
<file path=[Content_Types].xml><?xml version="1.0" encoding="utf-8"?>
<Types xmlns="http://schemas.openxmlformats.org/package/2006/content-types">
  <Default Extension="jpg" ContentType="image/jp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0.xml" ContentType="application/vnd.openxmlformats-officedocument.spreadsheetml.worksheet+xml"/>
  <Override PartName="/xl/worksheets/sheet141.xml" ContentType="application/vnd.openxmlformats-officedocument.spreadsheetml.worksheet+xml"/>
  <Override PartName="/xl/worksheets/sheet142.xml" ContentType="application/vnd.openxmlformats-officedocument.spreadsheetml.worksheet+xml"/>
  <Override PartName="/xl/worksheets/sheet143.xml" ContentType="application/vnd.openxmlformats-officedocument.spreadsheetml.worksheet+xml"/>
  <Override PartName="/xl/worksheets/sheet144.xml" ContentType="application/vnd.openxmlformats-officedocument.spreadsheetml.worksheet+xml"/>
  <Override PartName="/xl/worksheets/sheet145.xml" ContentType="application/vnd.openxmlformats-officedocument.spreadsheetml.worksheet+xml"/>
  <Override PartName="/xl/worksheets/sheet146.xml" ContentType="application/vnd.openxmlformats-officedocument.spreadsheetml.worksheet+xml"/>
  <Override PartName="/xl/worksheets/sheet147.xml" ContentType="application/vnd.openxmlformats-officedocument.spreadsheetml.worksheet+xml"/>
  <Override PartName="/xl/worksheets/sheet148.xml" ContentType="application/vnd.openxmlformats-officedocument.spreadsheetml.worksheet+xml"/>
  <Override PartName="/xl/worksheets/sheet149.xml" ContentType="application/vnd.openxmlformats-officedocument.spreadsheetml.worksheet+xml"/>
  <Override PartName="/xl/worksheets/sheet150.xml" ContentType="application/vnd.openxmlformats-officedocument.spreadsheetml.worksheet+xml"/>
  <Override PartName="/xl/worksheets/sheet151.xml" ContentType="application/vnd.openxmlformats-officedocument.spreadsheetml.worksheet+xml"/>
  <Override PartName="/xl/worksheets/sheet152.xml" ContentType="application/vnd.openxmlformats-officedocument.spreadsheetml.worksheet+xml"/>
  <Override PartName="/xl/worksheets/sheet153.xml" ContentType="application/vnd.openxmlformats-officedocument.spreadsheetml.worksheet+xml"/>
  <Override PartName="/xl/worksheets/sheet154.xml" ContentType="application/vnd.openxmlformats-officedocument.spreadsheetml.worksheet+xml"/>
  <Override PartName="/xl/worksheets/sheet155.xml" ContentType="application/vnd.openxmlformats-officedocument.spreadsheetml.worksheet+xml"/>
  <Override PartName="/xl/worksheets/sheet156.xml" ContentType="application/vnd.openxmlformats-officedocument.spreadsheetml.worksheet+xml"/>
  <Override PartName="/xl/worksheets/sheet157.xml" ContentType="application/vnd.openxmlformats-officedocument.spreadsheetml.worksheet+xml"/>
  <Override PartName="/xl/worksheets/sheet158.xml" ContentType="application/vnd.openxmlformats-officedocument.spreadsheetml.worksheet+xml"/>
  <Override PartName="/xl/worksheets/sheet159.xml" ContentType="application/vnd.openxmlformats-officedocument.spreadsheetml.worksheet+xml"/>
  <Override PartName="/xl/worksheets/sheet160.xml" ContentType="application/vnd.openxmlformats-officedocument.spreadsheetml.worksheet+xml"/>
  <Override PartName="/xl/worksheets/sheet161.xml" ContentType="application/vnd.openxmlformats-officedocument.spreadsheetml.worksheet+xml"/>
  <Override PartName="/xl/worksheets/sheet162.xml" ContentType="application/vnd.openxmlformats-officedocument.spreadsheetml.worksheet+xml"/>
  <Override PartName="/xl/worksheets/sheet163.xml" ContentType="application/vnd.openxmlformats-officedocument.spreadsheetml.worksheet+xml"/>
  <Override PartName="/xl/worksheets/sheet164.xml" ContentType="application/vnd.openxmlformats-officedocument.spreadsheetml.worksheet+xml"/>
  <Override PartName="/xl/worksheets/sheet165.xml" ContentType="application/vnd.openxmlformats-officedocument.spreadsheetml.worksheet+xml"/>
  <Override PartName="/xl/worksheets/sheet166.xml" ContentType="application/vnd.openxmlformats-officedocument.spreadsheetml.worksheet+xml"/>
  <Override PartName="/xl/worksheets/sheet167.xml" ContentType="application/vnd.openxmlformats-officedocument.spreadsheetml.worksheet+xml"/>
  <Override PartName="/xl/worksheets/sheet168.xml" ContentType="application/vnd.openxmlformats-officedocument.spreadsheetml.worksheet+xml"/>
  <Override PartName="/xl/worksheets/sheet169.xml" ContentType="application/vnd.openxmlformats-officedocument.spreadsheetml.worksheet+xml"/>
  <Override PartName="/xl/worksheets/sheet170.xml" ContentType="application/vnd.openxmlformats-officedocument.spreadsheetml.worksheet+xml"/>
  <Override PartName="/xl/worksheets/sheet171.xml" ContentType="application/vnd.openxmlformats-officedocument.spreadsheetml.worksheet+xml"/>
  <Override PartName="/xl/worksheets/sheet172.xml" ContentType="application/vnd.openxmlformats-officedocument.spreadsheetml.worksheet+xml"/>
  <Override PartName="/xl/worksheets/sheet173.xml" ContentType="application/vnd.openxmlformats-officedocument.spreadsheetml.worksheet+xml"/>
  <Override PartName="/xl/worksheets/sheet174.xml" ContentType="application/vnd.openxmlformats-officedocument.spreadsheetml.worksheet+xml"/>
  <Override PartName="/xl/worksheets/sheet175.xml" ContentType="application/vnd.openxmlformats-officedocument.spreadsheetml.worksheet+xml"/>
  <Override PartName="/xl/worksheets/sheet176.xml" ContentType="application/vnd.openxmlformats-officedocument.spreadsheetml.worksheet+xml"/>
  <Override PartName="/xl/worksheets/sheet177.xml" ContentType="application/vnd.openxmlformats-officedocument.spreadsheetml.worksheet+xml"/>
  <Override PartName="/xl/worksheets/sheet178.xml" ContentType="application/vnd.openxmlformats-officedocument.spreadsheetml.worksheet+xml"/>
  <Override PartName="/xl/worksheets/sheet179.xml" ContentType="application/vnd.openxmlformats-officedocument.spreadsheetml.worksheet+xml"/>
  <Override PartName="/xl/worksheets/sheet180.xml" ContentType="application/vnd.openxmlformats-officedocument.spreadsheetml.worksheet+xml"/>
  <Override PartName="/xl/worksheets/sheet181.xml" ContentType="application/vnd.openxmlformats-officedocument.spreadsheetml.worksheet+xml"/>
  <Override PartName="/xl/worksheets/sheet182.xml" ContentType="application/vnd.openxmlformats-officedocument.spreadsheetml.worksheet+xml"/>
  <Override PartName="/xl/worksheets/sheet183.xml" ContentType="application/vnd.openxmlformats-officedocument.spreadsheetml.worksheet+xml"/>
  <Override PartName="/xl/worksheets/sheet184.xml" ContentType="application/vnd.openxmlformats-officedocument.spreadsheetml.worksheet+xml"/>
  <Override PartName="/xl/worksheets/sheet185.xml" ContentType="application/vnd.openxmlformats-officedocument.spreadsheetml.worksheet+xml"/>
  <Override PartName="/xl/worksheets/sheet186.xml" ContentType="application/vnd.openxmlformats-officedocument.spreadsheetml.worksheet+xml"/>
  <Override PartName="/xl/worksheets/sheet187.xml" ContentType="application/vnd.openxmlformats-officedocument.spreadsheetml.worksheet+xml"/>
  <Override PartName="/xl/worksheets/sheet188.xml" ContentType="application/vnd.openxmlformats-officedocument.spreadsheetml.worksheet+xml"/>
  <Override PartName="/xl/worksheets/sheet189.xml" ContentType="application/vnd.openxmlformats-officedocument.spreadsheetml.worksheet+xml"/>
  <Override PartName="/xl/worksheets/sheet190.xml" ContentType="application/vnd.openxmlformats-officedocument.spreadsheetml.worksheet+xml"/>
  <Override PartName="/xl/worksheets/sheet191.xml" ContentType="application/vnd.openxmlformats-officedocument.spreadsheetml.worksheet+xml"/>
  <Override PartName="/xl/worksheets/sheet192.xml" ContentType="application/vnd.openxmlformats-officedocument.spreadsheetml.worksheet+xml"/>
  <Override PartName="/xl/worksheets/sheet193.xml" ContentType="application/vnd.openxmlformats-officedocument.spreadsheetml.worksheet+xml"/>
  <Override PartName="/xl/worksheets/sheet194.xml" ContentType="application/vnd.openxmlformats-officedocument.spreadsheetml.worksheet+xml"/>
  <Override PartName="/xl/worksheets/sheet195.xml" ContentType="application/vnd.openxmlformats-officedocument.spreadsheetml.worksheet+xml"/>
  <Override PartName="/xl/worksheets/sheet196.xml" ContentType="application/vnd.openxmlformats-officedocument.spreadsheetml.worksheet+xml"/>
  <Override PartName="/xl/worksheets/sheet197.xml" ContentType="application/vnd.openxmlformats-officedocument.spreadsheetml.worksheet+xml"/>
  <Override PartName="/xl/worksheets/sheet198.xml" ContentType="application/vnd.openxmlformats-officedocument.spreadsheetml.worksheet+xml"/>
  <Override PartName="/xl/worksheets/sheet199.xml" ContentType="application/vnd.openxmlformats-officedocument.spreadsheetml.worksheet+xml"/>
  <Override PartName="/xl/worksheets/sheet200.xml" ContentType="application/vnd.openxmlformats-officedocument.spreadsheetml.worksheet+xml"/>
  <Override PartName="/xl/worksheets/sheet201.xml" ContentType="application/vnd.openxmlformats-officedocument.spreadsheetml.worksheet+xml"/>
  <Override PartName="/xl/worksheets/sheet202.xml" ContentType="application/vnd.openxmlformats-officedocument.spreadsheetml.worksheet+xml"/>
  <Override PartName="/xl/worksheets/sheet203.xml" ContentType="application/vnd.openxmlformats-officedocument.spreadsheetml.worksheet+xml"/>
  <Override PartName="/xl/worksheets/sheet204.xml" ContentType="application/vnd.openxmlformats-officedocument.spreadsheetml.worksheet+xml"/>
  <Override PartName="/xl/worksheets/sheet205.xml" ContentType="application/vnd.openxmlformats-officedocument.spreadsheetml.worksheet+xml"/>
  <Override PartName="/xl/worksheets/sheet206.xml" ContentType="application/vnd.openxmlformats-officedocument.spreadsheetml.worksheet+xml"/>
  <Override PartName="/xl/worksheets/sheet207.xml" ContentType="application/vnd.openxmlformats-officedocument.spreadsheetml.worksheet+xml"/>
  <Override PartName="/xl/worksheets/sheet208.xml" ContentType="application/vnd.openxmlformats-officedocument.spreadsheetml.worksheet+xml"/>
  <Override PartName="/xl/worksheets/sheet209.xml" ContentType="application/vnd.openxmlformats-officedocument.spreadsheetml.worksheet+xml"/>
  <Override PartName="/xl/worksheets/sheet210.xml" ContentType="application/vnd.openxmlformats-officedocument.spreadsheetml.worksheet+xml"/>
  <Override PartName="/xl/worksheets/sheet211.xml" ContentType="application/vnd.openxmlformats-officedocument.spreadsheetml.worksheet+xml"/>
  <Override PartName="/xl/worksheets/sheet212.xml" ContentType="application/vnd.openxmlformats-officedocument.spreadsheetml.worksheet+xml"/>
  <Override PartName="/xl/worksheets/sheet213.xml" ContentType="application/vnd.openxmlformats-officedocument.spreadsheetml.worksheet+xml"/>
  <Override PartName="/xl/worksheets/sheet214.xml" ContentType="application/vnd.openxmlformats-officedocument.spreadsheetml.worksheet+xml"/>
  <Override PartName="/xl/worksheets/sheet215.xml" ContentType="application/vnd.openxmlformats-officedocument.spreadsheetml.worksheet+xml"/>
  <Override PartName="/xl/worksheets/sheet216.xml" ContentType="application/vnd.openxmlformats-officedocument.spreadsheetml.worksheet+xml"/>
  <Override PartName="/xl/worksheets/sheet217.xml" ContentType="application/vnd.openxmlformats-officedocument.spreadsheetml.worksheet+xml"/>
  <Override PartName="/xl/worksheets/sheet218.xml" ContentType="application/vnd.openxmlformats-officedocument.spreadsheetml.worksheet+xml"/>
  <Override PartName="/xl/worksheets/sheet219.xml" ContentType="application/vnd.openxmlformats-officedocument.spreadsheetml.worksheet+xml"/>
  <Override PartName="/xl/worksheets/sheet220.xml" ContentType="application/vnd.openxmlformats-officedocument.spreadsheetml.worksheet+xml"/>
  <Override PartName="/xl/worksheets/sheet221.xml" ContentType="application/vnd.openxmlformats-officedocument.spreadsheetml.worksheet+xml"/>
  <Override PartName="/xl/worksheets/sheet222.xml" ContentType="application/vnd.openxmlformats-officedocument.spreadsheetml.worksheet+xml"/>
  <Override PartName="/xl/worksheets/sheet2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drawings/drawing54.xml" ContentType="application/vnd.openxmlformats-officedocument.drawing+xml"/>
  <Override PartName="/xl/drawings/drawing55.xml" ContentType="application/vnd.openxmlformats-officedocument.drawing+xml"/>
  <Override PartName="/xl/drawings/drawing56.xml" ContentType="application/vnd.openxmlformats-officedocument.drawing+xml"/>
  <Override PartName="/xl/drawings/drawing57.xml" ContentType="application/vnd.openxmlformats-officedocument.drawing+xml"/>
  <Override PartName="/xl/drawings/drawing58.xml" ContentType="application/vnd.openxmlformats-officedocument.drawing+xml"/>
  <Override PartName="/xl/drawings/drawing59.xml" ContentType="application/vnd.openxmlformats-officedocument.drawing+xml"/>
  <Override PartName="/xl/drawings/drawing60.xml" ContentType="application/vnd.openxmlformats-officedocument.drawing+xml"/>
  <Override PartName="/xl/drawings/drawing61.xml" ContentType="application/vnd.openxmlformats-officedocument.drawing+xml"/>
  <Override PartName="/xl/drawings/drawing62.xml" ContentType="application/vnd.openxmlformats-officedocument.drawing+xml"/>
  <Override PartName="/xl/drawings/drawing63.xml" ContentType="application/vnd.openxmlformats-officedocument.drawing+xml"/>
  <Override PartName="/xl/drawings/drawing64.xml" ContentType="application/vnd.openxmlformats-officedocument.drawing+xml"/>
  <Override PartName="/xl/drawings/drawing65.xml" ContentType="application/vnd.openxmlformats-officedocument.drawing+xml"/>
  <Override PartName="/xl/drawings/drawing66.xml" ContentType="application/vnd.openxmlformats-officedocument.drawing+xml"/>
  <Override PartName="/xl/drawings/drawing67.xml" ContentType="application/vnd.openxmlformats-officedocument.drawing+xml"/>
  <Override PartName="/xl/drawings/drawing68.xml" ContentType="application/vnd.openxmlformats-officedocument.drawing+xml"/>
  <Override PartName="/xl/drawings/drawing69.xml" ContentType="application/vnd.openxmlformats-officedocument.drawing+xml"/>
  <Override PartName="/xl/drawings/drawing70.xml" ContentType="application/vnd.openxmlformats-officedocument.drawing+xml"/>
  <Override PartName="/xl/drawings/drawing71.xml" ContentType="application/vnd.openxmlformats-officedocument.drawing+xml"/>
  <Override PartName="/xl/drawings/drawing72.xml" ContentType="application/vnd.openxmlformats-officedocument.drawing+xml"/>
  <Override PartName="/xl/drawings/drawing73.xml" ContentType="application/vnd.openxmlformats-officedocument.drawing+xml"/>
  <Override PartName="/xl/drawings/drawing74.xml" ContentType="application/vnd.openxmlformats-officedocument.drawing+xml"/>
  <Override PartName="/xl/drawings/drawing75.xml" ContentType="application/vnd.openxmlformats-officedocument.drawing+xml"/>
  <Override PartName="/xl/drawings/drawing76.xml" ContentType="application/vnd.openxmlformats-officedocument.drawing+xml"/>
  <Override PartName="/xl/drawings/drawing77.xml" ContentType="application/vnd.openxmlformats-officedocument.drawing+xml"/>
  <Override PartName="/xl/drawings/drawing78.xml" ContentType="application/vnd.openxmlformats-officedocument.drawing+xml"/>
  <Override PartName="/xl/drawings/drawing79.xml" ContentType="application/vnd.openxmlformats-officedocument.drawing+xml"/>
  <Override PartName="/xl/drawings/drawing80.xml" ContentType="application/vnd.openxmlformats-officedocument.drawing+xml"/>
  <Override PartName="/xl/drawings/drawing81.xml" ContentType="application/vnd.openxmlformats-officedocument.drawing+xml"/>
  <Override PartName="/xl/drawings/drawing82.xml" ContentType="application/vnd.openxmlformats-officedocument.drawing+xml"/>
  <Override PartName="/xl/drawings/drawing83.xml" ContentType="application/vnd.openxmlformats-officedocument.drawing+xml"/>
  <Override PartName="/xl/drawings/drawing84.xml" ContentType="application/vnd.openxmlformats-officedocument.drawing+xml"/>
  <Override PartName="/xl/drawings/drawing85.xml" ContentType="application/vnd.openxmlformats-officedocument.drawing+xml"/>
  <Override PartName="/xl/drawings/drawing86.xml" ContentType="application/vnd.openxmlformats-officedocument.drawing+xml"/>
  <Override PartName="/xl/drawings/drawing87.xml" ContentType="application/vnd.openxmlformats-officedocument.drawing+xml"/>
  <Override PartName="/xl/drawings/drawing88.xml" ContentType="application/vnd.openxmlformats-officedocument.drawing+xml"/>
  <Override PartName="/xl/drawings/drawing89.xml" ContentType="application/vnd.openxmlformats-officedocument.drawing+xml"/>
  <Override PartName="/xl/drawings/drawing90.xml" ContentType="application/vnd.openxmlformats-officedocument.drawing+xml"/>
  <Override PartName="/xl/drawings/drawing91.xml" ContentType="application/vnd.openxmlformats-officedocument.drawing+xml"/>
  <Override PartName="/xl/drawings/drawing92.xml" ContentType="application/vnd.openxmlformats-officedocument.drawing+xml"/>
  <Override PartName="/xl/drawings/drawing93.xml" ContentType="application/vnd.openxmlformats-officedocument.drawing+xml"/>
  <Override PartName="/xl/drawings/drawing94.xml" ContentType="application/vnd.openxmlformats-officedocument.drawing+xml"/>
  <Override PartName="/xl/drawings/drawing95.xml" ContentType="application/vnd.openxmlformats-officedocument.drawing+xml"/>
  <Override PartName="/xl/drawings/drawing96.xml" ContentType="application/vnd.openxmlformats-officedocument.drawing+xml"/>
  <Override PartName="/xl/drawings/drawing97.xml" ContentType="application/vnd.openxmlformats-officedocument.drawing+xml"/>
  <Override PartName="/xl/drawings/drawing98.xml" ContentType="application/vnd.openxmlformats-officedocument.drawing+xml"/>
  <Override PartName="/xl/drawings/drawing99.xml" ContentType="application/vnd.openxmlformats-officedocument.drawing+xml"/>
  <Override PartName="/xl/drawings/drawing100.xml" ContentType="application/vnd.openxmlformats-officedocument.drawing+xml"/>
  <Override PartName="/xl/drawings/drawing101.xml" ContentType="application/vnd.openxmlformats-officedocument.drawing+xml"/>
  <Override PartName="/xl/drawings/drawing102.xml" ContentType="application/vnd.openxmlformats-officedocument.drawing+xml"/>
  <Override PartName="/xl/drawings/drawing103.xml" ContentType="application/vnd.openxmlformats-officedocument.drawing+xml"/>
  <Override PartName="/xl/drawings/drawing104.xml" ContentType="application/vnd.openxmlformats-officedocument.drawing+xml"/>
  <Override PartName="/xl/drawings/drawing105.xml" ContentType="application/vnd.openxmlformats-officedocument.drawing+xml"/>
  <Override PartName="/xl/drawings/drawing106.xml" ContentType="application/vnd.openxmlformats-officedocument.drawing+xml"/>
  <Override PartName="/xl/drawings/drawing107.xml" ContentType="application/vnd.openxmlformats-officedocument.drawing+xml"/>
  <Override PartName="/xl/drawings/drawing108.xml" ContentType="application/vnd.openxmlformats-officedocument.drawing+xml"/>
  <Override PartName="/xl/drawings/drawing109.xml" ContentType="application/vnd.openxmlformats-officedocument.drawing+xml"/>
  <Override PartName="/xl/drawings/drawing110.xml" ContentType="application/vnd.openxmlformats-officedocument.drawing+xml"/>
  <Override PartName="/xl/drawings/drawing111.xml" ContentType="application/vnd.openxmlformats-officedocument.drawing+xml"/>
  <Override PartName="/xl/drawings/drawing112.xml" ContentType="application/vnd.openxmlformats-officedocument.drawing+xml"/>
  <Override PartName="/xl/drawings/drawing113.xml" ContentType="application/vnd.openxmlformats-officedocument.drawing+xml"/>
  <Override PartName="/xl/drawings/drawing114.xml" ContentType="application/vnd.openxmlformats-officedocument.drawing+xml"/>
  <Override PartName="/xl/drawings/drawing115.xml" ContentType="application/vnd.openxmlformats-officedocument.drawing+xml"/>
  <Override PartName="/xl/drawings/drawing116.xml" ContentType="application/vnd.openxmlformats-officedocument.drawing+xml"/>
  <Override PartName="/xl/drawings/drawing117.xml" ContentType="application/vnd.openxmlformats-officedocument.drawing+xml"/>
  <Override PartName="/xl/drawings/drawing118.xml" ContentType="application/vnd.openxmlformats-officedocument.drawing+xml"/>
  <Override PartName="/xl/drawings/drawing119.xml" ContentType="application/vnd.openxmlformats-officedocument.drawing+xml"/>
  <Override PartName="/xl/drawings/drawing120.xml" ContentType="application/vnd.openxmlformats-officedocument.drawing+xml"/>
  <Override PartName="/xl/drawings/drawing121.xml" ContentType="application/vnd.openxmlformats-officedocument.drawing+xml"/>
  <Override PartName="/xl/drawings/drawing122.xml" ContentType="application/vnd.openxmlformats-officedocument.drawing+xml"/>
  <Override PartName="/xl/drawings/drawing123.xml" ContentType="application/vnd.openxmlformats-officedocument.drawing+xml"/>
  <Override PartName="/xl/drawings/drawing124.xml" ContentType="application/vnd.openxmlformats-officedocument.drawing+xml"/>
  <Override PartName="/xl/drawings/drawing125.xml" ContentType="application/vnd.openxmlformats-officedocument.drawing+xml"/>
  <Override PartName="/xl/drawings/drawing126.xml" ContentType="application/vnd.openxmlformats-officedocument.drawing+xml"/>
  <Override PartName="/xl/drawings/drawing127.xml" ContentType="application/vnd.openxmlformats-officedocument.drawing+xml"/>
  <Override PartName="/xl/drawings/drawing128.xml" ContentType="application/vnd.openxmlformats-officedocument.drawing+xml"/>
  <Override PartName="/xl/drawings/drawing129.xml" ContentType="application/vnd.openxmlformats-officedocument.drawing+xml"/>
  <Override PartName="/xl/drawings/drawing130.xml" ContentType="application/vnd.openxmlformats-officedocument.drawing+xml"/>
  <Override PartName="/xl/drawings/drawing131.xml" ContentType="application/vnd.openxmlformats-officedocument.drawing+xml"/>
  <Override PartName="/xl/drawings/drawing132.xml" ContentType="application/vnd.openxmlformats-officedocument.drawing+xml"/>
  <Override PartName="/xl/drawings/drawing133.xml" ContentType="application/vnd.openxmlformats-officedocument.drawing+xml"/>
  <Override PartName="/xl/drawings/drawing134.xml" ContentType="application/vnd.openxmlformats-officedocument.drawing+xml"/>
  <Override PartName="/xl/drawings/drawing135.xml" ContentType="application/vnd.openxmlformats-officedocument.drawing+xml"/>
  <Override PartName="/xl/drawings/drawing136.xml" ContentType="application/vnd.openxmlformats-officedocument.drawing+xml"/>
  <Override PartName="/xl/drawings/drawing137.xml" ContentType="application/vnd.openxmlformats-officedocument.drawing+xml"/>
  <Override PartName="/xl/drawings/drawing138.xml" ContentType="application/vnd.openxmlformats-officedocument.drawing+xml"/>
  <Override PartName="/xl/drawings/drawing139.xml" ContentType="application/vnd.openxmlformats-officedocument.drawing+xml"/>
  <Override PartName="/xl/drawings/drawing140.xml" ContentType="application/vnd.openxmlformats-officedocument.drawing+xml"/>
  <Override PartName="/xl/drawings/drawing141.xml" ContentType="application/vnd.openxmlformats-officedocument.drawing+xml"/>
  <Override PartName="/xl/drawings/drawing142.xml" ContentType="application/vnd.openxmlformats-officedocument.drawing+xml"/>
  <Override PartName="/xl/drawings/drawing143.xml" ContentType="application/vnd.openxmlformats-officedocument.drawing+xml"/>
  <Override PartName="/xl/drawings/drawing144.xml" ContentType="application/vnd.openxmlformats-officedocument.drawing+xml"/>
  <Override PartName="/xl/drawings/drawing145.xml" ContentType="application/vnd.openxmlformats-officedocument.drawing+xml"/>
  <Override PartName="/xl/drawings/drawing146.xml" ContentType="application/vnd.openxmlformats-officedocument.drawing+xml"/>
  <Override PartName="/xl/drawings/drawing147.xml" ContentType="application/vnd.openxmlformats-officedocument.drawing+xml"/>
  <Override PartName="/xl/drawings/drawing148.xml" ContentType="application/vnd.openxmlformats-officedocument.drawing+xml"/>
  <Override PartName="/xl/drawings/drawing149.xml" ContentType="application/vnd.openxmlformats-officedocument.drawing+xml"/>
  <Override PartName="/xl/drawings/drawing150.xml" ContentType="application/vnd.openxmlformats-officedocument.drawing+xml"/>
  <Override PartName="/xl/drawings/drawing151.xml" ContentType="application/vnd.openxmlformats-officedocument.drawing+xml"/>
  <Override PartName="/xl/drawings/drawing152.xml" ContentType="application/vnd.openxmlformats-officedocument.drawing+xml"/>
  <Override PartName="/xl/drawings/drawing153.xml" ContentType="application/vnd.openxmlformats-officedocument.drawing+xml"/>
  <Override PartName="/xl/drawings/drawing154.xml" ContentType="application/vnd.openxmlformats-officedocument.drawing+xml"/>
  <Override PartName="/xl/drawings/drawing155.xml" ContentType="application/vnd.openxmlformats-officedocument.drawing+xml"/>
  <Override PartName="/xl/drawings/drawing156.xml" ContentType="application/vnd.openxmlformats-officedocument.drawing+xml"/>
  <Override PartName="/xl/drawings/drawing157.xml" ContentType="application/vnd.openxmlformats-officedocument.drawing+xml"/>
  <Override PartName="/xl/drawings/drawing158.xml" ContentType="application/vnd.openxmlformats-officedocument.drawing+xml"/>
  <Override PartName="/xl/drawings/drawing159.xml" ContentType="application/vnd.openxmlformats-officedocument.drawing+xml"/>
  <Override PartName="/xl/drawings/drawing160.xml" ContentType="application/vnd.openxmlformats-officedocument.drawing+xml"/>
  <Override PartName="/xl/drawings/drawing161.xml" ContentType="application/vnd.openxmlformats-officedocument.drawing+xml"/>
  <Override PartName="/xl/drawings/drawing162.xml" ContentType="application/vnd.openxmlformats-officedocument.drawing+xml"/>
  <Override PartName="/xl/drawings/drawing163.xml" ContentType="application/vnd.openxmlformats-officedocument.drawing+xml"/>
  <Override PartName="/xl/drawings/drawing164.xml" ContentType="application/vnd.openxmlformats-officedocument.drawing+xml"/>
  <Override PartName="/xl/drawings/drawing165.xml" ContentType="application/vnd.openxmlformats-officedocument.drawing+xml"/>
  <Override PartName="/xl/drawings/drawing166.xml" ContentType="application/vnd.openxmlformats-officedocument.drawing+xml"/>
  <Override PartName="/xl/drawings/drawing167.xml" ContentType="application/vnd.openxmlformats-officedocument.drawing+xml"/>
  <Override PartName="/xl/drawings/drawing168.xml" ContentType="application/vnd.openxmlformats-officedocument.drawing+xml"/>
  <Override PartName="/xl/drawings/drawing169.xml" ContentType="application/vnd.openxmlformats-officedocument.drawing+xml"/>
  <Override PartName="/xl/drawings/drawing170.xml" ContentType="application/vnd.openxmlformats-officedocument.drawing+xml"/>
  <Override PartName="/xl/drawings/drawing171.xml" ContentType="application/vnd.openxmlformats-officedocument.drawing+xml"/>
  <Override PartName="/xl/drawings/drawing172.xml" ContentType="application/vnd.openxmlformats-officedocument.drawing+xml"/>
  <Override PartName="/xl/drawings/drawing173.xml" ContentType="application/vnd.openxmlformats-officedocument.drawing+xml"/>
  <Override PartName="/xl/drawings/drawing174.xml" ContentType="application/vnd.openxmlformats-officedocument.drawing+xml"/>
  <Override PartName="/xl/drawings/drawing175.xml" ContentType="application/vnd.openxmlformats-officedocument.drawing+xml"/>
  <Override PartName="/xl/drawings/drawing176.xml" ContentType="application/vnd.openxmlformats-officedocument.drawing+xml"/>
  <Override PartName="/xl/drawings/drawing177.xml" ContentType="application/vnd.openxmlformats-officedocument.drawing+xml"/>
  <Override PartName="/xl/drawings/drawing178.xml" ContentType="application/vnd.openxmlformats-officedocument.drawing+xml"/>
  <Override PartName="/xl/drawings/drawing179.xml" ContentType="application/vnd.openxmlformats-officedocument.drawing+xml"/>
  <Override PartName="/xl/drawings/drawing180.xml" ContentType="application/vnd.openxmlformats-officedocument.drawing+xml"/>
  <Override PartName="/xl/drawings/drawing181.xml" ContentType="application/vnd.openxmlformats-officedocument.drawing+xml"/>
  <Override PartName="/xl/drawings/drawing182.xml" ContentType="application/vnd.openxmlformats-officedocument.drawing+xml"/>
  <Override PartName="/xl/drawings/drawing183.xml" ContentType="application/vnd.openxmlformats-officedocument.drawing+xml"/>
  <Override PartName="/xl/drawings/drawing184.xml" ContentType="application/vnd.openxmlformats-officedocument.drawing+xml"/>
  <Override PartName="/xl/drawings/drawing185.xml" ContentType="application/vnd.openxmlformats-officedocument.drawing+xml"/>
  <Override PartName="/xl/drawings/drawing186.xml" ContentType="application/vnd.openxmlformats-officedocument.drawing+xml"/>
  <Override PartName="/xl/drawings/drawing187.xml" ContentType="application/vnd.openxmlformats-officedocument.drawing+xml"/>
  <Override PartName="/xl/drawings/drawing188.xml" ContentType="application/vnd.openxmlformats-officedocument.drawing+xml"/>
  <Override PartName="/xl/drawings/drawing189.xml" ContentType="application/vnd.openxmlformats-officedocument.drawing+xml"/>
  <Override PartName="/xl/drawings/drawing190.xml" ContentType="application/vnd.openxmlformats-officedocument.drawing+xml"/>
  <Override PartName="/xl/drawings/drawing191.xml" ContentType="application/vnd.openxmlformats-officedocument.drawing+xml"/>
  <Override PartName="/xl/drawings/drawing192.xml" ContentType="application/vnd.openxmlformats-officedocument.drawing+xml"/>
  <Override PartName="/xl/drawings/drawing193.xml" ContentType="application/vnd.openxmlformats-officedocument.drawing+xml"/>
  <Override PartName="/xl/drawings/drawing194.xml" ContentType="application/vnd.openxmlformats-officedocument.drawing+xml"/>
  <Override PartName="/xl/drawings/drawing195.xml" ContentType="application/vnd.openxmlformats-officedocument.drawing+xml"/>
  <Override PartName="/xl/drawings/drawing196.xml" ContentType="application/vnd.openxmlformats-officedocument.drawing+xml"/>
  <Override PartName="/xl/drawings/drawing197.xml" ContentType="application/vnd.openxmlformats-officedocument.drawing+xml"/>
  <Override PartName="/xl/drawings/drawing198.xml" ContentType="application/vnd.openxmlformats-officedocument.drawing+xml"/>
  <Override PartName="/xl/drawings/drawing199.xml" ContentType="application/vnd.openxmlformats-officedocument.drawing+xml"/>
  <Override PartName="/xl/drawings/drawing200.xml" ContentType="application/vnd.openxmlformats-officedocument.drawing+xml"/>
  <Override PartName="/xl/drawings/drawing201.xml" ContentType="application/vnd.openxmlformats-officedocument.drawing+xml"/>
  <Override PartName="/xl/drawings/drawing202.xml" ContentType="application/vnd.openxmlformats-officedocument.drawing+xml"/>
  <Override PartName="/xl/drawings/drawing203.xml" ContentType="application/vnd.openxmlformats-officedocument.drawing+xml"/>
  <Override PartName="/xl/drawings/drawing204.xml" ContentType="application/vnd.openxmlformats-officedocument.drawing+xml"/>
  <Override PartName="/xl/drawings/drawing205.xml" ContentType="application/vnd.openxmlformats-officedocument.drawing+xml"/>
  <Override PartName="/xl/drawings/drawing206.xml" ContentType="application/vnd.openxmlformats-officedocument.drawing+xml"/>
  <Override PartName="/xl/drawings/drawing207.xml" ContentType="application/vnd.openxmlformats-officedocument.drawing+xml"/>
  <Override PartName="/xl/drawings/drawing208.xml" ContentType="application/vnd.openxmlformats-officedocument.drawing+xml"/>
  <Override PartName="/xl/drawings/drawing209.xml" ContentType="application/vnd.openxmlformats-officedocument.drawing+xml"/>
  <Override PartName="/xl/drawings/drawing210.xml" ContentType="application/vnd.openxmlformats-officedocument.drawing+xml"/>
  <Override PartName="/xl/drawings/drawing211.xml" ContentType="application/vnd.openxmlformats-officedocument.drawing+xml"/>
  <Override PartName="/xl/drawings/drawing212.xml" ContentType="application/vnd.openxmlformats-officedocument.drawing+xml"/>
  <Override PartName="/xl/drawings/drawing213.xml" ContentType="application/vnd.openxmlformats-officedocument.drawing+xml"/>
  <Override PartName="/xl/drawings/drawing214.xml" ContentType="application/vnd.openxmlformats-officedocument.drawing+xml"/>
  <Override PartName="/xl/drawings/drawing215.xml" ContentType="application/vnd.openxmlformats-officedocument.drawing+xml"/>
  <Override PartName="/xl/drawings/drawing216.xml" ContentType="application/vnd.openxmlformats-officedocument.drawing+xml"/>
  <Override PartName="/xl/drawings/drawing217.xml" ContentType="application/vnd.openxmlformats-officedocument.drawing+xml"/>
  <Override PartName="/xl/drawings/drawing218.xml" ContentType="application/vnd.openxmlformats-officedocument.drawing+xml"/>
  <Override PartName="/xl/drawings/drawing219.xml" ContentType="application/vnd.openxmlformats-officedocument.drawing+xml"/>
  <Override PartName="/xl/drawings/drawing220.xml" ContentType="application/vnd.openxmlformats-officedocument.drawing+xml"/>
  <Override PartName="/xl/drawings/drawing221.xml" ContentType="application/vnd.openxmlformats-officedocument.drawing+xml"/>
  <Override PartName="/xl/drawings/drawing22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231"/>
  <workbookPr/>
  <mc:AlternateContent xmlns:mc="http://schemas.openxmlformats.org/markup-compatibility/2006">
    <mc:Choice Requires="x15">
      <x15ac:absPath xmlns:x15ac="http://schemas.microsoft.com/office/spreadsheetml/2010/11/ac" url="C:\Users\bened\Public First Dropbox\Policy and Research Team\Polling\Client Tables\Laidlaw (opera)\New Tables\"/>
    </mc:Choice>
  </mc:AlternateContent>
  <xr:revisionPtr revIDLastSave="0" documentId="13_ncr:1_{04438C88-F3DA-4242-B8CC-31F9F92DC1EA}" xr6:coauthVersionLast="47" xr6:coauthVersionMax="47" xr10:uidLastSave="{00000000-0000-0000-0000-000000000000}"/>
  <bookViews>
    <workbookView xWindow="-110" yWindow="-110" windowWidth="19420" windowHeight="10300" activeTab="6" xr2:uid="{00000000-000D-0000-FFFF-FFFF00000000}"/>
  </bookViews>
  <sheets>
    <sheet name="Cover Sheet" sheetId="1" r:id="rId1"/>
    <sheet name="Contents" sheetId="2" r:id="rId2"/>
    <sheet name="Full Results" sheetId="3" r:id="rId3"/>
    <sheet name="Table 1" sheetId="4" r:id="rId4"/>
    <sheet name="Table 2" sheetId="5" r:id="rId5"/>
    <sheet name="Table 3" sheetId="6" r:id="rId6"/>
    <sheet name="Table 4" sheetId="7" r:id="rId7"/>
    <sheet name="Table 5" sheetId="8" r:id="rId8"/>
    <sheet name="Table 6" sheetId="9" r:id="rId9"/>
    <sheet name="Table 7" sheetId="10" r:id="rId10"/>
    <sheet name="Table 9" sheetId="12" r:id="rId11"/>
    <sheet name="Table 10" sheetId="13" r:id="rId12"/>
    <sheet name="Table 11" sheetId="14" r:id="rId13"/>
    <sheet name="Table 12" sheetId="15" r:id="rId14"/>
    <sheet name="Table 13" sheetId="16" r:id="rId15"/>
    <sheet name="Table 14" sheetId="17" r:id="rId16"/>
    <sheet name="Table 15" sheetId="18" r:id="rId17"/>
    <sheet name="Table 16" sheetId="19" r:id="rId18"/>
    <sheet name="Table 17" sheetId="20" r:id="rId19"/>
    <sheet name="Table 18" sheetId="21" r:id="rId20"/>
    <sheet name="Table 19" sheetId="22" r:id="rId21"/>
    <sheet name="Table 20" sheetId="23" r:id="rId22"/>
    <sheet name="Table 21" sheetId="24" r:id="rId23"/>
    <sheet name="Table 22" sheetId="25" r:id="rId24"/>
    <sheet name="Table 23" sheetId="26" r:id="rId25"/>
    <sheet name="Table 24" sheetId="27" r:id="rId26"/>
    <sheet name="Table 25" sheetId="28" r:id="rId27"/>
    <sheet name="Table 26" sheetId="29" r:id="rId28"/>
    <sheet name="Table 27" sheetId="30" r:id="rId29"/>
    <sheet name="Table 28" sheetId="31" r:id="rId30"/>
    <sheet name="Table 29" sheetId="32" r:id="rId31"/>
    <sheet name="Table 30" sheetId="33" r:id="rId32"/>
    <sheet name="Table 31" sheetId="34" r:id="rId33"/>
    <sheet name="Table 32" sheetId="35" r:id="rId34"/>
    <sheet name="Table 33" sheetId="36" r:id="rId35"/>
    <sheet name="Table 34" sheetId="37" r:id="rId36"/>
    <sheet name="Table 35" sheetId="38" r:id="rId37"/>
    <sheet name="Table 36" sheetId="39" r:id="rId38"/>
    <sheet name="Table 37" sheetId="40" r:id="rId39"/>
    <sheet name="Table 38" sheetId="41" r:id="rId40"/>
    <sheet name="Table 39" sheetId="42" r:id="rId41"/>
    <sheet name="Table 40" sheetId="43" r:id="rId42"/>
    <sheet name="Table 41" sheetId="44" r:id="rId43"/>
    <sheet name="Table 42" sheetId="45" r:id="rId44"/>
    <sheet name="Table 43" sheetId="46" r:id="rId45"/>
    <sheet name="Table 44" sheetId="47" r:id="rId46"/>
    <sheet name="Table 45" sheetId="48" r:id="rId47"/>
    <sheet name="Table 46" sheetId="49" r:id="rId48"/>
    <sheet name="Table 47" sheetId="50" r:id="rId49"/>
    <sheet name="Table 48" sheetId="51" r:id="rId50"/>
    <sheet name="Table 49" sheetId="52" r:id="rId51"/>
    <sheet name="Table 50" sheetId="53" r:id="rId52"/>
    <sheet name="Table 51" sheetId="54" r:id="rId53"/>
    <sheet name="Table 52" sheetId="55" r:id="rId54"/>
    <sheet name="Table 53" sheetId="56" r:id="rId55"/>
    <sheet name="Table 54" sheetId="57" r:id="rId56"/>
    <sheet name="Table 55" sheetId="58" r:id="rId57"/>
    <sheet name="Table 56" sheetId="59" r:id="rId58"/>
    <sheet name="Table 57" sheetId="60" r:id="rId59"/>
    <sheet name="Table 58" sheetId="61" r:id="rId60"/>
    <sheet name="Table 59" sheetId="62" r:id="rId61"/>
    <sheet name="Table 60" sheetId="63" r:id="rId62"/>
    <sheet name="Table 61" sheetId="64" r:id="rId63"/>
    <sheet name="Table 62" sheetId="65" r:id="rId64"/>
    <sheet name="Table 63" sheetId="66" r:id="rId65"/>
    <sheet name="Table 64" sheetId="67" r:id="rId66"/>
    <sheet name="Table 65" sheetId="68" r:id="rId67"/>
    <sheet name="Table 66" sheetId="69" r:id="rId68"/>
    <sheet name="Table 67" sheetId="70" r:id="rId69"/>
    <sheet name="Table 68" sheetId="71" r:id="rId70"/>
    <sheet name="Table 69" sheetId="72" r:id="rId71"/>
    <sheet name="Table 70" sheetId="73" r:id="rId72"/>
    <sheet name="Table 71" sheetId="74" r:id="rId73"/>
    <sheet name="Table 72" sheetId="75" r:id="rId74"/>
    <sheet name="Table 73" sheetId="76" r:id="rId75"/>
    <sheet name="Table 74" sheetId="77" r:id="rId76"/>
    <sheet name="Table 75" sheetId="78" r:id="rId77"/>
    <sheet name="Table 76" sheetId="79" r:id="rId78"/>
    <sheet name="Table 77" sheetId="80" r:id="rId79"/>
    <sheet name="Table 78" sheetId="81" r:id="rId80"/>
    <sheet name="Table 79" sheetId="82" r:id="rId81"/>
    <sheet name="Table 80" sheetId="83" r:id="rId82"/>
    <sheet name="Table 81" sheetId="84" r:id="rId83"/>
    <sheet name="Table 82" sheetId="85" r:id="rId84"/>
    <sheet name="Table 83" sheetId="86" r:id="rId85"/>
    <sheet name="Table 84" sheetId="87" r:id="rId86"/>
    <sheet name="Table 85" sheetId="88" r:id="rId87"/>
    <sheet name="Table 86" sheetId="89" r:id="rId88"/>
    <sheet name="Table 87" sheetId="90" r:id="rId89"/>
    <sheet name="Table 88" sheetId="91" r:id="rId90"/>
    <sheet name="Table 89" sheetId="92" r:id="rId91"/>
    <sheet name="Table 90" sheetId="93" r:id="rId92"/>
    <sheet name="Table 91" sheetId="94" r:id="rId93"/>
    <sheet name="Table 92" sheetId="95" r:id="rId94"/>
    <sheet name="Table 93" sheetId="96" r:id="rId95"/>
    <sheet name="Table 94" sheetId="97" r:id="rId96"/>
    <sheet name="Table 95" sheetId="98" r:id="rId97"/>
    <sheet name="Table 96" sheetId="99" r:id="rId98"/>
    <sheet name="Table 97" sheetId="100" r:id="rId99"/>
    <sheet name="Table 98" sheetId="101" r:id="rId100"/>
    <sheet name="Table 99" sheetId="102" r:id="rId101"/>
    <sheet name="Table 100" sheetId="103" r:id="rId102"/>
    <sheet name="Table 101" sheetId="104" r:id="rId103"/>
    <sheet name="Table 102" sheetId="105" r:id="rId104"/>
    <sheet name="Table 103" sheetId="106" r:id="rId105"/>
    <sheet name="Table 104" sheetId="107" r:id="rId106"/>
    <sheet name="Table 105" sheetId="108" r:id="rId107"/>
    <sheet name="Table 106" sheetId="109" r:id="rId108"/>
    <sheet name="Table 107" sheetId="110" r:id="rId109"/>
    <sheet name="Table 108" sheetId="111" r:id="rId110"/>
    <sheet name="Table 109" sheetId="112" r:id="rId111"/>
    <sheet name="Table 110" sheetId="113" r:id="rId112"/>
    <sheet name="Table 111" sheetId="114" r:id="rId113"/>
    <sheet name="Table 112" sheetId="115" r:id="rId114"/>
    <sheet name="Table 113" sheetId="116" r:id="rId115"/>
    <sheet name="Table 114" sheetId="117" r:id="rId116"/>
    <sheet name="Table 115" sheetId="118" r:id="rId117"/>
    <sheet name="Table 116" sheetId="119" r:id="rId118"/>
    <sheet name="Table 117" sheetId="120" r:id="rId119"/>
    <sheet name="Table 118" sheetId="121" r:id="rId120"/>
    <sheet name="Table 119" sheetId="122" r:id="rId121"/>
    <sheet name="Table 120" sheetId="123" r:id="rId122"/>
    <sheet name="Table 121" sheetId="124" r:id="rId123"/>
    <sheet name="Table 122" sheetId="125" r:id="rId124"/>
    <sheet name="Table 123" sheetId="126" r:id="rId125"/>
    <sheet name="Table 124" sheetId="127" r:id="rId126"/>
    <sheet name="Table 125" sheetId="128" r:id="rId127"/>
    <sheet name="Table 126" sheetId="129" r:id="rId128"/>
    <sheet name="Table 127" sheetId="130" r:id="rId129"/>
    <sheet name="Table 128" sheetId="131" r:id="rId130"/>
    <sheet name="Table 129" sheetId="132" r:id="rId131"/>
    <sheet name="Table 130" sheetId="133" r:id="rId132"/>
    <sheet name="Table 131" sheetId="134" r:id="rId133"/>
    <sheet name="Table 132" sheetId="135" r:id="rId134"/>
    <sheet name="Table 133" sheetId="136" r:id="rId135"/>
    <sheet name="Table 134" sheetId="137" r:id="rId136"/>
    <sheet name="Table 135" sheetId="138" r:id="rId137"/>
    <sheet name="Table 136" sheetId="139" r:id="rId138"/>
    <sheet name="Table 137" sheetId="140" r:id="rId139"/>
    <sheet name="Table 138" sheetId="141" r:id="rId140"/>
    <sheet name="Table 139" sheetId="142" r:id="rId141"/>
    <sheet name="Table 140" sheetId="143" r:id="rId142"/>
    <sheet name="Table 141" sheetId="144" r:id="rId143"/>
    <sheet name="Table 142" sheetId="145" r:id="rId144"/>
    <sheet name="Table 143" sheetId="146" r:id="rId145"/>
    <sheet name="Table 144" sheetId="147" r:id="rId146"/>
    <sheet name="Table 145" sheetId="148" r:id="rId147"/>
    <sheet name="Table 146" sheetId="149" r:id="rId148"/>
    <sheet name="Table 147" sheetId="150" r:id="rId149"/>
    <sheet name="Table 148" sheetId="151" r:id="rId150"/>
    <sheet name="Table 149" sheetId="152" r:id="rId151"/>
    <sheet name="Table 150" sheetId="153" r:id="rId152"/>
    <sheet name="Table 151" sheetId="154" r:id="rId153"/>
    <sheet name="Table 152" sheetId="155" r:id="rId154"/>
    <sheet name="Table 153" sheetId="156" r:id="rId155"/>
    <sheet name="Table 154" sheetId="157" r:id="rId156"/>
    <sheet name="Table 155" sheetId="158" r:id="rId157"/>
    <sheet name="Table 156" sheetId="159" r:id="rId158"/>
    <sheet name="Table 157" sheetId="160" r:id="rId159"/>
    <sheet name="Table 158" sheetId="161" r:id="rId160"/>
    <sheet name="Table 159" sheetId="162" r:id="rId161"/>
    <sheet name="Table 160" sheetId="163" r:id="rId162"/>
    <sheet name="Table 161" sheetId="164" r:id="rId163"/>
    <sheet name="Table 162" sheetId="165" r:id="rId164"/>
    <sheet name="Table 163" sheetId="166" r:id="rId165"/>
    <sheet name="Table 164" sheetId="167" r:id="rId166"/>
    <sheet name="Table 165" sheetId="168" r:id="rId167"/>
    <sheet name="Table 166" sheetId="169" r:id="rId168"/>
    <sheet name="Table 167" sheetId="170" r:id="rId169"/>
    <sheet name="Table 168" sheetId="171" r:id="rId170"/>
    <sheet name="Table 169" sheetId="172" r:id="rId171"/>
    <sheet name="Table 170" sheetId="173" r:id="rId172"/>
    <sheet name="Table 171" sheetId="174" r:id="rId173"/>
    <sheet name="Table 172" sheetId="175" r:id="rId174"/>
    <sheet name="Table 173" sheetId="176" r:id="rId175"/>
    <sheet name="Table 174" sheetId="177" r:id="rId176"/>
    <sheet name="Table 175" sheetId="178" r:id="rId177"/>
    <sheet name="Table 176" sheetId="179" r:id="rId178"/>
    <sheet name="Table 177" sheetId="180" r:id="rId179"/>
    <sheet name="Table 178" sheetId="181" r:id="rId180"/>
    <sheet name="Table 179" sheetId="182" r:id="rId181"/>
    <sheet name="Table 180" sheetId="183" r:id="rId182"/>
    <sheet name="Table 181" sheetId="184" r:id="rId183"/>
    <sheet name="Table 182" sheetId="185" r:id="rId184"/>
    <sheet name="Table 183" sheetId="186" r:id="rId185"/>
    <sheet name="Table 184" sheetId="187" r:id="rId186"/>
    <sheet name="Table 185" sheetId="188" r:id="rId187"/>
    <sheet name="Table 186" sheetId="189" r:id="rId188"/>
    <sheet name="Table 187" sheetId="190" r:id="rId189"/>
    <sheet name="Table 188" sheetId="191" r:id="rId190"/>
    <sheet name="Table 189" sheetId="192" r:id="rId191"/>
    <sheet name="Table 190" sheetId="193" r:id="rId192"/>
    <sheet name="Table 191" sheetId="194" r:id="rId193"/>
    <sheet name="Table 192" sheetId="195" r:id="rId194"/>
    <sheet name="Table 193" sheetId="196" r:id="rId195"/>
    <sheet name="Table 194" sheetId="197" r:id="rId196"/>
    <sheet name="Table 195" sheetId="198" r:id="rId197"/>
    <sheet name="Table 196" sheetId="199" r:id="rId198"/>
    <sheet name="Table 197" sheetId="200" r:id="rId199"/>
    <sheet name="Table 198" sheetId="201" r:id="rId200"/>
    <sheet name="Table 199" sheetId="202" r:id="rId201"/>
    <sheet name="Table 200" sheetId="203" r:id="rId202"/>
    <sheet name="Table 201" sheetId="204" r:id="rId203"/>
    <sheet name="Table 202" sheetId="205" r:id="rId204"/>
    <sheet name="Table 203" sheetId="206" r:id="rId205"/>
    <sheet name="Table 204" sheetId="207" r:id="rId206"/>
    <sheet name="Table 205" sheetId="208" r:id="rId207"/>
    <sheet name="Table 206" sheetId="209" r:id="rId208"/>
    <sheet name="Table 207" sheetId="210" r:id="rId209"/>
    <sheet name="Table 208" sheetId="211" r:id="rId210"/>
    <sheet name="Table 209" sheetId="212" r:id="rId211"/>
    <sheet name="Table 210" sheetId="213" r:id="rId212"/>
    <sheet name="Table 211" sheetId="214" r:id="rId213"/>
    <sheet name="Table 212" sheetId="215" r:id="rId214"/>
    <sheet name="Table 213" sheetId="216" r:id="rId215"/>
    <sheet name="Table 214" sheetId="217" r:id="rId216"/>
    <sheet name="Table 215" sheetId="218" r:id="rId217"/>
    <sheet name="Table 216" sheetId="219" r:id="rId218"/>
    <sheet name="Table 217" sheetId="220" r:id="rId219"/>
    <sheet name="Table 218" sheetId="221" r:id="rId220"/>
    <sheet name="Table 219" sheetId="222" r:id="rId221"/>
    <sheet name="Table 220" sheetId="223" r:id="rId222"/>
    <sheet name="Table 221" sheetId="224" r:id="rId22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24" i="223" l="1"/>
  <c r="B17" i="222"/>
  <c r="B16" i="221"/>
  <c r="B16" i="220"/>
  <c r="B16" i="219"/>
  <c r="B16" i="218"/>
  <c r="B16" i="217"/>
  <c r="B16" i="216"/>
  <c r="B16" i="215"/>
  <c r="B16" i="214"/>
  <c r="B16" i="213"/>
  <c r="B16" i="212"/>
  <c r="B16" i="211"/>
  <c r="B16" i="210"/>
  <c r="B16" i="209"/>
  <c r="B16" i="208"/>
  <c r="B16" i="207"/>
  <c r="B16" i="206"/>
  <c r="B16" i="205"/>
  <c r="B16" i="204"/>
  <c r="B16" i="203"/>
  <c r="B16" i="202"/>
  <c r="B16" i="201"/>
  <c r="B16" i="200"/>
  <c r="B22" i="199"/>
  <c r="B22" i="198"/>
  <c r="B22" i="197"/>
  <c r="B22" i="196"/>
  <c r="B22" i="195"/>
  <c r="B22" i="194"/>
  <c r="B22" i="193"/>
  <c r="B22" i="192"/>
  <c r="B22" i="191"/>
  <c r="B23" i="190"/>
  <c r="B19" i="189"/>
  <c r="B19" i="188"/>
  <c r="B19" i="187"/>
  <c r="B19" i="186"/>
  <c r="B19" i="185"/>
  <c r="B19" i="184"/>
  <c r="B19" i="183"/>
  <c r="B19" i="182"/>
  <c r="B19" i="181"/>
  <c r="B19" i="180"/>
  <c r="B19" i="179"/>
  <c r="B19" i="178"/>
  <c r="B19" i="177"/>
  <c r="B19" i="176"/>
  <c r="B19" i="175"/>
  <c r="B19" i="174"/>
  <c r="B19" i="173"/>
  <c r="B19" i="172"/>
  <c r="B19" i="171"/>
  <c r="B19" i="170"/>
  <c r="B19" i="169"/>
  <c r="B19" i="168"/>
  <c r="B19" i="167"/>
  <c r="B25" i="166"/>
  <c r="B30" i="165"/>
  <c r="B19" i="164"/>
  <c r="B21" i="163"/>
  <c r="B16" i="162"/>
  <c r="B16" i="161"/>
  <c r="B16" i="160"/>
  <c r="B16" i="159"/>
  <c r="B16" i="158"/>
  <c r="B16" i="157"/>
  <c r="B16" i="156"/>
  <c r="B28" i="155"/>
  <c r="B28" i="154"/>
  <c r="B28" i="153"/>
  <c r="B28" i="152"/>
  <c r="B23" i="151"/>
  <c r="B23" i="150"/>
  <c r="B20" i="149"/>
  <c r="B28" i="148"/>
  <c r="B27" i="147"/>
  <c r="B21" i="146"/>
  <c r="B18" i="145"/>
  <c r="B18" i="144"/>
  <c r="B18" i="143"/>
  <c r="B18" i="142"/>
  <c r="B19" i="141"/>
  <c r="B18" i="140"/>
  <c r="B18" i="139"/>
  <c r="B18" i="138"/>
  <c r="B18" i="137"/>
  <c r="B18" i="136"/>
  <c r="B18" i="135"/>
  <c r="B20" i="134"/>
  <c r="B20" i="133"/>
  <c r="B18" i="132"/>
  <c r="B18" i="131"/>
  <c r="B18" i="130"/>
  <c r="B18" i="129"/>
  <c r="B18" i="128"/>
  <c r="B18" i="127"/>
  <c r="B18" i="126"/>
  <c r="B27" i="125"/>
  <c r="B16" i="124"/>
  <c r="B20" i="123"/>
  <c r="B28" i="122"/>
  <c r="B28" i="121"/>
  <c r="B19" i="120"/>
  <c r="B16" i="119"/>
  <c r="B19" i="118"/>
  <c r="B16" i="117"/>
  <c r="B20" i="116"/>
  <c r="B20" i="115"/>
  <c r="B20" i="114"/>
  <c r="B20" i="113"/>
  <c r="B20" i="112"/>
  <c r="B20" i="111"/>
  <c r="B20" i="110"/>
  <c r="B20" i="109"/>
  <c r="B20" i="108"/>
  <c r="B20" i="107"/>
  <c r="B20" i="106"/>
  <c r="B20" i="105"/>
  <c r="B24" i="104"/>
  <c r="B21" i="103"/>
  <c r="B25" i="102"/>
  <c r="B24" i="101"/>
  <c r="B22" i="100"/>
  <c r="B21" i="99"/>
  <c r="B16" i="98"/>
  <c r="B16" i="97"/>
  <c r="B16" i="96"/>
  <c r="B16" i="95"/>
  <c r="B16" i="94"/>
  <c r="B16" i="93"/>
  <c r="B16" i="92"/>
  <c r="B17" i="91"/>
  <c r="B17" i="90"/>
  <c r="B17" i="89"/>
  <c r="B17" i="88"/>
  <c r="B17" i="87"/>
  <c r="B17" i="86"/>
  <c r="B17" i="85"/>
  <c r="B17" i="84"/>
  <c r="B17" i="83"/>
  <c r="B17" i="82"/>
  <c r="B17" i="81"/>
  <c r="B17" i="80"/>
  <c r="B17" i="79"/>
  <c r="B22" i="78"/>
  <c r="B22" i="77"/>
  <c r="B22" i="76"/>
  <c r="B22" i="75"/>
  <c r="B22" i="74"/>
  <c r="B22" i="73"/>
  <c r="B22" i="72"/>
  <c r="B22" i="71"/>
  <c r="B22" i="70"/>
  <c r="B22" i="69"/>
  <c r="B22" i="68"/>
  <c r="B27" i="67"/>
  <c r="B27" i="66"/>
  <c r="B27" i="65"/>
  <c r="B27" i="64"/>
  <c r="B27" i="63"/>
  <c r="B22" i="62"/>
  <c r="B22" i="61"/>
  <c r="B22" i="60"/>
  <c r="B22" i="59"/>
  <c r="B22" i="58"/>
  <c r="B22" i="57"/>
  <c r="B22" i="56"/>
  <c r="B22" i="55"/>
  <c r="B22" i="54"/>
  <c r="B22" i="53"/>
  <c r="B22" i="52"/>
  <c r="B22" i="51"/>
  <c r="B22" i="50"/>
  <c r="B22" i="49"/>
  <c r="B22" i="48"/>
  <c r="B22" i="47"/>
  <c r="B22" i="46"/>
  <c r="B22" i="45"/>
  <c r="B22" i="44"/>
  <c r="B22" i="43"/>
  <c r="B22" i="42"/>
  <c r="B22" i="41"/>
  <c r="B22" i="40"/>
  <c r="B22" i="39"/>
  <c r="B28" i="38"/>
  <c r="B37" i="37"/>
  <c r="B19" i="36"/>
  <c r="B24" i="35"/>
  <c r="B24" i="34"/>
  <c r="B24" i="33"/>
  <c r="B24" i="32"/>
  <c r="B24" i="31"/>
  <c r="B24" i="30"/>
  <c r="B24" i="29"/>
  <c r="B24" i="28"/>
  <c r="B20" i="27"/>
  <c r="B20" i="26"/>
  <c r="B20" i="25"/>
  <c r="B20" i="24"/>
  <c r="B20" i="23"/>
  <c r="B20" i="22"/>
  <c r="B20" i="21"/>
  <c r="B20" i="20"/>
  <c r="B20" i="19"/>
  <c r="B20" i="18"/>
  <c r="B24" i="17"/>
  <c r="B19" i="16"/>
  <c r="B17" i="15"/>
  <c r="B16" i="14"/>
  <c r="B19" i="13"/>
  <c r="B22" i="12"/>
  <c r="B22" i="10"/>
  <c r="B22" i="9"/>
  <c r="B22" i="8"/>
  <c r="B22" i="7"/>
  <c r="B33" i="6"/>
  <c r="B27" i="5"/>
  <c r="B25" i="4"/>
  <c r="E227" i="2"/>
  <c r="D227" i="2"/>
  <c r="E226" i="2"/>
  <c r="D226" i="2"/>
  <c r="E225" i="2"/>
  <c r="D225" i="2"/>
  <c r="E224" i="2"/>
  <c r="D224" i="2"/>
  <c r="E223" i="2"/>
  <c r="D223" i="2"/>
  <c r="E222" i="2"/>
  <c r="D222" i="2"/>
  <c r="E221" i="2"/>
  <c r="D221" i="2"/>
  <c r="E220" i="2"/>
  <c r="D220" i="2"/>
  <c r="E219" i="2"/>
  <c r="D219" i="2"/>
  <c r="E218" i="2"/>
  <c r="D218" i="2"/>
  <c r="E217" i="2"/>
  <c r="D217" i="2"/>
  <c r="E216" i="2"/>
  <c r="D216" i="2"/>
  <c r="E215" i="2"/>
  <c r="D215" i="2"/>
  <c r="E214" i="2"/>
  <c r="D214" i="2"/>
  <c r="E213" i="2"/>
  <c r="D213" i="2"/>
  <c r="E212" i="2"/>
  <c r="D212" i="2"/>
  <c r="E211" i="2"/>
  <c r="D211" i="2"/>
  <c r="E210" i="2"/>
  <c r="D210" i="2"/>
  <c r="E209" i="2"/>
  <c r="D209" i="2"/>
  <c r="E208" i="2"/>
  <c r="D208" i="2"/>
  <c r="E207" i="2"/>
  <c r="D207" i="2"/>
  <c r="E206" i="2"/>
  <c r="D206" i="2"/>
  <c r="E205" i="2"/>
  <c r="D205" i="2"/>
  <c r="E204" i="2"/>
  <c r="D204" i="2"/>
  <c r="E203" i="2"/>
  <c r="D203" i="2"/>
  <c r="E202" i="2"/>
  <c r="D202" i="2"/>
  <c r="E201" i="2"/>
  <c r="D201" i="2"/>
  <c r="E200" i="2"/>
  <c r="D200" i="2"/>
  <c r="E199" i="2"/>
  <c r="D199" i="2"/>
  <c r="E198" i="2"/>
  <c r="D198" i="2"/>
  <c r="E197" i="2"/>
  <c r="D197" i="2"/>
  <c r="E196" i="2"/>
  <c r="D196" i="2"/>
  <c r="D195" i="2"/>
  <c r="E194" i="2"/>
  <c r="D194" i="2"/>
  <c r="E193" i="2"/>
  <c r="D193" i="2"/>
  <c r="E192" i="2"/>
  <c r="D192" i="2"/>
  <c r="E191" i="2"/>
  <c r="D191" i="2"/>
  <c r="E190" i="2"/>
  <c r="D190" i="2"/>
  <c r="E189" i="2"/>
  <c r="D189" i="2"/>
  <c r="E188" i="2"/>
  <c r="D188" i="2"/>
  <c r="E187" i="2"/>
  <c r="D187" i="2"/>
  <c r="D186" i="2"/>
  <c r="E185" i="2"/>
  <c r="D185" i="2"/>
  <c r="E184" i="2"/>
  <c r="D184" i="2"/>
  <c r="E183" i="2"/>
  <c r="D183" i="2"/>
  <c r="E182" i="2"/>
  <c r="D182" i="2"/>
  <c r="E181" i="2"/>
  <c r="D181" i="2"/>
  <c r="E180" i="2"/>
  <c r="D180" i="2"/>
  <c r="E179" i="2"/>
  <c r="D179" i="2"/>
  <c r="D178" i="2"/>
  <c r="E177" i="2"/>
  <c r="D177" i="2"/>
  <c r="E176" i="2"/>
  <c r="D176" i="2"/>
  <c r="E175" i="2"/>
  <c r="D175" i="2"/>
  <c r="E174" i="2"/>
  <c r="D174" i="2"/>
  <c r="E173" i="2"/>
  <c r="D173" i="2"/>
  <c r="E172" i="2"/>
  <c r="D172" i="2"/>
  <c r="D171" i="2"/>
  <c r="E170" i="2"/>
  <c r="D170" i="2"/>
  <c r="E169" i="2"/>
  <c r="D169" i="2"/>
  <c r="E168" i="2"/>
  <c r="D168" i="2"/>
  <c r="E167" i="2"/>
  <c r="D167" i="2"/>
  <c r="E166" i="2"/>
  <c r="D166" i="2"/>
  <c r="E165" i="2"/>
  <c r="D165" i="2"/>
  <c r="E164" i="2"/>
  <c r="D164" i="2"/>
  <c r="E163" i="2"/>
  <c r="D163" i="2"/>
  <c r="E162" i="2"/>
  <c r="D162" i="2"/>
  <c r="E161" i="2"/>
  <c r="D161" i="2"/>
  <c r="E160" i="2"/>
  <c r="D160" i="2"/>
  <c r="E159" i="2"/>
  <c r="D159" i="2"/>
  <c r="E158" i="2"/>
  <c r="D158" i="2"/>
  <c r="E157" i="2"/>
  <c r="D157" i="2"/>
  <c r="E156" i="2"/>
  <c r="D156" i="2"/>
  <c r="E155" i="2"/>
  <c r="D155" i="2"/>
  <c r="E154" i="2"/>
  <c r="D154" i="2"/>
  <c r="E153" i="2"/>
  <c r="D153" i="2"/>
  <c r="E152" i="2"/>
  <c r="D152" i="2"/>
  <c r="E151" i="2"/>
  <c r="D151" i="2"/>
  <c r="E150" i="2"/>
  <c r="D150" i="2"/>
  <c r="E149" i="2"/>
  <c r="D149" i="2"/>
  <c r="E148" i="2"/>
  <c r="D148" i="2"/>
  <c r="E147" i="2"/>
  <c r="D147" i="2"/>
  <c r="D146" i="2"/>
  <c r="E145" i="2"/>
  <c r="D145" i="2"/>
  <c r="E144" i="2"/>
  <c r="D144" i="2"/>
  <c r="E143" i="2"/>
  <c r="D143" i="2"/>
  <c r="E142" i="2"/>
  <c r="D142" i="2"/>
  <c r="E141" i="2"/>
  <c r="D141" i="2"/>
  <c r="E140" i="2"/>
  <c r="D140" i="2"/>
  <c r="D139" i="2"/>
  <c r="E138" i="2"/>
  <c r="D138" i="2"/>
  <c r="E137" i="2"/>
  <c r="D137" i="2"/>
  <c r="E136" i="2"/>
  <c r="D136" i="2"/>
  <c r="E135" i="2"/>
  <c r="D135" i="2"/>
  <c r="E134" i="2"/>
  <c r="D134" i="2"/>
  <c r="E133" i="2"/>
  <c r="D133" i="2"/>
  <c r="E132" i="2"/>
  <c r="D132" i="2"/>
  <c r="E131" i="2"/>
  <c r="D131" i="2"/>
  <c r="D130" i="2"/>
  <c r="E129" i="2"/>
  <c r="D129" i="2"/>
  <c r="E128" i="2"/>
  <c r="D128" i="2"/>
  <c r="E127" i="2"/>
  <c r="D127" i="2"/>
  <c r="E126" i="2"/>
  <c r="D126" i="2"/>
  <c r="E125" i="2"/>
  <c r="D125" i="2"/>
  <c r="E124" i="2"/>
  <c r="D124" i="2"/>
  <c r="E123" i="2"/>
  <c r="D123" i="2"/>
  <c r="E122" i="2"/>
  <c r="D122" i="2"/>
  <c r="E121" i="2"/>
  <c r="D121" i="2"/>
  <c r="E120" i="2"/>
  <c r="D120" i="2"/>
  <c r="E119" i="2"/>
  <c r="D119" i="2"/>
  <c r="E118" i="2"/>
  <c r="D118" i="2"/>
  <c r="E117" i="2"/>
  <c r="D117" i="2"/>
  <c r="E116" i="2"/>
  <c r="D116" i="2"/>
  <c r="E115" i="2"/>
  <c r="D115" i="2"/>
  <c r="E114" i="2"/>
  <c r="D114" i="2"/>
  <c r="E113" i="2"/>
  <c r="D113" i="2"/>
  <c r="E112" i="2"/>
  <c r="D112" i="2"/>
  <c r="E111" i="2"/>
  <c r="D111" i="2"/>
  <c r="E110" i="2"/>
  <c r="D110" i="2"/>
  <c r="D109" i="2"/>
  <c r="E108" i="2"/>
  <c r="D108" i="2"/>
  <c r="E107" i="2"/>
  <c r="D107" i="2"/>
  <c r="E106" i="2"/>
  <c r="D106" i="2"/>
  <c r="E105" i="2"/>
  <c r="D105" i="2"/>
  <c r="E104" i="2"/>
  <c r="D104" i="2"/>
  <c r="E103" i="2"/>
  <c r="D103" i="2"/>
  <c r="E102" i="2"/>
  <c r="D102" i="2"/>
  <c r="E101" i="2"/>
  <c r="D101" i="2"/>
  <c r="E100" i="2"/>
  <c r="D100" i="2"/>
  <c r="E99" i="2"/>
  <c r="D99" i="2"/>
  <c r="E98" i="2"/>
  <c r="D98" i="2"/>
  <c r="E97" i="2"/>
  <c r="D97" i="2"/>
  <c r="D96" i="2"/>
  <c r="E95" i="2"/>
  <c r="D95" i="2"/>
  <c r="E94" i="2"/>
  <c r="D94" i="2"/>
  <c r="E93" i="2"/>
  <c r="D93" i="2"/>
  <c r="E92" i="2"/>
  <c r="D92" i="2"/>
  <c r="E91" i="2"/>
  <c r="D91" i="2"/>
  <c r="E90" i="2"/>
  <c r="D90" i="2"/>
  <c r="E89" i="2"/>
  <c r="D89" i="2"/>
  <c r="E88" i="2"/>
  <c r="D88" i="2"/>
  <c r="E87" i="2"/>
  <c r="D87" i="2"/>
  <c r="E86" i="2"/>
  <c r="D86" i="2"/>
  <c r="E85" i="2"/>
  <c r="D85" i="2"/>
  <c r="E84" i="2"/>
  <c r="D84" i="2"/>
  <c r="D83" i="2"/>
  <c r="E82" i="2"/>
  <c r="D82" i="2"/>
  <c r="E81" i="2"/>
  <c r="D81" i="2"/>
  <c r="E80" i="2"/>
  <c r="D80" i="2"/>
  <c r="E79" i="2"/>
  <c r="D79" i="2"/>
  <c r="D78" i="2"/>
  <c r="E77" i="2"/>
  <c r="D77" i="2"/>
  <c r="E76" i="2"/>
  <c r="D76" i="2"/>
  <c r="E75" i="2"/>
  <c r="D75" i="2"/>
  <c r="E74" i="2"/>
  <c r="D74" i="2"/>
  <c r="E73" i="2"/>
  <c r="D73" i="2"/>
  <c r="D72" i="2"/>
  <c r="E71" i="2"/>
  <c r="D71" i="2"/>
  <c r="E70" i="2"/>
  <c r="D70" i="2"/>
  <c r="E69" i="2"/>
  <c r="D69" i="2"/>
  <c r="E68" i="2"/>
  <c r="D68" i="2"/>
  <c r="E67" i="2"/>
  <c r="D67" i="2"/>
  <c r="E66" i="2"/>
  <c r="D66" i="2"/>
  <c r="E65" i="2"/>
  <c r="D65" i="2"/>
  <c r="E64" i="2"/>
  <c r="D64" i="2"/>
  <c r="E63" i="2"/>
  <c r="D63" i="2"/>
  <c r="E62" i="2"/>
  <c r="D62" i="2"/>
  <c r="E61" i="2"/>
  <c r="D61" i="2"/>
  <c r="E60" i="2"/>
  <c r="D60" i="2"/>
  <c r="D59" i="2"/>
  <c r="E58" i="2"/>
  <c r="D58" i="2"/>
  <c r="E57" i="2"/>
  <c r="D57" i="2"/>
  <c r="E56" i="2"/>
  <c r="D56" i="2"/>
  <c r="E55" i="2"/>
  <c r="D55" i="2"/>
  <c r="E54" i="2"/>
  <c r="D54" i="2"/>
  <c r="E53" i="2"/>
  <c r="D53" i="2"/>
  <c r="E52" i="2"/>
  <c r="D52" i="2"/>
  <c r="E51" i="2"/>
  <c r="D51" i="2"/>
  <c r="D50" i="2"/>
  <c r="E49" i="2"/>
  <c r="D49" i="2"/>
  <c r="E48" i="2"/>
  <c r="D48" i="2"/>
  <c r="E47" i="2"/>
  <c r="D47" i="2"/>
  <c r="E46" i="2"/>
  <c r="D46" i="2"/>
  <c r="E45" i="2"/>
  <c r="D45" i="2"/>
  <c r="E44" i="2"/>
  <c r="D44" i="2"/>
  <c r="D43" i="2"/>
  <c r="E42" i="2"/>
  <c r="D42" i="2"/>
  <c r="E41" i="2"/>
  <c r="D41" i="2"/>
  <c r="E40" i="2"/>
  <c r="D40" i="2"/>
  <c r="E39" i="2"/>
  <c r="D39" i="2"/>
  <c r="E38" i="2"/>
  <c r="D38" i="2"/>
  <c r="E37" i="2"/>
  <c r="D37" i="2"/>
  <c r="E36" i="2"/>
  <c r="D36" i="2"/>
  <c r="E35" i="2"/>
  <c r="D35" i="2"/>
  <c r="E34" i="2"/>
  <c r="D34" i="2"/>
  <c r="E33" i="2"/>
  <c r="D33" i="2"/>
  <c r="D32" i="2"/>
  <c r="E31" i="2"/>
  <c r="D31" i="2"/>
  <c r="E30" i="2"/>
  <c r="D30" i="2"/>
  <c r="E29" i="2"/>
  <c r="D29" i="2"/>
  <c r="E28" i="2"/>
  <c r="D28" i="2"/>
  <c r="E27" i="2"/>
  <c r="D27" i="2"/>
  <c r="E26" i="2"/>
  <c r="D26" i="2"/>
  <c r="E25" i="2"/>
  <c r="D25" i="2"/>
  <c r="E24" i="2"/>
  <c r="D24" i="2"/>
  <c r="E23" i="2"/>
  <c r="D23" i="2"/>
  <c r="D22" i="2"/>
  <c r="E21" i="2"/>
  <c r="D21" i="2"/>
  <c r="E20" i="2"/>
  <c r="D20" i="2"/>
  <c r="E19" i="2"/>
  <c r="D19" i="2"/>
  <c r="E18" i="2"/>
  <c r="D18" i="2"/>
  <c r="E17" i="2"/>
  <c r="D17" i="2"/>
  <c r="E16" i="2"/>
  <c r="D16" i="2"/>
  <c r="E15" i="2"/>
  <c r="D15" i="2"/>
  <c r="E14" i="2"/>
  <c r="D14" i="2"/>
  <c r="E13" i="2"/>
  <c r="D13" i="2"/>
  <c r="D12" i="2"/>
  <c r="E11" i="2"/>
  <c r="D11" i="2"/>
  <c r="E10" i="2"/>
  <c r="D10" i="2"/>
  <c r="E9" i="2"/>
  <c r="D9" i="2"/>
  <c r="D6" i="2"/>
  <c r="F20" i="1"/>
</calcChain>
</file>

<file path=xl/sharedStrings.xml><?xml version="1.0" encoding="utf-8"?>
<sst xmlns="http://schemas.openxmlformats.org/spreadsheetml/2006/main" count="19505" uniqueCount="1051">
  <si>
    <t>Public First Poll for Laidlaw (Opera)</t>
  </si>
  <si>
    <t>Fieldwork:</t>
  </si>
  <si>
    <t>26th Jan - 31st Jan 2024</t>
  </si>
  <si>
    <t xml:space="preserve">Interview Method: </t>
  </si>
  <si>
    <t>Online Survey</t>
  </si>
  <si>
    <t>Population represented:</t>
  </si>
  <si>
    <t>UK Adults</t>
  </si>
  <si>
    <t>Sample size:</t>
  </si>
  <si>
    <t>Methodology:</t>
  </si>
  <si>
    <t>All results are weighted using Iterative Proportional Fitting, or 'Raking'. The results are  weighted by interlocking age &amp; gender, region and social grade to Nationally Representative Proportions</t>
  </si>
  <si>
    <t>Public First is a member of the BPC and abides by its rules. For more information please contact the Public First polling team:</t>
  </si>
  <si>
    <t>Table of Contents</t>
  </si>
  <si>
    <t>Individual Tables</t>
  </si>
  <si>
    <t>Full Result Row</t>
  </si>
  <si>
    <t>Question Base</t>
  </si>
  <si>
    <t/>
  </si>
  <si>
    <t>Total</t>
  </si>
  <si>
    <t>Male</t>
  </si>
  <si>
    <t>Female</t>
  </si>
  <si>
    <t>Unweighted</t>
  </si>
  <si>
    <t>Weighted</t>
  </si>
  <si>
    <t>18-24</t>
  </si>
  <si>
    <t>25-34</t>
  </si>
  <si>
    <t>35-44</t>
  </si>
  <si>
    <t>45-54</t>
  </si>
  <si>
    <t>55-64</t>
  </si>
  <si>
    <t>65+</t>
  </si>
  <si>
    <t>AB</t>
  </si>
  <si>
    <t>C1</t>
  </si>
  <si>
    <t>C2</t>
  </si>
  <si>
    <t>DE</t>
  </si>
  <si>
    <t>London</t>
  </si>
  <si>
    <t>South East</t>
  </si>
  <si>
    <t>South West</t>
  </si>
  <si>
    <t>East of England</t>
  </si>
  <si>
    <t>East Midlands</t>
  </si>
  <si>
    <t>West Midlands</t>
  </si>
  <si>
    <t>Yorkshire and the Humber</t>
  </si>
  <si>
    <t>North East</t>
  </si>
  <si>
    <t>North West</t>
  </si>
  <si>
    <t>Scotland</t>
  </si>
  <si>
    <t>Wales</t>
  </si>
  <si>
    <t>Northern Ireland</t>
  </si>
  <si>
    <t>Leave</t>
  </si>
  <si>
    <t>Remain</t>
  </si>
  <si>
    <t>I did not vote</t>
  </si>
  <si>
    <t>Conservative</t>
  </si>
  <si>
    <t>Labour</t>
  </si>
  <si>
    <t>Liberal Democrat</t>
  </si>
  <si>
    <t>The Brexit Party</t>
  </si>
  <si>
    <t>Liberal Democrats</t>
  </si>
  <si>
    <t>GCSE or equivalent (Scottish National/O Level)</t>
  </si>
  <si>
    <t>A Level or equivalent (GCE/Higher/Advanced Higher)</t>
  </si>
  <si>
    <t>University Undergraduate Degree (BA/BSc)</t>
  </si>
  <si>
    <t>University Postgraduate Degree (MA/MSc/MPhil)</t>
  </si>
  <si>
    <t>Doctorate (PhD/DPHil)</t>
  </si>
  <si>
    <t>No annual income</t>
  </si>
  <si>
    <t>Less than £10,000</t>
  </si>
  <si>
    <t>£10,000 - £14,999</t>
  </si>
  <si>
    <t>£15,000 - £19,999</t>
  </si>
  <si>
    <t>£20,000 - £24,999</t>
  </si>
  <si>
    <t>£25,000 - £29,999</t>
  </si>
  <si>
    <t>£30,000 - £34,999</t>
  </si>
  <si>
    <t>£35,000 - £39,999</t>
  </si>
  <si>
    <t>£40,000 - £44,999</t>
  </si>
  <si>
    <t>£45,000 - £49,999</t>
  </si>
  <si>
    <t>£50,000 - £59,999</t>
  </si>
  <si>
    <t>£60,000 - £69,999</t>
  </si>
  <si>
    <t>£70,000 - £79,999</t>
  </si>
  <si>
    <t>£80,000 - £89,999</t>
  </si>
  <si>
    <t>£90,000 - £99,999</t>
  </si>
  <si>
    <t>£100,000 or more</t>
  </si>
  <si>
    <t>Have been to an opera</t>
  </si>
  <si>
    <t>Have not been to an opera</t>
  </si>
  <si>
    <t>Gender</t>
  </si>
  <si>
    <t>Age</t>
  </si>
  <si>
    <t>Social Grade</t>
  </si>
  <si>
    <t>Region</t>
  </si>
  <si>
    <t>EU 2016 Vote</t>
  </si>
  <si>
    <t>2019</t>
  </si>
  <si>
    <t>Voting Intention</t>
  </si>
  <si>
    <t>Education</t>
  </si>
  <si>
    <t>Income</t>
  </si>
  <si>
    <t>Opera Attendance</t>
  </si>
  <si>
    <t>No money left over</t>
  </si>
  <si>
    <t>Less than £25</t>
  </si>
  <si>
    <t>£25 - £49</t>
  </si>
  <si>
    <t>£50 - £99</t>
  </si>
  <si>
    <t>£100 - £199</t>
  </si>
  <si>
    <t>£200 - £299</t>
  </si>
  <si>
    <t>£300 - £499</t>
  </si>
  <si>
    <t>£500 - £749</t>
  </si>
  <si>
    <t>£750 - £999</t>
  </si>
  <si>
    <t>£1,000 or more each month</t>
  </si>
  <si>
    <t>Don't Know</t>
  </si>
  <si>
    <t>Prefer not to say</t>
  </si>
  <si>
    <t xml:space="preserve"> How much money do you personally have left over at the end of each month after your essential outgoings?</t>
  </si>
  <si>
    <t>BASE: All Respondents</t>
  </si>
  <si>
    <t>Fieldwork:  26th Jan - 31st Jan 2024</t>
  </si>
  <si>
    <t>Data weighted by interlocking age &amp; gender, region and social grade to Nationally Representative Proportions</t>
  </si>
  <si>
    <t>Nothing at all</t>
  </si>
  <si>
    <t>Less than £10</t>
  </si>
  <si>
    <t>£10 - £24</t>
  </si>
  <si>
    <t>£50 - £74</t>
  </si>
  <si>
    <t>£75 - £99</t>
  </si>
  <si>
    <t>£100 - £149</t>
  </si>
  <si>
    <t>£150 - £199</t>
  </si>
  <si>
    <t>£300 - £399</t>
  </si>
  <si>
    <t>£400 - £499</t>
  </si>
  <si>
    <t>£500 or more each month</t>
  </si>
  <si>
    <t xml:space="preserve"> How much would you estimate you personally spend on "entertainment" each month?This could include streaming services, movies and music, live events.</t>
  </si>
  <si>
    <t>Movies and cinema</t>
  </si>
  <si>
    <t>Football</t>
  </si>
  <si>
    <t>Pop music</t>
  </si>
  <si>
    <t>Video games</t>
  </si>
  <si>
    <t>Arts and culture (museums / exhibitions)</t>
  </si>
  <si>
    <t>British history</t>
  </si>
  <si>
    <t>Theatre</t>
  </si>
  <si>
    <t>Politics</t>
  </si>
  <si>
    <t>Fashion</t>
  </si>
  <si>
    <t>Musical theatre</t>
  </si>
  <si>
    <t>Fine-dining</t>
  </si>
  <si>
    <t>Tennis</t>
  </si>
  <si>
    <t>Sciences</t>
  </si>
  <si>
    <t>Cricket</t>
  </si>
  <si>
    <t>Classical music</t>
  </si>
  <si>
    <t>Golf</t>
  </si>
  <si>
    <t>Jazz music</t>
  </si>
  <si>
    <t>Skiing</t>
  </si>
  <si>
    <t>Don’t Know</t>
  </si>
  <si>
    <t>None of the above</t>
  </si>
  <si>
    <t>Which of the following would you consider to be hobbies or interests you have?Select any which apply</t>
  </si>
  <si>
    <t xml:space="preserve"> I know what I like</t>
  </si>
  <si>
    <t xml:space="preserve"> I find it easy to keep myself entertained at home</t>
  </si>
  <si>
    <t xml:space="preserve"> I like to try new things</t>
  </si>
  <si>
    <t xml:space="preserve"> I will try anything once</t>
  </si>
  <si>
    <t>Strongly Agree</t>
  </si>
  <si>
    <t>Agree</t>
  </si>
  <si>
    <t>Neither Agree Nor Disagree</t>
  </si>
  <si>
    <t>Disagree</t>
  </si>
  <si>
    <t>Strongly Disagree</t>
  </si>
  <si>
    <t>Total Agree:</t>
  </si>
  <si>
    <t>Total Disagree:</t>
  </si>
  <si>
    <t>Net:</t>
  </si>
  <si>
    <t>Grid Summary: Do you agree or disagree with the following?</t>
  </si>
  <si>
    <t>Do you agree or disagree with the following?: I like to try new things</t>
  </si>
  <si>
    <t>Do you agree or disagree with the following?: I will try anything once</t>
  </si>
  <si>
    <t>Do you agree or disagree with the following?: I know what I like</t>
  </si>
  <si>
    <t>Do you agree or disagree with the following?: I find it easy to keep myself entertained at home</t>
  </si>
  <si>
    <t>I never studied music while at school</t>
  </si>
  <si>
    <t>I studied music but dropped it before I took my GCSEs/Scottish Nationals/O Levels or equivalent</t>
  </si>
  <si>
    <t>I studied music for my GCSEs/Scottish Nationals/O Levels or equivalent</t>
  </si>
  <si>
    <t>I studied music for my A-Levels, BTEC or equivalent</t>
  </si>
  <si>
    <t>I studied music beyond A-Level e.g. at University</t>
  </si>
  <si>
    <t xml:space="preserve"> What is the highest level you studied music at while you were at school? </t>
  </si>
  <si>
    <t>No, I do not play an instrument or sing</t>
  </si>
  <si>
    <t>Yes, I play one or more instruments</t>
  </si>
  <si>
    <t>Yes, I sing</t>
  </si>
  <si>
    <t>Do you play an instrument or sing?</t>
  </si>
  <si>
    <t>Yes, I have played an instrument in the past</t>
  </si>
  <si>
    <t>Yes, I have sung in the past</t>
  </si>
  <si>
    <t>No, I have never played an instrument or sung</t>
  </si>
  <si>
    <t>Have you played an instrument or sung at any point in your life? This could include as a hobby or just for fun.Select any which apply.  </t>
  </si>
  <si>
    <t>15 minutes or less from my nearest theatre or opera house</t>
  </si>
  <si>
    <t>15-30 minutes from my nearest theatre or opera house</t>
  </si>
  <si>
    <t>30 minutes - an hour from my nearest theatre or opera house</t>
  </si>
  <si>
    <t>1 - 2 hours from my nearest theatre or opera house</t>
  </si>
  <si>
    <t>Over 2 hours from my nearest theatre or opera house</t>
  </si>
  <si>
    <t xml:space="preserve"> As far as you know, how close do you live to your nearest theatre or opera house?</t>
  </si>
  <si>
    <t>My interest or taste in music</t>
  </si>
  <si>
    <t>My interest or taste in food and drink</t>
  </si>
  <si>
    <t>My interest or taste in television</t>
  </si>
  <si>
    <t>My interest or taste in movies</t>
  </si>
  <si>
    <t>My interest in sports</t>
  </si>
  <si>
    <t>My interest or taste in entertainment broadly</t>
  </si>
  <si>
    <t>My political interest or views</t>
  </si>
  <si>
    <t>My interest or taste in literature</t>
  </si>
  <si>
    <t>My interest or taste in art</t>
  </si>
  <si>
    <t>Which of the following, if any, would you consider important to your personality and who you are?Select any which apply</t>
  </si>
  <si>
    <t xml:space="preserve"> Classical music</t>
  </si>
  <si>
    <t xml:space="preserve"> Jazz</t>
  </si>
  <si>
    <t xml:space="preserve"> Hip Hop / Rap</t>
  </si>
  <si>
    <t xml:space="preserve"> Pop music</t>
  </si>
  <si>
    <t xml:space="preserve"> Metal</t>
  </si>
  <si>
    <t xml:space="preserve"> Rock music</t>
  </si>
  <si>
    <t xml:space="preserve"> World music</t>
  </si>
  <si>
    <t xml:space="preserve"> Experimental music</t>
  </si>
  <si>
    <t xml:space="preserve"> Opera music</t>
  </si>
  <si>
    <t>1 - Strongly Dislike</t>
  </si>
  <si>
    <t>2</t>
  </si>
  <si>
    <t>3</t>
  </si>
  <si>
    <t>4</t>
  </si>
  <si>
    <t>5</t>
  </si>
  <si>
    <t>6</t>
  </si>
  <si>
    <t>7 - Strongly Like</t>
  </si>
  <si>
    <t>Grid Summary: How much do you like the following genres of music?Please indicate on a scale of 1 to 7, where 1 indicates you strongly dislike the genre and 7 indicates you strongly like the genre.</t>
  </si>
  <si>
    <t>How much do you like the following genres of music?Please indicate on a scale of 1 to 7, where 1 indicates you strongly dislike the genre and 7 indicates you strongly like the genre.: Classical music</t>
  </si>
  <si>
    <t>How much do you like the following genres of music?Please indicate on a scale of 1 to 7, where 1 indicates you strongly dislike the genre and 7 indicates you strongly like the genre.: Jazz</t>
  </si>
  <si>
    <t>How much do you like the following genres of music?Please indicate on a scale of 1 to 7, where 1 indicates you strongly dislike the genre and 7 indicates you strongly like the genre.: Hip Hop / Rap</t>
  </si>
  <si>
    <t>How much do you like the following genres of music?Please indicate on a scale of 1 to 7, where 1 indicates you strongly dislike the genre and 7 indicates you strongly like the genre.: Pop music</t>
  </si>
  <si>
    <t>How much do you like the following genres of music?Please indicate on a scale of 1 to 7, where 1 indicates you strongly dislike the genre and 7 indicates you strongly like the genre.: Metal</t>
  </si>
  <si>
    <t>How much do you like the following genres of music?Please indicate on a scale of 1 to 7, where 1 indicates you strongly dislike the genre and 7 indicates you strongly like the genre.: Rock music</t>
  </si>
  <si>
    <t>How much do you like the following genres of music?Please indicate on a scale of 1 to 7, where 1 indicates you strongly dislike the genre and 7 indicates you strongly like the genre.: World music</t>
  </si>
  <si>
    <t>How much do you like the following genres of music?Please indicate on a scale of 1 to 7, where 1 indicates you strongly dislike the genre and 7 indicates you strongly like the genre.: Experimental music</t>
  </si>
  <si>
    <t>How much do you like the following genres of music?Please indicate on a scale of 1 to 7, where 1 indicates you strongly dislike the genre and 7 indicates you strongly like the genre.: Opera music</t>
  </si>
  <si>
    <t xml:space="preserve"> I like music that I can relax to</t>
  </si>
  <si>
    <t xml:space="preserve"> I like music that is exciting to listen to live</t>
  </si>
  <si>
    <t xml:space="preserve"> I like music that tells a story</t>
  </si>
  <si>
    <t xml:space="preserve"> I like listening to music while I work</t>
  </si>
  <si>
    <t xml:space="preserve"> I like listening to movie soundtracks</t>
  </si>
  <si>
    <t xml:space="preserve"> I like music that I can dance to</t>
  </si>
  <si>
    <t xml:space="preserve"> I like listening to music to sleep</t>
  </si>
  <si>
    <t>Moderately Agree</t>
  </si>
  <si>
    <t>Agree a little</t>
  </si>
  <si>
    <t>Neither Agree nor Disagree</t>
  </si>
  <si>
    <t>Disagree a little</t>
  </si>
  <si>
    <t>Moderately Disagree</t>
  </si>
  <si>
    <t>Grid Summary: Do you agree or disagree with the following about the way you engage with music?  </t>
  </si>
  <si>
    <t>Do you agree or disagree with the following about the way you engage with music?  : I like music that tells a story</t>
  </si>
  <si>
    <t>Do you agree or disagree with the following about the way you engage with music?  : I like music that I can dance to</t>
  </si>
  <si>
    <t>Do you agree or disagree with the following about the way you engage with music?  : I like music that is exciting to listen to live</t>
  </si>
  <si>
    <t>Do you agree or disagree with the following about the way you engage with music?  : I like music that I can relax to</t>
  </si>
  <si>
    <t>Do you agree or disagree with the following about the way you engage with music?  : I like listening to music to sleep</t>
  </si>
  <si>
    <t>Do you agree or disagree with the following about the way you engage with music?  : I like listening to music while I work</t>
  </si>
  <si>
    <t>Do you agree or disagree with the following about the way you engage with music?  : I like listening to movie soundtracks</t>
  </si>
  <si>
    <t>I never listen to the radio</t>
  </si>
  <si>
    <t>I rarely listen to the radio</t>
  </si>
  <si>
    <t>I sometimes listen to the radio</t>
  </si>
  <si>
    <t>I often listen to the radio</t>
  </si>
  <si>
    <t>I very often listen to the radio</t>
  </si>
  <si>
    <t xml:space="preserve"> How often do you listen to the radio? </t>
  </si>
  <si>
    <t>BBC Radio 2</t>
  </si>
  <si>
    <t>Capital FM</t>
  </si>
  <si>
    <t>Heart FM</t>
  </si>
  <si>
    <t>BBC Radio 1</t>
  </si>
  <si>
    <t>Heart Radio</t>
  </si>
  <si>
    <t>Smooth Radio</t>
  </si>
  <si>
    <t>Classic FM</t>
  </si>
  <si>
    <t>Kiss FM</t>
  </si>
  <si>
    <t>Local radio station</t>
  </si>
  <si>
    <t>BBCRadio 4</t>
  </si>
  <si>
    <t>Absolute Radio</t>
  </si>
  <si>
    <t>Magic Radio</t>
  </si>
  <si>
    <t>Heart 80s</t>
  </si>
  <si>
    <t>Capital Xtra</t>
  </si>
  <si>
    <t>Absolute 80s</t>
  </si>
  <si>
    <t>BBC Radio 5 Live</t>
  </si>
  <si>
    <t>Gold</t>
  </si>
  <si>
    <t>LBC</t>
  </si>
  <si>
    <t>BBC Radio 1Xtra</t>
  </si>
  <si>
    <t>Jazz FM</t>
  </si>
  <si>
    <t>BBC Radio Scotland</t>
  </si>
  <si>
    <t>Other (please specify)</t>
  </si>
  <si>
    <t>Which radio stations do you primarily listen to?Please select up to three</t>
  </si>
  <si>
    <t>BASE: Listen to the radio</t>
  </si>
  <si>
    <t>On the radio</t>
  </si>
  <si>
    <t>YouTube</t>
  </si>
  <si>
    <t>Spotify</t>
  </si>
  <si>
    <t>On the television</t>
  </si>
  <si>
    <t>Through a CD player</t>
  </si>
  <si>
    <t>At live performances</t>
  </si>
  <si>
    <t>Downloaded music</t>
  </si>
  <si>
    <t>Amazon Music</t>
  </si>
  <si>
    <t>Apple Music</t>
  </si>
  <si>
    <t>Through a record player, vinyl</t>
  </si>
  <si>
    <t>Soundcloud</t>
  </si>
  <si>
    <t>Bandcamp</t>
  </si>
  <si>
    <t>Other (Please Specify)</t>
  </si>
  <si>
    <t>Which of the following ways do you listen to music?Select any which apply  </t>
  </si>
  <si>
    <t xml:space="preserve"> Watch a movie</t>
  </si>
  <si>
    <t xml:space="preserve"> Listen to music</t>
  </si>
  <si>
    <t xml:space="preserve"> Read a book</t>
  </si>
  <si>
    <t xml:space="preserve"> Go out for a meal or a drink</t>
  </si>
  <si>
    <t xml:space="preserve"> Go to a party</t>
  </si>
  <si>
    <t xml:space="preserve"> Go for a performance like a theatre show, musical, ballet or opera</t>
  </si>
  <si>
    <t>Multiple times a week</t>
  </si>
  <si>
    <t>Weekly</t>
  </si>
  <si>
    <t>Multiple times a month</t>
  </si>
  <si>
    <t>Monthly</t>
  </si>
  <si>
    <t>Multiple times a year</t>
  </si>
  <si>
    <t>Around once a year</t>
  </si>
  <si>
    <t>Less often, but still on occasion</t>
  </si>
  <si>
    <t>Never</t>
  </si>
  <si>
    <t>Grid Summary: How often, if at all, do you do the following?</t>
  </si>
  <si>
    <t>How often, if at all, do you do the following?: Watch a movie</t>
  </si>
  <si>
    <t>How often, if at all, do you do the following?: Listen to music</t>
  </si>
  <si>
    <t>How often, if at all, do you do the following?: Read a book</t>
  </si>
  <si>
    <t>How often, if at all, do you do the following?: Go out for a meal or a drink</t>
  </si>
  <si>
    <t>How often, if at all, do you do the following?: Go to a party</t>
  </si>
  <si>
    <t>How often, if at all, do you do the following?: Go for a performance like a theatre show, musical, ballet or opera</t>
  </si>
  <si>
    <t xml:space="preserve"> Going to a restaurant</t>
  </si>
  <si>
    <t xml:space="preserve"> Cinema</t>
  </si>
  <si>
    <t xml:space="preserve"> Pub</t>
  </si>
  <si>
    <t xml:space="preserve"> Theatre</t>
  </si>
  <si>
    <t xml:space="preserve"> Live music gig</t>
  </si>
  <si>
    <t xml:space="preserve"> Musical</t>
  </si>
  <si>
    <t xml:space="preserve"> Opera</t>
  </si>
  <si>
    <t xml:space="preserve"> Ballet</t>
  </si>
  <si>
    <t>Very likely</t>
  </si>
  <si>
    <t>Likely</t>
  </si>
  <si>
    <t>Neither likely or unlikely</t>
  </si>
  <si>
    <t>Unlikely</t>
  </si>
  <si>
    <t>Very unlikely</t>
  </si>
  <si>
    <t>Total Likely:</t>
  </si>
  <si>
    <t>Total Unlikely:</t>
  </si>
  <si>
    <t>Grid Summary: If you were looking for some evening entertainment, how likely would you be to consider going to the following? </t>
  </si>
  <si>
    <t>If you were looking for some evening entertainment, how likely would you be to consider going to the following? : Cinema</t>
  </si>
  <si>
    <t>If you were looking for some evening entertainment, how likely would you be to consider going to the following? : Theatre</t>
  </si>
  <si>
    <t>If you were looking for some evening entertainment, how likely would you be to consider going to the following? : Opera</t>
  </si>
  <si>
    <t>If you were looking for some evening entertainment, how likely would you be to consider going to the following? : Ballet</t>
  </si>
  <si>
    <t>If you were looking for some evening entertainment, how likely would you be to consider going to the following? : Live music gig</t>
  </si>
  <si>
    <t>If you were looking for some evening entertainment, how likely would you be to consider going to the following? : Musical</t>
  </si>
  <si>
    <t>If you were looking for some evening entertainment, how likely would you be to consider going to the following? : Going to a restaurant</t>
  </si>
  <si>
    <t>If you were looking for some evening entertainment, how likely would you be to consider going to the following? : Pub</t>
  </si>
  <si>
    <t xml:space="preserve"> Going to a place of natural beauty like a forest or the sea</t>
  </si>
  <si>
    <t xml:space="preserve"> Going to a marketplace</t>
  </si>
  <si>
    <t xml:space="preserve"> Going to a historical building</t>
  </si>
  <si>
    <t xml:space="preserve"> Going to a museum</t>
  </si>
  <si>
    <t xml:space="preserve"> Going to an art gallery</t>
  </si>
  <si>
    <t xml:space="preserve"> Going to a sport event</t>
  </si>
  <si>
    <t xml:space="preserve"> Going to a music festival</t>
  </si>
  <si>
    <t>Grid Summary: If you were looking for something to do for a day out, how likely would you be to consider doing the following?Please select all that apply  </t>
  </si>
  <si>
    <t>If you were looking for something to do for a day out, how likely would you be to consider doing the following?Please select all that apply  : Going to an art gallery</t>
  </si>
  <si>
    <t>If you were looking for something to do for a day out, how likely would you be to consider doing the following?Please select all that apply  : Going to a museum</t>
  </si>
  <si>
    <t>If you were looking for something to do for a day out, how likely would you be to consider doing the following?Please select all that apply  : Going to a historical building</t>
  </si>
  <si>
    <t>If you were looking for something to do for a day out, how likely would you be to consider doing the following?Please select all that apply  : Going to a sport event</t>
  </si>
  <si>
    <t>If you were looking for something to do for a day out, how likely would you be to consider doing the following?Please select all that apply  : Going to a music festival</t>
  </si>
  <si>
    <t>If you were looking for something to do for a day out, how likely would you be to consider doing the following?Please select all that apply  : Going to a marketplace</t>
  </si>
  <si>
    <t>If you were looking for something to do for a day out, how likely would you be to consider doing the following?Please select all that apply  : Going to a place of natural beauty like a forest or the sea</t>
  </si>
  <si>
    <t>Sports and sporting events</t>
  </si>
  <si>
    <t>Restaurants and UK food culture</t>
  </si>
  <si>
    <t>Cinemas and the UK film industry</t>
  </si>
  <si>
    <t>Live music events and gigs</t>
  </si>
  <si>
    <t>Historic buildings</t>
  </si>
  <si>
    <t>Areas of natural beauty</t>
  </si>
  <si>
    <t>Theatre including musical theatre</t>
  </si>
  <si>
    <t>Museums</t>
  </si>
  <si>
    <t>Fashion, including fashion shows</t>
  </si>
  <si>
    <t>Art, including art exhibits</t>
  </si>
  <si>
    <t>UK literature</t>
  </si>
  <si>
    <t>Opera</t>
  </si>
  <si>
    <t>Which of the following, if any, would you say are important contributors to the UK economy?Select any which apply</t>
  </si>
  <si>
    <t>Which of the following, if any, would you say are important parts of modern British society?Select any which apply</t>
  </si>
  <si>
    <t>Which of the following, if any, would you say are important contributors to your local economy?Select any which apply</t>
  </si>
  <si>
    <t>Which of the following, if any, would you say are important parts of British tradition?Select any which apply</t>
  </si>
  <si>
    <t>Which of the following, if any, would you say are important parts of British culture?Select any which apply</t>
  </si>
  <si>
    <t xml:space="preserve"> Preserving traditions is important</t>
  </si>
  <si>
    <t xml:space="preserve"> I find history interesting</t>
  </si>
  <si>
    <t xml:space="preserve"> Traditional art and theatre needs innovation</t>
  </si>
  <si>
    <t xml:space="preserve"> Embracing modern artforms is important</t>
  </si>
  <si>
    <t xml:space="preserve"> Modern art is meaningless</t>
  </si>
  <si>
    <t>Do you agree or disagree with the following?: I find history interesting</t>
  </si>
  <si>
    <t>Do you agree or disagree with the following?: Modern art is meaningless</t>
  </si>
  <si>
    <t>Do you agree or disagree with the following?: Preserving traditions is important</t>
  </si>
  <si>
    <t>Do you agree or disagree with the following?: Embracing modern artforms is important</t>
  </si>
  <si>
    <t>Do you agree or disagree with the following?: Traditional art and theatre needs innovation</t>
  </si>
  <si>
    <t xml:space="preserve"> I tend to prefer originals to remakes</t>
  </si>
  <si>
    <t xml:space="preserve"> Retelling old stories for a modern audience keeps them alive</t>
  </si>
  <si>
    <t xml:space="preserve"> It is unimaginative to retell old stories rather than come up with new ones</t>
  </si>
  <si>
    <t xml:space="preserve"> Retelling old stories for a modern audience ruins the story</t>
  </si>
  <si>
    <t>Grid Summary: Sometimes classic stories are retold with a new modern spin. Which of the following best describes your views on reimagining old stories like this?</t>
  </si>
  <si>
    <t>Sometimes classic stories are retold with a new modern spin. Which of the following best describes your views on reimagining old stories like this?: It is unimaginative to retell old stories rather than come up with new ones</t>
  </si>
  <si>
    <t>Sometimes classic stories are retold with a new modern spin. Which of the following best describes your views on reimagining old stories like this?: Retelling old stories for a modern audience keeps them alive</t>
  </si>
  <si>
    <t>Sometimes classic stories are retold with a new modern spin. Which of the following best describes your views on reimagining old stories like this?: I tend to prefer originals to remakes</t>
  </si>
  <si>
    <t>Sometimes classic stories are retold with a new modern spin. Which of the following best describes your views on reimagining old stories like this?: Retelling old stories for a modern audience ruins the story</t>
  </si>
  <si>
    <t xml:space="preserve"> La Bohème</t>
  </si>
  <si>
    <t xml:space="preserve"> The Magic Flute</t>
  </si>
  <si>
    <t xml:space="preserve"> La Sonata di Velluto</t>
  </si>
  <si>
    <t xml:space="preserve"> La Traviata</t>
  </si>
  <si>
    <t xml:space="preserve"> The Barber of Seville</t>
  </si>
  <si>
    <t xml:space="preserve"> The Reverie</t>
  </si>
  <si>
    <t xml:space="preserve"> Turandot</t>
  </si>
  <si>
    <t xml:space="preserve"> The Marriage of Figaro</t>
  </si>
  <si>
    <t xml:space="preserve"> The Handmaid’s Tale</t>
  </si>
  <si>
    <t xml:space="preserve"> Carmen</t>
  </si>
  <si>
    <t>Which of the following operas have you heard of or seen?  </t>
  </si>
  <si>
    <t xml:space="preserve"> Dead Man Walking</t>
  </si>
  <si>
    <t>I have seen this opera</t>
  </si>
  <si>
    <t>I have heard of this opera</t>
  </si>
  <si>
    <t>I have not heard of this opera</t>
  </si>
  <si>
    <t>Grid Summary: Which of the following operas have you heard of or seen?  </t>
  </si>
  <si>
    <t>Which of the following operas have you heard of or seen?  : La Bohème</t>
  </si>
  <si>
    <t>Which of the following operas have you heard of or seen?  : The Magic Flute</t>
  </si>
  <si>
    <t>Which of the following operas have you heard of or seen?  : La Sonata di Velluto</t>
  </si>
  <si>
    <t>Which of the following operas have you heard of or seen?  : La Traviata</t>
  </si>
  <si>
    <t>Which of the following operas have you heard of or seen?  : The Barber of Seville</t>
  </si>
  <si>
    <t>Which of the following operas have you heard of or seen?  : The Reverie</t>
  </si>
  <si>
    <t>Which of the following operas have you heard of or seen?  : Turandot</t>
  </si>
  <si>
    <t>Which of the following operas have you heard of or seen?  : The Marriage of Figaro</t>
  </si>
  <si>
    <t>Which of the following operas have you heard of or seen?  : The Handmaid’s Tale</t>
  </si>
  <si>
    <t>Which of the following operas have you heard of or seen?  : Carmen</t>
  </si>
  <si>
    <t xml:space="preserve"> The Life and Times of Malcolm X:Which of the following operas have you heard of or seen?  : X</t>
  </si>
  <si>
    <t>Which of the following operas have you heard of or seen?  : Dead Man Walking</t>
  </si>
  <si>
    <t xml:space="preserve"> An opera has to tell a story</t>
  </si>
  <si>
    <t xml:space="preserve"> An opera has to be a tragedy</t>
  </si>
  <si>
    <t xml:space="preserve"> An opera has to have music</t>
  </si>
  <si>
    <t xml:space="preserve"> An opera has to have singing</t>
  </si>
  <si>
    <t xml:space="preserve"> An opera has to have singing with lots of “vibrato” (i.e. rapidly changing pitch that makes the voice sound “wobbly”)</t>
  </si>
  <si>
    <t xml:space="preserve"> An opera has to be from before the 1900s</t>
  </si>
  <si>
    <t>This is necessary for something to be an opera</t>
  </si>
  <si>
    <t>This is not necessary for something to be an opera</t>
  </si>
  <si>
    <t>Grid Summary: Based on what you know, which of the following aspects do you think are necessary for something to be “an opera”?</t>
  </si>
  <si>
    <t>Based on what you know, which of the following aspects do you think are necessary for something to be “an opera”?: An opera has to tell a story</t>
  </si>
  <si>
    <t>Based on what you know, which of the following aspects do you think are necessary for something to be “an opera”?: An opera has to be a tragedy</t>
  </si>
  <si>
    <t>Based on what you know, which of the following aspects do you think are necessary for something to be “an opera”?: An opera has to have music</t>
  </si>
  <si>
    <t>Based on what you know, which of the following aspects do you think are necessary for something to be “an opera”?: An opera has to have singing</t>
  </si>
  <si>
    <t>Based on what you know, which of the following aspects do you think are necessary for something to be “an opera”?: An opera has to have singing with lots of “vibrato” (i.e. rapidly changing pitch that makes the voice sound “wobbly”)</t>
  </si>
  <si>
    <t>Based on what you know, which of the following aspects do you think are necessary for something to be “an opera”?: An opera has to be from before the 1900s</t>
  </si>
  <si>
    <t>In the past week</t>
  </si>
  <si>
    <t>In the past 2 weeks</t>
  </si>
  <si>
    <t>In the past month</t>
  </si>
  <si>
    <t>In the past 6 months</t>
  </si>
  <si>
    <t>In the past year</t>
  </si>
  <si>
    <t>Over a year ago</t>
  </si>
  <si>
    <t>I’ve never listened to a piece of opera music</t>
  </si>
  <si>
    <t xml:space="preserve"> When was the last time you listened to a piece of opera music?</t>
  </si>
  <si>
    <t>Nessun Dorma</t>
  </si>
  <si>
    <t>Queen of the Night</t>
  </si>
  <si>
    <t>Flower Duet</t>
  </si>
  <si>
    <t>O Mio Babbino Caro</t>
  </si>
  <si>
    <t>Lamento della Luna</t>
  </si>
  <si>
    <t>Largo al factotum</t>
  </si>
  <si>
    <t>Melodia malinconica</t>
  </si>
  <si>
    <t>Which of the following pieces of opera music have you heard of, if any?Select any which apply</t>
  </si>
  <si>
    <t>Mozart</t>
  </si>
  <si>
    <t>Tchaikovsky</t>
  </si>
  <si>
    <t>Wagner</t>
  </si>
  <si>
    <t>Verdi</t>
  </si>
  <si>
    <t>Handel</t>
  </si>
  <si>
    <t>Rossini</t>
  </si>
  <si>
    <t>Shostakovich</t>
  </si>
  <si>
    <t>Taversky</t>
  </si>
  <si>
    <t>Bachulli</t>
  </si>
  <si>
    <t>Which of the following opera composers have you heard of, if any?Select any which apply  </t>
  </si>
  <si>
    <t>In the background of movies or television</t>
  </si>
  <si>
    <t>Live at a theatre or opera house</t>
  </si>
  <si>
    <t>Online in video format on websites e.g. YouTube</t>
  </si>
  <si>
    <t>On social media</t>
  </si>
  <si>
    <t>Online in music format e.g. on Spotify</t>
  </si>
  <si>
    <t>A live screening at a cinema</t>
  </si>
  <si>
    <t>In a video game</t>
  </si>
  <si>
    <t>At a festival</t>
  </si>
  <si>
    <t>In what situations, if any, have you heard or encountered opera music?Select any which apply</t>
  </si>
  <si>
    <t>I’ve never seen promotional material for an opera</t>
  </si>
  <si>
    <t xml:space="preserve"> As far as you know, when was the last time you saw promotional material for an opera?</t>
  </si>
  <si>
    <t>I saw a TV advert</t>
  </si>
  <si>
    <t>I saw a billboard</t>
  </si>
  <si>
    <t>I saw a poster</t>
  </si>
  <si>
    <t>I saw an advert at the theatre</t>
  </si>
  <si>
    <t>I saw an advert on the internet</t>
  </si>
  <si>
    <t>Don’t remember</t>
  </si>
  <si>
    <t>I saw a flyer</t>
  </si>
  <si>
    <t>I saw an advert on social media e.g. instagram, Facebook</t>
  </si>
  <si>
    <t>I heard an advert on the radio</t>
  </si>
  <si>
    <t>I got an email</t>
  </si>
  <si>
    <t>You said that you have seen promotional material for an opera. If you can remember, what type of promotional material did you see?Select any which apply</t>
  </si>
  <si>
    <t>BASE: Have seen promotional material for an opera</t>
  </si>
  <si>
    <t xml:space="preserve"> Cheap|Expensive</t>
  </si>
  <si>
    <t xml:space="preserve"> Boring|Exciting</t>
  </si>
  <si>
    <t xml:space="preserve"> Unconventional|Traditional</t>
  </si>
  <si>
    <t xml:space="preserve"> Silly|Serious</t>
  </si>
  <si>
    <t xml:space="preserve"> Exclusive|Inclusive</t>
  </si>
  <si>
    <t xml:space="preserve"> Intimidating|Approachable</t>
  </si>
  <si>
    <t xml:space="preserve"> Sounds Beautiful|Sounds Horrible</t>
  </si>
  <si>
    <t xml:space="preserve"> Outdated|Timeless</t>
  </si>
  <si>
    <t xml:space="preserve"> Underwhelming|Impressive</t>
  </si>
  <si>
    <t xml:space="preserve"> Pointless|Worthwhile</t>
  </si>
  <si>
    <t xml:space="preserve"> Pompous|Down to earth</t>
  </si>
  <si>
    <t>-3</t>
  </si>
  <si>
    <t>-2</t>
  </si>
  <si>
    <t>-1</t>
  </si>
  <si>
    <t>0</t>
  </si>
  <si>
    <t>1</t>
  </si>
  <si>
    <t>Grid Summary:  </t>
  </si>
  <si>
    <t>Next, we’d like you to rate opera, both as a theatrical experience and music genre, along these qualities: : Cheap|Expensive</t>
  </si>
  <si>
    <t>Next, we’d like you to rate opera, both as a theatrical experience and music genre, along these qualities: : Boring|Exciting</t>
  </si>
  <si>
    <t>Next, we’d like you to rate opera, both as a theatrical experience and music genre, along these qualities: : Unconventional|Traditional</t>
  </si>
  <si>
    <t>Next, we’d like you to rate opera, both as a theatrical experience and music genre, along these qualities: : Silly|Serious</t>
  </si>
  <si>
    <t>Next, we’d like you to rate opera, both as a theatrical experience and music genre, along these qualities: : Exclusive|Inclusive</t>
  </si>
  <si>
    <t>Next, we’d like you to rate opera, both as a theatrical experience and music genre, along these qualities: : Intimidating|Approachable</t>
  </si>
  <si>
    <t>Next, we’d like you to rate opera, both as a theatrical experience and music genre, along these qualities: : Sounds Beautiful|Sounds Horrible</t>
  </si>
  <si>
    <t>Next, we’d like you to rate opera, both as a theatrical experience and music genre, along these qualities: : Outdated|Timeless</t>
  </si>
  <si>
    <t>Next, we’d like you to rate opera, both as a theatrical experience and music genre, along these qualities: : Underwhelming|Impressive</t>
  </si>
  <si>
    <t>Next, we’d like you to rate opera, both as a theatrical experience and music genre, along these qualities: : Pointless|Worthwhile</t>
  </si>
  <si>
    <t>Next, we’d like you to rate opera, both as a theatrical experience and music genre, along these qualities: : Pompous|Down to earth</t>
  </si>
  <si>
    <t>Yes</t>
  </si>
  <si>
    <t>No</t>
  </si>
  <si>
    <t>Not sure</t>
  </si>
  <si>
    <t xml:space="preserve"> Have you ever attended a live opera performance?</t>
  </si>
  <si>
    <t>Only once</t>
  </si>
  <si>
    <t>2 or 3 times</t>
  </si>
  <si>
    <t>4 or 5 times</t>
  </si>
  <si>
    <t>6 - 10 times</t>
  </si>
  <si>
    <t>On more than 10 occasions</t>
  </si>
  <si>
    <t>*</t>
  </si>
  <si>
    <t xml:space="preserve"> How many times have you attended a live opera performance in your lifetime?Please give your best estimate</t>
  </si>
  <si>
    <t>BASE: Have been to an opera</t>
  </si>
  <si>
    <t>Yes, maybe in the future</t>
  </si>
  <si>
    <t>No, I would never consider going to an opera performance</t>
  </si>
  <si>
    <t xml:space="preserve"> Would you ever consider going to an opera performance in the future?</t>
  </si>
  <si>
    <t>N/A - I have never met an opera fan</t>
  </si>
  <si>
    <t>I have met people in the past who are opera fans</t>
  </si>
  <si>
    <t>I have friends who are opera fans</t>
  </si>
  <si>
    <t>I have relatives who are opera fans</t>
  </si>
  <si>
    <t>I have colleagues who are opera fans</t>
  </si>
  <si>
    <t>Which of the following, if any, are true for you?Select any which apply  </t>
  </si>
  <si>
    <t>The talent of performers</t>
  </si>
  <si>
    <t>Its artistic value</t>
  </si>
  <si>
    <t>The spectacle of it</t>
  </si>
  <si>
    <t>Its cultural significance</t>
  </si>
  <si>
    <t>Its preservation of traditions</t>
  </si>
  <si>
    <t>Its historical significance</t>
  </si>
  <si>
    <t>The sophistication of the experience</t>
  </si>
  <si>
    <t>It’s interesting</t>
  </si>
  <si>
    <t>It’s available to everyone</t>
  </si>
  <si>
    <t>It’s fun to do something that feels fancy</t>
  </si>
  <si>
    <t>It’s accessible</t>
  </si>
  <si>
    <t>It’s affordable</t>
  </si>
  <si>
    <t>Which of the following positively influence how you think of opera?Select any which apply</t>
  </si>
  <si>
    <t>It’s expensive</t>
  </si>
  <si>
    <t>I can’t understand what’s going on</t>
  </si>
  <si>
    <t>It’s elitist</t>
  </si>
  <si>
    <t>I don’t like that kind of music</t>
  </si>
  <si>
    <t>It’s posh</t>
  </si>
  <si>
    <t>It’s too long</t>
  </si>
  <si>
    <t>It’s not for people like me</t>
  </si>
  <si>
    <t>It’s boring</t>
  </si>
  <si>
    <t>It can only be seen in major cities</t>
  </si>
  <si>
    <t>Its lack of availability</t>
  </si>
  <si>
    <t>It’s intimidating</t>
  </si>
  <si>
    <t>Which of the following negatively influence how you think of opera?Select any which apply</t>
  </si>
  <si>
    <t>Opportunities to learn new things about music</t>
  </si>
  <si>
    <t>Opportunities to learn new things about history</t>
  </si>
  <si>
    <t>Opportunities to learn new things about the world</t>
  </si>
  <si>
    <t>Opportunities for friendships which could be helpful</t>
  </si>
  <si>
    <t>Networking opportunities which help in employment</t>
  </si>
  <si>
    <t>Do you think going to opera offers any of the following wider benefits?Select any which apply</t>
  </si>
  <si>
    <t>Opera is a unique art form, there is nothing else really like it</t>
  </si>
  <si>
    <t>Opera is not that unique an art form, other art forms are similar</t>
  </si>
  <si>
    <t xml:space="preserve"> Which of the following comes closest to your view?</t>
  </si>
  <si>
    <t>The sound of the vocalists</t>
  </si>
  <si>
    <t>The combination of drama, music and visual art</t>
  </si>
  <si>
    <t>The sound of the orchestra</t>
  </si>
  <si>
    <t>The musical compositions in general</t>
  </si>
  <si>
    <t>The costumes and set design</t>
  </si>
  <si>
    <t>The extravagance of the productions</t>
  </si>
  <si>
    <t>The history</t>
  </si>
  <si>
    <t>The stories themselves</t>
  </si>
  <si>
    <t>The scale of the production</t>
  </si>
  <si>
    <t>The themes covered in the stories</t>
  </si>
  <si>
    <t>The length of the performances</t>
  </si>
  <si>
    <t>N/A - nothing makes opera unique</t>
  </si>
  <si>
    <t>What do you think makes opera unique, if anything?Select any which apply  </t>
  </si>
  <si>
    <t xml:space="preserve"> Epic</t>
  </si>
  <si>
    <t xml:space="preserve"> Long</t>
  </si>
  <si>
    <t xml:space="preserve"> Covers dark themes</t>
  </si>
  <si>
    <t xml:space="preserve"> Exciting</t>
  </si>
  <si>
    <t xml:space="preserve"> Intense</t>
  </si>
  <si>
    <t xml:space="preserve"> Extravagant</t>
  </si>
  <si>
    <t>This applies more to opera</t>
  </si>
  <si>
    <t>This applies equally to opera and musical theatre</t>
  </si>
  <si>
    <t>This applies more to musical theatre</t>
  </si>
  <si>
    <t>This does not apply to either</t>
  </si>
  <si>
    <t>Grid Summary: As far as you are aware, which of the following descriptions apply better to opera and which apply better to musical theatre?</t>
  </si>
  <si>
    <t>As far as you are aware, which of the following descriptions apply better to opera and which apply better to musical theatre?: Epic</t>
  </si>
  <si>
    <t>As far as you are aware, which of the following descriptions apply better to opera and which apply better to musical theatre?: Long</t>
  </si>
  <si>
    <t>As far as you are aware, which of the following descriptions apply better to opera and which apply better to musical theatre?: Covers dark themes</t>
  </si>
  <si>
    <t>As far as you are aware, which of the following descriptions apply better to opera and which apply better to musical theatre?: Exciting</t>
  </si>
  <si>
    <t>As far as you are aware, which of the following descriptions apply better to opera and which apply better to musical theatre?: Intense</t>
  </si>
  <si>
    <t>As far as you are aware, which of the following descriptions apply better to opera and which apply better to musical theatre?: Extravagant</t>
  </si>
  <si>
    <t>Within the last month</t>
  </si>
  <si>
    <t>Within the last few months</t>
  </si>
  <si>
    <t>In the last year</t>
  </si>
  <si>
    <t>In the last few years</t>
  </si>
  <si>
    <t>Within the last 10 years</t>
  </si>
  <si>
    <t>More than 10 years ago</t>
  </si>
  <si>
    <t xml:space="preserve"> You said you have attended an opera in the past. How recent was the last time you attended an opera?</t>
  </si>
  <si>
    <t>It was an opera performance in an opera house outside of the UK</t>
  </si>
  <si>
    <t>It was a performance in a big national opera house in the UK</t>
  </si>
  <si>
    <t>It was a performance in a smaller opera house or theatre in the UK</t>
  </si>
  <si>
    <t>It was an opera festival</t>
  </si>
  <si>
    <t>A live screening of an opera at a cinema</t>
  </si>
  <si>
    <t xml:space="preserve"> Which of the following best describes the last time you attended an opera?  </t>
  </si>
  <si>
    <t xml:space="preserve"> The experience overall</t>
  </si>
  <si>
    <t xml:space="preserve"> The music</t>
  </si>
  <si>
    <t xml:space="preserve"> The story</t>
  </si>
  <si>
    <t xml:space="preserve"> The costumes</t>
  </si>
  <si>
    <t xml:space="preserve"> The set design</t>
  </si>
  <si>
    <t>1 - very poor</t>
  </si>
  <si>
    <t>5 - very good</t>
  </si>
  <si>
    <t>Grid Summary: Thinking about the last time you attended an opera, how would rate what you saw on the following?Indicate on a scale of 1 to 5, where 1 is a very poor rating and 5 is a very good rating</t>
  </si>
  <si>
    <t>Thinking about the last time you attended an opera, how would rate what you saw on the following?Indicate on a scale of 1 to 5, where 1 is a very poor rating and 5 is a very good rating: The experience overall</t>
  </si>
  <si>
    <t>Thinking about the last time you attended an opera, how would rate what you saw on the following?Indicate on a scale of 1 to 5, where 1 is a very poor rating and 5 is a very good rating: The music</t>
  </si>
  <si>
    <t>Thinking about the last time you attended an opera, how would rate what you saw on the following?Indicate on a scale of 1 to 5, where 1 is a very poor rating and 5 is a very good rating: The story</t>
  </si>
  <si>
    <t>Thinking about the last time you attended an opera, how would rate what you saw on the following?Indicate on a scale of 1 to 5, where 1 is a very poor rating and 5 is a very good rating: The costumes</t>
  </si>
  <si>
    <t>Thinking about the last time you attended an opera, how would rate what you saw on the following?Indicate on a scale of 1 to 5, where 1 is a very poor rating and 5 is a very good rating: The set design</t>
  </si>
  <si>
    <t>It was much better than I expected it to be</t>
  </si>
  <si>
    <t>It was better than I expected it to be</t>
  </si>
  <si>
    <t>It was about as good as I expected it to be</t>
  </si>
  <si>
    <t>It was worse than I expected it to be</t>
  </si>
  <si>
    <t>It was much worse than I expected it to be</t>
  </si>
  <si>
    <t xml:space="preserve"> In general, was seeing opera a better or worse experience than you expected it to be before you went?</t>
  </si>
  <si>
    <t xml:space="preserve"> Musical theatre production</t>
  </si>
  <si>
    <t xml:space="preserve"> Live music event</t>
  </si>
  <si>
    <t xml:space="preserve"> Theatre production / play</t>
  </si>
  <si>
    <t>Opera was more enjoyable than this</t>
  </si>
  <si>
    <t>I enjoyed both equally</t>
  </si>
  <si>
    <t>This was more enjoyable than opera</t>
  </si>
  <si>
    <t>N/A - I have not been to this</t>
  </si>
  <si>
    <t>Grid Summary: Would you say your most recent experience of going to the opera was more or less enjoyable than your most recent experience of the following?</t>
  </si>
  <si>
    <t>Would you say your most recent experience of going to the opera was more or less enjoyable than your most recent experience of the following?: Musical theatre production</t>
  </si>
  <si>
    <t>Would you say your most recent experience of going to the opera was more or less enjoyable than your most recent experience of the following?: Live music event</t>
  </si>
  <si>
    <t>Would you say your most recent experience of going to the opera was more or less enjoyable than your most recent experience of the following?: Theatre production / play</t>
  </si>
  <si>
    <t>I feel like I have gained cultural understanding</t>
  </si>
  <si>
    <t>I feel like I learned something new</t>
  </si>
  <si>
    <t>I have something interesting to talk about</t>
  </si>
  <si>
    <t>I have been able to talk to other people who have gone to the opera</t>
  </si>
  <si>
    <t>I met interesting people</t>
  </si>
  <si>
    <t>None of the above are true for me</t>
  </si>
  <si>
    <t>I have made friendships through opera</t>
  </si>
  <si>
    <t>Which of the following do you think is true for you as a result of seeing an opera? Select any which apply</t>
  </si>
  <si>
    <t>£10 - £19</t>
  </si>
  <si>
    <t>£20 - £29</t>
  </si>
  <si>
    <t>£30 - £39</t>
  </si>
  <si>
    <t>£40 - £49</t>
  </si>
  <si>
    <t>£500 or more</t>
  </si>
  <si>
    <t xml:space="preserve"> If you had to guess, how much do you think an average opera ticket in London would cost?</t>
  </si>
  <si>
    <t>I would not be willing to pay to watch an opera</t>
  </si>
  <si>
    <t xml:space="preserve"> Generally speaking, how much would you be willing to pay to watch an opera?  </t>
  </si>
  <si>
    <t>I would spend much more to see a musical than I would to see an opera</t>
  </si>
  <si>
    <t>I would spend more to see a musical than I would to see an opera</t>
  </si>
  <si>
    <t>I would spend around the same to see a musical than I would to see an opera</t>
  </si>
  <si>
    <t>I would spend more to see an opera than I would to see a musical</t>
  </si>
  <si>
    <t>I would spend much more to see an opera than I would to see a musical</t>
  </si>
  <si>
    <t>N/A - I would not spend to see either a musical or an opera</t>
  </si>
  <si>
    <t xml:space="preserve"> Would you personally be willing to spend more to go to see an opera or to a musical theatre performance?</t>
  </si>
  <si>
    <t>It would be a more memorable experience</t>
  </si>
  <si>
    <t>I prefer the experience in general</t>
  </si>
  <si>
    <t>It is more worth the money</t>
  </si>
  <si>
    <t>I prefer the music</t>
  </si>
  <si>
    <t>I prefer the stories</t>
  </si>
  <si>
    <t>There are more people who would want to go with me</t>
  </si>
  <si>
    <t>I have more people I can talk to about the experience</t>
  </si>
  <si>
    <t>I have been recommended more operas</t>
  </si>
  <si>
    <t>You said you would spend more to see an opera. Why is this?Select any which apply</t>
  </si>
  <si>
    <t>BASE: Would spend more to see an opera than a musical</t>
  </si>
  <si>
    <t>I have been recommended more musicals</t>
  </si>
  <si>
    <t>You said you would spend more to see a musical. Why is this?Select any which apply</t>
  </si>
  <si>
    <t>Base: Would spend more to see an opera than a musical</t>
  </si>
  <si>
    <t>I would not be willing to pay anything for this</t>
  </si>
  <si>
    <t xml:space="preserve"> What is the maximum amount you would be willing to pay to watch a newly composed opera?</t>
  </si>
  <si>
    <t>BASE: Question randomly assigned to respondents</t>
  </si>
  <si>
    <t xml:space="preserve"> What is the maximum amount you would be willing to pay to watch a famous opera that has been performed for decades?</t>
  </si>
  <si>
    <t xml:space="preserve"> What is the maximum amount you would be willing to pay to watch an opera performed by artists and musicians from the UK?</t>
  </si>
  <si>
    <t xml:space="preserve"> What is the maximum amount you would be willing to pay to watch an opera performed by artists and musicians from countries outside of the UK?</t>
  </si>
  <si>
    <t>Opera performance</t>
  </si>
  <si>
    <t>Musical</t>
  </si>
  <si>
    <t xml:space="preserve"> If you were given free tickets to the following, which would you be more likely to attend:</t>
  </si>
  <si>
    <t>Football match</t>
  </si>
  <si>
    <t>Movie</t>
  </si>
  <si>
    <t>Ballet</t>
  </si>
  <si>
    <t>Greek play</t>
  </si>
  <si>
    <t>Shakespeare play</t>
  </si>
  <si>
    <t>Choir performance</t>
  </si>
  <si>
    <t>Under 18</t>
  </si>
  <si>
    <t>Don’t know</t>
  </si>
  <si>
    <t xml:space="preserve"> If you had to guess, how old would you say the typical operagoer is?  </t>
  </si>
  <si>
    <t>Upper class</t>
  </si>
  <si>
    <t>Upper middle class</t>
  </si>
  <si>
    <t>Middle class</t>
  </si>
  <si>
    <t>Lower middle class</t>
  </si>
  <si>
    <t>Working class</t>
  </si>
  <si>
    <t xml:space="preserve"> Thinking about the people who attend opera, what social class do you think they are?</t>
  </si>
  <si>
    <t>Which of the following hobbies or interests, if any, would you expect people who go to the opera to also have?Select any which apply</t>
  </si>
  <si>
    <t>To have the experience</t>
  </si>
  <si>
    <t>To appreciate the spectacle</t>
  </si>
  <si>
    <t>To appreciate the music</t>
  </si>
  <si>
    <t>To see what it is like</t>
  </si>
  <si>
    <t>N/A - I would not consider going to the opera in the future</t>
  </si>
  <si>
    <t>To explore a unique cultural experience</t>
  </si>
  <si>
    <t>I like to try new things</t>
  </si>
  <si>
    <t>To dress up for a fancy event</t>
  </si>
  <si>
    <t>To have a story to tell</t>
  </si>
  <si>
    <t>I have been recommended opera</t>
  </si>
  <si>
    <t>Which of the following, if any, are reasons you might consider going to the opera in the future?Please select all that apply</t>
  </si>
  <si>
    <t xml:space="preserve"> If opera tickets were made less expensive</t>
  </si>
  <si>
    <t xml:space="preserve"> If opera performances were made shorter</t>
  </si>
  <si>
    <t xml:space="preserve"> If opera performances contained a more diverse cast</t>
  </si>
  <si>
    <t xml:space="preserve"> If opera performances contained more musical celebrities</t>
  </si>
  <si>
    <t xml:space="preserve"> If opera performances involved a wider range of musical genres eg. rap, pop</t>
  </si>
  <si>
    <t xml:space="preserve"> If opera performances utilised more immersive theatre techniques eg. advanced audio systems, augmented reality</t>
  </si>
  <si>
    <t>Much more likely</t>
  </si>
  <si>
    <t>Somewhat more likely</t>
  </si>
  <si>
    <t>Neither more likely nor unlikely</t>
  </si>
  <si>
    <t>Somewhat less likely</t>
  </si>
  <si>
    <t>Much less likely</t>
  </si>
  <si>
    <t>Grid Summary: Would you be more or less likely to attend an opera performance if each of the following individual changes were made?  </t>
  </si>
  <si>
    <t>Would you be more or less likely to attend an opera performance if each of the following individual changes were made?  : If opera tickets were made less expensive</t>
  </si>
  <si>
    <t>Would you be more or less likely to attend an opera performance if each of the following individual changes were made?  : If opera performances were made shorter</t>
  </si>
  <si>
    <t>Would you be more or less likely to attend an opera performance if each of the following individual changes were made?  : If opera performances contained a more diverse cast</t>
  </si>
  <si>
    <t>Would you be more or less likely to attend an opera performance if each of the following individual changes were made?  : If opera performances contained more musical celebrities</t>
  </si>
  <si>
    <t>Would you be more or less likely to attend an opera performance if each of the following individual changes were made?  : If opera performances involved a wider range of musical genres eg. rap, pop</t>
  </si>
  <si>
    <t>Would you be more or less likely to attend an opera performance if each of the following individual changes were made?  : If opera performances utilised more immersive theatre techniques eg. advanced audio systems, augmented reality</t>
  </si>
  <si>
    <t xml:space="preserve"> An opera telling the story of how WW2 was won</t>
  </si>
  <si>
    <t xml:space="preserve"> An opera focussed on a modern true story such as the start of the pandemic or the windrush scandal</t>
  </si>
  <si>
    <t xml:space="preserve"> An opera based on a modern work of fiction like Harry Potter</t>
  </si>
  <si>
    <t xml:space="preserve"> A classic opera story retold in a modern setting like an office</t>
  </si>
  <si>
    <t xml:space="preserve"> An opera designed to be as close to a traditional performance from the 19th century as possible</t>
  </si>
  <si>
    <t xml:space="preserve"> An opera featuring a modern-day pop star or celebrity in the main role</t>
  </si>
  <si>
    <t xml:space="preserve"> An opera performed in a smaller, more intimate location</t>
  </si>
  <si>
    <t>I would definitely want to go to this opera</t>
  </si>
  <si>
    <t>I would be very interested in going to this opera</t>
  </si>
  <si>
    <t>I would be moderately interested in going to this opera</t>
  </si>
  <si>
    <t>I would not be particularly interested in going to this opera</t>
  </si>
  <si>
    <t>I would definitely not want to go to this opera</t>
  </si>
  <si>
    <t>Grid Summary: Below are some descriptions of some hypothetical operas. Imagine that the operas below were affordable and easy for you to get to. How interested, if at all, would you be in going to operas like this?</t>
  </si>
  <si>
    <t>Below are some descriptions of some hypothetical operas. Imagine that the operas below were affordable and easy for you to get to. How interested, if at all, would you be in going to operas like this?: An opera telling the story of how WW2 was won</t>
  </si>
  <si>
    <t>Below are some descriptions of some hypothetical operas. Imagine that the operas below were affordable and easy for you to get to. How interested, if at all, would you be in going to operas like this?: An opera focussed on a modern true story such as the start of the pandemic or the windrush scandal</t>
  </si>
  <si>
    <t>Below are some descriptions of some hypothetical operas. Imagine that the operas below were affordable and easy for you to get to. How interested, if at all, would you be in going to operas like this?: An opera based on a modern work of fiction like Harry Potter</t>
  </si>
  <si>
    <t>Below are some descriptions of some hypothetical operas. Imagine that the operas below were affordable and easy for you to get to. How interested, if at all, would you be in going to operas like this?: A classic opera story retold in a modern setting like an office</t>
  </si>
  <si>
    <t>Below are some descriptions of some hypothetical operas. Imagine that the operas below were affordable and easy for you to get to. How interested, if at all, would you be in going to operas like this?: An opera designed to be as close to a traditional performance from the 19th century as possible</t>
  </si>
  <si>
    <t>Below are some descriptions of some hypothetical operas. Imagine that the operas below were affordable and easy for you to get to. How interested, if at all, would you be in going to operas like this?: An opera featuring a modern-day pop star or celebrity in the main role</t>
  </si>
  <si>
    <t>Below are some descriptions of some hypothetical operas. Imagine that the operas below were affordable and easy for you to get to. How interested, if at all, would you be in going to operas like this?: An opera performed in a smaller, more intimate location</t>
  </si>
  <si>
    <t xml:space="preserve"> If the music was played through a speaker system rather than by a live orchestra</t>
  </si>
  <si>
    <t xml:space="preserve"> If the music was performed by a small live orchestra</t>
  </si>
  <si>
    <t xml:space="preserve"> If the music was performed by a solo pianist and the vocalists only</t>
  </si>
  <si>
    <t xml:space="preserve"> If the opera was performed in a different language to English with subtitles displayed above the stage</t>
  </si>
  <si>
    <t xml:space="preserve"> If the opera contained modern music genres like hip hop or electronic music</t>
  </si>
  <si>
    <t xml:space="preserve"> If the performers wore modern costumes</t>
  </si>
  <si>
    <t xml:space="preserve"> If the opera contained immersive elements where the crowd walks in among the cast</t>
  </si>
  <si>
    <t>Would make the experience much worse</t>
  </si>
  <si>
    <t>Would make the experience a bit worse</t>
  </si>
  <si>
    <t>Would have no impact on the experience</t>
  </si>
  <si>
    <t>Would make the experience a bit better</t>
  </si>
  <si>
    <t>Would make the experience much better</t>
  </si>
  <si>
    <t>Grid Summary: Imagine you did go to an opera. Do you think the following would improve or worsen the experience for you?</t>
  </si>
  <si>
    <t>Imagine you did go to an opera. Do you think the following would improve or worsen the experience for you?: If the music was played through a speaker system rather than by a live orchestra</t>
  </si>
  <si>
    <t>Imagine you did go to an opera. Do you think the following would improve or worsen the experience for you?: If the music was performed by a small live orchestra</t>
  </si>
  <si>
    <t>Imagine you did go to an opera. Do you think the following would improve or worsen the experience for you?: If the music was performed by a solo pianist and the vocalists only</t>
  </si>
  <si>
    <t>Imagine you did go to an opera. Do you think the following would improve or worsen the experience for you?: If the opera was performed in a different language to English with subtitles displayed above the stage</t>
  </si>
  <si>
    <t>Imagine you did go to an opera. Do you think the following would improve or worsen the experience for you?: If the opera contained modern music genres like hip hop or electronic music</t>
  </si>
  <si>
    <t>Imagine you did go to an opera. Do you think the following would improve or worsen the experience for you?: If the performers wore modern costumes</t>
  </si>
  <si>
    <t>Imagine you did go to an opera. Do you think the following would improve or worsen the experience for you?: If the opera contained immersive elements where the crowd walks in among the cast</t>
  </si>
  <si>
    <t>If the cost was lower</t>
  </si>
  <si>
    <t>If performances were closer to me</t>
  </si>
  <si>
    <t>If I had friends who liked to go</t>
  </si>
  <si>
    <t>None of the above would make it more likely for me to go to opera performances</t>
  </si>
  <si>
    <t>If performances were on at times when I was free</t>
  </si>
  <si>
    <t>If the stories told were more relevant to today</t>
  </si>
  <si>
    <t>If there were other genres of music involved in the performance</t>
  </si>
  <si>
    <t>If the performance stuck as close to the source material as possible</t>
  </si>
  <si>
    <t>If the cast was more diverse</t>
  </si>
  <si>
    <t>Which of the following changes which could be introduced to opera in the UK would make it more likely for you to go to opera performances?Select any which apply</t>
  </si>
  <si>
    <t xml:space="preserve"> Everyone should have the opportunity to go to an opera</t>
  </si>
  <si>
    <t xml:space="preserve"> Some opera performances should be free for children to attend</t>
  </si>
  <si>
    <t xml:space="preserve"> Children should learn about opera when they study music</t>
  </si>
  <si>
    <t xml:space="preserve"> I would like to go to an opera at least once in my life</t>
  </si>
  <si>
    <t xml:space="preserve"> I would not notice if all the opera houses in the UK shut down</t>
  </si>
  <si>
    <t xml:space="preserve"> Opera could one day become mainstream</t>
  </si>
  <si>
    <t>Strongly agree</t>
  </si>
  <si>
    <t>Somewhat agree</t>
  </si>
  <si>
    <t>Neither agree nor disagree</t>
  </si>
  <si>
    <t>Somewhat disagree</t>
  </si>
  <si>
    <t>Strongly disagree</t>
  </si>
  <si>
    <t>Grid Summary: To what extent do you agree with the following statements?</t>
  </si>
  <si>
    <t>To what extent do you agree with the following statements?: Opera could one day become mainstream</t>
  </si>
  <si>
    <t>To what extent do you agree with the following statements?: I would like to go to an opera at least once in my life</t>
  </si>
  <si>
    <t>To what extent do you agree with the following statements?: Everyone should have the opportunity to go to an opera</t>
  </si>
  <si>
    <t>To what extent do you agree with the following statements?: I would not notice if all the opera houses in the UK shut down</t>
  </si>
  <si>
    <t>To what extent do you agree with the following statements?: Children should learn about opera when they study music</t>
  </si>
  <si>
    <t>To what extent do you agree with the following statements?: Some opera performances should be free for children to attend</t>
  </si>
  <si>
    <t xml:space="preserve"> Do you agree or disagree with the following: The opera industry should receive government support.</t>
  </si>
  <si>
    <t xml:space="preserve"> Do you agree or disagree with the following: The opera industry should receive government support to ensure traditions are preserved.</t>
  </si>
  <si>
    <t>Opera should receive Government support to keep operating in the UK</t>
  </si>
  <si>
    <t>Opera should not receive Government support to keep operating in the UK</t>
  </si>
  <si>
    <t>Don't know</t>
  </si>
  <si>
    <t xml:space="preserve"> Which of the following comes closest to your view?  </t>
  </si>
  <si>
    <t>Ballet should receive Government support to keep operating in the UK</t>
  </si>
  <si>
    <t>Ballet should not receive Government support to keep operating in the UK</t>
  </si>
  <si>
    <t>Historic buildings should receive Government support to keep operating in the UK</t>
  </si>
  <si>
    <t>Historic buildings should not receive Government support to keep operating in the UK</t>
  </si>
  <si>
    <t>Cinema should receive Government support to keep operating in the UK</t>
  </si>
  <si>
    <t>Cinema should not receive Government support to keep operating in the UK</t>
  </si>
  <si>
    <t>Theatre should receive Government support to keep operating in the UK</t>
  </si>
  <si>
    <t>Theatre should not receive Government support to keep operating in the UK</t>
  </si>
  <si>
    <t>Museums should receive Government support to keep operating in the UK</t>
  </si>
  <si>
    <t>Museums should not receive Government support to keep operating in the UK</t>
  </si>
  <si>
    <t>Modern music should receive Government support to keep operating in the UK</t>
  </si>
  <si>
    <t>Modern music should not receive Government support to keep operating in the UK</t>
  </si>
  <si>
    <t>Classical music performers should be entitled to Government subsidies to support their art</t>
  </si>
  <si>
    <t>Classical music performers should not be entitled to Government subsidies to support their art</t>
  </si>
  <si>
    <t xml:space="preserve"> And which of the following comes closest to your view?</t>
  </si>
  <si>
    <t>Jazz performers should be entitled to Government subsidies to support their art</t>
  </si>
  <si>
    <t>Jazz performers should not be entitled to Government subsidies to support their art</t>
  </si>
  <si>
    <t>Hip Hop performers should be entitled to Government subsidies to support their art</t>
  </si>
  <si>
    <t>Hip Hop performers should not be entitled to Government subsidies to support their art</t>
  </si>
  <si>
    <t>Pop music performers should be entitled to Government subsidies to support their art</t>
  </si>
  <si>
    <t>Pop music performers should not be entitled to Government subsidies to support their art</t>
  </si>
  <si>
    <t>Metal performers should be entitled to Government subsidies to support their art</t>
  </si>
  <si>
    <t>Metal performers should not be entitled to Government subsidies to support their art</t>
  </si>
  <si>
    <t>Rock music performers should be entitled to Government subsidies to support their art</t>
  </si>
  <si>
    <t>Rock music performers should not be entitled to Government subsidies to support their art</t>
  </si>
  <si>
    <t>World music performers should be entitled to Government subsidies to support their art</t>
  </si>
  <si>
    <t>World music performers should not be entitled to Government subsidies to support their art</t>
  </si>
  <si>
    <t>Experimental music performers should be entitled to Government subsidies to support their art</t>
  </si>
  <si>
    <t>Experimental music performers should not be entitled to Government subsidies to support their art</t>
  </si>
  <si>
    <t>Opera music performers should be entitled to Government subsidies to support their art</t>
  </si>
  <si>
    <t>Opera music performers should not be entitled to Government subsidies to support their art</t>
  </si>
  <si>
    <t>The Arts Council should give less funding to opera and more to other art forms instead</t>
  </si>
  <si>
    <t>The Arts Council should continue to fund opera to preserve the tradition</t>
  </si>
  <si>
    <t>The Arts Council should continue to fund opera because it is a beautiful art form</t>
  </si>
  <si>
    <t>The Arts Council should continue to fund opera to support people who work in the opera sector</t>
  </si>
  <si>
    <t>The Arts Council should continue to fund opera as it is good for the way Britain is viewed globally</t>
  </si>
  <si>
    <t>The Arts Council should continue to fund opera as it is a unique art form</t>
  </si>
  <si>
    <t>The Arts Council should continue to fund opera so that it can be open and affordable for everyone in the UK to attend</t>
  </si>
  <si>
    <t>UK opera should continue to receive funding from the Arts Council</t>
  </si>
  <si>
    <t>In order to continue to receive funding from the Arts Council, the UK opera needs to change</t>
  </si>
  <si>
    <t>UK opera should not receive funding from the Arts Council, even if it changes</t>
  </si>
  <si>
    <t>It should bring ticket prices down</t>
  </si>
  <si>
    <t>It should aim to widen accessibility to opera</t>
  </si>
  <si>
    <t>It should do more to support British opera performers</t>
  </si>
  <si>
    <t>It should move out of London</t>
  </si>
  <si>
    <t>It should uphold traditional opera styles</t>
  </si>
  <si>
    <t>It should introduce new styles of opera</t>
  </si>
  <si>
    <t>It should ensure the cast is more diverse</t>
  </si>
  <si>
    <t>It should innovate on the art form</t>
  </si>
  <si>
    <t>N/A - it should not receive support from the Arts Council</t>
  </si>
  <si>
    <t>None of the above - it should receive support anyway</t>
  </si>
  <si>
    <t>Which of the following, if any, should opera in the UK be required to do in order to receive support from the Arts Council?Select any which apply</t>
  </si>
  <si>
    <t>Full Results</t>
  </si>
  <si>
    <t>Classical</t>
  </si>
  <si>
    <t>Drama</t>
  </si>
  <si>
    <t>Good</t>
  </si>
  <si>
    <t>Theatrical</t>
  </si>
  <si>
    <t>Traditional</t>
  </si>
  <si>
    <t>Think</t>
  </si>
  <si>
    <t>Nice</t>
  </si>
  <si>
    <t>Awful</t>
  </si>
  <si>
    <t>Engaging</t>
  </si>
  <si>
    <t>Important</t>
  </si>
  <si>
    <t>Boring</t>
  </si>
  <si>
    <t>Emotion</t>
  </si>
  <si>
    <t>Words</t>
  </si>
  <si>
    <t>Told</t>
  </si>
  <si>
    <t>Just</t>
  </si>
  <si>
    <t>Thing</t>
  </si>
  <si>
    <t>Kind</t>
  </si>
  <si>
    <t>Musicals</t>
  </si>
  <si>
    <t>Mostly</t>
  </si>
  <si>
    <t>Costumes</t>
  </si>
  <si>
    <t>Find</t>
  </si>
  <si>
    <t>Full</t>
  </si>
  <si>
    <t>Upper</t>
  </si>
  <si>
    <t>Acquired</t>
  </si>
  <si>
    <t>Bit</t>
  </si>
  <si>
    <t>Specific</t>
  </si>
  <si>
    <t>Loudly</t>
  </si>
  <si>
    <t>Arias</t>
  </si>
  <si>
    <t>Languages</t>
  </si>
  <si>
    <t>Strong</t>
  </si>
  <si>
    <t>Like</t>
  </si>
  <si>
    <t>Great</t>
  </si>
  <si>
    <t>Loud</t>
  </si>
  <si>
    <t>Voices</t>
  </si>
  <si>
    <t>Fat</t>
  </si>
  <si>
    <t>Relaxing</t>
  </si>
  <si>
    <t>Screeching</t>
  </si>
  <si>
    <t>Performing</t>
  </si>
  <si>
    <t>Older</t>
  </si>
  <si>
    <t>Culture</t>
  </si>
  <si>
    <t>Music</t>
  </si>
  <si>
    <t>Storytelling</t>
  </si>
  <si>
    <t>Dont</t>
  </si>
  <si>
    <t>Foreign</t>
  </si>
  <si>
    <t>Exciting</t>
  </si>
  <si>
    <t>Sure</t>
  </si>
  <si>
    <t>Noise</t>
  </si>
  <si>
    <t>Cultural</t>
  </si>
  <si>
    <t>Spoken</t>
  </si>
  <si>
    <t>Trained</t>
  </si>
  <si>
    <t>World</t>
  </si>
  <si>
    <t>Art</t>
  </si>
  <si>
    <t>Language</t>
  </si>
  <si>
    <t>Brow</t>
  </si>
  <si>
    <t>Event</t>
  </si>
  <si>
    <t>Money</t>
  </si>
  <si>
    <t>Interested</t>
  </si>
  <si>
    <t>Love</t>
  </si>
  <si>
    <t>Performances</t>
  </si>
  <si>
    <t>Magical</t>
  </si>
  <si>
    <t>Lovely</t>
  </si>
  <si>
    <t>Form</t>
  </si>
  <si>
    <t>Beautiful</t>
  </si>
  <si>
    <t>Moving</t>
  </si>
  <si>
    <t>Many</t>
  </si>
  <si>
    <t>Time</t>
  </si>
  <si>
    <t>Calming</t>
  </si>
  <si>
    <t>Expressive</t>
  </si>
  <si>
    <t>Fun</t>
  </si>
  <si>
    <t>Really</t>
  </si>
  <si>
    <t>Appreciate</t>
  </si>
  <si>
    <t>Watch</t>
  </si>
  <si>
    <t>Sometimes</t>
  </si>
  <si>
    <t>Interesting</t>
  </si>
  <si>
    <t>Generally</t>
  </si>
  <si>
    <t>Always</t>
  </si>
  <si>
    <t>Lots</t>
  </si>
  <si>
    <t>Dance</t>
  </si>
  <si>
    <t>Voice</t>
  </si>
  <si>
    <t>Can</t>
  </si>
  <si>
    <t>Way</t>
  </si>
  <si>
    <t>Sang</t>
  </si>
  <si>
    <t>Rich</t>
  </si>
  <si>
    <t>Know</t>
  </si>
  <si>
    <t>Interest</t>
  </si>
  <si>
    <t>English</t>
  </si>
  <si>
    <t>Cant</t>
  </si>
  <si>
    <t>Others</t>
  </si>
  <si>
    <t>Enjoy</t>
  </si>
  <si>
    <t>Listen</t>
  </si>
  <si>
    <t>Annoying</t>
  </si>
  <si>
    <t>Follow</t>
  </si>
  <si>
    <t>Little</t>
  </si>
  <si>
    <t>Posh</t>
  </si>
  <si>
    <t>Genre</t>
  </si>
  <si>
    <t>Pitch</t>
  </si>
  <si>
    <t>Vocal</t>
  </si>
  <si>
    <t>Say</t>
  </si>
  <si>
    <t>Inspiring</t>
  </si>
  <si>
    <t>Place</t>
  </si>
  <si>
    <t>However</t>
  </si>
  <si>
    <t>Another</t>
  </si>
  <si>
    <t>Either</t>
  </si>
  <si>
    <t>Fashioned</t>
  </si>
  <si>
    <t>Amazing</t>
  </si>
  <si>
    <t>Quite</t>
  </si>
  <si>
    <t>Complicated</t>
  </si>
  <si>
    <t>Exclusive</t>
  </si>
  <si>
    <t>Much</t>
  </si>
  <si>
    <t>Play</t>
  </si>
  <si>
    <t>Performance</t>
  </si>
  <si>
    <t>Often</t>
  </si>
  <si>
    <t>Feel</t>
  </si>
  <si>
    <t>Expensive</t>
  </si>
  <si>
    <t>See</t>
  </si>
  <si>
    <t>Singers</t>
  </si>
  <si>
    <t>Inaccessible</t>
  </si>
  <si>
    <t>Sounds</t>
  </si>
  <si>
    <t>Difficult</t>
  </si>
  <si>
    <t>Italian</t>
  </si>
  <si>
    <t>Show</t>
  </si>
  <si>
    <t>Elitist</t>
  </si>
  <si>
    <t>Mind</t>
  </si>
  <si>
    <t>Intense</t>
  </si>
  <si>
    <t>Experience</t>
  </si>
  <si>
    <t>Usually</t>
  </si>
  <si>
    <t>Able</t>
  </si>
  <si>
    <t>Via</t>
  </si>
  <si>
    <t>Understand</t>
  </si>
  <si>
    <t>Songs</t>
  </si>
  <si>
    <t>Type</t>
  </si>
  <si>
    <t>Dull</t>
  </si>
  <si>
    <t>Personally</t>
  </si>
  <si>
    <t>Also</t>
  </si>
  <si>
    <t>Emotional</t>
  </si>
  <si>
    <t>Well</t>
  </si>
  <si>
    <t>Vocals</t>
  </si>
  <si>
    <t>Ive</t>
  </si>
  <si>
    <t>Story</t>
  </si>
  <si>
    <t>Sung</t>
  </si>
  <si>
    <t>Rather</t>
  </si>
  <si>
    <t>Slow</t>
  </si>
  <si>
    <t>Something</t>
  </si>
  <si>
    <t>Audience</t>
  </si>
  <si>
    <t>Live</t>
  </si>
  <si>
    <t>Using</t>
  </si>
  <si>
    <t>Listening</t>
  </si>
  <si>
    <t>Instruments</t>
  </si>
  <si>
    <t>Telling</t>
  </si>
  <si>
    <t>High</t>
  </si>
  <si>
    <t>Tells</t>
  </si>
  <si>
    <t>Old</t>
  </si>
  <si>
    <t>Soul</t>
  </si>
  <si>
    <t>Part</t>
  </si>
  <si>
    <t>Impressive</t>
  </si>
  <si>
    <t>Niche</t>
  </si>
  <si>
    <t>Everyone</t>
  </si>
  <si>
    <t>Uplifting</t>
  </si>
  <si>
    <t>Acting</t>
  </si>
  <si>
    <t>Pitched</t>
  </si>
  <si>
    <t>Different</t>
  </si>
  <si>
    <t>Long</t>
  </si>
  <si>
    <t>Classes</t>
  </si>
  <si>
    <t>Talent</t>
  </si>
  <si>
    <t>One</t>
  </si>
  <si>
    <t>Wonderful</t>
  </si>
  <si>
    <t>Hate</t>
  </si>
  <si>
    <t>Sound</t>
  </si>
  <si>
    <t>Singing</t>
  </si>
  <si>
    <t>Classic</t>
  </si>
  <si>
    <t>Dramatic</t>
  </si>
  <si>
    <t>Confusing</t>
  </si>
  <si>
    <t>Sophisticated</t>
  </si>
  <si>
    <t>Entertainment</t>
  </si>
  <si>
    <t>Mainly</t>
  </si>
  <si>
    <t>Roles</t>
  </si>
  <si>
    <t>Uninteresting</t>
  </si>
  <si>
    <t>Going</t>
  </si>
  <si>
    <t>Tell</t>
  </si>
  <si>
    <t>Powerful</t>
  </si>
  <si>
    <t>Emotions</t>
  </si>
  <si>
    <t>Cup</t>
  </si>
  <si>
    <t>Modern</t>
  </si>
  <si>
    <t>Describe</t>
  </si>
  <si>
    <t>Special</t>
  </si>
  <si>
    <t>Someone</t>
  </si>
  <si>
    <t>Taste</t>
  </si>
  <si>
    <t>Performed</t>
  </si>
  <si>
    <t>Life</t>
  </si>
  <si>
    <t>Fan</t>
  </si>
  <si>
    <t>Tea</t>
  </si>
  <si>
    <t>Operas</t>
  </si>
  <si>
    <t>Highbrow</t>
  </si>
  <si>
    <t>Passionate</t>
  </si>
  <si>
    <t>Captivating</t>
  </si>
  <si>
    <t>People</t>
  </si>
  <si>
    <t>Set</t>
  </si>
  <si>
    <t>Get</t>
  </si>
  <si>
    <t>Orchestra</t>
  </si>
  <si>
    <t>Operatic</t>
  </si>
  <si>
    <t>Entertaining</t>
  </si>
  <si>
    <t>Certain</t>
  </si>
  <si>
    <t>Notes</t>
  </si>
  <si>
    <t>Sing</t>
  </si>
  <si>
    <t>Song</t>
  </si>
  <si>
    <t>Stories</t>
  </si>
  <si>
    <t>Night</t>
  </si>
  <si>
    <t>Performers</t>
  </si>
  <si>
    <t>Stage</t>
  </si>
  <si>
    <t>Unique</t>
  </si>
  <si>
    <t>Noisy</t>
  </si>
  <si>
    <t>Emotive</t>
  </si>
  <si>
    <t>Class</t>
  </si>
  <si>
    <t>Hard</t>
  </si>
  <si>
    <t>Style</t>
  </si>
  <si>
    <t>Fascinating</t>
  </si>
  <si>
    <t>Lot</t>
  </si>
  <si>
    <t>Talented</t>
  </si>
  <si>
    <t>Enjoyable</t>
  </si>
  <si>
    <t>Elite</t>
  </si>
  <si>
    <t>Work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</si>
</sst>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rgb="FF000000"/>
      <name val="Calibri"/>
      <family val="2"/>
      <scheme val="minor"/>
    </font>
    <font>
      <b/>
      <sz val="18"/>
      <color rgb="FF000000"/>
      <name val="Calibri"/>
    </font>
    <font>
      <b/>
      <sz val="14"/>
      <color rgb="FF000000"/>
      <name val="Calibri"/>
    </font>
    <font>
      <sz val="14"/>
      <color rgb="FF000000"/>
      <name val="Calibri"/>
    </font>
    <font>
      <sz val="13"/>
      <color rgb="FF000000"/>
      <name val="Calibri"/>
    </font>
    <font>
      <i/>
      <sz val="13"/>
      <color rgb="FF000000"/>
      <name val="Calibri"/>
    </font>
    <font>
      <i/>
      <u/>
      <sz val="13"/>
      <color theme="10"/>
      <name val="Calibri"/>
    </font>
    <font>
      <b/>
      <sz val="11"/>
      <color rgb="FF000000"/>
      <name val="Calibri"/>
    </font>
    <font>
      <sz val="11"/>
      <color rgb="FF000000"/>
      <name val="Calibri"/>
    </font>
    <font>
      <u/>
      <sz val="11"/>
      <color theme="10"/>
      <name val="Calibri"/>
    </font>
    <font>
      <b/>
      <sz val="12"/>
      <color rgb="FF000000"/>
      <name val="Calibri"/>
    </font>
    <font>
      <b/>
      <i/>
      <sz val="11"/>
      <color rgb="FF000000"/>
      <name val="Calibri"/>
    </font>
  </fonts>
  <fills count="2">
    <fill>
      <patternFill patternType="none"/>
    </fill>
    <fill>
      <patternFill patternType="gray125"/>
    </fill>
  </fills>
  <borders count="4">
    <border>
      <left/>
      <right/>
      <top/>
      <bottom/>
      <diagonal/>
    </border>
    <border>
      <left/>
      <right/>
      <top style="thin">
        <color rgb="FF000000"/>
      </top>
      <bottom/>
      <diagonal/>
    </border>
    <border>
      <left/>
      <right/>
      <top/>
      <bottom style="thin">
        <color rgb="FF000000"/>
      </bottom>
      <diagonal/>
    </border>
    <border>
      <left/>
      <right/>
      <top style="thin">
        <color rgb="FF000000"/>
      </top>
      <bottom style="thin">
        <color rgb="FF000000"/>
      </bottom>
      <diagonal/>
    </border>
  </borders>
  <cellStyleXfs count="1">
    <xf numFmtId="0" fontId="0" fillId="0" borderId="0"/>
  </cellStyleXfs>
  <cellXfs count="31">
    <xf numFmtId="0" fontId="0" fillId="0" borderId="0" xfId="0"/>
    <xf numFmtId="0" fontId="1" fillId="0" borderId="0" xfId="0" applyFont="1" applyAlignment="1">
      <alignment horizontal="center" vertical="top" wrapText="1"/>
    </xf>
    <xf numFmtId="0" fontId="2" fillId="0" borderId="0" xfId="0" applyFont="1"/>
    <xf numFmtId="0" fontId="3" fillId="0" borderId="0" xfId="0" applyFont="1" applyAlignment="1">
      <alignment horizontal="left"/>
    </xf>
    <xf numFmtId="0" fontId="5" fillId="0" borderId="0" xfId="0" applyFont="1" applyAlignment="1">
      <alignment horizontal="left" vertical="top"/>
    </xf>
    <xf numFmtId="0" fontId="6" fillId="0" borderId="0" xfId="0" applyFont="1" applyAlignment="1">
      <alignment horizontal="left" vertical="top"/>
    </xf>
    <xf numFmtId="0" fontId="7" fillId="0" borderId="0" xfId="0" applyFont="1"/>
    <xf numFmtId="0" fontId="8" fillId="0" borderId="0" xfId="0" applyFont="1" applyAlignment="1">
      <alignment horizontal="center"/>
    </xf>
    <xf numFmtId="0" fontId="9" fillId="0" borderId="0" xfId="0" applyFont="1"/>
    <xf numFmtId="0" fontId="8" fillId="0" borderId="0" xfId="0" applyFont="1" applyAlignment="1">
      <alignment horizontal="center" vertical="center"/>
    </xf>
    <xf numFmtId="1" fontId="8" fillId="0" borderId="1" xfId="0" applyNumberFormat="1" applyFont="1" applyBorder="1" applyAlignment="1">
      <alignment horizontal="center" vertical="center"/>
    </xf>
    <xf numFmtId="1" fontId="7" fillId="0" borderId="2" xfId="0" applyNumberFormat="1" applyFont="1" applyBorder="1" applyAlignment="1">
      <alignment horizontal="center" vertical="center"/>
    </xf>
    <xf numFmtId="0" fontId="8" fillId="0" borderId="1" xfId="0" applyFont="1" applyBorder="1" applyAlignment="1">
      <alignment horizontal="center" vertical="center" wrapText="1"/>
    </xf>
    <xf numFmtId="0" fontId="7" fillId="0" borderId="1" xfId="0" applyFont="1" applyBorder="1" applyAlignment="1">
      <alignment horizontal="center" vertical="center"/>
    </xf>
    <xf numFmtId="0" fontId="9" fillId="0" borderId="0" xfId="0" applyFont="1" applyAlignment="1">
      <alignment horizontal="center"/>
    </xf>
    <xf numFmtId="0" fontId="8" fillId="0" borderId="1" xfId="0" applyFont="1" applyBorder="1" applyAlignment="1">
      <alignment horizontal="center" vertical="center"/>
    </xf>
    <xf numFmtId="0" fontId="8" fillId="0" borderId="1" xfId="0" applyFont="1" applyBorder="1"/>
    <xf numFmtId="9" fontId="8" fillId="0" borderId="0" xfId="0" applyNumberFormat="1" applyFont="1" applyAlignment="1">
      <alignment horizontal="center" vertical="center"/>
    </xf>
    <xf numFmtId="0" fontId="8" fillId="0" borderId="0" xfId="0" applyFont="1" applyAlignment="1">
      <alignment horizontal="center" vertical="center" wrapText="1"/>
    </xf>
    <xf numFmtId="9" fontId="8" fillId="0" borderId="2" xfId="0" applyNumberFormat="1" applyFont="1" applyBorder="1" applyAlignment="1">
      <alignment horizontal="center" vertical="center"/>
    </xf>
    <xf numFmtId="0" fontId="8" fillId="0" borderId="3" xfId="0" applyFont="1" applyBorder="1" applyAlignment="1">
      <alignment horizontal="center" vertical="center" wrapText="1"/>
    </xf>
    <xf numFmtId="9" fontId="7" fillId="0" borderId="0" xfId="0" applyNumberFormat="1" applyFont="1" applyAlignment="1">
      <alignment horizontal="center" vertical="center"/>
    </xf>
    <xf numFmtId="9" fontId="7" fillId="0" borderId="2" xfId="0" applyNumberFormat="1" applyFont="1" applyBorder="1" applyAlignment="1">
      <alignment horizontal="center" vertical="center"/>
    </xf>
    <xf numFmtId="0" fontId="7" fillId="0" borderId="0" xfId="0" applyFont="1" applyAlignment="1">
      <alignment horizontal="center" wrapText="1"/>
    </xf>
    <xf numFmtId="0" fontId="11" fillId="0" borderId="0" xfId="0" applyFont="1"/>
    <xf numFmtId="0" fontId="1" fillId="0" borderId="0" xfId="0" applyFont="1" applyAlignment="1">
      <alignment horizontal="center" vertical="top" wrapText="1"/>
    </xf>
    <xf numFmtId="0" fontId="0" fillId="0" borderId="0" xfId="0"/>
    <xf numFmtId="0" fontId="4" fillId="0" borderId="0" xfId="0" applyFont="1" applyAlignment="1">
      <alignment horizontal="left" vertical="top" wrapText="1"/>
    </xf>
    <xf numFmtId="0" fontId="7" fillId="0" borderId="1" xfId="0" applyFont="1" applyBorder="1" applyAlignment="1">
      <alignment horizontal="center" vertical="center"/>
    </xf>
    <xf numFmtId="0" fontId="10" fillId="0" borderId="0" xfId="0" applyFont="1" applyAlignment="1">
      <alignment vertical="top" wrapText="1"/>
    </xf>
    <xf numFmtId="0" fontId="8" fillId="0" borderId="1" xfId="0" applyFont="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17" Type="http://schemas.openxmlformats.org/officeDocument/2006/relationships/worksheet" Target="worksheets/sheet117.xml"/><Relationship Id="rId21" Type="http://schemas.openxmlformats.org/officeDocument/2006/relationships/worksheet" Target="worksheets/sheet21.xml"/><Relationship Id="rId42" Type="http://schemas.openxmlformats.org/officeDocument/2006/relationships/worksheet" Target="worksheets/sheet42.xml"/><Relationship Id="rId63" Type="http://schemas.openxmlformats.org/officeDocument/2006/relationships/worksheet" Target="worksheets/sheet63.xml"/><Relationship Id="rId84" Type="http://schemas.openxmlformats.org/officeDocument/2006/relationships/worksheet" Target="worksheets/sheet84.xml"/><Relationship Id="rId138" Type="http://schemas.openxmlformats.org/officeDocument/2006/relationships/worksheet" Target="worksheets/sheet138.xml"/><Relationship Id="rId159" Type="http://schemas.openxmlformats.org/officeDocument/2006/relationships/worksheet" Target="worksheets/sheet159.xml"/><Relationship Id="rId170" Type="http://schemas.openxmlformats.org/officeDocument/2006/relationships/worksheet" Target="worksheets/sheet170.xml"/><Relationship Id="rId191" Type="http://schemas.openxmlformats.org/officeDocument/2006/relationships/worksheet" Target="worksheets/sheet191.xml"/><Relationship Id="rId205" Type="http://schemas.openxmlformats.org/officeDocument/2006/relationships/worksheet" Target="worksheets/sheet205.xml"/><Relationship Id="rId226" Type="http://schemas.openxmlformats.org/officeDocument/2006/relationships/sharedStrings" Target="sharedStrings.xml"/><Relationship Id="rId107" Type="http://schemas.openxmlformats.org/officeDocument/2006/relationships/worksheet" Target="worksheets/sheet107.xml"/><Relationship Id="rId11" Type="http://schemas.openxmlformats.org/officeDocument/2006/relationships/worksheet" Target="worksheets/sheet11.xml"/><Relationship Id="rId32" Type="http://schemas.openxmlformats.org/officeDocument/2006/relationships/worksheet" Target="worksheets/sheet32.xml"/><Relationship Id="rId53" Type="http://schemas.openxmlformats.org/officeDocument/2006/relationships/worksheet" Target="worksheets/sheet53.xml"/><Relationship Id="rId74" Type="http://schemas.openxmlformats.org/officeDocument/2006/relationships/worksheet" Target="worksheets/sheet74.xml"/><Relationship Id="rId128" Type="http://schemas.openxmlformats.org/officeDocument/2006/relationships/worksheet" Target="worksheets/sheet128.xml"/><Relationship Id="rId149" Type="http://schemas.openxmlformats.org/officeDocument/2006/relationships/worksheet" Target="worksheets/sheet149.xml"/><Relationship Id="rId5" Type="http://schemas.openxmlformats.org/officeDocument/2006/relationships/worksheet" Target="worksheets/sheet5.xml"/><Relationship Id="rId95" Type="http://schemas.openxmlformats.org/officeDocument/2006/relationships/worksheet" Target="worksheets/sheet95.xml"/><Relationship Id="rId160" Type="http://schemas.openxmlformats.org/officeDocument/2006/relationships/worksheet" Target="worksheets/sheet160.xml"/><Relationship Id="rId181" Type="http://schemas.openxmlformats.org/officeDocument/2006/relationships/worksheet" Target="worksheets/sheet181.xml"/><Relationship Id="rId216" Type="http://schemas.openxmlformats.org/officeDocument/2006/relationships/worksheet" Target="worksheets/sheet216.xml"/><Relationship Id="rId22" Type="http://schemas.openxmlformats.org/officeDocument/2006/relationships/worksheet" Target="worksheets/sheet22.xml"/><Relationship Id="rId43" Type="http://schemas.openxmlformats.org/officeDocument/2006/relationships/worksheet" Target="worksheets/sheet43.xml"/><Relationship Id="rId64" Type="http://schemas.openxmlformats.org/officeDocument/2006/relationships/worksheet" Target="worksheets/sheet64.xml"/><Relationship Id="rId118" Type="http://schemas.openxmlformats.org/officeDocument/2006/relationships/worksheet" Target="worksheets/sheet118.xml"/><Relationship Id="rId139" Type="http://schemas.openxmlformats.org/officeDocument/2006/relationships/worksheet" Target="worksheets/sheet139.xml"/><Relationship Id="rId85" Type="http://schemas.openxmlformats.org/officeDocument/2006/relationships/worksheet" Target="worksheets/sheet85.xml"/><Relationship Id="rId150" Type="http://schemas.openxmlformats.org/officeDocument/2006/relationships/worksheet" Target="worksheets/sheet150.xml"/><Relationship Id="rId171" Type="http://schemas.openxmlformats.org/officeDocument/2006/relationships/worksheet" Target="worksheets/sheet171.xml"/><Relationship Id="rId192" Type="http://schemas.openxmlformats.org/officeDocument/2006/relationships/worksheet" Target="worksheets/sheet192.xml"/><Relationship Id="rId206" Type="http://schemas.openxmlformats.org/officeDocument/2006/relationships/worksheet" Target="worksheets/sheet206.xml"/><Relationship Id="rId227" Type="http://schemas.openxmlformats.org/officeDocument/2006/relationships/calcChain" Target="calcChain.xml"/><Relationship Id="rId12" Type="http://schemas.openxmlformats.org/officeDocument/2006/relationships/worksheet" Target="worksheets/sheet12.xml"/><Relationship Id="rId33" Type="http://schemas.openxmlformats.org/officeDocument/2006/relationships/worksheet" Target="worksheets/sheet33.xml"/><Relationship Id="rId108" Type="http://schemas.openxmlformats.org/officeDocument/2006/relationships/worksheet" Target="worksheets/sheet108.xml"/><Relationship Id="rId129" Type="http://schemas.openxmlformats.org/officeDocument/2006/relationships/worksheet" Target="worksheets/sheet129.xml"/><Relationship Id="rId54" Type="http://schemas.openxmlformats.org/officeDocument/2006/relationships/worksheet" Target="worksheets/sheet54.xml"/><Relationship Id="rId75" Type="http://schemas.openxmlformats.org/officeDocument/2006/relationships/worksheet" Target="worksheets/sheet75.xml"/><Relationship Id="rId96" Type="http://schemas.openxmlformats.org/officeDocument/2006/relationships/worksheet" Target="worksheets/sheet96.xml"/><Relationship Id="rId140" Type="http://schemas.openxmlformats.org/officeDocument/2006/relationships/worksheet" Target="worksheets/sheet140.xml"/><Relationship Id="rId161" Type="http://schemas.openxmlformats.org/officeDocument/2006/relationships/worksheet" Target="worksheets/sheet161.xml"/><Relationship Id="rId182" Type="http://schemas.openxmlformats.org/officeDocument/2006/relationships/worksheet" Target="worksheets/sheet182.xml"/><Relationship Id="rId217" Type="http://schemas.openxmlformats.org/officeDocument/2006/relationships/worksheet" Target="worksheets/sheet217.xml"/><Relationship Id="rId6" Type="http://schemas.openxmlformats.org/officeDocument/2006/relationships/worksheet" Target="worksheets/sheet6.xml"/><Relationship Id="rId23" Type="http://schemas.openxmlformats.org/officeDocument/2006/relationships/worksheet" Target="worksheets/sheet23.xml"/><Relationship Id="rId119" Type="http://schemas.openxmlformats.org/officeDocument/2006/relationships/worksheet" Target="worksheets/sheet119.xml"/><Relationship Id="rId44" Type="http://schemas.openxmlformats.org/officeDocument/2006/relationships/worksheet" Target="worksheets/sheet44.xml"/><Relationship Id="rId65" Type="http://schemas.openxmlformats.org/officeDocument/2006/relationships/worksheet" Target="worksheets/sheet65.xml"/><Relationship Id="rId86" Type="http://schemas.openxmlformats.org/officeDocument/2006/relationships/worksheet" Target="worksheets/sheet86.xml"/><Relationship Id="rId130" Type="http://schemas.openxmlformats.org/officeDocument/2006/relationships/worksheet" Target="worksheets/sheet130.xml"/><Relationship Id="rId151" Type="http://schemas.openxmlformats.org/officeDocument/2006/relationships/worksheet" Target="worksheets/sheet151.xml"/><Relationship Id="rId172" Type="http://schemas.openxmlformats.org/officeDocument/2006/relationships/worksheet" Target="worksheets/sheet172.xml"/><Relationship Id="rId193" Type="http://schemas.openxmlformats.org/officeDocument/2006/relationships/worksheet" Target="worksheets/sheet193.xml"/><Relationship Id="rId207" Type="http://schemas.openxmlformats.org/officeDocument/2006/relationships/worksheet" Target="worksheets/sheet207.xml"/><Relationship Id="rId13" Type="http://schemas.openxmlformats.org/officeDocument/2006/relationships/worksheet" Target="worksheets/sheet13.xml"/><Relationship Id="rId109" Type="http://schemas.openxmlformats.org/officeDocument/2006/relationships/worksheet" Target="worksheets/sheet109.xml"/><Relationship Id="rId34" Type="http://schemas.openxmlformats.org/officeDocument/2006/relationships/worksheet" Target="worksheets/sheet34.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20" Type="http://schemas.openxmlformats.org/officeDocument/2006/relationships/worksheet" Target="worksheets/sheet120.xml"/><Relationship Id="rId141" Type="http://schemas.openxmlformats.org/officeDocument/2006/relationships/worksheet" Target="worksheets/sheet141.xml"/><Relationship Id="rId7" Type="http://schemas.openxmlformats.org/officeDocument/2006/relationships/worksheet" Target="worksheets/sheet7.xml"/><Relationship Id="rId162" Type="http://schemas.openxmlformats.org/officeDocument/2006/relationships/worksheet" Target="worksheets/sheet162.xml"/><Relationship Id="rId183" Type="http://schemas.openxmlformats.org/officeDocument/2006/relationships/worksheet" Target="worksheets/sheet183.xml"/><Relationship Id="rId218" Type="http://schemas.openxmlformats.org/officeDocument/2006/relationships/worksheet" Target="worksheets/sheet218.xml"/><Relationship Id="rId24" Type="http://schemas.openxmlformats.org/officeDocument/2006/relationships/worksheet" Target="worksheets/sheet24.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110" Type="http://schemas.openxmlformats.org/officeDocument/2006/relationships/worksheet" Target="worksheets/sheet110.xml"/><Relationship Id="rId131" Type="http://schemas.openxmlformats.org/officeDocument/2006/relationships/worksheet" Target="worksheets/sheet131.xml"/><Relationship Id="rId152" Type="http://schemas.openxmlformats.org/officeDocument/2006/relationships/worksheet" Target="worksheets/sheet152.xml"/><Relationship Id="rId173" Type="http://schemas.openxmlformats.org/officeDocument/2006/relationships/worksheet" Target="worksheets/sheet173.xml"/><Relationship Id="rId194" Type="http://schemas.openxmlformats.org/officeDocument/2006/relationships/worksheet" Target="worksheets/sheet194.xml"/><Relationship Id="rId208" Type="http://schemas.openxmlformats.org/officeDocument/2006/relationships/worksheet" Target="worksheets/sheet208.xml"/><Relationship Id="rId14" Type="http://schemas.openxmlformats.org/officeDocument/2006/relationships/worksheet" Target="worksheets/sheet14.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8" Type="http://schemas.openxmlformats.org/officeDocument/2006/relationships/worksheet" Target="worksheets/sheet8.xml"/><Relationship Id="rId98" Type="http://schemas.openxmlformats.org/officeDocument/2006/relationships/worksheet" Target="worksheets/sheet98.xml"/><Relationship Id="rId121" Type="http://schemas.openxmlformats.org/officeDocument/2006/relationships/worksheet" Target="worksheets/sheet121.xml"/><Relationship Id="rId142" Type="http://schemas.openxmlformats.org/officeDocument/2006/relationships/worksheet" Target="worksheets/sheet142.xml"/><Relationship Id="rId163" Type="http://schemas.openxmlformats.org/officeDocument/2006/relationships/worksheet" Target="worksheets/sheet163.xml"/><Relationship Id="rId184" Type="http://schemas.openxmlformats.org/officeDocument/2006/relationships/worksheet" Target="worksheets/sheet184.xml"/><Relationship Id="rId219" Type="http://schemas.openxmlformats.org/officeDocument/2006/relationships/worksheet" Target="worksheets/sheet219.xml"/><Relationship Id="rId3" Type="http://schemas.openxmlformats.org/officeDocument/2006/relationships/worksheet" Target="worksheets/sheet3.xml"/><Relationship Id="rId214" Type="http://schemas.openxmlformats.org/officeDocument/2006/relationships/worksheet" Target="worksheets/sheet214.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 Id="rId116" Type="http://schemas.openxmlformats.org/officeDocument/2006/relationships/worksheet" Target="worksheets/sheet116.xml"/><Relationship Id="rId137" Type="http://schemas.openxmlformats.org/officeDocument/2006/relationships/worksheet" Target="worksheets/sheet137.xml"/><Relationship Id="rId158" Type="http://schemas.openxmlformats.org/officeDocument/2006/relationships/worksheet" Target="worksheets/sheet158.xml"/><Relationship Id="rId20" Type="http://schemas.openxmlformats.org/officeDocument/2006/relationships/worksheet" Target="worksheets/sheet20.xml"/><Relationship Id="rId41" Type="http://schemas.openxmlformats.org/officeDocument/2006/relationships/worksheet" Target="worksheets/sheet41.xml"/><Relationship Id="rId62" Type="http://schemas.openxmlformats.org/officeDocument/2006/relationships/worksheet" Target="worksheets/sheet62.xml"/><Relationship Id="rId83" Type="http://schemas.openxmlformats.org/officeDocument/2006/relationships/worksheet" Target="worksheets/sheet83.xml"/><Relationship Id="rId88" Type="http://schemas.openxmlformats.org/officeDocument/2006/relationships/worksheet" Target="worksheets/sheet88.xml"/><Relationship Id="rId111" Type="http://schemas.openxmlformats.org/officeDocument/2006/relationships/worksheet" Target="worksheets/sheet111.xml"/><Relationship Id="rId132" Type="http://schemas.openxmlformats.org/officeDocument/2006/relationships/worksheet" Target="worksheets/sheet132.xml"/><Relationship Id="rId153" Type="http://schemas.openxmlformats.org/officeDocument/2006/relationships/worksheet" Target="worksheets/sheet153.xml"/><Relationship Id="rId174" Type="http://schemas.openxmlformats.org/officeDocument/2006/relationships/worksheet" Target="worksheets/sheet174.xml"/><Relationship Id="rId179" Type="http://schemas.openxmlformats.org/officeDocument/2006/relationships/worksheet" Target="worksheets/sheet179.xml"/><Relationship Id="rId195" Type="http://schemas.openxmlformats.org/officeDocument/2006/relationships/worksheet" Target="worksheets/sheet195.xml"/><Relationship Id="rId209" Type="http://schemas.openxmlformats.org/officeDocument/2006/relationships/worksheet" Target="worksheets/sheet209.xml"/><Relationship Id="rId190" Type="http://schemas.openxmlformats.org/officeDocument/2006/relationships/worksheet" Target="worksheets/sheet190.xml"/><Relationship Id="rId204" Type="http://schemas.openxmlformats.org/officeDocument/2006/relationships/worksheet" Target="worksheets/sheet204.xml"/><Relationship Id="rId220" Type="http://schemas.openxmlformats.org/officeDocument/2006/relationships/worksheet" Target="worksheets/sheet220.xml"/><Relationship Id="rId225" Type="http://schemas.openxmlformats.org/officeDocument/2006/relationships/styles" Target="styles.xml"/><Relationship Id="rId15" Type="http://schemas.openxmlformats.org/officeDocument/2006/relationships/worksheet" Target="worksheets/sheet15.xml"/><Relationship Id="rId36" Type="http://schemas.openxmlformats.org/officeDocument/2006/relationships/worksheet" Target="worksheets/sheet36.xml"/><Relationship Id="rId57" Type="http://schemas.openxmlformats.org/officeDocument/2006/relationships/worksheet" Target="worksheets/sheet57.xml"/><Relationship Id="rId106" Type="http://schemas.openxmlformats.org/officeDocument/2006/relationships/worksheet" Target="worksheets/sheet106.xml"/><Relationship Id="rId127" Type="http://schemas.openxmlformats.org/officeDocument/2006/relationships/worksheet" Target="worksheets/sheet127.xml"/><Relationship Id="rId10" Type="http://schemas.openxmlformats.org/officeDocument/2006/relationships/worksheet" Target="worksheets/sheet10.xml"/><Relationship Id="rId31" Type="http://schemas.openxmlformats.org/officeDocument/2006/relationships/worksheet" Target="worksheets/sheet31.xml"/><Relationship Id="rId52" Type="http://schemas.openxmlformats.org/officeDocument/2006/relationships/worksheet" Target="worksheets/sheet52.xml"/><Relationship Id="rId73" Type="http://schemas.openxmlformats.org/officeDocument/2006/relationships/worksheet" Target="worksheets/sheet73.xml"/><Relationship Id="rId78" Type="http://schemas.openxmlformats.org/officeDocument/2006/relationships/worksheet" Target="worksheets/sheet78.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122" Type="http://schemas.openxmlformats.org/officeDocument/2006/relationships/worksheet" Target="worksheets/sheet122.xml"/><Relationship Id="rId143" Type="http://schemas.openxmlformats.org/officeDocument/2006/relationships/worksheet" Target="worksheets/sheet143.xml"/><Relationship Id="rId148" Type="http://schemas.openxmlformats.org/officeDocument/2006/relationships/worksheet" Target="worksheets/sheet148.xml"/><Relationship Id="rId164" Type="http://schemas.openxmlformats.org/officeDocument/2006/relationships/worksheet" Target="worksheets/sheet164.xml"/><Relationship Id="rId169" Type="http://schemas.openxmlformats.org/officeDocument/2006/relationships/worksheet" Target="worksheets/sheet169.xml"/><Relationship Id="rId185" Type="http://schemas.openxmlformats.org/officeDocument/2006/relationships/worksheet" Target="worksheets/sheet185.xml"/><Relationship Id="rId4" Type="http://schemas.openxmlformats.org/officeDocument/2006/relationships/worksheet" Target="worksheets/sheet4.xml"/><Relationship Id="rId9" Type="http://schemas.openxmlformats.org/officeDocument/2006/relationships/worksheet" Target="worksheets/sheet9.xml"/><Relationship Id="rId180" Type="http://schemas.openxmlformats.org/officeDocument/2006/relationships/worksheet" Target="worksheets/sheet180.xml"/><Relationship Id="rId210" Type="http://schemas.openxmlformats.org/officeDocument/2006/relationships/worksheet" Target="worksheets/sheet210.xml"/><Relationship Id="rId215" Type="http://schemas.openxmlformats.org/officeDocument/2006/relationships/worksheet" Target="worksheets/sheet215.xml"/><Relationship Id="rId26" Type="http://schemas.openxmlformats.org/officeDocument/2006/relationships/worksheet" Target="worksheets/sheet26.xml"/><Relationship Id="rId47" Type="http://schemas.openxmlformats.org/officeDocument/2006/relationships/worksheet" Target="worksheets/sheet47.xml"/><Relationship Id="rId68" Type="http://schemas.openxmlformats.org/officeDocument/2006/relationships/worksheet" Target="worksheets/sheet68.xml"/><Relationship Id="rId89" Type="http://schemas.openxmlformats.org/officeDocument/2006/relationships/worksheet" Target="worksheets/sheet89.xml"/><Relationship Id="rId112" Type="http://schemas.openxmlformats.org/officeDocument/2006/relationships/worksheet" Target="worksheets/sheet112.xml"/><Relationship Id="rId133" Type="http://schemas.openxmlformats.org/officeDocument/2006/relationships/worksheet" Target="worksheets/sheet133.xml"/><Relationship Id="rId154" Type="http://schemas.openxmlformats.org/officeDocument/2006/relationships/worksheet" Target="worksheets/sheet154.xml"/><Relationship Id="rId175" Type="http://schemas.openxmlformats.org/officeDocument/2006/relationships/worksheet" Target="worksheets/sheet175.xml"/><Relationship Id="rId196" Type="http://schemas.openxmlformats.org/officeDocument/2006/relationships/worksheet" Target="worksheets/sheet196.xml"/><Relationship Id="rId200" Type="http://schemas.openxmlformats.org/officeDocument/2006/relationships/worksheet" Target="worksheets/sheet200.xml"/><Relationship Id="rId16" Type="http://schemas.openxmlformats.org/officeDocument/2006/relationships/worksheet" Target="worksheets/sheet16.xml"/><Relationship Id="rId221" Type="http://schemas.openxmlformats.org/officeDocument/2006/relationships/worksheet" Target="worksheets/sheet221.xml"/><Relationship Id="rId37" Type="http://schemas.openxmlformats.org/officeDocument/2006/relationships/worksheet" Target="worksheets/sheet37.xml"/><Relationship Id="rId58" Type="http://schemas.openxmlformats.org/officeDocument/2006/relationships/worksheet" Target="worksheets/sheet58.xml"/><Relationship Id="rId79" Type="http://schemas.openxmlformats.org/officeDocument/2006/relationships/worksheet" Target="worksheets/sheet79.xml"/><Relationship Id="rId102" Type="http://schemas.openxmlformats.org/officeDocument/2006/relationships/worksheet" Target="worksheets/sheet102.xml"/><Relationship Id="rId123" Type="http://schemas.openxmlformats.org/officeDocument/2006/relationships/worksheet" Target="worksheets/sheet123.xml"/><Relationship Id="rId144" Type="http://schemas.openxmlformats.org/officeDocument/2006/relationships/worksheet" Target="worksheets/sheet144.xml"/><Relationship Id="rId90" Type="http://schemas.openxmlformats.org/officeDocument/2006/relationships/worksheet" Target="worksheets/sheet90.xml"/><Relationship Id="rId165" Type="http://schemas.openxmlformats.org/officeDocument/2006/relationships/worksheet" Target="worksheets/sheet165.xml"/><Relationship Id="rId186" Type="http://schemas.openxmlformats.org/officeDocument/2006/relationships/worksheet" Target="worksheets/sheet186.xml"/><Relationship Id="rId211" Type="http://schemas.openxmlformats.org/officeDocument/2006/relationships/worksheet" Target="worksheets/sheet211.xml"/><Relationship Id="rId27" Type="http://schemas.openxmlformats.org/officeDocument/2006/relationships/worksheet" Target="worksheets/sheet27.xml"/><Relationship Id="rId48" Type="http://schemas.openxmlformats.org/officeDocument/2006/relationships/worksheet" Target="worksheets/sheet48.xml"/><Relationship Id="rId69" Type="http://schemas.openxmlformats.org/officeDocument/2006/relationships/worksheet" Target="worksheets/sheet69.xml"/><Relationship Id="rId113" Type="http://schemas.openxmlformats.org/officeDocument/2006/relationships/worksheet" Target="worksheets/sheet113.xml"/><Relationship Id="rId134" Type="http://schemas.openxmlformats.org/officeDocument/2006/relationships/worksheet" Target="worksheets/sheet134.xml"/><Relationship Id="rId80" Type="http://schemas.openxmlformats.org/officeDocument/2006/relationships/worksheet" Target="worksheets/sheet80.xml"/><Relationship Id="rId155" Type="http://schemas.openxmlformats.org/officeDocument/2006/relationships/worksheet" Target="worksheets/sheet155.xml"/><Relationship Id="rId176" Type="http://schemas.openxmlformats.org/officeDocument/2006/relationships/worksheet" Target="worksheets/sheet176.xml"/><Relationship Id="rId197" Type="http://schemas.openxmlformats.org/officeDocument/2006/relationships/worksheet" Target="worksheets/sheet197.xml"/><Relationship Id="rId201" Type="http://schemas.openxmlformats.org/officeDocument/2006/relationships/worksheet" Target="worksheets/sheet201.xml"/><Relationship Id="rId222" Type="http://schemas.openxmlformats.org/officeDocument/2006/relationships/worksheet" Target="worksheets/sheet222.xml"/><Relationship Id="rId17" Type="http://schemas.openxmlformats.org/officeDocument/2006/relationships/worksheet" Target="worksheets/sheet17.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124" Type="http://schemas.openxmlformats.org/officeDocument/2006/relationships/worksheet" Target="worksheets/sheet124.xml"/><Relationship Id="rId70" Type="http://schemas.openxmlformats.org/officeDocument/2006/relationships/worksheet" Target="worksheets/sheet70.xml"/><Relationship Id="rId91" Type="http://schemas.openxmlformats.org/officeDocument/2006/relationships/worksheet" Target="worksheets/sheet91.xml"/><Relationship Id="rId145" Type="http://schemas.openxmlformats.org/officeDocument/2006/relationships/worksheet" Target="worksheets/sheet145.xml"/><Relationship Id="rId166" Type="http://schemas.openxmlformats.org/officeDocument/2006/relationships/worksheet" Target="worksheets/sheet166.xml"/><Relationship Id="rId187" Type="http://schemas.openxmlformats.org/officeDocument/2006/relationships/worksheet" Target="worksheets/sheet187.xml"/><Relationship Id="rId1" Type="http://schemas.openxmlformats.org/officeDocument/2006/relationships/worksheet" Target="worksheets/sheet1.xml"/><Relationship Id="rId212" Type="http://schemas.openxmlformats.org/officeDocument/2006/relationships/worksheet" Target="worksheets/sheet212.xml"/><Relationship Id="rId28" Type="http://schemas.openxmlformats.org/officeDocument/2006/relationships/worksheet" Target="worksheets/sheet28.xml"/><Relationship Id="rId49" Type="http://schemas.openxmlformats.org/officeDocument/2006/relationships/worksheet" Target="worksheets/sheet49.xml"/><Relationship Id="rId114" Type="http://schemas.openxmlformats.org/officeDocument/2006/relationships/worksheet" Target="worksheets/sheet114.xml"/><Relationship Id="rId60" Type="http://schemas.openxmlformats.org/officeDocument/2006/relationships/worksheet" Target="worksheets/sheet60.xml"/><Relationship Id="rId81" Type="http://schemas.openxmlformats.org/officeDocument/2006/relationships/worksheet" Target="worksheets/sheet81.xml"/><Relationship Id="rId135" Type="http://schemas.openxmlformats.org/officeDocument/2006/relationships/worksheet" Target="worksheets/sheet135.xml"/><Relationship Id="rId156" Type="http://schemas.openxmlformats.org/officeDocument/2006/relationships/worksheet" Target="worksheets/sheet156.xml"/><Relationship Id="rId177" Type="http://schemas.openxmlformats.org/officeDocument/2006/relationships/worksheet" Target="worksheets/sheet177.xml"/><Relationship Id="rId198" Type="http://schemas.openxmlformats.org/officeDocument/2006/relationships/worksheet" Target="worksheets/sheet198.xml"/><Relationship Id="rId202" Type="http://schemas.openxmlformats.org/officeDocument/2006/relationships/worksheet" Target="worksheets/sheet202.xml"/><Relationship Id="rId223" Type="http://schemas.openxmlformats.org/officeDocument/2006/relationships/worksheet" Target="worksheets/sheet223.xml"/><Relationship Id="rId18" Type="http://schemas.openxmlformats.org/officeDocument/2006/relationships/worksheet" Target="worksheets/sheet18.xml"/><Relationship Id="rId39" Type="http://schemas.openxmlformats.org/officeDocument/2006/relationships/worksheet" Target="worksheets/sheet39.xml"/><Relationship Id="rId50" Type="http://schemas.openxmlformats.org/officeDocument/2006/relationships/worksheet" Target="worksheets/sheet50.xml"/><Relationship Id="rId104" Type="http://schemas.openxmlformats.org/officeDocument/2006/relationships/worksheet" Target="worksheets/sheet104.xml"/><Relationship Id="rId125" Type="http://schemas.openxmlformats.org/officeDocument/2006/relationships/worksheet" Target="worksheets/sheet125.xml"/><Relationship Id="rId146" Type="http://schemas.openxmlformats.org/officeDocument/2006/relationships/worksheet" Target="worksheets/sheet146.xml"/><Relationship Id="rId167" Type="http://schemas.openxmlformats.org/officeDocument/2006/relationships/worksheet" Target="worksheets/sheet167.xml"/><Relationship Id="rId188" Type="http://schemas.openxmlformats.org/officeDocument/2006/relationships/worksheet" Target="worksheets/sheet188.xml"/><Relationship Id="rId71" Type="http://schemas.openxmlformats.org/officeDocument/2006/relationships/worksheet" Target="worksheets/sheet71.xml"/><Relationship Id="rId92" Type="http://schemas.openxmlformats.org/officeDocument/2006/relationships/worksheet" Target="worksheets/sheet92.xml"/><Relationship Id="rId213" Type="http://schemas.openxmlformats.org/officeDocument/2006/relationships/worksheet" Target="worksheets/sheet213.xml"/><Relationship Id="rId2" Type="http://schemas.openxmlformats.org/officeDocument/2006/relationships/worksheet" Target="worksheets/sheet2.xml"/><Relationship Id="rId29" Type="http://schemas.openxmlformats.org/officeDocument/2006/relationships/worksheet" Target="worksheets/sheet29.xml"/><Relationship Id="rId40" Type="http://schemas.openxmlformats.org/officeDocument/2006/relationships/worksheet" Target="worksheets/sheet40.xml"/><Relationship Id="rId115" Type="http://schemas.openxmlformats.org/officeDocument/2006/relationships/worksheet" Target="worksheets/sheet115.xml"/><Relationship Id="rId136" Type="http://schemas.openxmlformats.org/officeDocument/2006/relationships/worksheet" Target="worksheets/sheet136.xml"/><Relationship Id="rId157" Type="http://schemas.openxmlformats.org/officeDocument/2006/relationships/worksheet" Target="worksheets/sheet157.xml"/><Relationship Id="rId178" Type="http://schemas.openxmlformats.org/officeDocument/2006/relationships/worksheet" Target="worksheets/sheet178.xml"/><Relationship Id="rId61" Type="http://schemas.openxmlformats.org/officeDocument/2006/relationships/worksheet" Target="worksheets/sheet61.xml"/><Relationship Id="rId82" Type="http://schemas.openxmlformats.org/officeDocument/2006/relationships/worksheet" Target="worksheets/sheet82.xml"/><Relationship Id="rId199" Type="http://schemas.openxmlformats.org/officeDocument/2006/relationships/worksheet" Target="worksheets/sheet199.xml"/><Relationship Id="rId203" Type="http://schemas.openxmlformats.org/officeDocument/2006/relationships/worksheet" Target="worksheets/sheet203.xml"/><Relationship Id="rId19" Type="http://schemas.openxmlformats.org/officeDocument/2006/relationships/worksheet" Target="worksheets/sheet19.xml"/><Relationship Id="rId224" Type="http://schemas.openxmlformats.org/officeDocument/2006/relationships/theme" Target="theme/theme1.xml"/><Relationship Id="rId30" Type="http://schemas.openxmlformats.org/officeDocument/2006/relationships/worksheet" Target="worksheets/sheet30.xml"/><Relationship Id="rId105" Type="http://schemas.openxmlformats.org/officeDocument/2006/relationships/worksheet" Target="worksheets/sheet105.xml"/><Relationship Id="rId126" Type="http://schemas.openxmlformats.org/officeDocument/2006/relationships/worksheet" Target="worksheets/sheet126.xml"/><Relationship Id="rId147" Type="http://schemas.openxmlformats.org/officeDocument/2006/relationships/worksheet" Target="worksheets/sheet147.xml"/><Relationship Id="rId168" Type="http://schemas.openxmlformats.org/officeDocument/2006/relationships/worksheet" Target="worksheets/sheet16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189" Type="http://schemas.openxmlformats.org/officeDocument/2006/relationships/worksheet" Target="worksheets/sheet18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image" Target="../media/image1.jpg"/></Relationships>
</file>

<file path=xl/drawings/_rels/drawing4.xml.rels><?xml version="1.0" encoding="UTF-8" standalone="yes"?>
<Relationships xmlns="http://schemas.openxmlformats.org/package/2006/relationships"><Relationship Id="rId1" Type="http://schemas.openxmlformats.org/officeDocument/2006/relationships/image" Target="../media/image1.jpg"/></Relationships>
</file>

<file path=xl/drawings/_rels/drawing5.xml.rels><?xml version="1.0" encoding="UTF-8" standalone="yes"?>
<Relationships xmlns="http://schemas.openxmlformats.org/package/2006/relationships"><Relationship Id="rId1" Type="http://schemas.openxmlformats.org/officeDocument/2006/relationships/image" Target="../media/image1.jpg"/></Relationships>
</file>

<file path=xl/drawings/_rels/drawing6.xml.rels><?xml version="1.0" encoding="UTF-8" standalone="yes"?>
<Relationships xmlns="http://schemas.openxmlformats.org/package/2006/relationships"><Relationship Id="rId1" Type="http://schemas.openxmlformats.org/officeDocument/2006/relationships/image" Target="../media/image1.jpg"/></Relationships>
</file>

<file path=xl/drawings/_rels/drawing7.xml.rels><?xml version="1.0" encoding="UTF-8" standalone="yes"?>
<Relationships xmlns="http://schemas.openxmlformats.org/package/2006/relationships"><Relationship Id="rId1" Type="http://schemas.openxmlformats.org/officeDocument/2006/relationships/image" Target="../media/image1.jpg"/></Relationships>
</file>

<file path=xl/drawings/_rels/drawing8.xml.rels><?xml version="1.0" encoding="UTF-8" standalone="yes"?>
<Relationships xmlns="http://schemas.openxmlformats.org/package/2006/relationships"><Relationship Id="rId1" Type="http://schemas.openxmlformats.org/officeDocument/2006/relationships/image" Target="../media/image1.jpg"/></Relationships>
</file>

<file path=xl/drawings/_rels/drawing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9.xml.rels><?xml version="1.0" encoding="UTF-8" standalone="yes"?>
<Relationships xmlns="http://schemas.openxmlformats.org/package/2006/relationships"><Relationship Id="rId1" Type="http://schemas.openxmlformats.org/officeDocument/2006/relationships/image" Target="../media/image1.jpg"/></Relationships>
</file>

<file path=xl/drawings/_rels/drawing20.xml.rels><?xml version="1.0" encoding="UTF-8" standalone="yes"?>
<Relationships xmlns="http://schemas.openxmlformats.org/package/2006/relationships"><Relationship Id="rId1" Type="http://schemas.openxmlformats.org/officeDocument/2006/relationships/image" Target="../media/image1.jpg"/></Relationships>
</file>

<file path=xl/drawings/_rels/drawing2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2.xml.rels><?xml version="1.0" encoding="UTF-8" standalone="yes"?>
<Relationships xmlns="http://schemas.openxmlformats.org/package/2006/relationships"><Relationship Id="rId1" Type="http://schemas.openxmlformats.org/officeDocument/2006/relationships/image" Target="../media/image1.jpg"/></Relationships>
</file>

<file path=xl/drawings/_rels/drawing23.xml.rels><?xml version="1.0" encoding="UTF-8" standalone="yes"?>
<Relationships xmlns="http://schemas.openxmlformats.org/package/2006/relationships"><Relationship Id="rId1" Type="http://schemas.openxmlformats.org/officeDocument/2006/relationships/image" Target="../media/image1.jpg"/></Relationships>
</file>

<file path=xl/drawings/_rels/drawing24.xml.rels><?xml version="1.0" encoding="UTF-8" standalone="yes"?>
<Relationships xmlns="http://schemas.openxmlformats.org/package/2006/relationships"><Relationship Id="rId1" Type="http://schemas.openxmlformats.org/officeDocument/2006/relationships/image" Target="../media/image1.jpg"/></Relationships>
</file>

<file path=xl/drawings/_rels/drawing25.xml.rels><?xml version="1.0" encoding="UTF-8" standalone="yes"?>
<Relationships xmlns="http://schemas.openxmlformats.org/package/2006/relationships"><Relationship Id="rId1" Type="http://schemas.openxmlformats.org/officeDocument/2006/relationships/image" Target="../media/image1.jpg"/></Relationships>
</file>

<file path=xl/drawings/_rels/drawing26.xml.rels><?xml version="1.0" encoding="UTF-8" standalone="yes"?>
<Relationships xmlns="http://schemas.openxmlformats.org/package/2006/relationships"><Relationship Id="rId1" Type="http://schemas.openxmlformats.org/officeDocument/2006/relationships/image" Target="../media/image1.jpg"/></Relationships>
</file>

<file path=xl/drawings/_rels/drawing27.xml.rels><?xml version="1.0" encoding="UTF-8" standalone="yes"?>
<Relationships xmlns="http://schemas.openxmlformats.org/package/2006/relationships"><Relationship Id="rId1" Type="http://schemas.openxmlformats.org/officeDocument/2006/relationships/image" Target="../media/image1.jpg"/></Relationships>
</file>

<file path=xl/drawings/_rels/drawing28.xml.rels><?xml version="1.0" encoding="UTF-8" standalone="yes"?>
<Relationships xmlns="http://schemas.openxmlformats.org/package/2006/relationships"><Relationship Id="rId1" Type="http://schemas.openxmlformats.org/officeDocument/2006/relationships/image" Target="../media/image1.jpg"/></Relationships>
</file>

<file path=xl/drawings/_rels/drawing29.xml.rels><?xml version="1.0" encoding="UTF-8" standalone="yes"?>
<Relationships xmlns="http://schemas.openxmlformats.org/package/2006/relationships"><Relationship Id="rId1" Type="http://schemas.openxmlformats.org/officeDocument/2006/relationships/image" Target="../media/image1.jpg"/></Relationships>
</file>

<file path=xl/drawings/_rels/drawing30.xml.rels><?xml version="1.0" encoding="UTF-8" standalone="yes"?>
<Relationships xmlns="http://schemas.openxmlformats.org/package/2006/relationships"><Relationship Id="rId1" Type="http://schemas.openxmlformats.org/officeDocument/2006/relationships/image" Target="../media/image1.jpg"/></Relationships>
</file>

<file path=xl/drawings/_rels/drawing31.xml.rels><?xml version="1.0" encoding="UTF-8" standalone="yes"?>
<Relationships xmlns="http://schemas.openxmlformats.org/package/2006/relationships"><Relationship Id="rId1" Type="http://schemas.openxmlformats.org/officeDocument/2006/relationships/image" Target="../media/image1.jpg"/></Relationships>
</file>

<file path=xl/drawings/_rels/drawing3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3.xml.rels><?xml version="1.0" encoding="UTF-8" standalone="yes"?>
<Relationships xmlns="http://schemas.openxmlformats.org/package/2006/relationships"><Relationship Id="rId1" Type="http://schemas.openxmlformats.org/officeDocument/2006/relationships/image" Target="../media/image1.jpg"/></Relationships>
</file>

<file path=xl/drawings/_rels/drawing34.xml.rels><?xml version="1.0" encoding="UTF-8" standalone="yes"?>
<Relationships xmlns="http://schemas.openxmlformats.org/package/2006/relationships"><Relationship Id="rId1" Type="http://schemas.openxmlformats.org/officeDocument/2006/relationships/image" Target="../media/image1.jpg"/></Relationships>
</file>

<file path=xl/drawings/_rels/drawing35.xml.rels><?xml version="1.0" encoding="UTF-8" standalone="yes"?>
<Relationships xmlns="http://schemas.openxmlformats.org/package/2006/relationships"><Relationship Id="rId1" Type="http://schemas.openxmlformats.org/officeDocument/2006/relationships/image" Target="../media/image1.jpg"/></Relationships>
</file>

<file path=xl/drawings/_rels/drawing36.xml.rels><?xml version="1.0" encoding="UTF-8" standalone="yes"?>
<Relationships xmlns="http://schemas.openxmlformats.org/package/2006/relationships"><Relationship Id="rId1" Type="http://schemas.openxmlformats.org/officeDocument/2006/relationships/image" Target="../media/image1.jpg"/></Relationships>
</file>

<file path=xl/drawings/_rels/drawing37.xml.rels><?xml version="1.0" encoding="UTF-8" standalone="yes"?>
<Relationships xmlns="http://schemas.openxmlformats.org/package/2006/relationships"><Relationship Id="rId1" Type="http://schemas.openxmlformats.org/officeDocument/2006/relationships/image" Target="../media/image1.jpg"/></Relationships>
</file>

<file path=xl/drawings/_rels/drawing38.xml.rels><?xml version="1.0" encoding="UTF-8" standalone="yes"?>
<Relationships xmlns="http://schemas.openxmlformats.org/package/2006/relationships"><Relationship Id="rId1" Type="http://schemas.openxmlformats.org/officeDocument/2006/relationships/image" Target="../media/image1.jpg"/></Relationships>
</file>

<file path=xl/drawings/_rels/drawing39.xml.rels><?xml version="1.0" encoding="UTF-8" standalone="yes"?>
<Relationships xmlns="http://schemas.openxmlformats.org/package/2006/relationships"><Relationship Id="rId1" Type="http://schemas.openxmlformats.org/officeDocument/2006/relationships/image" Target="../media/image1.jpg"/></Relationships>
</file>

<file path=xl/drawings/_rels/drawing40.xml.rels><?xml version="1.0" encoding="UTF-8" standalone="yes"?>
<Relationships xmlns="http://schemas.openxmlformats.org/package/2006/relationships"><Relationship Id="rId1" Type="http://schemas.openxmlformats.org/officeDocument/2006/relationships/image" Target="../media/image1.jpg"/></Relationships>
</file>

<file path=xl/drawings/_rels/drawing41.xml.rels><?xml version="1.0" encoding="UTF-8" standalone="yes"?>
<Relationships xmlns="http://schemas.openxmlformats.org/package/2006/relationships"><Relationship Id="rId1" Type="http://schemas.openxmlformats.org/officeDocument/2006/relationships/image" Target="../media/image1.jpg"/></Relationships>
</file>

<file path=xl/drawings/_rels/drawing42.xml.rels><?xml version="1.0" encoding="UTF-8" standalone="yes"?>
<Relationships xmlns="http://schemas.openxmlformats.org/package/2006/relationships"><Relationship Id="rId1" Type="http://schemas.openxmlformats.org/officeDocument/2006/relationships/image" Target="../media/image1.jpg"/></Relationships>
</file>

<file path=xl/drawings/_rels/drawing43.xml.rels><?xml version="1.0" encoding="UTF-8" standalone="yes"?>
<Relationships xmlns="http://schemas.openxmlformats.org/package/2006/relationships"><Relationship Id="rId1" Type="http://schemas.openxmlformats.org/officeDocument/2006/relationships/image" Target="../media/image1.jpg"/></Relationships>
</file>

<file path=xl/drawings/_rels/drawing44.xml.rels><?xml version="1.0" encoding="UTF-8" standalone="yes"?>
<Relationships xmlns="http://schemas.openxmlformats.org/package/2006/relationships"><Relationship Id="rId1" Type="http://schemas.openxmlformats.org/officeDocument/2006/relationships/image" Target="../media/image1.jpg"/></Relationships>
</file>

<file path=xl/drawings/_rels/drawing45.xml.rels><?xml version="1.0" encoding="UTF-8" standalone="yes"?>
<Relationships xmlns="http://schemas.openxmlformats.org/package/2006/relationships"><Relationship Id="rId1" Type="http://schemas.openxmlformats.org/officeDocument/2006/relationships/image" Target="../media/image1.jpg"/></Relationships>
</file>

<file path=xl/drawings/_rels/drawing46.xml.rels><?xml version="1.0" encoding="UTF-8" standalone="yes"?>
<Relationships xmlns="http://schemas.openxmlformats.org/package/2006/relationships"><Relationship Id="rId1" Type="http://schemas.openxmlformats.org/officeDocument/2006/relationships/image" Target="../media/image1.jpg"/></Relationships>
</file>

<file path=xl/drawings/_rels/drawing47.xml.rels><?xml version="1.0" encoding="UTF-8" standalone="yes"?>
<Relationships xmlns="http://schemas.openxmlformats.org/package/2006/relationships"><Relationship Id="rId1" Type="http://schemas.openxmlformats.org/officeDocument/2006/relationships/image" Target="../media/image1.jpg"/></Relationships>
</file>

<file path=xl/drawings/_rels/drawing48.xml.rels><?xml version="1.0" encoding="UTF-8" standalone="yes"?>
<Relationships xmlns="http://schemas.openxmlformats.org/package/2006/relationships"><Relationship Id="rId1" Type="http://schemas.openxmlformats.org/officeDocument/2006/relationships/image" Target="../media/image1.jpg"/></Relationships>
</file>

<file path=xl/drawings/_rels/drawing49.xml.rels><?xml version="1.0" encoding="UTF-8" standalone="yes"?>
<Relationships xmlns="http://schemas.openxmlformats.org/package/2006/relationships"><Relationship Id="rId1" Type="http://schemas.openxmlformats.org/officeDocument/2006/relationships/image" Target="../media/image1.jpg"/></Relationships>
</file>

<file path=xl/drawings/_rels/drawing50.xml.rels><?xml version="1.0" encoding="UTF-8" standalone="yes"?>
<Relationships xmlns="http://schemas.openxmlformats.org/package/2006/relationships"><Relationship Id="rId1" Type="http://schemas.openxmlformats.org/officeDocument/2006/relationships/image" Target="../media/image1.jpg"/></Relationships>
</file>

<file path=xl/drawings/_rels/drawing51.xml.rels><?xml version="1.0" encoding="UTF-8" standalone="yes"?>
<Relationships xmlns="http://schemas.openxmlformats.org/package/2006/relationships"><Relationship Id="rId1" Type="http://schemas.openxmlformats.org/officeDocument/2006/relationships/image" Target="../media/image1.jpg"/></Relationships>
</file>

<file path=xl/drawings/_rels/drawing52.xml.rels><?xml version="1.0" encoding="UTF-8" standalone="yes"?>
<Relationships xmlns="http://schemas.openxmlformats.org/package/2006/relationships"><Relationship Id="rId1" Type="http://schemas.openxmlformats.org/officeDocument/2006/relationships/image" Target="../media/image1.jpg"/></Relationships>
</file>

<file path=xl/drawings/_rels/drawing53.xml.rels><?xml version="1.0" encoding="UTF-8" standalone="yes"?>
<Relationships xmlns="http://schemas.openxmlformats.org/package/2006/relationships"><Relationship Id="rId1" Type="http://schemas.openxmlformats.org/officeDocument/2006/relationships/image" Target="../media/image1.jpg"/></Relationships>
</file>

<file path=xl/drawings/_rels/drawing54.xml.rels><?xml version="1.0" encoding="UTF-8" standalone="yes"?>
<Relationships xmlns="http://schemas.openxmlformats.org/package/2006/relationships"><Relationship Id="rId1" Type="http://schemas.openxmlformats.org/officeDocument/2006/relationships/image" Target="../media/image1.jpg"/></Relationships>
</file>

<file path=xl/drawings/_rels/drawing55.xml.rels><?xml version="1.0" encoding="UTF-8" standalone="yes"?>
<Relationships xmlns="http://schemas.openxmlformats.org/package/2006/relationships"><Relationship Id="rId1" Type="http://schemas.openxmlformats.org/officeDocument/2006/relationships/image" Target="../media/image1.jpg"/></Relationships>
</file>

<file path=xl/drawings/_rels/drawing56.xml.rels><?xml version="1.0" encoding="UTF-8" standalone="yes"?>
<Relationships xmlns="http://schemas.openxmlformats.org/package/2006/relationships"><Relationship Id="rId1" Type="http://schemas.openxmlformats.org/officeDocument/2006/relationships/image" Target="../media/image1.jpg"/></Relationships>
</file>

<file path=xl/drawings/_rels/drawing57.xml.rels><?xml version="1.0" encoding="UTF-8" standalone="yes"?>
<Relationships xmlns="http://schemas.openxmlformats.org/package/2006/relationships"><Relationship Id="rId1" Type="http://schemas.openxmlformats.org/officeDocument/2006/relationships/image" Target="../media/image1.jpg"/></Relationships>
</file>

<file path=xl/drawings/_rels/drawing58.xml.rels><?xml version="1.0" encoding="UTF-8" standalone="yes"?>
<Relationships xmlns="http://schemas.openxmlformats.org/package/2006/relationships"><Relationship Id="rId1" Type="http://schemas.openxmlformats.org/officeDocument/2006/relationships/image" Target="../media/image1.jpg"/></Relationships>
</file>

<file path=xl/drawings/_rels/drawing59.xml.rels><?xml version="1.0" encoding="UTF-8" standalone="yes"?>
<Relationships xmlns="http://schemas.openxmlformats.org/package/2006/relationships"><Relationship Id="rId1" Type="http://schemas.openxmlformats.org/officeDocument/2006/relationships/image" Target="../media/image1.jpg"/></Relationships>
</file>

<file path=xl/drawings/_rels/drawing60.xml.rels><?xml version="1.0" encoding="UTF-8" standalone="yes"?>
<Relationships xmlns="http://schemas.openxmlformats.org/package/2006/relationships"><Relationship Id="rId1" Type="http://schemas.openxmlformats.org/officeDocument/2006/relationships/image" Target="../media/image1.jpg"/></Relationships>
</file>

<file path=xl/drawings/_rels/drawing61.xml.rels><?xml version="1.0" encoding="UTF-8" standalone="yes"?>
<Relationships xmlns="http://schemas.openxmlformats.org/package/2006/relationships"><Relationship Id="rId1" Type="http://schemas.openxmlformats.org/officeDocument/2006/relationships/image" Target="../media/image1.jpg"/></Relationships>
</file>

<file path=xl/drawings/_rels/drawing62.xml.rels><?xml version="1.0" encoding="UTF-8" standalone="yes"?>
<Relationships xmlns="http://schemas.openxmlformats.org/package/2006/relationships"><Relationship Id="rId1" Type="http://schemas.openxmlformats.org/officeDocument/2006/relationships/image" Target="../media/image1.jpg"/></Relationships>
</file>

<file path=xl/drawings/_rels/drawing63.xml.rels><?xml version="1.0" encoding="UTF-8" standalone="yes"?>
<Relationships xmlns="http://schemas.openxmlformats.org/package/2006/relationships"><Relationship Id="rId1" Type="http://schemas.openxmlformats.org/officeDocument/2006/relationships/image" Target="../media/image1.jpg"/></Relationships>
</file>

<file path=xl/drawings/_rels/drawing64.xml.rels><?xml version="1.0" encoding="UTF-8" standalone="yes"?>
<Relationships xmlns="http://schemas.openxmlformats.org/package/2006/relationships"><Relationship Id="rId1" Type="http://schemas.openxmlformats.org/officeDocument/2006/relationships/image" Target="../media/image1.jpg"/></Relationships>
</file>

<file path=xl/drawings/_rels/drawing65.xml.rels><?xml version="1.0" encoding="UTF-8" standalone="yes"?>
<Relationships xmlns="http://schemas.openxmlformats.org/package/2006/relationships"><Relationship Id="rId1" Type="http://schemas.openxmlformats.org/officeDocument/2006/relationships/image" Target="../media/image1.jpg"/></Relationships>
</file>

<file path=xl/drawings/_rels/drawing66.xml.rels><?xml version="1.0" encoding="UTF-8" standalone="yes"?>
<Relationships xmlns="http://schemas.openxmlformats.org/package/2006/relationships"><Relationship Id="rId1" Type="http://schemas.openxmlformats.org/officeDocument/2006/relationships/image" Target="../media/image1.jpg"/></Relationships>
</file>

<file path=xl/drawings/_rels/drawing67.xml.rels><?xml version="1.0" encoding="UTF-8" standalone="yes"?>
<Relationships xmlns="http://schemas.openxmlformats.org/package/2006/relationships"><Relationship Id="rId1" Type="http://schemas.openxmlformats.org/officeDocument/2006/relationships/image" Target="../media/image1.jpg"/></Relationships>
</file>

<file path=xl/drawings/_rels/drawing68.xml.rels><?xml version="1.0" encoding="UTF-8" standalone="yes"?>
<Relationships xmlns="http://schemas.openxmlformats.org/package/2006/relationships"><Relationship Id="rId1" Type="http://schemas.openxmlformats.org/officeDocument/2006/relationships/image" Target="../media/image1.jpg"/></Relationships>
</file>

<file path=xl/drawings/_rels/drawing69.xml.rels><?xml version="1.0" encoding="UTF-8" standalone="yes"?>
<Relationships xmlns="http://schemas.openxmlformats.org/package/2006/relationships"><Relationship Id="rId1" Type="http://schemas.openxmlformats.org/officeDocument/2006/relationships/image" Target="../media/image1.jpg"/></Relationships>
</file>

<file path=xl/drawings/_rels/drawing70.xml.rels><?xml version="1.0" encoding="UTF-8" standalone="yes"?>
<Relationships xmlns="http://schemas.openxmlformats.org/package/2006/relationships"><Relationship Id="rId1" Type="http://schemas.openxmlformats.org/officeDocument/2006/relationships/image" Target="../media/image1.jpg"/></Relationships>
</file>

<file path=xl/drawings/_rels/drawing71.xml.rels><?xml version="1.0" encoding="UTF-8" standalone="yes"?>
<Relationships xmlns="http://schemas.openxmlformats.org/package/2006/relationships"><Relationship Id="rId1" Type="http://schemas.openxmlformats.org/officeDocument/2006/relationships/image" Target="../media/image1.jpg"/></Relationships>
</file>

<file path=xl/drawings/_rels/drawing72.xml.rels><?xml version="1.0" encoding="UTF-8" standalone="yes"?>
<Relationships xmlns="http://schemas.openxmlformats.org/package/2006/relationships"><Relationship Id="rId1" Type="http://schemas.openxmlformats.org/officeDocument/2006/relationships/image" Target="../media/image1.jpg"/></Relationships>
</file>

<file path=xl/drawings/_rels/drawing73.xml.rels><?xml version="1.0" encoding="UTF-8" standalone="yes"?>
<Relationships xmlns="http://schemas.openxmlformats.org/package/2006/relationships"><Relationship Id="rId1" Type="http://schemas.openxmlformats.org/officeDocument/2006/relationships/image" Target="../media/image1.jpg"/></Relationships>
</file>

<file path=xl/drawings/_rels/drawing74.xml.rels><?xml version="1.0" encoding="UTF-8" standalone="yes"?>
<Relationships xmlns="http://schemas.openxmlformats.org/package/2006/relationships"><Relationship Id="rId1" Type="http://schemas.openxmlformats.org/officeDocument/2006/relationships/image" Target="../media/image1.jpg"/></Relationships>
</file>

<file path=xl/drawings/_rels/drawing75.xml.rels><?xml version="1.0" encoding="UTF-8" standalone="yes"?>
<Relationships xmlns="http://schemas.openxmlformats.org/package/2006/relationships"><Relationship Id="rId1" Type="http://schemas.openxmlformats.org/officeDocument/2006/relationships/image" Target="../media/image1.jpg"/></Relationships>
</file>

<file path=xl/drawings/_rels/drawing76.xml.rels><?xml version="1.0" encoding="UTF-8" standalone="yes"?>
<Relationships xmlns="http://schemas.openxmlformats.org/package/2006/relationships"><Relationship Id="rId1" Type="http://schemas.openxmlformats.org/officeDocument/2006/relationships/image" Target="../media/image1.jpg"/></Relationships>
</file>

<file path=xl/drawings/_rels/drawing77.xml.rels><?xml version="1.0" encoding="UTF-8" standalone="yes"?>
<Relationships xmlns="http://schemas.openxmlformats.org/package/2006/relationships"><Relationship Id="rId1" Type="http://schemas.openxmlformats.org/officeDocument/2006/relationships/image" Target="../media/image1.jpg"/></Relationships>
</file>

<file path=xl/drawings/_rels/drawing78.xml.rels><?xml version="1.0" encoding="UTF-8" standalone="yes"?>
<Relationships xmlns="http://schemas.openxmlformats.org/package/2006/relationships"><Relationship Id="rId1" Type="http://schemas.openxmlformats.org/officeDocument/2006/relationships/image" Target="../media/image1.jpg"/></Relationships>
</file>

<file path=xl/drawings/_rels/drawing79.xml.rels><?xml version="1.0" encoding="UTF-8" standalone="yes"?>
<Relationships xmlns="http://schemas.openxmlformats.org/package/2006/relationships"><Relationship Id="rId1" Type="http://schemas.openxmlformats.org/officeDocument/2006/relationships/image" Target="../media/image1.jpg"/></Relationships>
</file>

<file path=xl/drawings/_rels/drawing80.xml.rels><?xml version="1.0" encoding="UTF-8" standalone="yes"?>
<Relationships xmlns="http://schemas.openxmlformats.org/package/2006/relationships"><Relationship Id="rId1" Type="http://schemas.openxmlformats.org/officeDocument/2006/relationships/image" Target="../media/image1.jpg"/></Relationships>
</file>

<file path=xl/drawings/_rels/drawing81.xml.rels><?xml version="1.0" encoding="UTF-8" standalone="yes"?>
<Relationships xmlns="http://schemas.openxmlformats.org/package/2006/relationships"><Relationship Id="rId1" Type="http://schemas.openxmlformats.org/officeDocument/2006/relationships/image" Target="../media/image1.jpg"/></Relationships>
</file>

<file path=xl/drawings/_rels/drawing82.xml.rels><?xml version="1.0" encoding="UTF-8" standalone="yes"?>
<Relationships xmlns="http://schemas.openxmlformats.org/package/2006/relationships"><Relationship Id="rId1" Type="http://schemas.openxmlformats.org/officeDocument/2006/relationships/image" Target="../media/image1.jpg"/></Relationships>
</file>

<file path=xl/drawings/_rels/drawing83.xml.rels><?xml version="1.0" encoding="UTF-8" standalone="yes"?>
<Relationships xmlns="http://schemas.openxmlformats.org/package/2006/relationships"><Relationship Id="rId1" Type="http://schemas.openxmlformats.org/officeDocument/2006/relationships/image" Target="../media/image1.jpg"/></Relationships>
</file>

<file path=xl/drawings/_rels/drawing84.xml.rels><?xml version="1.0" encoding="UTF-8" standalone="yes"?>
<Relationships xmlns="http://schemas.openxmlformats.org/package/2006/relationships"><Relationship Id="rId1" Type="http://schemas.openxmlformats.org/officeDocument/2006/relationships/image" Target="../media/image1.jpg"/></Relationships>
</file>

<file path=xl/drawings/_rels/drawing85.xml.rels><?xml version="1.0" encoding="UTF-8" standalone="yes"?>
<Relationships xmlns="http://schemas.openxmlformats.org/package/2006/relationships"><Relationship Id="rId1" Type="http://schemas.openxmlformats.org/officeDocument/2006/relationships/image" Target="../media/image1.jpg"/></Relationships>
</file>

<file path=xl/drawings/_rels/drawing86.xml.rels><?xml version="1.0" encoding="UTF-8" standalone="yes"?>
<Relationships xmlns="http://schemas.openxmlformats.org/package/2006/relationships"><Relationship Id="rId1" Type="http://schemas.openxmlformats.org/officeDocument/2006/relationships/image" Target="../media/image1.jpg"/></Relationships>
</file>

<file path=xl/drawings/_rels/drawing87.xml.rels><?xml version="1.0" encoding="UTF-8" standalone="yes"?>
<Relationships xmlns="http://schemas.openxmlformats.org/package/2006/relationships"><Relationship Id="rId1" Type="http://schemas.openxmlformats.org/officeDocument/2006/relationships/image" Target="../media/image1.jpg"/></Relationships>
</file>

<file path=xl/drawings/_rels/drawing88.xml.rels><?xml version="1.0" encoding="UTF-8" standalone="yes"?>
<Relationships xmlns="http://schemas.openxmlformats.org/package/2006/relationships"><Relationship Id="rId1" Type="http://schemas.openxmlformats.org/officeDocument/2006/relationships/image" Target="../media/image1.jpg"/></Relationships>
</file>

<file path=xl/drawings/_rels/drawing89.xml.rels><?xml version="1.0" encoding="UTF-8" standalone="yes"?>
<Relationships xmlns="http://schemas.openxmlformats.org/package/2006/relationships"><Relationship Id="rId1" Type="http://schemas.openxmlformats.org/officeDocument/2006/relationships/image" Target="../media/image1.jpg"/></Relationships>
</file>

<file path=xl/drawings/_rels/drawing90.xml.rels><?xml version="1.0" encoding="UTF-8" standalone="yes"?>
<Relationships xmlns="http://schemas.openxmlformats.org/package/2006/relationships"><Relationship Id="rId1" Type="http://schemas.openxmlformats.org/officeDocument/2006/relationships/image" Target="../media/image1.jpg"/></Relationships>
</file>

<file path=xl/drawings/_rels/drawing91.xml.rels><?xml version="1.0" encoding="UTF-8" standalone="yes"?>
<Relationships xmlns="http://schemas.openxmlformats.org/package/2006/relationships"><Relationship Id="rId1" Type="http://schemas.openxmlformats.org/officeDocument/2006/relationships/image" Target="../media/image1.jpg"/></Relationships>
</file>

<file path=xl/drawings/_rels/drawing92.xml.rels><?xml version="1.0" encoding="UTF-8" standalone="yes"?>
<Relationships xmlns="http://schemas.openxmlformats.org/package/2006/relationships"><Relationship Id="rId1" Type="http://schemas.openxmlformats.org/officeDocument/2006/relationships/image" Target="../media/image1.jpg"/></Relationships>
</file>

<file path=xl/drawings/_rels/drawing93.xml.rels><?xml version="1.0" encoding="UTF-8" standalone="yes"?>
<Relationships xmlns="http://schemas.openxmlformats.org/package/2006/relationships"><Relationship Id="rId1" Type="http://schemas.openxmlformats.org/officeDocument/2006/relationships/image" Target="../media/image1.jpg"/></Relationships>
</file>

<file path=xl/drawings/_rels/drawing94.xml.rels><?xml version="1.0" encoding="UTF-8" standalone="yes"?>
<Relationships xmlns="http://schemas.openxmlformats.org/package/2006/relationships"><Relationship Id="rId1" Type="http://schemas.openxmlformats.org/officeDocument/2006/relationships/image" Target="../media/image1.jpg"/></Relationships>
</file>

<file path=xl/drawings/_rels/drawing95.xml.rels><?xml version="1.0" encoding="UTF-8" standalone="yes"?>
<Relationships xmlns="http://schemas.openxmlformats.org/package/2006/relationships"><Relationship Id="rId1" Type="http://schemas.openxmlformats.org/officeDocument/2006/relationships/image" Target="../media/image1.jpg"/></Relationships>
</file>

<file path=xl/drawings/_rels/drawing96.xml.rels><?xml version="1.0" encoding="UTF-8" standalone="yes"?>
<Relationships xmlns="http://schemas.openxmlformats.org/package/2006/relationships"><Relationship Id="rId1" Type="http://schemas.openxmlformats.org/officeDocument/2006/relationships/image" Target="../media/image1.jpg"/></Relationships>
</file>

<file path=xl/drawings/_rels/drawing97.xml.rels><?xml version="1.0" encoding="UTF-8" standalone="yes"?>
<Relationships xmlns="http://schemas.openxmlformats.org/package/2006/relationships"><Relationship Id="rId1" Type="http://schemas.openxmlformats.org/officeDocument/2006/relationships/image" Target="../media/image1.jpg"/></Relationships>
</file>

<file path=xl/drawings/_rels/drawing98.xml.rels><?xml version="1.0" encoding="UTF-8" standalone="yes"?>
<Relationships xmlns="http://schemas.openxmlformats.org/package/2006/relationships"><Relationship Id="rId1" Type="http://schemas.openxmlformats.org/officeDocument/2006/relationships/image" Target="../media/image1.jpg"/></Relationships>
</file>

<file path=xl/drawings/_rels/drawing9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7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7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7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7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7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7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7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7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7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7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8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8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8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8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8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8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8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8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8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8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9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9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9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9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9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9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9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9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9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99.xml.rels><?xml version="1.0" encoding="UTF-8" standalone="yes"?>
<Relationships xmlns="http://schemas.openxmlformats.org/package/2006/relationships"><Relationship Id="rId1" Type="http://schemas.openxmlformats.org/officeDocument/2006/relationships/image" Target="../media/image1.jpg"/></Relationships>
</file>

<file path=xl/drawings/_rels/drawing200.xml.rels><?xml version="1.0" encoding="UTF-8" standalone="yes"?>
<Relationships xmlns="http://schemas.openxmlformats.org/package/2006/relationships"><Relationship Id="rId1" Type="http://schemas.openxmlformats.org/officeDocument/2006/relationships/image" Target="../media/image1.jpg"/></Relationships>
</file>

<file path=xl/drawings/_rels/drawing20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02.xml.rels><?xml version="1.0" encoding="UTF-8" standalone="yes"?>
<Relationships xmlns="http://schemas.openxmlformats.org/package/2006/relationships"><Relationship Id="rId1" Type="http://schemas.openxmlformats.org/officeDocument/2006/relationships/image" Target="../media/image1.jpg"/></Relationships>
</file>

<file path=xl/drawings/_rels/drawing203.xml.rels><?xml version="1.0" encoding="UTF-8" standalone="yes"?>
<Relationships xmlns="http://schemas.openxmlformats.org/package/2006/relationships"><Relationship Id="rId1" Type="http://schemas.openxmlformats.org/officeDocument/2006/relationships/image" Target="../media/image1.jpg"/></Relationships>
</file>

<file path=xl/drawings/_rels/drawing204.xml.rels><?xml version="1.0" encoding="UTF-8" standalone="yes"?>
<Relationships xmlns="http://schemas.openxmlformats.org/package/2006/relationships"><Relationship Id="rId1" Type="http://schemas.openxmlformats.org/officeDocument/2006/relationships/image" Target="../media/image1.jpg"/></Relationships>
</file>

<file path=xl/drawings/_rels/drawing205.xml.rels><?xml version="1.0" encoding="UTF-8" standalone="yes"?>
<Relationships xmlns="http://schemas.openxmlformats.org/package/2006/relationships"><Relationship Id="rId1" Type="http://schemas.openxmlformats.org/officeDocument/2006/relationships/image" Target="../media/image1.jpg"/></Relationships>
</file>

<file path=xl/drawings/_rels/drawing206.xml.rels><?xml version="1.0" encoding="UTF-8" standalone="yes"?>
<Relationships xmlns="http://schemas.openxmlformats.org/package/2006/relationships"><Relationship Id="rId1" Type="http://schemas.openxmlformats.org/officeDocument/2006/relationships/image" Target="../media/image1.jpg"/></Relationships>
</file>

<file path=xl/drawings/_rels/drawing207.xml.rels><?xml version="1.0" encoding="UTF-8" standalone="yes"?>
<Relationships xmlns="http://schemas.openxmlformats.org/package/2006/relationships"><Relationship Id="rId1" Type="http://schemas.openxmlformats.org/officeDocument/2006/relationships/image" Target="../media/image1.jpg"/></Relationships>
</file>

<file path=xl/drawings/_rels/drawing208.xml.rels><?xml version="1.0" encoding="UTF-8" standalone="yes"?>
<Relationships xmlns="http://schemas.openxmlformats.org/package/2006/relationships"><Relationship Id="rId1" Type="http://schemas.openxmlformats.org/officeDocument/2006/relationships/image" Target="../media/image1.jpg"/></Relationships>
</file>

<file path=xl/drawings/_rels/drawing209.xml.rels><?xml version="1.0" encoding="UTF-8" standalone="yes"?>
<Relationships xmlns="http://schemas.openxmlformats.org/package/2006/relationships"><Relationship Id="rId1" Type="http://schemas.openxmlformats.org/officeDocument/2006/relationships/image" Target="../media/image1.jpg"/></Relationships>
</file>

<file path=xl/drawings/_rels/drawing210.xml.rels><?xml version="1.0" encoding="UTF-8" standalone="yes"?>
<Relationships xmlns="http://schemas.openxmlformats.org/package/2006/relationships"><Relationship Id="rId1" Type="http://schemas.openxmlformats.org/officeDocument/2006/relationships/image" Target="../media/image1.jpg"/></Relationships>
</file>

<file path=xl/drawings/_rels/drawing21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12.xml.rels><?xml version="1.0" encoding="UTF-8" standalone="yes"?>
<Relationships xmlns="http://schemas.openxmlformats.org/package/2006/relationships"><Relationship Id="rId1" Type="http://schemas.openxmlformats.org/officeDocument/2006/relationships/image" Target="../media/image1.jpg"/></Relationships>
</file>

<file path=xl/drawings/_rels/drawing213.xml.rels><?xml version="1.0" encoding="UTF-8" standalone="yes"?>
<Relationships xmlns="http://schemas.openxmlformats.org/package/2006/relationships"><Relationship Id="rId1" Type="http://schemas.openxmlformats.org/officeDocument/2006/relationships/image" Target="../media/image1.jpg"/></Relationships>
</file>

<file path=xl/drawings/_rels/drawing214.xml.rels><?xml version="1.0" encoding="UTF-8" standalone="yes"?>
<Relationships xmlns="http://schemas.openxmlformats.org/package/2006/relationships"><Relationship Id="rId1" Type="http://schemas.openxmlformats.org/officeDocument/2006/relationships/image" Target="../media/image1.jpg"/></Relationships>
</file>

<file path=xl/drawings/_rels/drawing215.xml.rels><?xml version="1.0" encoding="UTF-8" standalone="yes"?>
<Relationships xmlns="http://schemas.openxmlformats.org/package/2006/relationships"><Relationship Id="rId1" Type="http://schemas.openxmlformats.org/officeDocument/2006/relationships/image" Target="../media/image1.jpg"/></Relationships>
</file>

<file path=xl/drawings/_rels/drawing216.xml.rels><?xml version="1.0" encoding="UTF-8" standalone="yes"?>
<Relationships xmlns="http://schemas.openxmlformats.org/package/2006/relationships"><Relationship Id="rId1" Type="http://schemas.openxmlformats.org/officeDocument/2006/relationships/image" Target="../media/image1.jpg"/></Relationships>
</file>

<file path=xl/drawings/_rels/drawing217.xml.rels><?xml version="1.0" encoding="UTF-8" standalone="yes"?>
<Relationships xmlns="http://schemas.openxmlformats.org/package/2006/relationships"><Relationship Id="rId1" Type="http://schemas.openxmlformats.org/officeDocument/2006/relationships/image" Target="../media/image1.jpg"/></Relationships>
</file>

<file path=xl/drawings/_rels/drawing218.xml.rels><?xml version="1.0" encoding="UTF-8" standalone="yes"?>
<Relationships xmlns="http://schemas.openxmlformats.org/package/2006/relationships"><Relationship Id="rId1" Type="http://schemas.openxmlformats.org/officeDocument/2006/relationships/image" Target="../media/image1.jpg"/></Relationships>
</file>

<file path=xl/drawings/_rels/drawing219.xml.rels><?xml version="1.0" encoding="UTF-8" standalone="yes"?>
<Relationships xmlns="http://schemas.openxmlformats.org/package/2006/relationships"><Relationship Id="rId1" Type="http://schemas.openxmlformats.org/officeDocument/2006/relationships/image" Target="../media/image1.jpg"/></Relationships>
</file>

<file path=xl/drawings/_rels/drawing220.xml.rels><?xml version="1.0" encoding="UTF-8" standalone="yes"?>
<Relationships xmlns="http://schemas.openxmlformats.org/package/2006/relationships"><Relationship Id="rId1" Type="http://schemas.openxmlformats.org/officeDocument/2006/relationships/image" Target="../media/image1.jpg"/></Relationships>
</file>

<file path=xl/drawings/_rels/drawing22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22.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5</xdr:col>
      <xdr:colOff>0</xdr:colOff>
      <xdr:row>1</xdr:row>
      <xdr:rowOff>0</xdr:rowOff>
    </xdr:from>
    <xdr:ext cx="4389120" cy="822960"/>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B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B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B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B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8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B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8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B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8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B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8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B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8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B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8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B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8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B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8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B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8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B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8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B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9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B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9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B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9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C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9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C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9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C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9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C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9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C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9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C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9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C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9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C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0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C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0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C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0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C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0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C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0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C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0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C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0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C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0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C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0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D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0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D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1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D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1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D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1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D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1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D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1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D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1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D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1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D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1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D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1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D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1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D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2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D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2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D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2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D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2.xml"/></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23.xml"/></Relationships>
</file>

<file path=xl/worksheets/_rels/sheet24.xml.rels><?xml version="1.0" encoding="UTF-8" standalone="yes"?>
<Relationships xmlns="http://schemas.openxmlformats.org/package/2006/relationships"><Relationship Id="rId1" Type="http://schemas.openxmlformats.org/officeDocument/2006/relationships/drawing" Target="../drawings/drawing24.xml"/></Relationships>
</file>

<file path=xl/worksheets/_rels/sheet25.xml.rels><?xml version="1.0" encoding="UTF-8" standalone="yes"?>
<Relationships xmlns="http://schemas.openxmlformats.org/package/2006/relationships"><Relationship Id="rId1" Type="http://schemas.openxmlformats.org/officeDocument/2006/relationships/drawing" Target="../drawings/drawing25.xml"/></Relationships>
</file>

<file path=xl/worksheets/_rels/sheet26.xml.rels><?xml version="1.0" encoding="UTF-8" standalone="yes"?>
<Relationships xmlns="http://schemas.openxmlformats.org/package/2006/relationships"><Relationship Id="rId1" Type="http://schemas.openxmlformats.org/officeDocument/2006/relationships/drawing" Target="../drawings/drawing26.xml"/></Relationships>
</file>

<file path=xl/worksheets/_rels/sheet27.xml.rels><?xml version="1.0" encoding="UTF-8" standalone="yes"?>
<Relationships xmlns="http://schemas.openxmlformats.org/package/2006/relationships"><Relationship Id="rId1" Type="http://schemas.openxmlformats.org/officeDocument/2006/relationships/drawing" Target="../drawings/drawing27.xml"/></Relationships>
</file>

<file path=xl/worksheets/_rels/sheet28.xml.rels><?xml version="1.0" encoding="UTF-8" standalone="yes"?>
<Relationships xmlns="http://schemas.openxmlformats.org/package/2006/relationships"><Relationship Id="rId1" Type="http://schemas.openxmlformats.org/officeDocument/2006/relationships/drawing" Target="../drawings/drawing28.xml"/></Relationships>
</file>

<file path=xl/worksheets/_rels/sheet29.xml.rels><?xml version="1.0" encoding="UTF-8" standalone="yes"?>
<Relationships xmlns="http://schemas.openxmlformats.org/package/2006/relationships"><Relationship Id="rId1" Type="http://schemas.openxmlformats.org/officeDocument/2006/relationships/drawing" Target="../drawings/drawing29.xml"/></Relationships>
</file>

<file path=xl/worksheets/_rels/sheet30.xml.rels><?xml version="1.0" encoding="UTF-8" standalone="yes"?>
<Relationships xmlns="http://schemas.openxmlformats.org/package/2006/relationships"><Relationship Id="rId1" Type="http://schemas.openxmlformats.org/officeDocument/2006/relationships/drawing" Target="../drawings/drawing30.xml"/></Relationships>
</file>

<file path=xl/worksheets/_rels/sheet31.xml.rels><?xml version="1.0" encoding="UTF-8" standalone="yes"?>
<Relationships xmlns="http://schemas.openxmlformats.org/package/2006/relationships"><Relationship Id="rId1" Type="http://schemas.openxmlformats.org/officeDocument/2006/relationships/drawing" Target="../drawings/drawing31.xml"/></Relationships>
</file>

<file path=xl/worksheets/_rels/sheet32.xml.rels><?xml version="1.0" encoding="UTF-8" standalone="yes"?>
<Relationships xmlns="http://schemas.openxmlformats.org/package/2006/relationships"><Relationship Id="rId1" Type="http://schemas.openxmlformats.org/officeDocument/2006/relationships/drawing" Target="../drawings/drawing32.xml"/></Relationships>
</file>

<file path=xl/worksheets/_rels/sheet33.xml.rels><?xml version="1.0" encoding="UTF-8" standalone="yes"?>
<Relationships xmlns="http://schemas.openxmlformats.org/package/2006/relationships"><Relationship Id="rId1" Type="http://schemas.openxmlformats.org/officeDocument/2006/relationships/drawing" Target="../drawings/drawing33.xml"/></Relationships>
</file>

<file path=xl/worksheets/_rels/sheet34.xml.rels><?xml version="1.0" encoding="UTF-8" standalone="yes"?>
<Relationships xmlns="http://schemas.openxmlformats.org/package/2006/relationships"><Relationship Id="rId1" Type="http://schemas.openxmlformats.org/officeDocument/2006/relationships/drawing" Target="../drawings/drawing34.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35.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36.xml"/></Relationships>
</file>

<file path=xl/worksheets/_rels/sheet37.xml.rels><?xml version="1.0" encoding="UTF-8" standalone="yes"?>
<Relationships xmlns="http://schemas.openxmlformats.org/package/2006/relationships"><Relationship Id="rId1" Type="http://schemas.openxmlformats.org/officeDocument/2006/relationships/drawing" Target="../drawings/drawing37.xml"/></Relationships>
</file>

<file path=xl/worksheets/_rels/sheet38.xml.rels><?xml version="1.0" encoding="UTF-8" standalone="yes"?>
<Relationships xmlns="http://schemas.openxmlformats.org/package/2006/relationships"><Relationship Id="rId1" Type="http://schemas.openxmlformats.org/officeDocument/2006/relationships/drawing" Target="../drawings/drawing38.xml"/></Relationships>
</file>

<file path=xl/worksheets/_rels/sheet39.xml.rels><?xml version="1.0" encoding="UTF-8" standalone="yes"?>
<Relationships xmlns="http://schemas.openxmlformats.org/package/2006/relationships"><Relationship Id="rId1" Type="http://schemas.openxmlformats.org/officeDocument/2006/relationships/drawing" Target="../drawings/drawing39.xml"/></Relationships>
</file>

<file path=xl/worksheets/_rels/sheet40.xml.rels><?xml version="1.0" encoding="UTF-8" standalone="yes"?>
<Relationships xmlns="http://schemas.openxmlformats.org/package/2006/relationships"><Relationship Id="rId1" Type="http://schemas.openxmlformats.org/officeDocument/2006/relationships/drawing" Target="../drawings/drawing40.xml"/></Relationships>
</file>

<file path=xl/worksheets/_rels/sheet41.xml.rels><?xml version="1.0" encoding="UTF-8" standalone="yes"?>
<Relationships xmlns="http://schemas.openxmlformats.org/package/2006/relationships"><Relationship Id="rId1" Type="http://schemas.openxmlformats.org/officeDocument/2006/relationships/drawing" Target="../drawings/drawing41.xml"/></Relationships>
</file>

<file path=xl/worksheets/_rels/sheet42.xml.rels><?xml version="1.0" encoding="UTF-8" standalone="yes"?>
<Relationships xmlns="http://schemas.openxmlformats.org/package/2006/relationships"><Relationship Id="rId1" Type="http://schemas.openxmlformats.org/officeDocument/2006/relationships/drawing" Target="../drawings/drawing42.xml"/></Relationships>
</file>

<file path=xl/worksheets/_rels/sheet43.xml.rels><?xml version="1.0" encoding="UTF-8" standalone="yes"?>
<Relationships xmlns="http://schemas.openxmlformats.org/package/2006/relationships"><Relationship Id="rId1" Type="http://schemas.openxmlformats.org/officeDocument/2006/relationships/drawing" Target="../drawings/drawing43.xml"/></Relationships>
</file>

<file path=xl/worksheets/_rels/sheet44.xml.rels><?xml version="1.0" encoding="UTF-8" standalone="yes"?>
<Relationships xmlns="http://schemas.openxmlformats.org/package/2006/relationships"><Relationship Id="rId1" Type="http://schemas.openxmlformats.org/officeDocument/2006/relationships/drawing" Target="../drawings/drawing44.xml"/></Relationships>
</file>

<file path=xl/worksheets/_rels/sheet45.xml.rels><?xml version="1.0" encoding="UTF-8" standalone="yes"?>
<Relationships xmlns="http://schemas.openxmlformats.org/package/2006/relationships"><Relationship Id="rId1" Type="http://schemas.openxmlformats.org/officeDocument/2006/relationships/drawing" Target="../drawings/drawing45.xml"/></Relationships>
</file>

<file path=xl/worksheets/_rels/sheet46.xml.rels><?xml version="1.0" encoding="UTF-8" standalone="yes"?>
<Relationships xmlns="http://schemas.openxmlformats.org/package/2006/relationships"><Relationship Id="rId1" Type="http://schemas.openxmlformats.org/officeDocument/2006/relationships/drawing" Target="../drawings/drawing46.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47.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48.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49.xml"/></Relationships>
</file>

<file path=xl/worksheets/_rels/sheet50.xml.rels><?xml version="1.0" encoding="UTF-8" standalone="yes"?>
<Relationships xmlns="http://schemas.openxmlformats.org/package/2006/relationships"><Relationship Id="rId1" Type="http://schemas.openxmlformats.org/officeDocument/2006/relationships/drawing" Target="../drawings/drawing50.xml"/></Relationships>
</file>

<file path=xl/worksheets/_rels/sheet51.xml.rels><?xml version="1.0" encoding="UTF-8" standalone="yes"?>
<Relationships xmlns="http://schemas.openxmlformats.org/package/2006/relationships"><Relationship Id="rId1" Type="http://schemas.openxmlformats.org/officeDocument/2006/relationships/drawing" Target="../drawings/drawing51.xml"/></Relationships>
</file>

<file path=xl/worksheets/_rels/sheet52.xml.rels><?xml version="1.0" encoding="UTF-8" standalone="yes"?>
<Relationships xmlns="http://schemas.openxmlformats.org/package/2006/relationships"><Relationship Id="rId1" Type="http://schemas.openxmlformats.org/officeDocument/2006/relationships/drawing" Target="../drawings/drawing52.xml"/></Relationships>
</file>

<file path=xl/worksheets/_rels/sheet53.xml.rels><?xml version="1.0" encoding="UTF-8" standalone="yes"?>
<Relationships xmlns="http://schemas.openxmlformats.org/package/2006/relationships"><Relationship Id="rId1" Type="http://schemas.openxmlformats.org/officeDocument/2006/relationships/drawing" Target="../drawings/drawing53.xml"/></Relationships>
</file>

<file path=xl/worksheets/_rels/sheet54.xml.rels><?xml version="1.0" encoding="UTF-8" standalone="yes"?>
<Relationships xmlns="http://schemas.openxmlformats.org/package/2006/relationships"><Relationship Id="rId1" Type="http://schemas.openxmlformats.org/officeDocument/2006/relationships/drawing" Target="../drawings/drawing54.xml"/></Relationships>
</file>

<file path=xl/worksheets/_rels/sheet55.xml.rels><?xml version="1.0" encoding="UTF-8" standalone="yes"?>
<Relationships xmlns="http://schemas.openxmlformats.org/package/2006/relationships"><Relationship Id="rId1" Type="http://schemas.openxmlformats.org/officeDocument/2006/relationships/drawing" Target="../drawings/drawing55.xml"/></Relationships>
</file>

<file path=xl/worksheets/_rels/sheet56.xml.rels><?xml version="1.0" encoding="UTF-8" standalone="yes"?>
<Relationships xmlns="http://schemas.openxmlformats.org/package/2006/relationships"><Relationship Id="rId1" Type="http://schemas.openxmlformats.org/officeDocument/2006/relationships/drawing" Target="../drawings/drawing56.xml"/></Relationships>
</file>

<file path=xl/worksheets/_rels/sheet57.xml.rels><?xml version="1.0" encoding="UTF-8" standalone="yes"?>
<Relationships xmlns="http://schemas.openxmlformats.org/package/2006/relationships"><Relationship Id="rId1" Type="http://schemas.openxmlformats.org/officeDocument/2006/relationships/drawing" Target="../drawings/drawing57.xml"/></Relationships>
</file>

<file path=xl/worksheets/_rels/sheet58.xml.rels><?xml version="1.0" encoding="UTF-8" standalone="yes"?>
<Relationships xmlns="http://schemas.openxmlformats.org/package/2006/relationships"><Relationship Id="rId1" Type="http://schemas.openxmlformats.org/officeDocument/2006/relationships/drawing" Target="../drawings/drawing58.xml"/></Relationships>
</file>

<file path=xl/worksheets/_rels/sheet59.xml.rels><?xml version="1.0" encoding="UTF-8" standalone="yes"?>
<Relationships xmlns="http://schemas.openxmlformats.org/package/2006/relationships"><Relationship Id="rId1" Type="http://schemas.openxmlformats.org/officeDocument/2006/relationships/drawing" Target="../drawings/drawing59.xml"/></Relationships>
</file>

<file path=xl/worksheets/_rels/sheet60.xml.rels><?xml version="1.0" encoding="UTF-8" standalone="yes"?>
<Relationships xmlns="http://schemas.openxmlformats.org/package/2006/relationships"><Relationship Id="rId1" Type="http://schemas.openxmlformats.org/officeDocument/2006/relationships/drawing" Target="../drawings/drawing60.xml"/></Relationships>
</file>

<file path=xl/worksheets/_rels/sheet61.xml.rels><?xml version="1.0" encoding="UTF-8" standalone="yes"?>
<Relationships xmlns="http://schemas.openxmlformats.org/package/2006/relationships"><Relationship Id="rId1" Type="http://schemas.openxmlformats.org/officeDocument/2006/relationships/drawing" Target="../drawings/drawing61.xml"/></Relationships>
</file>

<file path=xl/worksheets/_rels/sheet62.xml.rels><?xml version="1.0" encoding="UTF-8" standalone="yes"?>
<Relationships xmlns="http://schemas.openxmlformats.org/package/2006/relationships"><Relationship Id="rId1" Type="http://schemas.openxmlformats.org/officeDocument/2006/relationships/drawing" Target="../drawings/drawing62.xml"/></Relationships>
</file>

<file path=xl/worksheets/_rels/sheet63.xml.rels><?xml version="1.0" encoding="UTF-8" standalone="yes"?>
<Relationships xmlns="http://schemas.openxmlformats.org/package/2006/relationships"><Relationship Id="rId1" Type="http://schemas.openxmlformats.org/officeDocument/2006/relationships/drawing" Target="../drawings/drawing63.xml"/></Relationships>
</file>

<file path=xl/worksheets/_rels/sheet64.xml.rels><?xml version="1.0" encoding="UTF-8" standalone="yes"?>
<Relationships xmlns="http://schemas.openxmlformats.org/package/2006/relationships"><Relationship Id="rId1" Type="http://schemas.openxmlformats.org/officeDocument/2006/relationships/drawing" Target="../drawings/drawing64.xml"/></Relationships>
</file>

<file path=xl/worksheets/_rels/sheet65.xml.rels><?xml version="1.0" encoding="UTF-8" standalone="yes"?>
<Relationships xmlns="http://schemas.openxmlformats.org/package/2006/relationships"><Relationship Id="rId1" Type="http://schemas.openxmlformats.org/officeDocument/2006/relationships/drawing" Target="../drawings/drawing65.xml"/></Relationships>
</file>

<file path=xl/worksheets/_rels/sheet66.xml.rels><?xml version="1.0" encoding="UTF-8" standalone="yes"?>
<Relationships xmlns="http://schemas.openxmlformats.org/package/2006/relationships"><Relationship Id="rId1" Type="http://schemas.openxmlformats.org/officeDocument/2006/relationships/drawing" Target="../drawings/drawing66.xml"/></Relationships>
</file>

<file path=xl/worksheets/_rels/sheet67.xml.rels><?xml version="1.0" encoding="UTF-8" standalone="yes"?>
<Relationships xmlns="http://schemas.openxmlformats.org/package/2006/relationships"><Relationship Id="rId1" Type="http://schemas.openxmlformats.org/officeDocument/2006/relationships/drawing" Target="../drawings/drawing67.xml"/></Relationships>
</file>

<file path=xl/worksheets/_rels/sheet68.xml.rels><?xml version="1.0" encoding="UTF-8" standalone="yes"?>
<Relationships xmlns="http://schemas.openxmlformats.org/package/2006/relationships"><Relationship Id="rId1" Type="http://schemas.openxmlformats.org/officeDocument/2006/relationships/drawing" Target="../drawings/drawing68.xml"/></Relationships>
</file>

<file path=xl/worksheets/_rels/sheet69.xml.rels><?xml version="1.0" encoding="UTF-8" standalone="yes"?>
<Relationships xmlns="http://schemas.openxmlformats.org/package/2006/relationships"><Relationship Id="rId1" Type="http://schemas.openxmlformats.org/officeDocument/2006/relationships/drawing" Target="../drawings/drawing69.xml"/></Relationships>
</file>

<file path=xl/worksheets/_rels/sheet70.xml.rels><?xml version="1.0" encoding="UTF-8" standalone="yes"?>
<Relationships xmlns="http://schemas.openxmlformats.org/package/2006/relationships"><Relationship Id="rId1" Type="http://schemas.openxmlformats.org/officeDocument/2006/relationships/drawing" Target="../drawings/drawing70.xml"/></Relationships>
</file>

<file path=xl/worksheets/_rels/sheet71.xml.rels><?xml version="1.0" encoding="UTF-8" standalone="yes"?>
<Relationships xmlns="http://schemas.openxmlformats.org/package/2006/relationships"><Relationship Id="rId1" Type="http://schemas.openxmlformats.org/officeDocument/2006/relationships/drawing" Target="../drawings/drawing71.xml"/></Relationships>
</file>

<file path=xl/worksheets/_rels/sheet72.xml.rels><?xml version="1.0" encoding="UTF-8" standalone="yes"?>
<Relationships xmlns="http://schemas.openxmlformats.org/package/2006/relationships"><Relationship Id="rId1" Type="http://schemas.openxmlformats.org/officeDocument/2006/relationships/drawing" Target="../drawings/drawing72.xml"/></Relationships>
</file>

<file path=xl/worksheets/_rels/sheet73.xml.rels><?xml version="1.0" encoding="UTF-8" standalone="yes"?>
<Relationships xmlns="http://schemas.openxmlformats.org/package/2006/relationships"><Relationship Id="rId1" Type="http://schemas.openxmlformats.org/officeDocument/2006/relationships/drawing" Target="../drawings/drawing73.xml"/></Relationships>
</file>

<file path=xl/worksheets/_rels/sheet74.xml.rels><?xml version="1.0" encoding="UTF-8" standalone="yes"?>
<Relationships xmlns="http://schemas.openxmlformats.org/package/2006/relationships"><Relationship Id="rId1" Type="http://schemas.openxmlformats.org/officeDocument/2006/relationships/drawing" Target="../drawings/drawing74.xml"/></Relationships>
</file>

<file path=xl/worksheets/_rels/sheet75.xml.rels><?xml version="1.0" encoding="UTF-8" standalone="yes"?>
<Relationships xmlns="http://schemas.openxmlformats.org/package/2006/relationships"><Relationship Id="rId1" Type="http://schemas.openxmlformats.org/officeDocument/2006/relationships/drawing" Target="../drawings/drawing75.xml"/></Relationships>
</file>

<file path=xl/worksheets/_rels/sheet76.xml.rels><?xml version="1.0" encoding="UTF-8" standalone="yes"?>
<Relationships xmlns="http://schemas.openxmlformats.org/package/2006/relationships"><Relationship Id="rId1" Type="http://schemas.openxmlformats.org/officeDocument/2006/relationships/drawing" Target="../drawings/drawing76.xml"/></Relationships>
</file>

<file path=xl/worksheets/_rels/sheet77.xml.rels><?xml version="1.0" encoding="UTF-8" standalone="yes"?>
<Relationships xmlns="http://schemas.openxmlformats.org/package/2006/relationships"><Relationship Id="rId1" Type="http://schemas.openxmlformats.org/officeDocument/2006/relationships/drawing" Target="../drawings/drawing77.xml"/></Relationships>
</file>

<file path=xl/worksheets/_rels/sheet78.xml.rels><?xml version="1.0" encoding="UTF-8" standalone="yes"?>
<Relationships xmlns="http://schemas.openxmlformats.org/package/2006/relationships"><Relationship Id="rId1" Type="http://schemas.openxmlformats.org/officeDocument/2006/relationships/drawing" Target="../drawings/drawing78.xml"/></Relationships>
</file>

<file path=xl/worksheets/_rels/sheet79.xml.rels><?xml version="1.0" encoding="UTF-8" standalone="yes"?>
<Relationships xmlns="http://schemas.openxmlformats.org/package/2006/relationships"><Relationship Id="rId1" Type="http://schemas.openxmlformats.org/officeDocument/2006/relationships/drawing" Target="../drawings/drawing79.xml"/></Relationships>
</file>

<file path=xl/worksheets/_rels/sheet80.xml.rels><?xml version="1.0" encoding="UTF-8" standalone="yes"?>
<Relationships xmlns="http://schemas.openxmlformats.org/package/2006/relationships"><Relationship Id="rId1" Type="http://schemas.openxmlformats.org/officeDocument/2006/relationships/drawing" Target="../drawings/drawing80.xml"/></Relationships>
</file>

<file path=xl/worksheets/_rels/sheet81.xml.rels><?xml version="1.0" encoding="UTF-8" standalone="yes"?>
<Relationships xmlns="http://schemas.openxmlformats.org/package/2006/relationships"><Relationship Id="rId1" Type="http://schemas.openxmlformats.org/officeDocument/2006/relationships/drawing" Target="../drawings/drawing81.xml"/></Relationships>
</file>

<file path=xl/worksheets/_rels/sheet82.xml.rels><?xml version="1.0" encoding="UTF-8" standalone="yes"?>
<Relationships xmlns="http://schemas.openxmlformats.org/package/2006/relationships"><Relationship Id="rId1" Type="http://schemas.openxmlformats.org/officeDocument/2006/relationships/drawing" Target="../drawings/drawing82.xml"/></Relationships>
</file>

<file path=xl/worksheets/_rels/sheet83.xml.rels><?xml version="1.0" encoding="UTF-8" standalone="yes"?>
<Relationships xmlns="http://schemas.openxmlformats.org/package/2006/relationships"><Relationship Id="rId1" Type="http://schemas.openxmlformats.org/officeDocument/2006/relationships/drawing" Target="../drawings/drawing83.xml"/></Relationships>
</file>

<file path=xl/worksheets/_rels/sheet84.xml.rels><?xml version="1.0" encoding="UTF-8" standalone="yes"?>
<Relationships xmlns="http://schemas.openxmlformats.org/package/2006/relationships"><Relationship Id="rId1" Type="http://schemas.openxmlformats.org/officeDocument/2006/relationships/drawing" Target="../drawings/drawing84.xml"/></Relationships>
</file>

<file path=xl/worksheets/_rels/sheet85.xml.rels><?xml version="1.0" encoding="UTF-8" standalone="yes"?>
<Relationships xmlns="http://schemas.openxmlformats.org/package/2006/relationships"><Relationship Id="rId1" Type="http://schemas.openxmlformats.org/officeDocument/2006/relationships/drawing" Target="../drawings/drawing85.xml"/></Relationships>
</file>

<file path=xl/worksheets/_rels/sheet86.xml.rels><?xml version="1.0" encoding="UTF-8" standalone="yes"?>
<Relationships xmlns="http://schemas.openxmlformats.org/package/2006/relationships"><Relationship Id="rId1" Type="http://schemas.openxmlformats.org/officeDocument/2006/relationships/drawing" Target="../drawings/drawing86.xml"/></Relationships>
</file>

<file path=xl/worksheets/_rels/sheet87.xml.rels><?xml version="1.0" encoding="UTF-8" standalone="yes"?>
<Relationships xmlns="http://schemas.openxmlformats.org/package/2006/relationships"><Relationship Id="rId1" Type="http://schemas.openxmlformats.org/officeDocument/2006/relationships/drawing" Target="../drawings/drawing87.xml"/></Relationships>
</file>

<file path=xl/worksheets/_rels/sheet88.xml.rels><?xml version="1.0" encoding="UTF-8" standalone="yes"?>
<Relationships xmlns="http://schemas.openxmlformats.org/package/2006/relationships"><Relationship Id="rId1" Type="http://schemas.openxmlformats.org/officeDocument/2006/relationships/drawing" Target="../drawings/drawing88.xml"/></Relationships>
</file>

<file path=xl/worksheets/_rels/sheet89.xml.rels><?xml version="1.0" encoding="UTF-8" standalone="yes"?>
<Relationships xmlns="http://schemas.openxmlformats.org/package/2006/relationships"><Relationship Id="rId1" Type="http://schemas.openxmlformats.org/officeDocument/2006/relationships/drawing" Target="../drawings/drawing89.xml"/></Relationships>
</file>

<file path=xl/worksheets/_rels/sheet90.xml.rels><?xml version="1.0" encoding="UTF-8" standalone="yes"?>
<Relationships xmlns="http://schemas.openxmlformats.org/package/2006/relationships"><Relationship Id="rId1" Type="http://schemas.openxmlformats.org/officeDocument/2006/relationships/drawing" Target="../drawings/drawing90.xml"/></Relationships>
</file>

<file path=xl/worksheets/_rels/sheet91.xml.rels><?xml version="1.0" encoding="UTF-8" standalone="yes"?>
<Relationships xmlns="http://schemas.openxmlformats.org/package/2006/relationships"><Relationship Id="rId1" Type="http://schemas.openxmlformats.org/officeDocument/2006/relationships/drawing" Target="../drawings/drawing91.xml"/></Relationships>
</file>

<file path=xl/worksheets/_rels/sheet92.xml.rels><?xml version="1.0" encoding="UTF-8" standalone="yes"?>
<Relationships xmlns="http://schemas.openxmlformats.org/package/2006/relationships"><Relationship Id="rId1" Type="http://schemas.openxmlformats.org/officeDocument/2006/relationships/drawing" Target="../drawings/drawing92.xml"/></Relationships>
</file>

<file path=xl/worksheets/_rels/sheet93.xml.rels><?xml version="1.0" encoding="UTF-8" standalone="yes"?>
<Relationships xmlns="http://schemas.openxmlformats.org/package/2006/relationships"><Relationship Id="rId1" Type="http://schemas.openxmlformats.org/officeDocument/2006/relationships/drawing" Target="../drawings/drawing93.xml"/></Relationships>
</file>

<file path=xl/worksheets/_rels/sheet94.xml.rels><?xml version="1.0" encoding="UTF-8" standalone="yes"?>
<Relationships xmlns="http://schemas.openxmlformats.org/package/2006/relationships"><Relationship Id="rId1" Type="http://schemas.openxmlformats.org/officeDocument/2006/relationships/drawing" Target="../drawings/drawing94.xml"/></Relationships>
</file>

<file path=xl/worksheets/_rels/sheet95.xml.rels><?xml version="1.0" encoding="UTF-8" standalone="yes"?>
<Relationships xmlns="http://schemas.openxmlformats.org/package/2006/relationships"><Relationship Id="rId1" Type="http://schemas.openxmlformats.org/officeDocument/2006/relationships/drawing" Target="../drawings/drawing95.xml"/></Relationships>
</file>

<file path=xl/worksheets/_rels/sheet96.xml.rels><?xml version="1.0" encoding="UTF-8" standalone="yes"?>
<Relationships xmlns="http://schemas.openxmlformats.org/package/2006/relationships"><Relationship Id="rId1" Type="http://schemas.openxmlformats.org/officeDocument/2006/relationships/drawing" Target="../drawings/drawing96.xml"/></Relationships>
</file>

<file path=xl/worksheets/_rels/sheet97.xml.rels><?xml version="1.0" encoding="UTF-8" standalone="yes"?>
<Relationships xmlns="http://schemas.openxmlformats.org/package/2006/relationships"><Relationship Id="rId1" Type="http://schemas.openxmlformats.org/officeDocument/2006/relationships/drawing" Target="../drawings/drawing97.xml"/></Relationships>
</file>

<file path=xl/worksheets/_rels/sheet98.xml.rels><?xml version="1.0" encoding="UTF-8" standalone="yes"?>
<Relationships xmlns="http://schemas.openxmlformats.org/package/2006/relationships"><Relationship Id="rId1" Type="http://schemas.openxmlformats.org/officeDocument/2006/relationships/drawing" Target="../drawings/drawing98.xml"/></Relationships>
</file>

<file path=xl/worksheets/_rels/sheet99.xml.rels><?xml version="1.0" encoding="UTF-8" standalone="yes"?>
<Relationships xmlns="http://schemas.openxmlformats.org/package/2006/relationships"><Relationship Id="rId1" Type="http://schemas.openxmlformats.org/officeDocument/2006/relationships/drawing" Target="../drawings/drawing99.xml"/></Relationships>
</file>

<file path=xl/worksheets/_rels/sheet100.xml.rels><?xml version="1.0" encoding="UTF-8" standalone="yes"?>
<Relationships xmlns="http://schemas.openxmlformats.org/package/2006/relationships"><Relationship Id="rId1" Type="http://schemas.openxmlformats.org/officeDocument/2006/relationships/drawing" Target="../drawings/drawing100.xml"/></Relationships>
</file>

<file path=xl/worksheets/_rels/sheet101.xml.rels><?xml version="1.0" encoding="UTF-8" standalone="yes"?>
<Relationships xmlns="http://schemas.openxmlformats.org/package/2006/relationships"><Relationship Id="rId1" Type="http://schemas.openxmlformats.org/officeDocument/2006/relationships/drawing" Target="../drawings/drawing101.xml"/></Relationships>
</file>

<file path=xl/worksheets/_rels/sheet102.xml.rels><?xml version="1.0" encoding="UTF-8" standalone="yes"?>
<Relationships xmlns="http://schemas.openxmlformats.org/package/2006/relationships"><Relationship Id="rId1" Type="http://schemas.openxmlformats.org/officeDocument/2006/relationships/drawing" Target="../drawings/drawing102.xml"/></Relationships>
</file>

<file path=xl/worksheets/_rels/sheet103.xml.rels><?xml version="1.0" encoding="UTF-8" standalone="yes"?>
<Relationships xmlns="http://schemas.openxmlformats.org/package/2006/relationships"><Relationship Id="rId1" Type="http://schemas.openxmlformats.org/officeDocument/2006/relationships/drawing" Target="../drawings/drawing103.xml"/></Relationships>
</file>

<file path=xl/worksheets/_rels/sheet104.xml.rels><?xml version="1.0" encoding="UTF-8" standalone="yes"?>
<Relationships xmlns="http://schemas.openxmlformats.org/package/2006/relationships"><Relationship Id="rId1" Type="http://schemas.openxmlformats.org/officeDocument/2006/relationships/drawing" Target="../drawings/drawing104.xml"/></Relationships>
</file>

<file path=xl/worksheets/_rels/sheet105.xml.rels><?xml version="1.0" encoding="UTF-8" standalone="yes"?>
<Relationships xmlns="http://schemas.openxmlformats.org/package/2006/relationships"><Relationship Id="rId1" Type="http://schemas.openxmlformats.org/officeDocument/2006/relationships/drawing" Target="../drawings/drawing105.xml"/></Relationships>
</file>

<file path=xl/worksheets/_rels/sheet106.xml.rels><?xml version="1.0" encoding="UTF-8" standalone="yes"?>
<Relationships xmlns="http://schemas.openxmlformats.org/package/2006/relationships"><Relationship Id="rId1" Type="http://schemas.openxmlformats.org/officeDocument/2006/relationships/drawing" Target="../drawings/drawing106.xml"/></Relationships>
</file>

<file path=xl/worksheets/_rels/sheet107.xml.rels><?xml version="1.0" encoding="UTF-8" standalone="yes"?>
<Relationships xmlns="http://schemas.openxmlformats.org/package/2006/relationships"><Relationship Id="rId1" Type="http://schemas.openxmlformats.org/officeDocument/2006/relationships/drawing" Target="../drawings/drawing107.xml"/></Relationships>
</file>

<file path=xl/worksheets/_rels/sheet108.xml.rels><?xml version="1.0" encoding="UTF-8" standalone="yes"?>
<Relationships xmlns="http://schemas.openxmlformats.org/package/2006/relationships"><Relationship Id="rId1" Type="http://schemas.openxmlformats.org/officeDocument/2006/relationships/drawing" Target="../drawings/drawing108.xml"/></Relationships>
</file>

<file path=xl/worksheets/_rels/sheet109.xml.rels><?xml version="1.0" encoding="UTF-8" standalone="yes"?>
<Relationships xmlns="http://schemas.openxmlformats.org/package/2006/relationships"><Relationship Id="rId1" Type="http://schemas.openxmlformats.org/officeDocument/2006/relationships/drawing" Target="../drawings/drawing109.xml"/></Relationships>
</file>

<file path=xl/worksheets/_rels/sheet110.xml.rels><?xml version="1.0" encoding="UTF-8" standalone="yes"?>
<Relationships xmlns="http://schemas.openxmlformats.org/package/2006/relationships"><Relationship Id="rId1" Type="http://schemas.openxmlformats.org/officeDocument/2006/relationships/drawing" Target="../drawings/drawing110.xml"/></Relationships>
</file>

<file path=xl/worksheets/_rels/sheet111.xml.rels><?xml version="1.0" encoding="UTF-8" standalone="yes"?>
<Relationships xmlns="http://schemas.openxmlformats.org/package/2006/relationships"><Relationship Id="rId1" Type="http://schemas.openxmlformats.org/officeDocument/2006/relationships/drawing" Target="../drawings/drawing111.xml"/></Relationships>
</file>

<file path=xl/worksheets/_rels/sheet112.xml.rels><?xml version="1.0" encoding="UTF-8" standalone="yes"?>
<Relationships xmlns="http://schemas.openxmlformats.org/package/2006/relationships"><Relationship Id="rId1" Type="http://schemas.openxmlformats.org/officeDocument/2006/relationships/drawing" Target="../drawings/drawing112.xml"/></Relationships>
</file>

<file path=xl/worksheets/_rels/sheet113.xml.rels><?xml version="1.0" encoding="UTF-8" standalone="yes"?>
<Relationships xmlns="http://schemas.openxmlformats.org/package/2006/relationships"><Relationship Id="rId1" Type="http://schemas.openxmlformats.org/officeDocument/2006/relationships/drawing" Target="../drawings/drawing113.xml"/></Relationships>
</file>

<file path=xl/worksheets/_rels/sheet114.xml.rels><?xml version="1.0" encoding="UTF-8" standalone="yes"?>
<Relationships xmlns="http://schemas.openxmlformats.org/package/2006/relationships"><Relationship Id="rId1" Type="http://schemas.openxmlformats.org/officeDocument/2006/relationships/drawing" Target="../drawings/drawing114.xml"/></Relationships>
</file>

<file path=xl/worksheets/_rels/sheet115.xml.rels><?xml version="1.0" encoding="UTF-8" standalone="yes"?>
<Relationships xmlns="http://schemas.openxmlformats.org/package/2006/relationships"><Relationship Id="rId1" Type="http://schemas.openxmlformats.org/officeDocument/2006/relationships/drawing" Target="../drawings/drawing115.xml"/></Relationships>
</file>

<file path=xl/worksheets/_rels/sheet116.xml.rels><?xml version="1.0" encoding="UTF-8" standalone="yes"?>
<Relationships xmlns="http://schemas.openxmlformats.org/package/2006/relationships"><Relationship Id="rId1" Type="http://schemas.openxmlformats.org/officeDocument/2006/relationships/drawing" Target="../drawings/drawing116.xml"/></Relationships>
</file>

<file path=xl/worksheets/_rels/sheet117.xml.rels><?xml version="1.0" encoding="UTF-8" standalone="yes"?>
<Relationships xmlns="http://schemas.openxmlformats.org/package/2006/relationships"><Relationship Id="rId1" Type="http://schemas.openxmlformats.org/officeDocument/2006/relationships/drawing" Target="../drawings/drawing117.xml"/></Relationships>
</file>

<file path=xl/worksheets/_rels/sheet118.xml.rels><?xml version="1.0" encoding="UTF-8" standalone="yes"?>
<Relationships xmlns="http://schemas.openxmlformats.org/package/2006/relationships"><Relationship Id="rId1" Type="http://schemas.openxmlformats.org/officeDocument/2006/relationships/drawing" Target="../drawings/drawing118.xml"/></Relationships>
</file>

<file path=xl/worksheets/_rels/sheet119.xml.rels><?xml version="1.0" encoding="UTF-8" standalone="yes"?>
<Relationships xmlns="http://schemas.openxmlformats.org/package/2006/relationships"><Relationship Id="rId1" Type="http://schemas.openxmlformats.org/officeDocument/2006/relationships/drawing" Target="../drawings/drawing119.xml"/></Relationships>
</file>

<file path=xl/worksheets/_rels/sheet120.xml.rels><?xml version="1.0" encoding="UTF-8" standalone="yes"?>
<Relationships xmlns="http://schemas.openxmlformats.org/package/2006/relationships"><Relationship Id="rId1" Type="http://schemas.openxmlformats.org/officeDocument/2006/relationships/drawing" Target="../drawings/drawing120.xml"/></Relationships>
</file>

<file path=xl/worksheets/_rels/sheet121.xml.rels><?xml version="1.0" encoding="UTF-8" standalone="yes"?>
<Relationships xmlns="http://schemas.openxmlformats.org/package/2006/relationships"><Relationship Id="rId1" Type="http://schemas.openxmlformats.org/officeDocument/2006/relationships/drawing" Target="../drawings/drawing121.xml"/></Relationships>
</file>

<file path=xl/worksheets/_rels/sheet122.xml.rels><?xml version="1.0" encoding="UTF-8" standalone="yes"?>
<Relationships xmlns="http://schemas.openxmlformats.org/package/2006/relationships"><Relationship Id="rId1" Type="http://schemas.openxmlformats.org/officeDocument/2006/relationships/drawing" Target="../drawings/drawing122.xml"/></Relationships>
</file>

<file path=xl/worksheets/_rels/sheet123.xml.rels><?xml version="1.0" encoding="UTF-8" standalone="yes"?>
<Relationships xmlns="http://schemas.openxmlformats.org/package/2006/relationships"><Relationship Id="rId1" Type="http://schemas.openxmlformats.org/officeDocument/2006/relationships/drawing" Target="../drawings/drawing123.xml"/></Relationships>
</file>

<file path=xl/worksheets/_rels/sheet124.xml.rels><?xml version="1.0" encoding="UTF-8" standalone="yes"?>
<Relationships xmlns="http://schemas.openxmlformats.org/package/2006/relationships"><Relationship Id="rId1" Type="http://schemas.openxmlformats.org/officeDocument/2006/relationships/drawing" Target="../drawings/drawing124.xml"/></Relationships>
</file>

<file path=xl/worksheets/_rels/sheet125.xml.rels><?xml version="1.0" encoding="UTF-8" standalone="yes"?>
<Relationships xmlns="http://schemas.openxmlformats.org/package/2006/relationships"><Relationship Id="rId1" Type="http://schemas.openxmlformats.org/officeDocument/2006/relationships/drawing" Target="../drawings/drawing125.xml"/></Relationships>
</file>

<file path=xl/worksheets/_rels/sheet126.xml.rels><?xml version="1.0" encoding="UTF-8" standalone="yes"?>
<Relationships xmlns="http://schemas.openxmlformats.org/package/2006/relationships"><Relationship Id="rId1" Type="http://schemas.openxmlformats.org/officeDocument/2006/relationships/drawing" Target="../drawings/drawing126.xml"/></Relationships>
</file>

<file path=xl/worksheets/_rels/sheet127.xml.rels><?xml version="1.0" encoding="UTF-8" standalone="yes"?>
<Relationships xmlns="http://schemas.openxmlformats.org/package/2006/relationships"><Relationship Id="rId1" Type="http://schemas.openxmlformats.org/officeDocument/2006/relationships/drawing" Target="../drawings/drawing127.xml"/></Relationships>
</file>

<file path=xl/worksheets/_rels/sheet128.xml.rels><?xml version="1.0" encoding="UTF-8" standalone="yes"?>
<Relationships xmlns="http://schemas.openxmlformats.org/package/2006/relationships"><Relationship Id="rId1" Type="http://schemas.openxmlformats.org/officeDocument/2006/relationships/drawing" Target="../drawings/drawing128.xml"/></Relationships>
</file>

<file path=xl/worksheets/_rels/sheet129.xml.rels><?xml version="1.0" encoding="UTF-8" standalone="yes"?>
<Relationships xmlns="http://schemas.openxmlformats.org/package/2006/relationships"><Relationship Id="rId1" Type="http://schemas.openxmlformats.org/officeDocument/2006/relationships/drawing" Target="../drawings/drawing129.xml"/></Relationships>
</file>

<file path=xl/worksheets/_rels/sheet130.xml.rels><?xml version="1.0" encoding="UTF-8" standalone="yes"?>
<Relationships xmlns="http://schemas.openxmlformats.org/package/2006/relationships"><Relationship Id="rId1" Type="http://schemas.openxmlformats.org/officeDocument/2006/relationships/drawing" Target="../drawings/drawing130.xml"/></Relationships>
</file>

<file path=xl/worksheets/_rels/sheet131.xml.rels><?xml version="1.0" encoding="UTF-8" standalone="yes"?>
<Relationships xmlns="http://schemas.openxmlformats.org/package/2006/relationships"><Relationship Id="rId1" Type="http://schemas.openxmlformats.org/officeDocument/2006/relationships/drawing" Target="../drawings/drawing131.xml"/></Relationships>
</file>

<file path=xl/worksheets/_rels/sheet132.xml.rels><?xml version="1.0" encoding="UTF-8" standalone="yes"?>
<Relationships xmlns="http://schemas.openxmlformats.org/package/2006/relationships"><Relationship Id="rId1" Type="http://schemas.openxmlformats.org/officeDocument/2006/relationships/drawing" Target="../drawings/drawing132.xml"/></Relationships>
</file>

<file path=xl/worksheets/_rels/sheet133.xml.rels><?xml version="1.0" encoding="UTF-8" standalone="yes"?>
<Relationships xmlns="http://schemas.openxmlformats.org/package/2006/relationships"><Relationship Id="rId1" Type="http://schemas.openxmlformats.org/officeDocument/2006/relationships/drawing" Target="../drawings/drawing133.xml"/></Relationships>
</file>

<file path=xl/worksheets/_rels/sheet134.xml.rels><?xml version="1.0" encoding="UTF-8" standalone="yes"?>
<Relationships xmlns="http://schemas.openxmlformats.org/package/2006/relationships"><Relationship Id="rId1" Type="http://schemas.openxmlformats.org/officeDocument/2006/relationships/drawing" Target="../drawings/drawing134.xml"/></Relationships>
</file>

<file path=xl/worksheets/_rels/sheet135.xml.rels><?xml version="1.0" encoding="UTF-8" standalone="yes"?>
<Relationships xmlns="http://schemas.openxmlformats.org/package/2006/relationships"><Relationship Id="rId1" Type="http://schemas.openxmlformats.org/officeDocument/2006/relationships/drawing" Target="../drawings/drawing135.xml"/></Relationships>
</file>

<file path=xl/worksheets/_rels/sheet136.xml.rels><?xml version="1.0" encoding="UTF-8" standalone="yes"?>
<Relationships xmlns="http://schemas.openxmlformats.org/package/2006/relationships"><Relationship Id="rId1" Type="http://schemas.openxmlformats.org/officeDocument/2006/relationships/drawing" Target="../drawings/drawing136.xml"/></Relationships>
</file>

<file path=xl/worksheets/_rels/sheet137.xml.rels><?xml version="1.0" encoding="UTF-8" standalone="yes"?>
<Relationships xmlns="http://schemas.openxmlformats.org/package/2006/relationships"><Relationship Id="rId1" Type="http://schemas.openxmlformats.org/officeDocument/2006/relationships/drawing" Target="../drawings/drawing137.xml"/></Relationships>
</file>

<file path=xl/worksheets/_rels/sheet138.xml.rels><?xml version="1.0" encoding="UTF-8" standalone="yes"?>
<Relationships xmlns="http://schemas.openxmlformats.org/package/2006/relationships"><Relationship Id="rId1" Type="http://schemas.openxmlformats.org/officeDocument/2006/relationships/drawing" Target="../drawings/drawing138.xml"/></Relationships>
</file>

<file path=xl/worksheets/_rels/sheet139.xml.rels><?xml version="1.0" encoding="UTF-8" standalone="yes"?>
<Relationships xmlns="http://schemas.openxmlformats.org/package/2006/relationships"><Relationship Id="rId1" Type="http://schemas.openxmlformats.org/officeDocument/2006/relationships/drawing" Target="../drawings/drawing139.xml"/></Relationships>
</file>

<file path=xl/worksheets/_rels/sheet140.xml.rels><?xml version="1.0" encoding="UTF-8" standalone="yes"?>
<Relationships xmlns="http://schemas.openxmlformats.org/package/2006/relationships"><Relationship Id="rId1" Type="http://schemas.openxmlformats.org/officeDocument/2006/relationships/drawing" Target="../drawings/drawing140.xml"/></Relationships>
</file>

<file path=xl/worksheets/_rels/sheet141.xml.rels><?xml version="1.0" encoding="UTF-8" standalone="yes"?>
<Relationships xmlns="http://schemas.openxmlformats.org/package/2006/relationships"><Relationship Id="rId1" Type="http://schemas.openxmlformats.org/officeDocument/2006/relationships/drawing" Target="../drawings/drawing141.xml"/></Relationships>
</file>

<file path=xl/worksheets/_rels/sheet142.xml.rels><?xml version="1.0" encoding="UTF-8" standalone="yes"?>
<Relationships xmlns="http://schemas.openxmlformats.org/package/2006/relationships"><Relationship Id="rId1" Type="http://schemas.openxmlformats.org/officeDocument/2006/relationships/drawing" Target="../drawings/drawing142.xml"/></Relationships>
</file>

<file path=xl/worksheets/_rels/sheet143.xml.rels><?xml version="1.0" encoding="UTF-8" standalone="yes"?>
<Relationships xmlns="http://schemas.openxmlformats.org/package/2006/relationships"><Relationship Id="rId1" Type="http://schemas.openxmlformats.org/officeDocument/2006/relationships/drawing" Target="../drawings/drawing143.xml"/></Relationships>
</file>

<file path=xl/worksheets/_rels/sheet144.xml.rels><?xml version="1.0" encoding="UTF-8" standalone="yes"?>
<Relationships xmlns="http://schemas.openxmlformats.org/package/2006/relationships"><Relationship Id="rId1" Type="http://schemas.openxmlformats.org/officeDocument/2006/relationships/drawing" Target="../drawings/drawing144.xml"/></Relationships>
</file>

<file path=xl/worksheets/_rels/sheet145.xml.rels><?xml version="1.0" encoding="UTF-8" standalone="yes"?>
<Relationships xmlns="http://schemas.openxmlformats.org/package/2006/relationships"><Relationship Id="rId1" Type="http://schemas.openxmlformats.org/officeDocument/2006/relationships/drawing" Target="../drawings/drawing145.xml"/></Relationships>
</file>

<file path=xl/worksheets/_rels/sheet146.xml.rels><?xml version="1.0" encoding="UTF-8" standalone="yes"?>
<Relationships xmlns="http://schemas.openxmlformats.org/package/2006/relationships"><Relationship Id="rId1" Type="http://schemas.openxmlformats.org/officeDocument/2006/relationships/drawing" Target="../drawings/drawing146.xml"/></Relationships>
</file>

<file path=xl/worksheets/_rels/sheet147.xml.rels><?xml version="1.0" encoding="UTF-8" standalone="yes"?>
<Relationships xmlns="http://schemas.openxmlformats.org/package/2006/relationships"><Relationship Id="rId1" Type="http://schemas.openxmlformats.org/officeDocument/2006/relationships/drawing" Target="../drawings/drawing147.xml"/></Relationships>
</file>

<file path=xl/worksheets/_rels/sheet148.xml.rels><?xml version="1.0" encoding="UTF-8" standalone="yes"?>
<Relationships xmlns="http://schemas.openxmlformats.org/package/2006/relationships"><Relationship Id="rId1" Type="http://schemas.openxmlformats.org/officeDocument/2006/relationships/drawing" Target="../drawings/drawing148.xml"/></Relationships>
</file>

<file path=xl/worksheets/_rels/sheet149.xml.rels><?xml version="1.0" encoding="UTF-8" standalone="yes"?>
<Relationships xmlns="http://schemas.openxmlformats.org/package/2006/relationships"><Relationship Id="rId1" Type="http://schemas.openxmlformats.org/officeDocument/2006/relationships/drawing" Target="../drawings/drawing149.xml"/></Relationships>
</file>

<file path=xl/worksheets/_rels/sheet150.xml.rels><?xml version="1.0" encoding="UTF-8" standalone="yes"?>
<Relationships xmlns="http://schemas.openxmlformats.org/package/2006/relationships"><Relationship Id="rId1" Type="http://schemas.openxmlformats.org/officeDocument/2006/relationships/drawing" Target="../drawings/drawing150.xml"/></Relationships>
</file>

<file path=xl/worksheets/_rels/sheet151.xml.rels><?xml version="1.0" encoding="UTF-8" standalone="yes"?>
<Relationships xmlns="http://schemas.openxmlformats.org/package/2006/relationships"><Relationship Id="rId1" Type="http://schemas.openxmlformats.org/officeDocument/2006/relationships/drawing" Target="../drawings/drawing151.xml"/></Relationships>
</file>

<file path=xl/worksheets/_rels/sheet152.xml.rels><?xml version="1.0" encoding="UTF-8" standalone="yes"?>
<Relationships xmlns="http://schemas.openxmlformats.org/package/2006/relationships"><Relationship Id="rId1" Type="http://schemas.openxmlformats.org/officeDocument/2006/relationships/drawing" Target="../drawings/drawing152.xml"/></Relationships>
</file>

<file path=xl/worksheets/_rels/sheet153.xml.rels><?xml version="1.0" encoding="UTF-8" standalone="yes"?>
<Relationships xmlns="http://schemas.openxmlformats.org/package/2006/relationships"><Relationship Id="rId1" Type="http://schemas.openxmlformats.org/officeDocument/2006/relationships/drawing" Target="../drawings/drawing153.xml"/></Relationships>
</file>

<file path=xl/worksheets/_rels/sheet154.xml.rels><?xml version="1.0" encoding="UTF-8" standalone="yes"?>
<Relationships xmlns="http://schemas.openxmlformats.org/package/2006/relationships"><Relationship Id="rId1" Type="http://schemas.openxmlformats.org/officeDocument/2006/relationships/drawing" Target="../drawings/drawing154.xml"/></Relationships>
</file>

<file path=xl/worksheets/_rels/sheet155.xml.rels><?xml version="1.0" encoding="UTF-8" standalone="yes"?>
<Relationships xmlns="http://schemas.openxmlformats.org/package/2006/relationships"><Relationship Id="rId1" Type="http://schemas.openxmlformats.org/officeDocument/2006/relationships/drawing" Target="../drawings/drawing155.xml"/></Relationships>
</file>

<file path=xl/worksheets/_rels/sheet156.xml.rels><?xml version="1.0" encoding="UTF-8" standalone="yes"?>
<Relationships xmlns="http://schemas.openxmlformats.org/package/2006/relationships"><Relationship Id="rId1" Type="http://schemas.openxmlformats.org/officeDocument/2006/relationships/drawing" Target="../drawings/drawing156.xml"/></Relationships>
</file>

<file path=xl/worksheets/_rels/sheet157.xml.rels><?xml version="1.0" encoding="UTF-8" standalone="yes"?>
<Relationships xmlns="http://schemas.openxmlformats.org/package/2006/relationships"><Relationship Id="rId1" Type="http://schemas.openxmlformats.org/officeDocument/2006/relationships/drawing" Target="../drawings/drawing157.xml"/></Relationships>
</file>

<file path=xl/worksheets/_rels/sheet158.xml.rels><?xml version="1.0" encoding="UTF-8" standalone="yes"?>
<Relationships xmlns="http://schemas.openxmlformats.org/package/2006/relationships"><Relationship Id="rId1" Type="http://schemas.openxmlformats.org/officeDocument/2006/relationships/drawing" Target="../drawings/drawing158.xml"/></Relationships>
</file>

<file path=xl/worksheets/_rels/sheet159.xml.rels><?xml version="1.0" encoding="UTF-8" standalone="yes"?>
<Relationships xmlns="http://schemas.openxmlformats.org/package/2006/relationships"><Relationship Id="rId1" Type="http://schemas.openxmlformats.org/officeDocument/2006/relationships/drawing" Target="../drawings/drawing159.xml"/></Relationships>
</file>

<file path=xl/worksheets/_rels/sheet160.xml.rels><?xml version="1.0" encoding="UTF-8" standalone="yes"?>
<Relationships xmlns="http://schemas.openxmlformats.org/package/2006/relationships"><Relationship Id="rId1" Type="http://schemas.openxmlformats.org/officeDocument/2006/relationships/drawing" Target="../drawings/drawing160.xml"/></Relationships>
</file>

<file path=xl/worksheets/_rels/sheet161.xml.rels><?xml version="1.0" encoding="UTF-8" standalone="yes"?>
<Relationships xmlns="http://schemas.openxmlformats.org/package/2006/relationships"><Relationship Id="rId1" Type="http://schemas.openxmlformats.org/officeDocument/2006/relationships/drawing" Target="../drawings/drawing161.xml"/></Relationships>
</file>

<file path=xl/worksheets/_rels/sheet162.xml.rels><?xml version="1.0" encoding="UTF-8" standalone="yes"?>
<Relationships xmlns="http://schemas.openxmlformats.org/package/2006/relationships"><Relationship Id="rId1" Type="http://schemas.openxmlformats.org/officeDocument/2006/relationships/drawing" Target="../drawings/drawing162.xml"/></Relationships>
</file>

<file path=xl/worksheets/_rels/sheet163.xml.rels><?xml version="1.0" encoding="UTF-8" standalone="yes"?>
<Relationships xmlns="http://schemas.openxmlformats.org/package/2006/relationships"><Relationship Id="rId1" Type="http://schemas.openxmlformats.org/officeDocument/2006/relationships/drawing" Target="../drawings/drawing163.xml"/></Relationships>
</file>

<file path=xl/worksheets/_rels/sheet164.xml.rels><?xml version="1.0" encoding="UTF-8" standalone="yes"?>
<Relationships xmlns="http://schemas.openxmlformats.org/package/2006/relationships"><Relationship Id="rId1" Type="http://schemas.openxmlformats.org/officeDocument/2006/relationships/drawing" Target="../drawings/drawing164.xml"/></Relationships>
</file>

<file path=xl/worksheets/_rels/sheet165.xml.rels><?xml version="1.0" encoding="UTF-8" standalone="yes"?>
<Relationships xmlns="http://schemas.openxmlformats.org/package/2006/relationships"><Relationship Id="rId1" Type="http://schemas.openxmlformats.org/officeDocument/2006/relationships/drawing" Target="../drawings/drawing165.xml"/></Relationships>
</file>

<file path=xl/worksheets/_rels/sheet166.xml.rels><?xml version="1.0" encoding="UTF-8" standalone="yes"?>
<Relationships xmlns="http://schemas.openxmlformats.org/package/2006/relationships"><Relationship Id="rId1" Type="http://schemas.openxmlformats.org/officeDocument/2006/relationships/drawing" Target="../drawings/drawing166.xml"/></Relationships>
</file>

<file path=xl/worksheets/_rels/sheet167.xml.rels><?xml version="1.0" encoding="UTF-8" standalone="yes"?>
<Relationships xmlns="http://schemas.openxmlformats.org/package/2006/relationships"><Relationship Id="rId1" Type="http://schemas.openxmlformats.org/officeDocument/2006/relationships/drawing" Target="../drawings/drawing167.xml"/></Relationships>
</file>

<file path=xl/worksheets/_rels/sheet168.xml.rels><?xml version="1.0" encoding="UTF-8" standalone="yes"?>
<Relationships xmlns="http://schemas.openxmlformats.org/package/2006/relationships"><Relationship Id="rId1" Type="http://schemas.openxmlformats.org/officeDocument/2006/relationships/drawing" Target="../drawings/drawing168.xml"/></Relationships>
</file>

<file path=xl/worksheets/_rels/sheet169.xml.rels><?xml version="1.0" encoding="UTF-8" standalone="yes"?>
<Relationships xmlns="http://schemas.openxmlformats.org/package/2006/relationships"><Relationship Id="rId1" Type="http://schemas.openxmlformats.org/officeDocument/2006/relationships/drawing" Target="../drawings/drawing169.xml"/></Relationships>
</file>

<file path=xl/worksheets/_rels/sheet170.xml.rels><?xml version="1.0" encoding="UTF-8" standalone="yes"?>
<Relationships xmlns="http://schemas.openxmlformats.org/package/2006/relationships"><Relationship Id="rId1" Type="http://schemas.openxmlformats.org/officeDocument/2006/relationships/drawing" Target="../drawings/drawing170.xml"/></Relationships>
</file>

<file path=xl/worksheets/_rels/sheet171.xml.rels><?xml version="1.0" encoding="UTF-8" standalone="yes"?>
<Relationships xmlns="http://schemas.openxmlformats.org/package/2006/relationships"><Relationship Id="rId1" Type="http://schemas.openxmlformats.org/officeDocument/2006/relationships/drawing" Target="../drawings/drawing171.xml"/></Relationships>
</file>

<file path=xl/worksheets/_rels/sheet172.xml.rels><?xml version="1.0" encoding="UTF-8" standalone="yes"?>
<Relationships xmlns="http://schemas.openxmlformats.org/package/2006/relationships"><Relationship Id="rId1" Type="http://schemas.openxmlformats.org/officeDocument/2006/relationships/drawing" Target="../drawings/drawing172.xml"/></Relationships>
</file>

<file path=xl/worksheets/_rels/sheet173.xml.rels><?xml version="1.0" encoding="UTF-8" standalone="yes"?>
<Relationships xmlns="http://schemas.openxmlformats.org/package/2006/relationships"><Relationship Id="rId1" Type="http://schemas.openxmlformats.org/officeDocument/2006/relationships/drawing" Target="../drawings/drawing173.xml"/></Relationships>
</file>

<file path=xl/worksheets/_rels/sheet174.xml.rels><?xml version="1.0" encoding="UTF-8" standalone="yes"?>
<Relationships xmlns="http://schemas.openxmlformats.org/package/2006/relationships"><Relationship Id="rId1" Type="http://schemas.openxmlformats.org/officeDocument/2006/relationships/drawing" Target="../drawings/drawing174.xml"/></Relationships>
</file>

<file path=xl/worksheets/_rels/sheet175.xml.rels><?xml version="1.0" encoding="UTF-8" standalone="yes"?>
<Relationships xmlns="http://schemas.openxmlformats.org/package/2006/relationships"><Relationship Id="rId1" Type="http://schemas.openxmlformats.org/officeDocument/2006/relationships/drawing" Target="../drawings/drawing175.xml"/></Relationships>
</file>

<file path=xl/worksheets/_rels/sheet176.xml.rels><?xml version="1.0" encoding="UTF-8" standalone="yes"?>
<Relationships xmlns="http://schemas.openxmlformats.org/package/2006/relationships"><Relationship Id="rId1" Type="http://schemas.openxmlformats.org/officeDocument/2006/relationships/drawing" Target="../drawings/drawing176.xml"/></Relationships>
</file>

<file path=xl/worksheets/_rels/sheet177.xml.rels><?xml version="1.0" encoding="UTF-8" standalone="yes"?>
<Relationships xmlns="http://schemas.openxmlformats.org/package/2006/relationships"><Relationship Id="rId1" Type="http://schemas.openxmlformats.org/officeDocument/2006/relationships/drawing" Target="../drawings/drawing177.xml"/></Relationships>
</file>

<file path=xl/worksheets/_rels/sheet178.xml.rels><?xml version="1.0" encoding="UTF-8" standalone="yes"?>
<Relationships xmlns="http://schemas.openxmlformats.org/package/2006/relationships"><Relationship Id="rId1" Type="http://schemas.openxmlformats.org/officeDocument/2006/relationships/drawing" Target="../drawings/drawing178.xml"/></Relationships>
</file>

<file path=xl/worksheets/_rels/sheet179.xml.rels><?xml version="1.0" encoding="UTF-8" standalone="yes"?>
<Relationships xmlns="http://schemas.openxmlformats.org/package/2006/relationships"><Relationship Id="rId1" Type="http://schemas.openxmlformats.org/officeDocument/2006/relationships/drawing" Target="../drawings/drawing179.xml"/></Relationships>
</file>

<file path=xl/worksheets/_rels/sheet180.xml.rels><?xml version="1.0" encoding="UTF-8" standalone="yes"?>
<Relationships xmlns="http://schemas.openxmlformats.org/package/2006/relationships"><Relationship Id="rId1" Type="http://schemas.openxmlformats.org/officeDocument/2006/relationships/drawing" Target="../drawings/drawing180.xml"/></Relationships>
</file>

<file path=xl/worksheets/_rels/sheet181.xml.rels><?xml version="1.0" encoding="UTF-8" standalone="yes"?>
<Relationships xmlns="http://schemas.openxmlformats.org/package/2006/relationships"><Relationship Id="rId1" Type="http://schemas.openxmlformats.org/officeDocument/2006/relationships/drawing" Target="../drawings/drawing181.xml"/></Relationships>
</file>

<file path=xl/worksheets/_rels/sheet182.xml.rels><?xml version="1.0" encoding="UTF-8" standalone="yes"?>
<Relationships xmlns="http://schemas.openxmlformats.org/package/2006/relationships"><Relationship Id="rId1" Type="http://schemas.openxmlformats.org/officeDocument/2006/relationships/drawing" Target="../drawings/drawing182.xml"/></Relationships>
</file>

<file path=xl/worksheets/_rels/sheet183.xml.rels><?xml version="1.0" encoding="UTF-8" standalone="yes"?>
<Relationships xmlns="http://schemas.openxmlformats.org/package/2006/relationships"><Relationship Id="rId1" Type="http://schemas.openxmlformats.org/officeDocument/2006/relationships/drawing" Target="../drawings/drawing183.xml"/></Relationships>
</file>

<file path=xl/worksheets/_rels/sheet184.xml.rels><?xml version="1.0" encoding="UTF-8" standalone="yes"?>
<Relationships xmlns="http://schemas.openxmlformats.org/package/2006/relationships"><Relationship Id="rId1" Type="http://schemas.openxmlformats.org/officeDocument/2006/relationships/drawing" Target="../drawings/drawing184.xml"/></Relationships>
</file>

<file path=xl/worksheets/_rels/sheet185.xml.rels><?xml version="1.0" encoding="UTF-8" standalone="yes"?>
<Relationships xmlns="http://schemas.openxmlformats.org/package/2006/relationships"><Relationship Id="rId1" Type="http://schemas.openxmlformats.org/officeDocument/2006/relationships/drawing" Target="../drawings/drawing185.xml"/></Relationships>
</file>

<file path=xl/worksheets/_rels/sheet186.xml.rels><?xml version="1.0" encoding="UTF-8" standalone="yes"?>
<Relationships xmlns="http://schemas.openxmlformats.org/package/2006/relationships"><Relationship Id="rId1" Type="http://schemas.openxmlformats.org/officeDocument/2006/relationships/drawing" Target="../drawings/drawing186.xml"/></Relationships>
</file>

<file path=xl/worksheets/_rels/sheet187.xml.rels><?xml version="1.0" encoding="UTF-8" standalone="yes"?>
<Relationships xmlns="http://schemas.openxmlformats.org/package/2006/relationships"><Relationship Id="rId1" Type="http://schemas.openxmlformats.org/officeDocument/2006/relationships/drawing" Target="../drawings/drawing187.xml"/></Relationships>
</file>

<file path=xl/worksheets/_rels/sheet188.xml.rels><?xml version="1.0" encoding="UTF-8" standalone="yes"?>
<Relationships xmlns="http://schemas.openxmlformats.org/package/2006/relationships"><Relationship Id="rId1" Type="http://schemas.openxmlformats.org/officeDocument/2006/relationships/drawing" Target="../drawings/drawing188.xml"/></Relationships>
</file>

<file path=xl/worksheets/_rels/sheet189.xml.rels><?xml version="1.0" encoding="UTF-8" standalone="yes"?>
<Relationships xmlns="http://schemas.openxmlformats.org/package/2006/relationships"><Relationship Id="rId1" Type="http://schemas.openxmlformats.org/officeDocument/2006/relationships/drawing" Target="../drawings/drawing189.xml"/></Relationships>
</file>

<file path=xl/worksheets/_rels/sheet190.xml.rels><?xml version="1.0" encoding="UTF-8" standalone="yes"?>
<Relationships xmlns="http://schemas.openxmlformats.org/package/2006/relationships"><Relationship Id="rId1" Type="http://schemas.openxmlformats.org/officeDocument/2006/relationships/drawing" Target="../drawings/drawing190.xml"/></Relationships>
</file>

<file path=xl/worksheets/_rels/sheet191.xml.rels><?xml version="1.0" encoding="UTF-8" standalone="yes"?>
<Relationships xmlns="http://schemas.openxmlformats.org/package/2006/relationships"><Relationship Id="rId1" Type="http://schemas.openxmlformats.org/officeDocument/2006/relationships/drawing" Target="../drawings/drawing191.xml"/></Relationships>
</file>

<file path=xl/worksheets/_rels/sheet192.xml.rels><?xml version="1.0" encoding="UTF-8" standalone="yes"?>
<Relationships xmlns="http://schemas.openxmlformats.org/package/2006/relationships"><Relationship Id="rId1" Type="http://schemas.openxmlformats.org/officeDocument/2006/relationships/drawing" Target="../drawings/drawing192.xml"/></Relationships>
</file>

<file path=xl/worksheets/_rels/sheet193.xml.rels><?xml version="1.0" encoding="UTF-8" standalone="yes"?>
<Relationships xmlns="http://schemas.openxmlformats.org/package/2006/relationships"><Relationship Id="rId1" Type="http://schemas.openxmlformats.org/officeDocument/2006/relationships/drawing" Target="../drawings/drawing193.xml"/></Relationships>
</file>

<file path=xl/worksheets/_rels/sheet194.xml.rels><?xml version="1.0" encoding="UTF-8" standalone="yes"?>
<Relationships xmlns="http://schemas.openxmlformats.org/package/2006/relationships"><Relationship Id="rId1" Type="http://schemas.openxmlformats.org/officeDocument/2006/relationships/drawing" Target="../drawings/drawing194.xml"/></Relationships>
</file>

<file path=xl/worksheets/_rels/sheet195.xml.rels><?xml version="1.0" encoding="UTF-8" standalone="yes"?>
<Relationships xmlns="http://schemas.openxmlformats.org/package/2006/relationships"><Relationship Id="rId1" Type="http://schemas.openxmlformats.org/officeDocument/2006/relationships/drawing" Target="../drawings/drawing195.xml"/></Relationships>
</file>

<file path=xl/worksheets/_rels/sheet196.xml.rels><?xml version="1.0" encoding="UTF-8" standalone="yes"?>
<Relationships xmlns="http://schemas.openxmlformats.org/package/2006/relationships"><Relationship Id="rId1" Type="http://schemas.openxmlformats.org/officeDocument/2006/relationships/drawing" Target="../drawings/drawing196.xml"/></Relationships>
</file>

<file path=xl/worksheets/_rels/sheet197.xml.rels><?xml version="1.0" encoding="UTF-8" standalone="yes"?>
<Relationships xmlns="http://schemas.openxmlformats.org/package/2006/relationships"><Relationship Id="rId1" Type="http://schemas.openxmlformats.org/officeDocument/2006/relationships/drawing" Target="../drawings/drawing197.xml"/></Relationships>
</file>

<file path=xl/worksheets/_rels/sheet198.xml.rels><?xml version="1.0" encoding="UTF-8" standalone="yes"?>
<Relationships xmlns="http://schemas.openxmlformats.org/package/2006/relationships"><Relationship Id="rId1" Type="http://schemas.openxmlformats.org/officeDocument/2006/relationships/drawing" Target="../drawings/drawing198.xml"/></Relationships>
</file>

<file path=xl/worksheets/_rels/sheet199.xml.rels><?xml version="1.0" encoding="UTF-8" standalone="yes"?>
<Relationships xmlns="http://schemas.openxmlformats.org/package/2006/relationships"><Relationship Id="rId1" Type="http://schemas.openxmlformats.org/officeDocument/2006/relationships/drawing" Target="../drawings/drawing199.xml"/></Relationships>
</file>

<file path=xl/worksheets/_rels/sheet200.xml.rels><?xml version="1.0" encoding="UTF-8" standalone="yes"?>
<Relationships xmlns="http://schemas.openxmlformats.org/package/2006/relationships"><Relationship Id="rId1" Type="http://schemas.openxmlformats.org/officeDocument/2006/relationships/drawing" Target="../drawings/drawing200.xml"/></Relationships>
</file>

<file path=xl/worksheets/_rels/sheet201.xml.rels><?xml version="1.0" encoding="UTF-8" standalone="yes"?>
<Relationships xmlns="http://schemas.openxmlformats.org/package/2006/relationships"><Relationship Id="rId1" Type="http://schemas.openxmlformats.org/officeDocument/2006/relationships/drawing" Target="../drawings/drawing201.xml"/></Relationships>
</file>

<file path=xl/worksheets/_rels/sheet202.xml.rels><?xml version="1.0" encoding="UTF-8" standalone="yes"?>
<Relationships xmlns="http://schemas.openxmlformats.org/package/2006/relationships"><Relationship Id="rId1" Type="http://schemas.openxmlformats.org/officeDocument/2006/relationships/drawing" Target="../drawings/drawing202.xml"/></Relationships>
</file>

<file path=xl/worksheets/_rels/sheet203.xml.rels><?xml version="1.0" encoding="UTF-8" standalone="yes"?>
<Relationships xmlns="http://schemas.openxmlformats.org/package/2006/relationships"><Relationship Id="rId1" Type="http://schemas.openxmlformats.org/officeDocument/2006/relationships/drawing" Target="../drawings/drawing203.xml"/></Relationships>
</file>

<file path=xl/worksheets/_rels/sheet204.xml.rels><?xml version="1.0" encoding="UTF-8" standalone="yes"?>
<Relationships xmlns="http://schemas.openxmlformats.org/package/2006/relationships"><Relationship Id="rId1" Type="http://schemas.openxmlformats.org/officeDocument/2006/relationships/drawing" Target="../drawings/drawing204.xml"/></Relationships>
</file>

<file path=xl/worksheets/_rels/sheet205.xml.rels><?xml version="1.0" encoding="UTF-8" standalone="yes"?>
<Relationships xmlns="http://schemas.openxmlformats.org/package/2006/relationships"><Relationship Id="rId1" Type="http://schemas.openxmlformats.org/officeDocument/2006/relationships/drawing" Target="../drawings/drawing205.xml"/></Relationships>
</file>

<file path=xl/worksheets/_rels/sheet206.xml.rels><?xml version="1.0" encoding="UTF-8" standalone="yes"?>
<Relationships xmlns="http://schemas.openxmlformats.org/package/2006/relationships"><Relationship Id="rId1" Type="http://schemas.openxmlformats.org/officeDocument/2006/relationships/drawing" Target="../drawings/drawing206.xml"/></Relationships>
</file>

<file path=xl/worksheets/_rels/sheet207.xml.rels><?xml version="1.0" encoding="UTF-8" standalone="yes"?>
<Relationships xmlns="http://schemas.openxmlformats.org/package/2006/relationships"><Relationship Id="rId1" Type="http://schemas.openxmlformats.org/officeDocument/2006/relationships/drawing" Target="../drawings/drawing207.xml"/></Relationships>
</file>

<file path=xl/worksheets/_rels/sheet208.xml.rels><?xml version="1.0" encoding="UTF-8" standalone="yes"?>
<Relationships xmlns="http://schemas.openxmlformats.org/package/2006/relationships"><Relationship Id="rId1" Type="http://schemas.openxmlformats.org/officeDocument/2006/relationships/drawing" Target="../drawings/drawing208.xml"/></Relationships>
</file>

<file path=xl/worksheets/_rels/sheet209.xml.rels><?xml version="1.0" encoding="UTF-8" standalone="yes"?>
<Relationships xmlns="http://schemas.openxmlformats.org/package/2006/relationships"><Relationship Id="rId1" Type="http://schemas.openxmlformats.org/officeDocument/2006/relationships/drawing" Target="../drawings/drawing209.xml"/></Relationships>
</file>

<file path=xl/worksheets/_rels/sheet210.xml.rels><?xml version="1.0" encoding="UTF-8" standalone="yes"?>
<Relationships xmlns="http://schemas.openxmlformats.org/package/2006/relationships"><Relationship Id="rId1" Type="http://schemas.openxmlformats.org/officeDocument/2006/relationships/drawing" Target="../drawings/drawing210.xml"/></Relationships>
</file>

<file path=xl/worksheets/_rels/sheet211.xml.rels><?xml version="1.0" encoding="UTF-8" standalone="yes"?>
<Relationships xmlns="http://schemas.openxmlformats.org/package/2006/relationships"><Relationship Id="rId1" Type="http://schemas.openxmlformats.org/officeDocument/2006/relationships/drawing" Target="../drawings/drawing211.xml"/></Relationships>
</file>

<file path=xl/worksheets/_rels/sheet212.xml.rels><?xml version="1.0" encoding="UTF-8" standalone="yes"?>
<Relationships xmlns="http://schemas.openxmlformats.org/package/2006/relationships"><Relationship Id="rId1" Type="http://schemas.openxmlformats.org/officeDocument/2006/relationships/drawing" Target="../drawings/drawing212.xml"/></Relationships>
</file>

<file path=xl/worksheets/_rels/sheet213.xml.rels><?xml version="1.0" encoding="UTF-8" standalone="yes"?>
<Relationships xmlns="http://schemas.openxmlformats.org/package/2006/relationships"><Relationship Id="rId1" Type="http://schemas.openxmlformats.org/officeDocument/2006/relationships/drawing" Target="../drawings/drawing213.xml"/></Relationships>
</file>

<file path=xl/worksheets/_rels/sheet214.xml.rels><?xml version="1.0" encoding="UTF-8" standalone="yes"?>
<Relationships xmlns="http://schemas.openxmlformats.org/package/2006/relationships"><Relationship Id="rId1" Type="http://schemas.openxmlformats.org/officeDocument/2006/relationships/drawing" Target="../drawings/drawing214.xml"/></Relationships>
</file>

<file path=xl/worksheets/_rels/sheet215.xml.rels><?xml version="1.0" encoding="UTF-8" standalone="yes"?>
<Relationships xmlns="http://schemas.openxmlformats.org/package/2006/relationships"><Relationship Id="rId1" Type="http://schemas.openxmlformats.org/officeDocument/2006/relationships/drawing" Target="../drawings/drawing215.xml"/></Relationships>
</file>

<file path=xl/worksheets/_rels/sheet216.xml.rels><?xml version="1.0" encoding="UTF-8" standalone="yes"?>
<Relationships xmlns="http://schemas.openxmlformats.org/package/2006/relationships"><Relationship Id="rId1" Type="http://schemas.openxmlformats.org/officeDocument/2006/relationships/drawing" Target="../drawings/drawing216.xml"/></Relationships>
</file>

<file path=xl/worksheets/_rels/sheet217.xml.rels><?xml version="1.0" encoding="UTF-8" standalone="yes"?>
<Relationships xmlns="http://schemas.openxmlformats.org/package/2006/relationships"><Relationship Id="rId1" Type="http://schemas.openxmlformats.org/officeDocument/2006/relationships/drawing" Target="../drawings/drawing217.xml"/></Relationships>
</file>

<file path=xl/worksheets/_rels/sheet218.xml.rels><?xml version="1.0" encoding="UTF-8" standalone="yes"?>
<Relationships xmlns="http://schemas.openxmlformats.org/package/2006/relationships"><Relationship Id="rId1" Type="http://schemas.openxmlformats.org/officeDocument/2006/relationships/drawing" Target="../drawings/drawing218.xml"/></Relationships>
</file>

<file path=xl/worksheets/_rels/sheet219.xml.rels><?xml version="1.0" encoding="UTF-8" standalone="yes"?>
<Relationships xmlns="http://schemas.openxmlformats.org/package/2006/relationships"><Relationship Id="rId1" Type="http://schemas.openxmlformats.org/officeDocument/2006/relationships/drawing" Target="../drawings/drawing219.xml"/></Relationships>
</file>

<file path=xl/worksheets/_rels/sheet220.xml.rels><?xml version="1.0" encoding="UTF-8" standalone="yes"?>
<Relationships xmlns="http://schemas.openxmlformats.org/package/2006/relationships"><Relationship Id="rId1" Type="http://schemas.openxmlformats.org/officeDocument/2006/relationships/drawing" Target="../drawings/drawing220.xml"/></Relationships>
</file>

<file path=xl/worksheets/_rels/sheet221.xml.rels><?xml version="1.0" encoding="UTF-8" standalone="yes"?>
<Relationships xmlns="http://schemas.openxmlformats.org/package/2006/relationships"><Relationship Id="rId1" Type="http://schemas.openxmlformats.org/officeDocument/2006/relationships/drawing" Target="../drawings/drawing221.xml"/></Relationships>
</file>

<file path=xl/worksheets/_rels/sheet222.xml.rels><?xml version="1.0" encoding="UTF-8" standalone="yes"?>
<Relationships xmlns="http://schemas.openxmlformats.org/package/2006/relationships"><Relationship Id="rId1" Type="http://schemas.openxmlformats.org/officeDocument/2006/relationships/drawing" Target="../drawings/drawing22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F7:M20"/>
  <sheetViews>
    <sheetView showGridLines="0" workbookViewId="0">
      <selection activeCell="D27" sqref="D27"/>
    </sheetView>
  </sheetViews>
  <sheetFormatPr defaultColWidth="11.453125" defaultRowHeight="14.5" x14ac:dyDescent="0.35"/>
  <sheetData>
    <row r="7" spans="6:12" ht="40" customHeight="1" x14ac:dyDescent="0.35">
      <c r="F7" s="25" t="s">
        <v>0</v>
      </c>
      <c r="G7" s="26"/>
      <c r="H7" s="26"/>
      <c r="I7" s="26"/>
      <c r="J7" s="26"/>
      <c r="K7" s="26"/>
      <c r="L7" s="26"/>
    </row>
    <row r="10" spans="6:12" ht="20.149999999999999" customHeight="1" x14ac:dyDescent="0.45">
      <c r="F10" s="2" t="s">
        <v>1</v>
      </c>
      <c r="K10" s="3" t="s">
        <v>2</v>
      </c>
    </row>
    <row r="11" spans="6:12" ht="20.149999999999999" customHeight="1" x14ac:dyDescent="0.45">
      <c r="F11" s="2" t="s">
        <v>3</v>
      </c>
      <c r="K11" s="3" t="s">
        <v>4</v>
      </c>
    </row>
    <row r="12" spans="6:12" ht="20.149999999999999" customHeight="1" x14ac:dyDescent="0.45">
      <c r="F12" s="2" t="s">
        <v>5</v>
      </c>
      <c r="K12" s="3" t="s">
        <v>6</v>
      </c>
    </row>
    <row r="13" spans="6:12" ht="20.149999999999999" customHeight="1" x14ac:dyDescent="0.45">
      <c r="F13" s="2" t="s">
        <v>7</v>
      </c>
      <c r="K13" s="3">
        <v>4012</v>
      </c>
    </row>
    <row r="14" spans="6:12" ht="18.5" x14ac:dyDescent="0.45">
      <c r="F14" s="2"/>
    </row>
    <row r="15" spans="6:12" ht="18.5" x14ac:dyDescent="0.45">
      <c r="F15" s="2"/>
    </row>
    <row r="16" spans="6:12" ht="18.5" x14ac:dyDescent="0.45">
      <c r="F16" s="2" t="s">
        <v>8</v>
      </c>
    </row>
    <row r="17" spans="6:13" ht="50.15" customHeight="1" x14ac:dyDescent="0.35">
      <c r="F17" s="27" t="s">
        <v>9</v>
      </c>
      <c r="G17" s="26"/>
      <c r="H17" s="26"/>
      <c r="I17" s="26"/>
      <c r="J17" s="26"/>
      <c r="K17" s="26"/>
      <c r="L17" s="26"/>
      <c r="M17" s="26"/>
    </row>
    <row r="19" spans="6:13" ht="30" customHeight="1" x14ac:dyDescent="0.35">
      <c r="F19" s="4" t="s">
        <v>10</v>
      </c>
    </row>
    <row r="20" spans="6:13" ht="17" x14ac:dyDescent="0.35">
      <c r="F20" s="5" t="str">
        <f>HYPERLINK("mailto:" &amp; "polling@publicfirst.co.uk" &amp; "?subject="&amp; F7, "polling@publicfirst.co.uk")</f>
        <v>polling@publicfirst.co.uk</v>
      </c>
    </row>
  </sheetData>
  <mergeCells count="2">
    <mergeCell ref="F7:L7"/>
    <mergeCell ref="F17:M17"/>
  </mergeCells>
  <pageMargins left="0.7" right="0.7" top="0.75" bottom="0.75" header="0.3" footer="0.3"/>
  <pageSetup paperSize="9" orientation="portrait"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C2:F227"/>
  <sheetViews>
    <sheetView showGridLines="0" workbookViewId="0">
      <selection activeCell="B19" sqref="B19"/>
    </sheetView>
  </sheetViews>
  <sheetFormatPr defaultColWidth="11.453125" defaultRowHeight="14.5" x14ac:dyDescent="0.35"/>
  <cols>
    <col min="4" max="4" width="100.7265625" customWidth="1"/>
    <col min="5" max="5" width="20.7265625" customWidth="1"/>
  </cols>
  <sheetData>
    <row r="2" spans="3:6" ht="40" customHeight="1" x14ac:dyDescent="0.35">
      <c r="D2" s="1" t="s">
        <v>11</v>
      </c>
    </row>
    <row r="6" spans="3:6" x14ac:dyDescent="0.35">
      <c r="D6" s="8" t="str">
        <f>HYPERLINK("#'Full Results'!A1", "Full Results")</f>
        <v>Full Results</v>
      </c>
    </row>
    <row r="8" spans="3:6" x14ac:dyDescent="0.35">
      <c r="D8" s="6" t="s">
        <v>12</v>
      </c>
      <c r="E8" s="6" t="s">
        <v>13</v>
      </c>
      <c r="F8" s="6" t="s">
        <v>14</v>
      </c>
    </row>
    <row r="9" spans="3:6" x14ac:dyDescent="0.35">
      <c r="C9">
        <v>1</v>
      </c>
      <c r="D9" s="8" t="str">
        <f>HYPERLINK("#'Table 1'!A1", " How much money do you personally have left over at the end of each month after your essential outgoings?")</f>
        <v xml:space="preserve"> How much money do you personally have left over at the end of each month after your essential outgoings?</v>
      </c>
      <c r="E9" s="14" t="str">
        <f>HYPERLINK("#'Full Results'!A11", "11")</f>
        <v>11</v>
      </c>
      <c r="F9" t="s">
        <v>97</v>
      </c>
    </row>
    <row r="10" spans="3:6" x14ac:dyDescent="0.35">
      <c r="C10">
        <v>2</v>
      </c>
      <c r="D10" s="8" t="str">
        <f>HYPERLINK("#'Table 2'!A1", " How much would you estimate you personally spend on ""entertainment"" each month?This could include streaming services, movies and music, live events.")</f>
        <v xml:space="preserve"> How much would you estimate you personally spend on "entertainment" each month?This could include streaming services, movies and music, live events.</v>
      </c>
      <c r="E10" s="14" t="str">
        <f>HYPERLINK("#'Full Results'!A26", "26")</f>
        <v>26</v>
      </c>
      <c r="F10" t="s">
        <v>97</v>
      </c>
    </row>
    <row r="11" spans="3:6" x14ac:dyDescent="0.35">
      <c r="C11">
        <v>3</v>
      </c>
      <c r="D11" s="8" t="str">
        <f>HYPERLINK("#'Table 3'!A1", "Which of the following would you consider to be hobbies or interests you have?Select any which apply")</f>
        <v>Which of the following would you consider to be hobbies or interests you have?Select any which apply</v>
      </c>
      <c r="E11" s="14" t="str">
        <f>HYPERLINK("#'Full Results'!A43", "43")</f>
        <v>43</v>
      </c>
      <c r="F11" t="s">
        <v>97</v>
      </c>
    </row>
    <row r="12" spans="3:6" x14ac:dyDescent="0.35">
      <c r="C12">
        <v>4</v>
      </c>
      <c r="D12" s="8" t="str">
        <f>HYPERLINK("#'Table 4'!A1", "Grid Summary: Do you agree or disagree with the following?")</f>
        <v>Grid Summary: Do you agree or disagree with the following?</v>
      </c>
      <c r="E12" s="7"/>
      <c r="F12" t="s">
        <v>97</v>
      </c>
    </row>
    <row r="13" spans="3:6" x14ac:dyDescent="0.35">
      <c r="C13">
        <v>5</v>
      </c>
      <c r="D13" s="8" t="str">
        <f>HYPERLINK("#'Table 5'!A1", "Do you agree or disagree with the following?: I like to try new things")</f>
        <v>Do you agree or disagree with the following?: I like to try new things</v>
      </c>
      <c r="E13" s="14" t="str">
        <f>HYPERLINK("#'Full Results'!A66", "66")</f>
        <v>66</v>
      </c>
      <c r="F13" t="s">
        <v>97</v>
      </c>
    </row>
    <row r="14" spans="3:6" x14ac:dyDescent="0.35">
      <c r="C14">
        <v>6</v>
      </c>
      <c r="D14" s="8" t="str">
        <f>HYPERLINK("#'Table 6'!A1", "Do you agree or disagree with the following?: I will try anything once")</f>
        <v>Do you agree or disagree with the following?: I will try anything once</v>
      </c>
      <c r="E14" s="14" t="str">
        <f>HYPERLINK("#'Full Results'!A78", "78")</f>
        <v>78</v>
      </c>
      <c r="F14" t="s">
        <v>97</v>
      </c>
    </row>
    <row r="15" spans="3:6" x14ac:dyDescent="0.35">
      <c r="C15">
        <v>7</v>
      </c>
      <c r="D15" s="8" t="str">
        <f>HYPERLINK("#'Table 7'!A1", "Do you agree or disagree with the following?: I know what I like")</f>
        <v>Do you agree or disagree with the following?: I know what I like</v>
      </c>
      <c r="E15" s="14" t="str">
        <f>HYPERLINK("#'Full Results'!A90", "90")</f>
        <v>90</v>
      </c>
      <c r="F15" t="s">
        <v>97</v>
      </c>
    </row>
    <row r="16" spans="3:6" x14ac:dyDescent="0.35">
      <c r="C16">
        <v>9</v>
      </c>
      <c r="D16" s="8" t="str">
        <f>HYPERLINK("#'Table 9'!A1", "Do you agree or disagree with the following?: I find it easy to keep myself entertained at home")</f>
        <v>Do you agree or disagree with the following?: I find it easy to keep myself entertained at home</v>
      </c>
      <c r="E16" s="14" t="str">
        <f>HYPERLINK("#'Full Results'!A114", "114")</f>
        <v>114</v>
      </c>
      <c r="F16" t="s">
        <v>97</v>
      </c>
    </row>
    <row r="17" spans="3:6" x14ac:dyDescent="0.35">
      <c r="C17">
        <v>10</v>
      </c>
      <c r="D17" s="8" t="str">
        <f>HYPERLINK("#'Table 10'!A1", " What is the highest level you studied music at while you were at school? ")</f>
        <v xml:space="preserve"> What is the highest level you studied music at while you were at school? </v>
      </c>
      <c r="E17" s="14" t="str">
        <f>HYPERLINK("#'Full Results'!A126", "126")</f>
        <v>126</v>
      </c>
      <c r="F17" t="s">
        <v>97</v>
      </c>
    </row>
    <row r="18" spans="3:6" x14ac:dyDescent="0.35">
      <c r="C18">
        <v>11</v>
      </c>
      <c r="D18" s="8" t="str">
        <f>HYPERLINK("#'Table 11'!A1", "Do you play an instrument or sing?")</f>
        <v>Do you play an instrument or sing?</v>
      </c>
      <c r="E18" s="14" t="str">
        <f>HYPERLINK("#'Full Results'!A135", "135")</f>
        <v>135</v>
      </c>
      <c r="F18" t="s">
        <v>97</v>
      </c>
    </row>
    <row r="19" spans="3:6" x14ac:dyDescent="0.35">
      <c r="C19">
        <v>12</v>
      </c>
      <c r="D19" s="8" t="str">
        <f>HYPERLINK("#'Table 12'!A1", "Have you played an instrument or sung at any point in your life? This could include as a hobby or just for fun.Select any which apply.  ")</f>
        <v>Have you played an instrument or sung at any point in your life? This could include as a hobby or just for fun.Select any which apply.  </v>
      </c>
      <c r="E19" s="14" t="str">
        <f>HYPERLINK("#'Full Results'!A141", "141")</f>
        <v>141</v>
      </c>
      <c r="F19" t="s">
        <v>97</v>
      </c>
    </row>
    <row r="20" spans="3:6" x14ac:dyDescent="0.35">
      <c r="C20">
        <v>13</v>
      </c>
      <c r="D20" s="8" t="str">
        <f>HYPERLINK("#'Table 13'!A1", " As far as you know, how close do you live to your nearest theatre or opera house?")</f>
        <v xml:space="preserve"> As far as you know, how close do you live to your nearest theatre or opera house?</v>
      </c>
      <c r="E20" s="14" t="str">
        <f>HYPERLINK("#'Full Results'!A148", "148")</f>
        <v>148</v>
      </c>
      <c r="F20" t="s">
        <v>97</v>
      </c>
    </row>
    <row r="21" spans="3:6" x14ac:dyDescent="0.35">
      <c r="C21">
        <v>14</v>
      </c>
      <c r="D21" s="8" t="str">
        <f>HYPERLINK("#'Table 14'!A1", "Which of the following, if any, would you consider important to your personality and who you are?Select any which apply")</f>
        <v>Which of the following, if any, would you consider important to your personality and who you are?Select any which apply</v>
      </c>
      <c r="E21" s="14" t="str">
        <f>HYPERLINK("#'Full Results'!A157", "157")</f>
        <v>157</v>
      </c>
      <c r="F21" t="s">
        <v>97</v>
      </c>
    </row>
    <row r="22" spans="3:6" x14ac:dyDescent="0.35">
      <c r="C22">
        <v>15</v>
      </c>
      <c r="D22" s="8" t="str">
        <f>HYPERLINK("#'Table 15'!A1", "Grid Summary: How much do you like the following genres of music?Please indicate on a scale of 1 to 7, where 1 indicates you strongly dislike the genre and 7 indicates you strongly like the genre.")</f>
        <v>Grid Summary: How much do you like the following genres of music?Please indicate on a scale of 1 to 7, where 1 indicates you strongly dislike the genre and 7 indicates you strongly like the genre.</v>
      </c>
      <c r="E22" s="7"/>
      <c r="F22" t="s">
        <v>97</v>
      </c>
    </row>
    <row r="23" spans="3:6" x14ac:dyDescent="0.35">
      <c r="C23">
        <v>16</v>
      </c>
      <c r="D23" s="8" t="str">
        <f>HYPERLINK("#'Table 16'!A1", "How much do you like the following genres of music?Please indicate on a scale of 1 to 7, where 1 indicates you strongly dislike the genre and 7 indicates you strongly like the genre.: Classical music")</f>
        <v>How much do you like the following genres of music?Please indicate on a scale of 1 to 7, where 1 indicates you strongly dislike the genre and 7 indicates you strongly like the genre.: Classical music</v>
      </c>
      <c r="E23" s="14" t="str">
        <f>HYPERLINK("#'Full Results'!A171", "171")</f>
        <v>171</v>
      </c>
      <c r="F23" t="s">
        <v>97</v>
      </c>
    </row>
    <row r="24" spans="3:6" x14ac:dyDescent="0.35">
      <c r="C24">
        <v>17</v>
      </c>
      <c r="D24" s="8" t="str">
        <f>HYPERLINK("#'Table 17'!A1", "How much do you like the following genres of music?Please indicate on a scale of 1 to 7, where 1 indicates you strongly dislike the genre and 7 indicates you strongly like the genre.: Jazz")</f>
        <v>How much do you like the following genres of music?Please indicate on a scale of 1 to 7, where 1 indicates you strongly dislike the genre and 7 indicates you strongly like the genre.: Jazz</v>
      </c>
      <c r="E24" s="14" t="str">
        <f>HYPERLINK("#'Full Results'!A181", "181")</f>
        <v>181</v>
      </c>
      <c r="F24" t="s">
        <v>97</v>
      </c>
    </row>
    <row r="25" spans="3:6" x14ac:dyDescent="0.35">
      <c r="C25">
        <v>18</v>
      </c>
      <c r="D25" s="8" t="str">
        <f>HYPERLINK("#'Table 18'!A1", "How much do you like the following genres of music?Please indicate on a scale of 1 to 7, where 1 indicates you strongly dislike the genre and 7 indicates you strongly like the genre.: Hip Hop / Rap")</f>
        <v>How much do you like the following genres of music?Please indicate on a scale of 1 to 7, where 1 indicates you strongly dislike the genre and 7 indicates you strongly like the genre.: Hip Hop / Rap</v>
      </c>
      <c r="E25" s="14" t="str">
        <f>HYPERLINK("#'Full Results'!A191", "191")</f>
        <v>191</v>
      </c>
      <c r="F25" t="s">
        <v>97</v>
      </c>
    </row>
    <row r="26" spans="3:6" x14ac:dyDescent="0.35">
      <c r="C26">
        <v>19</v>
      </c>
      <c r="D26" s="8" t="str">
        <f>HYPERLINK("#'Table 19'!A1", "How much do you like the following genres of music?Please indicate on a scale of 1 to 7, where 1 indicates you strongly dislike the genre and 7 indicates you strongly like the genre.: Pop music")</f>
        <v>How much do you like the following genres of music?Please indicate on a scale of 1 to 7, where 1 indicates you strongly dislike the genre and 7 indicates you strongly like the genre.: Pop music</v>
      </c>
      <c r="E26" s="14" t="str">
        <f>HYPERLINK("#'Full Results'!A201", "201")</f>
        <v>201</v>
      </c>
      <c r="F26" t="s">
        <v>97</v>
      </c>
    </row>
    <row r="27" spans="3:6" x14ac:dyDescent="0.35">
      <c r="C27">
        <v>20</v>
      </c>
      <c r="D27" s="8" t="str">
        <f>HYPERLINK("#'Table 20'!A1", "How much do you like the following genres of music?Please indicate on a scale of 1 to 7, where 1 indicates you strongly dislike the genre and 7 indicates you strongly like the genre.: Metal")</f>
        <v>How much do you like the following genres of music?Please indicate on a scale of 1 to 7, where 1 indicates you strongly dislike the genre and 7 indicates you strongly like the genre.: Metal</v>
      </c>
      <c r="E27" s="14" t="str">
        <f>HYPERLINK("#'Full Results'!A211", "211")</f>
        <v>211</v>
      </c>
      <c r="F27" t="s">
        <v>97</v>
      </c>
    </row>
    <row r="28" spans="3:6" x14ac:dyDescent="0.35">
      <c r="C28">
        <v>21</v>
      </c>
      <c r="D28" s="8" t="str">
        <f>HYPERLINK("#'Table 21'!A1", "How much do you like the following genres of music?Please indicate on a scale of 1 to 7, where 1 indicates you strongly dislike the genre and 7 indicates you strongly like the genre.: Rock music")</f>
        <v>How much do you like the following genres of music?Please indicate on a scale of 1 to 7, where 1 indicates you strongly dislike the genre and 7 indicates you strongly like the genre.: Rock music</v>
      </c>
      <c r="E28" s="14" t="str">
        <f>HYPERLINK("#'Full Results'!A221", "221")</f>
        <v>221</v>
      </c>
      <c r="F28" t="s">
        <v>97</v>
      </c>
    </row>
    <row r="29" spans="3:6" x14ac:dyDescent="0.35">
      <c r="C29">
        <v>22</v>
      </c>
      <c r="D29" s="8" t="str">
        <f>HYPERLINK("#'Table 22'!A1", "How much do you like the following genres of music?Please indicate on a scale of 1 to 7, where 1 indicates you strongly dislike the genre and 7 indicates you strongly like the genre.: World music")</f>
        <v>How much do you like the following genres of music?Please indicate on a scale of 1 to 7, where 1 indicates you strongly dislike the genre and 7 indicates you strongly like the genre.: World music</v>
      </c>
      <c r="E29" s="14" t="str">
        <f>HYPERLINK("#'Full Results'!A231", "231")</f>
        <v>231</v>
      </c>
      <c r="F29" t="s">
        <v>97</v>
      </c>
    </row>
    <row r="30" spans="3:6" x14ac:dyDescent="0.35">
      <c r="C30">
        <v>23</v>
      </c>
      <c r="D30" s="8" t="str">
        <f>HYPERLINK("#'Table 23'!A1", "How much do you like the following genres of music?Please indicate on a scale of 1 to 7, where 1 indicates you strongly dislike the genre and 7 indicates you strongly like the genre.: Experimental music")</f>
        <v>How much do you like the following genres of music?Please indicate on a scale of 1 to 7, where 1 indicates you strongly dislike the genre and 7 indicates you strongly like the genre.: Experimental music</v>
      </c>
      <c r="E30" s="14" t="str">
        <f>HYPERLINK("#'Full Results'!A241", "241")</f>
        <v>241</v>
      </c>
      <c r="F30" t="s">
        <v>97</v>
      </c>
    </row>
    <row r="31" spans="3:6" x14ac:dyDescent="0.35">
      <c r="C31">
        <v>24</v>
      </c>
      <c r="D31" s="8" t="str">
        <f>HYPERLINK("#'Table 24'!A1", "How much do you like the following genres of music?Please indicate on a scale of 1 to 7, where 1 indicates you strongly dislike the genre and 7 indicates you strongly like the genre.: Opera music")</f>
        <v>How much do you like the following genres of music?Please indicate on a scale of 1 to 7, where 1 indicates you strongly dislike the genre and 7 indicates you strongly like the genre.: Opera music</v>
      </c>
      <c r="E31" s="14" t="str">
        <f>HYPERLINK("#'Full Results'!A251", "251")</f>
        <v>251</v>
      </c>
      <c r="F31" t="s">
        <v>97</v>
      </c>
    </row>
    <row r="32" spans="3:6" x14ac:dyDescent="0.35">
      <c r="C32">
        <v>25</v>
      </c>
      <c r="D32" s="8" t="str">
        <f>HYPERLINK("#'Table 25'!A1", "Grid Summary: Do you agree or disagree with the following about the way you engage with music?  ")</f>
        <v>Grid Summary: Do you agree or disagree with the following about the way you engage with music?  </v>
      </c>
      <c r="E32" s="7"/>
      <c r="F32" t="s">
        <v>97</v>
      </c>
    </row>
    <row r="33" spans="3:6" x14ac:dyDescent="0.35">
      <c r="C33">
        <v>26</v>
      </c>
      <c r="D33" s="8" t="str">
        <f>HYPERLINK("#'Table 26'!A1", "Do you agree or disagree with the following about the way you engage with music?  : I like music that tells a story")</f>
        <v>Do you agree or disagree with the following about the way you engage with music?  : I like music that tells a story</v>
      </c>
      <c r="E33" s="14" t="str">
        <f>HYPERLINK("#'Full Results'!A261", "261")</f>
        <v>261</v>
      </c>
      <c r="F33" t="s">
        <v>97</v>
      </c>
    </row>
    <row r="34" spans="3:6" x14ac:dyDescent="0.35">
      <c r="C34">
        <v>27</v>
      </c>
      <c r="D34" s="8" t="str">
        <f>HYPERLINK("#'Table 27'!A1", "Do you agree or disagree with the following about the way you engage with music?  : I like music that I can dance to")</f>
        <v>Do you agree or disagree with the following about the way you engage with music?  : I like music that I can dance to</v>
      </c>
      <c r="E34" s="14" t="str">
        <f>HYPERLINK("#'Full Results'!A275", "275")</f>
        <v>275</v>
      </c>
      <c r="F34" t="s">
        <v>97</v>
      </c>
    </row>
    <row r="35" spans="3:6" x14ac:dyDescent="0.35">
      <c r="C35">
        <v>28</v>
      </c>
      <c r="D35" s="8" t="str">
        <f>HYPERLINK("#'Table 28'!A1", "Do you agree or disagree with the following about the way you engage with music?  : I like music that is exciting to listen to live")</f>
        <v>Do you agree or disagree with the following about the way you engage with music?  : I like music that is exciting to listen to live</v>
      </c>
      <c r="E35" s="14" t="str">
        <f>HYPERLINK("#'Full Results'!A289", "289")</f>
        <v>289</v>
      </c>
      <c r="F35" t="s">
        <v>97</v>
      </c>
    </row>
    <row r="36" spans="3:6" x14ac:dyDescent="0.35">
      <c r="C36">
        <v>29</v>
      </c>
      <c r="D36" s="8" t="str">
        <f>HYPERLINK("#'Table 29'!A1", "Do you agree or disagree with the following about the way you engage with music?  : I like music that I can relax to")</f>
        <v>Do you agree or disagree with the following about the way you engage with music?  : I like music that I can relax to</v>
      </c>
      <c r="E36" s="14" t="str">
        <f>HYPERLINK("#'Full Results'!A303", "303")</f>
        <v>303</v>
      </c>
      <c r="F36" t="s">
        <v>97</v>
      </c>
    </row>
    <row r="37" spans="3:6" x14ac:dyDescent="0.35">
      <c r="C37">
        <v>30</v>
      </c>
      <c r="D37" s="8" t="str">
        <f>HYPERLINK("#'Table 30'!A1", "Do you agree or disagree with the following about the way you engage with music?  : I like listening to music to sleep")</f>
        <v>Do you agree or disagree with the following about the way you engage with music?  : I like listening to music to sleep</v>
      </c>
      <c r="E37" s="14" t="str">
        <f>HYPERLINK("#'Full Results'!A317", "317")</f>
        <v>317</v>
      </c>
      <c r="F37" t="s">
        <v>97</v>
      </c>
    </row>
    <row r="38" spans="3:6" x14ac:dyDescent="0.35">
      <c r="C38">
        <v>31</v>
      </c>
      <c r="D38" s="8" t="str">
        <f>HYPERLINK("#'Table 31'!A1", "Do you agree or disagree with the following about the way you engage with music?  : I like listening to music while I work")</f>
        <v>Do you agree or disagree with the following about the way you engage with music?  : I like listening to music while I work</v>
      </c>
      <c r="E38" s="14" t="str">
        <f>HYPERLINK("#'Full Results'!A331", "331")</f>
        <v>331</v>
      </c>
      <c r="F38" t="s">
        <v>97</v>
      </c>
    </row>
    <row r="39" spans="3:6" x14ac:dyDescent="0.35">
      <c r="C39">
        <v>32</v>
      </c>
      <c r="D39" s="8" t="str">
        <f>HYPERLINK("#'Table 32'!A1", "Do you agree or disagree with the following about the way you engage with music?  : I like listening to movie soundtracks")</f>
        <v>Do you agree or disagree with the following about the way you engage with music?  : I like listening to movie soundtracks</v>
      </c>
      <c r="E39" s="14" t="str">
        <f>HYPERLINK("#'Full Results'!A345", "345")</f>
        <v>345</v>
      </c>
      <c r="F39" t="s">
        <v>97</v>
      </c>
    </row>
    <row r="40" spans="3:6" x14ac:dyDescent="0.35">
      <c r="C40">
        <v>33</v>
      </c>
      <c r="D40" s="8" t="str">
        <f>HYPERLINK("#'Table 33'!A1", " How often do you listen to the radio? ")</f>
        <v xml:space="preserve"> How often do you listen to the radio? </v>
      </c>
      <c r="E40" s="14" t="str">
        <f>HYPERLINK("#'Full Results'!A359", "359")</f>
        <v>359</v>
      </c>
      <c r="F40" t="s">
        <v>97</v>
      </c>
    </row>
    <row r="41" spans="3:6" x14ac:dyDescent="0.35">
      <c r="C41">
        <v>34</v>
      </c>
      <c r="D41" s="8" t="str">
        <f>HYPERLINK("#'Table 34'!A1", "Which radio stations do you primarily listen to?Please select up to three")</f>
        <v>Which radio stations do you primarily listen to?Please select up to three</v>
      </c>
      <c r="E41" s="14" t="str">
        <f>HYPERLINK("#'Full Results'!A368", "368")</f>
        <v>368</v>
      </c>
      <c r="F41" t="s">
        <v>254</v>
      </c>
    </row>
    <row r="42" spans="3:6" x14ac:dyDescent="0.35">
      <c r="C42">
        <v>35</v>
      </c>
      <c r="D42" s="8" t="str">
        <f>HYPERLINK("#'Table 35'!A1", "Which of the following ways do you listen to music?Select any which apply  ")</f>
        <v>Which of the following ways do you listen to music?Select any which apply  </v>
      </c>
      <c r="E42" s="14" t="str">
        <f>HYPERLINK("#'Full Results'!A395", "395")</f>
        <v>395</v>
      </c>
      <c r="F42" t="s">
        <v>97</v>
      </c>
    </row>
    <row r="43" spans="3:6" x14ac:dyDescent="0.35">
      <c r="C43">
        <v>36</v>
      </c>
      <c r="D43" s="8" t="str">
        <f>HYPERLINK("#'Table 36'!A1", "Grid Summary: How often, if at all, do you do the following?")</f>
        <v>Grid Summary: How often, if at all, do you do the following?</v>
      </c>
      <c r="E43" s="7"/>
      <c r="F43" t="s">
        <v>97</v>
      </c>
    </row>
    <row r="44" spans="3:6" x14ac:dyDescent="0.35">
      <c r="C44">
        <v>37</v>
      </c>
      <c r="D44" s="8" t="str">
        <f>HYPERLINK("#'Table 37'!A1", "How often, if at all, do you do the following?: Watch a movie")</f>
        <v>How often, if at all, do you do the following?: Watch a movie</v>
      </c>
      <c r="E44" s="14" t="str">
        <f>HYPERLINK("#'Full Results'!A413", "413")</f>
        <v>413</v>
      </c>
      <c r="F44" t="s">
        <v>97</v>
      </c>
    </row>
    <row r="45" spans="3:6" x14ac:dyDescent="0.35">
      <c r="C45">
        <v>38</v>
      </c>
      <c r="D45" s="8" t="str">
        <f>HYPERLINK("#'Table 38'!A1", "How often, if at all, do you do the following?: Listen to music")</f>
        <v>How often, if at all, do you do the following?: Listen to music</v>
      </c>
      <c r="E45" s="14" t="str">
        <f>HYPERLINK("#'Full Results'!A425", "425")</f>
        <v>425</v>
      </c>
      <c r="F45" t="s">
        <v>97</v>
      </c>
    </row>
    <row r="46" spans="3:6" x14ac:dyDescent="0.35">
      <c r="C46">
        <v>39</v>
      </c>
      <c r="D46" s="8" t="str">
        <f>HYPERLINK("#'Table 39'!A1", "How often, if at all, do you do the following?: Read a book")</f>
        <v>How often, if at all, do you do the following?: Read a book</v>
      </c>
      <c r="E46" s="14" t="str">
        <f>HYPERLINK("#'Full Results'!A437", "437")</f>
        <v>437</v>
      </c>
      <c r="F46" t="s">
        <v>97</v>
      </c>
    </row>
    <row r="47" spans="3:6" x14ac:dyDescent="0.35">
      <c r="C47">
        <v>40</v>
      </c>
      <c r="D47" s="8" t="str">
        <f>HYPERLINK("#'Table 40'!A1", "How often, if at all, do you do the following?: Go out for a meal or a drink")</f>
        <v>How often, if at all, do you do the following?: Go out for a meal or a drink</v>
      </c>
      <c r="E47" s="14" t="str">
        <f>HYPERLINK("#'Full Results'!A449", "449")</f>
        <v>449</v>
      </c>
      <c r="F47" t="s">
        <v>97</v>
      </c>
    </row>
    <row r="48" spans="3:6" x14ac:dyDescent="0.35">
      <c r="C48">
        <v>41</v>
      </c>
      <c r="D48" s="8" t="str">
        <f>HYPERLINK("#'Table 41'!A1", "How often, if at all, do you do the following?: Go to a party")</f>
        <v>How often, if at all, do you do the following?: Go to a party</v>
      </c>
      <c r="E48" s="14" t="str">
        <f>HYPERLINK("#'Full Results'!A461", "461")</f>
        <v>461</v>
      </c>
      <c r="F48" t="s">
        <v>97</v>
      </c>
    </row>
    <row r="49" spans="3:6" x14ac:dyDescent="0.35">
      <c r="C49">
        <v>42</v>
      </c>
      <c r="D49" s="8" t="str">
        <f>HYPERLINK("#'Table 42'!A1", "How often, if at all, do you do the following?: Go for a performance like a theatre show, musical, ballet or opera")</f>
        <v>How often, if at all, do you do the following?: Go for a performance like a theatre show, musical, ballet or opera</v>
      </c>
      <c r="E49" s="14" t="str">
        <f>HYPERLINK("#'Full Results'!A473", "473")</f>
        <v>473</v>
      </c>
      <c r="F49" t="s">
        <v>97</v>
      </c>
    </row>
    <row r="50" spans="3:6" x14ac:dyDescent="0.35">
      <c r="C50">
        <v>43</v>
      </c>
      <c r="D50" s="8" t="str">
        <f>HYPERLINK("#'Table 43'!A1", "Grid Summary: If you were looking for some evening entertainment, how likely would you be to consider going to the following? ")</f>
        <v>Grid Summary: If you were looking for some evening entertainment, how likely would you be to consider going to the following? </v>
      </c>
      <c r="E50" s="7"/>
      <c r="F50" t="s">
        <v>97</v>
      </c>
    </row>
    <row r="51" spans="3:6" x14ac:dyDescent="0.35">
      <c r="C51">
        <v>44</v>
      </c>
      <c r="D51" s="8" t="str">
        <f>HYPERLINK("#'Table 44'!A1", "If you were looking for some evening entertainment, how likely would you be to consider going to the following? : Cinema")</f>
        <v>If you were looking for some evening entertainment, how likely would you be to consider going to the following? : Cinema</v>
      </c>
      <c r="E51" s="14" t="str">
        <f>HYPERLINK("#'Full Results'!A485", "485")</f>
        <v>485</v>
      </c>
      <c r="F51" t="s">
        <v>97</v>
      </c>
    </row>
    <row r="52" spans="3:6" x14ac:dyDescent="0.35">
      <c r="C52">
        <v>45</v>
      </c>
      <c r="D52" s="8" t="str">
        <f>HYPERLINK("#'Table 45'!A1", "If you were looking for some evening entertainment, how likely would you be to consider going to the following? : Theatre")</f>
        <v>If you were looking for some evening entertainment, how likely would you be to consider going to the following? : Theatre</v>
      </c>
      <c r="E52" s="14" t="str">
        <f>HYPERLINK("#'Full Results'!A497", "497")</f>
        <v>497</v>
      </c>
      <c r="F52" t="s">
        <v>97</v>
      </c>
    </row>
    <row r="53" spans="3:6" x14ac:dyDescent="0.35">
      <c r="C53">
        <v>46</v>
      </c>
      <c r="D53" s="8" t="str">
        <f>HYPERLINK("#'Table 46'!A1", "If you were looking for some evening entertainment, how likely would you be to consider going to the following? : Opera")</f>
        <v>If you were looking for some evening entertainment, how likely would you be to consider going to the following? : Opera</v>
      </c>
      <c r="E53" s="14" t="str">
        <f>HYPERLINK("#'Full Results'!A509", "509")</f>
        <v>509</v>
      </c>
      <c r="F53" t="s">
        <v>97</v>
      </c>
    </row>
    <row r="54" spans="3:6" x14ac:dyDescent="0.35">
      <c r="C54">
        <v>47</v>
      </c>
      <c r="D54" s="8" t="str">
        <f>HYPERLINK("#'Table 47'!A1", "If you were looking for some evening entertainment, how likely would you be to consider going to the following? : Ballet")</f>
        <v>If you were looking for some evening entertainment, how likely would you be to consider going to the following? : Ballet</v>
      </c>
      <c r="E54" s="14" t="str">
        <f>HYPERLINK("#'Full Results'!A521", "521")</f>
        <v>521</v>
      </c>
      <c r="F54" t="s">
        <v>97</v>
      </c>
    </row>
    <row r="55" spans="3:6" x14ac:dyDescent="0.35">
      <c r="C55">
        <v>48</v>
      </c>
      <c r="D55" s="8" t="str">
        <f>HYPERLINK("#'Table 48'!A1", "If you were looking for some evening entertainment, how likely would you be to consider going to the following? : Live music gig")</f>
        <v>If you were looking for some evening entertainment, how likely would you be to consider going to the following? : Live music gig</v>
      </c>
      <c r="E55" s="14" t="str">
        <f>HYPERLINK("#'Full Results'!A533", "533")</f>
        <v>533</v>
      </c>
      <c r="F55" t="s">
        <v>97</v>
      </c>
    </row>
    <row r="56" spans="3:6" x14ac:dyDescent="0.35">
      <c r="C56">
        <v>49</v>
      </c>
      <c r="D56" s="8" t="str">
        <f>HYPERLINK("#'Table 49'!A1", "If you were looking for some evening entertainment, how likely would you be to consider going to the following? : Musical")</f>
        <v>If you were looking for some evening entertainment, how likely would you be to consider going to the following? : Musical</v>
      </c>
      <c r="E56" s="14" t="str">
        <f>HYPERLINK("#'Full Results'!A545", "545")</f>
        <v>545</v>
      </c>
      <c r="F56" t="s">
        <v>97</v>
      </c>
    </row>
    <row r="57" spans="3:6" x14ac:dyDescent="0.35">
      <c r="C57">
        <v>50</v>
      </c>
      <c r="D57" s="8" t="str">
        <f>HYPERLINK("#'Table 50'!A1", "If you were looking for some evening entertainment, how likely would you be to consider going to the following? : Going to a restaurant")</f>
        <v>If you were looking for some evening entertainment, how likely would you be to consider going to the following? : Going to a restaurant</v>
      </c>
      <c r="E57" s="14" t="str">
        <f>HYPERLINK("#'Full Results'!A557", "557")</f>
        <v>557</v>
      </c>
      <c r="F57" t="s">
        <v>97</v>
      </c>
    </row>
    <row r="58" spans="3:6" x14ac:dyDescent="0.35">
      <c r="C58">
        <v>51</v>
      </c>
      <c r="D58" s="8" t="str">
        <f>HYPERLINK("#'Table 51'!A1", "If you were looking for some evening entertainment, how likely would you be to consider going to the following? : Pub")</f>
        <v>If you were looking for some evening entertainment, how likely would you be to consider going to the following? : Pub</v>
      </c>
      <c r="E58" s="14" t="str">
        <f>HYPERLINK("#'Full Results'!A569", "569")</f>
        <v>569</v>
      </c>
      <c r="F58" t="s">
        <v>97</v>
      </c>
    </row>
    <row r="59" spans="3:6" x14ac:dyDescent="0.35">
      <c r="C59">
        <v>52</v>
      </c>
      <c r="D59" s="8" t="str">
        <f>HYPERLINK("#'Table 52'!A1", "Grid Summary: If you were looking for something to do for a day out, how likely would you be to consider doing the following?Please select all that apply  ")</f>
        <v>Grid Summary: If you were looking for something to do for a day out, how likely would you be to consider doing the following?Please select all that apply  </v>
      </c>
      <c r="E59" s="7"/>
      <c r="F59" t="s">
        <v>97</v>
      </c>
    </row>
    <row r="60" spans="3:6" x14ac:dyDescent="0.35">
      <c r="C60">
        <v>53</v>
      </c>
      <c r="D60" s="8" t="str">
        <f>HYPERLINK("#'Table 53'!A1", "If you were looking for something to do for a day out, how likely would you be to consider doing the following?Please select all that apply  : Going to an art gallery")</f>
        <v>If you were looking for something to do for a day out, how likely would you be to consider doing the following?Please select all that apply  : Going to an art gallery</v>
      </c>
      <c r="E60" s="14" t="str">
        <f>HYPERLINK("#'Full Results'!A581", "581")</f>
        <v>581</v>
      </c>
      <c r="F60" t="s">
        <v>97</v>
      </c>
    </row>
    <row r="61" spans="3:6" x14ac:dyDescent="0.35">
      <c r="C61">
        <v>54</v>
      </c>
      <c r="D61" s="8" t="str">
        <f>HYPERLINK("#'Table 54'!A1", "If you were looking for something to do for a day out, how likely would you be to consider doing the following?Please select all that apply  : Going to a museum")</f>
        <v>If you were looking for something to do for a day out, how likely would you be to consider doing the following?Please select all that apply  : Going to a museum</v>
      </c>
      <c r="E61" s="14" t="str">
        <f>HYPERLINK("#'Full Results'!A593", "593")</f>
        <v>593</v>
      </c>
      <c r="F61" t="s">
        <v>97</v>
      </c>
    </row>
    <row r="62" spans="3:6" x14ac:dyDescent="0.35">
      <c r="C62">
        <v>55</v>
      </c>
      <c r="D62" s="8" t="str">
        <f>HYPERLINK("#'Table 55'!A1", "If you were looking for something to do for a day out, how likely would you be to consider doing the following?Please select all that apply  : Going to a historical building")</f>
        <v>If you were looking for something to do for a day out, how likely would you be to consider doing the following?Please select all that apply  : Going to a historical building</v>
      </c>
      <c r="E62" s="14" t="str">
        <f>HYPERLINK("#'Full Results'!A605", "605")</f>
        <v>605</v>
      </c>
      <c r="F62" t="s">
        <v>97</v>
      </c>
    </row>
    <row r="63" spans="3:6" x14ac:dyDescent="0.35">
      <c r="C63">
        <v>56</v>
      </c>
      <c r="D63" s="8" t="str">
        <f>HYPERLINK("#'Table 56'!A1", "If you were looking for something to do for a day out, how likely would you be to consider doing the following?Please select all that apply  : Going to a sport event")</f>
        <v>If you were looking for something to do for a day out, how likely would you be to consider doing the following?Please select all that apply  : Going to a sport event</v>
      </c>
      <c r="E63" s="14" t="str">
        <f>HYPERLINK("#'Full Results'!A617", "617")</f>
        <v>617</v>
      </c>
      <c r="F63" t="s">
        <v>97</v>
      </c>
    </row>
    <row r="64" spans="3:6" x14ac:dyDescent="0.35">
      <c r="C64">
        <v>57</v>
      </c>
      <c r="D64" s="8" t="str">
        <f>HYPERLINK("#'Table 57'!A1", "If you were looking for something to do for a day out, how likely would you be to consider doing the following?Please select all that apply  : Going to a music festival")</f>
        <v>If you were looking for something to do for a day out, how likely would you be to consider doing the following?Please select all that apply  : Going to a music festival</v>
      </c>
      <c r="E64" s="14" t="str">
        <f>HYPERLINK("#'Full Results'!A629", "629")</f>
        <v>629</v>
      </c>
      <c r="F64" t="s">
        <v>97</v>
      </c>
    </row>
    <row r="65" spans="3:6" x14ac:dyDescent="0.35">
      <c r="C65">
        <v>58</v>
      </c>
      <c r="D65" s="8" t="str">
        <f>HYPERLINK("#'Table 58'!A1", "If you were looking for something to do for a day out, how likely would you be to consider doing the following?Please select all that apply  : Going to a marketplace")</f>
        <v>If you were looking for something to do for a day out, how likely would you be to consider doing the following?Please select all that apply  : Going to a marketplace</v>
      </c>
      <c r="E65" s="14" t="str">
        <f>HYPERLINK("#'Full Results'!A641", "641")</f>
        <v>641</v>
      </c>
      <c r="F65" t="s">
        <v>97</v>
      </c>
    </row>
    <row r="66" spans="3:6" x14ac:dyDescent="0.35">
      <c r="C66">
        <v>59</v>
      </c>
      <c r="D66" s="8" t="str">
        <f>HYPERLINK("#'Table 59'!A1", "If you were looking for something to do for a day out, how likely would you be to consider doing the following?Please select all that apply  : Going to a place of natural beauty like a forest or the sea")</f>
        <v>If you were looking for something to do for a day out, how likely would you be to consider doing the following?Please select all that apply  : Going to a place of natural beauty like a forest or the sea</v>
      </c>
      <c r="E66" s="14" t="str">
        <f>HYPERLINK("#'Full Results'!A653", "653")</f>
        <v>653</v>
      </c>
      <c r="F66" t="s">
        <v>97</v>
      </c>
    </row>
    <row r="67" spans="3:6" x14ac:dyDescent="0.35">
      <c r="C67">
        <v>60</v>
      </c>
      <c r="D67" s="8" t="str">
        <f>HYPERLINK("#'Table 60'!A1", "Which of the following, if any, would you say are important contributors to the UK economy?Select any which apply")</f>
        <v>Which of the following, if any, would you say are important contributors to the UK economy?Select any which apply</v>
      </c>
      <c r="E67" s="14" t="str">
        <f>HYPERLINK("#'Full Results'!A665", "665")</f>
        <v>665</v>
      </c>
      <c r="F67" t="s">
        <v>97</v>
      </c>
    </row>
    <row r="68" spans="3:6" x14ac:dyDescent="0.35">
      <c r="C68">
        <v>61</v>
      </c>
      <c r="D68" s="8" t="str">
        <f>HYPERLINK("#'Table 61'!A1", "Which of the following, if any, would you say are important parts of modern British society?Select any which apply")</f>
        <v>Which of the following, if any, would you say are important parts of modern British society?Select any which apply</v>
      </c>
      <c r="E68" s="14" t="str">
        <f>HYPERLINK("#'Full Results'!A682", "682")</f>
        <v>682</v>
      </c>
      <c r="F68" t="s">
        <v>97</v>
      </c>
    </row>
    <row r="69" spans="3:6" x14ac:dyDescent="0.35">
      <c r="C69">
        <v>62</v>
      </c>
      <c r="D69" s="8" t="str">
        <f>HYPERLINK("#'Table 62'!A1", "Which of the following, if any, would you say are important contributors to your local economy?Select any which apply")</f>
        <v>Which of the following, if any, would you say are important contributors to your local economy?Select any which apply</v>
      </c>
      <c r="E69" s="14" t="str">
        <f>HYPERLINK("#'Full Results'!A699", "699")</f>
        <v>699</v>
      </c>
      <c r="F69" t="s">
        <v>97</v>
      </c>
    </row>
    <row r="70" spans="3:6" x14ac:dyDescent="0.35">
      <c r="C70">
        <v>63</v>
      </c>
      <c r="D70" s="8" t="str">
        <f>HYPERLINK("#'Table 63'!A1", "Which of the following, if any, would you say are important parts of British tradition?Select any which apply")</f>
        <v>Which of the following, if any, would you say are important parts of British tradition?Select any which apply</v>
      </c>
      <c r="E70" s="14" t="str">
        <f>HYPERLINK("#'Full Results'!A716", "716")</f>
        <v>716</v>
      </c>
      <c r="F70" t="s">
        <v>97</v>
      </c>
    </row>
    <row r="71" spans="3:6" x14ac:dyDescent="0.35">
      <c r="C71">
        <v>64</v>
      </c>
      <c r="D71" s="8" t="str">
        <f>HYPERLINK("#'Table 64'!A1", "Which of the following, if any, would you say are important parts of British culture?Select any which apply")</f>
        <v>Which of the following, if any, would you say are important parts of British culture?Select any which apply</v>
      </c>
      <c r="E71" s="14" t="str">
        <f>HYPERLINK("#'Full Results'!A733", "733")</f>
        <v>733</v>
      </c>
      <c r="F71" t="s">
        <v>97</v>
      </c>
    </row>
    <row r="72" spans="3:6" x14ac:dyDescent="0.35">
      <c r="C72">
        <v>65</v>
      </c>
      <c r="D72" s="8" t="str">
        <f>HYPERLINK("#'Table 65'!A1", "Grid Summary: Do you agree or disagree with the following?")</f>
        <v>Grid Summary: Do you agree or disagree with the following?</v>
      </c>
      <c r="E72" s="7"/>
      <c r="F72" t="s">
        <v>97</v>
      </c>
    </row>
    <row r="73" spans="3:6" x14ac:dyDescent="0.35">
      <c r="C73">
        <v>66</v>
      </c>
      <c r="D73" s="8" t="str">
        <f>HYPERLINK("#'Table 66'!A1", "Do you agree or disagree with the following?: I find history interesting")</f>
        <v>Do you agree or disagree with the following?: I find history interesting</v>
      </c>
      <c r="E73" s="14" t="str">
        <f>HYPERLINK("#'Full Results'!A750", "750")</f>
        <v>750</v>
      </c>
      <c r="F73" t="s">
        <v>97</v>
      </c>
    </row>
    <row r="74" spans="3:6" x14ac:dyDescent="0.35">
      <c r="C74">
        <v>67</v>
      </c>
      <c r="D74" s="8" t="str">
        <f>HYPERLINK("#'Table 67'!A1", "Do you agree or disagree with the following?: Modern art is meaningless")</f>
        <v>Do you agree or disagree with the following?: Modern art is meaningless</v>
      </c>
      <c r="E74" s="14" t="str">
        <f>HYPERLINK("#'Full Results'!A762", "762")</f>
        <v>762</v>
      </c>
      <c r="F74" t="s">
        <v>97</v>
      </c>
    </row>
    <row r="75" spans="3:6" x14ac:dyDescent="0.35">
      <c r="C75">
        <v>68</v>
      </c>
      <c r="D75" s="8" t="str">
        <f>HYPERLINK("#'Table 68'!A1", "Do you agree or disagree with the following?: Preserving traditions is important")</f>
        <v>Do you agree or disagree with the following?: Preserving traditions is important</v>
      </c>
      <c r="E75" s="14" t="str">
        <f>HYPERLINK("#'Full Results'!A774", "774")</f>
        <v>774</v>
      </c>
      <c r="F75" t="s">
        <v>97</v>
      </c>
    </row>
    <row r="76" spans="3:6" x14ac:dyDescent="0.35">
      <c r="C76">
        <v>69</v>
      </c>
      <c r="D76" s="8" t="str">
        <f>HYPERLINK("#'Table 69'!A1", "Do you agree or disagree with the following?: Embracing modern artforms is important")</f>
        <v>Do you agree or disagree with the following?: Embracing modern artforms is important</v>
      </c>
      <c r="E76" s="14" t="str">
        <f>HYPERLINK("#'Full Results'!A786", "786")</f>
        <v>786</v>
      </c>
      <c r="F76" t="s">
        <v>97</v>
      </c>
    </row>
    <row r="77" spans="3:6" x14ac:dyDescent="0.35">
      <c r="C77">
        <v>70</v>
      </c>
      <c r="D77" s="8" t="str">
        <f>HYPERLINK("#'Table 70'!A1", "Do you agree or disagree with the following?: Traditional art and theatre needs innovation")</f>
        <v>Do you agree or disagree with the following?: Traditional art and theatre needs innovation</v>
      </c>
      <c r="E77" s="14" t="str">
        <f>HYPERLINK("#'Full Results'!A798", "798")</f>
        <v>798</v>
      </c>
      <c r="F77" t="s">
        <v>97</v>
      </c>
    </row>
    <row r="78" spans="3:6" x14ac:dyDescent="0.35">
      <c r="C78">
        <v>71</v>
      </c>
      <c r="D78" s="8" t="str">
        <f>HYPERLINK("#'Table 71'!A1", "Grid Summary: Sometimes classic stories are retold with a new modern spin. Which of the following best describes your views on reimagining old stories like this?")</f>
        <v>Grid Summary: Sometimes classic stories are retold with a new modern spin. Which of the following best describes your views on reimagining old stories like this?</v>
      </c>
      <c r="E78" s="7"/>
      <c r="F78" t="s">
        <v>97</v>
      </c>
    </row>
    <row r="79" spans="3:6" x14ac:dyDescent="0.35">
      <c r="C79">
        <v>72</v>
      </c>
      <c r="D79" s="8" t="str">
        <f>HYPERLINK("#'Table 72'!A1", "Sometimes classic stories are retold with a new modern spin. Which of the following best describes your views on reimagining old stories like this?: It is unimaginative to retell old stories rather than come up with new ones")</f>
        <v>Sometimes classic stories are retold with a new modern spin. Which of the following best describes your views on reimagining old stories like this?: It is unimaginative to retell old stories rather than come up with new ones</v>
      </c>
      <c r="E79" s="14" t="str">
        <f>HYPERLINK("#'Full Results'!A810", "810")</f>
        <v>810</v>
      </c>
      <c r="F79" t="s">
        <v>97</v>
      </c>
    </row>
    <row r="80" spans="3:6" x14ac:dyDescent="0.35">
      <c r="C80">
        <v>73</v>
      </c>
      <c r="D80" s="8" t="str">
        <f>HYPERLINK("#'Table 73'!A1", "Sometimes classic stories are retold with a new modern spin. Which of the following best describes your views on reimagining old stories like this?: Retelling old stories for a modern audience keeps them alive")</f>
        <v>Sometimes classic stories are retold with a new modern spin. Which of the following best describes your views on reimagining old stories like this?: Retelling old stories for a modern audience keeps them alive</v>
      </c>
      <c r="E80" s="14" t="str">
        <f>HYPERLINK("#'Full Results'!A822", "822")</f>
        <v>822</v>
      </c>
      <c r="F80" t="s">
        <v>97</v>
      </c>
    </row>
    <row r="81" spans="3:6" x14ac:dyDescent="0.35">
      <c r="C81">
        <v>74</v>
      </c>
      <c r="D81" s="8" t="str">
        <f>HYPERLINK("#'Table 74'!A1", "Sometimes classic stories are retold with a new modern spin. Which of the following best describes your views on reimagining old stories like this?: I tend to prefer originals to remakes")</f>
        <v>Sometimes classic stories are retold with a new modern spin. Which of the following best describes your views on reimagining old stories like this?: I tend to prefer originals to remakes</v>
      </c>
      <c r="E81" s="14" t="str">
        <f>HYPERLINK("#'Full Results'!A834", "834")</f>
        <v>834</v>
      </c>
      <c r="F81" t="s">
        <v>97</v>
      </c>
    </row>
    <row r="82" spans="3:6" x14ac:dyDescent="0.35">
      <c r="C82">
        <v>75</v>
      </c>
      <c r="D82" s="8" t="str">
        <f>HYPERLINK("#'Table 75'!A1", "Sometimes classic stories are retold with a new modern spin. Which of the following best describes your views on reimagining old stories like this?: Retelling old stories for a modern audience ruins the story")</f>
        <v>Sometimes classic stories are retold with a new modern spin. Which of the following best describes your views on reimagining old stories like this?: Retelling old stories for a modern audience ruins the story</v>
      </c>
      <c r="E82" s="14" t="str">
        <f>HYPERLINK("#'Full Results'!A846", "846")</f>
        <v>846</v>
      </c>
      <c r="F82" t="s">
        <v>97</v>
      </c>
    </row>
    <row r="83" spans="3:6" x14ac:dyDescent="0.35">
      <c r="C83">
        <v>76</v>
      </c>
      <c r="D83" s="8" t="str">
        <f>HYPERLINK("#'Table 76'!A1", "Grid Summary: Which of the following operas have you heard of or seen?  ")</f>
        <v>Grid Summary: Which of the following operas have you heard of or seen?  </v>
      </c>
      <c r="E83" s="7"/>
      <c r="F83" t="s">
        <v>97</v>
      </c>
    </row>
    <row r="84" spans="3:6" x14ac:dyDescent="0.35">
      <c r="C84">
        <v>77</v>
      </c>
      <c r="D84" s="8" t="str">
        <f>HYPERLINK("#'Table 77'!A1", "Which of the following operas have you heard of or seen?  : La Bohème")</f>
        <v>Which of the following operas have you heard of or seen?  : La Bohème</v>
      </c>
      <c r="E84" s="14" t="str">
        <f>HYPERLINK("#'Full Results'!A858", "858")</f>
        <v>858</v>
      </c>
      <c r="F84" t="s">
        <v>97</v>
      </c>
    </row>
    <row r="85" spans="3:6" x14ac:dyDescent="0.35">
      <c r="C85">
        <v>78</v>
      </c>
      <c r="D85" s="8" t="str">
        <f>HYPERLINK("#'Table 78'!A1", "Which of the following operas have you heard of or seen?  : The Magic Flute")</f>
        <v>Which of the following operas have you heard of or seen?  : The Magic Flute</v>
      </c>
      <c r="E85" s="14" t="str">
        <f>HYPERLINK("#'Full Results'!A865", "865")</f>
        <v>865</v>
      </c>
      <c r="F85" t="s">
        <v>97</v>
      </c>
    </row>
    <row r="86" spans="3:6" x14ac:dyDescent="0.35">
      <c r="C86">
        <v>79</v>
      </c>
      <c r="D86" s="8" t="str">
        <f>HYPERLINK("#'Table 79'!A1", "Which of the following operas have you heard of or seen?  : La Sonata di Velluto")</f>
        <v>Which of the following operas have you heard of or seen?  : La Sonata di Velluto</v>
      </c>
      <c r="E86" s="14" t="str">
        <f>HYPERLINK("#'Full Results'!A872", "872")</f>
        <v>872</v>
      </c>
      <c r="F86" t="s">
        <v>97</v>
      </c>
    </row>
    <row r="87" spans="3:6" x14ac:dyDescent="0.35">
      <c r="C87">
        <v>80</v>
      </c>
      <c r="D87" s="8" t="str">
        <f>HYPERLINK("#'Table 80'!A1", "Which of the following operas have you heard of or seen?  : La Traviata")</f>
        <v>Which of the following operas have you heard of or seen?  : La Traviata</v>
      </c>
      <c r="E87" s="14" t="str">
        <f>HYPERLINK("#'Full Results'!A879", "879")</f>
        <v>879</v>
      </c>
      <c r="F87" t="s">
        <v>97</v>
      </c>
    </row>
    <row r="88" spans="3:6" x14ac:dyDescent="0.35">
      <c r="C88">
        <v>81</v>
      </c>
      <c r="D88" s="8" t="str">
        <f>HYPERLINK("#'Table 81'!A1", "Which of the following operas have you heard of or seen?  : The Barber of Seville")</f>
        <v>Which of the following operas have you heard of or seen?  : The Barber of Seville</v>
      </c>
      <c r="E88" s="14" t="str">
        <f>HYPERLINK("#'Full Results'!A886", "886")</f>
        <v>886</v>
      </c>
      <c r="F88" t="s">
        <v>97</v>
      </c>
    </row>
    <row r="89" spans="3:6" x14ac:dyDescent="0.35">
      <c r="C89">
        <v>82</v>
      </c>
      <c r="D89" s="8" t="str">
        <f>HYPERLINK("#'Table 82'!A1", "Which of the following operas have you heard of or seen?  : The Reverie")</f>
        <v>Which of the following operas have you heard of or seen?  : The Reverie</v>
      </c>
      <c r="E89" s="14" t="str">
        <f>HYPERLINK("#'Full Results'!A893", "893")</f>
        <v>893</v>
      </c>
      <c r="F89" t="s">
        <v>97</v>
      </c>
    </row>
    <row r="90" spans="3:6" x14ac:dyDescent="0.35">
      <c r="C90">
        <v>83</v>
      </c>
      <c r="D90" s="8" t="str">
        <f>HYPERLINK("#'Table 83'!A1", "Which of the following operas have you heard of or seen?  : Turandot")</f>
        <v>Which of the following operas have you heard of or seen?  : Turandot</v>
      </c>
      <c r="E90" s="14" t="str">
        <f>HYPERLINK("#'Full Results'!A900", "900")</f>
        <v>900</v>
      </c>
      <c r="F90" t="s">
        <v>97</v>
      </c>
    </row>
    <row r="91" spans="3:6" x14ac:dyDescent="0.35">
      <c r="C91">
        <v>84</v>
      </c>
      <c r="D91" s="8" t="str">
        <f>HYPERLINK("#'Table 84'!A1", "Which of the following operas have you heard of or seen?  : The Marriage of Figaro")</f>
        <v>Which of the following operas have you heard of or seen?  : The Marriage of Figaro</v>
      </c>
      <c r="E91" s="14" t="str">
        <f>HYPERLINK("#'Full Results'!A907", "907")</f>
        <v>907</v>
      </c>
      <c r="F91" t="s">
        <v>97</v>
      </c>
    </row>
    <row r="92" spans="3:6" x14ac:dyDescent="0.35">
      <c r="C92">
        <v>85</v>
      </c>
      <c r="D92" s="8" t="str">
        <f>HYPERLINK("#'Table 85'!A1", "Which of the following operas have you heard of or seen?  : The Handmaid’s Tale")</f>
        <v>Which of the following operas have you heard of or seen?  : The Handmaid’s Tale</v>
      </c>
      <c r="E92" s="14" t="str">
        <f>HYPERLINK("#'Full Results'!A914", "914")</f>
        <v>914</v>
      </c>
      <c r="F92" t="s">
        <v>97</v>
      </c>
    </row>
    <row r="93" spans="3:6" x14ac:dyDescent="0.35">
      <c r="C93">
        <v>86</v>
      </c>
      <c r="D93" s="8" t="str">
        <f>HYPERLINK("#'Table 86'!A1", "Which of the following operas have you heard of or seen?  : Carmen")</f>
        <v>Which of the following operas have you heard of or seen?  : Carmen</v>
      </c>
      <c r="E93" s="14" t="str">
        <f>HYPERLINK("#'Full Results'!A921", "921")</f>
        <v>921</v>
      </c>
      <c r="F93" t="s">
        <v>97</v>
      </c>
    </row>
    <row r="94" spans="3:6" x14ac:dyDescent="0.35">
      <c r="C94">
        <v>87</v>
      </c>
      <c r="D94" s="8" t="str">
        <f>HYPERLINK("#'Table 87'!A1", " The Life and Times of Malcolm X:Which of the following operas have you heard of or seen?  : X")</f>
        <v xml:space="preserve"> The Life and Times of Malcolm X:Which of the following operas have you heard of or seen?  : X</v>
      </c>
      <c r="E94" s="14" t="str">
        <f>HYPERLINK("#'Full Results'!A928", "928")</f>
        <v>928</v>
      </c>
      <c r="F94" t="s">
        <v>97</v>
      </c>
    </row>
    <row r="95" spans="3:6" x14ac:dyDescent="0.35">
      <c r="C95">
        <v>88</v>
      </c>
      <c r="D95" s="8" t="str">
        <f>HYPERLINK("#'Table 88'!A1", "Which of the following operas have you heard of or seen?  : Dead Man Walking")</f>
        <v>Which of the following operas have you heard of or seen?  : Dead Man Walking</v>
      </c>
      <c r="E95" s="14" t="str">
        <f>HYPERLINK("#'Full Results'!A935", "935")</f>
        <v>935</v>
      </c>
      <c r="F95" t="s">
        <v>97</v>
      </c>
    </row>
    <row r="96" spans="3:6" x14ac:dyDescent="0.35">
      <c r="C96">
        <v>89</v>
      </c>
      <c r="D96" s="8" t="str">
        <f>HYPERLINK("#'Table 89'!A1", "Grid Summary: Based on what you know, which of the following aspects do you think are necessary for something to be “an opera”?")</f>
        <v>Grid Summary: Based on what you know, which of the following aspects do you think are necessary for something to be “an opera”?</v>
      </c>
      <c r="E96" s="7"/>
      <c r="F96" t="s">
        <v>97</v>
      </c>
    </row>
    <row r="97" spans="3:6" x14ac:dyDescent="0.35">
      <c r="C97">
        <v>90</v>
      </c>
      <c r="D97" s="8" t="str">
        <f>HYPERLINK("#'Table 90'!A1", "Based on what you know, which of the following aspects do you think are necessary for something to be “an opera”?: An opera has to tell a story")</f>
        <v>Based on what you know, which of the following aspects do you think are necessary for something to be “an opera”?: An opera has to tell a story</v>
      </c>
      <c r="E97" s="14" t="str">
        <f>HYPERLINK("#'Full Results'!A942", "942")</f>
        <v>942</v>
      </c>
      <c r="F97" t="s">
        <v>97</v>
      </c>
    </row>
    <row r="98" spans="3:6" x14ac:dyDescent="0.35">
      <c r="C98">
        <v>91</v>
      </c>
      <c r="D98" s="8" t="str">
        <f>HYPERLINK("#'Table 91'!A1", "Based on what you know, which of the following aspects do you think are necessary for something to be “an opera”?: An opera has to be a tragedy")</f>
        <v>Based on what you know, which of the following aspects do you think are necessary for something to be “an opera”?: An opera has to be a tragedy</v>
      </c>
      <c r="E98" s="14" t="str">
        <f>HYPERLINK("#'Full Results'!A948", "948")</f>
        <v>948</v>
      </c>
      <c r="F98" t="s">
        <v>97</v>
      </c>
    </row>
    <row r="99" spans="3:6" x14ac:dyDescent="0.35">
      <c r="C99">
        <v>92</v>
      </c>
      <c r="D99" s="8" t="str">
        <f>HYPERLINK("#'Table 92'!A1", "Based on what you know, which of the following aspects do you think are necessary for something to be “an opera”?: An opera has to have music")</f>
        <v>Based on what you know, which of the following aspects do you think are necessary for something to be “an opera”?: An opera has to have music</v>
      </c>
      <c r="E99" s="14" t="str">
        <f>HYPERLINK("#'Full Results'!A954", "954")</f>
        <v>954</v>
      </c>
      <c r="F99" t="s">
        <v>97</v>
      </c>
    </row>
    <row r="100" spans="3:6" x14ac:dyDescent="0.35">
      <c r="C100">
        <v>93</v>
      </c>
      <c r="D100" s="8" t="str">
        <f>HYPERLINK("#'Table 93'!A1", "Based on what you know, which of the following aspects do you think are necessary for something to be “an opera”?: An opera has to have singing")</f>
        <v>Based on what you know, which of the following aspects do you think are necessary for something to be “an opera”?: An opera has to have singing</v>
      </c>
      <c r="E100" s="14" t="str">
        <f>HYPERLINK("#'Full Results'!A960", "960")</f>
        <v>960</v>
      </c>
      <c r="F100" t="s">
        <v>97</v>
      </c>
    </row>
    <row r="101" spans="3:6" x14ac:dyDescent="0.35">
      <c r="C101">
        <v>94</v>
      </c>
      <c r="D101" s="8" t="str">
        <f>HYPERLINK("#'Table 94'!A1", "Based on what you know, which of the following aspects do you think are necessary for something to be “an opera”?: An opera has to have singing with lots of “vibrato” (i.e. rapidly changing pitch that makes the voice sound “wobbly”)")</f>
        <v>Based on what you know, which of the following aspects do you think are necessary for something to be “an opera”?: An opera has to have singing with lots of “vibrato” (i.e. rapidly changing pitch that makes the voice sound “wobbly”)</v>
      </c>
      <c r="E101" s="14" t="str">
        <f>HYPERLINK("#'Full Results'!A966", "966")</f>
        <v>966</v>
      </c>
      <c r="F101" t="s">
        <v>97</v>
      </c>
    </row>
    <row r="102" spans="3:6" x14ac:dyDescent="0.35">
      <c r="C102">
        <v>95</v>
      </c>
      <c r="D102" s="8" t="str">
        <f>HYPERLINK("#'Table 95'!A1", "Based on what you know, which of the following aspects do you think are necessary for something to be “an opera”?: An opera has to be from before the 1900s")</f>
        <v>Based on what you know, which of the following aspects do you think are necessary for something to be “an opera”?: An opera has to be from before the 1900s</v>
      </c>
      <c r="E102" s="14" t="str">
        <f>HYPERLINK("#'Full Results'!A972", "972")</f>
        <v>972</v>
      </c>
      <c r="F102" t="s">
        <v>97</v>
      </c>
    </row>
    <row r="103" spans="3:6" x14ac:dyDescent="0.35">
      <c r="C103">
        <v>96</v>
      </c>
      <c r="D103" s="8" t="str">
        <f>HYPERLINK("#'Table 96'!A1", " When was the last time you listened to a piece of opera music?")</f>
        <v xml:space="preserve"> When was the last time you listened to a piece of opera music?</v>
      </c>
      <c r="E103" s="14" t="str">
        <f>HYPERLINK("#'Full Results'!A978", "978")</f>
        <v>978</v>
      </c>
      <c r="F103" t="s">
        <v>97</v>
      </c>
    </row>
    <row r="104" spans="3:6" x14ac:dyDescent="0.35">
      <c r="C104">
        <v>97</v>
      </c>
      <c r="D104" s="8" t="str">
        <f>HYPERLINK("#'Table 97'!A1", "Which of the following pieces of opera music have you heard of, if any?Select any which apply")</f>
        <v>Which of the following pieces of opera music have you heard of, if any?Select any which apply</v>
      </c>
      <c r="E104" s="14" t="str">
        <f>HYPERLINK("#'Full Results'!A989", "989")</f>
        <v>989</v>
      </c>
      <c r="F104" t="s">
        <v>97</v>
      </c>
    </row>
    <row r="105" spans="3:6" x14ac:dyDescent="0.35">
      <c r="C105">
        <v>98</v>
      </c>
      <c r="D105" s="8" t="str">
        <f>HYPERLINK("#'Table 98'!A1", "Which of the following opera composers have you heard of, if any?Select any which apply  ")</f>
        <v>Which of the following opera composers have you heard of, if any?Select any which apply  </v>
      </c>
      <c r="E105" s="14" t="str">
        <f>HYPERLINK("#'Full Results'!A1001", "1001")</f>
        <v>1001</v>
      </c>
      <c r="F105" t="s">
        <v>97</v>
      </c>
    </row>
    <row r="106" spans="3:6" x14ac:dyDescent="0.35">
      <c r="C106">
        <v>99</v>
      </c>
      <c r="D106" s="8" t="str">
        <f>HYPERLINK("#'Table 99'!A1", "In what situations, if any, have you heard or encountered opera music?Select any which apply")</f>
        <v>In what situations, if any, have you heard or encountered opera music?Select any which apply</v>
      </c>
      <c r="E106" s="14" t="str">
        <f>HYPERLINK("#'Full Results'!A1015", "1015")</f>
        <v>1015</v>
      </c>
      <c r="F106" t="s">
        <v>97</v>
      </c>
    </row>
    <row r="107" spans="3:6" x14ac:dyDescent="0.35">
      <c r="C107">
        <v>100</v>
      </c>
      <c r="D107" s="8" t="str">
        <f>HYPERLINK("#'Table 100'!A1", " As far as you know, when was the last time you saw promotional material for an opera?")</f>
        <v xml:space="preserve"> As far as you know, when was the last time you saw promotional material for an opera?</v>
      </c>
      <c r="E107" s="14" t="str">
        <f>HYPERLINK("#'Full Results'!A1030", "1030")</f>
        <v>1030</v>
      </c>
      <c r="F107" t="s">
        <v>97</v>
      </c>
    </row>
    <row r="108" spans="3:6" x14ac:dyDescent="0.35">
      <c r="C108">
        <v>101</v>
      </c>
      <c r="D108" s="8" t="str">
        <f>HYPERLINK("#'Table 101'!A1", "You said that you have seen promotional material for an opera. If you can remember, what type of promotional material did you see?Select any which apply")</f>
        <v>You said that you have seen promotional material for an opera. If you can remember, what type of promotional material did you see?Select any which apply</v>
      </c>
      <c r="E108" s="14" t="str">
        <f>HYPERLINK("#'Full Results'!A1041", "1041")</f>
        <v>1041</v>
      </c>
      <c r="F108" t="s">
        <v>456</v>
      </c>
    </row>
    <row r="109" spans="3:6" x14ac:dyDescent="0.35">
      <c r="C109">
        <v>102</v>
      </c>
      <c r="D109" s="8" t="str">
        <f>HYPERLINK("#'Table 102'!A1", "Grid Summary:  ")</f>
        <v>Grid Summary:  </v>
      </c>
      <c r="E109" s="7"/>
      <c r="F109" t="s">
        <v>97</v>
      </c>
    </row>
    <row r="110" spans="3:6" x14ac:dyDescent="0.35">
      <c r="C110">
        <v>103</v>
      </c>
      <c r="D110" s="8" t="str">
        <f>HYPERLINK("#'Table 103'!A1", "Next, we’d like you to rate opera, both as a theatrical experience and music genre, along these qualities: : Cheap|Expensive")</f>
        <v>Next, we’d like you to rate opera, both as a theatrical experience and music genre, along these qualities: : Cheap|Expensive</v>
      </c>
      <c r="E110" s="14" t="str">
        <f>HYPERLINK("#'Full Results'!A1055", "1055")</f>
        <v>1055</v>
      </c>
      <c r="F110" t="s">
        <v>97</v>
      </c>
    </row>
    <row r="111" spans="3:6" x14ac:dyDescent="0.35">
      <c r="C111">
        <v>104</v>
      </c>
      <c r="D111" s="8" t="str">
        <f>HYPERLINK("#'Table 104'!A1", "Next, we’d like you to rate opera, both as a theatrical experience and music genre, along these qualities: : Boring|Exciting")</f>
        <v>Next, we’d like you to rate opera, both as a theatrical experience and music genre, along these qualities: : Boring|Exciting</v>
      </c>
      <c r="E111" s="14" t="str">
        <f>HYPERLINK("#'Full Results'!A1065", "1065")</f>
        <v>1065</v>
      </c>
      <c r="F111" t="s">
        <v>97</v>
      </c>
    </row>
    <row r="112" spans="3:6" x14ac:dyDescent="0.35">
      <c r="C112">
        <v>105</v>
      </c>
      <c r="D112" s="8" t="str">
        <f>HYPERLINK("#'Table 105'!A1", "Next, we’d like you to rate opera, both as a theatrical experience and music genre, along these qualities: : Unconventional|Traditional")</f>
        <v>Next, we’d like you to rate opera, both as a theatrical experience and music genre, along these qualities: : Unconventional|Traditional</v>
      </c>
      <c r="E112" s="14" t="str">
        <f>HYPERLINK("#'Full Results'!A1075", "1075")</f>
        <v>1075</v>
      </c>
      <c r="F112" t="s">
        <v>97</v>
      </c>
    </row>
    <row r="113" spans="3:6" x14ac:dyDescent="0.35">
      <c r="C113">
        <v>106</v>
      </c>
      <c r="D113" s="8" t="str">
        <f>HYPERLINK("#'Table 106'!A1", "Next, we’d like you to rate opera, both as a theatrical experience and music genre, along these qualities: : Silly|Serious")</f>
        <v>Next, we’d like you to rate opera, both as a theatrical experience and music genre, along these qualities: : Silly|Serious</v>
      </c>
      <c r="E113" s="14" t="str">
        <f>HYPERLINK("#'Full Results'!A1085", "1085")</f>
        <v>1085</v>
      </c>
      <c r="F113" t="s">
        <v>97</v>
      </c>
    </row>
    <row r="114" spans="3:6" x14ac:dyDescent="0.35">
      <c r="C114">
        <v>107</v>
      </c>
      <c r="D114" s="8" t="str">
        <f>HYPERLINK("#'Table 107'!A1", "Next, we’d like you to rate opera, both as a theatrical experience and music genre, along these qualities: : Exclusive|Inclusive")</f>
        <v>Next, we’d like you to rate opera, both as a theatrical experience and music genre, along these qualities: : Exclusive|Inclusive</v>
      </c>
      <c r="E114" s="14" t="str">
        <f>HYPERLINK("#'Full Results'!A1095", "1095")</f>
        <v>1095</v>
      </c>
      <c r="F114" t="s">
        <v>97</v>
      </c>
    </row>
    <row r="115" spans="3:6" x14ac:dyDescent="0.35">
      <c r="C115">
        <v>108</v>
      </c>
      <c r="D115" s="8" t="str">
        <f>HYPERLINK("#'Table 108'!A1", "Next, we’d like you to rate opera, both as a theatrical experience and music genre, along these qualities: : Intimidating|Approachable")</f>
        <v>Next, we’d like you to rate opera, both as a theatrical experience and music genre, along these qualities: : Intimidating|Approachable</v>
      </c>
      <c r="E115" s="14" t="str">
        <f>HYPERLINK("#'Full Results'!A1105", "1105")</f>
        <v>1105</v>
      </c>
      <c r="F115" t="s">
        <v>97</v>
      </c>
    </row>
    <row r="116" spans="3:6" x14ac:dyDescent="0.35">
      <c r="C116">
        <v>109</v>
      </c>
      <c r="D116" s="8" t="str">
        <f>HYPERLINK("#'Table 109'!A1", "Next, we’d like you to rate opera, both as a theatrical experience and music genre, along these qualities: : Sounds Beautiful|Sounds Horrible")</f>
        <v>Next, we’d like you to rate opera, both as a theatrical experience and music genre, along these qualities: : Sounds Beautiful|Sounds Horrible</v>
      </c>
      <c r="E116" s="14" t="str">
        <f>HYPERLINK("#'Full Results'!A1115", "1115")</f>
        <v>1115</v>
      </c>
      <c r="F116" t="s">
        <v>97</v>
      </c>
    </row>
    <row r="117" spans="3:6" x14ac:dyDescent="0.35">
      <c r="C117">
        <v>110</v>
      </c>
      <c r="D117" s="8" t="str">
        <f>HYPERLINK("#'Table 110'!A1", "Next, we’d like you to rate opera, both as a theatrical experience and music genre, along these qualities: : Outdated|Timeless")</f>
        <v>Next, we’d like you to rate opera, both as a theatrical experience and music genre, along these qualities: : Outdated|Timeless</v>
      </c>
      <c r="E117" s="14" t="str">
        <f>HYPERLINK("#'Full Results'!A1125", "1125")</f>
        <v>1125</v>
      </c>
      <c r="F117" t="s">
        <v>97</v>
      </c>
    </row>
    <row r="118" spans="3:6" x14ac:dyDescent="0.35">
      <c r="C118">
        <v>111</v>
      </c>
      <c r="D118" s="8" t="str">
        <f>HYPERLINK("#'Table 111'!A1", "Next, we’d like you to rate opera, both as a theatrical experience and music genre, along these qualities: : Underwhelming|Impressive")</f>
        <v>Next, we’d like you to rate opera, both as a theatrical experience and music genre, along these qualities: : Underwhelming|Impressive</v>
      </c>
      <c r="E118" s="14" t="str">
        <f>HYPERLINK("#'Full Results'!A1135", "1135")</f>
        <v>1135</v>
      </c>
      <c r="F118" t="s">
        <v>97</v>
      </c>
    </row>
    <row r="119" spans="3:6" x14ac:dyDescent="0.35">
      <c r="C119">
        <v>112</v>
      </c>
      <c r="D119" s="8" t="str">
        <f>HYPERLINK("#'Table 112'!A1", "Next, we’d like you to rate opera, both as a theatrical experience and music genre, along these qualities: : Pointless|Worthwhile")</f>
        <v>Next, we’d like you to rate opera, both as a theatrical experience and music genre, along these qualities: : Pointless|Worthwhile</v>
      </c>
      <c r="E119" s="14" t="str">
        <f>HYPERLINK("#'Full Results'!A1145", "1145")</f>
        <v>1145</v>
      </c>
      <c r="F119" t="s">
        <v>97</v>
      </c>
    </row>
    <row r="120" spans="3:6" x14ac:dyDescent="0.35">
      <c r="C120">
        <v>113</v>
      </c>
      <c r="D120" s="8" t="str">
        <f>HYPERLINK("#'Table 113'!A1", "Next, we’d like you to rate opera, both as a theatrical experience and music genre, along these qualities: : Pompous|Down to earth")</f>
        <v>Next, we’d like you to rate opera, both as a theatrical experience and music genre, along these qualities: : Pompous|Down to earth</v>
      </c>
      <c r="E120" s="14" t="str">
        <f>HYPERLINK("#'Full Results'!A1155", "1155")</f>
        <v>1155</v>
      </c>
      <c r="F120" t="s">
        <v>97</v>
      </c>
    </row>
    <row r="121" spans="3:6" x14ac:dyDescent="0.35">
      <c r="C121">
        <v>114</v>
      </c>
      <c r="D121" s="8" t="str">
        <f>HYPERLINK("#'Table 114'!A1", " Have you ever attended a live opera performance?")</f>
        <v xml:space="preserve"> Have you ever attended a live opera performance?</v>
      </c>
      <c r="E121" s="14" t="str">
        <f>HYPERLINK("#'Full Results'!A1165", "1165")</f>
        <v>1165</v>
      </c>
      <c r="F121" t="s">
        <v>97</v>
      </c>
    </row>
    <row r="122" spans="3:6" x14ac:dyDescent="0.35">
      <c r="C122">
        <v>115</v>
      </c>
      <c r="D122" s="8" t="str">
        <f>HYPERLINK("#'Table 115'!A1", " How many times have you attended a live opera performance in your lifetime?Please give your best estimate")</f>
        <v xml:space="preserve"> How many times have you attended a live opera performance in your lifetime?Please give your best estimate</v>
      </c>
      <c r="E122" s="14" t="str">
        <f>HYPERLINK("#'Full Results'!A1171", "1171")</f>
        <v>1171</v>
      </c>
      <c r="F122" t="s">
        <v>496</v>
      </c>
    </row>
    <row r="123" spans="3:6" x14ac:dyDescent="0.35">
      <c r="C123">
        <v>116</v>
      </c>
      <c r="D123" s="8" t="str">
        <f>HYPERLINK("#'Table 116'!A1", " Would you ever consider going to an opera performance in the future?")</f>
        <v xml:space="preserve"> Would you ever consider going to an opera performance in the future?</v>
      </c>
      <c r="E123" s="14" t="str">
        <f>HYPERLINK("#'Full Results'!A1180", "1180")</f>
        <v>1180</v>
      </c>
      <c r="F123" t="s">
        <v>97</v>
      </c>
    </row>
    <row r="124" spans="3:6" x14ac:dyDescent="0.35">
      <c r="C124">
        <v>117</v>
      </c>
      <c r="D124" s="8" t="str">
        <f>HYPERLINK("#'Table 117'!A1", "Which of the following, if any, are true for you?Select any which apply  ")</f>
        <v>Which of the following, if any, are true for you?Select any which apply  </v>
      </c>
      <c r="E124" s="14" t="str">
        <f>HYPERLINK("#'Full Results'!A1186", "1186")</f>
        <v>1186</v>
      </c>
      <c r="F124" t="s">
        <v>97</v>
      </c>
    </row>
    <row r="125" spans="3:6" x14ac:dyDescent="0.35">
      <c r="C125">
        <v>118</v>
      </c>
      <c r="D125" s="8" t="str">
        <f>HYPERLINK("#'Table 118'!A1", "Which of the following positively influence how you think of opera?Select any which apply")</f>
        <v>Which of the following positively influence how you think of opera?Select any which apply</v>
      </c>
      <c r="E125" s="14" t="str">
        <f>HYPERLINK("#'Full Results'!A1195", "1195")</f>
        <v>1195</v>
      </c>
      <c r="F125" t="s">
        <v>97</v>
      </c>
    </row>
    <row r="126" spans="3:6" x14ac:dyDescent="0.35">
      <c r="C126">
        <v>119</v>
      </c>
      <c r="D126" s="8" t="str">
        <f>HYPERLINK("#'Table 119'!A1", "Which of the following negatively influence how you think of opera?Select any which apply")</f>
        <v>Which of the following negatively influence how you think of opera?Select any which apply</v>
      </c>
      <c r="E126" s="14" t="str">
        <f>HYPERLINK("#'Full Results'!A1213", "1213")</f>
        <v>1213</v>
      </c>
      <c r="F126" t="s">
        <v>97</v>
      </c>
    </row>
    <row r="127" spans="3:6" x14ac:dyDescent="0.35">
      <c r="C127">
        <v>120</v>
      </c>
      <c r="D127" s="8" t="str">
        <f>HYPERLINK("#'Table 120'!A1", "Do you think going to opera offers any of the following wider benefits?Select any which apply")</f>
        <v>Do you think going to opera offers any of the following wider benefits?Select any which apply</v>
      </c>
      <c r="E127" s="14" t="str">
        <f>HYPERLINK("#'Full Results'!A1231", "1231")</f>
        <v>1231</v>
      </c>
      <c r="F127" t="s">
        <v>97</v>
      </c>
    </row>
    <row r="128" spans="3:6" x14ac:dyDescent="0.35">
      <c r="C128">
        <v>121</v>
      </c>
      <c r="D128" s="8" t="str">
        <f>HYPERLINK("#'Table 121'!A1", " Which of the following comes closest to your view?")</f>
        <v xml:space="preserve"> Which of the following comes closest to your view?</v>
      </c>
      <c r="E128" s="14" t="str">
        <f>HYPERLINK("#'Full Results'!A1241", "1241")</f>
        <v>1241</v>
      </c>
      <c r="F128" t="s">
        <v>97</v>
      </c>
    </row>
    <row r="129" spans="3:6" x14ac:dyDescent="0.35">
      <c r="C129">
        <v>122</v>
      </c>
      <c r="D129" s="8" t="str">
        <f>HYPERLINK("#'Table 122'!A1", "What do you think makes opera unique, if anything?Select any which apply  ")</f>
        <v>What do you think makes opera unique, if anything?Select any which apply  </v>
      </c>
      <c r="E129" s="14" t="str">
        <f>HYPERLINK("#'Full Results'!A1247", "1247")</f>
        <v>1247</v>
      </c>
      <c r="F129" t="s">
        <v>97</v>
      </c>
    </row>
    <row r="130" spans="3:6" x14ac:dyDescent="0.35">
      <c r="C130">
        <v>123</v>
      </c>
      <c r="D130" s="8" t="str">
        <f>HYPERLINK("#'Table 123'!A1", "Grid Summary: As far as you are aware, which of the following descriptions apply better to opera and which apply better to musical theatre?")</f>
        <v>Grid Summary: As far as you are aware, which of the following descriptions apply better to opera and which apply better to musical theatre?</v>
      </c>
      <c r="E130" s="7"/>
      <c r="F130" t="s">
        <v>97</v>
      </c>
    </row>
    <row r="131" spans="3:6" x14ac:dyDescent="0.35">
      <c r="C131">
        <v>124</v>
      </c>
      <c r="D131" s="8" t="str">
        <f>HYPERLINK("#'Table 124'!A1", "As far as you are aware, which of the following descriptions apply better to opera and which apply better to musical theatre?: Epic")</f>
        <v>As far as you are aware, which of the following descriptions apply better to opera and which apply better to musical theatre?: Epic</v>
      </c>
      <c r="E131" s="14" t="str">
        <f>HYPERLINK("#'Full Results'!A1264", "1264")</f>
        <v>1264</v>
      </c>
      <c r="F131" t="s">
        <v>97</v>
      </c>
    </row>
    <row r="132" spans="3:6" x14ac:dyDescent="0.35">
      <c r="C132">
        <v>125</v>
      </c>
      <c r="D132" s="8" t="str">
        <f>HYPERLINK("#'Table 125'!A1", "As far as you are aware, which of the following descriptions apply better to opera and which apply better to musical theatre?: Long")</f>
        <v>As far as you are aware, which of the following descriptions apply better to opera and which apply better to musical theatre?: Long</v>
      </c>
      <c r="E132" s="14" t="str">
        <f>HYPERLINK("#'Full Results'!A1272", "1272")</f>
        <v>1272</v>
      </c>
      <c r="F132" t="s">
        <v>97</v>
      </c>
    </row>
    <row r="133" spans="3:6" x14ac:dyDescent="0.35">
      <c r="C133">
        <v>126</v>
      </c>
      <c r="D133" s="8" t="str">
        <f>HYPERLINK("#'Table 126'!A1", "As far as you are aware, which of the following descriptions apply better to opera and which apply better to musical theatre?: Covers dark themes")</f>
        <v>As far as you are aware, which of the following descriptions apply better to opera and which apply better to musical theatre?: Covers dark themes</v>
      </c>
      <c r="E133" s="14" t="str">
        <f>HYPERLINK("#'Full Results'!A1280", "1280")</f>
        <v>1280</v>
      </c>
      <c r="F133" t="s">
        <v>97</v>
      </c>
    </row>
    <row r="134" spans="3:6" x14ac:dyDescent="0.35">
      <c r="C134">
        <v>127</v>
      </c>
      <c r="D134" s="8" t="str">
        <f>HYPERLINK("#'Table 127'!A1", "As far as you are aware, which of the following descriptions apply better to opera and which apply better to musical theatre?: Exciting")</f>
        <v>As far as you are aware, which of the following descriptions apply better to opera and which apply better to musical theatre?: Exciting</v>
      </c>
      <c r="E134" s="14" t="str">
        <f>HYPERLINK("#'Full Results'!A1288", "1288")</f>
        <v>1288</v>
      </c>
      <c r="F134" t="s">
        <v>97</v>
      </c>
    </row>
    <row r="135" spans="3:6" x14ac:dyDescent="0.35">
      <c r="C135">
        <v>128</v>
      </c>
      <c r="D135" s="8" t="str">
        <f>HYPERLINK("#'Table 128'!A1", "As far as you are aware, which of the following descriptions apply better to opera and which apply better to musical theatre?: Intense")</f>
        <v>As far as you are aware, which of the following descriptions apply better to opera and which apply better to musical theatre?: Intense</v>
      </c>
      <c r="E135" s="14" t="str">
        <f>HYPERLINK("#'Full Results'!A1296", "1296")</f>
        <v>1296</v>
      </c>
      <c r="F135" t="s">
        <v>97</v>
      </c>
    </row>
    <row r="136" spans="3:6" x14ac:dyDescent="0.35">
      <c r="C136">
        <v>129</v>
      </c>
      <c r="D136" s="8" t="str">
        <f>HYPERLINK("#'Table 129'!A1", "As far as you are aware, which of the following descriptions apply better to opera and which apply better to musical theatre?: Extravagant")</f>
        <v>As far as you are aware, which of the following descriptions apply better to opera and which apply better to musical theatre?: Extravagant</v>
      </c>
      <c r="E136" s="14" t="str">
        <f>HYPERLINK("#'Full Results'!A1304", "1304")</f>
        <v>1304</v>
      </c>
      <c r="F136" t="s">
        <v>97</v>
      </c>
    </row>
    <row r="137" spans="3:6" x14ac:dyDescent="0.35">
      <c r="C137">
        <v>130</v>
      </c>
      <c r="D137" s="8" t="str">
        <f>HYPERLINK("#'Table 130'!A1", " You said you have attended an opera in the past. How recent was the last time you attended an opera?")</f>
        <v xml:space="preserve"> You said you have attended an opera in the past. How recent was the last time you attended an opera?</v>
      </c>
      <c r="E137" s="14" t="str">
        <f>HYPERLINK("#'Full Results'!A1312", "1312")</f>
        <v>1312</v>
      </c>
      <c r="F137" t="s">
        <v>496</v>
      </c>
    </row>
    <row r="138" spans="3:6" x14ac:dyDescent="0.35">
      <c r="C138">
        <v>131</v>
      </c>
      <c r="D138" s="8" t="str">
        <f>HYPERLINK("#'Table 131'!A1", " Which of the following best describes the last time you attended an opera?  ")</f>
        <v xml:space="preserve"> Which of the following best describes the last time you attended an opera?  </v>
      </c>
      <c r="E138" s="14" t="str">
        <f>HYPERLINK("#'Full Results'!A1322", "1322")</f>
        <v>1322</v>
      </c>
      <c r="F138" t="s">
        <v>496</v>
      </c>
    </row>
    <row r="139" spans="3:6" x14ac:dyDescent="0.35">
      <c r="C139">
        <v>132</v>
      </c>
      <c r="D139" s="8" t="str">
        <f>HYPERLINK("#'Table 132'!A1", "Grid Summary: Thinking about the last time you attended an opera, how would rate what you saw on the following?Indicate on a scale of 1 to 5, where 1 is a very poor rating and 5 is a very good rating")</f>
        <v>Grid Summary: Thinking about the last time you attended an opera, how would rate what you saw on the following?Indicate on a scale of 1 to 5, where 1 is a very poor rating and 5 is a very good rating</v>
      </c>
      <c r="E139" s="7"/>
      <c r="F139" t="s">
        <v>496</v>
      </c>
    </row>
    <row r="140" spans="3:6" x14ac:dyDescent="0.35">
      <c r="C140">
        <v>133</v>
      </c>
      <c r="D140" s="8" t="str">
        <f>HYPERLINK("#'Table 133'!A1", "Thinking about the last time you attended an opera, how would rate what you saw on the following?Indicate on a scale of 1 to 5, where 1 is a very poor rating and 5 is a very good rating: The experience overall")</f>
        <v>Thinking about the last time you attended an opera, how would rate what you saw on the following?Indicate on a scale of 1 to 5, where 1 is a very poor rating and 5 is a very good rating: The experience overall</v>
      </c>
      <c r="E140" s="14" t="str">
        <f>HYPERLINK("#'Full Results'!A1332", "1332")</f>
        <v>1332</v>
      </c>
      <c r="F140" t="s">
        <v>496</v>
      </c>
    </row>
    <row r="141" spans="3:6" x14ac:dyDescent="0.35">
      <c r="C141">
        <v>134</v>
      </c>
      <c r="D141" s="8" t="str">
        <f>HYPERLINK("#'Table 134'!A1", "Thinking about the last time you attended an opera, how would rate what you saw on the following?Indicate on a scale of 1 to 5, where 1 is a very poor rating and 5 is a very good rating: The music")</f>
        <v>Thinking about the last time you attended an opera, how would rate what you saw on the following?Indicate on a scale of 1 to 5, where 1 is a very poor rating and 5 is a very good rating: The music</v>
      </c>
      <c r="E141" s="14" t="str">
        <f>HYPERLINK("#'Full Results'!A1340", "1340")</f>
        <v>1340</v>
      </c>
      <c r="F141" t="s">
        <v>496</v>
      </c>
    </row>
    <row r="142" spans="3:6" x14ac:dyDescent="0.35">
      <c r="C142">
        <v>135</v>
      </c>
      <c r="D142" s="8" t="str">
        <f>HYPERLINK("#'Table 135'!A1", "Thinking about the last time you attended an opera, how would rate what you saw on the following?Indicate on a scale of 1 to 5, where 1 is a very poor rating and 5 is a very good rating: The story")</f>
        <v>Thinking about the last time you attended an opera, how would rate what you saw on the following?Indicate on a scale of 1 to 5, where 1 is a very poor rating and 5 is a very good rating: The story</v>
      </c>
      <c r="E142" s="14" t="str">
        <f>HYPERLINK("#'Full Results'!A1348", "1348")</f>
        <v>1348</v>
      </c>
      <c r="F142" t="s">
        <v>496</v>
      </c>
    </row>
    <row r="143" spans="3:6" x14ac:dyDescent="0.35">
      <c r="C143">
        <v>136</v>
      </c>
      <c r="D143" s="8" t="str">
        <f>HYPERLINK("#'Table 136'!A1", "Thinking about the last time you attended an opera, how would rate what you saw on the following?Indicate on a scale of 1 to 5, where 1 is a very poor rating and 5 is a very good rating: The costumes")</f>
        <v>Thinking about the last time you attended an opera, how would rate what you saw on the following?Indicate on a scale of 1 to 5, where 1 is a very poor rating and 5 is a very good rating: The costumes</v>
      </c>
      <c r="E143" s="14" t="str">
        <f>HYPERLINK("#'Full Results'!A1356", "1356")</f>
        <v>1356</v>
      </c>
      <c r="F143" t="s">
        <v>496</v>
      </c>
    </row>
    <row r="144" spans="3:6" x14ac:dyDescent="0.35">
      <c r="C144">
        <v>137</v>
      </c>
      <c r="D144" s="8" t="str">
        <f>HYPERLINK("#'Table 137'!A1", "Thinking about the last time you attended an opera, how would rate what you saw on the following?Indicate on a scale of 1 to 5, where 1 is a very poor rating and 5 is a very good rating: The set design")</f>
        <v>Thinking about the last time you attended an opera, how would rate what you saw on the following?Indicate on a scale of 1 to 5, where 1 is a very poor rating and 5 is a very good rating: The set design</v>
      </c>
      <c r="E144" s="14" t="str">
        <f>HYPERLINK("#'Full Results'!A1364", "1364")</f>
        <v>1364</v>
      </c>
      <c r="F144" t="s">
        <v>496</v>
      </c>
    </row>
    <row r="145" spans="3:6" x14ac:dyDescent="0.35">
      <c r="C145">
        <v>138</v>
      </c>
      <c r="D145" s="8" t="str">
        <f>HYPERLINK("#'Table 138'!A1", " In general, was seeing opera a better or worse experience than you expected it to be before you went?")</f>
        <v xml:space="preserve"> In general, was seeing opera a better or worse experience than you expected it to be before you went?</v>
      </c>
      <c r="E145" s="14" t="str">
        <f>HYPERLINK("#'Full Results'!A1372", "1372")</f>
        <v>1372</v>
      </c>
      <c r="F145" t="s">
        <v>496</v>
      </c>
    </row>
    <row r="146" spans="3:6" x14ac:dyDescent="0.35">
      <c r="C146">
        <v>139</v>
      </c>
      <c r="D146" s="8" t="str">
        <f>HYPERLINK("#'Table 139'!A1", "Grid Summary: Would you say your most recent experience of going to the opera was more or less enjoyable than your most recent experience of the following?")</f>
        <v>Grid Summary: Would you say your most recent experience of going to the opera was more or less enjoyable than your most recent experience of the following?</v>
      </c>
      <c r="E146" s="7"/>
      <c r="F146" t="s">
        <v>496</v>
      </c>
    </row>
    <row r="147" spans="3:6" x14ac:dyDescent="0.35">
      <c r="C147">
        <v>140</v>
      </c>
      <c r="D147" s="8" t="str">
        <f>HYPERLINK("#'Table 140'!A1", "Would you say your most recent experience of going to the opera was more or less enjoyable than your most recent experience of the following?: Musical theatre production")</f>
        <v>Would you say your most recent experience of going to the opera was more or less enjoyable than your most recent experience of the following?: Musical theatre production</v>
      </c>
      <c r="E147" s="14" t="str">
        <f>HYPERLINK("#'Full Results'!A1381", "1381")</f>
        <v>1381</v>
      </c>
      <c r="F147" t="s">
        <v>496</v>
      </c>
    </row>
    <row r="148" spans="3:6" x14ac:dyDescent="0.35">
      <c r="C148">
        <v>141</v>
      </c>
      <c r="D148" s="8" t="str">
        <f>HYPERLINK("#'Table 141'!A1", "Would you say your most recent experience of going to the opera was more or less enjoyable than your most recent experience of the following?: Live music event")</f>
        <v>Would you say your most recent experience of going to the opera was more or less enjoyable than your most recent experience of the following?: Live music event</v>
      </c>
      <c r="E148" s="14" t="str">
        <f>HYPERLINK("#'Full Results'!A1389", "1389")</f>
        <v>1389</v>
      </c>
      <c r="F148" t="s">
        <v>496</v>
      </c>
    </row>
    <row r="149" spans="3:6" x14ac:dyDescent="0.35">
      <c r="C149">
        <v>142</v>
      </c>
      <c r="D149" s="8" t="str">
        <f>HYPERLINK("#'Table 142'!A1", "Would you say your most recent experience of going to the opera was more or less enjoyable than your most recent experience of the following?: Theatre production / play")</f>
        <v>Would you say your most recent experience of going to the opera was more or less enjoyable than your most recent experience of the following?: Theatre production / play</v>
      </c>
      <c r="E149" s="14" t="str">
        <f>HYPERLINK("#'Full Results'!A1397", "1397")</f>
        <v>1397</v>
      </c>
      <c r="F149" t="s">
        <v>496</v>
      </c>
    </row>
    <row r="150" spans="3:6" x14ac:dyDescent="0.35">
      <c r="C150">
        <v>143</v>
      </c>
      <c r="D150" s="8" t="str">
        <f>HYPERLINK("#'Table 143'!A1", "Which of the following do you think is true for you as a result of seeing an opera? Select any which apply")</f>
        <v>Which of the following do you think is true for you as a result of seeing an opera? Select any which apply</v>
      </c>
      <c r="E150" s="14" t="str">
        <f>HYPERLINK("#'Full Results'!A1405", "1405")</f>
        <v>1405</v>
      </c>
      <c r="F150" t="s">
        <v>496</v>
      </c>
    </row>
    <row r="151" spans="3:6" x14ac:dyDescent="0.35">
      <c r="C151">
        <v>144</v>
      </c>
      <c r="D151" s="8" t="str">
        <f>HYPERLINK("#'Table 144'!A1", " If you had to guess, how much do you think an average opera ticket in London would cost?")</f>
        <v xml:space="preserve"> If you had to guess, how much do you think an average opera ticket in London would cost?</v>
      </c>
      <c r="E151" s="14" t="str">
        <f>HYPERLINK("#'Full Results'!A1416", "1416")</f>
        <v>1416</v>
      </c>
      <c r="F151" t="s">
        <v>97</v>
      </c>
    </row>
    <row r="152" spans="3:6" x14ac:dyDescent="0.35">
      <c r="C152">
        <v>145</v>
      </c>
      <c r="D152" s="8" t="str">
        <f>HYPERLINK("#'Table 145'!A1", " Generally speaking, how much would you be willing to pay to watch an opera?  ")</f>
        <v xml:space="preserve"> Generally speaking, how much would you be willing to pay to watch an opera?  </v>
      </c>
      <c r="E152" s="14" t="str">
        <f>HYPERLINK("#'Full Results'!A1433", "1433")</f>
        <v>1433</v>
      </c>
      <c r="F152" t="s">
        <v>97</v>
      </c>
    </row>
    <row r="153" spans="3:6" x14ac:dyDescent="0.35">
      <c r="C153">
        <v>146</v>
      </c>
      <c r="D153" s="8" t="str">
        <f>HYPERLINK("#'Table 146'!A1", " Would you personally be willing to spend more to go to see an opera or to a musical theatre performance?")</f>
        <v xml:space="preserve"> Would you personally be willing to spend more to go to see an opera or to a musical theatre performance?</v>
      </c>
      <c r="E153" s="14" t="str">
        <f>HYPERLINK("#'Full Results'!A1451", "1451")</f>
        <v>1451</v>
      </c>
      <c r="F153" t="s">
        <v>97</v>
      </c>
    </row>
    <row r="154" spans="3:6" x14ac:dyDescent="0.35">
      <c r="C154">
        <v>147</v>
      </c>
      <c r="D154" s="8" t="str">
        <f>HYPERLINK("#'Table 147'!A1", "You said you would spend more to see an opera. Why is this?Select any which apply")</f>
        <v>You said you would spend more to see an opera. Why is this?Select any which apply</v>
      </c>
      <c r="E154" s="14" t="str">
        <f>HYPERLINK("#'Full Results'!A1461", "1461")</f>
        <v>1461</v>
      </c>
      <c r="F154" t="s">
        <v>645</v>
      </c>
    </row>
    <row r="155" spans="3:6" x14ac:dyDescent="0.35">
      <c r="C155">
        <v>148</v>
      </c>
      <c r="D155" s="8" t="str">
        <f>HYPERLINK("#'Table 148'!A1", "You said you would spend more to see a musical. Why is this?Select any which apply")</f>
        <v>You said you would spend more to see a musical. Why is this?Select any which apply</v>
      </c>
      <c r="E155" s="14" t="str">
        <f>HYPERLINK("#'Full Results'!A1474", "1474")</f>
        <v>1474</v>
      </c>
      <c r="F155" t="s">
        <v>648</v>
      </c>
    </row>
    <row r="156" spans="3:6" x14ac:dyDescent="0.35">
      <c r="C156">
        <v>149</v>
      </c>
      <c r="D156" s="8" t="str">
        <f>HYPERLINK("#'Table 149'!A1", " What is the maximum amount you would be willing to pay to watch a newly composed opera?")</f>
        <v xml:space="preserve"> What is the maximum amount you would be willing to pay to watch a newly composed opera?</v>
      </c>
      <c r="E156" s="14" t="str">
        <f>HYPERLINK("#'Full Results'!A1487", "1487")</f>
        <v>1487</v>
      </c>
      <c r="F156" t="s">
        <v>651</v>
      </c>
    </row>
    <row r="157" spans="3:6" x14ac:dyDescent="0.35">
      <c r="C157">
        <v>150</v>
      </c>
      <c r="D157" s="8" t="str">
        <f>HYPERLINK("#'Table 150'!A1", " What is the maximum amount you would be willing to pay to watch a famous opera that has been performed for decades?")</f>
        <v xml:space="preserve"> What is the maximum amount you would be willing to pay to watch a famous opera that has been performed for decades?</v>
      </c>
      <c r="E157" s="14" t="str">
        <f>HYPERLINK("#'Full Results'!A1505", "1505")</f>
        <v>1505</v>
      </c>
      <c r="F157" t="s">
        <v>651</v>
      </c>
    </row>
    <row r="158" spans="3:6" x14ac:dyDescent="0.35">
      <c r="C158">
        <v>151</v>
      </c>
      <c r="D158" s="8" t="str">
        <f>HYPERLINK("#'Table 151'!A1", " What is the maximum amount you would be willing to pay to watch an opera performed by artists and musicians from the UK?")</f>
        <v xml:space="preserve"> What is the maximum amount you would be willing to pay to watch an opera performed by artists and musicians from the UK?</v>
      </c>
      <c r="E158" s="14" t="str">
        <f>HYPERLINK("#'Full Results'!A1523", "1523")</f>
        <v>1523</v>
      </c>
      <c r="F158" t="s">
        <v>651</v>
      </c>
    </row>
    <row r="159" spans="3:6" x14ac:dyDescent="0.35">
      <c r="C159">
        <v>152</v>
      </c>
      <c r="D159" s="8" t="str">
        <f>HYPERLINK("#'Table 152'!A1", " What is the maximum amount you would be willing to pay to watch an opera performed by artists and musicians from countries outside of the UK?")</f>
        <v xml:space="preserve"> What is the maximum amount you would be willing to pay to watch an opera performed by artists and musicians from countries outside of the UK?</v>
      </c>
      <c r="E159" s="14" t="str">
        <f>HYPERLINK("#'Full Results'!A1541", "1541")</f>
        <v>1541</v>
      </c>
      <c r="F159" t="s">
        <v>651</v>
      </c>
    </row>
    <row r="160" spans="3:6" x14ac:dyDescent="0.35">
      <c r="C160">
        <v>153</v>
      </c>
      <c r="D160" s="8" t="str">
        <f>HYPERLINK("#'Table 153'!A1", " If you were given free tickets to the following, which would you be more likely to attend:")</f>
        <v xml:space="preserve"> If you were given free tickets to the following, which would you be more likely to attend:</v>
      </c>
      <c r="E160" s="14" t="str">
        <f>HYPERLINK("#'Full Results'!A1559", "1559")</f>
        <v>1559</v>
      </c>
      <c r="F160" t="s">
        <v>651</v>
      </c>
    </row>
    <row r="161" spans="3:6" x14ac:dyDescent="0.35">
      <c r="C161">
        <v>154</v>
      </c>
      <c r="D161" s="8" t="str">
        <f>HYPERLINK("#'Table 154'!A1", " If you were given free tickets to the following, which would you be more likely to attend:")</f>
        <v xml:space="preserve"> If you were given free tickets to the following, which would you be more likely to attend:</v>
      </c>
      <c r="E161" s="14" t="str">
        <f>HYPERLINK("#'Full Results'!A1565", "1565")</f>
        <v>1565</v>
      </c>
      <c r="F161" t="s">
        <v>651</v>
      </c>
    </row>
    <row r="162" spans="3:6" x14ac:dyDescent="0.35">
      <c r="C162">
        <v>155</v>
      </c>
      <c r="D162" s="8" t="str">
        <f>HYPERLINK("#'Table 155'!A1", " If you were given free tickets to the following, which would you be more likely to attend:")</f>
        <v xml:space="preserve"> If you were given free tickets to the following, which would you be more likely to attend:</v>
      </c>
      <c r="E162" s="14" t="str">
        <f>HYPERLINK("#'Full Results'!A1571", "1571")</f>
        <v>1571</v>
      </c>
      <c r="F162" t="s">
        <v>651</v>
      </c>
    </row>
    <row r="163" spans="3:6" x14ac:dyDescent="0.35">
      <c r="C163">
        <v>156</v>
      </c>
      <c r="D163" s="8" t="str">
        <f>HYPERLINK("#'Table 156'!A1", " If you were given free tickets to the following, which would you be more likely to attend:")</f>
        <v xml:space="preserve"> If you were given free tickets to the following, which would you be more likely to attend:</v>
      </c>
      <c r="E163" s="14" t="str">
        <f>HYPERLINK("#'Full Results'!A1577", "1577")</f>
        <v>1577</v>
      </c>
      <c r="F163" t="s">
        <v>651</v>
      </c>
    </row>
    <row r="164" spans="3:6" x14ac:dyDescent="0.35">
      <c r="C164">
        <v>157</v>
      </c>
      <c r="D164" s="8" t="str">
        <f>HYPERLINK("#'Table 157'!A1", " If you were given free tickets to the following, which would you be more likely to attend:")</f>
        <v xml:space="preserve"> If you were given free tickets to the following, which would you be more likely to attend:</v>
      </c>
      <c r="E164" s="14" t="str">
        <f>HYPERLINK("#'Full Results'!A1583", "1583")</f>
        <v>1583</v>
      </c>
      <c r="F164" t="s">
        <v>651</v>
      </c>
    </row>
    <row r="165" spans="3:6" x14ac:dyDescent="0.35">
      <c r="C165">
        <v>158</v>
      </c>
      <c r="D165" s="8" t="str">
        <f>HYPERLINK("#'Table 158'!A1", " If you were given free tickets to the following, which would you be more likely to attend:")</f>
        <v xml:space="preserve"> If you were given free tickets to the following, which would you be more likely to attend:</v>
      </c>
      <c r="E165" s="14" t="str">
        <f>HYPERLINK("#'Full Results'!A1589", "1589")</f>
        <v>1589</v>
      </c>
      <c r="F165" t="s">
        <v>651</v>
      </c>
    </row>
    <row r="166" spans="3:6" x14ac:dyDescent="0.35">
      <c r="C166">
        <v>159</v>
      </c>
      <c r="D166" s="8" t="str">
        <f>HYPERLINK("#'Table 159'!A1", " If you were given free tickets to the following, which would you be more likely to attend:")</f>
        <v xml:space="preserve"> If you were given free tickets to the following, which would you be more likely to attend:</v>
      </c>
      <c r="E166" s="14" t="str">
        <f>HYPERLINK("#'Full Results'!A1595", "1595")</f>
        <v>1595</v>
      </c>
      <c r="F166" t="s">
        <v>651</v>
      </c>
    </row>
    <row r="167" spans="3:6" x14ac:dyDescent="0.35">
      <c r="C167">
        <v>160</v>
      </c>
      <c r="D167" s="8" t="str">
        <f>HYPERLINK("#'Table 160'!A1", " If you had to guess, how old would you say the typical operagoer is?  ")</f>
        <v xml:space="preserve"> If you had to guess, how old would you say the typical operagoer is?  </v>
      </c>
      <c r="E167" s="14" t="str">
        <f>HYPERLINK("#'Full Results'!A1601", "1601")</f>
        <v>1601</v>
      </c>
      <c r="F167" t="s">
        <v>97</v>
      </c>
    </row>
    <row r="168" spans="3:6" x14ac:dyDescent="0.35">
      <c r="C168">
        <v>161</v>
      </c>
      <c r="D168" s="8" t="str">
        <f>HYPERLINK("#'Table 161'!A1", " Thinking about the people who attend opera, what social class do you think they are?")</f>
        <v xml:space="preserve"> Thinking about the people who attend opera, what social class do you think they are?</v>
      </c>
      <c r="E168" s="14" t="str">
        <f>HYPERLINK("#'Full Results'!A1612", "1612")</f>
        <v>1612</v>
      </c>
      <c r="F168" t="s">
        <v>97</v>
      </c>
    </row>
    <row r="169" spans="3:6" x14ac:dyDescent="0.35">
      <c r="C169">
        <v>162</v>
      </c>
      <c r="D169" s="8" t="str">
        <f>HYPERLINK("#'Table 162'!A1", "Which of the following hobbies or interests, if any, would you expect people who go to the opera to also have?Select any which apply")</f>
        <v>Which of the following hobbies or interests, if any, would you expect people who go to the opera to also have?Select any which apply</v>
      </c>
      <c r="E169" s="14" t="str">
        <f>HYPERLINK("#'Full Results'!A1621", "1621")</f>
        <v>1621</v>
      </c>
      <c r="F169" t="s">
        <v>97</v>
      </c>
    </row>
    <row r="170" spans="3:6" x14ac:dyDescent="0.35">
      <c r="C170">
        <v>163</v>
      </c>
      <c r="D170" s="8" t="str">
        <f>HYPERLINK("#'Table 163'!A1", "Which of the following, if any, are reasons you might consider going to the opera in the future?Please select all that apply")</f>
        <v>Which of the following, if any, are reasons you might consider going to the opera in the future?Please select all that apply</v>
      </c>
      <c r="E170" s="14" t="str">
        <f>HYPERLINK("#'Full Results'!A1641", "1641")</f>
        <v>1641</v>
      </c>
      <c r="F170" t="s">
        <v>97</v>
      </c>
    </row>
    <row r="171" spans="3:6" x14ac:dyDescent="0.35">
      <c r="C171">
        <v>164</v>
      </c>
      <c r="D171" s="8" t="str">
        <f>HYPERLINK("#'Table 164'!A1", "Grid Summary: Would you be more or less likely to attend an opera performance if each of the following individual changes were made?  ")</f>
        <v>Grid Summary: Would you be more or less likely to attend an opera performance if each of the following individual changes were made?  </v>
      </c>
      <c r="E171" s="7"/>
      <c r="F171" t="s">
        <v>97</v>
      </c>
    </row>
    <row r="172" spans="3:6" x14ac:dyDescent="0.35">
      <c r="C172">
        <v>165</v>
      </c>
      <c r="D172" s="8" t="str">
        <f>HYPERLINK("#'Table 165'!A1", "Would you be more or less likely to attend an opera performance if each of the following individual changes were made?  : If opera tickets were made less expensive")</f>
        <v>Would you be more or less likely to attend an opera performance if each of the following individual changes were made?  : If opera tickets were made less expensive</v>
      </c>
      <c r="E172" s="14" t="str">
        <f>HYPERLINK("#'Full Results'!A1656", "1656")</f>
        <v>1656</v>
      </c>
      <c r="F172" t="s">
        <v>97</v>
      </c>
    </row>
    <row r="173" spans="3:6" x14ac:dyDescent="0.35">
      <c r="C173">
        <v>166</v>
      </c>
      <c r="D173" s="8" t="str">
        <f>HYPERLINK("#'Table 166'!A1", "Would you be more or less likely to attend an opera performance if each of the following individual changes were made?  : If opera performances were made shorter")</f>
        <v>Would you be more or less likely to attend an opera performance if each of the following individual changes were made?  : If opera performances were made shorter</v>
      </c>
      <c r="E173" s="14" t="str">
        <f>HYPERLINK("#'Full Results'!A1665", "1665")</f>
        <v>1665</v>
      </c>
      <c r="F173" t="s">
        <v>97</v>
      </c>
    </row>
    <row r="174" spans="3:6" x14ac:dyDescent="0.35">
      <c r="C174">
        <v>167</v>
      </c>
      <c r="D174" s="8" t="str">
        <f>HYPERLINK("#'Table 167'!A1", "Would you be more or less likely to attend an opera performance if each of the following individual changes were made?  : If opera performances contained a more diverse cast")</f>
        <v>Would you be more or less likely to attend an opera performance if each of the following individual changes were made?  : If opera performances contained a more diverse cast</v>
      </c>
      <c r="E174" s="14" t="str">
        <f>HYPERLINK("#'Full Results'!A1674", "1674")</f>
        <v>1674</v>
      </c>
      <c r="F174" t="s">
        <v>97</v>
      </c>
    </row>
    <row r="175" spans="3:6" x14ac:dyDescent="0.35">
      <c r="C175">
        <v>168</v>
      </c>
      <c r="D175" s="8" t="str">
        <f>HYPERLINK("#'Table 168'!A1", "Would you be more or less likely to attend an opera performance if each of the following individual changes were made?  : If opera performances contained more musical celebrities")</f>
        <v>Would you be more or less likely to attend an opera performance if each of the following individual changes were made?  : If opera performances contained more musical celebrities</v>
      </c>
      <c r="E175" s="14" t="str">
        <f>HYPERLINK("#'Full Results'!A1683", "1683")</f>
        <v>1683</v>
      </c>
      <c r="F175" t="s">
        <v>97</v>
      </c>
    </row>
    <row r="176" spans="3:6" x14ac:dyDescent="0.35">
      <c r="C176">
        <v>169</v>
      </c>
      <c r="D176" s="8" t="str">
        <f>HYPERLINK("#'Table 169'!A1", "Would you be more or less likely to attend an opera performance if each of the following individual changes were made?  : If opera performances involved a wider range of musical genres eg. rap, pop")</f>
        <v>Would you be more or less likely to attend an opera performance if each of the following individual changes were made?  : If opera performances involved a wider range of musical genres eg. rap, pop</v>
      </c>
      <c r="E176" s="14" t="str">
        <f>HYPERLINK("#'Full Results'!A1692", "1692")</f>
        <v>1692</v>
      </c>
      <c r="F176" t="s">
        <v>97</v>
      </c>
    </row>
    <row r="177" spans="3:6" x14ac:dyDescent="0.35">
      <c r="C177">
        <v>170</v>
      </c>
      <c r="D177" s="8" t="str">
        <f>HYPERLINK("#'Table 170'!A1", "Would you be more or less likely to attend an opera performance if each of the following individual changes were made?  : If opera performances utilised more immersive theatre techniques eg. advanced audio systems, augmented reality")</f>
        <v>Would you be more or less likely to attend an opera performance if each of the following individual changes were made?  : If opera performances utilised more immersive theatre techniques eg. advanced audio systems, augmented reality</v>
      </c>
      <c r="E177" s="14" t="str">
        <f>HYPERLINK("#'Full Results'!A1701", "1701")</f>
        <v>1701</v>
      </c>
      <c r="F177" t="s">
        <v>97</v>
      </c>
    </row>
    <row r="178" spans="3:6" x14ac:dyDescent="0.35">
      <c r="C178">
        <v>171</v>
      </c>
      <c r="D178" s="8" t="str">
        <f>HYPERLINK("#'Table 171'!A1", "Grid Summary: Below are some descriptions of some hypothetical operas. Imagine that the operas below were affordable and easy for you to get to. How interested, if at all, would you be in going to operas like this?")</f>
        <v>Grid Summary: Below are some descriptions of some hypothetical operas. Imagine that the operas below were affordable and easy for you to get to. How interested, if at all, would you be in going to operas like this?</v>
      </c>
      <c r="E178" s="7"/>
      <c r="F178" t="s">
        <v>97</v>
      </c>
    </row>
    <row r="179" spans="3:6" x14ac:dyDescent="0.35">
      <c r="C179">
        <v>172</v>
      </c>
      <c r="D179" s="8" t="str">
        <f>HYPERLINK("#'Table 172'!A1", "Below are some descriptions of some hypothetical operas. Imagine that the operas below were affordable and easy for you to get to. How interested, if at all, would you be in going to operas like this?: An opera telling the story of how WW2 was won")</f>
        <v>Below are some descriptions of some hypothetical operas. Imagine that the operas below were affordable and easy for you to get to. How interested, if at all, would you be in going to operas like this?: An opera telling the story of how WW2 was won</v>
      </c>
      <c r="E179" s="14" t="str">
        <f>HYPERLINK("#'Full Results'!A1710", "1710")</f>
        <v>1710</v>
      </c>
      <c r="F179" t="s">
        <v>97</v>
      </c>
    </row>
    <row r="180" spans="3:6" x14ac:dyDescent="0.35">
      <c r="C180">
        <v>173</v>
      </c>
      <c r="D180" s="8" t="str">
        <f>HYPERLINK("#'Table 173'!A1", "Below are some descriptions of some hypothetical operas. Imagine that the operas below were affordable and easy for you to get to. How interested, if at all, would you be in going to operas like this?: An opera focussed on a modern true story suc...")</f>
        <v>Below are some descriptions of some hypothetical operas. Imagine that the operas below were affordable and easy for you to get to. How interested, if at all, would you be in going to operas like this?: An opera focussed on a modern true story suc...</v>
      </c>
      <c r="E180" s="14" t="str">
        <f>HYPERLINK("#'Full Results'!A1719", "1719")</f>
        <v>1719</v>
      </c>
      <c r="F180" t="s">
        <v>97</v>
      </c>
    </row>
    <row r="181" spans="3:6" x14ac:dyDescent="0.35">
      <c r="C181">
        <v>174</v>
      </c>
      <c r="D181" s="8" t="str">
        <f>HYPERLINK("#'Table 174'!A1", "Below are some descriptions of some hypothetical operas. Imagine that the operas below were affordable and easy for you to get to. How interested, if at all, would you be in going to operas like this?: An opera based on a modern work of fiction l...")</f>
        <v>Below are some descriptions of some hypothetical operas. Imagine that the operas below were affordable and easy for you to get to. How interested, if at all, would you be in going to operas like this?: An opera based on a modern work of fiction l...</v>
      </c>
      <c r="E181" s="14" t="str">
        <f>HYPERLINK("#'Full Results'!A1728", "1728")</f>
        <v>1728</v>
      </c>
      <c r="F181" t="s">
        <v>97</v>
      </c>
    </row>
    <row r="182" spans="3:6" x14ac:dyDescent="0.35">
      <c r="C182">
        <v>175</v>
      </c>
      <c r="D182" s="8" t="str">
        <f>HYPERLINK("#'Table 175'!A1", "Below are some descriptions of some hypothetical operas. Imagine that the operas below were affordable and easy for you to get to. How interested, if at all, would you be in going to operas like this?: A classic opera story retold in a modern set...")</f>
        <v>Below are some descriptions of some hypothetical operas. Imagine that the operas below were affordable and easy for you to get to. How interested, if at all, would you be in going to operas like this?: A classic opera story retold in a modern set...</v>
      </c>
      <c r="E182" s="14" t="str">
        <f>HYPERLINK("#'Full Results'!A1737", "1737")</f>
        <v>1737</v>
      </c>
      <c r="F182" t="s">
        <v>97</v>
      </c>
    </row>
    <row r="183" spans="3:6" x14ac:dyDescent="0.35">
      <c r="C183">
        <v>176</v>
      </c>
      <c r="D183" s="8" t="str">
        <f>HYPERLINK("#'Table 176'!A1", "Below are some descriptions of some hypothetical operas. Imagine that the operas below were affordable and easy for you to get to. How interested, if at all, would you be in going to operas like this?: An opera designed to be as close to a tradit...")</f>
        <v>Below are some descriptions of some hypothetical operas. Imagine that the operas below were affordable and easy for you to get to. How interested, if at all, would you be in going to operas like this?: An opera designed to be as close to a tradit...</v>
      </c>
      <c r="E183" s="14" t="str">
        <f>HYPERLINK("#'Full Results'!A1746", "1746")</f>
        <v>1746</v>
      </c>
      <c r="F183" t="s">
        <v>97</v>
      </c>
    </row>
    <row r="184" spans="3:6" x14ac:dyDescent="0.35">
      <c r="C184">
        <v>177</v>
      </c>
      <c r="D184" s="8" t="str">
        <f>HYPERLINK("#'Table 177'!A1", "Below are some descriptions of some hypothetical operas. Imagine that the operas below were affordable and easy for you to get to. How interested, if at all, would you be in going to operas like this?: An opera featuring a modern-day pop star or ...")</f>
        <v>Below are some descriptions of some hypothetical operas. Imagine that the operas below were affordable and easy for you to get to. How interested, if at all, would you be in going to operas like this?: An opera featuring a modern-day pop star or ...</v>
      </c>
      <c r="E184" s="14" t="str">
        <f>HYPERLINK("#'Full Results'!A1755", "1755")</f>
        <v>1755</v>
      </c>
      <c r="F184" t="s">
        <v>97</v>
      </c>
    </row>
    <row r="185" spans="3:6" x14ac:dyDescent="0.35">
      <c r="C185">
        <v>178</v>
      </c>
      <c r="D185" s="8" t="str">
        <f>HYPERLINK("#'Table 178'!A1", "Below are some descriptions of some hypothetical operas. Imagine that the operas below were affordable and easy for you to get to. How interested, if at all, would you be in going to operas like this?: An opera performed in a smaller, more intima...")</f>
        <v>Below are some descriptions of some hypothetical operas. Imagine that the operas below were affordable and easy for you to get to. How interested, if at all, would you be in going to operas like this?: An opera performed in a smaller, more intima...</v>
      </c>
      <c r="E185" s="14" t="str">
        <f>HYPERLINK("#'Full Results'!A1764", "1764")</f>
        <v>1764</v>
      </c>
      <c r="F185" t="s">
        <v>97</v>
      </c>
    </row>
    <row r="186" spans="3:6" x14ac:dyDescent="0.35">
      <c r="C186">
        <v>179</v>
      </c>
      <c r="D186" s="8" t="str">
        <f>HYPERLINK("#'Table 179'!A1", "Grid Summary: Imagine you did go to an opera. Do you think the following would improve or worsen the experience for you?")</f>
        <v>Grid Summary: Imagine you did go to an opera. Do you think the following would improve or worsen the experience for you?</v>
      </c>
      <c r="E186" s="7"/>
      <c r="F186" t="s">
        <v>97</v>
      </c>
    </row>
    <row r="187" spans="3:6" x14ac:dyDescent="0.35">
      <c r="C187">
        <v>180</v>
      </c>
      <c r="D187" s="8" t="str">
        <f>HYPERLINK("#'Table 180'!A1", "Imagine you did go to an opera. Do you think the following would improve or worsen the experience for you?: If the music was played through a speaker system rather than by a live orchestra")</f>
        <v>Imagine you did go to an opera. Do you think the following would improve or worsen the experience for you?: If the music was played through a speaker system rather than by a live orchestra</v>
      </c>
      <c r="E187" s="14" t="str">
        <f>HYPERLINK("#'Full Results'!A1773", "1773")</f>
        <v>1773</v>
      </c>
      <c r="F187" t="s">
        <v>97</v>
      </c>
    </row>
    <row r="188" spans="3:6" x14ac:dyDescent="0.35">
      <c r="C188">
        <v>181</v>
      </c>
      <c r="D188" s="8" t="str">
        <f>HYPERLINK("#'Table 181'!A1", "Imagine you did go to an opera. Do you think the following would improve or worsen the experience for you?: If the music was performed by a small live orchestra")</f>
        <v>Imagine you did go to an opera. Do you think the following would improve or worsen the experience for you?: If the music was performed by a small live orchestra</v>
      </c>
      <c r="E188" s="14" t="str">
        <f>HYPERLINK("#'Full Results'!A1782", "1782")</f>
        <v>1782</v>
      </c>
      <c r="F188" t="s">
        <v>97</v>
      </c>
    </row>
    <row r="189" spans="3:6" x14ac:dyDescent="0.35">
      <c r="C189">
        <v>182</v>
      </c>
      <c r="D189" s="8" t="str">
        <f>HYPERLINK("#'Table 182'!A1", "Imagine you did go to an opera. Do you think the following would improve or worsen the experience for you?: If the music was performed by a solo pianist and the vocalists only")</f>
        <v>Imagine you did go to an opera. Do you think the following would improve or worsen the experience for you?: If the music was performed by a solo pianist and the vocalists only</v>
      </c>
      <c r="E189" s="14" t="str">
        <f>HYPERLINK("#'Full Results'!A1791", "1791")</f>
        <v>1791</v>
      </c>
      <c r="F189" t="s">
        <v>97</v>
      </c>
    </row>
    <row r="190" spans="3:6" x14ac:dyDescent="0.35">
      <c r="C190">
        <v>183</v>
      </c>
      <c r="D190" s="8" t="str">
        <f>HYPERLINK("#'Table 183'!A1", "Imagine you did go to an opera. Do you think the following would improve or worsen the experience for you?: If the opera was performed in a different language to English with subtitles displayed above the stage")</f>
        <v>Imagine you did go to an opera. Do you think the following would improve or worsen the experience for you?: If the opera was performed in a different language to English with subtitles displayed above the stage</v>
      </c>
      <c r="E190" s="14" t="str">
        <f>HYPERLINK("#'Full Results'!A1800", "1800")</f>
        <v>1800</v>
      </c>
      <c r="F190" t="s">
        <v>97</v>
      </c>
    </row>
    <row r="191" spans="3:6" x14ac:dyDescent="0.35">
      <c r="C191">
        <v>184</v>
      </c>
      <c r="D191" s="8" t="str">
        <f>HYPERLINK("#'Table 184'!A1", "Imagine you did go to an opera. Do you think the following would improve or worsen the experience for you?: If the opera contained modern music genres like hip hop or electronic music")</f>
        <v>Imagine you did go to an opera. Do you think the following would improve or worsen the experience for you?: If the opera contained modern music genres like hip hop or electronic music</v>
      </c>
      <c r="E191" s="14" t="str">
        <f>HYPERLINK("#'Full Results'!A1809", "1809")</f>
        <v>1809</v>
      </c>
      <c r="F191" t="s">
        <v>97</v>
      </c>
    </row>
    <row r="192" spans="3:6" x14ac:dyDescent="0.35">
      <c r="C192">
        <v>185</v>
      </c>
      <c r="D192" s="8" t="str">
        <f>HYPERLINK("#'Table 185'!A1", "Imagine you did go to an opera. Do you think the following would improve or worsen the experience for you?: If the performers wore modern costumes")</f>
        <v>Imagine you did go to an opera. Do you think the following would improve or worsen the experience for you?: If the performers wore modern costumes</v>
      </c>
      <c r="E192" s="14" t="str">
        <f>HYPERLINK("#'Full Results'!A1818", "1818")</f>
        <v>1818</v>
      </c>
      <c r="F192" t="s">
        <v>97</v>
      </c>
    </row>
    <row r="193" spans="3:6" x14ac:dyDescent="0.35">
      <c r="C193">
        <v>186</v>
      </c>
      <c r="D193" s="8" t="str">
        <f>HYPERLINK("#'Table 186'!A1", "Imagine you did go to an opera. Do you think the following would improve or worsen the experience for you?: If the opera contained immersive elements where the crowd walks in among the cast")</f>
        <v>Imagine you did go to an opera. Do you think the following would improve or worsen the experience for you?: If the opera contained immersive elements where the crowd walks in among the cast</v>
      </c>
      <c r="E193" s="14" t="str">
        <f>HYPERLINK("#'Full Results'!A1827", "1827")</f>
        <v>1827</v>
      </c>
      <c r="F193" t="s">
        <v>97</v>
      </c>
    </row>
    <row r="194" spans="3:6" x14ac:dyDescent="0.35">
      <c r="C194">
        <v>187</v>
      </c>
      <c r="D194" s="8" t="str">
        <f>HYPERLINK("#'Table 187'!A1", "Which of the following changes which could be introduced to opera in the UK would make it more likely for you to go to opera performances?Select any which apply")</f>
        <v>Which of the following changes which could be introduced to opera in the UK would make it more likely for you to go to opera performances?Select any which apply</v>
      </c>
      <c r="E194" s="14" t="str">
        <f>HYPERLINK("#'Full Results'!A1836", "1836")</f>
        <v>1836</v>
      </c>
      <c r="F194" t="s">
        <v>97</v>
      </c>
    </row>
    <row r="195" spans="3:6" x14ac:dyDescent="0.35">
      <c r="C195">
        <v>188</v>
      </c>
      <c r="D195" s="8" t="str">
        <f>HYPERLINK("#'Table 188'!A1", "Grid Summary: To what extent do you agree with the following statements?")</f>
        <v>Grid Summary: To what extent do you agree with the following statements?</v>
      </c>
      <c r="E195" s="7"/>
      <c r="F195" t="s">
        <v>97</v>
      </c>
    </row>
    <row r="196" spans="3:6" x14ac:dyDescent="0.35">
      <c r="C196">
        <v>189</v>
      </c>
      <c r="D196" s="8" t="str">
        <f>HYPERLINK("#'Table 189'!A1", "To what extent do you agree with the following statements?: Opera could one day become mainstream")</f>
        <v>To what extent do you agree with the following statements?: Opera could one day become mainstream</v>
      </c>
      <c r="E196" s="14" t="str">
        <f>HYPERLINK("#'Full Results'!A1849", "1849")</f>
        <v>1849</v>
      </c>
      <c r="F196" t="s">
        <v>97</v>
      </c>
    </row>
    <row r="197" spans="3:6" x14ac:dyDescent="0.35">
      <c r="C197">
        <v>190</v>
      </c>
      <c r="D197" s="8" t="str">
        <f>HYPERLINK("#'Table 190'!A1", "To what extent do you agree with the following statements?: I would like to go to an opera at least once in my life")</f>
        <v>To what extent do you agree with the following statements?: I would like to go to an opera at least once in my life</v>
      </c>
      <c r="E197" s="14" t="str">
        <f>HYPERLINK("#'Full Results'!A1861", "1861")</f>
        <v>1861</v>
      </c>
      <c r="F197" t="s">
        <v>97</v>
      </c>
    </row>
    <row r="198" spans="3:6" x14ac:dyDescent="0.35">
      <c r="C198">
        <v>191</v>
      </c>
      <c r="D198" s="8" t="str">
        <f>HYPERLINK("#'Table 191'!A1", "To what extent do you agree with the following statements?: Everyone should have the opportunity to go to an opera")</f>
        <v>To what extent do you agree with the following statements?: Everyone should have the opportunity to go to an opera</v>
      </c>
      <c r="E198" s="14" t="str">
        <f>HYPERLINK("#'Full Results'!A1873", "1873")</f>
        <v>1873</v>
      </c>
      <c r="F198" t="s">
        <v>97</v>
      </c>
    </row>
    <row r="199" spans="3:6" x14ac:dyDescent="0.35">
      <c r="C199">
        <v>192</v>
      </c>
      <c r="D199" s="8" t="str">
        <f>HYPERLINK("#'Table 192'!A1", "To what extent do you agree with the following statements?: I would not notice if all the opera houses in the UK shut down")</f>
        <v>To what extent do you agree with the following statements?: I would not notice if all the opera houses in the UK shut down</v>
      </c>
      <c r="E199" s="14" t="str">
        <f>HYPERLINK("#'Full Results'!A1885", "1885")</f>
        <v>1885</v>
      </c>
      <c r="F199" t="s">
        <v>97</v>
      </c>
    </row>
    <row r="200" spans="3:6" x14ac:dyDescent="0.35">
      <c r="C200">
        <v>193</v>
      </c>
      <c r="D200" s="8" t="str">
        <f>HYPERLINK("#'Table 193'!A1", "To what extent do you agree with the following statements?: Children should learn about opera when they study music")</f>
        <v>To what extent do you agree with the following statements?: Children should learn about opera when they study music</v>
      </c>
      <c r="E200" s="14" t="str">
        <f>HYPERLINK("#'Full Results'!A1897", "1897")</f>
        <v>1897</v>
      </c>
      <c r="F200" t="s">
        <v>97</v>
      </c>
    </row>
    <row r="201" spans="3:6" x14ac:dyDescent="0.35">
      <c r="C201">
        <v>194</v>
      </c>
      <c r="D201" s="8" t="str">
        <f>HYPERLINK("#'Table 194'!A1", "To what extent do you agree with the following statements?: Some opera performances should be free for children to attend")</f>
        <v>To what extent do you agree with the following statements?: Some opera performances should be free for children to attend</v>
      </c>
      <c r="E201" s="14" t="str">
        <f>HYPERLINK("#'Full Results'!A1909", "1909")</f>
        <v>1909</v>
      </c>
      <c r="F201" t="s">
        <v>97</v>
      </c>
    </row>
    <row r="202" spans="3:6" x14ac:dyDescent="0.35">
      <c r="C202">
        <v>195</v>
      </c>
      <c r="D202" s="8" t="str">
        <f>HYPERLINK("#'Table 195'!A1", " Do you agree or disagree with the following: The opera industry should receive government support.")</f>
        <v xml:space="preserve"> Do you agree or disagree with the following: The opera industry should receive government support.</v>
      </c>
      <c r="E202" s="14" t="str">
        <f>HYPERLINK("#'Full Results'!A1921", "1921")</f>
        <v>1921</v>
      </c>
      <c r="F202" t="s">
        <v>651</v>
      </c>
    </row>
    <row r="203" spans="3:6" x14ac:dyDescent="0.35">
      <c r="C203">
        <v>196</v>
      </c>
      <c r="D203" s="8" t="str">
        <f>HYPERLINK("#'Table 196'!A1", " Do you agree or disagree with the following: The opera industry should receive government support to ensure traditions are preserved.")</f>
        <v xml:space="preserve"> Do you agree or disagree with the following: The opera industry should receive government support to ensure traditions are preserved.</v>
      </c>
      <c r="E203" s="14" t="str">
        <f>HYPERLINK("#'Full Results'!A1933", "1933")</f>
        <v>1933</v>
      </c>
      <c r="F203" t="s">
        <v>651</v>
      </c>
    </row>
    <row r="204" spans="3:6" x14ac:dyDescent="0.35">
      <c r="C204">
        <v>197</v>
      </c>
      <c r="D204" s="8" t="str">
        <f>HYPERLINK("#'Table 197'!A1", " Which of the following comes closest to your view?  ")</f>
        <v xml:space="preserve"> Which of the following comes closest to your view?  </v>
      </c>
      <c r="E204" s="14" t="str">
        <f>HYPERLINK("#'Full Results'!A1945", "1945")</f>
        <v>1945</v>
      </c>
      <c r="F204" t="s">
        <v>651</v>
      </c>
    </row>
    <row r="205" spans="3:6" x14ac:dyDescent="0.35">
      <c r="C205">
        <v>198</v>
      </c>
      <c r="D205" s="8" t="str">
        <f>HYPERLINK("#'Table 198'!A1", " Which of the following comes closest to your view?  ")</f>
        <v xml:space="preserve"> Which of the following comes closest to your view?  </v>
      </c>
      <c r="E205" s="14" t="str">
        <f>HYPERLINK("#'Full Results'!A1951", "1951")</f>
        <v>1951</v>
      </c>
      <c r="F205" t="s">
        <v>651</v>
      </c>
    </row>
    <row r="206" spans="3:6" x14ac:dyDescent="0.35">
      <c r="C206">
        <v>199</v>
      </c>
      <c r="D206" s="8" t="str">
        <f>HYPERLINK("#'Table 199'!A1", " Which of the following comes closest to your view?  ")</f>
        <v xml:space="preserve"> Which of the following comes closest to your view?  </v>
      </c>
      <c r="E206" s="14" t="str">
        <f>HYPERLINK("#'Full Results'!A1957", "1957")</f>
        <v>1957</v>
      </c>
      <c r="F206" t="s">
        <v>651</v>
      </c>
    </row>
    <row r="207" spans="3:6" x14ac:dyDescent="0.35">
      <c r="C207">
        <v>200</v>
      </c>
      <c r="D207" s="8" t="str">
        <f>HYPERLINK("#'Table 200'!A1", " Which of the following comes closest to your view?  ")</f>
        <v xml:space="preserve"> Which of the following comes closest to your view?  </v>
      </c>
      <c r="E207" s="14" t="str">
        <f>HYPERLINK("#'Full Results'!A1963", "1963")</f>
        <v>1963</v>
      </c>
      <c r="F207" t="s">
        <v>651</v>
      </c>
    </row>
    <row r="208" spans="3:6" x14ac:dyDescent="0.35">
      <c r="C208">
        <v>201</v>
      </c>
      <c r="D208" s="8" t="str">
        <f>HYPERLINK("#'Table 201'!A1", " Which of the following comes closest to your view?  ")</f>
        <v xml:space="preserve"> Which of the following comes closest to your view?  </v>
      </c>
      <c r="E208" s="14" t="str">
        <f>HYPERLINK("#'Full Results'!A1969", "1969")</f>
        <v>1969</v>
      </c>
      <c r="F208" t="s">
        <v>651</v>
      </c>
    </row>
    <row r="209" spans="3:6" x14ac:dyDescent="0.35">
      <c r="C209">
        <v>202</v>
      </c>
      <c r="D209" s="8" t="str">
        <f>HYPERLINK("#'Table 202'!A1", " Which of the following comes closest to your view?  ")</f>
        <v xml:space="preserve"> Which of the following comes closest to your view?  </v>
      </c>
      <c r="E209" s="14" t="str">
        <f>HYPERLINK("#'Full Results'!A1975", "1975")</f>
        <v>1975</v>
      </c>
      <c r="F209" t="s">
        <v>651</v>
      </c>
    </row>
    <row r="210" spans="3:6" x14ac:dyDescent="0.35">
      <c r="C210">
        <v>203</v>
      </c>
      <c r="D210" s="8" t="str">
        <f>HYPERLINK("#'Table 203'!A1", " Which of the following comes closest to your view?  ")</f>
        <v xml:space="preserve"> Which of the following comes closest to your view?  </v>
      </c>
      <c r="E210" s="14" t="str">
        <f>HYPERLINK("#'Full Results'!A1981", "1981")</f>
        <v>1981</v>
      </c>
      <c r="F210" t="s">
        <v>651</v>
      </c>
    </row>
    <row r="211" spans="3:6" x14ac:dyDescent="0.35">
      <c r="C211">
        <v>204</v>
      </c>
      <c r="D211" s="8" t="str">
        <f>HYPERLINK("#'Table 204'!A1", " And which of the following comes closest to your view?")</f>
        <v xml:space="preserve"> And which of the following comes closest to your view?</v>
      </c>
      <c r="E211" s="14" t="str">
        <f>HYPERLINK("#'Full Results'!A1987", "1987")</f>
        <v>1987</v>
      </c>
      <c r="F211" t="s">
        <v>651</v>
      </c>
    </row>
    <row r="212" spans="3:6" x14ac:dyDescent="0.35">
      <c r="C212">
        <v>205</v>
      </c>
      <c r="D212" s="8" t="str">
        <f>HYPERLINK("#'Table 205'!A1", " And which of the following comes closest to your view?")</f>
        <v xml:space="preserve"> And which of the following comes closest to your view?</v>
      </c>
      <c r="E212" s="14" t="str">
        <f>HYPERLINK("#'Full Results'!A1993", "1993")</f>
        <v>1993</v>
      </c>
      <c r="F212" t="s">
        <v>651</v>
      </c>
    </row>
    <row r="213" spans="3:6" x14ac:dyDescent="0.35">
      <c r="C213">
        <v>206</v>
      </c>
      <c r="D213" s="8" t="str">
        <f>HYPERLINK("#'Table 206'!A1", " And which of the following comes closest to your view?")</f>
        <v xml:space="preserve"> And which of the following comes closest to your view?</v>
      </c>
      <c r="E213" s="14" t="str">
        <f>HYPERLINK("#'Full Results'!A1999", "1999")</f>
        <v>1999</v>
      </c>
      <c r="F213" t="s">
        <v>651</v>
      </c>
    </row>
    <row r="214" spans="3:6" x14ac:dyDescent="0.35">
      <c r="C214">
        <v>207</v>
      </c>
      <c r="D214" s="8" t="str">
        <f>HYPERLINK("#'Table 207'!A1", " And which of the following comes closest to your view?")</f>
        <v xml:space="preserve"> And which of the following comes closest to your view?</v>
      </c>
      <c r="E214" s="14" t="str">
        <f>HYPERLINK("#'Full Results'!A2005", "2005")</f>
        <v>2005</v>
      </c>
      <c r="F214" t="s">
        <v>651</v>
      </c>
    </row>
    <row r="215" spans="3:6" x14ac:dyDescent="0.35">
      <c r="C215">
        <v>208</v>
      </c>
      <c r="D215" s="8" t="str">
        <f>HYPERLINK("#'Table 208'!A1", " And which of the following comes closest to your view?")</f>
        <v xml:space="preserve"> And which of the following comes closest to your view?</v>
      </c>
      <c r="E215" s="14" t="str">
        <f>HYPERLINK("#'Full Results'!A2011", "2011")</f>
        <v>2011</v>
      </c>
      <c r="F215" t="s">
        <v>651</v>
      </c>
    </row>
    <row r="216" spans="3:6" x14ac:dyDescent="0.35">
      <c r="C216">
        <v>209</v>
      </c>
      <c r="D216" s="8" t="str">
        <f>HYPERLINK("#'Table 209'!A1", " And which of the following comes closest to your view?")</f>
        <v xml:space="preserve"> And which of the following comes closest to your view?</v>
      </c>
      <c r="E216" s="14" t="str">
        <f>HYPERLINK("#'Full Results'!A2017", "2017")</f>
        <v>2017</v>
      </c>
      <c r="F216" t="s">
        <v>651</v>
      </c>
    </row>
    <row r="217" spans="3:6" x14ac:dyDescent="0.35">
      <c r="C217">
        <v>210</v>
      </c>
      <c r="D217" s="8" t="str">
        <f>HYPERLINK("#'Table 210'!A1", " And which of the following comes closest to your view?")</f>
        <v xml:space="preserve"> And which of the following comes closest to your view?</v>
      </c>
      <c r="E217" s="14" t="str">
        <f>HYPERLINK("#'Full Results'!A2023", "2023")</f>
        <v>2023</v>
      </c>
      <c r="F217" t="s">
        <v>651</v>
      </c>
    </row>
    <row r="218" spans="3:6" x14ac:dyDescent="0.35">
      <c r="C218">
        <v>211</v>
      </c>
      <c r="D218" s="8" t="str">
        <f>HYPERLINK("#'Table 211'!A1", " And which of the following comes closest to your view?")</f>
        <v xml:space="preserve"> And which of the following comes closest to your view?</v>
      </c>
      <c r="E218" s="14" t="str">
        <f>HYPERLINK("#'Full Results'!A2029", "2029")</f>
        <v>2029</v>
      </c>
      <c r="F218" t="s">
        <v>651</v>
      </c>
    </row>
    <row r="219" spans="3:6" x14ac:dyDescent="0.35">
      <c r="C219">
        <v>212</v>
      </c>
      <c r="D219" s="8" t="str">
        <f>HYPERLINK("#'Table 212'!A1", " And which of the following comes closest to your view?")</f>
        <v xml:space="preserve"> And which of the following comes closest to your view?</v>
      </c>
      <c r="E219" s="14" t="str">
        <f>HYPERLINK("#'Full Results'!A2035", "2035")</f>
        <v>2035</v>
      </c>
      <c r="F219" t="s">
        <v>651</v>
      </c>
    </row>
    <row r="220" spans="3:6" x14ac:dyDescent="0.35">
      <c r="C220">
        <v>213</v>
      </c>
      <c r="D220" s="8" t="str">
        <f>HYPERLINK("#'Table 213'!A1", " Which of the following comes closest to your view?  ")</f>
        <v xml:space="preserve"> Which of the following comes closest to your view?  </v>
      </c>
      <c r="E220" s="14" t="str">
        <f>HYPERLINK("#'Full Results'!A2041", "2041")</f>
        <v>2041</v>
      </c>
      <c r="F220" t="s">
        <v>651</v>
      </c>
    </row>
    <row r="221" spans="3:6" x14ac:dyDescent="0.35">
      <c r="C221">
        <v>214</v>
      </c>
      <c r="D221" s="8" t="str">
        <f>HYPERLINK("#'Table 214'!A1", " Which of the following comes closest to your view?  ")</f>
        <v xml:space="preserve"> Which of the following comes closest to your view?  </v>
      </c>
      <c r="E221" s="14" t="str">
        <f>HYPERLINK("#'Full Results'!A2047", "2047")</f>
        <v>2047</v>
      </c>
      <c r="F221" t="s">
        <v>651</v>
      </c>
    </row>
    <row r="222" spans="3:6" x14ac:dyDescent="0.35">
      <c r="C222">
        <v>215</v>
      </c>
      <c r="D222" s="8" t="str">
        <f>HYPERLINK("#'Table 215'!A1", " Which of the following comes closest to your view?  ")</f>
        <v xml:space="preserve"> Which of the following comes closest to your view?  </v>
      </c>
      <c r="E222" s="14" t="str">
        <f>HYPERLINK("#'Full Results'!A2053", "2053")</f>
        <v>2053</v>
      </c>
      <c r="F222" t="s">
        <v>651</v>
      </c>
    </row>
    <row r="223" spans="3:6" x14ac:dyDescent="0.35">
      <c r="C223">
        <v>216</v>
      </c>
      <c r="D223" s="8" t="str">
        <f>HYPERLINK("#'Table 216'!A1", " Which of the following comes closest to your view?  ")</f>
        <v xml:space="preserve"> Which of the following comes closest to your view?  </v>
      </c>
      <c r="E223" s="14" t="str">
        <f>HYPERLINK("#'Full Results'!A2059", "2059")</f>
        <v>2059</v>
      </c>
      <c r="F223" t="s">
        <v>651</v>
      </c>
    </row>
    <row r="224" spans="3:6" x14ac:dyDescent="0.35">
      <c r="C224">
        <v>217</v>
      </c>
      <c r="D224" s="8" t="str">
        <f>HYPERLINK("#'Table 217'!A1", " Which of the following comes closest to your view?  ")</f>
        <v xml:space="preserve"> Which of the following comes closest to your view?  </v>
      </c>
      <c r="E224" s="14" t="str">
        <f>HYPERLINK("#'Full Results'!A2065", "2065")</f>
        <v>2065</v>
      </c>
      <c r="F224" t="s">
        <v>651</v>
      </c>
    </row>
    <row r="225" spans="3:6" x14ac:dyDescent="0.35">
      <c r="C225">
        <v>218</v>
      </c>
      <c r="D225" s="8" t="str">
        <f>HYPERLINK("#'Table 218'!A1", " Which of the following comes closest to your view?  ")</f>
        <v xml:space="preserve"> Which of the following comes closest to your view?  </v>
      </c>
      <c r="E225" s="14" t="str">
        <f>HYPERLINK("#'Full Results'!A2071", "2071")</f>
        <v>2071</v>
      </c>
      <c r="F225" t="s">
        <v>651</v>
      </c>
    </row>
    <row r="226" spans="3:6" x14ac:dyDescent="0.35">
      <c r="C226">
        <v>219</v>
      </c>
      <c r="D226" s="8" t="str">
        <f>HYPERLINK("#'Table 219'!A1", " Which of the following comes closest to your view?")</f>
        <v xml:space="preserve"> Which of the following comes closest to your view?</v>
      </c>
      <c r="E226" s="14" t="str">
        <f>HYPERLINK("#'Full Results'!A2077", "2077")</f>
        <v>2077</v>
      </c>
      <c r="F226" t="s">
        <v>97</v>
      </c>
    </row>
    <row r="227" spans="3:6" x14ac:dyDescent="0.35">
      <c r="C227">
        <v>220</v>
      </c>
      <c r="D227" s="8" t="str">
        <f>HYPERLINK("#'Table 220'!A1", "Which of the following, if any, should opera in the UK be required to do in order to receive support from the Arts Council?Select any which apply")</f>
        <v>Which of the following, if any, should opera in the UK be required to do in order to receive support from the Arts Council?Select any which apply</v>
      </c>
      <c r="E227" s="14" t="str">
        <f>HYPERLINK("#'Full Results'!A2084", "2084")</f>
        <v>2084</v>
      </c>
      <c r="F227" t="s">
        <v>97</v>
      </c>
    </row>
  </sheetData>
  <pageMargins left="0.7" right="0.7" top="0.75" bottom="0.75" header="0.3" footer="0.3"/>
  <pageSetup paperSize="9" orientation="portrait" horizontalDpi="300" verticalDpi="30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2:BR2098"/>
  <sheetViews>
    <sheetView showGridLines="0" workbookViewId="0">
      <pane xSplit="2" ySplit="8" topLeftCell="C92" activePane="bottomRight" state="frozen"/>
      <selection pane="topRight"/>
      <selection pane="bottomLeft"/>
      <selection pane="bottomRight" activeCell="B116" sqref="B116"/>
    </sheetView>
  </sheetViews>
  <sheetFormatPr defaultColWidth="11.453125" defaultRowHeight="14.5" x14ac:dyDescent="0.35"/>
  <cols>
    <col min="2" max="2" width="20.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67" width="10.7265625" customWidth="1"/>
    <col min="68" max="68" width="2.1796875" customWidth="1"/>
    <col min="69" max="70" width="10.7265625" customWidth="1"/>
    <col min="71" max="71" width="2.1796875" customWidth="1"/>
  </cols>
  <sheetData>
    <row r="2" spans="2:70" ht="40" customHeight="1" x14ac:dyDescent="0.35">
      <c r="D2" s="25" t="s">
        <v>829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row>
    <row r="5" spans="2:70" ht="30" customHeight="1" x14ac:dyDescent="0.35">
      <c r="B5" s="13"/>
      <c r="C5" s="13"/>
      <c r="D5" s="28" t="s">
        <v>74</v>
      </c>
      <c r="E5" s="28"/>
      <c r="F5" s="13"/>
      <c r="G5" s="28" t="s">
        <v>75</v>
      </c>
      <c r="H5" s="28"/>
      <c r="I5" s="28"/>
      <c r="J5" s="28"/>
      <c r="K5" s="28"/>
      <c r="L5" s="28"/>
      <c r="M5" s="13"/>
      <c r="N5" s="28" t="s">
        <v>76</v>
      </c>
      <c r="O5" s="28"/>
      <c r="P5" s="28"/>
      <c r="Q5" s="28"/>
      <c r="R5" s="13"/>
      <c r="S5" s="28" t="s">
        <v>77</v>
      </c>
      <c r="T5" s="28"/>
      <c r="U5" s="28"/>
      <c r="V5" s="28"/>
      <c r="W5" s="28"/>
      <c r="X5" s="28"/>
      <c r="Y5" s="28"/>
      <c r="Z5" s="28"/>
      <c r="AA5" s="28"/>
      <c r="AB5" s="28"/>
      <c r="AC5" s="28"/>
      <c r="AD5" s="28"/>
      <c r="AE5" s="13"/>
      <c r="AF5" s="28" t="s">
        <v>78</v>
      </c>
      <c r="AG5" s="28"/>
      <c r="AH5" s="28"/>
      <c r="AI5" s="13"/>
      <c r="AJ5" s="28" t="s">
        <v>79</v>
      </c>
      <c r="AK5" s="28"/>
      <c r="AL5" s="28"/>
      <c r="AM5" s="28"/>
      <c r="AN5" s="28"/>
      <c r="AO5" s="13"/>
      <c r="AP5" s="28" t="s">
        <v>80</v>
      </c>
      <c r="AQ5" s="28"/>
      <c r="AR5" s="28"/>
      <c r="AS5" s="13"/>
      <c r="AT5" s="28" t="s">
        <v>81</v>
      </c>
      <c r="AU5" s="28"/>
      <c r="AV5" s="28"/>
      <c r="AW5" s="28"/>
      <c r="AX5" s="28"/>
      <c r="AY5" s="13"/>
      <c r="AZ5" s="28" t="s">
        <v>82</v>
      </c>
      <c r="BA5" s="28"/>
      <c r="BB5" s="28"/>
      <c r="BC5" s="28"/>
      <c r="BD5" s="28"/>
      <c r="BE5" s="28"/>
      <c r="BF5" s="28"/>
      <c r="BG5" s="28"/>
      <c r="BH5" s="28"/>
      <c r="BI5" s="28"/>
      <c r="BJ5" s="28"/>
      <c r="BK5" s="28"/>
      <c r="BL5" s="28"/>
      <c r="BM5" s="28"/>
      <c r="BN5" s="28"/>
      <c r="BO5" s="28"/>
      <c r="BP5" s="13"/>
      <c r="BQ5" s="28" t="s">
        <v>83</v>
      </c>
      <c r="BR5" s="28"/>
    </row>
    <row r="6" spans="2:7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46</v>
      </c>
      <c r="AQ6" s="12" t="s">
        <v>47</v>
      </c>
      <c r="AR6" s="12" t="s">
        <v>50</v>
      </c>
      <c r="AT6" s="12" t="s">
        <v>51</v>
      </c>
      <c r="AU6" s="12" t="s">
        <v>52</v>
      </c>
      <c r="AV6" s="12" t="s">
        <v>53</v>
      </c>
      <c r="AW6" s="12" t="s">
        <v>54</v>
      </c>
      <c r="AX6" s="12" t="s">
        <v>55</v>
      </c>
      <c r="AZ6" s="12" t="s">
        <v>56</v>
      </c>
      <c r="BA6" s="12" t="s">
        <v>57</v>
      </c>
      <c r="BB6" s="12" t="s">
        <v>58</v>
      </c>
      <c r="BC6" s="12" t="s">
        <v>59</v>
      </c>
      <c r="BD6" s="12" t="s">
        <v>60</v>
      </c>
      <c r="BE6" s="12" t="s">
        <v>61</v>
      </c>
      <c r="BF6" s="12" t="s">
        <v>62</v>
      </c>
      <c r="BG6" s="12" t="s">
        <v>63</v>
      </c>
      <c r="BH6" s="12" t="s">
        <v>64</v>
      </c>
      <c r="BI6" s="12" t="s">
        <v>65</v>
      </c>
      <c r="BJ6" s="12" t="s">
        <v>66</v>
      </c>
      <c r="BK6" s="12" t="s">
        <v>67</v>
      </c>
      <c r="BL6" s="12" t="s">
        <v>68</v>
      </c>
      <c r="BM6" s="12" t="s">
        <v>69</v>
      </c>
      <c r="BN6" s="12" t="s">
        <v>70</v>
      </c>
      <c r="BO6" s="12" t="s">
        <v>71</v>
      </c>
      <c r="BQ6" s="12" t="s">
        <v>72</v>
      </c>
      <c r="BR6" s="12" t="s">
        <v>73</v>
      </c>
    </row>
    <row r="7" spans="2:70" ht="20.149999999999999" customHeight="1" x14ac:dyDescent="0.35">
      <c r="B7" s="10" t="s">
        <v>19</v>
      </c>
      <c r="C7" s="10">
        <v>4012</v>
      </c>
      <c r="D7" s="10">
        <v>1971</v>
      </c>
      <c r="E7" s="10">
        <v>2028</v>
      </c>
      <c r="F7" s="10"/>
      <c r="G7" s="10">
        <v>497</v>
      </c>
      <c r="H7" s="10">
        <v>704</v>
      </c>
      <c r="I7" s="10">
        <v>694</v>
      </c>
      <c r="J7" s="10">
        <v>693</v>
      </c>
      <c r="K7" s="10">
        <v>571</v>
      </c>
      <c r="L7" s="10">
        <v>853</v>
      </c>
      <c r="M7" s="10"/>
      <c r="N7" s="10">
        <v>1178</v>
      </c>
      <c r="O7" s="10">
        <v>1131</v>
      </c>
      <c r="P7" s="10">
        <v>781</v>
      </c>
      <c r="Q7" s="10">
        <v>909</v>
      </c>
      <c r="R7" s="10"/>
      <c r="S7" s="10">
        <v>563</v>
      </c>
      <c r="T7" s="10">
        <v>553</v>
      </c>
      <c r="U7" s="10">
        <v>314</v>
      </c>
      <c r="V7" s="10">
        <v>343</v>
      </c>
      <c r="W7" s="10">
        <v>293</v>
      </c>
      <c r="X7" s="10">
        <v>376</v>
      </c>
      <c r="Y7" s="10">
        <v>336</v>
      </c>
      <c r="Z7" s="10">
        <v>171</v>
      </c>
      <c r="AA7" s="10">
        <v>447</v>
      </c>
      <c r="AB7" s="10">
        <v>337</v>
      </c>
      <c r="AC7" s="10">
        <v>188</v>
      </c>
      <c r="AD7" s="10">
        <v>91</v>
      </c>
      <c r="AE7" s="10"/>
      <c r="AF7" s="10">
        <v>1421</v>
      </c>
      <c r="AG7" s="10">
        <v>1665</v>
      </c>
      <c r="AH7" s="10">
        <v>577</v>
      </c>
      <c r="AI7" s="10"/>
      <c r="AJ7" s="10">
        <v>1433</v>
      </c>
      <c r="AK7" s="10">
        <v>1082</v>
      </c>
      <c r="AL7" s="10">
        <v>299</v>
      </c>
      <c r="AM7" s="10">
        <v>42</v>
      </c>
      <c r="AN7" s="10">
        <v>541</v>
      </c>
      <c r="AO7" s="10"/>
      <c r="AP7" s="10">
        <v>878</v>
      </c>
      <c r="AQ7" s="10">
        <v>1369</v>
      </c>
      <c r="AR7" s="10">
        <v>264</v>
      </c>
      <c r="AS7" s="10"/>
      <c r="AT7" s="10">
        <v>929</v>
      </c>
      <c r="AU7" s="10">
        <v>932</v>
      </c>
      <c r="AV7" s="10">
        <v>1096</v>
      </c>
      <c r="AW7" s="10">
        <v>455</v>
      </c>
      <c r="AX7" s="10">
        <v>62</v>
      </c>
      <c r="AY7" s="10"/>
      <c r="AZ7" s="10">
        <v>33</v>
      </c>
      <c r="BA7" s="10">
        <v>185</v>
      </c>
      <c r="BB7" s="10">
        <v>256</v>
      </c>
      <c r="BC7" s="10">
        <v>269</v>
      </c>
      <c r="BD7" s="10">
        <v>403</v>
      </c>
      <c r="BE7" s="10">
        <v>436</v>
      </c>
      <c r="BF7" s="10">
        <v>391</v>
      </c>
      <c r="BG7" s="10">
        <v>312</v>
      </c>
      <c r="BH7" s="10">
        <v>253</v>
      </c>
      <c r="BI7" s="10">
        <v>211</v>
      </c>
      <c r="BJ7" s="10">
        <v>336</v>
      </c>
      <c r="BK7" s="10">
        <v>187</v>
      </c>
      <c r="BL7" s="10">
        <v>180</v>
      </c>
      <c r="BM7" s="10">
        <v>103</v>
      </c>
      <c r="BN7" s="10">
        <v>95</v>
      </c>
      <c r="BO7" s="10">
        <v>161</v>
      </c>
      <c r="BP7" s="10"/>
      <c r="BQ7" s="10">
        <v>1235</v>
      </c>
      <c r="BR7" s="10">
        <v>2665</v>
      </c>
    </row>
    <row r="8" spans="2:70" ht="20.149999999999999" customHeight="1" x14ac:dyDescent="0.35">
      <c r="B8" s="11" t="s">
        <v>20</v>
      </c>
      <c r="C8" s="11">
        <v>4012</v>
      </c>
      <c r="D8" s="11">
        <v>1975</v>
      </c>
      <c r="E8" s="11">
        <v>2024</v>
      </c>
      <c r="F8" s="11"/>
      <c r="G8" s="11">
        <v>558</v>
      </c>
      <c r="H8" s="11">
        <v>682</v>
      </c>
      <c r="I8" s="11">
        <v>685</v>
      </c>
      <c r="J8" s="11">
        <v>686</v>
      </c>
      <c r="K8" s="11">
        <v>562</v>
      </c>
      <c r="L8" s="11">
        <v>839</v>
      </c>
      <c r="M8" s="11"/>
      <c r="N8" s="11">
        <v>1080</v>
      </c>
      <c r="O8" s="11">
        <v>1039</v>
      </c>
      <c r="P8" s="11">
        <v>880</v>
      </c>
      <c r="Q8" s="11">
        <v>1000</v>
      </c>
      <c r="R8" s="11"/>
      <c r="S8" s="11">
        <v>562</v>
      </c>
      <c r="T8" s="11">
        <v>522</v>
      </c>
      <c r="U8" s="11">
        <v>321</v>
      </c>
      <c r="V8" s="11">
        <v>361</v>
      </c>
      <c r="W8" s="11">
        <v>281</v>
      </c>
      <c r="X8" s="11">
        <v>361</v>
      </c>
      <c r="Y8" s="11">
        <v>321</v>
      </c>
      <c r="Z8" s="11">
        <v>160</v>
      </c>
      <c r="AA8" s="11">
        <v>441</v>
      </c>
      <c r="AB8" s="11">
        <v>361</v>
      </c>
      <c r="AC8" s="11">
        <v>201</v>
      </c>
      <c r="AD8" s="11">
        <v>120</v>
      </c>
      <c r="AE8" s="11"/>
      <c r="AF8" s="11">
        <v>1410</v>
      </c>
      <c r="AG8" s="11">
        <v>1629</v>
      </c>
      <c r="AH8" s="11">
        <v>599</v>
      </c>
      <c r="AI8" s="11"/>
      <c r="AJ8" s="11">
        <v>1397</v>
      </c>
      <c r="AK8" s="11">
        <v>1071</v>
      </c>
      <c r="AL8" s="11">
        <v>288</v>
      </c>
      <c r="AM8" s="11">
        <v>45</v>
      </c>
      <c r="AN8" s="11">
        <v>558</v>
      </c>
      <c r="AO8" s="11"/>
      <c r="AP8" s="11">
        <v>856</v>
      </c>
      <c r="AQ8" s="11">
        <v>1358</v>
      </c>
      <c r="AR8" s="11">
        <v>259</v>
      </c>
      <c r="AS8" s="11"/>
      <c r="AT8" s="11">
        <v>961</v>
      </c>
      <c r="AU8" s="11">
        <v>958</v>
      </c>
      <c r="AV8" s="11">
        <v>1056</v>
      </c>
      <c r="AW8" s="11">
        <v>434</v>
      </c>
      <c r="AX8" s="11">
        <v>55</v>
      </c>
      <c r="AY8" s="11"/>
      <c r="AZ8" s="11">
        <v>33</v>
      </c>
      <c r="BA8" s="11">
        <v>186</v>
      </c>
      <c r="BB8" s="11">
        <v>267</v>
      </c>
      <c r="BC8" s="11">
        <v>280</v>
      </c>
      <c r="BD8" s="11">
        <v>416</v>
      </c>
      <c r="BE8" s="11">
        <v>443</v>
      </c>
      <c r="BF8" s="11">
        <v>394</v>
      </c>
      <c r="BG8" s="11">
        <v>314</v>
      </c>
      <c r="BH8" s="11">
        <v>257</v>
      </c>
      <c r="BI8" s="11">
        <v>206</v>
      </c>
      <c r="BJ8" s="11">
        <v>329</v>
      </c>
      <c r="BK8" s="11">
        <v>179</v>
      </c>
      <c r="BL8" s="11">
        <v>174</v>
      </c>
      <c r="BM8" s="11">
        <v>97</v>
      </c>
      <c r="BN8" s="11">
        <v>87</v>
      </c>
      <c r="BO8" s="11">
        <v>148</v>
      </c>
      <c r="BP8" s="11"/>
      <c r="BQ8" s="11">
        <v>1209</v>
      </c>
      <c r="BR8" s="11">
        <v>2688</v>
      </c>
    </row>
    <row r="11" spans="2:70" x14ac:dyDescent="0.35">
      <c r="B11" s="6" t="s">
        <v>96</v>
      </c>
    </row>
    <row r="12" spans="2:70" x14ac:dyDescent="0.35">
      <c r="B12" s="24" t="s">
        <v>97</v>
      </c>
      <c r="C12" s="17"/>
      <c r="D12" s="17"/>
      <c r="E12" s="17"/>
      <c r="F12" s="17"/>
      <c r="G12" s="17"/>
      <c r="H12" s="17"/>
      <c r="I12" s="17"/>
      <c r="J12" s="17"/>
      <c r="K12" s="17"/>
      <c r="L12" s="17"/>
      <c r="M12" s="17"/>
      <c r="N12" s="17"/>
      <c r="O12" s="17"/>
      <c r="P12" s="17"/>
      <c r="Q12" s="17"/>
      <c r="R12" s="17"/>
      <c r="S12" s="17"/>
      <c r="T12" s="17"/>
      <c r="U12" s="17"/>
      <c r="V12" s="17"/>
      <c r="W12" s="17"/>
      <c r="X12" s="17"/>
      <c r="Y12" s="17"/>
      <c r="Z12" s="17"/>
      <c r="AA12" s="17"/>
      <c r="AB12" s="17"/>
      <c r="AC12" s="17"/>
      <c r="AD12" s="17"/>
      <c r="AE12" s="17"/>
      <c r="AF12" s="17"/>
      <c r="AG12" s="17"/>
      <c r="AH12" s="17"/>
      <c r="AI12" s="17"/>
      <c r="AJ12" s="17"/>
      <c r="AK12" s="17"/>
      <c r="AL12" s="17"/>
      <c r="AM12" s="17"/>
      <c r="AN12" s="17"/>
      <c r="AO12" s="17"/>
      <c r="AP12" s="17"/>
      <c r="AQ12" s="17"/>
      <c r="AR12" s="17"/>
      <c r="AS12" s="17"/>
      <c r="AT12" s="17"/>
      <c r="AU12" s="17"/>
      <c r="AV12" s="17"/>
      <c r="AW12" s="17"/>
      <c r="AX12" s="17"/>
      <c r="AY12" s="17"/>
      <c r="AZ12" s="17"/>
      <c r="BA12" s="17"/>
      <c r="BB12" s="17"/>
      <c r="BC12" s="17"/>
      <c r="BD12" s="17"/>
      <c r="BE12" s="17"/>
      <c r="BF12" s="17"/>
      <c r="BG12" s="17"/>
      <c r="BH12" s="17"/>
      <c r="BI12" s="17"/>
      <c r="BJ12" s="17"/>
      <c r="BK12" s="17"/>
      <c r="BL12" s="17"/>
      <c r="BM12" s="17"/>
      <c r="BN12" s="17"/>
      <c r="BO12" s="17"/>
      <c r="BP12" s="17"/>
      <c r="BQ12" s="17"/>
      <c r="BR12" s="17"/>
    </row>
    <row r="13" spans="2:70" x14ac:dyDescent="0.35">
      <c r="B13" t="s">
        <v>84</v>
      </c>
      <c r="C13" s="17">
        <v>0.105720585519163</v>
      </c>
      <c r="D13" s="17">
        <v>8.5105064252843796E-2</v>
      </c>
      <c r="E13" s="17">
        <v>0.125969019124267</v>
      </c>
      <c r="F13" s="17"/>
      <c r="G13" s="17">
        <v>0.10451069419145299</v>
      </c>
      <c r="H13" s="17">
        <v>9.5640186841403393E-2</v>
      </c>
      <c r="I13" s="17">
        <v>0.14115612376372799</v>
      </c>
      <c r="J13" s="17">
        <v>0.121291513211784</v>
      </c>
      <c r="K13" s="17">
        <v>0.13887487909684701</v>
      </c>
      <c r="L13" s="17">
        <v>5.0829813310721401E-2</v>
      </c>
      <c r="M13" s="17"/>
      <c r="N13" s="17">
        <v>6.4115308947847893E-2</v>
      </c>
      <c r="O13" s="17">
        <v>9.3112984942159305E-2</v>
      </c>
      <c r="P13" s="17">
        <v>8.9111846639678693E-2</v>
      </c>
      <c r="Q13" s="17">
        <v>0.17974363904138599</v>
      </c>
      <c r="R13" s="17"/>
      <c r="S13" s="17">
        <v>8.0151036627774397E-2</v>
      </c>
      <c r="T13" s="17">
        <v>0.112093259015788</v>
      </c>
      <c r="U13" s="17">
        <v>8.5470515894047902E-2</v>
      </c>
      <c r="V13" s="17">
        <v>0.116761214924351</v>
      </c>
      <c r="W13" s="17">
        <v>0.11193794823508001</v>
      </c>
      <c r="X13" s="17">
        <v>9.7598549571123197E-2</v>
      </c>
      <c r="Y13" s="17">
        <v>0.103705496198521</v>
      </c>
      <c r="Z13" s="17">
        <v>8.53840832901515E-2</v>
      </c>
      <c r="AA13" s="17">
        <v>0.13418275094707</v>
      </c>
      <c r="AB13" s="17">
        <v>8.6607680800232595E-2</v>
      </c>
      <c r="AC13" s="17">
        <v>0.18526786863465899</v>
      </c>
      <c r="AD13" s="17">
        <v>8.0731940015025094E-2</v>
      </c>
      <c r="AE13" s="17"/>
      <c r="AF13" s="17">
        <v>0.104340093199317</v>
      </c>
      <c r="AG13" s="17">
        <v>8.901363434232E-2</v>
      </c>
      <c r="AH13" s="17">
        <v>0.14524246983203401</v>
      </c>
      <c r="AI13" s="17"/>
      <c r="AJ13" s="17">
        <v>8.2008757419953698E-2</v>
      </c>
      <c r="AK13" s="17">
        <v>0.110747377570124</v>
      </c>
      <c r="AL13" s="17">
        <v>8.1463777916629093E-2</v>
      </c>
      <c r="AM13" s="17">
        <v>4.7798072772969102E-2</v>
      </c>
      <c r="AN13" s="17">
        <v>0.17365387172909899</v>
      </c>
      <c r="AO13" s="17"/>
      <c r="AP13" s="17">
        <v>5.7941110364228297E-2</v>
      </c>
      <c r="AQ13" s="17">
        <v>0.114324262393592</v>
      </c>
      <c r="AR13" s="17">
        <v>0.116167403650141</v>
      </c>
      <c r="AS13" s="17"/>
      <c r="AT13" s="17">
        <v>0.142990178685443</v>
      </c>
      <c r="AU13" s="17">
        <v>0.11143421666387</v>
      </c>
      <c r="AV13" s="17">
        <v>8.0811696943755396E-2</v>
      </c>
      <c r="AW13" s="17">
        <v>9.3371752652759904E-2</v>
      </c>
      <c r="AX13" s="17">
        <v>5.0141223314087199E-2</v>
      </c>
      <c r="AY13" s="17"/>
      <c r="AZ13" s="17">
        <v>0.31670825355886001</v>
      </c>
      <c r="BA13" s="17">
        <v>0.34020746731878898</v>
      </c>
      <c r="BB13" s="17">
        <v>0.19668673828720901</v>
      </c>
      <c r="BC13" s="17">
        <v>0.13487237788453699</v>
      </c>
      <c r="BD13" s="17">
        <v>0.115266082877204</v>
      </c>
      <c r="BE13" s="17">
        <v>0.134549239044119</v>
      </c>
      <c r="BF13" s="17">
        <v>7.12080795612232E-2</v>
      </c>
      <c r="BG13" s="17">
        <v>7.0466981705756396E-2</v>
      </c>
      <c r="BH13" s="17">
        <v>5.9149931839340697E-2</v>
      </c>
      <c r="BI13" s="17">
        <v>0.1065524451887</v>
      </c>
      <c r="BJ13" s="17">
        <v>7.02158367539574E-2</v>
      </c>
      <c r="BK13" s="17">
        <v>5.3722103735518098E-2</v>
      </c>
      <c r="BL13" s="17">
        <v>5.2560363175369801E-2</v>
      </c>
      <c r="BM13" s="17">
        <v>4.9459138639771E-2</v>
      </c>
      <c r="BN13" s="17">
        <v>2.3358707882901199E-2</v>
      </c>
      <c r="BO13" s="17">
        <v>1.78722315391752E-2</v>
      </c>
      <c r="BP13" s="17"/>
      <c r="BQ13" s="17">
        <v>8.3076396275790096E-2</v>
      </c>
      <c r="BR13" s="17">
        <v>0.117409759503754</v>
      </c>
    </row>
    <row r="14" spans="2:70" x14ac:dyDescent="0.35">
      <c r="B14" t="s">
        <v>85</v>
      </c>
      <c r="C14" s="17">
        <v>7.1336404805231304E-2</v>
      </c>
      <c r="D14" s="17">
        <v>5.1818279653386798E-2</v>
      </c>
      <c r="E14" s="17">
        <v>8.9729308774911296E-2</v>
      </c>
      <c r="F14" s="17"/>
      <c r="G14" s="17">
        <v>0.102641159007292</v>
      </c>
      <c r="H14" s="17">
        <v>7.8312841887099097E-2</v>
      </c>
      <c r="I14" s="17">
        <v>6.0492557258526702E-2</v>
      </c>
      <c r="J14" s="17">
        <v>8.5195629957101393E-2</v>
      </c>
      <c r="K14" s="17">
        <v>4.9250945027682E-2</v>
      </c>
      <c r="L14" s="17">
        <v>5.71473615843094E-2</v>
      </c>
      <c r="M14" s="17"/>
      <c r="N14" s="17">
        <v>3.9430037459536001E-2</v>
      </c>
      <c r="O14" s="17">
        <v>5.4417187496032901E-2</v>
      </c>
      <c r="P14" s="17">
        <v>8.4203090870888606E-2</v>
      </c>
      <c r="Q14" s="17">
        <v>0.11105535085201899</v>
      </c>
      <c r="R14" s="17"/>
      <c r="S14" s="17">
        <v>7.4300085448212705E-2</v>
      </c>
      <c r="T14" s="17">
        <v>6.9354467535054198E-2</v>
      </c>
      <c r="U14" s="17">
        <v>8.4767577977512901E-2</v>
      </c>
      <c r="V14" s="17">
        <v>6.9451373911596295E-2</v>
      </c>
      <c r="W14" s="17">
        <v>6.3941188073818794E-2</v>
      </c>
      <c r="X14" s="17">
        <v>7.8435049802442397E-2</v>
      </c>
      <c r="Y14" s="17">
        <v>8.6578720221542699E-2</v>
      </c>
      <c r="Z14" s="17">
        <v>4.0864683641120399E-2</v>
      </c>
      <c r="AA14" s="17">
        <v>7.1862137669831794E-2</v>
      </c>
      <c r="AB14" s="17">
        <v>6.4019717733291306E-2</v>
      </c>
      <c r="AC14" s="17">
        <v>8.3850621380479703E-2</v>
      </c>
      <c r="AD14" s="17">
        <v>3.0752667467117401E-2</v>
      </c>
      <c r="AE14" s="17"/>
      <c r="AF14" s="17">
        <v>6.83085226324079E-2</v>
      </c>
      <c r="AG14" s="17">
        <v>5.5687229610086403E-2</v>
      </c>
      <c r="AH14" s="17">
        <v>9.8284327600348095E-2</v>
      </c>
      <c r="AI14" s="17"/>
      <c r="AJ14" s="17">
        <v>5.8876005524198999E-2</v>
      </c>
      <c r="AK14" s="17">
        <v>8.1952601199545602E-2</v>
      </c>
      <c r="AL14" s="17">
        <v>4.2664352434458402E-2</v>
      </c>
      <c r="AM14" s="17">
        <v>0.164871241930272</v>
      </c>
      <c r="AN14" s="17">
        <v>7.2478990623300807E-2</v>
      </c>
      <c r="AO14" s="17"/>
      <c r="AP14" s="17">
        <v>5.24229909751322E-2</v>
      </c>
      <c r="AQ14" s="17">
        <v>6.9980872672633004E-2</v>
      </c>
      <c r="AR14" s="17">
        <v>6.5828008597410601E-2</v>
      </c>
      <c r="AS14" s="17"/>
      <c r="AT14" s="17">
        <v>7.8013376136205806E-2</v>
      </c>
      <c r="AU14" s="17">
        <v>9.1802906644186E-2</v>
      </c>
      <c r="AV14" s="17">
        <v>5.56229833606414E-2</v>
      </c>
      <c r="AW14" s="17">
        <v>5.3921013804576E-2</v>
      </c>
      <c r="AX14" s="17">
        <v>3.672629213162E-2</v>
      </c>
      <c r="AY14" s="17"/>
      <c r="AZ14" s="17">
        <v>0.16852159581661799</v>
      </c>
      <c r="BA14" s="17">
        <v>0.21647457104175999</v>
      </c>
      <c r="BB14" s="17">
        <v>0.17908288529463201</v>
      </c>
      <c r="BC14" s="17">
        <v>8.9768676645741605E-2</v>
      </c>
      <c r="BD14" s="17">
        <v>8.1829287950943394E-2</v>
      </c>
      <c r="BE14" s="17">
        <v>7.5853189154879999E-2</v>
      </c>
      <c r="BF14" s="17">
        <v>8.45374077578019E-2</v>
      </c>
      <c r="BG14" s="17">
        <v>6.2172994645235298E-2</v>
      </c>
      <c r="BH14" s="17">
        <v>3.5807515565220098E-2</v>
      </c>
      <c r="BI14" s="17">
        <v>6.0518727736229502E-2</v>
      </c>
      <c r="BJ14" s="17">
        <v>2.5194448445095202E-2</v>
      </c>
      <c r="BK14" s="17">
        <v>3.3283497241870103E-2</v>
      </c>
      <c r="BL14" s="17">
        <v>1.4314953806285899E-2</v>
      </c>
      <c r="BM14" s="17">
        <v>3.01854499597306E-2</v>
      </c>
      <c r="BN14" s="17">
        <v>1.08037902300463E-2</v>
      </c>
      <c r="BO14" s="17">
        <v>1.3181022476106599E-2</v>
      </c>
      <c r="BP14" s="17"/>
      <c r="BQ14" s="17">
        <v>5.6574607542079297E-2</v>
      </c>
      <c r="BR14" s="17">
        <v>7.8318911430205307E-2</v>
      </c>
    </row>
    <row r="15" spans="2:70" x14ac:dyDescent="0.35">
      <c r="B15" t="s">
        <v>86</v>
      </c>
      <c r="C15" s="17">
        <v>6.2450909905002301E-2</v>
      </c>
      <c r="D15" s="17">
        <v>5.6810683396928699E-2</v>
      </c>
      <c r="E15" s="17">
        <v>6.7886178134113795E-2</v>
      </c>
      <c r="F15" s="17"/>
      <c r="G15" s="17">
        <v>0.12032364976124001</v>
      </c>
      <c r="H15" s="17">
        <v>7.9812523306381195E-2</v>
      </c>
      <c r="I15" s="17">
        <v>6.1090871349256198E-2</v>
      </c>
      <c r="J15" s="17">
        <v>5.0706159955163303E-2</v>
      </c>
      <c r="K15" s="17">
        <v>3.9231746604374201E-2</v>
      </c>
      <c r="L15" s="17">
        <v>3.6076040618717102E-2</v>
      </c>
      <c r="M15" s="17"/>
      <c r="N15" s="17">
        <v>2.9800445891106E-2</v>
      </c>
      <c r="O15" s="17">
        <v>5.6604612924614099E-2</v>
      </c>
      <c r="P15" s="17">
        <v>8.2556168939619395E-2</v>
      </c>
      <c r="Q15" s="17">
        <v>8.6906947480935498E-2</v>
      </c>
      <c r="R15" s="17"/>
      <c r="S15" s="17">
        <v>6.3785244411988906E-2</v>
      </c>
      <c r="T15" s="17">
        <v>5.9822365486794697E-2</v>
      </c>
      <c r="U15" s="17">
        <v>6.8809096699515307E-2</v>
      </c>
      <c r="V15" s="17">
        <v>4.8744861110719601E-2</v>
      </c>
      <c r="W15" s="17">
        <v>4.7058840378216102E-2</v>
      </c>
      <c r="X15" s="17">
        <v>8.8611263840752394E-2</v>
      </c>
      <c r="Y15" s="17">
        <v>6.5822742902126002E-2</v>
      </c>
      <c r="Z15" s="17">
        <v>3.7990054043768699E-2</v>
      </c>
      <c r="AA15" s="17">
        <v>0.10256134770948</v>
      </c>
      <c r="AB15" s="17">
        <v>2.13331970112671E-2</v>
      </c>
      <c r="AC15" s="17">
        <v>5.7690425801269998E-2</v>
      </c>
      <c r="AD15" s="17">
        <v>5.7055742744535599E-2</v>
      </c>
      <c r="AE15" s="17"/>
      <c r="AF15" s="17">
        <v>5.31931920848474E-2</v>
      </c>
      <c r="AG15" s="17">
        <v>5.7173811900957203E-2</v>
      </c>
      <c r="AH15" s="17">
        <v>7.0762484165740894E-2</v>
      </c>
      <c r="AI15" s="17"/>
      <c r="AJ15" s="17">
        <v>4.2980976783659197E-2</v>
      </c>
      <c r="AK15" s="17">
        <v>8.1086579378833804E-2</v>
      </c>
      <c r="AL15" s="17">
        <v>6.2351942905977599E-2</v>
      </c>
      <c r="AM15" s="17">
        <v>9.1067553112574195E-2</v>
      </c>
      <c r="AN15" s="17">
        <v>6.7185781352184407E-2</v>
      </c>
      <c r="AO15" s="17"/>
      <c r="AP15" s="17">
        <v>4.3259797090798899E-2</v>
      </c>
      <c r="AQ15" s="17">
        <v>7.3227191814337997E-2</v>
      </c>
      <c r="AR15" s="17">
        <v>7.4052964499979598E-2</v>
      </c>
      <c r="AS15" s="17"/>
      <c r="AT15" s="17">
        <v>7.3034910710927603E-2</v>
      </c>
      <c r="AU15" s="17">
        <v>8.33835898280018E-2</v>
      </c>
      <c r="AV15" s="17">
        <v>5.1728838080831299E-2</v>
      </c>
      <c r="AW15" s="17">
        <v>3.3914933096269202E-2</v>
      </c>
      <c r="AX15" s="17">
        <v>1.2588718512582199E-2</v>
      </c>
      <c r="AY15" s="17"/>
      <c r="AZ15" s="17">
        <v>0.197086679360434</v>
      </c>
      <c r="BA15" s="17">
        <v>0.16194949715278201</v>
      </c>
      <c r="BB15" s="17">
        <v>0.12686054596900501</v>
      </c>
      <c r="BC15" s="17">
        <v>9.7175361282459405E-2</v>
      </c>
      <c r="BD15" s="17">
        <v>9.7533211095752498E-2</v>
      </c>
      <c r="BE15" s="17">
        <v>6.3538541380066801E-2</v>
      </c>
      <c r="BF15" s="17">
        <v>4.3842694761717697E-2</v>
      </c>
      <c r="BG15" s="17">
        <v>4.1707864181656701E-2</v>
      </c>
      <c r="BH15" s="17">
        <v>4.3505677287509599E-2</v>
      </c>
      <c r="BI15" s="17">
        <v>3.6301494955088602E-2</v>
      </c>
      <c r="BJ15" s="17">
        <v>4.3649187767059401E-2</v>
      </c>
      <c r="BK15" s="17">
        <v>2.8269144968653601E-2</v>
      </c>
      <c r="BL15" s="17">
        <v>2.3427758755133501E-2</v>
      </c>
      <c r="BM15" s="17">
        <v>1.08541969185837E-2</v>
      </c>
      <c r="BN15" s="17">
        <v>2.80690463494483E-2</v>
      </c>
      <c r="BO15" s="17">
        <v>1.1051035194819E-2</v>
      </c>
      <c r="BP15" s="17"/>
      <c r="BQ15" s="17">
        <v>6.2323177761553203E-2</v>
      </c>
      <c r="BR15" s="17">
        <v>6.0780317114982003E-2</v>
      </c>
    </row>
    <row r="16" spans="2:70" x14ac:dyDescent="0.35">
      <c r="B16" t="s">
        <v>87</v>
      </c>
      <c r="C16" s="17">
        <v>9.2273508003033397E-2</v>
      </c>
      <c r="D16" s="17">
        <v>7.6366563989439806E-2</v>
      </c>
      <c r="E16" s="17">
        <v>0.107452344574909</v>
      </c>
      <c r="F16" s="17"/>
      <c r="G16" s="17">
        <v>8.6648727367177394E-2</v>
      </c>
      <c r="H16" s="17">
        <v>0.10480325216025101</v>
      </c>
      <c r="I16" s="17">
        <v>9.7729676706483207E-2</v>
      </c>
      <c r="J16" s="17">
        <v>9.7866060767281396E-2</v>
      </c>
      <c r="K16" s="17">
        <v>9.0208207661349099E-2</v>
      </c>
      <c r="L16" s="17">
        <v>7.8180319204160895E-2</v>
      </c>
      <c r="M16" s="17"/>
      <c r="N16" s="17">
        <v>5.8042870605134397E-2</v>
      </c>
      <c r="O16" s="17">
        <v>9.6801787404343004E-2</v>
      </c>
      <c r="P16" s="17">
        <v>0.109897379562042</v>
      </c>
      <c r="Q16" s="17">
        <v>0.10923032523270899</v>
      </c>
      <c r="R16" s="17"/>
      <c r="S16" s="17">
        <v>8.0598210886074204E-2</v>
      </c>
      <c r="T16" s="17">
        <v>8.9856132165906002E-2</v>
      </c>
      <c r="U16" s="17">
        <v>8.7844807580447007E-2</v>
      </c>
      <c r="V16" s="17">
        <v>0.11464082472066101</v>
      </c>
      <c r="W16" s="17">
        <v>0.118255625384795</v>
      </c>
      <c r="X16" s="17">
        <v>0.103176110059586</v>
      </c>
      <c r="Y16" s="17">
        <v>6.9127801976002101E-2</v>
      </c>
      <c r="Z16" s="17">
        <v>5.7958143121606999E-2</v>
      </c>
      <c r="AA16" s="17">
        <v>9.35964271477569E-2</v>
      </c>
      <c r="AB16" s="17">
        <v>0.119529806323772</v>
      </c>
      <c r="AC16" s="17">
        <v>4.5411805747858899E-2</v>
      </c>
      <c r="AD16" s="17">
        <v>0.107687302744351</v>
      </c>
      <c r="AE16" s="17"/>
      <c r="AF16" s="17">
        <v>9.2804779306761995E-2</v>
      </c>
      <c r="AG16" s="17">
        <v>9.0916030074303406E-2</v>
      </c>
      <c r="AH16" s="17">
        <v>0.101575659002463</v>
      </c>
      <c r="AI16" s="17"/>
      <c r="AJ16" s="17">
        <v>7.3655628298027506E-2</v>
      </c>
      <c r="AK16" s="17">
        <v>9.3871770286614004E-2</v>
      </c>
      <c r="AL16" s="17">
        <v>9.1665550107364102E-2</v>
      </c>
      <c r="AM16" s="17">
        <v>0.103240801221227</v>
      </c>
      <c r="AN16" s="17">
        <v>0.116291867069837</v>
      </c>
      <c r="AO16" s="17"/>
      <c r="AP16" s="17">
        <v>7.3420212312596295E-2</v>
      </c>
      <c r="AQ16" s="17">
        <v>9.3449033549652297E-2</v>
      </c>
      <c r="AR16" s="17">
        <v>9.5555613615551399E-2</v>
      </c>
      <c r="AS16" s="17"/>
      <c r="AT16" s="17">
        <v>9.0581239532974298E-2</v>
      </c>
      <c r="AU16" s="17">
        <v>9.4467872709479095E-2</v>
      </c>
      <c r="AV16" s="17">
        <v>8.7715625736846298E-2</v>
      </c>
      <c r="AW16" s="17">
        <v>8.2225906409640906E-2</v>
      </c>
      <c r="AX16" s="17">
        <v>5.9762362748861E-2</v>
      </c>
      <c r="AY16" s="17"/>
      <c r="AZ16" s="17">
        <v>5.7148752567061999E-2</v>
      </c>
      <c r="BA16" s="17">
        <v>0.127766462705559</v>
      </c>
      <c r="BB16" s="17">
        <v>0.12783959662563801</v>
      </c>
      <c r="BC16" s="17">
        <v>0.136813253364131</v>
      </c>
      <c r="BD16" s="17">
        <v>0.13418517067942201</v>
      </c>
      <c r="BE16" s="17">
        <v>0.103228954427939</v>
      </c>
      <c r="BF16" s="17">
        <v>0.107059375426621</v>
      </c>
      <c r="BG16" s="17">
        <v>0.100721946585733</v>
      </c>
      <c r="BH16" s="17">
        <v>7.3370506222626294E-2</v>
      </c>
      <c r="BI16" s="17">
        <v>6.3382627533545996E-2</v>
      </c>
      <c r="BJ16" s="17">
        <v>8.8261769797537498E-2</v>
      </c>
      <c r="BK16" s="17">
        <v>4.8790162925369501E-2</v>
      </c>
      <c r="BL16" s="17">
        <v>5.3809834034814499E-2</v>
      </c>
      <c r="BM16" s="17">
        <v>8.9548978794316593E-3</v>
      </c>
      <c r="BN16" s="17">
        <v>4.1030270909054901E-2</v>
      </c>
      <c r="BO16" s="17">
        <v>0</v>
      </c>
      <c r="BP16" s="17"/>
      <c r="BQ16" s="17">
        <v>8.6543541964820503E-2</v>
      </c>
      <c r="BR16" s="17">
        <v>9.4167737283615494E-2</v>
      </c>
    </row>
    <row r="17" spans="2:70" x14ac:dyDescent="0.35">
      <c r="B17" t="s">
        <v>88</v>
      </c>
      <c r="C17" s="17">
        <v>0.15237121199356901</v>
      </c>
      <c r="D17" s="17">
        <v>0.15463953456059601</v>
      </c>
      <c r="E17" s="17">
        <v>0.150302089488832</v>
      </c>
      <c r="F17" s="17"/>
      <c r="G17" s="17">
        <v>0.16076281197676001</v>
      </c>
      <c r="H17" s="17">
        <v>0.145811264239325</v>
      </c>
      <c r="I17" s="17">
        <v>0.162038480540943</v>
      </c>
      <c r="J17" s="17">
        <v>0.15351900402232599</v>
      </c>
      <c r="K17" s="17">
        <v>0.16717503656958299</v>
      </c>
      <c r="L17" s="17">
        <v>0.13336553210944299</v>
      </c>
      <c r="M17" s="17"/>
      <c r="N17" s="17">
        <v>0.129262657820886</v>
      </c>
      <c r="O17" s="17">
        <v>0.162821551529307</v>
      </c>
      <c r="P17" s="17">
        <v>0.164060097760028</v>
      </c>
      <c r="Q17" s="17">
        <v>0.15718474462006099</v>
      </c>
      <c r="R17" s="17"/>
      <c r="S17" s="17">
        <v>0.148353771994511</v>
      </c>
      <c r="T17" s="17">
        <v>0.14533473366300101</v>
      </c>
      <c r="U17" s="17">
        <v>0.180131326900377</v>
      </c>
      <c r="V17" s="17">
        <v>0.12643438856948599</v>
      </c>
      <c r="W17" s="17">
        <v>0.135123807599904</v>
      </c>
      <c r="X17" s="17">
        <v>0.13426952343907</v>
      </c>
      <c r="Y17" s="17">
        <v>0.15468529766980299</v>
      </c>
      <c r="Z17" s="17">
        <v>0.17954553911075399</v>
      </c>
      <c r="AA17" s="17">
        <v>0.14557072394637799</v>
      </c>
      <c r="AB17" s="17">
        <v>0.170406119866709</v>
      </c>
      <c r="AC17" s="17">
        <v>0.174951917391197</v>
      </c>
      <c r="AD17" s="17">
        <v>0.19089467065570001</v>
      </c>
      <c r="AE17" s="17"/>
      <c r="AF17" s="17">
        <v>0.15884179805501</v>
      </c>
      <c r="AG17" s="17">
        <v>0.15023308702711</v>
      </c>
      <c r="AH17" s="17">
        <v>0.15384280385340199</v>
      </c>
      <c r="AI17" s="17"/>
      <c r="AJ17" s="17">
        <v>0.152999415155115</v>
      </c>
      <c r="AK17" s="17">
        <v>0.148492824313328</v>
      </c>
      <c r="AL17" s="17">
        <v>0.138861680772876</v>
      </c>
      <c r="AM17" s="17">
        <v>0.238686655895196</v>
      </c>
      <c r="AN17" s="17">
        <v>0.14709616984084201</v>
      </c>
      <c r="AO17" s="17"/>
      <c r="AP17" s="17">
        <v>0.145700324818025</v>
      </c>
      <c r="AQ17" s="17">
        <v>0.15136382952671801</v>
      </c>
      <c r="AR17" s="17">
        <v>0.14510514528124999</v>
      </c>
      <c r="AS17" s="17"/>
      <c r="AT17" s="17">
        <v>0.16671510835230299</v>
      </c>
      <c r="AU17" s="17">
        <v>0.1551621671432</v>
      </c>
      <c r="AV17" s="17">
        <v>0.13080193786289701</v>
      </c>
      <c r="AW17" s="17">
        <v>0.14190240054006201</v>
      </c>
      <c r="AX17" s="17">
        <v>0.153950502543375</v>
      </c>
      <c r="AY17" s="17"/>
      <c r="AZ17" s="17">
        <v>6.1446292685405302E-2</v>
      </c>
      <c r="BA17" s="17">
        <v>5.4125974869587E-2</v>
      </c>
      <c r="BB17" s="17">
        <v>0.18461262871839601</v>
      </c>
      <c r="BC17" s="17">
        <v>0.221692897438239</v>
      </c>
      <c r="BD17" s="17">
        <v>0.18923251934181001</v>
      </c>
      <c r="BE17" s="17">
        <v>0.19701531258202901</v>
      </c>
      <c r="BF17" s="17">
        <v>0.191205506359096</v>
      </c>
      <c r="BG17" s="17">
        <v>0.16902277568232099</v>
      </c>
      <c r="BH17" s="17">
        <v>0.17020922103208599</v>
      </c>
      <c r="BI17" s="17">
        <v>0.14262435847952201</v>
      </c>
      <c r="BJ17" s="17">
        <v>0.123273928502316</v>
      </c>
      <c r="BK17" s="17">
        <v>0.115236967007796</v>
      </c>
      <c r="BL17" s="17">
        <v>0.12036293487369799</v>
      </c>
      <c r="BM17" s="17">
        <v>0.13473986285077399</v>
      </c>
      <c r="BN17" s="17">
        <v>0.117311004392246</v>
      </c>
      <c r="BO17" s="17">
        <v>3.4381706087098798E-2</v>
      </c>
      <c r="BP17" s="17"/>
      <c r="BQ17" s="17">
        <v>0.15087424476916</v>
      </c>
      <c r="BR17" s="17">
        <v>0.15158764919757201</v>
      </c>
    </row>
    <row r="18" spans="2:70" x14ac:dyDescent="0.35">
      <c r="B18" t="s">
        <v>89</v>
      </c>
      <c r="C18" s="17">
        <v>0.123360131875171</v>
      </c>
      <c r="D18" s="17">
        <v>0.134265962222755</v>
      </c>
      <c r="E18" s="17">
        <v>0.113091619747068</v>
      </c>
      <c r="F18" s="17"/>
      <c r="G18" s="17">
        <v>0.13327034760277401</v>
      </c>
      <c r="H18" s="17">
        <v>0.12905769957044899</v>
      </c>
      <c r="I18" s="17">
        <v>0.13085761578195099</v>
      </c>
      <c r="J18" s="17">
        <v>0.113212941756493</v>
      </c>
      <c r="K18" s="17">
        <v>8.2106515513118206E-2</v>
      </c>
      <c r="L18" s="17">
        <v>0.141940568249873</v>
      </c>
      <c r="M18" s="17"/>
      <c r="N18" s="17">
        <v>0.12746301070610699</v>
      </c>
      <c r="O18" s="17">
        <v>0.13573834641485999</v>
      </c>
      <c r="P18" s="17">
        <v>0.129037622998775</v>
      </c>
      <c r="Q18" s="17">
        <v>0.101642316659069</v>
      </c>
      <c r="R18" s="17"/>
      <c r="S18" s="17">
        <v>0.11939011179443999</v>
      </c>
      <c r="T18" s="17">
        <v>0.115521031783153</v>
      </c>
      <c r="U18" s="17">
        <v>0.13948595578411499</v>
      </c>
      <c r="V18" s="17">
        <v>0.123595343482273</v>
      </c>
      <c r="W18" s="17">
        <v>0.143137770919534</v>
      </c>
      <c r="X18" s="17">
        <v>0.146859651565211</v>
      </c>
      <c r="Y18" s="17">
        <v>0.12613249376083799</v>
      </c>
      <c r="Z18" s="17">
        <v>0.115044139160849</v>
      </c>
      <c r="AA18" s="17">
        <v>9.7043558979647601E-2</v>
      </c>
      <c r="AB18" s="17">
        <v>0.12654471748253501</v>
      </c>
      <c r="AC18" s="17">
        <v>0.124681949048509</v>
      </c>
      <c r="AD18" s="17">
        <v>0.10378498806887899</v>
      </c>
      <c r="AE18" s="17"/>
      <c r="AF18" s="17">
        <v>0.11427135404660201</v>
      </c>
      <c r="AG18" s="17">
        <v>0.13733388490593401</v>
      </c>
      <c r="AH18" s="17">
        <v>0.101281881591745</v>
      </c>
      <c r="AI18" s="17"/>
      <c r="AJ18" s="17">
        <v>0.121200680947922</v>
      </c>
      <c r="AK18" s="17">
        <v>0.13489837557790399</v>
      </c>
      <c r="AL18" s="17">
        <v>0.13162194420972301</v>
      </c>
      <c r="AM18" s="17">
        <v>9.9341802312705202E-2</v>
      </c>
      <c r="AN18" s="17">
        <v>0.103732044807402</v>
      </c>
      <c r="AO18" s="17"/>
      <c r="AP18" s="17">
        <v>0.14255189468746099</v>
      </c>
      <c r="AQ18" s="17">
        <v>0.12753562696236501</v>
      </c>
      <c r="AR18" s="17">
        <v>0.11809526248660999</v>
      </c>
      <c r="AS18" s="17"/>
      <c r="AT18" s="17">
        <v>0.112024256792614</v>
      </c>
      <c r="AU18" s="17">
        <v>0.119574122303039</v>
      </c>
      <c r="AV18" s="17">
        <v>0.14295505513783799</v>
      </c>
      <c r="AW18" s="17">
        <v>0.125432004420376</v>
      </c>
      <c r="AX18" s="17">
        <v>0.133786541393634</v>
      </c>
      <c r="AY18" s="17"/>
      <c r="AZ18" s="17">
        <v>0</v>
      </c>
      <c r="BA18" s="17">
        <v>5.00325305644558E-2</v>
      </c>
      <c r="BB18" s="17">
        <v>8.5434970752687203E-2</v>
      </c>
      <c r="BC18" s="17">
        <v>0.128956471349367</v>
      </c>
      <c r="BD18" s="17">
        <v>0.146885166610249</v>
      </c>
      <c r="BE18" s="17">
        <v>0.13346746420309799</v>
      </c>
      <c r="BF18" s="17">
        <v>0.16613869146085899</v>
      </c>
      <c r="BG18" s="17">
        <v>0.183468903398713</v>
      </c>
      <c r="BH18" s="17">
        <v>0.16862323504732399</v>
      </c>
      <c r="BI18" s="17">
        <v>0.13997557415169101</v>
      </c>
      <c r="BJ18" s="17">
        <v>0.11440052402685801</v>
      </c>
      <c r="BK18" s="17">
        <v>8.98527002174897E-2</v>
      </c>
      <c r="BL18" s="17">
        <v>0.117538562582644</v>
      </c>
      <c r="BM18" s="17">
        <v>0.10404628549619099</v>
      </c>
      <c r="BN18" s="17">
        <v>7.31319037503219E-2</v>
      </c>
      <c r="BO18" s="17">
        <v>0.11272076296767999</v>
      </c>
      <c r="BP18" s="17"/>
      <c r="BQ18" s="17">
        <v>0.135077492774094</v>
      </c>
      <c r="BR18" s="17">
        <v>0.121160939476333</v>
      </c>
    </row>
    <row r="19" spans="2:70" x14ac:dyDescent="0.35">
      <c r="B19" t="s">
        <v>90</v>
      </c>
      <c r="C19" s="17">
        <v>0.10050683847034</v>
      </c>
      <c r="D19" s="17">
        <v>0.114172982029384</v>
      </c>
      <c r="E19" s="17">
        <v>8.6668877386055804E-2</v>
      </c>
      <c r="F19" s="17"/>
      <c r="G19" s="17">
        <v>7.1441982843273799E-2</v>
      </c>
      <c r="H19" s="17">
        <v>9.7758414180210598E-2</v>
      </c>
      <c r="I19" s="17">
        <v>9.4445732695187301E-2</v>
      </c>
      <c r="J19" s="17">
        <v>0.112465380112688</v>
      </c>
      <c r="K19" s="17">
        <v>9.6341340939324699E-2</v>
      </c>
      <c r="L19" s="17">
        <v>0.120054998851508</v>
      </c>
      <c r="M19" s="17"/>
      <c r="N19" s="17">
        <v>0.122199905343334</v>
      </c>
      <c r="O19" s="17">
        <v>0.11527094396630699</v>
      </c>
      <c r="P19" s="17">
        <v>9.7549522199100305E-2</v>
      </c>
      <c r="Q19" s="17">
        <v>6.3697550856062393E-2</v>
      </c>
      <c r="R19" s="17"/>
      <c r="S19" s="17">
        <v>9.8428819602738193E-2</v>
      </c>
      <c r="T19" s="17">
        <v>0.103716493444744</v>
      </c>
      <c r="U19" s="17">
        <v>8.5066762594468798E-2</v>
      </c>
      <c r="V19" s="17">
        <v>0.107897926814547</v>
      </c>
      <c r="W19" s="17">
        <v>0.101701563854852</v>
      </c>
      <c r="X19" s="17">
        <v>9.02868480369141E-2</v>
      </c>
      <c r="Y19" s="17">
        <v>0.121380670839339</v>
      </c>
      <c r="Z19" s="17">
        <v>0.14376456777403299</v>
      </c>
      <c r="AA19" s="17">
        <v>8.1297134635317597E-2</v>
      </c>
      <c r="AB19" s="17">
        <v>0.109760236966489</v>
      </c>
      <c r="AC19" s="17">
        <v>7.7584961485464496E-2</v>
      </c>
      <c r="AD19" s="17">
        <v>0.110933865970078</v>
      </c>
      <c r="AE19" s="17"/>
      <c r="AF19" s="17">
        <v>0.104940534584493</v>
      </c>
      <c r="AG19" s="17">
        <v>0.110833955342962</v>
      </c>
      <c r="AH19" s="17">
        <v>9.1609701802368701E-2</v>
      </c>
      <c r="AI19" s="17"/>
      <c r="AJ19" s="17">
        <v>0.120352366465091</v>
      </c>
      <c r="AK19" s="17">
        <v>9.9995097549257506E-2</v>
      </c>
      <c r="AL19" s="17">
        <v>0.12209880859321801</v>
      </c>
      <c r="AM19" s="17">
        <v>7.42675531690737E-2</v>
      </c>
      <c r="AN19" s="17">
        <v>6.5012384236973794E-2</v>
      </c>
      <c r="AO19" s="17"/>
      <c r="AP19" s="17">
        <v>0.125951553709159</v>
      </c>
      <c r="AQ19" s="17">
        <v>0.10603255840600199</v>
      </c>
      <c r="AR19" s="17">
        <v>9.4480061106420904E-2</v>
      </c>
      <c r="AS19" s="17"/>
      <c r="AT19" s="17">
        <v>9.0056057625343702E-2</v>
      </c>
      <c r="AU19" s="17">
        <v>9.4597475738235695E-2</v>
      </c>
      <c r="AV19" s="17">
        <v>0.112713513507541</v>
      </c>
      <c r="AW19" s="17">
        <v>0.13183504569607701</v>
      </c>
      <c r="AX19" s="17">
        <v>0.113090175712644</v>
      </c>
      <c r="AY19" s="17"/>
      <c r="AZ19" s="17">
        <v>0</v>
      </c>
      <c r="BA19" s="17">
        <v>0</v>
      </c>
      <c r="BB19" s="17">
        <v>3.45706876464918E-2</v>
      </c>
      <c r="BC19" s="17">
        <v>6.0179278892325098E-2</v>
      </c>
      <c r="BD19" s="17">
        <v>9.1617305003508606E-2</v>
      </c>
      <c r="BE19" s="17">
        <v>9.3602279324594806E-2</v>
      </c>
      <c r="BF19" s="17">
        <v>0.10185946684935</v>
      </c>
      <c r="BG19" s="17">
        <v>0.14904892041438</v>
      </c>
      <c r="BH19" s="17">
        <v>0.15426946568952199</v>
      </c>
      <c r="BI19" s="17">
        <v>0.11093183317698301</v>
      </c>
      <c r="BJ19" s="17">
        <v>0.14484166592754599</v>
      </c>
      <c r="BK19" s="17">
        <v>0.18192637421921101</v>
      </c>
      <c r="BL19" s="17">
        <v>0.13221982498204399</v>
      </c>
      <c r="BM19" s="17">
        <v>0.10747555248076</v>
      </c>
      <c r="BN19" s="17">
        <v>0.187791957854992</v>
      </c>
      <c r="BO19" s="17">
        <v>7.8310969359082397E-2</v>
      </c>
      <c r="BP19" s="17"/>
      <c r="BQ19" s="17">
        <v>9.9669458295364499E-2</v>
      </c>
      <c r="BR19" s="17">
        <v>0.10153654639578499</v>
      </c>
    </row>
    <row r="20" spans="2:70" x14ac:dyDescent="0.35">
      <c r="B20" t="s">
        <v>91</v>
      </c>
      <c r="C20" s="17">
        <v>7.5034028372193001E-2</v>
      </c>
      <c r="D20" s="17">
        <v>8.6183124751704004E-2</v>
      </c>
      <c r="E20" s="17">
        <v>6.4635998925777705E-2</v>
      </c>
      <c r="F20" s="17"/>
      <c r="G20" s="17">
        <v>4.0607840539682E-2</v>
      </c>
      <c r="H20" s="17">
        <v>9.2373242388538002E-2</v>
      </c>
      <c r="I20" s="17">
        <v>7.1326504617118994E-2</v>
      </c>
      <c r="J20" s="17">
        <v>6.0177811098856303E-2</v>
      </c>
      <c r="K20" s="17">
        <v>9.7691886478236595E-2</v>
      </c>
      <c r="L20" s="17">
        <v>8.3843855893796601E-2</v>
      </c>
      <c r="M20" s="17"/>
      <c r="N20" s="17">
        <v>0.109652674962314</v>
      </c>
      <c r="O20" s="17">
        <v>8.8105555199575303E-2</v>
      </c>
      <c r="P20" s="17">
        <v>6.0885654168302099E-2</v>
      </c>
      <c r="Q20" s="17">
        <v>3.4305240958449203E-2</v>
      </c>
      <c r="R20" s="17"/>
      <c r="S20" s="17">
        <v>8.1038182910596598E-2</v>
      </c>
      <c r="T20" s="17">
        <v>8.1768228922423997E-2</v>
      </c>
      <c r="U20" s="17">
        <v>9.1566989976069296E-2</v>
      </c>
      <c r="V20" s="17">
        <v>6.9623156020134594E-2</v>
      </c>
      <c r="W20" s="17">
        <v>4.2805895695531601E-2</v>
      </c>
      <c r="X20" s="17">
        <v>5.6129665805380202E-2</v>
      </c>
      <c r="Y20" s="17">
        <v>7.2898198049463403E-2</v>
      </c>
      <c r="Z20" s="17">
        <v>8.4681893787176193E-2</v>
      </c>
      <c r="AA20" s="17">
        <v>7.4397728222851997E-2</v>
      </c>
      <c r="AB20" s="17">
        <v>7.2363036413796197E-2</v>
      </c>
      <c r="AC20" s="17">
        <v>8.0317134122633596E-2</v>
      </c>
      <c r="AD20" s="17">
        <v>0.116392734227439</v>
      </c>
      <c r="AE20" s="17"/>
      <c r="AF20" s="17">
        <v>7.6843545446187697E-2</v>
      </c>
      <c r="AG20" s="17">
        <v>8.6438707644501803E-2</v>
      </c>
      <c r="AH20" s="17">
        <v>6.0962499097411103E-2</v>
      </c>
      <c r="AI20" s="17"/>
      <c r="AJ20" s="17">
        <v>8.7402766311159605E-2</v>
      </c>
      <c r="AK20" s="17">
        <v>7.4349309733479904E-2</v>
      </c>
      <c r="AL20" s="17">
        <v>9.7244296368234201E-2</v>
      </c>
      <c r="AM20" s="17">
        <v>4.1181749957175599E-2</v>
      </c>
      <c r="AN20" s="17">
        <v>4.5204221721445899E-2</v>
      </c>
      <c r="AO20" s="17"/>
      <c r="AP20" s="17">
        <v>8.9143367240195601E-2</v>
      </c>
      <c r="AQ20" s="17">
        <v>8.4633606942576101E-2</v>
      </c>
      <c r="AR20" s="17">
        <v>7.2718540095810205E-2</v>
      </c>
      <c r="AS20" s="17"/>
      <c r="AT20" s="17">
        <v>5.0768433794690503E-2</v>
      </c>
      <c r="AU20" s="17">
        <v>6.1223042977939998E-2</v>
      </c>
      <c r="AV20" s="17">
        <v>0.10275701115378499</v>
      </c>
      <c r="AW20" s="17">
        <v>8.8285752542742596E-2</v>
      </c>
      <c r="AX20" s="17">
        <v>4.6857439545854203E-2</v>
      </c>
      <c r="AY20" s="17"/>
      <c r="AZ20" s="17">
        <v>0</v>
      </c>
      <c r="BA20" s="17">
        <v>5.4734697839348596E-3</v>
      </c>
      <c r="BB20" s="17">
        <v>6.38282296281561E-3</v>
      </c>
      <c r="BC20" s="17">
        <v>2.69311468161848E-2</v>
      </c>
      <c r="BD20" s="17">
        <v>4.2741993079968503E-2</v>
      </c>
      <c r="BE20" s="17">
        <v>5.6805979262970402E-2</v>
      </c>
      <c r="BF20" s="17">
        <v>8.4783294962031797E-2</v>
      </c>
      <c r="BG20" s="17">
        <v>8.6749470031570103E-2</v>
      </c>
      <c r="BH20" s="17">
        <v>0.10725081783170801</v>
      </c>
      <c r="BI20" s="17">
        <v>0.124382902689847</v>
      </c>
      <c r="BJ20" s="17">
        <v>0.138255374973626</v>
      </c>
      <c r="BK20" s="17">
        <v>0.137021870371524</v>
      </c>
      <c r="BL20" s="17">
        <v>0.108284731872571</v>
      </c>
      <c r="BM20" s="17">
        <v>0.181963430077452</v>
      </c>
      <c r="BN20" s="17">
        <v>0.119579348034831</v>
      </c>
      <c r="BO20" s="17">
        <v>9.4307476118414002E-2</v>
      </c>
      <c r="BP20" s="17"/>
      <c r="BQ20" s="17">
        <v>9.38991162328741E-2</v>
      </c>
      <c r="BR20" s="17">
        <v>6.7977254125418093E-2</v>
      </c>
    </row>
    <row r="21" spans="2:70" x14ac:dyDescent="0.35">
      <c r="B21" t="s">
        <v>92</v>
      </c>
      <c r="C21" s="17">
        <v>3.86086529398516E-2</v>
      </c>
      <c r="D21" s="17">
        <v>4.4144580609587002E-2</v>
      </c>
      <c r="E21" s="17">
        <v>3.2937001208920999E-2</v>
      </c>
      <c r="F21" s="17"/>
      <c r="G21" s="17">
        <v>2.25969890206301E-2</v>
      </c>
      <c r="H21" s="17">
        <v>3.7467537878929903E-2</v>
      </c>
      <c r="I21" s="17">
        <v>3.5707655746649497E-2</v>
      </c>
      <c r="J21" s="17">
        <v>4.36893123718805E-2</v>
      </c>
      <c r="K21" s="17">
        <v>4.0983842659471303E-2</v>
      </c>
      <c r="L21" s="17">
        <v>4.6819945155679797E-2</v>
      </c>
      <c r="M21" s="17"/>
      <c r="N21" s="17">
        <v>6.1607790168466903E-2</v>
      </c>
      <c r="O21" s="17">
        <v>4.6774644225691303E-2</v>
      </c>
      <c r="P21" s="17">
        <v>2.9606825789399702E-2</v>
      </c>
      <c r="Q21" s="17">
        <v>1.37086401675753E-2</v>
      </c>
      <c r="R21" s="17"/>
      <c r="S21" s="17">
        <v>4.7028778014995998E-2</v>
      </c>
      <c r="T21" s="17">
        <v>3.2071381758732399E-2</v>
      </c>
      <c r="U21" s="17">
        <v>3.3770541762409803E-2</v>
      </c>
      <c r="V21" s="17">
        <v>4.4502221241292203E-2</v>
      </c>
      <c r="W21" s="17">
        <v>5.83605917666144E-2</v>
      </c>
      <c r="X21" s="17">
        <v>1.8996088138031102E-2</v>
      </c>
      <c r="Y21" s="17">
        <v>3.8426225327137097E-2</v>
      </c>
      <c r="Z21" s="17">
        <v>3.83465394344428E-2</v>
      </c>
      <c r="AA21" s="17">
        <v>4.00172618587794E-2</v>
      </c>
      <c r="AB21" s="17">
        <v>4.2303173850079201E-2</v>
      </c>
      <c r="AC21" s="17">
        <v>2.92107255768125E-2</v>
      </c>
      <c r="AD21" s="17">
        <v>3.5862707703133698E-2</v>
      </c>
      <c r="AE21" s="17"/>
      <c r="AF21" s="17">
        <v>4.7009682826920703E-2</v>
      </c>
      <c r="AG21" s="17">
        <v>3.8310569276624802E-2</v>
      </c>
      <c r="AH21" s="17">
        <v>2.92219698934616E-2</v>
      </c>
      <c r="AI21" s="17"/>
      <c r="AJ21" s="17">
        <v>4.7916112916266101E-2</v>
      </c>
      <c r="AK21" s="17">
        <v>2.8694617650810699E-2</v>
      </c>
      <c r="AL21" s="17">
        <v>7.8483615754877001E-2</v>
      </c>
      <c r="AM21" s="17">
        <v>4.3320634112624497E-2</v>
      </c>
      <c r="AN21" s="17">
        <v>3.2403850831677003E-2</v>
      </c>
      <c r="AO21" s="17"/>
      <c r="AP21" s="17">
        <v>5.4769793508028401E-2</v>
      </c>
      <c r="AQ21" s="17">
        <v>3.3648174666336302E-2</v>
      </c>
      <c r="AR21" s="17">
        <v>5.1752568300274297E-2</v>
      </c>
      <c r="AS21" s="17"/>
      <c r="AT21" s="17">
        <v>2.4823385338981499E-2</v>
      </c>
      <c r="AU21" s="17">
        <v>3.67228172418997E-2</v>
      </c>
      <c r="AV21" s="17">
        <v>4.5013182800908103E-2</v>
      </c>
      <c r="AW21" s="17">
        <v>3.94747711044173E-2</v>
      </c>
      <c r="AX21" s="17">
        <v>4.3008984521802997E-2</v>
      </c>
      <c r="AY21" s="17"/>
      <c r="AZ21" s="17">
        <v>0</v>
      </c>
      <c r="BA21" s="17">
        <v>0</v>
      </c>
      <c r="BB21" s="17">
        <v>0</v>
      </c>
      <c r="BC21" s="17">
        <v>0</v>
      </c>
      <c r="BD21" s="17">
        <v>1.40218985475107E-2</v>
      </c>
      <c r="BE21" s="17">
        <v>4.2817535709898699E-2</v>
      </c>
      <c r="BF21" s="17">
        <v>4.0313281564743599E-2</v>
      </c>
      <c r="BG21" s="17">
        <v>3.5264105681364399E-2</v>
      </c>
      <c r="BH21" s="17">
        <v>7.0227623262459807E-2</v>
      </c>
      <c r="BI21" s="17">
        <v>6.2626916223673307E-2</v>
      </c>
      <c r="BJ21" s="17">
        <v>4.7308686206736103E-2</v>
      </c>
      <c r="BK21" s="17">
        <v>5.4779658883347002E-2</v>
      </c>
      <c r="BL21" s="17">
        <v>0.10739805088163799</v>
      </c>
      <c r="BM21" s="17">
        <v>0.100357140041731</v>
      </c>
      <c r="BN21" s="17">
        <v>9.9768903168365897E-2</v>
      </c>
      <c r="BO21" s="17">
        <v>6.5777348637551705E-2</v>
      </c>
      <c r="BP21" s="17"/>
      <c r="BQ21" s="17">
        <v>4.2932139123684397E-2</v>
      </c>
      <c r="BR21" s="17">
        <v>3.6875600241337202E-2</v>
      </c>
    </row>
    <row r="22" spans="2:70" x14ac:dyDescent="0.35">
      <c r="B22" t="s">
        <v>93</v>
      </c>
      <c r="C22" s="17">
        <v>8.2926194864225297E-2</v>
      </c>
      <c r="D22" s="17">
        <v>0.11500309836702199</v>
      </c>
      <c r="E22" s="17">
        <v>5.2156033887195002E-2</v>
      </c>
      <c r="F22" s="17"/>
      <c r="G22" s="17">
        <v>5.1051882307523201E-2</v>
      </c>
      <c r="H22" s="17">
        <v>8.5505448043014506E-2</v>
      </c>
      <c r="I22" s="17">
        <v>7.9565024204920107E-2</v>
      </c>
      <c r="J22" s="17">
        <v>5.6986310912140799E-2</v>
      </c>
      <c r="K22" s="17">
        <v>8.8684219239476406E-2</v>
      </c>
      <c r="L22" s="17">
        <v>0.122144704291406</v>
      </c>
      <c r="M22" s="17"/>
      <c r="N22" s="17">
        <v>0.17778815317868801</v>
      </c>
      <c r="O22" s="17">
        <v>6.7402974115344502E-2</v>
      </c>
      <c r="P22" s="17">
        <v>5.3873496158674997E-2</v>
      </c>
      <c r="Q22" s="17">
        <v>2.3248321636811901E-2</v>
      </c>
      <c r="R22" s="17"/>
      <c r="S22" s="17">
        <v>0.12072816254044801</v>
      </c>
      <c r="T22" s="17">
        <v>8.1538911694067795E-2</v>
      </c>
      <c r="U22" s="17">
        <v>7.2735559770383804E-2</v>
      </c>
      <c r="V22" s="17">
        <v>9.8787378728262806E-2</v>
      </c>
      <c r="W22" s="17">
        <v>7.7660880762304596E-2</v>
      </c>
      <c r="X22" s="17">
        <v>7.1662078102412E-2</v>
      </c>
      <c r="Y22" s="17">
        <v>6.3771305580042098E-2</v>
      </c>
      <c r="Z22" s="17">
        <v>0.105437354272415</v>
      </c>
      <c r="AA22" s="17">
        <v>5.7258059006540303E-2</v>
      </c>
      <c r="AB22" s="17">
        <v>9.1890742943417605E-2</v>
      </c>
      <c r="AC22" s="17">
        <v>4.9851007815777899E-2</v>
      </c>
      <c r="AD22" s="17">
        <v>8.1692414197612501E-2</v>
      </c>
      <c r="AE22" s="17"/>
      <c r="AF22" s="17">
        <v>8.3462738383098797E-2</v>
      </c>
      <c r="AG22" s="17">
        <v>0.10328873952908101</v>
      </c>
      <c r="AH22" s="17">
        <v>5.2838242489071999E-2</v>
      </c>
      <c r="AI22" s="17"/>
      <c r="AJ22" s="17">
        <v>0.114701214632213</v>
      </c>
      <c r="AK22" s="17">
        <v>7.1316862249178006E-2</v>
      </c>
      <c r="AL22" s="17">
        <v>0.105060695112973</v>
      </c>
      <c r="AM22" s="17">
        <v>3.0530599511316901E-2</v>
      </c>
      <c r="AN22" s="17">
        <v>5.2247614742915199E-2</v>
      </c>
      <c r="AO22" s="17"/>
      <c r="AP22" s="17">
        <v>0.13349785932510799</v>
      </c>
      <c r="AQ22" s="17">
        <v>7.3327902634192602E-2</v>
      </c>
      <c r="AR22" s="17">
        <v>0.11544535626055399</v>
      </c>
      <c r="AS22" s="17"/>
      <c r="AT22" s="17">
        <v>4.0509318376565802E-2</v>
      </c>
      <c r="AU22" s="17">
        <v>6.1473272006448802E-2</v>
      </c>
      <c r="AV22" s="17">
        <v>0.104619374035055</v>
      </c>
      <c r="AW22" s="17">
        <v>0.14753887495024501</v>
      </c>
      <c r="AX22" s="17">
        <v>0.28871498554481501</v>
      </c>
      <c r="AY22" s="17"/>
      <c r="AZ22" s="17">
        <v>0</v>
      </c>
      <c r="BA22" s="17">
        <v>4.57116195325753E-3</v>
      </c>
      <c r="BB22" s="17">
        <v>3.22431168054544E-3</v>
      </c>
      <c r="BC22" s="17">
        <v>7.4609781907116904E-3</v>
      </c>
      <c r="BD22" s="17">
        <v>1.29379220041326E-2</v>
      </c>
      <c r="BE22" s="17">
        <v>3.1644325940326498E-2</v>
      </c>
      <c r="BF22" s="17">
        <v>2.9133400621990501E-2</v>
      </c>
      <c r="BG22" s="17">
        <v>3.7832236526839598E-2</v>
      </c>
      <c r="BH22" s="17">
        <v>5.2143989215654302E-2</v>
      </c>
      <c r="BI22" s="17">
        <v>0.108041047775591</v>
      </c>
      <c r="BJ22" s="17">
        <v>0.15052991340390601</v>
      </c>
      <c r="BK22" s="17">
        <v>0.21833800391125399</v>
      </c>
      <c r="BL22" s="17">
        <v>0.20698850739326499</v>
      </c>
      <c r="BM22" s="17">
        <v>0.244210395940167</v>
      </c>
      <c r="BN22" s="17">
        <v>0.22626998209014401</v>
      </c>
      <c r="BO22" s="17">
        <v>0.53034117692467098</v>
      </c>
      <c r="BP22" s="17"/>
      <c r="BQ22" s="17">
        <v>0.12515439819595001</v>
      </c>
      <c r="BR22" s="17">
        <v>6.5018556854517601E-2</v>
      </c>
    </row>
    <row r="23" spans="2:70" x14ac:dyDescent="0.35">
      <c r="B23" t="s">
        <v>94</v>
      </c>
      <c r="C23" s="17">
        <v>4.6589436415513302E-2</v>
      </c>
      <c r="D23" s="17">
        <v>4.2988976635018002E-2</v>
      </c>
      <c r="E23" s="17">
        <v>4.9963870170763799E-2</v>
      </c>
      <c r="F23" s="17"/>
      <c r="G23" s="17">
        <v>5.98918440458929E-2</v>
      </c>
      <c r="H23" s="17">
        <v>2.3442671051267398E-2</v>
      </c>
      <c r="I23" s="17">
        <v>2.9429888613312302E-2</v>
      </c>
      <c r="J23" s="17">
        <v>4.8419735369759201E-2</v>
      </c>
      <c r="K23" s="17">
        <v>5.7119192014040601E-2</v>
      </c>
      <c r="L23" s="17">
        <v>6.2027815326138401E-2</v>
      </c>
      <c r="M23" s="17"/>
      <c r="N23" s="17">
        <v>3.30921523211061E-2</v>
      </c>
      <c r="O23" s="17">
        <v>5.0378938037985897E-2</v>
      </c>
      <c r="P23" s="17">
        <v>4.2161445080227899E-2</v>
      </c>
      <c r="Q23" s="17">
        <v>6.0815585835882403E-2</v>
      </c>
      <c r="R23" s="17"/>
      <c r="S23" s="17">
        <v>3.7592639089786301E-2</v>
      </c>
      <c r="T23" s="17">
        <v>6.7620020824832594E-2</v>
      </c>
      <c r="U23" s="17">
        <v>3.53779932355359E-2</v>
      </c>
      <c r="V23" s="17">
        <v>2.3662465626885901E-2</v>
      </c>
      <c r="W23" s="17">
        <v>5.85570508985261E-2</v>
      </c>
      <c r="X23" s="17">
        <v>4.9369785817908497E-2</v>
      </c>
      <c r="Y23" s="17">
        <v>4.4264287713981297E-2</v>
      </c>
      <c r="Z23" s="17">
        <v>6.0439985836080401E-2</v>
      </c>
      <c r="AA23" s="17">
        <v>4.0593095702455402E-2</v>
      </c>
      <c r="AB23" s="17">
        <v>5.3765883826697697E-2</v>
      </c>
      <c r="AC23" s="17">
        <v>4.2293436606825101E-2</v>
      </c>
      <c r="AD23" s="17">
        <v>5.5213853032207098E-2</v>
      </c>
      <c r="AE23" s="17"/>
      <c r="AF23" s="17">
        <v>4.83480624114161E-2</v>
      </c>
      <c r="AG23" s="17">
        <v>3.8389775772034999E-2</v>
      </c>
      <c r="AH23" s="17">
        <v>4.3975576481188598E-2</v>
      </c>
      <c r="AI23" s="17"/>
      <c r="AJ23" s="17">
        <v>5.1329451776741003E-2</v>
      </c>
      <c r="AK23" s="17">
        <v>3.1267863154464101E-2</v>
      </c>
      <c r="AL23" s="17">
        <v>1.8033077048920699E-2</v>
      </c>
      <c r="AM23" s="17">
        <v>6.5693336004865599E-2</v>
      </c>
      <c r="AN23" s="17">
        <v>5.91355382559305E-2</v>
      </c>
      <c r="AO23" s="17"/>
      <c r="AP23" s="17">
        <v>5.4100695414575899E-2</v>
      </c>
      <c r="AQ23" s="17">
        <v>2.6441930617054001E-2</v>
      </c>
      <c r="AR23" s="17">
        <v>2.72695811014581E-2</v>
      </c>
      <c r="AS23" s="17"/>
      <c r="AT23" s="17">
        <v>7.2269976850100601E-2</v>
      </c>
      <c r="AU23" s="17">
        <v>4.3554011660113197E-2</v>
      </c>
      <c r="AV23" s="17">
        <v>4.06870355223449E-2</v>
      </c>
      <c r="AW23" s="17">
        <v>1.72207227689198E-2</v>
      </c>
      <c r="AX23" s="17">
        <v>4.5678391058836601E-2</v>
      </c>
      <c r="AY23" s="17"/>
      <c r="AZ23" s="17">
        <v>8.0427386604583595E-2</v>
      </c>
      <c r="BA23" s="17">
        <v>1.90478284192706E-2</v>
      </c>
      <c r="BB23" s="17">
        <v>4.74815502367451E-2</v>
      </c>
      <c r="BC23" s="17">
        <v>6.4338980647698801E-2</v>
      </c>
      <c r="BD23" s="17">
        <v>5.2614431102754003E-2</v>
      </c>
      <c r="BE23" s="17">
        <v>3.2924452736460601E-2</v>
      </c>
      <c r="BF23" s="17">
        <v>5.1574291099456902E-2</v>
      </c>
      <c r="BG23" s="17">
        <v>5.0370389028397099E-2</v>
      </c>
      <c r="BH23" s="17">
        <v>4.1858139921970801E-2</v>
      </c>
      <c r="BI23" s="17">
        <v>2.9258178431862202E-2</v>
      </c>
      <c r="BJ23" s="17">
        <v>2.5460520720587E-2</v>
      </c>
      <c r="BK23" s="17">
        <v>2.8677535954244E-2</v>
      </c>
      <c r="BL23" s="17">
        <v>4.0395413059769798E-2</v>
      </c>
      <c r="BM23" s="17">
        <v>1.87937181394317E-2</v>
      </c>
      <c r="BN23" s="17">
        <v>4.1053116834581099E-2</v>
      </c>
      <c r="BO23" s="17">
        <v>2.9444905686535801E-2</v>
      </c>
      <c r="BP23" s="17"/>
      <c r="BQ23" s="17">
        <v>2.3871989205825801E-2</v>
      </c>
      <c r="BR23" s="17">
        <v>5.3881309156461402E-2</v>
      </c>
    </row>
    <row r="24" spans="2:70" x14ac:dyDescent="0.35">
      <c r="B24" t="s">
        <v>95</v>
      </c>
      <c r="C24" s="17">
        <v>4.88220968367057E-2</v>
      </c>
      <c r="D24" s="17">
        <v>3.8501149531334898E-2</v>
      </c>
      <c r="E24" s="17">
        <v>5.9207658577185497E-2</v>
      </c>
      <c r="F24" s="17"/>
      <c r="G24" s="17">
        <v>4.6252071336302297E-2</v>
      </c>
      <c r="H24" s="17">
        <v>3.0014918453131499E-2</v>
      </c>
      <c r="I24" s="17">
        <v>3.6159868721922797E-2</v>
      </c>
      <c r="J24" s="17">
        <v>5.6470140464526197E-2</v>
      </c>
      <c r="K24" s="17">
        <v>5.2332188196497598E-2</v>
      </c>
      <c r="L24" s="17">
        <v>6.7569045404246894E-2</v>
      </c>
      <c r="M24" s="17"/>
      <c r="N24" s="17">
        <v>4.7544992595473401E-2</v>
      </c>
      <c r="O24" s="17">
        <v>3.2570473743780602E-2</v>
      </c>
      <c r="P24" s="17">
        <v>5.7056849833263097E-2</v>
      </c>
      <c r="Q24" s="17">
        <v>5.8461336659039097E-2</v>
      </c>
      <c r="R24" s="17"/>
      <c r="S24" s="17">
        <v>4.8604956678434202E-2</v>
      </c>
      <c r="T24" s="17">
        <v>4.1302973705503801E-2</v>
      </c>
      <c r="U24" s="17">
        <v>3.4972871825116901E-2</v>
      </c>
      <c r="V24" s="17">
        <v>5.5898844849790803E-2</v>
      </c>
      <c r="W24" s="17">
        <v>4.1458836430823903E-2</v>
      </c>
      <c r="X24" s="17">
        <v>6.4605385821170397E-2</v>
      </c>
      <c r="Y24" s="17">
        <v>5.3206759761205001E-2</v>
      </c>
      <c r="Z24" s="17">
        <v>5.0543016527601597E-2</v>
      </c>
      <c r="AA24" s="17">
        <v>6.1619774173890599E-2</v>
      </c>
      <c r="AB24" s="17">
        <v>4.14756867817122E-2</v>
      </c>
      <c r="AC24" s="17">
        <v>4.88881463885135E-2</v>
      </c>
      <c r="AD24" s="17">
        <v>2.8997113173922302E-2</v>
      </c>
      <c r="AE24" s="17"/>
      <c r="AF24" s="17">
        <v>4.7635697022937303E-2</v>
      </c>
      <c r="AG24" s="17">
        <v>4.2380574574083903E-2</v>
      </c>
      <c r="AH24" s="17">
        <v>5.0402384190765599E-2</v>
      </c>
      <c r="AI24" s="17"/>
      <c r="AJ24" s="17">
        <v>4.6576623769652999E-2</v>
      </c>
      <c r="AK24" s="17">
        <v>4.3326721336460303E-2</v>
      </c>
      <c r="AL24" s="17">
        <v>3.04502587747487E-2</v>
      </c>
      <c r="AM24" s="17">
        <v>0</v>
      </c>
      <c r="AN24" s="17">
        <v>6.5557664788392603E-2</v>
      </c>
      <c r="AO24" s="17"/>
      <c r="AP24" s="17">
        <v>2.7240400554691301E-2</v>
      </c>
      <c r="AQ24" s="17">
        <v>4.60350098145412E-2</v>
      </c>
      <c r="AR24" s="17">
        <v>2.3529495004540098E-2</v>
      </c>
      <c r="AS24" s="17"/>
      <c r="AT24" s="17">
        <v>5.82137578038502E-2</v>
      </c>
      <c r="AU24" s="17">
        <v>4.6604505083586101E-2</v>
      </c>
      <c r="AV24" s="17">
        <v>4.4573745857556198E-2</v>
      </c>
      <c r="AW24" s="17">
        <v>4.4876822013913999E-2</v>
      </c>
      <c r="AX24" s="17">
        <v>1.5694382971886699E-2</v>
      </c>
      <c r="AY24" s="17"/>
      <c r="AZ24" s="17">
        <v>0.118661039407037</v>
      </c>
      <c r="BA24" s="17">
        <v>2.0351036190605E-2</v>
      </c>
      <c r="BB24" s="17">
        <v>7.8232618258352107E-3</v>
      </c>
      <c r="BC24" s="17">
        <v>3.18105774886044E-2</v>
      </c>
      <c r="BD24" s="17">
        <v>2.11350117067448E-2</v>
      </c>
      <c r="BE24" s="17">
        <v>3.4552726233616597E-2</v>
      </c>
      <c r="BF24" s="17">
        <v>2.8344509575108399E-2</v>
      </c>
      <c r="BG24" s="17">
        <v>1.31734121180338E-2</v>
      </c>
      <c r="BH24" s="17">
        <v>2.35838770845773E-2</v>
      </c>
      <c r="BI24" s="17">
        <v>1.5403893657264399E-2</v>
      </c>
      <c r="BJ24" s="17">
        <v>2.86081434747745E-2</v>
      </c>
      <c r="BK24" s="17">
        <v>1.01019805637227E-2</v>
      </c>
      <c r="BL24" s="17">
        <v>2.2699064582765799E-2</v>
      </c>
      <c r="BM24" s="17">
        <v>8.9599315759754106E-3</v>
      </c>
      <c r="BN24" s="17">
        <v>3.1831968503067597E-2</v>
      </c>
      <c r="BO24" s="17">
        <v>1.2611365008865699E-2</v>
      </c>
      <c r="BP24" s="17"/>
      <c r="BQ24" s="17">
        <v>4.0003437858804301E-2</v>
      </c>
      <c r="BR24" s="17">
        <v>5.12854192200181E-2</v>
      </c>
    </row>
    <row r="25" spans="2:70" x14ac:dyDescent="0.35">
      <c r="C25" s="17"/>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7"/>
      <c r="BK25" s="17"/>
      <c r="BL25" s="17"/>
      <c r="BM25" s="17"/>
      <c r="BN25" s="17"/>
      <c r="BO25" s="17"/>
      <c r="BP25" s="17"/>
      <c r="BQ25" s="17"/>
      <c r="BR25" s="17"/>
    </row>
    <row r="26" spans="2:70" x14ac:dyDescent="0.35">
      <c r="B26" s="6" t="s">
        <v>110</v>
      </c>
      <c r="C26" s="17"/>
      <c r="D26" s="17"/>
      <c r="E26" s="17"/>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7"/>
      <c r="BK26" s="17"/>
      <c r="BL26" s="17"/>
      <c r="BM26" s="17"/>
      <c r="BN26" s="17"/>
      <c r="BO26" s="17"/>
      <c r="BP26" s="17"/>
      <c r="BQ26" s="17"/>
      <c r="BR26" s="17"/>
    </row>
    <row r="27" spans="2:70" x14ac:dyDescent="0.35">
      <c r="B27" s="24" t="s">
        <v>97</v>
      </c>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7"/>
      <c r="BK27" s="17"/>
      <c r="BL27" s="17"/>
      <c r="BM27" s="17"/>
      <c r="BN27" s="17"/>
      <c r="BO27" s="17"/>
      <c r="BP27" s="17"/>
      <c r="BQ27" s="17"/>
      <c r="BR27" s="17"/>
    </row>
    <row r="28" spans="2:70" x14ac:dyDescent="0.35">
      <c r="B28" t="s">
        <v>100</v>
      </c>
      <c r="C28" s="17">
        <v>0.108080830517052</v>
      </c>
      <c r="D28" s="17">
        <v>8.24543996857693E-2</v>
      </c>
      <c r="E28" s="17">
        <v>0.132810580820481</v>
      </c>
      <c r="F28" s="17"/>
      <c r="G28" s="17">
        <v>6.9976543673025499E-2</v>
      </c>
      <c r="H28" s="17">
        <v>4.7160637729544798E-2</v>
      </c>
      <c r="I28" s="17">
        <v>6.2609609952415393E-2</v>
      </c>
      <c r="J28" s="17">
        <v>0.12508607939886801</v>
      </c>
      <c r="K28" s="17">
        <v>0.139155818388286</v>
      </c>
      <c r="L28" s="17">
        <v>0.185419305184061</v>
      </c>
      <c r="M28" s="17"/>
      <c r="N28" s="17">
        <v>7.0361905279753598E-2</v>
      </c>
      <c r="O28" s="17">
        <v>8.8749143309894196E-2</v>
      </c>
      <c r="P28" s="17">
        <v>0.105400585987047</v>
      </c>
      <c r="Q28" s="17">
        <v>0.171686149380891</v>
      </c>
      <c r="R28" s="17"/>
      <c r="S28" s="17">
        <v>8.3158595029507301E-2</v>
      </c>
      <c r="T28" s="17">
        <v>0.118160713629439</v>
      </c>
      <c r="U28" s="17">
        <v>9.7333303568186605E-2</v>
      </c>
      <c r="V28" s="17">
        <v>0.12841049635462901</v>
      </c>
      <c r="W28" s="17">
        <v>0.10153110724862301</v>
      </c>
      <c r="X28" s="17">
        <v>0.126219723462937</v>
      </c>
      <c r="Y28" s="17">
        <v>0.11710507628375</v>
      </c>
      <c r="Z28" s="17">
        <v>9.0895474523162004E-2</v>
      </c>
      <c r="AA28" s="17">
        <v>0.127563446756365</v>
      </c>
      <c r="AB28" s="17">
        <v>9.6451441815416497E-2</v>
      </c>
      <c r="AC28" s="17">
        <v>0.10569653945938801</v>
      </c>
      <c r="AD28" s="17">
        <v>7.5459616301733506E-2</v>
      </c>
      <c r="AE28" s="17"/>
      <c r="AF28" s="17">
        <v>0.14179934119708701</v>
      </c>
      <c r="AG28" s="17">
        <v>7.56087143433056E-2</v>
      </c>
      <c r="AH28" s="17">
        <v>0.122475953502255</v>
      </c>
      <c r="AI28" s="17"/>
      <c r="AJ28" s="17">
        <v>0.124561519560232</v>
      </c>
      <c r="AK28" s="17">
        <v>7.5822292366440294E-2</v>
      </c>
      <c r="AL28" s="17">
        <v>6.9301544127549894E-2</v>
      </c>
      <c r="AM28" s="17">
        <v>8.6432327718744206E-2</v>
      </c>
      <c r="AN28" s="17">
        <v>0.16004242868232099</v>
      </c>
      <c r="AO28" s="17"/>
      <c r="AP28" s="17">
        <v>0.100888194753661</v>
      </c>
      <c r="AQ28" s="17">
        <v>7.40740574948133E-2</v>
      </c>
      <c r="AR28" s="17">
        <v>9.6858680287611798E-2</v>
      </c>
      <c r="AS28" s="17"/>
      <c r="AT28" s="17">
        <v>0.14816804900636901</v>
      </c>
      <c r="AU28" s="17">
        <v>0.11002361626236901</v>
      </c>
      <c r="AV28" s="17">
        <v>8.2561280915271998E-2</v>
      </c>
      <c r="AW28" s="17">
        <v>4.8973155399523002E-2</v>
      </c>
      <c r="AX28" s="17">
        <v>4.4103934812416402E-2</v>
      </c>
      <c r="AY28" s="17"/>
      <c r="AZ28" s="17">
        <v>0.32899142778103901</v>
      </c>
      <c r="BA28" s="17">
        <v>0.26037798813546098</v>
      </c>
      <c r="BB28" s="17">
        <v>0.21709655693534699</v>
      </c>
      <c r="BC28" s="17">
        <v>0.154016715815011</v>
      </c>
      <c r="BD28" s="17">
        <v>0.115924021944409</v>
      </c>
      <c r="BE28" s="17">
        <v>0.13320364020915301</v>
      </c>
      <c r="BF28" s="17">
        <v>7.9211636179593106E-2</v>
      </c>
      <c r="BG28" s="17">
        <v>7.5722886381340795E-2</v>
      </c>
      <c r="BH28" s="17">
        <v>9.3284767959185097E-2</v>
      </c>
      <c r="BI28" s="17">
        <v>8.5688388301674995E-2</v>
      </c>
      <c r="BJ28" s="17">
        <v>4.8152812346180997E-2</v>
      </c>
      <c r="BK28" s="17">
        <v>4.7558247267353401E-2</v>
      </c>
      <c r="BL28" s="17">
        <v>4.2327763814351702E-2</v>
      </c>
      <c r="BM28" s="17">
        <v>5.0453212738143197E-2</v>
      </c>
      <c r="BN28" s="17">
        <v>3.1878566298333799E-2</v>
      </c>
      <c r="BO28" s="17">
        <v>6.7573724165448804E-3</v>
      </c>
      <c r="BP28" s="17"/>
      <c r="BQ28" s="17">
        <v>7.2654318321665898E-2</v>
      </c>
      <c r="BR28" s="17">
        <v>0.12411341535959799</v>
      </c>
    </row>
    <row r="29" spans="2:70" x14ac:dyDescent="0.35">
      <c r="B29" t="s">
        <v>101</v>
      </c>
      <c r="C29" s="17">
        <v>0.104422520856084</v>
      </c>
      <c r="D29" s="17">
        <v>7.8139128282156897E-2</v>
      </c>
      <c r="E29" s="17">
        <v>0.12972438439051401</v>
      </c>
      <c r="F29" s="17"/>
      <c r="G29" s="17">
        <v>0.11872284004771801</v>
      </c>
      <c r="H29" s="17">
        <v>9.3093024437331404E-2</v>
      </c>
      <c r="I29" s="17">
        <v>9.0456928867602301E-2</v>
      </c>
      <c r="J29" s="17">
        <v>8.36695861261402E-2</v>
      </c>
      <c r="K29" s="17">
        <v>0.104887499989312</v>
      </c>
      <c r="L29" s="17">
        <v>0.13218448837403199</v>
      </c>
      <c r="M29" s="17"/>
      <c r="N29" s="17">
        <v>7.9341253135317105E-2</v>
      </c>
      <c r="O29" s="17">
        <v>9.8965910948469807E-2</v>
      </c>
      <c r="P29" s="17">
        <v>0.10042579841924899</v>
      </c>
      <c r="Q29" s="17">
        <v>0.141073906820257</v>
      </c>
      <c r="R29" s="17"/>
      <c r="S29" s="17">
        <v>8.8794332377158905E-2</v>
      </c>
      <c r="T29" s="17">
        <v>9.8414617888257505E-2</v>
      </c>
      <c r="U29" s="17">
        <v>0.109371816666541</v>
      </c>
      <c r="V29" s="17">
        <v>0.108022260130183</v>
      </c>
      <c r="W29" s="17">
        <v>0.120358964158798</v>
      </c>
      <c r="X29" s="17">
        <v>9.9881063197608505E-2</v>
      </c>
      <c r="Y29" s="17">
        <v>0.13557261014365099</v>
      </c>
      <c r="Z29" s="17">
        <v>8.2431086199127104E-2</v>
      </c>
      <c r="AA29" s="17">
        <v>0.108402585307039</v>
      </c>
      <c r="AB29" s="17">
        <v>0.10837507855852301</v>
      </c>
      <c r="AC29" s="17">
        <v>8.7396484536395799E-2</v>
      </c>
      <c r="AD29" s="17">
        <v>0.104008818025202</v>
      </c>
      <c r="AE29" s="17"/>
      <c r="AF29" s="17">
        <v>0.106015798218731</v>
      </c>
      <c r="AG29" s="17">
        <v>0.100852292207759</v>
      </c>
      <c r="AH29" s="17">
        <v>0.104061436500196</v>
      </c>
      <c r="AI29" s="17"/>
      <c r="AJ29" s="17">
        <v>0.100278778382231</v>
      </c>
      <c r="AK29" s="17">
        <v>9.5631368590750804E-2</v>
      </c>
      <c r="AL29" s="17">
        <v>0.14167584853088699</v>
      </c>
      <c r="AM29" s="17">
        <v>8.8874844844966494E-2</v>
      </c>
      <c r="AN29" s="17">
        <v>0.11192116974636999</v>
      </c>
      <c r="AO29" s="17"/>
      <c r="AP29" s="17">
        <v>9.4934719260156702E-2</v>
      </c>
      <c r="AQ29" s="17">
        <v>8.7531348030458603E-2</v>
      </c>
      <c r="AR29" s="17">
        <v>0.136763684315137</v>
      </c>
      <c r="AS29" s="17"/>
      <c r="AT29" s="17">
        <v>0.113859342577967</v>
      </c>
      <c r="AU29" s="17">
        <v>0.11914867837132501</v>
      </c>
      <c r="AV29" s="17">
        <v>8.8175769743242705E-2</v>
      </c>
      <c r="AW29" s="17">
        <v>7.57866585991641E-2</v>
      </c>
      <c r="AX29" s="17">
        <v>8.1103711387196298E-2</v>
      </c>
      <c r="AY29" s="17"/>
      <c r="AZ29" s="17">
        <v>6.0474907516512098E-2</v>
      </c>
      <c r="BA29" s="17">
        <v>0.20744971861608499</v>
      </c>
      <c r="BB29" s="17">
        <v>0.18495624512294601</v>
      </c>
      <c r="BC29" s="17">
        <v>0.13421649393211199</v>
      </c>
      <c r="BD29" s="17">
        <v>0.15353787781169401</v>
      </c>
      <c r="BE29" s="17">
        <v>0.11638472084171</v>
      </c>
      <c r="BF29" s="17">
        <v>8.4678071578708297E-2</v>
      </c>
      <c r="BG29" s="17">
        <v>6.2469761715227702E-2</v>
      </c>
      <c r="BH29" s="17">
        <v>0.11299122286581301</v>
      </c>
      <c r="BI29" s="17">
        <v>0.116804466784365</v>
      </c>
      <c r="BJ29" s="17">
        <v>7.4277407073415194E-2</v>
      </c>
      <c r="BK29" s="17">
        <v>4.3468380063162997E-2</v>
      </c>
      <c r="BL29" s="17">
        <v>3.3461737861041903E-2</v>
      </c>
      <c r="BM29" s="17">
        <v>3.8580321215671599E-2</v>
      </c>
      <c r="BN29" s="17">
        <v>1.08037902300463E-2</v>
      </c>
      <c r="BO29" s="17">
        <v>2.3353419488281998E-2</v>
      </c>
      <c r="BP29" s="17"/>
      <c r="BQ29" s="17">
        <v>9.1415013217968397E-2</v>
      </c>
      <c r="BR29" s="17">
        <v>0.11069201305873901</v>
      </c>
    </row>
    <row r="30" spans="2:70" x14ac:dyDescent="0.35">
      <c r="B30" t="s">
        <v>102</v>
      </c>
      <c r="C30" s="17">
        <v>0.173862334333765</v>
      </c>
      <c r="D30" s="17">
        <v>0.152508352528921</v>
      </c>
      <c r="E30" s="17">
        <v>0.19376712087831699</v>
      </c>
      <c r="F30" s="17"/>
      <c r="G30" s="17">
        <v>0.240854748257634</v>
      </c>
      <c r="H30" s="17">
        <v>0.19637634291697401</v>
      </c>
      <c r="I30" s="17">
        <v>0.176551752744561</v>
      </c>
      <c r="J30" s="17">
        <v>0.15479700814736599</v>
      </c>
      <c r="K30" s="17">
        <v>0.14590702464005501</v>
      </c>
      <c r="L30" s="17">
        <v>0.14307660299446701</v>
      </c>
      <c r="M30" s="17"/>
      <c r="N30" s="17">
        <v>0.12530021293902799</v>
      </c>
      <c r="O30" s="17">
        <v>0.16845040555426</v>
      </c>
      <c r="P30" s="17">
        <v>0.18967100378294699</v>
      </c>
      <c r="Q30" s="17">
        <v>0.218374580463982</v>
      </c>
      <c r="R30" s="17"/>
      <c r="S30" s="17">
        <v>0.151636759785548</v>
      </c>
      <c r="T30" s="17">
        <v>0.18399758094594401</v>
      </c>
      <c r="U30" s="17">
        <v>0.22760395693437099</v>
      </c>
      <c r="V30" s="17">
        <v>0.14049946649992701</v>
      </c>
      <c r="W30" s="17">
        <v>0.15490971443575599</v>
      </c>
      <c r="X30" s="17">
        <v>0.16109936462587501</v>
      </c>
      <c r="Y30" s="17">
        <v>0.19753059965549399</v>
      </c>
      <c r="Z30" s="17">
        <v>0.140919815787656</v>
      </c>
      <c r="AA30" s="17">
        <v>0.19396072806249501</v>
      </c>
      <c r="AB30" s="17">
        <v>0.15660533456792</v>
      </c>
      <c r="AC30" s="17">
        <v>0.21062503903417401</v>
      </c>
      <c r="AD30" s="17">
        <v>0.17032043497431901</v>
      </c>
      <c r="AE30" s="17"/>
      <c r="AF30" s="17">
        <v>0.155639879280625</v>
      </c>
      <c r="AG30" s="17">
        <v>0.15875894724270101</v>
      </c>
      <c r="AH30" s="17">
        <v>0.21030886116713499</v>
      </c>
      <c r="AI30" s="17"/>
      <c r="AJ30" s="17">
        <v>0.13754252718573401</v>
      </c>
      <c r="AK30" s="17">
        <v>0.19134799818486101</v>
      </c>
      <c r="AL30" s="17">
        <v>0.158983633732735</v>
      </c>
      <c r="AM30" s="17">
        <v>0.13893879365311099</v>
      </c>
      <c r="AN30" s="17">
        <v>0.204265813773987</v>
      </c>
      <c r="AO30" s="17"/>
      <c r="AP30" s="17">
        <v>0.13257517909099401</v>
      </c>
      <c r="AQ30" s="17">
        <v>0.191059073895538</v>
      </c>
      <c r="AR30" s="17">
        <v>0.17104217990262199</v>
      </c>
      <c r="AS30" s="17"/>
      <c r="AT30" s="17">
        <v>0.176872869118195</v>
      </c>
      <c r="AU30" s="17">
        <v>0.193453376277928</v>
      </c>
      <c r="AV30" s="17">
        <v>0.15299101553848601</v>
      </c>
      <c r="AW30" s="17">
        <v>0.15229708758316399</v>
      </c>
      <c r="AX30" s="17">
        <v>0.162103925093078</v>
      </c>
      <c r="AY30" s="17"/>
      <c r="AZ30" s="17">
        <v>0.31688070940301999</v>
      </c>
      <c r="BA30" s="17">
        <v>0.26468558728239799</v>
      </c>
      <c r="BB30" s="17">
        <v>0.22317228257921801</v>
      </c>
      <c r="BC30" s="17">
        <v>0.22334938448668701</v>
      </c>
      <c r="BD30" s="17">
        <v>0.223004599172342</v>
      </c>
      <c r="BE30" s="17">
        <v>0.18898135787984499</v>
      </c>
      <c r="BF30" s="17">
        <v>0.176743251027183</v>
      </c>
      <c r="BG30" s="17">
        <v>0.16450040043890901</v>
      </c>
      <c r="BH30" s="17">
        <v>0.14540764539333501</v>
      </c>
      <c r="BI30" s="17">
        <v>0.12563557354577801</v>
      </c>
      <c r="BJ30" s="17">
        <v>0.173156090820797</v>
      </c>
      <c r="BK30" s="17">
        <v>0.12208597513868701</v>
      </c>
      <c r="BL30" s="17">
        <v>0.158259880573345</v>
      </c>
      <c r="BM30" s="17">
        <v>9.5653628196572804E-2</v>
      </c>
      <c r="BN30" s="17">
        <v>7.5167517319673804E-2</v>
      </c>
      <c r="BO30" s="17">
        <v>3.2438897800684999E-2</v>
      </c>
      <c r="BP30" s="17"/>
      <c r="BQ30" s="17">
        <v>0.137798489181472</v>
      </c>
      <c r="BR30" s="17">
        <v>0.188789751177141</v>
      </c>
    </row>
    <row r="31" spans="2:70" x14ac:dyDescent="0.35">
      <c r="B31" t="s">
        <v>86</v>
      </c>
      <c r="C31" s="17">
        <v>0.17001574364886099</v>
      </c>
      <c r="D31" s="17">
        <v>0.17057569984020099</v>
      </c>
      <c r="E31" s="17">
        <v>0.16911460827327601</v>
      </c>
      <c r="F31" s="17"/>
      <c r="G31" s="17">
        <v>0.18677439453379999</v>
      </c>
      <c r="H31" s="17">
        <v>0.198192162966385</v>
      </c>
      <c r="I31" s="17">
        <v>0.196152346156271</v>
      </c>
      <c r="J31" s="17">
        <v>0.177925528944539</v>
      </c>
      <c r="K31" s="17">
        <v>0.13649806957369501</v>
      </c>
      <c r="L31" s="17">
        <v>0.130579151309971</v>
      </c>
      <c r="M31" s="17"/>
      <c r="N31" s="17">
        <v>0.167436151221803</v>
      </c>
      <c r="O31" s="17">
        <v>0.179666517227802</v>
      </c>
      <c r="P31" s="17">
        <v>0.18662953771004101</v>
      </c>
      <c r="Q31" s="17">
        <v>0.148316246944667</v>
      </c>
      <c r="R31" s="17"/>
      <c r="S31" s="17">
        <v>0.16654697879994601</v>
      </c>
      <c r="T31" s="17">
        <v>0.16566348608713999</v>
      </c>
      <c r="U31" s="17">
        <v>0.173677891308546</v>
      </c>
      <c r="V31" s="17">
        <v>0.164245599930258</v>
      </c>
      <c r="W31" s="17">
        <v>0.17408049845040799</v>
      </c>
      <c r="X31" s="17">
        <v>0.199349601314325</v>
      </c>
      <c r="Y31" s="17">
        <v>0.14549244051457499</v>
      </c>
      <c r="Z31" s="17">
        <v>0.193809771728602</v>
      </c>
      <c r="AA31" s="17">
        <v>0.17503653299116201</v>
      </c>
      <c r="AB31" s="17">
        <v>0.18245104916490501</v>
      </c>
      <c r="AC31" s="17">
        <v>0.132436338663034</v>
      </c>
      <c r="AD31" s="17">
        <v>0.15594974762389199</v>
      </c>
      <c r="AE31" s="17"/>
      <c r="AF31" s="17">
        <v>0.15514156021387901</v>
      </c>
      <c r="AG31" s="17">
        <v>0.17743103925468301</v>
      </c>
      <c r="AH31" s="17">
        <v>0.18538947622696</v>
      </c>
      <c r="AI31" s="17"/>
      <c r="AJ31" s="17">
        <v>0.16025778202570001</v>
      </c>
      <c r="AK31" s="17">
        <v>0.17800843754085499</v>
      </c>
      <c r="AL31" s="17">
        <v>0.17168013773547799</v>
      </c>
      <c r="AM31" s="17">
        <v>0.26703796812720998</v>
      </c>
      <c r="AN31" s="17">
        <v>0.18376669948183799</v>
      </c>
      <c r="AO31" s="17"/>
      <c r="AP31" s="17">
        <v>0.16806621340757399</v>
      </c>
      <c r="AQ31" s="17">
        <v>0.18497585111791701</v>
      </c>
      <c r="AR31" s="17">
        <v>0.18354429170706599</v>
      </c>
      <c r="AS31" s="17"/>
      <c r="AT31" s="17">
        <v>0.18407184301458099</v>
      </c>
      <c r="AU31" s="17">
        <v>0.161490138916422</v>
      </c>
      <c r="AV31" s="17">
        <v>0.19040451329906899</v>
      </c>
      <c r="AW31" s="17">
        <v>0.157604297644373</v>
      </c>
      <c r="AX31" s="17">
        <v>0.10959968980948601</v>
      </c>
      <c r="AY31" s="17"/>
      <c r="AZ31" s="17">
        <v>0.12317803844325299</v>
      </c>
      <c r="BA31" s="17">
        <v>0.14350588778821</v>
      </c>
      <c r="BB31" s="17">
        <v>0.166417303733498</v>
      </c>
      <c r="BC31" s="17">
        <v>0.18923663540951</v>
      </c>
      <c r="BD31" s="17">
        <v>0.182584047771116</v>
      </c>
      <c r="BE31" s="17">
        <v>0.16276263319128201</v>
      </c>
      <c r="BF31" s="17">
        <v>0.20774624062546801</v>
      </c>
      <c r="BG31" s="17">
        <v>0.194190228915635</v>
      </c>
      <c r="BH31" s="17">
        <v>0.162235796500349</v>
      </c>
      <c r="BI31" s="17">
        <v>0.20544977845418899</v>
      </c>
      <c r="BJ31" s="17">
        <v>0.19418361209146701</v>
      </c>
      <c r="BK31" s="17">
        <v>0.143605418376235</v>
      </c>
      <c r="BL31" s="17">
        <v>0.184971472817163</v>
      </c>
      <c r="BM31" s="17">
        <v>0.112745192657578</v>
      </c>
      <c r="BN31" s="17">
        <v>0.147921215940582</v>
      </c>
      <c r="BO31" s="17">
        <v>0.102511101680336</v>
      </c>
      <c r="BP31" s="17"/>
      <c r="BQ31" s="17">
        <v>0.16407156565646899</v>
      </c>
      <c r="BR31" s="17">
        <v>0.17046375256923599</v>
      </c>
    </row>
    <row r="32" spans="2:70" x14ac:dyDescent="0.35">
      <c r="B32" t="s">
        <v>103</v>
      </c>
      <c r="C32" s="17">
        <v>0.13003685112675101</v>
      </c>
      <c r="D32" s="17">
        <v>0.14254186910497199</v>
      </c>
      <c r="E32" s="17">
        <v>0.11866897650875</v>
      </c>
      <c r="F32" s="17"/>
      <c r="G32" s="17">
        <v>0.13573435295774799</v>
      </c>
      <c r="H32" s="17">
        <v>0.14695937119427799</v>
      </c>
      <c r="I32" s="17">
        <v>0.13273653201694</v>
      </c>
      <c r="J32" s="17">
        <v>0.115016851037364</v>
      </c>
      <c r="K32" s="17">
        <v>0.116007251032613</v>
      </c>
      <c r="L32" s="17">
        <v>0.13195579699677201</v>
      </c>
      <c r="M32" s="17"/>
      <c r="N32" s="17">
        <v>0.13095897836878501</v>
      </c>
      <c r="O32" s="17">
        <v>0.144398843779525</v>
      </c>
      <c r="P32" s="17">
        <v>0.121077458046265</v>
      </c>
      <c r="Q32" s="17">
        <v>0.121434809575705</v>
      </c>
      <c r="R32" s="17"/>
      <c r="S32" s="17">
        <v>0.12198433727690799</v>
      </c>
      <c r="T32" s="17">
        <v>0.11910320236534699</v>
      </c>
      <c r="U32" s="17">
        <v>0.131872262152194</v>
      </c>
      <c r="V32" s="17">
        <v>0.120489553942141</v>
      </c>
      <c r="W32" s="17">
        <v>0.126043176492426</v>
      </c>
      <c r="X32" s="17">
        <v>0.143247553538389</v>
      </c>
      <c r="Y32" s="17">
        <v>0.13358930385548501</v>
      </c>
      <c r="Z32" s="17">
        <v>0.14538424362015201</v>
      </c>
      <c r="AA32" s="17">
        <v>0.122608814061202</v>
      </c>
      <c r="AB32" s="17">
        <v>0.15002694442971901</v>
      </c>
      <c r="AC32" s="17">
        <v>0.14233945255709199</v>
      </c>
      <c r="AD32" s="17">
        <v>0.12531275443741899</v>
      </c>
      <c r="AE32" s="17"/>
      <c r="AF32" s="17">
        <v>0.122501449089154</v>
      </c>
      <c r="AG32" s="17">
        <v>0.13998455007011601</v>
      </c>
      <c r="AH32" s="17">
        <v>0.12751588399182401</v>
      </c>
      <c r="AI32" s="17"/>
      <c r="AJ32" s="17">
        <v>0.11980835311299499</v>
      </c>
      <c r="AK32" s="17">
        <v>0.149522630022734</v>
      </c>
      <c r="AL32" s="17">
        <v>0.13197977389749099</v>
      </c>
      <c r="AM32" s="17">
        <v>0.14730471585631499</v>
      </c>
      <c r="AN32" s="17">
        <v>9.4627822533934702E-2</v>
      </c>
      <c r="AO32" s="17"/>
      <c r="AP32" s="17">
        <v>0.130107969319498</v>
      </c>
      <c r="AQ32" s="17">
        <v>0.14265395656198401</v>
      </c>
      <c r="AR32" s="17">
        <v>0.135276065132546</v>
      </c>
      <c r="AS32" s="17"/>
      <c r="AT32" s="17">
        <v>0.117128484870948</v>
      </c>
      <c r="AU32" s="17">
        <v>0.13175718149982901</v>
      </c>
      <c r="AV32" s="17">
        <v>0.12536587462613399</v>
      </c>
      <c r="AW32" s="17">
        <v>0.19224682989078101</v>
      </c>
      <c r="AX32" s="17">
        <v>0.124453551483589</v>
      </c>
      <c r="AY32" s="17"/>
      <c r="AZ32" s="17">
        <v>5.4008814712372899E-2</v>
      </c>
      <c r="BA32" s="17">
        <v>5.83805828448676E-2</v>
      </c>
      <c r="BB32" s="17">
        <v>7.3052713641279701E-2</v>
      </c>
      <c r="BC32" s="17">
        <v>0.12903514677209299</v>
      </c>
      <c r="BD32" s="17">
        <v>0.13579381114332201</v>
      </c>
      <c r="BE32" s="17">
        <v>0.16875311617444999</v>
      </c>
      <c r="BF32" s="17">
        <v>0.16345448502690199</v>
      </c>
      <c r="BG32" s="17">
        <v>0.138862543032822</v>
      </c>
      <c r="BH32" s="17">
        <v>0.17679331003655299</v>
      </c>
      <c r="BI32" s="17">
        <v>9.2397928552184705E-2</v>
      </c>
      <c r="BJ32" s="17">
        <v>0.114878188646745</v>
      </c>
      <c r="BK32" s="17">
        <v>0.17897018189648001</v>
      </c>
      <c r="BL32" s="17">
        <v>0.115764368152294</v>
      </c>
      <c r="BM32" s="17">
        <v>0.119333786338488</v>
      </c>
      <c r="BN32" s="17">
        <v>0.13816918744013901</v>
      </c>
      <c r="BO32" s="17">
        <v>0.125701830091802</v>
      </c>
      <c r="BP32" s="17"/>
      <c r="BQ32" s="17">
        <v>0.15445774139666199</v>
      </c>
      <c r="BR32" s="17">
        <v>0.120160425641599</v>
      </c>
    </row>
    <row r="33" spans="2:70" x14ac:dyDescent="0.35">
      <c r="B33" t="s">
        <v>104</v>
      </c>
      <c r="C33" s="17">
        <v>7.4750091663011095E-2</v>
      </c>
      <c r="D33" s="17">
        <v>8.8627903155619997E-2</v>
      </c>
      <c r="E33" s="17">
        <v>6.1687364970196702E-2</v>
      </c>
      <c r="F33" s="17"/>
      <c r="G33" s="17">
        <v>5.5456234155392602E-2</v>
      </c>
      <c r="H33" s="17">
        <v>6.9207649337745494E-2</v>
      </c>
      <c r="I33" s="17">
        <v>8.0812699688145098E-2</v>
      </c>
      <c r="J33" s="17">
        <v>8.4386754438889905E-2</v>
      </c>
      <c r="K33" s="17">
        <v>9.7262833302857093E-2</v>
      </c>
      <c r="L33" s="17">
        <v>6.4185628421368698E-2</v>
      </c>
      <c r="M33" s="17"/>
      <c r="N33" s="17">
        <v>9.42506119961775E-2</v>
      </c>
      <c r="O33" s="17">
        <v>7.9520361242226098E-2</v>
      </c>
      <c r="P33" s="17">
        <v>7.5662806350240405E-2</v>
      </c>
      <c r="Q33" s="17">
        <v>4.7868551179683201E-2</v>
      </c>
      <c r="R33" s="17"/>
      <c r="S33" s="17">
        <v>7.4265117851935694E-2</v>
      </c>
      <c r="T33" s="17">
        <v>7.4618170004956894E-2</v>
      </c>
      <c r="U33" s="17">
        <v>4.76553202917347E-2</v>
      </c>
      <c r="V33" s="17">
        <v>6.7692957831145303E-2</v>
      </c>
      <c r="W33" s="17">
        <v>7.7037060618591599E-2</v>
      </c>
      <c r="X33" s="17">
        <v>6.1989684733768098E-2</v>
      </c>
      <c r="Y33" s="17">
        <v>5.7004962455515097E-2</v>
      </c>
      <c r="Z33" s="17">
        <v>7.5246234386247404E-2</v>
      </c>
      <c r="AA33" s="17">
        <v>6.9307890148458007E-2</v>
      </c>
      <c r="AB33" s="17">
        <v>0.106891368870229</v>
      </c>
      <c r="AC33" s="17">
        <v>9.5915966787270504E-2</v>
      </c>
      <c r="AD33" s="17">
        <v>0.13900037618689601</v>
      </c>
      <c r="AE33" s="17"/>
      <c r="AF33" s="17">
        <v>7.3050658301719099E-2</v>
      </c>
      <c r="AG33" s="17">
        <v>8.5039303420943305E-2</v>
      </c>
      <c r="AH33" s="17">
        <v>6.3904404020682606E-2</v>
      </c>
      <c r="AI33" s="17"/>
      <c r="AJ33" s="17">
        <v>7.2941230951275499E-2</v>
      </c>
      <c r="AK33" s="17">
        <v>7.0724251775985306E-2</v>
      </c>
      <c r="AL33" s="17">
        <v>8.0433561788710001E-2</v>
      </c>
      <c r="AM33" s="17">
        <v>0.108512091900965</v>
      </c>
      <c r="AN33" s="17">
        <v>6.3683481870473693E-2</v>
      </c>
      <c r="AO33" s="17"/>
      <c r="AP33" s="17">
        <v>7.6487385701504998E-2</v>
      </c>
      <c r="AQ33" s="17">
        <v>7.1866385335895705E-2</v>
      </c>
      <c r="AR33" s="17">
        <v>7.7612373490408504E-2</v>
      </c>
      <c r="AS33" s="17"/>
      <c r="AT33" s="17">
        <v>7.3642032297658894E-2</v>
      </c>
      <c r="AU33" s="17">
        <v>7.5643459667456406E-2</v>
      </c>
      <c r="AV33" s="17">
        <v>7.3108098649801098E-2</v>
      </c>
      <c r="AW33" s="17">
        <v>8.1777694671878995E-2</v>
      </c>
      <c r="AX33" s="17">
        <v>0.12507332826950199</v>
      </c>
      <c r="AY33" s="17"/>
      <c r="AZ33" s="17">
        <v>2.6277998933342098E-2</v>
      </c>
      <c r="BA33" s="17">
        <v>1.0102180265793801E-2</v>
      </c>
      <c r="BB33" s="17">
        <v>3.5707780973261903E-2</v>
      </c>
      <c r="BC33" s="17">
        <v>5.6311415203691699E-2</v>
      </c>
      <c r="BD33" s="17">
        <v>5.92792708440548E-2</v>
      </c>
      <c r="BE33" s="17">
        <v>6.6402999698414206E-2</v>
      </c>
      <c r="BF33" s="17">
        <v>0.109306838332421</v>
      </c>
      <c r="BG33" s="17">
        <v>0.12822360504373401</v>
      </c>
      <c r="BH33" s="17">
        <v>7.9035493970017398E-2</v>
      </c>
      <c r="BI33" s="17">
        <v>7.0813034132921004E-2</v>
      </c>
      <c r="BJ33" s="17">
        <v>0.100229619092599</v>
      </c>
      <c r="BK33" s="17">
        <v>0.11833001882380501</v>
      </c>
      <c r="BL33" s="17">
        <v>7.5908004164177895E-2</v>
      </c>
      <c r="BM33" s="17">
        <v>9.0286069526969701E-2</v>
      </c>
      <c r="BN33" s="17">
        <v>8.5926762573537499E-2</v>
      </c>
      <c r="BO33" s="17">
        <v>7.42589176018916E-2</v>
      </c>
      <c r="BP33" s="17"/>
      <c r="BQ33" s="17">
        <v>8.3125802128799303E-2</v>
      </c>
      <c r="BR33" s="17">
        <v>7.0073824337526305E-2</v>
      </c>
    </row>
    <row r="34" spans="2:70" x14ac:dyDescent="0.35">
      <c r="B34" t="s">
        <v>105</v>
      </c>
      <c r="C34" s="17">
        <v>8.7503450181501394E-2</v>
      </c>
      <c r="D34" s="17">
        <v>0.10395734533808899</v>
      </c>
      <c r="E34" s="17">
        <v>7.14913925864923E-2</v>
      </c>
      <c r="F34" s="17"/>
      <c r="G34" s="17">
        <v>6.5527264125137999E-2</v>
      </c>
      <c r="H34" s="17">
        <v>9.53069323707081E-2</v>
      </c>
      <c r="I34" s="17">
        <v>0.100071230985688</v>
      </c>
      <c r="J34" s="17">
        <v>9.2948635104745395E-2</v>
      </c>
      <c r="K34" s="17">
        <v>9.3760099651015505E-2</v>
      </c>
      <c r="L34" s="17">
        <v>7.6874013580898598E-2</v>
      </c>
      <c r="M34" s="17"/>
      <c r="N34" s="17">
        <v>0.123368401280601</v>
      </c>
      <c r="O34" s="17">
        <v>9.9009363020780602E-2</v>
      </c>
      <c r="P34" s="17">
        <v>7.0682323491047902E-2</v>
      </c>
      <c r="Q34" s="17">
        <v>5.2754795894421502E-2</v>
      </c>
      <c r="R34" s="17"/>
      <c r="S34" s="17">
        <v>0.10536589027535199</v>
      </c>
      <c r="T34" s="17">
        <v>8.9709657810332397E-2</v>
      </c>
      <c r="U34" s="17">
        <v>6.3882242559959806E-2</v>
      </c>
      <c r="V34" s="17">
        <v>0.107379012016143</v>
      </c>
      <c r="W34" s="17">
        <v>8.5075857812169503E-2</v>
      </c>
      <c r="X34" s="17">
        <v>7.5402754676741707E-2</v>
      </c>
      <c r="Y34" s="17">
        <v>7.1667248603314304E-2</v>
      </c>
      <c r="Z34" s="17">
        <v>0.11336900306424499</v>
      </c>
      <c r="AA34" s="17">
        <v>8.2219131358133593E-2</v>
      </c>
      <c r="AB34" s="17">
        <v>7.5293773677213696E-2</v>
      </c>
      <c r="AC34" s="17">
        <v>9.5865667371033594E-2</v>
      </c>
      <c r="AD34" s="17">
        <v>8.9764663648211299E-2</v>
      </c>
      <c r="AE34" s="17"/>
      <c r="AF34" s="17">
        <v>9.70335809793893E-2</v>
      </c>
      <c r="AG34" s="17">
        <v>9.3119354223700102E-2</v>
      </c>
      <c r="AH34" s="17">
        <v>6.6647418321028704E-2</v>
      </c>
      <c r="AI34" s="17"/>
      <c r="AJ34" s="17">
        <v>0.10192258746058699</v>
      </c>
      <c r="AK34" s="17">
        <v>0.10348583757364101</v>
      </c>
      <c r="AL34" s="17">
        <v>8.3556575945020695E-2</v>
      </c>
      <c r="AM34" s="17">
        <v>4.3698932178235103E-2</v>
      </c>
      <c r="AN34" s="17">
        <v>5.0734796568746701E-2</v>
      </c>
      <c r="AO34" s="17"/>
      <c r="AP34" s="17">
        <v>0.10414174653830401</v>
      </c>
      <c r="AQ34" s="17">
        <v>0.105462574612324</v>
      </c>
      <c r="AR34" s="17">
        <v>6.2794852287356206E-2</v>
      </c>
      <c r="AS34" s="17"/>
      <c r="AT34" s="17">
        <v>5.4711832773852498E-2</v>
      </c>
      <c r="AU34" s="17">
        <v>7.1415304178389899E-2</v>
      </c>
      <c r="AV34" s="17">
        <v>0.117173025606592</v>
      </c>
      <c r="AW34" s="17">
        <v>0.11265575174959699</v>
      </c>
      <c r="AX34" s="17">
        <v>0.10014405348393</v>
      </c>
      <c r="AY34" s="17"/>
      <c r="AZ34" s="17">
        <v>2.5319072900912801E-2</v>
      </c>
      <c r="BA34" s="17">
        <v>2.2024204342499701E-2</v>
      </c>
      <c r="BB34" s="17">
        <v>3.2130255416569699E-2</v>
      </c>
      <c r="BC34" s="17">
        <v>2.6504205606444599E-2</v>
      </c>
      <c r="BD34" s="17">
        <v>6.7056129118761507E-2</v>
      </c>
      <c r="BE34" s="17">
        <v>5.8060737202853201E-2</v>
      </c>
      <c r="BF34" s="17">
        <v>8.9826640152131404E-2</v>
      </c>
      <c r="BG34" s="17">
        <v>0.11352678286229601</v>
      </c>
      <c r="BH34" s="17">
        <v>0.100513339030739</v>
      </c>
      <c r="BI34" s="17">
        <v>0.11153885852383701</v>
      </c>
      <c r="BJ34" s="17">
        <v>0.123706776222875</v>
      </c>
      <c r="BK34" s="17">
        <v>9.8718795737271603E-2</v>
      </c>
      <c r="BL34" s="17">
        <v>0.15146679386241901</v>
      </c>
      <c r="BM34" s="17">
        <v>0.212752906160661</v>
      </c>
      <c r="BN34" s="17">
        <v>0.181351455416222</v>
      </c>
      <c r="BO34" s="17">
        <v>0.15789785742787099</v>
      </c>
      <c r="BP34" s="17"/>
      <c r="BQ34" s="17">
        <v>0.110210793356341</v>
      </c>
      <c r="BR34" s="17">
        <v>7.9362513892398498E-2</v>
      </c>
    </row>
    <row r="35" spans="2:70" x14ac:dyDescent="0.35">
      <c r="B35" t="s">
        <v>106</v>
      </c>
      <c r="C35" s="17">
        <v>4.1972788132697302E-2</v>
      </c>
      <c r="D35" s="17">
        <v>5.2520233026088901E-2</v>
      </c>
      <c r="E35" s="17">
        <v>3.1949494800351003E-2</v>
      </c>
      <c r="F35" s="17"/>
      <c r="G35" s="17">
        <v>2.5045349117242099E-2</v>
      </c>
      <c r="H35" s="17">
        <v>3.7038567790802598E-2</v>
      </c>
      <c r="I35" s="17">
        <v>4.2591598976410502E-2</v>
      </c>
      <c r="J35" s="17">
        <v>4.8507710275752403E-2</v>
      </c>
      <c r="K35" s="17">
        <v>5.3307505868845098E-2</v>
      </c>
      <c r="L35" s="17">
        <v>4.38112192205194E-2</v>
      </c>
      <c r="M35" s="17"/>
      <c r="N35" s="17">
        <v>6.4391537519325304E-2</v>
      </c>
      <c r="O35" s="17">
        <v>5.0598557142386202E-2</v>
      </c>
      <c r="P35" s="17">
        <v>2.8942952028480299E-2</v>
      </c>
      <c r="Q35" s="17">
        <v>1.9893275081231E-2</v>
      </c>
      <c r="R35" s="17"/>
      <c r="S35" s="17">
        <v>5.7938585958743703E-2</v>
      </c>
      <c r="T35" s="17">
        <v>4.3728148428160002E-2</v>
      </c>
      <c r="U35" s="17">
        <v>6.1729263700865102E-2</v>
      </c>
      <c r="V35" s="17">
        <v>3.9948381492682102E-2</v>
      </c>
      <c r="W35" s="17">
        <v>3.5983002986599302E-2</v>
      </c>
      <c r="X35" s="17">
        <v>2.76994854058655E-2</v>
      </c>
      <c r="Y35" s="17">
        <v>3.6500411976067501E-2</v>
      </c>
      <c r="Z35" s="17">
        <v>4.4582127175220101E-2</v>
      </c>
      <c r="AA35" s="17">
        <v>3.3401663427800501E-2</v>
      </c>
      <c r="AB35" s="17">
        <v>3.5601831434016698E-2</v>
      </c>
      <c r="AC35" s="17">
        <v>3.7110625916321097E-2</v>
      </c>
      <c r="AD35" s="17">
        <v>3.9747744075941803E-2</v>
      </c>
      <c r="AE35" s="17"/>
      <c r="AF35" s="17">
        <v>4.47455581579633E-2</v>
      </c>
      <c r="AG35" s="17">
        <v>4.92694069336354E-2</v>
      </c>
      <c r="AH35" s="17">
        <v>2.8798238973784501E-2</v>
      </c>
      <c r="AI35" s="17"/>
      <c r="AJ35" s="17">
        <v>5.5171217068468302E-2</v>
      </c>
      <c r="AK35" s="17">
        <v>3.1593845893567202E-2</v>
      </c>
      <c r="AL35" s="17">
        <v>6.7094061679185898E-2</v>
      </c>
      <c r="AM35" s="17">
        <v>2.8154659539437299E-2</v>
      </c>
      <c r="AN35" s="17">
        <v>3.4497063946211097E-2</v>
      </c>
      <c r="AO35" s="17"/>
      <c r="AP35" s="17">
        <v>5.8935122813107199E-2</v>
      </c>
      <c r="AQ35" s="17">
        <v>3.78083310950608E-2</v>
      </c>
      <c r="AR35" s="17">
        <v>6.5440243265631304E-2</v>
      </c>
      <c r="AS35" s="17"/>
      <c r="AT35" s="17">
        <v>2.8170684085353399E-2</v>
      </c>
      <c r="AU35" s="17">
        <v>3.9876717595516399E-2</v>
      </c>
      <c r="AV35" s="17">
        <v>4.8060690440302797E-2</v>
      </c>
      <c r="AW35" s="17">
        <v>6.1108959185023203E-2</v>
      </c>
      <c r="AX35" s="17">
        <v>6.5398078865822495E-2</v>
      </c>
      <c r="AY35" s="17"/>
      <c r="AZ35" s="17">
        <v>0</v>
      </c>
      <c r="BA35" s="17">
        <v>9.5789023851212806E-3</v>
      </c>
      <c r="BB35" s="17">
        <v>6.8592212158218296E-3</v>
      </c>
      <c r="BC35" s="17">
        <v>1.7742947367210798E-2</v>
      </c>
      <c r="BD35" s="17">
        <v>2.17206209916797E-2</v>
      </c>
      <c r="BE35" s="17">
        <v>2.8027587200003898E-2</v>
      </c>
      <c r="BF35" s="17">
        <v>2.6593577033602701E-2</v>
      </c>
      <c r="BG35" s="17">
        <v>3.2146831351092899E-2</v>
      </c>
      <c r="BH35" s="17">
        <v>3.7432310283938598E-2</v>
      </c>
      <c r="BI35" s="17">
        <v>5.8688831937440102E-2</v>
      </c>
      <c r="BJ35" s="17">
        <v>6.4752051949853798E-2</v>
      </c>
      <c r="BK35" s="17">
        <v>0.123697453539986</v>
      </c>
      <c r="BL35" s="17">
        <v>7.4289075073974503E-2</v>
      </c>
      <c r="BM35" s="17">
        <v>7.6093159956932596E-2</v>
      </c>
      <c r="BN35" s="17">
        <v>0.13999244303923999</v>
      </c>
      <c r="BO35" s="17">
        <v>0.123340875641964</v>
      </c>
      <c r="BP35" s="17"/>
      <c r="BQ35" s="17">
        <v>5.8766470024304303E-2</v>
      </c>
      <c r="BR35" s="17">
        <v>3.5547776444805203E-2</v>
      </c>
    </row>
    <row r="36" spans="2:70" x14ac:dyDescent="0.35">
      <c r="B36" t="s">
        <v>89</v>
      </c>
      <c r="C36" s="17">
        <v>2.9883682463441998E-2</v>
      </c>
      <c r="D36" s="17">
        <v>3.4865234421053402E-2</v>
      </c>
      <c r="E36" s="17">
        <v>2.4795971883852401E-2</v>
      </c>
      <c r="F36" s="17"/>
      <c r="G36" s="17">
        <v>2.7765490476277101E-2</v>
      </c>
      <c r="H36" s="17">
        <v>3.1500042393266398E-2</v>
      </c>
      <c r="I36" s="17">
        <v>3.1990199583731498E-2</v>
      </c>
      <c r="J36" s="17">
        <v>3.1563388411855499E-2</v>
      </c>
      <c r="K36" s="17">
        <v>2.62049076801395E-2</v>
      </c>
      <c r="L36" s="17">
        <v>2.9349471053427001E-2</v>
      </c>
      <c r="M36" s="17"/>
      <c r="N36" s="17">
        <v>5.4837612117697998E-2</v>
      </c>
      <c r="O36" s="17">
        <v>2.6463105799501001E-2</v>
      </c>
      <c r="P36" s="17">
        <v>3.04176895582161E-2</v>
      </c>
      <c r="Q36" s="17">
        <v>6.4059792193036898E-3</v>
      </c>
      <c r="R36" s="17"/>
      <c r="S36" s="17">
        <v>5.3397731305530098E-2</v>
      </c>
      <c r="T36" s="17">
        <v>2.5367068621630101E-2</v>
      </c>
      <c r="U36" s="17">
        <v>8.4565527231636496E-3</v>
      </c>
      <c r="V36" s="17">
        <v>3.74250614175103E-2</v>
      </c>
      <c r="W36" s="17">
        <v>1.18793830567445E-2</v>
      </c>
      <c r="X36" s="17">
        <v>3.2698363497813701E-2</v>
      </c>
      <c r="Y36" s="17">
        <v>3.5733779022743502E-2</v>
      </c>
      <c r="Z36" s="17">
        <v>3.4630097711547299E-2</v>
      </c>
      <c r="AA36" s="17">
        <v>3.1487093659179802E-2</v>
      </c>
      <c r="AB36" s="17">
        <v>1.0483470532973301E-2</v>
      </c>
      <c r="AC36" s="17">
        <v>2.9530373600048E-2</v>
      </c>
      <c r="AD36" s="17">
        <v>3.8822864651877703E-2</v>
      </c>
      <c r="AE36" s="17"/>
      <c r="AF36" s="17">
        <v>2.98317674343179E-2</v>
      </c>
      <c r="AG36" s="17">
        <v>3.6689888816735301E-2</v>
      </c>
      <c r="AH36" s="17">
        <v>1.7788321018222801E-2</v>
      </c>
      <c r="AI36" s="17"/>
      <c r="AJ36" s="17">
        <v>3.9536447008737097E-2</v>
      </c>
      <c r="AK36" s="17">
        <v>3.1958727413514201E-2</v>
      </c>
      <c r="AL36" s="17">
        <v>3.0312616927070001E-2</v>
      </c>
      <c r="AM36" s="17">
        <v>0</v>
      </c>
      <c r="AN36" s="17">
        <v>1.60270837791829E-2</v>
      </c>
      <c r="AO36" s="17"/>
      <c r="AP36" s="17">
        <v>4.1800055838415999E-2</v>
      </c>
      <c r="AQ36" s="17">
        <v>3.1845988970316499E-2</v>
      </c>
      <c r="AR36" s="17">
        <v>1.42074494386338E-2</v>
      </c>
      <c r="AS36" s="17"/>
      <c r="AT36" s="17">
        <v>1.9788722786088599E-2</v>
      </c>
      <c r="AU36" s="17">
        <v>2.6836955855664799E-2</v>
      </c>
      <c r="AV36" s="17">
        <v>4.32794724060361E-2</v>
      </c>
      <c r="AW36" s="17">
        <v>3.3833365310559201E-2</v>
      </c>
      <c r="AX36" s="17">
        <v>7.3031473149901702E-2</v>
      </c>
      <c r="AY36" s="17"/>
      <c r="AZ36" s="17">
        <v>0</v>
      </c>
      <c r="BA36" s="17">
        <v>4.57116195325753E-3</v>
      </c>
      <c r="BB36" s="17">
        <v>9.65684465663268E-3</v>
      </c>
      <c r="BC36" s="17">
        <v>0</v>
      </c>
      <c r="BD36" s="17">
        <v>1.15216599900932E-2</v>
      </c>
      <c r="BE36" s="17">
        <v>1.6552053083752499E-2</v>
      </c>
      <c r="BF36" s="17">
        <v>2.4823343745873999E-2</v>
      </c>
      <c r="BG36" s="17">
        <v>2.49223365466947E-2</v>
      </c>
      <c r="BH36" s="17">
        <v>3.2959843535863599E-2</v>
      </c>
      <c r="BI36" s="17">
        <v>4.9668048449739703E-2</v>
      </c>
      <c r="BJ36" s="17">
        <v>4.3495167983426099E-2</v>
      </c>
      <c r="BK36" s="17">
        <v>7.2942996346073097E-2</v>
      </c>
      <c r="BL36" s="17">
        <v>8.6194785005833302E-2</v>
      </c>
      <c r="BM36" s="17">
        <v>4.83667278427782E-2</v>
      </c>
      <c r="BN36" s="17">
        <v>5.8775107999694501E-2</v>
      </c>
      <c r="BO36" s="17">
        <v>0.102097591252091</v>
      </c>
      <c r="BP36" s="17"/>
      <c r="BQ36" s="17">
        <v>4.5978309974743101E-2</v>
      </c>
      <c r="BR36" s="17">
        <v>2.3349814032507701E-2</v>
      </c>
    </row>
    <row r="37" spans="2:70" x14ac:dyDescent="0.35">
      <c r="B37" t="s">
        <v>107</v>
      </c>
      <c r="C37" s="17">
        <v>1.64217927131875E-2</v>
      </c>
      <c r="D37" s="17">
        <v>2.3193051384900899E-2</v>
      </c>
      <c r="E37" s="17">
        <v>9.9194195919756391E-3</v>
      </c>
      <c r="F37" s="17"/>
      <c r="G37" s="17">
        <v>2.0188594148418101E-2</v>
      </c>
      <c r="H37" s="17">
        <v>2.1325354794632202E-2</v>
      </c>
      <c r="I37" s="17">
        <v>2.1136475607741099E-2</v>
      </c>
      <c r="J37" s="17">
        <v>1.4641181839831201E-2</v>
      </c>
      <c r="K37" s="17">
        <v>6.45863067686745E-3</v>
      </c>
      <c r="L37" s="17">
        <v>1.4205493187393999E-2</v>
      </c>
      <c r="M37" s="17"/>
      <c r="N37" s="17">
        <v>2.4226707276117601E-2</v>
      </c>
      <c r="O37" s="17">
        <v>1.32295702192055E-2</v>
      </c>
      <c r="P37" s="17">
        <v>1.9367446621754599E-2</v>
      </c>
      <c r="Q37" s="17">
        <v>8.9305120222025192E-3</v>
      </c>
      <c r="R37" s="17"/>
      <c r="S37" s="17">
        <v>2.61824226823693E-2</v>
      </c>
      <c r="T37" s="17">
        <v>1.6087562516446299E-2</v>
      </c>
      <c r="U37" s="17">
        <v>1.1233776257226E-2</v>
      </c>
      <c r="V37" s="17">
        <v>1.38017195396211E-2</v>
      </c>
      <c r="W37" s="17">
        <v>2.1614848079272199E-2</v>
      </c>
      <c r="X37" s="17">
        <v>1.24120740613754E-2</v>
      </c>
      <c r="Y37" s="17">
        <v>1.7570495325558901E-2</v>
      </c>
      <c r="Z37" s="17">
        <v>6.5269259505737398E-3</v>
      </c>
      <c r="AA37" s="17">
        <v>1.16575310506338E-2</v>
      </c>
      <c r="AB37" s="17">
        <v>2.3538088563536699E-2</v>
      </c>
      <c r="AC37" s="17">
        <v>1.1471628266482001E-2</v>
      </c>
      <c r="AD37" s="17">
        <v>8.3418116709458503E-3</v>
      </c>
      <c r="AE37" s="17"/>
      <c r="AF37" s="17">
        <v>1.0619068257225099E-2</v>
      </c>
      <c r="AG37" s="17">
        <v>2.21841222982265E-2</v>
      </c>
      <c r="AH37" s="17">
        <v>1.1816097066010001E-2</v>
      </c>
      <c r="AI37" s="17"/>
      <c r="AJ37" s="17">
        <v>1.7204720852512401E-2</v>
      </c>
      <c r="AK37" s="17">
        <v>1.62527491378756E-2</v>
      </c>
      <c r="AL37" s="17">
        <v>2.1953236592228101E-2</v>
      </c>
      <c r="AM37" s="17">
        <v>2.2100317901278001E-2</v>
      </c>
      <c r="AN37" s="17">
        <v>7.6343817330225602E-3</v>
      </c>
      <c r="AO37" s="17"/>
      <c r="AP37" s="17">
        <v>2.6527036894116E-2</v>
      </c>
      <c r="AQ37" s="17">
        <v>1.41515677406967E-2</v>
      </c>
      <c r="AR37" s="17">
        <v>2.0851327414043799E-2</v>
      </c>
      <c r="AS37" s="17"/>
      <c r="AT37" s="17">
        <v>1.2411068604488699E-2</v>
      </c>
      <c r="AU37" s="17">
        <v>1.4055379003996501E-2</v>
      </c>
      <c r="AV37" s="17">
        <v>1.9069253195488699E-2</v>
      </c>
      <c r="AW37" s="17">
        <v>2.8330507004564801E-2</v>
      </c>
      <c r="AX37" s="17">
        <v>4.5047439525654903E-2</v>
      </c>
      <c r="AY37" s="17"/>
      <c r="AZ37" s="17">
        <v>0</v>
      </c>
      <c r="BA37" s="17">
        <v>0</v>
      </c>
      <c r="BB37" s="17">
        <v>1.39571926189361E-2</v>
      </c>
      <c r="BC37" s="17">
        <v>1.1132762611242601E-2</v>
      </c>
      <c r="BD37" s="17">
        <v>5.4789435534822097E-3</v>
      </c>
      <c r="BE37" s="17">
        <v>1.3526404484065399E-2</v>
      </c>
      <c r="BF37" s="17">
        <v>8.8349399616414696E-3</v>
      </c>
      <c r="BG37" s="17">
        <v>1.6998063006988799E-2</v>
      </c>
      <c r="BH37" s="17">
        <v>1.56634769773027E-2</v>
      </c>
      <c r="BI37" s="17">
        <v>1.5863072158374101E-2</v>
      </c>
      <c r="BJ37" s="17">
        <v>2.0559134997438399E-2</v>
      </c>
      <c r="BK37" s="17">
        <v>2.0017881521535101E-2</v>
      </c>
      <c r="BL37" s="17">
        <v>5.3867858573214402E-3</v>
      </c>
      <c r="BM37" s="17">
        <v>9.7421279205523403E-2</v>
      </c>
      <c r="BN37" s="17">
        <v>2.98021239849811E-2</v>
      </c>
      <c r="BO37" s="17">
        <v>7.6495724331187301E-2</v>
      </c>
      <c r="BP37" s="17"/>
      <c r="BQ37" s="17">
        <v>2.3431636336080901E-2</v>
      </c>
      <c r="BR37" s="17">
        <v>1.359015915618E-2</v>
      </c>
    </row>
    <row r="38" spans="2:70" x14ac:dyDescent="0.35">
      <c r="B38" t="s">
        <v>108</v>
      </c>
      <c r="C38" s="17">
        <v>6.3188130010031103E-3</v>
      </c>
      <c r="D38" s="17">
        <v>9.75961438780093E-3</v>
      </c>
      <c r="E38" s="17">
        <v>3.0016301914843999E-3</v>
      </c>
      <c r="F38" s="17"/>
      <c r="G38" s="17">
        <v>1.01663637365645E-2</v>
      </c>
      <c r="H38" s="17">
        <v>8.3300929393889493E-3</v>
      </c>
      <c r="I38" s="17">
        <v>8.4818870372308595E-3</v>
      </c>
      <c r="J38" s="17">
        <v>1.2621264556194401E-3</v>
      </c>
      <c r="K38" s="17">
        <v>1.00430039742387E-2</v>
      </c>
      <c r="L38" s="17">
        <v>1.9939424484072001E-3</v>
      </c>
      <c r="M38" s="17"/>
      <c r="N38" s="17">
        <v>1.17340792383741E-2</v>
      </c>
      <c r="O38" s="17">
        <v>4.5137774267612497E-3</v>
      </c>
      <c r="P38" s="17">
        <v>6.2841526970564996E-3</v>
      </c>
      <c r="Q38" s="17">
        <v>2.4584030627657601E-3</v>
      </c>
      <c r="R38" s="17"/>
      <c r="S38" s="17">
        <v>1.1563815962686E-2</v>
      </c>
      <c r="T38" s="17">
        <v>9.1689911937998698E-3</v>
      </c>
      <c r="U38" s="17">
        <v>9.5122135043062706E-3</v>
      </c>
      <c r="V38" s="17">
        <v>5.6092274576049596E-3</v>
      </c>
      <c r="W38" s="17">
        <v>6.7753459003845901E-3</v>
      </c>
      <c r="X38" s="17">
        <v>2.7170117624411702E-3</v>
      </c>
      <c r="Y38" s="17">
        <v>6.2652443313634797E-3</v>
      </c>
      <c r="Z38" s="17">
        <v>8.3802965432857295E-3</v>
      </c>
      <c r="AA38" s="17">
        <v>3.6911580675707098E-3</v>
      </c>
      <c r="AB38" s="17">
        <v>3.1124423068475899E-3</v>
      </c>
      <c r="AC38" s="17">
        <v>0</v>
      </c>
      <c r="AD38" s="17">
        <v>0</v>
      </c>
      <c r="AE38" s="17"/>
      <c r="AF38" s="17">
        <v>8.2268173692980704E-3</v>
      </c>
      <c r="AG38" s="17">
        <v>5.7726081745158196E-3</v>
      </c>
      <c r="AH38" s="17">
        <v>1.8747367807622701E-3</v>
      </c>
      <c r="AI38" s="17"/>
      <c r="AJ38" s="17">
        <v>8.1849561026974202E-3</v>
      </c>
      <c r="AK38" s="17">
        <v>6.8916847501229598E-3</v>
      </c>
      <c r="AL38" s="17">
        <v>3.9497368012851499E-3</v>
      </c>
      <c r="AM38" s="17">
        <v>0</v>
      </c>
      <c r="AN38" s="17">
        <v>3.8749204981890898E-3</v>
      </c>
      <c r="AO38" s="17"/>
      <c r="AP38" s="17">
        <v>7.3201428179733401E-3</v>
      </c>
      <c r="AQ38" s="17">
        <v>8.4587410244729207E-3</v>
      </c>
      <c r="AR38" s="17">
        <v>4.4021502055277403E-3</v>
      </c>
      <c r="AS38" s="17"/>
      <c r="AT38" s="17">
        <v>6.8173017920311304E-3</v>
      </c>
      <c r="AU38" s="17">
        <v>4.06593058475527E-3</v>
      </c>
      <c r="AV38" s="17">
        <v>9.3526376940309599E-3</v>
      </c>
      <c r="AW38" s="17">
        <v>4.3119739144255303E-3</v>
      </c>
      <c r="AX38" s="17">
        <v>0</v>
      </c>
      <c r="AY38" s="17"/>
      <c r="AZ38" s="17">
        <v>0</v>
      </c>
      <c r="BA38" s="17">
        <v>0</v>
      </c>
      <c r="BB38" s="17">
        <v>3.8855255419859101E-3</v>
      </c>
      <c r="BC38" s="17">
        <v>4.7879961784027102E-3</v>
      </c>
      <c r="BD38" s="17">
        <v>0</v>
      </c>
      <c r="BE38" s="17">
        <v>0</v>
      </c>
      <c r="BF38" s="17">
        <v>3.1188357411608301E-3</v>
      </c>
      <c r="BG38" s="17">
        <v>5.577442795445E-3</v>
      </c>
      <c r="BH38" s="17">
        <v>4.78467468483688E-3</v>
      </c>
      <c r="BI38" s="17">
        <v>4.5505132393352903E-3</v>
      </c>
      <c r="BJ38" s="17">
        <v>5.0790919385420696E-3</v>
      </c>
      <c r="BK38" s="17">
        <v>4.8487433524729796E-3</v>
      </c>
      <c r="BL38" s="17">
        <v>2.8121828698517499E-2</v>
      </c>
      <c r="BM38" s="17">
        <v>3.9396563182742997E-2</v>
      </c>
      <c r="BN38" s="17">
        <v>1.1275927458487E-2</v>
      </c>
      <c r="BO38" s="17">
        <v>3.7791222680284897E-2</v>
      </c>
      <c r="BP38" s="17"/>
      <c r="BQ38" s="17">
        <v>1.12180924413044E-2</v>
      </c>
      <c r="BR38" s="17">
        <v>4.0623743634152203E-3</v>
      </c>
    </row>
    <row r="39" spans="2:70" x14ac:dyDescent="0.35">
      <c r="B39" t="s">
        <v>109</v>
      </c>
      <c r="C39" s="17">
        <v>1.07966036387798E-2</v>
      </c>
      <c r="D39" s="17">
        <v>1.6757063708363801E-2</v>
      </c>
      <c r="E39" s="17">
        <v>5.0493267699850703E-3</v>
      </c>
      <c r="F39" s="17"/>
      <c r="G39" s="17">
        <v>9.0527754078171593E-3</v>
      </c>
      <c r="H39" s="17">
        <v>1.55220660765522E-2</v>
      </c>
      <c r="I39" s="17">
        <v>1.1187806810779201E-2</v>
      </c>
      <c r="J39" s="17">
        <v>1.28140325554916E-2</v>
      </c>
      <c r="K39" s="17">
        <v>1.35720438397117E-2</v>
      </c>
      <c r="L39" s="17">
        <v>4.2853257487750103E-3</v>
      </c>
      <c r="M39" s="17"/>
      <c r="N39" s="17">
        <v>1.65397899585654E-2</v>
      </c>
      <c r="O39" s="17">
        <v>6.9150391367396903E-3</v>
      </c>
      <c r="P39" s="17">
        <v>1.1109958443658899E-2</v>
      </c>
      <c r="Q39" s="17">
        <v>6.5320406282456996E-3</v>
      </c>
      <c r="R39" s="17"/>
      <c r="S39" s="17">
        <v>1.8353616395805999E-2</v>
      </c>
      <c r="T39" s="17">
        <v>1.3823978023261199E-2</v>
      </c>
      <c r="U39" s="17">
        <v>1.41346186487574E-2</v>
      </c>
      <c r="V39" s="17">
        <v>1.1609528368190399E-2</v>
      </c>
      <c r="W39" s="17">
        <v>1.23727554306792E-2</v>
      </c>
      <c r="X39" s="17">
        <v>2.3804755994779798E-3</v>
      </c>
      <c r="Y39" s="17">
        <v>8.4045790201143292E-3</v>
      </c>
      <c r="Z39" s="17">
        <v>1.19906340716579E-2</v>
      </c>
      <c r="AA39" s="17">
        <v>5.8371262281542297E-3</v>
      </c>
      <c r="AB39" s="17">
        <v>8.0706859116479301E-3</v>
      </c>
      <c r="AC39" s="17">
        <v>6.1281283621774799E-3</v>
      </c>
      <c r="AD39" s="17">
        <v>1.15465897000133E-2</v>
      </c>
      <c r="AE39" s="17"/>
      <c r="AF39" s="17">
        <v>1.43022935325975E-2</v>
      </c>
      <c r="AG39" s="17">
        <v>1.1744728799887401E-2</v>
      </c>
      <c r="AH39" s="17">
        <v>4.9544417606515803E-3</v>
      </c>
      <c r="AI39" s="17"/>
      <c r="AJ39" s="17">
        <v>1.41726245030688E-2</v>
      </c>
      <c r="AK39" s="17">
        <v>1.33706322196822E-2</v>
      </c>
      <c r="AL39" s="17">
        <v>6.1547459206718596E-3</v>
      </c>
      <c r="AM39" s="17">
        <v>4.87643891268211E-2</v>
      </c>
      <c r="AN39" s="17">
        <v>1.6007831008549201E-3</v>
      </c>
      <c r="AO39" s="17"/>
      <c r="AP39" s="17">
        <v>1.6600493532062301E-2</v>
      </c>
      <c r="AQ39" s="17">
        <v>1.2047395774688101E-2</v>
      </c>
      <c r="AR39" s="17">
        <v>1.92301843451365E-2</v>
      </c>
      <c r="AS39" s="17"/>
      <c r="AT39" s="17">
        <v>2.8183522725403801E-3</v>
      </c>
      <c r="AU39" s="17">
        <v>1.0481792353595899E-2</v>
      </c>
      <c r="AV39" s="17">
        <v>1.42681414436036E-2</v>
      </c>
      <c r="AW39" s="17">
        <v>2.12292321931534E-2</v>
      </c>
      <c r="AX39" s="17">
        <v>1.31764769023165E-2</v>
      </c>
      <c r="AY39" s="17"/>
      <c r="AZ39" s="17">
        <v>0</v>
      </c>
      <c r="BA39" s="17">
        <v>0</v>
      </c>
      <c r="BB39" s="17">
        <v>0</v>
      </c>
      <c r="BC39" s="17">
        <v>1.0330890234673601E-2</v>
      </c>
      <c r="BD39" s="17">
        <v>5.9541254270617204E-3</v>
      </c>
      <c r="BE39" s="17">
        <v>1.91375496238757E-3</v>
      </c>
      <c r="BF39" s="17">
        <v>5.0211360185093501E-3</v>
      </c>
      <c r="BG39" s="17">
        <v>6.8234396988973997E-3</v>
      </c>
      <c r="BH39" s="17">
        <v>7.1999612539309201E-3</v>
      </c>
      <c r="BI39" s="17">
        <v>1.82500932546911E-2</v>
      </c>
      <c r="BJ39" s="17">
        <v>9.0819114104138503E-3</v>
      </c>
      <c r="BK39" s="17">
        <v>2.0694135926596299E-2</v>
      </c>
      <c r="BL39" s="17">
        <v>6.0198376160667602E-3</v>
      </c>
      <c r="BM39" s="17">
        <v>9.9572214019624603E-3</v>
      </c>
      <c r="BN39" s="17">
        <v>4.7915138359738103E-2</v>
      </c>
      <c r="BO39" s="17">
        <v>8.8260346743525203E-2</v>
      </c>
      <c r="BP39" s="17"/>
      <c r="BQ39" s="17">
        <v>1.6665357475661099E-2</v>
      </c>
      <c r="BR39" s="17">
        <v>8.0780103134063096E-3</v>
      </c>
    </row>
    <row r="40" spans="2:70" x14ac:dyDescent="0.35">
      <c r="B40" t="s">
        <v>94</v>
      </c>
      <c r="C40" s="17">
        <v>3.2567563379081899E-2</v>
      </c>
      <c r="D40" s="17">
        <v>3.1994510922143303E-2</v>
      </c>
      <c r="E40" s="17">
        <v>3.33360148576516E-2</v>
      </c>
      <c r="F40" s="17"/>
      <c r="G40" s="17">
        <v>2.3600501185442799E-2</v>
      </c>
      <c r="H40" s="17">
        <v>2.4538489419117401E-2</v>
      </c>
      <c r="I40" s="17">
        <v>3.5018266813087E-2</v>
      </c>
      <c r="J40" s="17">
        <v>4.0204883886503798E-2</v>
      </c>
      <c r="K40" s="17">
        <v>4.3401995941695998E-2</v>
      </c>
      <c r="L40" s="17">
        <v>2.95612474740253E-2</v>
      </c>
      <c r="M40" s="17"/>
      <c r="N40" s="17">
        <v>2.82615634127668E-2</v>
      </c>
      <c r="O40" s="17">
        <v>3.40735065125621E-2</v>
      </c>
      <c r="P40" s="17">
        <v>2.8395640558054699E-2</v>
      </c>
      <c r="Q40" s="17">
        <v>3.8832118569153702E-2</v>
      </c>
      <c r="R40" s="17"/>
      <c r="S40" s="17">
        <v>2.4199190659872701E-2</v>
      </c>
      <c r="T40" s="17">
        <v>3.4811234144691103E-2</v>
      </c>
      <c r="U40" s="17">
        <v>3.4199098948054403E-2</v>
      </c>
      <c r="V40" s="17">
        <v>3.7946071320408503E-2</v>
      </c>
      <c r="W40" s="17">
        <v>5.44896768164281E-2</v>
      </c>
      <c r="X40" s="17">
        <v>3.7627567736174303E-2</v>
      </c>
      <c r="Y40" s="17">
        <v>2.85548536224021E-2</v>
      </c>
      <c r="Z40" s="17">
        <v>4.63440470120366E-2</v>
      </c>
      <c r="AA40" s="17">
        <v>1.7387406970761399E-2</v>
      </c>
      <c r="AB40" s="17">
        <v>2.9154045607509099E-2</v>
      </c>
      <c r="AC40" s="17">
        <v>2.7548002987737501E-2</v>
      </c>
      <c r="AD40" s="17">
        <v>4.1724578703548697E-2</v>
      </c>
      <c r="AE40" s="17"/>
      <c r="AF40" s="17">
        <v>2.7648130314654001E-2</v>
      </c>
      <c r="AG40" s="17">
        <v>3.3805124580128701E-2</v>
      </c>
      <c r="AH40" s="17">
        <v>3.30777224112523E-2</v>
      </c>
      <c r="AI40" s="17"/>
      <c r="AJ40" s="17">
        <v>3.2564181504157498E-2</v>
      </c>
      <c r="AK40" s="17">
        <v>2.8053009554339502E-2</v>
      </c>
      <c r="AL40" s="17">
        <v>2.2846643213174801E-2</v>
      </c>
      <c r="AM40" s="17">
        <v>2.0180959152917202E-2</v>
      </c>
      <c r="AN40" s="17">
        <v>4.68343470583844E-2</v>
      </c>
      <c r="AO40" s="17"/>
      <c r="AP40" s="17">
        <v>2.82426406670983E-2</v>
      </c>
      <c r="AQ40" s="17">
        <v>2.9269958692258E-2</v>
      </c>
      <c r="AR40" s="17">
        <v>1.1976518208279101E-2</v>
      </c>
      <c r="AS40" s="17"/>
      <c r="AT40" s="17">
        <v>4.3355728312565303E-2</v>
      </c>
      <c r="AU40" s="17">
        <v>2.99058676099535E-2</v>
      </c>
      <c r="AV40" s="17">
        <v>2.7218336590122998E-2</v>
      </c>
      <c r="AW40" s="17">
        <v>1.9252098266392299E-2</v>
      </c>
      <c r="AX40" s="17">
        <v>5.6764337217106803E-2</v>
      </c>
      <c r="AY40" s="17"/>
      <c r="AZ40" s="17">
        <v>6.4869030309548201E-2</v>
      </c>
      <c r="BA40" s="17">
        <v>9.5849868371250205E-3</v>
      </c>
      <c r="BB40" s="17">
        <v>2.5138723601003901E-2</v>
      </c>
      <c r="BC40" s="17">
        <v>4.3335406382921202E-2</v>
      </c>
      <c r="BD40" s="17">
        <v>1.8144892231983401E-2</v>
      </c>
      <c r="BE40" s="17">
        <v>3.1801950546705801E-2</v>
      </c>
      <c r="BF40" s="17">
        <v>1.29400177211843E-2</v>
      </c>
      <c r="BG40" s="17">
        <v>2.9252834246548599E-2</v>
      </c>
      <c r="BH40" s="17">
        <v>3.16981575081361E-2</v>
      </c>
      <c r="BI40" s="17">
        <v>4.4651412665469598E-2</v>
      </c>
      <c r="BJ40" s="17">
        <v>2.52591766109194E-2</v>
      </c>
      <c r="BK40" s="17">
        <v>5.0617720103426304E-3</v>
      </c>
      <c r="BL40" s="17">
        <v>2.31503781194927E-2</v>
      </c>
      <c r="BM40" s="17">
        <v>8.9599315759754106E-3</v>
      </c>
      <c r="BN40" s="17">
        <v>4.1020763939324897E-2</v>
      </c>
      <c r="BO40" s="17">
        <v>3.8639235692872198E-2</v>
      </c>
      <c r="BP40" s="17"/>
      <c r="BQ40" s="17">
        <v>1.9621806332404401E-2</v>
      </c>
      <c r="BR40" s="17">
        <v>3.7555538563476799E-2</v>
      </c>
    </row>
    <row r="41" spans="2:70" x14ac:dyDescent="0.35">
      <c r="B41" t="s">
        <v>95</v>
      </c>
      <c r="C41" s="17">
        <v>1.3366934344782E-2</v>
      </c>
      <c r="D41" s="17">
        <v>1.2105594213920001E-2</v>
      </c>
      <c r="E41" s="17">
        <v>1.4683713476673301E-2</v>
      </c>
      <c r="F41" s="17"/>
      <c r="G41" s="17">
        <v>1.1134548177782E-2</v>
      </c>
      <c r="H41" s="17">
        <v>1.54492656332741E-2</v>
      </c>
      <c r="I41" s="17">
        <v>1.02026647593983E-2</v>
      </c>
      <c r="J41" s="17">
        <v>1.7176233377033299E-2</v>
      </c>
      <c r="K41" s="17">
        <v>1.3533315440666801E-2</v>
      </c>
      <c r="L41" s="17">
        <v>1.25183140058814E-2</v>
      </c>
      <c r="M41" s="17"/>
      <c r="N41" s="17">
        <v>8.9911962556880106E-3</v>
      </c>
      <c r="O41" s="17">
        <v>5.4458986798863497E-3</v>
      </c>
      <c r="P41" s="17">
        <v>2.5932646305942102E-2</v>
      </c>
      <c r="Q41" s="17">
        <v>1.54386311574914E-2</v>
      </c>
      <c r="R41" s="17"/>
      <c r="S41" s="17">
        <v>1.6612625638635699E-2</v>
      </c>
      <c r="T41" s="17">
        <v>7.3455883405933202E-3</v>
      </c>
      <c r="U41" s="17">
        <v>9.3376827360950408E-3</v>
      </c>
      <c r="V41" s="17">
        <v>1.6920663699556901E-2</v>
      </c>
      <c r="W41" s="17">
        <v>1.7848608513120499E-2</v>
      </c>
      <c r="X41" s="17">
        <v>1.7275276387207501E-2</v>
      </c>
      <c r="Y41" s="17">
        <v>9.0083951899668797E-3</v>
      </c>
      <c r="Z41" s="17">
        <v>5.4902422264876899E-3</v>
      </c>
      <c r="AA41" s="17">
        <v>1.74388919110459E-2</v>
      </c>
      <c r="AB41" s="17">
        <v>1.39444445595423E-2</v>
      </c>
      <c r="AC41" s="17">
        <v>1.7935752458845801E-2</v>
      </c>
      <c r="AD41" s="17">
        <v>0</v>
      </c>
      <c r="AE41" s="17"/>
      <c r="AF41" s="17">
        <v>1.34440976533594E-2</v>
      </c>
      <c r="AG41" s="17">
        <v>9.7399196336619195E-3</v>
      </c>
      <c r="AH41" s="17">
        <v>2.1387008259235001E-2</v>
      </c>
      <c r="AI41" s="17"/>
      <c r="AJ41" s="17">
        <v>1.5853074281604498E-2</v>
      </c>
      <c r="AK41" s="17">
        <v>7.3365349756302298E-3</v>
      </c>
      <c r="AL41" s="17">
        <v>1.00778831085136E-2</v>
      </c>
      <c r="AM41" s="17">
        <v>0</v>
      </c>
      <c r="AN41" s="17">
        <v>2.0489207226483699E-2</v>
      </c>
      <c r="AO41" s="17"/>
      <c r="AP41" s="17">
        <v>1.3373099365534999E-2</v>
      </c>
      <c r="AQ41" s="17">
        <v>8.7947696535760692E-3</v>
      </c>
      <c r="AR41" s="17">
        <v>0</v>
      </c>
      <c r="AS41" s="17"/>
      <c r="AT41" s="17">
        <v>1.8183688487361301E-2</v>
      </c>
      <c r="AU41" s="17">
        <v>1.1845601822798001E-2</v>
      </c>
      <c r="AV41" s="17">
        <v>8.9718898518169696E-3</v>
      </c>
      <c r="AW41" s="17">
        <v>1.05923885874004E-2</v>
      </c>
      <c r="AX41" s="17">
        <v>0</v>
      </c>
      <c r="AY41" s="17"/>
      <c r="AZ41" s="17">
        <v>0</v>
      </c>
      <c r="BA41" s="17">
        <v>9.7387995491811097E-3</v>
      </c>
      <c r="BB41" s="17">
        <v>7.9693539634991609E-3</v>
      </c>
      <c r="BC41" s="17">
        <v>0</v>
      </c>
      <c r="BD41" s="17">
        <v>0</v>
      </c>
      <c r="BE41" s="17">
        <v>1.3629044525378E-2</v>
      </c>
      <c r="BF41" s="17">
        <v>7.7009868556208701E-3</v>
      </c>
      <c r="BG41" s="17">
        <v>6.78284396436688E-3</v>
      </c>
      <c r="BH41" s="17">
        <v>0</v>
      </c>
      <c r="BI41" s="17">
        <v>0</v>
      </c>
      <c r="BJ41" s="17">
        <v>3.1889588153264799E-3</v>
      </c>
      <c r="BK41" s="17">
        <v>0</v>
      </c>
      <c r="BL41" s="17">
        <v>1.4677288384001799E-2</v>
      </c>
      <c r="BM41" s="17">
        <v>0</v>
      </c>
      <c r="BN41" s="17">
        <v>0</v>
      </c>
      <c r="BO41" s="17">
        <v>1.0455607150663199E-2</v>
      </c>
      <c r="BP41" s="17"/>
      <c r="BQ41" s="17">
        <v>1.0584604156123801E-2</v>
      </c>
      <c r="BR41" s="17">
        <v>1.41606310899717E-2</v>
      </c>
    </row>
    <row r="42" spans="2:70" x14ac:dyDescent="0.35">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7"/>
      <c r="BK42" s="17"/>
      <c r="BL42" s="17"/>
      <c r="BM42" s="17"/>
      <c r="BN42" s="17"/>
      <c r="BO42" s="17"/>
      <c r="BP42" s="17"/>
      <c r="BQ42" s="17"/>
      <c r="BR42" s="17"/>
    </row>
    <row r="43" spans="2:70" x14ac:dyDescent="0.35">
      <c r="B43" s="6" t="s">
        <v>131</v>
      </c>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c r="BJ43" s="17"/>
      <c r="BK43" s="17"/>
      <c r="BL43" s="17"/>
      <c r="BM43" s="17"/>
      <c r="BN43" s="17"/>
      <c r="BO43" s="17"/>
      <c r="BP43" s="17"/>
      <c r="BQ43" s="17"/>
      <c r="BR43" s="17"/>
    </row>
    <row r="44" spans="2:70" x14ac:dyDescent="0.35">
      <c r="B44" s="24" t="s">
        <v>97</v>
      </c>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c r="BF44" s="17"/>
      <c r="BG44" s="17"/>
      <c r="BH44" s="17"/>
      <c r="BI44" s="17"/>
      <c r="BJ44" s="17"/>
      <c r="BK44" s="17"/>
      <c r="BL44" s="17"/>
      <c r="BM44" s="17"/>
      <c r="BN44" s="17"/>
      <c r="BO44" s="17"/>
      <c r="BP44" s="17"/>
      <c r="BQ44" s="17"/>
      <c r="BR44" s="17"/>
    </row>
    <row r="45" spans="2:70" x14ac:dyDescent="0.35">
      <c r="B45" t="s">
        <v>111</v>
      </c>
      <c r="C45" s="17">
        <v>0.51127559525988397</v>
      </c>
      <c r="D45" s="17">
        <v>0.47829685826698398</v>
      </c>
      <c r="E45" s="17">
        <v>0.54176085284782705</v>
      </c>
      <c r="F45" s="17"/>
      <c r="G45" s="17">
        <v>0.58626912510053397</v>
      </c>
      <c r="H45" s="17">
        <v>0.59822707005341902</v>
      </c>
      <c r="I45" s="17">
        <v>0.61591993727455097</v>
      </c>
      <c r="J45" s="17">
        <v>0.57414761783158097</v>
      </c>
      <c r="K45" s="17">
        <v>0.441528064266626</v>
      </c>
      <c r="L45" s="17">
        <v>0.30046370186008597</v>
      </c>
      <c r="M45" s="17"/>
      <c r="N45" s="17">
        <v>0.54133206130028</v>
      </c>
      <c r="O45" s="17">
        <v>0.525510227758896</v>
      </c>
      <c r="P45" s="17">
        <v>0.51778532872185001</v>
      </c>
      <c r="Q45" s="17">
        <v>0.46402585433135402</v>
      </c>
      <c r="R45" s="17"/>
      <c r="S45" s="17">
        <v>0.59117206126306199</v>
      </c>
      <c r="T45" s="17">
        <v>0.51069274160965095</v>
      </c>
      <c r="U45" s="17">
        <v>0.49711067703818801</v>
      </c>
      <c r="V45" s="17">
        <v>0.459211557875987</v>
      </c>
      <c r="W45" s="17">
        <v>0.45853337857028598</v>
      </c>
      <c r="X45" s="17">
        <v>0.50100467307093199</v>
      </c>
      <c r="Y45" s="17">
        <v>0.51414546992088805</v>
      </c>
      <c r="Z45" s="17">
        <v>0.490394757144968</v>
      </c>
      <c r="AA45" s="17">
        <v>0.49315452499827001</v>
      </c>
      <c r="AB45" s="17">
        <v>0.51148157425686602</v>
      </c>
      <c r="AC45" s="17">
        <v>0.52953742633063505</v>
      </c>
      <c r="AD45" s="17">
        <v>0.54413138015062501</v>
      </c>
      <c r="AE45" s="17"/>
      <c r="AF45" s="17">
        <v>0.43547359994767998</v>
      </c>
      <c r="AG45" s="17">
        <v>0.543628140806936</v>
      </c>
      <c r="AH45" s="17">
        <v>0.54332696807416803</v>
      </c>
      <c r="AI45" s="17"/>
      <c r="AJ45" s="17">
        <v>0.42690452143087598</v>
      </c>
      <c r="AK45" s="17">
        <v>0.60025845176057702</v>
      </c>
      <c r="AL45" s="17">
        <v>0.49674597386340003</v>
      </c>
      <c r="AM45" s="17">
        <v>0.56595532686220695</v>
      </c>
      <c r="AN45" s="17">
        <v>0.51551668979748</v>
      </c>
      <c r="AO45" s="17"/>
      <c r="AP45" s="17">
        <v>0.44360520360354599</v>
      </c>
      <c r="AQ45" s="17">
        <v>0.585076162607572</v>
      </c>
      <c r="AR45" s="17">
        <v>0.45543683750633801</v>
      </c>
      <c r="AS45" s="17"/>
      <c r="AT45" s="17">
        <v>0.433690826141995</v>
      </c>
      <c r="AU45" s="17">
        <v>0.53005883369929196</v>
      </c>
      <c r="AV45" s="17">
        <v>0.57265821027352604</v>
      </c>
      <c r="AW45" s="17">
        <v>0.60918304615608598</v>
      </c>
      <c r="AX45" s="17">
        <v>0.43097224277697499</v>
      </c>
      <c r="AY45" s="17"/>
      <c r="AZ45" s="17">
        <v>0.61144300316550604</v>
      </c>
      <c r="BA45" s="17">
        <v>0.477640710100182</v>
      </c>
      <c r="BB45" s="17">
        <v>0.440450583898224</v>
      </c>
      <c r="BC45" s="17">
        <v>0.47075909013846701</v>
      </c>
      <c r="BD45" s="17">
        <v>0.49715041139585697</v>
      </c>
      <c r="BE45" s="17">
        <v>0.46316755428166301</v>
      </c>
      <c r="BF45" s="17">
        <v>0.51743793087054502</v>
      </c>
      <c r="BG45" s="17">
        <v>0.50123409855815404</v>
      </c>
      <c r="BH45" s="17">
        <v>0.54443380838395505</v>
      </c>
      <c r="BI45" s="17">
        <v>0.54474246814487604</v>
      </c>
      <c r="BJ45" s="17">
        <v>0.50964626993842899</v>
      </c>
      <c r="BK45" s="17">
        <v>0.54976312396193505</v>
      </c>
      <c r="BL45" s="17">
        <v>0.60135014965854505</v>
      </c>
      <c r="BM45" s="17">
        <v>0.58657417956136204</v>
      </c>
      <c r="BN45" s="17">
        <v>0.60672802913832402</v>
      </c>
      <c r="BO45" s="17">
        <v>0.60270245634576303</v>
      </c>
      <c r="BP45" s="17"/>
      <c r="BQ45" s="17">
        <v>0.59124341735770203</v>
      </c>
      <c r="BR45" s="17">
        <v>0.47732448846257802</v>
      </c>
    </row>
    <row r="46" spans="2:70" x14ac:dyDescent="0.35">
      <c r="B46" t="s">
        <v>112</v>
      </c>
      <c r="C46" s="17">
        <v>0.393724365053368</v>
      </c>
      <c r="D46" s="17">
        <v>0.584146925226532</v>
      </c>
      <c r="E46" s="17">
        <v>0.20910145702496499</v>
      </c>
      <c r="F46" s="17"/>
      <c r="G46" s="17">
        <v>0.39084075653825701</v>
      </c>
      <c r="H46" s="17">
        <v>0.42507416061744302</v>
      </c>
      <c r="I46" s="17">
        <v>0.43072929489093198</v>
      </c>
      <c r="J46" s="17">
        <v>0.401460134154561</v>
      </c>
      <c r="K46" s="17">
        <v>0.36703321573844899</v>
      </c>
      <c r="L46" s="17">
        <v>0.35147169259993599</v>
      </c>
      <c r="M46" s="17"/>
      <c r="N46" s="17">
        <v>0.42867958142921803</v>
      </c>
      <c r="O46" s="17">
        <v>0.38564403504479</v>
      </c>
      <c r="P46" s="17">
        <v>0.40546824916999402</v>
      </c>
      <c r="Q46" s="17">
        <v>0.35304104929211</v>
      </c>
      <c r="R46" s="17"/>
      <c r="S46" s="17">
        <v>0.45036937744889</v>
      </c>
      <c r="T46" s="17">
        <v>0.33158848415437597</v>
      </c>
      <c r="U46" s="17">
        <v>0.32299654100503</v>
      </c>
      <c r="V46" s="17">
        <v>0.398044383055836</v>
      </c>
      <c r="W46" s="17">
        <v>0.360747228989587</v>
      </c>
      <c r="X46" s="17">
        <v>0.40609384466898901</v>
      </c>
      <c r="Y46" s="17">
        <v>0.37309725083663497</v>
      </c>
      <c r="Z46" s="17">
        <v>0.43759808158434299</v>
      </c>
      <c r="AA46" s="17">
        <v>0.44798243794662901</v>
      </c>
      <c r="AB46" s="17">
        <v>0.402169541601269</v>
      </c>
      <c r="AC46" s="17">
        <v>0.365309754495869</v>
      </c>
      <c r="AD46" s="17">
        <v>0.43441559484967901</v>
      </c>
      <c r="AE46" s="17"/>
      <c r="AF46" s="17">
        <v>0.39338454710606502</v>
      </c>
      <c r="AG46" s="17">
        <v>0.419555374418979</v>
      </c>
      <c r="AH46" s="17">
        <v>0.34898619957627802</v>
      </c>
      <c r="AI46" s="17"/>
      <c r="AJ46" s="17">
        <v>0.40343412614282997</v>
      </c>
      <c r="AK46" s="17">
        <v>0.45736470486299002</v>
      </c>
      <c r="AL46" s="17">
        <v>0.33073487296035398</v>
      </c>
      <c r="AM46" s="17">
        <v>0.57921145744985802</v>
      </c>
      <c r="AN46" s="17">
        <v>0.31235084264527702</v>
      </c>
      <c r="AO46" s="17"/>
      <c r="AP46" s="17">
        <v>0.44009043770465001</v>
      </c>
      <c r="AQ46" s="17">
        <v>0.45702286893926503</v>
      </c>
      <c r="AR46" s="17">
        <v>0.36068214538242199</v>
      </c>
      <c r="AS46" s="17"/>
      <c r="AT46" s="17">
        <v>0.38418891086024998</v>
      </c>
      <c r="AU46" s="17">
        <v>0.37674359931201801</v>
      </c>
      <c r="AV46" s="17">
        <v>0.39347862070004502</v>
      </c>
      <c r="AW46" s="17">
        <v>0.44346306261248802</v>
      </c>
      <c r="AX46" s="17">
        <v>0.49480989486794502</v>
      </c>
      <c r="AY46" s="17"/>
      <c r="AZ46" s="17">
        <v>0.31293322591514899</v>
      </c>
      <c r="BA46" s="17">
        <v>0.291345680762915</v>
      </c>
      <c r="BB46" s="17">
        <v>0.29020436045335002</v>
      </c>
      <c r="BC46" s="17">
        <v>0.31207248088562201</v>
      </c>
      <c r="BD46" s="17">
        <v>0.40163319218955101</v>
      </c>
      <c r="BE46" s="17">
        <v>0.35784971712534702</v>
      </c>
      <c r="BF46" s="17">
        <v>0.44134999937612002</v>
      </c>
      <c r="BG46" s="17">
        <v>0.46084005737954498</v>
      </c>
      <c r="BH46" s="17">
        <v>0.36767407835334698</v>
      </c>
      <c r="BI46" s="17">
        <v>0.45347672947895001</v>
      </c>
      <c r="BJ46" s="17">
        <v>0.44488176239571903</v>
      </c>
      <c r="BK46" s="17">
        <v>0.42376877514835198</v>
      </c>
      <c r="BL46" s="17">
        <v>0.37070216771284498</v>
      </c>
      <c r="BM46" s="17">
        <v>0.52994040699326095</v>
      </c>
      <c r="BN46" s="17">
        <v>0.55670195398127897</v>
      </c>
      <c r="BO46" s="17">
        <v>0.50211043477786799</v>
      </c>
      <c r="BP46" s="17"/>
      <c r="BQ46" s="17">
        <v>0.40119273288692697</v>
      </c>
      <c r="BR46" s="17">
        <v>0.39072066018999801</v>
      </c>
    </row>
    <row r="47" spans="2:70" x14ac:dyDescent="0.35">
      <c r="B47" t="s">
        <v>113</v>
      </c>
      <c r="C47" s="17">
        <v>0.32058150413367098</v>
      </c>
      <c r="D47" s="17">
        <v>0.26818350711716699</v>
      </c>
      <c r="E47" s="17">
        <v>0.37147330166470499</v>
      </c>
      <c r="F47" s="17"/>
      <c r="G47" s="17">
        <v>0.40372709928804201</v>
      </c>
      <c r="H47" s="17">
        <v>0.36260297106040801</v>
      </c>
      <c r="I47" s="17">
        <v>0.33054110131945702</v>
      </c>
      <c r="J47" s="17">
        <v>0.35984457234108003</v>
      </c>
      <c r="K47" s="17">
        <v>0.33270362167416001</v>
      </c>
      <c r="L47" s="17">
        <v>0.18269260540561</v>
      </c>
      <c r="M47" s="17"/>
      <c r="N47" s="17">
        <v>0.32063562680415703</v>
      </c>
      <c r="O47" s="17">
        <v>0.32366391391822602</v>
      </c>
      <c r="P47" s="17">
        <v>0.30477640452674598</v>
      </c>
      <c r="Q47" s="17">
        <v>0.332385222943548</v>
      </c>
      <c r="R47" s="17"/>
      <c r="S47" s="17">
        <v>0.32291072401120602</v>
      </c>
      <c r="T47" s="17">
        <v>0.31198954830200099</v>
      </c>
      <c r="U47" s="17">
        <v>0.24509727152647601</v>
      </c>
      <c r="V47" s="17">
        <v>0.32769654919853902</v>
      </c>
      <c r="W47" s="17">
        <v>0.34074487070836901</v>
      </c>
      <c r="X47" s="17">
        <v>0.30515196651367998</v>
      </c>
      <c r="Y47" s="17">
        <v>0.349166725829409</v>
      </c>
      <c r="Z47" s="17">
        <v>0.30835802339794599</v>
      </c>
      <c r="AA47" s="17">
        <v>0.33265322288777099</v>
      </c>
      <c r="AB47" s="17">
        <v>0.30442785158448499</v>
      </c>
      <c r="AC47" s="17">
        <v>0.38752773201715801</v>
      </c>
      <c r="AD47" s="17">
        <v>0.35868703276659197</v>
      </c>
      <c r="AE47" s="17"/>
      <c r="AF47" s="17">
        <v>0.29183551170601302</v>
      </c>
      <c r="AG47" s="17">
        <v>0.33566633699582599</v>
      </c>
      <c r="AH47" s="17">
        <v>0.287049009636343</v>
      </c>
      <c r="AI47" s="17"/>
      <c r="AJ47" s="17">
        <v>0.275346301924141</v>
      </c>
      <c r="AK47" s="17">
        <v>0.38193125247005599</v>
      </c>
      <c r="AL47" s="17">
        <v>0.280232187393748</v>
      </c>
      <c r="AM47" s="17">
        <v>0.29197970630154202</v>
      </c>
      <c r="AN47" s="17">
        <v>0.301084771592184</v>
      </c>
      <c r="AO47" s="17"/>
      <c r="AP47" s="17">
        <v>0.28198324827091997</v>
      </c>
      <c r="AQ47" s="17">
        <v>0.37105005529259399</v>
      </c>
      <c r="AR47" s="17">
        <v>0.31402869215160001</v>
      </c>
      <c r="AS47" s="17"/>
      <c r="AT47" s="17">
        <v>0.31156834876196499</v>
      </c>
      <c r="AU47" s="17">
        <v>0.33053139259416597</v>
      </c>
      <c r="AV47" s="17">
        <v>0.320208570716566</v>
      </c>
      <c r="AW47" s="17">
        <v>0.35742888656225003</v>
      </c>
      <c r="AX47" s="17">
        <v>0.29038155053643999</v>
      </c>
      <c r="AY47" s="17"/>
      <c r="AZ47" s="17">
        <v>0.24906223256589599</v>
      </c>
      <c r="BA47" s="17">
        <v>0.30517944798601199</v>
      </c>
      <c r="BB47" s="17">
        <v>0.29064304983035999</v>
      </c>
      <c r="BC47" s="17">
        <v>0.25431813404543202</v>
      </c>
      <c r="BD47" s="17">
        <v>0.31579856330603301</v>
      </c>
      <c r="BE47" s="17">
        <v>0.32296077584904398</v>
      </c>
      <c r="BF47" s="17">
        <v>0.32477440935998603</v>
      </c>
      <c r="BG47" s="17">
        <v>0.31025098946497498</v>
      </c>
      <c r="BH47" s="17">
        <v>0.37527861408871699</v>
      </c>
      <c r="BI47" s="17">
        <v>0.30230344229175599</v>
      </c>
      <c r="BJ47" s="17">
        <v>0.32068216680622902</v>
      </c>
      <c r="BK47" s="17">
        <v>0.326990901542007</v>
      </c>
      <c r="BL47" s="17">
        <v>0.39435257165273602</v>
      </c>
      <c r="BM47" s="17">
        <v>0.31727995638874101</v>
      </c>
      <c r="BN47" s="17">
        <v>0.37578005809564402</v>
      </c>
      <c r="BO47" s="17">
        <v>0.34763275534709998</v>
      </c>
      <c r="BP47" s="17"/>
      <c r="BQ47" s="17">
        <v>0.33844159506148203</v>
      </c>
      <c r="BR47" s="17">
        <v>0.31134739350843199</v>
      </c>
    </row>
    <row r="48" spans="2:70" x14ac:dyDescent="0.35">
      <c r="B48" t="s">
        <v>114</v>
      </c>
      <c r="C48" s="17">
        <v>0.30416835614701698</v>
      </c>
      <c r="D48" s="17">
        <v>0.38540130050760601</v>
      </c>
      <c r="E48" s="17">
        <v>0.22480136122803601</v>
      </c>
      <c r="F48" s="17"/>
      <c r="G48" s="17">
        <v>0.53795833764108403</v>
      </c>
      <c r="H48" s="17">
        <v>0.53430907126612404</v>
      </c>
      <c r="I48" s="17">
        <v>0.40338962916806897</v>
      </c>
      <c r="J48" s="17">
        <v>0.25158695920591301</v>
      </c>
      <c r="K48" s="17">
        <v>0.11407098983752401</v>
      </c>
      <c r="L48" s="17">
        <v>5.0652377222939998E-2</v>
      </c>
      <c r="M48" s="17"/>
      <c r="N48" s="17">
        <v>0.28930905994393802</v>
      </c>
      <c r="O48" s="17">
        <v>0.28655307893541898</v>
      </c>
      <c r="P48" s="17">
        <v>0.33684754303793402</v>
      </c>
      <c r="Q48" s="17">
        <v>0.31139648964607203</v>
      </c>
      <c r="R48" s="17"/>
      <c r="S48" s="17">
        <v>0.39667380779975497</v>
      </c>
      <c r="T48" s="17">
        <v>0.26533411273483098</v>
      </c>
      <c r="U48" s="17">
        <v>0.27035282986371301</v>
      </c>
      <c r="V48" s="17">
        <v>0.237932392983809</v>
      </c>
      <c r="W48" s="17">
        <v>0.32028181881745899</v>
      </c>
      <c r="X48" s="17">
        <v>0.35205781550451598</v>
      </c>
      <c r="Y48" s="17">
        <v>0.29248457296052499</v>
      </c>
      <c r="Z48" s="17">
        <v>0.29595565625825399</v>
      </c>
      <c r="AA48" s="17">
        <v>0.31041820342719101</v>
      </c>
      <c r="AB48" s="17">
        <v>0.25769889630425402</v>
      </c>
      <c r="AC48" s="17">
        <v>0.28709160126738498</v>
      </c>
      <c r="AD48" s="17">
        <v>0.33542729332342103</v>
      </c>
      <c r="AE48" s="17"/>
      <c r="AF48" s="17">
        <v>0.228507896410407</v>
      </c>
      <c r="AG48" s="17">
        <v>0.30475832642355899</v>
      </c>
      <c r="AH48" s="17">
        <v>0.36802928766131598</v>
      </c>
      <c r="AI48" s="17"/>
      <c r="AJ48" s="17">
        <v>0.19705158245524701</v>
      </c>
      <c r="AK48" s="17">
        <v>0.41620537804223001</v>
      </c>
      <c r="AL48" s="17">
        <v>0.204610014581732</v>
      </c>
      <c r="AM48" s="17">
        <v>0.43771270101209597</v>
      </c>
      <c r="AN48" s="17">
        <v>0.34272987329158999</v>
      </c>
      <c r="AO48" s="17"/>
      <c r="AP48" s="17">
        <v>0.23477934892453201</v>
      </c>
      <c r="AQ48" s="17">
        <v>0.39092159894560902</v>
      </c>
      <c r="AR48" s="17">
        <v>0.22925540264104699</v>
      </c>
      <c r="AS48" s="17"/>
      <c r="AT48" s="17">
        <v>0.265804895204308</v>
      </c>
      <c r="AU48" s="17">
        <v>0.35246679019856902</v>
      </c>
      <c r="AV48" s="17">
        <v>0.32680086192459101</v>
      </c>
      <c r="AW48" s="17">
        <v>0.35093634292659198</v>
      </c>
      <c r="AX48" s="17">
        <v>0.34845297372969097</v>
      </c>
      <c r="AY48" s="17"/>
      <c r="AZ48" s="17">
        <v>0.352202924983326</v>
      </c>
      <c r="BA48" s="17">
        <v>0.32853002841600498</v>
      </c>
      <c r="BB48" s="17">
        <v>0.23040322909868499</v>
      </c>
      <c r="BC48" s="17">
        <v>0.302273714698234</v>
      </c>
      <c r="BD48" s="17">
        <v>0.35113134355217002</v>
      </c>
      <c r="BE48" s="17">
        <v>0.27007988151396001</v>
      </c>
      <c r="BF48" s="17">
        <v>0.32443749740257199</v>
      </c>
      <c r="BG48" s="17">
        <v>0.34017251745136101</v>
      </c>
      <c r="BH48" s="17">
        <v>0.33886096867663201</v>
      </c>
      <c r="BI48" s="17">
        <v>0.32969431372553898</v>
      </c>
      <c r="BJ48" s="17">
        <v>0.28682183424963797</v>
      </c>
      <c r="BK48" s="17">
        <v>0.29287194384387399</v>
      </c>
      <c r="BL48" s="17">
        <v>0.29501515851222299</v>
      </c>
      <c r="BM48" s="17">
        <v>0.28833893631610702</v>
      </c>
      <c r="BN48" s="17">
        <v>0.29089951412367698</v>
      </c>
      <c r="BO48" s="17">
        <v>0.38188336225425701</v>
      </c>
      <c r="BP48" s="17"/>
      <c r="BQ48" s="17">
        <v>0.32231023744272702</v>
      </c>
      <c r="BR48" s="17">
        <v>0.29492461823416199</v>
      </c>
    </row>
    <row r="49" spans="2:70" x14ac:dyDescent="0.35">
      <c r="B49" t="s">
        <v>115</v>
      </c>
      <c r="C49" s="17">
        <v>0.24811941605946</v>
      </c>
      <c r="D49" s="17">
        <v>0.20405675941652199</v>
      </c>
      <c r="E49" s="17">
        <v>0.29038199371415202</v>
      </c>
      <c r="F49" s="17"/>
      <c r="G49" s="17">
        <v>0.25830795498681303</v>
      </c>
      <c r="H49" s="17">
        <v>0.22679040667665401</v>
      </c>
      <c r="I49" s="17">
        <v>0.24302418390411701</v>
      </c>
      <c r="J49" s="17">
        <v>0.24958759242651399</v>
      </c>
      <c r="K49" s="17">
        <v>0.23505171892190499</v>
      </c>
      <c r="L49" s="17">
        <v>0.270402355631921</v>
      </c>
      <c r="M49" s="17"/>
      <c r="N49" s="17">
        <v>0.317316425015013</v>
      </c>
      <c r="O49" s="17">
        <v>0.26884656162028298</v>
      </c>
      <c r="P49" s="17">
        <v>0.20351904218761199</v>
      </c>
      <c r="Q49" s="17">
        <v>0.192276588587554</v>
      </c>
      <c r="R49" s="17"/>
      <c r="S49" s="17">
        <v>0.33430973045573498</v>
      </c>
      <c r="T49" s="17">
        <v>0.28633103482321698</v>
      </c>
      <c r="U49" s="17">
        <v>0.25978652322344498</v>
      </c>
      <c r="V49" s="17">
        <v>0.21887682116836599</v>
      </c>
      <c r="W49" s="17">
        <v>0.20622102658198699</v>
      </c>
      <c r="X49" s="17">
        <v>0.23914641544933299</v>
      </c>
      <c r="Y49" s="17">
        <v>0.22108685747030801</v>
      </c>
      <c r="Z49" s="17">
        <v>0.20463855200098799</v>
      </c>
      <c r="AA49" s="17">
        <v>0.22292558219140499</v>
      </c>
      <c r="AB49" s="17">
        <v>0.23021388060794501</v>
      </c>
      <c r="AC49" s="17">
        <v>0.1770040044026</v>
      </c>
      <c r="AD49" s="17">
        <v>0.25601991010756298</v>
      </c>
      <c r="AE49" s="17"/>
      <c r="AF49" s="17">
        <v>0.19645122336191501</v>
      </c>
      <c r="AG49" s="17">
        <v>0.30494324927545602</v>
      </c>
      <c r="AH49" s="17">
        <v>0.204579001685982</v>
      </c>
      <c r="AI49" s="17"/>
      <c r="AJ49" s="17">
        <v>0.201630224343503</v>
      </c>
      <c r="AK49" s="17">
        <v>0.28702594422415401</v>
      </c>
      <c r="AL49" s="17">
        <v>0.33159193398034997</v>
      </c>
      <c r="AM49" s="17">
        <v>0.15960825970329501</v>
      </c>
      <c r="AN49" s="17">
        <v>0.20629379011184501</v>
      </c>
      <c r="AO49" s="17"/>
      <c r="AP49" s="17">
        <v>0.20143958752094501</v>
      </c>
      <c r="AQ49" s="17">
        <v>0.28590492141697599</v>
      </c>
      <c r="AR49" s="17">
        <v>0.33649743492636403</v>
      </c>
      <c r="AS49" s="17"/>
      <c r="AT49" s="17">
        <v>0.14645959173221301</v>
      </c>
      <c r="AU49" s="17">
        <v>0.215814273118976</v>
      </c>
      <c r="AV49" s="17">
        <v>0.32937314915738902</v>
      </c>
      <c r="AW49" s="17">
        <v>0.36441861703170503</v>
      </c>
      <c r="AX49" s="17">
        <v>0.37886197826975798</v>
      </c>
      <c r="AY49" s="17"/>
      <c r="AZ49" s="17">
        <v>0.30613604663993899</v>
      </c>
      <c r="BA49" s="17">
        <v>0.23548331330893801</v>
      </c>
      <c r="BB49" s="17">
        <v>0.25091764526646498</v>
      </c>
      <c r="BC49" s="17">
        <v>0.21370610716168101</v>
      </c>
      <c r="BD49" s="17">
        <v>0.26453154485229202</v>
      </c>
      <c r="BE49" s="17">
        <v>0.227709936288679</v>
      </c>
      <c r="BF49" s="17">
        <v>0.28628050081753398</v>
      </c>
      <c r="BG49" s="17">
        <v>0.21658807673892</v>
      </c>
      <c r="BH49" s="17">
        <v>0.25408832784971402</v>
      </c>
      <c r="BI49" s="17">
        <v>0.24195165019946499</v>
      </c>
      <c r="BJ49" s="17">
        <v>0.21756816078638899</v>
      </c>
      <c r="BK49" s="17">
        <v>0.23616770903289699</v>
      </c>
      <c r="BL49" s="17">
        <v>0.29058882436252398</v>
      </c>
      <c r="BM49" s="17">
        <v>0.23342192955336399</v>
      </c>
      <c r="BN49" s="17">
        <v>0.236236672831238</v>
      </c>
      <c r="BO49" s="17">
        <v>0.33200269522895598</v>
      </c>
      <c r="BP49" s="17"/>
      <c r="BQ49" s="17">
        <v>0.37928730250390802</v>
      </c>
      <c r="BR49" s="17">
        <v>0.18951770573916699</v>
      </c>
    </row>
    <row r="50" spans="2:70" x14ac:dyDescent="0.35">
      <c r="B50" t="s">
        <v>116</v>
      </c>
      <c r="C50" s="17">
        <v>0.23450723375000401</v>
      </c>
      <c r="D50" s="17">
        <v>0.26065091763889198</v>
      </c>
      <c r="E50" s="17">
        <v>0.210033198348266</v>
      </c>
      <c r="F50" s="17"/>
      <c r="G50" s="17">
        <v>0.113973121464824</v>
      </c>
      <c r="H50" s="17">
        <v>0.178337248405353</v>
      </c>
      <c r="I50" s="17">
        <v>0.20005307193841601</v>
      </c>
      <c r="J50" s="17">
        <v>0.23333368720306899</v>
      </c>
      <c r="K50" s="17">
        <v>0.28826848135799998</v>
      </c>
      <c r="L50" s="17">
        <v>0.35351814607974802</v>
      </c>
      <c r="M50" s="17"/>
      <c r="N50" s="17">
        <v>0.28275505770329501</v>
      </c>
      <c r="O50" s="17">
        <v>0.23097553111481101</v>
      </c>
      <c r="P50" s="17">
        <v>0.21596342101259899</v>
      </c>
      <c r="Q50" s="17">
        <v>0.20258591951844099</v>
      </c>
      <c r="R50" s="17"/>
      <c r="S50" s="17">
        <v>0.20163233466928299</v>
      </c>
      <c r="T50" s="17">
        <v>0.26116464465995498</v>
      </c>
      <c r="U50" s="17">
        <v>0.29761702806003798</v>
      </c>
      <c r="V50" s="17">
        <v>0.27494912514365</v>
      </c>
      <c r="W50" s="17">
        <v>0.256965112838623</v>
      </c>
      <c r="X50" s="17">
        <v>0.22651330160271499</v>
      </c>
      <c r="Y50" s="17">
        <v>0.26472140754280199</v>
      </c>
      <c r="Z50" s="17">
        <v>0.21063480831266601</v>
      </c>
      <c r="AA50" s="17">
        <v>0.213265965058892</v>
      </c>
      <c r="AB50" s="17">
        <v>0.180423500095411</v>
      </c>
      <c r="AC50" s="17">
        <v>0.241479306300622</v>
      </c>
      <c r="AD50" s="17">
        <v>0.13357502757526599</v>
      </c>
      <c r="AE50" s="17"/>
      <c r="AF50" s="17">
        <v>0.29978904301703901</v>
      </c>
      <c r="AG50" s="17">
        <v>0.23137404346672</v>
      </c>
      <c r="AH50" s="17">
        <v>0.15733129889816799</v>
      </c>
      <c r="AI50" s="17"/>
      <c r="AJ50" s="17">
        <v>0.30061411735308802</v>
      </c>
      <c r="AK50" s="17">
        <v>0.217716171691796</v>
      </c>
      <c r="AL50" s="17">
        <v>0.27972873377076002</v>
      </c>
      <c r="AM50" s="17">
        <v>0.356168705210202</v>
      </c>
      <c r="AN50" s="17">
        <v>0.15093216363505599</v>
      </c>
      <c r="AO50" s="17"/>
      <c r="AP50" s="17">
        <v>0.26009077785795998</v>
      </c>
      <c r="AQ50" s="17">
        <v>0.234930499811418</v>
      </c>
      <c r="AR50" s="17">
        <v>0.24054315869449</v>
      </c>
      <c r="AS50" s="17"/>
      <c r="AT50" s="17">
        <v>0.204009912354705</v>
      </c>
      <c r="AU50" s="17">
        <v>0.203744849030077</v>
      </c>
      <c r="AV50" s="17">
        <v>0.259797991056616</v>
      </c>
      <c r="AW50" s="17">
        <v>0.28499095360866999</v>
      </c>
      <c r="AX50" s="17">
        <v>0.234706719399497</v>
      </c>
      <c r="AY50" s="17"/>
      <c r="AZ50" s="17">
        <v>0.19253190119946301</v>
      </c>
      <c r="BA50" s="17">
        <v>0.190777624260446</v>
      </c>
      <c r="BB50" s="17">
        <v>0.19678538798620401</v>
      </c>
      <c r="BC50" s="17">
        <v>0.27867066543813002</v>
      </c>
      <c r="BD50" s="17">
        <v>0.23831554176756001</v>
      </c>
      <c r="BE50" s="17">
        <v>0.22687501090717699</v>
      </c>
      <c r="BF50" s="17">
        <v>0.249110849845633</v>
      </c>
      <c r="BG50" s="17">
        <v>0.27015830437355898</v>
      </c>
      <c r="BH50" s="17">
        <v>0.23950110502407199</v>
      </c>
      <c r="BI50" s="17">
        <v>0.24305522505767299</v>
      </c>
      <c r="BJ50" s="17">
        <v>0.19032972569387299</v>
      </c>
      <c r="BK50" s="17">
        <v>0.24154147406137499</v>
      </c>
      <c r="BL50" s="17">
        <v>0.24738234444908699</v>
      </c>
      <c r="BM50" s="17">
        <v>0.26896470467639799</v>
      </c>
      <c r="BN50" s="17">
        <v>0.25942253210391603</v>
      </c>
      <c r="BO50" s="17">
        <v>0.22358662222053299</v>
      </c>
      <c r="BP50" s="17"/>
      <c r="BQ50" s="17">
        <v>0.30676720711239402</v>
      </c>
      <c r="BR50" s="17">
        <v>0.20470955142052299</v>
      </c>
    </row>
    <row r="51" spans="2:70" x14ac:dyDescent="0.35">
      <c r="B51" t="s">
        <v>117</v>
      </c>
      <c r="C51" s="17">
        <v>0.23134203732337599</v>
      </c>
      <c r="D51" s="17">
        <v>0.15932014189240901</v>
      </c>
      <c r="E51" s="17">
        <v>0.30091690485101102</v>
      </c>
      <c r="F51" s="17"/>
      <c r="G51" s="17">
        <v>0.15932192484834101</v>
      </c>
      <c r="H51" s="17">
        <v>0.195684760319185</v>
      </c>
      <c r="I51" s="17">
        <v>0.23858564879695399</v>
      </c>
      <c r="J51" s="17">
        <v>0.23650739012977401</v>
      </c>
      <c r="K51" s="17">
        <v>0.239667073155654</v>
      </c>
      <c r="L51" s="17">
        <v>0.292567247085874</v>
      </c>
      <c r="M51" s="17"/>
      <c r="N51" s="17">
        <v>0.31614473855347303</v>
      </c>
      <c r="O51" s="17">
        <v>0.23881110797102501</v>
      </c>
      <c r="P51" s="17">
        <v>0.17406040013150201</v>
      </c>
      <c r="Q51" s="17">
        <v>0.18339640272464999</v>
      </c>
      <c r="R51" s="17"/>
      <c r="S51" s="17">
        <v>0.28269043044721498</v>
      </c>
      <c r="T51" s="17">
        <v>0.237413830035268</v>
      </c>
      <c r="U51" s="17">
        <v>0.24586188454864699</v>
      </c>
      <c r="V51" s="17">
        <v>0.25266750725486697</v>
      </c>
      <c r="W51" s="17">
        <v>0.197122619666591</v>
      </c>
      <c r="X51" s="17">
        <v>0.199608483755812</v>
      </c>
      <c r="Y51" s="17">
        <v>0.25361060947720998</v>
      </c>
      <c r="Z51" s="17">
        <v>0.20715769584837601</v>
      </c>
      <c r="AA51" s="17">
        <v>0.21159309483029301</v>
      </c>
      <c r="AB51" s="17">
        <v>0.195075594976796</v>
      </c>
      <c r="AC51" s="17">
        <v>0.19726606196037499</v>
      </c>
      <c r="AD51" s="17">
        <v>0.24850899909279101</v>
      </c>
      <c r="AE51" s="17"/>
      <c r="AF51" s="17">
        <v>0.22194414276965299</v>
      </c>
      <c r="AG51" s="17">
        <v>0.27881146865913398</v>
      </c>
      <c r="AH51" s="17">
        <v>0.160591336391911</v>
      </c>
      <c r="AI51" s="17"/>
      <c r="AJ51" s="17">
        <v>0.237781205665547</v>
      </c>
      <c r="AK51" s="17">
        <v>0.25623528686446501</v>
      </c>
      <c r="AL51" s="17">
        <v>0.30489073613531398</v>
      </c>
      <c r="AM51" s="17">
        <v>0.15884105276878699</v>
      </c>
      <c r="AN51" s="17">
        <v>0.14330659789860201</v>
      </c>
      <c r="AO51" s="17"/>
      <c r="AP51" s="17">
        <v>0.23168108838239301</v>
      </c>
      <c r="AQ51" s="17">
        <v>0.25566614011712502</v>
      </c>
      <c r="AR51" s="17">
        <v>0.28749671545907202</v>
      </c>
      <c r="AS51" s="17"/>
      <c r="AT51" s="17">
        <v>0.162023353636467</v>
      </c>
      <c r="AU51" s="17">
        <v>0.21432075197384301</v>
      </c>
      <c r="AV51" s="17">
        <v>0.286469369410634</v>
      </c>
      <c r="AW51" s="17">
        <v>0.289968030160417</v>
      </c>
      <c r="AX51" s="17">
        <v>0.390943613198874</v>
      </c>
      <c r="AY51" s="17"/>
      <c r="AZ51" s="17">
        <v>0.17964087198043299</v>
      </c>
      <c r="BA51" s="17">
        <v>0.13940545070612501</v>
      </c>
      <c r="BB51" s="17">
        <v>0.20770311196181501</v>
      </c>
      <c r="BC51" s="17">
        <v>0.2176121427005</v>
      </c>
      <c r="BD51" s="17">
        <v>0.20862858319448599</v>
      </c>
      <c r="BE51" s="17">
        <v>0.20616420592214699</v>
      </c>
      <c r="BF51" s="17">
        <v>0.20312723070760599</v>
      </c>
      <c r="BG51" s="17">
        <v>0.23173958238161901</v>
      </c>
      <c r="BH51" s="17">
        <v>0.24753776189882601</v>
      </c>
      <c r="BI51" s="17">
        <v>0.23129827214533499</v>
      </c>
      <c r="BJ51" s="17">
        <v>0.24524550242999499</v>
      </c>
      <c r="BK51" s="17">
        <v>0.257788406360203</v>
      </c>
      <c r="BL51" s="17">
        <v>0.29090356928371502</v>
      </c>
      <c r="BM51" s="17">
        <v>0.32245238687140199</v>
      </c>
      <c r="BN51" s="17">
        <v>0.34425618775202099</v>
      </c>
      <c r="BO51" s="17">
        <v>0.34005834149133102</v>
      </c>
      <c r="BP51" s="17"/>
      <c r="BQ51" s="17">
        <v>0.37930428559278201</v>
      </c>
      <c r="BR51" s="17">
        <v>0.16767688345568699</v>
      </c>
    </row>
    <row r="52" spans="2:70" x14ac:dyDescent="0.35">
      <c r="B52" t="s">
        <v>118</v>
      </c>
      <c r="C52" s="17">
        <v>0.22277235565019099</v>
      </c>
      <c r="D52" s="17">
        <v>0.28394861404775201</v>
      </c>
      <c r="E52" s="17">
        <v>0.163048988812099</v>
      </c>
      <c r="F52" s="17"/>
      <c r="G52" s="17">
        <v>0.16963800063097001</v>
      </c>
      <c r="H52" s="17">
        <v>0.190882494488813</v>
      </c>
      <c r="I52" s="17">
        <v>0.22368273406445899</v>
      </c>
      <c r="J52" s="17">
        <v>0.219544259374779</v>
      </c>
      <c r="K52" s="17">
        <v>0.23038588647684299</v>
      </c>
      <c r="L52" s="17">
        <v>0.28087513474357401</v>
      </c>
      <c r="M52" s="17"/>
      <c r="N52" s="17">
        <v>0.30896086136044798</v>
      </c>
      <c r="O52" s="17">
        <v>0.204495715828929</v>
      </c>
      <c r="P52" s="17">
        <v>0.18190570515580801</v>
      </c>
      <c r="Q52" s="17">
        <v>0.18478592268463201</v>
      </c>
      <c r="R52" s="17"/>
      <c r="S52" s="17">
        <v>0.25255905375838</v>
      </c>
      <c r="T52" s="17">
        <v>0.20403430896850799</v>
      </c>
      <c r="U52" s="17">
        <v>0.20459213044817201</v>
      </c>
      <c r="V52" s="17">
        <v>0.21237242928237601</v>
      </c>
      <c r="W52" s="17">
        <v>0.22095817780833399</v>
      </c>
      <c r="X52" s="17">
        <v>0.23860730506883901</v>
      </c>
      <c r="Y52" s="17">
        <v>0.217059435020898</v>
      </c>
      <c r="Z52" s="17">
        <v>0.205186590329371</v>
      </c>
      <c r="AA52" s="17">
        <v>0.18709627777921201</v>
      </c>
      <c r="AB52" s="17">
        <v>0.27121589985699102</v>
      </c>
      <c r="AC52" s="17">
        <v>0.229370622430111</v>
      </c>
      <c r="AD52" s="17">
        <v>0.21437089607498999</v>
      </c>
      <c r="AE52" s="17"/>
      <c r="AF52" s="17">
        <v>0.24267496135234601</v>
      </c>
      <c r="AG52" s="17">
        <v>0.25172039604372698</v>
      </c>
      <c r="AH52" s="17">
        <v>0.14397966852146599</v>
      </c>
      <c r="AI52" s="17"/>
      <c r="AJ52" s="17">
        <v>0.24153710571155401</v>
      </c>
      <c r="AK52" s="17">
        <v>0.25954012985497799</v>
      </c>
      <c r="AL52" s="17">
        <v>0.25289950545201201</v>
      </c>
      <c r="AM52" s="17">
        <v>0.29116227640990799</v>
      </c>
      <c r="AN52" s="17">
        <v>0.105010210246263</v>
      </c>
      <c r="AO52" s="17"/>
      <c r="AP52" s="17">
        <v>0.223390537934646</v>
      </c>
      <c r="AQ52" s="17">
        <v>0.26167207821315602</v>
      </c>
      <c r="AR52" s="17">
        <v>0.243666787761776</v>
      </c>
      <c r="AS52" s="17"/>
      <c r="AT52" s="17">
        <v>0.16227909313749</v>
      </c>
      <c r="AU52" s="17">
        <v>0.211664704528539</v>
      </c>
      <c r="AV52" s="17">
        <v>0.267561071284385</v>
      </c>
      <c r="AW52" s="17">
        <v>0.33587901721719998</v>
      </c>
      <c r="AX52" s="17">
        <v>0.266506084964092</v>
      </c>
      <c r="AY52" s="17"/>
      <c r="AZ52" s="17">
        <v>6.1190480238585997E-2</v>
      </c>
      <c r="BA52" s="17">
        <v>0.232139078855778</v>
      </c>
      <c r="BB52" s="17">
        <v>0.17476585956006299</v>
      </c>
      <c r="BC52" s="17">
        <v>0.20148278984860099</v>
      </c>
      <c r="BD52" s="17">
        <v>0.22828853850880901</v>
      </c>
      <c r="BE52" s="17">
        <v>0.19479678636539499</v>
      </c>
      <c r="BF52" s="17">
        <v>0.244827589771275</v>
      </c>
      <c r="BG52" s="17">
        <v>0.24885053642954799</v>
      </c>
      <c r="BH52" s="17">
        <v>0.206538337338985</v>
      </c>
      <c r="BI52" s="17">
        <v>0.23748861602971599</v>
      </c>
      <c r="BJ52" s="17">
        <v>0.198057989585399</v>
      </c>
      <c r="BK52" s="17">
        <v>0.230113489853183</v>
      </c>
      <c r="BL52" s="17">
        <v>0.270155683315705</v>
      </c>
      <c r="BM52" s="17">
        <v>0.299997823650484</v>
      </c>
      <c r="BN52" s="17">
        <v>0.23938717589293801</v>
      </c>
      <c r="BO52" s="17">
        <v>0.39467933421489299</v>
      </c>
      <c r="BP52" s="17"/>
      <c r="BQ52" s="17">
        <v>0.29553266835918701</v>
      </c>
      <c r="BR52" s="17">
        <v>0.191864750380976</v>
      </c>
    </row>
    <row r="53" spans="2:70" x14ac:dyDescent="0.35">
      <c r="B53" t="s">
        <v>119</v>
      </c>
      <c r="C53" s="17">
        <v>0.21934843141506399</v>
      </c>
      <c r="D53" s="17">
        <v>0.10475850375714001</v>
      </c>
      <c r="E53" s="17">
        <v>0.331176564228091</v>
      </c>
      <c r="F53" s="17"/>
      <c r="G53" s="17">
        <v>0.33882600753846298</v>
      </c>
      <c r="H53" s="17">
        <v>0.34096777376815002</v>
      </c>
      <c r="I53" s="17">
        <v>0.27097077636099298</v>
      </c>
      <c r="J53" s="17">
        <v>0.183622927994638</v>
      </c>
      <c r="K53" s="17">
        <v>0.119207685239935</v>
      </c>
      <c r="L53" s="17">
        <v>9.5027293577867905E-2</v>
      </c>
      <c r="M53" s="17"/>
      <c r="N53" s="17">
        <v>0.221683970757275</v>
      </c>
      <c r="O53" s="17">
        <v>0.219403475953342</v>
      </c>
      <c r="P53" s="17">
        <v>0.244075309371619</v>
      </c>
      <c r="Q53" s="17">
        <v>0.19682750395927001</v>
      </c>
      <c r="R53" s="17"/>
      <c r="S53" s="17">
        <v>0.31282319203185599</v>
      </c>
      <c r="T53" s="17">
        <v>0.21781429128927701</v>
      </c>
      <c r="U53" s="17">
        <v>0.17294588356024801</v>
      </c>
      <c r="V53" s="17">
        <v>0.17933840088998801</v>
      </c>
      <c r="W53" s="17">
        <v>0.207694870240862</v>
      </c>
      <c r="X53" s="17">
        <v>0.24170503915033401</v>
      </c>
      <c r="Y53" s="17">
        <v>0.22063239203138801</v>
      </c>
      <c r="Z53" s="17">
        <v>0.204492312204791</v>
      </c>
      <c r="AA53" s="17">
        <v>0.22265187368577799</v>
      </c>
      <c r="AB53" s="17">
        <v>0.159946980142781</v>
      </c>
      <c r="AC53" s="17">
        <v>0.18572998806928001</v>
      </c>
      <c r="AD53" s="17">
        <v>0.23204686290799501</v>
      </c>
      <c r="AE53" s="17"/>
      <c r="AF53" s="17">
        <v>0.167310883589253</v>
      </c>
      <c r="AG53" s="17">
        <v>0.20566417887565899</v>
      </c>
      <c r="AH53" s="17">
        <v>0.29586163300436702</v>
      </c>
      <c r="AI53" s="17"/>
      <c r="AJ53" s="17">
        <v>0.155640847768093</v>
      </c>
      <c r="AK53" s="17">
        <v>0.27410338855897798</v>
      </c>
      <c r="AL53" s="17">
        <v>0.196038244734347</v>
      </c>
      <c r="AM53" s="17">
        <v>0.20515798271640001</v>
      </c>
      <c r="AN53" s="17">
        <v>0.28181438125499603</v>
      </c>
      <c r="AO53" s="17"/>
      <c r="AP53" s="17">
        <v>0.18124231037966401</v>
      </c>
      <c r="AQ53" s="17">
        <v>0.26616013375958902</v>
      </c>
      <c r="AR53" s="17">
        <v>0.222353941925169</v>
      </c>
      <c r="AS53" s="17"/>
      <c r="AT53" s="17">
        <v>0.16870280111366501</v>
      </c>
      <c r="AU53" s="17">
        <v>0.229367892336061</v>
      </c>
      <c r="AV53" s="17">
        <v>0.24786071220953401</v>
      </c>
      <c r="AW53" s="17">
        <v>0.30836672407501298</v>
      </c>
      <c r="AX53" s="17">
        <v>0.243392859096276</v>
      </c>
      <c r="AY53" s="17"/>
      <c r="AZ53" s="17">
        <v>9.8274073645960094E-2</v>
      </c>
      <c r="BA53" s="17">
        <v>0.16826276719971001</v>
      </c>
      <c r="BB53" s="17">
        <v>0.23071060790879899</v>
      </c>
      <c r="BC53" s="17">
        <v>0.175258370147272</v>
      </c>
      <c r="BD53" s="17">
        <v>0.21621604250984999</v>
      </c>
      <c r="BE53" s="17">
        <v>0.20536639380445901</v>
      </c>
      <c r="BF53" s="17">
        <v>0.22831001932502401</v>
      </c>
      <c r="BG53" s="17">
        <v>0.22467708225299801</v>
      </c>
      <c r="BH53" s="17">
        <v>0.24229109628134099</v>
      </c>
      <c r="BI53" s="17">
        <v>0.18457494611318101</v>
      </c>
      <c r="BJ53" s="17">
        <v>0.237284230897471</v>
      </c>
      <c r="BK53" s="17">
        <v>0.21675694353675901</v>
      </c>
      <c r="BL53" s="17">
        <v>0.259460284821662</v>
      </c>
      <c r="BM53" s="17">
        <v>0.197493953172477</v>
      </c>
      <c r="BN53" s="17">
        <v>0.33482896776939503</v>
      </c>
      <c r="BO53" s="17">
        <v>0.279884819297961</v>
      </c>
      <c r="BP53" s="17"/>
      <c r="BQ53" s="17">
        <v>0.28164551079623301</v>
      </c>
      <c r="BR53" s="17">
        <v>0.18746578368728201</v>
      </c>
    </row>
    <row r="54" spans="2:70" x14ac:dyDescent="0.35">
      <c r="B54" t="s">
        <v>120</v>
      </c>
      <c r="C54" s="17">
        <v>0.175778495846004</v>
      </c>
      <c r="D54" s="17">
        <v>0.107380300667841</v>
      </c>
      <c r="E54" s="17">
        <v>0.24144002563942801</v>
      </c>
      <c r="F54" s="17"/>
      <c r="G54" s="17">
        <v>0.16084449508053</v>
      </c>
      <c r="H54" s="17">
        <v>0.153367213929544</v>
      </c>
      <c r="I54" s="17">
        <v>0.19461064464210301</v>
      </c>
      <c r="J54" s="17">
        <v>0.159933323416692</v>
      </c>
      <c r="K54" s="17">
        <v>0.19021342477034101</v>
      </c>
      <c r="L54" s="17">
        <v>0.191846973599654</v>
      </c>
      <c r="M54" s="17"/>
      <c r="N54" s="17">
        <v>0.20432026511338799</v>
      </c>
      <c r="O54" s="17">
        <v>0.18928449541878001</v>
      </c>
      <c r="P54" s="17">
        <v>0.16801790695329799</v>
      </c>
      <c r="Q54" s="17">
        <v>0.136132557972659</v>
      </c>
      <c r="R54" s="17"/>
      <c r="S54" s="17">
        <v>0.21610203683570101</v>
      </c>
      <c r="T54" s="17">
        <v>0.17647877690139999</v>
      </c>
      <c r="U54" s="17">
        <v>0.17825682160320999</v>
      </c>
      <c r="V54" s="17">
        <v>0.21364466654088299</v>
      </c>
      <c r="W54" s="17">
        <v>0.16106822829776099</v>
      </c>
      <c r="X54" s="17">
        <v>0.154909919891808</v>
      </c>
      <c r="Y54" s="17">
        <v>0.18463640384550201</v>
      </c>
      <c r="Z54" s="17">
        <v>0.166011353759938</v>
      </c>
      <c r="AA54" s="17">
        <v>0.15935857851663701</v>
      </c>
      <c r="AB54" s="17">
        <v>0.122709806527823</v>
      </c>
      <c r="AC54" s="17">
        <v>0.188765905900905</v>
      </c>
      <c r="AD54" s="17">
        <v>0.14815132447489299</v>
      </c>
      <c r="AE54" s="17"/>
      <c r="AF54" s="17">
        <v>0.16227165771008201</v>
      </c>
      <c r="AG54" s="17">
        <v>0.19963568138747501</v>
      </c>
      <c r="AH54" s="17">
        <v>0.135684618652711</v>
      </c>
      <c r="AI54" s="17"/>
      <c r="AJ54" s="17">
        <v>0.18165537420670699</v>
      </c>
      <c r="AK54" s="17">
        <v>0.19110790052211299</v>
      </c>
      <c r="AL54" s="17">
        <v>0.183790027142156</v>
      </c>
      <c r="AM54" s="17">
        <v>9.8794906415242495E-2</v>
      </c>
      <c r="AN54" s="17">
        <v>0.122632914080319</v>
      </c>
      <c r="AO54" s="17"/>
      <c r="AP54" s="17">
        <v>0.169880753815015</v>
      </c>
      <c r="AQ54" s="17">
        <v>0.193417183622107</v>
      </c>
      <c r="AR54" s="17">
        <v>0.184017892761318</v>
      </c>
      <c r="AS54" s="17"/>
      <c r="AT54" s="17">
        <v>0.13247642576940899</v>
      </c>
      <c r="AU54" s="17">
        <v>0.178251753327127</v>
      </c>
      <c r="AV54" s="17">
        <v>0.202599769854686</v>
      </c>
      <c r="AW54" s="17">
        <v>0.207582392708511</v>
      </c>
      <c r="AX54" s="17">
        <v>0.157942827541345</v>
      </c>
      <c r="AY54" s="17"/>
      <c r="AZ54" s="17">
        <v>0.15070206624230401</v>
      </c>
      <c r="BA54" s="17">
        <v>0.12853307503550099</v>
      </c>
      <c r="BB54" s="17">
        <v>0.159405836083026</v>
      </c>
      <c r="BC54" s="17">
        <v>0.15477462973970199</v>
      </c>
      <c r="BD54" s="17">
        <v>0.17395079624555801</v>
      </c>
      <c r="BE54" s="17">
        <v>0.14057308474116401</v>
      </c>
      <c r="BF54" s="17">
        <v>0.16912783469636</v>
      </c>
      <c r="BG54" s="17">
        <v>0.15357556809140799</v>
      </c>
      <c r="BH54" s="17">
        <v>0.18320612850977799</v>
      </c>
      <c r="BI54" s="17">
        <v>0.14532810799868701</v>
      </c>
      <c r="BJ54" s="17">
        <v>0.20221602913129999</v>
      </c>
      <c r="BK54" s="17">
        <v>0.20067555429168801</v>
      </c>
      <c r="BL54" s="17">
        <v>0.212177791698587</v>
      </c>
      <c r="BM54" s="17">
        <v>0.15567710018727199</v>
      </c>
      <c r="BN54" s="17">
        <v>0.211146876950326</v>
      </c>
      <c r="BO54" s="17">
        <v>0.26101818731034099</v>
      </c>
      <c r="BP54" s="17"/>
      <c r="BQ54" s="17">
        <v>0.27211066415832003</v>
      </c>
      <c r="BR54" s="17">
        <v>0.13545338359131601</v>
      </c>
    </row>
    <row r="55" spans="2:70" x14ac:dyDescent="0.35">
      <c r="B55" t="s">
        <v>121</v>
      </c>
      <c r="C55" s="17">
        <v>0.15739666893083301</v>
      </c>
      <c r="D55" s="17">
        <v>0.13863442822826799</v>
      </c>
      <c r="E55" s="17">
        <v>0.17671736579302999</v>
      </c>
      <c r="F55" s="17"/>
      <c r="G55" s="17">
        <v>0.14069575522229699</v>
      </c>
      <c r="H55" s="17">
        <v>0.184990261880292</v>
      </c>
      <c r="I55" s="17">
        <v>0.177384218608793</v>
      </c>
      <c r="J55" s="17">
        <v>0.13727377147453401</v>
      </c>
      <c r="K55" s="17">
        <v>0.134163830322265</v>
      </c>
      <c r="L55" s="17">
        <v>0.16176156717144899</v>
      </c>
      <c r="M55" s="17"/>
      <c r="N55" s="17">
        <v>0.23471191174772801</v>
      </c>
      <c r="O55" s="17">
        <v>0.15802010586606699</v>
      </c>
      <c r="P55" s="17">
        <v>0.13097541481662101</v>
      </c>
      <c r="Q55" s="17">
        <v>9.7547378535280296E-2</v>
      </c>
      <c r="R55" s="17"/>
      <c r="S55" s="17">
        <v>0.209387923305734</v>
      </c>
      <c r="T55" s="17">
        <v>0.172468503708265</v>
      </c>
      <c r="U55" s="17">
        <v>0.14174656982028</v>
      </c>
      <c r="V55" s="17">
        <v>0.14915999539760499</v>
      </c>
      <c r="W55" s="17">
        <v>0.150241865296903</v>
      </c>
      <c r="X55" s="17">
        <v>0.139976036898844</v>
      </c>
      <c r="Y55" s="17">
        <v>0.135818085628476</v>
      </c>
      <c r="Z55" s="17">
        <v>0.115923499215314</v>
      </c>
      <c r="AA55" s="17">
        <v>0.15819092871628199</v>
      </c>
      <c r="AB55" s="17">
        <v>0.15438339672037499</v>
      </c>
      <c r="AC55" s="17">
        <v>0.13791696515810301</v>
      </c>
      <c r="AD55" s="17">
        <v>0.135969806590021</v>
      </c>
      <c r="AE55" s="17"/>
      <c r="AF55" s="17">
        <v>0.14870194004928</v>
      </c>
      <c r="AG55" s="17">
        <v>0.183246194758201</v>
      </c>
      <c r="AH55" s="17">
        <v>0.111712576221676</v>
      </c>
      <c r="AI55" s="17"/>
      <c r="AJ55" s="17">
        <v>0.16428637877749899</v>
      </c>
      <c r="AK55" s="17">
        <v>0.18767510245135899</v>
      </c>
      <c r="AL55" s="17">
        <v>0.176759484286485</v>
      </c>
      <c r="AM55" s="17">
        <v>8.6713614310227199E-2</v>
      </c>
      <c r="AN55" s="17">
        <v>0.10689671604048601</v>
      </c>
      <c r="AO55" s="17"/>
      <c r="AP55" s="17">
        <v>0.17132742138964499</v>
      </c>
      <c r="AQ55" s="17">
        <v>0.18059157380177099</v>
      </c>
      <c r="AR55" s="17">
        <v>0.15454981160057699</v>
      </c>
      <c r="AS55" s="17"/>
      <c r="AT55" s="17">
        <v>0.12000880780765701</v>
      </c>
      <c r="AU55" s="17">
        <v>0.11786486756140301</v>
      </c>
      <c r="AV55" s="17">
        <v>0.19543225555928201</v>
      </c>
      <c r="AW55" s="17">
        <v>0.230498751516308</v>
      </c>
      <c r="AX55" s="17">
        <v>0.31052988266713299</v>
      </c>
      <c r="AY55" s="17"/>
      <c r="AZ55" s="17">
        <v>0.14409570779779299</v>
      </c>
      <c r="BA55" s="17">
        <v>8.6401208889197806E-2</v>
      </c>
      <c r="BB55" s="17">
        <v>0.134032601630342</v>
      </c>
      <c r="BC55" s="17">
        <v>7.4836619907092797E-2</v>
      </c>
      <c r="BD55" s="17">
        <v>0.112747439750278</v>
      </c>
      <c r="BE55" s="17">
        <v>0.14635722698370701</v>
      </c>
      <c r="BF55" s="17">
        <v>0.140734360776641</v>
      </c>
      <c r="BG55" s="17">
        <v>0.128780248036961</v>
      </c>
      <c r="BH55" s="17">
        <v>0.17010885626026501</v>
      </c>
      <c r="BI55" s="17">
        <v>0.18237224008871</v>
      </c>
      <c r="BJ55" s="17">
        <v>0.23611275753359801</v>
      </c>
      <c r="BK55" s="17">
        <v>0.23211992072885901</v>
      </c>
      <c r="BL55" s="17">
        <v>0.184956604433959</v>
      </c>
      <c r="BM55" s="17">
        <v>0.249178969625719</v>
      </c>
      <c r="BN55" s="17">
        <v>0.237225278227087</v>
      </c>
      <c r="BO55" s="17">
        <v>0.29436354749029697</v>
      </c>
      <c r="BP55" s="17"/>
      <c r="BQ55" s="17">
        <v>0.241452962558458</v>
      </c>
      <c r="BR55" s="17">
        <v>0.118100274734057</v>
      </c>
    </row>
    <row r="56" spans="2:70" x14ac:dyDescent="0.35">
      <c r="B56" t="s">
        <v>122</v>
      </c>
      <c r="C56" s="17">
        <v>0.15503045431064599</v>
      </c>
      <c r="D56" s="17">
        <v>0.163863369339765</v>
      </c>
      <c r="E56" s="17">
        <v>0.14650044441998999</v>
      </c>
      <c r="F56" s="17"/>
      <c r="G56" s="17">
        <v>0.12078822697687901</v>
      </c>
      <c r="H56" s="17">
        <v>0.19438740154976999</v>
      </c>
      <c r="I56" s="17">
        <v>0.19280369281999399</v>
      </c>
      <c r="J56" s="17">
        <v>0.14021788720005501</v>
      </c>
      <c r="K56" s="17">
        <v>0.121454775523148</v>
      </c>
      <c r="L56" s="17">
        <v>0.149561987644482</v>
      </c>
      <c r="M56" s="17"/>
      <c r="N56" s="17">
        <v>0.21372234691619699</v>
      </c>
      <c r="O56" s="17">
        <v>0.15428759425315</v>
      </c>
      <c r="P56" s="17">
        <v>0.131990539728258</v>
      </c>
      <c r="Q56" s="17">
        <v>0.113672331937367</v>
      </c>
      <c r="R56" s="17"/>
      <c r="S56" s="17">
        <v>0.21473811731258699</v>
      </c>
      <c r="T56" s="17">
        <v>0.171504060897294</v>
      </c>
      <c r="U56" s="17">
        <v>0.138803796911739</v>
      </c>
      <c r="V56" s="17">
        <v>0.135459244209993</v>
      </c>
      <c r="W56" s="17">
        <v>0.14984544903969599</v>
      </c>
      <c r="X56" s="17">
        <v>0.170503673677839</v>
      </c>
      <c r="Y56" s="17">
        <v>0.123208748215879</v>
      </c>
      <c r="Z56" s="17">
        <v>0.135062419774062</v>
      </c>
      <c r="AA56" s="17">
        <v>0.13828750591865899</v>
      </c>
      <c r="AB56" s="17">
        <v>0.146152990419252</v>
      </c>
      <c r="AC56" s="17">
        <v>0.110391754010772</v>
      </c>
      <c r="AD56" s="17">
        <v>0.146401103685148</v>
      </c>
      <c r="AE56" s="17"/>
      <c r="AF56" s="17">
        <v>0.14245731894416899</v>
      </c>
      <c r="AG56" s="17">
        <v>0.18056772001919999</v>
      </c>
      <c r="AH56" s="17">
        <v>0.135468779226391</v>
      </c>
      <c r="AI56" s="17"/>
      <c r="AJ56" s="17">
        <v>0.16597339656318899</v>
      </c>
      <c r="AK56" s="17">
        <v>0.16606944915180499</v>
      </c>
      <c r="AL56" s="17">
        <v>0.170842828530407</v>
      </c>
      <c r="AM56" s="17">
        <v>3.6711095411044101E-2</v>
      </c>
      <c r="AN56" s="17">
        <v>0.108830566496544</v>
      </c>
      <c r="AO56" s="17"/>
      <c r="AP56" s="17">
        <v>0.199550723603835</v>
      </c>
      <c r="AQ56" s="17">
        <v>0.157704001431546</v>
      </c>
      <c r="AR56" s="17">
        <v>0.196143845770856</v>
      </c>
      <c r="AS56" s="17"/>
      <c r="AT56" s="17">
        <v>0.107779133875987</v>
      </c>
      <c r="AU56" s="17">
        <v>0.13684648828644599</v>
      </c>
      <c r="AV56" s="17">
        <v>0.19363555104746</v>
      </c>
      <c r="AW56" s="17">
        <v>0.24407627763030801</v>
      </c>
      <c r="AX56" s="17">
        <v>0.28003600233999598</v>
      </c>
      <c r="AY56" s="17"/>
      <c r="AZ56" s="17">
        <v>0.121195622582335</v>
      </c>
      <c r="BA56" s="17">
        <v>0.16279871642674101</v>
      </c>
      <c r="BB56" s="17">
        <v>0.14518407531712799</v>
      </c>
      <c r="BC56" s="17">
        <v>0.119773129018552</v>
      </c>
      <c r="BD56" s="17">
        <v>0.137315064403943</v>
      </c>
      <c r="BE56" s="17">
        <v>0.11306437017635899</v>
      </c>
      <c r="BF56" s="17">
        <v>0.14106336542964301</v>
      </c>
      <c r="BG56" s="17">
        <v>0.165447259409228</v>
      </c>
      <c r="BH56" s="17">
        <v>0.188182567518757</v>
      </c>
      <c r="BI56" s="17">
        <v>0.194128073231291</v>
      </c>
      <c r="BJ56" s="17">
        <v>0.14949540349398099</v>
      </c>
      <c r="BK56" s="17">
        <v>0.13060200667048499</v>
      </c>
      <c r="BL56" s="17">
        <v>0.19170693317752399</v>
      </c>
      <c r="BM56" s="17">
        <v>0.22373314168252101</v>
      </c>
      <c r="BN56" s="17">
        <v>0.24117934620537501</v>
      </c>
      <c r="BO56" s="17">
        <v>0.23224408907713201</v>
      </c>
      <c r="BP56" s="17"/>
      <c r="BQ56" s="17">
        <v>0.22507203730612901</v>
      </c>
      <c r="BR56" s="17">
        <v>0.12478827120762</v>
      </c>
    </row>
    <row r="57" spans="2:70" x14ac:dyDescent="0.35">
      <c r="B57" t="s">
        <v>123</v>
      </c>
      <c r="C57" s="17">
        <v>0.14808094333577801</v>
      </c>
      <c r="D57" s="17">
        <v>0.191238635441393</v>
      </c>
      <c r="E57" s="17">
        <v>0.10597886019910099</v>
      </c>
      <c r="F57" s="17"/>
      <c r="G57" s="17">
        <v>0.15996042042355901</v>
      </c>
      <c r="H57" s="17">
        <v>0.186262503117362</v>
      </c>
      <c r="I57" s="17">
        <v>0.18425095515473899</v>
      </c>
      <c r="J57" s="17">
        <v>0.138594679632079</v>
      </c>
      <c r="K57" s="17">
        <v>0.115119485338096</v>
      </c>
      <c r="L57" s="17">
        <v>0.109409053697042</v>
      </c>
      <c r="M57" s="17"/>
      <c r="N57" s="17">
        <v>0.18485721228374799</v>
      </c>
      <c r="O57" s="17">
        <v>0.13324306112096901</v>
      </c>
      <c r="P57" s="17">
        <v>0.153864404353041</v>
      </c>
      <c r="Q57" s="17">
        <v>0.117657821368261</v>
      </c>
      <c r="R57" s="17"/>
      <c r="S57" s="17">
        <v>0.197275616599385</v>
      </c>
      <c r="T57" s="17">
        <v>0.15606901791664901</v>
      </c>
      <c r="U57" s="17">
        <v>0.16609757782453599</v>
      </c>
      <c r="V57" s="17">
        <v>0.13012768786552301</v>
      </c>
      <c r="W57" s="17">
        <v>0.139946205137433</v>
      </c>
      <c r="X57" s="17">
        <v>0.135558655673231</v>
      </c>
      <c r="Y57" s="17">
        <v>0.132464262555338</v>
      </c>
      <c r="Z57" s="17">
        <v>0.14124659133509901</v>
      </c>
      <c r="AA57" s="17">
        <v>0.144159069516786</v>
      </c>
      <c r="AB57" s="17">
        <v>0.13548107126257</v>
      </c>
      <c r="AC57" s="17">
        <v>0.101333088724767</v>
      </c>
      <c r="AD57" s="17">
        <v>0.127005599436332</v>
      </c>
      <c r="AE57" s="17"/>
      <c r="AF57" s="17">
        <v>0.11623062997834401</v>
      </c>
      <c r="AG57" s="17">
        <v>0.16151261518322799</v>
      </c>
      <c r="AH57" s="17">
        <v>0.159331323551966</v>
      </c>
      <c r="AI57" s="17"/>
      <c r="AJ57" s="17">
        <v>0.12406438214276599</v>
      </c>
      <c r="AK57" s="17">
        <v>0.168449942656521</v>
      </c>
      <c r="AL57" s="17">
        <v>0.169812996747087</v>
      </c>
      <c r="AM57" s="17">
        <v>4.27025713607612E-2</v>
      </c>
      <c r="AN57" s="17">
        <v>0.137101836498011</v>
      </c>
      <c r="AO57" s="17"/>
      <c r="AP57" s="17">
        <v>0.12682260357043401</v>
      </c>
      <c r="AQ57" s="17">
        <v>0.17008813402560199</v>
      </c>
      <c r="AR57" s="17">
        <v>0.18662594741031299</v>
      </c>
      <c r="AS57" s="17"/>
      <c r="AT57" s="17">
        <v>7.3287794996599404E-2</v>
      </c>
      <c r="AU57" s="17">
        <v>0.12820194809878499</v>
      </c>
      <c r="AV57" s="17">
        <v>0.20402678973310201</v>
      </c>
      <c r="AW57" s="17">
        <v>0.20861009081877299</v>
      </c>
      <c r="AX57" s="17">
        <v>0.37683608944682201</v>
      </c>
      <c r="AY57" s="17"/>
      <c r="AZ57" s="17">
        <v>9.7840419046779495E-2</v>
      </c>
      <c r="BA57" s="17">
        <v>0.146717634111968</v>
      </c>
      <c r="BB57" s="17">
        <v>0.12870002866987501</v>
      </c>
      <c r="BC57" s="17">
        <v>0.165805666706966</v>
      </c>
      <c r="BD57" s="17">
        <v>0.119740597925185</v>
      </c>
      <c r="BE57" s="17">
        <v>0.118789261578563</v>
      </c>
      <c r="BF57" s="17">
        <v>0.16447088397042001</v>
      </c>
      <c r="BG57" s="17">
        <v>0.15631352404221099</v>
      </c>
      <c r="BH57" s="17">
        <v>0.16779967942365401</v>
      </c>
      <c r="BI57" s="17">
        <v>0.15899045859192201</v>
      </c>
      <c r="BJ57" s="17">
        <v>0.12850170196694699</v>
      </c>
      <c r="BK57" s="17">
        <v>0.176120050416676</v>
      </c>
      <c r="BL57" s="17">
        <v>0.18375547019118299</v>
      </c>
      <c r="BM57" s="17">
        <v>0.18873706168710699</v>
      </c>
      <c r="BN57" s="17">
        <v>0.12834518371555401</v>
      </c>
      <c r="BO57" s="17">
        <v>0.22545710862031901</v>
      </c>
      <c r="BP57" s="17"/>
      <c r="BQ57" s="17">
        <v>0.20442166741625001</v>
      </c>
      <c r="BR57" s="17">
        <v>0.121959969962032</v>
      </c>
    </row>
    <row r="58" spans="2:70" x14ac:dyDescent="0.35">
      <c r="B58" t="s">
        <v>124</v>
      </c>
      <c r="C58" s="17">
        <v>0.127815728677493</v>
      </c>
      <c r="D58" s="17">
        <v>0.205178171285129</v>
      </c>
      <c r="E58" s="17">
        <v>5.2702666652185197E-2</v>
      </c>
      <c r="F58" s="17"/>
      <c r="G58" s="17">
        <v>8.9701398111998704E-2</v>
      </c>
      <c r="H58" s="17">
        <v>9.6106673845999899E-2</v>
      </c>
      <c r="I58" s="17">
        <v>0.11148594606376699</v>
      </c>
      <c r="J58" s="17">
        <v>0.140533459243424</v>
      </c>
      <c r="K58" s="17">
        <v>0.15755104996114799</v>
      </c>
      <c r="L58" s="17">
        <v>0.16199778223815101</v>
      </c>
      <c r="M58" s="17"/>
      <c r="N58" s="17">
        <v>0.18292147169210601</v>
      </c>
      <c r="O58" s="17">
        <v>0.11828692890253301</v>
      </c>
      <c r="P58" s="17">
        <v>0.110874740582121</v>
      </c>
      <c r="Q58" s="17">
        <v>9.2947220205476896E-2</v>
      </c>
      <c r="R58" s="17"/>
      <c r="S58" s="17">
        <v>0.13855519501932601</v>
      </c>
      <c r="T58" s="17">
        <v>0.134617352415666</v>
      </c>
      <c r="U58" s="17">
        <v>0.135251905607572</v>
      </c>
      <c r="V58" s="17">
        <v>0.117202681393412</v>
      </c>
      <c r="W58" s="17">
        <v>0.14258615368876801</v>
      </c>
      <c r="X58" s="17">
        <v>0.161703395143076</v>
      </c>
      <c r="Y58" s="17">
        <v>0.12026587350279801</v>
      </c>
      <c r="Z58" s="17">
        <v>0.10378178330212399</v>
      </c>
      <c r="AA58" s="17">
        <v>0.150908410189384</v>
      </c>
      <c r="AB58" s="17">
        <v>7.23668979318456E-2</v>
      </c>
      <c r="AC58" s="17">
        <v>0.101259721262854</v>
      </c>
      <c r="AD58" s="17">
        <v>0.102100207374929</v>
      </c>
      <c r="AE58" s="17"/>
      <c r="AF58" s="17">
        <v>0.14735269480427099</v>
      </c>
      <c r="AG58" s="17">
        <v>0.14461026646591801</v>
      </c>
      <c r="AH58" s="17">
        <v>7.0785470874914103E-2</v>
      </c>
      <c r="AI58" s="17"/>
      <c r="AJ58" s="17">
        <v>0.160662504463147</v>
      </c>
      <c r="AK58" s="17">
        <v>0.13142382608537101</v>
      </c>
      <c r="AL58" s="17">
        <v>0.169972059515407</v>
      </c>
      <c r="AM58" s="17">
        <v>0.175378978061345</v>
      </c>
      <c r="AN58" s="17">
        <v>7.0152428876222694E-2</v>
      </c>
      <c r="AO58" s="17"/>
      <c r="AP58" s="17">
        <v>0.166393324854159</v>
      </c>
      <c r="AQ58" s="17">
        <v>0.13501113784807101</v>
      </c>
      <c r="AR58" s="17">
        <v>0.13229683017001001</v>
      </c>
      <c r="AS58" s="17"/>
      <c r="AT58" s="17">
        <v>9.5454341689684696E-2</v>
      </c>
      <c r="AU58" s="17">
        <v>0.120362571377474</v>
      </c>
      <c r="AV58" s="17">
        <v>0.14210331286814001</v>
      </c>
      <c r="AW58" s="17">
        <v>0.15596074847538299</v>
      </c>
      <c r="AX58" s="17">
        <v>0.25415039506552001</v>
      </c>
      <c r="AY58" s="17"/>
      <c r="AZ58" s="17">
        <v>0.100993692290269</v>
      </c>
      <c r="BA58" s="17">
        <v>8.3868390219623404E-2</v>
      </c>
      <c r="BB58" s="17">
        <v>9.25433744348306E-2</v>
      </c>
      <c r="BC58" s="17">
        <v>0.13341388544286401</v>
      </c>
      <c r="BD58" s="17">
        <v>0.10130913824746</v>
      </c>
      <c r="BE58" s="17">
        <v>0.12963166066998</v>
      </c>
      <c r="BF58" s="17">
        <v>0.148988517547025</v>
      </c>
      <c r="BG58" s="17">
        <v>0.12956848267441601</v>
      </c>
      <c r="BH58" s="17">
        <v>0.141260315079793</v>
      </c>
      <c r="BI58" s="17">
        <v>0.13293982727833101</v>
      </c>
      <c r="BJ58" s="17">
        <v>0.13667486087105701</v>
      </c>
      <c r="BK58" s="17">
        <v>0.143126576263649</v>
      </c>
      <c r="BL58" s="17">
        <v>0.12788974955611601</v>
      </c>
      <c r="BM58" s="17">
        <v>0.26298388363964598</v>
      </c>
      <c r="BN58" s="17">
        <v>0.17779890187351899</v>
      </c>
      <c r="BO58" s="17">
        <v>0.15869735093460199</v>
      </c>
      <c r="BP58" s="17"/>
      <c r="BQ58" s="17">
        <v>0.149681930675273</v>
      </c>
      <c r="BR58" s="17">
        <v>0.120190324478539</v>
      </c>
    </row>
    <row r="59" spans="2:70" x14ac:dyDescent="0.35">
      <c r="B59" t="s">
        <v>125</v>
      </c>
      <c r="C59" s="17">
        <v>0.12350943595151399</v>
      </c>
      <c r="D59" s="17">
        <v>0.13142227048010999</v>
      </c>
      <c r="E59" s="17">
        <v>0.11569491626055101</v>
      </c>
      <c r="F59" s="17"/>
      <c r="G59" s="17">
        <v>7.4038702796342795E-2</v>
      </c>
      <c r="H59" s="17">
        <v>0.123104110469773</v>
      </c>
      <c r="I59" s="17">
        <v>9.8981865879457398E-2</v>
      </c>
      <c r="J59" s="17">
        <v>0.10678871876254301</v>
      </c>
      <c r="K59" s="17">
        <v>0.10436865054388</v>
      </c>
      <c r="L59" s="17">
        <v>0.20330562504805699</v>
      </c>
      <c r="M59" s="17"/>
      <c r="N59" s="17">
        <v>0.17264105235419899</v>
      </c>
      <c r="O59" s="17">
        <v>0.12188420968987</v>
      </c>
      <c r="P59" s="17">
        <v>9.9410964526007603E-2</v>
      </c>
      <c r="Q59" s="17">
        <v>9.2987359076664194E-2</v>
      </c>
      <c r="R59" s="17"/>
      <c r="S59" s="17">
        <v>0.16303047680162</v>
      </c>
      <c r="T59" s="17">
        <v>0.12365635655375</v>
      </c>
      <c r="U59" s="17">
        <v>0.13186337358224601</v>
      </c>
      <c r="V59" s="17">
        <v>0.13111025996624801</v>
      </c>
      <c r="W59" s="17">
        <v>0.104324789610539</v>
      </c>
      <c r="X59" s="17">
        <v>8.5321062541381706E-2</v>
      </c>
      <c r="Y59" s="17">
        <v>0.109307332443818</v>
      </c>
      <c r="Z59" s="17">
        <v>0.12598860039988399</v>
      </c>
      <c r="AA59" s="17">
        <v>0.12716135232078701</v>
      </c>
      <c r="AB59" s="17">
        <v>0.122832629975434</v>
      </c>
      <c r="AC59" s="17">
        <v>0.108819181389075</v>
      </c>
      <c r="AD59" s="17">
        <v>0.100305175831976</v>
      </c>
      <c r="AE59" s="17"/>
      <c r="AF59" s="17">
        <v>0.127415848800153</v>
      </c>
      <c r="AG59" s="17">
        <v>0.13760579726435099</v>
      </c>
      <c r="AH59" s="17">
        <v>9.9151778131211996E-2</v>
      </c>
      <c r="AI59" s="17"/>
      <c r="AJ59" s="17">
        <v>0.13269579738489201</v>
      </c>
      <c r="AK59" s="17">
        <v>0.11017426180006799</v>
      </c>
      <c r="AL59" s="17">
        <v>0.19000308672632901</v>
      </c>
      <c r="AM59" s="17">
        <v>0.221223424002535</v>
      </c>
      <c r="AN59" s="17">
        <v>9.6097287599033895E-2</v>
      </c>
      <c r="AO59" s="17"/>
      <c r="AP59" s="17">
        <v>0.123296150898126</v>
      </c>
      <c r="AQ59" s="17">
        <v>0.12572466647925301</v>
      </c>
      <c r="AR59" s="17">
        <v>0.162954509959958</v>
      </c>
      <c r="AS59" s="17"/>
      <c r="AT59" s="17">
        <v>7.0110593327991702E-2</v>
      </c>
      <c r="AU59" s="17">
        <v>0.10176758249222</v>
      </c>
      <c r="AV59" s="17">
        <v>0.16258009939044099</v>
      </c>
      <c r="AW59" s="17">
        <v>0.18847460975493599</v>
      </c>
      <c r="AX59" s="17">
        <v>0.20837768664933201</v>
      </c>
      <c r="AY59" s="17"/>
      <c r="AZ59" s="17">
        <v>0.13759140373134601</v>
      </c>
      <c r="BA59" s="17">
        <v>9.5611663458222404E-2</v>
      </c>
      <c r="BB59" s="17">
        <v>8.8582254998462798E-2</v>
      </c>
      <c r="BC59" s="17">
        <v>0.124807844519504</v>
      </c>
      <c r="BD59" s="17">
        <v>0.13659501939036001</v>
      </c>
      <c r="BE59" s="17">
        <v>0.144977242595418</v>
      </c>
      <c r="BF59" s="17">
        <v>0.144356716684654</v>
      </c>
      <c r="BG59" s="17">
        <v>5.5726027588980001E-2</v>
      </c>
      <c r="BH59" s="17">
        <v>0.13254959762471999</v>
      </c>
      <c r="BI59" s="17">
        <v>0.110488102633054</v>
      </c>
      <c r="BJ59" s="17">
        <v>0.124356465608652</v>
      </c>
      <c r="BK59" s="17">
        <v>9.7782886506532399E-2</v>
      </c>
      <c r="BL59" s="17">
        <v>0.12790834701471199</v>
      </c>
      <c r="BM59" s="17">
        <v>0.14460686766158401</v>
      </c>
      <c r="BN59" s="17">
        <v>9.7532846644838203E-2</v>
      </c>
      <c r="BO59" s="17">
        <v>0.18358264650330999</v>
      </c>
      <c r="BP59" s="17"/>
      <c r="BQ59" s="17">
        <v>0.24099026618319799</v>
      </c>
      <c r="BR59" s="17">
        <v>7.1013262157721399E-2</v>
      </c>
    </row>
    <row r="60" spans="2:70" x14ac:dyDescent="0.35">
      <c r="B60" t="s">
        <v>126</v>
      </c>
      <c r="C60" s="17">
        <v>9.0990711770790905E-2</v>
      </c>
      <c r="D60" s="17">
        <v>0.14864989057809999</v>
      </c>
      <c r="E60" s="17">
        <v>3.5307367382349603E-2</v>
      </c>
      <c r="F60" s="17"/>
      <c r="G60" s="17">
        <v>6.7702097609141906E-2</v>
      </c>
      <c r="H60" s="17">
        <v>7.9360577980076494E-2</v>
      </c>
      <c r="I60" s="17">
        <v>9.6345570449967194E-2</v>
      </c>
      <c r="J60" s="17">
        <v>8.2812901262469304E-2</v>
      </c>
      <c r="K60" s="17">
        <v>9.2408424155438401E-2</v>
      </c>
      <c r="L60" s="17">
        <v>0.117314871674079</v>
      </c>
      <c r="M60" s="17"/>
      <c r="N60" s="17">
        <v>0.14802879221297799</v>
      </c>
      <c r="O60" s="17">
        <v>7.2032237634269594E-2</v>
      </c>
      <c r="P60" s="17">
        <v>8.5611395139141802E-2</v>
      </c>
      <c r="Q60" s="17">
        <v>5.4095634695087401E-2</v>
      </c>
      <c r="R60" s="17"/>
      <c r="S60" s="17">
        <v>9.3414641221051697E-2</v>
      </c>
      <c r="T60" s="17">
        <v>8.7573271055255503E-2</v>
      </c>
      <c r="U60" s="17">
        <v>7.2221400748490205E-2</v>
      </c>
      <c r="V60" s="17">
        <v>7.0462787789255299E-2</v>
      </c>
      <c r="W60" s="17">
        <v>7.91803287118827E-2</v>
      </c>
      <c r="X60" s="17">
        <v>7.5485013743505594E-2</v>
      </c>
      <c r="Y60" s="17">
        <v>7.2435714721556396E-2</v>
      </c>
      <c r="Z60" s="17">
        <v>0.105270783669369</v>
      </c>
      <c r="AA60" s="17">
        <v>0.11367617937866401</v>
      </c>
      <c r="AB60" s="17">
        <v>0.13649709998769999</v>
      </c>
      <c r="AC60" s="17">
        <v>7.2447232685726698E-2</v>
      </c>
      <c r="AD60" s="17">
        <v>0.122161663356338</v>
      </c>
      <c r="AE60" s="17"/>
      <c r="AF60" s="17">
        <v>9.7763097257990206E-2</v>
      </c>
      <c r="AG60" s="17">
        <v>0.106452276669444</v>
      </c>
      <c r="AH60" s="17">
        <v>6.0542899422817702E-2</v>
      </c>
      <c r="AI60" s="17"/>
      <c r="AJ60" s="17">
        <v>0.12251210973769799</v>
      </c>
      <c r="AK60" s="17">
        <v>7.1133991262886206E-2</v>
      </c>
      <c r="AL60" s="17">
        <v>8.5912807628871796E-2</v>
      </c>
      <c r="AM60" s="17">
        <v>0.13347639172925799</v>
      </c>
      <c r="AN60" s="17">
        <v>5.2930030005272799E-2</v>
      </c>
      <c r="AO60" s="17"/>
      <c r="AP60" s="17">
        <v>0.127616575974178</v>
      </c>
      <c r="AQ60" s="17">
        <v>8.6685488961792304E-2</v>
      </c>
      <c r="AR60" s="17">
        <v>0.114305186774151</v>
      </c>
      <c r="AS60" s="17"/>
      <c r="AT60" s="17">
        <v>6.8487735701113106E-2</v>
      </c>
      <c r="AU60" s="17">
        <v>8.2041422499760694E-2</v>
      </c>
      <c r="AV60" s="17">
        <v>0.100558057608262</v>
      </c>
      <c r="AW60" s="17">
        <v>0.11713190518061201</v>
      </c>
      <c r="AX60" s="17">
        <v>0.192163294290497</v>
      </c>
      <c r="AY60" s="17"/>
      <c r="AZ60" s="17">
        <v>0</v>
      </c>
      <c r="BA60" s="17">
        <v>6.4423683926775596E-2</v>
      </c>
      <c r="BB60" s="17">
        <v>1.4087054359171699E-2</v>
      </c>
      <c r="BC60" s="17">
        <v>8.1979452492232499E-2</v>
      </c>
      <c r="BD60" s="17">
        <v>6.4910584314601297E-2</v>
      </c>
      <c r="BE60" s="17">
        <v>5.1314050961055797E-2</v>
      </c>
      <c r="BF60" s="17">
        <v>0.118329783008558</v>
      </c>
      <c r="BG60" s="17">
        <v>7.5791776219590101E-2</v>
      </c>
      <c r="BH60" s="17">
        <v>8.1973343465812504E-2</v>
      </c>
      <c r="BI60" s="17">
        <v>9.2245868687639399E-2</v>
      </c>
      <c r="BJ60" s="17">
        <v>0.123778948982937</v>
      </c>
      <c r="BK60" s="17">
        <v>0.17312041448099799</v>
      </c>
      <c r="BL60" s="17">
        <v>9.6598347251463407E-2</v>
      </c>
      <c r="BM60" s="17">
        <v>0.185059453529683</v>
      </c>
      <c r="BN60" s="17">
        <v>0.17255245114246601</v>
      </c>
      <c r="BO60" s="17">
        <v>0.215361046798906</v>
      </c>
      <c r="BP60" s="17"/>
      <c r="BQ60" s="17">
        <v>0.124985495429356</v>
      </c>
      <c r="BR60" s="17">
        <v>7.8684647348122305E-2</v>
      </c>
    </row>
    <row r="61" spans="2:70" x14ac:dyDescent="0.35">
      <c r="B61" t="s">
        <v>127</v>
      </c>
      <c r="C61" s="17">
        <v>7.3432162099857007E-2</v>
      </c>
      <c r="D61" s="17">
        <v>8.1340932576569602E-2</v>
      </c>
      <c r="E61" s="17">
        <v>6.5299893002857004E-2</v>
      </c>
      <c r="F61" s="17"/>
      <c r="G61" s="17">
        <v>7.9842513601007498E-2</v>
      </c>
      <c r="H61" s="17">
        <v>8.3060258151960706E-2</v>
      </c>
      <c r="I61" s="17">
        <v>9.0173211913371396E-2</v>
      </c>
      <c r="J61" s="17">
        <v>6.0162012928185099E-2</v>
      </c>
      <c r="K61" s="17">
        <v>6.1115461379382202E-2</v>
      </c>
      <c r="L61" s="17">
        <v>6.6759565305811799E-2</v>
      </c>
      <c r="M61" s="17"/>
      <c r="N61" s="17">
        <v>9.7994207956140403E-2</v>
      </c>
      <c r="O61" s="17">
        <v>5.28435602051694E-2</v>
      </c>
      <c r="P61" s="17">
        <v>8.6456861117723202E-2</v>
      </c>
      <c r="Q61" s="17">
        <v>5.6774388634576102E-2</v>
      </c>
      <c r="R61" s="17"/>
      <c r="S61" s="17">
        <v>0.12582400552769599</v>
      </c>
      <c r="T61" s="17">
        <v>7.7759147936293696E-2</v>
      </c>
      <c r="U61" s="17">
        <v>6.0036181928504198E-2</v>
      </c>
      <c r="V61" s="17">
        <v>6.7376255392914794E-2</v>
      </c>
      <c r="W61" s="17">
        <v>6.1755462290626902E-2</v>
      </c>
      <c r="X61" s="17">
        <v>5.0200183256296098E-2</v>
      </c>
      <c r="Y61" s="17">
        <v>6.5262854490734296E-2</v>
      </c>
      <c r="Z61" s="17">
        <v>8.2762822686861096E-2</v>
      </c>
      <c r="AA61" s="17">
        <v>7.7210997093092398E-2</v>
      </c>
      <c r="AB61" s="17">
        <v>4.8031151660968302E-2</v>
      </c>
      <c r="AC61" s="17">
        <v>6.7187713965102397E-2</v>
      </c>
      <c r="AD61" s="17">
        <v>4.29517233527218E-2</v>
      </c>
      <c r="AE61" s="17"/>
      <c r="AF61" s="17">
        <v>5.6316261136762802E-2</v>
      </c>
      <c r="AG61" s="17">
        <v>8.4384674854058206E-2</v>
      </c>
      <c r="AH61" s="17">
        <v>8.8568562225290401E-2</v>
      </c>
      <c r="AI61" s="17"/>
      <c r="AJ61" s="17">
        <v>6.1853828388471699E-2</v>
      </c>
      <c r="AK61" s="17">
        <v>9.4337304920088697E-2</v>
      </c>
      <c r="AL61" s="17">
        <v>9.6739080012186604E-2</v>
      </c>
      <c r="AM61" s="17">
        <v>4.5519784617963299E-2</v>
      </c>
      <c r="AN61" s="17">
        <v>5.7070857854887601E-2</v>
      </c>
      <c r="AO61" s="17"/>
      <c r="AP61" s="17">
        <v>6.9035551147244203E-2</v>
      </c>
      <c r="AQ61" s="17">
        <v>8.5861165823048605E-2</v>
      </c>
      <c r="AR61" s="17">
        <v>0.115997225513463</v>
      </c>
      <c r="AS61" s="17"/>
      <c r="AT61" s="17">
        <v>4.1700056432116099E-2</v>
      </c>
      <c r="AU61" s="17">
        <v>6.1863187958666098E-2</v>
      </c>
      <c r="AV61" s="17">
        <v>9.5920359360724697E-2</v>
      </c>
      <c r="AW61" s="17">
        <v>0.12066454426845601</v>
      </c>
      <c r="AX61" s="17">
        <v>9.3913612081289802E-2</v>
      </c>
      <c r="AY61" s="17"/>
      <c r="AZ61" s="17">
        <v>2.63973102386637E-2</v>
      </c>
      <c r="BA61" s="17">
        <v>4.7301205708902401E-2</v>
      </c>
      <c r="BB61" s="17">
        <v>7.7415328308345202E-2</v>
      </c>
      <c r="BC61" s="17">
        <v>6.61533407249984E-2</v>
      </c>
      <c r="BD61" s="17">
        <v>8.2221070860297701E-2</v>
      </c>
      <c r="BE61" s="17">
        <v>6.3414627983697E-2</v>
      </c>
      <c r="BF61" s="17">
        <v>7.0321879882090599E-2</v>
      </c>
      <c r="BG61" s="17">
        <v>5.3637901912922802E-2</v>
      </c>
      <c r="BH61" s="17">
        <v>5.0944905744757699E-2</v>
      </c>
      <c r="BI61" s="17">
        <v>7.1421133406236903E-2</v>
      </c>
      <c r="BJ61" s="17">
        <v>7.8643968082517293E-2</v>
      </c>
      <c r="BK61" s="17">
        <v>5.6053555848954301E-2</v>
      </c>
      <c r="BL61" s="17">
        <v>0.100894626847507</v>
      </c>
      <c r="BM61" s="17">
        <v>0.12523591337175599</v>
      </c>
      <c r="BN61" s="17">
        <v>7.16449082145586E-2</v>
      </c>
      <c r="BO61" s="17">
        <v>0.155535931310853</v>
      </c>
      <c r="BP61" s="17"/>
      <c r="BQ61" s="17">
        <v>0.12393013283738</v>
      </c>
      <c r="BR61" s="17">
        <v>5.01060066276654E-2</v>
      </c>
    </row>
    <row r="62" spans="2:70" x14ac:dyDescent="0.35">
      <c r="B62" t="s">
        <v>128</v>
      </c>
      <c r="C62" s="17">
        <v>3.7728471184736198E-2</v>
      </c>
      <c r="D62" s="17">
        <v>3.6488491542846203E-2</v>
      </c>
      <c r="E62" s="17">
        <v>3.91809129911957E-2</v>
      </c>
      <c r="F62" s="17"/>
      <c r="G62" s="17">
        <v>7.0715790851042001E-2</v>
      </c>
      <c r="H62" s="17">
        <v>5.3362543797478401E-2</v>
      </c>
      <c r="I62" s="17">
        <v>4.2415391132890001E-2</v>
      </c>
      <c r="J62" s="17">
        <v>2.7918589081584001E-2</v>
      </c>
      <c r="K62" s="17">
        <v>2.9457991601222401E-2</v>
      </c>
      <c r="L62" s="17">
        <v>1.2786679941328901E-2</v>
      </c>
      <c r="M62" s="17"/>
      <c r="N62" s="17">
        <v>4.9806002841320002E-2</v>
      </c>
      <c r="O62" s="17">
        <v>3.5258195985506502E-2</v>
      </c>
      <c r="P62" s="17">
        <v>3.9877259465434398E-2</v>
      </c>
      <c r="Q62" s="17">
        <v>2.58508893660125E-2</v>
      </c>
      <c r="R62" s="17"/>
      <c r="S62" s="17">
        <v>5.82527172521164E-2</v>
      </c>
      <c r="T62" s="17">
        <v>4.6903803822382302E-2</v>
      </c>
      <c r="U62" s="17">
        <v>4.4932227921440901E-2</v>
      </c>
      <c r="V62" s="17">
        <v>3.6053340621001198E-2</v>
      </c>
      <c r="W62" s="17">
        <v>1.3274966787348999E-2</v>
      </c>
      <c r="X62" s="17">
        <v>3.6585834494010601E-2</v>
      </c>
      <c r="Y62" s="17">
        <v>3.6845479169377797E-2</v>
      </c>
      <c r="Z62" s="17">
        <v>2.5245020156423301E-2</v>
      </c>
      <c r="AA62" s="17">
        <v>3.1508033876916197E-2</v>
      </c>
      <c r="AB62" s="17">
        <v>2.36473115254483E-2</v>
      </c>
      <c r="AC62" s="17">
        <v>3.9660189653466897E-2</v>
      </c>
      <c r="AD62" s="17">
        <v>2.9166938642926001E-2</v>
      </c>
      <c r="AE62" s="17"/>
      <c r="AF62" s="17">
        <v>2.6030861497507701E-2</v>
      </c>
      <c r="AG62" s="17">
        <v>3.9923492136205899E-2</v>
      </c>
      <c r="AH62" s="17">
        <v>4.2535310444260198E-2</v>
      </c>
      <c r="AI62" s="17"/>
      <c r="AJ62" s="17">
        <v>2.9149943926331901E-2</v>
      </c>
      <c r="AK62" s="17">
        <v>3.9544387722661903E-2</v>
      </c>
      <c r="AL62" s="17">
        <v>5.00129086354738E-2</v>
      </c>
      <c r="AM62" s="17">
        <v>4.6569099646534898E-2</v>
      </c>
      <c r="AN62" s="17">
        <v>2.8943601481855E-2</v>
      </c>
      <c r="AO62" s="17"/>
      <c r="AP62" s="17">
        <v>3.6595080259786097E-2</v>
      </c>
      <c r="AQ62" s="17">
        <v>4.2840347676095202E-2</v>
      </c>
      <c r="AR62" s="17">
        <v>5.5421646280135899E-2</v>
      </c>
      <c r="AS62" s="17"/>
      <c r="AT62" s="17">
        <v>1.38553246889119E-2</v>
      </c>
      <c r="AU62" s="17">
        <v>3.3392220939029799E-2</v>
      </c>
      <c r="AV62" s="17">
        <v>5.6292357977304801E-2</v>
      </c>
      <c r="AW62" s="17">
        <v>5.9472546603328701E-2</v>
      </c>
      <c r="AX62" s="17">
        <v>9.0117073764610603E-2</v>
      </c>
      <c r="AY62" s="17"/>
      <c r="AZ62" s="17">
        <v>0</v>
      </c>
      <c r="BA62" s="17">
        <v>3.7854935499391201E-2</v>
      </c>
      <c r="BB62" s="17">
        <v>1.53214167821384E-2</v>
      </c>
      <c r="BC62" s="17">
        <v>1.93587296903103E-2</v>
      </c>
      <c r="BD62" s="17">
        <v>1.6421419644433902E-2</v>
      </c>
      <c r="BE62" s="17">
        <v>5.1260073572064697E-2</v>
      </c>
      <c r="BF62" s="17">
        <v>4.0912869070662598E-2</v>
      </c>
      <c r="BG62" s="17">
        <v>4.3235700252351503E-2</v>
      </c>
      <c r="BH62" s="17">
        <v>5.2575659567937E-2</v>
      </c>
      <c r="BI62" s="17">
        <v>1.7966376002685299E-2</v>
      </c>
      <c r="BJ62" s="17">
        <v>4.3545002432707598E-2</v>
      </c>
      <c r="BK62" s="17">
        <v>2.5763193646643499E-2</v>
      </c>
      <c r="BL62" s="17">
        <v>3.2766889619055301E-2</v>
      </c>
      <c r="BM62" s="17">
        <v>3.5415130155020597E-2</v>
      </c>
      <c r="BN62" s="17">
        <v>6.2420943547070798E-2</v>
      </c>
      <c r="BO62" s="17">
        <v>0.122735012213722</v>
      </c>
      <c r="BP62" s="17"/>
      <c r="BQ62" s="17">
        <v>5.7857886493195398E-2</v>
      </c>
      <c r="BR62" s="17">
        <v>2.5183320448321399E-2</v>
      </c>
    </row>
    <row r="63" spans="2:70" x14ac:dyDescent="0.35">
      <c r="B63" t="s">
        <v>129</v>
      </c>
      <c r="C63" s="17">
        <v>7.4302427751950697E-3</v>
      </c>
      <c r="D63" s="17">
        <v>9.1233432252985896E-3</v>
      </c>
      <c r="E63" s="17">
        <v>5.8257303496048896E-3</v>
      </c>
      <c r="F63" s="17"/>
      <c r="G63" s="17">
        <v>1.49094815212448E-2</v>
      </c>
      <c r="H63" s="17">
        <v>7.1352736604197E-3</v>
      </c>
      <c r="I63" s="17">
        <v>3.9060053222722E-3</v>
      </c>
      <c r="J63" s="17">
        <v>6.7993589579062501E-3</v>
      </c>
      <c r="K63" s="17">
        <v>7.4704771204641002E-3</v>
      </c>
      <c r="L63" s="17">
        <v>6.0594255218787097E-3</v>
      </c>
      <c r="M63" s="17"/>
      <c r="N63" s="17">
        <v>4.2758863592120104E-3</v>
      </c>
      <c r="O63" s="17">
        <v>6.6842539303210904E-3</v>
      </c>
      <c r="P63" s="17">
        <v>1.04366006137733E-2</v>
      </c>
      <c r="Q63" s="17">
        <v>9.0630283724094998E-3</v>
      </c>
      <c r="R63" s="17"/>
      <c r="S63" s="17">
        <v>1.7228566989258101E-3</v>
      </c>
      <c r="T63" s="17">
        <v>9.8769332374827098E-3</v>
      </c>
      <c r="U63" s="17">
        <v>1.77156722033401E-2</v>
      </c>
      <c r="V63" s="17">
        <v>6.1198520332695896E-3</v>
      </c>
      <c r="W63" s="17">
        <v>1.95095310789755E-2</v>
      </c>
      <c r="X63" s="17">
        <v>1.0651443734022501E-2</v>
      </c>
      <c r="Y63" s="17">
        <v>3.5388673489967098E-3</v>
      </c>
      <c r="Z63" s="17">
        <v>5.5925670151940297E-3</v>
      </c>
      <c r="AA63" s="17">
        <v>3.92056896879334E-3</v>
      </c>
      <c r="AB63" s="17">
        <v>4.2776923639182398E-3</v>
      </c>
      <c r="AC63" s="17">
        <v>5.76352720100366E-3</v>
      </c>
      <c r="AD63" s="17">
        <v>0</v>
      </c>
      <c r="AE63" s="17"/>
      <c r="AF63" s="17">
        <v>5.63172605785686E-3</v>
      </c>
      <c r="AG63" s="17">
        <v>5.1952686188807204E-3</v>
      </c>
      <c r="AH63" s="17">
        <v>1.44042300645373E-2</v>
      </c>
      <c r="AI63" s="17"/>
      <c r="AJ63" s="17">
        <v>9.9979666976900607E-3</v>
      </c>
      <c r="AK63" s="17">
        <v>3.4329148855292801E-3</v>
      </c>
      <c r="AL63" s="17">
        <v>0</v>
      </c>
      <c r="AM63" s="17">
        <v>0</v>
      </c>
      <c r="AN63" s="17">
        <v>1.49466283139028E-2</v>
      </c>
      <c r="AO63" s="17"/>
      <c r="AP63" s="17">
        <v>9.35201594839488E-3</v>
      </c>
      <c r="AQ63" s="17">
        <v>3.6106686089935002E-3</v>
      </c>
      <c r="AR63" s="17">
        <v>4.4798767852949296E-3</v>
      </c>
      <c r="AS63" s="17"/>
      <c r="AT63" s="17">
        <v>6.7220187725861797E-3</v>
      </c>
      <c r="AU63" s="17">
        <v>1.0492413722132599E-2</v>
      </c>
      <c r="AV63" s="17">
        <v>4.23030361208151E-3</v>
      </c>
      <c r="AW63" s="17">
        <v>2.2319156407916E-3</v>
      </c>
      <c r="AX63" s="17">
        <v>1.5694382971886699E-2</v>
      </c>
      <c r="AY63" s="17"/>
      <c r="AZ63" s="17">
        <v>0</v>
      </c>
      <c r="BA63" s="17">
        <v>9.9453974204037794E-3</v>
      </c>
      <c r="BB63" s="17">
        <v>3.2495575334336598E-3</v>
      </c>
      <c r="BC63" s="17">
        <v>3.7082714955531302E-3</v>
      </c>
      <c r="BD63" s="17">
        <v>8.9478164183922002E-3</v>
      </c>
      <c r="BE63" s="17">
        <v>1.8796581255779499E-3</v>
      </c>
      <c r="BF63" s="17">
        <v>5.4183487645052698E-3</v>
      </c>
      <c r="BG63" s="17">
        <v>3.61648100341687E-3</v>
      </c>
      <c r="BH63" s="17">
        <v>3.35148983395779E-3</v>
      </c>
      <c r="BI63" s="17">
        <v>1.27815967796107E-2</v>
      </c>
      <c r="BJ63" s="17">
        <v>1.23217918747766E-2</v>
      </c>
      <c r="BK63" s="17">
        <v>0</v>
      </c>
      <c r="BL63" s="17">
        <v>4.6547568692225398E-3</v>
      </c>
      <c r="BM63" s="17">
        <v>1.08541969185837E-2</v>
      </c>
      <c r="BN63" s="17">
        <v>0</v>
      </c>
      <c r="BO63" s="17">
        <v>1.0455607150663199E-2</v>
      </c>
      <c r="BP63" s="17"/>
      <c r="BQ63" s="17">
        <v>8.9042888600561704E-4</v>
      </c>
      <c r="BR63" s="17">
        <v>7.9649347745584503E-3</v>
      </c>
    </row>
    <row r="64" spans="2:70" x14ac:dyDescent="0.35">
      <c r="B64" t="s">
        <v>130</v>
      </c>
      <c r="C64" s="17">
        <v>7.91593322137462E-2</v>
      </c>
      <c r="D64" s="17">
        <v>4.9485611624266401E-2</v>
      </c>
      <c r="E64" s="17">
        <v>0.108209516956516</v>
      </c>
      <c r="F64" s="17"/>
      <c r="G64" s="17">
        <v>3.42817463214675E-2</v>
      </c>
      <c r="H64" s="17">
        <v>3.1799472460979701E-2</v>
      </c>
      <c r="I64" s="17">
        <v>5.1089616639070599E-2</v>
      </c>
      <c r="J64" s="17">
        <v>8.4111121317249002E-2</v>
      </c>
      <c r="K64" s="17">
        <v>0.12969255380148301</v>
      </c>
      <c r="L64" s="17">
        <v>0.13257951954462799</v>
      </c>
      <c r="M64" s="17"/>
      <c r="N64" s="17">
        <v>6.08967735062085E-2</v>
      </c>
      <c r="O64" s="17">
        <v>7.4552774418836704E-2</v>
      </c>
      <c r="P64" s="17">
        <v>7.3912663798389497E-2</v>
      </c>
      <c r="Q64" s="17">
        <v>0.10835994926057101</v>
      </c>
      <c r="R64" s="17"/>
      <c r="S64" s="17">
        <v>3.15095171579272E-2</v>
      </c>
      <c r="T64" s="17">
        <v>7.7826581690112404E-2</v>
      </c>
      <c r="U64" s="17">
        <v>8.7280574006568301E-2</v>
      </c>
      <c r="V64" s="17">
        <v>9.2594061614059794E-2</v>
      </c>
      <c r="W64" s="17">
        <v>7.0628884758249702E-2</v>
      </c>
      <c r="X64" s="17">
        <v>9.61372914676E-2</v>
      </c>
      <c r="Y64" s="17">
        <v>6.1406923541361298E-2</v>
      </c>
      <c r="Z64" s="17">
        <v>0.11635321789976701</v>
      </c>
      <c r="AA64" s="17">
        <v>7.6956022151225101E-2</v>
      </c>
      <c r="AB64" s="17">
        <v>0.112726090417473</v>
      </c>
      <c r="AC64" s="17">
        <v>0.119243227662492</v>
      </c>
      <c r="AD64" s="17">
        <v>5.2733244790983798E-2</v>
      </c>
      <c r="AE64" s="17"/>
      <c r="AF64" s="17">
        <v>0.110024942468283</v>
      </c>
      <c r="AG64" s="17">
        <v>5.9190459055235102E-2</v>
      </c>
      <c r="AH64" s="17">
        <v>8.3507377855791404E-2</v>
      </c>
      <c r="AI64" s="17"/>
      <c r="AJ64" s="17">
        <v>0.100005291050108</v>
      </c>
      <c r="AK64" s="17">
        <v>3.3789695489589898E-2</v>
      </c>
      <c r="AL64" s="17">
        <v>8.5169944128031499E-2</v>
      </c>
      <c r="AM64" s="17">
        <v>2.19154689183453E-2</v>
      </c>
      <c r="AN64" s="17">
        <v>0.120718632180979</v>
      </c>
      <c r="AO64" s="17"/>
      <c r="AP64" s="17">
        <v>7.4420873312312605E-2</v>
      </c>
      <c r="AQ64" s="17">
        <v>3.80815759169792E-2</v>
      </c>
      <c r="AR64" s="17">
        <v>9.5131978069408707E-2</v>
      </c>
      <c r="AS64" s="17"/>
      <c r="AT64" s="17">
        <v>0.117820014126069</v>
      </c>
      <c r="AU64" s="17">
        <v>8.3621132030326895E-2</v>
      </c>
      <c r="AV64" s="17">
        <v>5.2596090487147501E-2</v>
      </c>
      <c r="AW64" s="17">
        <v>3.2781391494118101E-2</v>
      </c>
      <c r="AX64" s="17">
        <v>8.1082005423431094E-2</v>
      </c>
      <c r="AY64" s="17"/>
      <c r="AZ64" s="17">
        <v>5.35213442242852E-2</v>
      </c>
      <c r="BA64" s="17">
        <v>0.13233715165156101</v>
      </c>
      <c r="BB64" s="17">
        <v>0.117447010682953</v>
      </c>
      <c r="BC64" s="17">
        <v>0.116656231450196</v>
      </c>
      <c r="BD64" s="17">
        <v>8.4515570770610698E-2</v>
      </c>
      <c r="BE64" s="17">
        <v>7.8666511411587994E-2</v>
      </c>
      <c r="BF64" s="17">
        <v>6.4320365113191905E-2</v>
      </c>
      <c r="BG64" s="17">
        <v>7.2495045876955905E-2</v>
      </c>
      <c r="BH64" s="17">
        <v>6.14257600163595E-2</v>
      </c>
      <c r="BI64" s="17">
        <v>8.7939819683331602E-2</v>
      </c>
      <c r="BJ64" s="17">
        <v>7.4814780658288602E-2</v>
      </c>
      <c r="BK64" s="17">
        <v>7.0287473396927702E-2</v>
      </c>
      <c r="BL64" s="17">
        <v>5.6891414424250997E-2</v>
      </c>
      <c r="BM64" s="17">
        <v>2.9183056521341798E-2</v>
      </c>
      <c r="BN64" s="17">
        <v>2.0895050429850799E-2</v>
      </c>
      <c r="BO64" s="17">
        <v>1.9076902185744201E-2</v>
      </c>
      <c r="BP64" s="17"/>
      <c r="BQ64" s="17">
        <v>3.5166414784698501E-2</v>
      </c>
      <c r="BR64" s="17">
        <v>9.9681330858878106E-2</v>
      </c>
    </row>
    <row r="65" spans="2:70" x14ac:dyDescent="0.35">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c r="BJ65" s="17"/>
      <c r="BK65" s="17"/>
      <c r="BL65" s="17"/>
      <c r="BM65" s="17"/>
      <c r="BN65" s="17"/>
      <c r="BO65" s="17"/>
      <c r="BP65" s="17"/>
      <c r="BQ65" s="17"/>
      <c r="BR65" s="17"/>
    </row>
    <row r="66" spans="2:70" x14ac:dyDescent="0.35">
      <c r="B66" s="6" t="s">
        <v>145</v>
      </c>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c r="BJ66" s="17"/>
      <c r="BK66" s="17"/>
      <c r="BL66" s="17"/>
      <c r="BM66" s="17"/>
      <c r="BN66" s="17"/>
      <c r="BO66" s="17"/>
      <c r="BP66" s="17"/>
      <c r="BQ66" s="17"/>
      <c r="BR66" s="17"/>
    </row>
    <row r="67" spans="2:70" x14ac:dyDescent="0.35">
      <c r="B67" s="24" t="s">
        <v>97</v>
      </c>
      <c r="C67" s="17"/>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c r="AY67" s="17"/>
      <c r="AZ67" s="17"/>
      <c r="BA67" s="17"/>
      <c r="BB67" s="17"/>
      <c r="BC67" s="17"/>
      <c r="BD67" s="17"/>
      <c r="BE67" s="17"/>
      <c r="BF67" s="17"/>
      <c r="BG67" s="17"/>
      <c r="BH67" s="17"/>
      <c r="BI67" s="17"/>
      <c r="BJ67" s="17"/>
      <c r="BK67" s="17"/>
      <c r="BL67" s="17"/>
      <c r="BM67" s="17"/>
      <c r="BN67" s="17"/>
      <c r="BO67" s="17"/>
      <c r="BP67" s="17"/>
      <c r="BQ67" s="17"/>
      <c r="BR67" s="17"/>
    </row>
    <row r="68" spans="2:70" x14ac:dyDescent="0.35">
      <c r="B68" t="s">
        <v>136</v>
      </c>
      <c r="C68" s="17">
        <v>0.21391124349339899</v>
      </c>
      <c r="D68" s="17">
        <v>0.221824742668597</v>
      </c>
      <c r="E68" s="17">
        <v>0.205310228088497</v>
      </c>
      <c r="F68" s="17"/>
      <c r="G68" s="17">
        <v>0.29198254316495298</v>
      </c>
      <c r="H68" s="17">
        <v>0.31454019809592998</v>
      </c>
      <c r="I68" s="17">
        <v>0.26204997757478199</v>
      </c>
      <c r="J68" s="17">
        <v>0.19601083986932499</v>
      </c>
      <c r="K68" s="17">
        <v>0.15134176358853199</v>
      </c>
      <c r="L68" s="17">
        <v>9.7324490102726702E-2</v>
      </c>
      <c r="M68" s="17"/>
      <c r="N68" s="17">
        <v>0.25212863604529401</v>
      </c>
      <c r="O68" s="17">
        <v>0.18376470010218801</v>
      </c>
      <c r="P68" s="17">
        <v>0.22624944200739799</v>
      </c>
      <c r="Q68" s="17">
        <v>0.19385078140214701</v>
      </c>
      <c r="R68" s="17"/>
      <c r="S68" s="17">
        <v>0.27954774547692002</v>
      </c>
      <c r="T68" s="17">
        <v>0.19208317234842601</v>
      </c>
      <c r="U68" s="17">
        <v>0.19000648291757799</v>
      </c>
      <c r="V68" s="17">
        <v>0.20278854090103299</v>
      </c>
      <c r="W68" s="17">
        <v>0.21567960364468799</v>
      </c>
      <c r="X68" s="17">
        <v>0.25418124240686202</v>
      </c>
      <c r="Y68" s="17">
        <v>0.15952323795835999</v>
      </c>
      <c r="Z68" s="17">
        <v>0.19648250579240301</v>
      </c>
      <c r="AA68" s="17">
        <v>0.18954300693558501</v>
      </c>
      <c r="AB68" s="17">
        <v>0.188834893204268</v>
      </c>
      <c r="AC68" s="17">
        <v>0.228753662693574</v>
      </c>
      <c r="AD68" s="17">
        <v>0.282458305507574</v>
      </c>
      <c r="AE68" s="17"/>
      <c r="AF68" s="17">
        <v>0.17611142402209001</v>
      </c>
      <c r="AG68" s="17">
        <v>0.22013648210004799</v>
      </c>
      <c r="AH68" s="17">
        <v>0.25164372451782901</v>
      </c>
      <c r="AI68" s="17"/>
      <c r="AJ68" s="17">
        <v>0.18332237094556</v>
      </c>
      <c r="AK68" s="17">
        <v>0.242042076277249</v>
      </c>
      <c r="AL68" s="17">
        <v>0.20326149399843599</v>
      </c>
      <c r="AM68" s="17">
        <v>0.21762360247870199</v>
      </c>
      <c r="AN68" s="17">
        <v>0.202814017336649</v>
      </c>
      <c r="AO68" s="17"/>
      <c r="AP68" s="17">
        <v>0.200506057635115</v>
      </c>
      <c r="AQ68" s="17">
        <v>0.243955383780806</v>
      </c>
      <c r="AR68" s="17">
        <v>0.22154242994553799</v>
      </c>
      <c r="AS68" s="17"/>
      <c r="AT68" s="17">
        <v>0.16288315607307899</v>
      </c>
      <c r="AU68" s="17">
        <v>0.201674244206999</v>
      </c>
      <c r="AV68" s="17">
        <v>0.25543474724502202</v>
      </c>
      <c r="AW68" s="17">
        <v>0.274422360587599</v>
      </c>
      <c r="AX68" s="17">
        <v>0.33382777111539702</v>
      </c>
      <c r="AY68" s="17"/>
      <c r="AZ68" s="17">
        <v>0.24017840698157999</v>
      </c>
      <c r="BA68" s="17">
        <v>0.19782033626083101</v>
      </c>
      <c r="BB68" s="17">
        <v>0.16783055122538099</v>
      </c>
      <c r="BC68" s="17">
        <v>0.204279069656367</v>
      </c>
      <c r="BD68" s="17">
        <v>0.205015937331465</v>
      </c>
      <c r="BE68" s="17">
        <v>0.16827192271189001</v>
      </c>
      <c r="BF68" s="17">
        <v>0.223633255965381</v>
      </c>
      <c r="BG68" s="17">
        <v>0.21207106655938901</v>
      </c>
      <c r="BH68" s="17">
        <v>0.21086905021527999</v>
      </c>
      <c r="BI68" s="17">
        <v>0.24756346466224799</v>
      </c>
      <c r="BJ68" s="17">
        <v>0.24132495677947799</v>
      </c>
      <c r="BK68" s="17">
        <v>0.20096177772711199</v>
      </c>
      <c r="BL68" s="17">
        <v>0.25350787477664</v>
      </c>
      <c r="BM68" s="17">
        <v>0.25279547302147098</v>
      </c>
      <c r="BN68" s="17">
        <v>0.277534800124415</v>
      </c>
      <c r="BO68" s="17">
        <v>0.38993360221517798</v>
      </c>
      <c r="BP68" s="17"/>
      <c r="BQ68" s="17">
        <v>0.27938467189553201</v>
      </c>
      <c r="BR68" s="17">
        <v>0.181695412267662</v>
      </c>
    </row>
    <row r="69" spans="2:70" x14ac:dyDescent="0.35">
      <c r="B69" t="s">
        <v>137</v>
      </c>
      <c r="C69" s="17">
        <v>0.51051421245565498</v>
      </c>
      <c r="D69" s="17">
        <v>0.49077003981275702</v>
      </c>
      <c r="E69" s="17">
        <v>0.53084947905614799</v>
      </c>
      <c r="F69" s="17"/>
      <c r="G69" s="17">
        <v>0.52406769697011601</v>
      </c>
      <c r="H69" s="17">
        <v>0.52104399313130001</v>
      </c>
      <c r="I69" s="17">
        <v>0.54939786036986504</v>
      </c>
      <c r="J69" s="17">
        <v>0.55163311299975903</v>
      </c>
      <c r="K69" s="17">
        <v>0.47299841061462899</v>
      </c>
      <c r="L69" s="17">
        <v>0.45267507414344099</v>
      </c>
      <c r="M69" s="17"/>
      <c r="N69" s="17">
        <v>0.53210511152354201</v>
      </c>
      <c r="O69" s="17">
        <v>0.53813440834050896</v>
      </c>
      <c r="P69" s="17">
        <v>0.50681301343614205</v>
      </c>
      <c r="Q69" s="17">
        <v>0.46357319935465402</v>
      </c>
      <c r="R69" s="17"/>
      <c r="S69" s="17">
        <v>0.50700345704244698</v>
      </c>
      <c r="T69" s="17">
        <v>0.53576700176556602</v>
      </c>
      <c r="U69" s="17">
        <v>0.53741443366125397</v>
      </c>
      <c r="V69" s="17">
        <v>0.484251951089887</v>
      </c>
      <c r="W69" s="17">
        <v>0.47817161443282702</v>
      </c>
      <c r="X69" s="17">
        <v>0.47245109476701103</v>
      </c>
      <c r="Y69" s="17">
        <v>0.55898922758539404</v>
      </c>
      <c r="Z69" s="17">
        <v>0.56134670802123499</v>
      </c>
      <c r="AA69" s="17">
        <v>0.54323185837971599</v>
      </c>
      <c r="AB69" s="17">
        <v>0.476245981353773</v>
      </c>
      <c r="AC69" s="17">
        <v>0.44784524839711298</v>
      </c>
      <c r="AD69" s="17">
        <v>0.50478154098321504</v>
      </c>
      <c r="AE69" s="17"/>
      <c r="AF69" s="17">
        <v>0.495856069202679</v>
      </c>
      <c r="AG69" s="17">
        <v>0.52937481398476605</v>
      </c>
      <c r="AH69" s="17">
        <v>0.47102498919853703</v>
      </c>
      <c r="AI69" s="17"/>
      <c r="AJ69" s="17">
        <v>0.50172601205867595</v>
      </c>
      <c r="AK69" s="17">
        <v>0.55375357280000304</v>
      </c>
      <c r="AL69" s="17">
        <v>0.48345332123988299</v>
      </c>
      <c r="AM69" s="17">
        <v>0.488445215316196</v>
      </c>
      <c r="AN69" s="17">
        <v>0.47509984658792898</v>
      </c>
      <c r="AO69" s="17"/>
      <c r="AP69" s="17">
        <v>0.49495119425245299</v>
      </c>
      <c r="AQ69" s="17">
        <v>0.54857587269561703</v>
      </c>
      <c r="AR69" s="17">
        <v>0.50140380620204195</v>
      </c>
      <c r="AS69" s="17"/>
      <c r="AT69" s="17">
        <v>0.48846882535556102</v>
      </c>
      <c r="AU69" s="17">
        <v>0.51418632905965</v>
      </c>
      <c r="AV69" s="17">
        <v>0.52743468061696197</v>
      </c>
      <c r="AW69" s="17">
        <v>0.54736976791507397</v>
      </c>
      <c r="AX69" s="17">
        <v>0.42516484807407401</v>
      </c>
      <c r="AY69" s="17"/>
      <c r="AZ69" s="17">
        <v>0.40740896853776898</v>
      </c>
      <c r="BA69" s="17">
        <v>0.41291495832233399</v>
      </c>
      <c r="BB69" s="17">
        <v>0.45100526620756398</v>
      </c>
      <c r="BC69" s="17">
        <v>0.46098991761529401</v>
      </c>
      <c r="BD69" s="17">
        <v>0.48796325406298202</v>
      </c>
      <c r="BE69" s="17">
        <v>0.50012920031346098</v>
      </c>
      <c r="BF69" s="17">
        <v>0.51934662546528798</v>
      </c>
      <c r="BG69" s="17">
        <v>0.52902000841680297</v>
      </c>
      <c r="BH69" s="17">
        <v>0.51441105285400901</v>
      </c>
      <c r="BI69" s="17">
        <v>0.55782114042731101</v>
      </c>
      <c r="BJ69" s="17">
        <v>0.54649609532858701</v>
      </c>
      <c r="BK69" s="17">
        <v>0.60522743320622396</v>
      </c>
      <c r="BL69" s="17">
        <v>0.55992977115894105</v>
      </c>
      <c r="BM69" s="17">
        <v>0.56457726323710999</v>
      </c>
      <c r="BN69" s="17">
        <v>0.61637274376890205</v>
      </c>
      <c r="BO69" s="17">
        <v>0.46097247760519</v>
      </c>
      <c r="BP69" s="17"/>
      <c r="BQ69" s="17">
        <v>0.53467817903991499</v>
      </c>
      <c r="BR69" s="17">
        <v>0.50182071940314499</v>
      </c>
    </row>
    <row r="70" spans="2:70" x14ac:dyDescent="0.35">
      <c r="B70" t="s">
        <v>138</v>
      </c>
      <c r="C70" s="17">
        <v>0.20942134176228899</v>
      </c>
      <c r="D70" s="17">
        <v>0.22111517219266899</v>
      </c>
      <c r="E70" s="17">
        <v>0.19786571031252201</v>
      </c>
      <c r="F70" s="17"/>
      <c r="G70" s="17">
        <v>0.126538293307768</v>
      </c>
      <c r="H70" s="17">
        <v>0.115536529157444</v>
      </c>
      <c r="I70" s="17">
        <v>0.148663912434122</v>
      </c>
      <c r="J70" s="17">
        <v>0.19180494531526701</v>
      </c>
      <c r="K70" s="17">
        <v>0.29801008845580101</v>
      </c>
      <c r="L70" s="17">
        <v>0.34564269874340098</v>
      </c>
      <c r="M70" s="17"/>
      <c r="N70" s="17">
        <v>0.18091935430532</v>
      </c>
      <c r="O70" s="17">
        <v>0.20425470157731199</v>
      </c>
      <c r="P70" s="17">
        <v>0.200274128922689</v>
      </c>
      <c r="Q70" s="17">
        <v>0.25241341835661602</v>
      </c>
      <c r="R70" s="17"/>
      <c r="S70" s="17">
        <v>0.16292468894086701</v>
      </c>
      <c r="T70" s="17">
        <v>0.21731779621617001</v>
      </c>
      <c r="U70" s="17">
        <v>0.20977216081173899</v>
      </c>
      <c r="V70" s="17">
        <v>0.245384605959271</v>
      </c>
      <c r="W70" s="17">
        <v>0.22897444601809799</v>
      </c>
      <c r="X70" s="17">
        <v>0.207839726281838</v>
      </c>
      <c r="Y70" s="17">
        <v>0.212216541954105</v>
      </c>
      <c r="Z70" s="17">
        <v>0.17674141540357599</v>
      </c>
      <c r="AA70" s="17">
        <v>0.19581654690526501</v>
      </c>
      <c r="AB70" s="17">
        <v>0.24261734447061001</v>
      </c>
      <c r="AC70" s="17">
        <v>0.24562037515806101</v>
      </c>
      <c r="AD70" s="17">
        <v>0.16825476866244901</v>
      </c>
      <c r="AE70" s="17"/>
      <c r="AF70" s="17">
        <v>0.23840800359883199</v>
      </c>
      <c r="AG70" s="17">
        <v>0.206072670180764</v>
      </c>
      <c r="AH70" s="17">
        <v>0.204847692998507</v>
      </c>
      <c r="AI70" s="17"/>
      <c r="AJ70" s="17">
        <v>0.239760764384192</v>
      </c>
      <c r="AK70" s="17">
        <v>0.16159066901158201</v>
      </c>
      <c r="AL70" s="17">
        <v>0.24500399560696501</v>
      </c>
      <c r="AM70" s="17">
        <v>0.179879851074948</v>
      </c>
      <c r="AN70" s="17">
        <v>0.245798991299091</v>
      </c>
      <c r="AO70" s="17"/>
      <c r="AP70" s="17">
        <v>0.23760350055290599</v>
      </c>
      <c r="AQ70" s="17">
        <v>0.162401093642731</v>
      </c>
      <c r="AR70" s="17">
        <v>0.20907185788656099</v>
      </c>
      <c r="AS70" s="17"/>
      <c r="AT70" s="17">
        <v>0.27564742561218603</v>
      </c>
      <c r="AU70" s="17">
        <v>0.21106541574023799</v>
      </c>
      <c r="AV70" s="17">
        <v>0.16435054424508999</v>
      </c>
      <c r="AW70" s="17">
        <v>0.140885934083369</v>
      </c>
      <c r="AX70" s="17">
        <v>0.19125271934437901</v>
      </c>
      <c r="AY70" s="17"/>
      <c r="AZ70" s="17">
        <v>0.25756766229406097</v>
      </c>
      <c r="BA70" s="17">
        <v>0.29089230995080201</v>
      </c>
      <c r="BB70" s="17">
        <v>0.29748060389026598</v>
      </c>
      <c r="BC70" s="17">
        <v>0.263633555588766</v>
      </c>
      <c r="BD70" s="17">
        <v>0.229355281171086</v>
      </c>
      <c r="BE70" s="17">
        <v>0.251355057627898</v>
      </c>
      <c r="BF70" s="17">
        <v>0.181121799151922</v>
      </c>
      <c r="BG70" s="17">
        <v>0.20138345326101401</v>
      </c>
      <c r="BH70" s="17">
        <v>0.20293566339344599</v>
      </c>
      <c r="BI70" s="17">
        <v>0.13288764557211699</v>
      </c>
      <c r="BJ70" s="17">
        <v>0.174618826635557</v>
      </c>
      <c r="BK70" s="17">
        <v>0.153879360699232</v>
      </c>
      <c r="BL70" s="17">
        <v>0.14003199692404</v>
      </c>
      <c r="BM70" s="17">
        <v>0.134572879379004</v>
      </c>
      <c r="BN70" s="17">
        <v>9.5583418614233903E-2</v>
      </c>
      <c r="BO70" s="17">
        <v>0.10523204217846401</v>
      </c>
      <c r="BP70" s="17"/>
      <c r="BQ70" s="17">
        <v>0.14984516932420799</v>
      </c>
      <c r="BR70" s="17">
        <v>0.237171510504251</v>
      </c>
    </row>
    <row r="71" spans="2:70" x14ac:dyDescent="0.35">
      <c r="B71" t="s">
        <v>139</v>
      </c>
      <c r="C71" s="17">
        <v>5.1264313705956702E-2</v>
      </c>
      <c r="D71" s="17">
        <v>5.0775940557576199E-2</v>
      </c>
      <c r="E71" s="17">
        <v>5.1600172251608498E-2</v>
      </c>
      <c r="F71" s="17"/>
      <c r="G71" s="17">
        <v>4.4203021264938698E-2</v>
      </c>
      <c r="H71" s="17">
        <v>4.4414203563356298E-2</v>
      </c>
      <c r="I71" s="17">
        <v>3.0424456669027902E-2</v>
      </c>
      <c r="J71" s="17">
        <v>4.2604099747553199E-2</v>
      </c>
      <c r="K71" s="17">
        <v>4.8217219511748899E-2</v>
      </c>
      <c r="L71" s="17">
        <v>8.7684650464967595E-2</v>
      </c>
      <c r="M71" s="17"/>
      <c r="N71" s="17">
        <v>3.2197952417245199E-2</v>
      </c>
      <c r="O71" s="17">
        <v>5.5408530388040902E-2</v>
      </c>
      <c r="P71" s="17">
        <v>5.42200731149119E-2</v>
      </c>
      <c r="Q71" s="17">
        <v>6.56155105633765E-2</v>
      </c>
      <c r="R71" s="17"/>
      <c r="S71" s="17">
        <v>4.0115349280252698E-2</v>
      </c>
      <c r="T71" s="17">
        <v>4.4376894462636797E-2</v>
      </c>
      <c r="U71" s="17">
        <v>5.0813278204612601E-2</v>
      </c>
      <c r="V71" s="17">
        <v>5.1091909477555202E-2</v>
      </c>
      <c r="W71" s="17">
        <v>6.3770054663155301E-2</v>
      </c>
      <c r="X71" s="17">
        <v>4.8318974436565097E-2</v>
      </c>
      <c r="Y71" s="17">
        <v>5.6869999824951598E-2</v>
      </c>
      <c r="Z71" s="17">
        <v>4.7670191700737399E-2</v>
      </c>
      <c r="AA71" s="17">
        <v>5.8237892082594202E-2</v>
      </c>
      <c r="AB71" s="17">
        <v>6.70910859677918E-2</v>
      </c>
      <c r="AC71" s="17">
        <v>4.8359708594091201E-2</v>
      </c>
      <c r="AD71" s="17">
        <v>3.6154837523691599E-2</v>
      </c>
      <c r="AE71" s="17"/>
      <c r="AF71" s="17">
        <v>6.5675538873228606E-2</v>
      </c>
      <c r="AG71" s="17">
        <v>3.8638936072868398E-2</v>
      </c>
      <c r="AH71" s="17">
        <v>4.9762716527412397E-2</v>
      </c>
      <c r="AI71" s="17"/>
      <c r="AJ71" s="17">
        <v>5.8618254022486799E-2</v>
      </c>
      <c r="AK71" s="17">
        <v>3.5821355034913703E-2</v>
      </c>
      <c r="AL71" s="17">
        <v>5.3439670145378801E-2</v>
      </c>
      <c r="AM71" s="17">
        <v>6.5715712437799403E-2</v>
      </c>
      <c r="AN71" s="17">
        <v>5.3945542445524401E-2</v>
      </c>
      <c r="AO71" s="17"/>
      <c r="AP71" s="17">
        <v>5.4485841887427403E-2</v>
      </c>
      <c r="AQ71" s="17">
        <v>3.53783057193282E-2</v>
      </c>
      <c r="AR71" s="17">
        <v>4.7673949186437199E-2</v>
      </c>
      <c r="AS71" s="17"/>
      <c r="AT71" s="17">
        <v>5.6775906243517103E-2</v>
      </c>
      <c r="AU71" s="17">
        <v>5.2755866522028502E-2</v>
      </c>
      <c r="AV71" s="17">
        <v>4.5641276116242399E-2</v>
      </c>
      <c r="AW71" s="17">
        <v>2.9960829617540399E-2</v>
      </c>
      <c r="AX71" s="17">
        <v>3.2971826697904098E-2</v>
      </c>
      <c r="AY71" s="17"/>
      <c r="AZ71" s="17">
        <v>3.7265181363522602E-2</v>
      </c>
      <c r="BA71" s="17">
        <v>6.5379662181032305E-2</v>
      </c>
      <c r="BB71" s="17">
        <v>6.50286781322508E-2</v>
      </c>
      <c r="BC71" s="17">
        <v>5.3021209222917302E-2</v>
      </c>
      <c r="BD71" s="17">
        <v>5.3976675721646203E-2</v>
      </c>
      <c r="BE71" s="17">
        <v>6.3767724359838296E-2</v>
      </c>
      <c r="BF71" s="17">
        <v>6.8473766362945193E-2</v>
      </c>
      <c r="BG71" s="17">
        <v>5.0056708504157298E-2</v>
      </c>
      <c r="BH71" s="17">
        <v>4.7928533746529001E-2</v>
      </c>
      <c r="BI71" s="17">
        <v>5.3270497180797502E-2</v>
      </c>
      <c r="BJ71" s="17">
        <v>2.7745744931839698E-2</v>
      </c>
      <c r="BK71" s="17">
        <v>2.9025993848659899E-2</v>
      </c>
      <c r="BL71" s="17">
        <v>4.6530357140378897E-2</v>
      </c>
      <c r="BM71" s="17">
        <v>3.8724306241751001E-2</v>
      </c>
      <c r="BN71" s="17">
        <v>1.05090374924486E-2</v>
      </c>
      <c r="BO71" s="17">
        <v>2.8555351380460101E-2</v>
      </c>
      <c r="BP71" s="17"/>
      <c r="BQ71" s="17">
        <v>2.9889914552382699E-2</v>
      </c>
      <c r="BR71" s="17">
        <v>6.1636621983206699E-2</v>
      </c>
    </row>
    <row r="72" spans="2:70" x14ac:dyDescent="0.35">
      <c r="B72" t="s">
        <v>140</v>
      </c>
      <c r="C72" s="17">
        <v>1.3473563348945901E-2</v>
      </c>
      <c r="D72" s="17">
        <v>1.3161707857179E-2</v>
      </c>
      <c r="E72" s="17">
        <v>1.38644532659719E-2</v>
      </c>
      <c r="F72" s="17"/>
      <c r="G72" s="17">
        <v>8.5805289482231394E-3</v>
      </c>
      <c r="H72" s="17">
        <v>4.4650760519706302E-3</v>
      </c>
      <c r="I72" s="17">
        <v>6.4729399887608298E-3</v>
      </c>
      <c r="J72" s="17">
        <v>1.7947002068096199E-2</v>
      </c>
      <c r="K72" s="17">
        <v>2.7572458843343101E-2</v>
      </c>
      <c r="L72" s="17">
        <v>1.6673086545463501E-2</v>
      </c>
      <c r="M72" s="17"/>
      <c r="N72" s="17">
        <v>2.6489457085983599E-3</v>
      </c>
      <c r="O72" s="17">
        <v>1.75163568623792E-2</v>
      </c>
      <c r="P72" s="17">
        <v>1.00827539015701E-2</v>
      </c>
      <c r="Q72" s="17">
        <v>2.1903357004621399E-2</v>
      </c>
      <c r="R72" s="17"/>
      <c r="S72" s="17">
        <v>7.6475840830512003E-3</v>
      </c>
      <c r="T72" s="17">
        <v>8.4526884624695504E-3</v>
      </c>
      <c r="U72" s="17">
        <v>1.19936444048167E-2</v>
      </c>
      <c r="V72" s="17">
        <v>1.6482992572253899E-2</v>
      </c>
      <c r="W72" s="17">
        <v>1.34042812412309E-2</v>
      </c>
      <c r="X72" s="17">
        <v>1.13251031226375E-2</v>
      </c>
      <c r="Y72" s="17">
        <v>1.24009926771889E-2</v>
      </c>
      <c r="Z72" s="17">
        <v>1.7759179082047501E-2</v>
      </c>
      <c r="AA72" s="17">
        <v>1.31706956968399E-2</v>
      </c>
      <c r="AB72" s="17">
        <v>2.2559086237189999E-2</v>
      </c>
      <c r="AC72" s="17">
        <v>2.9421005157160701E-2</v>
      </c>
      <c r="AD72" s="17">
        <v>8.3505473230696802E-3</v>
      </c>
      <c r="AE72" s="17"/>
      <c r="AF72" s="17">
        <v>2.3948964303170301E-2</v>
      </c>
      <c r="AG72" s="17">
        <v>5.1895421122465099E-3</v>
      </c>
      <c r="AH72" s="17">
        <v>1.66658455664698E-2</v>
      </c>
      <c r="AI72" s="17"/>
      <c r="AJ72" s="17">
        <v>1.5106129134910299E-2</v>
      </c>
      <c r="AK72" s="17">
        <v>6.7923268762523298E-3</v>
      </c>
      <c r="AL72" s="17">
        <v>1.4841519009336701E-2</v>
      </c>
      <c r="AM72" s="17">
        <v>4.83356186923544E-2</v>
      </c>
      <c r="AN72" s="17">
        <v>2.04683348190677E-2</v>
      </c>
      <c r="AO72" s="17"/>
      <c r="AP72" s="17">
        <v>1.24534056720984E-2</v>
      </c>
      <c r="AQ72" s="17">
        <v>8.1808288011029004E-3</v>
      </c>
      <c r="AR72" s="17">
        <v>1.4307781952933699E-2</v>
      </c>
      <c r="AS72" s="17"/>
      <c r="AT72" s="17">
        <v>1.62246867156574E-2</v>
      </c>
      <c r="AU72" s="17">
        <v>1.92412432465352E-2</v>
      </c>
      <c r="AV72" s="17">
        <v>6.2319516423171503E-3</v>
      </c>
      <c r="AW72" s="17">
        <v>4.9516186988293499E-3</v>
      </c>
      <c r="AX72" s="17">
        <v>1.6782834768246001E-2</v>
      </c>
      <c r="AY72" s="17"/>
      <c r="AZ72" s="17">
        <v>5.7579780823068E-2</v>
      </c>
      <c r="BA72" s="17">
        <v>3.2992733285000901E-2</v>
      </c>
      <c r="BB72" s="17">
        <v>1.8654900544537899E-2</v>
      </c>
      <c r="BC72" s="17">
        <v>1.8076247916655901E-2</v>
      </c>
      <c r="BD72" s="17">
        <v>1.9959529167075201E-2</v>
      </c>
      <c r="BE72" s="17">
        <v>1.4009060007220299E-2</v>
      </c>
      <c r="BF72" s="17">
        <v>7.4245530544630204E-3</v>
      </c>
      <c r="BG72" s="17">
        <v>7.4687632586369198E-3</v>
      </c>
      <c r="BH72" s="17">
        <v>1.9835959696494699E-2</v>
      </c>
      <c r="BI72" s="17">
        <v>8.4572521575268407E-3</v>
      </c>
      <c r="BJ72" s="17">
        <v>6.6398778973273702E-3</v>
      </c>
      <c r="BK72" s="17">
        <v>1.09054345187732E-2</v>
      </c>
      <c r="BL72" s="17">
        <v>0</v>
      </c>
      <c r="BM72" s="17">
        <v>9.3300781206640607E-3</v>
      </c>
      <c r="BN72" s="17">
        <v>0</v>
      </c>
      <c r="BO72" s="17">
        <v>8.8254201689580598E-3</v>
      </c>
      <c r="BP72" s="17"/>
      <c r="BQ72" s="17">
        <v>6.2020651879627102E-3</v>
      </c>
      <c r="BR72" s="17">
        <v>1.6336234027864199E-2</v>
      </c>
    </row>
    <row r="73" spans="2:70" x14ac:dyDescent="0.35">
      <c r="B73" t="s">
        <v>129</v>
      </c>
      <c r="C73" s="17">
        <v>1.4153252337545999E-3</v>
      </c>
      <c r="D73" s="17">
        <v>2.3523969112212301E-3</v>
      </c>
      <c r="E73" s="17">
        <v>5.0995702525281298E-4</v>
      </c>
      <c r="F73" s="17"/>
      <c r="G73" s="17">
        <v>4.6279163440011697E-3</v>
      </c>
      <c r="H73" s="17">
        <v>0</v>
      </c>
      <c r="I73" s="17">
        <v>2.9908529634419599E-3</v>
      </c>
      <c r="J73" s="17">
        <v>0</v>
      </c>
      <c r="K73" s="17">
        <v>1.8600589859463501E-3</v>
      </c>
      <c r="L73" s="17">
        <v>0</v>
      </c>
      <c r="M73" s="17"/>
      <c r="N73" s="17">
        <v>0</v>
      </c>
      <c r="O73" s="17">
        <v>9.2130272957103904E-4</v>
      </c>
      <c r="P73" s="17">
        <v>2.3605886172891402E-3</v>
      </c>
      <c r="Q73" s="17">
        <v>2.6437333185847199E-3</v>
      </c>
      <c r="R73" s="17"/>
      <c r="S73" s="17">
        <v>2.7611751764611502E-3</v>
      </c>
      <c r="T73" s="17">
        <v>2.00244674473189E-3</v>
      </c>
      <c r="U73" s="17">
        <v>0</v>
      </c>
      <c r="V73" s="17">
        <v>0</v>
      </c>
      <c r="W73" s="17">
        <v>0</v>
      </c>
      <c r="X73" s="17">
        <v>5.8838589850850904E-3</v>
      </c>
      <c r="Y73" s="17">
        <v>0</v>
      </c>
      <c r="Z73" s="17">
        <v>0</v>
      </c>
      <c r="AA73" s="17">
        <v>0</v>
      </c>
      <c r="AB73" s="17">
        <v>2.6516087663674601E-3</v>
      </c>
      <c r="AC73" s="17">
        <v>0</v>
      </c>
      <c r="AD73" s="17">
        <v>0</v>
      </c>
      <c r="AE73" s="17"/>
      <c r="AF73" s="17">
        <v>0</v>
      </c>
      <c r="AG73" s="17">
        <v>5.8755554930773398E-4</v>
      </c>
      <c r="AH73" s="17">
        <v>6.0550311912455704E-3</v>
      </c>
      <c r="AI73" s="17"/>
      <c r="AJ73" s="17">
        <v>1.46646945417468E-3</v>
      </c>
      <c r="AK73" s="17">
        <v>0</v>
      </c>
      <c r="AL73" s="17">
        <v>0</v>
      </c>
      <c r="AM73" s="17">
        <v>0</v>
      </c>
      <c r="AN73" s="17">
        <v>1.87326751173951E-3</v>
      </c>
      <c r="AO73" s="17"/>
      <c r="AP73" s="17">
        <v>0</v>
      </c>
      <c r="AQ73" s="17">
        <v>1.50851536041524E-3</v>
      </c>
      <c r="AR73" s="17">
        <v>6.0001748264883296E-3</v>
      </c>
      <c r="AS73" s="17"/>
      <c r="AT73" s="17">
        <v>0</v>
      </c>
      <c r="AU73" s="17">
        <v>1.0769012245488399E-3</v>
      </c>
      <c r="AV73" s="17">
        <v>9.0680013436613099E-4</v>
      </c>
      <c r="AW73" s="17">
        <v>2.4094890975879298E-3</v>
      </c>
      <c r="AX73" s="17">
        <v>0</v>
      </c>
      <c r="AY73" s="17"/>
      <c r="AZ73" s="17">
        <v>0</v>
      </c>
      <c r="BA73" s="17">
        <v>0</v>
      </c>
      <c r="BB73" s="17">
        <v>0</v>
      </c>
      <c r="BC73" s="17">
        <v>0</v>
      </c>
      <c r="BD73" s="17">
        <v>3.7293225457461199E-3</v>
      </c>
      <c r="BE73" s="17">
        <v>2.4670349796920301E-3</v>
      </c>
      <c r="BF73" s="17">
        <v>0</v>
      </c>
      <c r="BG73" s="17">
        <v>0</v>
      </c>
      <c r="BH73" s="17">
        <v>4.0197400942424497E-3</v>
      </c>
      <c r="BI73" s="17">
        <v>0</v>
      </c>
      <c r="BJ73" s="17">
        <v>3.17449842721035E-3</v>
      </c>
      <c r="BK73" s="17">
        <v>0</v>
      </c>
      <c r="BL73" s="17">
        <v>0</v>
      </c>
      <c r="BM73" s="17">
        <v>0</v>
      </c>
      <c r="BN73" s="17">
        <v>0</v>
      </c>
      <c r="BO73" s="17">
        <v>6.4811064517501602E-3</v>
      </c>
      <c r="BP73" s="17"/>
      <c r="BQ73" s="17">
        <v>0</v>
      </c>
      <c r="BR73" s="17">
        <v>1.33950181387067E-3</v>
      </c>
    </row>
    <row r="74" spans="2:70" x14ac:dyDescent="0.35">
      <c r="B74" t="s">
        <v>141</v>
      </c>
      <c r="C74" s="17">
        <v>0.72442545594905405</v>
      </c>
      <c r="D74" s="17">
        <v>0.71259478248135399</v>
      </c>
      <c r="E74" s="17">
        <v>0.73615970714464496</v>
      </c>
      <c r="F74" s="17"/>
      <c r="G74" s="17">
        <v>0.81605024013506899</v>
      </c>
      <c r="H74" s="17">
        <v>0.83558419122722905</v>
      </c>
      <c r="I74" s="17">
        <v>0.81144783794464703</v>
      </c>
      <c r="J74" s="17">
        <v>0.74764395286908403</v>
      </c>
      <c r="K74" s="17">
        <v>0.62434017420316101</v>
      </c>
      <c r="L74" s="17">
        <v>0.54999956424616803</v>
      </c>
      <c r="M74" s="17"/>
      <c r="N74" s="17">
        <v>0.78423374756883601</v>
      </c>
      <c r="O74" s="17">
        <v>0.721899108442697</v>
      </c>
      <c r="P74" s="17">
        <v>0.73306245544353998</v>
      </c>
      <c r="Q74" s="17">
        <v>0.65742398075680097</v>
      </c>
      <c r="R74" s="17"/>
      <c r="S74" s="17">
        <v>0.78655120251936705</v>
      </c>
      <c r="T74" s="17">
        <v>0.727850174113992</v>
      </c>
      <c r="U74" s="17">
        <v>0.72742091657883101</v>
      </c>
      <c r="V74" s="17">
        <v>0.68704049199091999</v>
      </c>
      <c r="W74" s="17">
        <v>0.69385121807751504</v>
      </c>
      <c r="X74" s="17">
        <v>0.72663233717387399</v>
      </c>
      <c r="Y74" s="17">
        <v>0.71851246554375503</v>
      </c>
      <c r="Z74" s="17">
        <v>0.75782921381363899</v>
      </c>
      <c r="AA74" s="17">
        <v>0.732774865315301</v>
      </c>
      <c r="AB74" s="17">
        <v>0.66508087455804099</v>
      </c>
      <c r="AC74" s="17">
        <v>0.67659891109068704</v>
      </c>
      <c r="AD74" s="17">
        <v>0.78723984649079004</v>
      </c>
      <c r="AE74" s="17"/>
      <c r="AF74" s="17">
        <v>0.67196749322477001</v>
      </c>
      <c r="AG74" s="17">
        <v>0.74951129608481304</v>
      </c>
      <c r="AH74" s="17">
        <v>0.72266871371636598</v>
      </c>
      <c r="AI74" s="17"/>
      <c r="AJ74" s="17">
        <v>0.68504838300423598</v>
      </c>
      <c r="AK74" s="17">
        <v>0.79579564907725198</v>
      </c>
      <c r="AL74" s="17">
        <v>0.68671481523831901</v>
      </c>
      <c r="AM74" s="17">
        <v>0.70606881779489805</v>
      </c>
      <c r="AN74" s="17">
        <v>0.67791386392457698</v>
      </c>
      <c r="AO74" s="17"/>
      <c r="AP74" s="17">
        <v>0.69545725188756902</v>
      </c>
      <c r="AQ74" s="17">
        <v>0.79253125647642297</v>
      </c>
      <c r="AR74" s="17">
        <v>0.72294623614758002</v>
      </c>
      <c r="AS74" s="17"/>
      <c r="AT74" s="17">
        <v>0.65135198142864004</v>
      </c>
      <c r="AU74" s="17">
        <v>0.71586057326664898</v>
      </c>
      <c r="AV74" s="17">
        <v>0.78286942786198499</v>
      </c>
      <c r="AW74" s="17">
        <v>0.82179212850267302</v>
      </c>
      <c r="AX74" s="17">
        <v>0.75899261918947103</v>
      </c>
      <c r="AY74" s="17"/>
      <c r="AZ74" s="17">
        <v>0.64758737551934897</v>
      </c>
      <c r="BA74" s="17">
        <v>0.610735294583165</v>
      </c>
      <c r="BB74" s="17">
        <v>0.61883581743294502</v>
      </c>
      <c r="BC74" s="17">
        <v>0.66526898727166095</v>
      </c>
      <c r="BD74" s="17">
        <v>0.69297919139444697</v>
      </c>
      <c r="BE74" s="17">
        <v>0.66840112302535204</v>
      </c>
      <c r="BF74" s="17">
        <v>0.74297988143066895</v>
      </c>
      <c r="BG74" s="17">
        <v>0.74109107497619198</v>
      </c>
      <c r="BH74" s="17">
        <v>0.72528010306928803</v>
      </c>
      <c r="BI74" s="17">
        <v>0.805384605089559</v>
      </c>
      <c r="BJ74" s="17">
        <v>0.78782105210806497</v>
      </c>
      <c r="BK74" s="17">
        <v>0.80618921093333495</v>
      </c>
      <c r="BL74" s="17">
        <v>0.81343764593558099</v>
      </c>
      <c r="BM74" s="17">
        <v>0.81737273625858098</v>
      </c>
      <c r="BN74" s="17">
        <v>0.89390754389331695</v>
      </c>
      <c r="BO74" s="17">
        <v>0.85090607982036703</v>
      </c>
      <c r="BP74" s="17"/>
      <c r="BQ74" s="17">
        <v>0.81406285093544695</v>
      </c>
      <c r="BR74" s="17">
        <v>0.68351613167080705</v>
      </c>
    </row>
    <row r="75" spans="2:70" x14ac:dyDescent="0.35">
      <c r="B75" t="s">
        <v>142</v>
      </c>
      <c r="C75" s="17">
        <v>6.4737877054902596E-2</v>
      </c>
      <c r="D75" s="17">
        <v>6.3937648414755202E-2</v>
      </c>
      <c r="E75" s="17">
        <v>6.5464625517580394E-2</v>
      </c>
      <c r="F75" s="17"/>
      <c r="G75" s="17">
        <v>5.2783550213161799E-2</v>
      </c>
      <c r="H75" s="17">
        <v>4.8879279615327002E-2</v>
      </c>
      <c r="I75" s="17">
        <v>3.6897396657788802E-2</v>
      </c>
      <c r="J75" s="17">
        <v>6.0551101815649398E-2</v>
      </c>
      <c r="K75" s="17">
        <v>7.5789678355091997E-2</v>
      </c>
      <c r="L75" s="17">
        <v>0.104357737010431</v>
      </c>
      <c r="M75" s="17"/>
      <c r="N75" s="17">
        <v>3.4846898125843601E-2</v>
      </c>
      <c r="O75" s="17">
        <v>7.2924887250420095E-2</v>
      </c>
      <c r="P75" s="17">
        <v>6.4302827016482003E-2</v>
      </c>
      <c r="Q75" s="17">
        <v>8.7518867567997899E-2</v>
      </c>
      <c r="R75" s="17"/>
      <c r="S75" s="17">
        <v>4.7762933363303901E-2</v>
      </c>
      <c r="T75" s="17">
        <v>5.2829582925106401E-2</v>
      </c>
      <c r="U75" s="17">
        <v>6.2806922609429203E-2</v>
      </c>
      <c r="V75" s="17">
        <v>6.7574902049809094E-2</v>
      </c>
      <c r="W75" s="17">
        <v>7.7174335904386202E-2</v>
      </c>
      <c r="X75" s="17">
        <v>5.9644077559202598E-2</v>
      </c>
      <c r="Y75" s="17">
        <v>6.9270992502140499E-2</v>
      </c>
      <c r="Z75" s="17">
        <v>6.5429370782784907E-2</v>
      </c>
      <c r="AA75" s="17">
        <v>7.1408587779434096E-2</v>
      </c>
      <c r="AB75" s="17">
        <v>8.9650172204981796E-2</v>
      </c>
      <c r="AC75" s="17">
        <v>7.7780713751251895E-2</v>
      </c>
      <c r="AD75" s="17">
        <v>4.4505384846761302E-2</v>
      </c>
      <c r="AE75" s="17"/>
      <c r="AF75" s="17">
        <v>8.9624503176398904E-2</v>
      </c>
      <c r="AG75" s="17">
        <v>4.38284781851149E-2</v>
      </c>
      <c r="AH75" s="17">
        <v>6.6428562093882204E-2</v>
      </c>
      <c r="AI75" s="17"/>
      <c r="AJ75" s="17">
        <v>7.37243831573971E-2</v>
      </c>
      <c r="AK75" s="17">
        <v>4.2613681911165997E-2</v>
      </c>
      <c r="AL75" s="17">
        <v>6.8281189154715496E-2</v>
      </c>
      <c r="AM75" s="17">
        <v>0.114051331130154</v>
      </c>
      <c r="AN75" s="17">
        <v>7.4413877264592199E-2</v>
      </c>
      <c r="AO75" s="17"/>
      <c r="AP75" s="17">
        <v>6.6939247559525794E-2</v>
      </c>
      <c r="AQ75" s="17">
        <v>4.35591345204311E-2</v>
      </c>
      <c r="AR75" s="17">
        <v>6.1981731139370798E-2</v>
      </c>
      <c r="AS75" s="17"/>
      <c r="AT75" s="17">
        <v>7.3000592959174507E-2</v>
      </c>
      <c r="AU75" s="17">
        <v>7.1997109768563702E-2</v>
      </c>
      <c r="AV75" s="17">
        <v>5.1873227758559598E-2</v>
      </c>
      <c r="AW75" s="17">
        <v>3.4912448316369797E-2</v>
      </c>
      <c r="AX75" s="17">
        <v>4.9754661466150103E-2</v>
      </c>
      <c r="AY75" s="17"/>
      <c r="AZ75" s="17">
        <v>9.4844962186590595E-2</v>
      </c>
      <c r="BA75" s="17">
        <v>9.83723954660332E-2</v>
      </c>
      <c r="BB75" s="17">
        <v>8.3683578676788703E-2</v>
      </c>
      <c r="BC75" s="17">
        <v>7.1097457139573203E-2</v>
      </c>
      <c r="BD75" s="17">
        <v>7.3936204888721394E-2</v>
      </c>
      <c r="BE75" s="17">
        <v>7.7776784367058593E-2</v>
      </c>
      <c r="BF75" s="17">
        <v>7.5898319417408294E-2</v>
      </c>
      <c r="BG75" s="17">
        <v>5.7525471762794197E-2</v>
      </c>
      <c r="BH75" s="17">
        <v>6.7764493443023696E-2</v>
      </c>
      <c r="BI75" s="17">
        <v>6.1727749338324298E-2</v>
      </c>
      <c r="BJ75" s="17">
        <v>3.4385622829167101E-2</v>
      </c>
      <c r="BK75" s="17">
        <v>3.9931428367433103E-2</v>
      </c>
      <c r="BL75" s="17">
        <v>4.6530357140378897E-2</v>
      </c>
      <c r="BM75" s="17">
        <v>4.8054384362415097E-2</v>
      </c>
      <c r="BN75" s="17">
        <v>1.05090374924486E-2</v>
      </c>
      <c r="BO75" s="17">
        <v>3.7380771549418199E-2</v>
      </c>
      <c r="BP75" s="17"/>
      <c r="BQ75" s="17">
        <v>3.6091979740345399E-2</v>
      </c>
      <c r="BR75" s="17">
        <v>7.7972856011070901E-2</v>
      </c>
    </row>
    <row r="76" spans="2:70" x14ac:dyDescent="0.35">
      <c r="B76" t="s">
        <v>143</v>
      </c>
      <c r="C76" s="17">
        <v>0.65968757889415097</v>
      </c>
      <c r="D76" s="17">
        <v>0.64865713406659897</v>
      </c>
      <c r="E76" s="17">
        <v>0.67069508162706404</v>
      </c>
      <c r="F76" s="17"/>
      <c r="G76" s="17">
        <v>0.76326668992190805</v>
      </c>
      <c r="H76" s="17">
        <v>0.78670491161190204</v>
      </c>
      <c r="I76" s="17">
        <v>0.77455044128685802</v>
      </c>
      <c r="J76" s="17">
        <v>0.68709285105343398</v>
      </c>
      <c r="K76" s="17">
        <v>0.54855049584806903</v>
      </c>
      <c r="L76" s="17">
        <v>0.44564182723573698</v>
      </c>
      <c r="M76" s="17"/>
      <c r="N76" s="17">
        <v>0.74938684944299305</v>
      </c>
      <c r="O76" s="17">
        <v>0.64897422119227599</v>
      </c>
      <c r="P76" s="17">
        <v>0.66875962842705805</v>
      </c>
      <c r="Q76" s="17">
        <v>0.56990511318880299</v>
      </c>
      <c r="R76" s="17"/>
      <c r="S76" s="17">
        <v>0.73878826915606399</v>
      </c>
      <c r="T76" s="17">
        <v>0.67502059118888602</v>
      </c>
      <c r="U76" s="17">
        <v>0.66461399396940202</v>
      </c>
      <c r="V76" s="17">
        <v>0.61946558994111101</v>
      </c>
      <c r="W76" s="17">
        <v>0.61667688217312899</v>
      </c>
      <c r="X76" s="17">
        <v>0.66698825961467101</v>
      </c>
      <c r="Y76" s="17">
        <v>0.64924147304161395</v>
      </c>
      <c r="Z76" s="17">
        <v>0.692399843030854</v>
      </c>
      <c r="AA76" s="17">
        <v>0.66136627753586696</v>
      </c>
      <c r="AB76" s="17">
        <v>0.57543070235305904</v>
      </c>
      <c r="AC76" s="17">
        <v>0.59881819733943498</v>
      </c>
      <c r="AD76" s="17">
        <v>0.74273446164402801</v>
      </c>
      <c r="AE76" s="17"/>
      <c r="AF76" s="17">
        <v>0.58234299004837098</v>
      </c>
      <c r="AG76" s="17">
        <v>0.705682817899699</v>
      </c>
      <c r="AH76" s="17">
        <v>0.65624015162248395</v>
      </c>
      <c r="AI76" s="17"/>
      <c r="AJ76" s="17">
        <v>0.61132399984683905</v>
      </c>
      <c r="AK76" s="17">
        <v>0.75318196716608599</v>
      </c>
      <c r="AL76" s="17">
        <v>0.61843362608360397</v>
      </c>
      <c r="AM76" s="17">
        <v>0.59201748666474396</v>
      </c>
      <c r="AN76" s="17">
        <v>0.60349998665998505</v>
      </c>
      <c r="AO76" s="17"/>
      <c r="AP76" s="17">
        <v>0.62851800432804295</v>
      </c>
      <c r="AQ76" s="17">
        <v>0.74897212195599105</v>
      </c>
      <c r="AR76" s="17">
        <v>0.66096450500820902</v>
      </c>
      <c r="AS76" s="17"/>
      <c r="AT76" s="17">
        <v>0.57835138846946499</v>
      </c>
      <c r="AU76" s="17">
        <v>0.64386346349808599</v>
      </c>
      <c r="AV76" s="17">
        <v>0.73099620010342503</v>
      </c>
      <c r="AW76" s="17">
        <v>0.78687968018630405</v>
      </c>
      <c r="AX76" s="17">
        <v>0.70923795772332099</v>
      </c>
      <c r="AY76" s="17"/>
      <c r="AZ76" s="17">
        <v>0.55274241333275798</v>
      </c>
      <c r="BA76" s="17">
        <v>0.51236289911713195</v>
      </c>
      <c r="BB76" s="17">
        <v>0.53515223875615603</v>
      </c>
      <c r="BC76" s="17">
        <v>0.59417153013208701</v>
      </c>
      <c r="BD76" s="17">
        <v>0.61904298650572498</v>
      </c>
      <c r="BE76" s="17">
        <v>0.590624338658293</v>
      </c>
      <c r="BF76" s="17">
        <v>0.66708156201326096</v>
      </c>
      <c r="BG76" s="17">
        <v>0.68356560321339799</v>
      </c>
      <c r="BH76" s="17">
        <v>0.65751560962626499</v>
      </c>
      <c r="BI76" s="17">
        <v>0.74365685575123497</v>
      </c>
      <c r="BJ76" s="17">
        <v>0.75343542927889795</v>
      </c>
      <c r="BK76" s="17">
        <v>0.76625778256590205</v>
      </c>
      <c r="BL76" s="17">
        <v>0.76690728879520198</v>
      </c>
      <c r="BM76" s="17">
        <v>0.76931835189616604</v>
      </c>
      <c r="BN76" s="17">
        <v>0.88339850640086903</v>
      </c>
      <c r="BO76" s="17">
        <v>0.81352530827094904</v>
      </c>
      <c r="BP76" s="17"/>
      <c r="BQ76" s="17">
        <v>0.777970871195102</v>
      </c>
      <c r="BR76" s="17">
        <v>0.60554327565973598</v>
      </c>
    </row>
    <row r="77" spans="2:70" x14ac:dyDescent="0.35">
      <c r="C77" s="17"/>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c r="AV77" s="17"/>
      <c r="AW77" s="17"/>
      <c r="AX77" s="17"/>
      <c r="AY77" s="17"/>
      <c r="AZ77" s="17"/>
      <c r="BA77" s="17"/>
      <c r="BB77" s="17"/>
      <c r="BC77" s="17"/>
      <c r="BD77" s="17"/>
      <c r="BE77" s="17"/>
      <c r="BF77" s="17"/>
      <c r="BG77" s="17"/>
      <c r="BH77" s="17"/>
      <c r="BI77" s="17"/>
      <c r="BJ77" s="17"/>
      <c r="BK77" s="17"/>
      <c r="BL77" s="17"/>
      <c r="BM77" s="17"/>
      <c r="BN77" s="17"/>
      <c r="BO77" s="17"/>
      <c r="BP77" s="17"/>
      <c r="BQ77" s="17"/>
      <c r="BR77" s="17"/>
    </row>
    <row r="78" spans="2:70" x14ac:dyDescent="0.35">
      <c r="B78" s="6" t="s">
        <v>146</v>
      </c>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7"/>
      <c r="BA78" s="17"/>
      <c r="BB78" s="17"/>
      <c r="BC78" s="17"/>
      <c r="BD78" s="17"/>
      <c r="BE78" s="17"/>
      <c r="BF78" s="17"/>
      <c r="BG78" s="17"/>
      <c r="BH78" s="17"/>
      <c r="BI78" s="17"/>
      <c r="BJ78" s="17"/>
      <c r="BK78" s="17"/>
      <c r="BL78" s="17"/>
      <c r="BM78" s="17"/>
      <c r="BN78" s="17"/>
      <c r="BO78" s="17"/>
      <c r="BP78" s="17"/>
      <c r="BQ78" s="17"/>
      <c r="BR78" s="17"/>
    </row>
    <row r="79" spans="2:70" x14ac:dyDescent="0.35">
      <c r="B79" s="24" t="s">
        <v>97</v>
      </c>
      <c r="C79" s="17"/>
      <c r="D79" s="17"/>
      <c r="E79" s="17"/>
      <c r="F79" s="17"/>
      <c r="G79" s="17"/>
      <c r="H79" s="17"/>
      <c r="I79" s="17"/>
      <c r="J79" s="17"/>
      <c r="K79" s="17"/>
      <c r="L79" s="17"/>
      <c r="M79" s="17"/>
      <c r="N79" s="17"/>
      <c r="O79" s="17"/>
      <c r="P79" s="17"/>
      <c r="Q79" s="17"/>
      <c r="R79" s="17"/>
      <c r="S79" s="17"/>
      <c r="T79" s="17"/>
      <c r="U79" s="17"/>
      <c r="V79" s="17"/>
      <c r="W79" s="17"/>
      <c r="X79" s="17"/>
      <c r="Y79" s="17"/>
      <c r="Z79" s="17"/>
      <c r="AA79" s="17"/>
      <c r="AB79" s="17"/>
      <c r="AC79" s="17"/>
      <c r="AD79" s="17"/>
      <c r="AE79" s="17"/>
      <c r="AF79" s="17"/>
      <c r="AG79" s="17"/>
      <c r="AH79" s="17"/>
      <c r="AI79" s="17"/>
      <c r="AJ79" s="17"/>
      <c r="AK79" s="17"/>
      <c r="AL79" s="17"/>
      <c r="AM79" s="17"/>
      <c r="AN79" s="17"/>
      <c r="AO79" s="17"/>
      <c r="AP79" s="17"/>
      <c r="AQ79" s="17"/>
      <c r="AR79" s="17"/>
      <c r="AS79" s="17"/>
      <c r="AT79" s="17"/>
      <c r="AU79" s="17"/>
      <c r="AV79" s="17"/>
      <c r="AW79" s="17"/>
      <c r="AX79" s="17"/>
      <c r="AY79" s="17"/>
      <c r="AZ79" s="17"/>
      <c r="BA79" s="17"/>
      <c r="BB79" s="17"/>
      <c r="BC79" s="17"/>
      <c r="BD79" s="17"/>
      <c r="BE79" s="17"/>
      <c r="BF79" s="17"/>
      <c r="BG79" s="17"/>
      <c r="BH79" s="17"/>
      <c r="BI79" s="17"/>
      <c r="BJ79" s="17"/>
      <c r="BK79" s="17"/>
      <c r="BL79" s="17"/>
      <c r="BM79" s="17"/>
      <c r="BN79" s="17"/>
      <c r="BO79" s="17"/>
      <c r="BP79" s="17"/>
      <c r="BQ79" s="17"/>
      <c r="BR79" s="17"/>
    </row>
    <row r="80" spans="2:70" x14ac:dyDescent="0.35">
      <c r="B80" t="s">
        <v>136</v>
      </c>
      <c r="C80" s="17">
        <v>0.15461335103185</v>
      </c>
      <c r="D80" s="17">
        <v>0.17400714701629699</v>
      </c>
      <c r="E80" s="17">
        <v>0.13557536422444399</v>
      </c>
      <c r="F80" s="17"/>
      <c r="G80" s="17">
        <v>0.22002916112643101</v>
      </c>
      <c r="H80" s="17">
        <v>0.20302014302923699</v>
      </c>
      <c r="I80" s="17">
        <v>0.16692488793249299</v>
      </c>
      <c r="J80" s="17">
        <v>0.15723394874330199</v>
      </c>
      <c r="K80" s="17">
        <v>0.11996292005862</v>
      </c>
      <c r="L80" s="17">
        <v>8.2710577774270502E-2</v>
      </c>
      <c r="M80" s="17"/>
      <c r="N80" s="17">
        <v>0.155660020905457</v>
      </c>
      <c r="O80" s="17">
        <v>0.14112024663820899</v>
      </c>
      <c r="P80" s="17">
        <v>0.17517480479439199</v>
      </c>
      <c r="Q80" s="17">
        <v>0.15141817728572399</v>
      </c>
      <c r="R80" s="17"/>
      <c r="S80" s="17">
        <v>0.17716597224695799</v>
      </c>
      <c r="T80" s="17">
        <v>0.12943441853712101</v>
      </c>
      <c r="U80" s="17">
        <v>0.14821839292212899</v>
      </c>
      <c r="V80" s="17">
        <v>0.15140739000860801</v>
      </c>
      <c r="W80" s="17">
        <v>0.15925284830106001</v>
      </c>
      <c r="X80" s="17">
        <v>0.16443754646697201</v>
      </c>
      <c r="Y80" s="17">
        <v>0.13387575455765899</v>
      </c>
      <c r="Z80" s="17">
        <v>0.162318425066657</v>
      </c>
      <c r="AA80" s="17">
        <v>0.175613887192969</v>
      </c>
      <c r="AB80" s="17">
        <v>0.114807079264115</v>
      </c>
      <c r="AC80" s="17">
        <v>0.18629438332241199</v>
      </c>
      <c r="AD80" s="17">
        <v>0.179557167297487</v>
      </c>
      <c r="AE80" s="17"/>
      <c r="AF80" s="17">
        <v>0.15857277768150499</v>
      </c>
      <c r="AG80" s="17">
        <v>0.14839633369263</v>
      </c>
      <c r="AH80" s="17">
        <v>0.13263713355482101</v>
      </c>
      <c r="AI80" s="17"/>
      <c r="AJ80" s="17">
        <v>0.14432721499947301</v>
      </c>
      <c r="AK80" s="17">
        <v>0.164364852045608</v>
      </c>
      <c r="AL80" s="17">
        <v>0.117101838703747</v>
      </c>
      <c r="AM80" s="17">
        <v>0.133875656648476</v>
      </c>
      <c r="AN80" s="17">
        <v>0.128020554583683</v>
      </c>
      <c r="AO80" s="17"/>
      <c r="AP80" s="17">
        <v>0.146783151142936</v>
      </c>
      <c r="AQ80" s="17">
        <v>0.16272291498807501</v>
      </c>
      <c r="AR80" s="17">
        <v>0.13999243520834601</v>
      </c>
      <c r="AS80" s="17"/>
      <c r="AT80" s="17">
        <v>0.14789990882225701</v>
      </c>
      <c r="AU80" s="17">
        <v>0.15768821239320299</v>
      </c>
      <c r="AV80" s="17">
        <v>0.14958551480820001</v>
      </c>
      <c r="AW80" s="17">
        <v>0.136014800362563</v>
      </c>
      <c r="AX80" s="17">
        <v>0.31509809015171503</v>
      </c>
      <c r="AY80" s="17"/>
      <c r="AZ80" s="17">
        <v>0.24070751741035501</v>
      </c>
      <c r="BA80" s="17">
        <v>0.158610176922619</v>
      </c>
      <c r="BB80" s="17">
        <v>0.105957245001826</v>
      </c>
      <c r="BC80" s="17">
        <v>0.170148523140015</v>
      </c>
      <c r="BD80" s="17">
        <v>0.12785745291219699</v>
      </c>
      <c r="BE80" s="17">
        <v>0.13475713733915901</v>
      </c>
      <c r="BF80" s="17">
        <v>0.145792268183257</v>
      </c>
      <c r="BG80" s="17">
        <v>0.167051284857793</v>
      </c>
      <c r="BH80" s="17">
        <v>0.17670456442601401</v>
      </c>
      <c r="BI80" s="17">
        <v>0.14185452224275399</v>
      </c>
      <c r="BJ80" s="17">
        <v>0.17790240373348201</v>
      </c>
      <c r="BK80" s="17">
        <v>0.13917263972093799</v>
      </c>
      <c r="BL80" s="17">
        <v>0.18589949030341599</v>
      </c>
      <c r="BM80" s="17">
        <v>0.15377996733733201</v>
      </c>
      <c r="BN80" s="17">
        <v>0.235352063680528</v>
      </c>
      <c r="BO80" s="17">
        <v>0.22886349305749901</v>
      </c>
      <c r="BP80" s="17"/>
      <c r="BQ80" s="17">
        <v>0.19031314628874399</v>
      </c>
      <c r="BR80" s="17">
        <v>0.138439822357347</v>
      </c>
    </row>
    <row r="81" spans="2:70" x14ac:dyDescent="0.35">
      <c r="B81" t="s">
        <v>137</v>
      </c>
      <c r="C81" s="17">
        <v>0.433766658138724</v>
      </c>
      <c r="D81" s="17">
        <v>0.42884748499796799</v>
      </c>
      <c r="E81" s="17">
        <v>0.43952947480185001</v>
      </c>
      <c r="F81" s="17"/>
      <c r="G81" s="17">
        <v>0.43755604986876001</v>
      </c>
      <c r="H81" s="17">
        <v>0.50000419387246298</v>
      </c>
      <c r="I81" s="17">
        <v>0.438192011448712</v>
      </c>
      <c r="J81" s="17">
        <v>0.43088208816061102</v>
      </c>
      <c r="K81" s="17">
        <v>0.39656592606646901</v>
      </c>
      <c r="L81" s="17">
        <v>0.40103814228284801</v>
      </c>
      <c r="M81" s="17"/>
      <c r="N81" s="17">
        <v>0.45255598402400599</v>
      </c>
      <c r="O81" s="17">
        <v>0.44014128286068499</v>
      </c>
      <c r="P81" s="17">
        <v>0.43405370623006301</v>
      </c>
      <c r="Q81" s="17">
        <v>0.40724061386077098</v>
      </c>
      <c r="R81" s="17"/>
      <c r="S81" s="17">
        <v>0.40463456084188099</v>
      </c>
      <c r="T81" s="17">
        <v>0.47562627567186699</v>
      </c>
      <c r="U81" s="17">
        <v>0.46040405937319701</v>
      </c>
      <c r="V81" s="17">
        <v>0.41172271767807</v>
      </c>
      <c r="W81" s="17">
        <v>0.43532692194565598</v>
      </c>
      <c r="X81" s="17">
        <v>0.45770135245551302</v>
      </c>
      <c r="Y81" s="17">
        <v>0.41807662459845302</v>
      </c>
      <c r="Z81" s="17">
        <v>0.42388228348868001</v>
      </c>
      <c r="AA81" s="17">
        <v>0.41485623544108902</v>
      </c>
      <c r="AB81" s="17">
        <v>0.42509427199942701</v>
      </c>
      <c r="AC81" s="17">
        <v>0.43573009761485298</v>
      </c>
      <c r="AD81" s="17">
        <v>0.454961803070772</v>
      </c>
      <c r="AE81" s="17"/>
      <c r="AF81" s="17">
        <v>0.42486845980367599</v>
      </c>
      <c r="AG81" s="17">
        <v>0.44393828626787402</v>
      </c>
      <c r="AH81" s="17">
        <v>0.42452123418938498</v>
      </c>
      <c r="AI81" s="17"/>
      <c r="AJ81" s="17">
        <v>0.43860475103872598</v>
      </c>
      <c r="AK81" s="17">
        <v>0.46039793258228301</v>
      </c>
      <c r="AL81" s="17">
        <v>0.43137320577880101</v>
      </c>
      <c r="AM81" s="17">
        <v>0.36033357862346199</v>
      </c>
      <c r="AN81" s="17">
        <v>0.393499892847952</v>
      </c>
      <c r="AO81" s="17"/>
      <c r="AP81" s="17">
        <v>0.43154089508139498</v>
      </c>
      <c r="AQ81" s="17">
        <v>0.47021053582956102</v>
      </c>
      <c r="AR81" s="17">
        <v>0.43485760082159503</v>
      </c>
      <c r="AS81" s="17"/>
      <c r="AT81" s="17">
        <v>0.421615503273296</v>
      </c>
      <c r="AU81" s="17">
        <v>0.43390686882025498</v>
      </c>
      <c r="AV81" s="17">
        <v>0.448197369190312</v>
      </c>
      <c r="AW81" s="17">
        <v>0.47452085051801302</v>
      </c>
      <c r="AX81" s="17">
        <v>0.38052184586086502</v>
      </c>
      <c r="AY81" s="17"/>
      <c r="AZ81" s="17">
        <v>0.32033622214966301</v>
      </c>
      <c r="BA81" s="17">
        <v>0.35442165922706298</v>
      </c>
      <c r="BB81" s="17">
        <v>0.414075601887815</v>
      </c>
      <c r="BC81" s="17">
        <v>0.43705652682138602</v>
      </c>
      <c r="BD81" s="17">
        <v>0.45182578945619101</v>
      </c>
      <c r="BE81" s="17">
        <v>0.42770976841228697</v>
      </c>
      <c r="BF81" s="17">
        <v>0.45417044624728597</v>
      </c>
      <c r="BG81" s="17">
        <v>0.40609542230640699</v>
      </c>
      <c r="BH81" s="17">
        <v>0.426165692835965</v>
      </c>
      <c r="BI81" s="17">
        <v>0.41082579173830303</v>
      </c>
      <c r="BJ81" s="17">
        <v>0.48029707004425598</v>
      </c>
      <c r="BK81" s="17">
        <v>0.54412848011552695</v>
      </c>
      <c r="BL81" s="17">
        <v>0.46094055858449501</v>
      </c>
      <c r="BM81" s="17">
        <v>0.42125378876196301</v>
      </c>
      <c r="BN81" s="17">
        <v>0.40770549385317201</v>
      </c>
      <c r="BO81" s="17">
        <v>0.43099960362971501</v>
      </c>
      <c r="BP81" s="17"/>
      <c r="BQ81" s="17">
        <v>0.44498009976528202</v>
      </c>
      <c r="BR81" s="17">
        <v>0.43240354034383299</v>
      </c>
    </row>
    <row r="82" spans="2:70" x14ac:dyDescent="0.35">
      <c r="B82" t="s">
        <v>138</v>
      </c>
      <c r="C82" s="17">
        <v>0.26475671420292002</v>
      </c>
      <c r="D82" s="17">
        <v>0.25967680130528098</v>
      </c>
      <c r="E82" s="17">
        <v>0.26980091466040101</v>
      </c>
      <c r="F82" s="17"/>
      <c r="G82" s="17">
        <v>0.21502168165146801</v>
      </c>
      <c r="H82" s="17">
        <v>0.16087706065753299</v>
      </c>
      <c r="I82" s="17">
        <v>0.26878459276224798</v>
      </c>
      <c r="J82" s="17">
        <v>0.262593794023736</v>
      </c>
      <c r="K82" s="17">
        <v>0.31642045609438602</v>
      </c>
      <c r="L82" s="17">
        <v>0.34621729034970999</v>
      </c>
      <c r="M82" s="17"/>
      <c r="N82" s="17">
        <v>0.25532634103184398</v>
      </c>
      <c r="O82" s="17">
        <v>0.26817570015078901</v>
      </c>
      <c r="P82" s="17">
        <v>0.26555108157069202</v>
      </c>
      <c r="Q82" s="17">
        <v>0.27027177286817999</v>
      </c>
      <c r="R82" s="17"/>
      <c r="S82" s="17">
        <v>0.263481962051344</v>
      </c>
      <c r="T82" s="17">
        <v>0.238592768955846</v>
      </c>
      <c r="U82" s="17">
        <v>0.25385460255777798</v>
      </c>
      <c r="V82" s="17">
        <v>0.28416590222218802</v>
      </c>
      <c r="W82" s="17">
        <v>0.29443064543860498</v>
      </c>
      <c r="X82" s="17">
        <v>0.25335575329321802</v>
      </c>
      <c r="Y82" s="17">
        <v>0.29586720123820998</v>
      </c>
      <c r="Z82" s="17">
        <v>0.24779607233390999</v>
      </c>
      <c r="AA82" s="17">
        <v>0.26648103819077501</v>
      </c>
      <c r="AB82" s="17">
        <v>0.29728987558932102</v>
      </c>
      <c r="AC82" s="17">
        <v>0.215250688130283</v>
      </c>
      <c r="AD82" s="17">
        <v>0.23822449582160901</v>
      </c>
      <c r="AE82" s="17"/>
      <c r="AF82" s="17">
        <v>0.26656071324392999</v>
      </c>
      <c r="AG82" s="17">
        <v>0.26741337014285999</v>
      </c>
      <c r="AH82" s="17">
        <v>0.27994355871583998</v>
      </c>
      <c r="AI82" s="17"/>
      <c r="AJ82" s="17">
        <v>0.277037374203289</v>
      </c>
      <c r="AK82" s="17">
        <v>0.24708548407974601</v>
      </c>
      <c r="AL82" s="17">
        <v>0.263363574499685</v>
      </c>
      <c r="AM82" s="17">
        <v>0.302408159817801</v>
      </c>
      <c r="AN82" s="17">
        <v>0.30370062968765299</v>
      </c>
      <c r="AO82" s="17"/>
      <c r="AP82" s="17">
        <v>0.28346061210265799</v>
      </c>
      <c r="AQ82" s="17">
        <v>0.23383188863270399</v>
      </c>
      <c r="AR82" s="17">
        <v>0.238674821160059</v>
      </c>
      <c r="AS82" s="17"/>
      <c r="AT82" s="17">
        <v>0.28632956998836201</v>
      </c>
      <c r="AU82" s="17">
        <v>0.25063832597220598</v>
      </c>
      <c r="AV82" s="17">
        <v>0.25427067324431502</v>
      </c>
      <c r="AW82" s="17">
        <v>0.23071530625223</v>
      </c>
      <c r="AX82" s="17">
        <v>0.22405944322752799</v>
      </c>
      <c r="AY82" s="17"/>
      <c r="AZ82" s="17">
        <v>0.29209830915000301</v>
      </c>
      <c r="BA82" s="17">
        <v>0.32089425928943299</v>
      </c>
      <c r="BB82" s="17">
        <v>0.30285929797308297</v>
      </c>
      <c r="BC82" s="17">
        <v>0.21928794188016401</v>
      </c>
      <c r="BD82" s="17">
        <v>0.261767841480879</v>
      </c>
      <c r="BE82" s="17">
        <v>0.29100806237788601</v>
      </c>
      <c r="BF82" s="17">
        <v>0.264404014508691</v>
      </c>
      <c r="BG82" s="17">
        <v>0.30412250499624899</v>
      </c>
      <c r="BH82" s="17">
        <v>0.22688954865194799</v>
      </c>
      <c r="BI82" s="17">
        <v>0.29674908734668098</v>
      </c>
      <c r="BJ82" s="17">
        <v>0.232574218023061</v>
      </c>
      <c r="BK82" s="17">
        <v>0.20969837292694801</v>
      </c>
      <c r="BL82" s="17">
        <v>0.20757275354274399</v>
      </c>
      <c r="BM82" s="17">
        <v>0.27060463120595601</v>
      </c>
      <c r="BN82" s="17">
        <v>0.21347998566370599</v>
      </c>
      <c r="BO82" s="17">
        <v>0.19701928736518301</v>
      </c>
      <c r="BP82" s="17"/>
      <c r="BQ82" s="17">
        <v>0.24059471448497299</v>
      </c>
      <c r="BR82" s="17">
        <v>0.27176559995043897</v>
      </c>
    </row>
    <row r="83" spans="2:70" x14ac:dyDescent="0.35">
      <c r="B83" t="s">
        <v>139</v>
      </c>
      <c r="C83" s="17">
        <v>0.11399150363668099</v>
      </c>
      <c r="D83" s="17">
        <v>0.10536868614433401</v>
      </c>
      <c r="E83" s="17">
        <v>0.122112562343814</v>
      </c>
      <c r="F83" s="17"/>
      <c r="G83" s="17">
        <v>9.8918676522728399E-2</v>
      </c>
      <c r="H83" s="17">
        <v>0.117702639639318</v>
      </c>
      <c r="I83" s="17">
        <v>9.7084511122474501E-2</v>
      </c>
      <c r="J83" s="17">
        <v>0.11559296763957499</v>
      </c>
      <c r="K83" s="17">
        <v>0.11776545831308299</v>
      </c>
      <c r="L83" s="17">
        <v>0.13098144505825299</v>
      </c>
      <c r="M83" s="17"/>
      <c r="N83" s="17">
        <v>0.11062793083151901</v>
      </c>
      <c r="O83" s="17">
        <v>0.118837592085225</v>
      </c>
      <c r="P83" s="17">
        <v>9.7373555992734603E-2</v>
      </c>
      <c r="Q83" s="17">
        <v>0.12585515258236499</v>
      </c>
      <c r="R83" s="17"/>
      <c r="S83" s="17">
        <v>0.121393474898467</v>
      </c>
      <c r="T83" s="17">
        <v>0.12547704534402601</v>
      </c>
      <c r="U83" s="17">
        <v>0.11023613335745799</v>
      </c>
      <c r="V83" s="17">
        <v>0.112161654446542</v>
      </c>
      <c r="W83" s="17">
        <v>8.4061702557870002E-2</v>
      </c>
      <c r="X83" s="17">
        <v>9.6997395979862594E-2</v>
      </c>
      <c r="Y83" s="17">
        <v>0.122779528506106</v>
      </c>
      <c r="Z83" s="17">
        <v>0.13547062208621899</v>
      </c>
      <c r="AA83" s="17">
        <v>0.10739775000153599</v>
      </c>
      <c r="AB83" s="17">
        <v>0.124201829624807</v>
      </c>
      <c r="AC83" s="17">
        <v>0.119914690026583</v>
      </c>
      <c r="AD83" s="17">
        <v>9.7583320458454206E-2</v>
      </c>
      <c r="AE83" s="17"/>
      <c r="AF83" s="17">
        <v>0.11139848696309</v>
      </c>
      <c r="AG83" s="17">
        <v>0.113737052462679</v>
      </c>
      <c r="AH83" s="17">
        <v>0.11668628310404</v>
      </c>
      <c r="AI83" s="17"/>
      <c r="AJ83" s="17">
        <v>0.10857107065972101</v>
      </c>
      <c r="AK83" s="17">
        <v>9.7961092849102899E-2</v>
      </c>
      <c r="AL83" s="17">
        <v>0.15120687755859799</v>
      </c>
      <c r="AM83" s="17">
        <v>0.150171489958146</v>
      </c>
      <c r="AN83" s="17">
        <v>0.128890381574506</v>
      </c>
      <c r="AO83" s="17"/>
      <c r="AP83" s="17">
        <v>0.110891582272061</v>
      </c>
      <c r="AQ83" s="17">
        <v>0.106943825917911</v>
      </c>
      <c r="AR83" s="17">
        <v>0.148275703802211</v>
      </c>
      <c r="AS83" s="17"/>
      <c r="AT83" s="17">
        <v>0.109593014516408</v>
      </c>
      <c r="AU83" s="17">
        <v>0.11514145347473501</v>
      </c>
      <c r="AV83" s="17">
        <v>0.11850188694321601</v>
      </c>
      <c r="AW83" s="17">
        <v>0.13473509038749901</v>
      </c>
      <c r="AX83" s="17">
        <v>3.5858882286214901E-2</v>
      </c>
      <c r="AY83" s="17"/>
      <c r="AZ83" s="17">
        <v>5.5677110991827199E-2</v>
      </c>
      <c r="BA83" s="17">
        <v>0.11115858891241</v>
      </c>
      <c r="BB83" s="17">
        <v>0.13210275949927</v>
      </c>
      <c r="BC83" s="17">
        <v>0.12654061663423399</v>
      </c>
      <c r="BD83" s="17">
        <v>0.11858973380127701</v>
      </c>
      <c r="BE83" s="17">
        <v>0.118572115204682</v>
      </c>
      <c r="BF83" s="17">
        <v>0.116661358015395</v>
      </c>
      <c r="BG83" s="17">
        <v>0.11149847711528101</v>
      </c>
      <c r="BH83" s="17">
        <v>0.12620070108975701</v>
      </c>
      <c r="BI83" s="17">
        <v>0.116926524747397</v>
      </c>
      <c r="BJ83" s="17">
        <v>9.7486675319656296E-2</v>
      </c>
      <c r="BK83" s="17">
        <v>8.2162684210254203E-2</v>
      </c>
      <c r="BL83" s="17">
        <v>0.10675700584546</v>
      </c>
      <c r="BM83" s="17">
        <v>0.15436161269474899</v>
      </c>
      <c r="BN83" s="17">
        <v>0.109353495671626</v>
      </c>
      <c r="BO83" s="17">
        <v>9.1452133090487706E-2</v>
      </c>
      <c r="BP83" s="17"/>
      <c r="BQ83" s="17">
        <v>9.8330831460160098E-2</v>
      </c>
      <c r="BR83" s="17">
        <v>0.121946320734138</v>
      </c>
    </row>
    <row r="84" spans="2:70" x14ac:dyDescent="0.35">
      <c r="B84" t="s">
        <v>140</v>
      </c>
      <c r="C84" s="17">
        <v>2.6720687358434199E-2</v>
      </c>
      <c r="D84" s="17">
        <v>2.5544202415125099E-2</v>
      </c>
      <c r="E84" s="17">
        <v>2.7601990713294802E-2</v>
      </c>
      <c r="F84" s="17"/>
      <c r="G84" s="17">
        <v>2.0349087975916599E-2</v>
      </c>
      <c r="H84" s="17">
        <v>1.5495410626613301E-2</v>
      </c>
      <c r="I84" s="17">
        <v>2.13897579935498E-2</v>
      </c>
      <c r="J84" s="17">
        <v>2.68870297916254E-2</v>
      </c>
      <c r="K84" s="17">
        <v>4.2911029245136498E-2</v>
      </c>
      <c r="L84" s="17">
        <v>3.3463833050979601E-2</v>
      </c>
      <c r="M84" s="17"/>
      <c r="N84" s="17">
        <v>2.16056537909739E-2</v>
      </c>
      <c r="O84" s="17">
        <v>2.3994418065351901E-2</v>
      </c>
      <c r="P84" s="17">
        <v>2.2532467544962999E-2</v>
      </c>
      <c r="Q84" s="17">
        <v>3.7807040469943098E-2</v>
      </c>
      <c r="R84" s="17"/>
      <c r="S84" s="17">
        <v>2.6715450361913001E-2</v>
      </c>
      <c r="T84" s="17">
        <v>2.5525370003222098E-2</v>
      </c>
      <c r="U84" s="17">
        <v>2.4282348990275999E-2</v>
      </c>
      <c r="V84" s="17">
        <v>3.4355204933661801E-2</v>
      </c>
      <c r="W84" s="17">
        <v>2.3634908548341001E-2</v>
      </c>
      <c r="X84" s="17">
        <v>2.7507951804434602E-2</v>
      </c>
      <c r="Y84" s="17">
        <v>2.65901571329853E-2</v>
      </c>
      <c r="Z84" s="17">
        <v>2.5269290759222199E-2</v>
      </c>
      <c r="AA84" s="17">
        <v>2.1673310178435299E-2</v>
      </c>
      <c r="AB84" s="17">
        <v>3.3423000836575602E-2</v>
      </c>
      <c r="AC84" s="17">
        <v>3.1633784656568797E-2</v>
      </c>
      <c r="AD84" s="17">
        <v>1.27998569939864E-2</v>
      </c>
      <c r="AE84" s="17"/>
      <c r="AF84" s="17">
        <v>3.3937533265285598E-2</v>
      </c>
      <c r="AG84" s="17">
        <v>2.0465684688590599E-2</v>
      </c>
      <c r="AH84" s="17">
        <v>3.66380459055278E-2</v>
      </c>
      <c r="AI84" s="17"/>
      <c r="AJ84" s="17">
        <v>2.4124649807180099E-2</v>
      </c>
      <c r="AK84" s="17">
        <v>2.4414073320582801E-2</v>
      </c>
      <c r="AL84" s="17">
        <v>2.60747557003136E-2</v>
      </c>
      <c r="AM84" s="17">
        <v>5.3211114952114502E-2</v>
      </c>
      <c r="AN84" s="17">
        <v>3.92339377027539E-2</v>
      </c>
      <c r="AO84" s="17"/>
      <c r="AP84" s="17">
        <v>2.0998564919648799E-2</v>
      </c>
      <c r="AQ84" s="17">
        <v>2.0876351333602799E-2</v>
      </c>
      <c r="AR84" s="17">
        <v>3.4710355490471599E-2</v>
      </c>
      <c r="AS84" s="17"/>
      <c r="AT84" s="17">
        <v>2.8459068697768399E-2</v>
      </c>
      <c r="AU84" s="17">
        <v>3.1692662119831197E-2</v>
      </c>
      <c r="AV84" s="17">
        <v>2.48819645416378E-2</v>
      </c>
      <c r="AW84" s="17">
        <v>1.9803141944324101E-2</v>
      </c>
      <c r="AX84" s="17">
        <v>3.0106820911109899E-2</v>
      </c>
      <c r="AY84" s="17"/>
      <c r="AZ84" s="17">
        <v>2.9827703390490099E-2</v>
      </c>
      <c r="BA84" s="17">
        <v>4.0549900892228298E-2</v>
      </c>
      <c r="BB84" s="17">
        <v>4.50050956380059E-2</v>
      </c>
      <c r="BC84" s="17">
        <v>4.6966391524199999E-2</v>
      </c>
      <c r="BD84" s="17">
        <v>3.2559111016374903E-2</v>
      </c>
      <c r="BE84" s="17">
        <v>1.94946746969498E-2</v>
      </c>
      <c r="BF84" s="17">
        <v>1.18531579354768E-2</v>
      </c>
      <c r="BG84" s="17">
        <v>8.20424431088136E-3</v>
      </c>
      <c r="BH84" s="17">
        <v>3.9267796866913403E-2</v>
      </c>
      <c r="BI84" s="17">
        <v>2.8228654195066299E-2</v>
      </c>
      <c r="BJ84" s="17">
        <v>8.9275208007755808E-3</v>
      </c>
      <c r="BK84" s="17">
        <v>1.91889046612107E-2</v>
      </c>
      <c r="BL84" s="17">
        <v>3.0808415525121601E-2</v>
      </c>
      <c r="BM84" s="17">
        <v>0</v>
      </c>
      <c r="BN84" s="17">
        <v>3.4108961130967702E-2</v>
      </c>
      <c r="BO84" s="17">
        <v>4.5184376405365601E-2</v>
      </c>
      <c r="BP84" s="17"/>
      <c r="BQ84" s="17">
        <v>2.1785762460499999E-2</v>
      </c>
      <c r="BR84" s="17">
        <v>2.8814230396615001E-2</v>
      </c>
    </row>
    <row r="85" spans="2:70" x14ac:dyDescent="0.35">
      <c r="B85" t="s">
        <v>129</v>
      </c>
      <c r="C85" s="17">
        <v>6.1510856313908603E-3</v>
      </c>
      <c r="D85" s="17">
        <v>6.5556781209947703E-3</v>
      </c>
      <c r="E85" s="17">
        <v>5.3796932561968299E-3</v>
      </c>
      <c r="F85" s="17"/>
      <c r="G85" s="17">
        <v>8.12534285469599E-3</v>
      </c>
      <c r="H85" s="17">
        <v>2.9005521748347802E-3</v>
      </c>
      <c r="I85" s="17">
        <v>7.6242387405230996E-3</v>
      </c>
      <c r="J85" s="17">
        <v>6.8101716411500396E-3</v>
      </c>
      <c r="K85" s="17">
        <v>6.3742102223052696E-3</v>
      </c>
      <c r="L85" s="17">
        <v>5.58871148393854E-3</v>
      </c>
      <c r="M85" s="17"/>
      <c r="N85" s="17">
        <v>4.2240694162008598E-3</v>
      </c>
      <c r="O85" s="17">
        <v>7.7307601997397297E-3</v>
      </c>
      <c r="P85" s="17">
        <v>5.3143838671547098E-3</v>
      </c>
      <c r="Q85" s="17">
        <v>7.4072429330174503E-3</v>
      </c>
      <c r="R85" s="17"/>
      <c r="S85" s="17">
        <v>6.60857959943696E-3</v>
      </c>
      <c r="T85" s="17">
        <v>5.3441214879191698E-3</v>
      </c>
      <c r="U85" s="17">
        <v>3.0044627991617401E-3</v>
      </c>
      <c r="V85" s="17">
        <v>6.1871307109302399E-3</v>
      </c>
      <c r="W85" s="17">
        <v>3.2929732084670698E-3</v>
      </c>
      <c r="X85" s="17">
        <v>0</v>
      </c>
      <c r="Y85" s="17">
        <v>2.8107339665864001E-3</v>
      </c>
      <c r="Z85" s="17">
        <v>5.2633062653120203E-3</v>
      </c>
      <c r="AA85" s="17">
        <v>1.39777789951958E-2</v>
      </c>
      <c r="AB85" s="17">
        <v>5.1839426857552698E-3</v>
      </c>
      <c r="AC85" s="17">
        <v>1.11763562493004E-2</v>
      </c>
      <c r="AD85" s="17">
        <v>1.6873356357691001E-2</v>
      </c>
      <c r="AE85" s="17"/>
      <c r="AF85" s="17">
        <v>4.6620290425136504E-3</v>
      </c>
      <c r="AG85" s="17">
        <v>6.0492727453676596E-3</v>
      </c>
      <c r="AH85" s="17">
        <v>9.5737445303866603E-3</v>
      </c>
      <c r="AI85" s="17"/>
      <c r="AJ85" s="17">
        <v>7.3349392916119303E-3</v>
      </c>
      <c r="AK85" s="17">
        <v>5.7765651226775704E-3</v>
      </c>
      <c r="AL85" s="17">
        <v>1.0879747758854599E-2</v>
      </c>
      <c r="AM85" s="17">
        <v>0</v>
      </c>
      <c r="AN85" s="17">
        <v>6.6546036034516301E-3</v>
      </c>
      <c r="AO85" s="17"/>
      <c r="AP85" s="17">
        <v>6.3251944813016202E-3</v>
      </c>
      <c r="AQ85" s="17">
        <v>5.4144832981452701E-3</v>
      </c>
      <c r="AR85" s="17">
        <v>3.4890835173169701E-3</v>
      </c>
      <c r="AS85" s="17"/>
      <c r="AT85" s="17">
        <v>6.1029347019087299E-3</v>
      </c>
      <c r="AU85" s="17">
        <v>1.09324772197711E-2</v>
      </c>
      <c r="AV85" s="17">
        <v>4.56259127231993E-3</v>
      </c>
      <c r="AW85" s="17">
        <v>4.2108105353707301E-3</v>
      </c>
      <c r="AX85" s="17">
        <v>1.43549175625665E-2</v>
      </c>
      <c r="AY85" s="17"/>
      <c r="AZ85" s="17">
        <v>6.1353136907661303E-2</v>
      </c>
      <c r="BA85" s="17">
        <v>1.4365414756246199E-2</v>
      </c>
      <c r="BB85" s="17">
        <v>0</v>
      </c>
      <c r="BC85" s="17">
        <v>0</v>
      </c>
      <c r="BD85" s="17">
        <v>7.4000713330821897E-3</v>
      </c>
      <c r="BE85" s="17">
        <v>8.4582419690358603E-3</v>
      </c>
      <c r="BF85" s="17">
        <v>7.11875510989461E-3</v>
      </c>
      <c r="BG85" s="17">
        <v>3.0280664133890498E-3</v>
      </c>
      <c r="BH85" s="17">
        <v>4.7716961294025501E-3</v>
      </c>
      <c r="BI85" s="17">
        <v>5.4154197297983401E-3</v>
      </c>
      <c r="BJ85" s="17">
        <v>2.8121120787686299E-3</v>
      </c>
      <c r="BK85" s="17">
        <v>5.6489183651227204E-3</v>
      </c>
      <c r="BL85" s="17">
        <v>8.0217761987640204E-3</v>
      </c>
      <c r="BM85" s="17">
        <v>0</v>
      </c>
      <c r="BN85" s="17">
        <v>0</v>
      </c>
      <c r="BO85" s="17">
        <v>6.4811064517501602E-3</v>
      </c>
      <c r="BP85" s="17"/>
      <c r="BQ85" s="17">
        <v>3.9954455403408999E-3</v>
      </c>
      <c r="BR85" s="17">
        <v>6.6304862176276499E-3</v>
      </c>
    </row>
    <row r="86" spans="2:70" x14ac:dyDescent="0.35">
      <c r="B86" t="s">
        <v>141</v>
      </c>
      <c r="C86" s="17">
        <v>0.58838000917057398</v>
      </c>
      <c r="D86" s="17">
        <v>0.60285463201426503</v>
      </c>
      <c r="E86" s="17">
        <v>0.57510483902629395</v>
      </c>
      <c r="F86" s="17"/>
      <c r="G86" s="17">
        <v>0.65758521099519096</v>
      </c>
      <c r="H86" s="17">
        <v>0.70302433690169996</v>
      </c>
      <c r="I86" s="17">
        <v>0.60511689938120405</v>
      </c>
      <c r="J86" s="17">
        <v>0.58811603690391301</v>
      </c>
      <c r="K86" s="17">
        <v>0.51652884612508898</v>
      </c>
      <c r="L86" s="17">
        <v>0.483748720057119</v>
      </c>
      <c r="M86" s="17"/>
      <c r="N86" s="17">
        <v>0.60821600492946204</v>
      </c>
      <c r="O86" s="17">
        <v>0.58126152949889398</v>
      </c>
      <c r="P86" s="17">
        <v>0.60922851102445497</v>
      </c>
      <c r="Q86" s="17">
        <v>0.55865879114649497</v>
      </c>
      <c r="R86" s="17"/>
      <c r="S86" s="17">
        <v>0.58180053308883894</v>
      </c>
      <c r="T86" s="17">
        <v>0.605060694208987</v>
      </c>
      <c r="U86" s="17">
        <v>0.60862245229532697</v>
      </c>
      <c r="V86" s="17">
        <v>0.56313010768667804</v>
      </c>
      <c r="W86" s="17">
        <v>0.59457977024671604</v>
      </c>
      <c r="X86" s="17">
        <v>0.62213889892248497</v>
      </c>
      <c r="Y86" s="17">
        <v>0.55195237915611195</v>
      </c>
      <c r="Z86" s="17">
        <v>0.58620070855533701</v>
      </c>
      <c r="AA86" s="17">
        <v>0.59047012263405796</v>
      </c>
      <c r="AB86" s="17">
        <v>0.539901351263542</v>
      </c>
      <c r="AC86" s="17">
        <v>0.62202448093726503</v>
      </c>
      <c r="AD86" s="17">
        <v>0.63451897036825899</v>
      </c>
      <c r="AE86" s="17"/>
      <c r="AF86" s="17">
        <v>0.58344123748517995</v>
      </c>
      <c r="AG86" s="17">
        <v>0.59233461996050296</v>
      </c>
      <c r="AH86" s="17">
        <v>0.55715836774420602</v>
      </c>
      <c r="AI86" s="17"/>
      <c r="AJ86" s="17">
        <v>0.58293196603819797</v>
      </c>
      <c r="AK86" s="17">
        <v>0.62476278462789103</v>
      </c>
      <c r="AL86" s="17">
        <v>0.54847504448254802</v>
      </c>
      <c r="AM86" s="17">
        <v>0.494209235271938</v>
      </c>
      <c r="AN86" s="17">
        <v>0.52152044743163495</v>
      </c>
      <c r="AO86" s="17"/>
      <c r="AP86" s="17">
        <v>0.57832404622433098</v>
      </c>
      <c r="AQ86" s="17">
        <v>0.63293345081763597</v>
      </c>
      <c r="AR86" s="17">
        <v>0.574850036029942</v>
      </c>
      <c r="AS86" s="17"/>
      <c r="AT86" s="17">
        <v>0.56951541209555301</v>
      </c>
      <c r="AU86" s="17">
        <v>0.59159508121345705</v>
      </c>
      <c r="AV86" s="17">
        <v>0.59778288399851198</v>
      </c>
      <c r="AW86" s="17">
        <v>0.61053565088057604</v>
      </c>
      <c r="AX86" s="17">
        <v>0.69561993601257999</v>
      </c>
      <c r="AY86" s="17"/>
      <c r="AZ86" s="17">
        <v>0.56104373956001796</v>
      </c>
      <c r="BA86" s="17">
        <v>0.51303183614968195</v>
      </c>
      <c r="BB86" s="17">
        <v>0.52003284688964102</v>
      </c>
      <c r="BC86" s="17">
        <v>0.60720504996140201</v>
      </c>
      <c r="BD86" s="17">
        <v>0.57968324236838698</v>
      </c>
      <c r="BE86" s="17">
        <v>0.56246690575144598</v>
      </c>
      <c r="BF86" s="17">
        <v>0.59996271443054305</v>
      </c>
      <c r="BG86" s="17">
        <v>0.57314670716420002</v>
      </c>
      <c r="BH86" s="17">
        <v>0.60287025726197896</v>
      </c>
      <c r="BI86" s="17">
        <v>0.55268031398105699</v>
      </c>
      <c r="BJ86" s="17">
        <v>0.65819947377773802</v>
      </c>
      <c r="BK86" s="17">
        <v>0.68330111983646502</v>
      </c>
      <c r="BL86" s="17">
        <v>0.64684004888791002</v>
      </c>
      <c r="BM86" s="17">
        <v>0.57503375609929497</v>
      </c>
      <c r="BN86" s="17">
        <v>0.64305755753369997</v>
      </c>
      <c r="BO86" s="17">
        <v>0.65986309668721299</v>
      </c>
      <c r="BP86" s="17"/>
      <c r="BQ86" s="17">
        <v>0.63529324605402604</v>
      </c>
      <c r="BR86" s="17">
        <v>0.57084336270117997</v>
      </c>
    </row>
    <row r="87" spans="2:70" x14ac:dyDescent="0.35">
      <c r="B87" t="s">
        <v>142</v>
      </c>
      <c r="C87" s="17">
        <v>0.14071219099511501</v>
      </c>
      <c r="D87" s="17">
        <v>0.13091288855945901</v>
      </c>
      <c r="E87" s="17">
        <v>0.14971455305710801</v>
      </c>
      <c r="F87" s="17"/>
      <c r="G87" s="17">
        <v>0.119267764498645</v>
      </c>
      <c r="H87" s="17">
        <v>0.13319805026593201</v>
      </c>
      <c r="I87" s="17">
        <v>0.118474269116024</v>
      </c>
      <c r="J87" s="17">
        <v>0.14247999743120099</v>
      </c>
      <c r="K87" s="17">
        <v>0.16067648755822</v>
      </c>
      <c r="L87" s="17">
        <v>0.16444527810923301</v>
      </c>
      <c r="M87" s="17"/>
      <c r="N87" s="17">
        <v>0.13223358462249299</v>
      </c>
      <c r="O87" s="17">
        <v>0.142832010150577</v>
      </c>
      <c r="P87" s="17">
        <v>0.119906023537698</v>
      </c>
      <c r="Q87" s="17">
        <v>0.163662193052308</v>
      </c>
      <c r="R87" s="17"/>
      <c r="S87" s="17">
        <v>0.14810892526038</v>
      </c>
      <c r="T87" s="17">
        <v>0.15100241534724801</v>
      </c>
      <c r="U87" s="17">
        <v>0.134518482347734</v>
      </c>
      <c r="V87" s="17">
        <v>0.14651685938020401</v>
      </c>
      <c r="W87" s="17">
        <v>0.107696611106211</v>
      </c>
      <c r="X87" s="17">
        <v>0.124505347784297</v>
      </c>
      <c r="Y87" s="17">
        <v>0.149369685639091</v>
      </c>
      <c r="Z87" s="17">
        <v>0.16073991284544201</v>
      </c>
      <c r="AA87" s="17">
        <v>0.129071060179971</v>
      </c>
      <c r="AB87" s="17">
        <v>0.15762483046138201</v>
      </c>
      <c r="AC87" s="17">
        <v>0.151548474683152</v>
      </c>
      <c r="AD87" s="17">
        <v>0.110383177452441</v>
      </c>
      <c r="AE87" s="17"/>
      <c r="AF87" s="17">
        <v>0.14533602022837599</v>
      </c>
      <c r="AG87" s="17">
        <v>0.13420273715126901</v>
      </c>
      <c r="AH87" s="17">
        <v>0.15332432900956799</v>
      </c>
      <c r="AI87" s="17"/>
      <c r="AJ87" s="17">
        <v>0.13269572046690101</v>
      </c>
      <c r="AK87" s="17">
        <v>0.12237516616968599</v>
      </c>
      <c r="AL87" s="17">
        <v>0.177281633258912</v>
      </c>
      <c r="AM87" s="17">
        <v>0.203382604910261</v>
      </c>
      <c r="AN87" s="17">
        <v>0.16812431927725999</v>
      </c>
      <c r="AO87" s="17"/>
      <c r="AP87" s="17">
        <v>0.131890147191709</v>
      </c>
      <c r="AQ87" s="17">
        <v>0.12782017725151401</v>
      </c>
      <c r="AR87" s="17">
        <v>0.182986059292682</v>
      </c>
      <c r="AS87" s="17"/>
      <c r="AT87" s="17">
        <v>0.138052083214177</v>
      </c>
      <c r="AU87" s="17">
        <v>0.14683411559456599</v>
      </c>
      <c r="AV87" s="17">
        <v>0.143383851484853</v>
      </c>
      <c r="AW87" s="17">
        <v>0.15453823233182401</v>
      </c>
      <c r="AX87" s="17">
        <v>6.5965703197324796E-2</v>
      </c>
      <c r="AY87" s="17"/>
      <c r="AZ87" s="17">
        <v>8.5504814382317398E-2</v>
      </c>
      <c r="BA87" s="17">
        <v>0.151708489804639</v>
      </c>
      <c r="BB87" s="17">
        <v>0.177107855137276</v>
      </c>
      <c r="BC87" s="17">
        <v>0.17350700815843401</v>
      </c>
      <c r="BD87" s="17">
        <v>0.15114884481765201</v>
      </c>
      <c r="BE87" s="17">
        <v>0.13806678990163099</v>
      </c>
      <c r="BF87" s="17">
        <v>0.12851451595087199</v>
      </c>
      <c r="BG87" s="17">
        <v>0.11970272142616201</v>
      </c>
      <c r="BH87" s="17">
        <v>0.16546849795667001</v>
      </c>
      <c r="BI87" s="17">
        <v>0.14515517894246299</v>
      </c>
      <c r="BJ87" s="17">
        <v>0.106414196120432</v>
      </c>
      <c r="BK87" s="17">
        <v>0.101351588871465</v>
      </c>
      <c r="BL87" s="17">
        <v>0.137565421370582</v>
      </c>
      <c r="BM87" s="17">
        <v>0.15436161269474899</v>
      </c>
      <c r="BN87" s="17">
        <v>0.14346245680259401</v>
      </c>
      <c r="BO87" s="17">
        <v>0.13663650949585299</v>
      </c>
      <c r="BP87" s="17"/>
      <c r="BQ87" s="17">
        <v>0.12011659392066</v>
      </c>
      <c r="BR87" s="17">
        <v>0.15076055113075301</v>
      </c>
    </row>
    <row r="88" spans="2:70" x14ac:dyDescent="0.35">
      <c r="B88" t="s">
        <v>143</v>
      </c>
      <c r="C88" s="17">
        <v>0.44766781817545898</v>
      </c>
      <c r="D88" s="17">
        <v>0.47194174345480699</v>
      </c>
      <c r="E88" s="17">
        <v>0.42539028596918499</v>
      </c>
      <c r="F88" s="17"/>
      <c r="G88" s="17">
        <v>0.538317446496546</v>
      </c>
      <c r="H88" s="17">
        <v>0.56982628663576895</v>
      </c>
      <c r="I88" s="17">
        <v>0.48664263026518001</v>
      </c>
      <c r="J88" s="17">
        <v>0.44563603947271202</v>
      </c>
      <c r="K88" s="17">
        <v>0.35585235856686898</v>
      </c>
      <c r="L88" s="17">
        <v>0.31930344194788601</v>
      </c>
      <c r="M88" s="17"/>
      <c r="N88" s="17">
        <v>0.47598242030697002</v>
      </c>
      <c r="O88" s="17">
        <v>0.43842951934831698</v>
      </c>
      <c r="P88" s="17">
        <v>0.489322487486758</v>
      </c>
      <c r="Q88" s="17">
        <v>0.39499659809418702</v>
      </c>
      <c r="R88" s="17"/>
      <c r="S88" s="17">
        <v>0.43369160782846</v>
      </c>
      <c r="T88" s="17">
        <v>0.454058278861739</v>
      </c>
      <c r="U88" s="17">
        <v>0.47410396994759302</v>
      </c>
      <c r="V88" s="17">
        <v>0.416613248306474</v>
      </c>
      <c r="W88" s="17">
        <v>0.48688315914050501</v>
      </c>
      <c r="X88" s="17">
        <v>0.49763355113818802</v>
      </c>
      <c r="Y88" s="17">
        <v>0.40258269351702097</v>
      </c>
      <c r="Z88" s="17">
        <v>0.42546079570989498</v>
      </c>
      <c r="AA88" s="17">
        <v>0.46139906245408702</v>
      </c>
      <c r="AB88" s="17">
        <v>0.38227652080215901</v>
      </c>
      <c r="AC88" s="17">
        <v>0.47047600625411301</v>
      </c>
      <c r="AD88" s="17">
        <v>0.52413579291581802</v>
      </c>
      <c r="AE88" s="17"/>
      <c r="AF88" s="17">
        <v>0.43810521725680501</v>
      </c>
      <c r="AG88" s="17">
        <v>0.458131882809234</v>
      </c>
      <c r="AH88" s="17">
        <v>0.40383403873463802</v>
      </c>
      <c r="AI88" s="17"/>
      <c r="AJ88" s="17">
        <v>0.45023624557129699</v>
      </c>
      <c r="AK88" s="17">
        <v>0.50238761845820501</v>
      </c>
      <c r="AL88" s="17">
        <v>0.37119341122363603</v>
      </c>
      <c r="AM88" s="17">
        <v>0.290826630361678</v>
      </c>
      <c r="AN88" s="17">
        <v>0.35339612815437399</v>
      </c>
      <c r="AO88" s="17"/>
      <c r="AP88" s="17">
        <v>0.44643389903262198</v>
      </c>
      <c r="AQ88" s="17">
        <v>0.50511327356612201</v>
      </c>
      <c r="AR88" s="17">
        <v>0.39186397673725898</v>
      </c>
      <c r="AS88" s="17"/>
      <c r="AT88" s="17">
        <v>0.43146332888137701</v>
      </c>
      <c r="AU88" s="17">
        <v>0.444760965618891</v>
      </c>
      <c r="AV88" s="17">
        <v>0.45439903251365799</v>
      </c>
      <c r="AW88" s="17">
        <v>0.45599741854875198</v>
      </c>
      <c r="AX88" s="17">
        <v>0.62965423281525501</v>
      </c>
      <c r="AY88" s="17"/>
      <c r="AZ88" s="17">
        <v>0.47553892517770002</v>
      </c>
      <c r="BA88" s="17">
        <v>0.36132334634504298</v>
      </c>
      <c r="BB88" s="17">
        <v>0.34292499175236502</v>
      </c>
      <c r="BC88" s="17">
        <v>0.433698041802968</v>
      </c>
      <c r="BD88" s="17">
        <v>0.42853439755073502</v>
      </c>
      <c r="BE88" s="17">
        <v>0.42440011584981502</v>
      </c>
      <c r="BF88" s="17">
        <v>0.47144819847967101</v>
      </c>
      <c r="BG88" s="17">
        <v>0.45344398573803801</v>
      </c>
      <c r="BH88" s="17">
        <v>0.437401759305309</v>
      </c>
      <c r="BI88" s="17">
        <v>0.407525135038594</v>
      </c>
      <c r="BJ88" s="17">
        <v>0.55178527765730601</v>
      </c>
      <c r="BK88" s="17">
        <v>0.58194953096500002</v>
      </c>
      <c r="BL88" s="17">
        <v>0.50927462751732899</v>
      </c>
      <c r="BM88" s="17">
        <v>0.42067214340454601</v>
      </c>
      <c r="BN88" s="17">
        <v>0.49959510073110702</v>
      </c>
      <c r="BO88" s="17">
        <v>0.52322658719135995</v>
      </c>
      <c r="BP88" s="17"/>
      <c r="BQ88" s="17">
        <v>0.51517665213336605</v>
      </c>
      <c r="BR88" s="17">
        <v>0.42008281157042698</v>
      </c>
    </row>
    <row r="89" spans="2:70" x14ac:dyDescent="0.35">
      <c r="C89" s="17"/>
      <c r="D89" s="17"/>
      <c r="E89" s="17"/>
      <c r="F89" s="17"/>
      <c r="G89" s="17"/>
      <c r="H89" s="17"/>
      <c r="I89" s="17"/>
      <c r="J89" s="17"/>
      <c r="K89" s="17"/>
      <c r="L89" s="17"/>
      <c r="M89" s="17"/>
      <c r="N89" s="17"/>
      <c r="O89" s="17"/>
      <c r="P89" s="17"/>
      <c r="Q89" s="17"/>
      <c r="R89" s="17"/>
      <c r="S89" s="17"/>
      <c r="T89" s="17"/>
      <c r="U89" s="17"/>
      <c r="V89" s="17"/>
      <c r="W89" s="17"/>
      <c r="X89" s="17"/>
      <c r="Y89" s="17"/>
      <c r="Z89" s="17"/>
      <c r="AA89" s="17"/>
      <c r="AB89" s="17"/>
      <c r="AC89" s="17"/>
      <c r="AD89" s="17"/>
      <c r="AE89" s="17"/>
      <c r="AF89" s="17"/>
      <c r="AG89" s="17"/>
      <c r="AH89" s="17"/>
      <c r="AI89" s="17"/>
      <c r="AJ89" s="17"/>
      <c r="AK89" s="17"/>
      <c r="AL89" s="17"/>
      <c r="AM89" s="17"/>
      <c r="AN89" s="17"/>
      <c r="AO89" s="17"/>
      <c r="AP89" s="17"/>
      <c r="AQ89" s="17"/>
      <c r="AR89" s="17"/>
      <c r="AS89" s="17"/>
      <c r="AT89" s="17"/>
      <c r="AU89" s="17"/>
      <c r="AV89" s="17"/>
      <c r="AW89" s="17"/>
      <c r="AX89" s="17"/>
      <c r="AY89" s="17"/>
      <c r="AZ89" s="17"/>
      <c r="BA89" s="17"/>
      <c r="BB89" s="17"/>
      <c r="BC89" s="17"/>
      <c r="BD89" s="17"/>
      <c r="BE89" s="17"/>
      <c r="BF89" s="17"/>
      <c r="BG89" s="17"/>
      <c r="BH89" s="17"/>
      <c r="BI89" s="17"/>
      <c r="BJ89" s="17"/>
      <c r="BK89" s="17"/>
      <c r="BL89" s="17"/>
      <c r="BM89" s="17"/>
      <c r="BN89" s="17"/>
      <c r="BO89" s="17"/>
      <c r="BP89" s="17"/>
      <c r="BQ89" s="17"/>
      <c r="BR89" s="17"/>
    </row>
    <row r="90" spans="2:70" x14ac:dyDescent="0.35">
      <c r="B90" s="6" t="s">
        <v>147</v>
      </c>
      <c r="C90" s="17"/>
      <c r="D90" s="17"/>
      <c r="E90" s="17"/>
      <c r="F90" s="17"/>
      <c r="G90" s="17"/>
      <c r="H90" s="17"/>
      <c r="I90" s="17"/>
      <c r="J90" s="17"/>
      <c r="K90" s="17"/>
      <c r="L90" s="17"/>
      <c r="M90" s="17"/>
      <c r="N90" s="17"/>
      <c r="O90" s="17"/>
      <c r="P90" s="17"/>
      <c r="Q90" s="17"/>
      <c r="R90" s="17"/>
      <c r="S90" s="17"/>
      <c r="T90" s="17"/>
      <c r="U90" s="17"/>
      <c r="V90" s="17"/>
      <c r="W90" s="17"/>
      <c r="X90" s="17"/>
      <c r="Y90" s="17"/>
      <c r="Z90" s="17"/>
      <c r="AA90" s="17"/>
      <c r="AB90" s="17"/>
      <c r="AC90" s="17"/>
      <c r="AD90" s="17"/>
      <c r="AE90" s="17"/>
      <c r="AF90" s="17"/>
      <c r="AG90" s="17"/>
      <c r="AH90" s="17"/>
      <c r="AI90" s="17"/>
      <c r="AJ90" s="17"/>
      <c r="AK90" s="17"/>
      <c r="AL90" s="17"/>
      <c r="AM90" s="17"/>
      <c r="AN90" s="17"/>
      <c r="AO90" s="17"/>
      <c r="AP90" s="17"/>
      <c r="AQ90" s="17"/>
      <c r="AR90" s="17"/>
      <c r="AS90" s="17"/>
      <c r="AT90" s="17"/>
      <c r="AU90" s="17"/>
      <c r="AV90" s="17"/>
      <c r="AW90" s="17"/>
      <c r="AX90" s="17"/>
      <c r="AY90" s="17"/>
      <c r="AZ90" s="17"/>
      <c r="BA90" s="17"/>
      <c r="BB90" s="17"/>
      <c r="BC90" s="17"/>
      <c r="BD90" s="17"/>
      <c r="BE90" s="17"/>
      <c r="BF90" s="17"/>
      <c r="BG90" s="17"/>
      <c r="BH90" s="17"/>
      <c r="BI90" s="17"/>
      <c r="BJ90" s="17"/>
      <c r="BK90" s="17"/>
      <c r="BL90" s="17"/>
      <c r="BM90" s="17"/>
      <c r="BN90" s="17"/>
      <c r="BO90" s="17"/>
      <c r="BP90" s="17"/>
      <c r="BQ90" s="17"/>
      <c r="BR90" s="17"/>
    </row>
    <row r="91" spans="2:70" x14ac:dyDescent="0.35">
      <c r="B91" s="24" t="s">
        <v>97</v>
      </c>
      <c r="C91" s="17"/>
      <c r="D91" s="17"/>
      <c r="E91" s="17"/>
      <c r="F91" s="17"/>
      <c r="G91" s="17"/>
      <c r="H91" s="17"/>
      <c r="I91" s="17"/>
      <c r="J91" s="17"/>
      <c r="K91" s="17"/>
      <c r="L91" s="17"/>
      <c r="M91" s="17"/>
      <c r="N91" s="17"/>
      <c r="O91" s="17"/>
      <c r="P91" s="17"/>
      <c r="Q91" s="17"/>
      <c r="R91" s="17"/>
      <c r="S91" s="17"/>
      <c r="T91" s="17"/>
      <c r="U91" s="17"/>
      <c r="V91" s="17"/>
      <c r="W91" s="17"/>
      <c r="X91" s="17"/>
      <c r="Y91" s="17"/>
      <c r="Z91" s="17"/>
      <c r="AA91" s="17"/>
      <c r="AB91" s="17"/>
      <c r="AC91" s="17"/>
      <c r="AD91" s="17"/>
      <c r="AE91" s="17"/>
      <c r="AF91" s="17"/>
      <c r="AG91" s="17"/>
      <c r="AH91" s="17"/>
      <c r="AI91" s="17"/>
      <c r="AJ91" s="17"/>
      <c r="AK91" s="17"/>
      <c r="AL91" s="17"/>
      <c r="AM91" s="17"/>
      <c r="AN91" s="17"/>
      <c r="AO91" s="17"/>
      <c r="AP91" s="17"/>
      <c r="AQ91" s="17"/>
      <c r="AR91" s="17"/>
      <c r="AS91" s="17"/>
      <c r="AT91" s="17"/>
      <c r="AU91" s="17"/>
      <c r="AV91" s="17"/>
      <c r="AW91" s="17"/>
      <c r="AX91" s="17"/>
      <c r="AY91" s="17"/>
      <c r="AZ91" s="17"/>
      <c r="BA91" s="17"/>
      <c r="BB91" s="17"/>
      <c r="BC91" s="17"/>
      <c r="BD91" s="17"/>
      <c r="BE91" s="17"/>
      <c r="BF91" s="17"/>
      <c r="BG91" s="17"/>
      <c r="BH91" s="17"/>
      <c r="BI91" s="17"/>
      <c r="BJ91" s="17"/>
      <c r="BK91" s="17"/>
      <c r="BL91" s="17"/>
      <c r="BM91" s="17"/>
      <c r="BN91" s="17"/>
      <c r="BO91" s="17"/>
      <c r="BP91" s="17"/>
      <c r="BQ91" s="17"/>
      <c r="BR91" s="17"/>
    </row>
    <row r="92" spans="2:70" x14ac:dyDescent="0.35">
      <c r="B92" t="s">
        <v>136</v>
      </c>
      <c r="C92" s="17">
        <v>0.39862267817958502</v>
      </c>
      <c r="D92" s="17">
        <v>0.40778322911759401</v>
      </c>
      <c r="E92" s="17">
        <v>0.38925812941073801</v>
      </c>
      <c r="F92" s="17"/>
      <c r="G92" s="17">
        <v>0.331792213875092</v>
      </c>
      <c r="H92" s="17">
        <v>0.41006526875745403</v>
      </c>
      <c r="I92" s="17">
        <v>0.38714381272513998</v>
      </c>
      <c r="J92" s="17">
        <v>0.380676463940745</v>
      </c>
      <c r="K92" s="17">
        <v>0.416386788767104</v>
      </c>
      <c r="L92" s="17">
        <v>0.44595390895750298</v>
      </c>
      <c r="M92" s="17"/>
      <c r="N92" s="17">
        <v>0.39568338908730899</v>
      </c>
      <c r="O92" s="17">
        <v>0.389154634287251</v>
      </c>
      <c r="P92" s="17">
        <v>0.4102796499745</v>
      </c>
      <c r="Q92" s="17">
        <v>0.40031994918862401</v>
      </c>
      <c r="R92" s="17"/>
      <c r="S92" s="17">
        <v>0.40700763861584399</v>
      </c>
      <c r="T92" s="17">
        <v>0.392697843702838</v>
      </c>
      <c r="U92" s="17">
        <v>0.38551005315141801</v>
      </c>
      <c r="V92" s="17">
        <v>0.400139054949669</v>
      </c>
      <c r="W92" s="17">
        <v>0.39566035771466701</v>
      </c>
      <c r="X92" s="17">
        <v>0.36773432071101902</v>
      </c>
      <c r="Y92" s="17">
        <v>0.39331918680174399</v>
      </c>
      <c r="Z92" s="17">
        <v>0.41090572968134698</v>
      </c>
      <c r="AA92" s="17">
        <v>0.42535956480326198</v>
      </c>
      <c r="AB92" s="17">
        <v>0.40121407137223802</v>
      </c>
      <c r="AC92" s="17">
        <v>0.381019372242</v>
      </c>
      <c r="AD92" s="17">
        <v>0.43674610454068102</v>
      </c>
      <c r="AE92" s="17"/>
      <c r="AF92" s="17">
        <v>0.45114166958834001</v>
      </c>
      <c r="AG92" s="17">
        <v>0.37390289148205502</v>
      </c>
      <c r="AH92" s="17">
        <v>0.38000910918098202</v>
      </c>
      <c r="AI92" s="17"/>
      <c r="AJ92" s="17">
        <v>0.42806501299825001</v>
      </c>
      <c r="AK92" s="17">
        <v>0.36785213439088299</v>
      </c>
      <c r="AL92" s="17">
        <v>0.34205969940976599</v>
      </c>
      <c r="AM92" s="17">
        <v>0.46075646368654999</v>
      </c>
      <c r="AN92" s="17">
        <v>0.42695731123158498</v>
      </c>
      <c r="AO92" s="17"/>
      <c r="AP92" s="17">
        <v>0.42961928746431</v>
      </c>
      <c r="AQ92" s="17">
        <v>0.36722822556377199</v>
      </c>
      <c r="AR92" s="17">
        <v>0.36614905971619599</v>
      </c>
      <c r="AS92" s="17"/>
      <c r="AT92" s="17">
        <v>0.41174844326137799</v>
      </c>
      <c r="AU92" s="17">
        <v>0.36875642969835898</v>
      </c>
      <c r="AV92" s="17">
        <v>0.39103514591208499</v>
      </c>
      <c r="AW92" s="17">
        <v>0.384619533399706</v>
      </c>
      <c r="AX92" s="17">
        <v>0.44585381950171599</v>
      </c>
      <c r="AY92" s="17"/>
      <c r="AZ92" s="17">
        <v>0.332483661259314</v>
      </c>
      <c r="BA92" s="17">
        <v>0.39353499626919097</v>
      </c>
      <c r="BB92" s="17">
        <v>0.391590462799082</v>
      </c>
      <c r="BC92" s="17">
        <v>0.45225450782700499</v>
      </c>
      <c r="BD92" s="17">
        <v>0.41867185523066702</v>
      </c>
      <c r="BE92" s="17">
        <v>0.37127762430305</v>
      </c>
      <c r="BF92" s="17">
        <v>0.40147136977645098</v>
      </c>
      <c r="BG92" s="17">
        <v>0.434786698652049</v>
      </c>
      <c r="BH92" s="17">
        <v>0.33472117270822699</v>
      </c>
      <c r="BI92" s="17">
        <v>0.38837577187956002</v>
      </c>
      <c r="BJ92" s="17">
        <v>0.38329555618691402</v>
      </c>
      <c r="BK92" s="17">
        <v>0.403745993585027</v>
      </c>
      <c r="BL92" s="17">
        <v>0.42180358842836102</v>
      </c>
      <c r="BM92" s="17">
        <v>0.44424607149462297</v>
      </c>
      <c r="BN92" s="17">
        <v>0.40400506989780799</v>
      </c>
      <c r="BO92" s="17">
        <v>0.46065606777828999</v>
      </c>
      <c r="BP92" s="17"/>
      <c r="BQ92" s="17">
        <v>0.42985136353685899</v>
      </c>
      <c r="BR92" s="17">
        <v>0.38818446208170698</v>
      </c>
    </row>
    <row r="93" spans="2:70" x14ac:dyDescent="0.35">
      <c r="B93" t="s">
        <v>137</v>
      </c>
      <c r="C93" s="17">
        <v>0.53596264876305899</v>
      </c>
      <c r="D93" s="17">
        <v>0.51563529812238795</v>
      </c>
      <c r="E93" s="17">
        <v>0.55580430151863502</v>
      </c>
      <c r="F93" s="17"/>
      <c r="G93" s="17">
        <v>0.53536425172606295</v>
      </c>
      <c r="H93" s="17">
        <v>0.51022825924431803</v>
      </c>
      <c r="I93" s="17">
        <v>0.54475530225411495</v>
      </c>
      <c r="J93" s="17">
        <v>0.57749276456015097</v>
      </c>
      <c r="K93" s="17">
        <v>0.51864271377063398</v>
      </c>
      <c r="L93" s="17">
        <v>0.52775543708770201</v>
      </c>
      <c r="M93" s="17"/>
      <c r="N93" s="17">
        <v>0.557625425392829</v>
      </c>
      <c r="O93" s="17">
        <v>0.54704228726086102</v>
      </c>
      <c r="P93" s="17">
        <v>0.51706643699275201</v>
      </c>
      <c r="Q93" s="17">
        <v>0.517889704847045</v>
      </c>
      <c r="R93" s="17"/>
      <c r="S93" s="17">
        <v>0.50204219347309198</v>
      </c>
      <c r="T93" s="17">
        <v>0.54339568832769103</v>
      </c>
      <c r="U93" s="17">
        <v>0.54220802882946595</v>
      </c>
      <c r="V93" s="17">
        <v>0.55220562605771495</v>
      </c>
      <c r="W93" s="17">
        <v>0.54254137058533702</v>
      </c>
      <c r="X93" s="17">
        <v>0.56339741582300196</v>
      </c>
      <c r="Y93" s="17">
        <v>0.54405922059669598</v>
      </c>
      <c r="Z93" s="17">
        <v>0.533016697760062</v>
      </c>
      <c r="AA93" s="17">
        <v>0.52792412808293299</v>
      </c>
      <c r="AB93" s="17">
        <v>0.52166841617499804</v>
      </c>
      <c r="AC93" s="17">
        <v>0.56170767890951501</v>
      </c>
      <c r="AD93" s="17">
        <v>0.51065639471868796</v>
      </c>
      <c r="AE93" s="17"/>
      <c r="AF93" s="17">
        <v>0.50280790709015699</v>
      </c>
      <c r="AG93" s="17">
        <v>0.56810076731186498</v>
      </c>
      <c r="AH93" s="17">
        <v>0.51486995038081695</v>
      </c>
      <c r="AI93" s="17"/>
      <c r="AJ93" s="17">
        <v>0.52191668707481897</v>
      </c>
      <c r="AK93" s="17">
        <v>0.55722081756667297</v>
      </c>
      <c r="AL93" s="17">
        <v>0.599469488174177</v>
      </c>
      <c r="AM93" s="17">
        <v>0.518745666652903</v>
      </c>
      <c r="AN93" s="17">
        <v>0.49690430305431799</v>
      </c>
      <c r="AO93" s="17"/>
      <c r="AP93" s="17">
        <v>0.52733483043547702</v>
      </c>
      <c r="AQ93" s="17">
        <v>0.55768612230781101</v>
      </c>
      <c r="AR93" s="17">
        <v>0.59113668359225502</v>
      </c>
      <c r="AS93" s="17"/>
      <c r="AT93" s="17">
        <v>0.53078128315158002</v>
      </c>
      <c r="AU93" s="17">
        <v>0.56685525494517197</v>
      </c>
      <c r="AV93" s="17">
        <v>0.53994638221028501</v>
      </c>
      <c r="AW93" s="17">
        <v>0.53875288451917502</v>
      </c>
      <c r="AX93" s="17">
        <v>0.421960257447204</v>
      </c>
      <c r="AY93" s="17"/>
      <c r="AZ93" s="17">
        <v>0.550197828435525</v>
      </c>
      <c r="BA93" s="17">
        <v>0.51664377517464799</v>
      </c>
      <c r="BB93" s="17">
        <v>0.52158570845649599</v>
      </c>
      <c r="BC93" s="17">
        <v>0.49239403624700401</v>
      </c>
      <c r="BD93" s="17">
        <v>0.50080195993752297</v>
      </c>
      <c r="BE93" s="17">
        <v>0.55775099760706004</v>
      </c>
      <c r="BF93" s="17">
        <v>0.55228502092980902</v>
      </c>
      <c r="BG93" s="17">
        <v>0.527496150948777</v>
      </c>
      <c r="BH93" s="17">
        <v>0.59299843260677898</v>
      </c>
      <c r="BI93" s="17">
        <v>0.56028861212400805</v>
      </c>
      <c r="BJ93" s="17">
        <v>0.58087440126489798</v>
      </c>
      <c r="BK93" s="17">
        <v>0.52631105914267495</v>
      </c>
      <c r="BL93" s="17">
        <v>0.50971513695707404</v>
      </c>
      <c r="BM93" s="17">
        <v>0.50168055708193504</v>
      </c>
      <c r="BN93" s="17">
        <v>0.52734166447822195</v>
      </c>
      <c r="BO93" s="17">
        <v>0.445437739376076</v>
      </c>
      <c r="BP93" s="17"/>
      <c r="BQ93" s="17">
        <v>0.50687511165028398</v>
      </c>
      <c r="BR93" s="17">
        <v>0.55258095679200103</v>
      </c>
    </row>
    <row r="94" spans="2:70" x14ac:dyDescent="0.35">
      <c r="B94" t="s">
        <v>138</v>
      </c>
      <c r="C94" s="17">
        <v>5.3095046158022699E-2</v>
      </c>
      <c r="D94" s="17">
        <v>6.1812851272594803E-2</v>
      </c>
      <c r="E94" s="17">
        <v>4.4928698281406297E-2</v>
      </c>
      <c r="F94" s="17"/>
      <c r="G94" s="17">
        <v>8.8309981614039995E-2</v>
      </c>
      <c r="H94" s="17">
        <v>6.7241327891565797E-2</v>
      </c>
      <c r="I94" s="17">
        <v>5.60079396323971E-2</v>
      </c>
      <c r="J94" s="17">
        <v>3.6382115725992099E-2</v>
      </c>
      <c r="K94" s="17">
        <v>6.1121638274724499E-2</v>
      </c>
      <c r="L94" s="17">
        <v>2.4055054680481799E-2</v>
      </c>
      <c r="M94" s="17"/>
      <c r="N94" s="17">
        <v>3.8764478067793699E-2</v>
      </c>
      <c r="O94" s="17">
        <v>5.3914898680764302E-2</v>
      </c>
      <c r="P94" s="17">
        <v>5.8924915627583403E-2</v>
      </c>
      <c r="Q94" s="17">
        <v>6.3280183391182201E-2</v>
      </c>
      <c r="R94" s="17"/>
      <c r="S94" s="17">
        <v>7.5525268820876498E-2</v>
      </c>
      <c r="T94" s="17">
        <v>5.6588086481872198E-2</v>
      </c>
      <c r="U94" s="17">
        <v>6.2952673878567497E-2</v>
      </c>
      <c r="V94" s="17">
        <v>4.4185815862770303E-2</v>
      </c>
      <c r="W94" s="17">
        <v>5.8685319016693299E-2</v>
      </c>
      <c r="X94" s="17">
        <v>4.0316327165361397E-2</v>
      </c>
      <c r="Y94" s="17">
        <v>4.0624540343916202E-2</v>
      </c>
      <c r="Z94" s="17">
        <v>5.0735332938938803E-2</v>
      </c>
      <c r="AA94" s="17">
        <v>3.9062974824937403E-2</v>
      </c>
      <c r="AB94" s="17">
        <v>6.0970773860048698E-2</v>
      </c>
      <c r="AC94" s="17">
        <v>3.5442501618488602E-2</v>
      </c>
      <c r="AD94" s="17">
        <v>5.2597500740631797E-2</v>
      </c>
      <c r="AE94" s="17"/>
      <c r="AF94" s="17">
        <v>3.7607619126674097E-2</v>
      </c>
      <c r="AG94" s="17">
        <v>4.9872859892563501E-2</v>
      </c>
      <c r="AH94" s="17">
        <v>8.4190918852066296E-2</v>
      </c>
      <c r="AI94" s="17"/>
      <c r="AJ94" s="17">
        <v>4.0891740042846902E-2</v>
      </c>
      <c r="AK94" s="17">
        <v>6.3552387658352499E-2</v>
      </c>
      <c r="AL94" s="17">
        <v>4.0464503639318798E-2</v>
      </c>
      <c r="AM94" s="17">
        <v>2.0497869660547501E-2</v>
      </c>
      <c r="AN94" s="17">
        <v>7.26933771642682E-2</v>
      </c>
      <c r="AO94" s="17"/>
      <c r="AP94" s="17">
        <v>3.5717195857259999E-2</v>
      </c>
      <c r="AQ94" s="17">
        <v>6.3086000766683206E-2</v>
      </c>
      <c r="AR94" s="17">
        <v>2.25205089984227E-2</v>
      </c>
      <c r="AS94" s="17"/>
      <c r="AT94" s="17">
        <v>4.9041152130502398E-2</v>
      </c>
      <c r="AU94" s="17">
        <v>4.82948452955465E-2</v>
      </c>
      <c r="AV94" s="17">
        <v>5.3792121201923497E-2</v>
      </c>
      <c r="AW94" s="17">
        <v>7.2013676907666899E-2</v>
      </c>
      <c r="AX94" s="17">
        <v>9.3220259758816801E-2</v>
      </c>
      <c r="AY94" s="17"/>
      <c r="AZ94" s="17">
        <v>0.11731851030516099</v>
      </c>
      <c r="BA94" s="17">
        <v>7.0550096754504896E-2</v>
      </c>
      <c r="BB94" s="17">
        <v>8.2125269690282901E-2</v>
      </c>
      <c r="BC94" s="17">
        <v>5.1210113526584299E-2</v>
      </c>
      <c r="BD94" s="17">
        <v>6.3666147618161306E-2</v>
      </c>
      <c r="BE94" s="17">
        <v>5.2926394755039401E-2</v>
      </c>
      <c r="BF94" s="17">
        <v>3.3468943771022303E-2</v>
      </c>
      <c r="BG94" s="17">
        <v>1.8050235737696201E-2</v>
      </c>
      <c r="BH94" s="17">
        <v>6.0995138584345701E-2</v>
      </c>
      <c r="BI94" s="17">
        <v>4.6957952518623697E-2</v>
      </c>
      <c r="BJ94" s="17">
        <v>3.5830042548187703E-2</v>
      </c>
      <c r="BK94" s="17">
        <v>6.48751968512008E-2</v>
      </c>
      <c r="BL94" s="17">
        <v>5.7027666498920798E-2</v>
      </c>
      <c r="BM94" s="17">
        <v>5.4073371423442297E-2</v>
      </c>
      <c r="BN94" s="17">
        <v>3.35619485349739E-2</v>
      </c>
      <c r="BO94" s="17">
        <v>8.1739475795745004E-2</v>
      </c>
      <c r="BP94" s="17"/>
      <c r="BQ94" s="17">
        <v>5.5514953770801997E-2</v>
      </c>
      <c r="BR94" s="17">
        <v>4.7116683240691501E-2</v>
      </c>
    </row>
    <row r="95" spans="2:70" x14ac:dyDescent="0.35">
      <c r="B95" t="s">
        <v>139</v>
      </c>
      <c r="C95" s="17">
        <v>9.7369211722076205E-3</v>
      </c>
      <c r="D95" s="17">
        <v>1.26929541213107E-2</v>
      </c>
      <c r="E95" s="17">
        <v>6.9147689005872003E-3</v>
      </c>
      <c r="F95" s="17"/>
      <c r="G95" s="17">
        <v>3.8672314468824999E-2</v>
      </c>
      <c r="H95" s="17">
        <v>9.1910853052057893E-3</v>
      </c>
      <c r="I95" s="17">
        <v>6.5589744211835303E-3</v>
      </c>
      <c r="J95" s="17">
        <v>3.89666282097043E-3</v>
      </c>
      <c r="K95" s="17">
        <v>3.8488591875375901E-3</v>
      </c>
      <c r="L95" s="17">
        <v>2.2355992743132999E-3</v>
      </c>
      <c r="M95" s="17"/>
      <c r="N95" s="17">
        <v>5.9398020850742498E-3</v>
      </c>
      <c r="O95" s="17">
        <v>8.1268069423025592E-3</v>
      </c>
      <c r="P95" s="17">
        <v>9.0190805079395104E-3</v>
      </c>
      <c r="Q95" s="17">
        <v>1.6268998230977601E-2</v>
      </c>
      <c r="R95" s="17"/>
      <c r="S95" s="17">
        <v>1.3693367444345701E-2</v>
      </c>
      <c r="T95" s="17">
        <v>7.3183814875981499E-3</v>
      </c>
      <c r="U95" s="17">
        <v>9.3292441405482505E-3</v>
      </c>
      <c r="V95" s="17">
        <v>0</v>
      </c>
      <c r="W95" s="17">
        <v>3.1129526833028002E-3</v>
      </c>
      <c r="X95" s="17">
        <v>2.0027979513631299E-2</v>
      </c>
      <c r="Y95" s="17">
        <v>1.9278089649627801E-2</v>
      </c>
      <c r="Z95" s="17">
        <v>5.3422396196520904E-3</v>
      </c>
      <c r="AA95" s="17">
        <v>2.57354716376778E-3</v>
      </c>
      <c r="AB95" s="17">
        <v>1.07563941309227E-2</v>
      </c>
      <c r="AC95" s="17">
        <v>2.1830447229996299E-2</v>
      </c>
      <c r="AD95" s="17">
        <v>0</v>
      </c>
      <c r="AE95" s="17"/>
      <c r="AF95" s="17">
        <v>6.3732706501670802E-3</v>
      </c>
      <c r="AG95" s="17">
        <v>5.4500074193585503E-3</v>
      </c>
      <c r="AH95" s="17">
        <v>1.7558288324355499E-2</v>
      </c>
      <c r="AI95" s="17"/>
      <c r="AJ95" s="17">
        <v>7.6023102632262604E-3</v>
      </c>
      <c r="AK95" s="17">
        <v>9.6360638935883893E-3</v>
      </c>
      <c r="AL95" s="17">
        <v>1.46302991454892E-2</v>
      </c>
      <c r="AM95" s="17">
        <v>0</v>
      </c>
      <c r="AN95" s="17">
        <v>1.53190126474323E-3</v>
      </c>
      <c r="AO95" s="17"/>
      <c r="AP95" s="17">
        <v>7.3286862429527604E-3</v>
      </c>
      <c r="AQ95" s="17">
        <v>8.3451289621930495E-3</v>
      </c>
      <c r="AR95" s="17">
        <v>2.01937476931267E-2</v>
      </c>
      <c r="AS95" s="17"/>
      <c r="AT95" s="17">
        <v>8.4291214565397794E-3</v>
      </c>
      <c r="AU95" s="17">
        <v>1.2792327865702899E-2</v>
      </c>
      <c r="AV95" s="17">
        <v>1.04552220097015E-2</v>
      </c>
      <c r="AW95" s="17">
        <v>4.6139051734521604E-3</v>
      </c>
      <c r="AX95" s="17">
        <v>1.77908879801537E-2</v>
      </c>
      <c r="AY95" s="17"/>
      <c r="AZ95" s="17">
        <v>0</v>
      </c>
      <c r="BA95" s="17">
        <v>1.39697356565641E-2</v>
      </c>
      <c r="BB95" s="17">
        <v>4.6985590541391304E-3</v>
      </c>
      <c r="BC95" s="17">
        <v>4.1413423994070796E-3</v>
      </c>
      <c r="BD95" s="17">
        <v>1.68600372136486E-2</v>
      </c>
      <c r="BE95" s="17">
        <v>1.8044983334850599E-2</v>
      </c>
      <c r="BF95" s="17">
        <v>7.3688744092624296E-3</v>
      </c>
      <c r="BG95" s="17">
        <v>1.2901156049897399E-2</v>
      </c>
      <c r="BH95" s="17">
        <v>7.2655160064055502E-3</v>
      </c>
      <c r="BI95" s="17">
        <v>4.37766347780789E-3</v>
      </c>
      <c r="BJ95" s="17">
        <v>0</v>
      </c>
      <c r="BK95" s="17">
        <v>5.0677504210969596E-3</v>
      </c>
      <c r="BL95" s="17">
        <v>1.1453608115644101E-2</v>
      </c>
      <c r="BM95" s="17">
        <v>0</v>
      </c>
      <c r="BN95" s="17">
        <v>1.03332393975318E-2</v>
      </c>
      <c r="BO95" s="17">
        <v>5.68561059813864E-3</v>
      </c>
      <c r="BP95" s="17"/>
      <c r="BQ95" s="17">
        <v>4.1349798079637397E-3</v>
      </c>
      <c r="BR95" s="17">
        <v>1.09981468742555E-2</v>
      </c>
    </row>
    <row r="96" spans="2:70" x14ac:dyDescent="0.35">
      <c r="B96" t="s">
        <v>140</v>
      </c>
      <c r="C96" s="17">
        <v>1.2837538574062401E-3</v>
      </c>
      <c r="D96" s="17">
        <v>5.9380076379222295E-4</v>
      </c>
      <c r="E96" s="17">
        <v>1.96530618783864E-3</v>
      </c>
      <c r="F96" s="17"/>
      <c r="G96" s="17">
        <v>4.0125843468985E-3</v>
      </c>
      <c r="H96" s="17">
        <v>0</v>
      </c>
      <c r="I96" s="17">
        <v>2.6939879632786102E-3</v>
      </c>
      <c r="J96" s="17">
        <v>1.5519929521419899E-3</v>
      </c>
      <c r="K96" s="17">
        <v>0</v>
      </c>
      <c r="L96" s="17">
        <v>0</v>
      </c>
      <c r="M96" s="17"/>
      <c r="N96" s="17">
        <v>1.98690536699401E-3</v>
      </c>
      <c r="O96" s="17">
        <v>8.40070099249865E-4</v>
      </c>
      <c r="P96" s="17">
        <v>2.4224202800451201E-3</v>
      </c>
      <c r="Q96" s="17">
        <v>0</v>
      </c>
      <c r="R96" s="17"/>
      <c r="S96" s="17">
        <v>1.73153164584211E-3</v>
      </c>
      <c r="T96" s="17">
        <v>0</v>
      </c>
      <c r="U96" s="17">
        <v>0</v>
      </c>
      <c r="V96" s="17">
        <v>0</v>
      </c>
      <c r="W96" s="17">
        <v>0</v>
      </c>
      <c r="X96" s="17">
        <v>2.9480450836327E-3</v>
      </c>
      <c r="Y96" s="17">
        <v>2.7189626080165699E-3</v>
      </c>
      <c r="Z96" s="17">
        <v>0</v>
      </c>
      <c r="AA96" s="17">
        <v>5.0797851251000196E-3</v>
      </c>
      <c r="AB96" s="17">
        <v>0</v>
      </c>
      <c r="AC96" s="17">
        <v>0</v>
      </c>
      <c r="AD96" s="17">
        <v>0</v>
      </c>
      <c r="AE96" s="17"/>
      <c r="AF96" s="17">
        <v>1.3738623035771599E-3</v>
      </c>
      <c r="AG96" s="17">
        <v>1.3171400800575E-3</v>
      </c>
      <c r="AH96" s="17">
        <v>0</v>
      </c>
      <c r="AI96" s="17"/>
      <c r="AJ96" s="17">
        <v>8.3925584288684204E-4</v>
      </c>
      <c r="AK96" s="17">
        <v>8.1519655233353798E-4</v>
      </c>
      <c r="AL96" s="17">
        <v>3.3760096312489001E-3</v>
      </c>
      <c r="AM96" s="17">
        <v>0</v>
      </c>
      <c r="AN96" s="17">
        <v>1.9131072850852801E-3</v>
      </c>
      <c r="AO96" s="17"/>
      <c r="AP96" s="17">
        <v>0</v>
      </c>
      <c r="AQ96" s="17">
        <v>2.2221022715543E-3</v>
      </c>
      <c r="AR96" s="17">
        <v>0</v>
      </c>
      <c r="AS96" s="17"/>
      <c r="AT96" s="17">
        <v>0</v>
      </c>
      <c r="AU96" s="17">
        <v>2.2242409706705901E-3</v>
      </c>
      <c r="AV96" s="17">
        <v>1.7486325512953301E-3</v>
      </c>
      <c r="AW96" s="17">
        <v>0</v>
      </c>
      <c r="AX96" s="17">
        <v>2.1174775312109699E-2</v>
      </c>
      <c r="AY96" s="17"/>
      <c r="AZ96" s="17">
        <v>0</v>
      </c>
      <c r="BA96" s="17">
        <v>0</v>
      </c>
      <c r="BB96" s="17">
        <v>0</v>
      </c>
      <c r="BC96" s="17">
        <v>0</v>
      </c>
      <c r="BD96" s="17">
        <v>0</v>
      </c>
      <c r="BE96" s="17">
        <v>0</v>
      </c>
      <c r="BF96" s="17">
        <v>5.4057911134556304E-3</v>
      </c>
      <c r="BG96" s="17">
        <v>2.7785942933634998E-3</v>
      </c>
      <c r="BH96" s="17">
        <v>0</v>
      </c>
      <c r="BI96" s="17">
        <v>0</v>
      </c>
      <c r="BJ96" s="17">
        <v>0</v>
      </c>
      <c r="BK96" s="17">
        <v>0</v>
      </c>
      <c r="BL96" s="17">
        <v>0</v>
      </c>
      <c r="BM96" s="17">
        <v>0</v>
      </c>
      <c r="BN96" s="17">
        <v>1.34821502329772E-2</v>
      </c>
      <c r="BO96" s="17">
        <v>0</v>
      </c>
      <c r="BP96" s="17"/>
      <c r="BQ96" s="17">
        <v>1.7755919063429501E-3</v>
      </c>
      <c r="BR96" s="17">
        <v>3.9590004183385498E-4</v>
      </c>
    </row>
    <row r="97" spans="2:70" x14ac:dyDescent="0.35">
      <c r="B97" t="s">
        <v>129</v>
      </c>
      <c r="C97" s="17">
        <v>1.29895186971951E-3</v>
      </c>
      <c r="D97" s="17">
        <v>1.4818666023207201E-3</v>
      </c>
      <c r="E97" s="17">
        <v>1.1287957007942199E-3</v>
      </c>
      <c r="F97" s="17"/>
      <c r="G97" s="17">
        <v>1.8486539690811001E-3</v>
      </c>
      <c r="H97" s="17">
        <v>3.2740588014563698E-3</v>
      </c>
      <c r="I97" s="17">
        <v>2.8399830038861799E-3</v>
      </c>
      <c r="J97" s="17">
        <v>0</v>
      </c>
      <c r="K97" s="17">
        <v>0</v>
      </c>
      <c r="L97" s="17">
        <v>0</v>
      </c>
      <c r="M97" s="17"/>
      <c r="N97" s="17">
        <v>0</v>
      </c>
      <c r="O97" s="17">
        <v>9.2130272957103904E-4</v>
      </c>
      <c r="P97" s="17">
        <v>2.2874966171802001E-3</v>
      </c>
      <c r="Q97" s="17">
        <v>2.24116434217179E-3</v>
      </c>
      <c r="R97" s="17"/>
      <c r="S97" s="17">
        <v>0</v>
      </c>
      <c r="T97" s="17">
        <v>0</v>
      </c>
      <c r="U97" s="17">
        <v>0</v>
      </c>
      <c r="V97" s="17">
        <v>3.4695031298456499E-3</v>
      </c>
      <c r="W97" s="17">
        <v>0</v>
      </c>
      <c r="X97" s="17">
        <v>5.5759117033536499E-3</v>
      </c>
      <c r="Y97" s="17">
        <v>0</v>
      </c>
      <c r="Z97" s="17">
        <v>0</v>
      </c>
      <c r="AA97" s="17">
        <v>0</v>
      </c>
      <c r="AB97" s="17">
        <v>5.3903444617925903E-3</v>
      </c>
      <c r="AC97" s="17">
        <v>0</v>
      </c>
      <c r="AD97" s="17">
        <v>0</v>
      </c>
      <c r="AE97" s="17"/>
      <c r="AF97" s="17">
        <v>6.9567124108532101E-4</v>
      </c>
      <c r="AG97" s="17">
        <v>1.3563338141004801E-3</v>
      </c>
      <c r="AH97" s="17">
        <v>3.3717332617789302E-3</v>
      </c>
      <c r="AI97" s="17"/>
      <c r="AJ97" s="17">
        <v>6.84993777971594E-4</v>
      </c>
      <c r="AK97" s="17">
        <v>9.2339993817027995E-4</v>
      </c>
      <c r="AL97" s="17">
        <v>0</v>
      </c>
      <c r="AM97" s="17">
        <v>0</v>
      </c>
      <c r="AN97" s="17">
        <v>0</v>
      </c>
      <c r="AO97" s="17"/>
      <c r="AP97" s="17">
        <v>0</v>
      </c>
      <c r="AQ97" s="17">
        <v>1.4324201279858899E-3</v>
      </c>
      <c r="AR97" s="17">
        <v>0</v>
      </c>
      <c r="AS97" s="17"/>
      <c r="AT97" s="17">
        <v>0</v>
      </c>
      <c r="AU97" s="17">
        <v>1.0769012245488399E-3</v>
      </c>
      <c r="AV97" s="17">
        <v>3.0224961147105401E-3</v>
      </c>
      <c r="AW97" s="17">
        <v>0</v>
      </c>
      <c r="AX97" s="17">
        <v>0</v>
      </c>
      <c r="AY97" s="17"/>
      <c r="AZ97" s="17">
        <v>0</v>
      </c>
      <c r="BA97" s="17">
        <v>5.3013961450922896E-3</v>
      </c>
      <c r="BB97" s="17">
        <v>0</v>
      </c>
      <c r="BC97" s="17">
        <v>0</v>
      </c>
      <c r="BD97" s="17">
        <v>0</v>
      </c>
      <c r="BE97" s="17">
        <v>0</v>
      </c>
      <c r="BF97" s="17">
        <v>0</v>
      </c>
      <c r="BG97" s="17">
        <v>3.98716431821723E-3</v>
      </c>
      <c r="BH97" s="17">
        <v>4.0197400942424497E-3</v>
      </c>
      <c r="BI97" s="17">
        <v>0</v>
      </c>
      <c r="BJ97" s="17">
        <v>0</v>
      </c>
      <c r="BK97" s="17">
        <v>0</v>
      </c>
      <c r="BL97" s="17">
        <v>0</v>
      </c>
      <c r="BM97" s="17">
        <v>0</v>
      </c>
      <c r="BN97" s="17">
        <v>1.1275927458487E-2</v>
      </c>
      <c r="BO97" s="17">
        <v>6.4811064517501602E-3</v>
      </c>
      <c r="BP97" s="17"/>
      <c r="BQ97" s="17">
        <v>1.8479993277478301E-3</v>
      </c>
      <c r="BR97" s="17">
        <v>7.2385096951091302E-4</v>
      </c>
    </row>
    <row r="98" spans="2:70" x14ac:dyDescent="0.35">
      <c r="B98" t="s">
        <v>141</v>
      </c>
      <c r="C98" s="17">
        <v>0.93458532694264396</v>
      </c>
      <c r="D98" s="17">
        <v>0.92341852723998197</v>
      </c>
      <c r="E98" s="17">
        <v>0.94506243092937403</v>
      </c>
      <c r="F98" s="17"/>
      <c r="G98" s="17">
        <v>0.867156465601155</v>
      </c>
      <c r="H98" s="17">
        <v>0.920293528001772</v>
      </c>
      <c r="I98" s="17">
        <v>0.93189911497925504</v>
      </c>
      <c r="J98" s="17">
        <v>0.95816922850089603</v>
      </c>
      <c r="K98" s="17">
        <v>0.93502950253773798</v>
      </c>
      <c r="L98" s="17">
        <v>0.97370934604520498</v>
      </c>
      <c r="M98" s="17"/>
      <c r="N98" s="17">
        <v>0.95330881448013804</v>
      </c>
      <c r="O98" s="17">
        <v>0.93619692154811196</v>
      </c>
      <c r="P98" s="17">
        <v>0.92734608696725196</v>
      </c>
      <c r="Q98" s="17">
        <v>0.91820965403566801</v>
      </c>
      <c r="R98" s="17"/>
      <c r="S98" s="17">
        <v>0.90904983208893597</v>
      </c>
      <c r="T98" s="17">
        <v>0.93609353203052903</v>
      </c>
      <c r="U98" s="17">
        <v>0.92771808198088401</v>
      </c>
      <c r="V98" s="17">
        <v>0.95234468100738401</v>
      </c>
      <c r="W98" s="17">
        <v>0.93820172830000403</v>
      </c>
      <c r="X98" s="17">
        <v>0.93113173653402104</v>
      </c>
      <c r="Y98" s="17">
        <v>0.93737840739843903</v>
      </c>
      <c r="Z98" s="17">
        <v>0.94392242744140897</v>
      </c>
      <c r="AA98" s="17">
        <v>0.95328369288619497</v>
      </c>
      <c r="AB98" s="17">
        <v>0.92288248754723601</v>
      </c>
      <c r="AC98" s="17">
        <v>0.94272705115151501</v>
      </c>
      <c r="AD98" s="17">
        <v>0.94740249925936804</v>
      </c>
      <c r="AE98" s="17"/>
      <c r="AF98" s="17">
        <v>0.953949576678496</v>
      </c>
      <c r="AG98" s="17">
        <v>0.94200365879392001</v>
      </c>
      <c r="AH98" s="17">
        <v>0.89487905956179903</v>
      </c>
      <c r="AI98" s="17"/>
      <c r="AJ98" s="17">
        <v>0.94998170007306804</v>
      </c>
      <c r="AK98" s="17">
        <v>0.92507295195755501</v>
      </c>
      <c r="AL98" s="17">
        <v>0.94152918758394299</v>
      </c>
      <c r="AM98" s="17">
        <v>0.97950213033945299</v>
      </c>
      <c r="AN98" s="17">
        <v>0.92386161428590297</v>
      </c>
      <c r="AO98" s="17"/>
      <c r="AP98" s="17">
        <v>0.95695411789978702</v>
      </c>
      <c r="AQ98" s="17">
        <v>0.924914347871584</v>
      </c>
      <c r="AR98" s="17">
        <v>0.95728574330845095</v>
      </c>
      <c r="AS98" s="17"/>
      <c r="AT98" s="17">
        <v>0.94252972641295796</v>
      </c>
      <c r="AU98" s="17">
        <v>0.93561168464353095</v>
      </c>
      <c r="AV98" s="17">
        <v>0.93098152812236901</v>
      </c>
      <c r="AW98" s="17">
        <v>0.92337241791888103</v>
      </c>
      <c r="AX98" s="17">
        <v>0.86781407694891999</v>
      </c>
      <c r="AY98" s="17"/>
      <c r="AZ98" s="17">
        <v>0.88268148969483895</v>
      </c>
      <c r="BA98" s="17">
        <v>0.91017877144383896</v>
      </c>
      <c r="BB98" s="17">
        <v>0.91317617125557804</v>
      </c>
      <c r="BC98" s="17">
        <v>0.944648544074009</v>
      </c>
      <c r="BD98" s="17">
        <v>0.91947381516819005</v>
      </c>
      <c r="BE98" s="17">
        <v>0.92902862191011004</v>
      </c>
      <c r="BF98" s="17">
        <v>0.95375639070625995</v>
      </c>
      <c r="BG98" s="17">
        <v>0.962282849600826</v>
      </c>
      <c r="BH98" s="17">
        <v>0.92771960531500597</v>
      </c>
      <c r="BI98" s="17">
        <v>0.94866438400356801</v>
      </c>
      <c r="BJ98" s="17">
        <v>0.964169957451812</v>
      </c>
      <c r="BK98" s="17">
        <v>0.930057052727702</v>
      </c>
      <c r="BL98" s="17">
        <v>0.93151872538543501</v>
      </c>
      <c r="BM98" s="17">
        <v>0.94592662857655796</v>
      </c>
      <c r="BN98" s="17">
        <v>0.93134673437602999</v>
      </c>
      <c r="BO98" s="17">
        <v>0.90609380715436605</v>
      </c>
      <c r="BP98" s="17"/>
      <c r="BQ98" s="17">
        <v>0.93672647518714303</v>
      </c>
      <c r="BR98" s="17">
        <v>0.94076541887370801</v>
      </c>
    </row>
    <row r="99" spans="2:70" x14ac:dyDescent="0.35">
      <c r="B99" t="s">
        <v>142</v>
      </c>
      <c r="C99" s="17">
        <v>1.10206750296139E-2</v>
      </c>
      <c r="D99" s="17">
        <v>1.32867548851029E-2</v>
      </c>
      <c r="E99" s="17">
        <v>8.8800750884258407E-3</v>
      </c>
      <c r="F99" s="17"/>
      <c r="G99" s="17">
        <v>4.2684898815723502E-2</v>
      </c>
      <c r="H99" s="17">
        <v>9.1910853052057893E-3</v>
      </c>
      <c r="I99" s="17">
        <v>9.2529623844621496E-3</v>
      </c>
      <c r="J99" s="17">
        <v>5.4486557731124197E-3</v>
      </c>
      <c r="K99" s="17">
        <v>3.8488591875375901E-3</v>
      </c>
      <c r="L99" s="17">
        <v>2.2355992743132999E-3</v>
      </c>
      <c r="M99" s="17"/>
      <c r="N99" s="17">
        <v>7.9267074520682594E-3</v>
      </c>
      <c r="O99" s="17">
        <v>8.9668770415524193E-3</v>
      </c>
      <c r="P99" s="17">
        <v>1.14415007879846E-2</v>
      </c>
      <c r="Q99" s="17">
        <v>1.6268998230977601E-2</v>
      </c>
      <c r="R99" s="17"/>
      <c r="S99" s="17">
        <v>1.5424899090187801E-2</v>
      </c>
      <c r="T99" s="17">
        <v>7.3183814875981499E-3</v>
      </c>
      <c r="U99" s="17">
        <v>9.3292441405482505E-3</v>
      </c>
      <c r="V99" s="17">
        <v>0</v>
      </c>
      <c r="W99" s="17">
        <v>3.1129526833028002E-3</v>
      </c>
      <c r="X99" s="17">
        <v>2.2976024597264E-2</v>
      </c>
      <c r="Y99" s="17">
        <v>2.1997052257644398E-2</v>
      </c>
      <c r="Z99" s="17">
        <v>5.3422396196520904E-3</v>
      </c>
      <c r="AA99" s="17">
        <v>7.6533322888678E-3</v>
      </c>
      <c r="AB99" s="17">
        <v>1.07563941309227E-2</v>
      </c>
      <c r="AC99" s="17">
        <v>2.1830447229996299E-2</v>
      </c>
      <c r="AD99" s="17">
        <v>0</v>
      </c>
      <c r="AE99" s="17"/>
      <c r="AF99" s="17">
        <v>7.7471329537442402E-3</v>
      </c>
      <c r="AG99" s="17">
        <v>6.7671474994160496E-3</v>
      </c>
      <c r="AH99" s="17">
        <v>1.7558288324355499E-2</v>
      </c>
      <c r="AI99" s="17"/>
      <c r="AJ99" s="17">
        <v>8.4415661061131107E-3</v>
      </c>
      <c r="AK99" s="17">
        <v>1.0451260445921901E-2</v>
      </c>
      <c r="AL99" s="17">
        <v>1.80063087767381E-2</v>
      </c>
      <c r="AM99" s="17">
        <v>0</v>
      </c>
      <c r="AN99" s="17">
        <v>3.4450085498284998E-3</v>
      </c>
      <c r="AO99" s="17"/>
      <c r="AP99" s="17">
        <v>7.3286862429527604E-3</v>
      </c>
      <c r="AQ99" s="17">
        <v>1.0567231233747299E-2</v>
      </c>
      <c r="AR99" s="17">
        <v>2.01937476931267E-2</v>
      </c>
      <c r="AS99" s="17"/>
      <c r="AT99" s="17">
        <v>8.4291214565397794E-3</v>
      </c>
      <c r="AU99" s="17">
        <v>1.5016568836373499E-2</v>
      </c>
      <c r="AV99" s="17">
        <v>1.2203854560996799E-2</v>
      </c>
      <c r="AW99" s="17">
        <v>4.6139051734521604E-3</v>
      </c>
      <c r="AX99" s="17">
        <v>3.8965663292263399E-2</v>
      </c>
      <c r="AY99" s="17"/>
      <c r="AZ99" s="17">
        <v>0</v>
      </c>
      <c r="BA99" s="17">
        <v>1.39697356565641E-2</v>
      </c>
      <c r="BB99" s="17">
        <v>4.6985590541391304E-3</v>
      </c>
      <c r="BC99" s="17">
        <v>4.1413423994070796E-3</v>
      </c>
      <c r="BD99" s="17">
        <v>1.68600372136486E-2</v>
      </c>
      <c r="BE99" s="17">
        <v>1.8044983334850599E-2</v>
      </c>
      <c r="BF99" s="17">
        <v>1.2774665522718101E-2</v>
      </c>
      <c r="BG99" s="17">
        <v>1.5679750343260999E-2</v>
      </c>
      <c r="BH99" s="17">
        <v>7.2655160064055502E-3</v>
      </c>
      <c r="BI99" s="17">
        <v>4.37766347780789E-3</v>
      </c>
      <c r="BJ99" s="17">
        <v>0</v>
      </c>
      <c r="BK99" s="17">
        <v>5.0677504210969596E-3</v>
      </c>
      <c r="BL99" s="17">
        <v>1.1453608115644101E-2</v>
      </c>
      <c r="BM99" s="17">
        <v>0</v>
      </c>
      <c r="BN99" s="17">
        <v>2.3815389630508998E-2</v>
      </c>
      <c r="BO99" s="17">
        <v>5.68561059813864E-3</v>
      </c>
      <c r="BP99" s="17"/>
      <c r="BQ99" s="17">
        <v>5.9105717143066901E-3</v>
      </c>
      <c r="BR99" s="17">
        <v>1.13940469160894E-2</v>
      </c>
    </row>
    <row r="100" spans="2:70" x14ac:dyDescent="0.35">
      <c r="B100" t="s">
        <v>143</v>
      </c>
      <c r="C100" s="17">
        <v>0.92356465191303005</v>
      </c>
      <c r="D100" s="17">
        <v>0.91013177235487897</v>
      </c>
      <c r="E100" s="17">
        <v>0.936182355840948</v>
      </c>
      <c r="F100" s="17"/>
      <c r="G100" s="17">
        <v>0.82447156678543199</v>
      </c>
      <c r="H100" s="17">
        <v>0.91110244269656604</v>
      </c>
      <c r="I100" s="17">
        <v>0.92264615259479199</v>
      </c>
      <c r="J100" s="17">
        <v>0.95272057272778299</v>
      </c>
      <c r="K100" s="17">
        <v>0.93118064335020001</v>
      </c>
      <c r="L100" s="17">
        <v>0.97147374677089204</v>
      </c>
      <c r="M100" s="17"/>
      <c r="N100" s="17">
        <v>0.94538210702807002</v>
      </c>
      <c r="O100" s="17">
        <v>0.92723004450655999</v>
      </c>
      <c r="P100" s="17">
        <v>0.91590458617926696</v>
      </c>
      <c r="Q100" s="17">
        <v>0.90194065580469096</v>
      </c>
      <c r="R100" s="17"/>
      <c r="S100" s="17">
        <v>0.89362493299874801</v>
      </c>
      <c r="T100" s="17">
        <v>0.92877515054293103</v>
      </c>
      <c r="U100" s="17">
        <v>0.91838883784033598</v>
      </c>
      <c r="V100" s="17">
        <v>0.95234468100738401</v>
      </c>
      <c r="W100" s="17">
        <v>0.93508877561670101</v>
      </c>
      <c r="X100" s="17">
        <v>0.90815571193675704</v>
      </c>
      <c r="Y100" s="17">
        <v>0.91538135514079499</v>
      </c>
      <c r="Z100" s="17">
        <v>0.93858018782175701</v>
      </c>
      <c r="AA100" s="17">
        <v>0.94563036059732697</v>
      </c>
      <c r="AB100" s="17">
        <v>0.91212609341631301</v>
      </c>
      <c r="AC100" s="17">
        <v>0.92089660392151895</v>
      </c>
      <c r="AD100" s="17">
        <v>0.94740249925936804</v>
      </c>
      <c r="AE100" s="17"/>
      <c r="AF100" s="17">
        <v>0.94620244372475204</v>
      </c>
      <c r="AG100" s="17">
        <v>0.93523651129450402</v>
      </c>
      <c r="AH100" s="17">
        <v>0.87732077123744401</v>
      </c>
      <c r="AI100" s="17"/>
      <c r="AJ100" s="17">
        <v>0.94154013396695502</v>
      </c>
      <c r="AK100" s="17">
        <v>0.91462169151163297</v>
      </c>
      <c r="AL100" s="17">
        <v>0.92352287880720496</v>
      </c>
      <c r="AM100" s="17">
        <v>0.97950213033945299</v>
      </c>
      <c r="AN100" s="17">
        <v>0.92041660573607498</v>
      </c>
      <c r="AO100" s="17"/>
      <c r="AP100" s="17">
        <v>0.949625431656834</v>
      </c>
      <c r="AQ100" s="17">
        <v>0.91434711663783597</v>
      </c>
      <c r="AR100" s="17">
        <v>0.93709199561532397</v>
      </c>
      <c r="AS100" s="17"/>
      <c r="AT100" s="17">
        <v>0.934100604956418</v>
      </c>
      <c r="AU100" s="17">
        <v>0.92059511580715803</v>
      </c>
      <c r="AV100" s="17">
        <v>0.91877767356137197</v>
      </c>
      <c r="AW100" s="17">
        <v>0.91875851274542897</v>
      </c>
      <c r="AX100" s="17">
        <v>0.82884841365665596</v>
      </c>
      <c r="AY100" s="17"/>
      <c r="AZ100" s="17">
        <v>0.88268148969483895</v>
      </c>
      <c r="BA100" s="17">
        <v>0.89620903578727495</v>
      </c>
      <c r="BB100" s="17">
        <v>0.90847761220143897</v>
      </c>
      <c r="BC100" s="17">
        <v>0.940507201674602</v>
      </c>
      <c r="BD100" s="17">
        <v>0.90261377795454101</v>
      </c>
      <c r="BE100" s="17">
        <v>0.91098363857525899</v>
      </c>
      <c r="BF100" s="17">
        <v>0.94098172518354195</v>
      </c>
      <c r="BG100" s="17">
        <v>0.94660309925756503</v>
      </c>
      <c r="BH100" s="17">
        <v>0.92045408930860095</v>
      </c>
      <c r="BI100" s="17">
        <v>0.94428672052576101</v>
      </c>
      <c r="BJ100" s="17">
        <v>0.964169957451812</v>
      </c>
      <c r="BK100" s="17">
        <v>0.92498930230660503</v>
      </c>
      <c r="BL100" s="17">
        <v>0.92006511726979101</v>
      </c>
      <c r="BM100" s="17">
        <v>0.94592662857655796</v>
      </c>
      <c r="BN100" s="17">
        <v>0.907531344745521</v>
      </c>
      <c r="BO100" s="17">
        <v>0.90040819655622795</v>
      </c>
      <c r="BP100" s="17"/>
      <c r="BQ100" s="17">
        <v>0.93081590347283705</v>
      </c>
      <c r="BR100" s="17">
        <v>0.92937137195761899</v>
      </c>
    </row>
    <row r="101" spans="2:70" x14ac:dyDescent="0.35">
      <c r="C101" s="17"/>
      <c r="D101" s="17"/>
      <c r="E101" s="17"/>
      <c r="F101" s="17"/>
      <c r="G101" s="17"/>
      <c r="H101" s="17"/>
      <c r="I101" s="17"/>
      <c r="J101" s="17"/>
      <c r="K101" s="17"/>
      <c r="L101" s="17"/>
      <c r="M101" s="17"/>
      <c r="N101" s="17"/>
      <c r="O101" s="17"/>
      <c r="P101" s="17"/>
      <c r="Q101" s="17"/>
      <c r="R101" s="17"/>
      <c r="S101" s="17"/>
      <c r="T101" s="17"/>
      <c r="U101" s="17"/>
      <c r="V101" s="17"/>
      <c r="W101" s="17"/>
      <c r="X101" s="17"/>
      <c r="Y101" s="17"/>
      <c r="Z101" s="17"/>
      <c r="AA101" s="17"/>
      <c r="AB101" s="17"/>
      <c r="AC101" s="17"/>
      <c r="AD101" s="17"/>
      <c r="AE101" s="17"/>
      <c r="AF101" s="17"/>
      <c r="AG101" s="17"/>
      <c r="AH101" s="17"/>
      <c r="AI101" s="17"/>
      <c r="AJ101" s="17"/>
      <c r="AK101" s="17"/>
      <c r="AL101" s="17"/>
      <c r="AM101" s="17"/>
      <c r="AN101" s="17"/>
      <c r="AO101" s="17"/>
      <c r="AP101" s="17"/>
      <c r="AQ101" s="17"/>
      <c r="AR101" s="17"/>
      <c r="AS101" s="17"/>
      <c r="AT101" s="17"/>
      <c r="AU101" s="17"/>
      <c r="AV101" s="17"/>
      <c r="AW101" s="17"/>
      <c r="AX101" s="17"/>
      <c r="AY101" s="17"/>
      <c r="AZ101" s="17"/>
      <c r="BA101" s="17"/>
      <c r="BB101" s="17"/>
      <c r="BC101" s="17"/>
      <c r="BD101" s="17"/>
      <c r="BE101" s="17"/>
      <c r="BF101" s="17"/>
      <c r="BG101" s="17"/>
      <c r="BH101" s="17"/>
      <c r="BI101" s="17"/>
      <c r="BJ101" s="17"/>
      <c r="BK101" s="17"/>
      <c r="BL101" s="17"/>
      <c r="BM101" s="17"/>
      <c r="BN101" s="17"/>
      <c r="BO101" s="17"/>
      <c r="BP101" s="17"/>
      <c r="BQ101" s="17"/>
      <c r="BR101" s="17"/>
    </row>
    <row r="102" spans="2:70" hidden="1" x14ac:dyDescent="0.35">
      <c r="B102" s="6"/>
      <c r="C102" s="17"/>
      <c r="D102" s="17"/>
      <c r="E102" s="17"/>
      <c r="F102" s="17"/>
      <c r="G102" s="17"/>
      <c r="H102" s="17"/>
      <c r="I102" s="17"/>
      <c r="J102" s="17"/>
      <c r="K102" s="17"/>
      <c r="L102" s="17"/>
      <c r="M102" s="17"/>
      <c r="N102" s="17"/>
      <c r="O102" s="17"/>
      <c r="P102" s="17"/>
      <c r="Q102" s="17"/>
      <c r="R102" s="17"/>
      <c r="S102" s="17"/>
      <c r="T102" s="17"/>
      <c r="U102" s="17"/>
      <c r="V102" s="17"/>
      <c r="W102" s="17"/>
      <c r="X102" s="17"/>
      <c r="Y102" s="17"/>
      <c r="Z102" s="17"/>
      <c r="AA102" s="17"/>
      <c r="AB102" s="17"/>
      <c r="AC102" s="17"/>
      <c r="AD102" s="17"/>
      <c r="AE102" s="17"/>
      <c r="AF102" s="17"/>
      <c r="AG102" s="17"/>
      <c r="AH102" s="17"/>
      <c r="AI102" s="17"/>
      <c r="AJ102" s="17"/>
      <c r="AK102" s="17"/>
      <c r="AL102" s="17"/>
      <c r="AM102" s="17"/>
      <c r="AN102" s="17"/>
      <c r="AO102" s="17"/>
      <c r="AP102" s="17"/>
      <c r="AQ102" s="17"/>
      <c r="AR102" s="17"/>
      <c r="AS102" s="17"/>
      <c r="AT102" s="17"/>
      <c r="AU102" s="17"/>
      <c r="AV102" s="17"/>
      <c r="AW102" s="17"/>
      <c r="AX102" s="17"/>
      <c r="AY102" s="17"/>
      <c r="AZ102" s="17"/>
      <c r="BA102" s="17"/>
      <c r="BB102" s="17"/>
      <c r="BC102" s="17"/>
      <c r="BD102" s="17"/>
      <c r="BE102" s="17"/>
      <c r="BF102" s="17"/>
      <c r="BG102" s="17"/>
      <c r="BH102" s="17"/>
      <c r="BI102" s="17"/>
      <c r="BJ102" s="17"/>
      <c r="BK102" s="17"/>
      <c r="BL102" s="17"/>
      <c r="BM102" s="17"/>
      <c r="BN102" s="17"/>
      <c r="BO102" s="17"/>
      <c r="BP102" s="17"/>
      <c r="BQ102" s="17"/>
      <c r="BR102" s="17"/>
    </row>
    <row r="103" spans="2:70" hidden="1" x14ac:dyDescent="0.35">
      <c r="B103" s="24"/>
      <c r="C103" s="17"/>
      <c r="D103" s="17"/>
      <c r="E103" s="17"/>
      <c r="F103" s="17"/>
      <c r="G103" s="17"/>
      <c r="H103" s="17"/>
      <c r="I103" s="17"/>
      <c r="J103" s="17"/>
      <c r="K103" s="17"/>
      <c r="L103" s="17"/>
      <c r="M103" s="17"/>
      <c r="N103" s="17"/>
      <c r="O103" s="17"/>
      <c r="P103" s="17"/>
      <c r="Q103" s="17"/>
      <c r="R103" s="17"/>
      <c r="S103" s="17"/>
      <c r="T103" s="17"/>
      <c r="U103" s="17"/>
      <c r="V103" s="17"/>
      <c r="W103" s="17"/>
      <c r="X103" s="17"/>
      <c r="Y103" s="17"/>
      <c r="Z103" s="17"/>
      <c r="AA103" s="17"/>
      <c r="AB103" s="17"/>
      <c r="AC103" s="17"/>
      <c r="AD103" s="17"/>
      <c r="AE103" s="17"/>
      <c r="AF103" s="17"/>
      <c r="AG103" s="17"/>
      <c r="AH103" s="17"/>
      <c r="AI103" s="17"/>
      <c r="AJ103" s="17"/>
      <c r="AK103" s="17"/>
      <c r="AL103" s="17"/>
      <c r="AM103" s="17"/>
      <c r="AN103" s="17"/>
      <c r="AO103" s="17"/>
      <c r="AP103" s="17"/>
      <c r="AQ103" s="17"/>
      <c r="AR103" s="17"/>
      <c r="AS103" s="17"/>
      <c r="AT103" s="17"/>
      <c r="AU103" s="17"/>
      <c r="AV103" s="17"/>
      <c r="AW103" s="17"/>
      <c r="AX103" s="17"/>
      <c r="AY103" s="17"/>
      <c r="AZ103" s="17"/>
      <c r="BA103" s="17"/>
      <c r="BB103" s="17"/>
      <c r="BC103" s="17"/>
      <c r="BD103" s="17"/>
      <c r="BE103" s="17"/>
      <c r="BF103" s="17"/>
      <c r="BG103" s="17"/>
      <c r="BH103" s="17"/>
      <c r="BI103" s="17"/>
      <c r="BJ103" s="17"/>
      <c r="BK103" s="17"/>
      <c r="BL103" s="17"/>
      <c r="BM103" s="17"/>
      <c r="BN103" s="17"/>
      <c r="BO103" s="17"/>
      <c r="BP103" s="17"/>
      <c r="BQ103" s="17"/>
      <c r="BR103" s="17"/>
    </row>
    <row r="104" spans="2:70" hidden="1" x14ac:dyDescent="0.35">
      <c r="C104" s="17"/>
      <c r="D104" s="17"/>
      <c r="E104" s="17"/>
      <c r="F104" s="17"/>
      <c r="G104" s="17"/>
      <c r="H104" s="17"/>
      <c r="I104" s="17"/>
      <c r="J104" s="17"/>
      <c r="K104" s="17"/>
      <c r="L104" s="17"/>
      <c r="M104" s="17"/>
      <c r="N104" s="17"/>
      <c r="O104" s="17"/>
      <c r="P104" s="17"/>
      <c r="Q104" s="17"/>
      <c r="R104" s="17"/>
      <c r="S104" s="17"/>
      <c r="T104" s="17"/>
      <c r="U104" s="17"/>
      <c r="V104" s="17"/>
      <c r="W104" s="17"/>
      <c r="X104" s="17"/>
      <c r="Y104" s="17"/>
      <c r="Z104" s="17"/>
      <c r="AA104" s="17"/>
      <c r="AB104" s="17"/>
      <c r="AC104" s="17"/>
      <c r="AD104" s="17"/>
      <c r="AE104" s="17"/>
      <c r="AF104" s="17"/>
      <c r="AG104" s="17"/>
      <c r="AH104" s="17"/>
      <c r="AI104" s="17"/>
      <c r="AJ104" s="17"/>
      <c r="AK104" s="17"/>
      <c r="AL104" s="17"/>
      <c r="AM104" s="17"/>
      <c r="AN104" s="17"/>
      <c r="AO104" s="17"/>
      <c r="AP104" s="17"/>
      <c r="AQ104" s="17"/>
      <c r="AR104" s="17"/>
      <c r="AS104" s="17"/>
      <c r="AT104" s="17"/>
      <c r="AU104" s="17"/>
      <c r="AV104" s="17"/>
      <c r="AW104" s="17"/>
      <c r="AX104" s="17"/>
      <c r="AY104" s="17"/>
      <c r="AZ104" s="17"/>
      <c r="BA104" s="17"/>
      <c r="BB104" s="17"/>
      <c r="BC104" s="17"/>
      <c r="BD104" s="17"/>
      <c r="BE104" s="17"/>
      <c r="BF104" s="17"/>
      <c r="BG104" s="17"/>
      <c r="BH104" s="17"/>
      <c r="BI104" s="17"/>
      <c r="BJ104" s="17"/>
      <c r="BK104" s="17"/>
      <c r="BL104" s="17"/>
      <c r="BM104" s="17"/>
      <c r="BN104" s="17"/>
      <c r="BO104" s="17"/>
      <c r="BP104" s="17"/>
      <c r="BQ104" s="17"/>
      <c r="BR104" s="17"/>
    </row>
    <row r="105" spans="2:70" hidden="1" x14ac:dyDescent="0.35">
      <c r="C105" s="17"/>
      <c r="D105" s="17"/>
      <c r="E105" s="17"/>
      <c r="F105" s="17"/>
      <c r="G105" s="17"/>
      <c r="H105" s="17"/>
      <c r="I105" s="17"/>
      <c r="J105" s="17"/>
      <c r="K105" s="17"/>
      <c r="L105" s="17"/>
      <c r="M105" s="17"/>
      <c r="N105" s="17"/>
      <c r="O105" s="17"/>
      <c r="P105" s="17"/>
      <c r="Q105" s="17"/>
      <c r="R105" s="17"/>
      <c r="S105" s="17"/>
      <c r="T105" s="17"/>
      <c r="U105" s="17"/>
      <c r="V105" s="17"/>
      <c r="W105" s="17"/>
      <c r="X105" s="17"/>
      <c r="Y105" s="17"/>
      <c r="Z105" s="17"/>
      <c r="AA105" s="17"/>
      <c r="AB105" s="17"/>
      <c r="AC105" s="17"/>
      <c r="AD105" s="17"/>
      <c r="AE105" s="17"/>
      <c r="AF105" s="17"/>
      <c r="AG105" s="17"/>
      <c r="AH105" s="17"/>
      <c r="AI105" s="17"/>
      <c r="AJ105" s="17"/>
      <c r="AK105" s="17"/>
      <c r="AL105" s="17"/>
      <c r="AM105" s="17"/>
      <c r="AN105" s="17"/>
      <c r="AO105" s="17"/>
      <c r="AP105" s="17"/>
      <c r="AQ105" s="17"/>
      <c r="AR105" s="17"/>
      <c r="AS105" s="17"/>
      <c r="AT105" s="17"/>
      <c r="AU105" s="17"/>
      <c r="AV105" s="17"/>
      <c r="AW105" s="17"/>
      <c r="AX105" s="17"/>
      <c r="AY105" s="17"/>
      <c r="AZ105" s="17"/>
      <c r="BA105" s="17"/>
      <c r="BB105" s="17"/>
      <c r="BC105" s="17"/>
      <c r="BD105" s="17"/>
      <c r="BE105" s="17"/>
      <c r="BF105" s="17"/>
      <c r="BG105" s="17"/>
      <c r="BH105" s="17"/>
      <c r="BI105" s="17"/>
      <c r="BJ105" s="17"/>
      <c r="BK105" s="17"/>
      <c r="BL105" s="17"/>
      <c r="BM105" s="17"/>
      <c r="BN105" s="17"/>
      <c r="BO105" s="17"/>
      <c r="BP105" s="17"/>
      <c r="BQ105" s="17"/>
      <c r="BR105" s="17"/>
    </row>
    <row r="106" spans="2:70" hidden="1" x14ac:dyDescent="0.35">
      <c r="C106" s="17"/>
      <c r="D106" s="17"/>
      <c r="E106" s="17"/>
      <c r="F106" s="17"/>
      <c r="G106" s="17"/>
      <c r="H106" s="17"/>
      <c r="I106" s="17"/>
      <c r="J106" s="17"/>
      <c r="K106" s="17"/>
      <c r="L106" s="17"/>
      <c r="M106" s="17"/>
      <c r="N106" s="17"/>
      <c r="O106" s="17"/>
      <c r="P106" s="17"/>
      <c r="Q106" s="17"/>
      <c r="R106" s="17"/>
      <c r="S106" s="17"/>
      <c r="T106" s="17"/>
      <c r="U106" s="17"/>
      <c r="V106" s="17"/>
      <c r="W106" s="17"/>
      <c r="X106" s="17"/>
      <c r="Y106" s="17"/>
      <c r="Z106" s="17"/>
      <c r="AA106" s="17"/>
      <c r="AB106" s="17"/>
      <c r="AC106" s="17"/>
      <c r="AD106" s="17"/>
      <c r="AE106" s="17"/>
      <c r="AF106" s="17"/>
      <c r="AG106" s="17"/>
      <c r="AH106" s="17"/>
      <c r="AI106" s="17"/>
      <c r="AJ106" s="17"/>
      <c r="AK106" s="17"/>
      <c r="AL106" s="17"/>
      <c r="AM106" s="17"/>
      <c r="AN106" s="17"/>
      <c r="AO106" s="17"/>
      <c r="AP106" s="17"/>
      <c r="AQ106" s="17"/>
      <c r="AR106" s="17"/>
      <c r="AS106" s="17"/>
      <c r="AT106" s="17"/>
      <c r="AU106" s="17"/>
      <c r="AV106" s="17"/>
      <c r="AW106" s="17"/>
      <c r="AX106" s="17"/>
      <c r="AY106" s="17"/>
      <c r="AZ106" s="17"/>
      <c r="BA106" s="17"/>
      <c r="BB106" s="17"/>
      <c r="BC106" s="17"/>
      <c r="BD106" s="17"/>
      <c r="BE106" s="17"/>
      <c r="BF106" s="17"/>
      <c r="BG106" s="17"/>
      <c r="BH106" s="17"/>
      <c r="BI106" s="17"/>
      <c r="BJ106" s="17"/>
      <c r="BK106" s="17"/>
      <c r="BL106" s="17"/>
      <c r="BM106" s="17"/>
      <c r="BN106" s="17"/>
      <c r="BO106" s="17"/>
      <c r="BP106" s="17"/>
      <c r="BQ106" s="17"/>
      <c r="BR106" s="17"/>
    </row>
    <row r="107" spans="2:70" hidden="1" x14ac:dyDescent="0.35">
      <c r="C107" s="17"/>
      <c r="D107" s="17"/>
      <c r="E107" s="17"/>
      <c r="F107" s="17"/>
      <c r="G107" s="17"/>
      <c r="H107" s="17"/>
      <c r="I107" s="17"/>
      <c r="J107" s="17"/>
      <c r="K107" s="17"/>
      <c r="L107" s="17"/>
      <c r="M107" s="17"/>
      <c r="N107" s="17"/>
      <c r="O107" s="17"/>
      <c r="P107" s="17"/>
      <c r="Q107" s="17"/>
      <c r="R107" s="17"/>
      <c r="S107" s="17"/>
      <c r="T107" s="17"/>
      <c r="U107" s="17"/>
      <c r="V107" s="17"/>
      <c r="W107" s="17"/>
      <c r="X107" s="17"/>
      <c r="Y107" s="17"/>
      <c r="Z107" s="17"/>
      <c r="AA107" s="17"/>
      <c r="AB107" s="17"/>
      <c r="AC107" s="17"/>
      <c r="AD107" s="17"/>
      <c r="AE107" s="17"/>
      <c r="AF107" s="17"/>
      <c r="AG107" s="17"/>
      <c r="AH107" s="17"/>
      <c r="AI107" s="17"/>
      <c r="AJ107" s="17"/>
      <c r="AK107" s="17"/>
      <c r="AL107" s="17"/>
      <c r="AM107" s="17"/>
      <c r="AN107" s="17"/>
      <c r="AO107" s="17"/>
      <c r="AP107" s="17"/>
      <c r="AQ107" s="17"/>
      <c r="AR107" s="17"/>
      <c r="AS107" s="17"/>
      <c r="AT107" s="17"/>
      <c r="AU107" s="17"/>
      <c r="AV107" s="17"/>
      <c r="AW107" s="17"/>
      <c r="AX107" s="17"/>
      <c r="AY107" s="17"/>
      <c r="AZ107" s="17"/>
      <c r="BA107" s="17"/>
      <c r="BB107" s="17"/>
      <c r="BC107" s="17"/>
      <c r="BD107" s="17"/>
      <c r="BE107" s="17"/>
      <c r="BF107" s="17"/>
      <c r="BG107" s="17"/>
      <c r="BH107" s="17"/>
      <c r="BI107" s="17"/>
      <c r="BJ107" s="17"/>
      <c r="BK107" s="17"/>
      <c r="BL107" s="17"/>
      <c r="BM107" s="17"/>
      <c r="BN107" s="17"/>
      <c r="BO107" s="17"/>
      <c r="BP107" s="17"/>
      <c r="BQ107" s="17"/>
      <c r="BR107" s="17"/>
    </row>
    <row r="108" spans="2:70" hidden="1" x14ac:dyDescent="0.35">
      <c r="C108" s="17"/>
      <c r="D108" s="17"/>
      <c r="E108" s="17"/>
      <c r="F108" s="17"/>
      <c r="G108" s="17"/>
      <c r="H108" s="17"/>
      <c r="I108" s="17"/>
      <c r="J108" s="17"/>
      <c r="K108" s="17"/>
      <c r="L108" s="17"/>
      <c r="M108" s="17"/>
      <c r="N108" s="17"/>
      <c r="O108" s="17"/>
      <c r="P108" s="17"/>
      <c r="Q108" s="17"/>
      <c r="R108" s="17"/>
      <c r="S108" s="17"/>
      <c r="T108" s="17"/>
      <c r="U108" s="17"/>
      <c r="V108" s="17"/>
      <c r="W108" s="17"/>
      <c r="X108" s="17"/>
      <c r="Y108" s="17"/>
      <c r="Z108" s="17"/>
      <c r="AA108" s="17"/>
      <c r="AB108" s="17"/>
      <c r="AC108" s="17"/>
      <c r="AD108" s="17"/>
      <c r="AE108" s="17"/>
      <c r="AF108" s="17"/>
      <c r="AG108" s="17"/>
      <c r="AH108" s="17"/>
      <c r="AI108" s="17"/>
      <c r="AJ108" s="17"/>
      <c r="AK108" s="17"/>
      <c r="AL108" s="17"/>
      <c r="AM108" s="17"/>
      <c r="AN108" s="17"/>
      <c r="AO108" s="17"/>
      <c r="AP108" s="17"/>
      <c r="AQ108" s="17"/>
      <c r="AR108" s="17"/>
      <c r="AS108" s="17"/>
      <c r="AT108" s="17"/>
      <c r="AU108" s="17"/>
      <c r="AV108" s="17"/>
      <c r="AW108" s="17"/>
      <c r="AX108" s="17"/>
      <c r="AY108" s="17"/>
      <c r="AZ108" s="17"/>
      <c r="BA108" s="17"/>
      <c r="BB108" s="17"/>
      <c r="BC108" s="17"/>
      <c r="BD108" s="17"/>
      <c r="BE108" s="17"/>
      <c r="BF108" s="17"/>
      <c r="BG108" s="17"/>
      <c r="BH108" s="17"/>
      <c r="BI108" s="17"/>
      <c r="BJ108" s="17"/>
      <c r="BK108" s="17"/>
      <c r="BL108" s="17"/>
      <c r="BM108" s="17"/>
      <c r="BN108" s="17"/>
      <c r="BO108" s="17"/>
      <c r="BP108" s="17"/>
      <c r="BQ108" s="17"/>
      <c r="BR108" s="17"/>
    </row>
    <row r="109" spans="2:70" hidden="1" x14ac:dyDescent="0.35">
      <c r="C109" s="17"/>
      <c r="D109" s="17"/>
      <c r="E109" s="17"/>
      <c r="F109" s="17"/>
      <c r="G109" s="17"/>
      <c r="H109" s="17"/>
      <c r="I109" s="17"/>
      <c r="J109" s="17"/>
      <c r="K109" s="17"/>
      <c r="L109" s="17"/>
      <c r="M109" s="17"/>
      <c r="N109" s="17"/>
      <c r="O109" s="17"/>
      <c r="P109" s="17"/>
      <c r="Q109" s="17"/>
      <c r="R109" s="17"/>
      <c r="S109" s="17"/>
      <c r="T109" s="17"/>
      <c r="U109" s="17"/>
      <c r="V109" s="17"/>
      <c r="W109" s="17"/>
      <c r="X109" s="17"/>
      <c r="Y109" s="17"/>
      <c r="Z109" s="17"/>
      <c r="AA109" s="17"/>
      <c r="AB109" s="17"/>
      <c r="AC109" s="17"/>
      <c r="AD109" s="17"/>
      <c r="AE109" s="17"/>
      <c r="AF109" s="17"/>
      <c r="AG109" s="17"/>
      <c r="AH109" s="17"/>
      <c r="AI109" s="17"/>
      <c r="AJ109" s="17"/>
      <c r="AK109" s="17"/>
      <c r="AL109" s="17"/>
      <c r="AM109" s="17"/>
      <c r="AN109" s="17"/>
      <c r="AO109" s="17"/>
      <c r="AP109" s="17"/>
      <c r="AQ109" s="17"/>
      <c r="AR109" s="17"/>
      <c r="AS109" s="17"/>
      <c r="AT109" s="17"/>
      <c r="AU109" s="17"/>
      <c r="AV109" s="17"/>
      <c r="AW109" s="17"/>
      <c r="AX109" s="17"/>
      <c r="AY109" s="17"/>
      <c r="AZ109" s="17"/>
      <c r="BA109" s="17"/>
      <c r="BB109" s="17"/>
      <c r="BC109" s="17"/>
      <c r="BD109" s="17"/>
      <c r="BE109" s="17"/>
      <c r="BF109" s="17"/>
      <c r="BG109" s="17"/>
      <c r="BH109" s="17"/>
      <c r="BI109" s="17"/>
      <c r="BJ109" s="17"/>
      <c r="BK109" s="17"/>
      <c r="BL109" s="17"/>
      <c r="BM109" s="17"/>
      <c r="BN109" s="17"/>
      <c r="BO109" s="17"/>
      <c r="BP109" s="17"/>
      <c r="BQ109" s="17"/>
      <c r="BR109" s="17"/>
    </row>
    <row r="110" spans="2:70" hidden="1" x14ac:dyDescent="0.35">
      <c r="C110" s="17"/>
      <c r="D110" s="17"/>
      <c r="E110" s="17"/>
      <c r="F110" s="17"/>
      <c r="G110" s="17"/>
      <c r="H110" s="17"/>
      <c r="I110" s="17"/>
      <c r="J110" s="17"/>
      <c r="K110" s="17"/>
      <c r="L110" s="17"/>
      <c r="M110" s="17"/>
      <c r="N110" s="17"/>
      <c r="O110" s="17"/>
      <c r="P110" s="17"/>
      <c r="Q110" s="17"/>
      <c r="R110" s="17"/>
      <c r="S110" s="17"/>
      <c r="T110" s="17"/>
      <c r="U110" s="17"/>
      <c r="V110" s="17"/>
      <c r="W110" s="17"/>
      <c r="X110" s="17"/>
      <c r="Y110" s="17"/>
      <c r="Z110" s="17"/>
      <c r="AA110" s="17"/>
      <c r="AB110" s="17"/>
      <c r="AC110" s="17"/>
      <c r="AD110" s="17"/>
      <c r="AE110" s="17"/>
      <c r="AF110" s="17"/>
      <c r="AG110" s="17"/>
      <c r="AH110" s="17"/>
      <c r="AI110" s="17"/>
      <c r="AJ110" s="17"/>
      <c r="AK110" s="17"/>
      <c r="AL110" s="17"/>
      <c r="AM110" s="17"/>
      <c r="AN110" s="17"/>
      <c r="AO110" s="17"/>
      <c r="AP110" s="17"/>
      <c r="AQ110" s="17"/>
      <c r="AR110" s="17"/>
      <c r="AS110" s="17"/>
      <c r="AT110" s="17"/>
      <c r="AU110" s="17"/>
      <c r="AV110" s="17"/>
      <c r="AW110" s="17"/>
      <c r="AX110" s="17"/>
      <c r="AY110" s="17"/>
      <c r="AZ110" s="17"/>
      <c r="BA110" s="17"/>
      <c r="BB110" s="17"/>
      <c r="BC110" s="17"/>
      <c r="BD110" s="17"/>
      <c r="BE110" s="17"/>
      <c r="BF110" s="17"/>
      <c r="BG110" s="17"/>
      <c r="BH110" s="17"/>
      <c r="BI110" s="17"/>
      <c r="BJ110" s="17"/>
      <c r="BK110" s="17"/>
      <c r="BL110" s="17"/>
      <c r="BM110" s="17"/>
      <c r="BN110" s="17"/>
      <c r="BO110" s="17"/>
      <c r="BP110" s="17"/>
      <c r="BQ110" s="17"/>
      <c r="BR110" s="17"/>
    </row>
    <row r="111" spans="2:70" hidden="1" x14ac:dyDescent="0.35">
      <c r="C111" s="17"/>
      <c r="D111" s="17"/>
      <c r="E111" s="17"/>
      <c r="F111" s="17"/>
      <c r="G111" s="17"/>
      <c r="H111" s="17"/>
      <c r="I111" s="17"/>
      <c r="J111" s="17"/>
      <c r="K111" s="17"/>
      <c r="L111" s="17"/>
      <c r="M111" s="17"/>
      <c r="N111" s="17"/>
      <c r="O111" s="17"/>
      <c r="P111" s="17"/>
      <c r="Q111" s="17"/>
      <c r="R111" s="17"/>
      <c r="S111" s="17"/>
      <c r="T111" s="17"/>
      <c r="U111" s="17"/>
      <c r="V111" s="17"/>
      <c r="W111" s="17"/>
      <c r="X111" s="17"/>
      <c r="Y111" s="17"/>
      <c r="Z111" s="17"/>
      <c r="AA111" s="17"/>
      <c r="AB111" s="17"/>
      <c r="AC111" s="17"/>
      <c r="AD111" s="17"/>
      <c r="AE111" s="17"/>
      <c r="AF111" s="17"/>
      <c r="AG111" s="17"/>
      <c r="AH111" s="17"/>
      <c r="AI111" s="17"/>
      <c r="AJ111" s="17"/>
      <c r="AK111" s="17"/>
      <c r="AL111" s="17"/>
      <c r="AM111" s="17"/>
      <c r="AN111" s="17"/>
      <c r="AO111" s="17"/>
      <c r="AP111" s="17"/>
      <c r="AQ111" s="17"/>
      <c r="AR111" s="17"/>
      <c r="AS111" s="17"/>
      <c r="AT111" s="17"/>
      <c r="AU111" s="17"/>
      <c r="AV111" s="17"/>
      <c r="AW111" s="17"/>
      <c r="AX111" s="17"/>
      <c r="AY111" s="17"/>
      <c r="AZ111" s="17"/>
      <c r="BA111" s="17"/>
      <c r="BB111" s="17"/>
      <c r="BC111" s="17"/>
      <c r="BD111" s="17"/>
      <c r="BE111" s="17"/>
      <c r="BF111" s="17"/>
      <c r="BG111" s="17"/>
      <c r="BH111" s="17"/>
      <c r="BI111" s="17"/>
      <c r="BJ111" s="17"/>
      <c r="BK111" s="17"/>
      <c r="BL111" s="17"/>
      <c r="BM111" s="17"/>
      <c r="BN111" s="17"/>
      <c r="BO111" s="17"/>
      <c r="BP111" s="17"/>
      <c r="BQ111" s="17"/>
      <c r="BR111" s="17"/>
    </row>
    <row r="112" spans="2:70" hidden="1" x14ac:dyDescent="0.35">
      <c r="C112" s="17"/>
      <c r="D112" s="17"/>
      <c r="E112" s="17"/>
      <c r="F112" s="17"/>
      <c r="G112" s="17"/>
      <c r="H112" s="17"/>
      <c r="I112" s="17"/>
      <c r="J112" s="17"/>
      <c r="K112" s="17"/>
      <c r="L112" s="17"/>
      <c r="M112" s="17"/>
      <c r="N112" s="17"/>
      <c r="O112" s="17"/>
      <c r="P112" s="17"/>
      <c r="Q112" s="17"/>
      <c r="R112" s="17"/>
      <c r="S112" s="17"/>
      <c r="T112" s="17"/>
      <c r="U112" s="17"/>
      <c r="V112" s="17"/>
      <c r="W112" s="17"/>
      <c r="X112" s="17"/>
      <c r="Y112" s="17"/>
      <c r="Z112" s="17"/>
      <c r="AA112" s="17"/>
      <c r="AB112" s="17"/>
      <c r="AC112" s="17"/>
      <c r="AD112" s="17"/>
      <c r="AE112" s="17"/>
      <c r="AF112" s="17"/>
      <c r="AG112" s="17"/>
      <c r="AH112" s="17"/>
      <c r="AI112" s="17"/>
      <c r="AJ112" s="17"/>
      <c r="AK112" s="17"/>
      <c r="AL112" s="17"/>
      <c r="AM112" s="17"/>
      <c r="AN112" s="17"/>
      <c r="AO112" s="17"/>
      <c r="AP112" s="17"/>
      <c r="AQ112" s="17"/>
      <c r="AR112" s="17"/>
      <c r="AS112" s="17"/>
      <c r="AT112" s="17"/>
      <c r="AU112" s="17"/>
      <c r="AV112" s="17"/>
      <c r="AW112" s="17"/>
      <c r="AX112" s="17"/>
      <c r="AY112" s="17"/>
      <c r="AZ112" s="17"/>
      <c r="BA112" s="17"/>
      <c r="BB112" s="17"/>
      <c r="BC112" s="17"/>
      <c r="BD112" s="17"/>
      <c r="BE112" s="17"/>
      <c r="BF112" s="17"/>
      <c r="BG112" s="17"/>
      <c r="BH112" s="17"/>
      <c r="BI112" s="17"/>
      <c r="BJ112" s="17"/>
      <c r="BK112" s="17"/>
      <c r="BL112" s="17"/>
      <c r="BM112" s="17"/>
      <c r="BN112" s="17"/>
      <c r="BO112" s="17"/>
      <c r="BP112" s="17"/>
      <c r="BQ112" s="17"/>
      <c r="BR112" s="17"/>
    </row>
    <row r="113" spans="2:70" x14ac:dyDescent="0.35">
      <c r="C113" s="17"/>
      <c r="D113" s="17"/>
      <c r="E113" s="17"/>
      <c r="F113" s="17"/>
      <c r="G113" s="17"/>
      <c r="H113" s="17"/>
      <c r="I113" s="17"/>
      <c r="J113" s="17"/>
      <c r="K113" s="17"/>
      <c r="L113" s="17"/>
      <c r="M113" s="17"/>
      <c r="N113" s="17"/>
      <c r="O113" s="17"/>
      <c r="P113" s="17"/>
      <c r="Q113" s="17"/>
      <c r="R113" s="17"/>
      <c r="S113" s="17"/>
      <c r="T113" s="17"/>
      <c r="U113" s="17"/>
      <c r="V113" s="17"/>
      <c r="W113" s="17"/>
      <c r="X113" s="17"/>
      <c r="Y113" s="17"/>
      <c r="Z113" s="17"/>
      <c r="AA113" s="17"/>
      <c r="AB113" s="17"/>
      <c r="AC113" s="17"/>
      <c r="AD113" s="17"/>
      <c r="AE113" s="17"/>
      <c r="AF113" s="17"/>
      <c r="AG113" s="17"/>
      <c r="AH113" s="17"/>
      <c r="AI113" s="17"/>
      <c r="AJ113" s="17"/>
      <c r="AK113" s="17"/>
      <c r="AL113" s="17"/>
      <c r="AM113" s="17"/>
      <c r="AN113" s="17"/>
      <c r="AO113" s="17"/>
      <c r="AP113" s="17"/>
      <c r="AQ113" s="17"/>
      <c r="AR113" s="17"/>
      <c r="AS113" s="17"/>
      <c r="AT113" s="17"/>
      <c r="AU113" s="17"/>
      <c r="AV113" s="17"/>
      <c r="AW113" s="17"/>
      <c r="AX113" s="17"/>
      <c r="AY113" s="17"/>
      <c r="AZ113" s="17"/>
      <c r="BA113" s="17"/>
      <c r="BB113" s="17"/>
      <c r="BC113" s="17"/>
      <c r="BD113" s="17"/>
      <c r="BE113" s="17"/>
      <c r="BF113" s="17"/>
      <c r="BG113" s="17"/>
      <c r="BH113" s="17"/>
      <c r="BI113" s="17"/>
      <c r="BJ113" s="17"/>
      <c r="BK113" s="17"/>
      <c r="BL113" s="17"/>
      <c r="BM113" s="17"/>
      <c r="BN113" s="17"/>
      <c r="BO113" s="17"/>
      <c r="BP113" s="17"/>
      <c r="BQ113" s="17"/>
      <c r="BR113" s="17"/>
    </row>
    <row r="114" spans="2:70" x14ac:dyDescent="0.35">
      <c r="B114" s="6" t="s">
        <v>148</v>
      </c>
      <c r="C114" s="17"/>
      <c r="D114" s="17"/>
      <c r="E114" s="17"/>
      <c r="F114" s="17"/>
      <c r="G114" s="17"/>
      <c r="H114" s="17"/>
      <c r="I114" s="17"/>
      <c r="J114" s="17"/>
      <c r="K114" s="17"/>
      <c r="L114" s="17"/>
      <c r="M114" s="17"/>
      <c r="N114" s="17"/>
      <c r="O114" s="17"/>
      <c r="P114" s="17"/>
      <c r="Q114" s="17"/>
      <c r="R114" s="17"/>
      <c r="S114" s="17"/>
      <c r="T114" s="17"/>
      <c r="U114" s="17"/>
      <c r="V114" s="17"/>
      <c r="W114" s="17"/>
      <c r="X114" s="17"/>
      <c r="Y114" s="17"/>
      <c r="Z114" s="17"/>
      <c r="AA114" s="17"/>
      <c r="AB114" s="17"/>
      <c r="AC114" s="17"/>
      <c r="AD114" s="17"/>
      <c r="AE114" s="17"/>
      <c r="AF114" s="17"/>
      <c r="AG114" s="17"/>
      <c r="AH114" s="17"/>
      <c r="AI114" s="17"/>
      <c r="AJ114" s="17"/>
      <c r="AK114" s="17"/>
      <c r="AL114" s="17"/>
      <c r="AM114" s="17"/>
      <c r="AN114" s="17"/>
      <c r="AO114" s="17"/>
      <c r="AP114" s="17"/>
      <c r="AQ114" s="17"/>
      <c r="AR114" s="17"/>
      <c r="AS114" s="17"/>
      <c r="AT114" s="17"/>
      <c r="AU114" s="17"/>
      <c r="AV114" s="17"/>
      <c r="AW114" s="17"/>
      <c r="AX114" s="17"/>
      <c r="AY114" s="17"/>
      <c r="AZ114" s="17"/>
      <c r="BA114" s="17"/>
      <c r="BB114" s="17"/>
      <c r="BC114" s="17"/>
      <c r="BD114" s="17"/>
      <c r="BE114" s="17"/>
      <c r="BF114" s="17"/>
      <c r="BG114" s="17"/>
      <c r="BH114" s="17"/>
      <c r="BI114" s="17"/>
      <c r="BJ114" s="17"/>
      <c r="BK114" s="17"/>
      <c r="BL114" s="17"/>
      <c r="BM114" s="17"/>
      <c r="BN114" s="17"/>
      <c r="BO114" s="17"/>
      <c r="BP114" s="17"/>
      <c r="BQ114" s="17"/>
      <c r="BR114" s="17"/>
    </row>
    <row r="115" spans="2:70" x14ac:dyDescent="0.35">
      <c r="B115" s="24" t="s">
        <v>97</v>
      </c>
      <c r="C115" s="17"/>
      <c r="D115" s="17"/>
      <c r="E115" s="17"/>
      <c r="F115" s="17"/>
      <c r="G115" s="17"/>
      <c r="H115" s="17"/>
      <c r="I115" s="17"/>
      <c r="J115" s="17"/>
      <c r="K115" s="17"/>
      <c r="L115" s="17"/>
      <c r="M115" s="17"/>
      <c r="N115" s="17"/>
      <c r="O115" s="17"/>
      <c r="P115" s="17"/>
      <c r="Q115" s="17"/>
      <c r="R115" s="17"/>
      <c r="S115" s="17"/>
      <c r="T115" s="17"/>
      <c r="U115" s="17"/>
      <c r="V115" s="17"/>
      <c r="W115" s="17"/>
      <c r="X115" s="17"/>
      <c r="Y115" s="17"/>
      <c r="Z115" s="17"/>
      <c r="AA115" s="17"/>
      <c r="AB115" s="17"/>
      <c r="AC115" s="17"/>
      <c r="AD115" s="17"/>
      <c r="AE115" s="17"/>
      <c r="AF115" s="17"/>
      <c r="AG115" s="17"/>
      <c r="AH115" s="17"/>
      <c r="AI115" s="17"/>
      <c r="AJ115" s="17"/>
      <c r="AK115" s="17"/>
      <c r="AL115" s="17"/>
      <c r="AM115" s="17"/>
      <c r="AN115" s="17"/>
      <c r="AO115" s="17"/>
      <c r="AP115" s="17"/>
      <c r="AQ115" s="17"/>
      <c r="AR115" s="17"/>
      <c r="AS115" s="17"/>
      <c r="AT115" s="17"/>
      <c r="AU115" s="17"/>
      <c r="AV115" s="17"/>
      <c r="AW115" s="17"/>
      <c r="AX115" s="17"/>
      <c r="AY115" s="17"/>
      <c r="AZ115" s="17"/>
      <c r="BA115" s="17"/>
      <c r="BB115" s="17"/>
      <c r="BC115" s="17"/>
      <c r="BD115" s="17"/>
      <c r="BE115" s="17"/>
      <c r="BF115" s="17"/>
      <c r="BG115" s="17"/>
      <c r="BH115" s="17"/>
      <c r="BI115" s="17"/>
      <c r="BJ115" s="17"/>
      <c r="BK115" s="17"/>
      <c r="BL115" s="17"/>
      <c r="BM115" s="17"/>
      <c r="BN115" s="17"/>
      <c r="BO115" s="17"/>
      <c r="BP115" s="17"/>
      <c r="BQ115" s="17"/>
      <c r="BR115" s="17"/>
    </row>
    <row r="116" spans="2:70" x14ac:dyDescent="0.35">
      <c r="B116" t="s">
        <v>136</v>
      </c>
      <c r="C116" s="17">
        <v>0.31651345677166498</v>
      </c>
      <c r="D116" s="17">
        <v>0.30680392917150701</v>
      </c>
      <c r="E116" s="17">
        <v>0.325189714624538</v>
      </c>
      <c r="F116" s="17"/>
      <c r="G116" s="17">
        <v>0.228493379008194</v>
      </c>
      <c r="H116" s="17">
        <v>0.31603367348529199</v>
      </c>
      <c r="I116" s="17">
        <v>0.33179506483252302</v>
      </c>
      <c r="J116" s="17">
        <v>0.32856790358510402</v>
      </c>
      <c r="K116" s="17">
        <v>0.34099642127090202</v>
      </c>
      <c r="L116" s="17">
        <v>0.33675279170882699</v>
      </c>
      <c r="M116" s="17"/>
      <c r="N116" s="17">
        <v>0.33811001963742798</v>
      </c>
      <c r="O116" s="17">
        <v>0.31279274688598302</v>
      </c>
      <c r="P116" s="17">
        <v>0.30976083478041699</v>
      </c>
      <c r="Q116" s="17">
        <v>0.30094705850112302</v>
      </c>
      <c r="R116" s="17"/>
      <c r="S116" s="17">
        <v>0.308057747769658</v>
      </c>
      <c r="T116" s="17">
        <v>0.33445356791825198</v>
      </c>
      <c r="U116" s="17">
        <v>0.30099516026068301</v>
      </c>
      <c r="V116" s="17">
        <v>0.340809796812441</v>
      </c>
      <c r="W116" s="17">
        <v>0.26392442598426302</v>
      </c>
      <c r="X116" s="17">
        <v>0.29182444296500498</v>
      </c>
      <c r="Y116" s="17">
        <v>0.30968811520776302</v>
      </c>
      <c r="Z116" s="17">
        <v>0.32668726105304902</v>
      </c>
      <c r="AA116" s="17">
        <v>0.30501104777180099</v>
      </c>
      <c r="AB116" s="17">
        <v>0.31539982691780799</v>
      </c>
      <c r="AC116" s="17">
        <v>0.35779905697089598</v>
      </c>
      <c r="AD116" s="17">
        <v>0.42508386286094302</v>
      </c>
      <c r="AE116" s="17"/>
      <c r="AF116" s="17">
        <v>0.33107692208144301</v>
      </c>
      <c r="AG116" s="17">
        <v>0.32827530632127799</v>
      </c>
      <c r="AH116" s="17">
        <v>0.29914880988867898</v>
      </c>
      <c r="AI116" s="17"/>
      <c r="AJ116" s="17">
        <v>0.31434362598735299</v>
      </c>
      <c r="AK116" s="17">
        <v>0.31221913065470702</v>
      </c>
      <c r="AL116" s="17">
        <v>0.32708991373283303</v>
      </c>
      <c r="AM116" s="17">
        <v>0.34416165397896298</v>
      </c>
      <c r="AN116" s="17">
        <v>0.294793160973923</v>
      </c>
      <c r="AO116" s="17"/>
      <c r="AP116" s="17">
        <v>0.31525021239392298</v>
      </c>
      <c r="AQ116" s="17">
        <v>0.313067242166508</v>
      </c>
      <c r="AR116" s="17">
        <v>0.31421101033327398</v>
      </c>
      <c r="AS116" s="17"/>
      <c r="AT116" s="17">
        <v>0.30355927079560202</v>
      </c>
      <c r="AU116" s="17">
        <v>0.29218580773134101</v>
      </c>
      <c r="AV116" s="17">
        <v>0.33658900438440797</v>
      </c>
      <c r="AW116" s="17">
        <v>0.33761297419849901</v>
      </c>
      <c r="AX116" s="17">
        <v>0.35306430730344801</v>
      </c>
      <c r="AY116" s="17"/>
      <c r="AZ116" s="17">
        <v>0.39185751757809001</v>
      </c>
      <c r="BA116" s="17">
        <v>0.29518755967835902</v>
      </c>
      <c r="BB116" s="17">
        <v>0.28463084625831397</v>
      </c>
      <c r="BC116" s="17">
        <v>0.34963776213544001</v>
      </c>
      <c r="BD116" s="17">
        <v>0.30081491842838598</v>
      </c>
      <c r="BE116" s="17">
        <v>0.28639775471701601</v>
      </c>
      <c r="BF116" s="17">
        <v>0.32733954393543901</v>
      </c>
      <c r="BG116" s="17">
        <v>0.31190648012887501</v>
      </c>
      <c r="BH116" s="17">
        <v>0.29052499265113402</v>
      </c>
      <c r="BI116" s="17">
        <v>0.32458886380516599</v>
      </c>
      <c r="BJ116" s="17">
        <v>0.32511869372751701</v>
      </c>
      <c r="BK116" s="17">
        <v>0.45842376585816402</v>
      </c>
      <c r="BL116" s="17">
        <v>0.27884596357604902</v>
      </c>
      <c r="BM116" s="17">
        <v>0.33739007307902802</v>
      </c>
      <c r="BN116" s="17">
        <v>0.3054057824143</v>
      </c>
      <c r="BO116" s="17">
        <v>0.335298771711601</v>
      </c>
      <c r="BP116" s="17"/>
      <c r="BQ116" s="17">
        <v>0.342556546483543</v>
      </c>
      <c r="BR116" s="17">
        <v>0.30738760701491402</v>
      </c>
    </row>
    <row r="117" spans="2:70" x14ac:dyDescent="0.35">
      <c r="B117" t="s">
        <v>137</v>
      </c>
      <c r="C117" s="17">
        <v>0.52959794104501401</v>
      </c>
      <c r="D117" s="17">
        <v>0.53777355227066004</v>
      </c>
      <c r="E117" s="17">
        <v>0.52231377150950398</v>
      </c>
      <c r="F117" s="17"/>
      <c r="G117" s="17">
        <v>0.50894839736626896</v>
      </c>
      <c r="H117" s="17">
        <v>0.52201032777006595</v>
      </c>
      <c r="I117" s="17">
        <v>0.49856417893465399</v>
      </c>
      <c r="J117" s="17">
        <v>0.54466280688704105</v>
      </c>
      <c r="K117" s="17">
        <v>0.533258882221748</v>
      </c>
      <c r="L117" s="17">
        <v>0.56009844654479102</v>
      </c>
      <c r="M117" s="17"/>
      <c r="N117" s="17">
        <v>0.54349887286309095</v>
      </c>
      <c r="O117" s="17">
        <v>0.53852997284030202</v>
      </c>
      <c r="P117" s="17">
        <v>0.525259893336391</v>
      </c>
      <c r="Q117" s="17">
        <v>0.50917171910043302</v>
      </c>
      <c r="R117" s="17"/>
      <c r="S117" s="17">
        <v>0.52999691232453106</v>
      </c>
      <c r="T117" s="17">
        <v>0.52933340983322297</v>
      </c>
      <c r="U117" s="17">
        <v>0.60057191533769605</v>
      </c>
      <c r="V117" s="17">
        <v>0.53444851570893204</v>
      </c>
      <c r="W117" s="17">
        <v>0.53458450253071699</v>
      </c>
      <c r="X117" s="17">
        <v>0.50665331534286595</v>
      </c>
      <c r="Y117" s="17">
        <v>0.507297582991311</v>
      </c>
      <c r="Z117" s="17">
        <v>0.51006660575635399</v>
      </c>
      <c r="AA117" s="17">
        <v>0.54523150791790798</v>
      </c>
      <c r="AB117" s="17">
        <v>0.56017108748858002</v>
      </c>
      <c r="AC117" s="17">
        <v>0.438120418512214</v>
      </c>
      <c r="AD117" s="17">
        <v>0.47128038081878898</v>
      </c>
      <c r="AE117" s="17"/>
      <c r="AF117" s="17">
        <v>0.53039936475715399</v>
      </c>
      <c r="AG117" s="17">
        <v>0.53793456917238003</v>
      </c>
      <c r="AH117" s="17">
        <v>0.50452743642859998</v>
      </c>
      <c r="AI117" s="17"/>
      <c r="AJ117" s="17">
        <v>0.55753615937620804</v>
      </c>
      <c r="AK117" s="17">
        <v>0.528113302421922</v>
      </c>
      <c r="AL117" s="17">
        <v>0.53671487950127805</v>
      </c>
      <c r="AM117" s="17">
        <v>0.38887827278961801</v>
      </c>
      <c r="AN117" s="17">
        <v>0.496533232776179</v>
      </c>
      <c r="AO117" s="17"/>
      <c r="AP117" s="17">
        <v>0.56273441843905403</v>
      </c>
      <c r="AQ117" s="17">
        <v>0.52467500061684202</v>
      </c>
      <c r="AR117" s="17">
        <v>0.53182537555194398</v>
      </c>
      <c r="AS117" s="17"/>
      <c r="AT117" s="17">
        <v>0.52913544143823399</v>
      </c>
      <c r="AU117" s="17">
        <v>0.55753247692246</v>
      </c>
      <c r="AV117" s="17">
        <v>0.51451708149410003</v>
      </c>
      <c r="AW117" s="17">
        <v>0.531117415530307</v>
      </c>
      <c r="AX117" s="17">
        <v>0.44646534181520398</v>
      </c>
      <c r="AY117" s="17"/>
      <c r="AZ117" s="17">
        <v>0.38839637213573702</v>
      </c>
      <c r="BA117" s="17">
        <v>0.51459826152612598</v>
      </c>
      <c r="BB117" s="17">
        <v>0.49321363107938299</v>
      </c>
      <c r="BC117" s="17">
        <v>0.50179264015818303</v>
      </c>
      <c r="BD117" s="17">
        <v>0.56952683661014003</v>
      </c>
      <c r="BE117" s="17">
        <v>0.53465135602971303</v>
      </c>
      <c r="BF117" s="17">
        <v>0.54161471831886998</v>
      </c>
      <c r="BG117" s="17">
        <v>0.535889539994439</v>
      </c>
      <c r="BH117" s="17">
        <v>0.543446490710637</v>
      </c>
      <c r="BI117" s="17">
        <v>0.56423716245107003</v>
      </c>
      <c r="BJ117" s="17">
        <v>0.54071545388951003</v>
      </c>
      <c r="BK117" s="17">
        <v>0.42520603086688802</v>
      </c>
      <c r="BL117" s="17">
        <v>0.577898198646566</v>
      </c>
      <c r="BM117" s="17">
        <v>0.54699817860197597</v>
      </c>
      <c r="BN117" s="17">
        <v>0.53292043208802697</v>
      </c>
      <c r="BO117" s="17">
        <v>0.50666948858945005</v>
      </c>
      <c r="BP117" s="17"/>
      <c r="BQ117" s="17">
        <v>0.52611658993252897</v>
      </c>
      <c r="BR117" s="17">
        <v>0.53262747369806995</v>
      </c>
    </row>
    <row r="118" spans="2:70" x14ac:dyDescent="0.35">
      <c r="B118" t="s">
        <v>138</v>
      </c>
      <c r="C118" s="17">
        <v>0.11253678344352901</v>
      </c>
      <c r="D118" s="17">
        <v>0.11575493488300399</v>
      </c>
      <c r="E118" s="17">
        <v>0.109651519035459</v>
      </c>
      <c r="F118" s="17"/>
      <c r="G118" s="17">
        <v>0.16599554650724399</v>
      </c>
      <c r="H118" s="17">
        <v>0.123792232526099</v>
      </c>
      <c r="I118" s="17">
        <v>0.123643414817368</v>
      </c>
      <c r="J118" s="17">
        <v>0.10206064792176101</v>
      </c>
      <c r="K118" s="17">
        <v>9.0787289444478197E-2</v>
      </c>
      <c r="L118" s="17">
        <v>8.1859709870384906E-2</v>
      </c>
      <c r="M118" s="17"/>
      <c r="N118" s="17">
        <v>8.5198263787173198E-2</v>
      </c>
      <c r="O118" s="17">
        <v>0.11193637862388001</v>
      </c>
      <c r="P118" s="17">
        <v>0.11331685401536599</v>
      </c>
      <c r="Q118" s="17">
        <v>0.14346272136155799</v>
      </c>
      <c r="R118" s="17"/>
      <c r="S118" s="17">
        <v>0.120959561081977</v>
      </c>
      <c r="T118" s="17">
        <v>0.107830559952593</v>
      </c>
      <c r="U118" s="17">
        <v>8.3191224520790905E-2</v>
      </c>
      <c r="V118" s="17">
        <v>8.71131750052202E-2</v>
      </c>
      <c r="W118" s="17">
        <v>0.162841591955833</v>
      </c>
      <c r="X118" s="17">
        <v>0.13530303918187001</v>
      </c>
      <c r="Y118" s="17">
        <v>0.13087526754162199</v>
      </c>
      <c r="Z118" s="17">
        <v>9.40796559693233E-2</v>
      </c>
      <c r="AA118" s="17">
        <v>0.116165183409308</v>
      </c>
      <c r="AB118" s="17">
        <v>8.01535751962658E-2</v>
      </c>
      <c r="AC118" s="17">
        <v>0.14190216847689299</v>
      </c>
      <c r="AD118" s="17">
        <v>7.2700656823400503E-2</v>
      </c>
      <c r="AE118" s="17"/>
      <c r="AF118" s="17">
        <v>9.8920241325572394E-2</v>
      </c>
      <c r="AG118" s="17">
        <v>0.103880304379382</v>
      </c>
      <c r="AH118" s="17">
        <v>0.14279859386603699</v>
      </c>
      <c r="AI118" s="17"/>
      <c r="AJ118" s="17">
        <v>9.5961504224727906E-2</v>
      </c>
      <c r="AK118" s="17">
        <v>0.126548188732687</v>
      </c>
      <c r="AL118" s="17">
        <v>8.5765283732510605E-2</v>
      </c>
      <c r="AM118" s="17">
        <v>0.24341476952629601</v>
      </c>
      <c r="AN118" s="17">
        <v>0.143081811424004</v>
      </c>
      <c r="AO118" s="17"/>
      <c r="AP118" s="17">
        <v>9.0187298152603096E-2</v>
      </c>
      <c r="AQ118" s="17">
        <v>0.123659261541557</v>
      </c>
      <c r="AR118" s="17">
        <v>0.10417052335433501</v>
      </c>
      <c r="AS118" s="17"/>
      <c r="AT118" s="17">
        <v>0.122696718151256</v>
      </c>
      <c r="AU118" s="17">
        <v>0.11193698991328301</v>
      </c>
      <c r="AV118" s="17">
        <v>0.105898451339709</v>
      </c>
      <c r="AW118" s="17">
        <v>9.9633083207110104E-2</v>
      </c>
      <c r="AX118" s="17">
        <v>0.16751807284113199</v>
      </c>
      <c r="AY118" s="17"/>
      <c r="AZ118" s="17">
        <v>0.19115609815937701</v>
      </c>
      <c r="BA118" s="17">
        <v>0.13082595138905501</v>
      </c>
      <c r="BB118" s="17">
        <v>0.160854110254739</v>
      </c>
      <c r="BC118" s="17">
        <v>0.117070189173165</v>
      </c>
      <c r="BD118" s="17">
        <v>0.10069169091578099</v>
      </c>
      <c r="BE118" s="17">
        <v>0.121016129176281</v>
      </c>
      <c r="BF118" s="17">
        <v>0.10269246791912599</v>
      </c>
      <c r="BG118" s="17">
        <v>0.114129940116099</v>
      </c>
      <c r="BH118" s="17">
        <v>0.101829377473176</v>
      </c>
      <c r="BI118" s="17">
        <v>6.5590809634136105E-2</v>
      </c>
      <c r="BJ118" s="17">
        <v>9.5915473469439794E-2</v>
      </c>
      <c r="BK118" s="17">
        <v>7.9767361376590296E-2</v>
      </c>
      <c r="BL118" s="17">
        <v>0.117371481288959</v>
      </c>
      <c r="BM118" s="17">
        <v>9.5542268825122303E-2</v>
      </c>
      <c r="BN118" s="17">
        <v>0.138912229665035</v>
      </c>
      <c r="BO118" s="17">
        <v>0.11541509608526</v>
      </c>
      <c r="BP118" s="17"/>
      <c r="BQ118" s="17">
        <v>0.10080307451131799</v>
      </c>
      <c r="BR118" s="17">
        <v>0.114321036953856</v>
      </c>
    </row>
    <row r="119" spans="2:70" x14ac:dyDescent="0.35">
      <c r="B119" t="s">
        <v>139</v>
      </c>
      <c r="C119" s="17">
        <v>3.26705966367562E-2</v>
      </c>
      <c r="D119" s="17">
        <v>3.04715718067585E-2</v>
      </c>
      <c r="E119" s="17">
        <v>3.5026448838990198E-2</v>
      </c>
      <c r="F119" s="17"/>
      <c r="G119" s="17">
        <v>7.39250791595292E-2</v>
      </c>
      <c r="H119" s="17">
        <v>3.1128631185627999E-2</v>
      </c>
      <c r="I119" s="17">
        <v>3.48402468456867E-2</v>
      </c>
      <c r="J119" s="17">
        <v>1.9168293797355899E-2</v>
      </c>
      <c r="K119" s="17">
        <v>2.7724235441901401E-2</v>
      </c>
      <c r="L119" s="17">
        <v>1.9043945848497799E-2</v>
      </c>
      <c r="M119" s="17"/>
      <c r="N119" s="17">
        <v>2.9067147926440599E-2</v>
      </c>
      <c r="O119" s="17">
        <v>2.9817834579250399E-2</v>
      </c>
      <c r="P119" s="17">
        <v>4.4152485114356897E-2</v>
      </c>
      <c r="Q119" s="17">
        <v>2.9846996917634799E-2</v>
      </c>
      <c r="R119" s="17"/>
      <c r="S119" s="17">
        <v>2.90780616549919E-2</v>
      </c>
      <c r="T119" s="17">
        <v>2.16521401312063E-2</v>
      </c>
      <c r="U119" s="17">
        <v>8.6778072488231002E-3</v>
      </c>
      <c r="V119" s="17">
        <v>3.1228961784237001E-2</v>
      </c>
      <c r="W119" s="17">
        <v>3.8649479529187403E-2</v>
      </c>
      <c r="X119" s="17">
        <v>5.14536646582648E-2</v>
      </c>
      <c r="Y119" s="17">
        <v>4.3173835635493901E-2</v>
      </c>
      <c r="Z119" s="17">
        <v>4.5398347192703303E-2</v>
      </c>
      <c r="AA119" s="17">
        <v>2.9497718501083198E-2</v>
      </c>
      <c r="AB119" s="17">
        <v>3.2677071306961902E-2</v>
      </c>
      <c r="AC119" s="17">
        <v>5.1218955035146001E-2</v>
      </c>
      <c r="AD119" s="17">
        <v>3.09350994968677E-2</v>
      </c>
      <c r="AE119" s="17"/>
      <c r="AF119" s="17">
        <v>3.0370868712259001E-2</v>
      </c>
      <c r="AG119" s="17">
        <v>2.6672148691435301E-2</v>
      </c>
      <c r="AH119" s="17">
        <v>3.4624203973529201E-2</v>
      </c>
      <c r="AI119" s="17"/>
      <c r="AJ119" s="17">
        <v>2.54720393576779E-2</v>
      </c>
      <c r="AK119" s="17">
        <v>2.8017892584705401E-2</v>
      </c>
      <c r="AL119" s="17">
        <v>4.2924328194915803E-2</v>
      </c>
      <c r="AM119" s="17">
        <v>2.3545303705123199E-2</v>
      </c>
      <c r="AN119" s="17">
        <v>4.8730017606304701E-2</v>
      </c>
      <c r="AO119" s="17"/>
      <c r="AP119" s="17">
        <v>2.7033753836528802E-2</v>
      </c>
      <c r="AQ119" s="17">
        <v>3.2582259461803202E-2</v>
      </c>
      <c r="AR119" s="17">
        <v>2.9046552210141199E-2</v>
      </c>
      <c r="AS119" s="17"/>
      <c r="AT119" s="17">
        <v>3.5782396236793197E-2</v>
      </c>
      <c r="AU119" s="17">
        <v>2.9285940174122799E-2</v>
      </c>
      <c r="AV119" s="17">
        <v>3.6371699182316003E-2</v>
      </c>
      <c r="AW119" s="17">
        <v>2.68744808228875E-2</v>
      </c>
      <c r="AX119" s="17">
        <v>1.5161390060062299E-2</v>
      </c>
      <c r="AY119" s="17"/>
      <c r="AZ119" s="17">
        <v>2.8590012126796401E-2</v>
      </c>
      <c r="BA119" s="17">
        <v>3.3484601599797402E-2</v>
      </c>
      <c r="BB119" s="17">
        <v>4.6346643282728597E-2</v>
      </c>
      <c r="BC119" s="17">
        <v>2.7770316567712498E-2</v>
      </c>
      <c r="BD119" s="17">
        <v>1.38221759265089E-2</v>
      </c>
      <c r="BE119" s="17">
        <v>4.5294791449397298E-2</v>
      </c>
      <c r="BF119" s="17">
        <v>2.11738031438269E-2</v>
      </c>
      <c r="BG119" s="17">
        <v>3.2170032500277598E-2</v>
      </c>
      <c r="BH119" s="17">
        <v>5.70620343133387E-2</v>
      </c>
      <c r="BI119" s="17">
        <v>4.55831641096274E-2</v>
      </c>
      <c r="BJ119" s="17">
        <v>3.1530255813753003E-2</v>
      </c>
      <c r="BK119" s="17">
        <v>3.6602841898358301E-2</v>
      </c>
      <c r="BL119" s="17">
        <v>2.5884356488425599E-2</v>
      </c>
      <c r="BM119" s="17">
        <v>2.0069479493873901E-2</v>
      </c>
      <c r="BN119" s="17">
        <v>2.2761555832637798E-2</v>
      </c>
      <c r="BO119" s="17">
        <v>2.30445140295765E-2</v>
      </c>
      <c r="BP119" s="17"/>
      <c r="BQ119" s="17">
        <v>2.5122033530653801E-2</v>
      </c>
      <c r="BR119" s="17">
        <v>3.5136411816613297E-2</v>
      </c>
    </row>
    <row r="120" spans="2:70" x14ac:dyDescent="0.35">
      <c r="B120" t="s">
        <v>140</v>
      </c>
      <c r="C120" s="17">
        <v>7.2802564917116798E-3</v>
      </c>
      <c r="D120" s="17">
        <v>6.7893562338156403E-3</v>
      </c>
      <c r="E120" s="17">
        <v>7.3900034732139099E-3</v>
      </c>
      <c r="F120" s="17"/>
      <c r="G120" s="17">
        <v>1.83048187419599E-2</v>
      </c>
      <c r="H120" s="17">
        <v>7.0351350329154001E-3</v>
      </c>
      <c r="I120" s="17">
        <v>8.3171115658823794E-3</v>
      </c>
      <c r="J120" s="17">
        <v>5.5403478087393699E-3</v>
      </c>
      <c r="K120" s="17">
        <v>4.9984349151073002E-3</v>
      </c>
      <c r="L120" s="17">
        <v>2.2451060274991399E-3</v>
      </c>
      <c r="M120" s="17"/>
      <c r="N120" s="17">
        <v>4.12569578586767E-3</v>
      </c>
      <c r="O120" s="17">
        <v>6.0017643410138601E-3</v>
      </c>
      <c r="P120" s="17">
        <v>7.5099327534689803E-3</v>
      </c>
      <c r="Q120" s="17">
        <v>1.1908063622644099E-2</v>
      </c>
      <c r="R120" s="17"/>
      <c r="S120" s="17">
        <v>9.1465419923807099E-3</v>
      </c>
      <c r="T120" s="17">
        <v>6.7303221647246302E-3</v>
      </c>
      <c r="U120" s="17">
        <v>6.5638926320070604E-3</v>
      </c>
      <c r="V120" s="17">
        <v>6.3995506891694398E-3</v>
      </c>
      <c r="W120" s="17">
        <v>0</v>
      </c>
      <c r="X120" s="17">
        <v>1.23630605459377E-2</v>
      </c>
      <c r="Y120" s="17">
        <v>8.9651986238102801E-3</v>
      </c>
      <c r="Z120" s="17">
        <v>2.3768130028570401E-2</v>
      </c>
      <c r="AA120" s="17">
        <v>4.0945423999000103E-3</v>
      </c>
      <c r="AB120" s="17">
        <v>2.7295811318398299E-3</v>
      </c>
      <c r="AC120" s="17">
        <v>1.09594010048507E-2</v>
      </c>
      <c r="AD120" s="17">
        <v>0</v>
      </c>
      <c r="AE120" s="17"/>
      <c r="AF120" s="17">
        <v>7.7268564218569997E-3</v>
      </c>
      <c r="AG120" s="17">
        <v>2.6501158862167699E-3</v>
      </c>
      <c r="AH120" s="17">
        <v>1.4662324434462999E-2</v>
      </c>
      <c r="AI120" s="17"/>
      <c r="AJ120" s="17">
        <v>5.3810151282782104E-3</v>
      </c>
      <c r="AK120" s="17">
        <v>4.17808566780803E-3</v>
      </c>
      <c r="AL120" s="17">
        <v>3.1487786751637102E-3</v>
      </c>
      <c r="AM120" s="17">
        <v>0</v>
      </c>
      <c r="AN120" s="17">
        <v>1.6861777219589799E-2</v>
      </c>
      <c r="AO120" s="17"/>
      <c r="AP120" s="17">
        <v>4.7943171778905801E-3</v>
      </c>
      <c r="AQ120" s="17">
        <v>3.65944236790263E-3</v>
      </c>
      <c r="AR120" s="17">
        <v>1.1392462080232601E-2</v>
      </c>
      <c r="AS120" s="17"/>
      <c r="AT120" s="17">
        <v>8.8261733781146504E-3</v>
      </c>
      <c r="AU120" s="17">
        <v>8.1538110357296904E-3</v>
      </c>
      <c r="AV120" s="17">
        <v>5.7169634651007004E-3</v>
      </c>
      <c r="AW120" s="17">
        <v>4.7620462411962997E-3</v>
      </c>
      <c r="AX120" s="17">
        <v>1.77908879801537E-2</v>
      </c>
      <c r="AY120" s="17"/>
      <c r="AZ120" s="17">
        <v>0</v>
      </c>
      <c r="BA120" s="17">
        <v>2.0602229661570999E-2</v>
      </c>
      <c r="BB120" s="17">
        <v>1.02562100706955E-2</v>
      </c>
      <c r="BC120" s="17">
        <v>3.7290919654988401E-3</v>
      </c>
      <c r="BD120" s="17">
        <v>9.3304861438236707E-3</v>
      </c>
      <c r="BE120" s="17">
        <v>1.26399686275931E-2</v>
      </c>
      <c r="BF120" s="17">
        <v>7.17946668273701E-3</v>
      </c>
      <c r="BG120" s="17">
        <v>5.9040072603097999E-3</v>
      </c>
      <c r="BH120" s="17">
        <v>7.1371048517140301E-3</v>
      </c>
      <c r="BI120" s="17">
        <v>0</v>
      </c>
      <c r="BJ120" s="17">
        <v>6.7201230997795498E-3</v>
      </c>
      <c r="BK120" s="17">
        <v>0</v>
      </c>
      <c r="BL120" s="17">
        <v>0</v>
      </c>
      <c r="BM120" s="17">
        <v>0</v>
      </c>
      <c r="BN120" s="17">
        <v>0</v>
      </c>
      <c r="BO120" s="17">
        <v>1.30910231323626E-2</v>
      </c>
      <c r="BP120" s="17"/>
      <c r="BQ120" s="17">
        <v>5.4017555419556603E-3</v>
      </c>
      <c r="BR120" s="17">
        <v>8.4366700826998299E-3</v>
      </c>
    </row>
    <row r="121" spans="2:70" x14ac:dyDescent="0.35">
      <c r="B121" t="s">
        <v>129</v>
      </c>
      <c r="C121" s="17">
        <v>1.4009656113236799E-3</v>
      </c>
      <c r="D121" s="17">
        <v>2.4066556342552002E-3</v>
      </c>
      <c r="E121" s="17">
        <v>4.2854251829570498E-4</v>
      </c>
      <c r="F121" s="17"/>
      <c r="G121" s="17">
        <v>4.3327792168041798E-3</v>
      </c>
      <c r="H121" s="17">
        <v>0</v>
      </c>
      <c r="I121" s="17">
        <v>2.8399830038861799E-3</v>
      </c>
      <c r="J121" s="17">
        <v>0</v>
      </c>
      <c r="K121" s="17">
        <v>2.23473670586358E-3</v>
      </c>
      <c r="L121" s="17">
        <v>0</v>
      </c>
      <c r="M121" s="17"/>
      <c r="N121" s="17">
        <v>0</v>
      </c>
      <c r="O121" s="17">
        <v>9.2130272957103904E-4</v>
      </c>
      <c r="P121" s="17">
        <v>0</v>
      </c>
      <c r="Q121" s="17">
        <v>4.66344049660628E-3</v>
      </c>
      <c r="R121" s="17"/>
      <c r="S121" s="17">
        <v>2.7611751764611502E-3</v>
      </c>
      <c r="T121" s="17">
        <v>0</v>
      </c>
      <c r="U121" s="17">
        <v>0</v>
      </c>
      <c r="V121" s="17">
        <v>0</v>
      </c>
      <c r="W121" s="17">
        <v>0</v>
      </c>
      <c r="X121" s="17">
        <v>2.40247730605672E-3</v>
      </c>
      <c r="Y121" s="17">
        <v>0</v>
      </c>
      <c r="Z121" s="17">
        <v>0</v>
      </c>
      <c r="AA121" s="17">
        <v>0</v>
      </c>
      <c r="AB121" s="17">
        <v>8.8688579585442899E-3</v>
      </c>
      <c r="AC121" s="17">
        <v>0</v>
      </c>
      <c r="AD121" s="17">
        <v>0</v>
      </c>
      <c r="AE121" s="17"/>
      <c r="AF121" s="17">
        <v>1.5057467017147699E-3</v>
      </c>
      <c r="AG121" s="17">
        <v>5.8755554930773398E-4</v>
      </c>
      <c r="AH121" s="17">
        <v>4.23863140869285E-3</v>
      </c>
      <c r="AI121" s="17"/>
      <c r="AJ121" s="17">
        <v>1.30565592575508E-3</v>
      </c>
      <c r="AK121" s="17">
        <v>9.2339993817027995E-4</v>
      </c>
      <c r="AL121" s="17">
        <v>4.3568161632982398E-3</v>
      </c>
      <c r="AM121" s="17">
        <v>0</v>
      </c>
      <c r="AN121" s="17">
        <v>0</v>
      </c>
      <c r="AO121" s="17"/>
      <c r="AP121" s="17">
        <v>0</v>
      </c>
      <c r="AQ121" s="17">
        <v>2.3567938453866299E-3</v>
      </c>
      <c r="AR121" s="17">
        <v>9.35407647007345E-3</v>
      </c>
      <c r="AS121" s="17"/>
      <c r="AT121" s="17">
        <v>0</v>
      </c>
      <c r="AU121" s="17">
        <v>9.0497422306340001E-4</v>
      </c>
      <c r="AV121" s="17">
        <v>9.0680013436613099E-4</v>
      </c>
      <c r="AW121" s="17">
        <v>0</v>
      </c>
      <c r="AX121" s="17">
        <v>0</v>
      </c>
      <c r="AY121" s="17"/>
      <c r="AZ121" s="17">
        <v>0</v>
      </c>
      <c r="BA121" s="17">
        <v>5.3013961450922896E-3</v>
      </c>
      <c r="BB121" s="17">
        <v>4.6985590541391304E-3</v>
      </c>
      <c r="BC121" s="17">
        <v>0</v>
      </c>
      <c r="BD121" s="17">
        <v>5.8138919753600998E-3</v>
      </c>
      <c r="BE121" s="17">
        <v>0</v>
      </c>
      <c r="BF121" s="17">
        <v>0</v>
      </c>
      <c r="BG121" s="17">
        <v>0</v>
      </c>
      <c r="BH121" s="17">
        <v>0</v>
      </c>
      <c r="BI121" s="17">
        <v>0</v>
      </c>
      <c r="BJ121" s="17">
        <v>0</v>
      </c>
      <c r="BK121" s="17">
        <v>0</v>
      </c>
      <c r="BL121" s="17">
        <v>0</v>
      </c>
      <c r="BM121" s="17">
        <v>0</v>
      </c>
      <c r="BN121" s="17">
        <v>0</v>
      </c>
      <c r="BO121" s="17">
        <v>6.4811064517501602E-3</v>
      </c>
      <c r="BP121" s="17"/>
      <c r="BQ121" s="17">
        <v>0</v>
      </c>
      <c r="BR121" s="17">
        <v>2.09080043384678E-3</v>
      </c>
    </row>
    <row r="122" spans="2:70" x14ac:dyDescent="0.35">
      <c r="B122" t="s">
        <v>141</v>
      </c>
      <c r="C122" s="17">
        <v>0.84611139781667899</v>
      </c>
      <c r="D122" s="17">
        <v>0.84457748144216704</v>
      </c>
      <c r="E122" s="17">
        <v>0.84750348613404103</v>
      </c>
      <c r="F122" s="17"/>
      <c r="G122" s="17">
        <v>0.73744177637446295</v>
      </c>
      <c r="H122" s="17">
        <v>0.83804400125535705</v>
      </c>
      <c r="I122" s="17">
        <v>0.83035924376717696</v>
      </c>
      <c r="J122" s="17">
        <v>0.87323071047214396</v>
      </c>
      <c r="K122" s="17">
        <v>0.87425530349265002</v>
      </c>
      <c r="L122" s="17">
        <v>0.89685123825361801</v>
      </c>
      <c r="M122" s="17"/>
      <c r="N122" s="17">
        <v>0.88160889250051899</v>
      </c>
      <c r="O122" s="17">
        <v>0.85132271972628504</v>
      </c>
      <c r="P122" s="17">
        <v>0.83502072811680805</v>
      </c>
      <c r="Q122" s="17">
        <v>0.81011877760155604</v>
      </c>
      <c r="R122" s="17"/>
      <c r="S122" s="17">
        <v>0.83805466009418905</v>
      </c>
      <c r="T122" s="17">
        <v>0.86378697775147595</v>
      </c>
      <c r="U122" s="17">
        <v>0.90156707559837901</v>
      </c>
      <c r="V122" s="17">
        <v>0.87525831252137398</v>
      </c>
      <c r="W122" s="17">
        <v>0.79850892851498001</v>
      </c>
      <c r="X122" s="17">
        <v>0.79847775830787104</v>
      </c>
      <c r="Y122" s="17">
        <v>0.81698569819907396</v>
      </c>
      <c r="Z122" s="17">
        <v>0.836753866809403</v>
      </c>
      <c r="AA122" s="17">
        <v>0.85024255568970897</v>
      </c>
      <c r="AB122" s="17">
        <v>0.87557091440638801</v>
      </c>
      <c r="AC122" s="17">
        <v>0.79591947548311004</v>
      </c>
      <c r="AD122" s="17">
        <v>0.896364243679732</v>
      </c>
      <c r="AE122" s="17"/>
      <c r="AF122" s="17">
        <v>0.86147628683859701</v>
      </c>
      <c r="AG122" s="17">
        <v>0.86620987549365802</v>
      </c>
      <c r="AH122" s="17">
        <v>0.80367624631727796</v>
      </c>
      <c r="AI122" s="17"/>
      <c r="AJ122" s="17">
        <v>0.87187978536356103</v>
      </c>
      <c r="AK122" s="17">
        <v>0.84033243307662897</v>
      </c>
      <c r="AL122" s="17">
        <v>0.86380479323411197</v>
      </c>
      <c r="AM122" s="17">
        <v>0.73303992676858098</v>
      </c>
      <c r="AN122" s="17">
        <v>0.79132639375010205</v>
      </c>
      <c r="AO122" s="17"/>
      <c r="AP122" s="17">
        <v>0.87798463083297795</v>
      </c>
      <c r="AQ122" s="17">
        <v>0.83774224278335097</v>
      </c>
      <c r="AR122" s="17">
        <v>0.84603638588521801</v>
      </c>
      <c r="AS122" s="17"/>
      <c r="AT122" s="17">
        <v>0.83269471223383595</v>
      </c>
      <c r="AU122" s="17">
        <v>0.84971828465380095</v>
      </c>
      <c r="AV122" s="17">
        <v>0.851106085878508</v>
      </c>
      <c r="AW122" s="17">
        <v>0.86873038972880601</v>
      </c>
      <c r="AX122" s="17">
        <v>0.79952964911865199</v>
      </c>
      <c r="AY122" s="17"/>
      <c r="AZ122" s="17">
        <v>0.78025388971382703</v>
      </c>
      <c r="BA122" s="17">
        <v>0.80978582120448495</v>
      </c>
      <c r="BB122" s="17">
        <v>0.77784447733769702</v>
      </c>
      <c r="BC122" s="17">
        <v>0.85143040229362299</v>
      </c>
      <c r="BD122" s="17">
        <v>0.87034175503852695</v>
      </c>
      <c r="BE122" s="17">
        <v>0.82104911074672904</v>
      </c>
      <c r="BF122" s="17">
        <v>0.86895426225431005</v>
      </c>
      <c r="BG122" s="17">
        <v>0.84779602012331401</v>
      </c>
      <c r="BH122" s="17">
        <v>0.83397148336177096</v>
      </c>
      <c r="BI122" s="17">
        <v>0.88882602625623697</v>
      </c>
      <c r="BJ122" s="17">
        <v>0.86583414761702804</v>
      </c>
      <c r="BK122" s="17">
        <v>0.88362979672505104</v>
      </c>
      <c r="BL122" s="17">
        <v>0.85674416222261496</v>
      </c>
      <c r="BM122" s="17">
        <v>0.88438825168100399</v>
      </c>
      <c r="BN122" s="17">
        <v>0.83832621450232703</v>
      </c>
      <c r="BO122" s="17">
        <v>0.84196826030105099</v>
      </c>
      <c r="BP122" s="17"/>
      <c r="BQ122" s="17">
        <v>0.86867313641607202</v>
      </c>
      <c r="BR122" s="17">
        <v>0.84001508071298403</v>
      </c>
    </row>
    <row r="123" spans="2:70" x14ac:dyDescent="0.35">
      <c r="B123" t="s">
        <v>142</v>
      </c>
      <c r="C123" s="17">
        <v>3.9950853128467897E-2</v>
      </c>
      <c r="D123" s="17">
        <v>3.7260928040574098E-2</v>
      </c>
      <c r="E123" s="17">
        <v>4.2416452312204103E-2</v>
      </c>
      <c r="F123" s="17"/>
      <c r="G123" s="17">
        <v>9.2229897901489097E-2</v>
      </c>
      <c r="H123" s="17">
        <v>3.81637662185434E-2</v>
      </c>
      <c r="I123" s="17">
        <v>4.3157358411569001E-2</v>
      </c>
      <c r="J123" s="17">
        <v>2.4708641606095299E-2</v>
      </c>
      <c r="K123" s="17">
        <v>3.2722670357008703E-2</v>
      </c>
      <c r="L123" s="17">
        <v>2.12890518759969E-2</v>
      </c>
      <c r="M123" s="17"/>
      <c r="N123" s="17">
        <v>3.3192843712308302E-2</v>
      </c>
      <c r="O123" s="17">
        <v>3.5819598920264303E-2</v>
      </c>
      <c r="P123" s="17">
        <v>5.1662417867825897E-2</v>
      </c>
      <c r="Q123" s="17">
        <v>4.1755060540278902E-2</v>
      </c>
      <c r="R123" s="17"/>
      <c r="S123" s="17">
        <v>3.8224603647372603E-2</v>
      </c>
      <c r="T123" s="17">
        <v>2.8382462295930899E-2</v>
      </c>
      <c r="U123" s="17">
        <v>1.52416998808302E-2</v>
      </c>
      <c r="V123" s="17">
        <v>3.76285124734064E-2</v>
      </c>
      <c r="W123" s="17">
        <v>3.8649479529187403E-2</v>
      </c>
      <c r="X123" s="17">
        <v>6.3816725204202507E-2</v>
      </c>
      <c r="Y123" s="17">
        <v>5.2139034259304197E-2</v>
      </c>
      <c r="Z123" s="17">
        <v>6.9166477221273601E-2</v>
      </c>
      <c r="AA123" s="17">
        <v>3.3592260900983197E-2</v>
      </c>
      <c r="AB123" s="17">
        <v>3.5406652438801797E-2</v>
      </c>
      <c r="AC123" s="17">
        <v>6.2178356039996698E-2</v>
      </c>
      <c r="AD123" s="17">
        <v>3.09350994968677E-2</v>
      </c>
      <c r="AE123" s="17"/>
      <c r="AF123" s="17">
        <v>3.8097725134116002E-2</v>
      </c>
      <c r="AG123" s="17">
        <v>2.93222645776521E-2</v>
      </c>
      <c r="AH123" s="17">
        <v>4.9286528407992199E-2</v>
      </c>
      <c r="AI123" s="17"/>
      <c r="AJ123" s="17">
        <v>3.08530544859561E-2</v>
      </c>
      <c r="AK123" s="17">
        <v>3.2195978252513503E-2</v>
      </c>
      <c r="AL123" s="17">
        <v>4.6073106870079497E-2</v>
      </c>
      <c r="AM123" s="17">
        <v>2.3545303705123199E-2</v>
      </c>
      <c r="AN123" s="17">
        <v>6.55917948258945E-2</v>
      </c>
      <c r="AO123" s="17"/>
      <c r="AP123" s="17">
        <v>3.1828071014419403E-2</v>
      </c>
      <c r="AQ123" s="17">
        <v>3.6241701829705798E-2</v>
      </c>
      <c r="AR123" s="17">
        <v>4.0439014290373797E-2</v>
      </c>
      <c r="AS123" s="17"/>
      <c r="AT123" s="17">
        <v>4.4608569614907903E-2</v>
      </c>
      <c r="AU123" s="17">
        <v>3.7439751209852497E-2</v>
      </c>
      <c r="AV123" s="17">
        <v>4.2088662647416702E-2</v>
      </c>
      <c r="AW123" s="17">
        <v>3.1636527064083798E-2</v>
      </c>
      <c r="AX123" s="17">
        <v>3.2952278040215999E-2</v>
      </c>
      <c r="AY123" s="17"/>
      <c r="AZ123" s="17">
        <v>2.8590012126796401E-2</v>
      </c>
      <c r="BA123" s="17">
        <v>5.4086831261368297E-2</v>
      </c>
      <c r="BB123" s="17">
        <v>5.6602853353424097E-2</v>
      </c>
      <c r="BC123" s="17">
        <v>3.1499408533211398E-2</v>
      </c>
      <c r="BD123" s="17">
        <v>2.3152662070332598E-2</v>
      </c>
      <c r="BE123" s="17">
        <v>5.7934760076990402E-2</v>
      </c>
      <c r="BF123" s="17">
        <v>2.8353269826563901E-2</v>
      </c>
      <c r="BG123" s="17">
        <v>3.8074039760587403E-2</v>
      </c>
      <c r="BH123" s="17">
        <v>6.4199139165052793E-2</v>
      </c>
      <c r="BI123" s="17">
        <v>4.55831641096274E-2</v>
      </c>
      <c r="BJ123" s="17">
        <v>3.8250378913532501E-2</v>
      </c>
      <c r="BK123" s="17">
        <v>3.6602841898358301E-2</v>
      </c>
      <c r="BL123" s="17">
        <v>2.5884356488425599E-2</v>
      </c>
      <c r="BM123" s="17">
        <v>2.0069479493873901E-2</v>
      </c>
      <c r="BN123" s="17">
        <v>2.2761555832637798E-2</v>
      </c>
      <c r="BO123" s="17">
        <v>3.6135537161939103E-2</v>
      </c>
      <c r="BP123" s="17"/>
      <c r="BQ123" s="17">
        <v>3.0523789072609501E-2</v>
      </c>
      <c r="BR123" s="17">
        <v>4.3573081899313103E-2</v>
      </c>
    </row>
    <row r="124" spans="2:70" x14ac:dyDescent="0.35">
      <c r="B124" t="s">
        <v>143</v>
      </c>
      <c r="C124" s="17">
        <v>0.80616054468821197</v>
      </c>
      <c r="D124" s="17">
        <v>0.80731655340159303</v>
      </c>
      <c r="E124" s="17">
        <v>0.80508703382183699</v>
      </c>
      <c r="F124" s="17"/>
      <c r="G124" s="17">
        <v>0.64521187847297401</v>
      </c>
      <c r="H124" s="17">
        <v>0.79988023503681405</v>
      </c>
      <c r="I124" s="17">
        <v>0.78720188535560798</v>
      </c>
      <c r="J124" s="17">
        <v>0.84852206886604897</v>
      </c>
      <c r="K124" s="17">
        <v>0.84153263313564097</v>
      </c>
      <c r="L124" s="17">
        <v>0.87556218637762095</v>
      </c>
      <c r="M124" s="17"/>
      <c r="N124" s="17">
        <v>0.84841604878820998</v>
      </c>
      <c r="O124" s="17">
        <v>0.81550312080602105</v>
      </c>
      <c r="P124" s="17">
        <v>0.78335831024898295</v>
      </c>
      <c r="Q124" s="17">
        <v>0.76836371706127704</v>
      </c>
      <c r="R124" s="17"/>
      <c r="S124" s="17">
        <v>0.79983005644681704</v>
      </c>
      <c r="T124" s="17">
        <v>0.83540451545554495</v>
      </c>
      <c r="U124" s="17">
        <v>0.88632537571754899</v>
      </c>
      <c r="V124" s="17">
        <v>0.83762980004796705</v>
      </c>
      <c r="W124" s="17">
        <v>0.75985944898579205</v>
      </c>
      <c r="X124" s="17">
        <v>0.73466103310366804</v>
      </c>
      <c r="Y124" s="17">
        <v>0.76484666393976897</v>
      </c>
      <c r="Z124" s="17">
        <v>0.767587389588129</v>
      </c>
      <c r="AA124" s="17">
        <v>0.81665029478872597</v>
      </c>
      <c r="AB124" s="17">
        <v>0.84016426196758598</v>
      </c>
      <c r="AC124" s="17">
        <v>0.73374111944311304</v>
      </c>
      <c r="AD124" s="17">
        <v>0.86542914418286399</v>
      </c>
      <c r="AE124" s="17"/>
      <c r="AF124" s="17">
        <v>0.82337856170448098</v>
      </c>
      <c r="AG124" s="17">
        <v>0.83688761091600605</v>
      </c>
      <c r="AH124" s="17">
        <v>0.754389717909286</v>
      </c>
      <c r="AI124" s="17"/>
      <c r="AJ124" s="17">
        <v>0.84102673087760504</v>
      </c>
      <c r="AK124" s="17">
        <v>0.808136454824116</v>
      </c>
      <c r="AL124" s="17">
        <v>0.81773168636403204</v>
      </c>
      <c r="AM124" s="17">
        <v>0.70949462306345701</v>
      </c>
      <c r="AN124" s="17">
        <v>0.725734598924208</v>
      </c>
      <c r="AO124" s="17"/>
      <c r="AP124" s="17">
        <v>0.84615655981855797</v>
      </c>
      <c r="AQ124" s="17">
        <v>0.80150054095364498</v>
      </c>
      <c r="AR124" s="17">
        <v>0.80559737159484401</v>
      </c>
      <c r="AS124" s="17"/>
      <c r="AT124" s="17">
        <v>0.78808614261892795</v>
      </c>
      <c r="AU124" s="17">
        <v>0.81227853344394896</v>
      </c>
      <c r="AV124" s="17">
        <v>0.80901742323109205</v>
      </c>
      <c r="AW124" s="17">
        <v>0.83709386266472197</v>
      </c>
      <c r="AX124" s="17">
        <v>0.76657737107843604</v>
      </c>
      <c r="AY124" s="17"/>
      <c r="AZ124" s="17">
        <v>0.75166387758703002</v>
      </c>
      <c r="BA124" s="17">
        <v>0.75569898994311602</v>
      </c>
      <c r="BB124" s="17">
        <v>0.72124162398427305</v>
      </c>
      <c r="BC124" s="17">
        <v>0.81993099376041201</v>
      </c>
      <c r="BD124" s="17">
        <v>0.847189092968194</v>
      </c>
      <c r="BE124" s="17">
        <v>0.76311435066973898</v>
      </c>
      <c r="BF124" s="17">
        <v>0.840600992427746</v>
      </c>
      <c r="BG124" s="17">
        <v>0.80972198036272602</v>
      </c>
      <c r="BH124" s="17">
        <v>0.76977234419671903</v>
      </c>
      <c r="BI124" s="17">
        <v>0.84324286214660904</v>
      </c>
      <c r="BJ124" s="17">
        <v>0.82758376870349504</v>
      </c>
      <c r="BK124" s="17">
        <v>0.84702695482669299</v>
      </c>
      <c r="BL124" s="17">
        <v>0.83085980573418905</v>
      </c>
      <c r="BM124" s="17">
        <v>0.86431877218713005</v>
      </c>
      <c r="BN124" s="17">
        <v>0.81556465866968997</v>
      </c>
      <c r="BO124" s="17">
        <v>0.80583272313911203</v>
      </c>
      <c r="BP124" s="17"/>
      <c r="BQ124" s="17">
        <v>0.83814934734346302</v>
      </c>
      <c r="BR124" s="17">
        <v>0.79644199881367095</v>
      </c>
    </row>
    <row r="125" spans="2:70" x14ac:dyDescent="0.35">
      <c r="C125" s="17"/>
      <c r="D125" s="17"/>
      <c r="E125" s="17"/>
      <c r="F125" s="17"/>
      <c r="G125" s="17"/>
      <c r="H125" s="17"/>
      <c r="I125" s="17"/>
      <c r="J125" s="17"/>
      <c r="K125" s="17"/>
      <c r="L125" s="17"/>
      <c r="M125" s="17"/>
      <c r="N125" s="17"/>
      <c r="O125" s="17"/>
      <c r="P125" s="17"/>
      <c r="Q125" s="17"/>
      <c r="R125" s="17"/>
      <c r="S125" s="17"/>
      <c r="T125" s="17"/>
      <c r="U125" s="17"/>
      <c r="V125" s="17"/>
      <c r="W125" s="17"/>
      <c r="X125" s="17"/>
      <c r="Y125" s="17"/>
      <c r="Z125" s="17"/>
      <c r="AA125" s="17"/>
      <c r="AB125" s="17"/>
      <c r="AC125" s="17"/>
      <c r="AD125" s="17"/>
      <c r="AE125" s="17"/>
      <c r="AF125" s="17"/>
      <c r="AG125" s="17"/>
      <c r="AH125" s="17"/>
      <c r="AI125" s="17"/>
      <c r="AJ125" s="17"/>
      <c r="AK125" s="17"/>
      <c r="AL125" s="17"/>
      <c r="AM125" s="17"/>
      <c r="AN125" s="17"/>
      <c r="AO125" s="17"/>
      <c r="AP125" s="17"/>
      <c r="AQ125" s="17"/>
      <c r="AR125" s="17"/>
      <c r="AS125" s="17"/>
      <c r="AT125" s="17"/>
      <c r="AU125" s="17"/>
      <c r="AV125" s="17"/>
      <c r="AW125" s="17"/>
      <c r="AX125" s="17"/>
      <c r="AY125" s="17"/>
      <c r="AZ125" s="17"/>
      <c r="BA125" s="17"/>
      <c r="BB125" s="17"/>
      <c r="BC125" s="17"/>
      <c r="BD125" s="17"/>
      <c r="BE125" s="17"/>
      <c r="BF125" s="17"/>
      <c r="BG125" s="17"/>
      <c r="BH125" s="17"/>
      <c r="BI125" s="17"/>
      <c r="BJ125" s="17"/>
      <c r="BK125" s="17"/>
      <c r="BL125" s="17"/>
      <c r="BM125" s="17"/>
      <c r="BN125" s="17"/>
      <c r="BO125" s="17"/>
      <c r="BP125" s="17"/>
      <c r="BQ125" s="17"/>
      <c r="BR125" s="17"/>
    </row>
    <row r="126" spans="2:70" x14ac:dyDescent="0.35">
      <c r="B126" s="6" t="s">
        <v>154</v>
      </c>
      <c r="C126" s="17"/>
      <c r="D126" s="17"/>
      <c r="E126" s="17"/>
      <c r="F126" s="17"/>
      <c r="G126" s="17"/>
      <c r="H126" s="17"/>
      <c r="I126" s="17"/>
      <c r="J126" s="17"/>
      <c r="K126" s="17"/>
      <c r="L126" s="17"/>
      <c r="M126" s="17"/>
      <c r="N126" s="17"/>
      <c r="O126" s="17"/>
      <c r="P126" s="17"/>
      <c r="Q126" s="17"/>
      <c r="R126" s="17"/>
      <c r="S126" s="17"/>
      <c r="T126" s="17"/>
      <c r="U126" s="17"/>
      <c r="V126" s="17"/>
      <c r="W126" s="17"/>
      <c r="X126" s="17"/>
      <c r="Y126" s="17"/>
      <c r="Z126" s="17"/>
      <c r="AA126" s="17"/>
      <c r="AB126" s="17"/>
      <c r="AC126" s="17"/>
      <c r="AD126" s="17"/>
      <c r="AE126" s="17"/>
      <c r="AF126" s="17"/>
      <c r="AG126" s="17"/>
      <c r="AH126" s="17"/>
      <c r="AI126" s="17"/>
      <c r="AJ126" s="17"/>
      <c r="AK126" s="17"/>
      <c r="AL126" s="17"/>
      <c r="AM126" s="17"/>
      <c r="AN126" s="17"/>
      <c r="AO126" s="17"/>
      <c r="AP126" s="17"/>
      <c r="AQ126" s="17"/>
      <c r="AR126" s="17"/>
      <c r="AS126" s="17"/>
      <c r="AT126" s="17"/>
      <c r="AU126" s="17"/>
      <c r="AV126" s="17"/>
      <c r="AW126" s="17"/>
      <c r="AX126" s="17"/>
      <c r="AY126" s="17"/>
      <c r="AZ126" s="17"/>
      <c r="BA126" s="17"/>
      <c r="BB126" s="17"/>
      <c r="BC126" s="17"/>
      <c r="BD126" s="17"/>
      <c r="BE126" s="17"/>
      <c r="BF126" s="17"/>
      <c r="BG126" s="17"/>
      <c r="BH126" s="17"/>
      <c r="BI126" s="17"/>
      <c r="BJ126" s="17"/>
      <c r="BK126" s="17"/>
      <c r="BL126" s="17"/>
      <c r="BM126" s="17"/>
      <c r="BN126" s="17"/>
      <c r="BO126" s="17"/>
      <c r="BP126" s="17"/>
      <c r="BQ126" s="17"/>
      <c r="BR126" s="17"/>
    </row>
    <row r="127" spans="2:70" x14ac:dyDescent="0.35">
      <c r="B127" s="24" t="s">
        <v>97</v>
      </c>
      <c r="C127" s="17"/>
      <c r="D127" s="17"/>
      <c r="E127" s="17"/>
      <c r="F127" s="17"/>
      <c r="G127" s="17"/>
      <c r="H127" s="17"/>
      <c r="I127" s="17"/>
      <c r="J127" s="17"/>
      <c r="K127" s="17"/>
      <c r="L127" s="17"/>
      <c r="M127" s="17"/>
      <c r="N127" s="17"/>
      <c r="O127" s="17"/>
      <c r="P127" s="17"/>
      <c r="Q127" s="17"/>
      <c r="R127" s="17"/>
      <c r="S127" s="17"/>
      <c r="T127" s="17"/>
      <c r="U127" s="17"/>
      <c r="V127" s="17"/>
      <c r="W127" s="17"/>
      <c r="X127" s="17"/>
      <c r="Y127" s="17"/>
      <c r="Z127" s="17"/>
      <c r="AA127" s="17"/>
      <c r="AB127" s="17"/>
      <c r="AC127" s="17"/>
      <c r="AD127" s="17"/>
      <c r="AE127" s="17"/>
      <c r="AF127" s="17"/>
      <c r="AG127" s="17"/>
      <c r="AH127" s="17"/>
      <c r="AI127" s="17"/>
      <c r="AJ127" s="17"/>
      <c r="AK127" s="17"/>
      <c r="AL127" s="17"/>
      <c r="AM127" s="17"/>
      <c r="AN127" s="17"/>
      <c r="AO127" s="17"/>
      <c r="AP127" s="17"/>
      <c r="AQ127" s="17"/>
      <c r="AR127" s="17"/>
      <c r="AS127" s="17"/>
      <c r="AT127" s="17"/>
      <c r="AU127" s="17"/>
      <c r="AV127" s="17"/>
      <c r="AW127" s="17"/>
      <c r="AX127" s="17"/>
      <c r="AY127" s="17"/>
      <c r="AZ127" s="17"/>
      <c r="BA127" s="17"/>
      <c r="BB127" s="17"/>
      <c r="BC127" s="17"/>
      <c r="BD127" s="17"/>
      <c r="BE127" s="17"/>
      <c r="BF127" s="17"/>
      <c r="BG127" s="17"/>
      <c r="BH127" s="17"/>
      <c r="BI127" s="17"/>
      <c r="BJ127" s="17"/>
      <c r="BK127" s="17"/>
      <c r="BL127" s="17"/>
      <c r="BM127" s="17"/>
      <c r="BN127" s="17"/>
      <c r="BO127" s="17"/>
      <c r="BP127" s="17"/>
      <c r="BQ127" s="17"/>
      <c r="BR127" s="17"/>
    </row>
    <row r="128" spans="2:70" x14ac:dyDescent="0.35">
      <c r="B128" t="s">
        <v>149</v>
      </c>
      <c r="C128" s="17">
        <v>0.39138146581315603</v>
      </c>
      <c r="D128" s="17">
        <v>0.40449406136722799</v>
      </c>
      <c r="E128" s="17">
        <v>0.38054304532158401</v>
      </c>
      <c r="F128" s="17"/>
      <c r="G128" s="17">
        <v>0.26143107551900402</v>
      </c>
      <c r="H128" s="17">
        <v>0.28739026625955999</v>
      </c>
      <c r="I128" s="17">
        <v>0.304037223527446</v>
      </c>
      <c r="J128" s="17">
        <v>0.39822622532769097</v>
      </c>
      <c r="K128" s="17">
        <v>0.50094938188276095</v>
      </c>
      <c r="L128" s="17">
        <v>0.55481872360205398</v>
      </c>
      <c r="M128" s="17"/>
      <c r="N128" s="17">
        <v>0.33355041797137303</v>
      </c>
      <c r="O128" s="17">
        <v>0.37535993521399003</v>
      </c>
      <c r="P128" s="17">
        <v>0.38880983213749798</v>
      </c>
      <c r="Q128" s="17">
        <v>0.46969068327212099</v>
      </c>
      <c r="R128" s="17"/>
      <c r="S128" s="17">
        <v>0.380479894403218</v>
      </c>
      <c r="T128" s="17">
        <v>0.36103743714041098</v>
      </c>
      <c r="U128" s="17">
        <v>0.40002228880951801</v>
      </c>
      <c r="V128" s="17">
        <v>0.42127542131580797</v>
      </c>
      <c r="W128" s="17">
        <v>0.41428218454704802</v>
      </c>
      <c r="X128" s="17">
        <v>0.38139645531184102</v>
      </c>
      <c r="Y128" s="17">
        <v>0.37598539760260302</v>
      </c>
      <c r="Z128" s="17">
        <v>0.411442868775861</v>
      </c>
      <c r="AA128" s="17">
        <v>0.40009530673235</v>
      </c>
      <c r="AB128" s="17">
        <v>0.46224133992868599</v>
      </c>
      <c r="AC128" s="17">
        <v>0.36383864767465401</v>
      </c>
      <c r="AD128" s="17">
        <v>0.25317259760090799</v>
      </c>
      <c r="AE128" s="17"/>
      <c r="AF128" s="17">
        <v>0.44912801984247802</v>
      </c>
      <c r="AG128" s="17">
        <v>0.34786885463258399</v>
      </c>
      <c r="AH128" s="17">
        <v>0.44738552225065997</v>
      </c>
      <c r="AI128" s="17"/>
      <c r="AJ128" s="17">
        <v>0.45555306920113398</v>
      </c>
      <c r="AK128" s="17">
        <v>0.338911016116754</v>
      </c>
      <c r="AL128" s="17">
        <v>0.33315226279952997</v>
      </c>
      <c r="AM128" s="17">
        <v>0.35688558328185499</v>
      </c>
      <c r="AN128" s="17">
        <v>0.45389550461039302</v>
      </c>
      <c r="AO128" s="17"/>
      <c r="AP128" s="17">
        <v>0.43136953521603899</v>
      </c>
      <c r="AQ128" s="17">
        <v>0.357627009544915</v>
      </c>
      <c r="AR128" s="17">
        <v>0.30143057451933902</v>
      </c>
      <c r="AS128" s="17"/>
      <c r="AT128" s="17">
        <v>0.51263826640404597</v>
      </c>
      <c r="AU128" s="17">
        <v>0.32632239119508</v>
      </c>
      <c r="AV128" s="17">
        <v>0.33992599926544298</v>
      </c>
      <c r="AW128" s="17">
        <v>0.30892953440728699</v>
      </c>
      <c r="AX128" s="17">
        <v>0.29900309844476602</v>
      </c>
      <c r="AY128" s="17"/>
      <c r="AZ128" s="17">
        <v>0.47354647042828302</v>
      </c>
      <c r="BA128" s="17">
        <v>0.43590821785727801</v>
      </c>
      <c r="BB128" s="17">
        <v>0.47948930829487002</v>
      </c>
      <c r="BC128" s="17">
        <v>0.46387616114923602</v>
      </c>
      <c r="BD128" s="17">
        <v>0.38945692616452898</v>
      </c>
      <c r="BE128" s="17">
        <v>0.43835744405614602</v>
      </c>
      <c r="BF128" s="17">
        <v>0.387048223791991</v>
      </c>
      <c r="BG128" s="17">
        <v>0.39563957251421</v>
      </c>
      <c r="BH128" s="17">
        <v>0.36084797327408602</v>
      </c>
      <c r="BI128" s="17">
        <v>0.33968974537485802</v>
      </c>
      <c r="BJ128" s="17">
        <v>0.375360615645425</v>
      </c>
      <c r="BK128" s="17">
        <v>0.319059637160723</v>
      </c>
      <c r="BL128" s="17">
        <v>0.30435161209349698</v>
      </c>
      <c r="BM128" s="17">
        <v>0.380290379214275</v>
      </c>
      <c r="BN128" s="17">
        <v>0.33050634476198798</v>
      </c>
      <c r="BO128" s="17">
        <v>0.29495898564460998</v>
      </c>
      <c r="BP128" s="17"/>
      <c r="BQ128" s="17">
        <v>0.29965156803051202</v>
      </c>
      <c r="BR128" s="17">
        <v>0.43762018895811899</v>
      </c>
    </row>
    <row r="129" spans="2:70" x14ac:dyDescent="0.35">
      <c r="B129" t="s">
        <v>150</v>
      </c>
      <c r="C129" s="17">
        <v>0.39597069743805402</v>
      </c>
      <c r="D129" s="17">
        <v>0.39498398210328201</v>
      </c>
      <c r="E129" s="17">
        <v>0.39548576593387702</v>
      </c>
      <c r="F129" s="17"/>
      <c r="G129" s="17">
        <v>0.46183572036600201</v>
      </c>
      <c r="H129" s="17">
        <v>0.36447514742898401</v>
      </c>
      <c r="I129" s="17">
        <v>0.41901970233514502</v>
      </c>
      <c r="J129" s="17">
        <v>0.409777653476948</v>
      </c>
      <c r="K129" s="17">
        <v>0.39456812397457303</v>
      </c>
      <c r="L129" s="17">
        <v>0.34856177765236801</v>
      </c>
      <c r="M129" s="17"/>
      <c r="N129" s="17">
        <v>0.43074716223493398</v>
      </c>
      <c r="O129" s="17">
        <v>0.41497881580895402</v>
      </c>
      <c r="P129" s="17">
        <v>0.36557581104905801</v>
      </c>
      <c r="Q129" s="17">
        <v>0.36856218589461098</v>
      </c>
      <c r="R129" s="17"/>
      <c r="S129" s="17">
        <v>0.339011130043325</v>
      </c>
      <c r="T129" s="17">
        <v>0.46113542837959898</v>
      </c>
      <c r="U129" s="17">
        <v>0.42127547593176301</v>
      </c>
      <c r="V129" s="17">
        <v>0.38330066423391002</v>
      </c>
      <c r="W129" s="17">
        <v>0.37027809944018802</v>
      </c>
      <c r="X129" s="17">
        <v>0.41640498092054401</v>
      </c>
      <c r="Y129" s="17">
        <v>0.412702082609674</v>
      </c>
      <c r="Z129" s="17">
        <v>0.35561206267456202</v>
      </c>
      <c r="AA129" s="17">
        <v>0.39450687812393098</v>
      </c>
      <c r="AB129" s="17">
        <v>0.33092248421075199</v>
      </c>
      <c r="AC129" s="17">
        <v>0.416306334268783</v>
      </c>
      <c r="AD129" s="17">
        <v>0.52442896076555601</v>
      </c>
      <c r="AE129" s="17"/>
      <c r="AF129" s="17">
        <v>0.37595450987739998</v>
      </c>
      <c r="AG129" s="17">
        <v>0.41994131478673902</v>
      </c>
      <c r="AH129" s="17">
        <v>0.32309875169327201</v>
      </c>
      <c r="AI129" s="17"/>
      <c r="AJ129" s="17">
        <v>0.37746463515482498</v>
      </c>
      <c r="AK129" s="17">
        <v>0.405374552059245</v>
      </c>
      <c r="AL129" s="17">
        <v>0.43176113661373799</v>
      </c>
      <c r="AM129" s="17">
        <v>0.41399635195821599</v>
      </c>
      <c r="AN129" s="17">
        <v>0.363114178991018</v>
      </c>
      <c r="AO129" s="17"/>
      <c r="AP129" s="17">
        <v>0.38585451632370599</v>
      </c>
      <c r="AQ129" s="17">
        <v>0.39569163864231</v>
      </c>
      <c r="AR129" s="17">
        <v>0.44319501134640599</v>
      </c>
      <c r="AS129" s="17"/>
      <c r="AT129" s="17">
        <v>0.36607721611467198</v>
      </c>
      <c r="AU129" s="17">
        <v>0.45874320614125103</v>
      </c>
      <c r="AV129" s="17">
        <v>0.39095033031992099</v>
      </c>
      <c r="AW129" s="17">
        <v>0.38021046344727799</v>
      </c>
      <c r="AX129" s="17">
        <v>0.40196091349398499</v>
      </c>
      <c r="AY129" s="17"/>
      <c r="AZ129" s="17">
        <v>0.40844024736432899</v>
      </c>
      <c r="BA129" s="17">
        <v>0.383303179580188</v>
      </c>
      <c r="BB129" s="17">
        <v>0.36823133910979999</v>
      </c>
      <c r="BC129" s="17">
        <v>0.36878520413617799</v>
      </c>
      <c r="BD129" s="17">
        <v>0.398513574033378</v>
      </c>
      <c r="BE129" s="17">
        <v>0.36130309586155901</v>
      </c>
      <c r="BF129" s="17">
        <v>0.41404013261332101</v>
      </c>
      <c r="BG129" s="17">
        <v>0.39058321538017499</v>
      </c>
      <c r="BH129" s="17">
        <v>0.40166704017468302</v>
      </c>
      <c r="BI129" s="17">
        <v>0.42992908108781802</v>
      </c>
      <c r="BJ129" s="17">
        <v>0.36779347805826801</v>
      </c>
      <c r="BK129" s="17">
        <v>0.44962197893492301</v>
      </c>
      <c r="BL129" s="17">
        <v>0.48751094713913501</v>
      </c>
      <c r="BM129" s="17">
        <v>0.39560487145952999</v>
      </c>
      <c r="BN129" s="17">
        <v>0.42385598127370899</v>
      </c>
      <c r="BO129" s="17">
        <v>0.38752840773214903</v>
      </c>
      <c r="BP129" s="17"/>
      <c r="BQ129" s="17">
        <v>0.39875246072965898</v>
      </c>
      <c r="BR129" s="17">
        <v>0.39717140520418298</v>
      </c>
    </row>
    <row r="130" spans="2:70" x14ac:dyDescent="0.35">
      <c r="B130" t="s">
        <v>151</v>
      </c>
      <c r="C130" s="17">
        <v>0.10446073405140099</v>
      </c>
      <c r="D130" s="17">
        <v>9.9005192505504797E-2</v>
      </c>
      <c r="E130" s="17">
        <v>0.108579663002897</v>
      </c>
      <c r="F130" s="17"/>
      <c r="G130" s="17">
        <v>0.14218250905076599</v>
      </c>
      <c r="H130" s="17">
        <v>0.145787967806426</v>
      </c>
      <c r="I130" s="17">
        <v>0.127500639742887</v>
      </c>
      <c r="J130" s="17">
        <v>0.108084939512316</v>
      </c>
      <c r="K130" s="17">
        <v>5.7495690339244898E-2</v>
      </c>
      <c r="L130" s="17">
        <v>5.5416980414959599E-2</v>
      </c>
      <c r="M130" s="17"/>
      <c r="N130" s="17">
        <v>0.114581276300541</v>
      </c>
      <c r="O130" s="17">
        <v>8.3683742742759096E-2</v>
      </c>
      <c r="P130" s="17">
        <v>0.12546437611557701</v>
      </c>
      <c r="Q130" s="17">
        <v>9.6042404490363595E-2</v>
      </c>
      <c r="R130" s="17"/>
      <c r="S130" s="17">
        <v>0.12035547155712099</v>
      </c>
      <c r="T130" s="17">
        <v>8.6503436970187003E-2</v>
      </c>
      <c r="U130" s="17">
        <v>9.5319043819975594E-2</v>
      </c>
      <c r="V130" s="17">
        <v>0.111117385252035</v>
      </c>
      <c r="W130" s="17">
        <v>9.4442220375919594E-2</v>
      </c>
      <c r="X130" s="17">
        <v>9.2753984628474895E-2</v>
      </c>
      <c r="Y130" s="17">
        <v>0.11964225552905799</v>
      </c>
      <c r="Z130" s="17">
        <v>0.136197717181641</v>
      </c>
      <c r="AA130" s="17">
        <v>0.106394693007392</v>
      </c>
      <c r="AB130" s="17">
        <v>0.105474762364566</v>
      </c>
      <c r="AC130" s="17">
        <v>0.108340218876709</v>
      </c>
      <c r="AD130" s="17">
        <v>7.1661754302708894E-2</v>
      </c>
      <c r="AE130" s="17"/>
      <c r="AF130" s="17">
        <v>8.5338125350983396E-2</v>
      </c>
      <c r="AG130" s="17">
        <v>0.116471100848758</v>
      </c>
      <c r="AH130" s="17">
        <v>9.46932826352231E-2</v>
      </c>
      <c r="AI130" s="17"/>
      <c r="AJ130" s="17">
        <v>7.8909065876763898E-2</v>
      </c>
      <c r="AK130" s="17">
        <v>0.120758702340573</v>
      </c>
      <c r="AL130" s="17">
        <v>0.10948654678544199</v>
      </c>
      <c r="AM130" s="17">
        <v>0.129113087208788</v>
      </c>
      <c r="AN130" s="17">
        <v>8.0826750148969104E-2</v>
      </c>
      <c r="AO130" s="17"/>
      <c r="AP130" s="17">
        <v>8.1243233897176206E-2</v>
      </c>
      <c r="AQ130" s="17">
        <v>0.127957072839575</v>
      </c>
      <c r="AR130" s="17">
        <v>0.13944377266854599</v>
      </c>
      <c r="AS130" s="17"/>
      <c r="AT130" s="17">
        <v>9.0111788250701402E-2</v>
      </c>
      <c r="AU130" s="17">
        <v>9.9181647841538004E-2</v>
      </c>
      <c r="AV130" s="17">
        <v>0.119201917654487</v>
      </c>
      <c r="AW130" s="17">
        <v>0.12512604205345601</v>
      </c>
      <c r="AX130" s="17">
        <v>0.112295675253569</v>
      </c>
      <c r="AY130" s="17"/>
      <c r="AZ130" s="17">
        <v>0</v>
      </c>
      <c r="BA130" s="17">
        <v>9.3626139503273295E-2</v>
      </c>
      <c r="BB130" s="17">
        <v>0.10216433876120599</v>
      </c>
      <c r="BC130" s="17">
        <v>7.8833597289687002E-2</v>
      </c>
      <c r="BD130" s="17">
        <v>0.11313638207104</v>
      </c>
      <c r="BE130" s="17">
        <v>9.6634366982256803E-2</v>
      </c>
      <c r="BF130" s="17">
        <v>0.10180645100977601</v>
      </c>
      <c r="BG130" s="17">
        <v>0.11695846939676099</v>
      </c>
      <c r="BH130" s="17">
        <v>0.130647958285216</v>
      </c>
      <c r="BI130" s="17">
        <v>9.1253727354195902E-2</v>
      </c>
      <c r="BJ130" s="17">
        <v>0.13638386696622301</v>
      </c>
      <c r="BK130" s="17">
        <v>0.10850593224494</v>
      </c>
      <c r="BL130" s="17">
        <v>8.4277489220795199E-2</v>
      </c>
      <c r="BM130" s="17">
        <v>0.114695839536154</v>
      </c>
      <c r="BN130" s="17">
        <v>0.11400448201037799</v>
      </c>
      <c r="BO130" s="17">
        <v>0.116648006817465</v>
      </c>
      <c r="BP130" s="17"/>
      <c r="BQ130" s="17">
        <v>0.14070032525704801</v>
      </c>
      <c r="BR130" s="17">
        <v>8.5277337503499695E-2</v>
      </c>
    </row>
    <row r="131" spans="2:70" x14ac:dyDescent="0.35">
      <c r="B131" t="s">
        <v>152</v>
      </c>
      <c r="C131" s="17">
        <v>5.0496643704081898E-2</v>
      </c>
      <c r="D131" s="17">
        <v>4.4877903831207301E-2</v>
      </c>
      <c r="E131" s="17">
        <v>5.63042169067869E-2</v>
      </c>
      <c r="F131" s="17"/>
      <c r="G131" s="17">
        <v>6.66657790445397E-2</v>
      </c>
      <c r="H131" s="17">
        <v>9.7063238738515703E-2</v>
      </c>
      <c r="I131" s="17">
        <v>5.8723343037459498E-2</v>
      </c>
      <c r="J131" s="17">
        <v>4.6637041781699702E-2</v>
      </c>
      <c r="K131" s="17">
        <v>2.7428946585723001E-2</v>
      </c>
      <c r="L131" s="17">
        <v>1.3748770593771401E-2</v>
      </c>
      <c r="M131" s="17"/>
      <c r="N131" s="17">
        <v>5.0326700914660003E-2</v>
      </c>
      <c r="O131" s="17">
        <v>7.10939467033216E-2</v>
      </c>
      <c r="P131" s="17">
        <v>5.2173811178224803E-2</v>
      </c>
      <c r="Q131" s="17">
        <v>2.8460133091354901E-2</v>
      </c>
      <c r="R131" s="17"/>
      <c r="S131" s="17">
        <v>6.4273745836441395E-2</v>
      </c>
      <c r="T131" s="17">
        <v>4.6989969569423001E-2</v>
      </c>
      <c r="U131" s="17">
        <v>5.83318505787205E-2</v>
      </c>
      <c r="V131" s="17">
        <v>4.00748059639187E-2</v>
      </c>
      <c r="W131" s="17">
        <v>6.4780962597187394E-2</v>
      </c>
      <c r="X131" s="17">
        <v>3.6128269414519999E-2</v>
      </c>
      <c r="Y131" s="17">
        <v>4.8683236417455401E-2</v>
      </c>
      <c r="Z131" s="17">
        <v>4.1296054947229301E-2</v>
      </c>
      <c r="AA131" s="17">
        <v>3.5624405509078097E-2</v>
      </c>
      <c r="AB131" s="17">
        <v>4.9310914254425603E-2</v>
      </c>
      <c r="AC131" s="17">
        <v>4.7986795103305897E-2</v>
      </c>
      <c r="AD131" s="17">
        <v>0.100944219578503</v>
      </c>
      <c r="AE131" s="17"/>
      <c r="AF131" s="17">
        <v>4.6636879146182399E-2</v>
      </c>
      <c r="AG131" s="17">
        <v>4.80010200381586E-2</v>
      </c>
      <c r="AH131" s="17">
        <v>6.9161458277980398E-2</v>
      </c>
      <c r="AI131" s="17"/>
      <c r="AJ131" s="17">
        <v>4.6574323960710803E-2</v>
      </c>
      <c r="AK131" s="17">
        <v>5.9914693381583103E-2</v>
      </c>
      <c r="AL131" s="17">
        <v>5.8189661890557298E-2</v>
      </c>
      <c r="AM131" s="17">
        <v>5.58367009981229E-2</v>
      </c>
      <c r="AN131" s="17">
        <v>4.3252614825561003E-2</v>
      </c>
      <c r="AO131" s="17"/>
      <c r="AP131" s="17">
        <v>4.3972427582777002E-2</v>
      </c>
      <c r="AQ131" s="17">
        <v>5.2982039378924303E-2</v>
      </c>
      <c r="AR131" s="17">
        <v>6.2198143726744003E-2</v>
      </c>
      <c r="AS131" s="17"/>
      <c r="AT131" s="17">
        <v>1.35021933713384E-2</v>
      </c>
      <c r="AU131" s="17">
        <v>9.2147066613363901E-2</v>
      </c>
      <c r="AV131" s="17">
        <v>4.7308489327986397E-2</v>
      </c>
      <c r="AW131" s="17">
        <v>5.0763771683164899E-2</v>
      </c>
      <c r="AX131" s="17">
        <v>6.2983502635003394E-2</v>
      </c>
      <c r="AY131" s="17"/>
      <c r="AZ131" s="17">
        <v>0</v>
      </c>
      <c r="BA131" s="17">
        <v>4.05705861331149E-2</v>
      </c>
      <c r="BB131" s="17">
        <v>2.7651637789070899E-2</v>
      </c>
      <c r="BC131" s="17">
        <v>2.9087909483339801E-2</v>
      </c>
      <c r="BD131" s="17">
        <v>5.2109764164700402E-2</v>
      </c>
      <c r="BE131" s="17">
        <v>4.4939024949146901E-2</v>
      </c>
      <c r="BF131" s="17">
        <v>5.51585674068708E-2</v>
      </c>
      <c r="BG131" s="17">
        <v>5.8454578076760098E-2</v>
      </c>
      <c r="BH131" s="17">
        <v>5.1366488388103301E-2</v>
      </c>
      <c r="BI131" s="17">
        <v>7.35625488824702E-2</v>
      </c>
      <c r="BJ131" s="17">
        <v>4.52801791209324E-2</v>
      </c>
      <c r="BK131" s="17">
        <v>6.4876045500190702E-2</v>
      </c>
      <c r="BL131" s="17">
        <v>5.94123041248023E-2</v>
      </c>
      <c r="BM131" s="17">
        <v>6.51466952413738E-2</v>
      </c>
      <c r="BN131" s="17">
        <v>2.94037265050833E-2</v>
      </c>
      <c r="BO131" s="17">
        <v>8.3306606632329805E-2</v>
      </c>
      <c r="BP131" s="17"/>
      <c r="BQ131" s="17">
        <v>7.8146495700426394E-2</v>
      </c>
      <c r="BR131" s="17">
        <v>3.7630016130179703E-2</v>
      </c>
    </row>
    <row r="132" spans="2:70" x14ac:dyDescent="0.35">
      <c r="B132" t="s">
        <v>153</v>
      </c>
      <c r="C132" s="17">
        <v>4.1971828775186799E-2</v>
      </c>
      <c r="D132" s="17">
        <v>4.4830457645224697E-2</v>
      </c>
      <c r="E132" s="17">
        <v>3.94518195595134E-2</v>
      </c>
      <c r="F132" s="17"/>
      <c r="G132" s="17">
        <v>5.6765020245787702E-2</v>
      </c>
      <c r="H132" s="17">
        <v>7.5882766858946293E-2</v>
      </c>
      <c r="I132" s="17">
        <v>6.4263410384605396E-2</v>
      </c>
      <c r="J132" s="17">
        <v>2.6398459480252601E-2</v>
      </c>
      <c r="K132" s="17">
        <v>1.32387377491357E-2</v>
      </c>
      <c r="L132" s="17">
        <v>1.83162615007516E-2</v>
      </c>
      <c r="M132" s="17"/>
      <c r="N132" s="17">
        <v>6.0774223691037799E-2</v>
      </c>
      <c r="O132" s="17">
        <v>4.2300920779650898E-2</v>
      </c>
      <c r="P132" s="17">
        <v>4.7797686596814097E-2</v>
      </c>
      <c r="Q132" s="17">
        <v>1.5833711849616499E-2</v>
      </c>
      <c r="R132" s="17"/>
      <c r="S132" s="17">
        <v>7.5381023948102699E-2</v>
      </c>
      <c r="T132" s="17">
        <v>2.93505503558536E-2</v>
      </c>
      <c r="U132" s="17">
        <v>1.03162781865535E-2</v>
      </c>
      <c r="V132" s="17">
        <v>3.8346113292149098E-2</v>
      </c>
      <c r="W132" s="17">
        <v>4.5476562692059602E-2</v>
      </c>
      <c r="X132" s="17">
        <v>5.2031348078841799E-2</v>
      </c>
      <c r="Y132" s="17">
        <v>2.76390203032786E-2</v>
      </c>
      <c r="Z132" s="17">
        <v>2.2037722435579499E-2</v>
      </c>
      <c r="AA132" s="17">
        <v>5.4117304753125199E-2</v>
      </c>
      <c r="AB132" s="17">
        <v>4.1646987699094501E-2</v>
      </c>
      <c r="AC132" s="17">
        <v>3.5671650114798802E-2</v>
      </c>
      <c r="AD132" s="17">
        <v>2.9347874887931599E-2</v>
      </c>
      <c r="AE132" s="17"/>
      <c r="AF132" s="17">
        <v>3.0843962310043299E-2</v>
      </c>
      <c r="AG132" s="17">
        <v>5.71052048020224E-2</v>
      </c>
      <c r="AH132" s="17">
        <v>3.38750735714149E-2</v>
      </c>
      <c r="AI132" s="17"/>
      <c r="AJ132" s="17">
        <v>3.17620127178109E-2</v>
      </c>
      <c r="AK132" s="17">
        <v>5.9488486540648401E-2</v>
      </c>
      <c r="AL132" s="17">
        <v>5.3620790554077501E-2</v>
      </c>
      <c r="AM132" s="17">
        <v>1.9081432055897601E-2</v>
      </c>
      <c r="AN132" s="17">
        <v>2.77557271250858E-2</v>
      </c>
      <c r="AO132" s="17"/>
      <c r="AP132" s="17">
        <v>4.29363779354529E-2</v>
      </c>
      <c r="AQ132" s="17">
        <v>4.9745118428691497E-2</v>
      </c>
      <c r="AR132" s="17">
        <v>3.73839233588091E-2</v>
      </c>
      <c r="AS132" s="17"/>
      <c r="AT132" s="17">
        <v>2.6648464610829498E-3</v>
      </c>
      <c r="AU132" s="17">
        <v>9.7805280589154508E-3</v>
      </c>
      <c r="AV132" s="17">
        <v>9.08624663534114E-2</v>
      </c>
      <c r="AW132" s="17">
        <v>0.113851456428378</v>
      </c>
      <c r="AX132" s="17">
        <v>0.11089185028354299</v>
      </c>
      <c r="AY132" s="17"/>
      <c r="AZ132" s="17">
        <v>2.9335476530584E-2</v>
      </c>
      <c r="BA132" s="17">
        <v>2.1696487735358001E-2</v>
      </c>
      <c r="BB132" s="17">
        <v>7.8994939499719107E-3</v>
      </c>
      <c r="BC132" s="17">
        <v>4.5000760964396397E-2</v>
      </c>
      <c r="BD132" s="17">
        <v>3.6578744567174797E-2</v>
      </c>
      <c r="BE132" s="17">
        <v>3.5078197947835003E-2</v>
      </c>
      <c r="BF132" s="17">
        <v>3.20870676274643E-2</v>
      </c>
      <c r="BG132" s="17">
        <v>3.55323927208539E-2</v>
      </c>
      <c r="BH132" s="17">
        <v>4.6726890485839202E-2</v>
      </c>
      <c r="BI132" s="17">
        <v>4.7196015143489901E-2</v>
      </c>
      <c r="BJ132" s="17">
        <v>5.6172017449653798E-2</v>
      </c>
      <c r="BK132" s="17">
        <v>4.5820444522278E-2</v>
      </c>
      <c r="BL132" s="17">
        <v>5.23051183028743E-2</v>
      </c>
      <c r="BM132" s="17">
        <v>4.4262214548667599E-2</v>
      </c>
      <c r="BN132" s="17">
        <v>0.102229465448842</v>
      </c>
      <c r="BO132" s="17">
        <v>0.107321749478932</v>
      </c>
      <c r="BP132" s="17"/>
      <c r="BQ132" s="17">
        <v>7.5136184216756205E-2</v>
      </c>
      <c r="BR132" s="17">
        <v>2.6168944874659001E-2</v>
      </c>
    </row>
    <row r="133" spans="2:70" x14ac:dyDescent="0.35">
      <c r="B133" t="s">
        <v>129</v>
      </c>
      <c r="C133" s="17">
        <v>1.5718630218120099E-2</v>
      </c>
      <c r="D133" s="17">
        <v>1.1808402547553399E-2</v>
      </c>
      <c r="E133" s="17">
        <v>1.96354892753411E-2</v>
      </c>
      <c r="F133" s="17"/>
      <c r="G133" s="17">
        <v>1.1119895773899701E-2</v>
      </c>
      <c r="H133" s="17">
        <v>2.9400612907568201E-2</v>
      </c>
      <c r="I133" s="17">
        <v>2.6455680972456801E-2</v>
      </c>
      <c r="J133" s="17">
        <v>1.0875680421092999E-2</v>
      </c>
      <c r="K133" s="17">
        <v>6.3191194685623901E-3</v>
      </c>
      <c r="L133" s="17">
        <v>9.1374862360954993E-3</v>
      </c>
      <c r="M133" s="17"/>
      <c r="N133" s="17">
        <v>1.00202188874543E-2</v>
      </c>
      <c r="O133" s="17">
        <v>1.2582638751323901E-2</v>
      </c>
      <c r="P133" s="17">
        <v>2.0178482922827701E-2</v>
      </c>
      <c r="Q133" s="17">
        <v>2.1410881401933101E-2</v>
      </c>
      <c r="R133" s="17"/>
      <c r="S133" s="17">
        <v>2.0498734211792099E-2</v>
      </c>
      <c r="T133" s="17">
        <v>1.4983177584526599E-2</v>
      </c>
      <c r="U133" s="17">
        <v>1.4735062673468901E-2</v>
      </c>
      <c r="V133" s="17">
        <v>5.8856099421795401E-3</v>
      </c>
      <c r="W133" s="17">
        <v>1.0739970347596699E-2</v>
      </c>
      <c r="X133" s="17">
        <v>2.1284961645778599E-2</v>
      </c>
      <c r="Y133" s="17">
        <v>1.53480075379301E-2</v>
      </c>
      <c r="Z133" s="17">
        <v>3.3413573985126899E-2</v>
      </c>
      <c r="AA133" s="17">
        <v>9.2614118741232605E-3</v>
      </c>
      <c r="AB133" s="17">
        <v>1.04035115424765E-2</v>
      </c>
      <c r="AC133" s="17">
        <v>2.7856353961749299E-2</v>
      </c>
      <c r="AD133" s="17">
        <v>2.04445928643926E-2</v>
      </c>
      <c r="AE133" s="17"/>
      <c r="AF133" s="17">
        <v>1.2098503472912501E-2</v>
      </c>
      <c r="AG133" s="17">
        <v>1.06125048917378E-2</v>
      </c>
      <c r="AH133" s="17">
        <v>3.1785911571449499E-2</v>
      </c>
      <c r="AI133" s="17"/>
      <c r="AJ133" s="17">
        <v>9.7368930887547899E-3</v>
      </c>
      <c r="AK133" s="17">
        <v>1.55525495611963E-2</v>
      </c>
      <c r="AL133" s="17">
        <v>1.3789601356654999E-2</v>
      </c>
      <c r="AM133" s="17">
        <v>2.50868444971203E-2</v>
      </c>
      <c r="AN133" s="17">
        <v>3.1155224298973001E-2</v>
      </c>
      <c r="AO133" s="17"/>
      <c r="AP133" s="17">
        <v>1.4623909044849301E-2</v>
      </c>
      <c r="AQ133" s="17">
        <v>1.5997121165583598E-2</v>
      </c>
      <c r="AR133" s="17">
        <v>1.63485743801563E-2</v>
      </c>
      <c r="AS133" s="17"/>
      <c r="AT133" s="17">
        <v>1.50056893981591E-2</v>
      </c>
      <c r="AU133" s="17">
        <v>1.38251601498522E-2</v>
      </c>
      <c r="AV133" s="17">
        <v>1.1750797078751001E-2</v>
      </c>
      <c r="AW133" s="17">
        <v>2.1118731980436199E-2</v>
      </c>
      <c r="AX133" s="17">
        <v>1.28649598891347E-2</v>
      </c>
      <c r="AY133" s="17"/>
      <c r="AZ133" s="17">
        <v>8.8677805676804805E-2</v>
      </c>
      <c r="BA133" s="17">
        <v>2.4895389190787699E-2</v>
      </c>
      <c r="BB133" s="17">
        <v>1.4563882095080799E-2</v>
      </c>
      <c r="BC133" s="17">
        <v>1.4416366977162901E-2</v>
      </c>
      <c r="BD133" s="17">
        <v>1.02046089991773E-2</v>
      </c>
      <c r="BE133" s="17">
        <v>2.3687870203056301E-2</v>
      </c>
      <c r="BF133" s="17">
        <v>9.8595575505774496E-3</v>
      </c>
      <c r="BG133" s="17">
        <v>2.83177191124033E-3</v>
      </c>
      <c r="BH133" s="17">
        <v>8.7436493920728595E-3</v>
      </c>
      <c r="BI133" s="17">
        <v>1.8368882157168601E-2</v>
      </c>
      <c r="BJ133" s="17">
        <v>1.9009842759497401E-2</v>
      </c>
      <c r="BK133" s="17">
        <v>1.21159616369453E-2</v>
      </c>
      <c r="BL133" s="17">
        <v>1.2142529118895601E-2</v>
      </c>
      <c r="BM133" s="17">
        <v>0</v>
      </c>
      <c r="BN133" s="17">
        <v>0</v>
      </c>
      <c r="BO133" s="17">
        <v>1.0236243694513999E-2</v>
      </c>
      <c r="BP133" s="17"/>
      <c r="BQ133" s="17">
        <v>7.61296606559807E-3</v>
      </c>
      <c r="BR133" s="17">
        <v>1.6132107329359699E-2</v>
      </c>
    </row>
    <row r="134" spans="2:70" x14ac:dyDescent="0.35">
      <c r="C134" s="17"/>
      <c r="D134" s="17"/>
      <c r="E134" s="17"/>
      <c r="F134" s="17"/>
      <c r="G134" s="17"/>
      <c r="H134" s="17"/>
      <c r="I134" s="17"/>
      <c r="J134" s="17"/>
      <c r="K134" s="17"/>
      <c r="L134" s="17"/>
      <c r="M134" s="17"/>
      <c r="N134" s="17"/>
      <c r="O134" s="17"/>
      <c r="P134" s="17"/>
      <c r="Q134" s="17"/>
      <c r="R134" s="17"/>
      <c r="S134" s="17"/>
      <c r="T134" s="17"/>
      <c r="U134" s="17"/>
      <c r="V134" s="17"/>
      <c r="W134" s="17"/>
      <c r="X134" s="17"/>
      <c r="Y134" s="17"/>
      <c r="Z134" s="17"/>
      <c r="AA134" s="17"/>
      <c r="AB134" s="17"/>
      <c r="AC134" s="17"/>
      <c r="AD134" s="17"/>
      <c r="AE134" s="17"/>
      <c r="AF134" s="17"/>
      <c r="AG134" s="17"/>
      <c r="AH134" s="17"/>
      <c r="AI134" s="17"/>
      <c r="AJ134" s="17"/>
      <c r="AK134" s="17"/>
      <c r="AL134" s="17"/>
      <c r="AM134" s="17"/>
      <c r="AN134" s="17"/>
      <c r="AO134" s="17"/>
      <c r="AP134" s="17"/>
      <c r="AQ134" s="17"/>
      <c r="AR134" s="17"/>
      <c r="AS134" s="17"/>
      <c r="AT134" s="17"/>
      <c r="AU134" s="17"/>
      <c r="AV134" s="17"/>
      <c r="AW134" s="17"/>
      <c r="AX134" s="17"/>
      <c r="AY134" s="17"/>
      <c r="AZ134" s="17"/>
      <c r="BA134" s="17"/>
      <c r="BB134" s="17"/>
      <c r="BC134" s="17"/>
      <c r="BD134" s="17"/>
      <c r="BE134" s="17"/>
      <c r="BF134" s="17"/>
      <c r="BG134" s="17"/>
      <c r="BH134" s="17"/>
      <c r="BI134" s="17"/>
      <c r="BJ134" s="17"/>
      <c r="BK134" s="17"/>
      <c r="BL134" s="17"/>
      <c r="BM134" s="17"/>
      <c r="BN134" s="17"/>
      <c r="BO134" s="17"/>
      <c r="BP134" s="17"/>
      <c r="BQ134" s="17"/>
      <c r="BR134" s="17"/>
    </row>
    <row r="135" spans="2:70" x14ac:dyDescent="0.35">
      <c r="B135" s="6" t="s">
        <v>158</v>
      </c>
      <c r="C135" s="17"/>
      <c r="D135" s="17"/>
      <c r="E135" s="17"/>
      <c r="F135" s="17"/>
      <c r="G135" s="17"/>
      <c r="H135" s="17"/>
      <c r="I135" s="17"/>
      <c r="J135" s="17"/>
      <c r="K135" s="17"/>
      <c r="L135" s="17"/>
      <c r="M135" s="17"/>
      <c r="N135" s="17"/>
      <c r="O135" s="17"/>
      <c r="P135" s="17"/>
      <c r="Q135" s="17"/>
      <c r="R135" s="17"/>
      <c r="S135" s="17"/>
      <c r="T135" s="17"/>
      <c r="U135" s="17"/>
      <c r="V135" s="17"/>
      <c r="W135" s="17"/>
      <c r="X135" s="17"/>
      <c r="Y135" s="17"/>
      <c r="Z135" s="17"/>
      <c r="AA135" s="17"/>
      <c r="AB135" s="17"/>
      <c r="AC135" s="17"/>
      <c r="AD135" s="17"/>
      <c r="AE135" s="17"/>
      <c r="AF135" s="17"/>
      <c r="AG135" s="17"/>
      <c r="AH135" s="17"/>
      <c r="AI135" s="17"/>
      <c r="AJ135" s="17"/>
      <c r="AK135" s="17"/>
      <c r="AL135" s="17"/>
      <c r="AM135" s="17"/>
      <c r="AN135" s="17"/>
      <c r="AO135" s="17"/>
      <c r="AP135" s="17"/>
      <c r="AQ135" s="17"/>
      <c r="AR135" s="17"/>
      <c r="AS135" s="17"/>
      <c r="AT135" s="17"/>
      <c r="AU135" s="17"/>
      <c r="AV135" s="17"/>
      <c r="AW135" s="17"/>
      <c r="AX135" s="17"/>
      <c r="AY135" s="17"/>
      <c r="AZ135" s="17"/>
      <c r="BA135" s="17"/>
      <c r="BB135" s="17"/>
      <c r="BC135" s="17"/>
      <c r="BD135" s="17"/>
      <c r="BE135" s="17"/>
      <c r="BF135" s="17"/>
      <c r="BG135" s="17"/>
      <c r="BH135" s="17"/>
      <c r="BI135" s="17"/>
      <c r="BJ135" s="17"/>
      <c r="BK135" s="17"/>
      <c r="BL135" s="17"/>
      <c r="BM135" s="17"/>
      <c r="BN135" s="17"/>
      <c r="BO135" s="17"/>
      <c r="BP135" s="17"/>
      <c r="BQ135" s="17"/>
      <c r="BR135" s="17"/>
    </row>
    <row r="136" spans="2:70" x14ac:dyDescent="0.35">
      <c r="B136" s="24" t="s">
        <v>97</v>
      </c>
      <c r="C136" s="17"/>
      <c r="D136" s="17"/>
      <c r="E136" s="17"/>
      <c r="F136" s="17"/>
      <c r="G136" s="17"/>
      <c r="H136" s="17"/>
      <c r="I136" s="17"/>
      <c r="J136" s="17"/>
      <c r="K136" s="17"/>
      <c r="L136" s="17"/>
      <c r="M136" s="17"/>
      <c r="N136" s="17"/>
      <c r="O136" s="17"/>
      <c r="P136" s="17"/>
      <c r="Q136" s="17"/>
      <c r="R136" s="17"/>
      <c r="S136" s="17"/>
      <c r="T136" s="17"/>
      <c r="U136" s="17"/>
      <c r="V136" s="17"/>
      <c r="W136" s="17"/>
      <c r="X136" s="17"/>
      <c r="Y136" s="17"/>
      <c r="Z136" s="17"/>
      <c r="AA136" s="17"/>
      <c r="AB136" s="17"/>
      <c r="AC136" s="17"/>
      <c r="AD136" s="17"/>
      <c r="AE136" s="17"/>
      <c r="AF136" s="17"/>
      <c r="AG136" s="17"/>
      <c r="AH136" s="17"/>
      <c r="AI136" s="17"/>
      <c r="AJ136" s="17"/>
      <c r="AK136" s="17"/>
      <c r="AL136" s="17"/>
      <c r="AM136" s="17"/>
      <c r="AN136" s="17"/>
      <c r="AO136" s="17"/>
      <c r="AP136" s="17"/>
      <c r="AQ136" s="17"/>
      <c r="AR136" s="17"/>
      <c r="AS136" s="17"/>
      <c r="AT136" s="17"/>
      <c r="AU136" s="17"/>
      <c r="AV136" s="17"/>
      <c r="AW136" s="17"/>
      <c r="AX136" s="17"/>
      <c r="AY136" s="17"/>
      <c r="AZ136" s="17"/>
      <c r="BA136" s="17"/>
      <c r="BB136" s="17"/>
      <c r="BC136" s="17"/>
      <c r="BD136" s="17"/>
      <c r="BE136" s="17"/>
      <c r="BF136" s="17"/>
      <c r="BG136" s="17"/>
      <c r="BH136" s="17"/>
      <c r="BI136" s="17"/>
      <c r="BJ136" s="17"/>
      <c r="BK136" s="17"/>
      <c r="BL136" s="17"/>
      <c r="BM136" s="17"/>
      <c r="BN136" s="17"/>
      <c r="BO136" s="17"/>
      <c r="BP136" s="17"/>
      <c r="BQ136" s="17"/>
      <c r="BR136" s="17"/>
    </row>
    <row r="137" spans="2:70" x14ac:dyDescent="0.35">
      <c r="B137" t="s">
        <v>155</v>
      </c>
      <c r="C137" s="17">
        <v>0.64356608150570105</v>
      </c>
      <c r="D137" s="17">
        <v>0.63984192564736297</v>
      </c>
      <c r="E137" s="17">
        <v>0.64819221946487404</v>
      </c>
      <c r="F137" s="17"/>
      <c r="G137" s="17">
        <v>0.45707423685112297</v>
      </c>
      <c r="H137" s="17">
        <v>0.52058868986061702</v>
      </c>
      <c r="I137" s="17">
        <v>0.57787557792516597</v>
      </c>
      <c r="J137" s="17">
        <v>0.70097057230481297</v>
      </c>
      <c r="K137" s="17">
        <v>0.78161031948674398</v>
      </c>
      <c r="L137" s="17">
        <v>0.78197428316420603</v>
      </c>
      <c r="M137" s="17"/>
      <c r="N137" s="17">
        <v>0.57146190573758204</v>
      </c>
      <c r="O137" s="17">
        <v>0.64928416787417498</v>
      </c>
      <c r="P137" s="17">
        <v>0.639782663558919</v>
      </c>
      <c r="Q137" s="17">
        <v>0.71613503638395104</v>
      </c>
      <c r="R137" s="17"/>
      <c r="S137" s="17">
        <v>0.54212629990346095</v>
      </c>
      <c r="T137" s="17">
        <v>0.66307460499790205</v>
      </c>
      <c r="U137" s="17">
        <v>0.680526996297243</v>
      </c>
      <c r="V137" s="17">
        <v>0.64601109186970496</v>
      </c>
      <c r="W137" s="17">
        <v>0.66649617437729503</v>
      </c>
      <c r="X137" s="17">
        <v>0.62534453516291999</v>
      </c>
      <c r="Y137" s="17">
        <v>0.73333362867012997</v>
      </c>
      <c r="Z137" s="17">
        <v>0.68488748701589397</v>
      </c>
      <c r="AA137" s="17">
        <v>0.65271579342165398</v>
      </c>
      <c r="AB137" s="17">
        <v>0.65834476636392403</v>
      </c>
      <c r="AC137" s="17">
        <v>0.62311192632091605</v>
      </c>
      <c r="AD137" s="17">
        <v>0.58959023532450106</v>
      </c>
      <c r="AE137" s="17"/>
      <c r="AF137" s="17">
        <v>0.72585038829464799</v>
      </c>
      <c r="AG137" s="17">
        <v>0.60084179427753004</v>
      </c>
      <c r="AH137" s="17">
        <v>0.64948047412923304</v>
      </c>
      <c r="AI137" s="17"/>
      <c r="AJ137" s="17">
        <v>0.72278158973015505</v>
      </c>
      <c r="AK137" s="17">
        <v>0.57321296092851204</v>
      </c>
      <c r="AL137" s="17">
        <v>0.60828269279867697</v>
      </c>
      <c r="AM137" s="17">
        <v>0.58888260507464596</v>
      </c>
      <c r="AN137" s="17">
        <v>0.69103299977465704</v>
      </c>
      <c r="AO137" s="17"/>
      <c r="AP137" s="17">
        <v>0.67853874437362405</v>
      </c>
      <c r="AQ137" s="17">
        <v>0.59056482286942302</v>
      </c>
      <c r="AR137" s="17">
        <v>0.52841427064194102</v>
      </c>
      <c r="AS137" s="17"/>
      <c r="AT137" s="17">
        <v>0.77616982072741003</v>
      </c>
      <c r="AU137" s="17">
        <v>0.64582518857738502</v>
      </c>
      <c r="AV137" s="17">
        <v>0.56308966264882598</v>
      </c>
      <c r="AW137" s="17">
        <v>0.44247201024027599</v>
      </c>
      <c r="AX137" s="17">
        <v>0.50269003403392598</v>
      </c>
      <c r="AY137" s="17"/>
      <c r="AZ137" s="17">
        <v>0.77343109553589096</v>
      </c>
      <c r="BA137" s="17">
        <v>0.63156338257052203</v>
      </c>
      <c r="BB137" s="17">
        <v>0.71322540665954604</v>
      </c>
      <c r="BC137" s="17">
        <v>0.72215980938362601</v>
      </c>
      <c r="BD137" s="17">
        <v>0.61171145390003201</v>
      </c>
      <c r="BE137" s="17">
        <v>0.68892795907676097</v>
      </c>
      <c r="BF137" s="17">
        <v>0.64655322055491504</v>
      </c>
      <c r="BG137" s="17">
        <v>0.63382086145594096</v>
      </c>
      <c r="BH137" s="17">
        <v>0.65534312226710401</v>
      </c>
      <c r="BI137" s="17">
        <v>0.64783481650628305</v>
      </c>
      <c r="BJ137" s="17">
        <v>0.63672172629485202</v>
      </c>
      <c r="BK137" s="17">
        <v>0.61093641723756698</v>
      </c>
      <c r="BL137" s="17">
        <v>0.53870306832205594</v>
      </c>
      <c r="BM137" s="17">
        <v>0.68540162653390502</v>
      </c>
      <c r="BN137" s="17">
        <v>0.53796863734945899</v>
      </c>
      <c r="BO137" s="17">
        <v>0.51013230292866696</v>
      </c>
      <c r="BP137" s="17"/>
      <c r="BQ137" s="17">
        <v>0.45258927545882399</v>
      </c>
      <c r="BR137" s="17">
        <v>0.73026145047539504</v>
      </c>
    </row>
    <row r="138" spans="2:70" x14ac:dyDescent="0.35">
      <c r="B138" t="s">
        <v>156</v>
      </c>
      <c r="C138" s="17">
        <v>0.22828183505539801</v>
      </c>
      <c r="D138" s="17">
        <v>0.25580747980312002</v>
      </c>
      <c r="E138" s="17">
        <v>0.20152820307542599</v>
      </c>
      <c r="F138" s="17"/>
      <c r="G138" s="17">
        <v>0.36391956457823399</v>
      </c>
      <c r="H138" s="17">
        <v>0.288730660396671</v>
      </c>
      <c r="I138" s="17">
        <v>0.28228561501729998</v>
      </c>
      <c r="J138" s="17">
        <v>0.196448345821329</v>
      </c>
      <c r="K138" s="17">
        <v>0.14023755625415299</v>
      </c>
      <c r="L138" s="17">
        <v>0.12972300921312599</v>
      </c>
      <c r="M138" s="17"/>
      <c r="N138" s="17">
        <v>0.28494525246790497</v>
      </c>
      <c r="O138" s="17">
        <v>0.23444485009761101</v>
      </c>
      <c r="P138" s="17">
        <v>0.232729006572888</v>
      </c>
      <c r="Q138" s="17">
        <v>0.158720920260711</v>
      </c>
      <c r="R138" s="17"/>
      <c r="S138" s="17">
        <v>0.287894255813119</v>
      </c>
      <c r="T138" s="17">
        <v>0.200732015672166</v>
      </c>
      <c r="U138" s="17">
        <v>0.21135498687755799</v>
      </c>
      <c r="V138" s="17">
        <v>0.26479550853876299</v>
      </c>
      <c r="W138" s="17">
        <v>0.193850305545791</v>
      </c>
      <c r="X138" s="17">
        <v>0.223308331671974</v>
      </c>
      <c r="Y138" s="17">
        <v>0.18728994721362099</v>
      </c>
      <c r="Z138" s="17">
        <v>0.19478678376750999</v>
      </c>
      <c r="AA138" s="17">
        <v>0.210124854983776</v>
      </c>
      <c r="AB138" s="17">
        <v>0.227828477005592</v>
      </c>
      <c r="AC138" s="17">
        <v>0.23339234653541899</v>
      </c>
      <c r="AD138" s="17">
        <v>0.31382722711993299</v>
      </c>
      <c r="AE138" s="17"/>
      <c r="AF138" s="17">
        <v>0.16947152630887</v>
      </c>
      <c r="AG138" s="17">
        <v>0.260882579436712</v>
      </c>
      <c r="AH138" s="17">
        <v>0.21705790836702399</v>
      </c>
      <c r="AI138" s="17"/>
      <c r="AJ138" s="17">
        <v>0.18027431349680101</v>
      </c>
      <c r="AK138" s="17">
        <v>0.27245022303090599</v>
      </c>
      <c r="AL138" s="17">
        <v>0.25259951818898102</v>
      </c>
      <c r="AM138" s="17">
        <v>0.211949809718918</v>
      </c>
      <c r="AN138" s="17">
        <v>0.18036957571772</v>
      </c>
      <c r="AO138" s="17"/>
      <c r="AP138" s="17">
        <v>0.20201558382378301</v>
      </c>
      <c r="AQ138" s="17">
        <v>0.26383253981323601</v>
      </c>
      <c r="AR138" s="17">
        <v>0.290360873514523</v>
      </c>
      <c r="AS138" s="17"/>
      <c r="AT138" s="17">
        <v>0.12897662896957501</v>
      </c>
      <c r="AU138" s="17">
        <v>0.22032667167883099</v>
      </c>
      <c r="AV138" s="17">
        <v>0.29508793688029</v>
      </c>
      <c r="AW138" s="17">
        <v>0.38610326457424099</v>
      </c>
      <c r="AX138" s="17">
        <v>0.31830448289338897</v>
      </c>
      <c r="AY138" s="17"/>
      <c r="AZ138" s="17">
        <v>0.133041401692818</v>
      </c>
      <c r="BA138" s="17">
        <v>0.19024837637376599</v>
      </c>
      <c r="BB138" s="17">
        <v>0.150012015207798</v>
      </c>
      <c r="BC138" s="17">
        <v>0.17320787322557701</v>
      </c>
      <c r="BD138" s="17">
        <v>0.24988806283912601</v>
      </c>
      <c r="BE138" s="17">
        <v>0.193924800326189</v>
      </c>
      <c r="BF138" s="17">
        <v>0.20558386766280501</v>
      </c>
      <c r="BG138" s="17">
        <v>0.238197317897404</v>
      </c>
      <c r="BH138" s="17">
        <v>0.23116217949453799</v>
      </c>
      <c r="BI138" s="17">
        <v>0.258002006356436</v>
      </c>
      <c r="BJ138" s="17">
        <v>0.23873661363359699</v>
      </c>
      <c r="BK138" s="17">
        <v>0.26792972011410199</v>
      </c>
      <c r="BL138" s="17">
        <v>0.2938131658009</v>
      </c>
      <c r="BM138" s="17">
        <v>0.262979136086128</v>
      </c>
      <c r="BN138" s="17">
        <v>0.32729533412456902</v>
      </c>
      <c r="BO138" s="17">
        <v>0.36303690174788</v>
      </c>
      <c r="BP138" s="17"/>
      <c r="BQ138" s="17">
        <v>0.36379470870733299</v>
      </c>
      <c r="BR138" s="17">
        <v>0.16631389047571299</v>
      </c>
    </row>
    <row r="139" spans="2:70" x14ac:dyDescent="0.35">
      <c r="B139" t="s">
        <v>157</v>
      </c>
      <c r="C139" s="17">
        <v>0.18371074927552999</v>
      </c>
      <c r="D139" s="17">
        <v>0.158621235285028</v>
      </c>
      <c r="E139" s="17">
        <v>0.20698204729977501</v>
      </c>
      <c r="F139" s="17"/>
      <c r="G139" s="17">
        <v>0.277013735485657</v>
      </c>
      <c r="H139" s="17">
        <v>0.25923985199476701</v>
      </c>
      <c r="I139" s="17">
        <v>0.209295901985318</v>
      </c>
      <c r="J139" s="17">
        <v>0.14935026462266601</v>
      </c>
      <c r="K139" s="17">
        <v>0.10832353327295</v>
      </c>
      <c r="L139" s="17">
        <v>0.11787145915438101</v>
      </c>
      <c r="M139" s="17"/>
      <c r="N139" s="17">
        <v>0.22385650739899601</v>
      </c>
      <c r="O139" s="17">
        <v>0.16121026989273701</v>
      </c>
      <c r="P139" s="17">
        <v>0.18819990015924501</v>
      </c>
      <c r="Q139" s="17">
        <v>0.16022734561103799</v>
      </c>
      <c r="R139" s="17"/>
      <c r="S139" s="17">
        <v>0.23679749134036099</v>
      </c>
      <c r="T139" s="17">
        <v>0.178814891110404</v>
      </c>
      <c r="U139" s="17">
        <v>0.15350846867406201</v>
      </c>
      <c r="V139" s="17">
        <v>0.173922829328714</v>
      </c>
      <c r="W139" s="17">
        <v>0.18416758960572999</v>
      </c>
      <c r="X139" s="17">
        <v>0.20456602698961299</v>
      </c>
      <c r="Y139" s="17">
        <v>0.135206139775124</v>
      </c>
      <c r="Z139" s="17">
        <v>0.16956961070570001</v>
      </c>
      <c r="AA139" s="17">
        <v>0.19450556549936701</v>
      </c>
      <c r="AB139" s="17">
        <v>0.155375653351075</v>
      </c>
      <c r="AC139" s="17">
        <v>0.20064078540372501</v>
      </c>
      <c r="AD139" s="17">
        <v>0.168648986834949</v>
      </c>
      <c r="AE139" s="17"/>
      <c r="AF139" s="17">
        <v>0.148520504590198</v>
      </c>
      <c r="AG139" s="17">
        <v>0.19263691467914601</v>
      </c>
      <c r="AH139" s="17">
        <v>0.18944049490544401</v>
      </c>
      <c r="AI139" s="17"/>
      <c r="AJ139" s="17">
        <v>0.14452291173441101</v>
      </c>
      <c r="AK139" s="17">
        <v>0.220194498442769</v>
      </c>
      <c r="AL139" s="17">
        <v>0.19361815086365899</v>
      </c>
      <c r="AM139" s="17">
        <v>0.21824901726233401</v>
      </c>
      <c r="AN139" s="17">
        <v>0.16246959218982099</v>
      </c>
      <c r="AO139" s="17"/>
      <c r="AP139" s="17">
        <v>0.169475219284829</v>
      </c>
      <c r="AQ139" s="17">
        <v>0.207071162185959</v>
      </c>
      <c r="AR139" s="17">
        <v>0.25317344803631597</v>
      </c>
      <c r="AS139" s="17"/>
      <c r="AT139" s="17">
        <v>0.118590066159205</v>
      </c>
      <c r="AU139" s="17">
        <v>0.18763887109483901</v>
      </c>
      <c r="AV139" s="17">
        <v>0.218843385374451</v>
      </c>
      <c r="AW139" s="17">
        <v>0.279816092316512</v>
      </c>
      <c r="AX139" s="17">
        <v>0.24447424487400199</v>
      </c>
      <c r="AY139" s="17"/>
      <c r="AZ139" s="17">
        <v>9.3527502771291807E-2</v>
      </c>
      <c r="BA139" s="17">
        <v>0.21447254217817699</v>
      </c>
      <c r="BB139" s="17">
        <v>0.18698718494268299</v>
      </c>
      <c r="BC139" s="17">
        <v>0.139945239849535</v>
      </c>
      <c r="BD139" s="17">
        <v>0.210404779995403</v>
      </c>
      <c r="BE139" s="17">
        <v>0.16237508451848301</v>
      </c>
      <c r="BF139" s="17">
        <v>0.18218850060060399</v>
      </c>
      <c r="BG139" s="17">
        <v>0.17710260817930701</v>
      </c>
      <c r="BH139" s="17">
        <v>0.154301266307933</v>
      </c>
      <c r="BI139" s="17">
        <v>0.14833536518280399</v>
      </c>
      <c r="BJ139" s="17">
        <v>0.177535864678837</v>
      </c>
      <c r="BK139" s="17">
        <v>0.20138998619453399</v>
      </c>
      <c r="BL139" s="17">
        <v>0.25793830564815501</v>
      </c>
      <c r="BM139" s="17">
        <v>0.127503884287549</v>
      </c>
      <c r="BN139" s="17">
        <v>0.21540746379075101</v>
      </c>
      <c r="BO139" s="17">
        <v>0.24291503020848801</v>
      </c>
      <c r="BP139" s="17"/>
      <c r="BQ139" s="17">
        <v>0.27661522253818999</v>
      </c>
      <c r="BR139" s="17">
        <v>0.142031830291001</v>
      </c>
    </row>
    <row r="140" spans="2:70" x14ac:dyDescent="0.35">
      <c r="C140" s="17"/>
      <c r="D140" s="17"/>
      <c r="E140" s="17"/>
      <c r="F140" s="17"/>
      <c r="G140" s="17"/>
      <c r="H140" s="17"/>
      <c r="I140" s="17"/>
      <c r="J140" s="17"/>
      <c r="K140" s="17"/>
      <c r="L140" s="17"/>
      <c r="M140" s="17"/>
      <c r="N140" s="17"/>
      <c r="O140" s="17"/>
      <c r="P140" s="17"/>
      <c r="Q140" s="17"/>
      <c r="R140" s="17"/>
      <c r="S140" s="17"/>
      <c r="T140" s="17"/>
      <c r="U140" s="17"/>
      <c r="V140" s="17"/>
      <c r="W140" s="17"/>
      <c r="X140" s="17"/>
      <c r="Y140" s="17"/>
      <c r="Z140" s="17"/>
      <c r="AA140" s="17"/>
      <c r="AB140" s="17"/>
      <c r="AC140" s="17"/>
      <c r="AD140" s="17"/>
      <c r="AE140" s="17"/>
      <c r="AF140" s="17"/>
      <c r="AG140" s="17"/>
      <c r="AH140" s="17"/>
      <c r="AI140" s="17"/>
      <c r="AJ140" s="17"/>
      <c r="AK140" s="17"/>
      <c r="AL140" s="17"/>
      <c r="AM140" s="17"/>
      <c r="AN140" s="17"/>
      <c r="AO140" s="17"/>
      <c r="AP140" s="17"/>
      <c r="AQ140" s="17"/>
      <c r="AR140" s="17"/>
      <c r="AS140" s="17"/>
      <c r="AT140" s="17"/>
      <c r="AU140" s="17"/>
      <c r="AV140" s="17"/>
      <c r="AW140" s="17"/>
      <c r="AX140" s="17"/>
      <c r="AY140" s="17"/>
      <c r="AZ140" s="17"/>
      <c r="BA140" s="17"/>
      <c r="BB140" s="17"/>
      <c r="BC140" s="17"/>
      <c r="BD140" s="17"/>
      <c r="BE140" s="17"/>
      <c r="BF140" s="17"/>
      <c r="BG140" s="17"/>
      <c r="BH140" s="17"/>
      <c r="BI140" s="17"/>
      <c r="BJ140" s="17"/>
      <c r="BK140" s="17"/>
      <c r="BL140" s="17"/>
      <c r="BM140" s="17"/>
      <c r="BN140" s="17"/>
      <c r="BO140" s="17"/>
      <c r="BP140" s="17"/>
      <c r="BQ140" s="17"/>
      <c r="BR140" s="17"/>
    </row>
    <row r="141" spans="2:70" x14ac:dyDescent="0.35">
      <c r="B141" s="6" t="s">
        <v>162</v>
      </c>
      <c r="C141" s="17"/>
      <c r="D141" s="17"/>
      <c r="E141" s="17"/>
      <c r="F141" s="17"/>
      <c r="G141" s="17"/>
      <c r="H141" s="17"/>
      <c r="I141" s="17"/>
      <c r="J141" s="17"/>
      <c r="K141" s="17"/>
      <c r="L141" s="17"/>
      <c r="M141" s="17"/>
      <c r="N141" s="17"/>
      <c r="O141" s="17"/>
      <c r="P141" s="17"/>
      <c r="Q141" s="17"/>
      <c r="R141" s="17"/>
      <c r="S141" s="17"/>
      <c r="T141" s="17"/>
      <c r="U141" s="17"/>
      <c r="V141" s="17"/>
      <c r="W141" s="17"/>
      <c r="X141" s="17"/>
      <c r="Y141" s="17"/>
      <c r="Z141" s="17"/>
      <c r="AA141" s="17"/>
      <c r="AB141" s="17"/>
      <c r="AC141" s="17"/>
      <c r="AD141" s="17"/>
      <c r="AE141" s="17"/>
      <c r="AF141" s="17"/>
      <c r="AG141" s="17"/>
      <c r="AH141" s="17"/>
      <c r="AI141" s="17"/>
      <c r="AJ141" s="17"/>
      <c r="AK141" s="17"/>
      <c r="AL141" s="17"/>
      <c r="AM141" s="17"/>
      <c r="AN141" s="17"/>
      <c r="AO141" s="17"/>
      <c r="AP141" s="17"/>
      <c r="AQ141" s="17"/>
      <c r="AR141" s="17"/>
      <c r="AS141" s="17"/>
      <c r="AT141" s="17"/>
      <c r="AU141" s="17"/>
      <c r="AV141" s="17"/>
      <c r="AW141" s="17"/>
      <c r="AX141" s="17"/>
      <c r="AY141" s="17"/>
      <c r="AZ141" s="17"/>
      <c r="BA141" s="17"/>
      <c r="BB141" s="17"/>
      <c r="BC141" s="17"/>
      <c r="BD141" s="17"/>
      <c r="BE141" s="17"/>
      <c r="BF141" s="17"/>
      <c r="BG141" s="17"/>
      <c r="BH141" s="17"/>
      <c r="BI141" s="17"/>
      <c r="BJ141" s="17"/>
      <c r="BK141" s="17"/>
      <c r="BL141" s="17"/>
      <c r="BM141" s="17"/>
      <c r="BN141" s="17"/>
      <c r="BO141" s="17"/>
      <c r="BP141" s="17"/>
      <c r="BQ141" s="17"/>
      <c r="BR141" s="17"/>
    </row>
    <row r="142" spans="2:70" x14ac:dyDescent="0.35">
      <c r="B142" s="24" t="s">
        <v>97</v>
      </c>
      <c r="C142" s="17"/>
      <c r="D142" s="17"/>
      <c r="E142" s="17"/>
      <c r="F142" s="17"/>
      <c r="G142" s="17"/>
      <c r="H142" s="17"/>
      <c r="I142" s="17"/>
      <c r="J142" s="17"/>
      <c r="K142" s="17"/>
      <c r="L142" s="17"/>
      <c r="M142" s="17"/>
      <c r="N142" s="17"/>
      <c r="O142" s="17"/>
      <c r="P142" s="17"/>
      <c r="Q142" s="17"/>
      <c r="R142" s="17"/>
      <c r="S142" s="17"/>
      <c r="T142" s="17"/>
      <c r="U142" s="17"/>
      <c r="V142" s="17"/>
      <c r="W142" s="17"/>
      <c r="X142" s="17"/>
      <c r="Y142" s="17"/>
      <c r="Z142" s="17"/>
      <c r="AA142" s="17"/>
      <c r="AB142" s="17"/>
      <c r="AC142" s="17"/>
      <c r="AD142" s="17"/>
      <c r="AE142" s="17"/>
      <c r="AF142" s="17"/>
      <c r="AG142" s="17"/>
      <c r="AH142" s="17"/>
      <c r="AI142" s="17"/>
      <c r="AJ142" s="17"/>
      <c r="AK142" s="17"/>
      <c r="AL142" s="17"/>
      <c r="AM142" s="17"/>
      <c r="AN142" s="17"/>
      <c r="AO142" s="17"/>
      <c r="AP142" s="17"/>
      <c r="AQ142" s="17"/>
      <c r="AR142" s="17"/>
      <c r="AS142" s="17"/>
      <c r="AT142" s="17"/>
      <c r="AU142" s="17"/>
      <c r="AV142" s="17"/>
      <c r="AW142" s="17"/>
      <c r="AX142" s="17"/>
      <c r="AY142" s="17"/>
      <c r="AZ142" s="17"/>
      <c r="BA142" s="17"/>
      <c r="BB142" s="17"/>
      <c r="BC142" s="17"/>
      <c r="BD142" s="17"/>
      <c r="BE142" s="17"/>
      <c r="BF142" s="17"/>
      <c r="BG142" s="17"/>
      <c r="BH142" s="17"/>
      <c r="BI142" s="17"/>
      <c r="BJ142" s="17"/>
      <c r="BK142" s="17"/>
      <c r="BL142" s="17"/>
      <c r="BM142" s="17"/>
      <c r="BN142" s="17"/>
      <c r="BO142" s="17"/>
      <c r="BP142" s="17"/>
      <c r="BQ142" s="17"/>
      <c r="BR142" s="17"/>
    </row>
    <row r="143" spans="2:70" x14ac:dyDescent="0.35">
      <c r="B143" t="s">
        <v>159</v>
      </c>
      <c r="C143" s="17">
        <v>0.48142663341122699</v>
      </c>
      <c r="D143" s="17">
        <v>0.46583278448070897</v>
      </c>
      <c r="E143" s="17">
        <v>0.49584328283739898</v>
      </c>
      <c r="F143" s="17"/>
      <c r="G143" s="17">
        <v>0.65869406080274595</v>
      </c>
      <c r="H143" s="17">
        <v>0.53374545858211597</v>
      </c>
      <c r="I143" s="17">
        <v>0.51661612359433096</v>
      </c>
      <c r="J143" s="17">
        <v>0.47034104173490698</v>
      </c>
      <c r="K143" s="17">
        <v>0.39963977647934301</v>
      </c>
      <c r="L143" s="17">
        <v>0.35598160597457801</v>
      </c>
      <c r="M143" s="17"/>
      <c r="N143" s="17">
        <v>0.53679032842013796</v>
      </c>
      <c r="O143" s="17">
        <v>0.46665480414768001</v>
      </c>
      <c r="P143" s="17">
        <v>0.49745982731715799</v>
      </c>
      <c r="Q143" s="17">
        <v>0.426102264641534</v>
      </c>
      <c r="R143" s="17"/>
      <c r="S143" s="17">
        <v>0.53564182717333497</v>
      </c>
      <c r="T143" s="17">
        <v>0.502850616429662</v>
      </c>
      <c r="U143" s="17">
        <v>0.50639235677894001</v>
      </c>
      <c r="V143" s="17">
        <v>0.47688289514624499</v>
      </c>
      <c r="W143" s="17">
        <v>0.45320181565553502</v>
      </c>
      <c r="X143" s="17">
        <v>0.50285856541580798</v>
      </c>
      <c r="Y143" s="17">
        <v>0.41885886633083902</v>
      </c>
      <c r="Z143" s="17">
        <v>0.44946045363209602</v>
      </c>
      <c r="AA143" s="17">
        <v>0.45496126993076302</v>
      </c>
      <c r="AB143" s="17">
        <v>0.42214797453369901</v>
      </c>
      <c r="AC143" s="17">
        <v>0.49023195653637502</v>
      </c>
      <c r="AD143" s="17">
        <v>0.55369032866690204</v>
      </c>
      <c r="AE143" s="17"/>
      <c r="AF143" s="17">
        <v>0.42247349024004299</v>
      </c>
      <c r="AG143" s="17">
        <v>0.50248023850118695</v>
      </c>
      <c r="AH143" s="17">
        <v>0.44048615157988202</v>
      </c>
      <c r="AI143" s="17"/>
      <c r="AJ143" s="17">
        <v>0.41430086116539</v>
      </c>
      <c r="AK143" s="17">
        <v>0.52824013430122896</v>
      </c>
      <c r="AL143" s="17">
        <v>0.479780745598544</v>
      </c>
      <c r="AM143" s="17">
        <v>0.47935152431606898</v>
      </c>
      <c r="AN143" s="17">
        <v>0.46965851490150001</v>
      </c>
      <c r="AO143" s="17"/>
      <c r="AP143" s="17">
        <v>0.418382284036389</v>
      </c>
      <c r="AQ143" s="17">
        <v>0.51382327968759001</v>
      </c>
      <c r="AR143" s="17">
        <v>0.51329113739077603</v>
      </c>
      <c r="AS143" s="17"/>
      <c r="AT143" s="17">
        <v>0.37598823494398897</v>
      </c>
      <c r="AU143" s="17">
        <v>0.50184125291730797</v>
      </c>
      <c r="AV143" s="17">
        <v>0.54248797128703097</v>
      </c>
      <c r="AW143" s="17">
        <v>0.590563608405832</v>
      </c>
      <c r="AX143" s="17">
        <v>0.56450191251487702</v>
      </c>
      <c r="AY143" s="17"/>
      <c r="AZ143" s="17">
        <v>0.25723142595149501</v>
      </c>
      <c r="BA143" s="17">
        <v>0.43566713303839899</v>
      </c>
      <c r="BB143" s="17">
        <v>0.41594107941215602</v>
      </c>
      <c r="BC143" s="17">
        <v>0.43525931943173002</v>
      </c>
      <c r="BD143" s="17">
        <v>0.51190495884644205</v>
      </c>
      <c r="BE143" s="17">
        <v>0.42598514931421699</v>
      </c>
      <c r="BF143" s="17">
        <v>0.51294044699068198</v>
      </c>
      <c r="BG143" s="17">
        <v>0.49501977252704699</v>
      </c>
      <c r="BH143" s="17">
        <v>0.48831916974343298</v>
      </c>
      <c r="BI143" s="17">
        <v>0.45466438938561599</v>
      </c>
      <c r="BJ143" s="17">
        <v>0.45371908936226102</v>
      </c>
      <c r="BK143" s="17">
        <v>0.55523494061321199</v>
      </c>
      <c r="BL143" s="17">
        <v>0.52558906667985195</v>
      </c>
      <c r="BM143" s="17">
        <v>0.47289700430176101</v>
      </c>
      <c r="BN143" s="17">
        <v>0.56108332693216501</v>
      </c>
      <c r="BO143" s="17">
        <v>0.59231561702546898</v>
      </c>
      <c r="BP143" s="17"/>
      <c r="BQ143" s="17">
        <v>0.59092106418934098</v>
      </c>
      <c r="BR143" s="17">
        <v>0.42885793340102901</v>
      </c>
    </row>
    <row r="144" spans="2:70" x14ac:dyDescent="0.35">
      <c r="B144" t="s">
        <v>160</v>
      </c>
      <c r="C144" s="17">
        <v>0.34988170669629798</v>
      </c>
      <c r="D144" s="17">
        <v>0.324845416512899</v>
      </c>
      <c r="E144" s="17">
        <v>0.373144917736357</v>
      </c>
      <c r="F144" s="17"/>
      <c r="G144" s="17">
        <v>0.44036794895851</v>
      </c>
      <c r="H144" s="17">
        <v>0.39297697545021998</v>
      </c>
      <c r="I144" s="17">
        <v>0.376732617467335</v>
      </c>
      <c r="J144" s="17">
        <v>0.31596214958406899</v>
      </c>
      <c r="K144" s="17">
        <v>0.255105475066773</v>
      </c>
      <c r="L144" s="17">
        <v>0.32389325358479898</v>
      </c>
      <c r="M144" s="17"/>
      <c r="N144" s="17">
        <v>0.36674210882279901</v>
      </c>
      <c r="O144" s="17">
        <v>0.33150083265406899</v>
      </c>
      <c r="P144" s="17">
        <v>0.36625349462586698</v>
      </c>
      <c r="Q144" s="17">
        <v>0.335102480429122</v>
      </c>
      <c r="R144" s="17"/>
      <c r="S144" s="17">
        <v>0.37165793752761001</v>
      </c>
      <c r="T144" s="17">
        <v>0.338223521067338</v>
      </c>
      <c r="U144" s="17">
        <v>0.34609607326358399</v>
      </c>
      <c r="V144" s="17">
        <v>0.34686292928226098</v>
      </c>
      <c r="W144" s="17">
        <v>0.37428627371852402</v>
      </c>
      <c r="X144" s="17">
        <v>0.35275820683040698</v>
      </c>
      <c r="Y144" s="17">
        <v>0.33486787084776798</v>
      </c>
      <c r="Z144" s="17">
        <v>0.38650619402611303</v>
      </c>
      <c r="AA144" s="17">
        <v>0.33810209486161902</v>
      </c>
      <c r="AB144" s="17">
        <v>0.33081284026095098</v>
      </c>
      <c r="AC144" s="17">
        <v>0.34124855642322099</v>
      </c>
      <c r="AD144" s="17">
        <v>0.35846747860296502</v>
      </c>
      <c r="AE144" s="17"/>
      <c r="AF144" s="17">
        <v>0.32533578798427099</v>
      </c>
      <c r="AG144" s="17">
        <v>0.350231853761304</v>
      </c>
      <c r="AH144" s="17">
        <v>0.34274742301787903</v>
      </c>
      <c r="AI144" s="17"/>
      <c r="AJ144" s="17">
        <v>0.31498630920030901</v>
      </c>
      <c r="AK144" s="17">
        <v>0.38234599151215598</v>
      </c>
      <c r="AL144" s="17">
        <v>0.35003651211527798</v>
      </c>
      <c r="AM144" s="17">
        <v>0.39308713147803398</v>
      </c>
      <c r="AN144" s="17">
        <v>0.30939573163228401</v>
      </c>
      <c r="AO144" s="17"/>
      <c r="AP144" s="17">
        <v>0.33487466290090701</v>
      </c>
      <c r="AQ144" s="17">
        <v>0.37691356361914002</v>
      </c>
      <c r="AR144" s="17">
        <v>0.41290219316847199</v>
      </c>
      <c r="AS144" s="17"/>
      <c r="AT144" s="17">
        <v>0.28641245247409303</v>
      </c>
      <c r="AU144" s="17">
        <v>0.33128680853812198</v>
      </c>
      <c r="AV144" s="17">
        <v>0.39763289365646298</v>
      </c>
      <c r="AW144" s="17">
        <v>0.43273288009488597</v>
      </c>
      <c r="AX144" s="17">
        <v>0.43533742614269</v>
      </c>
      <c r="AY144" s="17"/>
      <c r="AZ144" s="17">
        <v>0.37318380078923702</v>
      </c>
      <c r="BA144" s="17">
        <v>0.39172549115982003</v>
      </c>
      <c r="BB144" s="17">
        <v>0.39323037624192297</v>
      </c>
      <c r="BC144" s="17">
        <v>0.29407051111870203</v>
      </c>
      <c r="BD144" s="17">
        <v>0.37536357278843002</v>
      </c>
      <c r="BE144" s="17">
        <v>0.33479944830164099</v>
      </c>
      <c r="BF144" s="17">
        <v>0.33005658700039697</v>
      </c>
      <c r="BG144" s="17">
        <v>0.326874584327913</v>
      </c>
      <c r="BH144" s="17">
        <v>0.32463131822038599</v>
      </c>
      <c r="BI144" s="17">
        <v>0.35948897040289302</v>
      </c>
      <c r="BJ144" s="17">
        <v>0.37308474775838102</v>
      </c>
      <c r="BK144" s="17">
        <v>0.389655246253584</v>
      </c>
      <c r="BL144" s="17">
        <v>0.39441019544650502</v>
      </c>
      <c r="BM144" s="17">
        <v>0.30687177897933499</v>
      </c>
      <c r="BN144" s="17">
        <v>0.32914665641230501</v>
      </c>
      <c r="BO144" s="17">
        <v>0.360212810524764</v>
      </c>
      <c r="BP144" s="17"/>
      <c r="BQ144" s="17">
        <v>0.46050614145669599</v>
      </c>
      <c r="BR144" s="17">
        <v>0.30175872487533101</v>
      </c>
    </row>
    <row r="145" spans="2:70" x14ac:dyDescent="0.35">
      <c r="B145" t="s">
        <v>161</v>
      </c>
      <c r="C145" s="17">
        <v>0.33155052634505</v>
      </c>
      <c r="D145" s="17">
        <v>0.35723622292878998</v>
      </c>
      <c r="E145" s="17">
        <v>0.30758866794546402</v>
      </c>
      <c r="F145" s="17"/>
      <c r="G145" s="17">
        <v>0.12977922690886701</v>
      </c>
      <c r="H145" s="17">
        <v>0.23602609179082201</v>
      </c>
      <c r="I145" s="17">
        <v>0.28761808522802002</v>
      </c>
      <c r="J145" s="17">
        <v>0.37311606422486798</v>
      </c>
      <c r="K145" s="17">
        <v>0.46458107921722702</v>
      </c>
      <c r="L145" s="17">
        <v>0.45633567067764402</v>
      </c>
      <c r="M145" s="17"/>
      <c r="N145" s="17">
        <v>0.299468080898246</v>
      </c>
      <c r="O145" s="17">
        <v>0.33785995077867498</v>
      </c>
      <c r="P145" s="17">
        <v>0.30846732882689598</v>
      </c>
      <c r="Q145" s="17">
        <v>0.37810968570654602</v>
      </c>
      <c r="R145" s="17"/>
      <c r="S145" s="17">
        <v>0.266842952660304</v>
      </c>
      <c r="T145" s="17">
        <v>0.32173589328756502</v>
      </c>
      <c r="U145" s="17">
        <v>0.331408255810972</v>
      </c>
      <c r="V145" s="17">
        <v>0.37206693299513899</v>
      </c>
      <c r="W145" s="17">
        <v>0.30527044097817002</v>
      </c>
      <c r="X145" s="17">
        <v>0.31067298071261001</v>
      </c>
      <c r="Y145" s="17">
        <v>0.37796986037888203</v>
      </c>
      <c r="Z145" s="17">
        <v>0.324228028563182</v>
      </c>
      <c r="AA145" s="17">
        <v>0.34855676091313897</v>
      </c>
      <c r="AB145" s="17">
        <v>0.39636259217589698</v>
      </c>
      <c r="AC145" s="17">
        <v>0.34087748295620701</v>
      </c>
      <c r="AD145" s="17">
        <v>0.292600925505064</v>
      </c>
      <c r="AE145" s="17"/>
      <c r="AF145" s="17">
        <v>0.39039301660013898</v>
      </c>
      <c r="AG145" s="17">
        <v>0.31838094738244699</v>
      </c>
      <c r="AH145" s="17">
        <v>0.345642735014355</v>
      </c>
      <c r="AI145" s="17"/>
      <c r="AJ145" s="17">
        <v>0.40663478460592201</v>
      </c>
      <c r="AK145" s="17">
        <v>0.268298627167187</v>
      </c>
      <c r="AL145" s="17">
        <v>0.333185486189852</v>
      </c>
      <c r="AM145" s="17">
        <v>0.23847971559542999</v>
      </c>
      <c r="AN145" s="17">
        <v>0.35387654262225299</v>
      </c>
      <c r="AO145" s="17"/>
      <c r="AP145" s="17">
        <v>0.377129735216296</v>
      </c>
      <c r="AQ145" s="17">
        <v>0.28958354876598602</v>
      </c>
      <c r="AR145" s="17">
        <v>0.28186815911181101</v>
      </c>
      <c r="AS145" s="17"/>
      <c r="AT145" s="17">
        <v>0.447451652015385</v>
      </c>
      <c r="AU145" s="17">
        <v>0.31529926969676503</v>
      </c>
      <c r="AV145" s="17">
        <v>0.27366895711970202</v>
      </c>
      <c r="AW145" s="17">
        <v>0.20611408841158399</v>
      </c>
      <c r="AX145" s="17">
        <v>0.223088805043787</v>
      </c>
      <c r="AY145" s="17"/>
      <c r="AZ145" s="17">
        <v>0.44385669022958602</v>
      </c>
      <c r="BA145" s="17">
        <v>0.30398294614676102</v>
      </c>
      <c r="BB145" s="17">
        <v>0.349703852132007</v>
      </c>
      <c r="BC145" s="17">
        <v>0.391655874089268</v>
      </c>
      <c r="BD145" s="17">
        <v>0.31426647844744798</v>
      </c>
      <c r="BE145" s="17">
        <v>0.37692260525433102</v>
      </c>
      <c r="BF145" s="17">
        <v>0.31972414519776798</v>
      </c>
      <c r="BG145" s="17">
        <v>0.31876884980248499</v>
      </c>
      <c r="BH145" s="17">
        <v>0.34617700578653698</v>
      </c>
      <c r="BI145" s="17">
        <v>0.35285182546149801</v>
      </c>
      <c r="BJ145" s="17">
        <v>0.32889077275294198</v>
      </c>
      <c r="BK145" s="17">
        <v>0.26399935237632</v>
      </c>
      <c r="BL145" s="17">
        <v>0.286347140146958</v>
      </c>
      <c r="BM145" s="17">
        <v>0.39184842577236501</v>
      </c>
      <c r="BN145" s="17">
        <v>0.32873454041637601</v>
      </c>
      <c r="BO145" s="17">
        <v>0.23465851528019599</v>
      </c>
      <c r="BP145" s="17"/>
      <c r="BQ145" s="17">
        <v>0.194421110002505</v>
      </c>
      <c r="BR145" s="17">
        <v>0.39561360245176502</v>
      </c>
    </row>
    <row r="146" spans="2:70" x14ac:dyDescent="0.35">
      <c r="B146" t="s">
        <v>129</v>
      </c>
      <c r="C146" s="17">
        <v>1.17368912176862E-2</v>
      </c>
      <c r="D146" s="17">
        <v>1.27504874668752E-2</v>
      </c>
      <c r="E146" s="17">
        <v>1.0823154575304601E-2</v>
      </c>
      <c r="F146" s="17"/>
      <c r="G146" s="17">
        <v>2.1057330278579301E-2</v>
      </c>
      <c r="H146" s="17">
        <v>2.32707679577219E-2</v>
      </c>
      <c r="I146" s="17">
        <v>1.1287886201709001E-2</v>
      </c>
      <c r="J146" s="17">
        <v>5.71660069247439E-3</v>
      </c>
      <c r="K146" s="17">
        <v>8.6252056211532993E-3</v>
      </c>
      <c r="L146" s="17">
        <v>3.5256186971658202E-3</v>
      </c>
      <c r="M146" s="17"/>
      <c r="N146" s="17">
        <v>8.1268752654742298E-3</v>
      </c>
      <c r="O146" s="17">
        <v>1.3545206931693801E-2</v>
      </c>
      <c r="P146" s="17">
        <v>1.16154380852164E-2</v>
      </c>
      <c r="Q146" s="17">
        <v>1.4016326761624599E-2</v>
      </c>
      <c r="R146" s="17"/>
      <c r="S146" s="17">
        <v>5.9592861225264901E-3</v>
      </c>
      <c r="T146" s="17">
        <v>1.4532711193864499E-2</v>
      </c>
      <c r="U146" s="17">
        <v>5.6538089744265999E-3</v>
      </c>
      <c r="V146" s="17">
        <v>5.2761739843198898E-3</v>
      </c>
      <c r="W146" s="17">
        <v>2.3831500688649601E-2</v>
      </c>
      <c r="X146" s="17">
        <v>1.7048857966800099E-2</v>
      </c>
      <c r="Y146" s="17">
        <v>7.0026860304775798E-3</v>
      </c>
      <c r="Z146" s="17">
        <v>2.3862638323491499E-2</v>
      </c>
      <c r="AA146" s="17">
        <v>6.8324151003026903E-3</v>
      </c>
      <c r="AB146" s="17">
        <v>1.9683277854523399E-2</v>
      </c>
      <c r="AC146" s="17">
        <v>4.8040518540375197E-3</v>
      </c>
      <c r="AD146" s="17">
        <v>2.0266031743265099E-2</v>
      </c>
      <c r="AE146" s="17"/>
      <c r="AF146" s="17">
        <v>9.3508416269628102E-3</v>
      </c>
      <c r="AG146" s="17">
        <v>9.3396025040995093E-3</v>
      </c>
      <c r="AH146" s="17">
        <v>2.38659003080521E-2</v>
      </c>
      <c r="AI146" s="17"/>
      <c r="AJ146" s="17">
        <v>8.2481550328773294E-3</v>
      </c>
      <c r="AK146" s="17">
        <v>8.2077134608396097E-3</v>
      </c>
      <c r="AL146" s="17">
        <v>2.4084328100477798E-2</v>
      </c>
      <c r="AM146" s="17">
        <v>2.2507842833875202E-2</v>
      </c>
      <c r="AN146" s="17">
        <v>1.08009749919145E-2</v>
      </c>
      <c r="AO146" s="17"/>
      <c r="AP146" s="17">
        <v>1.01914881533599E-2</v>
      </c>
      <c r="AQ146" s="17">
        <v>7.1115125757590597E-3</v>
      </c>
      <c r="AR146" s="17">
        <v>2.2619515151495299E-2</v>
      </c>
      <c r="AS146" s="17"/>
      <c r="AT146" s="17">
        <v>9.3443058478231596E-3</v>
      </c>
      <c r="AU146" s="17">
        <v>1.64288578460875E-2</v>
      </c>
      <c r="AV146" s="17">
        <v>1.08158852506628E-2</v>
      </c>
      <c r="AW146" s="17">
        <v>9.5161199976437991E-3</v>
      </c>
      <c r="AX146" s="17">
        <v>0</v>
      </c>
      <c r="AY146" s="17"/>
      <c r="AZ146" s="17">
        <v>3.71241742967863E-2</v>
      </c>
      <c r="BA146" s="17">
        <v>3.1896611701348901E-2</v>
      </c>
      <c r="BB146" s="17">
        <v>1.27789440873524E-2</v>
      </c>
      <c r="BC146" s="17">
        <v>1.43381658500524E-2</v>
      </c>
      <c r="BD146" s="17">
        <v>5.3151247471747397E-3</v>
      </c>
      <c r="BE146" s="17">
        <v>1.02044516955416E-2</v>
      </c>
      <c r="BF146" s="17">
        <v>1.02917961905319E-2</v>
      </c>
      <c r="BG146" s="17">
        <v>1.24535126884997E-2</v>
      </c>
      <c r="BH146" s="17">
        <v>7.2743479825693302E-3</v>
      </c>
      <c r="BI146" s="17">
        <v>0</v>
      </c>
      <c r="BJ146" s="17">
        <v>1.1148101092735001E-2</v>
      </c>
      <c r="BK146" s="17">
        <v>5.5793747859089601E-3</v>
      </c>
      <c r="BL146" s="17">
        <v>5.8071197715953799E-3</v>
      </c>
      <c r="BM146" s="17">
        <v>0</v>
      </c>
      <c r="BN146" s="17">
        <v>0</v>
      </c>
      <c r="BO146" s="17">
        <v>2.6613871467897399E-2</v>
      </c>
      <c r="BP146" s="17"/>
      <c r="BQ146" s="17">
        <v>3.5142483554622601E-3</v>
      </c>
      <c r="BR146" s="17">
        <v>1.28351882652802E-2</v>
      </c>
    </row>
    <row r="147" spans="2:70" x14ac:dyDescent="0.35">
      <c r="C147" s="17"/>
      <c r="D147" s="17"/>
      <c r="E147" s="17"/>
      <c r="F147" s="17"/>
      <c r="G147" s="17"/>
      <c r="H147" s="17"/>
      <c r="I147" s="17"/>
      <c r="J147" s="17"/>
      <c r="K147" s="17"/>
      <c r="L147" s="17"/>
      <c r="M147" s="17"/>
      <c r="N147" s="17"/>
      <c r="O147" s="17"/>
      <c r="P147" s="17"/>
      <c r="Q147" s="17"/>
      <c r="R147" s="17"/>
      <c r="S147" s="17"/>
      <c r="T147" s="17"/>
      <c r="U147" s="17"/>
      <c r="V147" s="17"/>
      <c r="W147" s="17"/>
      <c r="X147" s="17"/>
      <c r="Y147" s="17"/>
      <c r="Z147" s="17"/>
      <c r="AA147" s="17"/>
      <c r="AB147" s="17"/>
      <c r="AC147" s="17"/>
      <c r="AD147" s="17"/>
      <c r="AE147" s="17"/>
      <c r="AF147" s="17"/>
      <c r="AG147" s="17"/>
      <c r="AH147" s="17"/>
      <c r="AI147" s="17"/>
      <c r="AJ147" s="17"/>
      <c r="AK147" s="17"/>
      <c r="AL147" s="17"/>
      <c r="AM147" s="17"/>
      <c r="AN147" s="17"/>
      <c r="AO147" s="17"/>
      <c r="AP147" s="17"/>
      <c r="AQ147" s="17"/>
      <c r="AR147" s="17"/>
      <c r="AS147" s="17"/>
      <c r="AT147" s="17"/>
      <c r="AU147" s="17"/>
      <c r="AV147" s="17"/>
      <c r="AW147" s="17"/>
      <c r="AX147" s="17"/>
      <c r="AY147" s="17"/>
      <c r="AZ147" s="17"/>
      <c r="BA147" s="17"/>
      <c r="BB147" s="17"/>
      <c r="BC147" s="17"/>
      <c r="BD147" s="17"/>
      <c r="BE147" s="17"/>
      <c r="BF147" s="17"/>
      <c r="BG147" s="17"/>
      <c r="BH147" s="17"/>
      <c r="BI147" s="17"/>
      <c r="BJ147" s="17"/>
      <c r="BK147" s="17"/>
      <c r="BL147" s="17"/>
      <c r="BM147" s="17"/>
      <c r="BN147" s="17"/>
      <c r="BO147" s="17"/>
      <c r="BP147" s="17"/>
      <c r="BQ147" s="17"/>
      <c r="BR147" s="17"/>
    </row>
    <row r="148" spans="2:70" x14ac:dyDescent="0.35">
      <c r="B148" s="6" t="s">
        <v>168</v>
      </c>
      <c r="C148" s="17"/>
      <c r="D148" s="17"/>
      <c r="E148" s="17"/>
      <c r="F148" s="17"/>
      <c r="G148" s="17"/>
      <c r="H148" s="17"/>
      <c r="I148" s="17"/>
      <c r="J148" s="17"/>
      <c r="K148" s="17"/>
      <c r="L148" s="17"/>
      <c r="M148" s="17"/>
      <c r="N148" s="17"/>
      <c r="O148" s="17"/>
      <c r="P148" s="17"/>
      <c r="Q148" s="17"/>
      <c r="R148" s="17"/>
      <c r="S148" s="17"/>
      <c r="T148" s="17"/>
      <c r="U148" s="17"/>
      <c r="V148" s="17"/>
      <c r="W148" s="17"/>
      <c r="X148" s="17"/>
      <c r="Y148" s="17"/>
      <c r="Z148" s="17"/>
      <c r="AA148" s="17"/>
      <c r="AB148" s="17"/>
      <c r="AC148" s="17"/>
      <c r="AD148" s="17"/>
      <c r="AE148" s="17"/>
      <c r="AF148" s="17"/>
      <c r="AG148" s="17"/>
      <c r="AH148" s="17"/>
      <c r="AI148" s="17"/>
      <c r="AJ148" s="17"/>
      <c r="AK148" s="17"/>
      <c r="AL148" s="17"/>
      <c r="AM148" s="17"/>
      <c r="AN148" s="17"/>
      <c r="AO148" s="17"/>
      <c r="AP148" s="17"/>
      <c r="AQ148" s="17"/>
      <c r="AR148" s="17"/>
      <c r="AS148" s="17"/>
      <c r="AT148" s="17"/>
      <c r="AU148" s="17"/>
      <c r="AV148" s="17"/>
      <c r="AW148" s="17"/>
      <c r="AX148" s="17"/>
      <c r="AY148" s="17"/>
      <c r="AZ148" s="17"/>
      <c r="BA148" s="17"/>
      <c r="BB148" s="17"/>
      <c r="BC148" s="17"/>
      <c r="BD148" s="17"/>
      <c r="BE148" s="17"/>
      <c r="BF148" s="17"/>
      <c r="BG148" s="17"/>
      <c r="BH148" s="17"/>
      <c r="BI148" s="17"/>
      <c r="BJ148" s="17"/>
      <c r="BK148" s="17"/>
      <c r="BL148" s="17"/>
      <c r="BM148" s="17"/>
      <c r="BN148" s="17"/>
      <c r="BO148" s="17"/>
      <c r="BP148" s="17"/>
      <c r="BQ148" s="17"/>
      <c r="BR148" s="17"/>
    </row>
    <row r="149" spans="2:70" x14ac:dyDescent="0.35">
      <c r="B149" s="24" t="s">
        <v>97</v>
      </c>
      <c r="C149" s="17"/>
      <c r="D149" s="17"/>
      <c r="E149" s="17"/>
      <c r="F149" s="17"/>
      <c r="G149" s="17"/>
      <c r="H149" s="17"/>
      <c r="I149" s="17"/>
      <c r="J149" s="17"/>
      <c r="K149" s="17"/>
      <c r="L149" s="17"/>
      <c r="M149" s="17"/>
      <c r="N149" s="17"/>
      <c r="O149" s="17"/>
      <c r="P149" s="17"/>
      <c r="Q149" s="17"/>
      <c r="R149" s="17"/>
      <c r="S149" s="17"/>
      <c r="T149" s="17"/>
      <c r="U149" s="17"/>
      <c r="V149" s="17"/>
      <c r="W149" s="17"/>
      <c r="X149" s="17"/>
      <c r="Y149" s="17"/>
      <c r="Z149" s="17"/>
      <c r="AA149" s="17"/>
      <c r="AB149" s="17"/>
      <c r="AC149" s="17"/>
      <c r="AD149" s="17"/>
      <c r="AE149" s="17"/>
      <c r="AF149" s="17"/>
      <c r="AG149" s="17"/>
      <c r="AH149" s="17"/>
      <c r="AI149" s="17"/>
      <c r="AJ149" s="17"/>
      <c r="AK149" s="17"/>
      <c r="AL149" s="17"/>
      <c r="AM149" s="17"/>
      <c r="AN149" s="17"/>
      <c r="AO149" s="17"/>
      <c r="AP149" s="17"/>
      <c r="AQ149" s="17"/>
      <c r="AR149" s="17"/>
      <c r="AS149" s="17"/>
      <c r="AT149" s="17"/>
      <c r="AU149" s="17"/>
      <c r="AV149" s="17"/>
      <c r="AW149" s="17"/>
      <c r="AX149" s="17"/>
      <c r="AY149" s="17"/>
      <c r="AZ149" s="17"/>
      <c r="BA149" s="17"/>
      <c r="BB149" s="17"/>
      <c r="BC149" s="17"/>
      <c r="BD149" s="17"/>
      <c r="BE149" s="17"/>
      <c r="BF149" s="17"/>
      <c r="BG149" s="17"/>
      <c r="BH149" s="17"/>
      <c r="BI149" s="17"/>
      <c r="BJ149" s="17"/>
      <c r="BK149" s="17"/>
      <c r="BL149" s="17"/>
      <c r="BM149" s="17"/>
      <c r="BN149" s="17"/>
      <c r="BO149" s="17"/>
      <c r="BP149" s="17"/>
      <c r="BQ149" s="17"/>
      <c r="BR149" s="17"/>
    </row>
    <row r="150" spans="2:70" x14ac:dyDescent="0.35">
      <c r="B150" t="s">
        <v>163</v>
      </c>
      <c r="C150" s="17">
        <v>0.15614710152894001</v>
      </c>
      <c r="D150" s="17">
        <v>0.157739816630659</v>
      </c>
      <c r="E150" s="17">
        <v>0.155157508055284</v>
      </c>
      <c r="F150" s="17"/>
      <c r="G150" s="17">
        <v>0.162245131957301</v>
      </c>
      <c r="H150" s="17">
        <v>0.151783122091776</v>
      </c>
      <c r="I150" s="17">
        <v>0.124706791756951</v>
      </c>
      <c r="J150" s="17">
        <v>0.206084353186509</v>
      </c>
      <c r="K150" s="17">
        <v>0.17198079701583799</v>
      </c>
      <c r="L150" s="17">
        <v>0.12988296352457601</v>
      </c>
      <c r="M150" s="17"/>
      <c r="N150" s="17">
        <v>0.176285615472628</v>
      </c>
      <c r="O150" s="17">
        <v>0.15274610557214699</v>
      </c>
      <c r="P150" s="17">
        <v>0.12967512626935601</v>
      </c>
      <c r="Q150" s="17">
        <v>0.162347909102316</v>
      </c>
      <c r="R150" s="17"/>
      <c r="S150" s="17">
        <v>0.10889095195654599</v>
      </c>
      <c r="T150" s="17">
        <v>0.214942585415381</v>
      </c>
      <c r="U150" s="17">
        <v>0.18572345373433899</v>
      </c>
      <c r="V150" s="17">
        <v>0.141123437145071</v>
      </c>
      <c r="W150" s="17">
        <v>0.131164278790522</v>
      </c>
      <c r="X150" s="17">
        <v>0.15226720538493899</v>
      </c>
      <c r="Y150" s="17">
        <v>0.124804334993869</v>
      </c>
      <c r="Z150" s="17">
        <v>0.24207079182304</v>
      </c>
      <c r="AA150" s="17">
        <v>0.16640406285076501</v>
      </c>
      <c r="AB150" s="17">
        <v>0.114908055262904</v>
      </c>
      <c r="AC150" s="17">
        <v>0.17681134664480799</v>
      </c>
      <c r="AD150" s="17">
        <v>0.17899356111470399</v>
      </c>
      <c r="AE150" s="17"/>
      <c r="AF150" s="17">
        <v>0.153397258286678</v>
      </c>
      <c r="AG150" s="17">
        <v>0.16679297308216201</v>
      </c>
      <c r="AH150" s="17">
        <v>0.120538527794726</v>
      </c>
      <c r="AI150" s="17"/>
      <c r="AJ150" s="17">
        <v>0.15571128216581401</v>
      </c>
      <c r="AK150" s="17">
        <v>0.167776057913649</v>
      </c>
      <c r="AL150" s="17">
        <v>0.17103634137273399</v>
      </c>
      <c r="AM150" s="17">
        <v>0.29784021627495899</v>
      </c>
      <c r="AN150" s="17">
        <v>0.11225907421693</v>
      </c>
      <c r="AO150" s="17"/>
      <c r="AP150" s="17">
        <v>0.148452212510919</v>
      </c>
      <c r="AQ150" s="17">
        <v>0.16753904425631699</v>
      </c>
      <c r="AR150" s="17">
        <v>0.16776774208626799</v>
      </c>
      <c r="AS150" s="17"/>
      <c r="AT150" s="17">
        <v>0.14238737414519101</v>
      </c>
      <c r="AU150" s="17">
        <v>0.163139115914057</v>
      </c>
      <c r="AV150" s="17">
        <v>0.165945415481074</v>
      </c>
      <c r="AW150" s="17">
        <v>0.16316206250623599</v>
      </c>
      <c r="AX150" s="17">
        <v>0.17859259915949</v>
      </c>
      <c r="AY150" s="17"/>
      <c r="AZ150" s="17">
        <v>0.134770647627801</v>
      </c>
      <c r="BA150" s="17">
        <v>0.148952667456513</v>
      </c>
      <c r="BB150" s="17">
        <v>0.123185742619161</v>
      </c>
      <c r="BC150" s="17">
        <v>0.109772990430879</v>
      </c>
      <c r="BD150" s="17">
        <v>0.12856818701862499</v>
      </c>
      <c r="BE150" s="17">
        <v>0.151529029255212</v>
      </c>
      <c r="BF150" s="17">
        <v>0.17303365256703601</v>
      </c>
      <c r="BG150" s="17">
        <v>0.190809396028639</v>
      </c>
      <c r="BH150" s="17">
        <v>0.163377575416883</v>
      </c>
      <c r="BI150" s="17">
        <v>0.16843748673467401</v>
      </c>
      <c r="BJ150" s="17">
        <v>0.16632075443384101</v>
      </c>
      <c r="BK150" s="17">
        <v>0.183047167441864</v>
      </c>
      <c r="BL150" s="17">
        <v>0.19846473996575001</v>
      </c>
      <c r="BM150" s="17">
        <v>0.15395356501313301</v>
      </c>
      <c r="BN150" s="17">
        <v>0.17593479953129301</v>
      </c>
      <c r="BO150" s="17">
        <v>0.163701820034232</v>
      </c>
      <c r="BP150" s="17"/>
      <c r="BQ150" s="17">
        <v>0.17439180632461901</v>
      </c>
      <c r="BR150" s="17">
        <v>0.14939662278691501</v>
      </c>
    </row>
    <row r="151" spans="2:70" x14ac:dyDescent="0.35">
      <c r="B151" t="s">
        <v>164</v>
      </c>
      <c r="C151" s="17">
        <v>0.28960830082623301</v>
      </c>
      <c r="D151" s="17">
        <v>0.27945163319511901</v>
      </c>
      <c r="E151" s="17">
        <v>0.299946190334136</v>
      </c>
      <c r="F151" s="17"/>
      <c r="G151" s="17">
        <v>0.26590318863645901</v>
      </c>
      <c r="H151" s="17">
        <v>0.25403593514512302</v>
      </c>
      <c r="I151" s="17">
        <v>0.27370226967797601</v>
      </c>
      <c r="J151" s="17">
        <v>0.28095836111012301</v>
      </c>
      <c r="K151" s="17">
        <v>0.313354114982759</v>
      </c>
      <c r="L151" s="17">
        <v>0.33847870575193301</v>
      </c>
      <c r="M151" s="17"/>
      <c r="N151" s="17">
        <v>0.31116021476070999</v>
      </c>
      <c r="O151" s="17">
        <v>0.29396698707073698</v>
      </c>
      <c r="P151" s="17">
        <v>0.29572600528165299</v>
      </c>
      <c r="Q151" s="17">
        <v>0.25920447737512098</v>
      </c>
      <c r="R151" s="17"/>
      <c r="S151" s="17">
        <v>0.25876364881785102</v>
      </c>
      <c r="T151" s="17">
        <v>0.27985988399838702</v>
      </c>
      <c r="U151" s="17">
        <v>0.32317798965296701</v>
      </c>
      <c r="V151" s="17">
        <v>0.29765851125209197</v>
      </c>
      <c r="W151" s="17">
        <v>0.27469867527404301</v>
      </c>
      <c r="X151" s="17">
        <v>0.293778996437699</v>
      </c>
      <c r="Y151" s="17">
        <v>0.360021383836169</v>
      </c>
      <c r="Z151" s="17">
        <v>0.32649587904282701</v>
      </c>
      <c r="AA151" s="17">
        <v>0.32661426455923398</v>
      </c>
      <c r="AB151" s="17">
        <v>0.26727808952453203</v>
      </c>
      <c r="AC151" s="17">
        <v>0.19689511796093201</v>
      </c>
      <c r="AD151" s="17">
        <v>0.233738232291759</v>
      </c>
      <c r="AE151" s="17"/>
      <c r="AF151" s="17">
        <v>0.29945313620358399</v>
      </c>
      <c r="AG151" s="17">
        <v>0.29649138587978202</v>
      </c>
      <c r="AH151" s="17">
        <v>0.24499914030811101</v>
      </c>
      <c r="AI151" s="17"/>
      <c r="AJ151" s="17">
        <v>0.31308365691178802</v>
      </c>
      <c r="AK151" s="17">
        <v>0.28802373716007701</v>
      </c>
      <c r="AL151" s="17">
        <v>0.30341318233542802</v>
      </c>
      <c r="AM151" s="17">
        <v>0.205325063703472</v>
      </c>
      <c r="AN151" s="17">
        <v>0.249393893956732</v>
      </c>
      <c r="AO151" s="17"/>
      <c r="AP151" s="17">
        <v>0.30714569401214398</v>
      </c>
      <c r="AQ151" s="17">
        <v>0.30116470933907102</v>
      </c>
      <c r="AR151" s="17">
        <v>0.25742558186380299</v>
      </c>
      <c r="AS151" s="17"/>
      <c r="AT151" s="17">
        <v>0.28236415886674798</v>
      </c>
      <c r="AU151" s="17">
        <v>0.31739526746673702</v>
      </c>
      <c r="AV151" s="17">
        <v>0.279026395573924</v>
      </c>
      <c r="AW151" s="17">
        <v>0.269338983620942</v>
      </c>
      <c r="AX151" s="17">
        <v>0.32910087166831697</v>
      </c>
      <c r="AY151" s="17"/>
      <c r="AZ151" s="17">
        <v>0.355735998278563</v>
      </c>
      <c r="BA151" s="17">
        <v>0.23979734718446</v>
      </c>
      <c r="BB151" s="17">
        <v>0.31775144087195201</v>
      </c>
      <c r="BC151" s="17">
        <v>0.26806382536220802</v>
      </c>
      <c r="BD151" s="17">
        <v>0.29004768204713999</v>
      </c>
      <c r="BE151" s="17">
        <v>0.28495357574971703</v>
      </c>
      <c r="BF151" s="17">
        <v>0.32813980696831502</v>
      </c>
      <c r="BG151" s="17">
        <v>0.27212651725022602</v>
      </c>
      <c r="BH151" s="17">
        <v>0.27056569177256001</v>
      </c>
      <c r="BI151" s="17">
        <v>0.28069698330681597</v>
      </c>
      <c r="BJ151" s="17">
        <v>0.287268938717893</v>
      </c>
      <c r="BK151" s="17">
        <v>0.33627361064536099</v>
      </c>
      <c r="BL151" s="17">
        <v>0.28416544066614302</v>
      </c>
      <c r="BM151" s="17">
        <v>0.31802846675113</v>
      </c>
      <c r="BN151" s="17">
        <v>0.27299780729109302</v>
      </c>
      <c r="BO151" s="17">
        <v>0.29192106169180398</v>
      </c>
      <c r="BP151" s="17"/>
      <c r="BQ151" s="17">
        <v>0.31583880700004702</v>
      </c>
      <c r="BR151" s="17">
        <v>0.27868904586496501</v>
      </c>
    </row>
    <row r="152" spans="2:70" x14ac:dyDescent="0.35">
      <c r="B152" t="s">
        <v>165</v>
      </c>
      <c r="C152" s="17">
        <v>0.26387877346492</v>
      </c>
      <c r="D152" s="17">
        <v>0.27427078613361699</v>
      </c>
      <c r="E152" s="17">
        <v>0.25309974617636899</v>
      </c>
      <c r="F152" s="17"/>
      <c r="G152" s="17">
        <v>0.23052073637457501</v>
      </c>
      <c r="H152" s="17">
        <v>0.248641106878568</v>
      </c>
      <c r="I152" s="17">
        <v>0.27907041765954399</v>
      </c>
      <c r="J152" s="17">
        <v>0.24949489584808601</v>
      </c>
      <c r="K152" s="17">
        <v>0.28085179036895402</v>
      </c>
      <c r="L152" s="17">
        <v>0.286456134993544</v>
      </c>
      <c r="M152" s="17"/>
      <c r="N152" s="17">
        <v>0.28470563612476002</v>
      </c>
      <c r="O152" s="17">
        <v>0.271580816579583</v>
      </c>
      <c r="P152" s="17">
        <v>0.25659424963463101</v>
      </c>
      <c r="Q152" s="17">
        <v>0.23829597277450301</v>
      </c>
      <c r="R152" s="17"/>
      <c r="S152" s="17">
        <v>0.31291584917300402</v>
      </c>
      <c r="T152" s="17">
        <v>0.241648934864376</v>
      </c>
      <c r="U152" s="17">
        <v>0.209720687703537</v>
      </c>
      <c r="V152" s="17">
        <v>0.246090685960489</v>
      </c>
      <c r="W152" s="17">
        <v>0.26974589722668202</v>
      </c>
      <c r="X152" s="17">
        <v>0.28272037946059703</v>
      </c>
      <c r="Y152" s="17">
        <v>0.240722332410058</v>
      </c>
      <c r="Z152" s="17">
        <v>0.178757275788375</v>
      </c>
      <c r="AA152" s="17">
        <v>0.25233322296530702</v>
      </c>
      <c r="AB152" s="17">
        <v>0.302153135728567</v>
      </c>
      <c r="AC152" s="17">
        <v>0.28566845586436501</v>
      </c>
      <c r="AD152" s="17">
        <v>0.32512237508326602</v>
      </c>
      <c r="AE152" s="17"/>
      <c r="AF152" s="17">
        <v>0.27993737191849499</v>
      </c>
      <c r="AG152" s="17">
        <v>0.27880195350162301</v>
      </c>
      <c r="AH152" s="17">
        <v>0.24001161568114801</v>
      </c>
      <c r="AI152" s="17"/>
      <c r="AJ152" s="17">
        <v>0.27272602418661701</v>
      </c>
      <c r="AK152" s="17">
        <v>0.26664778362490499</v>
      </c>
      <c r="AL152" s="17">
        <v>0.29174452825414499</v>
      </c>
      <c r="AM152" s="17">
        <v>0.20178844331569101</v>
      </c>
      <c r="AN152" s="17">
        <v>0.21606341684581501</v>
      </c>
      <c r="AO152" s="17"/>
      <c r="AP152" s="17">
        <v>0.28045249767543601</v>
      </c>
      <c r="AQ152" s="17">
        <v>0.26480423664643798</v>
      </c>
      <c r="AR152" s="17">
        <v>0.30649310516280198</v>
      </c>
      <c r="AS152" s="17"/>
      <c r="AT152" s="17">
        <v>0.26175961901098599</v>
      </c>
      <c r="AU152" s="17">
        <v>0.23236056137890601</v>
      </c>
      <c r="AV152" s="17">
        <v>0.26144029590190099</v>
      </c>
      <c r="AW152" s="17">
        <v>0.312158229677438</v>
      </c>
      <c r="AX152" s="17">
        <v>0.29923375611459802</v>
      </c>
      <c r="AY152" s="17"/>
      <c r="AZ152" s="17">
        <v>9.16630596503763E-2</v>
      </c>
      <c r="BA152" s="17">
        <v>0.26715313347258501</v>
      </c>
      <c r="BB152" s="17">
        <v>0.26026122785018102</v>
      </c>
      <c r="BC152" s="17">
        <v>0.27606938333268499</v>
      </c>
      <c r="BD152" s="17">
        <v>0.26775506234895102</v>
      </c>
      <c r="BE152" s="17">
        <v>0.250163111327319</v>
      </c>
      <c r="BF152" s="17">
        <v>0.25170022736703201</v>
      </c>
      <c r="BG152" s="17">
        <v>0.30680360638034399</v>
      </c>
      <c r="BH152" s="17">
        <v>0.24728673916666</v>
      </c>
      <c r="BI152" s="17">
        <v>0.32887062364305802</v>
      </c>
      <c r="BJ152" s="17">
        <v>0.232255656694379</v>
      </c>
      <c r="BK152" s="17">
        <v>0.28442760468196898</v>
      </c>
      <c r="BL152" s="17">
        <v>0.27095460598992599</v>
      </c>
      <c r="BM152" s="17">
        <v>0.26725009624886997</v>
      </c>
      <c r="BN152" s="17">
        <v>0.29576066505772902</v>
      </c>
      <c r="BO152" s="17">
        <v>0.261343087758592</v>
      </c>
      <c r="BP152" s="17"/>
      <c r="BQ152" s="17">
        <v>0.28631330472320898</v>
      </c>
      <c r="BR152" s="17">
        <v>0.25207584618333001</v>
      </c>
    </row>
    <row r="153" spans="2:70" x14ac:dyDescent="0.35">
      <c r="B153" t="s">
        <v>166</v>
      </c>
      <c r="C153" s="17">
        <v>0.147337769561104</v>
      </c>
      <c r="D153" s="17">
        <v>0.14503890869481401</v>
      </c>
      <c r="E153" s="17">
        <v>0.15010937013605</v>
      </c>
      <c r="F153" s="17"/>
      <c r="G153" s="17">
        <v>0.118569275612288</v>
      </c>
      <c r="H153" s="17">
        <v>0.16537816371118699</v>
      </c>
      <c r="I153" s="17">
        <v>0.16699897414105</v>
      </c>
      <c r="J153" s="17">
        <v>0.13154634214192801</v>
      </c>
      <c r="K153" s="17">
        <v>0.13313142329811301</v>
      </c>
      <c r="L153" s="17">
        <v>0.15818310388676801</v>
      </c>
      <c r="M153" s="17"/>
      <c r="N153" s="17">
        <v>0.14301354177150499</v>
      </c>
      <c r="O153" s="17">
        <v>0.147978614675983</v>
      </c>
      <c r="P153" s="17">
        <v>0.14113260362615801</v>
      </c>
      <c r="Q153" s="17">
        <v>0.15670471987308701</v>
      </c>
      <c r="R153" s="17"/>
      <c r="S153" s="17">
        <v>0.18595367095767401</v>
      </c>
      <c r="T153" s="17">
        <v>0.15329891201072501</v>
      </c>
      <c r="U153" s="17">
        <v>0.163006549189468</v>
      </c>
      <c r="V153" s="17">
        <v>0.16088835081032399</v>
      </c>
      <c r="W153" s="17">
        <v>0.15673591390112199</v>
      </c>
      <c r="X153" s="17">
        <v>8.8052023407777097E-2</v>
      </c>
      <c r="Y153" s="17">
        <v>0.136712436018669</v>
      </c>
      <c r="Z153" s="17">
        <v>0.108203951194195</v>
      </c>
      <c r="AA153" s="17">
        <v>0.119498594071512</v>
      </c>
      <c r="AB153" s="17">
        <v>0.17778823631035301</v>
      </c>
      <c r="AC153" s="17">
        <v>0.12783945177990599</v>
      </c>
      <c r="AD153" s="17">
        <v>0.13821063514228599</v>
      </c>
      <c r="AE153" s="17"/>
      <c r="AF153" s="17">
        <v>0.13757662520201999</v>
      </c>
      <c r="AG153" s="17">
        <v>0.15636156229815801</v>
      </c>
      <c r="AH153" s="17">
        <v>0.15345666434628299</v>
      </c>
      <c r="AI153" s="17"/>
      <c r="AJ153" s="17">
        <v>0.15648077604778099</v>
      </c>
      <c r="AK153" s="17">
        <v>0.144689550784284</v>
      </c>
      <c r="AL153" s="17">
        <v>0.12543778621211599</v>
      </c>
      <c r="AM153" s="17">
        <v>9.62091797125883E-2</v>
      </c>
      <c r="AN153" s="17">
        <v>0.138142282803975</v>
      </c>
      <c r="AO153" s="17"/>
      <c r="AP153" s="17">
        <v>0.16085748048298901</v>
      </c>
      <c r="AQ153" s="17">
        <v>0.14238763940983401</v>
      </c>
      <c r="AR153" s="17">
        <v>0.16032696213366199</v>
      </c>
      <c r="AS153" s="17"/>
      <c r="AT153" s="17">
        <v>0.137004430418563</v>
      </c>
      <c r="AU153" s="17">
        <v>0.14071096346134901</v>
      </c>
      <c r="AV153" s="17">
        <v>0.15963229492050399</v>
      </c>
      <c r="AW153" s="17">
        <v>0.14573467718963301</v>
      </c>
      <c r="AX153" s="17">
        <v>0.14672254221642</v>
      </c>
      <c r="AY153" s="17"/>
      <c r="AZ153" s="17">
        <v>0.14411046326219801</v>
      </c>
      <c r="BA153" s="17">
        <v>0.135686202555902</v>
      </c>
      <c r="BB153" s="17">
        <v>0.15653659505109799</v>
      </c>
      <c r="BC153" s="17">
        <v>0.20097976749470101</v>
      </c>
      <c r="BD153" s="17">
        <v>0.14603445048310601</v>
      </c>
      <c r="BE153" s="17">
        <v>0.153104454877625</v>
      </c>
      <c r="BF153" s="17">
        <v>0.13959206900739901</v>
      </c>
      <c r="BG153" s="17">
        <v>0.120172425322151</v>
      </c>
      <c r="BH153" s="17">
        <v>0.13978064568294299</v>
      </c>
      <c r="BI153" s="17">
        <v>0.123383920840317</v>
      </c>
      <c r="BJ153" s="17">
        <v>0.16136415315031</v>
      </c>
      <c r="BK153" s="17">
        <v>0.13700001408395801</v>
      </c>
      <c r="BL153" s="17">
        <v>0.158470519858318</v>
      </c>
      <c r="BM153" s="17">
        <v>0.15146875969360599</v>
      </c>
      <c r="BN153" s="17">
        <v>0.13524020109750701</v>
      </c>
      <c r="BO153" s="17">
        <v>0.15592434369248101</v>
      </c>
      <c r="BP153" s="17"/>
      <c r="BQ153" s="17">
        <v>0.16004911768604699</v>
      </c>
      <c r="BR153" s="17">
        <v>0.14364665105271199</v>
      </c>
    </row>
    <row r="154" spans="2:70" x14ac:dyDescent="0.35">
      <c r="B154" t="s">
        <v>167</v>
      </c>
      <c r="C154" s="17">
        <v>3.9545088505240397E-2</v>
      </c>
      <c r="D154" s="17">
        <v>3.7271008344968902E-2</v>
      </c>
      <c r="E154" s="17">
        <v>4.1291998568500597E-2</v>
      </c>
      <c r="F154" s="17"/>
      <c r="G154" s="17">
        <v>3.7027870678420498E-2</v>
      </c>
      <c r="H154" s="17">
        <v>4.3147433560604999E-2</v>
      </c>
      <c r="I154" s="17">
        <v>4.45507553544158E-2</v>
      </c>
      <c r="J154" s="17">
        <v>2.8280414877383E-2</v>
      </c>
      <c r="K154" s="17">
        <v>4.2359557656547399E-2</v>
      </c>
      <c r="L154" s="17">
        <v>4.1526269099719203E-2</v>
      </c>
      <c r="M154" s="17"/>
      <c r="N154" s="17">
        <v>2.9121973901177399E-2</v>
      </c>
      <c r="O154" s="17">
        <v>3.3878556809747398E-2</v>
      </c>
      <c r="P154" s="17">
        <v>5.1542127751070498E-2</v>
      </c>
      <c r="Q154" s="17">
        <v>4.5730350059188601E-2</v>
      </c>
      <c r="R154" s="17"/>
      <c r="S154" s="17">
        <v>2.9453921514850202E-2</v>
      </c>
      <c r="T154" s="17">
        <v>3.01754632374143E-2</v>
      </c>
      <c r="U154" s="17">
        <v>2.6206419680536601E-2</v>
      </c>
      <c r="V154" s="17">
        <v>4.1890136372613303E-2</v>
      </c>
      <c r="W154" s="17">
        <v>3.3671800751027998E-2</v>
      </c>
      <c r="X154" s="17">
        <v>5.46750188786264E-2</v>
      </c>
      <c r="Y154" s="17">
        <v>1.8535658703805101E-2</v>
      </c>
      <c r="Z154" s="17">
        <v>4.6290992210295798E-2</v>
      </c>
      <c r="AA154" s="17">
        <v>4.0273970423116902E-2</v>
      </c>
      <c r="AB154" s="17">
        <v>5.7829211219523897E-2</v>
      </c>
      <c r="AC154" s="17">
        <v>0.100257004928079</v>
      </c>
      <c r="AD154" s="17">
        <v>1.22501544716246E-2</v>
      </c>
      <c r="AE154" s="17"/>
      <c r="AF154" s="17">
        <v>4.5742335109593898E-2</v>
      </c>
      <c r="AG154" s="17">
        <v>3.2570208959453499E-2</v>
      </c>
      <c r="AH154" s="17">
        <v>4.8873782146496597E-2</v>
      </c>
      <c r="AI154" s="17"/>
      <c r="AJ154" s="17">
        <v>3.7899774805209799E-2</v>
      </c>
      <c r="AK154" s="17">
        <v>4.0096236045421001E-2</v>
      </c>
      <c r="AL154" s="17">
        <v>4.8459943225244197E-2</v>
      </c>
      <c r="AM154" s="17">
        <v>9.7398418534236295E-2</v>
      </c>
      <c r="AN154" s="17">
        <v>3.9977108185739699E-2</v>
      </c>
      <c r="AO154" s="17"/>
      <c r="AP154" s="17">
        <v>3.7083869619881901E-2</v>
      </c>
      <c r="AQ154" s="17">
        <v>3.9395237366962502E-2</v>
      </c>
      <c r="AR154" s="17">
        <v>4.2502537155943203E-2</v>
      </c>
      <c r="AS154" s="17"/>
      <c r="AT154" s="17">
        <v>4.6309195347317797E-2</v>
      </c>
      <c r="AU154" s="17">
        <v>3.8853497128345099E-2</v>
      </c>
      <c r="AV154" s="17">
        <v>3.9475198228227301E-2</v>
      </c>
      <c r="AW154" s="17">
        <v>2.6299529732893699E-2</v>
      </c>
      <c r="AX154" s="17">
        <v>1.77908879801537E-2</v>
      </c>
      <c r="AY154" s="17"/>
      <c r="AZ154" s="17">
        <v>2.7752077432577901E-2</v>
      </c>
      <c r="BA154" s="17">
        <v>5.3505271635183697E-2</v>
      </c>
      <c r="BB154" s="17">
        <v>5.12811651488249E-2</v>
      </c>
      <c r="BC154" s="17">
        <v>3.2957297669450998E-2</v>
      </c>
      <c r="BD154" s="17">
        <v>5.2205036288262001E-2</v>
      </c>
      <c r="BE154" s="17">
        <v>2.7862645105473802E-2</v>
      </c>
      <c r="BF154" s="17">
        <v>4.2203693590560303E-2</v>
      </c>
      <c r="BG154" s="17">
        <v>2.7556393496938499E-2</v>
      </c>
      <c r="BH154" s="17">
        <v>8.2370293997990895E-2</v>
      </c>
      <c r="BI154" s="17">
        <v>2.4191727381471202E-2</v>
      </c>
      <c r="BJ154" s="17">
        <v>3.2922220357017903E-2</v>
      </c>
      <c r="BK154" s="17">
        <v>2.4003160694767101E-2</v>
      </c>
      <c r="BL154" s="17">
        <v>3.3773354667079099E-2</v>
      </c>
      <c r="BM154" s="17">
        <v>8.9679141114369608E-3</v>
      </c>
      <c r="BN154" s="17">
        <v>2.26386121267062E-2</v>
      </c>
      <c r="BO154" s="17">
        <v>4.1823003494780103E-2</v>
      </c>
      <c r="BP154" s="17"/>
      <c r="BQ154" s="17">
        <v>3.48719964736783E-2</v>
      </c>
      <c r="BR154" s="17">
        <v>4.2063837637617597E-2</v>
      </c>
    </row>
    <row r="155" spans="2:70" x14ac:dyDescent="0.35">
      <c r="B155" t="s">
        <v>129</v>
      </c>
      <c r="C155" s="17">
        <v>0.103482966113563</v>
      </c>
      <c r="D155" s="17">
        <v>0.10622784700082299</v>
      </c>
      <c r="E155" s="17">
        <v>0.10039518672966</v>
      </c>
      <c r="F155" s="17"/>
      <c r="G155" s="17">
        <v>0.185733796740956</v>
      </c>
      <c r="H155" s="17">
        <v>0.13701423861274101</v>
      </c>
      <c r="I155" s="17">
        <v>0.110970791410063</v>
      </c>
      <c r="J155" s="17">
        <v>0.10363563283597101</v>
      </c>
      <c r="K155" s="17">
        <v>5.8322316677789199E-2</v>
      </c>
      <c r="L155" s="17">
        <v>4.5472822743460303E-2</v>
      </c>
      <c r="M155" s="17"/>
      <c r="N155" s="17">
        <v>5.5713017969219701E-2</v>
      </c>
      <c r="O155" s="17">
        <v>9.9848919291802493E-2</v>
      </c>
      <c r="P155" s="17">
        <v>0.125329887437131</v>
      </c>
      <c r="Q155" s="17">
        <v>0.13771657081578501</v>
      </c>
      <c r="R155" s="17"/>
      <c r="S155" s="17">
        <v>0.104021957580075</v>
      </c>
      <c r="T155" s="17">
        <v>8.0074220473716706E-2</v>
      </c>
      <c r="U155" s="17">
        <v>9.2164900039152495E-2</v>
      </c>
      <c r="V155" s="17">
        <v>0.11234887845941099</v>
      </c>
      <c r="W155" s="17">
        <v>0.13398343405660401</v>
      </c>
      <c r="X155" s="17">
        <v>0.128506376430361</v>
      </c>
      <c r="Y155" s="17">
        <v>0.11920385403743</v>
      </c>
      <c r="Z155" s="17">
        <v>9.81811099412674E-2</v>
      </c>
      <c r="AA155" s="17">
        <v>9.4875885130064799E-2</v>
      </c>
      <c r="AB155" s="17">
        <v>8.0043271954119893E-2</v>
      </c>
      <c r="AC155" s="17">
        <v>0.11252862282190899</v>
      </c>
      <c r="AD155" s="17">
        <v>0.11168504189636</v>
      </c>
      <c r="AE155" s="17"/>
      <c r="AF155" s="17">
        <v>8.3893273279629199E-2</v>
      </c>
      <c r="AG155" s="17">
        <v>6.8981916278821498E-2</v>
      </c>
      <c r="AH155" s="17">
        <v>0.19212026972323601</v>
      </c>
      <c r="AI155" s="17"/>
      <c r="AJ155" s="17">
        <v>6.4098485882790601E-2</v>
      </c>
      <c r="AK155" s="17">
        <v>9.2766634471664097E-2</v>
      </c>
      <c r="AL155" s="17">
        <v>5.9908218600331901E-2</v>
      </c>
      <c r="AM155" s="17">
        <v>0.10143867845905399</v>
      </c>
      <c r="AN155" s="17">
        <v>0.244164223990808</v>
      </c>
      <c r="AO155" s="17"/>
      <c r="AP155" s="17">
        <v>6.60082456986303E-2</v>
      </c>
      <c r="AQ155" s="17">
        <v>8.4709132981377402E-2</v>
      </c>
      <c r="AR155" s="17">
        <v>6.5484071597522606E-2</v>
      </c>
      <c r="AS155" s="17"/>
      <c r="AT155" s="17">
        <v>0.13017522221119401</v>
      </c>
      <c r="AU155" s="17">
        <v>0.107540594650606</v>
      </c>
      <c r="AV155" s="17">
        <v>9.4480399894369793E-2</v>
      </c>
      <c r="AW155" s="17">
        <v>8.3306517272856498E-2</v>
      </c>
      <c r="AX155" s="17">
        <v>2.8559342861021499E-2</v>
      </c>
      <c r="AY155" s="17"/>
      <c r="AZ155" s="17">
        <v>0.24596775374848301</v>
      </c>
      <c r="BA155" s="17">
        <v>0.154905377695357</v>
      </c>
      <c r="BB155" s="17">
        <v>9.0983828458783306E-2</v>
      </c>
      <c r="BC155" s="17">
        <v>0.11215673571007601</v>
      </c>
      <c r="BD155" s="17">
        <v>0.11538958181391699</v>
      </c>
      <c r="BE155" s="17">
        <v>0.13238718368465399</v>
      </c>
      <c r="BF155" s="17">
        <v>6.5330550499657705E-2</v>
      </c>
      <c r="BG155" s="17">
        <v>8.2531661521700106E-2</v>
      </c>
      <c r="BH155" s="17">
        <v>9.6619053962963206E-2</v>
      </c>
      <c r="BI155" s="17">
        <v>7.4419258093664606E-2</v>
      </c>
      <c r="BJ155" s="17">
        <v>0.119868276646558</v>
      </c>
      <c r="BK155" s="17">
        <v>3.5248442452081197E-2</v>
      </c>
      <c r="BL155" s="17">
        <v>5.4171338852783898E-2</v>
      </c>
      <c r="BM155" s="17">
        <v>0.100331198181825</v>
      </c>
      <c r="BN155" s="17">
        <v>9.7427914895671194E-2</v>
      </c>
      <c r="BO155" s="17">
        <v>8.5286683328109805E-2</v>
      </c>
      <c r="BP155" s="17"/>
      <c r="BQ155" s="17">
        <v>2.85349677923992E-2</v>
      </c>
      <c r="BR155" s="17">
        <v>0.13412799647446</v>
      </c>
    </row>
    <row r="156" spans="2:70" x14ac:dyDescent="0.35">
      <c r="C156" s="17"/>
      <c r="D156" s="17"/>
      <c r="E156" s="17"/>
      <c r="F156" s="17"/>
      <c r="G156" s="17"/>
      <c r="H156" s="17"/>
      <c r="I156" s="17"/>
      <c r="J156" s="17"/>
      <c r="K156" s="17"/>
      <c r="L156" s="17"/>
      <c r="M156" s="17"/>
      <c r="N156" s="17"/>
      <c r="O156" s="17"/>
      <c r="P156" s="17"/>
      <c r="Q156" s="17"/>
      <c r="R156" s="17"/>
      <c r="S156" s="17"/>
      <c r="T156" s="17"/>
      <c r="U156" s="17"/>
      <c r="V156" s="17"/>
      <c r="W156" s="17"/>
      <c r="X156" s="17"/>
      <c r="Y156" s="17"/>
      <c r="Z156" s="17"/>
      <c r="AA156" s="17"/>
      <c r="AB156" s="17"/>
      <c r="AC156" s="17"/>
      <c r="AD156" s="17"/>
      <c r="AE156" s="17"/>
      <c r="AF156" s="17"/>
      <c r="AG156" s="17"/>
      <c r="AH156" s="17"/>
      <c r="AI156" s="17"/>
      <c r="AJ156" s="17"/>
      <c r="AK156" s="17"/>
      <c r="AL156" s="17"/>
      <c r="AM156" s="17"/>
      <c r="AN156" s="17"/>
      <c r="AO156" s="17"/>
      <c r="AP156" s="17"/>
      <c r="AQ156" s="17"/>
      <c r="AR156" s="17"/>
      <c r="AS156" s="17"/>
      <c r="AT156" s="17"/>
      <c r="AU156" s="17"/>
      <c r="AV156" s="17"/>
      <c r="AW156" s="17"/>
      <c r="AX156" s="17"/>
      <c r="AY156" s="17"/>
      <c r="AZ156" s="17"/>
      <c r="BA156" s="17"/>
      <c r="BB156" s="17"/>
      <c r="BC156" s="17"/>
      <c r="BD156" s="17"/>
      <c r="BE156" s="17"/>
      <c r="BF156" s="17"/>
      <c r="BG156" s="17"/>
      <c r="BH156" s="17"/>
      <c r="BI156" s="17"/>
      <c r="BJ156" s="17"/>
      <c r="BK156" s="17"/>
      <c r="BL156" s="17"/>
      <c r="BM156" s="17"/>
      <c r="BN156" s="17"/>
      <c r="BO156" s="17"/>
      <c r="BP156" s="17"/>
      <c r="BQ156" s="17"/>
      <c r="BR156" s="17"/>
    </row>
    <row r="157" spans="2:70" x14ac:dyDescent="0.35">
      <c r="B157" s="6" t="s">
        <v>178</v>
      </c>
      <c r="C157" s="17"/>
      <c r="D157" s="17"/>
      <c r="E157" s="17"/>
      <c r="F157" s="17"/>
      <c r="G157" s="17"/>
      <c r="H157" s="17"/>
      <c r="I157" s="17"/>
      <c r="J157" s="17"/>
      <c r="K157" s="17"/>
      <c r="L157" s="17"/>
      <c r="M157" s="17"/>
      <c r="N157" s="17"/>
      <c r="O157" s="17"/>
      <c r="P157" s="17"/>
      <c r="Q157" s="17"/>
      <c r="R157" s="17"/>
      <c r="S157" s="17"/>
      <c r="T157" s="17"/>
      <c r="U157" s="17"/>
      <c r="V157" s="17"/>
      <c r="W157" s="17"/>
      <c r="X157" s="17"/>
      <c r="Y157" s="17"/>
      <c r="Z157" s="17"/>
      <c r="AA157" s="17"/>
      <c r="AB157" s="17"/>
      <c r="AC157" s="17"/>
      <c r="AD157" s="17"/>
      <c r="AE157" s="17"/>
      <c r="AF157" s="17"/>
      <c r="AG157" s="17"/>
      <c r="AH157" s="17"/>
      <c r="AI157" s="17"/>
      <c r="AJ157" s="17"/>
      <c r="AK157" s="17"/>
      <c r="AL157" s="17"/>
      <c r="AM157" s="17"/>
      <c r="AN157" s="17"/>
      <c r="AO157" s="17"/>
      <c r="AP157" s="17"/>
      <c r="AQ157" s="17"/>
      <c r="AR157" s="17"/>
      <c r="AS157" s="17"/>
      <c r="AT157" s="17"/>
      <c r="AU157" s="17"/>
      <c r="AV157" s="17"/>
      <c r="AW157" s="17"/>
      <c r="AX157" s="17"/>
      <c r="AY157" s="17"/>
      <c r="AZ157" s="17"/>
      <c r="BA157" s="17"/>
      <c r="BB157" s="17"/>
      <c r="BC157" s="17"/>
      <c r="BD157" s="17"/>
      <c r="BE157" s="17"/>
      <c r="BF157" s="17"/>
      <c r="BG157" s="17"/>
      <c r="BH157" s="17"/>
      <c r="BI157" s="17"/>
      <c r="BJ157" s="17"/>
      <c r="BK157" s="17"/>
      <c r="BL157" s="17"/>
      <c r="BM157" s="17"/>
      <c r="BN157" s="17"/>
      <c r="BO157" s="17"/>
      <c r="BP157" s="17"/>
      <c r="BQ157" s="17"/>
      <c r="BR157" s="17"/>
    </row>
    <row r="158" spans="2:70" x14ac:dyDescent="0.35">
      <c r="B158" s="24" t="s">
        <v>97</v>
      </c>
      <c r="C158" s="17"/>
      <c r="D158" s="17"/>
      <c r="E158" s="17"/>
      <c r="F158" s="17"/>
      <c r="G158" s="17"/>
      <c r="H158" s="17"/>
      <c r="I158" s="17"/>
      <c r="J158" s="17"/>
      <c r="K158" s="17"/>
      <c r="L158" s="17"/>
      <c r="M158" s="17"/>
      <c r="N158" s="17"/>
      <c r="O158" s="17"/>
      <c r="P158" s="17"/>
      <c r="Q158" s="17"/>
      <c r="R158" s="17"/>
      <c r="S158" s="17"/>
      <c r="T158" s="17"/>
      <c r="U158" s="17"/>
      <c r="V158" s="17"/>
      <c r="W158" s="17"/>
      <c r="X158" s="17"/>
      <c r="Y158" s="17"/>
      <c r="Z158" s="17"/>
      <c r="AA158" s="17"/>
      <c r="AB158" s="17"/>
      <c r="AC158" s="17"/>
      <c r="AD158" s="17"/>
      <c r="AE158" s="17"/>
      <c r="AF158" s="17"/>
      <c r="AG158" s="17"/>
      <c r="AH158" s="17"/>
      <c r="AI158" s="17"/>
      <c r="AJ158" s="17"/>
      <c r="AK158" s="17"/>
      <c r="AL158" s="17"/>
      <c r="AM158" s="17"/>
      <c r="AN158" s="17"/>
      <c r="AO158" s="17"/>
      <c r="AP158" s="17"/>
      <c r="AQ158" s="17"/>
      <c r="AR158" s="17"/>
      <c r="AS158" s="17"/>
      <c r="AT158" s="17"/>
      <c r="AU158" s="17"/>
      <c r="AV158" s="17"/>
      <c r="AW158" s="17"/>
      <c r="AX158" s="17"/>
      <c r="AY158" s="17"/>
      <c r="AZ158" s="17"/>
      <c r="BA158" s="17"/>
      <c r="BB158" s="17"/>
      <c r="BC158" s="17"/>
      <c r="BD158" s="17"/>
      <c r="BE158" s="17"/>
      <c r="BF158" s="17"/>
      <c r="BG158" s="17"/>
      <c r="BH158" s="17"/>
      <c r="BI158" s="17"/>
      <c r="BJ158" s="17"/>
      <c r="BK158" s="17"/>
      <c r="BL158" s="17"/>
      <c r="BM158" s="17"/>
      <c r="BN158" s="17"/>
      <c r="BO158" s="17"/>
      <c r="BP158" s="17"/>
      <c r="BQ158" s="17"/>
      <c r="BR158" s="17"/>
    </row>
    <row r="159" spans="2:70" x14ac:dyDescent="0.35">
      <c r="B159" t="s">
        <v>169</v>
      </c>
      <c r="C159" s="17">
        <v>0.567212674485014</v>
      </c>
      <c r="D159" s="17">
        <v>0.57503846633033995</v>
      </c>
      <c r="E159" s="17">
        <v>0.55823734893233101</v>
      </c>
      <c r="F159" s="17"/>
      <c r="G159" s="17">
        <v>0.60903312214611605</v>
      </c>
      <c r="H159" s="17">
        <v>0.57146723775294095</v>
      </c>
      <c r="I159" s="17">
        <v>0.59548728155304897</v>
      </c>
      <c r="J159" s="17">
        <v>0.60504549300969301</v>
      </c>
      <c r="K159" s="17">
        <v>0.53703461431586696</v>
      </c>
      <c r="L159" s="17">
        <v>0.50209839905530795</v>
      </c>
      <c r="M159" s="17"/>
      <c r="N159" s="17">
        <v>0.58694072827821797</v>
      </c>
      <c r="O159" s="17">
        <v>0.572441240363737</v>
      </c>
      <c r="P159" s="17">
        <v>0.54260849939154399</v>
      </c>
      <c r="Q159" s="17">
        <v>0.56164930036752103</v>
      </c>
      <c r="R159" s="17"/>
      <c r="S159" s="17">
        <v>0.60434940596519005</v>
      </c>
      <c r="T159" s="17">
        <v>0.56562755562200195</v>
      </c>
      <c r="U159" s="17">
        <v>0.57738635786317904</v>
      </c>
      <c r="V159" s="17">
        <v>0.54651139879898902</v>
      </c>
      <c r="W159" s="17">
        <v>0.61532476220754595</v>
      </c>
      <c r="X159" s="17">
        <v>0.56926743081214304</v>
      </c>
      <c r="Y159" s="17">
        <v>0.55954337737338</v>
      </c>
      <c r="Z159" s="17">
        <v>0.54108266097107705</v>
      </c>
      <c r="AA159" s="17">
        <v>0.56136074230722999</v>
      </c>
      <c r="AB159" s="17">
        <v>0.52137888433934698</v>
      </c>
      <c r="AC159" s="17">
        <v>0.58166920814636702</v>
      </c>
      <c r="AD159" s="17">
        <v>0.50693871482836095</v>
      </c>
      <c r="AE159" s="17"/>
      <c r="AF159" s="17">
        <v>0.53914374914334495</v>
      </c>
      <c r="AG159" s="17">
        <v>0.57963983451987799</v>
      </c>
      <c r="AH159" s="17">
        <v>0.54152792181542997</v>
      </c>
      <c r="AI159" s="17"/>
      <c r="AJ159" s="17">
        <v>0.54214004068252897</v>
      </c>
      <c r="AK159" s="17">
        <v>0.59570448445717605</v>
      </c>
      <c r="AL159" s="17">
        <v>0.55975042136348896</v>
      </c>
      <c r="AM159" s="17">
        <v>0.59225460565544996</v>
      </c>
      <c r="AN159" s="17">
        <v>0.53207226031348198</v>
      </c>
      <c r="AO159" s="17"/>
      <c r="AP159" s="17">
        <v>0.54374752545092397</v>
      </c>
      <c r="AQ159" s="17">
        <v>0.61579699266955101</v>
      </c>
      <c r="AR159" s="17">
        <v>0.50555941763580803</v>
      </c>
      <c r="AS159" s="17"/>
      <c r="AT159" s="17">
        <v>0.52969881432844701</v>
      </c>
      <c r="AU159" s="17">
        <v>0.57991566809195205</v>
      </c>
      <c r="AV159" s="17">
        <v>0.58311343641705204</v>
      </c>
      <c r="AW159" s="17">
        <v>0.57161655516154097</v>
      </c>
      <c r="AX159" s="17">
        <v>0.63469450505329605</v>
      </c>
      <c r="AY159" s="17"/>
      <c r="AZ159" s="17">
        <v>0.44519765881505802</v>
      </c>
      <c r="BA159" s="17">
        <v>0.523916171141111</v>
      </c>
      <c r="BB159" s="17">
        <v>0.54674254743115402</v>
      </c>
      <c r="BC159" s="17">
        <v>0.55578183881179299</v>
      </c>
      <c r="BD159" s="17">
        <v>0.60141232090723196</v>
      </c>
      <c r="BE159" s="17">
        <v>0.533663695855769</v>
      </c>
      <c r="BF159" s="17">
        <v>0.610263173893694</v>
      </c>
      <c r="BG159" s="17">
        <v>0.589464016624895</v>
      </c>
      <c r="BH159" s="17">
        <v>0.52012360549847902</v>
      </c>
      <c r="BI159" s="17">
        <v>0.51769306943356996</v>
      </c>
      <c r="BJ159" s="17">
        <v>0.56461931521990605</v>
      </c>
      <c r="BK159" s="17">
        <v>0.59225070354346798</v>
      </c>
      <c r="BL159" s="17">
        <v>0.59357021068077798</v>
      </c>
      <c r="BM159" s="17">
        <v>0.57337217512108596</v>
      </c>
      <c r="BN159" s="17">
        <v>0.58989778809098103</v>
      </c>
      <c r="BO159" s="17">
        <v>0.62243292612788303</v>
      </c>
      <c r="BP159" s="17"/>
      <c r="BQ159" s="17">
        <v>0.643185420579508</v>
      </c>
      <c r="BR159" s="17">
        <v>0.53261373618408403</v>
      </c>
    </row>
    <row r="160" spans="2:70" x14ac:dyDescent="0.35">
      <c r="B160" t="s">
        <v>170</v>
      </c>
      <c r="C160" s="17">
        <v>0.51614970917671099</v>
      </c>
      <c r="D160" s="17">
        <v>0.47250129400463697</v>
      </c>
      <c r="E160" s="17">
        <v>0.55968092658386703</v>
      </c>
      <c r="F160" s="17"/>
      <c r="G160" s="17">
        <v>0.51999558802495105</v>
      </c>
      <c r="H160" s="17">
        <v>0.54810557585875197</v>
      </c>
      <c r="I160" s="17">
        <v>0.53168523713821003</v>
      </c>
      <c r="J160" s="17">
        <v>0.495396125767465</v>
      </c>
      <c r="K160" s="17">
        <v>0.45094049420446303</v>
      </c>
      <c r="L160" s="17">
        <v>0.53556592580221196</v>
      </c>
      <c r="M160" s="17"/>
      <c r="N160" s="17">
        <v>0.57624435751032299</v>
      </c>
      <c r="O160" s="17">
        <v>0.50288465882669997</v>
      </c>
      <c r="P160" s="17">
        <v>0.50805436010653604</v>
      </c>
      <c r="Q160" s="17">
        <v>0.47165198539212899</v>
      </c>
      <c r="R160" s="17"/>
      <c r="S160" s="17">
        <v>0.53290315686051204</v>
      </c>
      <c r="T160" s="17">
        <v>0.53378483516516095</v>
      </c>
      <c r="U160" s="17">
        <v>0.55401449219951004</v>
      </c>
      <c r="V160" s="17">
        <v>0.53181873967849203</v>
      </c>
      <c r="W160" s="17">
        <v>0.55171307775056</v>
      </c>
      <c r="X160" s="17">
        <v>0.53067847552994496</v>
      </c>
      <c r="Y160" s="17">
        <v>0.50805309923127995</v>
      </c>
      <c r="Z160" s="17">
        <v>0.48589978058616001</v>
      </c>
      <c r="AA160" s="17">
        <v>0.49085815068663402</v>
      </c>
      <c r="AB160" s="17">
        <v>0.46629102380217202</v>
      </c>
      <c r="AC160" s="17">
        <v>0.48615927190976199</v>
      </c>
      <c r="AD160" s="17">
        <v>0.44073766443182799</v>
      </c>
      <c r="AE160" s="17"/>
      <c r="AF160" s="17">
        <v>0.497402095265774</v>
      </c>
      <c r="AG160" s="17">
        <v>0.53070467809144495</v>
      </c>
      <c r="AH160" s="17">
        <v>0.47438771356717502</v>
      </c>
      <c r="AI160" s="17"/>
      <c r="AJ160" s="17">
        <v>0.52800195878262501</v>
      </c>
      <c r="AK160" s="17">
        <v>0.53341487185937397</v>
      </c>
      <c r="AL160" s="17">
        <v>0.499981027789629</v>
      </c>
      <c r="AM160" s="17">
        <v>0.45032056107465201</v>
      </c>
      <c r="AN160" s="17">
        <v>0.46505589215857401</v>
      </c>
      <c r="AO160" s="17"/>
      <c r="AP160" s="17">
        <v>0.51866017138110698</v>
      </c>
      <c r="AQ160" s="17">
        <v>0.54842577925950298</v>
      </c>
      <c r="AR160" s="17">
        <v>0.49363400522463802</v>
      </c>
      <c r="AS160" s="17"/>
      <c r="AT160" s="17">
        <v>0.46554022376543402</v>
      </c>
      <c r="AU160" s="17">
        <v>0.51298729433114898</v>
      </c>
      <c r="AV160" s="17">
        <v>0.53587839988556496</v>
      </c>
      <c r="AW160" s="17">
        <v>0.58420140344275096</v>
      </c>
      <c r="AX160" s="17">
        <v>0.44153325151413902</v>
      </c>
      <c r="AY160" s="17"/>
      <c r="AZ160" s="17">
        <v>0.47030514061219802</v>
      </c>
      <c r="BA160" s="17">
        <v>0.41384226008668001</v>
      </c>
      <c r="BB160" s="17">
        <v>0.46435320758602999</v>
      </c>
      <c r="BC160" s="17">
        <v>0.47702931902624701</v>
      </c>
      <c r="BD160" s="17">
        <v>0.50912817554735501</v>
      </c>
      <c r="BE160" s="17">
        <v>0.45826356261344298</v>
      </c>
      <c r="BF160" s="17">
        <v>0.54609675078690001</v>
      </c>
      <c r="BG160" s="17">
        <v>0.52241302371363496</v>
      </c>
      <c r="BH160" s="17">
        <v>0.50602702655046905</v>
      </c>
      <c r="BI160" s="17">
        <v>0.52835710189960605</v>
      </c>
      <c r="BJ160" s="17">
        <v>0.54963421441502702</v>
      </c>
      <c r="BK160" s="17">
        <v>0.60944207232165504</v>
      </c>
      <c r="BL160" s="17">
        <v>0.59597325901849496</v>
      </c>
      <c r="BM160" s="17">
        <v>0.58208971147826605</v>
      </c>
      <c r="BN160" s="17">
        <v>0.59932414596323802</v>
      </c>
      <c r="BO160" s="17">
        <v>0.61031570152457204</v>
      </c>
      <c r="BP160" s="17"/>
      <c r="BQ160" s="17">
        <v>0.55676911752273295</v>
      </c>
      <c r="BR160" s="17">
        <v>0.49619662986769297</v>
      </c>
    </row>
    <row r="161" spans="2:70" x14ac:dyDescent="0.35">
      <c r="B161" t="s">
        <v>171</v>
      </c>
      <c r="C161" s="17">
        <v>0.46692047240399598</v>
      </c>
      <c r="D161" s="17">
        <v>0.46229901622706199</v>
      </c>
      <c r="E161" s="17">
        <v>0.47050614045683498</v>
      </c>
      <c r="F161" s="17"/>
      <c r="G161" s="17">
        <v>0.32903771535944598</v>
      </c>
      <c r="H161" s="17">
        <v>0.43841350003725099</v>
      </c>
      <c r="I161" s="17">
        <v>0.47246369661134502</v>
      </c>
      <c r="J161" s="17">
        <v>0.46706363517243599</v>
      </c>
      <c r="K161" s="17">
        <v>0.50334992922916599</v>
      </c>
      <c r="L161" s="17">
        <v>0.55283955233860105</v>
      </c>
      <c r="M161" s="17"/>
      <c r="N161" s="17">
        <v>0.48102281205713998</v>
      </c>
      <c r="O161" s="17">
        <v>0.46404556411748099</v>
      </c>
      <c r="P161" s="17">
        <v>0.43672845515890302</v>
      </c>
      <c r="Q161" s="17">
        <v>0.48013236306412099</v>
      </c>
      <c r="R161" s="17"/>
      <c r="S161" s="17">
        <v>0.45969242487781298</v>
      </c>
      <c r="T161" s="17">
        <v>0.493676536249812</v>
      </c>
      <c r="U161" s="17">
        <v>0.45482743342495102</v>
      </c>
      <c r="V161" s="17">
        <v>0.48751492092715298</v>
      </c>
      <c r="W161" s="17">
        <v>0.42964923074994099</v>
      </c>
      <c r="X161" s="17">
        <v>0.46875185207567599</v>
      </c>
      <c r="Y161" s="17">
        <v>0.484710085548199</v>
      </c>
      <c r="Z161" s="17">
        <v>0.40124708030269102</v>
      </c>
      <c r="AA161" s="17">
        <v>0.46549306509131799</v>
      </c>
      <c r="AB161" s="17">
        <v>0.43215516981311702</v>
      </c>
      <c r="AC161" s="17">
        <v>0.51042804779891404</v>
      </c>
      <c r="AD161" s="17">
        <v>0.51348003286419597</v>
      </c>
      <c r="AE161" s="17"/>
      <c r="AF161" s="17">
        <v>0.49905726573938403</v>
      </c>
      <c r="AG161" s="17">
        <v>0.497069124872066</v>
      </c>
      <c r="AH161" s="17">
        <v>0.38319830189847598</v>
      </c>
      <c r="AI161" s="17"/>
      <c r="AJ161" s="17">
        <v>0.50812884119845803</v>
      </c>
      <c r="AK161" s="17">
        <v>0.46741368559535901</v>
      </c>
      <c r="AL161" s="17">
        <v>0.46296745800454198</v>
      </c>
      <c r="AM161" s="17">
        <v>0.352659705080964</v>
      </c>
      <c r="AN161" s="17">
        <v>0.403058320667669</v>
      </c>
      <c r="AO161" s="17"/>
      <c r="AP161" s="17">
        <v>0.52170214325674602</v>
      </c>
      <c r="AQ161" s="17">
        <v>0.47761487229862898</v>
      </c>
      <c r="AR161" s="17">
        <v>0.46978683586147602</v>
      </c>
      <c r="AS161" s="17"/>
      <c r="AT161" s="17">
        <v>0.49858127883042103</v>
      </c>
      <c r="AU161" s="17">
        <v>0.46801925354385299</v>
      </c>
      <c r="AV161" s="17">
        <v>0.440581349161217</v>
      </c>
      <c r="AW161" s="17">
        <v>0.44071875741886002</v>
      </c>
      <c r="AX161" s="17">
        <v>0.47514795614399002</v>
      </c>
      <c r="AY161" s="17"/>
      <c r="AZ161" s="17">
        <v>0.23007308977152399</v>
      </c>
      <c r="BA161" s="17">
        <v>0.45195204588573601</v>
      </c>
      <c r="BB161" s="17">
        <v>0.49344639257668899</v>
      </c>
      <c r="BC161" s="17">
        <v>0.53308317652448101</v>
      </c>
      <c r="BD161" s="17">
        <v>0.49194304444371501</v>
      </c>
      <c r="BE161" s="17">
        <v>0.44959147766706098</v>
      </c>
      <c r="BF161" s="17">
        <v>0.43737826695694798</v>
      </c>
      <c r="BG161" s="17">
        <v>0.47025841946514801</v>
      </c>
      <c r="BH161" s="17">
        <v>0.43351966514538098</v>
      </c>
      <c r="BI161" s="17">
        <v>0.49410087668248698</v>
      </c>
      <c r="BJ161" s="17">
        <v>0.40167470735882399</v>
      </c>
      <c r="BK161" s="17">
        <v>0.51555947875460495</v>
      </c>
      <c r="BL161" s="17">
        <v>0.524236222949787</v>
      </c>
      <c r="BM161" s="17">
        <v>0.55496662889553505</v>
      </c>
      <c r="BN161" s="17">
        <v>0.45945611915831103</v>
      </c>
      <c r="BO161" s="17">
        <v>0.45468505322943997</v>
      </c>
      <c r="BP161" s="17"/>
      <c r="BQ161" s="17">
        <v>0.47225135113273198</v>
      </c>
      <c r="BR161" s="17">
        <v>0.46632646995535898</v>
      </c>
    </row>
    <row r="162" spans="2:70" x14ac:dyDescent="0.35">
      <c r="B162" t="s">
        <v>172</v>
      </c>
      <c r="C162" s="17">
        <v>0.43824702866553</v>
      </c>
      <c r="D162" s="17">
        <v>0.43407997733091802</v>
      </c>
      <c r="E162" s="17">
        <v>0.44100601609386803</v>
      </c>
      <c r="F162" s="17"/>
      <c r="G162" s="17">
        <v>0.497325602020528</v>
      </c>
      <c r="H162" s="17">
        <v>0.52856763263790096</v>
      </c>
      <c r="I162" s="17">
        <v>0.52356660572427105</v>
      </c>
      <c r="J162" s="17">
        <v>0.464265547814599</v>
      </c>
      <c r="K162" s="17">
        <v>0.40293957465938002</v>
      </c>
      <c r="L162" s="17">
        <v>0.25813573354078601</v>
      </c>
      <c r="M162" s="17"/>
      <c r="N162" s="17">
        <v>0.44412130437977199</v>
      </c>
      <c r="O162" s="17">
        <v>0.445844162107568</v>
      </c>
      <c r="P162" s="17">
        <v>0.44738178489998798</v>
      </c>
      <c r="Q162" s="17">
        <v>0.41445952451842499</v>
      </c>
      <c r="R162" s="17"/>
      <c r="S162" s="17">
        <v>0.50813697303419603</v>
      </c>
      <c r="T162" s="17">
        <v>0.43787724839230102</v>
      </c>
      <c r="U162" s="17">
        <v>0.41086685709623</v>
      </c>
      <c r="V162" s="17">
        <v>0.42233190329342701</v>
      </c>
      <c r="W162" s="17">
        <v>0.39174969610195798</v>
      </c>
      <c r="X162" s="17">
        <v>0.44366666084546902</v>
      </c>
      <c r="Y162" s="17">
        <v>0.450492977256371</v>
      </c>
      <c r="Z162" s="17">
        <v>0.40177441766253402</v>
      </c>
      <c r="AA162" s="17">
        <v>0.40153354063163399</v>
      </c>
      <c r="AB162" s="17">
        <v>0.41713982856037701</v>
      </c>
      <c r="AC162" s="17">
        <v>0.47627844009722298</v>
      </c>
      <c r="AD162" s="17">
        <v>0.47684952081327397</v>
      </c>
      <c r="AE162" s="17"/>
      <c r="AF162" s="17">
        <v>0.38814872816734702</v>
      </c>
      <c r="AG162" s="17">
        <v>0.44499525959245401</v>
      </c>
      <c r="AH162" s="17">
        <v>0.48294232240505403</v>
      </c>
      <c r="AI162" s="17"/>
      <c r="AJ162" s="17">
        <v>0.38002947154328898</v>
      </c>
      <c r="AK162" s="17">
        <v>0.48763502761989902</v>
      </c>
      <c r="AL162" s="17">
        <v>0.38728709512826798</v>
      </c>
      <c r="AM162" s="17">
        <v>0.35748827933520999</v>
      </c>
      <c r="AN162" s="17">
        <v>0.47306943914340999</v>
      </c>
      <c r="AO162" s="17"/>
      <c r="AP162" s="17">
        <v>0.37618578964537602</v>
      </c>
      <c r="AQ162" s="17">
        <v>0.495869163802378</v>
      </c>
      <c r="AR162" s="17">
        <v>0.39994291057829801</v>
      </c>
      <c r="AS162" s="17"/>
      <c r="AT162" s="17">
        <v>0.40739021661287</v>
      </c>
      <c r="AU162" s="17">
        <v>0.43913630030395001</v>
      </c>
      <c r="AV162" s="17">
        <v>0.46115231230854198</v>
      </c>
      <c r="AW162" s="17">
        <v>0.48537472243229501</v>
      </c>
      <c r="AX162" s="17">
        <v>0.43063535162591399</v>
      </c>
      <c r="AY162" s="17"/>
      <c r="AZ162" s="17">
        <v>0.470673223029143</v>
      </c>
      <c r="BA162" s="17">
        <v>0.39496959729709902</v>
      </c>
      <c r="BB162" s="17">
        <v>0.43090279854056102</v>
      </c>
      <c r="BC162" s="17">
        <v>0.38475140991676599</v>
      </c>
      <c r="BD162" s="17">
        <v>0.44979273456095398</v>
      </c>
      <c r="BE162" s="17">
        <v>0.39221383923244402</v>
      </c>
      <c r="BF162" s="17">
        <v>0.46350743344722101</v>
      </c>
      <c r="BG162" s="17">
        <v>0.42750712253432899</v>
      </c>
      <c r="BH162" s="17">
        <v>0.45446977159288299</v>
      </c>
      <c r="BI162" s="17">
        <v>0.42395189411664203</v>
      </c>
      <c r="BJ162" s="17">
        <v>0.42736997615459299</v>
      </c>
      <c r="BK162" s="17">
        <v>0.47184533151507402</v>
      </c>
      <c r="BL162" s="17">
        <v>0.52067998463062704</v>
      </c>
      <c r="BM162" s="17">
        <v>0.51741307958086202</v>
      </c>
      <c r="BN162" s="17">
        <v>0.451748090410592</v>
      </c>
      <c r="BO162" s="17">
        <v>0.45294736885988302</v>
      </c>
      <c r="BP162" s="17"/>
      <c r="BQ162" s="17">
        <v>0.46691363645279899</v>
      </c>
      <c r="BR162" s="17">
        <v>0.42220965397826299</v>
      </c>
    </row>
    <row r="163" spans="2:70" x14ac:dyDescent="0.35">
      <c r="B163" t="s">
        <v>173</v>
      </c>
      <c r="C163" s="17">
        <v>0.38896917751799798</v>
      </c>
      <c r="D163" s="17">
        <v>0.55546807582859103</v>
      </c>
      <c r="E163" s="17">
        <v>0.22757391570925301</v>
      </c>
      <c r="F163" s="17"/>
      <c r="G163" s="17">
        <v>0.37840962137263801</v>
      </c>
      <c r="H163" s="17">
        <v>0.37705755805235402</v>
      </c>
      <c r="I163" s="17">
        <v>0.40300530968075898</v>
      </c>
      <c r="J163" s="17">
        <v>0.39605431657826801</v>
      </c>
      <c r="K163" s="17">
        <v>0.40168917197993498</v>
      </c>
      <c r="L163" s="17">
        <v>0.37990396413567901</v>
      </c>
      <c r="M163" s="17"/>
      <c r="N163" s="17">
        <v>0.45250434790808802</v>
      </c>
      <c r="O163" s="17">
        <v>0.37774007018865402</v>
      </c>
      <c r="P163" s="17">
        <v>0.37462360809440098</v>
      </c>
      <c r="Q163" s="17">
        <v>0.34358792642735803</v>
      </c>
      <c r="R163" s="17"/>
      <c r="S163" s="17">
        <v>0.42045890564716598</v>
      </c>
      <c r="T163" s="17">
        <v>0.37342721637406401</v>
      </c>
      <c r="U163" s="17">
        <v>0.36640613424298102</v>
      </c>
      <c r="V163" s="17">
        <v>0.386290370057774</v>
      </c>
      <c r="W163" s="17">
        <v>0.330021540356285</v>
      </c>
      <c r="X163" s="17">
        <v>0.38585734276314099</v>
      </c>
      <c r="Y163" s="17">
        <v>0.39116667505737801</v>
      </c>
      <c r="Z163" s="17">
        <v>0.38939151454506499</v>
      </c>
      <c r="AA163" s="17">
        <v>0.42952850499366002</v>
      </c>
      <c r="AB163" s="17">
        <v>0.40039324911957203</v>
      </c>
      <c r="AC163" s="17">
        <v>0.29983448622290598</v>
      </c>
      <c r="AD163" s="17">
        <v>0.48436126838811899</v>
      </c>
      <c r="AE163" s="17"/>
      <c r="AF163" s="17">
        <v>0.39659790770571202</v>
      </c>
      <c r="AG163" s="17">
        <v>0.40755088028571901</v>
      </c>
      <c r="AH163" s="17">
        <v>0.340105917081647</v>
      </c>
      <c r="AI163" s="17"/>
      <c r="AJ163" s="17">
        <v>0.44830253854990199</v>
      </c>
      <c r="AK163" s="17">
        <v>0.38816079123050201</v>
      </c>
      <c r="AL163" s="17">
        <v>0.327460956664892</v>
      </c>
      <c r="AM163" s="17">
        <v>0.347009554526025</v>
      </c>
      <c r="AN163" s="17">
        <v>0.28894728852354501</v>
      </c>
      <c r="AO163" s="17"/>
      <c r="AP163" s="17">
        <v>0.45820662731509898</v>
      </c>
      <c r="AQ163" s="17">
        <v>0.41076817944034699</v>
      </c>
      <c r="AR163" s="17">
        <v>0.34301054780381601</v>
      </c>
      <c r="AS163" s="17"/>
      <c r="AT163" s="17">
        <v>0.38493966973726201</v>
      </c>
      <c r="AU163" s="17">
        <v>0.36561312143395303</v>
      </c>
      <c r="AV163" s="17">
        <v>0.39700448556425699</v>
      </c>
      <c r="AW163" s="17">
        <v>0.42302446573603703</v>
      </c>
      <c r="AX163" s="17">
        <v>0.41070330763038099</v>
      </c>
      <c r="AY163" s="17"/>
      <c r="AZ163" s="17">
        <v>0.35626288835140901</v>
      </c>
      <c r="BA163" s="17">
        <v>0.25889075350892499</v>
      </c>
      <c r="BB163" s="17">
        <v>0.23294764621049099</v>
      </c>
      <c r="BC163" s="17">
        <v>0.311254139334247</v>
      </c>
      <c r="BD163" s="17">
        <v>0.35678617775788801</v>
      </c>
      <c r="BE163" s="17">
        <v>0.33963252449479298</v>
      </c>
      <c r="BF163" s="17">
        <v>0.44516122026759303</v>
      </c>
      <c r="BG163" s="17">
        <v>0.48365436180479399</v>
      </c>
      <c r="BH163" s="17">
        <v>0.44705983871592597</v>
      </c>
      <c r="BI163" s="17">
        <v>0.43227316823086698</v>
      </c>
      <c r="BJ163" s="17">
        <v>0.41350600685140099</v>
      </c>
      <c r="BK163" s="17">
        <v>0.45204903227891602</v>
      </c>
      <c r="BL163" s="17">
        <v>0.39669596631452603</v>
      </c>
      <c r="BM163" s="17">
        <v>0.50775488609180697</v>
      </c>
      <c r="BN163" s="17">
        <v>0.52532194038078295</v>
      </c>
      <c r="BO163" s="17">
        <v>0.52137079033210898</v>
      </c>
      <c r="BP163" s="17"/>
      <c r="BQ163" s="17">
        <v>0.39410755331526898</v>
      </c>
      <c r="BR163" s="17">
        <v>0.38627322515687001</v>
      </c>
    </row>
    <row r="164" spans="2:70" x14ac:dyDescent="0.35">
      <c r="B164" t="s">
        <v>174</v>
      </c>
      <c r="C164" s="17">
        <v>0.35978290123122902</v>
      </c>
      <c r="D164" s="17">
        <v>0.34077135370718498</v>
      </c>
      <c r="E164" s="17">
        <v>0.37774982293734399</v>
      </c>
      <c r="F164" s="17"/>
      <c r="G164" s="17">
        <v>0.36334394297372902</v>
      </c>
      <c r="H164" s="17">
        <v>0.37518759766939502</v>
      </c>
      <c r="I164" s="17">
        <v>0.37158562457162497</v>
      </c>
      <c r="J164" s="17">
        <v>0.35635600847159599</v>
      </c>
      <c r="K164" s="17">
        <v>0.33723180511129602</v>
      </c>
      <c r="L164" s="17">
        <v>0.35315184226319302</v>
      </c>
      <c r="M164" s="17"/>
      <c r="N164" s="17">
        <v>0.41149731759090302</v>
      </c>
      <c r="O164" s="17">
        <v>0.33913306019511003</v>
      </c>
      <c r="P164" s="17">
        <v>0.36066850598549399</v>
      </c>
      <c r="Q164" s="17">
        <v>0.32442046920255202</v>
      </c>
      <c r="R164" s="17"/>
      <c r="S164" s="17">
        <v>0.39205396717949198</v>
      </c>
      <c r="T164" s="17">
        <v>0.33634341076550001</v>
      </c>
      <c r="U164" s="17">
        <v>0.37369175393443399</v>
      </c>
      <c r="V164" s="17">
        <v>0.39655793033598302</v>
      </c>
      <c r="W164" s="17">
        <v>0.334531949151887</v>
      </c>
      <c r="X164" s="17">
        <v>0.37070222379152801</v>
      </c>
      <c r="Y164" s="17">
        <v>0.34940665364317502</v>
      </c>
      <c r="Z164" s="17">
        <v>0.32363889860941097</v>
      </c>
      <c r="AA164" s="17">
        <v>0.35124032434019198</v>
      </c>
      <c r="AB164" s="17">
        <v>0.34228807714292198</v>
      </c>
      <c r="AC164" s="17">
        <v>0.356132767998664</v>
      </c>
      <c r="AD164" s="17">
        <v>0.35514484483828601</v>
      </c>
      <c r="AE164" s="17"/>
      <c r="AF164" s="17">
        <v>0.348408467779801</v>
      </c>
      <c r="AG164" s="17">
        <v>0.380428155037071</v>
      </c>
      <c r="AH164" s="17">
        <v>0.318497418248891</v>
      </c>
      <c r="AI164" s="17"/>
      <c r="AJ164" s="17">
        <v>0.35240551375686302</v>
      </c>
      <c r="AK164" s="17">
        <v>0.38412157741329001</v>
      </c>
      <c r="AL164" s="17">
        <v>0.35660423163461602</v>
      </c>
      <c r="AM164" s="17">
        <v>0.351462239079671</v>
      </c>
      <c r="AN164" s="17">
        <v>0.32387040039624598</v>
      </c>
      <c r="AO164" s="17"/>
      <c r="AP164" s="17">
        <v>0.33899225031633801</v>
      </c>
      <c r="AQ164" s="17">
        <v>0.39946480186870797</v>
      </c>
      <c r="AR164" s="17">
        <v>0.35764386850243901</v>
      </c>
      <c r="AS164" s="17"/>
      <c r="AT164" s="17">
        <v>0.32530375712492599</v>
      </c>
      <c r="AU164" s="17">
        <v>0.36784715711627097</v>
      </c>
      <c r="AV164" s="17">
        <v>0.38189681012236698</v>
      </c>
      <c r="AW164" s="17">
        <v>0.375190726293615</v>
      </c>
      <c r="AX164" s="17">
        <v>0.339270432422907</v>
      </c>
      <c r="AY164" s="17"/>
      <c r="AZ164" s="17">
        <v>0.29228372362935401</v>
      </c>
      <c r="BA164" s="17">
        <v>0.29082753740512701</v>
      </c>
      <c r="BB164" s="17">
        <v>0.419506973526031</v>
      </c>
      <c r="BC164" s="17">
        <v>0.358159850416571</v>
      </c>
      <c r="BD164" s="17">
        <v>0.33420689476048898</v>
      </c>
      <c r="BE164" s="17">
        <v>0.30097692333720599</v>
      </c>
      <c r="BF164" s="17">
        <v>0.41842615373520098</v>
      </c>
      <c r="BG164" s="17">
        <v>0.32856136621237098</v>
      </c>
      <c r="BH164" s="17">
        <v>0.35581838866052301</v>
      </c>
      <c r="BI164" s="17">
        <v>0.371063872538619</v>
      </c>
      <c r="BJ164" s="17">
        <v>0.34521547512967299</v>
      </c>
      <c r="BK164" s="17">
        <v>0.36864277085957398</v>
      </c>
      <c r="BL164" s="17">
        <v>0.44925565508819498</v>
      </c>
      <c r="BM164" s="17">
        <v>0.33775677499967</v>
      </c>
      <c r="BN164" s="17">
        <v>0.465349941642559</v>
      </c>
      <c r="BO164" s="17">
        <v>0.39932016660148401</v>
      </c>
      <c r="BP164" s="17"/>
      <c r="BQ164" s="17">
        <v>0.42501731985679397</v>
      </c>
      <c r="BR164" s="17">
        <v>0.331966727772533</v>
      </c>
    </row>
    <row r="165" spans="2:70" x14ac:dyDescent="0.35">
      <c r="B165" t="s">
        <v>175</v>
      </c>
      <c r="C165" s="17">
        <v>0.32732577190323298</v>
      </c>
      <c r="D165" s="17">
        <v>0.38219481901618901</v>
      </c>
      <c r="E165" s="17">
        <v>0.27098068580035001</v>
      </c>
      <c r="F165" s="17"/>
      <c r="G165" s="17">
        <v>0.255632388800699</v>
      </c>
      <c r="H165" s="17">
        <v>0.281440982339766</v>
      </c>
      <c r="I165" s="17">
        <v>0.31285686731684798</v>
      </c>
      <c r="J165" s="17">
        <v>0.31280509825446001</v>
      </c>
      <c r="K165" s="17">
        <v>0.341196258561417</v>
      </c>
      <c r="L165" s="17">
        <v>0.42677144740504003</v>
      </c>
      <c r="M165" s="17"/>
      <c r="N165" s="17">
        <v>0.42622708640763701</v>
      </c>
      <c r="O165" s="17">
        <v>0.31008174274747402</v>
      </c>
      <c r="P165" s="17">
        <v>0.27735523679900198</v>
      </c>
      <c r="Q165" s="17">
        <v>0.28086069047545498</v>
      </c>
      <c r="R165" s="17"/>
      <c r="S165" s="17">
        <v>0.367573656842754</v>
      </c>
      <c r="T165" s="17">
        <v>0.32614276875834203</v>
      </c>
      <c r="U165" s="17">
        <v>0.30751589229903398</v>
      </c>
      <c r="V165" s="17">
        <v>0.32261805650546099</v>
      </c>
      <c r="W165" s="17">
        <v>0.28452542630177902</v>
      </c>
      <c r="X165" s="17">
        <v>0.34705235840181697</v>
      </c>
      <c r="Y165" s="17">
        <v>0.30655432787384901</v>
      </c>
      <c r="Z165" s="17">
        <v>0.26867367178738699</v>
      </c>
      <c r="AA165" s="17">
        <v>0.32601088659161698</v>
      </c>
      <c r="AB165" s="17">
        <v>0.37858525135230398</v>
      </c>
      <c r="AC165" s="17">
        <v>0.29626221062314401</v>
      </c>
      <c r="AD165" s="17">
        <v>0.28845662593134502</v>
      </c>
      <c r="AE165" s="17"/>
      <c r="AF165" s="17">
        <v>0.34689978229178697</v>
      </c>
      <c r="AG165" s="17">
        <v>0.37903644454292601</v>
      </c>
      <c r="AH165" s="17">
        <v>0.18875869873493201</v>
      </c>
      <c r="AI165" s="17"/>
      <c r="AJ165" s="17">
        <v>0.35505357458342401</v>
      </c>
      <c r="AK165" s="17">
        <v>0.370912036273298</v>
      </c>
      <c r="AL165" s="17">
        <v>0.38479637757072499</v>
      </c>
      <c r="AM165" s="17">
        <v>0.37856356193552199</v>
      </c>
      <c r="AN165" s="17">
        <v>0.159480517168332</v>
      </c>
      <c r="AO165" s="17"/>
      <c r="AP165" s="17">
        <v>0.35491902982008899</v>
      </c>
      <c r="AQ165" s="17">
        <v>0.35885535824632198</v>
      </c>
      <c r="AR165" s="17">
        <v>0.35108961042752501</v>
      </c>
      <c r="AS165" s="17"/>
      <c r="AT165" s="17">
        <v>0.25696302344032701</v>
      </c>
      <c r="AU165" s="17">
        <v>0.30451391915321901</v>
      </c>
      <c r="AV165" s="17">
        <v>0.383852729101617</v>
      </c>
      <c r="AW165" s="17">
        <v>0.39598845998611298</v>
      </c>
      <c r="AX165" s="17">
        <v>0.54595062986096599</v>
      </c>
      <c r="AY165" s="17"/>
      <c r="AZ165" s="17">
        <v>0.20342068193606799</v>
      </c>
      <c r="BA165" s="17">
        <v>0.249743446557642</v>
      </c>
      <c r="BB165" s="17">
        <v>0.23743416542278001</v>
      </c>
      <c r="BC165" s="17">
        <v>0.31198502828916702</v>
      </c>
      <c r="BD165" s="17">
        <v>0.34721498381964599</v>
      </c>
      <c r="BE165" s="17">
        <v>0.295387699433243</v>
      </c>
      <c r="BF165" s="17">
        <v>0.391040151081262</v>
      </c>
      <c r="BG165" s="17">
        <v>0.322783926427401</v>
      </c>
      <c r="BH165" s="17">
        <v>0.33255084967139897</v>
      </c>
      <c r="BI165" s="17">
        <v>0.38541883867983801</v>
      </c>
      <c r="BJ165" s="17">
        <v>0.31008383361446001</v>
      </c>
      <c r="BK165" s="17">
        <v>0.40054991204000701</v>
      </c>
      <c r="BL165" s="17">
        <v>0.36993748444143698</v>
      </c>
      <c r="BM165" s="17">
        <v>0.34591234942803101</v>
      </c>
      <c r="BN165" s="17">
        <v>0.32563088350209402</v>
      </c>
      <c r="BO165" s="17">
        <v>0.44376885047700299</v>
      </c>
      <c r="BP165" s="17"/>
      <c r="BQ165" s="17">
        <v>0.408577086140893</v>
      </c>
      <c r="BR165" s="17">
        <v>0.29355028196533101</v>
      </c>
    </row>
    <row r="166" spans="2:70" x14ac:dyDescent="0.35">
      <c r="B166" t="s">
        <v>176</v>
      </c>
      <c r="C166" s="17">
        <v>0.27575452315788701</v>
      </c>
      <c r="D166" s="17">
        <v>0.228389108476651</v>
      </c>
      <c r="E166" s="17">
        <v>0.32147208116000697</v>
      </c>
      <c r="F166" s="17"/>
      <c r="G166" s="17">
        <v>0.18482470307106699</v>
      </c>
      <c r="H166" s="17">
        <v>0.22496958316468399</v>
      </c>
      <c r="I166" s="17">
        <v>0.288733871768733</v>
      </c>
      <c r="J166" s="17">
        <v>0.26164286526316799</v>
      </c>
      <c r="K166" s="17">
        <v>0.29238501322306598</v>
      </c>
      <c r="L166" s="17">
        <v>0.36738296956643901</v>
      </c>
      <c r="M166" s="17"/>
      <c r="N166" s="17">
        <v>0.36457654017461399</v>
      </c>
      <c r="O166" s="17">
        <v>0.28181547765582998</v>
      </c>
      <c r="P166" s="17">
        <v>0.204490929330333</v>
      </c>
      <c r="Q166" s="17">
        <v>0.23400699226623101</v>
      </c>
      <c r="R166" s="17"/>
      <c r="S166" s="17">
        <v>0.28224640678075702</v>
      </c>
      <c r="T166" s="17">
        <v>0.29992591361677601</v>
      </c>
      <c r="U166" s="17">
        <v>0.30609989565722501</v>
      </c>
      <c r="V166" s="17">
        <v>0.27103607479528302</v>
      </c>
      <c r="W166" s="17">
        <v>0.26344252686914699</v>
      </c>
      <c r="X166" s="17">
        <v>0.27091703399142902</v>
      </c>
      <c r="Y166" s="17">
        <v>0.28159608056790397</v>
      </c>
      <c r="Z166" s="17">
        <v>0.27986141699120398</v>
      </c>
      <c r="AA166" s="17">
        <v>0.26339879906450497</v>
      </c>
      <c r="AB166" s="17">
        <v>0.25250024417231298</v>
      </c>
      <c r="AC166" s="17">
        <v>0.23743415117146799</v>
      </c>
      <c r="AD166" s="17">
        <v>0.27507023659739199</v>
      </c>
      <c r="AE166" s="17"/>
      <c r="AF166" s="17">
        <v>0.27565813160860098</v>
      </c>
      <c r="AG166" s="17">
        <v>0.31900464240334098</v>
      </c>
      <c r="AH166" s="17">
        <v>0.217771718195301</v>
      </c>
      <c r="AI166" s="17"/>
      <c r="AJ166" s="17">
        <v>0.28580203716034103</v>
      </c>
      <c r="AK166" s="17">
        <v>0.29037095143199698</v>
      </c>
      <c r="AL166" s="17">
        <v>0.35412796454045398</v>
      </c>
      <c r="AM166" s="17">
        <v>0.18128420710236801</v>
      </c>
      <c r="AN166" s="17">
        <v>0.19984125825735699</v>
      </c>
      <c r="AO166" s="17"/>
      <c r="AP166" s="17">
        <v>0.26630074474857501</v>
      </c>
      <c r="AQ166" s="17">
        <v>0.28712217906071302</v>
      </c>
      <c r="AR166" s="17">
        <v>0.36748458653987498</v>
      </c>
      <c r="AS166" s="17"/>
      <c r="AT166" s="17">
        <v>0.20613043961803401</v>
      </c>
      <c r="AU166" s="17">
        <v>0.23987383373851101</v>
      </c>
      <c r="AV166" s="17">
        <v>0.33656184272914202</v>
      </c>
      <c r="AW166" s="17">
        <v>0.36105595284555803</v>
      </c>
      <c r="AX166" s="17">
        <v>0.48509497667235701</v>
      </c>
      <c r="AY166" s="17"/>
      <c r="AZ166" s="17">
        <v>0.244957105272815</v>
      </c>
      <c r="BA166" s="17">
        <v>0.21301981155461999</v>
      </c>
      <c r="BB166" s="17">
        <v>0.26193138180847703</v>
      </c>
      <c r="BC166" s="17">
        <v>0.30637647570918303</v>
      </c>
      <c r="BD166" s="17">
        <v>0.32990171130863899</v>
      </c>
      <c r="BE166" s="17">
        <v>0.225662509153334</v>
      </c>
      <c r="BF166" s="17">
        <v>0.28113403334322601</v>
      </c>
      <c r="BG166" s="17">
        <v>0.25923561903108799</v>
      </c>
      <c r="BH166" s="17">
        <v>0.281251253785536</v>
      </c>
      <c r="BI166" s="17">
        <v>0.30251540897488699</v>
      </c>
      <c r="BJ166" s="17">
        <v>0.26633183553977502</v>
      </c>
      <c r="BK166" s="17">
        <v>0.29742423412700802</v>
      </c>
      <c r="BL166" s="17">
        <v>0.335419662700909</v>
      </c>
      <c r="BM166" s="17">
        <v>0.27802820898820102</v>
      </c>
      <c r="BN166" s="17">
        <v>0.278208558357943</v>
      </c>
      <c r="BO166" s="17">
        <v>0.283458069807909</v>
      </c>
      <c r="BP166" s="17"/>
      <c r="BQ166" s="17">
        <v>0.40865773166276798</v>
      </c>
      <c r="BR166" s="17">
        <v>0.22069367893834499</v>
      </c>
    </row>
    <row r="167" spans="2:70" x14ac:dyDescent="0.35">
      <c r="B167" t="s">
        <v>177</v>
      </c>
      <c r="C167" s="17">
        <v>0.19988777354724099</v>
      </c>
      <c r="D167" s="17">
        <v>0.18560015034351901</v>
      </c>
      <c r="E167" s="17">
        <v>0.21278177736236101</v>
      </c>
      <c r="F167" s="17"/>
      <c r="G167" s="17">
        <v>0.22836961792617699</v>
      </c>
      <c r="H167" s="17">
        <v>0.22309176686443799</v>
      </c>
      <c r="I167" s="17">
        <v>0.20926622260435901</v>
      </c>
      <c r="J167" s="17">
        <v>0.19134905284499701</v>
      </c>
      <c r="K167" s="17">
        <v>0.187954955500273</v>
      </c>
      <c r="L167" s="17">
        <v>0.169369830739699</v>
      </c>
      <c r="M167" s="17"/>
      <c r="N167" s="17">
        <v>0.243384692472843</v>
      </c>
      <c r="O167" s="17">
        <v>0.18127605663068699</v>
      </c>
      <c r="P167" s="17">
        <v>0.20477615458533399</v>
      </c>
      <c r="Q167" s="17">
        <v>0.167623317930257</v>
      </c>
      <c r="R167" s="17"/>
      <c r="S167" s="17">
        <v>0.28898646106160297</v>
      </c>
      <c r="T167" s="17">
        <v>0.226630082547773</v>
      </c>
      <c r="U167" s="17">
        <v>0.198528927037081</v>
      </c>
      <c r="V167" s="17">
        <v>0.18149515887699999</v>
      </c>
      <c r="W167" s="17">
        <v>0.17942113379147101</v>
      </c>
      <c r="X167" s="17">
        <v>0.18911893428076201</v>
      </c>
      <c r="Y167" s="17">
        <v>0.17774524306912501</v>
      </c>
      <c r="Z167" s="17">
        <v>0.13656282244708601</v>
      </c>
      <c r="AA167" s="17">
        <v>0.181436287040186</v>
      </c>
      <c r="AB167" s="17">
        <v>0.159282725755865</v>
      </c>
      <c r="AC167" s="17">
        <v>0.17392313705923901</v>
      </c>
      <c r="AD167" s="17">
        <v>0.182732105515445</v>
      </c>
      <c r="AE167" s="17"/>
      <c r="AF167" s="17">
        <v>0.16466663388060701</v>
      </c>
      <c r="AG167" s="17">
        <v>0.232798808835465</v>
      </c>
      <c r="AH167" s="17">
        <v>0.18738743764051799</v>
      </c>
      <c r="AI167" s="17"/>
      <c r="AJ167" s="17">
        <v>0.169067402078909</v>
      </c>
      <c r="AK167" s="17">
        <v>0.22686648614827201</v>
      </c>
      <c r="AL167" s="17">
        <v>0.26751360791030099</v>
      </c>
      <c r="AM167" s="17">
        <v>0.115801955512112</v>
      </c>
      <c r="AN167" s="17">
        <v>0.169213892178319</v>
      </c>
      <c r="AO167" s="17"/>
      <c r="AP167" s="17">
        <v>0.18320205262220399</v>
      </c>
      <c r="AQ167" s="17">
        <v>0.218988953684607</v>
      </c>
      <c r="AR167" s="17">
        <v>0.28290232758105999</v>
      </c>
      <c r="AS167" s="17"/>
      <c r="AT167" s="17">
        <v>0.12883232696636199</v>
      </c>
      <c r="AU167" s="17">
        <v>0.17473165919571701</v>
      </c>
      <c r="AV167" s="17">
        <v>0.25264335695936002</v>
      </c>
      <c r="AW167" s="17">
        <v>0.28389778300565499</v>
      </c>
      <c r="AX167" s="17">
        <v>0.35890831289178898</v>
      </c>
      <c r="AY167" s="17"/>
      <c r="AZ167" s="17">
        <v>0.28278634503500599</v>
      </c>
      <c r="BA167" s="17">
        <v>0.20394180072347001</v>
      </c>
      <c r="BB167" s="17">
        <v>0.20921488870864999</v>
      </c>
      <c r="BC167" s="17">
        <v>0.17563046186189599</v>
      </c>
      <c r="BD167" s="17">
        <v>0.24242963236637299</v>
      </c>
      <c r="BE167" s="17">
        <v>0.185371234054407</v>
      </c>
      <c r="BF167" s="17">
        <v>0.20974254621734501</v>
      </c>
      <c r="BG167" s="17">
        <v>0.195027703578976</v>
      </c>
      <c r="BH167" s="17">
        <v>0.218602740885182</v>
      </c>
      <c r="BI167" s="17">
        <v>0.182873669667175</v>
      </c>
      <c r="BJ167" s="17">
        <v>0.202460778401479</v>
      </c>
      <c r="BK167" s="17">
        <v>0.183422221078473</v>
      </c>
      <c r="BL167" s="17">
        <v>0.15917132517583199</v>
      </c>
      <c r="BM167" s="17">
        <v>0.236038345042791</v>
      </c>
      <c r="BN167" s="17">
        <v>0.18372424944241</v>
      </c>
      <c r="BO167" s="17">
        <v>0.24339968917501101</v>
      </c>
      <c r="BP167" s="17"/>
      <c r="BQ167" s="17">
        <v>0.34192374523386199</v>
      </c>
      <c r="BR167" s="17">
        <v>0.136029239783373</v>
      </c>
    </row>
    <row r="168" spans="2:70" x14ac:dyDescent="0.35">
      <c r="B168" t="s">
        <v>129</v>
      </c>
      <c r="C168" s="17">
        <v>1.84625373334515E-2</v>
      </c>
      <c r="D168" s="17">
        <v>1.17376639255655E-2</v>
      </c>
      <c r="E168" s="17">
        <v>2.4727675272876001E-2</v>
      </c>
      <c r="F168" s="17"/>
      <c r="G168" s="17">
        <v>1.7671191474259301E-2</v>
      </c>
      <c r="H168" s="17">
        <v>1.1249793957635E-2</v>
      </c>
      <c r="I168" s="17">
        <v>2.06874317051709E-2</v>
      </c>
      <c r="J168" s="17">
        <v>9.7920962036610604E-3</v>
      </c>
      <c r="K168" s="17">
        <v>2.3235023834657399E-2</v>
      </c>
      <c r="L168" s="17">
        <v>2.69299322461738E-2</v>
      </c>
      <c r="M168" s="17"/>
      <c r="N168" s="17">
        <v>1.18969482322664E-2</v>
      </c>
      <c r="O168" s="17">
        <v>1.6197594140091299E-2</v>
      </c>
      <c r="P168" s="17">
        <v>1.9382106976529302E-2</v>
      </c>
      <c r="Q168" s="17">
        <v>2.6357031856251201E-2</v>
      </c>
      <c r="R168" s="17"/>
      <c r="S168" s="17">
        <v>1.4372566741365399E-2</v>
      </c>
      <c r="T168" s="17">
        <v>1.6781032477546799E-2</v>
      </c>
      <c r="U168" s="17">
        <v>1.55658058498713E-2</v>
      </c>
      <c r="V168" s="17">
        <v>8.3417245204816005E-3</v>
      </c>
      <c r="W168" s="17">
        <v>3.6629650141783002E-2</v>
      </c>
      <c r="X168" s="17">
        <v>1.57892522591545E-2</v>
      </c>
      <c r="Y168" s="17">
        <v>3.1964067855625299E-2</v>
      </c>
      <c r="Z168" s="17">
        <v>1.6217608298267398E-2</v>
      </c>
      <c r="AA168" s="17">
        <v>1.5107788737150201E-2</v>
      </c>
      <c r="AB168" s="17">
        <v>2.27995503806592E-2</v>
      </c>
      <c r="AC168" s="17">
        <v>1.95746915738787E-2</v>
      </c>
      <c r="AD168" s="17">
        <v>1.29181605371495E-2</v>
      </c>
      <c r="AE168" s="17"/>
      <c r="AF168" s="17">
        <v>2.6138453316407399E-2</v>
      </c>
      <c r="AG168" s="17">
        <v>1.1211916895216801E-2</v>
      </c>
      <c r="AH168" s="17">
        <v>1.92289276918804E-2</v>
      </c>
      <c r="AI168" s="17"/>
      <c r="AJ168" s="17">
        <v>1.9523050781043799E-2</v>
      </c>
      <c r="AK168" s="17">
        <v>7.4139913045735998E-3</v>
      </c>
      <c r="AL168" s="17">
        <v>9.6832151469475707E-3</v>
      </c>
      <c r="AM168" s="17">
        <v>4.5997995240173298E-2</v>
      </c>
      <c r="AN168" s="17">
        <v>3.6349653256469897E-2</v>
      </c>
      <c r="AO168" s="17"/>
      <c r="AP168" s="17">
        <v>1.9494176172883401E-2</v>
      </c>
      <c r="AQ168" s="17">
        <v>8.6424948395567996E-3</v>
      </c>
      <c r="AR168" s="17">
        <v>7.3602122402395198E-3</v>
      </c>
      <c r="AS168" s="17"/>
      <c r="AT168" s="17">
        <v>2.4388198947577499E-2</v>
      </c>
      <c r="AU168" s="17">
        <v>2.4938083535070599E-2</v>
      </c>
      <c r="AV168" s="17">
        <v>1.2732296034036399E-2</v>
      </c>
      <c r="AW168" s="17">
        <v>6.1343554842703497E-3</v>
      </c>
      <c r="AX168" s="17">
        <v>0</v>
      </c>
      <c r="AY168" s="17"/>
      <c r="AZ168" s="17">
        <v>2.94545195332899E-2</v>
      </c>
      <c r="BA168" s="17">
        <v>4.9199062629817401E-2</v>
      </c>
      <c r="BB168" s="17">
        <v>3.3205737248868702E-2</v>
      </c>
      <c r="BC168" s="17">
        <v>1.9014370408719901E-2</v>
      </c>
      <c r="BD168" s="17">
        <v>1.38656471347838E-2</v>
      </c>
      <c r="BE168" s="17">
        <v>1.7399559930140099E-2</v>
      </c>
      <c r="BF168" s="17">
        <v>1.6137210753614E-2</v>
      </c>
      <c r="BG168" s="17">
        <v>1.58480406580929E-2</v>
      </c>
      <c r="BH168" s="17">
        <v>2.4175149251367802E-2</v>
      </c>
      <c r="BI168" s="17">
        <v>0</v>
      </c>
      <c r="BJ168" s="17">
        <v>1.31395216419204E-2</v>
      </c>
      <c r="BK168" s="17">
        <v>1.5985628350265499E-2</v>
      </c>
      <c r="BL168" s="17">
        <v>0</v>
      </c>
      <c r="BM168" s="17">
        <v>1.81484675527929E-2</v>
      </c>
      <c r="BN168" s="17">
        <v>1.1275927458487E-2</v>
      </c>
      <c r="BO168" s="17">
        <v>5.6963437203917302E-3</v>
      </c>
      <c r="BP168" s="17"/>
      <c r="BQ168" s="17">
        <v>1.2140186397237299E-2</v>
      </c>
      <c r="BR168" s="17">
        <v>2.1244020212603E-2</v>
      </c>
    </row>
    <row r="169" spans="2:70" x14ac:dyDescent="0.35">
      <c r="B169" t="s">
        <v>130</v>
      </c>
      <c r="C169" s="17">
        <v>6.7598184019088806E-2</v>
      </c>
      <c r="D169" s="17">
        <v>4.8096953150011001E-2</v>
      </c>
      <c r="E169" s="17">
        <v>8.7063140216586302E-2</v>
      </c>
      <c r="F169" s="17"/>
      <c r="G169" s="17">
        <v>4.5883159101584498E-2</v>
      </c>
      <c r="H169" s="17">
        <v>4.1964835168976797E-2</v>
      </c>
      <c r="I169" s="17">
        <v>5.4690998356116502E-2</v>
      </c>
      <c r="J169" s="17">
        <v>9.7319843256518906E-2</v>
      </c>
      <c r="K169" s="17">
        <v>0.10148138366289799</v>
      </c>
      <c r="L169" s="17">
        <v>6.6443203314789603E-2</v>
      </c>
      <c r="M169" s="17"/>
      <c r="N169" s="17">
        <v>4.9652559799957099E-2</v>
      </c>
      <c r="O169" s="17">
        <v>6.7610611252285804E-2</v>
      </c>
      <c r="P169" s="17">
        <v>7.50235868975732E-2</v>
      </c>
      <c r="Q169" s="17">
        <v>8.1310968139641407E-2</v>
      </c>
      <c r="R169" s="17"/>
      <c r="S169" s="17">
        <v>3.7543933171975803E-2</v>
      </c>
      <c r="T169" s="17">
        <v>7.2375915910503005E-2</v>
      </c>
      <c r="U169" s="17">
        <v>6.71026162201427E-2</v>
      </c>
      <c r="V169" s="17">
        <v>8.1038209194774502E-2</v>
      </c>
      <c r="W169" s="17">
        <v>5.2057892010868599E-2</v>
      </c>
      <c r="X169" s="17">
        <v>5.5148711686624802E-2</v>
      </c>
      <c r="Y169" s="17">
        <v>6.05813238671018E-2</v>
      </c>
      <c r="Z169" s="17">
        <v>0.116289301787662</v>
      </c>
      <c r="AA169" s="17">
        <v>5.3763451609719598E-2</v>
      </c>
      <c r="AB169" s="17">
        <v>9.1246238853606207E-2</v>
      </c>
      <c r="AC169" s="17">
        <v>0.10131521334685099</v>
      </c>
      <c r="AD169" s="17">
        <v>9.9374678331463198E-2</v>
      </c>
      <c r="AE169" s="17"/>
      <c r="AF169" s="17">
        <v>7.9081247492493303E-2</v>
      </c>
      <c r="AG169" s="17">
        <v>5.2348072085313897E-2</v>
      </c>
      <c r="AH169" s="17">
        <v>8.9635654398325396E-2</v>
      </c>
      <c r="AI169" s="17"/>
      <c r="AJ169" s="17">
        <v>6.8929478095776806E-2</v>
      </c>
      <c r="AK169" s="17">
        <v>4.5312393703462503E-2</v>
      </c>
      <c r="AL169" s="17">
        <v>6.5880399156753894E-2</v>
      </c>
      <c r="AM169" s="17">
        <v>4.52264982441365E-2</v>
      </c>
      <c r="AN169" s="17">
        <v>0.108257692494586</v>
      </c>
      <c r="AO169" s="17"/>
      <c r="AP169" s="17">
        <v>5.5861586506096801E-2</v>
      </c>
      <c r="AQ169" s="17">
        <v>4.0439906582437603E-2</v>
      </c>
      <c r="AR169" s="17">
        <v>6.2176182174981803E-2</v>
      </c>
      <c r="AS169" s="17"/>
      <c r="AT169" s="17">
        <v>8.4095696734120207E-2</v>
      </c>
      <c r="AU169" s="17">
        <v>7.5306856283939003E-2</v>
      </c>
      <c r="AV169" s="17">
        <v>5.6108021363867402E-2</v>
      </c>
      <c r="AW169" s="17">
        <v>4.2945582075087203E-2</v>
      </c>
      <c r="AX169" s="17">
        <v>7.9509187990600805E-2</v>
      </c>
      <c r="AY169" s="17"/>
      <c r="AZ169" s="17">
        <v>9.2962330177096306E-2</v>
      </c>
      <c r="BA169" s="17">
        <v>8.9106656874831797E-2</v>
      </c>
      <c r="BB169" s="17">
        <v>8.3189791397211499E-2</v>
      </c>
      <c r="BC169" s="17">
        <v>7.8023732363811799E-2</v>
      </c>
      <c r="BD169" s="17">
        <v>6.8619735199387702E-2</v>
      </c>
      <c r="BE169" s="17">
        <v>7.6652019034377905E-2</v>
      </c>
      <c r="BF169" s="17">
        <v>5.0724888798166202E-2</v>
      </c>
      <c r="BG169" s="17">
        <v>4.53878870915915E-2</v>
      </c>
      <c r="BH169" s="17">
        <v>6.4570137443945103E-2</v>
      </c>
      <c r="BI169" s="17">
        <v>9.4361518912315701E-2</v>
      </c>
      <c r="BJ169" s="17">
        <v>6.84157381766516E-2</v>
      </c>
      <c r="BK169" s="17">
        <v>3.5236557954593802E-2</v>
      </c>
      <c r="BL169" s="17">
        <v>7.9555965276492197E-2</v>
      </c>
      <c r="BM169" s="17">
        <v>1.8509963280723001E-2</v>
      </c>
      <c r="BN169" s="17">
        <v>4.4377243255881202E-2</v>
      </c>
      <c r="BO169" s="17">
        <v>3.4030145591168598E-2</v>
      </c>
      <c r="BP169" s="17"/>
      <c r="BQ169" s="17">
        <v>3.7196360477031003E-2</v>
      </c>
      <c r="BR169" s="17">
        <v>8.0420049496842602E-2</v>
      </c>
    </row>
    <row r="170" spans="2:70" x14ac:dyDescent="0.35">
      <c r="C170" s="17"/>
      <c r="D170" s="17"/>
      <c r="E170" s="17"/>
      <c r="F170" s="17"/>
      <c r="G170" s="17"/>
      <c r="H170" s="17"/>
      <c r="I170" s="17"/>
      <c r="J170" s="17"/>
      <c r="K170" s="17"/>
      <c r="L170" s="17"/>
      <c r="M170" s="17"/>
      <c r="N170" s="17"/>
      <c r="O170" s="17"/>
      <c r="P170" s="17"/>
      <c r="Q170" s="17"/>
      <c r="R170" s="17"/>
      <c r="S170" s="17"/>
      <c r="T170" s="17"/>
      <c r="U170" s="17"/>
      <c r="V170" s="17"/>
      <c r="W170" s="17"/>
      <c r="X170" s="17"/>
      <c r="Y170" s="17"/>
      <c r="Z170" s="17"/>
      <c r="AA170" s="17"/>
      <c r="AB170" s="17"/>
      <c r="AC170" s="17"/>
      <c r="AD170" s="17"/>
      <c r="AE170" s="17"/>
      <c r="AF170" s="17"/>
      <c r="AG170" s="17"/>
      <c r="AH170" s="17"/>
      <c r="AI170" s="17"/>
      <c r="AJ170" s="17"/>
      <c r="AK170" s="17"/>
      <c r="AL170" s="17"/>
      <c r="AM170" s="17"/>
      <c r="AN170" s="17"/>
      <c r="AO170" s="17"/>
      <c r="AP170" s="17"/>
      <c r="AQ170" s="17"/>
      <c r="AR170" s="17"/>
      <c r="AS170" s="17"/>
      <c r="AT170" s="17"/>
      <c r="AU170" s="17"/>
      <c r="AV170" s="17"/>
      <c r="AW170" s="17"/>
      <c r="AX170" s="17"/>
      <c r="AY170" s="17"/>
      <c r="AZ170" s="17"/>
      <c r="BA170" s="17"/>
      <c r="BB170" s="17"/>
      <c r="BC170" s="17"/>
      <c r="BD170" s="17"/>
      <c r="BE170" s="17"/>
      <c r="BF170" s="17"/>
      <c r="BG170" s="17"/>
      <c r="BH170" s="17"/>
      <c r="BI170" s="17"/>
      <c r="BJ170" s="17"/>
      <c r="BK170" s="17"/>
      <c r="BL170" s="17"/>
      <c r="BM170" s="17"/>
      <c r="BN170" s="17"/>
      <c r="BO170" s="17"/>
      <c r="BP170" s="17"/>
      <c r="BQ170" s="17"/>
      <c r="BR170" s="17"/>
    </row>
    <row r="171" spans="2:70" x14ac:dyDescent="0.35">
      <c r="B171" s="6" t="s">
        <v>196</v>
      </c>
      <c r="C171" s="17"/>
      <c r="D171" s="17"/>
      <c r="E171" s="17"/>
      <c r="F171" s="17"/>
      <c r="G171" s="17"/>
      <c r="H171" s="17"/>
      <c r="I171" s="17"/>
      <c r="J171" s="17"/>
      <c r="K171" s="17"/>
      <c r="L171" s="17"/>
      <c r="M171" s="17"/>
      <c r="N171" s="17"/>
      <c r="O171" s="17"/>
      <c r="P171" s="17"/>
      <c r="Q171" s="17"/>
      <c r="R171" s="17"/>
      <c r="S171" s="17"/>
      <c r="T171" s="17"/>
      <c r="U171" s="17"/>
      <c r="V171" s="17"/>
      <c r="W171" s="17"/>
      <c r="X171" s="17"/>
      <c r="Y171" s="17"/>
      <c r="Z171" s="17"/>
      <c r="AA171" s="17"/>
      <c r="AB171" s="17"/>
      <c r="AC171" s="17"/>
      <c r="AD171" s="17"/>
      <c r="AE171" s="17"/>
      <c r="AF171" s="17"/>
      <c r="AG171" s="17"/>
      <c r="AH171" s="17"/>
      <c r="AI171" s="17"/>
      <c r="AJ171" s="17"/>
      <c r="AK171" s="17"/>
      <c r="AL171" s="17"/>
      <c r="AM171" s="17"/>
      <c r="AN171" s="17"/>
      <c r="AO171" s="17"/>
      <c r="AP171" s="17"/>
      <c r="AQ171" s="17"/>
      <c r="AR171" s="17"/>
      <c r="AS171" s="17"/>
      <c r="AT171" s="17"/>
      <c r="AU171" s="17"/>
      <c r="AV171" s="17"/>
      <c r="AW171" s="17"/>
      <c r="AX171" s="17"/>
      <c r="AY171" s="17"/>
      <c r="AZ171" s="17"/>
      <c r="BA171" s="17"/>
      <c r="BB171" s="17"/>
      <c r="BC171" s="17"/>
      <c r="BD171" s="17"/>
      <c r="BE171" s="17"/>
      <c r="BF171" s="17"/>
      <c r="BG171" s="17"/>
      <c r="BH171" s="17"/>
      <c r="BI171" s="17"/>
      <c r="BJ171" s="17"/>
      <c r="BK171" s="17"/>
      <c r="BL171" s="17"/>
      <c r="BM171" s="17"/>
      <c r="BN171" s="17"/>
      <c r="BO171" s="17"/>
      <c r="BP171" s="17"/>
      <c r="BQ171" s="17"/>
      <c r="BR171" s="17"/>
    </row>
    <row r="172" spans="2:70" x14ac:dyDescent="0.35">
      <c r="B172" s="24" t="s">
        <v>97</v>
      </c>
      <c r="C172" s="17"/>
      <c r="D172" s="17"/>
      <c r="E172" s="17"/>
      <c r="F172" s="17"/>
      <c r="G172" s="17"/>
      <c r="H172" s="17"/>
      <c r="I172" s="17"/>
      <c r="J172" s="17"/>
      <c r="K172" s="17"/>
      <c r="L172" s="17"/>
      <c r="M172" s="17"/>
      <c r="N172" s="17"/>
      <c r="O172" s="17"/>
      <c r="P172" s="17"/>
      <c r="Q172" s="17"/>
      <c r="R172" s="17"/>
      <c r="S172" s="17"/>
      <c r="T172" s="17"/>
      <c r="U172" s="17"/>
      <c r="V172" s="17"/>
      <c r="W172" s="17"/>
      <c r="X172" s="17"/>
      <c r="Y172" s="17"/>
      <c r="Z172" s="17"/>
      <c r="AA172" s="17"/>
      <c r="AB172" s="17"/>
      <c r="AC172" s="17"/>
      <c r="AD172" s="17"/>
      <c r="AE172" s="17"/>
      <c r="AF172" s="17"/>
      <c r="AG172" s="17"/>
      <c r="AH172" s="17"/>
      <c r="AI172" s="17"/>
      <c r="AJ172" s="17"/>
      <c r="AK172" s="17"/>
      <c r="AL172" s="17"/>
      <c r="AM172" s="17"/>
      <c r="AN172" s="17"/>
      <c r="AO172" s="17"/>
      <c r="AP172" s="17"/>
      <c r="AQ172" s="17"/>
      <c r="AR172" s="17"/>
      <c r="AS172" s="17"/>
      <c r="AT172" s="17"/>
      <c r="AU172" s="17"/>
      <c r="AV172" s="17"/>
      <c r="AW172" s="17"/>
      <c r="AX172" s="17"/>
      <c r="AY172" s="17"/>
      <c r="AZ172" s="17"/>
      <c r="BA172" s="17"/>
      <c r="BB172" s="17"/>
      <c r="BC172" s="17"/>
      <c r="BD172" s="17"/>
      <c r="BE172" s="17"/>
      <c r="BF172" s="17"/>
      <c r="BG172" s="17"/>
      <c r="BH172" s="17"/>
      <c r="BI172" s="17"/>
      <c r="BJ172" s="17"/>
      <c r="BK172" s="17"/>
      <c r="BL172" s="17"/>
      <c r="BM172" s="17"/>
      <c r="BN172" s="17"/>
      <c r="BO172" s="17"/>
      <c r="BP172" s="17"/>
      <c r="BQ172" s="17"/>
      <c r="BR172" s="17"/>
    </row>
    <row r="173" spans="2:70" x14ac:dyDescent="0.35">
      <c r="B173" t="s">
        <v>188</v>
      </c>
      <c r="C173" s="17">
        <v>0.109648233682168</v>
      </c>
      <c r="D173" s="17">
        <v>0.103316289932304</v>
      </c>
      <c r="E173" s="17">
        <v>0.115120671292396</v>
      </c>
      <c r="F173" s="17"/>
      <c r="G173" s="17">
        <v>0.14774860750690999</v>
      </c>
      <c r="H173" s="17">
        <v>9.4526191983445404E-2</v>
      </c>
      <c r="I173" s="17">
        <v>0.123657014779383</v>
      </c>
      <c r="J173" s="17">
        <v>0.12773145629044499</v>
      </c>
      <c r="K173" s="17">
        <v>0.117306607492596</v>
      </c>
      <c r="L173" s="17">
        <v>6.52229091362828E-2</v>
      </c>
      <c r="M173" s="17"/>
      <c r="N173" s="17">
        <v>6.9612755613201405E-2</v>
      </c>
      <c r="O173" s="17">
        <v>8.9984771482984505E-2</v>
      </c>
      <c r="P173" s="17">
        <v>0.13559552557687399</v>
      </c>
      <c r="Q173" s="17">
        <v>0.15087579212246399</v>
      </c>
      <c r="R173" s="17"/>
      <c r="S173" s="17">
        <v>7.4156904864826095E-2</v>
      </c>
      <c r="T173" s="17">
        <v>9.7336976239493E-2</v>
      </c>
      <c r="U173" s="17">
        <v>0.12364026078090801</v>
      </c>
      <c r="V173" s="17">
        <v>9.4658617556479599E-2</v>
      </c>
      <c r="W173" s="17">
        <v>0.12117768964886701</v>
      </c>
      <c r="X173" s="17">
        <v>0.139506908587506</v>
      </c>
      <c r="Y173" s="17">
        <v>0.12201485361430001</v>
      </c>
      <c r="Z173" s="17">
        <v>0.123640751485105</v>
      </c>
      <c r="AA173" s="17">
        <v>0.124067719102152</v>
      </c>
      <c r="AB173" s="17">
        <v>9.6327878173913598E-2</v>
      </c>
      <c r="AC173" s="17">
        <v>0.111669280016562</v>
      </c>
      <c r="AD173" s="17">
        <v>0.152193501798775</v>
      </c>
      <c r="AE173" s="17"/>
      <c r="AF173" s="17">
        <v>0.13107140588659699</v>
      </c>
      <c r="AG173" s="17">
        <v>7.5438361038389704E-2</v>
      </c>
      <c r="AH173" s="17">
        <v>0.12195274045709099</v>
      </c>
      <c r="AI173" s="17"/>
      <c r="AJ173" s="17">
        <v>9.4387306573229898E-2</v>
      </c>
      <c r="AK173" s="17">
        <v>0.11057797042566</v>
      </c>
      <c r="AL173" s="17">
        <v>4.7887021484928197E-2</v>
      </c>
      <c r="AM173" s="17">
        <v>0.19291589509622201</v>
      </c>
      <c r="AN173" s="17">
        <v>0.15659424215123899</v>
      </c>
      <c r="AO173" s="17"/>
      <c r="AP173" s="17">
        <v>9.0945889758680301E-2</v>
      </c>
      <c r="AQ173" s="17">
        <v>0.10861426383202399</v>
      </c>
      <c r="AR173" s="17">
        <v>5.8037838246174499E-2</v>
      </c>
      <c r="AS173" s="17"/>
      <c r="AT173" s="17">
        <v>0.160875798714326</v>
      </c>
      <c r="AU173" s="17">
        <v>0.11091623910701499</v>
      </c>
      <c r="AV173" s="17">
        <v>7.0537439139888899E-2</v>
      </c>
      <c r="AW173" s="17">
        <v>4.7081600962515298E-2</v>
      </c>
      <c r="AX173" s="17">
        <v>7.8267670361607894E-2</v>
      </c>
      <c r="AY173" s="17"/>
      <c r="AZ173" s="17">
        <v>0.211409096435351</v>
      </c>
      <c r="BA173" s="17">
        <v>0.13810739526202501</v>
      </c>
      <c r="BB173" s="17">
        <v>0.115665972743695</v>
      </c>
      <c r="BC173" s="17">
        <v>0.118431881111961</v>
      </c>
      <c r="BD173" s="17">
        <v>0.11327195404226099</v>
      </c>
      <c r="BE173" s="17">
        <v>0.124382279586702</v>
      </c>
      <c r="BF173" s="17">
        <v>8.27015685876311E-2</v>
      </c>
      <c r="BG173" s="17">
        <v>0.11949596551978101</v>
      </c>
      <c r="BH173" s="17">
        <v>8.5436507132794007E-2</v>
      </c>
      <c r="BI173" s="17">
        <v>0.130477341740805</v>
      </c>
      <c r="BJ173" s="17">
        <v>0.12089312952956</v>
      </c>
      <c r="BK173" s="17">
        <v>7.2987036273614303E-2</v>
      </c>
      <c r="BL173" s="17">
        <v>8.9379014591470698E-2</v>
      </c>
      <c r="BM173" s="17">
        <v>8.19684889602771E-2</v>
      </c>
      <c r="BN173" s="17">
        <v>8.3008365079113605E-2</v>
      </c>
      <c r="BO173" s="17">
        <v>7.6564706466330401E-2</v>
      </c>
      <c r="BP173" s="17"/>
      <c r="BQ173" s="17">
        <v>3.6738166444444699E-2</v>
      </c>
      <c r="BR173" s="17">
        <v>0.14293310780091101</v>
      </c>
    </row>
    <row r="174" spans="2:70" x14ac:dyDescent="0.35">
      <c r="B174" t="s">
        <v>189</v>
      </c>
      <c r="C174" s="17">
        <v>0.13164567983137801</v>
      </c>
      <c r="D174" s="17">
        <v>0.11673113567516299</v>
      </c>
      <c r="E174" s="17">
        <v>0.145763788479256</v>
      </c>
      <c r="F174" s="17"/>
      <c r="G174" s="17">
        <v>0.167358868178071</v>
      </c>
      <c r="H174" s="17">
        <v>0.13394157419779101</v>
      </c>
      <c r="I174" s="17">
        <v>0.13782130273978099</v>
      </c>
      <c r="J174" s="17">
        <v>0.13117510447462899</v>
      </c>
      <c r="K174" s="17">
        <v>0.14192421931607299</v>
      </c>
      <c r="L174" s="17">
        <v>9.4457370393150206E-2</v>
      </c>
      <c r="M174" s="17"/>
      <c r="N174" s="17">
        <v>0.10783179079411701</v>
      </c>
      <c r="O174" s="17">
        <v>0.131447923072529</v>
      </c>
      <c r="P174" s="17">
        <v>0.155822705631113</v>
      </c>
      <c r="Q174" s="17">
        <v>0.135704343595523</v>
      </c>
      <c r="R174" s="17"/>
      <c r="S174" s="17">
        <v>0.10651012651045</v>
      </c>
      <c r="T174" s="17">
        <v>0.115385767220596</v>
      </c>
      <c r="U174" s="17">
        <v>0.12609785812617999</v>
      </c>
      <c r="V174" s="17">
        <v>0.12508634653140499</v>
      </c>
      <c r="W174" s="17">
        <v>0.13022337566852099</v>
      </c>
      <c r="X174" s="17">
        <v>0.12786617813198001</v>
      </c>
      <c r="Y174" s="17">
        <v>0.160270689263392</v>
      </c>
      <c r="Z174" s="17">
        <v>0.14548516910279299</v>
      </c>
      <c r="AA174" s="17">
        <v>0.15378405589987501</v>
      </c>
      <c r="AB174" s="17">
        <v>0.139009090423243</v>
      </c>
      <c r="AC174" s="17">
        <v>0.160082378163488</v>
      </c>
      <c r="AD174" s="17">
        <v>0.123182635065234</v>
      </c>
      <c r="AE174" s="17"/>
      <c r="AF174" s="17">
        <v>0.12268224607578999</v>
      </c>
      <c r="AG174" s="17">
        <v>0.133280860774357</v>
      </c>
      <c r="AH174" s="17">
        <v>0.15062170730739599</v>
      </c>
      <c r="AI174" s="17"/>
      <c r="AJ174" s="17">
        <v>0.11906512822168799</v>
      </c>
      <c r="AK174" s="17">
        <v>0.139317345779463</v>
      </c>
      <c r="AL174" s="17">
        <v>8.9553948476808601E-2</v>
      </c>
      <c r="AM174" s="17">
        <v>9.3497953315026194E-2</v>
      </c>
      <c r="AN174" s="17">
        <v>0.17540390757788299</v>
      </c>
      <c r="AO174" s="17"/>
      <c r="AP174" s="17">
        <v>0.112597631219419</v>
      </c>
      <c r="AQ174" s="17">
        <v>0.13600538584275901</v>
      </c>
      <c r="AR174" s="17">
        <v>8.2446114514174704E-2</v>
      </c>
      <c r="AS174" s="17"/>
      <c r="AT174" s="17">
        <v>0.16571571211001801</v>
      </c>
      <c r="AU174" s="17">
        <v>0.16003418632795199</v>
      </c>
      <c r="AV174" s="17">
        <v>0.11518527914835699</v>
      </c>
      <c r="AW174" s="17">
        <v>7.9683402949887294E-2</v>
      </c>
      <c r="AX174" s="17">
        <v>3.2590705492314E-2</v>
      </c>
      <c r="AY174" s="17"/>
      <c r="AZ174" s="17">
        <v>0.125657283798043</v>
      </c>
      <c r="BA174" s="17">
        <v>0.17313146351313999</v>
      </c>
      <c r="BB174" s="17">
        <v>0.102698036255631</v>
      </c>
      <c r="BC174" s="17">
        <v>0.13911354148671101</v>
      </c>
      <c r="BD174" s="17">
        <v>0.132130824879996</v>
      </c>
      <c r="BE174" s="17">
        <v>0.151429894964797</v>
      </c>
      <c r="BF174" s="17">
        <v>0.13943285593764099</v>
      </c>
      <c r="BG174" s="17">
        <v>0.14468039928791099</v>
      </c>
      <c r="BH174" s="17">
        <v>0.122971740515789</v>
      </c>
      <c r="BI174" s="17">
        <v>9.6557505152941994E-2</v>
      </c>
      <c r="BJ174" s="17">
        <v>0.147229823725366</v>
      </c>
      <c r="BK174" s="17">
        <v>5.97495365156782E-2</v>
      </c>
      <c r="BL174" s="17">
        <v>0.12218719558807099</v>
      </c>
      <c r="BM174" s="17">
        <v>0.149836009442158</v>
      </c>
      <c r="BN174" s="17">
        <v>0.24971948280349299</v>
      </c>
      <c r="BO174" s="17">
        <v>9.85465824310994E-2</v>
      </c>
      <c r="BP174" s="17"/>
      <c r="BQ174" s="17">
        <v>6.2939986770002398E-2</v>
      </c>
      <c r="BR174" s="17">
        <v>0.16350722279198401</v>
      </c>
    </row>
    <row r="175" spans="2:70" x14ac:dyDescent="0.35">
      <c r="B175" t="s">
        <v>190</v>
      </c>
      <c r="C175" s="17">
        <v>0.158800885507245</v>
      </c>
      <c r="D175" s="17">
        <v>0.16489495228575199</v>
      </c>
      <c r="E175" s="17">
        <v>0.15340472103653199</v>
      </c>
      <c r="F175" s="17"/>
      <c r="G175" s="17">
        <v>0.183205849995936</v>
      </c>
      <c r="H175" s="17">
        <v>0.16956286164433701</v>
      </c>
      <c r="I175" s="17">
        <v>0.17623261399385701</v>
      </c>
      <c r="J175" s="17">
        <v>0.16791580107331999</v>
      </c>
      <c r="K175" s="17">
        <v>0.157920383178001</v>
      </c>
      <c r="L175" s="17">
        <v>0.112697477211325</v>
      </c>
      <c r="M175" s="17"/>
      <c r="N175" s="17">
        <v>0.12903756275836401</v>
      </c>
      <c r="O175" s="17">
        <v>0.19026482590247901</v>
      </c>
      <c r="P175" s="17">
        <v>0.16197550068945099</v>
      </c>
      <c r="Q175" s="17">
        <v>0.155589281342316</v>
      </c>
      <c r="R175" s="17"/>
      <c r="S175" s="17">
        <v>0.12355684937992401</v>
      </c>
      <c r="T175" s="17">
        <v>0.15829265009037499</v>
      </c>
      <c r="U175" s="17">
        <v>0.17998707240488601</v>
      </c>
      <c r="V175" s="17">
        <v>0.17173433209903199</v>
      </c>
      <c r="W175" s="17">
        <v>0.17341827092878201</v>
      </c>
      <c r="X175" s="17">
        <v>0.17866168996166101</v>
      </c>
      <c r="Y175" s="17">
        <v>0.15043534094090899</v>
      </c>
      <c r="Z175" s="17">
        <v>0.151836198721225</v>
      </c>
      <c r="AA175" s="17">
        <v>0.12530063892858201</v>
      </c>
      <c r="AB175" s="17">
        <v>0.16942611830318699</v>
      </c>
      <c r="AC175" s="17">
        <v>0.168398057233516</v>
      </c>
      <c r="AD175" s="17">
        <v>0.24323402834088501</v>
      </c>
      <c r="AE175" s="17"/>
      <c r="AF175" s="17">
        <v>0.15045001239566</v>
      </c>
      <c r="AG175" s="17">
        <v>0.161647130397408</v>
      </c>
      <c r="AH175" s="17">
        <v>0.157917002536857</v>
      </c>
      <c r="AI175" s="17"/>
      <c r="AJ175" s="17">
        <v>0.15747900580739599</v>
      </c>
      <c r="AK175" s="17">
        <v>0.15397308152752001</v>
      </c>
      <c r="AL175" s="17">
        <v>0.127635150200233</v>
      </c>
      <c r="AM175" s="17">
        <v>0.167595389357623</v>
      </c>
      <c r="AN175" s="17">
        <v>0.16460157376647799</v>
      </c>
      <c r="AO175" s="17"/>
      <c r="AP175" s="17">
        <v>0.155049715425221</v>
      </c>
      <c r="AQ175" s="17">
        <v>0.152604961799746</v>
      </c>
      <c r="AR175" s="17">
        <v>0.13482679530806799</v>
      </c>
      <c r="AS175" s="17"/>
      <c r="AT175" s="17">
        <v>0.171606860871755</v>
      </c>
      <c r="AU175" s="17">
        <v>0.19221680337754901</v>
      </c>
      <c r="AV175" s="17">
        <v>0.13128213110961601</v>
      </c>
      <c r="AW175" s="17">
        <v>0.14533335628937299</v>
      </c>
      <c r="AX175" s="17">
        <v>7.8743276978194304E-2</v>
      </c>
      <c r="AY175" s="17"/>
      <c r="AZ175" s="17">
        <v>0.114597243367823</v>
      </c>
      <c r="BA175" s="17">
        <v>0.14026168824517601</v>
      </c>
      <c r="BB175" s="17">
        <v>0.20753986344676001</v>
      </c>
      <c r="BC175" s="17">
        <v>0.16417142575039101</v>
      </c>
      <c r="BD175" s="17">
        <v>0.131929342860541</v>
      </c>
      <c r="BE175" s="17">
        <v>0.13366562314444499</v>
      </c>
      <c r="BF175" s="17">
        <v>0.15498835742109601</v>
      </c>
      <c r="BG175" s="17">
        <v>0.15363390326337301</v>
      </c>
      <c r="BH175" s="17">
        <v>0.16284701316678801</v>
      </c>
      <c r="BI175" s="17">
        <v>0.14008980866694401</v>
      </c>
      <c r="BJ175" s="17">
        <v>0.14772853411248699</v>
      </c>
      <c r="BK175" s="17">
        <v>0.20593557419157199</v>
      </c>
      <c r="BL175" s="17">
        <v>0.173136771923388</v>
      </c>
      <c r="BM175" s="17">
        <v>0.19792126799370699</v>
      </c>
      <c r="BN175" s="17">
        <v>0.10504096916801001</v>
      </c>
      <c r="BO175" s="17">
        <v>0.15827373872619699</v>
      </c>
      <c r="BP175" s="17"/>
      <c r="BQ175" s="17">
        <v>9.4621583870597603E-2</v>
      </c>
      <c r="BR175" s="17">
        <v>0.18812697097947201</v>
      </c>
    </row>
    <row r="176" spans="2:70" x14ac:dyDescent="0.35">
      <c r="B176" t="s">
        <v>191</v>
      </c>
      <c r="C176" s="17">
        <v>0.215035213108173</v>
      </c>
      <c r="D176" s="17">
        <v>0.220805053437024</v>
      </c>
      <c r="E176" s="17">
        <v>0.208927892790578</v>
      </c>
      <c r="F176" s="17"/>
      <c r="G176" s="17">
        <v>0.19514040124961199</v>
      </c>
      <c r="H176" s="17">
        <v>0.17877302640628601</v>
      </c>
      <c r="I176" s="17">
        <v>0.23182870805016301</v>
      </c>
      <c r="J176" s="17">
        <v>0.23003480654660899</v>
      </c>
      <c r="K176" s="17">
        <v>0.24749749969330501</v>
      </c>
      <c r="L176" s="17">
        <v>0.210038311945418</v>
      </c>
      <c r="M176" s="17"/>
      <c r="N176" s="17">
        <v>0.22843575532679899</v>
      </c>
      <c r="O176" s="17">
        <v>0.21728957146076</v>
      </c>
      <c r="P176" s="17">
        <v>0.19892292837165701</v>
      </c>
      <c r="Q176" s="17">
        <v>0.213352131605831</v>
      </c>
      <c r="R176" s="17"/>
      <c r="S176" s="17">
        <v>0.25045839618816601</v>
      </c>
      <c r="T176" s="17">
        <v>0.22629284016516199</v>
      </c>
      <c r="U176" s="17">
        <v>0.18463181540371401</v>
      </c>
      <c r="V176" s="17">
        <v>0.219199313200761</v>
      </c>
      <c r="W176" s="17">
        <v>0.20286410022896101</v>
      </c>
      <c r="X176" s="17">
        <v>0.17784859519639201</v>
      </c>
      <c r="Y176" s="17">
        <v>0.18946600606865199</v>
      </c>
      <c r="Z176" s="17">
        <v>0.22055285541245401</v>
      </c>
      <c r="AA176" s="17">
        <v>0.23523613621137801</v>
      </c>
      <c r="AB176" s="17">
        <v>0.22205424072690799</v>
      </c>
      <c r="AC176" s="17">
        <v>0.22916830831587601</v>
      </c>
      <c r="AD176" s="17">
        <v>0.15137930213407</v>
      </c>
      <c r="AE176" s="17"/>
      <c r="AF176" s="17">
        <v>0.20417949737490901</v>
      </c>
      <c r="AG176" s="17">
        <v>0.22945156161175401</v>
      </c>
      <c r="AH176" s="17">
        <v>0.218283890482459</v>
      </c>
      <c r="AI176" s="17"/>
      <c r="AJ176" s="17">
        <v>0.21786384431568001</v>
      </c>
      <c r="AK176" s="17">
        <v>0.23117869259280599</v>
      </c>
      <c r="AL176" s="17">
        <v>0.23896497175131501</v>
      </c>
      <c r="AM176" s="17">
        <v>0.107480471006109</v>
      </c>
      <c r="AN176" s="17">
        <v>0.18729824358396099</v>
      </c>
      <c r="AO176" s="17"/>
      <c r="AP176" s="17">
        <v>0.22087970436927101</v>
      </c>
      <c r="AQ176" s="17">
        <v>0.21936519807885599</v>
      </c>
      <c r="AR176" s="17">
        <v>0.215927041397244</v>
      </c>
      <c r="AS176" s="17"/>
      <c r="AT176" s="17">
        <v>0.19968547539995099</v>
      </c>
      <c r="AU176" s="17">
        <v>0.19918578209937701</v>
      </c>
      <c r="AV176" s="17">
        <v>0.23179971139183</v>
      </c>
      <c r="AW176" s="17">
        <v>0.24415134033487401</v>
      </c>
      <c r="AX176" s="17">
        <v>0.17971207145548301</v>
      </c>
      <c r="AY176" s="17"/>
      <c r="AZ176" s="17">
        <v>0.233965469616078</v>
      </c>
      <c r="BA176" s="17">
        <v>0.19131388312988201</v>
      </c>
      <c r="BB176" s="17">
        <v>0.21802547035372799</v>
      </c>
      <c r="BC176" s="17">
        <v>0.193361615710156</v>
      </c>
      <c r="BD176" s="17">
        <v>0.21439425671090201</v>
      </c>
      <c r="BE176" s="17">
        <v>0.20995328986848</v>
      </c>
      <c r="BF176" s="17">
        <v>0.19690466636387599</v>
      </c>
      <c r="BG176" s="17">
        <v>0.24075067069395301</v>
      </c>
      <c r="BH176" s="17">
        <v>0.22111740277031999</v>
      </c>
      <c r="BI176" s="17">
        <v>0.25152804406331702</v>
      </c>
      <c r="BJ176" s="17">
        <v>0.20971562774675701</v>
      </c>
      <c r="BK176" s="17">
        <v>0.23504025852388599</v>
      </c>
      <c r="BL176" s="17">
        <v>0.234055321713248</v>
      </c>
      <c r="BM176" s="17">
        <v>0.25392284673658799</v>
      </c>
      <c r="BN176" s="17">
        <v>0.231502038919674</v>
      </c>
      <c r="BO176" s="17">
        <v>0.20167585832146501</v>
      </c>
      <c r="BP176" s="17"/>
      <c r="BQ176" s="17">
        <v>0.20963549342007201</v>
      </c>
      <c r="BR176" s="17">
        <v>0.216444805568868</v>
      </c>
    </row>
    <row r="177" spans="2:70" x14ac:dyDescent="0.35">
      <c r="B177" t="s">
        <v>192</v>
      </c>
      <c r="C177" s="17">
        <v>0.183681623026859</v>
      </c>
      <c r="D177" s="17">
        <v>0.184353351907456</v>
      </c>
      <c r="E177" s="17">
        <v>0.18322106046828199</v>
      </c>
      <c r="F177" s="17"/>
      <c r="G177" s="17">
        <v>0.18033337076098899</v>
      </c>
      <c r="H177" s="17">
        <v>0.19919800454659101</v>
      </c>
      <c r="I177" s="17">
        <v>0.14714005887788201</v>
      </c>
      <c r="J177" s="17">
        <v>0.170249572061282</v>
      </c>
      <c r="K177" s="17">
        <v>0.17082345968092899</v>
      </c>
      <c r="L177" s="17">
        <v>0.222741703098706</v>
      </c>
      <c r="M177" s="17"/>
      <c r="N177" s="17">
        <v>0.19505198394526299</v>
      </c>
      <c r="O177" s="17">
        <v>0.18311042148699799</v>
      </c>
      <c r="P177" s="17">
        <v>0.16681064014594299</v>
      </c>
      <c r="Q177" s="17">
        <v>0.185355594553819</v>
      </c>
      <c r="R177" s="17"/>
      <c r="S177" s="17">
        <v>0.20665180808485401</v>
      </c>
      <c r="T177" s="17">
        <v>0.192864648815675</v>
      </c>
      <c r="U177" s="17">
        <v>0.20211660509481599</v>
      </c>
      <c r="V177" s="17">
        <v>0.173252707906659</v>
      </c>
      <c r="W177" s="17">
        <v>0.19257023753816299</v>
      </c>
      <c r="X177" s="17">
        <v>0.17253819909575199</v>
      </c>
      <c r="Y177" s="17">
        <v>0.186015463695239</v>
      </c>
      <c r="Z177" s="17">
        <v>0.20921194542184701</v>
      </c>
      <c r="AA177" s="17">
        <v>0.16602305816940599</v>
      </c>
      <c r="AB177" s="17">
        <v>0.164002820375303</v>
      </c>
      <c r="AC177" s="17">
        <v>0.15731937383611899</v>
      </c>
      <c r="AD177" s="17">
        <v>0.158910364380386</v>
      </c>
      <c r="AE177" s="17"/>
      <c r="AF177" s="17">
        <v>0.18463730776603399</v>
      </c>
      <c r="AG177" s="17">
        <v>0.18502384860822199</v>
      </c>
      <c r="AH177" s="17">
        <v>0.16635399999726599</v>
      </c>
      <c r="AI177" s="17"/>
      <c r="AJ177" s="17">
        <v>0.18306545785800399</v>
      </c>
      <c r="AK177" s="17">
        <v>0.17959960105723399</v>
      </c>
      <c r="AL177" s="17">
        <v>0.247741038886862</v>
      </c>
      <c r="AM177" s="17">
        <v>0.138458336083048</v>
      </c>
      <c r="AN177" s="17">
        <v>0.174706707757212</v>
      </c>
      <c r="AO177" s="17"/>
      <c r="AP177" s="17">
        <v>0.18592580815481699</v>
      </c>
      <c r="AQ177" s="17">
        <v>0.182960524039254</v>
      </c>
      <c r="AR177" s="17">
        <v>0.236831056184823</v>
      </c>
      <c r="AS177" s="17"/>
      <c r="AT177" s="17">
        <v>0.165531918129565</v>
      </c>
      <c r="AU177" s="17">
        <v>0.18388503019268901</v>
      </c>
      <c r="AV177" s="17">
        <v>0.20395236200040801</v>
      </c>
      <c r="AW177" s="17">
        <v>0.183718491682833</v>
      </c>
      <c r="AX177" s="17">
        <v>0.18926902160974299</v>
      </c>
      <c r="AY177" s="17"/>
      <c r="AZ177" s="17">
        <v>0.17112954005487099</v>
      </c>
      <c r="BA177" s="17">
        <v>0.16283369200063799</v>
      </c>
      <c r="BB177" s="17">
        <v>0.192693805507337</v>
      </c>
      <c r="BC177" s="17">
        <v>0.16792879506417099</v>
      </c>
      <c r="BD177" s="17">
        <v>0.20154934122061499</v>
      </c>
      <c r="BE177" s="17">
        <v>0.17334573763312799</v>
      </c>
      <c r="BF177" s="17">
        <v>0.206346920306135</v>
      </c>
      <c r="BG177" s="17">
        <v>0.20757439773898401</v>
      </c>
      <c r="BH177" s="17">
        <v>0.18888192385134001</v>
      </c>
      <c r="BI177" s="17">
        <v>0.17237151473298001</v>
      </c>
      <c r="BJ177" s="17">
        <v>0.16853074255960901</v>
      </c>
      <c r="BK177" s="17">
        <v>0.209569599436814</v>
      </c>
      <c r="BL177" s="17">
        <v>0.22141145716903099</v>
      </c>
      <c r="BM177" s="17">
        <v>0.16061565089663199</v>
      </c>
      <c r="BN177" s="17">
        <v>0.13366667838165899</v>
      </c>
      <c r="BO177" s="17">
        <v>0.147556168551356</v>
      </c>
      <c r="BP177" s="17"/>
      <c r="BQ177" s="17">
        <v>0.22388902372900801</v>
      </c>
      <c r="BR177" s="17">
        <v>0.165649150781049</v>
      </c>
    </row>
    <row r="178" spans="2:70" x14ac:dyDescent="0.35">
      <c r="B178" t="s">
        <v>193</v>
      </c>
      <c r="C178" s="17">
        <v>0.111501809837009</v>
      </c>
      <c r="D178" s="17">
        <v>0.11918349494859801</v>
      </c>
      <c r="E178" s="17">
        <v>0.104721808309839</v>
      </c>
      <c r="F178" s="17"/>
      <c r="G178" s="17">
        <v>7.7512509890882694E-2</v>
      </c>
      <c r="H178" s="17">
        <v>0.12268846468035099</v>
      </c>
      <c r="I178" s="17">
        <v>9.9900112886526504E-2</v>
      </c>
      <c r="J178" s="17">
        <v>9.8944221660550905E-2</v>
      </c>
      <c r="K178" s="17">
        <v>0.100077511064979</v>
      </c>
      <c r="L178" s="17">
        <v>0.152429831702346</v>
      </c>
      <c r="M178" s="17"/>
      <c r="N178" s="17">
        <v>0.14812973273512201</v>
      </c>
      <c r="O178" s="17">
        <v>0.111777142694546</v>
      </c>
      <c r="P178" s="17">
        <v>0.100091610637112</v>
      </c>
      <c r="Q178" s="17">
        <v>8.3148081091857104E-2</v>
      </c>
      <c r="R178" s="17"/>
      <c r="S178" s="17">
        <v>0.14350206912225</v>
      </c>
      <c r="T178" s="17">
        <v>0.12680733994888499</v>
      </c>
      <c r="U178" s="17">
        <v>0.10084607946129601</v>
      </c>
      <c r="V178" s="17">
        <v>0.12447846716286599</v>
      </c>
      <c r="W178" s="17">
        <v>0.10079567690776001</v>
      </c>
      <c r="X178" s="17">
        <v>0.10171527508773399</v>
      </c>
      <c r="Y178" s="17">
        <v>0.10584493098021901</v>
      </c>
      <c r="Z178" s="17">
        <v>8.2464148611022206E-2</v>
      </c>
      <c r="AA178" s="17">
        <v>9.7853716324985393E-2</v>
      </c>
      <c r="AB178" s="17">
        <v>0.113660550456639</v>
      </c>
      <c r="AC178" s="17">
        <v>6.8455915929359304E-2</v>
      </c>
      <c r="AD178" s="17">
        <v>0.108668488371906</v>
      </c>
      <c r="AE178" s="17"/>
      <c r="AF178" s="17">
        <v>0.114664155453211</v>
      </c>
      <c r="AG178" s="17">
        <v>0.120719823038043</v>
      </c>
      <c r="AH178" s="17">
        <v>9.4729618498275103E-2</v>
      </c>
      <c r="AI178" s="17"/>
      <c r="AJ178" s="17">
        <v>0.123439712674295</v>
      </c>
      <c r="AK178" s="17">
        <v>0.105286317244168</v>
      </c>
      <c r="AL178" s="17">
        <v>0.141142880190992</v>
      </c>
      <c r="AM178" s="17">
        <v>9.4078504321499598E-2</v>
      </c>
      <c r="AN178" s="17">
        <v>7.2512687781200499E-2</v>
      </c>
      <c r="AO178" s="17"/>
      <c r="AP178" s="17">
        <v>0.13141541399419401</v>
      </c>
      <c r="AQ178" s="17">
        <v>0.11023594807435801</v>
      </c>
      <c r="AR178" s="17">
        <v>0.16358417265318601</v>
      </c>
      <c r="AS178" s="17"/>
      <c r="AT178" s="17">
        <v>8.1034704069975899E-2</v>
      </c>
      <c r="AU178" s="17">
        <v>9.3767848220859901E-2</v>
      </c>
      <c r="AV178" s="17">
        <v>0.124084957795272</v>
      </c>
      <c r="AW178" s="17">
        <v>0.16925852354849399</v>
      </c>
      <c r="AX178" s="17">
        <v>0.15307917918488501</v>
      </c>
      <c r="AY178" s="17"/>
      <c r="AZ178" s="17">
        <v>2.4181111321882699E-2</v>
      </c>
      <c r="BA178" s="17">
        <v>8.0219736274700401E-2</v>
      </c>
      <c r="BB178" s="17">
        <v>0.10610633799264101</v>
      </c>
      <c r="BC178" s="17">
        <v>0.11200312336241799</v>
      </c>
      <c r="BD178" s="17">
        <v>0.10465739735363901</v>
      </c>
      <c r="BE178" s="17">
        <v>0.111763161408256</v>
      </c>
      <c r="BF178" s="17">
        <v>0.120337836357909</v>
      </c>
      <c r="BG178" s="17">
        <v>7.3882088289683207E-2</v>
      </c>
      <c r="BH178" s="17">
        <v>0.13010116704830399</v>
      </c>
      <c r="BI178" s="17">
        <v>0.13470315776630601</v>
      </c>
      <c r="BJ178" s="17">
        <v>0.12824321841307601</v>
      </c>
      <c r="BK178" s="17">
        <v>0.117229485962069</v>
      </c>
      <c r="BL178" s="17">
        <v>0.101886995588954</v>
      </c>
      <c r="BM178" s="17">
        <v>0.10316128158307</v>
      </c>
      <c r="BN178" s="17">
        <v>0.11218275101344</v>
      </c>
      <c r="BO178" s="17">
        <v>0.16215276210686999</v>
      </c>
      <c r="BP178" s="17"/>
      <c r="BQ178" s="17">
        <v>0.18932192369430001</v>
      </c>
      <c r="BR178" s="17">
        <v>7.5434975518614902E-2</v>
      </c>
    </row>
    <row r="179" spans="2:70" x14ac:dyDescent="0.35">
      <c r="B179" t="s">
        <v>194</v>
      </c>
      <c r="C179" s="17">
        <v>8.9686555007168697E-2</v>
      </c>
      <c r="D179" s="17">
        <v>9.0715721813703395E-2</v>
      </c>
      <c r="E179" s="17">
        <v>8.8840057623117197E-2</v>
      </c>
      <c r="F179" s="17"/>
      <c r="G179" s="17">
        <v>4.8700392417599402E-2</v>
      </c>
      <c r="H179" s="17">
        <v>0.101309876541198</v>
      </c>
      <c r="I179" s="17">
        <v>8.3420188672407594E-2</v>
      </c>
      <c r="J179" s="17">
        <v>7.3949037893163899E-2</v>
      </c>
      <c r="K179" s="17">
        <v>6.4450319574116594E-2</v>
      </c>
      <c r="L179" s="17">
        <v>0.14241239651277199</v>
      </c>
      <c r="M179" s="17"/>
      <c r="N179" s="17">
        <v>0.121900418827133</v>
      </c>
      <c r="O179" s="17">
        <v>7.6125343899703102E-2</v>
      </c>
      <c r="P179" s="17">
        <v>8.0781088947849702E-2</v>
      </c>
      <c r="Q179" s="17">
        <v>7.5974775688188403E-2</v>
      </c>
      <c r="R179" s="17"/>
      <c r="S179" s="17">
        <v>9.5163845849529693E-2</v>
      </c>
      <c r="T179" s="17">
        <v>8.3019777519813306E-2</v>
      </c>
      <c r="U179" s="17">
        <v>8.2680308728199606E-2</v>
      </c>
      <c r="V179" s="17">
        <v>9.1590215542797795E-2</v>
      </c>
      <c r="W179" s="17">
        <v>7.8950649078945306E-2</v>
      </c>
      <c r="X179" s="17">
        <v>0.10186315393897399</v>
      </c>
      <c r="Y179" s="17">
        <v>8.5952715437289703E-2</v>
      </c>
      <c r="Z179" s="17">
        <v>6.6808931245553996E-2</v>
      </c>
      <c r="AA179" s="17">
        <v>9.7734675363621307E-2</v>
      </c>
      <c r="AB179" s="17">
        <v>9.5519301540805804E-2</v>
      </c>
      <c r="AC179" s="17">
        <v>0.10490668650508</v>
      </c>
      <c r="AD179" s="17">
        <v>6.2431679908743397E-2</v>
      </c>
      <c r="AE179" s="17"/>
      <c r="AF179" s="17">
        <v>9.2315375047799894E-2</v>
      </c>
      <c r="AG179" s="17">
        <v>9.4438414531826803E-2</v>
      </c>
      <c r="AH179" s="17">
        <v>9.0141040720655999E-2</v>
      </c>
      <c r="AI179" s="17"/>
      <c r="AJ179" s="17">
        <v>0.10469954454970801</v>
      </c>
      <c r="AK179" s="17">
        <v>8.0066991373149404E-2</v>
      </c>
      <c r="AL179" s="17">
        <v>0.107074989008861</v>
      </c>
      <c r="AM179" s="17">
        <v>0.205973450820471</v>
      </c>
      <c r="AN179" s="17">
        <v>6.8882637382026393E-2</v>
      </c>
      <c r="AO179" s="17"/>
      <c r="AP179" s="17">
        <v>0.103185837078396</v>
      </c>
      <c r="AQ179" s="17">
        <v>9.0213718333004206E-2</v>
      </c>
      <c r="AR179" s="17">
        <v>0.108346981696331</v>
      </c>
      <c r="AS179" s="17"/>
      <c r="AT179" s="17">
        <v>5.55495307044096E-2</v>
      </c>
      <c r="AU179" s="17">
        <v>5.9994110674557101E-2</v>
      </c>
      <c r="AV179" s="17">
        <v>0.123158119414628</v>
      </c>
      <c r="AW179" s="17">
        <v>0.130773284232023</v>
      </c>
      <c r="AX179" s="17">
        <v>0.28833807491777202</v>
      </c>
      <c r="AY179" s="17"/>
      <c r="AZ179" s="17">
        <v>0.119060255405952</v>
      </c>
      <c r="BA179" s="17">
        <v>0.114132141574439</v>
      </c>
      <c r="BB179" s="17">
        <v>5.7270513700207998E-2</v>
      </c>
      <c r="BC179" s="17">
        <v>0.104989617514192</v>
      </c>
      <c r="BD179" s="17">
        <v>0.10206688293204499</v>
      </c>
      <c r="BE179" s="17">
        <v>9.5460013394191703E-2</v>
      </c>
      <c r="BF179" s="17">
        <v>9.9287795025712403E-2</v>
      </c>
      <c r="BG179" s="17">
        <v>5.9982575206313803E-2</v>
      </c>
      <c r="BH179" s="17">
        <v>8.8644245514664502E-2</v>
      </c>
      <c r="BI179" s="17">
        <v>7.4272627876706507E-2</v>
      </c>
      <c r="BJ179" s="17">
        <v>7.7658923913145203E-2</v>
      </c>
      <c r="BK179" s="17">
        <v>9.9488509096366501E-2</v>
      </c>
      <c r="BL179" s="17">
        <v>5.7943243425836802E-2</v>
      </c>
      <c r="BM179" s="17">
        <v>5.2574454387567603E-2</v>
      </c>
      <c r="BN179" s="17">
        <v>8.4879714634609804E-2</v>
      </c>
      <c r="BO179" s="17">
        <v>0.15523018339668199</v>
      </c>
      <c r="BP179" s="17"/>
      <c r="BQ179" s="17">
        <v>0.182853822071575</v>
      </c>
      <c r="BR179" s="17">
        <v>4.7903766559102202E-2</v>
      </c>
    </row>
    <row r="180" spans="2:70" x14ac:dyDescent="0.35">
      <c r="C180" s="17"/>
      <c r="D180" s="17"/>
      <c r="E180" s="17"/>
      <c r="F180" s="17"/>
      <c r="G180" s="17"/>
      <c r="H180" s="17"/>
      <c r="I180" s="17"/>
      <c r="J180" s="17"/>
      <c r="K180" s="17"/>
      <c r="L180" s="17"/>
      <c r="M180" s="17"/>
      <c r="N180" s="17"/>
      <c r="O180" s="17"/>
      <c r="P180" s="17"/>
      <c r="Q180" s="17"/>
      <c r="R180" s="17"/>
      <c r="S180" s="17"/>
      <c r="T180" s="17"/>
      <c r="U180" s="17"/>
      <c r="V180" s="17"/>
      <c r="W180" s="17"/>
      <c r="X180" s="17"/>
      <c r="Y180" s="17"/>
      <c r="Z180" s="17"/>
      <c r="AA180" s="17"/>
      <c r="AB180" s="17"/>
      <c r="AC180" s="17"/>
      <c r="AD180" s="17"/>
      <c r="AE180" s="17"/>
      <c r="AF180" s="17"/>
      <c r="AG180" s="17"/>
      <c r="AH180" s="17"/>
      <c r="AI180" s="17"/>
      <c r="AJ180" s="17"/>
      <c r="AK180" s="17"/>
      <c r="AL180" s="17"/>
      <c r="AM180" s="17"/>
      <c r="AN180" s="17"/>
      <c r="AO180" s="17"/>
      <c r="AP180" s="17"/>
      <c r="AQ180" s="17"/>
      <c r="AR180" s="17"/>
      <c r="AS180" s="17"/>
      <c r="AT180" s="17"/>
      <c r="AU180" s="17"/>
      <c r="AV180" s="17"/>
      <c r="AW180" s="17"/>
      <c r="AX180" s="17"/>
      <c r="AY180" s="17"/>
      <c r="AZ180" s="17"/>
      <c r="BA180" s="17"/>
      <c r="BB180" s="17"/>
      <c r="BC180" s="17"/>
      <c r="BD180" s="17"/>
      <c r="BE180" s="17"/>
      <c r="BF180" s="17"/>
      <c r="BG180" s="17"/>
      <c r="BH180" s="17"/>
      <c r="BI180" s="17"/>
      <c r="BJ180" s="17"/>
      <c r="BK180" s="17"/>
      <c r="BL180" s="17"/>
      <c r="BM180" s="17"/>
      <c r="BN180" s="17"/>
      <c r="BO180" s="17"/>
      <c r="BP180" s="17"/>
      <c r="BQ180" s="17"/>
      <c r="BR180" s="17"/>
    </row>
    <row r="181" spans="2:70" x14ac:dyDescent="0.35">
      <c r="B181" s="6" t="s">
        <v>197</v>
      </c>
      <c r="C181" s="17"/>
      <c r="D181" s="17"/>
      <c r="E181" s="17"/>
      <c r="F181" s="17"/>
      <c r="G181" s="17"/>
      <c r="H181" s="17"/>
      <c r="I181" s="17"/>
      <c r="J181" s="17"/>
      <c r="K181" s="17"/>
      <c r="L181" s="17"/>
      <c r="M181" s="17"/>
      <c r="N181" s="17"/>
      <c r="O181" s="17"/>
      <c r="P181" s="17"/>
      <c r="Q181" s="17"/>
      <c r="R181" s="17"/>
      <c r="S181" s="17"/>
      <c r="T181" s="17"/>
      <c r="U181" s="17"/>
      <c r="V181" s="17"/>
      <c r="W181" s="17"/>
      <c r="X181" s="17"/>
      <c r="Y181" s="17"/>
      <c r="Z181" s="17"/>
      <c r="AA181" s="17"/>
      <c r="AB181" s="17"/>
      <c r="AC181" s="17"/>
      <c r="AD181" s="17"/>
      <c r="AE181" s="17"/>
      <c r="AF181" s="17"/>
      <c r="AG181" s="17"/>
      <c r="AH181" s="17"/>
      <c r="AI181" s="17"/>
      <c r="AJ181" s="17"/>
      <c r="AK181" s="17"/>
      <c r="AL181" s="17"/>
      <c r="AM181" s="17"/>
      <c r="AN181" s="17"/>
      <c r="AO181" s="17"/>
      <c r="AP181" s="17"/>
      <c r="AQ181" s="17"/>
      <c r="AR181" s="17"/>
      <c r="AS181" s="17"/>
      <c r="AT181" s="17"/>
      <c r="AU181" s="17"/>
      <c r="AV181" s="17"/>
      <c r="AW181" s="17"/>
      <c r="AX181" s="17"/>
      <c r="AY181" s="17"/>
      <c r="AZ181" s="17"/>
      <c r="BA181" s="17"/>
      <c r="BB181" s="17"/>
      <c r="BC181" s="17"/>
      <c r="BD181" s="17"/>
      <c r="BE181" s="17"/>
      <c r="BF181" s="17"/>
      <c r="BG181" s="17"/>
      <c r="BH181" s="17"/>
      <c r="BI181" s="17"/>
      <c r="BJ181" s="17"/>
      <c r="BK181" s="17"/>
      <c r="BL181" s="17"/>
      <c r="BM181" s="17"/>
      <c r="BN181" s="17"/>
      <c r="BO181" s="17"/>
      <c r="BP181" s="17"/>
      <c r="BQ181" s="17"/>
      <c r="BR181" s="17"/>
    </row>
    <row r="182" spans="2:70" x14ac:dyDescent="0.35">
      <c r="B182" s="24" t="s">
        <v>97</v>
      </c>
      <c r="C182" s="17"/>
      <c r="D182" s="17"/>
      <c r="E182" s="17"/>
      <c r="F182" s="17"/>
      <c r="G182" s="17"/>
      <c r="H182" s="17"/>
      <c r="I182" s="17"/>
      <c r="J182" s="17"/>
      <c r="K182" s="17"/>
      <c r="L182" s="17"/>
      <c r="M182" s="17"/>
      <c r="N182" s="17"/>
      <c r="O182" s="17"/>
      <c r="P182" s="17"/>
      <c r="Q182" s="17"/>
      <c r="R182" s="17"/>
      <c r="S182" s="17"/>
      <c r="T182" s="17"/>
      <c r="U182" s="17"/>
      <c r="V182" s="17"/>
      <c r="W182" s="17"/>
      <c r="X182" s="17"/>
      <c r="Y182" s="17"/>
      <c r="Z182" s="17"/>
      <c r="AA182" s="17"/>
      <c r="AB182" s="17"/>
      <c r="AC182" s="17"/>
      <c r="AD182" s="17"/>
      <c r="AE182" s="17"/>
      <c r="AF182" s="17"/>
      <c r="AG182" s="17"/>
      <c r="AH182" s="17"/>
      <c r="AI182" s="17"/>
      <c r="AJ182" s="17"/>
      <c r="AK182" s="17"/>
      <c r="AL182" s="17"/>
      <c r="AM182" s="17"/>
      <c r="AN182" s="17"/>
      <c r="AO182" s="17"/>
      <c r="AP182" s="17"/>
      <c r="AQ182" s="17"/>
      <c r="AR182" s="17"/>
      <c r="AS182" s="17"/>
      <c r="AT182" s="17"/>
      <c r="AU182" s="17"/>
      <c r="AV182" s="17"/>
      <c r="AW182" s="17"/>
      <c r="AX182" s="17"/>
      <c r="AY182" s="17"/>
      <c r="AZ182" s="17"/>
      <c r="BA182" s="17"/>
      <c r="BB182" s="17"/>
      <c r="BC182" s="17"/>
      <c r="BD182" s="17"/>
      <c r="BE182" s="17"/>
      <c r="BF182" s="17"/>
      <c r="BG182" s="17"/>
      <c r="BH182" s="17"/>
      <c r="BI182" s="17"/>
      <c r="BJ182" s="17"/>
      <c r="BK182" s="17"/>
      <c r="BL182" s="17"/>
      <c r="BM182" s="17"/>
      <c r="BN182" s="17"/>
      <c r="BO182" s="17"/>
      <c r="BP182" s="17"/>
      <c r="BQ182" s="17"/>
      <c r="BR182" s="17"/>
    </row>
    <row r="183" spans="2:70" x14ac:dyDescent="0.35">
      <c r="B183" t="s">
        <v>188</v>
      </c>
      <c r="C183" s="17">
        <v>0.154303575758727</v>
      </c>
      <c r="D183" s="17">
        <v>0.14417414078548199</v>
      </c>
      <c r="E183" s="17">
        <v>0.164207214297932</v>
      </c>
      <c r="F183" s="17"/>
      <c r="G183" s="17">
        <v>0.106618054307496</v>
      </c>
      <c r="H183" s="17">
        <v>9.6691147454498097E-2</v>
      </c>
      <c r="I183" s="17">
        <v>0.154188509631869</v>
      </c>
      <c r="J183" s="17">
        <v>0.187337405267304</v>
      </c>
      <c r="K183" s="17">
        <v>0.20362036953818999</v>
      </c>
      <c r="L183" s="17">
        <v>0.172947114822218</v>
      </c>
      <c r="M183" s="17"/>
      <c r="N183" s="17">
        <v>0.124726911062627</v>
      </c>
      <c r="O183" s="17">
        <v>0.15121242396200199</v>
      </c>
      <c r="P183" s="17">
        <v>0.141982028281599</v>
      </c>
      <c r="Q183" s="17">
        <v>0.19997027860611399</v>
      </c>
      <c r="R183" s="17"/>
      <c r="S183" s="17">
        <v>0.102911957578825</v>
      </c>
      <c r="T183" s="17">
        <v>0.143243601685239</v>
      </c>
      <c r="U183" s="17">
        <v>0.17001620194816</v>
      </c>
      <c r="V183" s="17">
        <v>0.152800820251731</v>
      </c>
      <c r="W183" s="17">
        <v>0.15899471861825101</v>
      </c>
      <c r="X183" s="17">
        <v>0.19885244078366099</v>
      </c>
      <c r="Y183" s="17">
        <v>0.22135682772208201</v>
      </c>
      <c r="Z183" s="17">
        <v>0.14883214726649999</v>
      </c>
      <c r="AA183" s="17">
        <v>0.14353187390075001</v>
      </c>
      <c r="AB183" s="17">
        <v>0.13898655089753101</v>
      </c>
      <c r="AC183" s="17">
        <v>0.17742732366911801</v>
      </c>
      <c r="AD183" s="17">
        <v>0.135408169523483</v>
      </c>
      <c r="AE183" s="17"/>
      <c r="AF183" s="17">
        <v>0.200137688940321</v>
      </c>
      <c r="AG183" s="17">
        <v>0.119600620926407</v>
      </c>
      <c r="AH183" s="17">
        <v>0.16020239338862199</v>
      </c>
      <c r="AI183" s="17"/>
      <c r="AJ183" s="17">
        <v>0.16752118352734</v>
      </c>
      <c r="AK183" s="17">
        <v>0.14555028442588899</v>
      </c>
      <c r="AL183" s="17">
        <v>0.12693466247815499</v>
      </c>
      <c r="AM183" s="17">
        <v>0.212388875445776</v>
      </c>
      <c r="AN183" s="17">
        <v>0.18063307949993901</v>
      </c>
      <c r="AO183" s="17"/>
      <c r="AP183" s="17">
        <v>0.15274841273180101</v>
      </c>
      <c r="AQ183" s="17">
        <v>0.139586378395091</v>
      </c>
      <c r="AR183" s="17">
        <v>0.106917138889133</v>
      </c>
      <c r="AS183" s="17"/>
      <c r="AT183" s="17">
        <v>0.206558016978173</v>
      </c>
      <c r="AU183" s="17">
        <v>0.16780862450629899</v>
      </c>
      <c r="AV183" s="17">
        <v>0.10567642655300299</v>
      </c>
      <c r="AW183" s="17">
        <v>9.3257178696183801E-2</v>
      </c>
      <c r="AX183" s="17">
        <v>9.1158749261031402E-2</v>
      </c>
      <c r="AY183" s="17"/>
      <c r="AZ183" s="17">
        <v>0.31047134759312101</v>
      </c>
      <c r="BA183" s="17">
        <v>0.20170861054377401</v>
      </c>
      <c r="BB183" s="17">
        <v>0.16129449339873</v>
      </c>
      <c r="BC183" s="17">
        <v>0.164844074281147</v>
      </c>
      <c r="BD183" s="17">
        <v>0.16226408028694</v>
      </c>
      <c r="BE183" s="17">
        <v>0.14488131199917201</v>
      </c>
      <c r="BF183" s="17">
        <v>0.16336843469183701</v>
      </c>
      <c r="BG183" s="17">
        <v>0.170757212853449</v>
      </c>
      <c r="BH183" s="17">
        <v>0.13607239064175</v>
      </c>
      <c r="BI183" s="17">
        <v>9.4822710811943101E-2</v>
      </c>
      <c r="BJ183" s="17">
        <v>0.18007383938087401</v>
      </c>
      <c r="BK183" s="17">
        <v>0.15907722704757199</v>
      </c>
      <c r="BL183" s="17">
        <v>0.12353467135148601</v>
      </c>
      <c r="BM183" s="17">
        <v>0.128427738688146</v>
      </c>
      <c r="BN183" s="17">
        <v>8.4103134280665098E-2</v>
      </c>
      <c r="BO183" s="17">
        <v>0.116344430648188</v>
      </c>
      <c r="BP183" s="17"/>
      <c r="BQ183" s="17">
        <v>8.6555888559242206E-2</v>
      </c>
      <c r="BR183" s="17">
        <v>0.18505907808605601</v>
      </c>
    </row>
    <row r="184" spans="2:70" x14ac:dyDescent="0.35">
      <c r="B184" t="s">
        <v>189</v>
      </c>
      <c r="C184" s="17">
        <v>0.15785456682163199</v>
      </c>
      <c r="D184" s="17">
        <v>0.15389380883621501</v>
      </c>
      <c r="E184" s="17">
        <v>0.16102011067133701</v>
      </c>
      <c r="F184" s="17"/>
      <c r="G184" s="17">
        <v>0.13735788238149799</v>
      </c>
      <c r="H184" s="17">
        <v>0.126151385691566</v>
      </c>
      <c r="I184" s="17">
        <v>0.14573946451900499</v>
      </c>
      <c r="J184" s="17">
        <v>0.19331084338371099</v>
      </c>
      <c r="K184" s="17">
        <v>0.15787773137674699</v>
      </c>
      <c r="L184" s="17">
        <v>0.178175565621948</v>
      </c>
      <c r="M184" s="17"/>
      <c r="N184" s="17">
        <v>0.15943971909049001</v>
      </c>
      <c r="O184" s="17">
        <v>0.15132968817575801</v>
      </c>
      <c r="P184" s="17">
        <v>0.168301627392621</v>
      </c>
      <c r="Q184" s="17">
        <v>0.15102259806285401</v>
      </c>
      <c r="R184" s="17"/>
      <c r="S184" s="17">
        <v>0.115858996922024</v>
      </c>
      <c r="T184" s="17">
        <v>0.141705255269092</v>
      </c>
      <c r="U184" s="17">
        <v>0.15430327504368599</v>
      </c>
      <c r="V184" s="17">
        <v>0.14911765504016</v>
      </c>
      <c r="W184" s="17">
        <v>0.18570618618446599</v>
      </c>
      <c r="X184" s="17">
        <v>0.15139308458249701</v>
      </c>
      <c r="Y184" s="17">
        <v>0.156074766820338</v>
      </c>
      <c r="Z184" s="17">
        <v>0.20735691062476799</v>
      </c>
      <c r="AA184" s="17">
        <v>0.18446797949760699</v>
      </c>
      <c r="AB184" s="17">
        <v>0.18636186414134401</v>
      </c>
      <c r="AC184" s="17">
        <v>0.136149923616777</v>
      </c>
      <c r="AD184" s="17">
        <v>0.20631301872654101</v>
      </c>
      <c r="AE184" s="17"/>
      <c r="AF184" s="17">
        <v>0.16731651189566299</v>
      </c>
      <c r="AG184" s="17">
        <v>0.16216800138056101</v>
      </c>
      <c r="AH184" s="17">
        <v>0.12817624552061799</v>
      </c>
      <c r="AI184" s="17"/>
      <c r="AJ184" s="17">
        <v>0.172901884622224</v>
      </c>
      <c r="AK184" s="17">
        <v>0.132675194550295</v>
      </c>
      <c r="AL184" s="17">
        <v>0.143389414299399</v>
      </c>
      <c r="AM184" s="17">
        <v>0.169545949702232</v>
      </c>
      <c r="AN184" s="17">
        <v>0.160990507011505</v>
      </c>
      <c r="AO184" s="17"/>
      <c r="AP184" s="17">
        <v>0.15777585356476001</v>
      </c>
      <c r="AQ184" s="17">
        <v>0.13460234743191801</v>
      </c>
      <c r="AR184" s="17">
        <v>0.12068062392958701</v>
      </c>
      <c r="AS184" s="17"/>
      <c r="AT184" s="17">
        <v>0.178457567979699</v>
      </c>
      <c r="AU184" s="17">
        <v>0.16120397936101599</v>
      </c>
      <c r="AV184" s="17">
        <v>0.15642165066560201</v>
      </c>
      <c r="AW184" s="17">
        <v>9.3968432249915093E-2</v>
      </c>
      <c r="AX184" s="17">
        <v>5.7252259013407698E-2</v>
      </c>
      <c r="AY184" s="17"/>
      <c r="AZ184" s="17">
        <v>0.25667705988055001</v>
      </c>
      <c r="BA184" s="17">
        <v>0.16776701399140001</v>
      </c>
      <c r="BB184" s="17">
        <v>0.15849233271687799</v>
      </c>
      <c r="BC184" s="17">
        <v>0.15699832859466101</v>
      </c>
      <c r="BD184" s="17">
        <v>0.13532160742532301</v>
      </c>
      <c r="BE184" s="17">
        <v>0.18345885230558001</v>
      </c>
      <c r="BF184" s="17">
        <v>0.14360987872424699</v>
      </c>
      <c r="BG184" s="17">
        <v>0.17435438034612999</v>
      </c>
      <c r="BH184" s="17">
        <v>0.19647151735812399</v>
      </c>
      <c r="BI184" s="17">
        <v>0.177707110029759</v>
      </c>
      <c r="BJ184" s="17">
        <v>0.15484123354465201</v>
      </c>
      <c r="BK184" s="17">
        <v>0.127358924619769</v>
      </c>
      <c r="BL184" s="17">
        <v>0.13785293140451901</v>
      </c>
      <c r="BM184" s="17">
        <v>0.14255468366778201</v>
      </c>
      <c r="BN184" s="17">
        <v>0.144346562861983</v>
      </c>
      <c r="BO184" s="17">
        <v>0.11340947258650801</v>
      </c>
      <c r="BP184" s="17"/>
      <c r="BQ184" s="17">
        <v>9.8928054842945395E-2</v>
      </c>
      <c r="BR184" s="17">
        <v>0.18745608401900499</v>
      </c>
    </row>
    <row r="185" spans="2:70" x14ac:dyDescent="0.35">
      <c r="B185" t="s">
        <v>190</v>
      </c>
      <c r="C185" s="17">
        <v>0.18196840261387501</v>
      </c>
      <c r="D185" s="17">
        <v>0.18307294116688599</v>
      </c>
      <c r="E185" s="17">
        <v>0.18059580281194801</v>
      </c>
      <c r="F185" s="17"/>
      <c r="G185" s="17">
        <v>0.201843568096188</v>
      </c>
      <c r="H185" s="17">
        <v>0.16201204424757601</v>
      </c>
      <c r="I185" s="17">
        <v>0.18337420577935601</v>
      </c>
      <c r="J185" s="17">
        <v>0.19414112927888899</v>
      </c>
      <c r="K185" s="17">
        <v>0.19179482990945501</v>
      </c>
      <c r="L185" s="17">
        <v>0.16728376378540899</v>
      </c>
      <c r="M185" s="17"/>
      <c r="N185" s="17">
        <v>0.17576063467330699</v>
      </c>
      <c r="O185" s="17">
        <v>0.19518959361541</v>
      </c>
      <c r="P185" s="17">
        <v>0.19334206680779401</v>
      </c>
      <c r="Q185" s="17">
        <v>0.16637574755214701</v>
      </c>
      <c r="R185" s="17"/>
      <c r="S185" s="17">
        <v>0.14732588821178899</v>
      </c>
      <c r="T185" s="17">
        <v>0.197102619169744</v>
      </c>
      <c r="U185" s="17">
        <v>0.22170177057322199</v>
      </c>
      <c r="V185" s="17">
        <v>0.194745547004572</v>
      </c>
      <c r="W185" s="17">
        <v>0.14412959562366801</v>
      </c>
      <c r="X185" s="17">
        <v>0.15732442455622</v>
      </c>
      <c r="Y185" s="17">
        <v>0.18564713372219399</v>
      </c>
      <c r="Z185" s="17">
        <v>0.17064945686778701</v>
      </c>
      <c r="AA185" s="17">
        <v>0.19434680233754301</v>
      </c>
      <c r="AB185" s="17">
        <v>0.21828747485376901</v>
      </c>
      <c r="AC185" s="17">
        <v>0.17563369681202501</v>
      </c>
      <c r="AD185" s="17">
        <v>0.15750459209730899</v>
      </c>
      <c r="AE185" s="17"/>
      <c r="AF185" s="17">
        <v>0.16688151456533701</v>
      </c>
      <c r="AG185" s="17">
        <v>0.183478299266911</v>
      </c>
      <c r="AH185" s="17">
        <v>0.192520734938468</v>
      </c>
      <c r="AI185" s="17"/>
      <c r="AJ185" s="17">
        <v>0.170704915637409</v>
      </c>
      <c r="AK185" s="17">
        <v>0.18237541265704199</v>
      </c>
      <c r="AL185" s="17">
        <v>0.20064761129662401</v>
      </c>
      <c r="AM185" s="17">
        <v>0.201345390130379</v>
      </c>
      <c r="AN185" s="17">
        <v>0.19834819629994899</v>
      </c>
      <c r="AO185" s="17"/>
      <c r="AP185" s="17">
        <v>0.17162898644965699</v>
      </c>
      <c r="AQ185" s="17">
        <v>0.182529421782262</v>
      </c>
      <c r="AR185" s="17">
        <v>0.188667967256894</v>
      </c>
      <c r="AS185" s="17"/>
      <c r="AT185" s="17">
        <v>0.192770406909858</v>
      </c>
      <c r="AU185" s="17">
        <v>0.19613519387758499</v>
      </c>
      <c r="AV185" s="17">
        <v>0.169559931349478</v>
      </c>
      <c r="AW185" s="17">
        <v>0.200990102898009</v>
      </c>
      <c r="AX185" s="17">
        <v>0.110282131434007</v>
      </c>
      <c r="AY185" s="17"/>
      <c r="AZ185" s="17">
        <v>0.148484526619892</v>
      </c>
      <c r="BA185" s="17">
        <v>0.224860256515406</v>
      </c>
      <c r="BB185" s="17">
        <v>0.18969268657868099</v>
      </c>
      <c r="BC185" s="17">
        <v>0.16644443811517101</v>
      </c>
      <c r="BD185" s="17">
        <v>0.17826647961710801</v>
      </c>
      <c r="BE185" s="17">
        <v>0.16869239264271799</v>
      </c>
      <c r="BF185" s="17">
        <v>0.17257907549941301</v>
      </c>
      <c r="BG185" s="17">
        <v>0.19119482925325401</v>
      </c>
      <c r="BH185" s="17">
        <v>0.18895358355619099</v>
      </c>
      <c r="BI185" s="17">
        <v>0.20656479880068801</v>
      </c>
      <c r="BJ185" s="17">
        <v>0.16686309298393501</v>
      </c>
      <c r="BK185" s="17">
        <v>0.21242557527071601</v>
      </c>
      <c r="BL185" s="17">
        <v>0.16737598266933301</v>
      </c>
      <c r="BM185" s="17">
        <v>0.26599868836169299</v>
      </c>
      <c r="BN185" s="17">
        <v>0.182768405400071</v>
      </c>
      <c r="BO185" s="17">
        <v>0.13613924900419</v>
      </c>
      <c r="BP185" s="17"/>
      <c r="BQ185" s="17">
        <v>0.16611800081589301</v>
      </c>
      <c r="BR185" s="17">
        <v>0.19211584476421301</v>
      </c>
    </row>
    <row r="186" spans="2:70" x14ac:dyDescent="0.35">
      <c r="B186" t="s">
        <v>191</v>
      </c>
      <c r="C186" s="17">
        <v>0.220525623812446</v>
      </c>
      <c r="D186" s="17">
        <v>0.22173543222143799</v>
      </c>
      <c r="E186" s="17">
        <v>0.21937364940984799</v>
      </c>
      <c r="F186" s="17"/>
      <c r="G186" s="17">
        <v>0.24633946936825299</v>
      </c>
      <c r="H186" s="17">
        <v>0.24931340301302701</v>
      </c>
      <c r="I186" s="17">
        <v>0.22695271640022599</v>
      </c>
      <c r="J186" s="17">
        <v>0.18570471438932101</v>
      </c>
      <c r="K186" s="17">
        <v>0.19848742920743301</v>
      </c>
      <c r="L186" s="17">
        <v>0.21791379731942301</v>
      </c>
      <c r="M186" s="17"/>
      <c r="N186" s="17">
        <v>0.221063837192957</v>
      </c>
      <c r="O186" s="17">
        <v>0.23275031043910799</v>
      </c>
      <c r="P186" s="17">
        <v>0.206845082129617</v>
      </c>
      <c r="Q186" s="17">
        <v>0.22013529909336901</v>
      </c>
      <c r="R186" s="17"/>
      <c r="S186" s="17">
        <v>0.23300058296953199</v>
      </c>
      <c r="T186" s="17">
        <v>0.22296630396060699</v>
      </c>
      <c r="U186" s="17">
        <v>0.19903382909391901</v>
      </c>
      <c r="V186" s="17">
        <v>0.23210487880462199</v>
      </c>
      <c r="W186" s="17">
        <v>0.191922237771875</v>
      </c>
      <c r="X186" s="17">
        <v>0.22390669004512001</v>
      </c>
      <c r="Y186" s="17">
        <v>0.19348342807883201</v>
      </c>
      <c r="Z186" s="17">
        <v>0.2611479238726</v>
      </c>
      <c r="AA186" s="17">
        <v>0.19907034427417</v>
      </c>
      <c r="AB186" s="17">
        <v>0.234844297011855</v>
      </c>
      <c r="AC186" s="17">
        <v>0.23585078310209201</v>
      </c>
      <c r="AD186" s="17">
        <v>0.25924071295790502</v>
      </c>
      <c r="AE186" s="17"/>
      <c r="AF186" s="17">
        <v>0.202401036534749</v>
      </c>
      <c r="AG186" s="17">
        <v>0.226285621184907</v>
      </c>
      <c r="AH186" s="17">
        <v>0.23484015969695701</v>
      </c>
      <c r="AI186" s="17"/>
      <c r="AJ186" s="17">
        <v>0.21367806493443101</v>
      </c>
      <c r="AK186" s="17">
        <v>0.22892156134383801</v>
      </c>
      <c r="AL186" s="17">
        <v>0.22144646225619399</v>
      </c>
      <c r="AM186" s="17">
        <v>0.13710250779708399</v>
      </c>
      <c r="AN186" s="17">
        <v>0.213139735632836</v>
      </c>
      <c r="AO186" s="17"/>
      <c r="AP186" s="17">
        <v>0.22800562412778699</v>
      </c>
      <c r="AQ186" s="17">
        <v>0.236846118678464</v>
      </c>
      <c r="AR186" s="17">
        <v>0.24592565593235199</v>
      </c>
      <c r="AS186" s="17"/>
      <c r="AT186" s="17">
        <v>0.19991246177931801</v>
      </c>
      <c r="AU186" s="17">
        <v>0.23588445619123399</v>
      </c>
      <c r="AV186" s="17">
        <v>0.223309530746647</v>
      </c>
      <c r="AW186" s="17">
        <v>0.230741354487669</v>
      </c>
      <c r="AX186" s="17">
        <v>0.204495723966342</v>
      </c>
      <c r="AY186" s="17"/>
      <c r="AZ186" s="17">
        <v>0.15130837827438001</v>
      </c>
      <c r="BA186" s="17">
        <v>0.17161545655447799</v>
      </c>
      <c r="BB186" s="17">
        <v>0.244903460076632</v>
      </c>
      <c r="BC186" s="17">
        <v>0.183490792368699</v>
      </c>
      <c r="BD186" s="17">
        <v>0.232184055124533</v>
      </c>
      <c r="BE186" s="17">
        <v>0.243262451104206</v>
      </c>
      <c r="BF186" s="17">
        <v>0.208443965253058</v>
      </c>
      <c r="BG186" s="17">
        <v>0.229795231311194</v>
      </c>
      <c r="BH186" s="17">
        <v>0.215772973520233</v>
      </c>
      <c r="BI186" s="17">
        <v>0.22790690812265099</v>
      </c>
      <c r="BJ186" s="17">
        <v>0.24226851644865999</v>
      </c>
      <c r="BK186" s="17">
        <v>0.17736725569026099</v>
      </c>
      <c r="BL186" s="17">
        <v>0.276991625884488</v>
      </c>
      <c r="BM186" s="17">
        <v>0.219065181035203</v>
      </c>
      <c r="BN186" s="17">
        <v>0.17630030542510899</v>
      </c>
      <c r="BO186" s="17">
        <v>0.21518695485616601</v>
      </c>
      <c r="BP186" s="17"/>
      <c r="BQ186" s="17">
        <v>0.23799577928794899</v>
      </c>
      <c r="BR186" s="17">
        <v>0.208335652352239</v>
      </c>
    </row>
    <row r="187" spans="2:70" x14ac:dyDescent="0.35">
      <c r="B187" t="s">
        <v>192</v>
      </c>
      <c r="C187" s="17">
        <v>0.158335706728432</v>
      </c>
      <c r="D187" s="17">
        <v>0.15359588874805499</v>
      </c>
      <c r="E187" s="17">
        <v>0.16397836483865899</v>
      </c>
      <c r="F187" s="17"/>
      <c r="G187" s="17">
        <v>0.19111484602546899</v>
      </c>
      <c r="H187" s="17">
        <v>0.17352070710419701</v>
      </c>
      <c r="I187" s="17">
        <v>0.14224822457724901</v>
      </c>
      <c r="J187" s="17">
        <v>0.15169250764137401</v>
      </c>
      <c r="K187" s="17">
        <v>0.14344997765376799</v>
      </c>
      <c r="L187" s="17">
        <v>0.152712859723693</v>
      </c>
      <c r="M187" s="17"/>
      <c r="N187" s="17">
        <v>0.161610326264752</v>
      </c>
      <c r="O187" s="17">
        <v>0.161039955011862</v>
      </c>
      <c r="P187" s="17">
        <v>0.16439375259105199</v>
      </c>
      <c r="Q187" s="17">
        <v>0.147683523101242</v>
      </c>
      <c r="R187" s="17"/>
      <c r="S187" s="17">
        <v>0.217493230614967</v>
      </c>
      <c r="T187" s="17">
        <v>0.15853777231010599</v>
      </c>
      <c r="U187" s="17">
        <v>0.14870076673983401</v>
      </c>
      <c r="V187" s="17">
        <v>0.155522864800405</v>
      </c>
      <c r="W187" s="17">
        <v>0.20934925260794299</v>
      </c>
      <c r="X187" s="17">
        <v>0.131364521986121</v>
      </c>
      <c r="Y187" s="17">
        <v>0.13916518840908301</v>
      </c>
      <c r="Z187" s="17">
        <v>0.119721457898935</v>
      </c>
      <c r="AA187" s="17">
        <v>0.15232402811766399</v>
      </c>
      <c r="AB187" s="17">
        <v>0.12535672337197501</v>
      </c>
      <c r="AC187" s="17">
        <v>0.12942361466234101</v>
      </c>
      <c r="AD187" s="17">
        <v>0.14884089060986999</v>
      </c>
      <c r="AE187" s="17"/>
      <c r="AF187" s="17">
        <v>0.14810323799661301</v>
      </c>
      <c r="AG187" s="17">
        <v>0.163024907402612</v>
      </c>
      <c r="AH187" s="17">
        <v>0.158693565474539</v>
      </c>
      <c r="AI187" s="17"/>
      <c r="AJ187" s="17">
        <v>0.15694199560858099</v>
      </c>
      <c r="AK187" s="17">
        <v>0.15286765926328</v>
      </c>
      <c r="AL187" s="17">
        <v>0.15000034086880601</v>
      </c>
      <c r="AM187" s="17">
        <v>0.20443144840969499</v>
      </c>
      <c r="AN187" s="17">
        <v>0.15462194057218601</v>
      </c>
      <c r="AO187" s="17"/>
      <c r="AP187" s="17">
        <v>0.15550055328509799</v>
      </c>
      <c r="AQ187" s="17">
        <v>0.15672231256059099</v>
      </c>
      <c r="AR187" s="17">
        <v>0.15658721301532999</v>
      </c>
      <c r="AS187" s="17"/>
      <c r="AT187" s="17">
        <v>0.13283199194044801</v>
      </c>
      <c r="AU187" s="17">
        <v>0.14642808519891701</v>
      </c>
      <c r="AV187" s="17">
        <v>0.17870739604028499</v>
      </c>
      <c r="AW187" s="17">
        <v>0.19236065650149001</v>
      </c>
      <c r="AX187" s="17">
        <v>0.128587367250736</v>
      </c>
      <c r="AY187" s="17"/>
      <c r="AZ187" s="17">
        <v>7.6372175958937402E-2</v>
      </c>
      <c r="BA187" s="17">
        <v>0.12603946329177301</v>
      </c>
      <c r="BB187" s="17">
        <v>0.13266380065434299</v>
      </c>
      <c r="BC187" s="17">
        <v>0.18808684670432699</v>
      </c>
      <c r="BD187" s="17">
        <v>0.172930652333801</v>
      </c>
      <c r="BE187" s="17">
        <v>0.15787719426955399</v>
      </c>
      <c r="BF187" s="17">
        <v>0.16454027009899699</v>
      </c>
      <c r="BG187" s="17">
        <v>0.119384204086342</v>
      </c>
      <c r="BH187" s="17">
        <v>0.15436853359424901</v>
      </c>
      <c r="BI187" s="17">
        <v>0.16744668822432501</v>
      </c>
      <c r="BJ187" s="17">
        <v>0.144222919731438</v>
      </c>
      <c r="BK187" s="17">
        <v>0.19277913399479599</v>
      </c>
      <c r="BL187" s="17">
        <v>0.160276729981538</v>
      </c>
      <c r="BM187" s="17">
        <v>0.13787005194082999</v>
      </c>
      <c r="BN187" s="17">
        <v>0.184132277142529</v>
      </c>
      <c r="BO187" s="17">
        <v>0.16833445002123401</v>
      </c>
      <c r="BP187" s="17"/>
      <c r="BQ187" s="17">
        <v>0.18761838961145599</v>
      </c>
      <c r="BR187" s="17">
        <v>0.143199148672503</v>
      </c>
    </row>
    <row r="188" spans="2:70" x14ac:dyDescent="0.35">
      <c r="B188" t="s">
        <v>193</v>
      </c>
      <c r="C188" s="17">
        <v>8.1360563107354497E-2</v>
      </c>
      <c r="D188" s="17">
        <v>9.0053598715421707E-2</v>
      </c>
      <c r="E188" s="17">
        <v>7.3399975464822201E-2</v>
      </c>
      <c r="F188" s="17"/>
      <c r="G188" s="17">
        <v>7.1298986125668803E-2</v>
      </c>
      <c r="H188" s="17">
        <v>0.10773126765649101</v>
      </c>
      <c r="I188" s="17">
        <v>9.6411356204003304E-2</v>
      </c>
      <c r="J188" s="17">
        <v>6.3420895446236095E-2</v>
      </c>
      <c r="K188" s="17">
        <v>7.5158962902092702E-2</v>
      </c>
      <c r="L188" s="17">
        <v>7.3137507340877303E-2</v>
      </c>
      <c r="M188" s="17"/>
      <c r="N188" s="17">
        <v>9.9149991176770993E-2</v>
      </c>
      <c r="O188" s="17">
        <v>7.3660673723567605E-2</v>
      </c>
      <c r="P188" s="17">
        <v>6.9602591312331097E-2</v>
      </c>
      <c r="Q188" s="17">
        <v>8.0626302710024397E-2</v>
      </c>
      <c r="R188" s="17"/>
      <c r="S188" s="17">
        <v>0.111580757981788</v>
      </c>
      <c r="T188" s="17">
        <v>8.6745557546079904E-2</v>
      </c>
      <c r="U188" s="17">
        <v>8.5016821499202797E-2</v>
      </c>
      <c r="V188" s="17">
        <v>8.4561256118087E-2</v>
      </c>
      <c r="W188" s="17">
        <v>6.6950375460890305E-2</v>
      </c>
      <c r="X188" s="17">
        <v>8.4104247888911202E-2</v>
      </c>
      <c r="Y188" s="17">
        <v>7.3806047562852695E-2</v>
      </c>
      <c r="Z188" s="17">
        <v>4.33970939703004E-2</v>
      </c>
      <c r="AA188" s="17">
        <v>8.5202600800531797E-2</v>
      </c>
      <c r="AB188" s="17">
        <v>6.1846722245131901E-2</v>
      </c>
      <c r="AC188" s="17">
        <v>6.8187964395150596E-2</v>
      </c>
      <c r="AD188" s="17">
        <v>5.9974318007272397E-2</v>
      </c>
      <c r="AE188" s="17"/>
      <c r="AF188" s="17">
        <v>7.8311768581112801E-2</v>
      </c>
      <c r="AG188" s="17">
        <v>8.6601286499971897E-2</v>
      </c>
      <c r="AH188" s="17">
        <v>8.4891430138148996E-2</v>
      </c>
      <c r="AI188" s="17"/>
      <c r="AJ188" s="17">
        <v>8.3206892089147E-2</v>
      </c>
      <c r="AK188" s="17">
        <v>9.4807603023337197E-2</v>
      </c>
      <c r="AL188" s="17">
        <v>8.7825823412717205E-2</v>
      </c>
      <c r="AM188" s="17">
        <v>2.4994625269403999E-2</v>
      </c>
      <c r="AN188" s="17">
        <v>6.7665888799917695E-2</v>
      </c>
      <c r="AO188" s="17"/>
      <c r="AP188" s="17">
        <v>8.38400642143909E-2</v>
      </c>
      <c r="AQ188" s="17">
        <v>9.5195974270938399E-2</v>
      </c>
      <c r="AR188" s="17">
        <v>9.9735171984031798E-2</v>
      </c>
      <c r="AS188" s="17"/>
      <c r="AT188" s="17">
        <v>5.5734453749463397E-2</v>
      </c>
      <c r="AU188" s="17">
        <v>5.8248044199212E-2</v>
      </c>
      <c r="AV188" s="17">
        <v>0.103639421281358</v>
      </c>
      <c r="AW188" s="17">
        <v>0.125300333693383</v>
      </c>
      <c r="AX188" s="17">
        <v>0.242016573044359</v>
      </c>
      <c r="AY188" s="17"/>
      <c r="AZ188" s="17">
        <v>2.96500069626154E-2</v>
      </c>
      <c r="BA188" s="17">
        <v>5.0957096739133199E-2</v>
      </c>
      <c r="BB188" s="17">
        <v>7.4215395401879103E-2</v>
      </c>
      <c r="BC188" s="17">
        <v>8.5322743066418599E-2</v>
      </c>
      <c r="BD188" s="17">
        <v>7.2945922523241793E-2</v>
      </c>
      <c r="BE188" s="17">
        <v>7.3467483958771396E-2</v>
      </c>
      <c r="BF188" s="17">
        <v>9.0629606819882802E-2</v>
      </c>
      <c r="BG188" s="17">
        <v>7.8219239616256306E-2</v>
      </c>
      <c r="BH188" s="17">
        <v>7.7378495195446401E-2</v>
      </c>
      <c r="BI188" s="17">
        <v>8.7087449257779906E-2</v>
      </c>
      <c r="BJ188" s="17">
        <v>7.9498917681301004E-2</v>
      </c>
      <c r="BK188" s="17">
        <v>8.0975025699483699E-2</v>
      </c>
      <c r="BL188" s="17">
        <v>9.2756562017074398E-2</v>
      </c>
      <c r="BM188" s="17">
        <v>7.6089083781458303E-2</v>
      </c>
      <c r="BN188" s="17">
        <v>0.15659498211300399</v>
      </c>
      <c r="BO188" s="17">
        <v>0.12854720914172699</v>
      </c>
      <c r="BP188" s="17"/>
      <c r="BQ188" s="17">
        <v>0.13000858528192599</v>
      </c>
      <c r="BR188" s="17">
        <v>5.8654082914988102E-2</v>
      </c>
    </row>
    <row r="189" spans="2:70" x14ac:dyDescent="0.35">
      <c r="B189" t="s">
        <v>194</v>
      </c>
      <c r="C189" s="17">
        <v>4.56515611575335E-2</v>
      </c>
      <c r="D189" s="17">
        <v>5.3474189526502403E-2</v>
      </c>
      <c r="E189" s="17">
        <v>3.7424882505453998E-2</v>
      </c>
      <c r="F189" s="17"/>
      <c r="G189" s="17">
        <v>4.54271936954267E-2</v>
      </c>
      <c r="H189" s="17">
        <v>8.4580044832646098E-2</v>
      </c>
      <c r="I189" s="17">
        <v>5.1085522888292302E-2</v>
      </c>
      <c r="J189" s="17">
        <v>2.43925045931653E-2</v>
      </c>
      <c r="K189" s="17">
        <v>2.9610699412313798E-2</v>
      </c>
      <c r="L189" s="17">
        <v>3.7829391386432702E-2</v>
      </c>
      <c r="M189" s="17"/>
      <c r="N189" s="17">
        <v>5.8248580539097101E-2</v>
      </c>
      <c r="O189" s="17">
        <v>3.48173550722925E-2</v>
      </c>
      <c r="P189" s="17">
        <v>5.5532851484985699E-2</v>
      </c>
      <c r="Q189" s="17">
        <v>3.4186250874249403E-2</v>
      </c>
      <c r="R189" s="17"/>
      <c r="S189" s="17">
        <v>7.1828585721075394E-2</v>
      </c>
      <c r="T189" s="17">
        <v>4.9698890059132299E-2</v>
      </c>
      <c r="U189" s="17">
        <v>2.1227335101976798E-2</v>
      </c>
      <c r="V189" s="17">
        <v>3.1146977980422999E-2</v>
      </c>
      <c r="W189" s="17">
        <v>4.29476337329079E-2</v>
      </c>
      <c r="X189" s="17">
        <v>5.30545901574698E-2</v>
      </c>
      <c r="Y189" s="17">
        <v>3.04666076846184E-2</v>
      </c>
      <c r="Z189" s="17">
        <v>4.8895009499109597E-2</v>
      </c>
      <c r="AA189" s="17">
        <v>4.1056371071734397E-2</v>
      </c>
      <c r="AB189" s="17">
        <v>3.43163674783937E-2</v>
      </c>
      <c r="AC189" s="17">
        <v>7.7326693742496094E-2</v>
      </c>
      <c r="AD189" s="17">
        <v>3.2718298077620098E-2</v>
      </c>
      <c r="AE189" s="17"/>
      <c r="AF189" s="17">
        <v>3.6848241486203602E-2</v>
      </c>
      <c r="AG189" s="17">
        <v>5.8841263338629102E-2</v>
      </c>
      <c r="AH189" s="17">
        <v>4.0675470842648297E-2</v>
      </c>
      <c r="AI189" s="17"/>
      <c r="AJ189" s="17">
        <v>3.5045063580869298E-2</v>
      </c>
      <c r="AK189" s="17">
        <v>6.2802284736318797E-2</v>
      </c>
      <c r="AL189" s="17">
        <v>6.9755685388104893E-2</v>
      </c>
      <c r="AM189" s="17">
        <v>5.0191203245429798E-2</v>
      </c>
      <c r="AN189" s="17">
        <v>2.46006521836671E-2</v>
      </c>
      <c r="AO189" s="17"/>
      <c r="AP189" s="17">
        <v>5.0500505626507E-2</v>
      </c>
      <c r="AQ189" s="17">
        <v>5.4517446880735003E-2</v>
      </c>
      <c r="AR189" s="17">
        <v>8.1486228992671703E-2</v>
      </c>
      <c r="AS189" s="17"/>
      <c r="AT189" s="17">
        <v>3.3735100663039801E-2</v>
      </c>
      <c r="AU189" s="17">
        <v>3.4291616665737497E-2</v>
      </c>
      <c r="AV189" s="17">
        <v>6.2685643363627003E-2</v>
      </c>
      <c r="AW189" s="17">
        <v>6.3381941473349301E-2</v>
      </c>
      <c r="AX189" s="17">
        <v>0.16620719603011599</v>
      </c>
      <c r="AY189" s="17"/>
      <c r="AZ189" s="17">
        <v>2.7036504710503902E-2</v>
      </c>
      <c r="BA189" s="17">
        <v>5.7052102364037002E-2</v>
      </c>
      <c r="BB189" s="17">
        <v>3.8737831172857E-2</v>
      </c>
      <c r="BC189" s="17">
        <v>5.4812776869575502E-2</v>
      </c>
      <c r="BD189" s="17">
        <v>4.6087202689054099E-2</v>
      </c>
      <c r="BE189" s="17">
        <v>2.8360313719997299E-2</v>
      </c>
      <c r="BF189" s="17">
        <v>5.68287689125654E-2</v>
      </c>
      <c r="BG189" s="17">
        <v>3.6294902533374501E-2</v>
      </c>
      <c r="BH189" s="17">
        <v>3.09825061340071E-2</v>
      </c>
      <c r="BI189" s="17">
        <v>3.8464334752853199E-2</v>
      </c>
      <c r="BJ189" s="17">
        <v>3.2231480229138902E-2</v>
      </c>
      <c r="BK189" s="17">
        <v>5.0016857677402403E-2</v>
      </c>
      <c r="BL189" s="17">
        <v>4.1211496691561801E-2</v>
      </c>
      <c r="BM189" s="17">
        <v>2.9994572524886302E-2</v>
      </c>
      <c r="BN189" s="17">
        <v>7.1754332776640006E-2</v>
      </c>
      <c r="BO189" s="17">
        <v>0.12203823374198899</v>
      </c>
      <c r="BP189" s="17"/>
      <c r="BQ189" s="17">
        <v>9.2775301600587806E-2</v>
      </c>
      <c r="BR189" s="17">
        <v>2.5180109190995201E-2</v>
      </c>
    </row>
    <row r="190" spans="2:70" x14ac:dyDescent="0.35">
      <c r="C190" s="17"/>
      <c r="D190" s="17"/>
      <c r="E190" s="17"/>
      <c r="F190" s="17"/>
      <c r="G190" s="17"/>
      <c r="H190" s="17"/>
      <c r="I190" s="17"/>
      <c r="J190" s="17"/>
      <c r="K190" s="17"/>
      <c r="L190" s="17"/>
      <c r="M190" s="17"/>
      <c r="N190" s="17"/>
      <c r="O190" s="17"/>
      <c r="P190" s="17"/>
      <c r="Q190" s="17"/>
      <c r="R190" s="17"/>
      <c r="S190" s="17"/>
      <c r="T190" s="17"/>
      <c r="U190" s="17"/>
      <c r="V190" s="17"/>
      <c r="W190" s="17"/>
      <c r="X190" s="17"/>
      <c r="Y190" s="17"/>
      <c r="Z190" s="17"/>
      <c r="AA190" s="17"/>
      <c r="AB190" s="17"/>
      <c r="AC190" s="17"/>
      <c r="AD190" s="17"/>
      <c r="AE190" s="17"/>
      <c r="AF190" s="17"/>
      <c r="AG190" s="17"/>
      <c r="AH190" s="17"/>
      <c r="AI190" s="17"/>
      <c r="AJ190" s="17"/>
      <c r="AK190" s="17"/>
      <c r="AL190" s="17"/>
      <c r="AM190" s="17"/>
      <c r="AN190" s="17"/>
      <c r="AO190" s="17"/>
      <c r="AP190" s="17"/>
      <c r="AQ190" s="17"/>
      <c r="AR190" s="17"/>
      <c r="AS190" s="17"/>
      <c r="AT190" s="17"/>
      <c r="AU190" s="17"/>
      <c r="AV190" s="17"/>
      <c r="AW190" s="17"/>
      <c r="AX190" s="17"/>
      <c r="AY190" s="17"/>
      <c r="AZ190" s="17"/>
      <c r="BA190" s="17"/>
      <c r="BB190" s="17"/>
      <c r="BC190" s="17"/>
      <c r="BD190" s="17"/>
      <c r="BE190" s="17"/>
      <c r="BF190" s="17"/>
      <c r="BG190" s="17"/>
      <c r="BH190" s="17"/>
      <c r="BI190" s="17"/>
      <c r="BJ190" s="17"/>
      <c r="BK190" s="17"/>
      <c r="BL190" s="17"/>
      <c r="BM190" s="17"/>
      <c r="BN190" s="17"/>
      <c r="BO190" s="17"/>
      <c r="BP190" s="17"/>
      <c r="BQ190" s="17"/>
      <c r="BR190" s="17"/>
    </row>
    <row r="191" spans="2:70" x14ac:dyDescent="0.35">
      <c r="B191" s="6" t="s">
        <v>198</v>
      </c>
      <c r="C191" s="17"/>
      <c r="D191" s="17"/>
      <c r="E191" s="17"/>
      <c r="F191" s="17"/>
      <c r="G191" s="17"/>
      <c r="H191" s="17"/>
      <c r="I191" s="17"/>
      <c r="J191" s="17"/>
      <c r="K191" s="17"/>
      <c r="L191" s="17"/>
      <c r="M191" s="17"/>
      <c r="N191" s="17"/>
      <c r="O191" s="17"/>
      <c r="P191" s="17"/>
      <c r="Q191" s="17"/>
      <c r="R191" s="17"/>
      <c r="S191" s="17"/>
      <c r="T191" s="17"/>
      <c r="U191" s="17"/>
      <c r="V191" s="17"/>
      <c r="W191" s="17"/>
      <c r="X191" s="17"/>
      <c r="Y191" s="17"/>
      <c r="Z191" s="17"/>
      <c r="AA191" s="17"/>
      <c r="AB191" s="17"/>
      <c r="AC191" s="17"/>
      <c r="AD191" s="17"/>
      <c r="AE191" s="17"/>
      <c r="AF191" s="17"/>
      <c r="AG191" s="17"/>
      <c r="AH191" s="17"/>
      <c r="AI191" s="17"/>
      <c r="AJ191" s="17"/>
      <c r="AK191" s="17"/>
      <c r="AL191" s="17"/>
      <c r="AM191" s="17"/>
      <c r="AN191" s="17"/>
      <c r="AO191" s="17"/>
      <c r="AP191" s="17"/>
      <c r="AQ191" s="17"/>
      <c r="AR191" s="17"/>
      <c r="AS191" s="17"/>
      <c r="AT191" s="17"/>
      <c r="AU191" s="17"/>
      <c r="AV191" s="17"/>
      <c r="AW191" s="17"/>
      <c r="AX191" s="17"/>
      <c r="AY191" s="17"/>
      <c r="AZ191" s="17"/>
      <c r="BA191" s="17"/>
      <c r="BB191" s="17"/>
      <c r="BC191" s="17"/>
      <c r="BD191" s="17"/>
      <c r="BE191" s="17"/>
      <c r="BF191" s="17"/>
      <c r="BG191" s="17"/>
      <c r="BH191" s="17"/>
      <c r="BI191" s="17"/>
      <c r="BJ191" s="17"/>
      <c r="BK191" s="17"/>
      <c r="BL191" s="17"/>
      <c r="BM191" s="17"/>
      <c r="BN191" s="17"/>
      <c r="BO191" s="17"/>
      <c r="BP191" s="17"/>
      <c r="BQ191" s="17"/>
      <c r="BR191" s="17"/>
    </row>
    <row r="192" spans="2:70" x14ac:dyDescent="0.35">
      <c r="B192" s="24" t="s">
        <v>97</v>
      </c>
      <c r="C192" s="17"/>
      <c r="D192" s="17"/>
      <c r="E192" s="17"/>
      <c r="F192" s="17"/>
      <c r="G192" s="17"/>
      <c r="H192" s="17"/>
      <c r="I192" s="17"/>
      <c r="J192" s="17"/>
      <c r="K192" s="17"/>
      <c r="L192" s="17"/>
      <c r="M192" s="17"/>
      <c r="N192" s="17"/>
      <c r="O192" s="17"/>
      <c r="P192" s="17"/>
      <c r="Q192" s="17"/>
      <c r="R192" s="17"/>
      <c r="S192" s="17"/>
      <c r="T192" s="17"/>
      <c r="U192" s="17"/>
      <c r="V192" s="17"/>
      <c r="W192" s="17"/>
      <c r="X192" s="17"/>
      <c r="Y192" s="17"/>
      <c r="Z192" s="17"/>
      <c r="AA192" s="17"/>
      <c r="AB192" s="17"/>
      <c r="AC192" s="17"/>
      <c r="AD192" s="17"/>
      <c r="AE192" s="17"/>
      <c r="AF192" s="17"/>
      <c r="AG192" s="17"/>
      <c r="AH192" s="17"/>
      <c r="AI192" s="17"/>
      <c r="AJ192" s="17"/>
      <c r="AK192" s="17"/>
      <c r="AL192" s="17"/>
      <c r="AM192" s="17"/>
      <c r="AN192" s="17"/>
      <c r="AO192" s="17"/>
      <c r="AP192" s="17"/>
      <c r="AQ192" s="17"/>
      <c r="AR192" s="17"/>
      <c r="AS192" s="17"/>
      <c r="AT192" s="17"/>
      <c r="AU192" s="17"/>
      <c r="AV192" s="17"/>
      <c r="AW192" s="17"/>
      <c r="AX192" s="17"/>
      <c r="AY192" s="17"/>
      <c r="AZ192" s="17"/>
      <c r="BA192" s="17"/>
      <c r="BB192" s="17"/>
      <c r="BC192" s="17"/>
      <c r="BD192" s="17"/>
      <c r="BE192" s="17"/>
      <c r="BF192" s="17"/>
      <c r="BG192" s="17"/>
      <c r="BH192" s="17"/>
      <c r="BI192" s="17"/>
      <c r="BJ192" s="17"/>
      <c r="BK192" s="17"/>
      <c r="BL192" s="17"/>
      <c r="BM192" s="17"/>
      <c r="BN192" s="17"/>
      <c r="BO192" s="17"/>
      <c r="BP192" s="17"/>
      <c r="BQ192" s="17"/>
      <c r="BR192" s="17"/>
    </row>
    <row r="193" spans="2:70" x14ac:dyDescent="0.35">
      <c r="B193" t="s">
        <v>188</v>
      </c>
      <c r="C193" s="17">
        <v>0.200252380452833</v>
      </c>
      <c r="D193" s="17">
        <v>0.22957628507276101</v>
      </c>
      <c r="E193" s="17">
        <v>0.17189818903333101</v>
      </c>
      <c r="F193" s="17"/>
      <c r="G193" s="17">
        <v>4.3078860300650397E-2</v>
      </c>
      <c r="H193" s="17">
        <v>5.0915790470055303E-2</v>
      </c>
      <c r="I193" s="17">
        <v>0.13462214368643199</v>
      </c>
      <c r="J193" s="17">
        <v>0.22582172497522601</v>
      </c>
      <c r="K193" s="17">
        <v>0.319376799187579</v>
      </c>
      <c r="L193" s="17">
        <v>0.37924002130394302</v>
      </c>
      <c r="M193" s="17"/>
      <c r="N193" s="17">
        <v>0.203289456102664</v>
      </c>
      <c r="O193" s="17">
        <v>0.218538898768354</v>
      </c>
      <c r="P193" s="17">
        <v>0.16375135550471601</v>
      </c>
      <c r="Q193" s="17">
        <v>0.20579422408030801</v>
      </c>
      <c r="R193" s="17"/>
      <c r="S193" s="17">
        <v>0.13363796026745201</v>
      </c>
      <c r="T193" s="17">
        <v>0.21457853483005501</v>
      </c>
      <c r="U193" s="17">
        <v>0.21525089113583901</v>
      </c>
      <c r="V193" s="17">
        <v>0.21973720284631201</v>
      </c>
      <c r="W193" s="17">
        <v>0.226923248809313</v>
      </c>
      <c r="X193" s="17">
        <v>0.17275956736869399</v>
      </c>
      <c r="Y193" s="17">
        <v>0.193442262682296</v>
      </c>
      <c r="Z193" s="17">
        <v>0.25022683400711698</v>
      </c>
      <c r="AA193" s="17">
        <v>0.20703668850440399</v>
      </c>
      <c r="AB193" s="17">
        <v>0.22551908037384699</v>
      </c>
      <c r="AC193" s="17">
        <v>0.21017562239393001</v>
      </c>
      <c r="AD193" s="17">
        <v>0.20543001169490199</v>
      </c>
      <c r="AE193" s="17"/>
      <c r="AF193" s="17">
        <v>0.277599741223093</v>
      </c>
      <c r="AG193" s="17">
        <v>0.17896657471007199</v>
      </c>
      <c r="AH193" s="17">
        <v>0.16004262876622499</v>
      </c>
      <c r="AI193" s="17"/>
      <c r="AJ193" s="17">
        <v>0.26151824809840202</v>
      </c>
      <c r="AK193" s="17">
        <v>0.12964989282147599</v>
      </c>
      <c r="AL193" s="17">
        <v>0.25189086888801898</v>
      </c>
      <c r="AM193" s="17">
        <v>0.233087852512079</v>
      </c>
      <c r="AN193" s="17">
        <v>0.20161302878791301</v>
      </c>
      <c r="AO193" s="17"/>
      <c r="AP193" s="17">
        <v>0.23177972809187</v>
      </c>
      <c r="AQ193" s="17">
        <v>0.14419947551804499</v>
      </c>
      <c r="AR193" s="17">
        <v>0.17833829643285101</v>
      </c>
      <c r="AS193" s="17"/>
      <c r="AT193" s="17">
        <v>0.22626799609550899</v>
      </c>
      <c r="AU193" s="17">
        <v>0.18583032369039801</v>
      </c>
      <c r="AV193" s="17">
        <v>0.18683543285174001</v>
      </c>
      <c r="AW193" s="17">
        <v>0.12358305367556301</v>
      </c>
      <c r="AX193" s="17">
        <v>0.163825234530103</v>
      </c>
      <c r="AY193" s="17"/>
      <c r="AZ193" s="17">
        <v>0.25537633647186397</v>
      </c>
      <c r="BA193" s="17">
        <v>0.20477203215110101</v>
      </c>
      <c r="BB193" s="17">
        <v>0.204715954961594</v>
      </c>
      <c r="BC193" s="17">
        <v>0.26354057512755003</v>
      </c>
      <c r="BD193" s="17">
        <v>0.22404024144600301</v>
      </c>
      <c r="BE193" s="17">
        <v>0.17558562824475701</v>
      </c>
      <c r="BF193" s="17">
        <v>0.17633029680173601</v>
      </c>
      <c r="BG193" s="17">
        <v>0.211536413445188</v>
      </c>
      <c r="BH193" s="17">
        <v>0.22374234847374899</v>
      </c>
      <c r="BI193" s="17">
        <v>0.20509034634679299</v>
      </c>
      <c r="BJ193" s="17">
        <v>0.19871159545176501</v>
      </c>
      <c r="BK193" s="17">
        <v>0.16041560907461899</v>
      </c>
      <c r="BL193" s="17">
        <v>0.14458442757300599</v>
      </c>
      <c r="BM193" s="17">
        <v>0.18313240512680501</v>
      </c>
      <c r="BN193" s="17">
        <v>0.12727935922067199</v>
      </c>
      <c r="BO193" s="17">
        <v>0.16471913722451201</v>
      </c>
      <c r="BP193" s="17"/>
      <c r="BQ193" s="17">
        <v>0.17763952622718299</v>
      </c>
      <c r="BR193" s="17">
        <v>0.21579087128567501</v>
      </c>
    </row>
    <row r="194" spans="2:70" x14ac:dyDescent="0.35">
      <c r="B194" t="s">
        <v>189</v>
      </c>
      <c r="C194" s="17">
        <v>0.14456723365244001</v>
      </c>
      <c r="D194" s="17">
        <v>0.14973856507869501</v>
      </c>
      <c r="E194" s="17">
        <v>0.13989348856266001</v>
      </c>
      <c r="F194" s="17"/>
      <c r="G194" s="17">
        <v>5.1052425181353001E-2</v>
      </c>
      <c r="H194" s="17">
        <v>7.2762324958073402E-2</v>
      </c>
      <c r="I194" s="17">
        <v>9.8626341237069301E-2</v>
      </c>
      <c r="J194" s="17">
        <v>0.149930264101998</v>
      </c>
      <c r="K194" s="17">
        <v>0.228475517288594</v>
      </c>
      <c r="L194" s="17">
        <v>0.24214944342217201</v>
      </c>
      <c r="M194" s="17"/>
      <c r="N194" s="17">
        <v>0.16710408274554001</v>
      </c>
      <c r="O194" s="17">
        <v>0.136622392741897</v>
      </c>
      <c r="P194" s="17">
        <v>0.127678001620388</v>
      </c>
      <c r="Q194" s="17">
        <v>0.14426872513311301</v>
      </c>
      <c r="R194" s="17"/>
      <c r="S194" s="17">
        <v>9.1544370782798298E-2</v>
      </c>
      <c r="T194" s="17">
        <v>0.17444721372754299</v>
      </c>
      <c r="U194" s="17">
        <v>0.18069591975857699</v>
      </c>
      <c r="V194" s="17">
        <v>0.15413030994871901</v>
      </c>
      <c r="W194" s="17">
        <v>0.108964917267421</v>
      </c>
      <c r="X194" s="17">
        <v>0.11959271806122899</v>
      </c>
      <c r="Y194" s="17">
        <v>0.157511078191022</v>
      </c>
      <c r="Z194" s="17">
        <v>0.119797417541587</v>
      </c>
      <c r="AA194" s="17">
        <v>0.17037993253429801</v>
      </c>
      <c r="AB194" s="17">
        <v>0.160994449140618</v>
      </c>
      <c r="AC194" s="17">
        <v>0.146311636829457</v>
      </c>
      <c r="AD194" s="17">
        <v>0.147191416822647</v>
      </c>
      <c r="AE194" s="17"/>
      <c r="AF194" s="17">
        <v>0.17704101536978201</v>
      </c>
      <c r="AG194" s="17">
        <v>0.15718597522455399</v>
      </c>
      <c r="AH194" s="17">
        <v>8.5927467828937995E-2</v>
      </c>
      <c r="AI194" s="17"/>
      <c r="AJ194" s="17">
        <v>0.191146750720985</v>
      </c>
      <c r="AK194" s="17">
        <v>0.11906720577119199</v>
      </c>
      <c r="AL194" s="17">
        <v>0.17378920346056401</v>
      </c>
      <c r="AM194" s="17">
        <v>0.119020911972763</v>
      </c>
      <c r="AN194" s="17">
        <v>9.4317626337934293E-2</v>
      </c>
      <c r="AO194" s="17"/>
      <c r="AP194" s="17">
        <v>0.17482855012906101</v>
      </c>
      <c r="AQ194" s="17">
        <v>0.12800752648285099</v>
      </c>
      <c r="AR194" s="17">
        <v>0.15970724880499301</v>
      </c>
      <c r="AS194" s="17"/>
      <c r="AT194" s="17">
        <v>0.17035822006540199</v>
      </c>
      <c r="AU194" s="17">
        <v>0.13819726879299901</v>
      </c>
      <c r="AV194" s="17">
        <v>0.121419957718501</v>
      </c>
      <c r="AW194" s="17">
        <v>0.13809813794738299</v>
      </c>
      <c r="AX194" s="17">
        <v>0.103502391911275</v>
      </c>
      <c r="AY194" s="17"/>
      <c r="AZ194" s="17">
        <v>0.145437004683516</v>
      </c>
      <c r="BA194" s="17">
        <v>0.111040009767308</v>
      </c>
      <c r="BB194" s="17">
        <v>0.173321879760577</v>
      </c>
      <c r="BC194" s="17">
        <v>0.13005884570179599</v>
      </c>
      <c r="BD194" s="17">
        <v>0.117478233387617</v>
      </c>
      <c r="BE194" s="17">
        <v>0.176549995371343</v>
      </c>
      <c r="BF194" s="17">
        <v>0.14746507911262599</v>
      </c>
      <c r="BG194" s="17">
        <v>0.15800298306159399</v>
      </c>
      <c r="BH194" s="17">
        <v>0.14343019320056799</v>
      </c>
      <c r="BI194" s="17">
        <v>0.17096005823545399</v>
      </c>
      <c r="BJ194" s="17">
        <v>0.127473477145852</v>
      </c>
      <c r="BK194" s="17">
        <v>0.127236288339866</v>
      </c>
      <c r="BL194" s="17">
        <v>0.15060876758998401</v>
      </c>
      <c r="BM194" s="17">
        <v>0.13035679719261101</v>
      </c>
      <c r="BN194" s="17">
        <v>0.21419895607151801</v>
      </c>
      <c r="BO194" s="17">
        <v>7.9845439628394604E-2</v>
      </c>
      <c r="BP194" s="17"/>
      <c r="BQ194" s="17">
        <v>0.13574068535792</v>
      </c>
      <c r="BR194" s="17">
        <v>0.150658450711046</v>
      </c>
    </row>
    <row r="195" spans="2:70" x14ac:dyDescent="0.35">
      <c r="B195" t="s">
        <v>190</v>
      </c>
      <c r="C195" s="17">
        <v>0.13562145267199899</v>
      </c>
      <c r="D195" s="17">
        <v>0.12249415574901699</v>
      </c>
      <c r="E195" s="17">
        <v>0.148833940398721</v>
      </c>
      <c r="F195" s="17"/>
      <c r="G195" s="17">
        <v>7.4412916192786699E-2</v>
      </c>
      <c r="H195" s="17">
        <v>0.11008232122839599</v>
      </c>
      <c r="I195" s="17">
        <v>0.114274773615546</v>
      </c>
      <c r="J195" s="17">
        <v>0.17510709215575701</v>
      </c>
      <c r="K195" s="17">
        <v>0.17125164111192501</v>
      </c>
      <c r="L195" s="17">
        <v>0.15842092384513301</v>
      </c>
      <c r="M195" s="17"/>
      <c r="N195" s="17">
        <v>0.149220121918653</v>
      </c>
      <c r="O195" s="17">
        <v>0.13906697762977899</v>
      </c>
      <c r="P195" s="17">
        <v>0.12777022444243899</v>
      </c>
      <c r="Q195" s="17">
        <v>0.12511866646636799</v>
      </c>
      <c r="R195" s="17"/>
      <c r="S195" s="17">
        <v>0.116677253146021</v>
      </c>
      <c r="T195" s="17">
        <v>0.15150933479092701</v>
      </c>
      <c r="U195" s="17">
        <v>0.13767750152417499</v>
      </c>
      <c r="V195" s="17">
        <v>0.13183385531997199</v>
      </c>
      <c r="W195" s="17">
        <v>0.11383950070664201</v>
      </c>
      <c r="X195" s="17">
        <v>0.123850657346983</v>
      </c>
      <c r="Y195" s="17">
        <v>0.14614869643654099</v>
      </c>
      <c r="Z195" s="17">
        <v>0.189032137918588</v>
      </c>
      <c r="AA195" s="17">
        <v>0.13047777516534101</v>
      </c>
      <c r="AB195" s="17">
        <v>0.16171199625108101</v>
      </c>
      <c r="AC195" s="17">
        <v>0.123799838388697</v>
      </c>
      <c r="AD195" s="17">
        <v>0.10838730224375399</v>
      </c>
      <c r="AE195" s="17"/>
      <c r="AF195" s="17">
        <v>0.141129560389573</v>
      </c>
      <c r="AG195" s="17">
        <v>0.14842371250470199</v>
      </c>
      <c r="AH195" s="17">
        <v>0.126538626747877</v>
      </c>
      <c r="AI195" s="17"/>
      <c r="AJ195" s="17">
        <v>0.162365826356032</v>
      </c>
      <c r="AK195" s="17">
        <v>0.11541343851870101</v>
      </c>
      <c r="AL195" s="17">
        <v>0.138421283141134</v>
      </c>
      <c r="AM195" s="17">
        <v>0.111617709204928</v>
      </c>
      <c r="AN195" s="17">
        <v>0.120537001072109</v>
      </c>
      <c r="AO195" s="17"/>
      <c r="AP195" s="17">
        <v>0.15195092907034699</v>
      </c>
      <c r="AQ195" s="17">
        <v>0.12203064132993401</v>
      </c>
      <c r="AR195" s="17">
        <v>0.16118155367488399</v>
      </c>
      <c r="AS195" s="17"/>
      <c r="AT195" s="17">
        <v>0.134350760513747</v>
      </c>
      <c r="AU195" s="17">
        <v>0.13103484539178101</v>
      </c>
      <c r="AV195" s="17">
        <v>0.122028255748609</v>
      </c>
      <c r="AW195" s="17">
        <v>0.161202018978086</v>
      </c>
      <c r="AX195" s="17">
        <v>9.8227829388972995E-2</v>
      </c>
      <c r="AY195" s="17"/>
      <c r="AZ195" s="17">
        <v>5.9583709864409501E-2</v>
      </c>
      <c r="BA195" s="17">
        <v>0.153007663258826</v>
      </c>
      <c r="BB195" s="17">
        <v>0.12625439126143301</v>
      </c>
      <c r="BC195" s="17">
        <v>0.137313086649194</v>
      </c>
      <c r="BD195" s="17">
        <v>0.13362855868798901</v>
      </c>
      <c r="BE195" s="17">
        <v>0.151204035093853</v>
      </c>
      <c r="BF195" s="17">
        <v>0.13095814939620401</v>
      </c>
      <c r="BG195" s="17">
        <v>0.12847052360508299</v>
      </c>
      <c r="BH195" s="17">
        <v>0.139210422348542</v>
      </c>
      <c r="BI195" s="17">
        <v>0.118091438776074</v>
      </c>
      <c r="BJ195" s="17">
        <v>0.13221608811941599</v>
      </c>
      <c r="BK195" s="17">
        <v>0.15518769252172701</v>
      </c>
      <c r="BL195" s="17">
        <v>0.14170591312820399</v>
      </c>
      <c r="BM195" s="17">
        <v>0.15412249921818</v>
      </c>
      <c r="BN195" s="17">
        <v>9.4717151027361599E-2</v>
      </c>
      <c r="BO195" s="17">
        <v>0.12326641368013801</v>
      </c>
      <c r="BP195" s="17"/>
      <c r="BQ195" s="17">
        <v>0.14619897891463901</v>
      </c>
      <c r="BR195" s="17">
        <v>0.12962216506858301</v>
      </c>
    </row>
    <row r="196" spans="2:70" x14ac:dyDescent="0.35">
      <c r="B196" t="s">
        <v>191</v>
      </c>
      <c r="C196" s="17">
        <v>0.17087449696753601</v>
      </c>
      <c r="D196" s="17">
        <v>0.157678745403804</v>
      </c>
      <c r="E196" s="17">
        <v>0.182688266151458</v>
      </c>
      <c r="F196" s="17"/>
      <c r="G196" s="17">
        <v>0.19219582234292701</v>
      </c>
      <c r="H196" s="17">
        <v>0.167874888452165</v>
      </c>
      <c r="I196" s="17">
        <v>0.19885846819851899</v>
      </c>
      <c r="J196" s="17">
        <v>0.19330178211202501</v>
      </c>
      <c r="K196" s="17">
        <v>0.14609592043658101</v>
      </c>
      <c r="L196" s="17">
        <v>0.13452253764386499</v>
      </c>
      <c r="M196" s="17"/>
      <c r="N196" s="17">
        <v>0.158792928241761</v>
      </c>
      <c r="O196" s="17">
        <v>0.18836974205474299</v>
      </c>
      <c r="P196" s="17">
        <v>0.16408910345890099</v>
      </c>
      <c r="Q196" s="17">
        <v>0.17202261706946001</v>
      </c>
      <c r="R196" s="17"/>
      <c r="S196" s="17">
        <v>0.15464132827237401</v>
      </c>
      <c r="T196" s="17">
        <v>0.15522911327731401</v>
      </c>
      <c r="U196" s="17">
        <v>0.16380853341742399</v>
      </c>
      <c r="V196" s="17">
        <v>0.18662351613153999</v>
      </c>
      <c r="W196" s="17">
        <v>0.180729946808834</v>
      </c>
      <c r="X196" s="17">
        <v>0.15741145717778099</v>
      </c>
      <c r="Y196" s="17">
        <v>0.195769972363007</v>
      </c>
      <c r="Z196" s="17">
        <v>0.15493191033871001</v>
      </c>
      <c r="AA196" s="17">
        <v>0.17065885065585801</v>
      </c>
      <c r="AB196" s="17">
        <v>0.176326963281428</v>
      </c>
      <c r="AC196" s="17">
        <v>0.190433330729398</v>
      </c>
      <c r="AD196" s="17">
        <v>0.210178589627777</v>
      </c>
      <c r="AE196" s="17"/>
      <c r="AF196" s="17">
        <v>0.15724287646529</v>
      </c>
      <c r="AG196" s="17">
        <v>0.17233584907644001</v>
      </c>
      <c r="AH196" s="17">
        <v>0.18105359412454</v>
      </c>
      <c r="AI196" s="17"/>
      <c r="AJ196" s="17">
        <v>0.15590115275543401</v>
      </c>
      <c r="AK196" s="17">
        <v>0.17543677142750899</v>
      </c>
      <c r="AL196" s="17">
        <v>0.162795059494036</v>
      </c>
      <c r="AM196" s="17">
        <v>6.5648136522362094E-2</v>
      </c>
      <c r="AN196" s="17">
        <v>0.195964086075544</v>
      </c>
      <c r="AO196" s="17"/>
      <c r="AP196" s="17">
        <v>0.14303094226895</v>
      </c>
      <c r="AQ196" s="17">
        <v>0.17831207408595601</v>
      </c>
      <c r="AR196" s="17">
        <v>0.16316442948541801</v>
      </c>
      <c r="AS196" s="17"/>
      <c r="AT196" s="17">
        <v>0.18052721674832301</v>
      </c>
      <c r="AU196" s="17">
        <v>0.157731835698569</v>
      </c>
      <c r="AV196" s="17">
        <v>0.17746792040023099</v>
      </c>
      <c r="AW196" s="17">
        <v>0.162842787125968</v>
      </c>
      <c r="AX196" s="17">
        <v>0.159666285212237</v>
      </c>
      <c r="AY196" s="17"/>
      <c r="AZ196" s="17">
        <v>0.18719923547589301</v>
      </c>
      <c r="BA196" s="17">
        <v>0.171075148807178</v>
      </c>
      <c r="BB196" s="17">
        <v>0.19269097277802399</v>
      </c>
      <c r="BC196" s="17">
        <v>0.15916277006497401</v>
      </c>
      <c r="BD196" s="17">
        <v>0.16336562520567699</v>
      </c>
      <c r="BE196" s="17">
        <v>0.18654023001654699</v>
      </c>
      <c r="BF196" s="17">
        <v>0.16372975163248901</v>
      </c>
      <c r="BG196" s="17">
        <v>0.16856506067069499</v>
      </c>
      <c r="BH196" s="17">
        <v>0.13434007352760499</v>
      </c>
      <c r="BI196" s="17">
        <v>0.16179440230414499</v>
      </c>
      <c r="BJ196" s="17">
        <v>0.182691842335509</v>
      </c>
      <c r="BK196" s="17">
        <v>0.13009709881572701</v>
      </c>
      <c r="BL196" s="17">
        <v>0.195439132965327</v>
      </c>
      <c r="BM196" s="17">
        <v>0.26995156852932201</v>
      </c>
      <c r="BN196" s="17">
        <v>0.18041238134382101</v>
      </c>
      <c r="BO196" s="17">
        <v>0.1554387808339</v>
      </c>
      <c r="BP196" s="17"/>
      <c r="BQ196" s="17">
        <v>0.15093045126993099</v>
      </c>
      <c r="BR196" s="17">
        <v>0.17546594126930101</v>
      </c>
    </row>
    <row r="197" spans="2:70" x14ac:dyDescent="0.35">
      <c r="B197" t="s">
        <v>192</v>
      </c>
      <c r="C197" s="17">
        <v>0.14877304303431799</v>
      </c>
      <c r="D197" s="17">
        <v>0.13670471243809301</v>
      </c>
      <c r="E197" s="17">
        <v>0.161067490049836</v>
      </c>
      <c r="F197" s="17"/>
      <c r="G197" s="17">
        <v>0.233171582508338</v>
      </c>
      <c r="H197" s="17">
        <v>0.21074222061285999</v>
      </c>
      <c r="I197" s="17">
        <v>0.21111336267824099</v>
      </c>
      <c r="J197" s="17">
        <v>0.125732233898176</v>
      </c>
      <c r="K197" s="17">
        <v>7.5466686307780501E-2</v>
      </c>
      <c r="L197" s="17">
        <v>5.9212349143116801E-2</v>
      </c>
      <c r="M197" s="17"/>
      <c r="N197" s="17">
        <v>0.137699288104528</v>
      </c>
      <c r="O197" s="17">
        <v>0.15002555413406099</v>
      </c>
      <c r="P197" s="17">
        <v>0.17630628211430799</v>
      </c>
      <c r="Q197" s="17">
        <v>0.13713613849491499</v>
      </c>
      <c r="R197" s="17"/>
      <c r="S197" s="17">
        <v>0.20547046478971301</v>
      </c>
      <c r="T197" s="17">
        <v>0.140393202858282</v>
      </c>
      <c r="U197" s="17">
        <v>0.11940357179955501</v>
      </c>
      <c r="V197" s="17">
        <v>0.13741533695970601</v>
      </c>
      <c r="W197" s="17">
        <v>0.16012711577152999</v>
      </c>
      <c r="X197" s="17">
        <v>0.141070563200801</v>
      </c>
      <c r="Y197" s="17">
        <v>0.156167634503591</v>
      </c>
      <c r="Z197" s="17">
        <v>0.15794541287241201</v>
      </c>
      <c r="AA197" s="17">
        <v>0.12148721977799801</v>
      </c>
      <c r="AB197" s="17">
        <v>0.13547261843149899</v>
      </c>
      <c r="AC197" s="17">
        <v>0.162677527141075</v>
      </c>
      <c r="AD197" s="17">
        <v>0.114014513877762</v>
      </c>
      <c r="AE197" s="17"/>
      <c r="AF197" s="17">
        <v>0.11294016788604599</v>
      </c>
      <c r="AG197" s="17">
        <v>0.15798224155867499</v>
      </c>
      <c r="AH197" s="17">
        <v>0.176931163863666</v>
      </c>
      <c r="AI197" s="17"/>
      <c r="AJ197" s="17">
        <v>0.116527544088577</v>
      </c>
      <c r="AK197" s="17">
        <v>0.20614511400992799</v>
      </c>
      <c r="AL197" s="17">
        <v>0.12410616377598099</v>
      </c>
      <c r="AM197" s="17">
        <v>0.122086257531482</v>
      </c>
      <c r="AN197" s="17">
        <v>0.13585440311263999</v>
      </c>
      <c r="AO197" s="17"/>
      <c r="AP197" s="17">
        <v>0.13339675888317901</v>
      </c>
      <c r="AQ197" s="17">
        <v>0.186545473843617</v>
      </c>
      <c r="AR197" s="17">
        <v>0.155520185053965</v>
      </c>
      <c r="AS197" s="17"/>
      <c r="AT197" s="17">
        <v>0.11287942545983801</v>
      </c>
      <c r="AU197" s="17">
        <v>0.16682067766462999</v>
      </c>
      <c r="AV197" s="17">
        <v>0.16178187624159601</v>
      </c>
      <c r="AW197" s="17">
        <v>0.18850849403719799</v>
      </c>
      <c r="AX197" s="17">
        <v>0.142899761677166</v>
      </c>
      <c r="AY197" s="17"/>
      <c r="AZ197" s="17">
        <v>0.134797216666246</v>
      </c>
      <c r="BA197" s="17">
        <v>0.16280727391590599</v>
      </c>
      <c r="BB197" s="17">
        <v>0.116665191287838</v>
      </c>
      <c r="BC197" s="17">
        <v>0.13436026533134299</v>
      </c>
      <c r="BD197" s="17">
        <v>0.15445614734161101</v>
      </c>
      <c r="BE197" s="17">
        <v>0.15312042997790101</v>
      </c>
      <c r="BF197" s="17">
        <v>0.13553651553738899</v>
      </c>
      <c r="BG197" s="17">
        <v>0.142285341085546</v>
      </c>
      <c r="BH197" s="17">
        <v>0.17015574511342499</v>
      </c>
      <c r="BI197" s="17">
        <v>0.14415663659876199</v>
      </c>
      <c r="BJ197" s="17">
        <v>0.15582675684848599</v>
      </c>
      <c r="BK197" s="17">
        <v>0.20427006295285599</v>
      </c>
      <c r="BL197" s="17">
        <v>0.169068249819221</v>
      </c>
      <c r="BM197" s="17">
        <v>0.123446137851609</v>
      </c>
      <c r="BN197" s="17">
        <v>0.139586567939844</v>
      </c>
      <c r="BO197" s="17">
        <v>0.180962712625933</v>
      </c>
      <c r="BP197" s="17"/>
      <c r="BQ197" s="17">
        <v>0.14813736498654001</v>
      </c>
      <c r="BR197" s="17">
        <v>0.14665571027850399</v>
      </c>
    </row>
    <row r="198" spans="2:70" x14ac:dyDescent="0.35">
      <c r="B198" t="s">
        <v>193</v>
      </c>
      <c r="C198" s="17">
        <v>9.9135725523140802E-2</v>
      </c>
      <c r="D198" s="17">
        <v>9.7426546281975404E-2</v>
      </c>
      <c r="E198" s="17">
        <v>0.100504866126646</v>
      </c>
      <c r="F198" s="17"/>
      <c r="G198" s="17">
        <v>0.17205867831020299</v>
      </c>
      <c r="H198" s="17">
        <v>0.170952080449188</v>
      </c>
      <c r="I198" s="17">
        <v>0.14370021443733899</v>
      </c>
      <c r="J198" s="17">
        <v>6.6661564916730101E-2</v>
      </c>
      <c r="K198" s="17">
        <v>4.4683575437959602E-2</v>
      </c>
      <c r="L198" s="17">
        <v>1.8808381844580599E-2</v>
      </c>
      <c r="M198" s="17"/>
      <c r="N198" s="17">
        <v>9.7641045204366103E-2</v>
      </c>
      <c r="O198" s="17">
        <v>8.4659873296768107E-2</v>
      </c>
      <c r="P198" s="17">
        <v>0.108975703495391</v>
      </c>
      <c r="Q198" s="17">
        <v>0.10841997454684001</v>
      </c>
      <c r="R198" s="17"/>
      <c r="S198" s="17">
        <v>0.148387867101203</v>
      </c>
      <c r="T198" s="17">
        <v>8.5796138252798901E-2</v>
      </c>
      <c r="U198" s="17">
        <v>9.1078999254307694E-2</v>
      </c>
      <c r="V198" s="17">
        <v>8.4667565937304706E-2</v>
      </c>
      <c r="W198" s="17">
        <v>0.123330172931535</v>
      </c>
      <c r="X198" s="17">
        <v>0.119665031963226</v>
      </c>
      <c r="Y198" s="17">
        <v>9.3446594576319805E-2</v>
      </c>
      <c r="Z198" s="17">
        <v>7.17031323457583E-2</v>
      </c>
      <c r="AA198" s="17">
        <v>8.6607425245185499E-2</v>
      </c>
      <c r="AB198" s="17">
        <v>5.8998958134951603E-2</v>
      </c>
      <c r="AC198" s="17">
        <v>8.0749828627703094E-2</v>
      </c>
      <c r="AD198" s="17">
        <v>0.122547483226984</v>
      </c>
      <c r="AE198" s="17"/>
      <c r="AF198" s="17">
        <v>7.4009668246372701E-2</v>
      </c>
      <c r="AG198" s="17">
        <v>9.4200455620581103E-2</v>
      </c>
      <c r="AH198" s="17">
        <v>0.122866491267727</v>
      </c>
      <c r="AI198" s="17"/>
      <c r="AJ198" s="17">
        <v>5.9611061443220502E-2</v>
      </c>
      <c r="AK198" s="17">
        <v>0.12764419220966799</v>
      </c>
      <c r="AL198" s="17">
        <v>8.2119706352798E-2</v>
      </c>
      <c r="AM198" s="17">
        <v>0.145466285295764</v>
      </c>
      <c r="AN198" s="17">
        <v>0.11868171688574899</v>
      </c>
      <c r="AO198" s="17"/>
      <c r="AP198" s="17">
        <v>9.0292429631073895E-2</v>
      </c>
      <c r="AQ198" s="17">
        <v>0.11855708484286701</v>
      </c>
      <c r="AR198" s="17">
        <v>9.2357448197214601E-2</v>
      </c>
      <c r="AS198" s="17"/>
      <c r="AT198" s="17">
        <v>8.3417719204954E-2</v>
      </c>
      <c r="AU198" s="17">
        <v>0.110450865339695</v>
      </c>
      <c r="AV198" s="17">
        <v>0.115053877786658</v>
      </c>
      <c r="AW198" s="17">
        <v>0.122955539437711</v>
      </c>
      <c r="AX198" s="17">
        <v>0.15235451641863601</v>
      </c>
      <c r="AY198" s="17"/>
      <c r="AZ198" s="17">
        <v>0.12027745514558801</v>
      </c>
      <c r="BA198" s="17">
        <v>6.8870082439473401E-2</v>
      </c>
      <c r="BB198" s="17">
        <v>8.4348848637625803E-2</v>
      </c>
      <c r="BC198" s="17">
        <v>9.7004201266281301E-2</v>
      </c>
      <c r="BD198" s="17">
        <v>0.11328794574294899</v>
      </c>
      <c r="BE198" s="17">
        <v>7.9498042025202095E-2</v>
      </c>
      <c r="BF198" s="17">
        <v>0.126925194252829</v>
      </c>
      <c r="BG198" s="17">
        <v>9.9206299221795996E-2</v>
      </c>
      <c r="BH198" s="17">
        <v>9.4326696435801896E-2</v>
      </c>
      <c r="BI198" s="17">
        <v>0.120148307703884</v>
      </c>
      <c r="BJ198" s="17">
        <v>7.7815048189663005E-2</v>
      </c>
      <c r="BK198" s="17">
        <v>0.14616172874046501</v>
      </c>
      <c r="BL198" s="17">
        <v>0.11444489552661501</v>
      </c>
      <c r="BM198" s="17">
        <v>8.9995476425028698E-2</v>
      </c>
      <c r="BN198" s="17">
        <v>7.0492024368901701E-2</v>
      </c>
      <c r="BO198" s="17">
        <v>0.109257409275898</v>
      </c>
      <c r="BP198" s="17"/>
      <c r="BQ198" s="17">
        <v>0.11561066312415599</v>
      </c>
      <c r="BR198" s="17">
        <v>9.3912198059176902E-2</v>
      </c>
    </row>
    <row r="199" spans="2:70" x14ac:dyDescent="0.35">
      <c r="B199" t="s">
        <v>194</v>
      </c>
      <c r="C199" s="17">
        <v>0.100775667697733</v>
      </c>
      <c r="D199" s="17">
        <v>0.106380989975655</v>
      </c>
      <c r="E199" s="17">
        <v>9.51137596773481E-2</v>
      </c>
      <c r="F199" s="17"/>
      <c r="G199" s="17">
        <v>0.23402971516374099</v>
      </c>
      <c r="H199" s="17">
        <v>0.21667037382926199</v>
      </c>
      <c r="I199" s="17">
        <v>9.8804696146852805E-2</v>
      </c>
      <c r="J199" s="17">
        <v>6.3445337840088906E-2</v>
      </c>
      <c r="K199" s="17">
        <v>1.4649860229580701E-2</v>
      </c>
      <c r="L199" s="17">
        <v>7.6463427971894399E-3</v>
      </c>
      <c r="M199" s="17"/>
      <c r="N199" s="17">
        <v>8.6253077682486898E-2</v>
      </c>
      <c r="O199" s="17">
        <v>8.2716561374398506E-2</v>
      </c>
      <c r="P199" s="17">
        <v>0.13142932936385801</v>
      </c>
      <c r="Q199" s="17">
        <v>0.107239654208996</v>
      </c>
      <c r="R199" s="17"/>
      <c r="S199" s="17">
        <v>0.14964075564043799</v>
      </c>
      <c r="T199" s="17">
        <v>7.8046462263080499E-2</v>
      </c>
      <c r="U199" s="17">
        <v>9.20845831101227E-2</v>
      </c>
      <c r="V199" s="17">
        <v>8.5592212856446095E-2</v>
      </c>
      <c r="W199" s="17">
        <v>8.6085097704725597E-2</v>
      </c>
      <c r="X199" s="17">
        <v>0.165650004881288</v>
      </c>
      <c r="Y199" s="17">
        <v>5.75137612472231E-2</v>
      </c>
      <c r="Z199" s="17">
        <v>5.6363154975827903E-2</v>
      </c>
      <c r="AA199" s="17">
        <v>0.113352108116915</v>
      </c>
      <c r="AB199" s="17">
        <v>8.0975934386575799E-2</v>
      </c>
      <c r="AC199" s="17">
        <v>8.5852215889740402E-2</v>
      </c>
      <c r="AD199" s="17">
        <v>9.2250682506175102E-2</v>
      </c>
      <c r="AE199" s="17"/>
      <c r="AF199" s="17">
        <v>6.0036970419843898E-2</v>
      </c>
      <c r="AG199" s="17">
        <v>9.0905191304976804E-2</v>
      </c>
      <c r="AH199" s="17">
        <v>0.14664002740102799</v>
      </c>
      <c r="AI199" s="17"/>
      <c r="AJ199" s="17">
        <v>5.2929416537349901E-2</v>
      </c>
      <c r="AK199" s="17">
        <v>0.12664338524152599</v>
      </c>
      <c r="AL199" s="17">
        <v>6.6877714887467396E-2</v>
      </c>
      <c r="AM199" s="17">
        <v>0.203072846960622</v>
      </c>
      <c r="AN199" s="17">
        <v>0.13303213772811101</v>
      </c>
      <c r="AO199" s="17"/>
      <c r="AP199" s="17">
        <v>7.4720661925519599E-2</v>
      </c>
      <c r="AQ199" s="17">
        <v>0.12234772389673</v>
      </c>
      <c r="AR199" s="17">
        <v>8.9730838350675204E-2</v>
      </c>
      <c r="AS199" s="17"/>
      <c r="AT199" s="17">
        <v>9.2198661912227697E-2</v>
      </c>
      <c r="AU199" s="17">
        <v>0.109934183421928</v>
      </c>
      <c r="AV199" s="17">
        <v>0.115412679252666</v>
      </c>
      <c r="AW199" s="17">
        <v>0.102809968798092</v>
      </c>
      <c r="AX199" s="17">
        <v>0.179523980861611</v>
      </c>
      <c r="AY199" s="17"/>
      <c r="AZ199" s="17">
        <v>9.7329041692483798E-2</v>
      </c>
      <c r="BA199" s="17">
        <v>0.12842778966020699</v>
      </c>
      <c r="BB199" s="17">
        <v>0.102002761312907</v>
      </c>
      <c r="BC199" s="17">
        <v>7.8560255858861297E-2</v>
      </c>
      <c r="BD199" s="17">
        <v>9.3743248188153702E-2</v>
      </c>
      <c r="BE199" s="17">
        <v>7.75016392703958E-2</v>
      </c>
      <c r="BF199" s="17">
        <v>0.119055013266727</v>
      </c>
      <c r="BG199" s="17">
        <v>9.1933378910097993E-2</v>
      </c>
      <c r="BH199" s="17">
        <v>9.4794520900309695E-2</v>
      </c>
      <c r="BI199" s="17">
        <v>7.9758810034888702E-2</v>
      </c>
      <c r="BJ199" s="17">
        <v>0.12526519190930999</v>
      </c>
      <c r="BK199" s="17">
        <v>7.6631519554740901E-2</v>
      </c>
      <c r="BL199" s="17">
        <v>8.4148613397642E-2</v>
      </c>
      <c r="BM199" s="17">
        <v>4.8995115656443898E-2</v>
      </c>
      <c r="BN199" s="17">
        <v>0.17331356002788201</v>
      </c>
      <c r="BO199" s="17">
        <v>0.18651010673122401</v>
      </c>
      <c r="BP199" s="17"/>
      <c r="BQ199" s="17">
        <v>0.12574233011963101</v>
      </c>
      <c r="BR199" s="17">
        <v>8.7894663327713896E-2</v>
      </c>
    </row>
    <row r="200" spans="2:70" x14ac:dyDescent="0.35">
      <c r="C200" s="17"/>
      <c r="D200" s="17"/>
      <c r="E200" s="17"/>
      <c r="F200" s="17"/>
      <c r="G200" s="17"/>
      <c r="H200" s="17"/>
      <c r="I200" s="17"/>
      <c r="J200" s="17"/>
      <c r="K200" s="17"/>
      <c r="L200" s="17"/>
      <c r="M200" s="17"/>
      <c r="N200" s="17"/>
      <c r="O200" s="17"/>
      <c r="P200" s="17"/>
      <c r="Q200" s="17"/>
      <c r="R200" s="17"/>
      <c r="S200" s="17"/>
      <c r="T200" s="17"/>
      <c r="U200" s="17"/>
      <c r="V200" s="17"/>
      <c r="W200" s="17"/>
      <c r="X200" s="17"/>
      <c r="Y200" s="17"/>
      <c r="Z200" s="17"/>
      <c r="AA200" s="17"/>
      <c r="AB200" s="17"/>
      <c r="AC200" s="17"/>
      <c r="AD200" s="17"/>
      <c r="AE200" s="17"/>
      <c r="AF200" s="17"/>
      <c r="AG200" s="17"/>
      <c r="AH200" s="17"/>
      <c r="AI200" s="17"/>
      <c r="AJ200" s="17"/>
      <c r="AK200" s="17"/>
      <c r="AL200" s="17"/>
      <c r="AM200" s="17"/>
      <c r="AN200" s="17"/>
      <c r="AO200" s="17"/>
      <c r="AP200" s="17"/>
      <c r="AQ200" s="17"/>
      <c r="AR200" s="17"/>
      <c r="AS200" s="17"/>
      <c r="AT200" s="17"/>
      <c r="AU200" s="17"/>
      <c r="AV200" s="17"/>
      <c r="AW200" s="17"/>
      <c r="AX200" s="17"/>
      <c r="AY200" s="17"/>
      <c r="AZ200" s="17"/>
      <c r="BA200" s="17"/>
      <c r="BB200" s="17"/>
      <c r="BC200" s="17"/>
      <c r="BD200" s="17"/>
      <c r="BE200" s="17"/>
      <c r="BF200" s="17"/>
      <c r="BG200" s="17"/>
      <c r="BH200" s="17"/>
      <c r="BI200" s="17"/>
      <c r="BJ200" s="17"/>
      <c r="BK200" s="17"/>
      <c r="BL200" s="17"/>
      <c r="BM200" s="17"/>
      <c r="BN200" s="17"/>
      <c r="BO200" s="17"/>
      <c r="BP200" s="17"/>
      <c r="BQ200" s="17"/>
      <c r="BR200" s="17"/>
    </row>
    <row r="201" spans="2:70" x14ac:dyDescent="0.35">
      <c r="B201" s="6" t="s">
        <v>199</v>
      </c>
      <c r="C201" s="17"/>
      <c r="D201" s="17"/>
      <c r="E201" s="17"/>
      <c r="F201" s="17"/>
      <c r="G201" s="17"/>
      <c r="H201" s="17"/>
      <c r="I201" s="17"/>
      <c r="J201" s="17"/>
      <c r="K201" s="17"/>
      <c r="L201" s="17"/>
      <c r="M201" s="17"/>
      <c r="N201" s="17"/>
      <c r="O201" s="17"/>
      <c r="P201" s="17"/>
      <c r="Q201" s="17"/>
      <c r="R201" s="17"/>
      <c r="S201" s="17"/>
      <c r="T201" s="17"/>
      <c r="U201" s="17"/>
      <c r="V201" s="17"/>
      <c r="W201" s="17"/>
      <c r="X201" s="17"/>
      <c r="Y201" s="17"/>
      <c r="Z201" s="17"/>
      <c r="AA201" s="17"/>
      <c r="AB201" s="17"/>
      <c r="AC201" s="17"/>
      <c r="AD201" s="17"/>
      <c r="AE201" s="17"/>
      <c r="AF201" s="17"/>
      <c r="AG201" s="17"/>
      <c r="AH201" s="17"/>
      <c r="AI201" s="17"/>
      <c r="AJ201" s="17"/>
      <c r="AK201" s="17"/>
      <c r="AL201" s="17"/>
      <c r="AM201" s="17"/>
      <c r="AN201" s="17"/>
      <c r="AO201" s="17"/>
      <c r="AP201" s="17"/>
      <c r="AQ201" s="17"/>
      <c r="AR201" s="17"/>
      <c r="AS201" s="17"/>
      <c r="AT201" s="17"/>
      <c r="AU201" s="17"/>
      <c r="AV201" s="17"/>
      <c r="AW201" s="17"/>
      <c r="AX201" s="17"/>
      <c r="AY201" s="17"/>
      <c r="AZ201" s="17"/>
      <c r="BA201" s="17"/>
      <c r="BB201" s="17"/>
      <c r="BC201" s="17"/>
      <c r="BD201" s="17"/>
      <c r="BE201" s="17"/>
      <c r="BF201" s="17"/>
      <c r="BG201" s="17"/>
      <c r="BH201" s="17"/>
      <c r="BI201" s="17"/>
      <c r="BJ201" s="17"/>
      <c r="BK201" s="17"/>
      <c r="BL201" s="17"/>
      <c r="BM201" s="17"/>
      <c r="BN201" s="17"/>
      <c r="BO201" s="17"/>
      <c r="BP201" s="17"/>
      <c r="BQ201" s="17"/>
      <c r="BR201" s="17"/>
    </row>
    <row r="202" spans="2:70" x14ac:dyDescent="0.35">
      <c r="B202" s="24" t="s">
        <v>97</v>
      </c>
      <c r="C202" s="17"/>
      <c r="D202" s="17"/>
      <c r="E202" s="17"/>
      <c r="F202" s="17"/>
      <c r="G202" s="17"/>
      <c r="H202" s="17"/>
      <c r="I202" s="17"/>
      <c r="J202" s="17"/>
      <c r="K202" s="17"/>
      <c r="L202" s="17"/>
      <c r="M202" s="17"/>
      <c r="N202" s="17"/>
      <c r="O202" s="17"/>
      <c r="P202" s="17"/>
      <c r="Q202" s="17"/>
      <c r="R202" s="17"/>
      <c r="S202" s="17"/>
      <c r="T202" s="17"/>
      <c r="U202" s="17"/>
      <c r="V202" s="17"/>
      <c r="W202" s="17"/>
      <c r="X202" s="17"/>
      <c r="Y202" s="17"/>
      <c r="Z202" s="17"/>
      <c r="AA202" s="17"/>
      <c r="AB202" s="17"/>
      <c r="AC202" s="17"/>
      <c r="AD202" s="17"/>
      <c r="AE202" s="17"/>
      <c r="AF202" s="17"/>
      <c r="AG202" s="17"/>
      <c r="AH202" s="17"/>
      <c r="AI202" s="17"/>
      <c r="AJ202" s="17"/>
      <c r="AK202" s="17"/>
      <c r="AL202" s="17"/>
      <c r="AM202" s="17"/>
      <c r="AN202" s="17"/>
      <c r="AO202" s="17"/>
      <c r="AP202" s="17"/>
      <c r="AQ202" s="17"/>
      <c r="AR202" s="17"/>
      <c r="AS202" s="17"/>
      <c r="AT202" s="17"/>
      <c r="AU202" s="17"/>
      <c r="AV202" s="17"/>
      <c r="AW202" s="17"/>
      <c r="AX202" s="17"/>
      <c r="AY202" s="17"/>
      <c r="AZ202" s="17"/>
      <c r="BA202" s="17"/>
      <c r="BB202" s="17"/>
      <c r="BC202" s="17"/>
      <c r="BD202" s="17"/>
      <c r="BE202" s="17"/>
      <c r="BF202" s="17"/>
      <c r="BG202" s="17"/>
      <c r="BH202" s="17"/>
      <c r="BI202" s="17"/>
      <c r="BJ202" s="17"/>
      <c r="BK202" s="17"/>
      <c r="BL202" s="17"/>
      <c r="BM202" s="17"/>
      <c r="BN202" s="17"/>
      <c r="BO202" s="17"/>
      <c r="BP202" s="17"/>
      <c r="BQ202" s="17"/>
      <c r="BR202" s="17"/>
    </row>
    <row r="203" spans="2:70" x14ac:dyDescent="0.35">
      <c r="B203" t="s">
        <v>188</v>
      </c>
      <c r="C203" s="17">
        <v>2.5433118292877501E-2</v>
      </c>
      <c r="D203" s="17">
        <v>3.6167031714431898E-2</v>
      </c>
      <c r="E203" s="17">
        <v>1.45649930582438E-2</v>
      </c>
      <c r="F203" s="17"/>
      <c r="G203" s="17">
        <v>2.6368470020408801E-2</v>
      </c>
      <c r="H203" s="17">
        <v>1.44864173673324E-2</v>
      </c>
      <c r="I203" s="17">
        <v>3.9703855471756803E-2</v>
      </c>
      <c r="J203" s="17">
        <v>2.3324733359633299E-2</v>
      </c>
      <c r="K203" s="17">
        <v>1.8713557133032001E-2</v>
      </c>
      <c r="L203" s="17">
        <v>2.82810760672309E-2</v>
      </c>
      <c r="M203" s="17"/>
      <c r="N203" s="17">
        <v>2.6944378807368101E-2</v>
      </c>
      <c r="O203" s="17">
        <v>2.1693499265318598E-2</v>
      </c>
      <c r="P203" s="17">
        <v>2.4389649675591998E-2</v>
      </c>
      <c r="Q203" s="17">
        <v>2.8026821313021401E-2</v>
      </c>
      <c r="R203" s="17"/>
      <c r="S203" s="17">
        <v>2.1661847997323E-2</v>
      </c>
      <c r="T203" s="17">
        <v>1.6363506021394698E-2</v>
      </c>
      <c r="U203" s="17">
        <v>2.7241472408439101E-2</v>
      </c>
      <c r="V203" s="17">
        <v>2.2029661081761302E-2</v>
      </c>
      <c r="W203" s="17">
        <v>1.6153773303503802E-2</v>
      </c>
      <c r="X203" s="17">
        <v>3.9998171939004297E-2</v>
      </c>
      <c r="Y203" s="17">
        <v>1.49495498985859E-2</v>
      </c>
      <c r="Z203" s="17">
        <v>2.8710504035786798E-2</v>
      </c>
      <c r="AA203" s="17">
        <v>2.5315386793982601E-2</v>
      </c>
      <c r="AB203" s="17">
        <v>1.76455509624934E-2</v>
      </c>
      <c r="AC203" s="17">
        <v>5.8054212038942898E-2</v>
      </c>
      <c r="AD203" s="17">
        <v>5.8748802256460203E-2</v>
      </c>
      <c r="AE203" s="17"/>
      <c r="AF203" s="17">
        <v>2.9529026736834999E-2</v>
      </c>
      <c r="AG203" s="17">
        <v>1.96048613235867E-2</v>
      </c>
      <c r="AH203" s="17">
        <v>3.5956749056619601E-2</v>
      </c>
      <c r="AI203" s="17"/>
      <c r="AJ203" s="17">
        <v>2.3792784102384602E-2</v>
      </c>
      <c r="AK203" s="17">
        <v>2.17642668236992E-2</v>
      </c>
      <c r="AL203" s="17">
        <v>9.7118697679699408E-3</v>
      </c>
      <c r="AM203" s="17">
        <v>0.12323888160188901</v>
      </c>
      <c r="AN203" s="17">
        <v>3.21452676360829E-2</v>
      </c>
      <c r="AO203" s="17"/>
      <c r="AP203" s="17">
        <v>2.2992874028054999E-2</v>
      </c>
      <c r="AQ203" s="17">
        <v>1.70318752772417E-2</v>
      </c>
      <c r="AR203" s="17">
        <v>1.1122929716722499E-2</v>
      </c>
      <c r="AS203" s="17"/>
      <c r="AT203" s="17">
        <v>3.2651905328111797E-2</v>
      </c>
      <c r="AU203" s="17">
        <v>2.46581662967582E-2</v>
      </c>
      <c r="AV203" s="17">
        <v>2.1677423735873301E-2</v>
      </c>
      <c r="AW203" s="17">
        <v>2.2475782245926699E-2</v>
      </c>
      <c r="AX203" s="17">
        <v>4.5259806982298798E-2</v>
      </c>
      <c r="AY203" s="17"/>
      <c r="AZ203" s="17">
        <v>8.7363589397481206E-2</v>
      </c>
      <c r="BA203" s="17">
        <v>1.9612937722019701E-2</v>
      </c>
      <c r="BB203" s="17">
        <v>2.0272543198671798E-2</v>
      </c>
      <c r="BC203" s="17">
        <v>2.0234521846861201E-2</v>
      </c>
      <c r="BD203" s="17">
        <v>3.0097438570031301E-2</v>
      </c>
      <c r="BE203" s="17">
        <v>2.9451729637831499E-2</v>
      </c>
      <c r="BF203" s="17">
        <v>3.1916908066211801E-2</v>
      </c>
      <c r="BG203" s="17">
        <v>2.0460523231683899E-2</v>
      </c>
      <c r="BH203" s="17">
        <v>3.3716188590276502E-2</v>
      </c>
      <c r="BI203" s="17">
        <v>1.5787354342781799E-2</v>
      </c>
      <c r="BJ203" s="17">
        <v>1.5753675016111301E-2</v>
      </c>
      <c r="BK203" s="17">
        <v>2.6742791301421698E-2</v>
      </c>
      <c r="BL203" s="17">
        <v>2.0890148884780701E-2</v>
      </c>
      <c r="BM203" s="17">
        <v>3.3126194352947599E-2</v>
      </c>
      <c r="BN203" s="17">
        <v>0</v>
      </c>
      <c r="BO203" s="17">
        <v>2.58185854967161E-2</v>
      </c>
      <c r="BP203" s="17"/>
      <c r="BQ203" s="17">
        <v>2.0603603122466101E-2</v>
      </c>
      <c r="BR203" s="17">
        <v>2.7039665212980801E-2</v>
      </c>
    </row>
    <row r="204" spans="2:70" x14ac:dyDescent="0.35">
      <c r="B204" t="s">
        <v>189</v>
      </c>
      <c r="C204" s="17">
        <v>4.4741443716625598E-2</v>
      </c>
      <c r="D204" s="17">
        <v>5.7610365938318399E-2</v>
      </c>
      <c r="E204" s="17">
        <v>3.2470475570617503E-2</v>
      </c>
      <c r="F204" s="17"/>
      <c r="G204" s="17">
        <v>3.0003604998820502E-2</v>
      </c>
      <c r="H204" s="17">
        <v>4.97695251640599E-2</v>
      </c>
      <c r="I204" s="17">
        <v>2.8735349745583401E-2</v>
      </c>
      <c r="J204" s="17">
        <v>4.14037696677848E-2</v>
      </c>
      <c r="K204" s="17">
        <v>3.4758573750672601E-2</v>
      </c>
      <c r="L204" s="17">
        <v>7.2956844944359195E-2</v>
      </c>
      <c r="M204" s="17"/>
      <c r="N204" s="17">
        <v>3.5898280965574403E-2</v>
      </c>
      <c r="O204" s="17">
        <v>5.0768582754564702E-2</v>
      </c>
      <c r="P204" s="17">
        <v>4.4566092929642899E-2</v>
      </c>
      <c r="Q204" s="17">
        <v>4.8765809488202902E-2</v>
      </c>
      <c r="R204" s="17"/>
      <c r="S204" s="17">
        <v>3.8442021437083397E-2</v>
      </c>
      <c r="T204" s="17">
        <v>4.1364810013006799E-2</v>
      </c>
      <c r="U204" s="17">
        <v>5.1835870281152802E-2</v>
      </c>
      <c r="V204" s="17">
        <v>5.8656766457459597E-2</v>
      </c>
      <c r="W204" s="17">
        <v>4.8944880055258003E-2</v>
      </c>
      <c r="X204" s="17">
        <v>4.8952461583635899E-2</v>
      </c>
      <c r="Y204" s="17">
        <v>2.9187808520430999E-2</v>
      </c>
      <c r="Z204" s="17">
        <v>3.7652260246100799E-2</v>
      </c>
      <c r="AA204" s="17">
        <v>5.0149174920932099E-2</v>
      </c>
      <c r="AB204" s="17">
        <v>5.1627697194697598E-2</v>
      </c>
      <c r="AC204" s="17">
        <v>2.9378017239131499E-2</v>
      </c>
      <c r="AD204" s="17">
        <v>4.1782173083400501E-2</v>
      </c>
      <c r="AE204" s="17"/>
      <c r="AF204" s="17">
        <v>4.7346807593460397E-2</v>
      </c>
      <c r="AG204" s="17">
        <v>4.2461409257710601E-2</v>
      </c>
      <c r="AH204" s="17">
        <v>5.5325348264716898E-2</v>
      </c>
      <c r="AI204" s="17"/>
      <c r="AJ204" s="17">
        <v>4.6474641279835402E-2</v>
      </c>
      <c r="AK204" s="17">
        <v>3.9237329333964802E-2</v>
      </c>
      <c r="AL204" s="17">
        <v>6.0701626715985398E-2</v>
      </c>
      <c r="AM204" s="17">
        <v>0</v>
      </c>
      <c r="AN204" s="17">
        <v>5.7590379471430503E-2</v>
      </c>
      <c r="AO204" s="17"/>
      <c r="AP204" s="17">
        <v>3.8566020534855999E-2</v>
      </c>
      <c r="AQ204" s="17">
        <v>3.7359075981695897E-2</v>
      </c>
      <c r="AR204" s="17">
        <v>4.3319642985335298E-2</v>
      </c>
      <c r="AS204" s="17"/>
      <c r="AT204" s="17">
        <v>4.0418750282175897E-2</v>
      </c>
      <c r="AU204" s="17">
        <v>3.7765124693687903E-2</v>
      </c>
      <c r="AV204" s="17">
        <v>5.1683776466111699E-2</v>
      </c>
      <c r="AW204" s="17">
        <v>3.16236424595598E-2</v>
      </c>
      <c r="AX204" s="17">
        <v>1.6126063089149201E-2</v>
      </c>
      <c r="AY204" s="17"/>
      <c r="AZ204" s="17">
        <v>2.6152030040453401E-2</v>
      </c>
      <c r="BA204" s="17">
        <v>6.6131564405209994E-2</v>
      </c>
      <c r="BB204" s="17">
        <v>5.6645887102090599E-2</v>
      </c>
      <c r="BC204" s="17">
        <v>5.3343853982894499E-2</v>
      </c>
      <c r="BD204" s="17">
        <v>5.8961615559452001E-2</v>
      </c>
      <c r="BE204" s="17">
        <v>5.94266798640085E-2</v>
      </c>
      <c r="BF204" s="17">
        <v>2.67916524385702E-2</v>
      </c>
      <c r="BG204" s="17">
        <v>4.83628762159155E-2</v>
      </c>
      <c r="BH204" s="17">
        <v>1.9156953744664699E-2</v>
      </c>
      <c r="BI204" s="17">
        <v>3.6873614319057599E-2</v>
      </c>
      <c r="BJ204" s="17">
        <v>4.0312036451396797E-2</v>
      </c>
      <c r="BK204" s="17">
        <v>2.1941919736458301E-2</v>
      </c>
      <c r="BL204" s="17">
        <v>5.9657544113605299E-2</v>
      </c>
      <c r="BM204" s="17">
        <v>3.87062418994037E-2</v>
      </c>
      <c r="BN204" s="17">
        <v>1.2650466342302101E-2</v>
      </c>
      <c r="BO204" s="17">
        <v>3.0718584886239301E-2</v>
      </c>
      <c r="BP204" s="17"/>
      <c r="BQ204" s="17">
        <v>3.8971450302768197E-2</v>
      </c>
      <c r="BR204" s="17">
        <v>4.8094130867488698E-2</v>
      </c>
    </row>
    <row r="205" spans="2:70" x14ac:dyDescent="0.35">
      <c r="B205" t="s">
        <v>190</v>
      </c>
      <c r="C205" s="17">
        <v>7.6522184980178196E-2</v>
      </c>
      <c r="D205" s="17">
        <v>9.6807262736903002E-2</v>
      </c>
      <c r="E205" s="17">
        <v>5.6230768835207397E-2</v>
      </c>
      <c r="F205" s="17"/>
      <c r="G205" s="17">
        <v>7.4650449284549295E-2</v>
      </c>
      <c r="H205" s="17">
        <v>7.5105896513298007E-2</v>
      </c>
      <c r="I205" s="17">
        <v>6.4645305836167399E-2</v>
      </c>
      <c r="J205" s="17">
        <v>6.2586187126530093E-2</v>
      </c>
      <c r="K205" s="17">
        <v>7.6879171271893004E-2</v>
      </c>
      <c r="L205" s="17">
        <v>9.9778878726355394E-2</v>
      </c>
      <c r="M205" s="17"/>
      <c r="N205" s="17">
        <v>7.4292224040944599E-2</v>
      </c>
      <c r="O205" s="17">
        <v>7.1021617877772905E-2</v>
      </c>
      <c r="P205" s="17">
        <v>7.9650684400176405E-2</v>
      </c>
      <c r="Q205" s="17">
        <v>8.18541765392483E-2</v>
      </c>
      <c r="R205" s="17"/>
      <c r="S205" s="17">
        <v>7.1508478485396501E-2</v>
      </c>
      <c r="T205" s="17">
        <v>7.6415250587646602E-2</v>
      </c>
      <c r="U205" s="17">
        <v>8.3937982808633196E-2</v>
      </c>
      <c r="V205" s="17">
        <v>6.9891816926157604E-2</v>
      </c>
      <c r="W205" s="17">
        <v>9.5842071601760295E-2</v>
      </c>
      <c r="X205" s="17">
        <v>8.9778714779158206E-2</v>
      </c>
      <c r="Y205" s="17">
        <v>6.3565473655161298E-2</v>
      </c>
      <c r="Z205" s="17">
        <v>7.3490526279557197E-2</v>
      </c>
      <c r="AA205" s="17">
        <v>7.57209675900853E-2</v>
      </c>
      <c r="AB205" s="17">
        <v>7.4725280054721802E-2</v>
      </c>
      <c r="AC205" s="17">
        <v>8.2960725939663693E-2</v>
      </c>
      <c r="AD205" s="17">
        <v>5.17193026138556E-2</v>
      </c>
      <c r="AE205" s="17"/>
      <c r="AF205" s="17">
        <v>7.8044645451960895E-2</v>
      </c>
      <c r="AG205" s="17">
        <v>7.6167376190618696E-2</v>
      </c>
      <c r="AH205" s="17">
        <v>7.7620907701049499E-2</v>
      </c>
      <c r="AI205" s="17"/>
      <c r="AJ205" s="17">
        <v>6.7948535676729399E-2</v>
      </c>
      <c r="AK205" s="17">
        <v>7.8603889567885499E-2</v>
      </c>
      <c r="AL205" s="17">
        <v>0.122410746472284</v>
      </c>
      <c r="AM205" s="17">
        <v>0.123051732411442</v>
      </c>
      <c r="AN205" s="17">
        <v>8.0494598569396794E-2</v>
      </c>
      <c r="AO205" s="17"/>
      <c r="AP205" s="17">
        <v>6.67508650770509E-2</v>
      </c>
      <c r="AQ205" s="17">
        <v>7.1681169122317395E-2</v>
      </c>
      <c r="AR205" s="17">
        <v>0.12368595010191499</v>
      </c>
      <c r="AS205" s="17"/>
      <c r="AT205" s="17">
        <v>6.2195421629234297E-2</v>
      </c>
      <c r="AU205" s="17">
        <v>8.0182658315068295E-2</v>
      </c>
      <c r="AV205" s="17">
        <v>7.6026600183207602E-2</v>
      </c>
      <c r="AW205" s="17">
        <v>7.87218197288269E-2</v>
      </c>
      <c r="AX205" s="17">
        <v>0.114438896047921</v>
      </c>
      <c r="AY205" s="17"/>
      <c r="AZ205" s="17">
        <v>0</v>
      </c>
      <c r="BA205" s="17">
        <v>0.10244388388393701</v>
      </c>
      <c r="BB205" s="17">
        <v>5.9438437319168799E-2</v>
      </c>
      <c r="BC205" s="17">
        <v>8.2677712743033399E-2</v>
      </c>
      <c r="BD205" s="17">
        <v>0.10568862865373201</v>
      </c>
      <c r="BE205" s="17">
        <v>7.0495968281640606E-2</v>
      </c>
      <c r="BF205" s="17">
        <v>8.1488046870135306E-2</v>
      </c>
      <c r="BG205" s="17">
        <v>6.5495768778293606E-2</v>
      </c>
      <c r="BH205" s="17">
        <v>6.3412687750084504E-2</v>
      </c>
      <c r="BI205" s="17">
        <v>0.114493454329943</v>
      </c>
      <c r="BJ205" s="17">
        <v>8.7603382860394305E-2</v>
      </c>
      <c r="BK205" s="17">
        <v>7.00522382367363E-2</v>
      </c>
      <c r="BL205" s="17">
        <v>3.7597084836651203E-2</v>
      </c>
      <c r="BM205" s="17">
        <v>7.7647516309217707E-2</v>
      </c>
      <c r="BN205" s="17">
        <v>8.9926334215067599E-2</v>
      </c>
      <c r="BO205" s="17">
        <v>6.4472519174362503E-2</v>
      </c>
      <c r="BP205" s="17"/>
      <c r="BQ205" s="17">
        <v>9.2225307474818899E-2</v>
      </c>
      <c r="BR205" s="17">
        <v>6.9267199697479701E-2</v>
      </c>
    </row>
    <row r="206" spans="2:70" x14ac:dyDescent="0.35">
      <c r="B206" t="s">
        <v>191</v>
      </c>
      <c r="C206" s="17">
        <v>0.18885544414639899</v>
      </c>
      <c r="D206" s="17">
        <v>0.214684947073157</v>
      </c>
      <c r="E206" s="17">
        <v>0.16372003790534101</v>
      </c>
      <c r="F206" s="17"/>
      <c r="G206" s="17">
        <v>0.15024426122384099</v>
      </c>
      <c r="H206" s="17">
        <v>0.174401997272526</v>
      </c>
      <c r="I206" s="17">
        <v>0.180554892068786</v>
      </c>
      <c r="J206" s="17">
        <v>0.17793689336714</v>
      </c>
      <c r="K206" s="17">
        <v>0.20847192465814501</v>
      </c>
      <c r="L206" s="17">
        <v>0.228879869331932</v>
      </c>
      <c r="M206" s="17"/>
      <c r="N206" s="17">
        <v>0.19760173734472</v>
      </c>
      <c r="O206" s="17">
        <v>0.198183615686605</v>
      </c>
      <c r="P206" s="17">
        <v>0.18757090433026199</v>
      </c>
      <c r="Q206" s="17">
        <v>0.17133248936286999</v>
      </c>
      <c r="R206" s="17"/>
      <c r="S206" s="17">
        <v>0.23658247186586701</v>
      </c>
      <c r="T206" s="17">
        <v>0.151670585049686</v>
      </c>
      <c r="U206" s="17">
        <v>0.18518567225266</v>
      </c>
      <c r="V206" s="17">
        <v>0.196642688075642</v>
      </c>
      <c r="W206" s="17">
        <v>0.201402964779513</v>
      </c>
      <c r="X206" s="17">
        <v>0.15045301202731601</v>
      </c>
      <c r="Y206" s="17">
        <v>0.204138281239713</v>
      </c>
      <c r="Z206" s="17">
        <v>0.19940722174902401</v>
      </c>
      <c r="AA206" s="17">
        <v>0.150971199661732</v>
      </c>
      <c r="AB206" s="17">
        <v>0.24236121636982499</v>
      </c>
      <c r="AC206" s="17">
        <v>0.15326782185016</v>
      </c>
      <c r="AD206" s="17">
        <v>0.18255619980861801</v>
      </c>
      <c r="AE206" s="17"/>
      <c r="AF206" s="17">
        <v>0.188913526996974</v>
      </c>
      <c r="AG206" s="17">
        <v>0.19897150171510899</v>
      </c>
      <c r="AH206" s="17">
        <v>0.20391994604605901</v>
      </c>
      <c r="AI206" s="17"/>
      <c r="AJ206" s="17">
        <v>0.20081503836738199</v>
      </c>
      <c r="AK206" s="17">
        <v>0.178388317986578</v>
      </c>
      <c r="AL206" s="17">
        <v>0.178757721176557</v>
      </c>
      <c r="AM206" s="17">
        <v>0.21033783028799899</v>
      </c>
      <c r="AN206" s="17">
        <v>0.19244226827977901</v>
      </c>
      <c r="AO206" s="17"/>
      <c r="AP206" s="17">
        <v>0.203400555334628</v>
      </c>
      <c r="AQ206" s="17">
        <v>0.162802979905939</v>
      </c>
      <c r="AR206" s="17">
        <v>0.198671517920541</v>
      </c>
      <c r="AS206" s="17"/>
      <c r="AT206" s="17">
        <v>0.18513496779825001</v>
      </c>
      <c r="AU206" s="17">
        <v>0.17298492899371801</v>
      </c>
      <c r="AV206" s="17">
        <v>0.196432134069427</v>
      </c>
      <c r="AW206" s="17">
        <v>0.203306576968834</v>
      </c>
      <c r="AX206" s="17">
        <v>0.110997309497751</v>
      </c>
      <c r="AY206" s="17"/>
      <c r="AZ206" s="17">
        <v>0.18492381180200801</v>
      </c>
      <c r="BA206" s="17">
        <v>0.204975299303195</v>
      </c>
      <c r="BB206" s="17">
        <v>0.200998399344161</v>
      </c>
      <c r="BC206" s="17">
        <v>0.20258498408096501</v>
      </c>
      <c r="BD206" s="17">
        <v>0.18173875899518899</v>
      </c>
      <c r="BE206" s="17">
        <v>0.18188080421295399</v>
      </c>
      <c r="BF206" s="17">
        <v>0.172008957301098</v>
      </c>
      <c r="BG206" s="17">
        <v>0.211407966867902</v>
      </c>
      <c r="BH206" s="17">
        <v>0.13291218228425</v>
      </c>
      <c r="BI206" s="17">
        <v>0.18633427183314599</v>
      </c>
      <c r="BJ206" s="17">
        <v>0.19251031804678501</v>
      </c>
      <c r="BK206" s="17">
        <v>0.19682284316385201</v>
      </c>
      <c r="BL206" s="17">
        <v>0.214890691294778</v>
      </c>
      <c r="BM206" s="17">
        <v>0.19469878955917799</v>
      </c>
      <c r="BN206" s="17">
        <v>0.15930137818780599</v>
      </c>
      <c r="BO206" s="17">
        <v>0.209525257420584</v>
      </c>
      <c r="BP206" s="17"/>
      <c r="BQ206" s="17">
        <v>0.17378702127474099</v>
      </c>
      <c r="BR206" s="17">
        <v>0.19222120545132401</v>
      </c>
    </row>
    <row r="207" spans="2:70" x14ac:dyDescent="0.35">
      <c r="B207" t="s">
        <v>192</v>
      </c>
      <c r="C207" s="17">
        <v>0.26221788425109999</v>
      </c>
      <c r="D207" s="17">
        <v>0.26675686906778601</v>
      </c>
      <c r="E207" s="17">
        <v>0.25811758095356702</v>
      </c>
      <c r="F207" s="17"/>
      <c r="G207" s="17">
        <v>0.250364217675828</v>
      </c>
      <c r="H207" s="17">
        <v>0.26176331072346698</v>
      </c>
      <c r="I207" s="17">
        <v>0.26770521460080099</v>
      </c>
      <c r="J207" s="17">
        <v>0.25927096775685698</v>
      </c>
      <c r="K207" s="17">
        <v>0.26367353126966098</v>
      </c>
      <c r="L207" s="17">
        <v>0.26742970572491498</v>
      </c>
      <c r="M207" s="17"/>
      <c r="N207" s="17">
        <v>0.27281534695827903</v>
      </c>
      <c r="O207" s="17">
        <v>0.28930806285120397</v>
      </c>
      <c r="P207" s="17">
        <v>0.245355063520908</v>
      </c>
      <c r="Q207" s="17">
        <v>0.23576725970725401</v>
      </c>
      <c r="R207" s="17"/>
      <c r="S207" s="17">
        <v>0.266828938369157</v>
      </c>
      <c r="T207" s="17">
        <v>0.27615996485347799</v>
      </c>
      <c r="U207" s="17">
        <v>0.26946917099462497</v>
      </c>
      <c r="V207" s="17">
        <v>0.27334763189755401</v>
      </c>
      <c r="W207" s="17">
        <v>0.187351406898082</v>
      </c>
      <c r="X207" s="17">
        <v>0.23755688197840799</v>
      </c>
      <c r="Y207" s="17">
        <v>0.28119923430805199</v>
      </c>
      <c r="Z207" s="17">
        <v>0.263065978044496</v>
      </c>
      <c r="AA207" s="17">
        <v>0.25913260700413598</v>
      </c>
      <c r="AB207" s="17">
        <v>0.29180030887224301</v>
      </c>
      <c r="AC207" s="17">
        <v>0.23809657247565799</v>
      </c>
      <c r="AD207" s="17">
        <v>0.28745407228509301</v>
      </c>
      <c r="AE207" s="17"/>
      <c r="AF207" s="17">
        <v>0.25057904451216101</v>
      </c>
      <c r="AG207" s="17">
        <v>0.27441028730346601</v>
      </c>
      <c r="AH207" s="17">
        <v>0.26882380355608498</v>
      </c>
      <c r="AI207" s="17"/>
      <c r="AJ207" s="17">
        <v>0.26254508940615001</v>
      </c>
      <c r="AK207" s="17">
        <v>0.27685958050159298</v>
      </c>
      <c r="AL207" s="17">
        <v>0.29116651243528802</v>
      </c>
      <c r="AM207" s="17">
        <v>0.18570162684275199</v>
      </c>
      <c r="AN207" s="17">
        <v>0.224132625935587</v>
      </c>
      <c r="AO207" s="17"/>
      <c r="AP207" s="17">
        <v>0.24949499941895001</v>
      </c>
      <c r="AQ207" s="17">
        <v>0.27869253467378902</v>
      </c>
      <c r="AR207" s="17">
        <v>0.294438050794668</v>
      </c>
      <c r="AS207" s="17"/>
      <c r="AT207" s="17">
        <v>0.26122563479925498</v>
      </c>
      <c r="AU207" s="17">
        <v>0.26446896071259102</v>
      </c>
      <c r="AV207" s="17">
        <v>0.26273301146619399</v>
      </c>
      <c r="AW207" s="17">
        <v>0.30370756248504399</v>
      </c>
      <c r="AX207" s="17">
        <v>0.28999004015989999</v>
      </c>
      <c r="AY207" s="17"/>
      <c r="AZ207" s="17">
        <v>0.27279414921790501</v>
      </c>
      <c r="BA207" s="17">
        <v>0.23003327952841601</v>
      </c>
      <c r="BB207" s="17">
        <v>0.27586219116471999</v>
      </c>
      <c r="BC207" s="17">
        <v>0.23649169799950601</v>
      </c>
      <c r="BD207" s="17">
        <v>0.243408836017694</v>
      </c>
      <c r="BE207" s="17">
        <v>0.28060372103950998</v>
      </c>
      <c r="BF207" s="17">
        <v>0.23443798663393101</v>
      </c>
      <c r="BG207" s="17">
        <v>0.22460026275921999</v>
      </c>
      <c r="BH207" s="17">
        <v>0.32100618288385102</v>
      </c>
      <c r="BI207" s="17">
        <v>0.26437479000528102</v>
      </c>
      <c r="BJ207" s="17">
        <v>0.27384912088990299</v>
      </c>
      <c r="BK207" s="17">
        <v>0.29386861378819601</v>
      </c>
      <c r="BL207" s="17">
        <v>0.28613949734038902</v>
      </c>
      <c r="BM207" s="17">
        <v>0.31924981795131702</v>
      </c>
      <c r="BN207" s="17">
        <v>0.29076324772117002</v>
      </c>
      <c r="BO207" s="17">
        <v>0.24644183102349099</v>
      </c>
      <c r="BP207" s="17"/>
      <c r="BQ207" s="17">
        <v>0.27587678618797901</v>
      </c>
      <c r="BR207" s="17">
        <v>0.255045709476725</v>
      </c>
    </row>
    <row r="208" spans="2:70" x14ac:dyDescent="0.35">
      <c r="B208" t="s">
        <v>193</v>
      </c>
      <c r="C208" s="17">
        <v>0.22521900423261401</v>
      </c>
      <c r="D208" s="17">
        <v>0.19011209392211501</v>
      </c>
      <c r="E208" s="17">
        <v>0.25995140859542598</v>
      </c>
      <c r="F208" s="17"/>
      <c r="G208" s="17">
        <v>0.221323418652764</v>
      </c>
      <c r="H208" s="17">
        <v>0.22340854369691099</v>
      </c>
      <c r="I208" s="17">
        <v>0.23939358452751999</v>
      </c>
      <c r="J208" s="17">
        <v>0.22818310438578901</v>
      </c>
      <c r="K208" s="17">
        <v>0.25432298024745897</v>
      </c>
      <c r="L208" s="17">
        <v>0.19578121015208</v>
      </c>
      <c r="M208" s="17"/>
      <c r="N208" s="17">
        <v>0.227627526668359</v>
      </c>
      <c r="O208" s="17">
        <v>0.215455208326156</v>
      </c>
      <c r="P208" s="17">
        <v>0.23529135891043301</v>
      </c>
      <c r="Q208" s="17">
        <v>0.226826558887362</v>
      </c>
      <c r="R208" s="17"/>
      <c r="S208" s="17">
        <v>0.203224427029954</v>
      </c>
      <c r="T208" s="17">
        <v>0.24213922112872099</v>
      </c>
      <c r="U208" s="17">
        <v>0.23008619607044001</v>
      </c>
      <c r="V208" s="17">
        <v>0.189659588278491</v>
      </c>
      <c r="W208" s="17">
        <v>0.26741840838252101</v>
      </c>
      <c r="X208" s="17">
        <v>0.25396417897311102</v>
      </c>
      <c r="Y208" s="17">
        <v>0.245351630646649</v>
      </c>
      <c r="Z208" s="17">
        <v>0.20362318677786201</v>
      </c>
      <c r="AA208" s="17">
        <v>0.24886978967609899</v>
      </c>
      <c r="AB208" s="17">
        <v>0.183057850008497</v>
      </c>
      <c r="AC208" s="17">
        <v>0.22067500546454499</v>
      </c>
      <c r="AD208" s="17">
        <v>0.18573967360840399</v>
      </c>
      <c r="AE208" s="17"/>
      <c r="AF208" s="17">
        <v>0.22990493132985701</v>
      </c>
      <c r="AG208" s="17">
        <v>0.23608714322878799</v>
      </c>
      <c r="AH208" s="17">
        <v>0.176462418783843</v>
      </c>
      <c r="AI208" s="17"/>
      <c r="AJ208" s="17">
        <v>0.23785898931062999</v>
      </c>
      <c r="AK208" s="17">
        <v>0.21522871272313701</v>
      </c>
      <c r="AL208" s="17">
        <v>0.21287592628451901</v>
      </c>
      <c r="AM208" s="17">
        <v>0.15480540348792499</v>
      </c>
      <c r="AN208" s="17">
        <v>0.210203932100614</v>
      </c>
      <c r="AO208" s="17"/>
      <c r="AP208" s="17">
        <v>0.243129497059873</v>
      </c>
      <c r="AQ208" s="17">
        <v>0.23464858116353199</v>
      </c>
      <c r="AR208" s="17">
        <v>0.20274825664763799</v>
      </c>
      <c r="AS208" s="17"/>
      <c r="AT208" s="17">
        <v>0.22539748299895801</v>
      </c>
      <c r="AU208" s="17">
        <v>0.22981331586949699</v>
      </c>
      <c r="AV208" s="17">
        <v>0.230452826665594</v>
      </c>
      <c r="AW208" s="17">
        <v>0.19424312815770201</v>
      </c>
      <c r="AX208" s="17">
        <v>0.22481588649238099</v>
      </c>
      <c r="AY208" s="17"/>
      <c r="AZ208" s="17">
        <v>0.168717823148644</v>
      </c>
      <c r="BA208" s="17">
        <v>0.19577846435787699</v>
      </c>
      <c r="BB208" s="17">
        <v>0.20453981542284</v>
      </c>
      <c r="BC208" s="17">
        <v>0.232778614840885</v>
      </c>
      <c r="BD208" s="17">
        <v>0.20171067638606099</v>
      </c>
      <c r="BE208" s="17">
        <v>0.19276137541159999</v>
      </c>
      <c r="BF208" s="17">
        <v>0.249557176416319</v>
      </c>
      <c r="BG208" s="17">
        <v>0.26210125728706002</v>
      </c>
      <c r="BH208" s="17">
        <v>0.25405238446394801</v>
      </c>
      <c r="BI208" s="17">
        <v>0.26274323253029402</v>
      </c>
      <c r="BJ208" s="17">
        <v>0.20954303294975299</v>
      </c>
      <c r="BK208" s="17">
        <v>0.25377057937408198</v>
      </c>
      <c r="BL208" s="17">
        <v>0.21436113612118199</v>
      </c>
      <c r="BM208" s="17">
        <v>0.167904613931004</v>
      </c>
      <c r="BN208" s="17">
        <v>0.24743884235239</v>
      </c>
      <c r="BO208" s="17">
        <v>0.24991004904209199</v>
      </c>
      <c r="BP208" s="17"/>
      <c r="BQ208" s="17">
        <v>0.21920195291394301</v>
      </c>
      <c r="BR208" s="17">
        <v>0.230728722011902</v>
      </c>
    </row>
    <row r="209" spans="2:70" x14ac:dyDescent="0.35">
      <c r="B209" t="s">
        <v>194</v>
      </c>
      <c r="C209" s="17">
        <v>0.17701092038020699</v>
      </c>
      <c r="D209" s="17">
        <v>0.137861429547289</v>
      </c>
      <c r="E209" s="17">
        <v>0.214944735081598</v>
      </c>
      <c r="F209" s="17"/>
      <c r="G209" s="17">
        <v>0.247045578143788</v>
      </c>
      <c r="H209" s="17">
        <v>0.20106430926240601</v>
      </c>
      <c r="I209" s="17">
        <v>0.179261797749385</v>
      </c>
      <c r="J209" s="17">
        <v>0.20729434433626601</v>
      </c>
      <c r="K209" s="17">
        <v>0.143180261669137</v>
      </c>
      <c r="L209" s="17">
        <v>0.10689241505312801</v>
      </c>
      <c r="M209" s="17"/>
      <c r="N209" s="17">
        <v>0.164820505214755</v>
      </c>
      <c r="O209" s="17">
        <v>0.153569413238379</v>
      </c>
      <c r="P209" s="17">
        <v>0.18317624623298501</v>
      </c>
      <c r="Q209" s="17">
        <v>0.20742688470204099</v>
      </c>
      <c r="R209" s="17"/>
      <c r="S209" s="17">
        <v>0.161751814815219</v>
      </c>
      <c r="T209" s="17">
        <v>0.195886662346067</v>
      </c>
      <c r="U209" s="17">
        <v>0.15224363518405001</v>
      </c>
      <c r="V209" s="17">
        <v>0.189771847282935</v>
      </c>
      <c r="W209" s="17">
        <v>0.18288649497936199</v>
      </c>
      <c r="X209" s="17">
        <v>0.179296578719366</v>
      </c>
      <c r="Y209" s="17">
        <v>0.16160802173140801</v>
      </c>
      <c r="Z209" s="17">
        <v>0.194050322867173</v>
      </c>
      <c r="AA209" s="17">
        <v>0.18984087435303401</v>
      </c>
      <c r="AB209" s="17">
        <v>0.13878209653752299</v>
      </c>
      <c r="AC209" s="17">
        <v>0.21756764499189901</v>
      </c>
      <c r="AD209" s="17">
        <v>0.19199977634416901</v>
      </c>
      <c r="AE209" s="17"/>
      <c r="AF209" s="17">
        <v>0.175682017378751</v>
      </c>
      <c r="AG209" s="17">
        <v>0.15229742098072099</v>
      </c>
      <c r="AH209" s="17">
        <v>0.181890826591626</v>
      </c>
      <c r="AI209" s="17"/>
      <c r="AJ209" s="17">
        <v>0.160564921856888</v>
      </c>
      <c r="AK209" s="17">
        <v>0.18991790306314199</v>
      </c>
      <c r="AL209" s="17">
        <v>0.124375597147397</v>
      </c>
      <c r="AM209" s="17">
        <v>0.20286452536799399</v>
      </c>
      <c r="AN209" s="17">
        <v>0.20299092800710999</v>
      </c>
      <c r="AO209" s="17"/>
      <c r="AP209" s="17">
        <v>0.175665188546587</v>
      </c>
      <c r="AQ209" s="17">
        <v>0.19778378387548501</v>
      </c>
      <c r="AR209" s="17">
        <v>0.12601365183318</v>
      </c>
      <c r="AS209" s="17"/>
      <c r="AT209" s="17">
        <v>0.19297583716401601</v>
      </c>
      <c r="AU209" s="17">
        <v>0.19012684511868</v>
      </c>
      <c r="AV209" s="17">
        <v>0.16099422741359301</v>
      </c>
      <c r="AW209" s="17">
        <v>0.165921487954106</v>
      </c>
      <c r="AX209" s="17">
        <v>0.19837199773059899</v>
      </c>
      <c r="AY209" s="17"/>
      <c r="AZ209" s="17">
        <v>0.26004859639350802</v>
      </c>
      <c r="BA209" s="17">
        <v>0.181024570799345</v>
      </c>
      <c r="BB209" s="17">
        <v>0.18224272644834799</v>
      </c>
      <c r="BC209" s="17">
        <v>0.17188861450585499</v>
      </c>
      <c r="BD209" s="17">
        <v>0.17839404581784099</v>
      </c>
      <c r="BE209" s="17">
        <v>0.185379721552455</v>
      </c>
      <c r="BF209" s="17">
        <v>0.20379927227373401</v>
      </c>
      <c r="BG209" s="17">
        <v>0.167571344859925</v>
      </c>
      <c r="BH209" s="17">
        <v>0.175743420282926</v>
      </c>
      <c r="BI209" s="17">
        <v>0.119393282639496</v>
      </c>
      <c r="BJ209" s="17">
        <v>0.18042843378565701</v>
      </c>
      <c r="BK209" s="17">
        <v>0.13680101439925399</v>
      </c>
      <c r="BL209" s="17">
        <v>0.166463897408614</v>
      </c>
      <c r="BM209" s="17">
        <v>0.168666825996932</v>
      </c>
      <c r="BN209" s="17">
        <v>0.19991973118126299</v>
      </c>
      <c r="BO209" s="17">
        <v>0.17311317295651499</v>
      </c>
      <c r="BP209" s="17"/>
      <c r="BQ209" s="17">
        <v>0.17933387872328399</v>
      </c>
      <c r="BR209" s="17">
        <v>0.17760336728209999</v>
      </c>
    </row>
    <row r="210" spans="2:70" x14ac:dyDescent="0.35">
      <c r="C210" s="17"/>
      <c r="D210" s="17"/>
      <c r="E210" s="17"/>
      <c r="F210" s="17"/>
      <c r="G210" s="17"/>
      <c r="H210" s="17"/>
      <c r="I210" s="17"/>
      <c r="J210" s="17"/>
      <c r="K210" s="17"/>
      <c r="L210" s="17"/>
      <c r="M210" s="17"/>
      <c r="N210" s="17"/>
      <c r="O210" s="17"/>
      <c r="P210" s="17"/>
      <c r="Q210" s="17"/>
      <c r="R210" s="17"/>
      <c r="S210" s="17"/>
      <c r="T210" s="17"/>
      <c r="U210" s="17"/>
      <c r="V210" s="17"/>
      <c r="W210" s="17"/>
      <c r="X210" s="17"/>
      <c r="Y210" s="17"/>
      <c r="Z210" s="17"/>
      <c r="AA210" s="17"/>
      <c r="AB210" s="17"/>
      <c r="AC210" s="17"/>
      <c r="AD210" s="17"/>
      <c r="AE210" s="17"/>
      <c r="AF210" s="17"/>
      <c r="AG210" s="17"/>
      <c r="AH210" s="17"/>
      <c r="AI210" s="17"/>
      <c r="AJ210" s="17"/>
      <c r="AK210" s="17"/>
      <c r="AL210" s="17"/>
      <c r="AM210" s="17"/>
      <c r="AN210" s="17"/>
      <c r="AO210" s="17"/>
      <c r="AP210" s="17"/>
      <c r="AQ210" s="17"/>
      <c r="AR210" s="17"/>
      <c r="AS210" s="17"/>
      <c r="AT210" s="17"/>
      <c r="AU210" s="17"/>
      <c r="AV210" s="17"/>
      <c r="AW210" s="17"/>
      <c r="AX210" s="17"/>
      <c r="AY210" s="17"/>
      <c r="AZ210" s="17"/>
      <c r="BA210" s="17"/>
      <c r="BB210" s="17"/>
      <c r="BC210" s="17"/>
      <c r="BD210" s="17"/>
      <c r="BE210" s="17"/>
      <c r="BF210" s="17"/>
      <c r="BG210" s="17"/>
      <c r="BH210" s="17"/>
      <c r="BI210" s="17"/>
      <c r="BJ210" s="17"/>
      <c r="BK210" s="17"/>
      <c r="BL210" s="17"/>
      <c r="BM210" s="17"/>
      <c r="BN210" s="17"/>
      <c r="BO210" s="17"/>
      <c r="BP210" s="17"/>
      <c r="BQ210" s="17"/>
      <c r="BR210" s="17"/>
    </row>
    <row r="211" spans="2:70" x14ac:dyDescent="0.35">
      <c r="B211" s="6" t="s">
        <v>200</v>
      </c>
      <c r="C211" s="17"/>
      <c r="D211" s="17"/>
      <c r="E211" s="17"/>
      <c r="F211" s="17"/>
      <c r="G211" s="17"/>
      <c r="H211" s="17"/>
      <c r="I211" s="17"/>
      <c r="J211" s="17"/>
      <c r="K211" s="17"/>
      <c r="L211" s="17"/>
      <c r="M211" s="17"/>
      <c r="N211" s="17"/>
      <c r="O211" s="17"/>
      <c r="P211" s="17"/>
      <c r="Q211" s="17"/>
      <c r="R211" s="17"/>
      <c r="S211" s="17"/>
      <c r="T211" s="17"/>
      <c r="U211" s="17"/>
      <c r="V211" s="17"/>
      <c r="W211" s="17"/>
      <c r="X211" s="17"/>
      <c r="Y211" s="17"/>
      <c r="Z211" s="17"/>
      <c r="AA211" s="17"/>
      <c r="AB211" s="17"/>
      <c r="AC211" s="17"/>
      <c r="AD211" s="17"/>
      <c r="AE211" s="17"/>
      <c r="AF211" s="17"/>
      <c r="AG211" s="17"/>
      <c r="AH211" s="17"/>
      <c r="AI211" s="17"/>
      <c r="AJ211" s="17"/>
      <c r="AK211" s="17"/>
      <c r="AL211" s="17"/>
      <c r="AM211" s="17"/>
      <c r="AN211" s="17"/>
      <c r="AO211" s="17"/>
      <c r="AP211" s="17"/>
      <c r="AQ211" s="17"/>
      <c r="AR211" s="17"/>
      <c r="AS211" s="17"/>
      <c r="AT211" s="17"/>
      <c r="AU211" s="17"/>
      <c r="AV211" s="17"/>
      <c r="AW211" s="17"/>
      <c r="AX211" s="17"/>
      <c r="AY211" s="17"/>
      <c r="AZ211" s="17"/>
      <c r="BA211" s="17"/>
      <c r="BB211" s="17"/>
      <c r="BC211" s="17"/>
      <c r="BD211" s="17"/>
      <c r="BE211" s="17"/>
      <c r="BF211" s="17"/>
      <c r="BG211" s="17"/>
      <c r="BH211" s="17"/>
      <c r="BI211" s="17"/>
      <c r="BJ211" s="17"/>
      <c r="BK211" s="17"/>
      <c r="BL211" s="17"/>
      <c r="BM211" s="17"/>
      <c r="BN211" s="17"/>
      <c r="BO211" s="17"/>
      <c r="BP211" s="17"/>
      <c r="BQ211" s="17"/>
      <c r="BR211" s="17"/>
    </row>
    <row r="212" spans="2:70" x14ac:dyDescent="0.35">
      <c r="B212" s="24" t="s">
        <v>97</v>
      </c>
      <c r="C212" s="17"/>
      <c r="D212" s="17"/>
      <c r="E212" s="17"/>
      <c r="F212" s="17"/>
      <c r="G212" s="17"/>
      <c r="H212" s="17"/>
      <c r="I212" s="17"/>
      <c r="J212" s="17"/>
      <c r="K212" s="17"/>
      <c r="L212" s="17"/>
      <c r="M212" s="17"/>
      <c r="N212" s="17"/>
      <c r="O212" s="17"/>
      <c r="P212" s="17"/>
      <c r="Q212" s="17"/>
      <c r="R212" s="17"/>
      <c r="S212" s="17"/>
      <c r="T212" s="17"/>
      <c r="U212" s="17"/>
      <c r="V212" s="17"/>
      <c r="W212" s="17"/>
      <c r="X212" s="17"/>
      <c r="Y212" s="17"/>
      <c r="Z212" s="17"/>
      <c r="AA212" s="17"/>
      <c r="AB212" s="17"/>
      <c r="AC212" s="17"/>
      <c r="AD212" s="17"/>
      <c r="AE212" s="17"/>
      <c r="AF212" s="17"/>
      <c r="AG212" s="17"/>
      <c r="AH212" s="17"/>
      <c r="AI212" s="17"/>
      <c r="AJ212" s="17"/>
      <c r="AK212" s="17"/>
      <c r="AL212" s="17"/>
      <c r="AM212" s="17"/>
      <c r="AN212" s="17"/>
      <c r="AO212" s="17"/>
      <c r="AP212" s="17"/>
      <c r="AQ212" s="17"/>
      <c r="AR212" s="17"/>
      <c r="AS212" s="17"/>
      <c r="AT212" s="17"/>
      <c r="AU212" s="17"/>
      <c r="AV212" s="17"/>
      <c r="AW212" s="17"/>
      <c r="AX212" s="17"/>
      <c r="AY212" s="17"/>
      <c r="AZ212" s="17"/>
      <c r="BA212" s="17"/>
      <c r="BB212" s="17"/>
      <c r="BC212" s="17"/>
      <c r="BD212" s="17"/>
      <c r="BE212" s="17"/>
      <c r="BF212" s="17"/>
      <c r="BG212" s="17"/>
      <c r="BH212" s="17"/>
      <c r="BI212" s="17"/>
      <c r="BJ212" s="17"/>
      <c r="BK212" s="17"/>
      <c r="BL212" s="17"/>
      <c r="BM212" s="17"/>
      <c r="BN212" s="17"/>
      <c r="BO212" s="17"/>
      <c r="BP212" s="17"/>
      <c r="BQ212" s="17"/>
      <c r="BR212" s="17"/>
    </row>
    <row r="213" spans="2:70" x14ac:dyDescent="0.35">
      <c r="B213" t="s">
        <v>188</v>
      </c>
      <c r="C213" s="17">
        <v>0.24039513682820199</v>
      </c>
      <c r="D213" s="17">
        <v>0.18922401715780701</v>
      </c>
      <c r="E213" s="17">
        <v>0.29047254705581899</v>
      </c>
      <c r="F213" s="17"/>
      <c r="G213" s="17">
        <v>0.22476085094081799</v>
      </c>
      <c r="H213" s="17">
        <v>0.21034941398752199</v>
      </c>
      <c r="I213" s="17">
        <v>0.20538707328592001</v>
      </c>
      <c r="J213" s="17">
        <v>0.244943920656706</v>
      </c>
      <c r="K213" s="17">
        <v>0.24164156635011799</v>
      </c>
      <c r="L213" s="17">
        <v>0.29928630368438802</v>
      </c>
      <c r="M213" s="17"/>
      <c r="N213" s="17">
        <v>0.24389564440543099</v>
      </c>
      <c r="O213" s="17">
        <v>0.25063752326298</v>
      </c>
      <c r="P213" s="17">
        <v>0.232063320633937</v>
      </c>
      <c r="Q213" s="17">
        <v>0.23140608066537099</v>
      </c>
      <c r="R213" s="17"/>
      <c r="S213" s="17">
        <v>0.23650700254562801</v>
      </c>
      <c r="T213" s="17">
        <v>0.26702936777194303</v>
      </c>
      <c r="U213" s="17">
        <v>0.254767481465076</v>
      </c>
      <c r="V213" s="17">
        <v>0.244397573404528</v>
      </c>
      <c r="W213" s="17">
        <v>0.24895783284900999</v>
      </c>
      <c r="X213" s="17">
        <v>0.23975998856807701</v>
      </c>
      <c r="Y213" s="17">
        <v>0.24657319454013699</v>
      </c>
      <c r="Z213" s="17">
        <v>0.24912348083090599</v>
      </c>
      <c r="AA213" s="17">
        <v>0.22742579266414401</v>
      </c>
      <c r="AB213" s="17">
        <v>0.23031213360300001</v>
      </c>
      <c r="AC213" s="17">
        <v>0.230571585416219</v>
      </c>
      <c r="AD213" s="17">
        <v>0.14041417116173899</v>
      </c>
      <c r="AE213" s="17"/>
      <c r="AF213" s="17">
        <v>0.26789117377994498</v>
      </c>
      <c r="AG213" s="17">
        <v>0.21096448944319099</v>
      </c>
      <c r="AH213" s="17">
        <v>0.235998558141925</v>
      </c>
      <c r="AI213" s="17"/>
      <c r="AJ213" s="17">
        <v>0.25975077973666499</v>
      </c>
      <c r="AK213" s="17">
        <v>0.21781656522302201</v>
      </c>
      <c r="AL213" s="17">
        <v>0.200879409903402</v>
      </c>
      <c r="AM213" s="17">
        <v>0.20927859600943899</v>
      </c>
      <c r="AN213" s="17">
        <v>0.28113246865707697</v>
      </c>
      <c r="AO213" s="17"/>
      <c r="AP213" s="17">
        <v>0.246752244543997</v>
      </c>
      <c r="AQ213" s="17">
        <v>0.21254253375344401</v>
      </c>
      <c r="AR213" s="17">
        <v>0.199203867288782</v>
      </c>
      <c r="AS213" s="17"/>
      <c r="AT213" s="17">
        <v>0.25294046698831701</v>
      </c>
      <c r="AU213" s="17">
        <v>0.24929909276998299</v>
      </c>
      <c r="AV213" s="17">
        <v>0.212923876531845</v>
      </c>
      <c r="AW213" s="17">
        <v>0.209068923711038</v>
      </c>
      <c r="AX213" s="17">
        <v>0.170001094981237</v>
      </c>
      <c r="AY213" s="17"/>
      <c r="AZ213" s="17">
        <v>0.27069655384358898</v>
      </c>
      <c r="BA213" s="17">
        <v>0.23727594892084999</v>
      </c>
      <c r="BB213" s="17">
        <v>0.26632594544302801</v>
      </c>
      <c r="BC213" s="17">
        <v>0.28276080840011403</v>
      </c>
      <c r="BD213" s="17">
        <v>0.215874138595888</v>
      </c>
      <c r="BE213" s="17">
        <v>0.23700016971990401</v>
      </c>
      <c r="BF213" s="17">
        <v>0.227655634882789</v>
      </c>
      <c r="BG213" s="17">
        <v>0.241777083905967</v>
      </c>
      <c r="BH213" s="17">
        <v>0.24937035411603301</v>
      </c>
      <c r="BI213" s="17">
        <v>0.17697100718624001</v>
      </c>
      <c r="BJ213" s="17">
        <v>0.25890770064602497</v>
      </c>
      <c r="BK213" s="17">
        <v>0.199838966119152</v>
      </c>
      <c r="BL213" s="17">
        <v>0.21074233252147401</v>
      </c>
      <c r="BM213" s="17">
        <v>0.274142896166784</v>
      </c>
      <c r="BN213" s="17">
        <v>0.23019774139913399</v>
      </c>
      <c r="BO213" s="17">
        <v>0.18085433975954199</v>
      </c>
      <c r="BP213" s="17"/>
      <c r="BQ213" s="17">
        <v>0.19760281758685599</v>
      </c>
      <c r="BR213" s="17">
        <v>0.26243558938193701</v>
      </c>
    </row>
    <row r="214" spans="2:70" x14ac:dyDescent="0.35">
      <c r="B214" t="s">
        <v>189</v>
      </c>
      <c r="C214" s="17">
        <v>0.192520832527175</v>
      </c>
      <c r="D214" s="17">
        <v>0.184920707689611</v>
      </c>
      <c r="E214" s="17">
        <v>0.20023498625900699</v>
      </c>
      <c r="F214" s="17"/>
      <c r="G214" s="17">
        <v>0.18163731739386199</v>
      </c>
      <c r="H214" s="17">
        <v>0.15582388468911501</v>
      </c>
      <c r="I214" s="17">
        <v>0.17830548900319601</v>
      </c>
      <c r="J214" s="17">
        <v>0.17077614399285601</v>
      </c>
      <c r="K214" s="17">
        <v>0.219563775918487</v>
      </c>
      <c r="L214" s="17">
        <v>0.24088741970142299</v>
      </c>
      <c r="M214" s="17"/>
      <c r="N214" s="17">
        <v>0.209172072032692</v>
      </c>
      <c r="O214" s="17">
        <v>0.19132028151687799</v>
      </c>
      <c r="P214" s="17">
        <v>0.170119625592906</v>
      </c>
      <c r="Q214" s="17">
        <v>0.19704539985540701</v>
      </c>
      <c r="R214" s="17"/>
      <c r="S214" s="17">
        <v>0.17806750085335099</v>
      </c>
      <c r="T214" s="17">
        <v>0.19497964002026699</v>
      </c>
      <c r="U214" s="17">
        <v>0.189608528998883</v>
      </c>
      <c r="V214" s="17">
        <v>0.19273651131192299</v>
      </c>
      <c r="W214" s="17">
        <v>0.206738168591069</v>
      </c>
      <c r="X214" s="17">
        <v>0.18351990829193901</v>
      </c>
      <c r="Y214" s="17">
        <v>0.18573946243085501</v>
      </c>
      <c r="Z214" s="17">
        <v>0.165058346250129</v>
      </c>
      <c r="AA214" s="17">
        <v>0.22223785375365299</v>
      </c>
      <c r="AB214" s="17">
        <v>0.215223219579218</v>
      </c>
      <c r="AC214" s="17">
        <v>0.17033355592395</v>
      </c>
      <c r="AD214" s="17">
        <v>0.16485154521228801</v>
      </c>
      <c r="AE214" s="17"/>
      <c r="AF214" s="17">
        <v>0.18367646182318401</v>
      </c>
      <c r="AG214" s="17">
        <v>0.20438316901926001</v>
      </c>
      <c r="AH214" s="17">
        <v>0.18409463461658601</v>
      </c>
      <c r="AI214" s="17"/>
      <c r="AJ214" s="17">
        <v>0.19909809284805699</v>
      </c>
      <c r="AK214" s="17">
        <v>0.183373490264476</v>
      </c>
      <c r="AL214" s="17">
        <v>0.21285179856389799</v>
      </c>
      <c r="AM214" s="17">
        <v>0.13561497690509999</v>
      </c>
      <c r="AN214" s="17">
        <v>0.19807214422140301</v>
      </c>
      <c r="AO214" s="17"/>
      <c r="AP214" s="17">
        <v>0.216882764772272</v>
      </c>
      <c r="AQ214" s="17">
        <v>0.188113816714298</v>
      </c>
      <c r="AR214" s="17">
        <v>0.18222949790635301</v>
      </c>
      <c r="AS214" s="17"/>
      <c r="AT214" s="17">
        <v>0.19903176071955</v>
      </c>
      <c r="AU214" s="17">
        <v>0.194254921525397</v>
      </c>
      <c r="AV214" s="17">
        <v>0.193484262800898</v>
      </c>
      <c r="AW214" s="17">
        <v>0.176405049630522</v>
      </c>
      <c r="AX214" s="17">
        <v>0.20310191384434101</v>
      </c>
      <c r="AY214" s="17"/>
      <c r="AZ214" s="17">
        <v>0.230653895924435</v>
      </c>
      <c r="BA214" s="17">
        <v>0.155611919620391</v>
      </c>
      <c r="BB214" s="17">
        <v>0.199825013854663</v>
      </c>
      <c r="BC214" s="17">
        <v>0.15166145342287399</v>
      </c>
      <c r="BD214" s="17">
        <v>0.16194700755866501</v>
      </c>
      <c r="BE214" s="17">
        <v>0.220990307780874</v>
      </c>
      <c r="BF214" s="17">
        <v>0.192764864613405</v>
      </c>
      <c r="BG214" s="17">
        <v>0.21008009940279099</v>
      </c>
      <c r="BH214" s="17">
        <v>0.211590964090067</v>
      </c>
      <c r="BI214" s="17">
        <v>0.211094342441775</v>
      </c>
      <c r="BJ214" s="17">
        <v>0.18016477561699601</v>
      </c>
      <c r="BK214" s="17">
        <v>0.22389541986233</v>
      </c>
      <c r="BL214" s="17">
        <v>0.19836010531930001</v>
      </c>
      <c r="BM214" s="17">
        <v>0.167076646428239</v>
      </c>
      <c r="BN214" s="17">
        <v>0.25813246090729602</v>
      </c>
      <c r="BO214" s="17">
        <v>0.13155602904275701</v>
      </c>
      <c r="BP214" s="17"/>
      <c r="BQ214" s="17">
        <v>0.176855368402449</v>
      </c>
      <c r="BR214" s="17">
        <v>0.201846000774978</v>
      </c>
    </row>
    <row r="215" spans="2:70" x14ac:dyDescent="0.35">
      <c r="B215" t="s">
        <v>190</v>
      </c>
      <c r="C215" s="17">
        <v>0.16648459353275899</v>
      </c>
      <c r="D215" s="17">
        <v>0.157626418746217</v>
      </c>
      <c r="E215" s="17">
        <v>0.17573084324785199</v>
      </c>
      <c r="F215" s="17"/>
      <c r="G215" s="17">
        <v>0.146903910810015</v>
      </c>
      <c r="H215" s="17">
        <v>0.16707964558062</v>
      </c>
      <c r="I215" s="17">
        <v>0.164551989576218</v>
      </c>
      <c r="J215" s="17">
        <v>0.170941467953452</v>
      </c>
      <c r="K215" s="17">
        <v>0.183529068331066</v>
      </c>
      <c r="L215" s="17">
        <v>0.16555010379738899</v>
      </c>
      <c r="M215" s="17"/>
      <c r="N215" s="17">
        <v>0.18577531313842199</v>
      </c>
      <c r="O215" s="17">
        <v>0.16190831947793199</v>
      </c>
      <c r="P215" s="17">
        <v>0.168781383819746</v>
      </c>
      <c r="Q215" s="17">
        <v>0.148659597266321</v>
      </c>
      <c r="R215" s="17"/>
      <c r="S215" s="17">
        <v>0.16276128144375601</v>
      </c>
      <c r="T215" s="17">
        <v>0.16733238848374099</v>
      </c>
      <c r="U215" s="17">
        <v>0.15986007029051999</v>
      </c>
      <c r="V215" s="17">
        <v>0.16843397686848799</v>
      </c>
      <c r="W215" s="17">
        <v>0.19165740709501999</v>
      </c>
      <c r="X215" s="17">
        <v>0.13510605128533101</v>
      </c>
      <c r="Y215" s="17">
        <v>0.14729789961342901</v>
      </c>
      <c r="Z215" s="17">
        <v>0.19503771467197201</v>
      </c>
      <c r="AA215" s="17">
        <v>0.16166818566289501</v>
      </c>
      <c r="AB215" s="17">
        <v>0.180204484497685</v>
      </c>
      <c r="AC215" s="17">
        <v>0.200098035515971</v>
      </c>
      <c r="AD215" s="17">
        <v>0.16092124383964401</v>
      </c>
      <c r="AE215" s="17"/>
      <c r="AF215" s="17">
        <v>0.163527540205161</v>
      </c>
      <c r="AG215" s="17">
        <v>0.178800396844978</v>
      </c>
      <c r="AH215" s="17">
        <v>0.14743689869437501</v>
      </c>
      <c r="AI215" s="17"/>
      <c r="AJ215" s="17">
        <v>0.17869391288104799</v>
      </c>
      <c r="AK215" s="17">
        <v>0.161143966141547</v>
      </c>
      <c r="AL215" s="17">
        <v>0.15096566292024399</v>
      </c>
      <c r="AM215" s="17">
        <v>0.138498334404901</v>
      </c>
      <c r="AN215" s="17">
        <v>0.14819256460307101</v>
      </c>
      <c r="AO215" s="17"/>
      <c r="AP215" s="17">
        <v>0.166632151365945</v>
      </c>
      <c r="AQ215" s="17">
        <v>0.18249692917613999</v>
      </c>
      <c r="AR215" s="17">
        <v>0.13974832383562499</v>
      </c>
      <c r="AS215" s="17"/>
      <c r="AT215" s="17">
        <v>0.165775468738214</v>
      </c>
      <c r="AU215" s="17">
        <v>0.15474303915661999</v>
      </c>
      <c r="AV215" s="17">
        <v>0.16583037480651799</v>
      </c>
      <c r="AW215" s="17">
        <v>0.206521320068904</v>
      </c>
      <c r="AX215" s="17">
        <v>0.106979237446117</v>
      </c>
      <c r="AY215" s="17"/>
      <c r="AZ215" s="17">
        <v>0.114552789727938</v>
      </c>
      <c r="BA215" s="17">
        <v>0.17648998767246599</v>
      </c>
      <c r="BB215" s="17">
        <v>0.147039693326383</v>
      </c>
      <c r="BC215" s="17">
        <v>0.18305293012999099</v>
      </c>
      <c r="BD215" s="17">
        <v>0.173515547122745</v>
      </c>
      <c r="BE215" s="17">
        <v>0.14370259616723399</v>
      </c>
      <c r="BF215" s="17">
        <v>0.179976413803597</v>
      </c>
      <c r="BG215" s="17">
        <v>0.14121034371883601</v>
      </c>
      <c r="BH215" s="17">
        <v>0.152461622648841</v>
      </c>
      <c r="BI215" s="17">
        <v>0.201638754249301</v>
      </c>
      <c r="BJ215" s="17">
        <v>0.15867875135592799</v>
      </c>
      <c r="BK215" s="17">
        <v>0.154239136950995</v>
      </c>
      <c r="BL215" s="17">
        <v>0.20481938014182399</v>
      </c>
      <c r="BM215" s="17">
        <v>0.24263010575486599</v>
      </c>
      <c r="BN215" s="17">
        <v>0.12014638351073</v>
      </c>
      <c r="BO215" s="17">
        <v>0.212708294605778</v>
      </c>
      <c r="BP215" s="17"/>
      <c r="BQ215" s="17">
        <v>0.18119764618683601</v>
      </c>
      <c r="BR215" s="17">
        <v>0.15920317669352699</v>
      </c>
    </row>
    <row r="216" spans="2:70" x14ac:dyDescent="0.35">
      <c r="B216" t="s">
        <v>191</v>
      </c>
      <c r="C216" s="17">
        <v>0.14824030836416499</v>
      </c>
      <c r="D216" s="17">
        <v>0.16589534169717701</v>
      </c>
      <c r="E216" s="17">
        <v>0.13196363056503899</v>
      </c>
      <c r="F216" s="17"/>
      <c r="G216" s="17">
        <v>0.157978862551967</v>
      </c>
      <c r="H216" s="17">
        <v>0.169468991611196</v>
      </c>
      <c r="I216" s="17">
        <v>0.15868054237822801</v>
      </c>
      <c r="J216" s="17">
        <v>0.145942819268397</v>
      </c>
      <c r="K216" s="17">
        <v>0.12338437624427499</v>
      </c>
      <c r="L216" s="17">
        <v>0.13449397540569399</v>
      </c>
      <c r="M216" s="17"/>
      <c r="N216" s="17">
        <v>0.13625676861858299</v>
      </c>
      <c r="O216" s="17">
        <v>0.164500971410071</v>
      </c>
      <c r="P216" s="17">
        <v>0.15023170056266499</v>
      </c>
      <c r="Q216" s="17">
        <v>0.14446240125875201</v>
      </c>
      <c r="R216" s="17"/>
      <c r="S216" s="17">
        <v>0.152060062266128</v>
      </c>
      <c r="T216" s="17">
        <v>0.13006777123166</v>
      </c>
      <c r="U216" s="17">
        <v>0.12696598158068401</v>
      </c>
      <c r="V216" s="17">
        <v>0.16266813237038599</v>
      </c>
      <c r="W216" s="17">
        <v>0.12484408454582401</v>
      </c>
      <c r="X216" s="17">
        <v>0.16402099463094699</v>
      </c>
      <c r="Y216" s="17">
        <v>0.15843929879992499</v>
      </c>
      <c r="Z216" s="17">
        <v>0.120353488507512</v>
      </c>
      <c r="AA216" s="17">
        <v>0.16067991207528301</v>
      </c>
      <c r="AB216" s="17">
        <v>0.13706694452443699</v>
      </c>
      <c r="AC216" s="17">
        <v>0.157684581427251</v>
      </c>
      <c r="AD216" s="17">
        <v>0.212190169220869</v>
      </c>
      <c r="AE216" s="17"/>
      <c r="AF216" s="17">
        <v>0.13762091082974301</v>
      </c>
      <c r="AG216" s="17">
        <v>0.155919871661964</v>
      </c>
      <c r="AH216" s="17">
        <v>0.15817842480098299</v>
      </c>
      <c r="AI216" s="17"/>
      <c r="AJ216" s="17">
        <v>0.13516865390962601</v>
      </c>
      <c r="AK216" s="17">
        <v>0.15506880434991499</v>
      </c>
      <c r="AL216" s="17">
        <v>0.19168021186567899</v>
      </c>
      <c r="AM216" s="17">
        <v>0.20512143755037501</v>
      </c>
      <c r="AN216" s="17">
        <v>0.134190612505736</v>
      </c>
      <c r="AO216" s="17"/>
      <c r="AP216" s="17">
        <v>0.14340892033338201</v>
      </c>
      <c r="AQ216" s="17">
        <v>0.15271391937635501</v>
      </c>
      <c r="AR216" s="17">
        <v>0.17869567483417001</v>
      </c>
      <c r="AS216" s="17"/>
      <c r="AT216" s="17">
        <v>0.134720036802219</v>
      </c>
      <c r="AU216" s="17">
        <v>0.14190943854816301</v>
      </c>
      <c r="AV216" s="17">
        <v>0.164510438032481</v>
      </c>
      <c r="AW216" s="17">
        <v>0.16015065883447299</v>
      </c>
      <c r="AX216" s="17">
        <v>0.13018422899648099</v>
      </c>
      <c r="AY216" s="17"/>
      <c r="AZ216" s="17">
        <v>0.15474970816809</v>
      </c>
      <c r="BA216" s="17">
        <v>0.13522995038928501</v>
      </c>
      <c r="BB216" s="17">
        <v>0.14353585469041699</v>
      </c>
      <c r="BC216" s="17">
        <v>0.145298756528662</v>
      </c>
      <c r="BD216" s="17">
        <v>0.149412423119889</v>
      </c>
      <c r="BE216" s="17">
        <v>0.14603916944482001</v>
      </c>
      <c r="BF216" s="17">
        <v>0.149432901612916</v>
      </c>
      <c r="BG216" s="17">
        <v>0.17981321441984099</v>
      </c>
      <c r="BH216" s="17">
        <v>0.15982346665043901</v>
      </c>
      <c r="BI216" s="17">
        <v>0.144507685555569</v>
      </c>
      <c r="BJ216" s="17">
        <v>0.129086782580561</v>
      </c>
      <c r="BK216" s="17">
        <v>0.13078031782990501</v>
      </c>
      <c r="BL216" s="17">
        <v>0.102934834047106</v>
      </c>
      <c r="BM216" s="17">
        <v>0.16072053682412499</v>
      </c>
      <c r="BN216" s="17">
        <v>0.17344769758885201</v>
      </c>
      <c r="BO216" s="17">
        <v>0.202525100659082</v>
      </c>
      <c r="BP216" s="17"/>
      <c r="BQ216" s="17">
        <v>0.15412780805090201</v>
      </c>
      <c r="BR216" s="17">
        <v>0.142234263422234</v>
      </c>
    </row>
    <row r="217" spans="2:70" x14ac:dyDescent="0.35">
      <c r="B217" t="s">
        <v>192</v>
      </c>
      <c r="C217" s="17">
        <v>0.121197111890614</v>
      </c>
      <c r="D217" s="17">
        <v>0.13448360616875901</v>
      </c>
      <c r="E217" s="17">
        <v>0.10803553453148</v>
      </c>
      <c r="F217" s="17"/>
      <c r="G217" s="17">
        <v>0.13540570630056301</v>
      </c>
      <c r="H217" s="17">
        <v>0.146818632410709</v>
      </c>
      <c r="I217" s="17">
        <v>0.12774044187049799</v>
      </c>
      <c r="J217" s="17">
        <v>0.115784388425806</v>
      </c>
      <c r="K217" s="17">
        <v>0.14139719204127801</v>
      </c>
      <c r="L217" s="17">
        <v>7.6445585541187494E-2</v>
      </c>
      <c r="M217" s="17"/>
      <c r="N217" s="17">
        <v>0.11826466268814601</v>
      </c>
      <c r="O217" s="17">
        <v>0.10437052194843301</v>
      </c>
      <c r="P217" s="17">
        <v>0.138703714965069</v>
      </c>
      <c r="Q217" s="17">
        <v>0.125203414349884</v>
      </c>
      <c r="R217" s="17"/>
      <c r="S217" s="17">
        <v>0.14003200302236099</v>
      </c>
      <c r="T217" s="17">
        <v>0.101375877173628</v>
      </c>
      <c r="U217" s="17">
        <v>0.11911314904176</v>
      </c>
      <c r="V217" s="17">
        <v>0.121558209430499</v>
      </c>
      <c r="W217" s="17">
        <v>9.5853858491112706E-2</v>
      </c>
      <c r="X217" s="17">
        <v>0.108753712550739</v>
      </c>
      <c r="Y217" s="17">
        <v>0.15838692754089301</v>
      </c>
      <c r="Z217" s="17">
        <v>0.15922864471280601</v>
      </c>
      <c r="AA217" s="17">
        <v>0.123692509473149</v>
      </c>
      <c r="AB217" s="17">
        <v>0.10932145972957701</v>
      </c>
      <c r="AC217" s="17">
        <v>0.108800791890865</v>
      </c>
      <c r="AD217" s="17">
        <v>0.11760681663454101</v>
      </c>
      <c r="AE217" s="17"/>
      <c r="AF217" s="17">
        <v>0.121798250877104</v>
      </c>
      <c r="AG217" s="17">
        <v>0.11680266147761099</v>
      </c>
      <c r="AH217" s="17">
        <v>0.13043198997657399</v>
      </c>
      <c r="AI217" s="17"/>
      <c r="AJ217" s="17">
        <v>0.11079901370968499</v>
      </c>
      <c r="AK217" s="17">
        <v>0.14229030846253701</v>
      </c>
      <c r="AL217" s="17">
        <v>0.112630860848939</v>
      </c>
      <c r="AM217" s="17">
        <v>0.16193896354361501</v>
      </c>
      <c r="AN217" s="17">
        <v>0.12140287253466001</v>
      </c>
      <c r="AO217" s="17"/>
      <c r="AP217" s="17">
        <v>0.10223492438757301</v>
      </c>
      <c r="AQ217" s="17">
        <v>0.136252188065694</v>
      </c>
      <c r="AR217" s="17">
        <v>0.147671005662146</v>
      </c>
      <c r="AS217" s="17"/>
      <c r="AT217" s="17">
        <v>0.114462840600721</v>
      </c>
      <c r="AU217" s="17">
        <v>0.12277670654126401</v>
      </c>
      <c r="AV217" s="17">
        <v>0.129335943759816</v>
      </c>
      <c r="AW217" s="17">
        <v>0.14015827180402601</v>
      </c>
      <c r="AX217" s="17">
        <v>0.17611216268221799</v>
      </c>
      <c r="AY217" s="17"/>
      <c r="AZ217" s="17">
        <v>5.1933188754460603E-2</v>
      </c>
      <c r="BA217" s="17">
        <v>0.134129252575823</v>
      </c>
      <c r="BB217" s="17">
        <v>0.114194868741782</v>
      </c>
      <c r="BC217" s="17">
        <v>0.104899298762256</v>
      </c>
      <c r="BD217" s="17">
        <v>0.116637523887423</v>
      </c>
      <c r="BE217" s="17">
        <v>0.116233431287974</v>
      </c>
      <c r="BF217" s="17">
        <v>0.12038396942806399</v>
      </c>
      <c r="BG217" s="17">
        <v>0.116347950635362</v>
      </c>
      <c r="BH217" s="17">
        <v>0.104193723689663</v>
      </c>
      <c r="BI217" s="17">
        <v>0.143076310475624</v>
      </c>
      <c r="BJ217" s="17">
        <v>0.155547030229192</v>
      </c>
      <c r="BK217" s="17">
        <v>0.16970941301138501</v>
      </c>
      <c r="BL217" s="17">
        <v>0.14410091850949799</v>
      </c>
      <c r="BM217" s="17">
        <v>0.10527981707763701</v>
      </c>
      <c r="BN217" s="17">
        <v>7.7005195093540604E-2</v>
      </c>
      <c r="BO217" s="17">
        <v>0.116871303527789</v>
      </c>
      <c r="BP217" s="17"/>
      <c r="BQ217" s="17">
        <v>0.13492330567754501</v>
      </c>
      <c r="BR217" s="17">
        <v>0.11372282061304</v>
      </c>
    </row>
    <row r="218" spans="2:70" x14ac:dyDescent="0.35">
      <c r="B218" t="s">
        <v>193</v>
      </c>
      <c r="C218" s="17">
        <v>6.6431670364473006E-2</v>
      </c>
      <c r="D218" s="17">
        <v>7.76924549520943E-2</v>
      </c>
      <c r="E218" s="17">
        <v>5.5869382858526301E-2</v>
      </c>
      <c r="F218" s="17"/>
      <c r="G218" s="17">
        <v>7.8257436898037602E-2</v>
      </c>
      <c r="H218" s="17">
        <v>7.7830741092810296E-2</v>
      </c>
      <c r="I218" s="17">
        <v>8.3596439927307795E-2</v>
      </c>
      <c r="J218" s="17">
        <v>6.8033831446802501E-2</v>
      </c>
      <c r="K218" s="17">
        <v>4.2382151466177097E-2</v>
      </c>
      <c r="L218" s="17">
        <v>5.0068084828362697E-2</v>
      </c>
      <c r="M218" s="17"/>
      <c r="N218" s="17">
        <v>5.7196697378066499E-2</v>
      </c>
      <c r="O218" s="17">
        <v>6.5058068958188303E-2</v>
      </c>
      <c r="P218" s="17">
        <v>6.69255328785862E-2</v>
      </c>
      <c r="Q218" s="17">
        <v>7.8261625753240097E-2</v>
      </c>
      <c r="R218" s="17"/>
      <c r="S218" s="17">
        <v>6.0551549508582297E-2</v>
      </c>
      <c r="T218" s="17">
        <v>7.1893850765985104E-2</v>
      </c>
      <c r="U218" s="17">
        <v>8.6530578677341694E-2</v>
      </c>
      <c r="V218" s="17">
        <v>5.8958823723726302E-2</v>
      </c>
      <c r="W218" s="17">
        <v>7.7263446734673502E-2</v>
      </c>
      <c r="X218" s="17">
        <v>6.6728340867679495E-2</v>
      </c>
      <c r="Y218" s="17">
        <v>5.59895088666129E-2</v>
      </c>
      <c r="Z218" s="17">
        <v>7.7387855974260997E-2</v>
      </c>
      <c r="AA218" s="17">
        <v>5.4794579006501802E-2</v>
      </c>
      <c r="AB218" s="17">
        <v>6.6977103663662399E-2</v>
      </c>
      <c r="AC218" s="17">
        <v>5.8441131230256703E-2</v>
      </c>
      <c r="AD218" s="17">
        <v>8.05028070280491E-2</v>
      </c>
      <c r="AE218" s="17"/>
      <c r="AF218" s="17">
        <v>6.0683909049830599E-2</v>
      </c>
      <c r="AG218" s="17">
        <v>6.9684720846913795E-2</v>
      </c>
      <c r="AH218" s="17">
        <v>7.1516908229120005E-2</v>
      </c>
      <c r="AI218" s="17"/>
      <c r="AJ218" s="17">
        <v>6.1449790193806801E-2</v>
      </c>
      <c r="AK218" s="17">
        <v>6.6619829653567206E-2</v>
      </c>
      <c r="AL218" s="17">
        <v>7.8258550729827098E-2</v>
      </c>
      <c r="AM218" s="17">
        <v>2.54009816473602E-2</v>
      </c>
      <c r="AN218" s="17">
        <v>5.98867871077838E-2</v>
      </c>
      <c r="AO218" s="17"/>
      <c r="AP218" s="17">
        <v>6.8721712980670105E-2</v>
      </c>
      <c r="AQ218" s="17">
        <v>6.0649247391819101E-2</v>
      </c>
      <c r="AR218" s="17">
        <v>8.1286155744153099E-2</v>
      </c>
      <c r="AS218" s="17"/>
      <c r="AT218" s="17">
        <v>5.8431326634215103E-2</v>
      </c>
      <c r="AU218" s="17">
        <v>6.6652591512658801E-2</v>
      </c>
      <c r="AV218" s="17">
        <v>7.3277399327901699E-2</v>
      </c>
      <c r="AW218" s="17">
        <v>6.0498950763013697E-2</v>
      </c>
      <c r="AX218" s="17">
        <v>8.6944264080597897E-2</v>
      </c>
      <c r="AY218" s="17"/>
      <c r="AZ218" s="17">
        <v>8.9663416435161999E-2</v>
      </c>
      <c r="BA218" s="17">
        <v>7.8322394968196998E-2</v>
      </c>
      <c r="BB218" s="17">
        <v>5.52802546475872E-2</v>
      </c>
      <c r="BC218" s="17">
        <v>5.8230869556018E-2</v>
      </c>
      <c r="BD218" s="17">
        <v>8.5545058233507901E-2</v>
      </c>
      <c r="BE218" s="17">
        <v>6.4984144334178207E-2</v>
      </c>
      <c r="BF218" s="17">
        <v>6.5323503843266503E-2</v>
      </c>
      <c r="BG218" s="17">
        <v>6.3727998047428999E-2</v>
      </c>
      <c r="BH218" s="17">
        <v>7.14884406363019E-2</v>
      </c>
      <c r="BI218" s="17">
        <v>7.8755940608132E-2</v>
      </c>
      <c r="BJ218" s="17">
        <v>6.1297731013478303E-2</v>
      </c>
      <c r="BK218" s="17">
        <v>7.6950419923559804E-2</v>
      </c>
      <c r="BL218" s="17">
        <v>6.0338461806909598E-2</v>
      </c>
      <c r="BM218" s="17">
        <v>4.0866572616170597E-2</v>
      </c>
      <c r="BN218" s="17">
        <v>8.0598810701590404E-2</v>
      </c>
      <c r="BO218" s="17">
        <v>6.9287768569931296E-2</v>
      </c>
      <c r="BP218" s="17"/>
      <c r="BQ218" s="17">
        <v>8.4943776718734806E-2</v>
      </c>
      <c r="BR218" s="17">
        <v>5.8693952395063399E-2</v>
      </c>
    </row>
    <row r="219" spans="2:70" x14ac:dyDescent="0.35">
      <c r="B219" t="s">
        <v>194</v>
      </c>
      <c r="C219" s="17">
        <v>6.4730346492611196E-2</v>
      </c>
      <c r="D219" s="17">
        <v>9.0157453588335004E-2</v>
      </c>
      <c r="E219" s="17">
        <v>3.76930754822766E-2</v>
      </c>
      <c r="F219" s="17"/>
      <c r="G219" s="17">
        <v>7.5055915104737095E-2</v>
      </c>
      <c r="H219" s="17">
        <v>7.2628690628027001E-2</v>
      </c>
      <c r="I219" s="17">
        <v>8.1738023958632305E-2</v>
      </c>
      <c r="J219" s="17">
        <v>8.3577428255981301E-2</v>
      </c>
      <c r="K219" s="17">
        <v>4.8101869648598999E-2</v>
      </c>
      <c r="L219" s="17">
        <v>3.3268527041556001E-2</v>
      </c>
      <c r="M219" s="17"/>
      <c r="N219" s="17">
        <v>4.9438841738660498E-2</v>
      </c>
      <c r="O219" s="17">
        <v>6.2204313425517001E-2</v>
      </c>
      <c r="P219" s="17">
        <v>7.3174721547090094E-2</v>
      </c>
      <c r="Q219" s="17">
        <v>7.4961480851025497E-2</v>
      </c>
      <c r="R219" s="17"/>
      <c r="S219" s="17">
        <v>7.0020600360193502E-2</v>
      </c>
      <c r="T219" s="17">
        <v>6.7321104552775707E-2</v>
      </c>
      <c r="U219" s="17">
        <v>6.3154209945735604E-2</v>
      </c>
      <c r="V219" s="17">
        <v>5.1246772890449703E-2</v>
      </c>
      <c r="W219" s="17">
        <v>5.46852016932916E-2</v>
      </c>
      <c r="X219" s="17">
        <v>0.10211100380528799</v>
      </c>
      <c r="Y219" s="17">
        <v>4.7573708208147103E-2</v>
      </c>
      <c r="Z219" s="17">
        <v>3.3810469052413798E-2</v>
      </c>
      <c r="AA219" s="17">
        <v>4.9501167364373502E-2</v>
      </c>
      <c r="AB219" s="17">
        <v>6.0894654402420999E-2</v>
      </c>
      <c r="AC219" s="17">
        <v>7.4070318595487794E-2</v>
      </c>
      <c r="AD219" s="17">
        <v>0.12351324690286999</v>
      </c>
      <c r="AE219" s="17"/>
      <c r="AF219" s="17">
        <v>6.4801753435031903E-2</v>
      </c>
      <c r="AG219" s="17">
        <v>6.3444690706082593E-2</v>
      </c>
      <c r="AH219" s="17">
        <v>7.2342585540437598E-2</v>
      </c>
      <c r="AI219" s="17"/>
      <c r="AJ219" s="17">
        <v>5.5039756721112401E-2</v>
      </c>
      <c r="AK219" s="17">
        <v>7.3687035904935597E-2</v>
      </c>
      <c r="AL219" s="17">
        <v>5.2733505168010598E-2</v>
      </c>
      <c r="AM219" s="17">
        <v>0.12414670993921</v>
      </c>
      <c r="AN219" s="17">
        <v>5.7122550370269802E-2</v>
      </c>
      <c r="AO219" s="17"/>
      <c r="AP219" s="17">
        <v>5.53672816161613E-2</v>
      </c>
      <c r="AQ219" s="17">
        <v>6.7231365522251105E-2</v>
      </c>
      <c r="AR219" s="17">
        <v>7.1165474728771203E-2</v>
      </c>
      <c r="AS219" s="17"/>
      <c r="AT219" s="17">
        <v>7.4638099516764395E-2</v>
      </c>
      <c r="AU219" s="17">
        <v>7.03642099459139E-2</v>
      </c>
      <c r="AV219" s="17">
        <v>6.0637704740540699E-2</v>
      </c>
      <c r="AW219" s="17">
        <v>4.7196825188022803E-2</v>
      </c>
      <c r="AX219" s="17">
        <v>0.126677097969008</v>
      </c>
      <c r="AY219" s="17"/>
      <c r="AZ219" s="17">
        <v>8.7750447146325003E-2</v>
      </c>
      <c r="BA219" s="17">
        <v>8.2940545852989003E-2</v>
      </c>
      <c r="BB219" s="17">
        <v>7.3798369296139699E-2</v>
      </c>
      <c r="BC219" s="17">
        <v>7.4095883200085005E-2</v>
      </c>
      <c r="BD219" s="17">
        <v>9.7068301481881905E-2</v>
      </c>
      <c r="BE219" s="17">
        <v>7.1050181265014806E-2</v>
      </c>
      <c r="BF219" s="17">
        <v>6.4462711815962498E-2</v>
      </c>
      <c r="BG219" s="17">
        <v>4.7043309869774202E-2</v>
      </c>
      <c r="BH219" s="17">
        <v>5.10714281686553E-2</v>
      </c>
      <c r="BI219" s="17">
        <v>4.3955959483359501E-2</v>
      </c>
      <c r="BJ219" s="17">
        <v>5.6317228557821002E-2</v>
      </c>
      <c r="BK219" s="17">
        <v>4.4586326302673798E-2</v>
      </c>
      <c r="BL219" s="17">
        <v>7.8703967653889303E-2</v>
      </c>
      <c r="BM219" s="17">
        <v>9.2834251321790608E-3</v>
      </c>
      <c r="BN219" s="17">
        <v>6.0471710798857901E-2</v>
      </c>
      <c r="BO219" s="17">
        <v>8.6197163835120105E-2</v>
      </c>
      <c r="BP219" s="17"/>
      <c r="BQ219" s="17">
        <v>7.0349277376676206E-2</v>
      </c>
      <c r="BR219" s="17">
        <v>6.18641967192207E-2</v>
      </c>
    </row>
    <row r="220" spans="2:70" x14ac:dyDescent="0.35">
      <c r="C220" s="17"/>
      <c r="D220" s="17"/>
      <c r="E220" s="17"/>
      <c r="F220" s="17"/>
      <c r="G220" s="17"/>
      <c r="H220" s="17"/>
      <c r="I220" s="17"/>
      <c r="J220" s="17"/>
      <c r="K220" s="17"/>
      <c r="L220" s="17"/>
      <c r="M220" s="17"/>
      <c r="N220" s="17"/>
      <c r="O220" s="17"/>
      <c r="P220" s="17"/>
      <c r="Q220" s="17"/>
      <c r="R220" s="17"/>
      <c r="S220" s="17"/>
      <c r="T220" s="17"/>
      <c r="U220" s="17"/>
      <c r="V220" s="17"/>
      <c r="W220" s="17"/>
      <c r="X220" s="17"/>
      <c r="Y220" s="17"/>
      <c r="Z220" s="17"/>
      <c r="AA220" s="17"/>
      <c r="AB220" s="17"/>
      <c r="AC220" s="17"/>
      <c r="AD220" s="17"/>
      <c r="AE220" s="17"/>
      <c r="AF220" s="17"/>
      <c r="AG220" s="17"/>
      <c r="AH220" s="17"/>
      <c r="AI220" s="17"/>
      <c r="AJ220" s="17"/>
      <c r="AK220" s="17"/>
      <c r="AL220" s="17"/>
      <c r="AM220" s="17"/>
      <c r="AN220" s="17"/>
      <c r="AO220" s="17"/>
      <c r="AP220" s="17"/>
      <c r="AQ220" s="17"/>
      <c r="AR220" s="17"/>
      <c r="AS220" s="17"/>
      <c r="AT220" s="17"/>
      <c r="AU220" s="17"/>
      <c r="AV220" s="17"/>
      <c r="AW220" s="17"/>
      <c r="AX220" s="17"/>
      <c r="AY220" s="17"/>
      <c r="AZ220" s="17"/>
      <c r="BA220" s="17"/>
      <c r="BB220" s="17"/>
      <c r="BC220" s="17"/>
      <c r="BD220" s="17"/>
      <c r="BE220" s="17"/>
      <c r="BF220" s="17"/>
      <c r="BG220" s="17"/>
      <c r="BH220" s="17"/>
      <c r="BI220" s="17"/>
      <c r="BJ220" s="17"/>
      <c r="BK220" s="17"/>
      <c r="BL220" s="17"/>
      <c r="BM220" s="17"/>
      <c r="BN220" s="17"/>
      <c r="BO220" s="17"/>
      <c r="BP220" s="17"/>
      <c r="BQ220" s="17"/>
      <c r="BR220" s="17"/>
    </row>
    <row r="221" spans="2:70" x14ac:dyDescent="0.35">
      <c r="B221" s="6" t="s">
        <v>201</v>
      </c>
      <c r="C221" s="17"/>
      <c r="D221" s="17"/>
      <c r="E221" s="17"/>
      <c r="F221" s="17"/>
      <c r="G221" s="17"/>
      <c r="H221" s="17"/>
      <c r="I221" s="17"/>
      <c r="J221" s="17"/>
      <c r="K221" s="17"/>
      <c r="L221" s="17"/>
      <c r="M221" s="17"/>
      <c r="N221" s="17"/>
      <c r="O221" s="17"/>
      <c r="P221" s="17"/>
      <c r="Q221" s="17"/>
      <c r="R221" s="17"/>
      <c r="S221" s="17"/>
      <c r="T221" s="17"/>
      <c r="U221" s="17"/>
      <c r="V221" s="17"/>
      <c r="W221" s="17"/>
      <c r="X221" s="17"/>
      <c r="Y221" s="17"/>
      <c r="Z221" s="17"/>
      <c r="AA221" s="17"/>
      <c r="AB221" s="17"/>
      <c r="AC221" s="17"/>
      <c r="AD221" s="17"/>
      <c r="AE221" s="17"/>
      <c r="AF221" s="17"/>
      <c r="AG221" s="17"/>
      <c r="AH221" s="17"/>
      <c r="AI221" s="17"/>
      <c r="AJ221" s="17"/>
      <c r="AK221" s="17"/>
      <c r="AL221" s="17"/>
      <c r="AM221" s="17"/>
      <c r="AN221" s="17"/>
      <c r="AO221" s="17"/>
      <c r="AP221" s="17"/>
      <c r="AQ221" s="17"/>
      <c r="AR221" s="17"/>
      <c r="AS221" s="17"/>
      <c r="AT221" s="17"/>
      <c r="AU221" s="17"/>
      <c r="AV221" s="17"/>
      <c r="AW221" s="17"/>
      <c r="AX221" s="17"/>
      <c r="AY221" s="17"/>
      <c r="AZ221" s="17"/>
      <c r="BA221" s="17"/>
      <c r="BB221" s="17"/>
      <c r="BC221" s="17"/>
      <c r="BD221" s="17"/>
      <c r="BE221" s="17"/>
      <c r="BF221" s="17"/>
      <c r="BG221" s="17"/>
      <c r="BH221" s="17"/>
      <c r="BI221" s="17"/>
      <c r="BJ221" s="17"/>
      <c r="BK221" s="17"/>
      <c r="BL221" s="17"/>
      <c r="BM221" s="17"/>
      <c r="BN221" s="17"/>
      <c r="BO221" s="17"/>
      <c r="BP221" s="17"/>
      <c r="BQ221" s="17"/>
      <c r="BR221" s="17"/>
    </row>
    <row r="222" spans="2:70" x14ac:dyDescent="0.35">
      <c r="B222" s="24" t="s">
        <v>97</v>
      </c>
      <c r="C222" s="17"/>
      <c r="D222" s="17"/>
      <c r="E222" s="17"/>
      <c r="F222" s="17"/>
      <c r="G222" s="17"/>
      <c r="H222" s="17"/>
      <c r="I222" s="17"/>
      <c r="J222" s="17"/>
      <c r="K222" s="17"/>
      <c r="L222" s="17"/>
      <c r="M222" s="17"/>
      <c r="N222" s="17"/>
      <c r="O222" s="17"/>
      <c r="P222" s="17"/>
      <c r="Q222" s="17"/>
      <c r="R222" s="17"/>
      <c r="S222" s="17"/>
      <c r="T222" s="17"/>
      <c r="U222" s="17"/>
      <c r="V222" s="17"/>
      <c r="W222" s="17"/>
      <c r="X222" s="17"/>
      <c r="Y222" s="17"/>
      <c r="Z222" s="17"/>
      <c r="AA222" s="17"/>
      <c r="AB222" s="17"/>
      <c r="AC222" s="17"/>
      <c r="AD222" s="17"/>
      <c r="AE222" s="17"/>
      <c r="AF222" s="17"/>
      <c r="AG222" s="17"/>
      <c r="AH222" s="17"/>
      <c r="AI222" s="17"/>
      <c r="AJ222" s="17"/>
      <c r="AK222" s="17"/>
      <c r="AL222" s="17"/>
      <c r="AM222" s="17"/>
      <c r="AN222" s="17"/>
      <c r="AO222" s="17"/>
      <c r="AP222" s="17"/>
      <c r="AQ222" s="17"/>
      <c r="AR222" s="17"/>
      <c r="AS222" s="17"/>
      <c r="AT222" s="17"/>
      <c r="AU222" s="17"/>
      <c r="AV222" s="17"/>
      <c r="AW222" s="17"/>
      <c r="AX222" s="17"/>
      <c r="AY222" s="17"/>
      <c r="AZ222" s="17"/>
      <c r="BA222" s="17"/>
      <c r="BB222" s="17"/>
      <c r="BC222" s="17"/>
      <c r="BD222" s="17"/>
      <c r="BE222" s="17"/>
      <c r="BF222" s="17"/>
      <c r="BG222" s="17"/>
      <c r="BH222" s="17"/>
      <c r="BI222" s="17"/>
      <c r="BJ222" s="17"/>
      <c r="BK222" s="17"/>
      <c r="BL222" s="17"/>
      <c r="BM222" s="17"/>
      <c r="BN222" s="17"/>
      <c r="BO222" s="17"/>
      <c r="BP222" s="17"/>
      <c r="BQ222" s="17"/>
      <c r="BR222" s="17"/>
    </row>
    <row r="223" spans="2:70" x14ac:dyDescent="0.35">
      <c r="B223" t="s">
        <v>188</v>
      </c>
      <c r="C223" s="17">
        <v>6.9977582755044801E-2</v>
      </c>
      <c r="D223" s="17">
        <v>5.8501688306331401E-2</v>
      </c>
      <c r="E223" s="17">
        <v>8.1626134436660697E-2</v>
      </c>
      <c r="F223" s="17"/>
      <c r="G223" s="17">
        <v>0.107279178296246</v>
      </c>
      <c r="H223" s="17">
        <v>8.3035316188239797E-2</v>
      </c>
      <c r="I223" s="17">
        <v>5.4577304677342703E-2</v>
      </c>
      <c r="J223" s="17">
        <v>7.5796164858412701E-2</v>
      </c>
      <c r="K223" s="17">
        <v>4.8481092313388298E-2</v>
      </c>
      <c r="L223" s="17">
        <v>5.6752719559296401E-2</v>
      </c>
      <c r="M223" s="17"/>
      <c r="N223" s="17">
        <v>5.8046035465650798E-2</v>
      </c>
      <c r="O223" s="17">
        <v>6.6643343851784304E-2</v>
      </c>
      <c r="P223" s="17">
        <v>7.9594819411343096E-2</v>
      </c>
      <c r="Q223" s="17">
        <v>7.87744683663512E-2</v>
      </c>
      <c r="R223" s="17"/>
      <c r="S223" s="17">
        <v>8.3700293390931199E-2</v>
      </c>
      <c r="T223" s="17">
        <v>5.83119516841583E-2</v>
      </c>
      <c r="U223" s="17">
        <v>6.3577582111285405E-2</v>
      </c>
      <c r="V223" s="17">
        <v>8.3935501054656705E-2</v>
      </c>
      <c r="W223" s="17">
        <v>9.5815622524789201E-2</v>
      </c>
      <c r="X223" s="17">
        <v>9.5525369093173301E-2</v>
      </c>
      <c r="Y223" s="17">
        <v>6.35932660075363E-2</v>
      </c>
      <c r="Z223" s="17">
        <v>6.6093907019282999E-2</v>
      </c>
      <c r="AA223" s="17">
        <v>5.7848775388030398E-2</v>
      </c>
      <c r="AB223" s="17">
        <v>3.5291052514441999E-2</v>
      </c>
      <c r="AC223" s="17">
        <v>6.6234080840701301E-2</v>
      </c>
      <c r="AD223" s="17">
        <v>7.1671041678699296E-2</v>
      </c>
      <c r="AE223" s="17"/>
      <c r="AF223" s="17">
        <v>6.2848214289975501E-2</v>
      </c>
      <c r="AG223" s="17">
        <v>6.2386585901938699E-2</v>
      </c>
      <c r="AH223" s="17">
        <v>8.6930043370071805E-2</v>
      </c>
      <c r="AI223" s="17"/>
      <c r="AJ223" s="17">
        <v>6.3140317153104503E-2</v>
      </c>
      <c r="AK223" s="17">
        <v>7.3891393307648004E-2</v>
      </c>
      <c r="AL223" s="17">
        <v>4.7318868071085297E-2</v>
      </c>
      <c r="AM223" s="17">
        <v>9.6507494957561599E-2</v>
      </c>
      <c r="AN223" s="17">
        <v>8.6585091589429702E-2</v>
      </c>
      <c r="AO223" s="17"/>
      <c r="AP223" s="17">
        <v>6.6337278548040404E-2</v>
      </c>
      <c r="AQ223" s="17">
        <v>7.0077630406087596E-2</v>
      </c>
      <c r="AR223" s="17">
        <v>6.4009187502149303E-2</v>
      </c>
      <c r="AS223" s="17"/>
      <c r="AT223" s="17">
        <v>7.7809216444756399E-2</v>
      </c>
      <c r="AU223" s="17">
        <v>7.7846665516315194E-2</v>
      </c>
      <c r="AV223" s="17">
        <v>6.60861280787403E-2</v>
      </c>
      <c r="AW223" s="17">
        <v>5.2892817918466402E-2</v>
      </c>
      <c r="AX223" s="17">
        <v>8.0748539059887894E-2</v>
      </c>
      <c r="AY223" s="17"/>
      <c r="AZ223" s="17">
        <v>0.12915616253363499</v>
      </c>
      <c r="BA223" s="17">
        <v>6.6413592400046503E-2</v>
      </c>
      <c r="BB223" s="17">
        <v>4.7967326974842198E-2</v>
      </c>
      <c r="BC223" s="17">
        <v>5.1133568234496801E-2</v>
      </c>
      <c r="BD223" s="17">
        <v>5.2330639801485099E-2</v>
      </c>
      <c r="BE223" s="17">
        <v>8.1125153274723402E-2</v>
      </c>
      <c r="BF223" s="17">
        <v>7.6993099826340394E-2</v>
      </c>
      <c r="BG223" s="17">
        <v>9.9163603864686006E-2</v>
      </c>
      <c r="BH223" s="17">
        <v>6.7390591110173606E-2</v>
      </c>
      <c r="BI223" s="17">
        <v>6.3085299025014405E-2</v>
      </c>
      <c r="BJ223" s="17">
        <v>8.3575768809092399E-2</v>
      </c>
      <c r="BK223" s="17">
        <v>3.2080461167725602E-2</v>
      </c>
      <c r="BL223" s="17">
        <v>6.3821664750876403E-2</v>
      </c>
      <c r="BM223" s="17">
        <v>8.2130641856072703E-2</v>
      </c>
      <c r="BN223" s="17">
        <v>6.2559376103905398E-2</v>
      </c>
      <c r="BO223" s="17">
        <v>6.0054016048583E-2</v>
      </c>
      <c r="BP223" s="17"/>
      <c r="BQ223" s="17">
        <v>5.2702752005667999E-2</v>
      </c>
      <c r="BR223" s="17">
        <v>7.8088201825710801E-2</v>
      </c>
    </row>
    <row r="224" spans="2:70" x14ac:dyDescent="0.35">
      <c r="B224" t="s">
        <v>189</v>
      </c>
      <c r="C224" s="17">
        <v>7.56326711204591E-2</v>
      </c>
      <c r="D224" s="17">
        <v>6.3508500140512195E-2</v>
      </c>
      <c r="E224" s="17">
        <v>8.7950187306749403E-2</v>
      </c>
      <c r="F224" s="17"/>
      <c r="G224" s="17">
        <v>0.101566524081877</v>
      </c>
      <c r="H224" s="17">
        <v>9.3327878701125702E-2</v>
      </c>
      <c r="I224" s="17">
        <v>5.84403198443504E-2</v>
      </c>
      <c r="J224" s="17">
        <v>5.6839954553504102E-2</v>
      </c>
      <c r="K224" s="17">
        <v>6.7372299882025394E-2</v>
      </c>
      <c r="L224" s="17">
        <v>7.8922773719055997E-2</v>
      </c>
      <c r="M224" s="17"/>
      <c r="N224" s="17">
        <v>7.5059622453918895E-2</v>
      </c>
      <c r="O224" s="17">
        <v>7.3530376889389903E-2</v>
      </c>
      <c r="P224" s="17">
        <v>8.5152738220264201E-2</v>
      </c>
      <c r="Q224" s="17">
        <v>6.9737933754765905E-2</v>
      </c>
      <c r="R224" s="17"/>
      <c r="S224" s="17">
        <v>8.2190696341540803E-2</v>
      </c>
      <c r="T224" s="17">
        <v>7.6541515324605097E-2</v>
      </c>
      <c r="U224" s="17">
        <v>7.4754549940728499E-2</v>
      </c>
      <c r="V224" s="17">
        <v>8.5660276434554303E-2</v>
      </c>
      <c r="W224" s="17">
        <v>6.2200950482476799E-2</v>
      </c>
      <c r="X224" s="17">
        <v>7.5971710216495805E-2</v>
      </c>
      <c r="Y224" s="17">
        <v>7.3924877293146105E-2</v>
      </c>
      <c r="Z224" s="17">
        <v>5.9325911119570002E-2</v>
      </c>
      <c r="AA224" s="17">
        <v>8.2438981664154906E-2</v>
      </c>
      <c r="AB224" s="17">
        <v>6.0817448279300697E-2</v>
      </c>
      <c r="AC224" s="17">
        <v>7.8147727276422704E-2</v>
      </c>
      <c r="AD224" s="17">
        <v>8.5237992079942801E-2</v>
      </c>
      <c r="AE224" s="17"/>
      <c r="AF224" s="17">
        <v>6.7695814075886304E-2</v>
      </c>
      <c r="AG224" s="17">
        <v>7.3075699679241393E-2</v>
      </c>
      <c r="AH224" s="17">
        <v>8.5506552520215898E-2</v>
      </c>
      <c r="AI224" s="17"/>
      <c r="AJ224" s="17">
        <v>7.3771651206208003E-2</v>
      </c>
      <c r="AK224" s="17">
        <v>7.68080876974475E-2</v>
      </c>
      <c r="AL224" s="17">
        <v>5.0356977671671299E-2</v>
      </c>
      <c r="AM224" s="17">
        <v>4.8870269190183502E-2</v>
      </c>
      <c r="AN224" s="17">
        <v>8.9654054317812495E-2</v>
      </c>
      <c r="AO224" s="17"/>
      <c r="AP224" s="17">
        <v>7.5384694762861595E-2</v>
      </c>
      <c r="AQ224" s="17">
        <v>7.2661316880582499E-2</v>
      </c>
      <c r="AR224" s="17">
        <v>7.6154711067664194E-2</v>
      </c>
      <c r="AS224" s="17"/>
      <c r="AT224" s="17">
        <v>7.8220473646812796E-2</v>
      </c>
      <c r="AU224" s="17">
        <v>7.4722643597634406E-2</v>
      </c>
      <c r="AV224" s="17">
        <v>7.7336542655989299E-2</v>
      </c>
      <c r="AW224" s="17">
        <v>7.1326154150500698E-2</v>
      </c>
      <c r="AX224" s="17">
        <v>4.2138245392485001E-2</v>
      </c>
      <c r="AY224" s="17"/>
      <c r="AZ224" s="17">
        <v>5.6088757731242903E-2</v>
      </c>
      <c r="BA224" s="17">
        <v>9.0893118617205795E-2</v>
      </c>
      <c r="BB224" s="17">
        <v>7.8811859089828601E-2</v>
      </c>
      <c r="BC224" s="17">
        <v>6.4630494878158903E-2</v>
      </c>
      <c r="BD224" s="17">
        <v>8.85388360510245E-2</v>
      </c>
      <c r="BE224" s="17">
        <v>9.4699155359503698E-2</v>
      </c>
      <c r="BF224" s="17">
        <v>5.3837455669700697E-2</v>
      </c>
      <c r="BG224" s="17">
        <v>5.7954476128163401E-2</v>
      </c>
      <c r="BH224" s="17">
        <v>8.0232181868081801E-2</v>
      </c>
      <c r="BI224" s="17">
        <v>6.90505126528701E-2</v>
      </c>
      <c r="BJ224" s="17">
        <v>7.9475450966452602E-2</v>
      </c>
      <c r="BK224" s="17">
        <v>6.6929831897430306E-2</v>
      </c>
      <c r="BL224" s="17">
        <v>0.100374156285278</v>
      </c>
      <c r="BM224" s="17">
        <v>6.3051959664117002E-2</v>
      </c>
      <c r="BN224" s="17">
        <v>5.5517537860659903E-2</v>
      </c>
      <c r="BO224" s="17">
        <v>7.6017730240816803E-2</v>
      </c>
      <c r="BP224" s="17"/>
      <c r="BQ224" s="17">
        <v>6.3992725724242902E-2</v>
      </c>
      <c r="BR224" s="17">
        <v>8.1978865673512105E-2</v>
      </c>
    </row>
    <row r="225" spans="2:70" x14ac:dyDescent="0.35">
      <c r="B225" t="s">
        <v>190</v>
      </c>
      <c r="C225" s="17">
        <v>0.10049867117672601</v>
      </c>
      <c r="D225" s="17">
        <v>8.7507297299423595E-2</v>
      </c>
      <c r="E225" s="17">
        <v>0.113822213874961</v>
      </c>
      <c r="F225" s="17"/>
      <c r="G225" s="17">
        <v>0.121458657384289</v>
      </c>
      <c r="H225" s="17">
        <v>0.101367873991467</v>
      </c>
      <c r="I225" s="17">
        <v>0.10712988096347199</v>
      </c>
      <c r="J225" s="17">
        <v>9.9688773764871202E-2</v>
      </c>
      <c r="K225" s="17">
        <v>9.7030689219401098E-2</v>
      </c>
      <c r="L225" s="17">
        <v>8.3407172820867098E-2</v>
      </c>
      <c r="M225" s="17"/>
      <c r="N225" s="17">
        <v>0.10414787327396099</v>
      </c>
      <c r="O225" s="17">
        <v>9.9491072292422197E-2</v>
      </c>
      <c r="P225" s="17">
        <v>8.7816866117929507E-2</v>
      </c>
      <c r="Q225" s="17">
        <v>0.109072961835337</v>
      </c>
      <c r="R225" s="17"/>
      <c r="S225" s="17">
        <v>0.10687102450211999</v>
      </c>
      <c r="T225" s="17">
        <v>9.0181737808005299E-2</v>
      </c>
      <c r="U225" s="17">
        <v>9.9570592537046795E-2</v>
      </c>
      <c r="V225" s="17">
        <v>9.2451702843676598E-2</v>
      </c>
      <c r="W225" s="17">
        <v>0.10620508464261499</v>
      </c>
      <c r="X225" s="17">
        <v>0.11611921688509701</v>
      </c>
      <c r="Y225" s="17">
        <v>9.2938197304649903E-2</v>
      </c>
      <c r="Z225" s="17">
        <v>0.12469281556258199</v>
      </c>
      <c r="AA225" s="17">
        <v>9.6116001007531898E-2</v>
      </c>
      <c r="AB225" s="17">
        <v>0.118136501754169</v>
      </c>
      <c r="AC225" s="17">
        <v>8.0536360512481503E-2</v>
      </c>
      <c r="AD225" s="17">
        <v>6.6318589694343205E-2</v>
      </c>
      <c r="AE225" s="17"/>
      <c r="AF225" s="17">
        <v>9.9205863516811404E-2</v>
      </c>
      <c r="AG225" s="17">
        <v>9.76623957307622E-2</v>
      </c>
      <c r="AH225" s="17">
        <v>0.103622843006083</v>
      </c>
      <c r="AI225" s="17"/>
      <c r="AJ225" s="17">
        <v>9.5848223054322806E-2</v>
      </c>
      <c r="AK225" s="17">
        <v>0.106550589249196</v>
      </c>
      <c r="AL225" s="17">
        <v>9.8592138787593805E-2</v>
      </c>
      <c r="AM225" s="17">
        <v>0.17834340040614399</v>
      </c>
      <c r="AN225" s="17">
        <v>0.10611418878835099</v>
      </c>
      <c r="AO225" s="17"/>
      <c r="AP225" s="17">
        <v>0.10943798771912</v>
      </c>
      <c r="AQ225" s="17">
        <v>0.100771328811638</v>
      </c>
      <c r="AR225" s="17">
        <v>5.9273047753006E-2</v>
      </c>
      <c r="AS225" s="17"/>
      <c r="AT225" s="17">
        <v>0.110231872843189</v>
      </c>
      <c r="AU225" s="17">
        <v>9.1547248910310297E-2</v>
      </c>
      <c r="AV225" s="17">
        <v>0.10329129116251901</v>
      </c>
      <c r="AW225" s="17">
        <v>8.7345475110318094E-2</v>
      </c>
      <c r="AX225" s="17">
        <v>8.5727219230866694E-2</v>
      </c>
      <c r="AY225" s="17"/>
      <c r="AZ225" s="17">
        <v>8.8406462467964006E-2</v>
      </c>
      <c r="BA225" s="17">
        <v>9.9335410385593001E-2</v>
      </c>
      <c r="BB225" s="17">
        <v>0.123669401404089</v>
      </c>
      <c r="BC225" s="17">
        <v>5.1217997962874198E-2</v>
      </c>
      <c r="BD225" s="17">
        <v>8.4482537213591197E-2</v>
      </c>
      <c r="BE225" s="17">
        <v>0.105920934915047</v>
      </c>
      <c r="BF225" s="17">
        <v>0.103903146544958</v>
      </c>
      <c r="BG225" s="17">
        <v>0.104729252408278</v>
      </c>
      <c r="BH225" s="17">
        <v>8.6973228413860196E-2</v>
      </c>
      <c r="BI225" s="17">
        <v>0.11659079725864099</v>
      </c>
      <c r="BJ225" s="17">
        <v>0.11153555269567</v>
      </c>
      <c r="BK225" s="17">
        <v>6.9010952943820897E-2</v>
      </c>
      <c r="BL225" s="17">
        <v>8.5651078472613495E-2</v>
      </c>
      <c r="BM225" s="17">
        <v>9.7448146405296199E-2</v>
      </c>
      <c r="BN225" s="17">
        <v>0.12698023627037999</v>
      </c>
      <c r="BO225" s="17">
        <v>0.13719352631902601</v>
      </c>
      <c r="BP225" s="17"/>
      <c r="BQ225" s="17">
        <v>9.5109728341750605E-2</v>
      </c>
      <c r="BR225" s="17">
        <v>0.102505489064021</v>
      </c>
    </row>
    <row r="226" spans="2:70" x14ac:dyDescent="0.35">
      <c r="B226" t="s">
        <v>191</v>
      </c>
      <c r="C226" s="17">
        <v>0.17862226822815799</v>
      </c>
      <c r="D226" s="17">
        <v>0.17678026952384401</v>
      </c>
      <c r="E226" s="17">
        <v>0.18024274910036001</v>
      </c>
      <c r="F226" s="17"/>
      <c r="G226" s="17">
        <v>0.18916109109847201</v>
      </c>
      <c r="H226" s="17">
        <v>0.18876352570355601</v>
      </c>
      <c r="I226" s="17">
        <v>0.16775523164685099</v>
      </c>
      <c r="J226" s="17">
        <v>0.16471112884813799</v>
      </c>
      <c r="K226" s="17">
        <v>0.187414234039781</v>
      </c>
      <c r="L226" s="17">
        <v>0.17772042445556899</v>
      </c>
      <c r="M226" s="17"/>
      <c r="N226" s="17">
        <v>0.17155064788164801</v>
      </c>
      <c r="O226" s="17">
        <v>0.19379842832210001</v>
      </c>
      <c r="P226" s="17">
        <v>0.181961821046739</v>
      </c>
      <c r="Q226" s="17">
        <v>0.16693473144561299</v>
      </c>
      <c r="R226" s="17"/>
      <c r="S226" s="17">
        <v>0.182626201752321</v>
      </c>
      <c r="T226" s="17">
        <v>0.18839493113749201</v>
      </c>
      <c r="U226" s="17">
        <v>0.17538776814583801</v>
      </c>
      <c r="V226" s="17">
        <v>0.16922231022831399</v>
      </c>
      <c r="W226" s="17">
        <v>0.186739016682198</v>
      </c>
      <c r="X226" s="17">
        <v>0.17100718864084999</v>
      </c>
      <c r="Y226" s="17">
        <v>0.18215165646019599</v>
      </c>
      <c r="Z226" s="17">
        <v>0.202086646970255</v>
      </c>
      <c r="AA226" s="17">
        <v>0.18858076345546501</v>
      </c>
      <c r="AB226" s="17">
        <v>0.1592773996438</v>
      </c>
      <c r="AC226" s="17">
        <v>0.15606063289741801</v>
      </c>
      <c r="AD226" s="17">
        <v>0.176859302375068</v>
      </c>
      <c r="AE226" s="17"/>
      <c r="AF226" s="17">
        <v>0.18467574275367099</v>
      </c>
      <c r="AG226" s="17">
        <v>0.159906494692833</v>
      </c>
      <c r="AH226" s="17">
        <v>0.21301001143876799</v>
      </c>
      <c r="AI226" s="17"/>
      <c r="AJ226" s="17">
        <v>0.18723363549761601</v>
      </c>
      <c r="AK226" s="17">
        <v>0.16311477520359499</v>
      </c>
      <c r="AL226" s="17">
        <v>0.171010398028975</v>
      </c>
      <c r="AM226" s="17">
        <v>8.5716938466270307E-2</v>
      </c>
      <c r="AN226" s="17">
        <v>0.20279914117401401</v>
      </c>
      <c r="AO226" s="17"/>
      <c r="AP226" s="17">
        <v>0.18568217294955999</v>
      </c>
      <c r="AQ226" s="17">
        <v>0.162458127043168</v>
      </c>
      <c r="AR226" s="17">
        <v>0.18443143221295599</v>
      </c>
      <c r="AS226" s="17"/>
      <c r="AT226" s="17">
        <v>0.18526898374443501</v>
      </c>
      <c r="AU226" s="17">
        <v>0.17534211021910501</v>
      </c>
      <c r="AV226" s="17">
        <v>0.15805831077795399</v>
      </c>
      <c r="AW226" s="17">
        <v>0.213475991891203</v>
      </c>
      <c r="AX226" s="17">
        <v>0.138766568313829</v>
      </c>
      <c r="AY226" s="17"/>
      <c r="AZ226" s="17">
        <v>0.21428002184391401</v>
      </c>
      <c r="BA226" s="17">
        <v>0.19871879670947201</v>
      </c>
      <c r="BB226" s="17">
        <v>0.17487998965255699</v>
      </c>
      <c r="BC226" s="17">
        <v>0.22975318460713401</v>
      </c>
      <c r="BD226" s="17">
        <v>0.17025246259191701</v>
      </c>
      <c r="BE226" s="17">
        <v>0.17959404320666</v>
      </c>
      <c r="BF226" s="17">
        <v>0.20140520486784699</v>
      </c>
      <c r="BG226" s="17">
        <v>0.16513147656237401</v>
      </c>
      <c r="BH226" s="17">
        <v>0.19618176388184</v>
      </c>
      <c r="BI226" s="17">
        <v>0.15967885907572299</v>
      </c>
      <c r="BJ226" s="17">
        <v>0.16478693437890199</v>
      </c>
      <c r="BK226" s="17">
        <v>0.19457040033822501</v>
      </c>
      <c r="BL226" s="17">
        <v>0.13922694330223201</v>
      </c>
      <c r="BM226" s="17">
        <v>0.11848395362082099</v>
      </c>
      <c r="BN226" s="17">
        <v>0.15249044290265101</v>
      </c>
      <c r="BO226" s="17">
        <v>9.7544885308845794E-2</v>
      </c>
      <c r="BP226" s="17"/>
      <c r="BQ226" s="17">
        <v>0.175205221658885</v>
      </c>
      <c r="BR226" s="17">
        <v>0.17602660644618201</v>
      </c>
    </row>
    <row r="227" spans="2:70" x14ac:dyDescent="0.35">
      <c r="B227" t="s">
        <v>192</v>
      </c>
      <c r="C227" s="17">
        <v>0.220797294973681</v>
      </c>
      <c r="D227" s="17">
        <v>0.22058706964284699</v>
      </c>
      <c r="E227" s="17">
        <v>0.221395643910135</v>
      </c>
      <c r="F227" s="17"/>
      <c r="G227" s="17">
        <v>0.20959387028318999</v>
      </c>
      <c r="H227" s="17">
        <v>0.20261849228206799</v>
      </c>
      <c r="I227" s="17">
        <v>0.217759482396297</v>
      </c>
      <c r="J227" s="17">
        <v>0.21532281837414999</v>
      </c>
      <c r="K227" s="17">
        <v>0.22473212618438199</v>
      </c>
      <c r="L227" s="17">
        <v>0.24736253244617001</v>
      </c>
      <c r="M227" s="17"/>
      <c r="N227" s="17">
        <v>0.23838375944967799</v>
      </c>
      <c r="O227" s="17">
        <v>0.21718658163796201</v>
      </c>
      <c r="P227" s="17">
        <v>0.209080953800236</v>
      </c>
      <c r="Q227" s="17">
        <v>0.21691071511756899</v>
      </c>
      <c r="R227" s="17"/>
      <c r="S227" s="17">
        <v>0.19128635684456499</v>
      </c>
      <c r="T227" s="17">
        <v>0.233414898441273</v>
      </c>
      <c r="U227" s="17">
        <v>0.21854841035941799</v>
      </c>
      <c r="V227" s="17">
        <v>0.22243020483461601</v>
      </c>
      <c r="W227" s="17">
        <v>0.242901836796242</v>
      </c>
      <c r="X227" s="17">
        <v>0.181052855271189</v>
      </c>
      <c r="Y227" s="17">
        <v>0.23642787644220201</v>
      </c>
      <c r="Z227" s="17">
        <v>0.24991393924994099</v>
      </c>
      <c r="AA227" s="17">
        <v>0.240044108596458</v>
      </c>
      <c r="AB227" s="17">
        <v>0.219720933934482</v>
      </c>
      <c r="AC227" s="17">
        <v>0.209245331420535</v>
      </c>
      <c r="AD227" s="17">
        <v>0.24424234288631899</v>
      </c>
      <c r="AE227" s="17"/>
      <c r="AF227" s="17">
        <v>0.227630463293992</v>
      </c>
      <c r="AG227" s="17">
        <v>0.226006826415759</v>
      </c>
      <c r="AH227" s="17">
        <v>0.193901387617534</v>
      </c>
      <c r="AI227" s="17"/>
      <c r="AJ227" s="17">
        <v>0.21908736555576899</v>
      </c>
      <c r="AK227" s="17">
        <v>0.21702930658934599</v>
      </c>
      <c r="AL227" s="17">
        <v>0.24045453588818899</v>
      </c>
      <c r="AM227" s="17">
        <v>0.234292993115504</v>
      </c>
      <c r="AN227" s="17">
        <v>0.21205269826168099</v>
      </c>
      <c r="AO227" s="17"/>
      <c r="AP227" s="17">
        <v>0.21294286384040401</v>
      </c>
      <c r="AQ227" s="17">
        <v>0.228901412358021</v>
      </c>
      <c r="AR227" s="17">
        <v>0.24953903961218399</v>
      </c>
      <c r="AS227" s="17"/>
      <c r="AT227" s="17">
        <v>0.209377539795323</v>
      </c>
      <c r="AU227" s="17">
        <v>0.22569080520090901</v>
      </c>
      <c r="AV227" s="17">
        <v>0.20972103774686099</v>
      </c>
      <c r="AW227" s="17">
        <v>0.24205811763601001</v>
      </c>
      <c r="AX227" s="17">
        <v>0.272138067233964</v>
      </c>
      <c r="AY227" s="17"/>
      <c r="AZ227" s="17">
        <v>0.14859364604554801</v>
      </c>
      <c r="BA227" s="17">
        <v>0.15086629892471701</v>
      </c>
      <c r="BB227" s="17">
        <v>0.23225581936676601</v>
      </c>
      <c r="BC227" s="17">
        <v>0.25100412875803502</v>
      </c>
      <c r="BD227" s="17">
        <v>0.196738731542558</v>
      </c>
      <c r="BE227" s="17">
        <v>0.216128493532661</v>
      </c>
      <c r="BF227" s="17">
        <v>0.240423651373119</v>
      </c>
      <c r="BG227" s="17">
        <v>0.21957857489784</v>
      </c>
      <c r="BH227" s="17">
        <v>0.21470644410621501</v>
      </c>
      <c r="BI227" s="17">
        <v>0.17662597429284199</v>
      </c>
      <c r="BJ227" s="17">
        <v>0.220109424801093</v>
      </c>
      <c r="BK227" s="17">
        <v>0.229212710534383</v>
      </c>
      <c r="BL227" s="17">
        <v>0.24880861560262599</v>
      </c>
      <c r="BM227" s="17">
        <v>0.35061410766543299</v>
      </c>
      <c r="BN227" s="17">
        <v>0.253446844564721</v>
      </c>
      <c r="BO227" s="17">
        <v>0.23252603549624801</v>
      </c>
      <c r="BP227" s="17"/>
      <c r="BQ227" s="17">
        <v>0.22938410254084701</v>
      </c>
      <c r="BR227" s="17">
        <v>0.21691008902268799</v>
      </c>
    </row>
    <row r="228" spans="2:70" x14ac:dyDescent="0.35">
      <c r="B228" t="s">
        <v>193</v>
      </c>
      <c r="C228" s="17">
        <v>0.18135287233521</v>
      </c>
      <c r="D228" s="17">
        <v>0.19334395091272</v>
      </c>
      <c r="E228" s="17">
        <v>0.170816209698192</v>
      </c>
      <c r="F228" s="17"/>
      <c r="G228" s="17">
        <v>0.14513477067351599</v>
      </c>
      <c r="H228" s="17">
        <v>0.180959631970525</v>
      </c>
      <c r="I228" s="17">
        <v>0.18954986291513201</v>
      </c>
      <c r="J228" s="17">
        <v>0.17917253223537399</v>
      </c>
      <c r="K228" s="17">
        <v>0.20075431876292801</v>
      </c>
      <c r="L228" s="17">
        <v>0.18786967548870401</v>
      </c>
      <c r="M228" s="17"/>
      <c r="N228" s="17">
        <v>0.20721086914329301</v>
      </c>
      <c r="O228" s="17">
        <v>0.182964890610329</v>
      </c>
      <c r="P228" s="17">
        <v>0.17304706204661599</v>
      </c>
      <c r="Q228" s="17">
        <v>0.160462749758432</v>
      </c>
      <c r="R228" s="17"/>
      <c r="S228" s="17">
        <v>0.173195682927167</v>
      </c>
      <c r="T228" s="17">
        <v>0.17691029155575499</v>
      </c>
      <c r="U228" s="17">
        <v>0.17300372361966501</v>
      </c>
      <c r="V228" s="17">
        <v>0.18581931127572801</v>
      </c>
      <c r="W228" s="17">
        <v>0.19019051613041801</v>
      </c>
      <c r="X228" s="17">
        <v>0.20892698006968</v>
      </c>
      <c r="Y228" s="17">
        <v>0.172780821249542</v>
      </c>
      <c r="Z228" s="17">
        <v>0.16045817787355299</v>
      </c>
      <c r="AA228" s="17">
        <v>0.17860448406530799</v>
      </c>
      <c r="AB228" s="17">
        <v>0.19888816750097801</v>
      </c>
      <c r="AC228" s="17">
        <v>0.217932882890019</v>
      </c>
      <c r="AD228" s="17">
        <v>9.0991511218621202E-2</v>
      </c>
      <c r="AE228" s="17"/>
      <c r="AF228" s="17">
        <v>0.18231359542186201</v>
      </c>
      <c r="AG228" s="17">
        <v>0.19530078765653</v>
      </c>
      <c r="AH228" s="17">
        <v>0.15591314166242701</v>
      </c>
      <c r="AI228" s="17"/>
      <c r="AJ228" s="17">
        <v>0.20126524442814001</v>
      </c>
      <c r="AK228" s="17">
        <v>0.175317274937665</v>
      </c>
      <c r="AL228" s="17">
        <v>0.21235632912376701</v>
      </c>
      <c r="AM228" s="17">
        <v>0.11954537768097701</v>
      </c>
      <c r="AN228" s="17">
        <v>0.14777134206356199</v>
      </c>
      <c r="AO228" s="17"/>
      <c r="AP228" s="17">
        <v>0.206142833751772</v>
      </c>
      <c r="AQ228" s="17">
        <v>0.18328373678434101</v>
      </c>
      <c r="AR228" s="17">
        <v>0.195839159639805</v>
      </c>
      <c r="AS228" s="17"/>
      <c r="AT228" s="17">
        <v>0.15059445104482</v>
      </c>
      <c r="AU228" s="17">
        <v>0.17075350401543199</v>
      </c>
      <c r="AV228" s="17">
        <v>0.215843057836377</v>
      </c>
      <c r="AW228" s="17">
        <v>0.22308325525636</v>
      </c>
      <c r="AX228" s="17">
        <v>0.13819062297192</v>
      </c>
      <c r="AY228" s="17"/>
      <c r="AZ228" s="17">
        <v>0.163704981248431</v>
      </c>
      <c r="BA228" s="17">
        <v>0.16018678567120401</v>
      </c>
      <c r="BB228" s="17">
        <v>0.152909771422201</v>
      </c>
      <c r="BC228" s="17">
        <v>0.14541672398983099</v>
      </c>
      <c r="BD228" s="17">
        <v>0.19697266829543</v>
      </c>
      <c r="BE228" s="17">
        <v>0.160385837062574</v>
      </c>
      <c r="BF228" s="17">
        <v>0.17542735476908899</v>
      </c>
      <c r="BG228" s="17">
        <v>0.21356785958614299</v>
      </c>
      <c r="BH228" s="17">
        <v>0.20453063506661801</v>
      </c>
      <c r="BI228" s="17">
        <v>0.23082461834572399</v>
      </c>
      <c r="BJ228" s="17">
        <v>0.162610501461421</v>
      </c>
      <c r="BK228" s="17">
        <v>0.26523223798775197</v>
      </c>
      <c r="BL228" s="17">
        <v>0.193370763775293</v>
      </c>
      <c r="BM228" s="17">
        <v>0.22049736467533701</v>
      </c>
      <c r="BN228" s="17">
        <v>0.194690125997626</v>
      </c>
      <c r="BO228" s="17">
        <v>0.17451680872627001</v>
      </c>
      <c r="BP228" s="17"/>
      <c r="BQ228" s="17">
        <v>0.20150303526417901</v>
      </c>
      <c r="BR228" s="17">
        <v>0.17325383140227901</v>
      </c>
    </row>
    <row r="229" spans="2:70" x14ac:dyDescent="0.35">
      <c r="B229" t="s">
        <v>194</v>
      </c>
      <c r="C229" s="17">
        <v>0.173118639410721</v>
      </c>
      <c r="D229" s="17">
        <v>0.199771224174322</v>
      </c>
      <c r="E229" s="17">
        <v>0.14414686167294199</v>
      </c>
      <c r="F229" s="17"/>
      <c r="G229" s="17">
        <v>0.125805908182409</v>
      </c>
      <c r="H229" s="17">
        <v>0.14992728116301901</v>
      </c>
      <c r="I229" s="17">
        <v>0.20478791755655401</v>
      </c>
      <c r="J229" s="17">
        <v>0.20846862736555</v>
      </c>
      <c r="K229" s="17">
        <v>0.17421523959809501</v>
      </c>
      <c r="L229" s="17">
        <v>0.16796470151033799</v>
      </c>
      <c r="M229" s="17"/>
      <c r="N229" s="17">
        <v>0.14560119233185001</v>
      </c>
      <c r="O229" s="17">
        <v>0.16638530639601201</v>
      </c>
      <c r="P229" s="17">
        <v>0.18334573935687201</v>
      </c>
      <c r="Q229" s="17">
        <v>0.19810643972193201</v>
      </c>
      <c r="R229" s="17"/>
      <c r="S229" s="17">
        <v>0.180129744241355</v>
      </c>
      <c r="T229" s="17">
        <v>0.176244674048711</v>
      </c>
      <c r="U229" s="17">
        <v>0.19515737328601801</v>
      </c>
      <c r="V229" s="17">
        <v>0.16048069332845499</v>
      </c>
      <c r="W229" s="17">
        <v>0.11594697274126101</v>
      </c>
      <c r="X229" s="17">
        <v>0.15139667982351501</v>
      </c>
      <c r="Y229" s="17">
        <v>0.17818330524272799</v>
      </c>
      <c r="Z229" s="17">
        <v>0.13742860220481501</v>
      </c>
      <c r="AA229" s="17">
        <v>0.156366885823051</v>
      </c>
      <c r="AB229" s="17">
        <v>0.207868496372828</v>
      </c>
      <c r="AC229" s="17">
        <v>0.19184298416242199</v>
      </c>
      <c r="AD229" s="17">
        <v>0.264679220067006</v>
      </c>
      <c r="AE229" s="17"/>
      <c r="AF229" s="17">
        <v>0.17563030664780199</v>
      </c>
      <c r="AG229" s="17">
        <v>0.185661209922935</v>
      </c>
      <c r="AH229" s="17">
        <v>0.161116020384901</v>
      </c>
      <c r="AI229" s="17"/>
      <c r="AJ229" s="17">
        <v>0.15965356310484</v>
      </c>
      <c r="AK229" s="17">
        <v>0.18728857301510299</v>
      </c>
      <c r="AL229" s="17">
        <v>0.17991075242871901</v>
      </c>
      <c r="AM229" s="17">
        <v>0.23672352618336001</v>
      </c>
      <c r="AN229" s="17">
        <v>0.15502348380514899</v>
      </c>
      <c r="AO229" s="17"/>
      <c r="AP229" s="17">
        <v>0.144072168428242</v>
      </c>
      <c r="AQ229" s="17">
        <v>0.18184644771616201</v>
      </c>
      <c r="AR229" s="17">
        <v>0.170753422212235</v>
      </c>
      <c r="AS229" s="17"/>
      <c r="AT229" s="17">
        <v>0.18849746248066299</v>
      </c>
      <c r="AU229" s="17">
        <v>0.184097022540295</v>
      </c>
      <c r="AV229" s="17">
        <v>0.16966363174155899</v>
      </c>
      <c r="AW229" s="17">
        <v>0.109818188037141</v>
      </c>
      <c r="AX229" s="17">
        <v>0.24229073779704799</v>
      </c>
      <c r="AY229" s="17"/>
      <c r="AZ229" s="17">
        <v>0.19976996812926401</v>
      </c>
      <c r="BA229" s="17">
        <v>0.23358599729176199</v>
      </c>
      <c r="BB229" s="17">
        <v>0.189505832089715</v>
      </c>
      <c r="BC229" s="17">
        <v>0.20684390156947099</v>
      </c>
      <c r="BD229" s="17">
        <v>0.21068412450399401</v>
      </c>
      <c r="BE229" s="17">
        <v>0.16214638264883</v>
      </c>
      <c r="BF229" s="17">
        <v>0.14801008694894499</v>
      </c>
      <c r="BG229" s="17">
        <v>0.13987475655251499</v>
      </c>
      <c r="BH229" s="17">
        <v>0.14998515555321101</v>
      </c>
      <c r="BI229" s="17">
        <v>0.18414393934918499</v>
      </c>
      <c r="BJ229" s="17">
        <v>0.17790636688736999</v>
      </c>
      <c r="BK229" s="17">
        <v>0.142963405130664</v>
      </c>
      <c r="BL229" s="17">
        <v>0.16874677781108</v>
      </c>
      <c r="BM229" s="17">
        <v>6.7773826112923402E-2</v>
      </c>
      <c r="BN229" s="17">
        <v>0.15431543630005701</v>
      </c>
      <c r="BO229" s="17">
        <v>0.222146997860211</v>
      </c>
      <c r="BP229" s="17"/>
      <c r="BQ229" s="17">
        <v>0.182102434464427</v>
      </c>
      <c r="BR229" s="17">
        <v>0.171236916565606</v>
      </c>
    </row>
    <row r="230" spans="2:70" x14ac:dyDescent="0.35">
      <c r="C230" s="17"/>
      <c r="D230" s="17"/>
      <c r="E230" s="17"/>
      <c r="F230" s="17"/>
      <c r="G230" s="17"/>
      <c r="H230" s="17"/>
      <c r="I230" s="17"/>
      <c r="J230" s="17"/>
      <c r="K230" s="17"/>
      <c r="L230" s="17"/>
      <c r="M230" s="17"/>
      <c r="N230" s="17"/>
      <c r="O230" s="17"/>
      <c r="P230" s="17"/>
      <c r="Q230" s="17"/>
      <c r="R230" s="17"/>
      <c r="S230" s="17"/>
      <c r="T230" s="17"/>
      <c r="U230" s="17"/>
      <c r="V230" s="17"/>
      <c r="W230" s="17"/>
      <c r="X230" s="17"/>
      <c r="Y230" s="17"/>
      <c r="Z230" s="17"/>
      <c r="AA230" s="17"/>
      <c r="AB230" s="17"/>
      <c r="AC230" s="17"/>
      <c r="AD230" s="17"/>
      <c r="AE230" s="17"/>
      <c r="AF230" s="17"/>
      <c r="AG230" s="17"/>
      <c r="AH230" s="17"/>
      <c r="AI230" s="17"/>
      <c r="AJ230" s="17"/>
      <c r="AK230" s="17"/>
      <c r="AL230" s="17"/>
      <c r="AM230" s="17"/>
      <c r="AN230" s="17"/>
      <c r="AO230" s="17"/>
      <c r="AP230" s="17"/>
      <c r="AQ230" s="17"/>
      <c r="AR230" s="17"/>
      <c r="AS230" s="17"/>
      <c r="AT230" s="17"/>
      <c r="AU230" s="17"/>
      <c r="AV230" s="17"/>
      <c r="AW230" s="17"/>
      <c r="AX230" s="17"/>
      <c r="AY230" s="17"/>
      <c r="AZ230" s="17"/>
      <c r="BA230" s="17"/>
      <c r="BB230" s="17"/>
      <c r="BC230" s="17"/>
      <c r="BD230" s="17"/>
      <c r="BE230" s="17"/>
      <c r="BF230" s="17"/>
      <c r="BG230" s="17"/>
      <c r="BH230" s="17"/>
      <c r="BI230" s="17"/>
      <c r="BJ230" s="17"/>
      <c r="BK230" s="17"/>
      <c r="BL230" s="17"/>
      <c r="BM230" s="17"/>
      <c r="BN230" s="17"/>
      <c r="BO230" s="17"/>
      <c r="BP230" s="17"/>
      <c r="BQ230" s="17"/>
      <c r="BR230" s="17"/>
    </row>
    <row r="231" spans="2:70" x14ac:dyDescent="0.35">
      <c r="B231" s="6" t="s">
        <v>202</v>
      </c>
      <c r="C231" s="17"/>
      <c r="D231" s="17"/>
      <c r="E231" s="17"/>
      <c r="F231" s="17"/>
      <c r="G231" s="17"/>
      <c r="H231" s="17"/>
      <c r="I231" s="17"/>
      <c r="J231" s="17"/>
      <c r="K231" s="17"/>
      <c r="L231" s="17"/>
      <c r="M231" s="17"/>
      <c r="N231" s="17"/>
      <c r="O231" s="17"/>
      <c r="P231" s="17"/>
      <c r="Q231" s="17"/>
      <c r="R231" s="17"/>
      <c r="S231" s="17"/>
      <c r="T231" s="17"/>
      <c r="U231" s="17"/>
      <c r="V231" s="17"/>
      <c r="W231" s="17"/>
      <c r="X231" s="17"/>
      <c r="Y231" s="17"/>
      <c r="Z231" s="17"/>
      <c r="AA231" s="17"/>
      <c r="AB231" s="17"/>
      <c r="AC231" s="17"/>
      <c r="AD231" s="17"/>
      <c r="AE231" s="17"/>
      <c r="AF231" s="17"/>
      <c r="AG231" s="17"/>
      <c r="AH231" s="17"/>
      <c r="AI231" s="17"/>
      <c r="AJ231" s="17"/>
      <c r="AK231" s="17"/>
      <c r="AL231" s="17"/>
      <c r="AM231" s="17"/>
      <c r="AN231" s="17"/>
      <c r="AO231" s="17"/>
      <c r="AP231" s="17"/>
      <c r="AQ231" s="17"/>
      <c r="AR231" s="17"/>
      <c r="AS231" s="17"/>
      <c r="AT231" s="17"/>
      <c r="AU231" s="17"/>
      <c r="AV231" s="17"/>
      <c r="AW231" s="17"/>
      <c r="AX231" s="17"/>
      <c r="AY231" s="17"/>
      <c r="AZ231" s="17"/>
      <c r="BA231" s="17"/>
      <c r="BB231" s="17"/>
      <c r="BC231" s="17"/>
      <c r="BD231" s="17"/>
      <c r="BE231" s="17"/>
      <c r="BF231" s="17"/>
      <c r="BG231" s="17"/>
      <c r="BH231" s="17"/>
      <c r="BI231" s="17"/>
      <c r="BJ231" s="17"/>
      <c r="BK231" s="17"/>
      <c r="BL231" s="17"/>
      <c r="BM231" s="17"/>
      <c r="BN231" s="17"/>
      <c r="BO231" s="17"/>
      <c r="BP231" s="17"/>
      <c r="BQ231" s="17"/>
      <c r="BR231" s="17"/>
    </row>
    <row r="232" spans="2:70" x14ac:dyDescent="0.35">
      <c r="B232" s="24" t="s">
        <v>97</v>
      </c>
      <c r="C232" s="17"/>
      <c r="D232" s="17"/>
      <c r="E232" s="17"/>
      <c r="F232" s="17"/>
      <c r="G232" s="17"/>
      <c r="H232" s="17"/>
      <c r="I232" s="17"/>
      <c r="J232" s="17"/>
      <c r="K232" s="17"/>
      <c r="L232" s="17"/>
      <c r="M232" s="17"/>
      <c r="N232" s="17"/>
      <c r="O232" s="17"/>
      <c r="P232" s="17"/>
      <c r="Q232" s="17"/>
      <c r="R232" s="17"/>
      <c r="S232" s="17"/>
      <c r="T232" s="17"/>
      <c r="U232" s="17"/>
      <c r="V232" s="17"/>
      <c r="W232" s="17"/>
      <c r="X232" s="17"/>
      <c r="Y232" s="17"/>
      <c r="Z232" s="17"/>
      <c r="AA232" s="17"/>
      <c r="AB232" s="17"/>
      <c r="AC232" s="17"/>
      <c r="AD232" s="17"/>
      <c r="AE232" s="17"/>
      <c r="AF232" s="17"/>
      <c r="AG232" s="17"/>
      <c r="AH232" s="17"/>
      <c r="AI232" s="17"/>
      <c r="AJ232" s="17"/>
      <c r="AK232" s="17"/>
      <c r="AL232" s="17"/>
      <c r="AM232" s="17"/>
      <c r="AN232" s="17"/>
      <c r="AO232" s="17"/>
      <c r="AP232" s="17"/>
      <c r="AQ232" s="17"/>
      <c r="AR232" s="17"/>
      <c r="AS232" s="17"/>
      <c r="AT232" s="17"/>
      <c r="AU232" s="17"/>
      <c r="AV232" s="17"/>
      <c r="AW232" s="17"/>
      <c r="AX232" s="17"/>
      <c r="AY232" s="17"/>
      <c r="AZ232" s="17"/>
      <c r="BA232" s="17"/>
      <c r="BB232" s="17"/>
      <c r="BC232" s="17"/>
      <c r="BD232" s="17"/>
      <c r="BE232" s="17"/>
      <c r="BF232" s="17"/>
      <c r="BG232" s="17"/>
      <c r="BH232" s="17"/>
      <c r="BI232" s="17"/>
      <c r="BJ232" s="17"/>
      <c r="BK232" s="17"/>
      <c r="BL232" s="17"/>
      <c r="BM232" s="17"/>
      <c r="BN232" s="17"/>
      <c r="BO232" s="17"/>
      <c r="BP232" s="17"/>
      <c r="BQ232" s="17"/>
      <c r="BR232" s="17"/>
    </row>
    <row r="233" spans="2:70" x14ac:dyDescent="0.35">
      <c r="B233" t="s">
        <v>188</v>
      </c>
      <c r="C233" s="17">
        <v>7.6997035714233303E-2</v>
      </c>
      <c r="D233" s="17">
        <v>7.9795668426251701E-2</v>
      </c>
      <c r="E233" s="17">
        <v>7.4203984582724397E-2</v>
      </c>
      <c r="F233" s="17"/>
      <c r="G233" s="17">
        <v>5.2608188258040998E-2</v>
      </c>
      <c r="H233" s="17">
        <v>5.3482118458068002E-2</v>
      </c>
      <c r="I233" s="17">
        <v>6.5981068519959399E-2</v>
      </c>
      <c r="J233" s="17">
        <v>9.1982981682233497E-2</v>
      </c>
      <c r="K233" s="17">
        <v>9.6963378777788101E-2</v>
      </c>
      <c r="L233" s="17">
        <v>9.5726945318576201E-2</v>
      </c>
      <c r="M233" s="17"/>
      <c r="N233" s="17">
        <v>5.7169623633080098E-2</v>
      </c>
      <c r="O233" s="17">
        <v>7.0243935718550199E-2</v>
      </c>
      <c r="P233" s="17">
        <v>9.0171909608147402E-2</v>
      </c>
      <c r="Q233" s="17">
        <v>9.1912386726702697E-2</v>
      </c>
      <c r="R233" s="17"/>
      <c r="S233" s="17">
        <v>4.2672505057017598E-2</v>
      </c>
      <c r="T233" s="17">
        <v>8.1498331309525093E-2</v>
      </c>
      <c r="U233" s="17">
        <v>6.7253939569639806E-2</v>
      </c>
      <c r="V233" s="17">
        <v>8.0309062375237106E-2</v>
      </c>
      <c r="W233" s="17">
        <v>0.101137602141815</v>
      </c>
      <c r="X233" s="17">
        <v>0.103423361889156</v>
      </c>
      <c r="Y233" s="17">
        <v>9.5440295875242401E-2</v>
      </c>
      <c r="Z233" s="17">
        <v>9.3391351111810295E-2</v>
      </c>
      <c r="AA233" s="17">
        <v>7.2965316012368706E-2</v>
      </c>
      <c r="AB233" s="17">
        <v>6.6703208731650795E-2</v>
      </c>
      <c r="AC233" s="17">
        <v>8.2623705107403397E-2</v>
      </c>
      <c r="AD233" s="17">
        <v>6.3387610496575694E-2</v>
      </c>
      <c r="AE233" s="17"/>
      <c r="AF233" s="17">
        <v>0.10854002971489</v>
      </c>
      <c r="AG233" s="17">
        <v>5.2293422027296498E-2</v>
      </c>
      <c r="AH233" s="17">
        <v>8.27763433525842E-2</v>
      </c>
      <c r="AI233" s="17"/>
      <c r="AJ233" s="17">
        <v>8.6397364185114497E-2</v>
      </c>
      <c r="AK233" s="17">
        <v>6.00755298310897E-2</v>
      </c>
      <c r="AL233" s="17">
        <v>6.8677503414203395E-2</v>
      </c>
      <c r="AM233" s="17">
        <v>0.18848682948159601</v>
      </c>
      <c r="AN233" s="17">
        <v>9.7908812924647703E-2</v>
      </c>
      <c r="AO233" s="17"/>
      <c r="AP233" s="17">
        <v>7.4428925578415697E-2</v>
      </c>
      <c r="AQ233" s="17">
        <v>5.3670725464501003E-2</v>
      </c>
      <c r="AR233" s="17">
        <v>7.7196291548651305E-2</v>
      </c>
      <c r="AS233" s="17"/>
      <c r="AT233" s="17">
        <v>9.46377281815938E-2</v>
      </c>
      <c r="AU233" s="17">
        <v>8.1913945340986602E-2</v>
      </c>
      <c r="AV233" s="17">
        <v>5.6145670153207601E-2</v>
      </c>
      <c r="AW233" s="17">
        <v>3.03461000176171E-2</v>
      </c>
      <c r="AX233" s="17">
        <v>4.2418415800175899E-2</v>
      </c>
      <c r="AY233" s="17"/>
      <c r="AZ233" s="17">
        <v>7.9787197027608503E-2</v>
      </c>
      <c r="BA233" s="17">
        <v>0.10424075890475901</v>
      </c>
      <c r="BB233" s="17">
        <v>7.9299463404677195E-2</v>
      </c>
      <c r="BC233" s="17">
        <v>0.110714636476068</v>
      </c>
      <c r="BD233" s="17">
        <v>6.6780517875481005E-2</v>
      </c>
      <c r="BE233" s="17">
        <v>7.4709880798545306E-2</v>
      </c>
      <c r="BF233" s="17">
        <v>8.0641690666937604E-2</v>
      </c>
      <c r="BG233" s="17">
        <v>0.11215251401225799</v>
      </c>
      <c r="BH233" s="17">
        <v>7.5033144214804406E-2</v>
      </c>
      <c r="BI233" s="17">
        <v>6.5944012233675603E-2</v>
      </c>
      <c r="BJ233" s="17">
        <v>6.7952959500506199E-2</v>
      </c>
      <c r="BK233" s="17">
        <v>5.1030449824397403E-2</v>
      </c>
      <c r="BL233" s="17">
        <v>6.5566258927224202E-2</v>
      </c>
      <c r="BM233" s="17">
        <v>5.49117745434426E-2</v>
      </c>
      <c r="BN233" s="17">
        <v>3.0881251346008502E-2</v>
      </c>
      <c r="BO233" s="17">
        <v>4.6720764379220098E-2</v>
      </c>
      <c r="BP233" s="17"/>
      <c r="BQ233" s="17">
        <v>3.2214955351004299E-2</v>
      </c>
      <c r="BR233" s="17">
        <v>9.8244382652989695E-2</v>
      </c>
    </row>
    <row r="234" spans="2:70" x14ac:dyDescent="0.35">
      <c r="B234" t="s">
        <v>189</v>
      </c>
      <c r="C234" s="17">
        <v>0.145490790884584</v>
      </c>
      <c r="D234" s="17">
        <v>0.14557112624268001</v>
      </c>
      <c r="E234" s="17">
        <v>0.143710448874633</v>
      </c>
      <c r="F234" s="17"/>
      <c r="G234" s="17">
        <v>0.117670635983377</v>
      </c>
      <c r="H234" s="17">
        <v>0.113555231199595</v>
      </c>
      <c r="I234" s="17">
        <v>0.13382147021335999</v>
      </c>
      <c r="J234" s="17">
        <v>0.160282168802938</v>
      </c>
      <c r="K234" s="17">
        <v>0.194402431574458</v>
      </c>
      <c r="L234" s="17">
        <v>0.15465322996832301</v>
      </c>
      <c r="M234" s="17"/>
      <c r="N234" s="17">
        <v>0.13625247371406701</v>
      </c>
      <c r="O234" s="17">
        <v>0.157327181795717</v>
      </c>
      <c r="P234" s="17">
        <v>0.136554763017013</v>
      </c>
      <c r="Q234" s="17">
        <v>0.151969948646518</v>
      </c>
      <c r="R234" s="17"/>
      <c r="S234" s="17">
        <v>0.105833320050381</v>
      </c>
      <c r="T234" s="17">
        <v>0.16773457652948801</v>
      </c>
      <c r="U234" s="17">
        <v>0.15660937128247701</v>
      </c>
      <c r="V234" s="17">
        <v>0.13826361170943199</v>
      </c>
      <c r="W234" s="17">
        <v>0.14929815559328999</v>
      </c>
      <c r="X234" s="17">
        <v>0.119627395981621</v>
      </c>
      <c r="Y234" s="17">
        <v>0.15501275708401099</v>
      </c>
      <c r="Z234" s="17">
        <v>0.181479381698643</v>
      </c>
      <c r="AA234" s="17">
        <v>0.153104005195418</v>
      </c>
      <c r="AB234" s="17">
        <v>0.14975819346335401</v>
      </c>
      <c r="AC234" s="17">
        <v>0.13421595751878501</v>
      </c>
      <c r="AD234" s="17">
        <v>0.199955582675197</v>
      </c>
      <c r="AE234" s="17"/>
      <c r="AF234" s="17">
        <v>0.16531494311872899</v>
      </c>
      <c r="AG234" s="17">
        <v>0.13708047446757601</v>
      </c>
      <c r="AH234" s="17">
        <v>0.14479179165747999</v>
      </c>
      <c r="AI234" s="17"/>
      <c r="AJ234" s="17">
        <v>0.169667432518571</v>
      </c>
      <c r="AK234" s="17">
        <v>0.122355768413974</v>
      </c>
      <c r="AL234" s="17">
        <v>0.122764859574157</v>
      </c>
      <c r="AM234" s="17">
        <v>8.6798100633756495E-2</v>
      </c>
      <c r="AN234" s="17">
        <v>0.15818520977275399</v>
      </c>
      <c r="AO234" s="17"/>
      <c r="AP234" s="17">
        <v>0.16264724365045799</v>
      </c>
      <c r="AQ234" s="17">
        <v>0.12388172335137899</v>
      </c>
      <c r="AR234" s="17">
        <v>0.12887406288693801</v>
      </c>
      <c r="AS234" s="17"/>
      <c r="AT234" s="17">
        <v>0.17040886390749199</v>
      </c>
      <c r="AU234" s="17">
        <v>0.155081750664571</v>
      </c>
      <c r="AV234" s="17">
        <v>0.126990690094339</v>
      </c>
      <c r="AW234" s="17">
        <v>0.117042704896837</v>
      </c>
      <c r="AX234" s="17">
        <v>3.7877266534479898E-2</v>
      </c>
      <c r="AY234" s="17"/>
      <c r="AZ234" s="17">
        <v>2.5319072900912801E-2</v>
      </c>
      <c r="BA234" s="17">
        <v>0.17942847711978599</v>
      </c>
      <c r="BB234" s="17">
        <v>0.14759892493183799</v>
      </c>
      <c r="BC234" s="17">
        <v>0.13081266513363601</v>
      </c>
      <c r="BD234" s="17">
        <v>0.13447006066876199</v>
      </c>
      <c r="BE234" s="17">
        <v>0.180183279929549</v>
      </c>
      <c r="BF234" s="17">
        <v>0.13408666671609001</v>
      </c>
      <c r="BG234" s="17">
        <v>0.13099603052953601</v>
      </c>
      <c r="BH234" s="17">
        <v>0.137548120332186</v>
      </c>
      <c r="BI234" s="17">
        <v>0.149273604224364</v>
      </c>
      <c r="BJ234" s="17">
        <v>0.13218922527149701</v>
      </c>
      <c r="BK234" s="17">
        <v>0.146570693459636</v>
      </c>
      <c r="BL234" s="17">
        <v>0.162406031106654</v>
      </c>
      <c r="BM234" s="17">
        <v>0.14354198533870599</v>
      </c>
      <c r="BN234" s="17">
        <v>0.25342692180062998</v>
      </c>
      <c r="BO234" s="17">
        <v>0.105873974644644</v>
      </c>
      <c r="BP234" s="17"/>
      <c r="BQ234" s="17">
        <v>9.9420768672028606E-2</v>
      </c>
      <c r="BR234" s="17">
        <v>0.16932975651842</v>
      </c>
    </row>
    <row r="235" spans="2:70" x14ac:dyDescent="0.35">
      <c r="B235" t="s">
        <v>190</v>
      </c>
      <c r="C235" s="17">
        <v>0.200118032611874</v>
      </c>
      <c r="D235" s="17">
        <v>0.19662118650799801</v>
      </c>
      <c r="E235" s="17">
        <v>0.20434679603501599</v>
      </c>
      <c r="F235" s="17"/>
      <c r="G235" s="17">
        <v>0.19591869948663501</v>
      </c>
      <c r="H235" s="17">
        <v>0.177521370573513</v>
      </c>
      <c r="I235" s="17">
        <v>0.196807042620815</v>
      </c>
      <c r="J235" s="17">
        <v>0.19269905840486201</v>
      </c>
      <c r="K235" s="17">
        <v>0.22272705481885799</v>
      </c>
      <c r="L235" s="17">
        <v>0.21491536154504801</v>
      </c>
      <c r="M235" s="17"/>
      <c r="N235" s="17">
        <v>0.18429295671628901</v>
      </c>
      <c r="O235" s="17">
        <v>0.23004802552065101</v>
      </c>
      <c r="P235" s="17">
        <v>0.181770741386233</v>
      </c>
      <c r="Q235" s="17">
        <v>0.20160643868688799</v>
      </c>
      <c r="R235" s="17"/>
      <c r="S235" s="17">
        <v>0.15739700002171</v>
      </c>
      <c r="T235" s="17">
        <v>0.20666239400852701</v>
      </c>
      <c r="U235" s="17">
        <v>0.18903520537825799</v>
      </c>
      <c r="V235" s="17">
        <v>0.24130976298057999</v>
      </c>
      <c r="W235" s="17">
        <v>0.16922594272097499</v>
      </c>
      <c r="X235" s="17">
        <v>0.205727572439762</v>
      </c>
      <c r="Y235" s="17">
        <v>0.19101003368962899</v>
      </c>
      <c r="Z235" s="17">
        <v>0.23291140184829601</v>
      </c>
      <c r="AA235" s="17">
        <v>0.190985962874621</v>
      </c>
      <c r="AB235" s="17">
        <v>0.225404636277553</v>
      </c>
      <c r="AC235" s="17">
        <v>0.21463379836034699</v>
      </c>
      <c r="AD235" s="17">
        <v>0.24672703271024901</v>
      </c>
      <c r="AE235" s="17"/>
      <c r="AF235" s="17">
        <v>0.21073246356431</v>
      </c>
      <c r="AG235" s="17">
        <v>0.19270119994284199</v>
      </c>
      <c r="AH235" s="17">
        <v>0.19096436638782399</v>
      </c>
      <c r="AI235" s="17"/>
      <c r="AJ235" s="17">
        <v>0.211927366814706</v>
      </c>
      <c r="AK235" s="17">
        <v>0.20339860236121099</v>
      </c>
      <c r="AL235" s="17">
        <v>0.17991336555832599</v>
      </c>
      <c r="AM235" s="17">
        <v>0.24602351330240499</v>
      </c>
      <c r="AN235" s="17">
        <v>0.19163520849471399</v>
      </c>
      <c r="AO235" s="17"/>
      <c r="AP235" s="17">
        <v>0.20254445582394501</v>
      </c>
      <c r="AQ235" s="17">
        <v>0.211625478267088</v>
      </c>
      <c r="AR235" s="17">
        <v>0.146029223952723</v>
      </c>
      <c r="AS235" s="17"/>
      <c r="AT235" s="17">
        <v>0.21461671027395199</v>
      </c>
      <c r="AU235" s="17">
        <v>0.217586753560681</v>
      </c>
      <c r="AV235" s="17">
        <v>0.19148486832159001</v>
      </c>
      <c r="AW235" s="17">
        <v>0.155058708205975</v>
      </c>
      <c r="AX235" s="17">
        <v>0.112388071267453</v>
      </c>
      <c r="AY235" s="17"/>
      <c r="AZ235" s="17">
        <v>0.18929357081411299</v>
      </c>
      <c r="BA235" s="17">
        <v>0.17407551351138101</v>
      </c>
      <c r="BB235" s="17">
        <v>0.25070611857219</v>
      </c>
      <c r="BC235" s="17">
        <v>0.18746486570004001</v>
      </c>
      <c r="BD235" s="17">
        <v>0.19342313733893801</v>
      </c>
      <c r="BE235" s="17">
        <v>0.180824260739193</v>
      </c>
      <c r="BF235" s="17">
        <v>0.20721334456107701</v>
      </c>
      <c r="BG235" s="17">
        <v>0.19283265849218401</v>
      </c>
      <c r="BH235" s="17">
        <v>0.21752394483565701</v>
      </c>
      <c r="BI235" s="17">
        <v>0.16278645525612401</v>
      </c>
      <c r="BJ235" s="17">
        <v>0.22821410064887299</v>
      </c>
      <c r="BK235" s="17">
        <v>0.19266309736849399</v>
      </c>
      <c r="BL235" s="17">
        <v>0.20655025779504799</v>
      </c>
      <c r="BM235" s="17">
        <v>0.24403800372960999</v>
      </c>
      <c r="BN235" s="17">
        <v>0.20957858051466099</v>
      </c>
      <c r="BO235" s="17">
        <v>0.19069128192822801</v>
      </c>
      <c r="BP235" s="17"/>
      <c r="BQ235" s="17">
        <v>0.149905453630549</v>
      </c>
      <c r="BR235" s="17">
        <v>0.22126491328718401</v>
      </c>
    </row>
    <row r="236" spans="2:70" x14ac:dyDescent="0.35">
      <c r="B236" t="s">
        <v>191</v>
      </c>
      <c r="C236" s="17">
        <v>0.29496856322711701</v>
      </c>
      <c r="D236" s="17">
        <v>0.28064209946776097</v>
      </c>
      <c r="E236" s="17">
        <v>0.308919217418613</v>
      </c>
      <c r="F236" s="17"/>
      <c r="G236" s="17">
        <v>0.32126856607520099</v>
      </c>
      <c r="H236" s="17">
        <v>0.26319834141992099</v>
      </c>
      <c r="I236" s="17">
        <v>0.26938089317630198</v>
      </c>
      <c r="J236" s="17">
        <v>0.29725709473355699</v>
      </c>
      <c r="K236" s="17">
        <v>0.29224827491258998</v>
      </c>
      <c r="L236" s="17">
        <v>0.32415683803591799</v>
      </c>
      <c r="M236" s="17"/>
      <c r="N236" s="17">
        <v>0.29982545317915898</v>
      </c>
      <c r="O236" s="17">
        <v>0.299421525897129</v>
      </c>
      <c r="P236" s="17">
        <v>0.29331986267436599</v>
      </c>
      <c r="Q236" s="17">
        <v>0.28656003741272001</v>
      </c>
      <c r="R236" s="17"/>
      <c r="S236" s="17">
        <v>0.26361657289305501</v>
      </c>
      <c r="T236" s="17">
        <v>0.28160900822181001</v>
      </c>
      <c r="U236" s="17">
        <v>0.36108549207496698</v>
      </c>
      <c r="V236" s="17">
        <v>0.30677279511450101</v>
      </c>
      <c r="W236" s="17">
        <v>0.34283152827275698</v>
      </c>
      <c r="X236" s="17">
        <v>0.28535958241759701</v>
      </c>
      <c r="Y236" s="17">
        <v>0.31606518624437502</v>
      </c>
      <c r="Z236" s="17">
        <v>0.28804529852968902</v>
      </c>
      <c r="AA236" s="17">
        <v>0.285039327293374</v>
      </c>
      <c r="AB236" s="17">
        <v>0.28933540085828902</v>
      </c>
      <c r="AC236" s="17">
        <v>0.30577133571716097</v>
      </c>
      <c r="AD236" s="17">
        <v>0.19248585899748999</v>
      </c>
      <c r="AE236" s="17"/>
      <c r="AF236" s="17">
        <v>0.27478760061201601</v>
      </c>
      <c r="AG236" s="17">
        <v>0.30476569652339502</v>
      </c>
      <c r="AH236" s="17">
        <v>0.27900747509913698</v>
      </c>
      <c r="AI236" s="17"/>
      <c r="AJ236" s="17">
        <v>0.29234054749747002</v>
      </c>
      <c r="AK236" s="17">
        <v>0.28867832625547901</v>
      </c>
      <c r="AL236" s="17">
        <v>0.26205385819756299</v>
      </c>
      <c r="AM236" s="17">
        <v>0.212678667212918</v>
      </c>
      <c r="AN236" s="17">
        <v>0.30830593243653798</v>
      </c>
      <c r="AO236" s="17"/>
      <c r="AP236" s="17">
        <v>0.27930999299050502</v>
      </c>
      <c r="AQ236" s="17">
        <v>0.296623658656745</v>
      </c>
      <c r="AR236" s="17">
        <v>0.27205898037918402</v>
      </c>
      <c r="AS236" s="17"/>
      <c r="AT236" s="17">
        <v>0.30152613439820403</v>
      </c>
      <c r="AU236" s="17">
        <v>0.29963137347547902</v>
      </c>
      <c r="AV236" s="17">
        <v>0.29300407201915502</v>
      </c>
      <c r="AW236" s="17">
        <v>0.286590500063095</v>
      </c>
      <c r="AX236" s="17">
        <v>0.22932174213645701</v>
      </c>
      <c r="AY236" s="17"/>
      <c r="AZ236" s="17">
        <v>0.26152107921135698</v>
      </c>
      <c r="BA236" s="17">
        <v>0.27375094564528801</v>
      </c>
      <c r="BB236" s="17">
        <v>0.27918887716886298</v>
      </c>
      <c r="BC236" s="17">
        <v>0.29036552529309201</v>
      </c>
      <c r="BD236" s="17">
        <v>0.34626666728315703</v>
      </c>
      <c r="BE236" s="17">
        <v>0.30515395567492998</v>
      </c>
      <c r="BF236" s="17">
        <v>0.26107302214223899</v>
      </c>
      <c r="BG236" s="17">
        <v>0.30121628521647598</v>
      </c>
      <c r="BH236" s="17">
        <v>0.28952518369518498</v>
      </c>
      <c r="BI236" s="17">
        <v>0.34284998043699899</v>
      </c>
      <c r="BJ236" s="17">
        <v>0.29883530885017401</v>
      </c>
      <c r="BK236" s="17">
        <v>0.28020061058516199</v>
      </c>
      <c r="BL236" s="17">
        <v>0.25993028565056298</v>
      </c>
      <c r="BM236" s="17">
        <v>0.30196062921935402</v>
      </c>
      <c r="BN236" s="17">
        <v>0.22832132922919801</v>
      </c>
      <c r="BO236" s="17">
        <v>0.27861031044309098</v>
      </c>
      <c r="BP236" s="17"/>
      <c r="BQ236" s="17">
        <v>0.29096219980112398</v>
      </c>
      <c r="BR236" s="17">
        <v>0.298267677952615</v>
      </c>
    </row>
    <row r="237" spans="2:70" x14ac:dyDescent="0.35">
      <c r="B237" t="s">
        <v>192</v>
      </c>
      <c r="C237" s="17">
        <v>0.15697944193070401</v>
      </c>
      <c r="D237" s="17">
        <v>0.17035440362229901</v>
      </c>
      <c r="E237" s="17">
        <v>0.144517360063248</v>
      </c>
      <c r="F237" s="17"/>
      <c r="G237" s="17">
        <v>0.16145416301451901</v>
      </c>
      <c r="H237" s="17">
        <v>0.19161757775298899</v>
      </c>
      <c r="I237" s="17">
        <v>0.17460055305364799</v>
      </c>
      <c r="J237" s="17">
        <v>0.15343909846825499</v>
      </c>
      <c r="K237" s="17">
        <v>0.12145593690552101</v>
      </c>
      <c r="L237" s="17">
        <v>0.13812763562809899</v>
      </c>
      <c r="M237" s="17"/>
      <c r="N237" s="17">
        <v>0.17823740253662301</v>
      </c>
      <c r="O237" s="17">
        <v>0.141062597130543</v>
      </c>
      <c r="P237" s="17">
        <v>0.16968002524159601</v>
      </c>
      <c r="Q237" s="17">
        <v>0.14142266565519299</v>
      </c>
      <c r="R237" s="17"/>
      <c r="S237" s="17">
        <v>0.22362042522337</v>
      </c>
      <c r="T237" s="17">
        <v>0.14401519109929001</v>
      </c>
      <c r="U237" s="17">
        <v>0.136391397656873</v>
      </c>
      <c r="V237" s="17">
        <v>0.120983540399785</v>
      </c>
      <c r="W237" s="17">
        <v>9.1857558383690294E-2</v>
      </c>
      <c r="X237" s="17">
        <v>0.14816200417509401</v>
      </c>
      <c r="Y237" s="17">
        <v>0.16806337780299699</v>
      </c>
      <c r="Z237" s="17">
        <v>0.119960091272461</v>
      </c>
      <c r="AA237" s="17">
        <v>0.184114255373513</v>
      </c>
      <c r="AB237" s="17">
        <v>0.14686973768737099</v>
      </c>
      <c r="AC237" s="17">
        <v>0.17680572529616601</v>
      </c>
      <c r="AD237" s="17">
        <v>0.160866371400154</v>
      </c>
      <c r="AE237" s="17"/>
      <c r="AF237" s="17">
        <v>0.14188476381616</v>
      </c>
      <c r="AG237" s="17">
        <v>0.16587473484249901</v>
      </c>
      <c r="AH237" s="17">
        <v>0.16463942628296399</v>
      </c>
      <c r="AI237" s="17"/>
      <c r="AJ237" s="17">
        <v>0.14088882316564999</v>
      </c>
      <c r="AK237" s="17">
        <v>0.16606657279354101</v>
      </c>
      <c r="AL237" s="17">
        <v>0.19633372926154399</v>
      </c>
      <c r="AM237" s="17">
        <v>0.11834127659360701</v>
      </c>
      <c r="AN237" s="17">
        <v>0.13766971292427899</v>
      </c>
      <c r="AO237" s="17"/>
      <c r="AP237" s="17">
        <v>0.14878311292665</v>
      </c>
      <c r="AQ237" s="17">
        <v>0.170766212600586</v>
      </c>
      <c r="AR237" s="17">
        <v>0.208760574721918</v>
      </c>
      <c r="AS237" s="17"/>
      <c r="AT237" s="17">
        <v>0.130593609490118</v>
      </c>
      <c r="AU237" s="17">
        <v>0.141162522649635</v>
      </c>
      <c r="AV237" s="17">
        <v>0.17800596148803699</v>
      </c>
      <c r="AW237" s="17">
        <v>0.22555820330771501</v>
      </c>
      <c r="AX237" s="17">
        <v>0.251445146021615</v>
      </c>
      <c r="AY237" s="17"/>
      <c r="AZ237" s="17">
        <v>0.22253271476248301</v>
      </c>
      <c r="BA237" s="17">
        <v>0.114571176633893</v>
      </c>
      <c r="BB237" s="17">
        <v>0.13760268346052201</v>
      </c>
      <c r="BC237" s="17">
        <v>0.15557209019322699</v>
      </c>
      <c r="BD237" s="17">
        <v>0.14041492866378999</v>
      </c>
      <c r="BE237" s="17">
        <v>0.16200362575647401</v>
      </c>
      <c r="BF237" s="17">
        <v>0.17812583583430799</v>
      </c>
      <c r="BG237" s="17">
        <v>0.14739959066340999</v>
      </c>
      <c r="BH237" s="17">
        <v>0.15170953757844799</v>
      </c>
      <c r="BI237" s="17">
        <v>0.15969061406820401</v>
      </c>
      <c r="BJ237" s="17">
        <v>0.16115153608716401</v>
      </c>
      <c r="BK237" s="17">
        <v>0.17839156026379899</v>
      </c>
      <c r="BL237" s="17">
        <v>0.17086784860259399</v>
      </c>
      <c r="BM237" s="17">
        <v>0.174520193238419</v>
      </c>
      <c r="BN237" s="17">
        <v>0.177254308531725</v>
      </c>
      <c r="BO237" s="17">
        <v>0.160991768306262</v>
      </c>
      <c r="BP237" s="17"/>
      <c r="BQ237" s="17">
        <v>0.20137511181384901</v>
      </c>
      <c r="BR237" s="17">
        <v>0.13425091528446501</v>
      </c>
    </row>
    <row r="238" spans="2:70" x14ac:dyDescent="0.35">
      <c r="B238" t="s">
        <v>193</v>
      </c>
      <c r="C238" s="17">
        <v>8.0118187016328293E-2</v>
      </c>
      <c r="D238" s="17">
        <v>7.9471452889378805E-2</v>
      </c>
      <c r="E238" s="17">
        <v>8.1264025514016694E-2</v>
      </c>
      <c r="F238" s="17"/>
      <c r="G238" s="17">
        <v>9.80131891203114E-2</v>
      </c>
      <c r="H238" s="17">
        <v>0.112968563327287</v>
      </c>
      <c r="I238" s="17">
        <v>0.110225151425075</v>
      </c>
      <c r="J238" s="17">
        <v>6.3287517208110405E-2</v>
      </c>
      <c r="K238" s="17">
        <v>5.0574880720981402E-2</v>
      </c>
      <c r="L238" s="17">
        <v>5.0446301187646002E-2</v>
      </c>
      <c r="M238" s="17"/>
      <c r="N238" s="17">
        <v>9.8324221282695107E-2</v>
      </c>
      <c r="O238" s="17">
        <v>7.0796925355023702E-2</v>
      </c>
      <c r="P238" s="17">
        <v>7.3179277244884794E-2</v>
      </c>
      <c r="Q238" s="17">
        <v>7.7288237904830095E-2</v>
      </c>
      <c r="R238" s="17"/>
      <c r="S238" s="17">
        <v>0.119173630900771</v>
      </c>
      <c r="T238" s="17">
        <v>7.5134698080222898E-2</v>
      </c>
      <c r="U238" s="17">
        <v>5.9916135952209702E-2</v>
      </c>
      <c r="V238" s="17">
        <v>7.6080063339455495E-2</v>
      </c>
      <c r="W238" s="17">
        <v>0.112581295300464</v>
      </c>
      <c r="X238" s="17">
        <v>6.6782823007619604E-2</v>
      </c>
      <c r="Y238" s="17">
        <v>5.1786435046940603E-2</v>
      </c>
      <c r="Z238" s="17">
        <v>5.9177315346793401E-2</v>
      </c>
      <c r="AA238" s="17">
        <v>7.1427114818117907E-2</v>
      </c>
      <c r="AB238" s="17">
        <v>8.6794792896494694E-2</v>
      </c>
      <c r="AC238" s="17">
        <v>5.0170936289507098E-2</v>
      </c>
      <c r="AD238" s="17">
        <v>0.114914555034485</v>
      </c>
      <c r="AE238" s="17"/>
      <c r="AF238" s="17">
        <v>6.0023711652140599E-2</v>
      </c>
      <c r="AG238" s="17">
        <v>9.7625967348011405E-2</v>
      </c>
      <c r="AH238" s="17">
        <v>8.7537873803742006E-2</v>
      </c>
      <c r="AI238" s="17"/>
      <c r="AJ238" s="17">
        <v>6.7123038901659396E-2</v>
      </c>
      <c r="AK238" s="17">
        <v>9.4471959708739894E-2</v>
      </c>
      <c r="AL238" s="17">
        <v>0.105328002369666</v>
      </c>
      <c r="AM238" s="17">
        <v>7.5959263307224995E-2</v>
      </c>
      <c r="AN238" s="17">
        <v>7.7299535491081095E-2</v>
      </c>
      <c r="AO238" s="17"/>
      <c r="AP238" s="17">
        <v>9.0763737170620695E-2</v>
      </c>
      <c r="AQ238" s="17">
        <v>8.9371556928702495E-2</v>
      </c>
      <c r="AR238" s="17">
        <v>0.11065765920166699</v>
      </c>
      <c r="AS238" s="17"/>
      <c r="AT238" s="17">
        <v>5.9790998094521403E-2</v>
      </c>
      <c r="AU238" s="17">
        <v>6.7765526769721501E-2</v>
      </c>
      <c r="AV238" s="17">
        <v>9.38158990153352E-2</v>
      </c>
      <c r="AW238" s="17">
        <v>0.123732055242731</v>
      </c>
      <c r="AX238" s="17">
        <v>0.167268189893446</v>
      </c>
      <c r="AY238" s="17"/>
      <c r="AZ238" s="17">
        <v>0.120265098360626</v>
      </c>
      <c r="BA238" s="17">
        <v>9.6434023823357307E-2</v>
      </c>
      <c r="BB238" s="17">
        <v>5.5650655591878803E-2</v>
      </c>
      <c r="BC238" s="17">
        <v>9.4053563517821306E-2</v>
      </c>
      <c r="BD238" s="17">
        <v>6.9058669036428197E-2</v>
      </c>
      <c r="BE238" s="17">
        <v>5.00261043550757E-2</v>
      </c>
      <c r="BF238" s="17">
        <v>8.7790423542876403E-2</v>
      </c>
      <c r="BG238" s="17">
        <v>7.91313998552228E-2</v>
      </c>
      <c r="BH238" s="17">
        <v>7.3253010999770399E-2</v>
      </c>
      <c r="BI238" s="17">
        <v>7.9123069342693503E-2</v>
      </c>
      <c r="BJ238" s="17">
        <v>8.8849823599479696E-2</v>
      </c>
      <c r="BK238" s="17">
        <v>9.6926402369349005E-2</v>
      </c>
      <c r="BL238" s="17">
        <v>0.101518899908731</v>
      </c>
      <c r="BM238" s="17">
        <v>6.2952083969540801E-2</v>
      </c>
      <c r="BN238" s="17">
        <v>7.0261894766953797E-2</v>
      </c>
      <c r="BO238" s="17">
        <v>0.119343220554836</v>
      </c>
      <c r="BP238" s="17"/>
      <c r="BQ238" s="17">
        <v>0.14510274744221599</v>
      </c>
      <c r="BR238" s="17">
        <v>4.8707479564204001E-2</v>
      </c>
    </row>
    <row r="239" spans="2:70" x14ac:dyDescent="0.35">
      <c r="B239" t="s">
        <v>194</v>
      </c>
      <c r="C239" s="17">
        <v>4.5327948615159798E-2</v>
      </c>
      <c r="D239" s="17">
        <v>4.7544062843631697E-2</v>
      </c>
      <c r="E239" s="17">
        <v>4.3038167511748902E-2</v>
      </c>
      <c r="F239" s="17"/>
      <c r="G239" s="17">
        <v>5.3066558061915903E-2</v>
      </c>
      <c r="H239" s="17">
        <v>8.7656797268626796E-2</v>
      </c>
      <c r="I239" s="17">
        <v>4.9183820990840503E-2</v>
      </c>
      <c r="J239" s="17">
        <v>4.1052080700044097E-2</v>
      </c>
      <c r="K239" s="17">
        <v>2.1628042289802699E-2</v>
      </c>
      <c r="L239" s="17">
        <v>2.19736883163902E-2</v>
      </c>
      <c r="M239" s="17"/>
      <c r="N239" s="17">
        <v>4.5897868938086103E-2</v>
      </c>
      <c r="O239" s="17">
        <v>3.1099808582385601E-2</v>
      </c>
      <c r="P239" s="17">
        <v>5.5323420827759699E-2</v>
      </c>
      <c r="Q239" s="17">
        <v>4.9240284967148801E-2</v>
      </c>
      <c r="R239" s="17"/>
      <c r="S239" s="17">
        <v>8.7686545853694398E-2</v>
      </c>
      <c r="T239" s="17">
        <v>4.3345800751137802E-2</v>
      </c>
      <c r="U239" s="17">
        <v>2.97084580855746E-2</v>
      </c>
      <c r="V239" s="17">
        <v>3.6281164081007899E-2</v>
      </c>
      <c r="W239" s="17">
        <v>3.3067917587008298E-2</v>
      </c>
      <c r="X239" s="17">
        <v>7.0917260089150905E-2</v>
      </c>
      <c r="Y239" s="17">
        <v>2.2621914256806201E-2</v>
      </c>
      <c r="Z239" s="17">
        <v>2.5035160192307199E-2</v>
      </c>
      <c r="AA239" s="17">
        <v>4.2364018432586699E-2</v>
      </c>
      <c r="AB239" s="17">
        <v>3.5134030085288002E-2</v>
      </c>
      <c r="AC239" s="17">
        <v>3.5778541710629802E-2</v>
      </c>
      <c r="AD239" s="17">
        <v>2.1662988685849701E-2</v>
      </c>
      <c r="AE239" s="17"/>
      <c r="AF239" s="17">
        <v>3.87164875217548E-2</v>
      </c>
      <c r="AG239" s="17">
        <v>4.96585048483799E-2</v>
      </c>
      <c r="AH239" s="17">
        <v>5.0282723416268701E-2</v>
      </c>
      <c r="AI239" s="17"/>
      <c r="AJ239" s="17">
        <v>3.1655426916828697E-2</v>
      </c>
      <c r="AK239" s="17">
        <v>6.4953240635966303E-2</v>
      </c>
      <c r="AL239" s="17">
        <v>6.4928681624539894E-2</v>
      </c>
      <c r="AM239" s="17">
        <v>7.1712349468492503E-2</v>
      </c>
      <c r="AN239" s="17">
        <v>2.89955879559874E-2</v>
      </c>
      <c r="AO239" s="17"/>
      <c r="AP239" s="17">
        <v>4.1522531859406499E-2</v>
      </c>
      <c r="AQ239" s="17">
        <v>5.4060644730998503E-2</v>
      </c>
      <c r="AR239" s="17">
        <v>5.6423207308918498E-2</v>
      </c>
      <c r="AS239" s="17"/>
      <c r="AT239" s="17">
        <v>2.8425955654118099E-2</v>
      </c>
      <c r="AU239" s="17">
        <v>3.6858127538925499E-2</v>
      </c>
      <c r="AV239" s="17">
        <v>6.0552838908336099E-2</v>
      </c>
      <c r="AW239" s="17">
        <v>6.1671728266030401E-2</v>
      </c>
      <c r="AX239" s="17">
        <v>0.15928116834637199</v>
      </c>
      <c r="AY239" s="17"/>
      <c r="AZ239" s="17">
        <v>0.1012812669229</v>
      </c>
      <c r="BA239" s="17">
        <v>5.7499104361535998E-2</v>
      </c>
      <c r="BB239" s="17">
        <v>4.9953276870030101E-2</v>
      </c>
      <c r="BC239" s="17">
        <v>3.10166536861161E-2</v>
      </c>
      <c r="BD239" s="17">
        <v>4.9586019133443397E-2</v>
      </c>
      <c r="BE239" s="17">
        <v>4.7098892746233197E-2</v>
      </c>
      <c r="BF239" s="17">
        <v>5.1069016536472202E-2</v>
      </c>
      <c r="BG239" s="17">
        <v>3.6271521230912901E-2</v>
      </c>
      <c r="BH239" s="17">
        <v>5.5407058343948802E-2</v>
      </c>
      <c r="BI239" s="17">
        <v>4.0332264437938699E-2</v>
      </c>
      <c r="BJ239" s="17">
        <v>2.2807046042305899E-2</v>
      </c>
      <c r="BK239" s="17">
        <v>5.4217186129162903E-2</v>
      </c>
      <c r="BL239" s="17">
        <v>3.3160418009186003E-2</v>
      </c>
      <c r="BM239" s="17">
        <v>1.8075329960927099E-2</v>
      </c>
      <c r="BN239" s="17">
        <v>3.0275713810823401E-2</v>
      </c>
      <c r="BO239" s="17">
        <v>9.7768679743718695E-2</v>
      </c>
      <c r="BP239" s="17"/>
      <c r="BQ239" s="17">
        <v>8.1018763289229107E-2</v>
      </c>
      <c r="BR239" s="17">
        <v>2.9934874740122599E-2</v>
      </c>
    </row>
    <row r="240" spans="2:70" x14ac:dyDescent="0.35">
      <c r="C240" s="17"/>
      <c r="D240" s="17"/>
      <c r="E240" s="17"/>
      <c r="F240" s="17"/>
      <c r="G240" s="17"/>
      <c r="H240" s="17"/>
      <c r="I240" s="17"/>
      <c r="J240" s="17"/>
      <c r="K240" s="17"/>
      <c r="L240" s="17"/>
      <c r="M240" s="17"/>
      <c r="N240" s="17"/>
      <c r="O240" s="17"/>
      <c r="P240" s="17"/>
      <c r="Q240" s="17"/>
      <c r="R240" s="17"/>
      <c r="S240" s="17"/>
      <c r="T240" s="17"/>
      <c r="U240" s="17"/>
      <c r="V240" s="17"/>
      <c r="W240" s="17"/>
      <c r="X240" s="17"/>
      <c r="Y240" s="17"/>
      <c r="Z240" s="17"/>
      <c r="AA240" s="17"/>
      <c r="AB240" s="17"/>
      <c r="AC240" s="17"/>
      <c r="AD240" s="17"/>
      <c r="AE240" s="17"/>
      <c r="AF240" s="17"/>
      <c r="AG240" s="17"/>
      <c r="AH240" s="17"/>
      <c r="AI240" s="17"/>
      <c r="AJ240" s="17"/>
      <c r="AK240" s="17"/>
      <c r="AL240" s="17"/>
      <c r="AM240" s="17"/>
      <c r="AN240" s="17"/>
      <c r="AO240" s="17"/>
      <c r="AP240" s="17"/>
      <c r="AQ240" s="17"/>
      <c r="AR240" s="17"/>
      <c r="AS240" s="17"/>
      <c r="AT240" s="17"/>
      <c r="AU240" s="17"/>
      <c r="AV240" s="17"/>
      <c r="AW240" s="17"/>
      <c r="AX240" s="17"/>
      <c r="AY240" s="17"/>
      <c r="AZ240" s="17"/>
      <c r="BA240" s="17"/>
      <c r="BB240" s="17"/>
      <c r="BC240" s="17"/>
      <c r="BD240" s="17"/>
      <c r="BE240" s="17"/>
      <c r="BF240" s="17"/>
      <c r="BG240" s="17"/>
      <c r="BH240" s="17"/>
      <c r="BI240" s="17"/>
      <c r="BJ240" s="17"/>
      <c r="BK240" s="17"/>
      <c r="BL240" s="17"/>
      <c r="BM240" s="17"/>
      <c r="BN240" s="17"/>
      <c r="BO240" s="17"/>
      <c r="BP240" s="17"/>
      <c r="BQ240" s="17"/>
      <c r="BR240" s="17"/>
    </row>
    <row r="241" spans="2:70" x14ac:dyDescent="0.35">
      <c r="B241" s="6" t="s">
        <v>203</v>
      </c>
      <c r="C241" s="17"/>
      <c r="D241" s="17"/>
      <c r="E241" s="17"/>
      <c r="F241" s="17"/>
      <c r="G241" s="17"/>
      <c r="H241" s="17"/>
      <c r="I241" s="17"/>
      <c r="J241" s="17"/>
      <c r="K241" s="17"/>
      <c r="L241" s="17"/>
      <c r="M241" s="17"/>
      <c r="N241" s="17"/>
      <c r="O241" s="17"/>
      <c r="P241" s="17"/>
      <c r="Q241" s="17"/>
      <c r="R241" s="17"/>
      <c r="S241" s="17"/>
      <c r="T241" s="17"/>
      <c r="U241" s="17"/>
      <c r="V241" s="17"/>
      <c r="W241" s="17"/>
      <c r="X241" s="17"/>
      <c r="Y241" s="17"/>
      <c r="Z241" s="17"/>
      <c r="AA241" s="17"/>
      <c r="AB241" s="17"/>
      <c r="AC241" s="17"/>
      <c r="AD241" s="17"/>
      <c r="AE241" s="17"/>
      <c r="AF241" s="17"/>
      <c r="AG241" s="17"/>
      <c r="AH241" s="17"/>
      <c r="AI241" s="17"/>
      <c r="AJ241" s="17"/>
      <c r="AK241" s="17"/>
      <c r="AL241" s="17"/>
      <c r="AM241" s="17"/>
      <c r="AN241" s="17"/>
      <c r="AO241" s="17"/>
      <c r="AP241" s="17"/>
      <c r="AQ241" s="17"/>
      <c r="AR241" s="17"/>
      <c r="AS241" s="17"/>
      <c r="AT241" s="17"/>
      <c r="AU241" s="17"/>
      <c r="AV241" s="17"/>
      <c r="AW241" s="17"/>
      <c r="AX241" s="17"/>
      <c r="AY241" s="17"/>
      <c r="AZ241" s="17"/>
      <c r="BA241" s="17"/>
      <c r="BB241" s="17"/>
      <c r="BC241" s="17"/>
      <c r="BD241" s="17"/>
      <c r="BE241" s="17"/>
      <c r="BF241" s="17"/>
      <c r="BG241" s="17"/>
      <c r="BH241" s="17"/>
      <c r="BI241" s="17"/>
      <c r="BJ241" s="17"/>
      <c r="BK241" s="17"/>
      <c r="BL241" s="17"/>
      <c r="BM241" s="17"/>
      <c r="BN241" s="17"/>
      <c r="BO241" s="17"/>
      <c r="BP241" s="17"/>
      <c r="BQ241" s="17"/>
      <c r="BR241" s="17"/>
    </row>
    <row r="242" spans="2:70" x14ac:dyDescent="0.35">
      <c r="B242" s="24" t="s">
        <v>97</v>
      </c>
      <c r="C242" s="17"/>
      <c r="D242" s="17"/>
      <c r="E242" s="17"/>
      <c r="F242" s="17"/>
      <c r="G242" s="17"/>
      <c r="H242" s="17"/>
      <c r="I242" s="17"/>
      <c r="J242" s="17"/>
      <c r="K242" s="17"/>
      <c r="L242" s="17"/>
      <c r="M242" s="17"/>
      <c r="N242" s="17"/>
      <c r="O242" s="17"/>
      <c r="P242" s="17"/>
      <c r="Q242" s="17"/>
      <c r="R242" s="17"/>
      <c r="S242" s="17"/>
      <c r="T242" s="17"/>
      <c r="U242" s="17"/>
      <c r="V242" s="17"/>
      <c r="W242" s="17"/>
      <c r="X242" s="17"/>
      <c r="Y242" s="17"/>
      <c r="Z242" s="17"/>
      <c r="AA242" s="17"/>
      <c r="AB242" s="17"/>
      <c r="AC242" s="17"/>
      <c r="AD242" s="17"/>
      <c r="AE242" s="17"/>
      <c r="AF242" s="17"/>
      <c r="AG242" s="17"/>
      <c r="AH242" s="17"/>
      <c r="AI242" s="17"/>
      <c r="AJ242" s="17"/>
      <c r="AK242" s="17"/>
      <c r="AL242" s="17"/>
      <c r="AM242" s="17"/>
      <c r="AN242" s="17"/>
      <c r="AO242" s="17"/>
      <c r="AP242" s="17"/>
      <c r="AQ242" s="17"/>
      <c r="AR242" s="17"/>
      <c r="AS242" s="17"/>
      <c r="AT242" s="17"/>
      <c r="AU242" s="17"/>
      <c r="AV242" s="17"/>
      <c r="AW242" s="17"/>
      <c r="AX242" s="17"/>
      <c r="AY242" s="17"/>
      <c r="AZ242" s="17"/>
      <c r="BA242" s="17"/>
      <c r="BB242" s="17"/>
      <c r="BC242" s="17"/>
      <c r="BD242" s="17"/>
      <c r="BE242" s="17"/>
      <c r="BF242" s="17"/>
      <c r="BG242" s="17"/>
      <c r="BH242" s="17"/>
      <c r="BI242" s="17"/>
      <c r="BJ242" s="17"/>
      <c r="BK242" s="17"/>
      <c r="BL242" s="17"/>
      <c r="BM242" s="17"/>
      <c r="BN242" s="17"/>
      <c r="BO242" s="17"/>
      <c r="BP242" s="17"/>
      <c r="BQ242" s="17"/>
      <c r="BR242" s="17"/>
    </row>
    <row r="243" spans="2:70" x14ac:dyDescent="0.35">
      <c r="B243" t="s">
        <v>188</v>
      </c>
      <c r="C243" s="17">
        <v>0.17565582094656901</v>
      </c>
      <c r="D243" s="17">
        <v>0.16859140750855001</v>
      </c>
      <c r="E243" s="17">
        <v>0.18226711203349999</v>
      </c>
      <c r="F243" s="17"/>
      <c r="G243" s="17">
        <v>9.8430223378119103E-2</v>
      </c>
      <c r="H243" s="17">
        <v>9.9420849157412103E-2</v>
      </c>
      <c r="I243" s="17">
        <v>0.126698214824187</v>
      </c>
      <c r="J243" s="17">
        <v>0.167129623250655</v>
      </c>
      <c r="K243" s="17">
        <v>0.25976592356842398</v>
      </c>
      <c r="L243" s="17">
        <v>0.27968364551696301</v>
      </c>
      <c r="M243" s="17"/>
      <c r="N243" s="17">
        <v>0.17757757221562201</v>
      </c>
      <c r="O243" s="17">
        <v>0.160743976816839</v>
      </c>
      <c r="P243" s="17">
        <v>0.17260951434202099</v>
      </c>
      <c r="Q243" s="17">
        <v>0.192096623126564</v>
      </c>
      <c r="R243" s="17"/>
      <c r="S243" s="17">
        <v>0.137297096123146</v>
      </c>
      <c r="T243" s="17">
        <v>0.173035565691572</v>
      </c>
      <c r="U243" s="17">
        <v>0.19905181151208701</v>
      </c>
      <c r="V243" s="17">
        <v>0.17195215292987501</v>
      </c>
      <c r="W243" s="17">
        <v>0.18300888584497199</v>
      </c>
      <c r="X243" s="17">
        <v>0.168752194188384</v>
      </c>
      <c r="Y243" s="17">
        <v>0.20805037693107001</v>
      </c>
      <c r="Z243" s="17">
        <v>0.20890222849576801</v>
      </c>
      <c r="AA243" s="17">
        <v>0.16773586426137299</v>
      </c>
      <c r="AB243" s="17">
        <v>0.17939443238517799</v>
      </c>
      <c r="AC243" s="17">
        <v>0.16526749171317701</v>
      </c>
      <c r="AD243" s="17">
        <v>0.22306468157776699</v>
      </c>
      <c r="AE243" s="17"/>
      <c r="AF243" s="17">
        <v>0.24143308933715099</v>
      </c>
      <c r="AG243" s="17">
        <v>0.14222210776723301</v>
      </c>
      <c r="AH243" s="17">
        <v>0.149705149299591</v>
      </c>
      <c r="AI243" s="17"/>
      <c r="AJ243" s="17">
        <v>0.21061067560736599</v>
      </c>
      <c r="AK243" s="17">
        <v>0.13230633419110999</v>
      </c>
      <c r="AL243" s="17">
        <v>0.20803508453830999</v>
      </c>
      <c r="AM243" s="17">
        <v>0.20420343687604101</v>
      </c>
      <c r="AN243" s="17">
        <v>0.179740371357756</v>
      </c>
      <c r="AO243" s="17"/>
      <c r="AP243" s="17">
        <v>0.199725919713786</v>
      </c>
      <c r="AQ243" s="17">
        <v>0.12751590360708401</v>
      </c>
      <c r="AR243" s="17">
        <v>0.18446294186922599</v>
      </c>
      <c r="AS243" s="17"/>
      <c r="AT243" s="17">
        <v>0.196023737802</v>
      </c>
      <c r="AU243" s="17">
        <v>0.163753219853321</v>
      </c>
      <c r="AV243" s="17">
        <v>0.151466285757899</v>
      </c>
      <c r="AW243" s="17">
        <v>0.117567052843843</v>
      </c>
      <c r="AX243" s="17">
        <v>0.13992127318589101</v>
      </c>
      <c r="AY243" s="17"/>
      <c r="AZ243" s="17">
        <v>0.147260035576285</v>
      </c>
      <c r="BA243" s="17">
        <v>0.18765205461714801</v>
      </c>
      <c r="BB243" s="17">
        <v>0.17693803513561299</v>
      </c>
      <c r="BC243" s="17">
        <v>0.228976315719951</v>
      </c>
      <c r="BD243" s="17">
        <v>0.14734709599031001</v>
      </c>
      <c r="BE243" s="17">
        <v>0.17702816231462701</v>
      </c>
      <c r="BF243" s="17">
        <v>0.152251599685471</v>
      </c>
      <c r="BG243" s="17">
        <v>0.21666455697578199</v>
      </c>
      <c r="BH243" s="17">
        <v>0.17580128064221001</v>
      </c>
      <c r="BI243" s="17">
        <v>0.14285269098213099</v>
      </c>
      <c r="BJ243" s="17">
        <v>0.17072060218391999</v>
      </c>
      <c r="BK243" s="17">
        <v>0.17844113322725599</v>
      </c>
      <c r="BL243" s="17">
        <v>0.15117818540393099</v>
      </c>
      <c r="BM243" s="17">
        <v>0.166438657827085</v>
      </c>
      <c r="BN243" s="17">
        <v>0.154791124647633</v>
      </c>
      <c r="BO243" s="17">
        <v>0.18041184917769201</v>
      </c>
      <c r="BP243" s="17"/>
      <c r="BQ243" s="17">
        <v>0.138393083511164</v>
      </c>
      <c r="BR243" s="17">
        <v>0.197453896479102</v>
      </c>
    </row>
    <row r="244" spans="2:70" x14ac:dyDescent="0.35">
      <c r="B244" t="s">
        <v>189</v>
      </c>
      <c r="C244" s="17">
        <v>0.207395341867052</v>
      </c>
      <c r="D244" s="17">
        <v>0.187925464336821</v>
      </c>
      <c r="E244" s="17">
        <v>0.227727811209187</v>
      </c>
      <c r="F244" s="17"/>
      <c r="G244" s="17">
        <v>0.155485561987455</v>
      </c>
      <c r="H244" s="17">
        <v>0.169044544357179</v>
      </c>
      <c r="I244" s="17">
        <v>0.17587715258563799</v>
      </c>
      <c r="J244" s="17">
        <v>0.21858574091601701</v>
      </c>
      <c r="K244" s="17">
        <v>0.22132613701741599</v>
      </c>
      <c r="L244" s="17">
        <v>0.28040924203248102</v>
      </c>
      <c r="M244" s="17"/>
      <c r="N244" s="17">
        <v>0.218309346323701</v>
      </c>
      <c r="O244" s="17">
        <v>0.24211285866105201</v>
      </c>
      <c r="P244" s="17">
        <v>0.162905443497563</v>
      </c>
      <c r="Q244" s="17">
        <v>0.19841509391015499</v>
      </c>
      <c r="R244" s="17"/>
      <c r="S244" s="17">
        <v>0.15327471974086301</v>
      </c>
      <c r="T244" s="17">
        <v>0.23624331533385001</v>
      </c>
      <c r="U244" s="17">
        <v>0.22289283986052899</v>
      </c>
      <c r="V244" s="17">
        <v>0.21638201772191201</v>
      </c>
      <c r="W244" s="17">
        <v>0.161291742844935</v>
      </c>
      <c r="X244" s="17">
        <v>0.208685096877232</v>
      </c>
      <c r="Y244" s="17">
        <v>0.18752384832199501</v>
      </c>
      <c r="Z244" s="17">
        <v>0.179887476860491</v>
      </c>
      <c r="AA244" s="17">
        <v>0.233505421426141</v>
      </c>
      <c r="AB244" s="17">
        <v>0.248766258579557</v>
      </c>
      <c r="AC244" s="17">
        <v>0.21959292088622101</v>
      </c>
      <c r="AD244" s="17">
        <v>0.21994362740624299</v>
      </c>
      <c r="AE244" s="17"/>
      <c r="AF244" s="17">
        <v>0.214102299178202</v>
      </c>
      <c r="AG244" s="17">
        <v>0.21192075140086999</v>
      </c>
      <c r="AH244" s="17">
        <v>0.20119219028111901</v>
      </c>
      <c r="AI244" s="17"/>
      <c r="AJ244" s="17">
        <v>0.24585955375923901</v>
      </c>
      <c r="AK244" s="17">
        <v>0.177242680878748</v>
      </c>
      <c r="AL244" s="17">
        <v>0.190210651182459</v>
      </c>
      <c r="AM244" s="17">
        <v>0.115873984431081</v>
      </c>
      <c r="AN244" s="17">
        <v>0.209145609357025</v>
      </c>
      <c r="AO244" s="17"/>
      <c r="AP244" s="17">
        <v>0.25915381127752002</v>
      </c>
      <c r="AQ244" s="17">
        <v>0.17979889597071</v>
      </c>
      <c r="AR244" s="17">
        <v>0.168742106604997</v>
      </c>
      <c r="AS244" s="17"/>
      <c r="AT244" s="17">
        <v>0.23709012696797099</v>
      </c>
      <c r="AU244" s="17">
        <v>0.20688587277915901</v>
      </c>
      <c r="AV244" s="17">
        <v>0.195361648943743</v>
      </c>
      <c r="AW244" s="17">
        <v>0.18097153158812301</v>
      </c>
      <c r="AX244" s="17">
        <v>0.111679953197845</v>
      </c>
      <c r="AY244" s="17"/>
      <c r="AZ244" s="17">
        <v>0.208769779568686</v>
      </c>
      <c r="BA244" s="17">
        <v>0.15908015848149101</v>
      </c>
      <c r="BB244" s="17">
        <v>0.23352597007939899</v>
      </c>
      <c r="BC244" s="17">
        <v>0.20639247299271599</v>
      </c>
      <c r="BD244" s="17">
        <v>0.20117912516192099</v>
      </c>
      <c r="BE244" s="17">
        <v>0.21643933334688101</v>
      </c>
      <c r="BF244" s="17">
        <v>0.209021983635648</v>
      </c>
      <c r="BG244" s="17">
        <v>0.17230129719072601</v>
      </c>
      <c r="BH244" s="17">
        <v>0.24587027050350899</v>
      </c>
      <c r="BI244" s="17">
        <v>0.227860086042041</v>
      </c>
      <c r="BJ244" s="17">
        <v>0.19793563419795901</v>
      </c>
      <c r="BK244" s="17">
        <v>0.23089130022090801</v>
      </c>
      <c r="BL244" s="17">
        <v>0.19473596539680199</v>
      </c>
      <c r="BM244" s="17">
        <v>0.229220726524519</v>
      </c>
      <c r="BN244" s="17">
        <v>0.25231050708007702</v>
      </c>
      <c r="BO244" s="17">
        <v>0.160434752082626</v>
      </c>
      <c r="BP244" s="17"/>
      <c r="BQ244" s="17">
        <v>0.15886591606616099</v>
      </c>
      <c r="BR244" s="17">
        <v>0.231544959816504</v>
      </c>
    </row>
    <row r="245" spans="2:70" x14ac:dyDescent="0.35">
      <c r="B245" t="s">
        <v>190</v>
      </c>
      <c r="C245" s="17">
        <v>0.20040286571951699</v>
      </c>
      <c r="D245" s="17">
        <v>0.188165436630546</v>
      </c>
      <c r="E245" s="17">
        <v>0.21222532229441901</v>
      </c>
      <c r="F245" s="17"/>
      <c r="G245" s="17">
        <v>0.214603294038166</v>
      </c>
      <c r="H245" s="17">
        <v>0.18726717418121699</v>
      </c>
      <c r="I245" s="17">
        <v>0.203931272068618</v>
      </c>
      <c r="J245" s="17">
        <v>0.191834237475004</v>
      </c>
      <c r="K245" s="17">
        <v>0.19389988369939701</v>
      </c>
      <c r="L245" s="17">
        <v>0.21011419430751899</v>
      </c>
      <c r="M245" s="17"/>
      <c r="N245" s="17">
        <v>0.183316863052044</v>
      </c>
      <c r="O245" s="17">
        <v>0.21419693040900301</v>
      </c>
      <c r="P245" s="17">
        <v>0.21700979384820401</v>
      </c>
      <c r="Q245" s="17">
        <v>0.189684006400342</v>
      </c>
      <c r="R245" s="17"/>
      <c r="S245" s="17">
        <v>0.18400020213603299</v>
      </c>
      <c r="T245" s="17">
        <v>0.19563385821685</v>
      </c>
      <c r="U245" s="17">
        <v>0.186052619572909</v>
      </c>
      <c r="V245" s="17">
        <v>0.21878359847495699</v>
      </c>
      <c r="W245" s="17">
        <v>0.24319172349783899</v>
      </c>
      <c r="X245" s="17">
        <v>0.19201349871919299</v>
      </c>
      <c r="Y245" s="17">
        <v>0.183671907644852</v>
      </c>
      <c r="Z245" s="17">
        <v>0.185622394687148</v>
      </c>
      <c r="AA245" s="17">
        <v>0.206490243151188</v>
      </c>
      <c r="AB245" s="17">
        <v>0.20595387858720299</v>
      </c>
      <c r="AC245" s="17">
        <v>0.243819909069698</v>
      </c>
      <c r="AD245" s="17">
        <v>0.15875896498459599</v>
      </c>
      <c r="AE245" s="17"/>
      <c r="AF245" s="17">
        <v>0.196999142773368</v>
      </c>
      <c r="AG245" s="17">
        <v>0.198000922499215</v>
      </c>
      <c r="AH245" s="17">
        <v>0.199821747223454</v>
      </c>
      <c r="AI245" s="17"/>
      <c r="AJ245" s="17">
        <v>0.21004004581519201</v>
      </c>
      <c r="AK245" s="17">
        <v>0.18907096434929399</v>
      </c>
      <c r="AL245" s="17">
        <v>0.18769549642074901</v>
      </c>
      <c r="AM245" s="17">
        <v>0.250931493961847</v>
      </c>
      <c r="AN245" s="17">
        <v>0.212842401487327</v>
      </c>
      <c r="AO245" s="17"/>
      <c r="AP245" s="17">
        <v>0.191944203977229</v>
      </c>
      <c r="AQ245" s="17">
        <v>0.21009106145110201</v>
      </c>
      <c r="AR245" s="17">
        <v>0.18240224518832099</v>
      </c>
      <c r="AS245" s="17"/>
      <c r="AT245" s="17">
        <v>0.199309011955496</v>
      </c>
      <c r="AU245" s="17">
        <v>0.201739498146458</v>
      </c>
      <c r="AV245" s="17">
        <v>0.203759757975392</v>
      </c>
      <c r="AW245" s="17">
        <v>0.19563102599848001</v>
      </c>
      <c r="AX245" s="17">
        <v>0.11066889965870599</v>
      </c>
      <c r="AY245" s="17"/>
      <c r="AZ245" s="17">
        <v>0.196529329505435</v>
      </c>
      <c r="BA245" s="17">
        <v>0.19336495440339499</v>
      </c>
      <c r="BB245" s="17">
        <v>0.19893561021506201</v>
      </c>
      <c r="BC245" s="17">
        <v>0.188346152902331</v>
      </c>
      <c r="BD245" s="17">
        <v>0.200659762066808</v>
      </c>
      <c r="BE245" s="17">
        <v>0.21267611403992201</v>
      </c>
      <c r="BF245" s="17">
        <v>0.20479093610996901</v>
      </c>
      <c r="BG245" s="17">
        <v>0.188668289466628</v>
      </c>
      <c r="BH245" s="17">
        <v>0.21485996139737401</v>
      </c>
      <c r="BI245" s="17">
        <v>0.22822627132436099</v>
      </c>
      <c r="BJ245" s="17">
        <v>0.20067158501598401</v>
      </c>
      <c r="BK245" s="17">
        <v>0.178910922819602</v>
      </c>
      <c r="BL245" s="17">
        <v>0.231442740589027</v>
      </c>
      <c r="BM245" s="17">
        <v>0.15959590309966901</v>
      </c>
      <c r="BN245" s="17">
        <v>0.23242325866722499</v>
      </c>
      <c r="BO245" s="17">
        <v>0.15674212543337501</v>
      </c>
      <c r="BP245" s="17"/>
      <c r="BQ245" s="17">
        <v>0.19152066829269601</v>
      </c>
      <c r="BR245" s="17">
        <v>0.20423569145807599</v>
      </c>
    </row>
    <row r="246" spans="2:70" x14ac:dyDescent="0.35">
      <c r="B246" t="s">
        <v>191</v>
      </c>
      <c r="C246" s="17">
        <v>0.23222916927798101</v>
      </c>
      <c r="D246" s="17">
        <v>0.23784352806536799</v>
      </c>
      <c r="E246" s="17">
        <v>0.22578082348980899</v>
      </c>
      <c r="F246" s="17"/>
      <c r="G246" s="17">
        <v>0.254965856247936</v>
      </c>
      <c r="H246" s="17">
        <v>0.26398495403400302</v>
      </c>
      <c r="I246" s="17">
        <v>0.26098281779252402</v>
      </c>
      <c r="J246" s="17">
        <v>0.263732047851434</v>
      </c>
      <c r="K246" s="17">
        <v>0.204262504820583</v>
      </c>
      <c r="L246" s="17">
        <v>0.16075355940777999</v>
      </c>
      <c r="M246" s="17"/>
      <c r="N246" s="17">
        <v>0.232279822832964</v>
      </c>
      <c r="O246" s="17">
        <v>0.20414100446446201</v>
      </c>
      <c r="P246" s="17">
        <v>0.26445510405963102</v>
      </c>
      <c r="Q246" s="17">
        <v>0.23280776892829499</v>
      </c>
      <c r="R246" s="17"/>
      <c r="S246" s="17">
        <v>0.260214122906684</v>
      </c>
      <c r="T246" s="17">
        <v>0.230108566553822</v>
      </c>
      <c r="U246" s="17">
        <v>0.241472508810638</v>
      </c>
      <c r="V246" s="17">
        <v>0.22968029131076501</v>
      </c>
      <c r="W246" s="17">
        <v>0.23379346945555199</v>
      </c>
      <c r="X246" s="17">
        <v>0.204068146643927</v>
      </c>
      <c r="Y246" s="17">
        <v>0.26913278432480697</v>
      </c>
      <c r="Z246" s="17">
        <v>0.233957331337413</v>
      </c>
      <c r="AA246" s="17">
        <v>0.22152775207061201</v>
      </c>
      <c r="AB246" s="17">
        <v>0.22489720680461001</v>
      </c>
      <c r="AC246" s="17">
        <v>0.22381969140904601</v>
      </c>
      <c r="AD246" s="17">
        <v>0.14884779748376301</v>
      </c>
      <c r="AE246" s="17"/>
      <c r="AF246" s="17">
        <v>0.20382803109195699</v>
      </c>
      <c r="AG246" s="17">
        <v>0.23497940388262101</v>
      </c>
      <c r="AH246" s="17">
        <v>0.26347829082054702</v>
      </c>
      <c r="AI246" s="17"/>
      <c r="AJ246" s="17">
        <v>0.19306032945392099</v>
      </c>
      <c r="AK246" s="17">
        <v>0.25847644356160998</v>
      </c>
      <c r="AL246" s="17">
        <v>0.23382717302144601</v>
      </c>
      <c r="AM246" s="17">
        <v>0.31036187749906302</v>
      </c>
      <c r="AN246" s="17">
        <v>0.236349094620182</v>
      </c>
      <c r="AO246" s="17"/>
      <c r="AP246" s="17">
        <v>0.18960901166572</v>
      </c>
      <c r="AQ246" s="17">
        <v>0.25529907641792898</v>
      </c>
      <c r="AR246" s="17">
        <v>0.25765526046833498</v>
      </c>
      <c r="AS246" s="17"/>
      <c r="AT246" s="17">
        <v>0.22952126186994501</v>
      </c>
      <c r="AU246" s="17">
        <v>0.249704789168399</v>
      </c>
      <c r="AV246" s="17">
        <v>0.22030087909819199</v>
      </c>
      <c r="AW246" s="17">
        <v>0.27361481843025098</v>
      </c>
      <c r="AX246" s="17">
        <v>0.208745080147758</v>
      </c>
      <c r="AY246" s="17"/>
      <c r="AZ246" s="17">
        <v>0.33269811974311803</v>
      </c>
      <c r="BA246" s="17">
        <v>0.26314974186846302</v>
      </c>
      <c r="BB246" s="17">
        <v>0.217557318694654</v>
      </c>
      <c r="BC246" s="17">
        <v>0.20285325965158599</v>
      </c>
      <c r="BD246" s="17">
        <v>0.222693799802893</v>
      </c>
      <c r="BE246" s="17">
        <v>0.212657663590994</v>
      </c>
      <c r="BF246" s="17">
        <v>0.235595093344977</v>
      </c>
      <c r="BG246" s="17">
        <v>0.27391871211235103</v>
      </c>
      <c r="BH246" s="17">
        <v>0.19528692632285599</v>
      </c>
      <c r="BI246" s="17">
        <v>0.23192939151126901</v>
      </c>
      <c r="BJ246" s="17">
        <v>0.24633030401061601</v>
      </c>
      <c r="BK246" s="17">
        <v>0.19572624689381199</v>
      </c>
      <c r="BL246" s="17">
        <v>0.24028994592071501</v>
      </c>
      <c r="BM246" s="17">
        <v>0.294484589096765</v>
      </c>
      <c r="BN246" s="17">
        <v>0.171071411642924</v>
      </c>
      <c r="BO246" s="17">
        <v>0.26071662156640601</v>
      </c>
      <c r="BP246" s="17"/>
      <c r="BQ246" s="17">
        <v>0.23651998167875801</v>
      </c>
      <c r="BR246" s="17">
        <v>0.227014434433676</v>
      </c>
    </row>
    <row r="247" spans="2:70" x14ac:dyDescent="0.35">
      <c r="B247" t="s">
        <v>192</v>
      </c>
      <c r="C247" s="17">
        <v>0.105657385613874</v>
      </c>
      <c r="D247" s="17">
        <v>0.119069142031712</v>
      </c>
      <c r="E247" s="17">
        <v>9.3248028588988896E-2</v>
      </c>
      <c r="F247" s="17"/>
      <c r="G247" s="17">
        <v>0.151911529132154</v>
      </c>
      <c r="H247" s="17">
        <v>0.13229599875079501</v>
      </c>
      <c r="I247" s="17">
        <v>0.132431729660867</v>
      </c>
      <c r="J247" s="17">
        <v>0.106516005853957</v>
      </c>
      <c r="K247" s="17">
        <v>6.9932467353895605E-2</v>
      </c>
      <c r="L247" s="17">
        <v>5.4560067711137701E-2</v>
      </c>
      <c r="M247" s="17"/>
      <c r="N247" s="17">
        <v>0.11075185524958001</v>
      </c>
      <c r="O247" s="17">
        <v>0.103914528942433</v>
      </c>
      <c r="P247" s="17">
        <v>9.6461995299933601E-2</v>
      </c>
      <c r="Q247" s="17">
        <v>0.111431675978188</v>
      </c>
      <c r="R247" s="17"/>
      <c r="S247" s="17">
        <v>0.146193907751927</v>
      </c>
      <c r="T247" s="17">
        <v>8.7091875213373096E-2</v>
      </c>
      <c r="U247" s="17">
        <v>8.4259341625268602E-2</v>
      </c>
      <c r="V247" s="17">
        <v>9.6128898136465496E-2</v>
      </c>
      <c r="W247" s="17">
        <v>0.114030613349282</v>
      </c>
      <c r="X247" s="17">
        <v>0.127148073198737</v>
      </c>
      <c r="Y247" s="17">
        <v>9.5180734485432295E-2</v>
      </c>
      <c r="Z247" s="17">
        <v>0.10366593712581799</v>
      </c>
      <c r="AA247" s="17">
        <v>9.6354344929728497E-2</v>
      </c>
      <c r="AB247" s="17">
        <v>7.3107494093672898E-2</v>
      </c>
      <c r="AC247" s="17">
        <v>9.2062991557166393E-2</v>
      </c>
      <c r="AD247" s="17">
        <v>0.183783624394185</v>
      </c>
      <c r="AE247" s="17"/>
      <c r="AF247" s="17">
        <v>8.0115347515700999E-2</v>
      </c>
      <c r="AG247" s="17">
        <v>0.12322952392151899</v>
      </c>
      <c r="AH247" s="17">
        <v>0.108618578197576</v>
      </c>
      <c r="AI247" s="17"/>
      <c r="AJ247" s="17">
        <v>8.3558790302644001E-2</v>
      </c>
      <c r="AK247" s="17">
        <v>0.13529551106236401</v>
      </c>
      <c r="AL247" s="17">
        <v>0.10065501993630301</v>
      </c>
      <c r="AM247" s="17">
        <v>6.3103982451247098E-2</v>
      </c>
      <c r="AN247" s="17">
        <v>9.3799699553130805E-2</v>
      </c>
      <c r="AO247" s="17"/>
      <c r="AP247" s="17">
        <v>8.5901981380746395E-2</v>
      </c>
      <c r="AQ247" s="17">
        <v>0.133322721134192</v>
      </c>
      <c r="AR247" s="17">
        <v>0.10890153098006999</v>
      </c>
      <c r="AS247" s="17"/>
      <c r="AT247" s="17">
        <v>7.70397151046643E-2</v>
      </c>
      <c r="AU247" s="17">
        <v>9.9326250402196906E-2</v>
      </c>
      <c r="AV247" s="17">
        <v>0.13266302185819701</v>
      </c>
      <c r="AW247" s="17">
        <v>0.14749801974176999</v>
      </c>
      <c r="AX247" s="17">
        <v>0.15972118118665299</v>
      </c>
      <c r="AY247" s="17"/>
      <c r="AZ247" s="17">
        <v>6.0157544816051199E-2</v>
      </c>
      <c r="BA247" s="17">
        <v>0.10433034281086299</v>
      </c>
      <c r="BB247" s="17">
        <v>0.10762161651157801</v>
      </c>
      <c r="BC247" s="17">
        <v>9.6741474723403401E-2</v>
      </c>
      <c r="BD247" s="17">
        <v>0.140018358900074</v>
      </c>
      <c r="BE247" s="17">
        <v>9.1139318446247605E-2</v>
      </c>
      <c r="BF247" s="17">
        <v>9.65327254754446E-2</v>
      </c>
      <c r="BG247" s="17">
        <v>7.7838997145854794E-2</v>
      </c>
      <c r="BH247" s="17">
        <v>0.111142313538329</v>
      </c>
      <c r="BI247" s="17">
        <v>0.10803304087509499</v>
      </c>
      <c r="BJ247" s="17">
        <v>0.121351369887664</v>
      </c>
      <c r="BK247" s="17">
        <v>0.131975733072139</v>
      </c>
      <c r="BL247" s="17">
        <v>0.117063462085805</v>
      </c>
      <c r="BM247" s="17">
        <v>8.2430189989246894E-2</v>
      </c>
      <c r="BN247" s="17">
        <v>9.39740099022566E-2</v>
      </c>
      <c r="BO247" s="17">
        <v>0.12745711815674099</v>
      </c>
      <c r="BP247" s="17"/>
      <c r="BQ247" s="17">
        <v>0.14241591472131501</v>
      </c>
      <c r="BR247" s="17">
        <v>8.9833520188763394E-2</v>
      </c>
    </row>
    <row r="248" spans="2:70" x14ac:dyDescent="0.35">
      <c r="B248" t="s">
        <v>193</v>
      </c>
      <c r="C248" s="17">
        <v>4.9860049719092997E-2</v>
      </c>
      <c r="D248" s="17">
        <v>6.07061545092447E-2</v>
      </c>
      <c r="E248" s="17">
        <v>3.9595973703107801E-2</v>
      </c>
      <c r="F248" s="17"/>
      <c r="G248" s="17">
        <v>8.0676852666232798E-2</v>
      </c>
      <c r="H248" s="17">
        <v>9.3679965516620001E-2</v>
      </c>
      <c r="I248" s="17">
        <v>6.4108462561250995E-2</v>
      </c>
      <c r="J248" s="17">
        <v>3.5191957464543198E-2</v>
      </c>
      <c r="K248" s="17">
        <v>2.9547368401341301E-2</v>
      </c>
      <c r="L248" s="17">
        <v>7.6675909663773299E-3</v>
      </c>
      <c r="M248" s="17"/>
      <c r="N248" s="17">
        <v>5.2932209971436599E-2</v>
      </c>
      <c r="O248" s="17">
        <v>4.88848035561062E-2</v>
      </c>
      <c r="P248" s="17">
        <v>5.1838617641614099E-2</v>
      </c>
      <c r="Q248" s="17">
        <v>4.54472340037839E-2</v>
      </c>
      <c r="R248" s="17"/>
      <c r="S248" s="17">
        <v>8.35044336849598E-2</v>
      </c>
      <c r="T248" s="17">
        <v>4.6068341647613698E-2</v>
      </c>
      <c r="U248" s="17">
        <v>4.76998710808893E-2</v>
      </c>
      <c r="V248" s="17">
        <v>5.15502234034673E-2</v>
      </c>
      <c r="W248" s="17">
        <v>5.0956662904770002E-2</v>
      </c>
      <c r="X248" s="17">
        <v>3.5769838516709097E-2</v>
      </c>
      <c r="Y248" s="17">
        <v>4.6705954104622999E-2</v>
      </c>
      <c r="Z248" s="17">
        <v>5.6410328725562398E-2</v>
      </c>
      <c r="AA248" s="17">
        <v>4.8913502500601898E-2</v>
      </c>
      <c r="AB248" s="17">
        <v>4.3187016850229999E-2</v>
      </c>
      <c r="AC248" s="17">
        <v>2.04687496232204E-2</v>
      </c>
      <c r="AD248" s="17">
        <v>2.1803066322402101E-2</v>
      </c>
      <c r="AE248" s="17"/>
      <c r="AF248" s="17">
        <v>4.1832686306583697E-2</v>
      </c>
      <c r="AG248" s="17">
        <v>5.3731609207209999E-2</v>
      </c>
      <c r="AH248" s="17">
        <v>5.0340808424411597E-2</v>
      </c>
      <c r="AI248" s="17"/>
      <c r="AJ248" s="17">
        <v>4.3978393969885003E-2</v>
      </c>
      <c r="AK248" s="17">
        <v>6.5063352103785194E-2</v>
      </c>
      <c r="AL248" s="17">
        <v>4.8086047517796597E-2</v>
      </c>
      <c r="AM248" s="17">
        <v>2.4994625269403999E-2</v>
      </c>
      <c r="AN248" s="17">
        <v>4.2684464063125302E-2</v>
      </c>
      <c r="AO248" s="17"/>
      <c r="AP248" s="17">
        <v>5.5799292168984001E-2</v>
      </c>
      <c r="AQ248" s="17">
        <v>5.7000168505366003E-2</v>
      </c>
      <c r="AR248" s="17">
        <v>5.6560047588328201E-2</v>
      </c>
      <c r="AS248" s="17"/>
      <c r="AT248" s="17">
        <v>3.96080651676676E-2</v>
      </c>
      <c r="AU248" s="17">
        <v>4.8473405502453999E-2</v>
      </c>
      <c r="AV248" s="17">
        <v>6.2024700152046898E-2</v>
      </c>
      <c r="AW248" s="17">
        <v>5.1289081045891999E-2</v>
      </c>
      <c r="AX248" s="17">
        <v>0.16925076475881001</v>
      </c>
      <c r="AY248" s="17"/>
      <c r="AZ248" s="17">
        <v>2.63973102386637E-2</v>
      </c>
      <c r="BA248" s="17">
        <v>4.3279332606900901E-2</v>
      </c>
      <c r="BB248" s="17">
        <v>3.9515458533614899E-2</v>
      </c>
      <c r="BC248" s="17">
        <v>4.71066959548605E-2</v>
      </c>
      <c r="BD248" s="17">
        <v>5.0489204081955702E-2</v>
      </c>
      <c r="BE248" s="17">
        <v>5.4968909109343801E-2</v>
      </c>
      <c r="BF248" s="17">
        <v>7.0540560619310105E-2</v>
      </c>
      <c r="BG248" s="17">
        <v>3.8204019705290401E-2</v>
      </c>
      <c r="BH248" s="17">
        <v>4.4758429386086901E-2</v>
      </c>
      <c r="BI248" s="17">
        <v>3.9701290553353599E-2</v>
      </c>
      <c r="BJ248" s="17">
        <v>3.8723835149762E-2</v>
      </c>
      <c r="BK248" s="17">
        <v>7.3949926227620505E-2</v>
      </c>
      <c r="BL248" s="17">
        <v>4.41563162073106E-2</v>
      </c>
      <c r="BM248" s="17">
        <v>5.8220804198598999E-2</v>
      </c>
      <c r="BN248" s="17">
        <v>6.3744739128011194E-2</v>
      </c>
      <c r="BO248" s="17">
        <v>5.8728262347290401E-2</v>
      </c>
      <c r="BP248" s="17"/>
      <c r="BQ248" s="17">
        <v>7.9925329047840096E-2</v>
      </c>
      <c r="BR248" s="17">
        <v>3.2498942865235199E-2</v>
      </c>
    </row>
    <row r="249" spans="2:70" x14ac:dyDescent="0.35">
      <c r="B249" t="s">
        <v>194</v>
      </c>
      <c r="C249" s="17">
        <v>2.8799366855913701E-2</v>
      </c>
      <c r="D249" s="17">
        <v>3.7698866917758499E-2</v>
      </c>
      <c r="E249" s="17">
        <v>1.9154928680989201E-2</v>
      </c>
      <c r="F249" s="17"/>
      <c r="G249" s="17">
        <v>4.3926682549936501E-2</v>
      </c>
      <c r="H249" s="17">
        <v>5.4306514002773698E-2</v>
      </c>
      <c r="I249" s="17">
        <v>3.5970350506914897E-2</v>
      </c>
      <c r="J249" s="17">
        <v>1.7010387188389001E-2</v>
      </c>
      <c r="K249" s="17">
        <v>2.12657151389429E-2</v>
      </c>
      <c r="L249" s="17">
        <v>6.8117000577423998E-3</v>
      </c>
      <c r="M249" s="17"/>
      <c r="N249" s="17">
        <v>2.4832330354651998E-2</v>
      </c>
      <c r="O249" s="17">
        <v>2.6005897150104599E-2</v>
      </c>
      <c r="P249" s="17">
        <v>3.4719531311033197E-2</v>
      </c>
      <c r="Q249" s="17">
        <v>3.0117597652672499E-2</v>
      </c>
      <c r="R249" s="17"/>
      <c r="S249" s="17">
        <v>3.5515517656386497E-2</v>
      </c>
      <c r="T249" s="17">
        <v>3.1818477342918997E-2</v>
      </c>
      <c r="U249" s="17">
        <v>1.8571007537678999E-2</v>
      </c>
      <c r="V249" s="17">
        <v>1.5522818022557301E-2</v>
      </c>
      <c r="W249" s="17">
        <v>1.37269021026494E-2</v>
      </c>
      <c r="X249" s="17">
        <v>6.3563151855817998E-2</v>
      </c>
      <c r="Y249" s="17">
        <v>9.7343941872212094E-3</v>
      </c>
      <c r="Z249" s="17">
        <v>3.1554302767799899E-2</v>
      </c>
      <c r="AA249" s="17">
        <v>2.5472871660355102E-2</v>
      </c>
      <c r="AB249" s="17">
        <v>2.4693712699548401E-2</v>
      </c>
      <c r="AC249" s="17">
        <v>3.4968245741471303E-2</v>
      </c>
      <c r="AD249" s="17">
        <v>4.3798237831044501E-2</v>
      </c>
      <c r="AE249" s="17"/>
      <c r="AF249" s="17">
        <v>2.1689403797036801E-2</v>
      </c>
      <c r="AG249" s="17">
        <v>3.5915681321332701E-2</v>
      </c>
      <c r="AH249" s="17">
        <v>2.6843235753301501E-2</v>
      </c>
      <c r="AI249" s="17"/>
      <c r="AJ249" s="17">
        <v>1.2892211091753199E-2</v>
      </c>
      <c r="AK249" s="17">
        <v>4.2544713853089E-2</v>
      </c>
      <c r="AL249" s="17">
        <v>3.1490527382936499E-2</v>
      </c>
      <c r="AM249" s="17">
        <v>3.0530599511316901E-2</v>
      </c>
      <c r="AN249" s="17">
        <v>2.54383595614542E-2</v>
      </c>
      <c r="AO249" s="17"/>
      <c r="AP249" s="17">
        <v>1.78657798160155E-2</v>
      </c>
      <c r="AQ249" s="17">
        <v>3.6972172913617402E-2</v>
      </c>
      <c r="AR249" s="17">
        <v>4.1275867300723398E-2</v>
      </c>
      <c r="AS249" s="17"/>
      <c r="AT249" s="17">
        <v>2.14080811322566E-2</v>
      </c>
      <c r="AU249" s="17">
        <v>3.0116964148013001E-2</v>
      </c>
      <c r="AV249" s="17">
        <v>3.4423706214529698E-2</v>
      </c>
      <c r="AW249" s="17">
        <v>3.3428470351641801E-2</v>
      </c>
      <c r="AX249" s="17">
        <v>0.10001284786433801</v>
      </c>
      <c r="AY249" s="17"/>
      <c r="AZ249" s="17">
        <v>2.8187880551761201E-2</v>
      </c>
      <c r="BA249" s="17">
        <v>4.91434152117394E-2</v>
      </c>
      <c r="BB249" s="17">
        <v>2.5905990830079498E-2</v>
      </c>
      <c r="BC249" s="17">
        <v>2.9583628055151301E-2</v>
      </c>
      <c r="BD249" s="17">
        <v>3.76126539960389E-2</v>
      </c>
      <c r="BE249" s="17">
        <v>3.5090499151984603E-2</v>
      </c>
      <c r="BF249" s="17">
        <v>3.1267101129180103E-2</v>
      </c>
      <c r="BG249" s="17">
        <v>3.2404127403367802E-2</v>
      </c>
      <c r="BH249" s="17">
        <v>1.22808182096348E-2</v>
      </c>
      <c r="BI249" s="17">
        <v>2.1397228711749199E-2</v>
      </c>
      <c r="BJ249" s="17">
        <v>2.4266669554095E-2</v>
      </c>
      <c r="BK249" s="17">
        <v>1.01047375386612E-2</v>
      </c>
      <c r="BL249" s="17">
        <v>2.1133384396410201E-2</v>
      </c>
      <c r="BM249" s="17">
        <v>9.6091292641155897E-3</v>
      </c>
      <c r="BN249" s="17">
        <v>3.1684948931873999E-2</v>
      </c>
      <c r="BO249" s="17">
        <v>5.5509271235870197E-2</v>
      </c>
      <c r="BP249" s="17"/>
      <c r="BQ249" s="17">
        <v>5.2359106682066101E-2</v>
      </c>
      <c r="BR249" s="17">
        <v>1.74185547586433E-2</v>
      </c>
    </row>
    <row r="250" spans="2:70" x14ac:dyDescent="0.35">
      <c r="C250" s="17"/>
      <c r="D250" s="17"/>
      <c r="E250" s="17"/>
      <c r="F250" s="17"/>
      <c r="G250" s="17"/>
      <c r="H250" s="17"/>
      <c r="I250" s="17"/>
      <c r="J250" s="17"/>
      <c r="K250" s="17"/>
      <c r="L250" s="17"/>
      <c r="M250" s="17"/>
      <c r="N250" s="17"/>
      <c r="O250" s="17"/>
      <c r="P250" s="17"/>
      <c r="Q250" s="17"/>
      <c r="R250" s="17"/>
      <c r="S250" s="17"/>
      <c r="T250" s="17"/>
      <c r="U250" s="17"/>
      <c r="V250" s="17"/>
      <c r="W250" s="17"/>
      <c r="X250" s="17"/>
      <c r="Y250" s="17"/>
      <c r="Z250" s="17"/>
      <c r="AA250" s="17"/>
      <c r="AB250" s="17"/>
      <c r="AC250" s="17"/>
      <c r="AD250" s="17"/>
      <c r="AE250" s="17"/>
      <c r="AF250" s="17"/>
      <c r="AG250" s="17"/>
      <c r="AH250" s="17"/>
      <c r="AI250" s="17"/>
      <c r="AJ250" s="17"/>
      <c r="AK250" s="17"/>
      <c r="AL250" s="17"/>
      <c r="AM250" s="17"/>
      <c r="AN250" s="17"/>
      <c r="AO250" s="17"/>
      <c r="AP250" s="17"/>
      <c r="AQ250" s="17"/>
      <c r="AR250" s="17"/>
      <c r="AS250" s="17"/>
      <c r="AT250" s="17"/>
      <c r="AU250" s="17"/>
      <c r="AV250" s="17"/>
      <c r="AW250" s="17"/>
      <c r="AX250" s="17"/>
      <c r="AY250" s="17"/>
      <c r="AZ250" s="17"/>
      <c r="BA250" s="17"/>
      <c r="BB250" s="17"/>
      <c r="BC250" s="17"/>
      <c r="BD250" s="17"/>
      <c r="BE250" s="17"/>
      <c r="BF250" s="17"/>
      <c r="BG250" s="17"/>
      <c r="BH250" s="17"/>
      <c r="BI250" s="17"/>
      <c r="BJ250" s="17"/>
      <c r="BK250" s="17"/>
      <c r="BL250" s="17"/>
      <c r="BM250" s="17"/>
      <c r="BN250" s="17"/>
      <c r="BO250" s="17"/>
      <c r="BP250" s="17"/>
      <c r="BQ250" s="17"/>
      <c r="BR250" s="17"/>
    </row>
    <row r="251" spans="2:70" x14ac:dyDescent="0.35">
      <c r="B251" s="6" t="s">
        <v>204</v>
      </c>
      <c r="C251" s="17"/>
      <c r="D251" s="17"/>
      <c r="E251" s="17"/>
      <c r="F251" s="17"/>
      <c r="G251" s="17"/>
      <c r="H251" s="17"/>
      <c r="I251" s="17"/>
      <c r="J251" s="17"/>
      <c r="K251" s="17"/>
      <c r="L251" s="17"/>
      <c r="M251" s="17"/>
      <c r="N251" s="17"/>
      <c r="O251" s="17"/>
      <c r="P251" s="17"/>
      <c r="Q251" s="17"/>
      <c r="R251" s="17"/>
      <c r="S251" s="17"/>
      <c r="T251" s="17"/>
      <c r="U251" s="17"/>
      <c r="V251" s="17"/>
      <c r="W251" s="17"/>
      <c r="X251" s="17"/>
      <c r="Y251" s="17"/>
      <c r="Z251" s="17"/>
      <c r="AA251" s="17"/>
      <c r="AB251" s="17"/>
      <c r="AC251" s="17"/>
      <c r="AD251" s="17"/>
      <c r="AE251" s="17"/>
      <c r="AF251" s="17"/>
      <c r="AG251" s="17"/>
      <c r="AH251" s="17"/>
      <c r="AI251" s="17"/>
      <c r="AJ251" s="17"/>
      <c r="AK251" s="17"/>
      <c r="AL251" s="17"/>
      <c r="AM251" s="17"/>
      <c r="AN251" s="17"/>
      <c r="AO251" s="17"/>
      <c r="AP251" s="17"/>
      <c r="AQ251" s="17"/>
      <c r="AR251" s="17"/>
      <c r="AS251" s="17"/>
      <c r="AT251" s="17"/>
      <c r="AU251" s="17"/>
      <c r="AV251" s="17"/>
      <c r="AW251" s="17"/>
      <c r="AX251" s="17"/>
      <c r="AY251" s="17"/>
      <c r="AZ251" s="17"/>
      <c r="BA251" s="17"/>
      <c r="BB251" s="17"/>
      <c r="BC251" s="17"/>
      <c r="BD251" s="17"/>
      <c r="BE251" s="17"/>
      <c r="BF251" s="17"/>
      <c r="BG251" s="17"/>
      <c r="BH251" s="17"/>
      <c r="BI251" s="17"/>
      <c r="BJ251" s="17"/>
      <c r="BK251" s="17"/>
      <c r="BL251" s="17"/>
      <c r="BM251" s="17"/>
      <c r="BN251" s="17"/>
      <c r="BO251" s="17"/>
      <c r="BP251" s="17"/>
      <c r="BQ251" s="17"/>
      <c r="BR251" s="17"/>
    </row>
    <row r="252" spans="2:70" x14ac:dyDescent="0.35">
      <c r="B252" s="24" t="s">
        <v>97</v>
      </c>
      <c r="C252" s="17"/>
      <c r="D252" s="17"/>
      <c r="E252" s="17"/>
      <c r="F252" s="17"/>
      <c r="G252" s="17"/>
      <c r="H252" s="17"/>
      <c r="I252" s="17"/>
      <c r="J252" s="17"/>
      <c r="K252" s="17"/>
      <c r="L252" s="17"/>
      <c r="M252" s="17"/>
      <c r="N252" s="17"/>
      <c r="O252" s="17"/>
      <c r="P252" s="17"/>
      <c r="Q252" s="17"/>
      <c r="R252" s="17"/>
      <c r="S252" s="17"/>
      <c r="T252" s="17"/>
      <c r="U252" s="17"/>
      <c r="V252" s="17"/>
      <c r="W252" s="17"/>
      <c r="X252" s="17"/>
      <c r="Y252" s="17"/>
      <c r="Z252" s="17"/>
      <c r="AA252" s="17"/>
      <c r="AB252" s="17"/>
      <c r="AC252" s="17"/>
      <c r="AD252" s="17"/>
      <c r="AE252" s="17"/>
      <c r="AF252" s="17"/>
      <c r="AG252" s="17"/>
      <c r="AH252" s="17"/>
      <c r="AI252" s="17"/>
      <c r="AJ252" s="17"/>
      <c r="AK252" s="17"/>
      <c r="AL252" s="17"/>
      <c r="AM252" s="17"/>
      <c r="AN252" s="17"/>
      <c r="AO252" s="17"/>
      <c r="AP252" s="17"/>
      <c r="AQ252" s="17"/>
      <c r="AR252" s="17"/>
      <c r="AS252" s="17"/>
      <c r="AT252" s="17"/>
      <c r="AU252" s="17"/>
      <c r="AV252" s="17"/>
      <c r="AW252" s="17"/>
      <c r="AX252" s="17"/>
      <c r="AY252" s="17"/>
      <c r="AZ252" s="17"/>
      <c r="BA252" s="17"/>
      <c r="BB252" s="17"/>
      <c r="BC252" s="17"/>
      <c r="BD252" s="17"/>
      <c r="BE252" s="17"/>
      <c r="BF252" s="17"/>
      <c r="BG252" s="17"/>
      <c r="BH252" s="17"/>
      <c r="BI252" s="17"/>
      <c r="BJ252" s="17"/>
      <c r="BK252" s="17"/>
      <c r="BL252" s="17"/>
      <c r="BM252" s="17"/>
      <c r="BN252" s="17"/>
      <c r="BO252" s="17"/>
      <c r="BP252" s="17"/>
      <c r="BQ252" s="17"/>
      <c r="BR252" s="17"/>
    </row>
    <row r="253" spans="2:70" x14ac:dyDescent="0.35">
      <c r="B253" t="s">
        <v>188</v>
      </c>
      <c r="C253" s="17">
        <v>0.223430245624229</v>
      </c>
      <c r="D253" s="17">
        <v>0.230513788072605</v>
      </c>
      <c r="E253" s="17">
        <v>0.21612096685156501</v>
      </c>
      <c r="F253" s="17"/>
      <c r="G253" s="17">
        <v>0.247222814884968</v>
      </c>
      <c r="H253" s="17">
        <v>0.159039808850227</v>
      </c>
      <c r="I253" s="17">
        <v>0.19382090790555601</v>
      </c>
      <c r="J253" s="17">
        <v>0.26970216764573701</v>
      </c>
      <c r="K253" s="17">
        <v>0.28940407629971898</v>
      </c>
      <c r="L253" s="17">
        <v>0.20211624816700299</v>
      </c>
      <c r="M253" s="17"/>
      <c r="N253" s="17">
        <v>0.17284489833514</v>
      </c>
      <c r="O253" s="17">
        <v>0.218874816491615</v>
      </c>
      <c r="P253" s="17">
        <v>0.25367398943502001</v>
      </c>
      <c r="Q253" s="17">
        <v>0.25402592307895899</v>
      </c>
      <c r="R253" s="17"/>
      <c r="S253" s="17">
        <v>0.18238255500828701</v>
      </c>
      <c r="T253" s="17">
        <v>0.22957551228656101</v>
      </c>
      <c r="U253" s="17">
        <v>0.23182003885764099</v>
      </c>
      <c r="V253" s="17">
        <v>0.23861030085038401</v>
      </c>
      <c r="W253" s="17">
        <v>0.26333147796746498</v>
      </c>
      <c r="X253" s="17">
        <v>0.248050533497334</v>
      </c>
      <c r="Y253" s="17">
        <v>0.242330757730646</v>
      </c>
      <c r="Z253" s="17">
        <v>0.21764346941928001</v>
      </c>
      <c r="AA253" s="17">
        <v>0.214318867338467</v>
      </c>
      <c r="AB253" s="17">
        <v>0.20547128436666301</v>
      </c>
      <c r="AC253" s="17">
        <v>0.22521877445504901</v>
      </c>
      <c r="AD253" s="17">
        <v>0.194978717929958</v>
      </c>
      <c r="AE253" s="17"/>
      <c r="AF253" s="17">
        <v>0.25165282535338601</v>
      </c>
      <c r="AG253" s="17">
        <v>0.183770557761611</v>
      </c>
      <c r="AH253" s="17">
        <v>0.21667782141244299</v>
      </c>
      <c r="AI253" s="17"/>
      <c r="AJ253" s="17">
        <v>0.22074140366655101</v>
      </c>
      <c r="AK253" s="17">
        <v>0.21691834800011001</v>
      </c>
      <c r="AL253" s="17">
        <v>0.15227767931774699</v>
      </c>
      <c r="AM253" s="17">
        <v>0.202537915228343</v>
      </c>
      <c r="AN253" s="17">
        <v>0.25734148285535902</v>
      </c>
      <c r="AO253" s="17"/>
      <c r="AP253" s="17">
        <v>0.21656831243413399</v>
      </c>
      <c r="AQ253" s="17">
        <v>0.21647988715121799</v>
      </c>
      <c r="AR253" s="17">
        <v>0.13960915369740601</v>
      </c>
      <c r="AS253" s="17"/>
      <c r="AT253" s="17">
        <v>0.29073484269085798</v>
      </c>
      <c r="AU253" s="17">
        <v>0.24600099237647399</v>
      </c>
      <c r="AV253" s="17">
        <v>0.16533825618951001</v>
      </c>
      <c r="AW253" s="17">
        <v>0.118769542350181</v>
      </c>
      <c r="AX253" s="17">
        <v>0.109309293050145</v>
      </c>
      <c r="AY253" s="17"/>
      <c r="AZ253" s="17">
        <v>0.44196387919796998</v>
      </c>
      <c r="BA253" s="17">
        <v>0.27573444006985198</v>
      </c>
      <c r="BB253" s="17">
        <v>0.21977252023079999</v>
      </c>
      <c r="BC253" s="17">
        <v>0.24358732277599601</v>
      </c>
      <c r="BD253" s="17">
        <v>0.25057835662883499</v>
      </c>
      <c r="BE253" s="17">
        <v>0.23219227301904299</v>
      </c>
      <c r="BF253" s="17">
        <v>0.20170233362315201</v>
      </c>
      <c r="BG253" s="17">
        <v>0.245516160947262</v>
      </c>
      <c r="BH253" s="17">
        <v>0.20021172135602899</v>
      </c>
      <c r="BI253" s="17">
        <v>0.20901518984449299</v>
      </c>
      <c r="BJ253" s="17">
        <v>0.21342985932410599</v>
      </c>
      <c r="BK253" s="17">
        <v>0.20410010779885299</v>
      </c>
      <c r="BL253" s="17">
        <v>0.17078474168159599</v>
      </c>
      <c r="BM253" s="17">
        <v>0.263542438743469</v>
      </c>
      <c r="BN253" s="17">
        <v>0.20464680118029299</v>
      </c>
      <c r="BO253" s="17">
        <v>0.15310787175354801</v>
      </c>
      <c r="BP253" s="17"/>
      <c r="BQ253" s="17">
        <v>5.87061328845861E-2</v>
      </c>
      <c r="BR253" s="17">
        <v>0.30220087753375602</v>
      </c>
    </row>
    <row r="254" spans="2:70" x14ac:dyDescent="0.35">
      <c r="B254" t="s">
        <v>189</v>
      </c>
      <c r="C254" s="17">
        <v>0.20545930173749199</v>
      </c>
      <c r="D254" s="17">
        <v>0.205640942125461</v>
      </c>
      <c r="E254" s="17">
        <v>0.20480235414931899</v>
      </c>
      <c r="F254" s="17"/>
      <c r="G254" s="17">
        <v>0.18718562636455299</v>
      </c>
      <c r="H254" s="17">
        <v>0.19415505410880701</v>
      </c>
      <c r="I254" s="17">
        <v>0.232460886992572</v>
      </c>
      <c r="J254" s="17">
        <v>0.20569410668232099</v>
      </c>
      <c r="K254" s="17">
        <v>0.215133487942295</v>
      </c>
      <c r="L254" s="17">
        <v>0.19808474215393301</v>
      </c>
      <c r="M254" s="17"/>
      <c r="N254" s="17">
        <v>0.18603692032167601</v>
      </c>
      <c r="O254" s="17">
        <v>0.21037518345183701</v>
      </c>
      <c r="P254" s="17">
        <v>0.19335572039264401</v>
      </c>
      <c r="Q254" s="17">
        <v>0.23185220972448001</v>
      </c>
      <c r="R254" s="17"/>
      <c r="S254" s="17">
        <v>0.15618793662887601</v>
      </c>
      <c r="T254" s="17">
        <v>0.213431996819165</v>
      </c>
      <c r="U254" s="17">
        <v>0.17976527451850599</v>
      </c>
      <c r="V254" s="17">
        <v>0.22689567218460199</v>
      </c>
      <c r="W254" s="17">
        <v>0.17152015307893601</v>
      </c>
      <c r="X254" s="17">
        <v>0.204431482407405</v>
      </c>
      <c r="Y254" s="17">
        <v>0.241922959042914</v>
      </c>
      <c r="Z254" s="17">
        <v>0.220761792543683</v>
      </c>
      <c r="AA254" s="17">
        <v>0.23233928512756999</v>
      </c>
      <c r="AB254" s="17">
        <v>0.205872259802963</v>
      </c>
      <c r="AC254" s="17">
        <v>0.207642134513678</v>
      </c>
      <c r="AD254" s="17">
        <v>0.26669957235750802</v>
      </c>
      <c r="AE254" s="17"/>
      <c r="AF254" s="17">
        <v>0.197676443359972</v>
      </c>
      <c r="AG254" s="17">
        <v>0.218647691362095</v>
      </c>
      <c r="AH254" s="17">
        <v>0.18163537161955101</v>
      </c>
      <c r="AI254" s="17"/>
      <c r="AJ254" s="17">
        <v>0.19492003740482999</v>
      </c>
      <c r="AK254" s="17">
        <v>0.203973777364621</v>
      </c>
      <c r="AL254" s="17">
        <v>0.206841024991471</v>
      </c>
      <c r="AM254" s="17">
        <v>0.23923953591040401</v>
      </c>
      <c r="AN254" s="17">
        <v>0.22948004992627499</v>
      </c>
      <c r="AO254" s="17"/>
      <c r="AP254" s="17">
        <v>0.17920930209689701</v>
      </c>
      <c r="AQ254" s="17">
        <v>0.199726213412529</v>
      </c>
      <c r="AR254" s="17">
        <v>0.20626492380306</v>
      </c>
      <c r="AS254" s="17"/>
      <c r="AT254" s="17">
        <v>0.22209193060669499</v>
      </c>
      <c r="AU254" s="17">
        <v>0.24479178957001499</v>
      </c>
      <c r="AV254" s="17">
        <v>0.18989755205312001</v>
      </c>
      <c r="AW254" s="17">
        <v>0.14626262226787701</v>
      </c>
      <c r="AX254" s="17">
        <v>0.109611851921064</v>
      </c>
      <c r="AY254" s="17"/>
      <c r="AZ254" s="17">
        <v>7.86143292236893E-2</v>
      </c>
      <c r="BA254" s="17">
        <v>0.228520297391751</v>
      </c>
      <c r="BB254" s="17">
        <v>0.205007373801598</v>
      </c>
      <c r="BC254" s="17">
        <v>0.204553488260133</v>
      </c>
      <c r="BD254" s="17">
        <v>0.169659959981633</v>
      </c>
      <c r="BE254" s="17">
        <v>0.21845670249368901</v>
      </c>
      <c r="BF254" s="17">
        <v>0.23568558301116599</v>
      </c>
      <c r="BG254" s="17">
        <v>0.191663619698661</v>
      </c>
      <c r="BH254" s="17">
        <v>0.24086717770800001</v>
      </c>
      <c r="BI254" s="17">
        <v>0.194726220899403</v>
      </c>
      <c r="BJ254" s="17">
        <v>0.20717445573094101</v>
      </c>
      <c r="BK254" s="17">
        <v>0.10905113098868301</v>
      </c>
      <c r="BL254" s="17">
        <v>0.26491128592764202</v>
      </c>
      <c r="BM254" s="17">
        <v>0.24818912752042299</v>
      </c>
      <c r="BN254" s="17">
        <v>0.22032374532897001</v>
      </c>
      <c r="BO254" s="17">
        <v>0.14680128819536201</v>
      </c>
      <c r="BP254" s="17"/>
      <c r="BQ254" s="17">
        <v>0.10249996469381099</v>
      </c>
      <c r="BR254" s="17">
        <v>0.25432868130052499</v>
      </c>
    </row>
    <row r="255" spans="2:70" x14ac:dyDescent="0.35">
      <c r="B255" t="s">
        <v>190</v>
      </c>
      <c r="C255" s="17">
        <v>0.16562589790940399</v>
      </c>
      <c r="D255" s="17">
        <v>0.15827502957387701</v>
      </c>
      <c r="E255" s="17">
        <v>0.17297575406868501</v>
      </c>
      <c r="F255" s="17"/>
      <c r="G255" s="17">
        <v>0.17710116564198899</v>
      </c>
      <c r="H255" s="17">
        <v>0.18395499096201701</v>
      </c>
      <c r="I255" s="17">
        <v>0.152448078836911</v>
      </c>
      <c r="J255" s="17">
        <v>0.16475051254205</v>
      </c>
      <c r="K255" s="17">
        <v>0.16303970544476401</v>
      </c>
      <c r="L255" s="17">
        <v>0.15629363147254199</v>
      </c>
      <c r="M255" s="17"/>
      <c r="N255" s="17">
        <v>0.16990401003418901</v>
      </c>
      <c r="O255" s="17">
        <v>0.188192421441709</v>
      </c>
      <c r="P255" s="17">
        <v>0.15757912261965101</v>
      </c>
      <c r="Q255" s="17">
        <v>0.14576005340253101</v>
      </c>
      <c r="R255" s="17"/>
      <c r="S255" s="17">
        <v>0.156681162699007</v>
      </c>
      <c r="T255" s="17">
        <v>0.17065939768824301</v>
      </c>
      <c r="U255" s="17">
        <v>0.20268970187013999</v>
      </c>
      <c r="V255" s="17">
        <v>0.151045824882796</v>
      </c>
      <c r="W255" s="17">
        <v>0.157503297194661</v>
      </c>
      <c r="X255" s="17">
        <v>0.164964979274073</v>
      </c>
      <c r="Y255" s="17">
        <v>0.119099327010661</v>
      </c>
      <c r="Z255" s="17">
        <v>0.15638985642796199</v>
      </c>
      <c r="AA255" s="17">
        <v>0.169789019756071</v>
      </c>
      <c r="AB255" s="17">
        <v>0.189591519637136</v>
      </c>
      <c r="AC255" s="17">
        <v>0.192768076859897</v>
      </c>
      <c r="AD255" s="17">
        <v>0.15526086678119499</v>
      </c>
      <c r="AE255" s="17"/>
      <c r="AF255" s="17">
        <v>0.15861362748212501</v>
      </c>
      <c r="AG255" s="17">
        <v>0.174594625931044</v>
      </c>
      <c r="AH255" s="17">
        <v>0.168355019741527</v>
      </c>
      <c r="AI255" s="17"/>
      <c r="AJ255" s="17">
        <v>0.16940758935667599</v>
      </c>
      <c r="AK255" s="17">
        <v>0.15996104293022201</v>
      </c>
      <c r="AL255" s="17">
        <v>0.18147137393607199</v>
      </c>
      <c r="AM255" s="17">
        <v>0.14353266578447901</v>
      </c>
      <c r="AN255" s="17">
        <v>0.14785073757752701</v>
      </c>
      <c r="AO255" s="17"/>
      <c r="AP255" s="17">
        <v>0.15757529568162101</v>
      </c>
      <c r="AQ255" s="17">
        <v>0.167074516288237</v>
      </c>
      <c r="AR255" s="17">
        <v>0.13511210204104299</v>
      </c>
      <c r="AS255" s="17"/>
      <c r="AT255" s="17">
        <v>0.14116160507553699</v>
      </c>
      <c r="AU255" s="17">
        <v>0.175087613711879</v>
      </c>
      <c r="AV255" s="17">
        <v>0.18679064245759999</v>
      </c>
      <c r="AW255" s="17">
        <v>0.17742984837777401</v>
      </c>
      <c r="AX255" s="17">
        <v>8.12735793885868E-2</v>
      </c>
      <c r="AY255" s="17"/>
      <c r="AZ255" s="17">
        <v>8.4451534129032599E-2</v>
      </c>
      <c r="BA255" s="17">
        <v>0.15212448414886301</v>
      </c>
      <c r="BB255" s="17">
        <v>0.22420937226695001</v>
      </c>
      <c r="BC255" s="17">
        <v>0.13480956555815399</v>
      </c>
      <c r="BD255" s="17">
        <v>0.145188924313531</v>
      </c>
      <c r="BE255" s="17">
        <v>0.16841762419935599</v>
      </c>
      <c r="BF255" s="17">
        <v>0.139048812231126</v>
      </c>
      <c r="BG255" s="17">
        <v>0.208707433686001</v>
      </c>
      <c r="BH255" s="17">
        <v>0.15443363919907299</v>
      </c>
      <c r="BI255" s="17">
        <v>0.17620104275177301</v>
      </c>
      <c r="BJ255" s="17">
        <v>0.16385187434904699</v>
      </c>
      <c r="BK255" s="17">
        <v>0.25952359158008398</v>
      </c>
      <c r="BL255" s="17">
        <v>0.192209149397954</v>
      </c>
      <c r="BM255" s="17">
        <v>0.13674816854045899</v>
      </c>
      <c r="BN255" s="17">
        <v>9.3087694586628994E-2</v>
      </c>
      <c r="BO255" s="17">
        <v>0.12281821021951</v>
      </c>
      <c r="BP255" s="17"/>
      <c r="BQ255" s="17">
        <v>0.15947079049447199</v>
      </c>
      <c r="BR255" s="17">
        <v>0.164682167123156</v>
      </c>
    </row>
    <row r="256" spans="2:70" x14ac:dyDescent="0.35">
      <c r="B256" t="s">
        <v>191</v>
      </c>
      <c r="C256" s="17">
        <v>0.188739701243159</v>
      </c>
      <c r="D256" s="17">
        <v>0.186474403031061</v>
      </c>
      <c r="E256" s="17">
        <v>0.191614036097143</v>
      </c>
      <c r="F256" s="17"/>
      <c r="G256" s="17">
        <v>0.179600596892799</v>
      </c>
      <c r="H256" s="17">
        <v>0.18859802974852</v>
      </c>
      <c r="I256" s="17">
        <v>0.21431910608863999</v>
      </c>
      <c r="J256" s="17">
        <v>0.18472987900464799</v>
      </c>
      <c r="K256" s="17">
        <v>0.16651437788351001</v>
      </c>
      <c r="L256" s="17">
        <v>0.19221061805780801</v>
      </c>
      <c r="M256" s="17"/>
      <c r="N256" s="17">
        <v>0.198932868391589</v>
      </c>
      <c r="O256" s="17">
        <v>0.19467647777191299</v>
      </c>
      <c r="P256" s="17">
        <v>0.186512668188694</v>
      </c>
      <c r="Q256" s="17">
        <v>0.17505918338328999</v>
      </c>
      <c r="R256" s="17"/>
      <c r="S256" s="17">
        <v>0.18973794396587601</v>
      </c>
      <c r="T256" s="17">
        <v>0.201062684112081</v>
      </c>
      <c r="U256" s="17">
        <v>0.19383684689810099</v>
      </c>
      <c r="V256" s="17">
        <v>0.15295304436877799</v>
      </c>
      <c r="W256" s="17">
        <v>0.191270336256915</v>
      </c>
      <c r="X256" s="17">
        <v>0.158214990358434</v>
      </c>
      <c r="Y256" s="17">
        <v>0.213985801467868</v>
      </c>
      <c r="Z256" s="17">
        <v>0.19517318921061799</v>
      </c>
      <c r="AA256" s="17">
        <v>0.19241536547611299</v>
      </c>
      <c r="AB256" s="17">
        <v>0.20774403826744101</v>
      </c>
      <c r="AC256" s="17">
        <v>0.17684939938731201</v>
      </c>
      <c r="AD256" s="17">
        <v>0.183514598469524</v>
      </c>
      <c r="AE256" s="17"/>
      <c r="AF256" s="17">
        <v>0.18484275666762301</v>
      </c>
      <c r="AG256" s="17">
        <v>0.186370167191554</v>
      </c>
      <c r="AH256" s="17">
        <v>0.217227336299814</v>
      </c>
      <c r="AI256" s="17"/>
      <c r="AJ256" s="17">
        <v>0.18516920805652101</v>
      </c>
      <c r="AK256" s="17">
        <v>0.18550209140929699</v>
      </c>
      <c r="AL256" s="17">
        <v>0.209678655026248</v>
      </c>
      <c r="AM256" s="17">
        <v>0.133562562925823</v>
      </c>
      <c r="AN256" s="17">
        <v>0.19795742790580301</v>
      </c>
      <c r="AO256" s="17"/>
      <c r="AP256" s="17">
        <v>0.19625094657667899</v>
      </c>
      <c r="AQ256" s="17">
        <v>0.181239993413532</v>
      </c>
      <c r="AR256" s="17">
        <v>0.24675502852503201</v>
      </c>
      <c r="AS256" s="17"/>
      <c r="AT256" s="17">
        <v>0.186134104823271</v>
      </c>
      <c r="AU256" s="17">
        <v>0.18116531911411399</v>
      </c>
      <c r="AV256" s="17">
        <v>0.19189741799214399</v>
      </c>
      <c r="AW256" s="17">
        <v>0.216151799172176</v>
      </c>
      <c r="AX256" s="17">
        <v>0.26668463302162099</v>
      </c>
      <c r="AY256" s="17"/>
      <c r="AZ256" s="17">
        <v>0.17539559163840601</v>
      </c>
      <c r="BA256" s="17">
        <v>0.16221497408784899</v>
      </c>
      <c r="BB256" s="17">
        <v>0.17816168713605099</v>
      </c>
      <c r="BC256" s="17">
        <v>0.167879775585414</v>
      </c>
      <c r="BD256" s="17">
        <v>0.22682403538885099</v>
      </c>
      <c r="BE256" s="17">
        <v>0.15505043180426401</v>
      </c>
      <c r="BF256" s="17">
        <v>0.177019614565012</v>
      </c>
      <c r="BG256" s="17">
        <v>0.17697439393834499</v>
      </c>
      <c r="BH256" s="17">
        <v>0.22579844503024299</v>
      </c>
      <c r="BI256" s="17">
        <v>0.23253999648405399</v>
      </c>
      <c r="BJ256" s="17">
        <v>0.203983008472885</v>
      </c>
      <c r="BK256" s="17">
        <v>0.16516034429096499</v>
      </c>
      <c r="BL256" s="17">
        <v>0.17698085167551</v>
      </c>
      <c r="BM256" s="17">
        <v>0.195397543722448</v>
      </c>
      <c r="BN256" s="17">
        <v>0.23985654665301601</v>
      </c>
      <c r="BO256" s="17">
        <v>0.168080942052452</v>
      </c>
      <c r="BP256" s="17"/>
      <c r="BQ256" s="17">
        <v>0.23704523538542899</v>
      </c>
      <c r="BR256" s="17">
        <v>0.16526297993936401</v>
      </c>
    </row>
    <row r="257" spans="2:70" x14ac:dyDescent="0.35">
      <c r="B257" t="s">
        <v>192</v>
      </c>
      <c r="C257" s="17">
        <v>0.117279517297675</v>
      </c>
      <c r="D257" s="17">
        <v>0.110512012356431</v>
      </c>
      <c r="E257" s="17">
        <v>0.123699359608841</v>
      </c>
      <c r="F257" s="17"/>
      <c r="G257" s="17">
        <v>0.13840582421282999</v>
      </c>
      <c r="H257" s="17">
        <v>0.131217458180444</v>
      </c>
      <c r="I257" s="17">
        <v>0.105553413623883</v>
      </c>
      <c r="J257" s="17">
        <v>0.10968550517796399</v>
      </c>
      <c r="K257" s="17">
        <v>8.9486444597624906E-2</v>
      </c>
      <c r="L257" s="17">
        <v>0.126290313982904</v>
      </c>
      <c r="M257" s="17"/>
      <c r="N257" s="17">
        <v>0.14202670019719599</v>
      </c>
      <c r="O257" s="17">
        <v>0.101423083562776</v>
      </c>
      <c r="P257" s="17">
        <v>0.103586397870622</v>
      </c>
      <c r="Q257" s="17">
        <v>0.118713081138765</v>
      </c>
      <c r="R257" s="17"/>
      <c r="S257" s="17">
        <v>0.17361040894612301</v>
      </c>
      <c r="T257" s="17">
        <v>0.112059688530986</v>
      </c>
      <c r="U257" s="17">
        <v>0.11465393194040099</v>
      </c>
      <c r="V257" s="17">
        <v>0.113832928173788</v>
      </c>
      <c r="W257" s="17">
        <v>0.108740567087785</v>
      </c>
      <c r="X257" s="17">
        <v>0.107653789612628</v>
      </c>
      <c r="Y257" s="17">
        <v>9.4737501081051403E-2</v>
      </c>
      <c r="Z257" s="17">
        <v>0.120975896799213</v>
      </c>
      <c r="AA257" s="17">
        <v>9.55308427199697E-2</v>
      </c>
      <c r="AB257" s="17">
        <v>0.110777981962268</v>
      </c>
      <c r="AC257" s="17">
        <v>0.109125412857734</v>
      </c>
      <c r="AD257" s="17">
        <v>0.11105416514329999</v>
      </c>
      <c r="AE257" s="17"/>
      <c r="AF257" s="17">
        <v>0.110377089718147</v>
      </c>
      <c r="AG257" s="17">
        <v>0.12597345556762499</v>
      </c>
      <c r="AH257" s="17">
        <v>0.11914495890186901</v>
      </c>
      <c r="AI257" s="17"/>
      <c r="AJ257" s="17">
        <v>0.12514855563142399</v>
      </c>
      <c r="AK257" s="17">
        <v>0.13172646126452001</v>
      </c>
      <c r="AL257" s="17">
        <v>0.124465042727519</v>
      </c>
      <c r="AM257" s="17">
        <v>8.8671336070139703E-2</v>
      </c>
      <c r="AN257" s="17">
        <v>9.2558309075397902E-2</v>
      </c>
      <c r="AO257" s="17"/>
      <c r="AP257" s="17">
        <v>0.141198613477971</v>
      </c>
      <c r="AQ257" s="17">
        <v>0.12958656444855499</v>
      </c>
      <c r="AR257" s="17">
        <v>0.13342258405282201</v>
      </c>
      <c r="AS257" s="17"/>
      <c r="AT257" s="17">
        <v>8.6705417550301103E-2</v>
      </c>
      <c r="AU257" s="17">
        <v>8.5434435739662903E-2</v>
      </c>
      <c r="AV257" s="17">
        <v>0.14464214860732699</v>
      </c>
      <c r="AW257" s="17">
        <v>0.162891818697322</v>
      </c>
      <c r="AX257" s="17">
        <v>0.166392231750255</v>
      </c>
      <c r="AY257" s="17"/>
      <c r="AZ257" s="17">
        <v>0.156561727606229</v>
      </c>
      <c r="BA257" s="17">
        <v>0.107958886018238</v>
      </c>
      <c r="BB257" s="17">
        <v>0.10698809532864</v>
      </c>
      <c r="BC257" s="17">
        <v>0.13546901453021501</v>
      </c>
      <c r="BD257" s="17">
        <v>0.108880128389354</v>
      </c>
      <c r="BE257" s="17">
        <v>0.13022751696281301</v>
      </c>
      <c r="BF257" s="17">
        <v>0.13382544930049101</v>
      </c>
      <c r="BG257" s="17">
        <v>0.10921672530198701</v>
      </c>
      <c r="BH257" s="17">
        <v>0.120216994967263</v>
      </c>
      <c r="BI257" s="17">
        <v>9.8391676916854701E-2</v>
      </c>
      <c r="BJ257" s="17">
        <v>9.9513598183899502E-2</v>
      </c>
      <c r="BK257" s="17">
        <v>9.8314037515039199E-2</v>
      </c>
      <c r="BL257" s="17">
        <v>9.8951534664273505E-2</v>
      </c>
      <c r="BM257" s="17">
        <v>4.5045361787121201E-2</v>
      </c>
      <c r="BN257" s="17">
        <v>0.14339270935785001</v>
      </c>
      <c r="BO257" s="17">
        <v>0.195794008465002</v>
      </c>
      <c r="BP257" s="17"/>
      <c r="BQ257" s="17">
        <v>0.20530226140726901</v>
      </c>
      <c r="BR257" s="17">
        <v>7.4901279684145006E-2</v>
      </c>
    </row>
    <row r="258" spans="2:70" x14ac:dyDescent="0.35">
      <c r="B258" t="s">
        <v>193</v>
      </c>
      <c r="C258" s="17">
        <v>5.9960351465914802E-2</v>
      </c>
      <c r="D258" s="17">
        <v>6.1440652518819E-2</v>
      </c>
      <c r="E258" s="17">
        <v>5.8900977073421103E-2</v>
      </c>
      <c r="F258" s="17"/>
      <c r="G258" s="17">
        <v>3.9814219743484501E-2</v>
      </c>
      <c r="H258" s="17">
        <v>7.67475779659164E-2</v>
      </c>
      <c r="I258" s="17">
        <v>6.4716927966456395E-2</v>
      </c>
      <c r="J258" s="17">
        <v>4.2094605357226401E-2</v>
      </c>
      <c r="K258" s="17">
        <v>5.1278109599930101E-2</v>
      </c>
      <c r="L258" s="17">
        <v>7.6256774208619399E-2</v>
      </c>
      <c r="M258" s="17"/>
      <c r="N258" s="17">
        <v>7.6481868846256906E-2</v>
      </c>
      <c r="O258" s="17">
        <v>5.6449909230947802E-2</v>
      </c>
      <c r="P258" s="17">
        <v>6.5678832711038804E-2</v>
      </c>
      <c r="Q258" s="17">
        <v>4.0208203942248999E-2</v>
      </c>
      <c r="R258" s="17"/>
      <c r="S258" s="17">
        <v>8.34406127822718E-2</v>
      </c>
      <c r="T258" s="17">
        <v>4.9465181204050003E-2</v>
      </c>
      <c r="U258" s="17">
        <v>5.1072589775587499E-2</v>
      </c>
      <c r="V258" s="17">
        <v>8.3718599191541301E-2</v>
      </c>
      <c r="W258" s="17">
        <v>7.8329196284929001E-2</v>
      </c>
      <c r="X258" s="17">
        <v>6.0795487796813603E-2</v>
      </c>
      <c r="Y258" s="17">
        <v>5.9463941334127399E-2</v>
      </c>
      <c r="Z258" s="17">
        <v>4.4554819736499003E-2</v>
      </c>
      <c r="AA258" s="17">
        <v>5.5387445442307698E-2</v>
      </c>
      <c r="AB258" s="17">
        <v>3.97441671931901E-2</v>
      </c>
      <c r="AC258" s="17">
        <v>4.7572200537754801E-2</v>
      </c>
      <c r="AD258" s="17">
        <v>2.2671716609577699E-2</v>
      </c>
      <c r="AE258" s="17"/>
      <c r="AF258" s="17">
        <v>6.2150812948549197E-2</v>
      </c>
      <c r="AG258" s="17">
        <v>6.2988746625864497E-2</v>
      </c>
      <c r="AH258" s="17">
        <v>5.6841107599614603E-2</v>
      </c>
      <c r="AI258" s="17"/>
      <c r="AJ258" s="17">
        <v>6.9462151007109493E-2</v>
      </c>
      <c r="AK258" s="17">
        <v>5.7887950601343503E-2</v>
      </c>
      <c r="AL258" s="17">
        <v>7.0405393959494897E-2</v>
      </c>
      <c r="AM258" s="17">
        <v>7.2928371338768602E-2</v>
      </c>
      <c r="AN258" s="17">
        <v>5.4713909582167201E-2</v>
      </c>
      <c r="AO258" s="17"/>
      <c r="AP258" s="17">
        <v>7.0120638761205806E-2</v>
      </c>
      <c r="AQ258" s="17">
        <v>6.2697875220587701E-2</v>
      </c>
      <c r="AR258" s="17">
        <v>7.6539268460847396E-2</v>
      </c>
      <c r="AS258" s="17"/>
      <c r="AT258" s="17">
        <v>4.4257314252438298E-2</v>
      </c>
      <c r="AU258" s="17">
        <v>4.7910316111366001E-2</v>
      </c>
      <c r="AV258" s="17">
        <v>6.6898572876587903E-2</v>
      </c>
      <c r="AW258" s="17">
        <v>0.114109304676249</v>
      </c>
      <c r="AX258" s="17">
        <v>4.7465546603100497E-2</v>
      </c>
      <c r="AY258" s="17"/>
      <c r="AZ258" s="17">
        <v>3.59764334941685E-2</v>
      </c>
      <c r="BA258" s="17">
        <v>3.2187064516585498E-2</v>
      </c>
      <c r="BB258" s="17">
        <v>3.9744213632643001E-2</v>
      </c>
      <c r="BC258" s="17">
        <v>4.6947085497877801E-2</v>
      </c>
      <c r="BD258" s="17">
        <v>5.5331467723476101E-2</v>
      </c>
      <c r="BE258" s="17">
        <v>6.3642127396310796E-2</v>
      </c>
      <c r="BF258" s="17">
        <v>6.9095897191294997E-2</v>
      </c>
      <c r="BG258" s="17">
        <v>4.7103696867141998E-2</v>
      </c>
      <c r="BH258" s="17">
        <v>3.05548418523773E-2</v>
      </c>
      <c r="BI258" s="17">
        <v>5.41239983813862E-2</v>
      </c>
      <c r="BJ258" s="17">
        <v>8.4744120573048004E-2</v>
      </c>
      <c r="BK258" s="17">
        <v>0.118964036453334</v>
      </c>
      <c r="BL258" s="17">
        <v>5.8385677776107703E-2</v>
      </c>
      <c r="BM258" s="17">
        <v>7.4876083831496104E-2</v>
      </c>
      <c r="BN258" s="17">
        <v>3.7436365526341699E-2</v>
      </c>
      <c r="BO258" s="17">
        <v>0.106990640504081</v>
      </c>
      <c r="BP258" s="17"/>
      <c r="BQ258" s="17">
        <v>0.13345565676218499</v>
      </c>
      <c r="BR258" s="17">
        <v>2.7868634582152101E-2</v>
      </c>
    </row>
    <row r="259" spans="2:70" x14ac:dyDescent="0.35">
      <c r="B259" t="s">
        <v>194</v>
      </c>
      <c r="C259" s="17">
        <v>3.9504984722125602E-2</v>
      </c>
      <c r="D259" s="17">
        <v>4.7143172321745599E-2</v>
      </c>
      <c r="E259" s="17">
        <v>3.1886552151025101E-2</v>
      </c>
      <c r="F259" s="17"/>
      <c r="G259" s="17">
        <v>3.06697522593758E-2</v>
      </c>
      <c r="H259" s="17">
        <v>6.6287080184068897E-2</v>
      </c>
      <c r="I259" s="17">
        <v>3.6680678585982798E-2</v>
      </c>
      <c r="J259" s="17">
        <v>2.3343223590054502E-2</v>
      </c>
      <c r="K259" s="17">
        <v>2.5143798232158E-2</v>
      </c>
      <c r="L259" s="17">
        <v>4.8747671957190097E-2</v>
      </c>
      <c r="M259" s="17"/>
      <c r="N259" s="17">
        <v>5.3772733873953898E-2</v>
      </c>
      <c r="O259" s="17">
        <v>3.0008108049201201E-2</v>
      </c>
      <c r="P259" s="17">
        <v>3.9613268782330999E-2</v>
      </c>
      <c r="Q259" s="17">
        <v>3.4381345329726302E-2</v>
      </c>
      <c r="R259" s="17"/>
      <c r="S259" s="17">
        <v>5.7959379969558397E-2</v>
      </c>
      <c r="T259" s="17">
        <v>2.3745539358914301E-2</v>
      </c>
      <c r="U259" s="17">
        <v>2.6161616139623301E-2</v>
      </c>
      <c r="V259" s="17">
        <v>3.2943630348111402E-2</v>
      </c>
      <c r="W259" s="17">
        <v>2.9304972129309E-2</v>
      </c>
      <c r="X259" s="17">
        <v>5.5888737053312897E-2</v>
      </c>
      <c r="Y259" s="17">
        <v>2.8459712332731299E-2</v>
      </c>
      <c r="Z259" s="17">
        <v>4.4500975862744603E-2</v>
      </c>
      <c r="AA259" s="17">
        <v>4.02191741395026E-2</v>
      </c>
      <c r="AB259" s="17">
        <v>4.0798748770338199E-2</v>
      </c>
      <c r="AC259" s="17">
        <v>4.0824001388575101E-2</v>
      </c>
      <c r="AD259" s="17">
        <v>6.5820362708936597E-2</v>
      </c>
      <c r="AE259" s="17"/>
      <c r="AF259" s="17">
        <v>3.4686444470198197E-2</v>
      </c>
      <c r="AG259" s="17">
        <v>4.7654755560205701E-2</v>
      </c>
      <c r="AH259" s="17">
        <v>4.0118384425180301E-2</v>
      </c>
      <c r="AI259" s="17"/>
      <c r="AJ259" s="17">
        <v>3.5151054876887702E-2</v>
      </c>
      <c r="AK259" s="17">
        <v>4.4030328429887501E-2</v>
      </c>
      <c r="AL259" s="17">
        <v>5.4860830041448802E-2</v>
      </c>
      <c r="AM259" s="17">
        <v>0.119527612742043</v>
      </c>
      <c r="AN259" s="17">
        <v>2.0098083077469998E-2</v>
      </c>
      <c r="AO259" s="17"/>
      <c r="AP259" s="17">
        <v>3.9076890971492403E-2</v>
      </c>
      <c r="AQ259" s="17">
        <v>4.3194950065341499E-2</v>
      </c>
      <c r="AR259" s="17">
        <v>6.2296939419788498E-2</v>
      </c>
      <c r="AS259" s="17"/>
      <c r="AT259" s="17">
        <v>2.89147850008994E-2</v>
      </c>
      <c r="AU259" s="17">
        <v>1.9609533376489099E-2</v>
      </c>
      <c r="AV259" s="17">
        <v>5.4535409823711502E-2</v>
      </c>
      <c r="AW259" s="17">
        <v>6.4385064458421098E-2</v>
      </c>
      <c r="AX259" s="17">
        <v>0.21926286426522801</v>
      </c>
      <c r="AY259" s="17"/>
      <c r="AZ259" s="17">
        <v>2.7036504710503902E-2</v>
      </c>
      <c r="BA259" s="17">
        <v>4.1259853766861802E-2</v>
      </c>
      <c r="BB259" s="17">
        <v>2.61167376033185E-2</v>
      </c>
      <c r="BC259" s="17">
        <v>6.6753747792209897E-2</v>
      </c>
      <c r="BD259" s="17">
        <v>4.35371275743189E-2</v>
      </c>
      <c r="BE259" s="17">
        <v>3.20133241245237E-2</v>
      </c>
      <c r="BF259" s="17">
        <v>4.3622310077757902E-2</v>
      </c>
      <c r="BG259" s="17">
        <v>2.08179695606024E-2</v>
      </c>
      <c r="BH259" s="17">
        <v>2.7917179887015999E-2</v>
      </c>
      <c r="BI259" s="17">
        <v>3.5001874722036697E-2</v>
      </c>
      <c r="BJ259" s="17">
        <v>2.73030833660735E-2</v>
      </c>
      <c r="BK259" s="17">
        <v>4.4886751373041003E-2</v>
      </c>
      <c r="BL259" s="17">
        <v>3.77767588769167E-2</v>
      </c>
      <c r="BM259" s="17">
        <v>3.6201275854583298E-2</v>
      </c>
      <c r="BN259" s="17">
        <v>6.12561373669002E-2</v>
      </c>
      <c r="BO259" s="17">
        <v>0.106407038810045</v>
      </c>
      <c r="BP259" s="17"/>
      <c r="BQ259" s="17">
        <v>0.10351995837224701</v>
      </c>
      <c r="BR259" s="17">
        <v>1.07553798369026E-2</v>
      </c>
    </row>
    <row r="260" spans="2:70" x14ac:dyDescent="0.35">
      <c r="C260" s="17"/>
      <c r="D260" s="17"/>
      <c r="E260" s="17"/>
      <c r="F260" s="17"/>
      <c r="G260" s="17"/>
      <c r="H260" s="17"/>
      <c r="I260" s="17"/>
      <c r="J260" s="17"/>
      <c r="K260" s="17"/>
      <c r="L260" s="17"/>
      <c r="M260" s="17"/>
      <c r="N260" s="17"/>
      <c r="O260" s="17"/>
      <c r="P260" s="17"/>
      <c r="Q260" s="17"/>
      <c r="R260" s="17"/>
      <c r="S260" s="17"/>
      <c r="T260" s="17"/>
      <c r="U260" s="17"/>
      <c r="V260" s="17"/>
      <c r="W260" s="17"/>
      <c r="X260" s="17"/>
      <c r="Y260" s="17"/>
      <c r="Z260" s="17"/>
      <c r="AA260" s="17"/>
      <c r="AB260" s="17"/>
      <c r="AC260" s="17"/>
      <c r="AD260" s="17"/>
      <c r="AE260" s="17"/>
      <c r="AF260" s="17"/>
      <c r="AG260" s="17"/>
      <c r="AH260" s="17"/>
      <c r="AI260" s="17"/>
      <c r="AJ260" s="17"/>
      <c r="AK260" s="17"/>
      <c r="AL260" s="17"/>
      <c r="AM260" s="17"/>
      <c r="AN260" s="17"/>
      <c r="AO260" s="17"/>
      <c r="AP260" s="17"/>
      <c r="AQ260" s="17"/>
      <c r="AR260" s="17"/>
      <c r="AS260" s="17"/>
      <c r="AT260" s="17"/>
      <c r="AU260" s="17"/>
      <c r="AV260" s="17"/>
      <c r="AW260" s="17"/>
      <c r="AX260" s="17"/>
      <c r="AY260" s="17"/>
      <c r="AZ260" s="17"/>
      <c r="BA260" s="17"/>
      <c r="BB260" s="17"/>
      <c r="BC260" s="17"/>
      <c r="BD260" s="17"/>
      <c r="BE260" s="17"/>
      <c r="BF260" s="17"/>
      <c r="BG260" s="17"/>
      <c r="BH260" s="17"/>
      <c r="BI260" s="17"/>
      <c r="BJ260" s="17"/>
      <c r="BK260" s="17"/>
      <c r="BL260" s="17"/>
      <c r="BM260" s="17"/>
      <c r="BN260" s="17"/>
      <c r="BO260" s="17"/>
      <c r="BP260" s="17"/>
      <c r="BQ260" s="17"/>
      <c r="BR260" s="17"/>
    </row>
    <row r="261" spans="2:70" x14ac:dyDescent="0.35">
      <c r="B261" s="6" t="s">
        <v>218</v>
      </c>
      <c r="C261" s="17"/>
      <c r="D261" s="17"/>
      <c r="E261" s="17"/>
      <c r="F261" s="17"/>
      <c r="G261" s="17"/>
      <c r="H261" s="17"/>
      <c r="I261" s="17"/>
      <c r="J261" s="17"/>
      <c r="K261" s="17"/>
      <c r="L261" s="17"/>
      <c r="M261" s="17"/>
      <c r="N261" s="17"/>
      <c r="O261" s="17"/>
      <c r="P261" s="17"/>
      <c r="Q261" s="17"/>
      <c r="R261" s="17"/>
      <c r="S261" s="17"/>
      <c r="T261" s="17"/>
      <c r="U261" s="17"/>
      <c r="V261" s="17"/>
      <c r="W261" s="17"/>
      <c r="X261" s="17"/>
      <c r="Y261" s="17"/>
      <c r="Z261" s="17"/>
      <c r="AA261" s="17"/>
      <c r="AB261" s="17"/>
      <c r="AC261" s="17"/>
      <c r="AD261" s="17"/>
      <c r="AE261" s="17"/>
      <c r="AF261" s="17"/>
      <c r="AG261" s="17"/>
      <c r="AH261" s="17"/>
      <c r="AI261" s="17"/>
      <c r="AJ261" s="17"/>
      <c r="AK261" s="17"/>
      <c r="AL261" s="17"/>
      <c r="AM261" s="17"/>
      <c r="AN261" s="17"/>
      <c r="AO261" s="17"/>
      <c r="AP261" s="17"/>
      <c r="AQ261" s="17"/>
      <c r="AR261" s="17"/>
      <c r="AS261" s="17"/>
      <c r="AT261" s="17"/>
      <c r="AU261" s="17"/>
      <c r="AV261" s="17"/>
      <c r="AW261" s="17"/>
      <c r="AX261" s="17"/>
      <c r="AY261" s="17"/>
      <c r="AZ261" s="17"/>
      <c r="BA261" s="17"/>
      <c r="BB261" s="17"/>
      <c r="BC261" s="17"/>
      <c r="BD261" s="17"/>
      <c r="BE261" s="17"/>
      <c r="BF261" s="17"/>
      <c r="BG261" s="17"/>
      <c r="BH261" s="17"/>
      <c r="BI261" s="17"/>
      <c r="BJ261" s="17"/>
      <c r="BK261" s="17"/>
      <c r="BL261" s="17"/>
      <c r="BM261" s="17"/>
      <c r="BN261" s="17"/>
      <c r="BO261" s="17"/>
      <c r="BP261" s="17"/>
      <c r="BQ261" s="17"/>
      <c r="BR261" s="17"/>
    </row>
    <row r="262" spans="2:70" x14ac:dyDescent="0.35">
      <c r="B262" s="24" t="s">
        <v>97</v>
      </c>
      <c r="C262" s="17"/>
      <c r="D262" s="17"/>
      <c r="E262" s="17"/>
      <c r="F262" s="17"/>
      <c r="G262" s="17"/>
      <c r="H262" s="17"/>
      <c r="I262" s="17"/>
      <c r="J262" s="17"/>
      <c r="K262" s="17"/>
      <c r="L262" s="17"/>
      <c r="M262" s="17"/>
      <c r="N262" s="17"/>
      <c r="O262" s="17"/>
      <c r="P262" s="17"/>
      <c r="Q262" s="17"/>
      <c r="R262" s="17"/>
      <c r="S262" s="17"/>
      <c r="T262" s="17"/>
      <c r="U262" s="17"/>
      <c r="V262" s="17"/>
      <c r="W262" s="17"/>
      <c r="X262" s="17"/>
      <c r="Y262" s="17"/>
      <c r="Z262" s="17"/>
      <c r="AA262" s="17"/>
      <c r="AB262" s="17"/>
      <c r="AC262" s="17"/>
      <c r="AD262" s="17"/>
      <c r="AE262" s="17"/>
      <c r="AF262" s="17"/>
      <c r="AG262" s="17"/>
      <c r="AH262" s="17"/>
      <c r="AI262" s="17"/>
      <c r="AJ262" s="17"/>
      <c r="AK262" s="17"/>
      <c r="AL262" s="17"/>
      <c r="AM262" s="17"/>
      <c r="AN262" s="17"/>
      <c r="AO262" s="17"/>
      <c r="AP262" s="17"/>
      <c r="AQ262" s="17"/>
      <c r="AR262" s="17"/>
      <c r="AS262" s="17"/>
      <c r="AT262" s="17"/>
      <c r="AU262" s="17"/>
      <c r="AV262" s="17"/>
      <c r="AW262" s="17"/>
      <c r="AX262" s="17"/>
      <c r="AY262" s="17"/>
      <c r="AZ262" s="17"/>
      <c r="BA262" s="17"/>
      <c r="BB262" s="17"/>
      <c r="BC262" s="17"/>
      <c r="BD262" s="17"/>
      <c r="BE262" s="17"/>
      <c r="BF262" s="17"/>
      <c r="BG262" s="17"/>
      <c r="BH262" s="17"/>
      <c r="BI262" s="17"/>
      <c r="BJ262" s="17"/>
      <c r="BK262" s="17"/>
      <c r="BL262" s="17"/>
      <c r="BM262" s="17"/>
      <c r="BN262" s="17"/>
      <c r="BO262" s="17"/>
      <c r="BP262" s="17"/>
      <c r="BQ262" s="17"/>
      <c r="BR262" s="17"/>
    </row>
    <row r="263" spans="2:70" x14ac:dyDescent="0.35">
      <c r="B263" t="s">
        <v>136</v>
      </c>
      <c r="C263" s="17">
        <v>0.17623484937263001</v>
      </c>
      <c r="D263" s="17">
        <v>0.17738449734096201</v>
      </c>
      <c r="E263" s="17">
        <v>0.17335498555690501</v>
      </c>
      <c r="F263" s="17"/>
      <c r="G263" s="17">
        <v>0.25476459079455199</v>
      </c>
      <c r="H263" s="17">
        <v>0.23849596257275299</v>
      </c>
      <c r="I263" s="17">
        <v>0.18453224916519101</v>
      </c>
      <c r="J263" s="17">
        <v>0.176366876271072</v>
      </c>
      <c r="K263" s="17">
        <v>0.102658933637422</v>
      </c>
      <c r="L263" s="17">
        <v>0.11572835797782501</v>
      </c>
      <c r="M263" s="17"/>
      <c r="N263" s="17">
        <v>0.174038969266056</v>
      </c>
      <c r="O263" s="17">
        <v>0.15034799646937799</v>
      </c>
      <c r="P263" s="17">
        <v>0.18721436950374501</v>
      </c>
      <c r="Q263" s="17">
        <v>0.19517499768759899</v>
      </c>
      <c r="R263" s="17"/>
      <c r="S263" s="17">
        <v>0.23429561454732301</v>
      </c>
      <c r="T263" s="17">
        <v>0.160849590685511</v>
      </c>
      <c r="U263" s="17">
        <v>0.154758856611215</v>
      </c>
      <c r="V263" s="17">
        <v>0.17908607164287399</v>
      </c>
      <c r="W263" s="17">
        <v>0.15082875250378</v>
      </c>
      <c r="X263" s="17">
        <v>0.17757839623045099</v>
      </c>
      <c r="Y263" s="17">
        <v>0.14407949092908801</v>
      </c>
      <c r="Z263" s="17">
        <v>0.17365555417049899</v>
      </c>
      <c r="AA263" s="17">
        <v>0.18426006265390299</v>
      </c>
      <c r="AB263" s="17">
        <v>0.14520160164132001</v>
      </c>
      <c r="AC263" s="17">
        <v>0.202000290354274</v>
      </c>
      <c r="AD263" s="17">
        <v>0.185748373632703</v>
      </c>
      <c r="AE263" s="17"/>
      <c r="AF263" s="17">
        <v>0.15026901109907501</v>
      </c>
      <c r="AG263" s="17">
        <v>0.174368263961692</v>
      </c>
      <c r="AH263" s="17">
        <v>0.189592701208352</v>
      </c>
      <c r="AI263" s="17"/>
      <c r="AJ263" s="17">
        <v>0.13986113535790101</v>
      </c>
      <c r="AK263" s="17">
        <v>0.19977340655703599</v>
      </c>
      <c r="AL263" s="17">
        <v>0.14146953302710699</v>
      </c>
      <c r="AM263" s="17">
        <v>0.31928245554346402</v>
      </c>
      <c r="AN263" s="17">
        <v>0.19608832128245399</v>
      </c>
      <c r="AO263" s="17"/>
      <c r="AP263" s="17">
        <v>0.14609276227120299</v>
      </c>
      <c r="AQ263" s="17">
        <v>0.20520742140022999</v>
      </c>
      <c r="AR263" s="17">
        <v>0.14153396866922199</v>
      </c>
      <c r="AS263" s="17"/>
      <c r="AT263" s="17">
        <v>0.149427650683254</v>
      </c>
      <c r="AU263" s="17">
        <v>0.16867279234573801</v>
      </c>
      <c r="AV263" s="17">
        <v>0.19227034271662799</v>
      </c>
      <c r="AW263" s="17">
        <v>0.169419578214237</v>
      </c>
      <c r="AX263" s="17">
        <v>0.27983316592197099</v>
      </c>
      <c r="AY263" s="17"/>
      <c r="AZ263" s="17">
        <v>0.12528445100819399</v>
      </c>
      <c r="BA263" s="17">
        <v>0.19620065349152299</v>
      </c>
      <c r="BB263" s="17">
        <v>0.17756686978595501</v>
      </c>
      <c r="BC263" s="17">
        <v>0.21595573298127199</v>
      </c>
      <c r="BD263" s="17">
        <v>0.191375552506413</v>
      </c>
      <c r="BE263" s="17">
        <v>0.14271923753247201</v>
      </c>
      <c r="BF263" s="17">
        <v>0.18025918064464899</v>
      </c>
      <c r="BG263" s="17">
        <v>0.184336819072806</v>
      </c>
      <c r="BH263" s="17">
        <v>0.15751246994937601</v>
      </c>
      <c r="BI263" s="17">
        <v>0.12977498085480399</v>
      </c>
      <c r="BJ263" s="17">
        <v>0.16846864196018299</v>
      </c>
      <c r="BK263" s="17">
        <v>0.19983643396492701</v>
      </c>
      <c r="BL263" s="17">
        <v>0.22004391622630101</v>
      </c>
      <c r="BM263" s="17">
        <v>9.9055227057316397E-2</v>
      </c>
      <c r="BN263" s="17">
        <v>0.16475131152067701</v>
      </c>
      <c r="BO263" s="17">
        <v>0.204128327604505</v>
      </c>
      <c r="BP263" s="17"/>
      <c r="BQ263" s="17">
        <v>0.21885679412619999</v>
      </c>
      <c r="BR263" s="17">
        <v>0.15373439421358201</v>
      </c>
    </row>
    <row r="264" spans="2:70" x14ac:dyDescent="0.35">
      <c r="B264" t="s">
        <v>212</v>
      </c>
      <c r="C264" s="17">
        <v>0.24627519798956901</v>
      </c>
      <c r="D264" s="17">
        <v>0.23226470894314699</v>
      </c>
      <c r="E264" s="17">
        <v>0.26059037675933799</v>
      </c>
      <c r="F264" s="17"/>
      <c r="G264" s="17">
        <v>0.264419516535779</v>
      </c>
      <c r="H264" s="17">
        <v>0.28047223812844202</v>
      </c>
      <c r="I264" s="17">
        <v>0.26183602638950099</v>
      </c>
      <c r="J264" s="17">
        <v>0.25885990337225601</v>
      </c>
      <c r="K264" s="17">
        <v>0.21369876074192001</v>
      </c>
      <c r="L264" s="17">
        <v>0.20520640109086</v>
      </c>
      <c r="M264" s="17"/>
      <c r="N264" s="17">
        <v>0.26306424321269101</v>
      </c>
      <c r="O264" s="17">
        <v>0.26076377825080399</v>
      </c>
      <c r="P264" s="17">
        <v>0.24655727007796699</v>
      </c>
      <c r="Q264" s="17">
        <v>0.21281476593853699</v>
      </c>
      <c r="R264" s="17"/>
      <c r="S264" s="17">
        <v>0.289764476550398</v>
      </c>
      <c r="T264" s="17">
        <v>0.21658493120170699</v>
      </c>
      <c r="U264" s="17">
        <v>0.245639565514297</v>
      </c>
      <c r="V264" s="17">
        <v>0.22136720430516599</v>
      </c>
      <c r="W264" s="17">
        <v>0.285895296983604</v>
      </c>
      <c r="X264" s="17">
        <v>0.26094270204303299</v>
      </c>
      <c r="Y264" s="17">
        <v>0.231554357260779</v>
      </c>
      <c r="Z264" s="17">
        <v>0.19981302401270501</v>
      </c>
      <c r="AA264" s="17">
        <v>0.227640712692532</v>
      </c>
      <c r="AB264" s="17">
        <v>0.245955215632881</v>
      </c>
      <c r="AC264" s="17">
        <v>0.22355482913098201</v>
      </c>
      <c r="AD264" s="17">
        <v>0.32031114948536898</v>
      </c>
      <c r="AE264" s="17"/>
      <c r="AF264" s="17">
        <v>0.218414673000834</v>
      </c>
      <c r="AG264" s="17">
        <v>0.260601616504265</v>
      </c>
      <c r="AH264" s="17">
        <v>0.25562974422992402</v>
      </c>
      <c r="AI264" s="17"/>
      <c r="AJ264" s="17">
        <v>0.22267033295438499</v>
      </c>
      <c r="AK264" s="17">
        <v>0.27310246857524101</v>
      </c>
      <c r="AL264" s="17">
        <v>0.264138323499992</v>
      </c>
      <c r="AM264" s="17">
        <v>0.218786255910946</v>
      </c>
      <c r="AN264" s="17">
        <v>0.22475164533095399</v>
      </c>
      <c r="AO264" s="17"/>
      <c r="AP264" s="17">
        <v>0.24175806827611199</v>
      </c>
      <c r="AQ264" s="17">
        <v>0.27473624350758102</v>
      </c>
      <c r="AR264" s="17">
        <v>0.26398376062849799</v>
      </c>
      <c r="AS264" s="17"/>
      <c r="AT264" s="17">
        <v>0.23207664051868401</v>
      </c>
      <c r="AU264" s="17">
        <v>0.25088414337475301</v>
      </c>
      <c r="AV264" s="17">
        <v>0.25700391426101998</v>
      </c>
      <c r="AW264" s="17">
        <v>0.291618634535943</v>
      </c>
      <c r="AX264" s="17">
        <v>0.21745824110900999</v>
      </c>
      <c r="AY264" s="17"/>
      <c r="AZ264" s="17">
        <v>0.26432506627584701</v>
      </c>
      <c r="BA264" s="17">
        <v>0.181988852507252</v>
      </c>
      <c r="BB264" s="17">
        <v>0.26337218251855699</v>
      </c>
      <c r="BC264" s="17">
        <v>0.26278667523126598</v>
      </c>
      <c r="BD264" s="17">
        <v>0.24267071116809399</v>
      </c>
      <c r="BE264" s="17">
        <v>0.235174544254241</v>
      </c>
      <c r="BF264" s="17">
        <v>0.25030717626871102</v>
      </c>
      <c r="BG264" s="17">
        <v>0.237086186908149</v>
      </c>
      <c r="BH264" s="17">
        <v>0.281439878708589</v>
      </c>
      <c r="BI264" s="17">
        <v>0.241529864097035</v>
      </c>
      <c r="BJ264" s="17">
        <v>0.27544755902981299</v>
      </c>
      <c r="BK264" s="17">
        <v>0.23151957434568701</v>
      </c>
      <c r="BL264" s="17">
        <v>0.24245241359119801</v>
      </c>
      <c r="BM264" s="17">
        <v>0.154422129948009</v>
      </c>
      <c r="BN264" s="17">
        <v>0.30453119753318098</v>
      </c>
      <c r="BO264" s="17">
        <v>0.300291159746779</v>
      </c>
      <c r="BP264" s="17"/>
      <c r="BQ264" s="17">
        <v>0.284871992159557</v>
      </c>
      <c r="BR264" s="17">
        <v>0.23201493372686999</v>
      </c>
    </row>
    <row r="265" spans="2:70" x14ac:dyDescent="0.35">
      <c r="B265" t="s">
        <v>213</v>
      </c>
      <c r="C265" s="17">
        <v>0.25750984151119999</v>
      </c>
      <c r="D265" s="17">
        <v>0.253069719976378</v>
      </c>
      <c r="E265" s="17">
        <v>0.26242387915169202</v>
      </c>
      <c r="F265" s="17"/>
      <c r="G265" s="17">
        <v>0.24903404761290901</v>
      </c>
      <c r="H265" s="17">
        <v>0.25209135467402299</v>
      </c>
      <c r="I265" s="17">
        <v>0.250927420953586</v>
      </c>
      <c r="J265" s="17">
        <v>0.25865442791829801</v>
      </c>
      <c r="K265" s="17">
        <v>0.28098514472790498</v>
      </c>
      <c r="L265" s="17">
        <v>0.25627246813753801</v>
      </c>
      <c r="M265" s="17"/>
      <c r="N265" s="17">
        <v>0.24369424276969701</v>
      </c>
      <c r="O265" s="17">
        <v>0.267391042155392</v>
      </c>
      <c r="P265" s="17">
        <v>0.27031575141081099</v>
      </c>
      <c r="Q265" s="17">
        <v>0.25033290360911897</v>
      </c>
      <c r="R265" s="17"/>
      <c r="S265" s="17">
        <v>0.22498559892147299</v>
      </c>
      <c r="T265" s="17">
        <v>0.27353335880988899</v>
      </c>
      <c r="U265" s="17">
        <v>0.281712014669105</v>
      </c>
      <c r="V265" s="17">
        <v>0.237601962402503</v>
      </c>
      <c r="W265" s="17">
        <v>0.23663362659486301</v>
      </c>
      <c r="X265" s="17">
        <v>0.26705249854342999</v>
      </c>
      <c r="Y265" s="17">
        <v>0.26676360856542702</v>
      </c>
      <c r="Z265" s="17">
        <v>0.25217066802153798</v>
      </c>
      <c r="AA265" s="17">
        <v>0.28827032151247001</v>
      </c>
      <c r="AB265" s="17">
        <v>0.24414003862668601</v>
      </c>
      <c r="AC265" s="17">
        <v>0.25912891495764701</v>
      </c>
      <c r="AD265" s="17">
        <v>0.26227339300517899</v>
      </c>
      <c r="AE265" s="17"/>
      <c r="AF265" s="17">
        <v>0.26631272841419501</v>
      </c>
      <c r="AG265" s="17">
        <v>0.25992238184955402</v>
      </c>
      <c r="AH265" s="17">
        <v>0.22702445576404801</v>
      </c>
      <c r="AI265" s="17"/>
      <c r="AJ265" s="17">
        <v>0.26772608852094198</v>
      </c>
      <c r="AK265" s="17">
        <v>0.27570676974849301</v>
      </c>
      <c r="AL265" s="17">
        <v>0.26484766222942902</v>
      </c>
      <c r="AM265" s="17">
        <v>0.18931683234802901</v>
      </c>
      <c r="AN265" s="17">
        <v>0.24016376439602399</v>
      </c>
      <c r="AO265" s="17"/>
      <c r="AP265" s="17">
        <v>0.267605337773903</v>
      </c>
      <c r="AQ265" s="17">
        <v>0.26805806000461702</v>
      </c>
      <c r="AR265" s="17">
        <v>0.268207559612959</v>
      </c>
      <c r="AS265" s="17"/>
      <c r="AT265" s="17">
        <v>0.25469475052002299</v>
      </c>
      <c r="AU265" s="17">
        <v>0.26254497700804502</v>
      </c>
      <c r="AV265" s="17">
        <v>0.26343473224101899</v>
      </c>
      <c r="AW265" s="17">
        <v>0.26230839903381298</v>
      </c>
      <c r="AX265" s="17">
        <v>0.22799765748140899</v>
      </c>
      <c r="AY265" s="17"/>
      <c r="AZ265" s="17">
        <v>0.31689200358597702</v>
      </c>
      <c r="BA265" s="17">
        <v>0.29064462910762501</v>
      </c>
      <c r="BB265" s="17">
        <v>0.247947448762041</v>
      </c>
      <c r="BC265" s="17">
        <v>0.20185379043090201</v>
      </c>
      <c r="BD265" s="17">
        <v>0.25681247593895801</v>
      </c>
      <c r="BE265" s="17">
        <v>0.26384808171641599</v>
      </c>
      <c r="BF265" s="17">
        <v>0.26411432508870403</v>
      </c>
      <c r="BG265" s="17">
        <v>0.27801175515851301</v>
      </c>
      <c r="BH265" s="17">
        <v>0.23809540689585301</v>
      </c>
      <c r="BI265" s="17">
        <v>0.27179063102561302</v>
      </c>
      <c r="BJ265" s="17">
        <v>0.26267204149965501</v>
      </c>
      <c r="BK265" s="17">
        <v>0.22386366073629299</v>
      </c>
      <c r="BL265" s="17">
        <v>0.26356468081638901</v>
      </c>
      <c r="BM265" s="17">
        <v>0.33189324613747501</v>
      </c>
      <c r="BN265" s="17">
        <v>0.31550044597895499</v>
      </c>
      <c r="BO265" s="17">
        <v>0.21357563575930499</v>
      </c>
      <c r="BP265" s="17"/>
      <c r="BQ265" s="17">
        <v>0.24211628187568801</v>
      </c>
      <c r="BR265" s="17">
        <v>0.26756965585744602</v>
      </c>
    </row>
    <row r="266" spans="2:70" x14ac:dyDescent="0.35">
      <c r="B266" t="s">
        <v>214</v>
      </c>
      <c r="C266" s="17">
        <v>0.22444043546085099</v>
      </c>
      <c r="D266" s="17">
        <v>0.228912391649707</v>
      </c>
      <c r="E266" s="17">
        <v>0.22110219557546201</v>
      </c>
      <c r="F266" s="17"/>
      <c r="G266" s="17">
        <v>0.12512319192159299</v>
      </c>
      <c r="H266" s="17">
        <v>0.14245494626310901</v>
      </c>
      <c r="I266" s="17">
        <v>0.210239181211199</v>
      </c>
      <c r="J266" s="17">
        <v>0.21973225857616999</v>
      </c>
      <c r="K266" s="17">
        <v>0.31222319716110802</v>
      </c>
      <c r="L266" s="17">
        <v>0.31387393997398899</v>
      </c>
      <c r="M266" s="17"/>
      <c r="N266" s="17">
        <v>0.22369592035826</v>
      </c>
      <c r="O266" s="17">
        <v>0.22424996797234201</v>
      </c>
      <c r="P266" s="17">
        <v>0.204109070508736</v>
      </c>
      <c r="Q266" s="17">
        <v>0.244379443150266</v>
      </c>
      <c r="R266" s="17"/>
      <c r="S266" s="17">
        <v>0.17279318267525401</v>
      </c>
      <c r="T266" s="17">
        <v>0.247371871461919</v>
      </c>
      <c r="U266" s="17">
        <v>0.223482203568413</v>
      </c>
      <c r="V266" s="17">
        <v>0.24412162544972499</v>
      </c>
      <c r="W266" s="17">
        <v>0.24695379365315301</v>
      </c>
      <c r="X266" s="17">
        <v>0.210481189704991</v>
      </c>
      <c r="Y266" s="17">
        <v>0.24786746447708399</v>
      </c>
      <c r="Z266" s="17">
        <v>0.22470361997538699</v>
      </c>
      <c r="AA266" s="17">
        <v>0.19980210052877401</v>
      </c>
      <c r="AB266" s="17">
        <v>0.26154777019727299</v>
      </c>
      <c r="AC266" s="17">
        <v>0.24262138349256299</v>
      </c>
      <c r="AD266" s="17">
        <v>0.18463298699709799</v>
      </c>
      <c r="AE266" s="17"/>
      <c r="AF266" s="17">
        <v>0.27055155926472002</v>
      </c>
      <c r="AG266" s="17">
        <v>0.20531353431677399</v>
      </c>
      <c r="AH266" s="17">
        <v>0.224108737192726</v>
      </c>
      <c r="AI266" s="17"/>
      <c r="AJ266" s="17">
        <v>0.26803149341007398</v>
      </c>
      <c r="AK266" s="17">
        <v>0.15772675185797999</v>
      </c>
      <c r="AL266" s="17">
        <v>0.23969030080989301</v>
      </c>
      <c r="AM266" s="17">
        <v>0.17020036379487799</v>
      </c>
      <c r="AN266" s="17">
        <v>0.245160692581671</v>
      </c>
      <c r="AO266" s="17"/>
      <c r="AP266" s="17">
        <v>0.247720049088097</v>
      </c>
      <c r="AQ266" s="17">
        <v>0.17621969832613901</v>
      </c>
      <c r="AR266" s="17">
        <v>0.218842243742324</v>
      </c>
      <c r="AS266" s="17"/>
      <c r="AT266" s="17">
        <v>0.26395894531613001</v>
      </c>
      <c r="AU266" s="17">
        <v>0.22058099656535801</v>
      </c>
      <c r="AV266" s="17">
        <v>0.20844552685214901</v>
      </c>
      <c r="AW266" s="17">
        <v>0.18697913855797299</v>
      </c>
      <c r="AX266" s="17">
        <v>0.14788918091808401</v>
      </c>
      <c r="AY266" s="17"/>
      <c r="AZ266" s="17">
        <v>0.107564422750309</v>
      </c>
      <c r="BA266" s="17">
        <v>0.22470590650087999</v>
      </c>
      <c r="BB266" s="17">
        <v>0.249596607195117</v>
      </c>
      <c r="BC266" s="17">
        <v>0.22924165825554599</v>
      </c>
      <c r="BD266" s="17">
        <v>0.216714475960332</v>
      </c>
      <c r="BE266" s="17">
        <v>0.27058841963428598</v>
      </c>
      <c r="BF266" s="17">
        <v>0.21591480350741901</v>
      </c>
      <c r="BG266" s="17">
        <v>0.18395824109627901</v>
      </c>
      <c r="BH266" s="17">
        <v>0.21434571878327299</v>
      </c>
      <c r="BI266" s="17">
        <v>0.26259752794319902</v>
      </c>
      <c r="BJ266" s="17">
        <v>0.20411499095343</v>
      </c>
      <c r="BK266" s="17">
        <v>0.221711679594157</v>
      </c>
      <c r="BL266" s="17">
        <v>0.211087146969546</v>
      </c>
      <c r="BM266" s="17">
        <v>0.26008218071787698</v>
      </c>
      <c r="BN266" s="17">
        <v>0.15594801784780099</v>
      </c>
      <c r="BO266" s="17">
        <v>0.194133411978715</v>
      </c>
      <c r="BP266" s="17"/>
      <c r="BQ266" s="17">
        <v>0.19221662726314001</v>
      </c>
      <c r="BR266" s="17">
        <v>0.238768765024541</v>
      </c>
    </row>
    <row r="267" spans="2:70" x14ac:dyDescent="0.35">
      <c r="B267" t="s">
        <v>215</v>
      </c>
      <c r="C267" s="17">
        <v>3.9667176526948601E-2</v>
      </c>
      <c r="D267" s="17">
        <v>4.5847863206504497E-2</v>
      </c>
      <c r="E267" s="17">
        <v>3.3890462469165203E-2</v>
      </c>
      <c r="F267" s="17"/>
      <c r="G267" s="17">
        <v>4.1705155511609499E-2</v>
      </c>
      <c r="H267" s="17">
        <v>4.0945007720046001E-2</v>
      </c>
      <c r="I267" s="17">
        <v>5.4307618440930003E-2</v>
      </c>
      <c r="J267" s="17">
        <v>3.4422965636621297E-2</v>
      </c>
      <c r="K267" s="17">
        <v>3.6710773295741697E-2</v>
      </c>
      <c r="L267" s="17">
        <v>3.1579098007444802E-2</v>
      </c>
      <c r="M267" s="17"/>
      <c r="N267" s="17">
        <v>3.7998323253893601E-2</v>
      </c>
      <c r="O267" s="17">
        <v>4.4624709808926501E-2</v>
      </c>
      <c r="P267" s="17">
        <v>3.3880491695200299E-2</v>
      </c>
      <c r="Q267" s="17">
        <v>4.0893452538816599E-2</v>
      </c>
      <c r="R267" s="17"/>
      <c r="S267" s="17">
        <v>3.4999565528588301E-2</v>
      </c>
      <c r="T267" s="17">
        <v>5.0232383993931901E-2</v>
      </c>
      <c r="U267" s="17">
        <v>2.58179262661004E-2</v>
      </c>
      <c r="V267" s="17">
        <v>3.8757311091227098E-2</v>
      </c>
      <c r="W267" s="17">
        <v>5.0732029092045799E-2</v>
      </c>
      <c r="X267" s="17">
        <v>2.79741832313108E-2</v>
      </c>
      <c r="Y267" s="17">
        <v>3.3667198087635901E-2</v>
      </c>
      <c r="Z267" s="17">
        <v>6.1771426358091998E-2</v>
      </c>
      <c r="AA267" s="17">
        <v>5.2703909428614699E-2</v>
      </c>
      <c r="AB267" s="17">
        <v>3.7038252443291897E-2</v>
      </c>
      <c r="AC267" s="17">
        <v>3.62796179094012E-2</v>
      </c>
      <c r="AD267" s="17">
        <v>1.6873356357691001E-2</v>
      </c>
      <c r="AE267" s="17"/>
      <c r="AF267" s="17">
        <v>3.1941341515846801E-2</v>
      </c>
      <c r="AG267" s="17">
        <v>5.1999751858443702E-2</v>
      </c>
      <c r="AH267" s="17">
        <v>3.6705692614918899E-2</v>
      </c>
      <c r="AI267" s="17"/>
      <c r="AJ267" s="17">
        <v>4.6527455703639801E-2</v>
      </c>
      <c r="AK267" s="17">
        <v>3.7244793997739403E-2</v>
      </c>
      <c r="AL267" s="17">
        <v>4.9592972499776102E-2</v>
      </c>
      <c r="AM267" s="17">
        <v>8.3332660346785201E-2</v>
      </c>
      <c r="AN267" s="17">
        <v>2.9181371107810199E-2</v>
      </c>
      <c r="AO267" s="17"/>
      <c r="AP267" s="17">
        <v>4.31652290750449E-2</v>
      </c>
      <c r="AQ267" s="17">
        <v>3.8083024150513699E-2</v>
      </c>
      <c r="AR267" s="17">
        <v>6.2474415441994897E-2</v>
      </c>
      <c r="AS267" s="17"/>
      <c r="AT267" s="17">
        <v>4.1232998537754098E-2</v>
      </c>
      <c r="AU267" s="17">
        <v>4.2297374178319802E-2</v>
      </c>
      <c r="AV267" s="17">
        <v>3.1624275269190399E-2</v>
      </c>
      <c r="AW267" s="17">
        <v>3.8497159867019598E-2</v>
      </c>
      <c r="AX267" s="17">
        <v>4.91083989639804E-2</v>
      </c>
      <c r="AY267" s="17"/>
      <c r="AZ267" s="17">
        <v>0.14880988208288701</v>
      </c>
      <c r="BA267" s="17">
        <v>4.7465614183502099E-2</v>
      </c>
      <c r="BB267" s="17">
        <v>1.68428884046825E-2</v>
      </c>
      <c r="BC267" s="17">
        <v>3.2244468677492297E-2</v>
      </c>
      <c r="BD267" s="17">
        <v>3.2884611953136897E-2</v>
      </c>
      <c r="BE267" s="17">
        <v>3.4445710572799E-2</v>
      </c>
      <c r="BF267" s="17">
        <v>5.5610705685668199E-2</v>
      </c>
      <c r="BG267" s="17">
        <v>5.1797280705389602E-2</v>
      </c>
      <c r="BH267" s="17">
        <v>6.3165480352122702E-2</v>
      </c>
      <c r="BI267" s="17">
        <v>3.7717518750872703E-2</v>
      </c>
      <c r="BJ267" s="17">
        <v>2.9341697977730601E-2</v>
      </c>
      <c r="BK267" s="17">
        <v>2.01056367821996E-2</v>
      </c>
      <c r="BL267" s="17">
        <v>3.0250885074914399E-2</v>
      </c>
      <c r="BM267" s="17">
        <v>6.5254683818637499E-2</v>
      </c>
      <c r="BN267" s="17">
        <v>9.5974971280613792E-3</v>
      </c>
      <c r="BO267" s="17">
        <v>4.4651626292609603E-2</v>
      </c>
      <c r="BP267" s="17"/>
      <c r="BQ267" s="17">
        <v>2.3232148545969299E-2</v>
      </c>
      <c r="BR267" s="17">
        <v>4.4994799560972798E-2</v>
      </c>
    </row>
    <row r="268" spans="2:70" x14ac:dyDescent="0.35">
      <c r="B268" t="s">
        <v>216</v>
      </c>
      <c r="C268" s="17">
        <v>2.1955497617690601E-2</v>
      </c>
      <c r="D268" s="17">
        <v>2.72232733951061E-2</v>
      </c>
      <c r="E268" s="17">
        <v>1.6955880020506599E-2</v>
      </c>
      <c r="F268" s="17"/>
      <c r="G268" s="17">
        <v>2.2686234912768801E-2</v>
      </c>
      <c r="H268" s="17">
        <v>2.1544600499796899E-2</v>
      </c>
      <c r="I268" s="17">
        <v>1.4082651221591001E-2</v>
      </c>
      <c r="J268" s="17">
        <v>2.0385094796570299E-2</v>
      </c>
      <c r="K268" s="17">
        <v>2.3019519991636501E-2</v>
      </c>
      <c r="L268" s="17">
        <v>2.8806322490590099E-2</v>
      </c>
      <c r="M268" s="17"/>
      <c r="N268" s="17">
        <v>2.7512777077395301E-2</v>
      </c>
      <c r="O268" s="17">
        <v>2.55514652075426E-2</v>
      </c>
      <c r="P268" s="17">
        <v>2.27927875157646E-2</v>
      </c>
      <c r="Q268" s="17">
        <v>1.1766031834078001E-2</v>
      </c>
      <c r="R268" s="17"/>
      <c r="S268" s="17">
        <v>1.7492437524751901E-2</v>
      </c>
      <c r="T268" s="17">
        <v>1.8272416860631101E-2</v>
      </c>
      <c r="U268" s="17">
        <v>3.3542984386814099E-2</v>
      </c>
      <c r="V268" s="17">
        <v>2.2583442524258701E-2</v>
      </c>
      <c r="W268" s="17">
        <v>8.24779612828817E-3</v>
      </c>
      <c r="X268" s="17">
        <v>2.3846545805193301E-2</v>
      </c>
      <c r="Y268" s="17">
        <v>3.1972532583856697E-2</v>
      </c>
      <c r="Z268" s="17">
        <v>2.9611550620020299E-2</v>
      </c>
      <c r="AA268" s="17">
        <v>2.0264299773743999E-2</v>
      </c>
      <c r="AB268" s="17">
        <v>3.2291968787477497E-2</v>
      </c>
      <c r="AC268" s="17">
        <v>1.02307981723921E-2</v>
      </c>
      <c r="AD268" s="17">
        <v>1.0156272315329E-2</v>
      </c>
      <c r="AE268" s="17"/>
      <c r="AF268" s="17">
        <v>2.6225521501873801E-2</v>
      </c>
      <c r="AG268" s="17">
        <v>2.0863569334426301E-2</v>
      </c>
      <c r="AH268" s="17">
        <v>2.0086429662212201E-2</v>
      </c>
      <c r="AI268" s="17"/>
      <c r="AJ268" s="17">
        <v>2.29378585350965E-2</v>
      </c>
      <c r="AK268" s="17">
        <v>2.3950374598548901E-2</v>
      </c>
      <c r="AL268" s="17">
        <v>2.1119019819643901E-2</v>
      </c>
      <c r="AM268" s="17">
        <v>1.9081432055897601E-2</v>
      </c>
      <c r="AN268" s="17">
        <v>1.6562920276282801E-2</v>
      </c>
      <c r="AO268" s="17"/>
      <c r="AP268" s="17">
        <v>2.3691803511414401E-2</v>
      </c>
      <c r="AQ268" s="17">
        <v>1.7413980163931499E-2</v>
      </c>
      <c r="AR268" s="17">
        <v>1.8392255070427702E-2</v>
      </c>
      <c r="AS268" s="17"/>
      <c r="AT268" s="17">
        <v>1.9427975993329401E-2</v>
      </c>
      <c r="AU268" s="17">
        <v>2.25607559877983E-2</v>
      </c>
      <c r="AV268" s="17">
        <v>1.95351603933736E-2</v>
      </c>
      <c r="AW268" s="17">
        <v>2.5178854144889701E-2</v>
      </c>
      <c r="AX268" s="17">
        <v>1.32586573187955E-2</v>
      </c>
      <c r="AY268" s="17"/>
      <c r="AZ268" s="17">
        <v>0</v>
      </c>
      <c r="BA268" s="17">
        <v>1.5326493396627399E-2</v>
      </c>
      <c r="BB268" s="17">
        <v>1.4931996247154E-2</v>
      </c>
      <c r="BC268" s="17">
        <v>2.0479538155014899E-2</v>
      </c>
      <c r="BD268" s="17">
        <v>2.2650202523957198E-2</v>
      </c>
      <c r="BE268" s="17">
        <v>1.52340184769033E-2</v>
      </c>
      <c r="BF268" s="17">
        <v>1.72204520287602E-2</v>
      </c>
      <c r="BG268" s="17">
        <v>2.5671131230258999E-2</v>
      </c>
      <c r="BH268" s="17">
        <v>2.59553226309336E-2</v>
      </c>
      <c r="BI268" s="17">
        <v>1.30496302965863E-2</v>
      </c>
      <c r="BJ268" s="17">
        <v>2.4789816345688099E-2</v>
      </c>
      <c r="BK268" s="17">
        <v>6.47678118216055E-2</v>
      </c>
      <c r="BL268" s="17">
        <v>1.6001827474121301E-2</v>
      </c>
      <c r="BM268" s="17">
        <v>5.3256951364016203E-2</v>
      </c>
      <c r="BN268" s="17">
        <v>3.0210617121120401E-2</v>
      </c>
      <c r="BO268" s="17">
        <v>5.6030442612292003E-3</v>
      </c>
      <c r="BP268" s="17"/>
      <c r="BQ268" s="17">
        <v>2.0430513815270598E-2</v>
      </c>
      <c r="BR268" s="17">
        <v>2.2630157715623701E-2</v>
      </c>
    </row>
    <row r="269" spans="2:70" x14ac:dyDescent="0.35">
      <c r="B269" t="s">
        <v>140</v>
      </c>
      <c r="C269" s="17">
        <v>2.33681878027521E-2</v>
      </c>
      <c r="D269" s="17">
        <v>2.5030254538958099E-2</v>
      </c>
      <c r="E269" s="17">
        <v>2.1339746052786102E-2</v>
      </c>
      <c r="F269" s="17"/>
      <c r="G269" s="17">
        <v>3.1523675570818803E-2</v>
      </c>
      <c r="H269" s="17">
        <v>1.4081523987212401E-2</v>
      </c>
      <c r="I269" s="17">
        <v>1.7017155224895001E-2</v>
      </c>
      <c r="J269" s="17">
        <v>2.7136654404186202E-2</v>
      </c>
      <c r="K269" s="17">
        <v>1.5930873511119801E-2</v>
      </c>
      <c r="L269" s="17">
        <v>3.2582729719045897E-2</v>
      </c>
      <c r="M269" s="17"/>
      <c r="N269" s="17">
        <v>1.7710244572698899E-2</v>
      </c>
      <c r="O269" s="17">
        <v>1.92514963087407E-2</v>
      </c>
      <c r="P269" s="17">
        <v>2.51651862907326E-2</v>
      </c>
      <c r="Q269" s="17">
        <v>3.2478436725500298E-2</v>
      </c>
      <c r="R269" s="17"/>
      <c r="S269" s="17">
        <v>1.8769180519741999E-2</v>
      </c>
      <c r="T269" s="17">
        <v>1.86296083272472E-2</v>
      </c>
      <c r="U269" s="17">
        <v>1.9114058724549701E-2</v>
      </c>
      <c r="V269" s="17">
        <v>5.1082713518765602E-2</v>
      </c>
      <c r="W269" s="17">
        <v>1.2914407757134601E-2</v>
      </c>
      <c r="X269" s="17">
        <v>2.6733231312524901E-2</v>
      </c>
      <c r="Y269" s="17">
        <v>2.4314059389807099E-2</v>
      </c>
      <c r="Z269" s="17">
        <v>3.9762142093307098E-2</v>
      </c>
      <c r="AA269" s="17">
        <v>2.0016965620040399E-2</v>
      </c>
      <c r="AB269" s="17">
        <v>2.5425079310496701E-2</v>
      </c>
      <c r="AC269" s="17">
        <v>1.13243933270864E-2</v>
      </c>
      <c r="AD269" s="17">
        <v>9.7945677195954307E-3</v>
      </c>
      <c r="AE269" s="17"/>
      <c r="AF269" s="17">
        <v>2.2760548034585298E-2</v>
      </c>
      <c r="AG269" s="17">
        <v>1.81903299476622E-2</v>
      </c>
      <c r="AH269" s="17">
        <v>4.0167020176590601E-2</v>
      </c>
      <c r="AI269" s="17"/>
      <c r="AJ269" s="17">
        <v>1.99121327439967E-2</v>
      </c>
      <c r="AK269" s="17">
        <v>2.53688142287424E-2</v>
      </c>
      <c r="AL269" s="17">
        <v>9.4675311631038893E-3</v>
      </c>
      <c r="AM269" s="17">
        <v>0</v>
      </c>
      <c r="AN269" s="17">
        <v>3.5711794469539301E-2</v>
      </c>
      <c r="AO269" s="17"/>
      <c r="AP269" s="17">
        <v>1.9589085085471601E-2</v>
      </c>
      <c r="AQ269" s="17">
        <v>1.68596461249205E-2</v>
      </c>
      <c r="AR269" s="17">
        <v>1.49503802794908E-2</v>
      </c>
      <c r="AS269" s="17"/>
      <c r="AT269" s="17">
        <v>3.2627405814389297E-2</v>
      </c>
      <c r="AU269" s="17">
        <v>1.6147457624505899E-2</v>
      </c>
      <c r="AV269" s="17">
        <v>2.2126525316014299E-2</v>
      </c>
      <c r="AW269" s="17">
        <v>1.32424512592095E-2</v>
      </c>
      <c r="AX269" s="17">
        <v>6.4454698286748796E-2</v>
      </c>
      <c r="AY269" s="17"/>
      <c r="AZ269" s="17">
        <v>0</v>
      </c>
      <c r="BA269" s="17">
        <v>3.4091983429551803E-2</v>
      </c>
      <c r="BB269" s="17">
        <v>1.5173806441957699E-2</v>
      </c>
      <c r="BC269" s="17">
        <v>1.8812773998979401E-2</v>
      </c>
      <c r="BD269" s="17">
        <v>2.7599656571624599E-2</v>
      </c>
      <c r="BE269" s="17">
        <v>2.84738962079393E-2</v>
      </c>
      <c r="BF269" s="17">
        <v>1.18462903689189E-2</v>
      </c>
      <c r="BG269" s="17">
        <v>3.27066458870231E-2</v>
      </c>
      <c r="BH269" s="17">
        <v>1.53463508931972E-2</v>
      </c>
      <c r="BI269" s="17">
        <v>3.9335935010508701E-2</v>
      </c>
      <c r="BJ269" s="17">
        <v>2.6698987997018399E-2</v>
      </c>
      <c r="BK269" s="17">
        <v>1.7711069403213899E-2</v>
      </c>
      <c r="BL269" s="17">
        <v>5.1382035375145E-3</v>
      </c>
      <c r="BM269" s="17">
        <v>3.6035580956668901E-2</v>
      </c>
      <c r="BN269" s="17">
        <v>1.9460912870203701E-2</v>
      </c>
      <c r="BO269" s="17">
        <v>2.3503099768086001E-2</v>
      </c>
      <c r="BP269" s="17"/>
      <c r="BQ269" s="17">
        <v>9.2640566479030399E-3</v>
      </c>
      <c r="BR269" s="17">
        <v>2.9742889535543899E-2</v>
      </c>
    </row>
    <row r="270" spans="2:70" x14ac:dyDescent="0.35">
      <c r="B270" t="s">
        <v>129</v>
      </c>
      <c r="C270" s="17">
        <v>1.05488137183594E-2</v>
      </c>
      <c r="D270" s="17">
        <v>1.0267290949236899E-2</v>
      </c>
      <c r="E270" s="17">
        <v>1.0342474414145099E-2</v>
      </c>
      <c r="F270" s="17"/>
      <c r="G270" s="17">
        <v>1.0743587139970199E-2</v>
      </c>
      <c r="H270" s="17">
        <v>9.9143661546184196E-3</v>
      </c>
      <c r="I270" s="17">
        <v>7.0576973931069202E-3</v>
      </c>
      <c r="J270" s="17">
        <v>4.4418190248266404E-3</v>
      </c>
      <c r="K270" s="17">
        <v>1.47727969331469E-2</v>
      </c>
      <c r="L270" s="17">
        <v>1.5950682602706701E-2</v>
      </c>
      <c r="M270" s="17"/>
      <c r="N270" s="17">
        <v>1.22852794893089E-2</v>
      </c>
      <c r="O270" s="17">
        <v>7.8195438268748099E-3</v>
      </c>
      <c r="P270" s="17">
        <v>9.9650729970430993E-3</v>
      </c>
      <c r="Q270" s="17">
        <v>1.21599685160833E-2</v>
      </c>
      <c r="R270" s="17"/>
      <c r="S270" s="17">
        <v>6.8999437324702298E-3</v>
      </c>
      <c r="T270" s="17">
        <v>1.45258386591637E-2</v>
      </c>
      <c r="U270" s="17">
        <v>1.5932390259506601E-2</v>
      </c>
      <c r="V270" s="17">
        <v>5.3996690654814199E-3</v>
      </c>
      <c r="W270" s="17">
        <v>7.7942972871301803E-3</v>
      </c>
      <c r="X270" s="17">
        <v>5.3912531290655702E-3</v>
      </c>
      <c r="Y270" s="17">
        <v>1.9781288706323001E-2</v>
      </c>
      <c r="Z270" s="17">
        <v>1.8512014748451499E-2</v>
      </c>
      <c r="AA270" s="17">
        <v>7.0416277899215396E-3</v>
      </c>
      <c r="AB270" s="17">
        <v>8.4000733605752598E-3</v>
      </c>
      <c r="AC270" s="17">
        <v>1.48597726556537E-2</v>
      </c>
      <c r="AD270" s="17">
        <v>1.02099004870358E-2</v>
      </c>
      <c r="AE270" s="17"/>
      <c r="AF270" s="17">
        <v>1.3524617168870001E-2</v>
      </c>
      <c r="AG270" s="17">
        <v>8.7405522271835102E-3</v>
      </c>
      <c r="AH270" s="17">
        <v>6.6852191512283901E-3</v>
      </c>
      <c r="AI270" s="17"/>
      <c r="AJ270" s="17">
        <v>1.23335027739645E-2</v>
      </c>
      <c r="AK270" s="17">
        <v>7.1266204362193802E-3</v>
      </c>
      <c r="AL270" s="17">
        <v>9.6746569510543692E-3</v>
      </c>
      <c r="AM270" s="17">
        <v>0</v>
      </c>
      <c r="AN270" s="17">
        <v>1.2379490555264799E-2</v>
      </c>
      <c r="AO270" s="17"/>
      <c r="AP270" s="17">
        <v>1.03776649187538E-2</v>
      </c>
      <c r="AQ270" s="17">
        <v>3.4219263220674899E-3</v>
      </c>
      <c r="AR270" s="17">
        <v>1.16154165550838E-2</v>
      </c>
      <c r="AS270" s="17"/>
      <c r="AT270" s="17">
        <v>6.5536326164371004E-3</v>
      </c>
      <c r="AU270" s="17">
        <v>1.6311502915482501E-2</v>
      </c>
      <c r="AV270" s="17">
        <v>5.5595229506059602E-3</v>
      </c>
      <c r="AW270" s="17">
        <v>1.27557843869148E-2</v>
      </c>
      <c r="AX270" s="17">
        <v>0</v>
      </c>
      <c r="AY270" s="17"/>
      <c r="AZ270" s="17">
        <v>3.71241742967863E-2</v>
      </c>
      <c r="BA270" s="17">
        <v>9.5758673830391994E-3</v>
      </c>
      <c r="BB270" s="17">
        <v>1.45682006445358E-2</v>
      </c>
      <c r="BC270" s="17">
        <v>1.8625362269527199E-2</v>
      </c>
      <c r="BD270" s="17">
        <v>9.2923133774839798E-3</v>
      </c>
      <c r="BE270" s="17">
        <v>9.5160916049436203E-3</v>
      </c>
      <c r="BF270" s="17">
        <v>4.7270664071694998E-3</v>
      </c>
      <c r="BG270" s="17">
        <v>6.4319399415809402E-3</v>
      </c>
      <c r="BH270" s="17">
        <v>4.1393717866547901E-3</v>
      </c>
      <c r="BI270" s="17">
        <v>4.2039120213816401E-3</v>
      </c>
      <c r="BJ270" s="17">
        <v>8.4662642364814293E-3</v>
      </c>
      <c r="BK270" s="17">
        <v>2.0484133351916799E-2</v>
      </c>
      <c r="BL270" s="17">
        <v>1.1460926310015201E-2</v>
      </c>
      <c r="BM270" s="17">
        <v>0</v>
      </c>
      <c r="BN270" s="17">
        <v>0</v>
      </c>
      <c r="BO270" s="17">
        <v>1.41136945887709E-2</v>
      </c>
      <c r="BP270" s="17"/>
      <c r="BQ270" s="17">
        <v>9.0115855662723406E-3</v>
      </c>
      <c r="BR270" s="17">
        <v>1.0544404365421201E-2</v>
      </c>
    </row>
    <row r="271" spans="2:70" x14ac:dyDescent="0.35">
      <c r="B271" t="s">
        <v>141</v>
      </c>
      <c r="C271" s="17">
        <v>0.68001988887339804</v>
      </c>
      <c r="D271" s="17">
        <v>0.66271892626048701</v>
      </c>
      <c r="E271" s="17">
        <v>0.696369241467935</v>
      </c>
      <c r="F271" s="17"/>
      <c r="G271" s="17">
        <v>0.76821815494323997</v>
      </c>
      <c r="H271" s="17">
        <v>0.77105955537521698</v>
      </c>
      <c r="I271" s="17">
        <v>0.69729569650827705</v>
      </c>
      <c r="J271" s="17">
        <v>0.69388120756162597</v>
      </c>
      <c r="K271" s="17">
        <v>0.59734283910724695</v>
      </c>
      <c r="L271" s="17">
        <v>0.57720722720622297</v>
      </c>
      <c r="M271" s="17"/>
      <c r="N271" s="17">
        <v>0.68079745524844404</v>
      </c>
      <c r="O271" s="17">
        <v>0.67850281687557401</v>
      </c>
      <c r="P271" s="17">
        <v>0.70408739099252304</v>
      </c>
      <c r="Q271" s="17">
        <v>0.65832266723525501</v>
      </c>
      <c r="R271" s="17"/>
      <c r="S271" s="17">
        <v>0.74904569001919397</v>
      </c>
      <c r="T271" s="17">
        <v>0.65096788069710698</v>
      </c>
      <c r="U271" s="17">
        <v>0.68211043679461603</v>
      </c>
      <c r="V271" s="17">
        <v>0.63805523835054201</v>
      </c>
      <c r="W271" s="17">
        <v>0.67335767608224795</v>
      </c>
      <c r="X271" s="17">
        <v>0.70557359681691401</v>
      </c>
      <c r="Y271" s="17">
        <v>0.64239745675529303</v>
      </c>
      <c r="Z271" s="17">
        <v>0.62563924620474198</v>
      </c>
      <c r="AA271" s="17">
        <v>0.700171096858905</v>
      </c>
      <c r="AB271" s="17">
        <v>0.63529685590088603</v>
      </c>
      <c r="AC271" s="17">
        <v>0.68468403444290404</v>
      </c>
      <c r="AD271" s="17">
        <v>0.76833291612325105</v>
      </c>
      <c r="AE271" s="17"/>
      <c r="AF271" s="17">
        <v>0.63499641251410399</v>
      </c>
      <c r="AG271" s="17">
        <v>0.69489226231551005</v>
      </c>
      <c r="AH271" s="17">
        <v>0.672246901202324</v>
      </c>
      <c r="AI271" s="17"/>
      <c r="AJ271" s="17">
        <v>0.63025755683322804</v>
      </c>
      <c r="AK271" s="17">
        <v>0.74858264488076998</v>
      </c>
      <c r="AL271" s="17">
        <v>0.67045551875652798</v>
      </c>
      <c r="AM271" s="17">
        <v>0.72738554380243903</v>
      </c>
      <c r="AN271" s="17">
        <v>0.66100373100943199</v>
      </c>
      <c r="AO271" s="17"/>
      <c r="AP271" s="17">
        <v>0.655456168321218</v>
      </c>
      <c r="AQ271" s="17">
        <v>0.748001724912428</v>
      </c>
      <c r="AR271" s="17">
        <v>0.67372528891067895</v>
      </c>
      <c r="AS271" s="17"/>
      <c r="AT271" s="17">
        <v>0.63619904172196096</v>
      </c>
      <c r="AU271" s="17">
        <v>0.68210191272853504</v>
      </c>
      <c r="AV271" s="17">
        <v>0.71270898921866699</v>
      </c>
      <c r="AW271" s="17">
        <v>0.72334661178399295</v>
      </c>
      <c r="AX271" s="17">
        <v>0.72528906451239095</v>
      </c>
      <c r="AY271" s="17"/>
      <c r="AZ271" s="17">
        <v>0.70650152087001805</v>
      </c>
      <c r="BA271" s="17">
        <v>0.6688341351064</v>
      </c>
      <c r="BB271" s="17">
        <v>0.68888650106655303</v>
      </c>
      <c r="BC271" s="17">
        <v>0.68059619864344001</v>
      </c>
      <c r="BD271" s="17">
        <v>0.690858739613465</v>
      </c>
      <c r="BE271" s="17">
        <v>0.64174186350312901</v>
      </c>
      <c r="BF271" s="17">
        <v>0.69468068200206401</v>
      </c>
      <c r="BG271" s="17">
        <v>0.69943476113946801</v>
      </c>
      <c r="BH271" s="17">
        <v>0.67704775555381802</v>
      </c>
      <c r="BI271" s="17">
        <v>0.64309547597745098</v>
      </c>
      <c r="BJ271" s="17">
        <v>0.70658824248965102</v>
      </c>
      <c r="BK271" s="17">
        <v>0.65521966904690698</v>
      </c>
      <c r="BL271" s="17">
        <v>0.72606101063388895</v>
      </c>
      <c r="BM271" s="17">
        <v>0.58537060314280098</v>
      </c>
      <c r="BN271" s="17">
        <v>0.78478295503281303</v>
      </c>
      <c r="BO271" s="17">
        <v>0.71799512311058999</v>
      </c>
      <c r="BP271" s="17"/>
      <c r="BQ271" s="17">
        <v>0.74584506816144502</v>
      </c>
      <c r="BR271" s="17">
        <v>0.65331898379789699</v>
      </c>
    </row>
    <row r="272" spans="2:70" x14ac:dyDescent="0.35">
      <c r="B272" t="s">
        <v>142</v>
      </c>
      <c r="C272" s="17">
        <v>8.4990861947391194E-2</v>
      </c>
      <c r="D272" s="17">
        <v>9.8101391140568706E-2</v>
      </c>
      <c r="E272" s="17">
        <v>7.2186088542457894E-2</v>
      </c>
      <c r="F272" s="17"/>
      <c r="G272" s="17">
        <v>9.5915065995197196E-2</v>
      </c>
      <c r="H272" s="17">
        <v>7.6571132207055304E-2</v>
      </c>
      <c r="I272" s="17">
        <v>8.5407424887415997E-2</v>
      </c>
      <c r="J272" s="17">
        <v>8.1944714837377794E-2</v>
      </c>
      <c r="K272" s="17">
        <v>7.5661166798498103E-2</v>
      </c>
      <c r="L272" s="17">
        <v>9.2968150217080894E-2</v>
      </c>
      <c r="M272" s="17"/>
      <c r="N272" s="17">
        <v>8.3221344903987804E-2</v>
      </c>
      <c r="O272" s="17">
        <v>8.9427671325209804E-2</v>
      </c>
      <c r="P272" s="17">
        <v>8.1838465501697502E-2</v>
      </c>
      <c r="Q272" s="17">
        <v>8.5137921098394895E-2</v>
      </c>
      <c r="R272" s="17"/>
      <c r="S272" s="17">
        <v>7.1261183573082199E-2</v>
      </c>
      <c r="T272" s="17">
        <v>8.7134409181810299E-2</v>
      </c>
      <c r="U272" s="17">
        <v>7.8474969377464204E-2</v>
      </c>
      <c r="V272" s="17">
        <v>0.112423467134251</v>
      </c>
      <c r="W272" s="17">
        <v>7.1894232977468595E-2</v>
      </c>
      <c r="X272" s="17">
        <v>7.8553960349029006E-2</v>
      </c>
      <c r="Y272" s="17">
        <v>8.9953790061299693E-2</v>
      </c>
      <c r="Z272" s="17">
        <v>0.13114511907142001</v>
      </c>
      <c r="AA272" s="17">
        <v>9.2985174822399E-2</v>
      </c>
      <c r="AB272" s="17">
        <v>9.4755300541266199E-2</v>
      </c>
      <c r="AC272" s="17">
        <v>5.7834809408879702E-2</v>
      </c>
      <c r="AD272" s="17">
        <v>3.6824196392615402E-2</v>
      </c>
      <c r="AE272" s="17"/>
      <c r="AF272" s="17">
        <v>8.09274110523059E-2</v>
      </c>
      <c r="AG272" s="17">
        <v>9.1053651140532196E-2</v>
      </c>
      <c r="AH272" s="17">
        <v>9.6959142453721697E-2</v>
      </c>
      <c r="AI272" s="17"/>
      <c r="AJ272" s="17">
        <v>8.9377446982732894E-2</v>
      </c>
      <c r="AK272" s="17">
        <v>8.6563982825030694E-2</v>
      </c>
      <c r="AL272" s="17">
        <v>8.0179523482523898E-2</v>
      </c>
      <c r="AM272" s="17">
        <v>0.102414092402683</v>
      </c>
      <c r="AN272" s="17">
        <v>8.1456085853632204E-2</v>
      </c>
      <c r="AO272" s="17"/>
      <c r="AP272" s="17">
        <v>8.6446117671930806E-2</v>
      </c>
      <c r="AQ272" s="17">
        <v>7.2356650439365705E-2</v>
      </c>
      <c r="AR272" s="17">
        <v>9.58170507919133E-2</v>
      </c>
      <c r="AS272" s="17"/>
      <c r="AT272" s="17">
        <v>9.3288380345472793E-2</v>
      </c>
      <c r="AU272" s="17">
        <v>8.1005587790624001E-2</v>
      </c>
      <c r="AV272" s="17">
        <v>7.3285960978578202E-2</v>
      </c>
      <c r="AW272" s="17">
        <v>7.6918465271118799E-2</v>
      </c>
      <c r="AX272" s="17">
        <v>0.12682175456952499</v>
      </c>
      <c r="AY272" s="17"/>
      <c r="AZ272" s="17">
        <v>0.14880988208288701</v>
      </c>
      <c r="BA272" s="17">
        <v>9.6884091009681303E-2</v>
      </c>
      <c r="BB272" s="17">
        <v>4.6948691093794202E-2</v>
      </c>
      <c r="BC272" s="17">
        <v>7.1536780831486596E-2</v>
      </c>
      <c r="BD272" s="17">
        <v>8.3134471048718697E-2</v>
      </c>
      <c r="BE272" s="17">
        <v>7.8153625257641704E-2</v>
      </c>
      <c r="BF272" s="17">
        <v>8.4677448083347207E-2</v>
      </c>
      <c r="BG272" s="17">
        <v>0.11017505782267201</v>
      </c>
      <c r="BH272" s="17">
        <v>0.10446715387625299</v>
      </c>
      <c r="BI272" s="17">
        <v>9.01030840579677E-2</v>
      </c>
      <c r="BJ272" s="17">
        <v>8.0830502320436995E-2</v>
      </c>
      <c r="BK272" s="17">
        <v>0.102584518007019</v>
      </c>
      <c r="BL272" s="17">
        <v>5.1390916086550199E-2</v>
      </c>
      <c r="BM272" s="17">
        <v>0.15454721613932301</v>
      </c>
      <c r="BN272" s="17">
        <v>5.9269027119385503E-2</v>
      </c>
      <c r="BO272" s="17">
        <v>7.3757770321924807E-2</v>
      </c>
      <c r="BP272" s="17"/>
      <c r="BQ272" s="17">
        <v>5.2926719009142899E-2</v>
      </c>
      <c r="BR272" s="17">
        <v>9.7367846812140404E-2</v>
      </c>
    </row>
    <row r="273" spans="2:70" x14ac:dyDescent="0.35">
      <c r="B273" t="s">
        <v>143</v>
      </c>
      <c r="C273" s="17">
        <v>0.59502902692600701</v>
      </c>
      <c r="D273" s="17">
        <v>0.56461753511991797</v>
      </c>
      <c r="E273" s="17">
        <v>0.62418315292547699</v>
      </c>
      <c r="F273" s="17"/>
      <c r="G273" s="17">
        <v>0.67230308894804303</v>
      </c>
      <c r="H273" s="17">
        <v>0.69448842316816195</v>
      </c>
      <c r="I273" s="17">
        <v>0.61188827162086101</v>
      </c>
      <c r="J273" s="17">
        <v>0.61193649272424799</v>
      </c>
      <c r="K273" s="17">
        <v>0.52168167230874896</v>
      </c>
      <c r="L273" s="17">
        <v>0.48423907698914198</v>
      </c>
      <c r="M273" s="17"/>
      <c r="N273" s="17">
        <v>0.59757611034445601</v>
      </c>
      <c r="O273" s="17">
        <v>0.589075145550364</v>
      </c>
      <c r="P273" s="17">
        <v>0.622248925490826</v>
      </c>
      <c r="Q273" s="17">
        <v>0.57318474613685999</v>
      </c>
      <c r="R273" s="17"/>
      <c r="S273" s="17">
        <v>0.67778450644611099</v>
      </c>
      <c r="T273" s="17">
        <v>0.56383347151529695</v>
      </c>
      <c r="U273" s="17">
        <v>0.60363546741715202</v>
      </c>
      <c r="V273" s="17">
        <v>0.52563177121629101</v>
      </c>
      <c r="W273" s="17">
        <v>0.60146344310477995</v>
      </c>
      <c r="X273" s="17">
        <v>0.62701963646788506</v>
      </c>
      <c r="Y273" s="17">
        <v>0.55244366669399403</v>
      </c>
      <c r="Z273" s="17">
        <v>0.49449412713332203</v>
      </c>
      <c r="AA273" s="17">
        <v>0.60718592203650601</v>
      </c>
      <c r="AB273" s="17">
        <v>0.54054155535962001</v>
      </c>
      <c r="AC273" s="17">
        <v>0.62684922503402396</v>
      </c>
      <c r="AD273" s="17">
        <v>0.73150871973063503</v>
      </c>
      <c r="AE273" s="17"/>
      <c r="AF273" s="17">
        <v>0.55406900146179805</v>
      </c>
      <c r="AG273" s="17">
        <v>0.60383861117497795</v>
      </c>
      <c r="AH273" s="17">
        <v>0.57528775874860205</v>
      </c>
      <c r="AI273" s="17"/>
      <c r="AJ273" s="17">
        <v>0.54088010985049495</v>
      </c>
      <c r="AK273" s="17">
        <v>0.662018662055739</v>
      </c>
      <c r="AL273" s="17">
        <v>0.59027599527400498</v>
      </c>
      <c r="AM273" s="17">
        <v>0.62497145139975696</v>
      </c>
      <c r="AN273" s="17">
        <v>0.57954764515580004</v>
      </c>
      <c r="AO273" s="17"/>
      <c r="AP273" s="17">
        <v>0.569010050649287</v>
      </c>
      <c r="AQ273" s="17">
        <v>0.67564507447306199</v>
      </c>
      <c r="AR273" s="17">
        <v>0.57790823811876502</v>
      </c>
      <c r="AS273" s="17"/>
      <c r="AT273" s="17">
        <v>0.54291066137648802</v>
      </c>
      <c r="AU273" s="17">
        <v>0.60109632493791199</v>
      </c>
      <c r="AV273" s="17">
        <v>0.63942302824008901</v>
      </c>
      <c r="AW273" s="17">
        <v>0.64642814651287495</v>
      </c>
      <c r="AX273" s="17">
        <v>0.59846730994286701</v>
      </c>
      <c r="AY273" s="17"/>
      <c r="AZ273" s="17">
        <v>0.55769163878713102</v>
      </c>
      <c r="BA273" s="17">
        <v>0.57195004409671801</v>
      </c>
      <c r="BB273" s="17">
        <v>0.64193780997275895</v>
      </c>
      <c r="BC273" s="17">
        <v>0.60905941781195305</v>
      </c>
      <c r="BD273" s="17">
        <v>0.60772426856474704</v>
      </c>
      <c r="BE273" s="17">
        <v>0.56358823824548698</v>
      </c>
      <c r="BF273" s="17">
        <v>0.61000323391871702</v>
      </c>
      <c r="BG273" s="17">
        <v>0.589259703316797</v>
      </c>
      <c r="BH273" s="17">
        <v>0.57258060167756497</v>
      </c>
      <c r="BI273" s="17">
        <v>0.55299239191948402</v>
      </c>
      <c r="BJ273" s="17">
        <v>0.62575774016921404</v>
      </c>
      <c r="BK273" s="17">
        <v>0.55263515103988803</v>
      </c>
      <c r="BL273" s="17">
        <v>0.67467009454733895</v>
      </c>
      <c r="BM273" s="17">
        <v>0.430823387003478</v>
      </c>
      <c r="BN273" s="17">
        <v>0.72551392791342795</v>
      </c>
      <c r="BO273" s="17">
        <v>0.64423735278866501</v>
      </c>
      <c r="BP273" s="17"/>
      <c r="BQ273" s="17">
        <v>0.69291834915230199</v>
      </c>
      <c r="BR273" s="17">
        <v>0.55595113698575604</v>
      </c>
    </row>
    <row r="274" spans="2:70" x14ac:dyDescent="0.35">
      <c r="C274" s="17"/>
      <c r="D274" s="17"/>
      <c r="E274" s="17"/>
      <c r="F274" s="17"/>
      <c r="G274" s="17"/>
      <c r="H274" s="17"/>
      <c r="I274" s="17"/>
      <c r="J274" s="17"/>
      <c r="K274" s="17"/>
      <c r="L274" s="17"/>
      <c r="M274" s="17"/>
      <c r="N274" s="17"/>
      <c r="O274" s="17"/>
      <c r="P274" s="17"/>
      <c r="Q274" s="17"/>
      <c r="R274" s="17"/>
      <c r="S274" s="17"/>
      <c r="T274" s="17"/>
      <c r="U274" s="17"/>
      <c r="V274" s="17"/>
      <c r="W274" s="17"/>
      <c r="X274" s="17"/>
      <c r="Y274" s="17"/>
      <c r="Z274" s="17"/>
      <c r="AA274" s="17"/>
      <c r="AB274" s="17"/>
      <c r="AC274" s="17"/>
      <c r="AD274" s="17"/>
      <c r="AE274" s="17"/>
      <c r="AF274" s="17"/>
      <c r="AG274" s="17"/>
      <c r="AH274" s="17"/>
      <c r="AI274" s="17"/>
      <c r="AJ274" s="17"/>
      <c r="AK274" s="17"/>
      <c r="AL274" s="17"/>
      <c r="AM274" s="17"/>
      <c r="AN274" s="17"/>
      <c r="AO274" s="17"/>
      <c r="AP274" s="17"/>
      <c r="AQ274" s="17"/>
      <c r="AR274" s="17"/>
      <c r="AS274" s="17"/>
      <c r="AT274" s="17"/>
      <c r="AU274" s="17"/>
      <c r="AV274" s="17"/>
      <c r="AW274" s="17"/>
      <c r="AX274" s="17"/>
      <c r="AY274" s="17"/>
      <c r="AZ274" s="17"/>
      <c r="BA274" s="17"/>
      <c r="BB274" s="17"/>
      <c r="BC274" s="17"/>
      <c r="BD274" s="17"/>
      <c r="BE274" s="17"/>
      <c r="BF274" s="17"/>
      <c r="BG274" s="17"/>
      <c r="BH274" s="17"/>
      <c r="BI274" s="17"/>
      <c r="BJ274" s="17"/>
      <c r="BK274" s="17"/>
      <c r="BL274" s="17"/>
      <c r="BM274" s="17"/>
      <c r="BN274" s="17"/>
      <c r="BO274" s="17"/>
      <c r="BP274" s="17"/>
      <c r="BQ274" s="17"/>
      <c r="BR274" s="17"/>
    </row>
    <row r="275" spans="2:70" x14ac:dyDescent="0.35">
      <c r="B275" s="6" t="s">
        <v>219</v>
      </c>
      <c r="C275" s="17"/>
      <c r="D275" s="17"/>
      <c r="E275" s="17"/>
      <c r="F275" s="17"/>
      <c r="G275" s="17"/>
      <c r="H275" s="17"/>
      <c r="I275" s="17"/>
      <c r="J275" s="17"/>
      <c r="K275" s="17"/>
      <c r="L275" s="17"/>
      <c r="M275" s="17"/>
      <c r="N275" s="17"/>
      <c r="O275" s="17"/>
      <c r="P275" s="17"/>
      <c r="Q275" s="17"/>
      <c r="R275" s="17"/>
      <c r="S275" s="17"/>
      <c r="T275" s="17"/>
      <c r="U275" s="17"/>
      <c r="V275" s="17"/>
      <c r="W275" s="17"/>
      <c r="X275" s="17"/>
      <c r="Y275" s="17"/>
      <c r="Z275" s="17"/>
      <c r="AA275" s="17"/>
      <c r="AB275" s="17"/>
      <c r="AC275" s="17"/>
      <c r="AD275" s="17"/>
      <c r="AE275" s="17"/>
      <c r="AF275" s="17"/>
      <c r="AG275" s="17"/>
      <c r="AH275" s="17"/>
      <c r="AI275" s="17"/>
      <c r="AJ275" s="17"/>
      <c r="AK275" s="17"/>
      <c r="AL275" s="17"/>
      <c r="AM275" s="17"/>
      <c r="AN275" s="17"/>
      <c r="AO275" s="17"/>
      <c r="AP275" s="17"/>
      <c r="AQ275" s="17"/>
      <c r="AR275" s="17"/>
      <c r="AS275" s="17"/>
      <c r="AT275" s="17"/>
      <c r="AU275" s="17"/>
      <c r="AV275" s="17"/>
      <c r="AW275" s="17"/>
      <c r="AX275" s="17"/>
      <c r="AY275" s="17"/>
      <c r="AZ275" s="17"/>
      <c r="BA275" s="17"/>
      <c r="BB275" s="17"/>
      <c r="BC275" s="17"/>
      <c r="BD275" s="17"/>
      <c r="BE275" s="17"/>
      <c r="BF275" s="17"/>
      <c r="BG275" s="17"/>
      <c r="BH275" s="17"/>
      <c r="BI275" s="17"/>
      <c r="BJ275" s="17"/>
      <c r="BK275" s="17"/>
      <c r="BL275" s="17"/>
      <c r="BM275" s="17"/>
      <c r="BN275" s="17"/>
      <c r="BO275" s="17"/>
      <c r="BP275" s="17"/>
      <c r="BQ275" s="17"/>
      <c r="BR275" s="17"/>
    </row>
    <row r="276" spans="2:70" x14ac:dyDescent="0.35">
      <c r="B276" s="24" t="s">
        <v>97</v>
      </c>
      <c r="C276" s="17"/>
      <c r="D276" s="17"/>
      <c r="E276" s="17"/>
      <c r="F276" s="17"/>
      <c r="G276" s="17"/>
      <c r="H276" s="17"/>
      <c r="I276" s="17"/>
      <c r="J276" s="17"/>
      <c r="K276" s="17"/>
      <c r="L276" s="17"/>
      <c r="M276" s="17"/>
      <c r="N276" s="17"/>
      <c r="O276" s="17"/>
      <c r="P276" s="17"/>
      <c r="Q276" s="17"/>
      <c r="R276" s="17"/>
      <c r="S276" s="17"/>
      <c r="T276" s="17"/>
      <c r="U276" s="17"/>
      <c r="V276" s="17"/>
      <c r="W276" s="17"/>
      <c r="X276" s="17"/>
      <c r="Y276" s="17"/>
      <c r="Z276" s="17"/>
      <c r="AA276" s="17"/>
      <c r="AB276" s="17"/>
      <c r="AC276" s="17"/>
      <c r="AD276" s="17"/>
      <c r="AE276" s="17"/>
      <c r="AF276" s="17"/>
      <c r="AG276" s="17"/>
      <c r="AH276" s="17"/>
      <c r="AI276" s="17"/>
      <c r="AJ276" s="17"/>
      <c r="AK276" s="17"/>
      <c r="AL276" s="17"/>
      <c r="AM276" s="17"/>
      <c r="AN276" s="17"/>
      <c r="AO276" s="17"/>
      <c r="AP276" s="17"/>
      <c r="AQ276" s="17"/>
      <c r="AR276" s="17"/>
      <c r="AS276" s="17"/>
      <c r="AT276" s="17"/>
      <c r="AU276" s="17"/>
      <c r="AV276" s="17"/>
      <c r="AW276" s="17"/>
      <c r="AX276" s="17"/>
      <c r="AY276" s="17"/>
      <c r="AZ276" s="17"/>
      <c r="BA276" s="17"/>
      <c r="BB276" s="17"/>
      <c r="BC276" s="17"/>
      <c r="BD276" s="17"/>
      <c r="BE276" s="17"/>
      <c r="BF276" s="17"/>
      <c r="BG276" s="17"/>
      <c r="BH276" s="17"/>
      <c r="BI276" s="17"/>
      <c r="BJ276" s="17"/>
      <c r="BK276" s="17"/>
      <c r="BL276" s="17"/>
      <c r="BM276" s="17"/>
      <c r="BN276" s="17"/>
      <c r="BO276" s="17"/>
      <c r="BP276" s="17"/>
      <c r="BQ276" s="17"/>
      <c r="BR276" s="17"/>
    </row>
    <row r="277" spans="2:70" x14ac:dyDescent="0.35">
      <c r="B277" t="s">
        <v>136</v>
      </c>
      <c r="C277" s="17">
        <v>0.24574506167436999</v>
      </c>
      <c r="D277" s="17">
        <v>0.16350136938111701</v>
      </c>
      <c r="E277" s="17">
        <v>0.32520244059602299</v>
      </c>
      <c r="F277" s="17"/>
      <c r="G277" s="17">
        <v>0.36274919336426797</v>
      </c>
      <c r="H277" s="17">
        <v>0.31152501903364899</v>
      </c>
      <c r="I277" s="17">
        <v>0.27634431107507401</v>
      </c>
      <c r="J277" s="17">
        <v>0.24763090715720701</v>
      </c>
      <c r="K277" s="17">
        <v>0.15465256354346099</v>
      </c>
      <c r="L277" s="17">
        <v>0.148846727172017</v>
      </c>
      <c r="M277" s="17"/>
      <c r="N277" s="17">
        <v>0.23084794983124901</v>
      </c>
      <c r="O277" s="17">
        <v>0.22412941530586999</v>
      </c>
      <c r="P277" s="17">
        <v>0.28993487647740901</v>
      </c>
      <c r="Q277" s="17">
        <v>0.245248333530319</v>
      </c>
      <c r="R277" s="17"/>
      <c r="S277" s="17">
        <v>0.32461896500715498</v>
      </c>
      <c r="T277" s="17">
        <v>0.23202137280899099</v>
      </c>
      <c r="U277" s="17">
        <v>0.23796109039061</v>
      </c>
      <c r="V277" s="17">
        <v>0.223919569211596</v>
      </c>
      <c r="W277" s="17">
        <v>0.24486692918045699</v>
      </c>
      <c r="X277" s="17">
        <v>0.226751182960613</v>
      </c>
      <c r="Y277" s="17">
        <v>0.22619407143358</v>
      </c>
      <c r="Z277" s="17">
        <v>0.227407308801785</v>
      </c>
      <c r="AA277" s="17">
        <v>0.27789272500020301</v>
      </c>
      <c r="AB277" s="17">
        <v>0.19533303479245601</v>
      </c>
      <c r="AC277" s="17">
        <v>0.232478481582094</v>
      </c>
      <c r="AD277" s="17">
        <v>0.21423737144684499</v>
      </c>
      <c r="AE277" s="17"/>
      <c r="AF277" s="17">
        <v>0.206800891713318</v>
      </c>
      <c r="AG277" s="17">
        <v>0.22531185345756599</v>
      </c>
      <c r="AH277" s="17">
        <v>0.29190942835382</v>
      </c>
      <c r="AI277" s="17"/>
      <c r="AJ277" s="17">
        <v>0.19657827033261899</v>
      </c>
      <c r="AK277" s="17">
        <v>0.25764174575707499</v>
      </c>
      <c r="AL277" s="17">
        <v>0.16555273820421601</v>
      </c>
      <c r="AM277" s="17">
        <v>0.23921696613558299</v>
      </c>
      <c r="AN277" s="17">
        <v>0.32827568400863699</v>
      </c>
      <c r="AO277" s="17"/>
      <c r="AP277" s="17">
        <v>0.197852828026504</v>
      </c>
      <c r="AQ277" s="17">
        <v>0.26913748902602902</v>
      </c>
      <c r="AR277" s="17">
        <v>0.18713903670621199</v>
      </c>
      <c r="AS277" s="17"/>
      <c r="AT277" s="17">
        <v>0.20869420603970601</v>
      </c>
      <c r="AU277" s="17">
        <v>0.247868785322334</v>
      </c>
      <c r="AV277" s="17">
        <v>0.25757611241661199</v>
      </c>
      <c r="AW277" s="17">
        <v>0.26588092025218002</v>
      </c>
      <c r="AX277" s="17">
        <v>0.30026249468529798</v>
      </c>
      <c r="AY277" s="17"/>
      <c r="AZ277" s="17">
        <v>0.24733641690750399</v>
      </c>
      <c r="BA277" s="17">
        <v>0.23876672277160399</v>
      </c>
      <c r="BB277" s="17">
        <v>0.239942867884092</v>
      </c>
      <c r="BC277" s="17">
        <v>0.255805299247299</v>
      </c>
      <c r="BD277" s="17">
        <v>0.24995649259724301</v>
      </c>
      <c r="BE277" s="17">
        <v>0.208866152862167</v>
      </c>
      <c r="BF277" s="17">
        <v>0.23348632490207599</v>
      </c>
      <c r="BG277" s="17">
        <v>0.25064464449278601</v>
      </c>
      <c r="BH277" s="17">
        <v>0.26179105708545097</v>
      </c>
      <c r="BI277" s="17">
        <v>0.176652250246079</v>
      </c>
      <c r="BJ277" s="17">
        <v>0.24834380496893901</v>
      </c>
      <c r="BK277" s="17">
        <v>0.30608695248869999</v>
      </c>
      <c r="BL277" s="17">
        <v>0.31809581076536297</v>
      </c>
      <c r="BM277" s="17">
        <v>0.197977166899032</v>
      </c>
      <c r="BN277" s="17">
        <v>0.26219550138743403</v>
      </c>
      <c r="BO277" s="17">
        <v>0.27391220848609199</v>
      </c>
      <c r="BP277" s="17"/>
      <c r="BQ277" s="17">
        <v>0.30636937351393101</v>
      </c>
      <c r="BR277" s="17">
        <v>0.218148535749765</v>
      </c>
    </row>
    <row r="278" spans="2:70" x14ac:dyDescent="0.35">
      <c r="B278" t="s">
        <v>212</v>
      </c>
      <c r="C278" s="17">
        <v>0.227547495746107</v>
      </c>
      <c r="D278" s="17">
        <v>0.181304519652008</v>
      </c>
      <c r="E278" s="17">
        <v>0.27191595885092101</v>
      </c>
      <c r="F278" s="17"/>
      <c r="G278" s="17">
        <v>0.23431873496823499</v>
      </c>
      <c r="H278" s="17">
        <v>0.25199322986258299</v>
      </c>
      <c r="I278" s="17">
        <v>0.27194808979593998</v>
      </c>
      <c r="J278" s="17">
        <v>0.21798659646486601</v>
      </c>
      <c r="K278" s="17">
        <v>0.233811457503286</v>
      </c>
      <c r="L278" s="17">
        <v>0.17050380327023501</v>
      </c>
      <c r="M278" s="17"/>
      <c r="N278" s="17">
        <v>0.232279744046609</v>
      </c>
      <c r="O278" s="17">
        <v>0.23954109952782801</v>
      </c>
      <c r="P278" s="17">
        <v>0.237898689682569</v>
      </c>
      <c r="Q278" s="17">
        <v>0.202826442538764</v>
      </c>
      <c r="R278" s="17"/>
      <c r="S278" s="17">
        <v>0.234848486854278</v>
      </c>
      <c r="T278" s="17">
        <v>0.221942051637538</v>
      </c>
      <c r="U278" s="17">
        <v>0.23775860316945799</v>
      </c>
      <c r="V278" s="17">
        <v>0.22573632657161699</v>
      </c>
      <c r="W278" s="17">
        <v>0.26969377752379298</v>
      </c>
      <c r="X278" s="17">
        <v>0.246602815152663</v>
      </c>
      <c r="Y278" s="17">
        <v>0.205522717596132</v>
      </c>
      <c r="Z278" s="17">
        <v>0.26015448447610301</v>
      </c>
      <c r="AA278" s="17">
        <v>0.154442550575946</v>
      </c>
      <c r="AB278" s="17">
        <v>0.25769445578851802</v>
      </c>
      <c r="AC278" s="17">
        <v>0.230940035655255</v>
      </c>
      <c r="AD278" s="17">
        <v>0.227583742925517</v>
      </c>
      <c r="AE278" s="17"/>
      <c r="AF278" s="17">
        <v>0.22194845568247901</v>
      </c>
      <c r="AG278" s="17">
        <v>0.235625373913876</v>
      </c>
      <c r="AH278" s="17">
        <v>0.194901606987472</v>
      </c>
      <c r="AI278" s="17"/>
      <c r="AJ278" s="17">
        <v>0.21330639864462</v>
      </c>
      <c r="AK278" s="17">
        <v>0.246018633754814</v>
      </c>
      <c r="AL278" s="17">
        <v>0.26160898555133799</v>
      </c>
      <c r="AM278" s="17">
        <v>0.19267690811666499</v>
      </c>
      <c r="AN278" s="17">
        <v>0.18220375761287</v>
      </c>
      <c r="AO278" s="17"/>
      <c r="AP278" s="17">
        <v>0.223190531113095</v>
      </c>
      <c r="AQ278" s="17">
        <v>0.26029206672065203</v>
      </c>
      <c r="AR278" s="17">
        <v>0.27285983786259899</v>
      </c>
      <c r="AS278" s="17"/>
      <c r="AT278" s="17">
        <v>0.207001096432328</v>
      </c>
      <c r="AU278" s="17">
        <v>0.241326451505678</v>
      </c>
      <c r="AV278" s="17">
        <v>0.24176092096252899</v>
      </c>
      <c r="AW278" s="17">
        <v>0.235540756110172</v>
      </c>
      <c r="AX278" s="17">
        <v>0.22415226260614601</v>
      </c>
      <c r="AY278" s="17"/>
      <c r="AZ278" s="17">
        <v>0.27782212281108098</v>
      </c>
      <c r="BA278" s="17">
        <v>0.18355071530731501</v>
      </c>
      <c r="BB278" s="17">
        <v>0.266433869964318</v>
      </c>
      <c r="BC278" s="17">
        <v>0.15452591398061899</v>
      </c>
      <c r="BD278" s="17">
        <v>0.22579529385001701</v>
      </c>
      <c r="BE278" s="17">
        <v>0.18908992117540799</v>
      </c>
      <c r="BF278" s="17">
        <v>0.26920238672459301</v>
      </c>
      <c r="BG278" s="17">
        <v>0.26305269789784103</v>
      </c>
      <c r="BH278" s="17">
        <v>0.214315813976137</v>
      </c>
      <c r="BI278" s="17">
        <v>0.287556727054116</v>
      </c>
      <c r="BJ278" s="17">
        <v>0.21855704895608599</v>
      </c>
      <c r="BK278" s="17">
        <v>0.22993592551326</v>
      </c>
      <c r="BL278" s="17">
        <v>0.23905498604845099</v>
      </c>
      <c r="BM278" s="17">
        <v>0.21534515571820401</v>
      </c>
      <c r="BN278" s="17">
        <v>0.218951257752421</v>
      </c>
      <c r="BO278" s="17">
        <v>0.23105710667795601</v>
      </c>
      <c r="BP278" s="17"/>
      <c r="BQ278" s="17">
        <v>0.247083674326397</v>
      </c>
      <c r="BR278" s="17">
        <v>0.21963630527210901</v>
      </c>
    </row>
    <row r="279" spans="2:70" x14ac:dyDescent="0.35">
      <c r="B279" t="s">
        <v>213</v>
      </c>
      <c r="C279" s="17">
        <v>0.21164282598937501</v>
      </c>
      <c r="D279" s="17">
        <v>0.230241654893896</v>
      </c>
      <c r="E279" s="17">
        <v>0.19344529163713101</v>
      </c>
      <c r="F279" s="17"/>
      <c r="G279" s="17">
        <v>0.21345533654857901</v>
      </c>
      <c r="H279" s="17">
        <v>0.21212798394437801</v>
      </c>
      <c r="I279" s="17">
        <v>0.214682966995487</v>
      </c>
      <c r="J279" s="17">
        <v>0.224227513432908</v>
      </c>
      <c r="K279" s="17">
        <v>0.208273229084843</v>
      </c>
      <c r="L279" s="17">
        <v>0.19952562866154799</v>
      </c>
      <c r="M279" s="17"/>
      <c r="N279" s="17">
        <v>0.228679105695275</v>
      </c>
      <c r="O279" s="17">
        <v>0.218419647695376</v>
      </c>
      <c r="P279" s="17">
        <v>0.18317161044879501</v>
      </c>
      <c r="Q279" s="17">
        <v>0.210169763469432</v>
      </c>
      <c r="R279" s="17"/>
      <c r="S279" s="17">
        <v>0.18374702878274199</v>
      </c>
      <c r="T279" s="17">
        <v>0.20821406572126699</v>
      </c>
      <c r="U279" s="17">
        <v>0.20006004971094199</v>
      </c>
      <c r="V279" s="17">
        <v>0.193607728538463</v>
      </c>
      <c r="W279" s="17">
        <v>0.20513623649673501</v>
      </c>
      <c r="X279" s="17">
        <v>0.2325606569684</v>
      </c>
      <c r="Y279" s="17">
        <v>0.237589699972302</v>
      </c>
      <c r="Z279" s="17">
        <v>0.202728090267389</v>
      </c>
      <c r="AA279" s="17">
        <v>0.24374336793110099</v>
      </c>
      <c r="AB279" s="17">
        <v>0.199588217262197</v>
      </c>
      <c r="AC279" s="17">
        <v>0.216462669818409</v>
      </c>
      <c r="AD279" s="17">
        <v>0.247430858251041</v>
      </c>
      <c r="AE279" s="17"/>
      <c r="AF279" s="17">
        <v>0.207358478013936</v>
      </c>
      <c r="AG279" s="17">
        <v>0.22847227359005801</v>
      </c>
      <c r="AH279" s="17">
        <v>0.19325790968872</v>
      </c>
      <c r="AI279" s="17"/>
      <c r="AJ279" s="17">
        <v>0.215927348435725</v>
      </c>
      <c r="AK279" s="17">
        <v>0.235934746917044</v>
      </c>
      <c r="AL279" s="17">
        <v>0.21338807586744901</v>
      </c>
      <c r="AM279" s="17">
        <v>0.238358675632098</v>
      </c>
      <c r="AN279" s="17">
        <v>0.180638020361121</v>
      </c>
      <c r="AO279" s="17"/>
      <c r="AP279" s="17">
        <v>0.226210716238368</v>
      </c>
      <c r="AQ279" s="17">
        <v>0.21757330959891799</v>
      </c>
      <c r="AR279" s="17">
        <v>0.22319371780294001</v>
      </c>
      <c r="AS279" s="17"/>
      <c r="AT279" s="17">
        <v>0.22326266874105999</v>
      </c>
      <c r="AU279" s="17">
        <v>0.224041922001329</v>
      </c>
      <c r="AV279" s="17">
        <v>0.215033353851034</v>
      </c>
      <c r="AW279" s="17">
        <v>0.21063041725930901</v>
      </c>
      <c r="AX279" s="17">
        <v>0.164352508565347</v>
      </c>
      <c r="AY279" s="17"/>
      <c r="AZ279" s="17">
        <v>0.17827324118846399</v>
      </c>
      <c r="BA279" s="17">
        <v>0.186608785707751</v>
      </c>
      <c r="BB279" s="17">
        <v>0.23152579538732501</v>
      </c>
      <c r="BC279" s="17">
        <v>0.228365758454179</v>
      </c>
      <c r="BD279" s="17">
        <v>0.221110895850507</v>
      </c>
      <c r="BE279" s="17">
        <v>0.242526767624827</v>
      </c>
      <c r="BF279" s="17">
        <v>0.21062607664306199</v>
      </c>
      <c r="BG279" s="17">
        <v>0.17403656505606599</v>
      </c>
      <c r="BH279" s="17">
        <v>0.18638193920261201</v>
      </c>
      <c r="BI279" s="17">
        <v>0.21826319777581801</v>
      </c>
      <c r="BJ279" s="17">
        <v>0.21488772430697101</v>
      </c>
      <c r="BK279" s="17">
        <v>0.16424226498751901</v>
      </c>
      <c r="BL279" s="17">
        <v>0.218563369743424</v>
      </c>
      <c r="BM279" s="17">
        <v>0.25785329602989998</v>
      </c>
      <c r="BN279" s="17">
        <v>0.22676193627376001</v>
      </c>
      <c r="BO279" s="17">
        <v>0.213868578933434</v>
      </c>
      <c r="BP279" s="17"/>
      <c r="BQ279" s="17">
        <v>0.19730968037591001</v>
      </c>
      <c r="BR279" s="17">
        <v>0.218173097663899</v>
      </c>
    </row>
    <row r="280" spans="2:70" x14ac:dyDescent="0.35">
      <c r="B280" t="s">
        <v>214</v>
      </c>
      <c r="C280" s="17">
        <v>0.15855895431296699</v>
      </c>
      <c r="D280" s="17">
        <v>0.20475679303281899</v>
      </c>
      <c r="E280" s="17">
        <v>0.114078400591034</v>
      </c>
      <c r="F280" s="17"/>
      <c r="G280" s="17">
        <v>0.108048539987009</v>
      </c>
      <c r="H280" s="17">
        <v>0.11951847325451601</v>
      </c>
      <c r="I280" s="17">
        <v>0.115009191486274</v>
      </c>
      <c r="J280" s="17">
        <v>0.157863183276548</v>
      </c>
      <c r="K280" s="17">
        <v>0.18298070727961199</v>
      </c>
      <c r="L280" s="17">
        <v>0.243721607031713</v>
      </c>
      <c r="M280" s="17"/>
      <c r="N280" s="17">
        <v>0.149060421950033</v>
      </c>
      <c r="O280" s="17">
        <v>0.16350530411881201</v>
      </c>
      <c r="P280" s="17">
        <v>0.14367972990870401</v>
      </c>
      <c r="Q280" s="17">
        <v>0.17689738688415699</v>
      </c>
      <c r="R280" s="17"/>
      <c r="S280" s="17">
        <v>0.12836936638247401</v>
      </c>
      <c r="T280" s="17">
        <v>0.165177827577074</v>
      </c>
      <c r="U280" s="17">
        <v>0.16686883759409599</v>
      </c>
      <c r="V280" s="17">
        <v>0.183153356200534</v>
      </c>
      <c r="W280" s="17">
        <v>0.117188375156074</v>
      </c>
      <c r="X280" s="17">
        <v>0.138642330097387</v>
      </c>
      <c r="Y280" s="17">
        <v>0.21245010774329201</v>
      </c>
      <c r="Z280" s="17">
        <v>0.133094564753379</v>
      </c>
      <c r="AA280" s="17">
        <v>0.165508653621325</v>
      </c>
      <c r="AB280" s="17">
        <v>0.15526199038480801</v>
      </c>
      <c r="AC280" s="17">
        <v>0.17740442784774599</v>
      </c>
      <c r="AD280" s="17">
        <v>0.17432444896591601</v>
      </c>
      <c r="AE280" s="17"/>
      <c r="AF280" s="17">
        <v>0.17384993921821901</v>
      </c>
      <c r="AG280" s="17">
        <v>0.158351171290186</v>
      </c>
      <c r="AH280" s="17">
        <v>0.17348547211189899</v>
      </c>
      <c r="AI280" s="17"/>
      <c r="AJ280" s="17">
        <v>0.18591151967331501</v>
      </c>
      <c r="AK280" s="17">
        <v>0.128877271101592</v>
      </c>
      <c r="AL280" s="17">
        <v>0.19155115256591801</v>
      </c>
      <c r="AM280" s="17">
        <v>9.7957838161823393E-2</v>
      </c>
      <c r="AN280" s="17">
        <v>0.15429706777396701</v>
      </c>
      <c r="AO280" s="17"/>
      <c r="AP280" s="17">
        <v>0.172163313145935</v>
      </c>
      <c r="AQ280" s="17">
        <v>0.12905353503754899</v>
      </c>
      <c r="AR280" s="17">
        <v>0.13893459284822399</v>
      </c>
      <c r="AS280" s="17"/>
      <c r="AT280" s="17">
        <v>0.18023317972701</v>
      </c>
      <c r="AU280" s="17">
        <v>0.14496634331368299</v>
      </c>
      <c r="AV280" s="17">
        <v>0.153410485200529</v>
      </c>
      <c r="AW280" s="17">
        <v>0.157920247247614</v>
      </c>
      <c r="AX280" s="17">
        <v>0.125127377590427</v>
      </c>
      <c r="AY280" s="17"/>
      <c r="AZ280" s="17">
        <v>0.12183132287926</v>
      </c>
      <c r="BA280" s="17">
        <v>0.19464450677376199</v>
      </c>
      <c r="BB280" s="17">
        <v>0.13185261148298499</v>
      </c>
      <c r="BC280" s="17">
        <v>0.17927294745474201</v>
      </c>
      <c r="BD280" s="17">
        <v>0.144606283748937</v>
      </c>
      <c r="BE280" s="17">
        <v>0.19387742069985101</v>
      </c>
      <c r="BF280" s="17">
        <v>0.136835103527681</v>
      </c>
      <c r="BG280" s="17">
        <v>0.15745372830069801</v>
      </c>
      <c r="BH280" s="17">
        <v>0.164614032439164</v>
      </c>
      <c r="BI280" s="17">
        <v>0.17003752891899901</v>
      </c>
      <c r="BJ280" s="17">
        <v>0.14886601740963401</v>
      </c>
      <c r="BK280" s="17">
        <v>0.167997210876806</v>
      </c>
      <c r="BL280" s="17">
        <v>0.10460284247358199</v>
      </c>
      <c r="BM280" s="17">
        <v>0.14991873192844499</v>
      </c>
      <c r="BN280" s="17">
        <v>0.15930549434864599</v>
      </c>
      <c r="BO280" s="17">
        <v>0.13552700421275499</v>
      </c>
      <c r="BP280" s="17"/>
      <c r="BQ280" s="17">
        <v>0.120866210355781</v>
      </c>
      <c r="BR280" s="17">
        <v>0.174230421030275</v>
      </c>
    </row>
    <row r="281" spans="2:70" x14ac:dyDescent="0.35">
      <c r="B281" t="s">
        <v>215</v>
      </c>
      <c r="C281" s="17">
        <v>5.5092678614791703E-2</v>
      </c>
      <c r="D281" s="17">
        <v>7.2382148611774194E-2</v>
      </c>
      <c r="E281" s="17">
        <v>3.8574327671913801E-2</v>
      </c>
      <c r="F281" s="17"/>
      <c r="G281" s="17">
        <v>2.9738928888318399E-2</v>
      </c>
      <c r="H281" s="17">
        <v>4.0280543475751003E-2</v>
      </c>
      <c r="I281" s="17">
        <v>4.9639127910134598E-2</v>
      </c>
      <c r="J281" s="17">
        <v>5.4524266881592703E-2</v>
      </c>
      <c r="K281" s="17">
        <v>7.7743128004199399E-2</v>
      </c>
      <c r="L281" s="17">
        <v>7.3762002639175206E-2</v>
      </c>
      <c r="M281" s="17"/>
      <c r="N281" s="17">
        <v>6.2428720297776602E-2</v>
      </c>
      <c r="O281" s="17">
        <v>5.5632440619764502E-2</v>
      </c>
      <c r="P281" s="17">
        <v>5.5730193388788998E-2</v>
      </c>
      <c r="Q281" s="17">
        <v>4.5730968305030498E-2</v>
      </c>
      <c r="R281" s="17"/>
      <c r="S281" s="17">
        <v>4.8162341260574497E-2</v>
      </c>
      <c r="T281" s="17">
        <v>6.2882804527649896E-2</v>
      </c>
      <c r="U281" s="17">
        <v>4.4063581550801201E-2</v>
      </c>
      <c r="V281" s="17">
        <v>6.4611288507442605E-2</v>
      </c>
      <c r="W281" s="17">
        <v>5.2366725175889299E-2</v>
      </c>
      <c r="X281" s="17">
        <v>5.2182741857901997E-2</v>
      </c>
      <c r="Y281" s="17">
        <v>3.2419151985345299E-2</v>
      </c>
      <c r="Z281" s="17">
        <v>7.3629330028652407E-2</v>
      </c>
      <c r="AA281" s="17">
        <v>4.6978076690249698E-2</v>
      </c>
      <c r="AB281" s="17">
        <v>8.9367927652134596E-2</v>
      </c>
      <c r="AC281" s="17">
        <v>4.5493686694492302E-2</v>
      </c>
      <c r="AD281" s="17">
        <v>4.8398894952353499E-2</v>
      </c>
      <c r="AE281" s="17"/>
      <c r="AF281" s="17">
        <v>6.3593417601125496E-2</v>
      </c>
      <c r="AG281" s="17">
        <v>5.6535901335550698E-2</v>
      </c>
      <c r="AH281" s="17">
        <v>5.23219065679629E-2</v>
      </c>
      <c r="AI281" s="17"/>
      <c r="AJ281" s="17">
        <v>6.6220577633044606E-2</v>
      </c>
      <c r="AK281" s="17">
        <v>3.6716989591988498E-2</v>
      </c>
      <c r="AL281" s="17">
        <v>7.49405034037115E-2</v>
      </c>
      <c r="AM281" s="17">
        <v>3.9979015787831702E-2</v>
      </c>
      <c r="AN281" s="17">
        <v>5.5958368855236001E-2</v>
      </c>
      <c r="AO281" s="17"/>
      <c r="AP281" s="17">
        <v>6.6529152321561105E-2</v>
      </c>
      <c r="AQ281" s="17">
        <v>3.8906595336328099E-2</v>
      </c>
      <c r="AR281" s="17">
        <v>7.9855211023123707E-2</v>
      </c>
      <c r="AS281" s="17"/>
      <c r="AT281" s="17">
        <v>6.01083491429244E-2</v>
      </c>
      <c r="AU281" s="17">
        <v>5.4431527356559803E-2</v>
      </c>
      <c r="AV281" s="17">
        <v>4.7404864131390299E-2</v>
      </c>
      <c r="AW281" s="17">
        <v>5.9727062816503702E-2</v>
      </c>
      <c r="AX281" s="17">
        <v>5.7695002690096198E-2</v>
      </c>
      <c r="AY281" s="17"/>
      <c r="AZ281" s="17">
        <v>0</v>
      </c>
      <c r="BA281" s="17">
        <v>5.1369877747063197E-2</v>
      </c>
      <c r="BB281" s="17">
        <v>5.0552981462079302E-2</v>
      </c>
      <c r="BC281" s="17">
        <v>5.3308863214379699E-2</v>
      </c>
      <c r="BD281" s="17">
        <v>5.3310211723338198E-2</v>
      </c>
      <c r="BE281" s="17">
        <v>4.1752417421022002E-2</v>
      </c>
      <c r="BF281" s="17">
        <v>6.1637873460422703E-2</v>
      </c>
      <c r="BG281" s="17">
        <v>7.1236581006130895E-2</v>
      </c>
      <c r="BH281" s="17">
        <v>7.7327194679574801E-2</v>
      </c>
      <c r="BI281" s="17">
        <v>6.9230464101521894E-2</v>
      </c>
      <c r="BJ281" s="17">
        <v>6.4026097664828405E-2</v>
      </c>
      <c r="BK281" s="17">
        <v>5.6273376895057299E-2</v>
      </c>
      <c r="BL281" s="17">
        <v>2.6179066478518798E-2</v>
      </c>
      <c r="BM281" s="17">
        <v>4.9791744813518203E-2</v>
      </c>
      <c r="BN281" s="17">
        <v>7.2886913487792804E-2</v>
      </c>
      <c r="BO281" s="17">
        <v>5.5188792872235298E-2</v>
      </c>
      <c r="BP281" s="17"/>
      <c r="BQ281" s="17">
        <v>5.4614825627978598E-2</v>
      </c>
      <c r="BR281" s="17">
        <v>5.5199930353511298E-2</v>
      </c>
    </row>
    <row r="282" spans="2:70" x14ac:dyDescent="0.35">
      <c r="B282" t="s">
        <v>216</v>
      </c>
      <c r="C282" s="17">
        <v>4.0448426188181098E-2</v>
      </c>
      <c r="D282" s="17">
        <v>5.7900949928595603E-2</v>
      </c>
      <c r="E282" s="17">
        <v>2.3676875644154799E-2</v>
      </c>
      <c r="F282" s="17"/>
      <c r="G282" s="17">
        <v>2.40023160770114E-2</v>
      </c>
      <c r="H282" s="17">
        <v>3.7450117899037502E-2</v>
      </c>
      <c r="I282" s="17">
        <v>2.7409138934374699E-2</v>
      </c>
      <c r="J282" s="17">
        <v>3.4463530153545599E-2</v>
      </c>
      <c r="K282" s="17">
        <v>5.7501886966356497E-2</v>
      </c>
      <c r="L282" s="17">
        <v>5.7955551823410799E-2</v>
      </c>
      <c r="M282" s="17"/>
      <c r="N282" s="17">
        <v>3.84618097034242E-2</v>
      </c>
      <c r="O282" s="17">
        <v>4.61628017760113E-2</v>
      </c>
      <c r="P282" s="17">
        <v>3.2569853987010303E-2</v>
      </c>
      <c r="Q282" s="17">
        <v>4.3189143181308398E-2</v>
      </c>
      <c r="R282" s="17"/>
      <c r="S282" s="17">
        <v>3.9395460202615001E-2</v>
      </c>
      <c r="T282" s="17">
        <v>5.5385682613885601E-2</v>
      </c>
      <c r="U282" s="17">
        <v>5.6814782841377802E-2</v>
      </c>
      <c r="V282" s="17">
        <v>3.7592650700508698E-2</v>
      </c>
      <c r="W282" s="17">
        <v>5.96734627714424E-2</v>
      </c>
      <c r="X282" s="17">
        <v>3.3611292772865502E-2</v>
      </c>
      <c r="Y282" s="17">
        <v>2.5608308345726499E-2</v>
      </c>
      <c r="Z282" s="17">
        <v>2.1523343472047499E-2</v>
      </c>
      <c r="AA282" s="17">
        <v>3.2347428596276699E-2</v>
      </c>
      <c r="AB282" s="17">
        <v>4.3651254650356602E-2</v>
      </c>
      <c r="AC282" s="17">
        <v>2.59708073902674E-2</v>
      </c>
      <c r="AD282" s="17">
        <v>3.0085391353181501E-2</v>
      </c>
      <c r="AE282" s="17"/>
      <c r="AF282" s="17">
        <v>4.2543445536459397E-2</v>
      </c>
      <c r="AG282" s="17">
        <v>4.6259406466177898E-2</v>
      </c>
      <c r="AH282" s="17">
        <v>3.7322134643948401E-2</v>
      </c>
      <c r="AI282" s="17"/>
      <c r="AJ282" s="17">
        <v>4.1950644560298199E-2</v>
      </c>
      <c r="AK282" s="17">
        <v>4.70886373369327E-2</v>
      </c>
      <c r="AL282" s="17">
        <v>4.05702325346943E-2</v>
      </c>
      <c r="AM282" s="17">
        <v>8.7061236805945602E-2</v>
      </c>
      <c r="AN282" s="17">
        <v>3.4303795401800001E-2</v>
      </c>
      <c r="AO282" s="17"/>
      <c r="AP282" s="17">
        <v>3.3004396319634699E-2</v>
      </c>
      <c r="AQ282" s="17">
        <v>4.2934184724550899E-2</v>
      </c>
      <c r="AR282" s="17">
        <v>4.7368826739817398E-2</v>
      </c>
      <c r="AS282" s="17"/>
      <c r="AT282" s="17">
        <v>3.6033719773332099E-2</v>
      </c>
      <c r="AU282" s="17">
        <v>3.0754314145096301E-2</v>
      </c>
      <c r="AV282" s="17">
        <v>3.8021297623696E-2</v>
      </c>
      <c r="AW282" s="17">
        <v>4.4896122338237601E-2</v>
      </c>
      <c r="AX282" s="17">
        <v>8.2184032380009694E-2</v>
      </c>
      <c r="AY282" s="17"/>
      <c r="AZ282" s="17">
        <v>2.4181111321882699E-2</v>
      </c>
      <c r="BA282" s="17">
        <v>5.5611311503791602E-2</v>
      </c>
      <c r="BB282" s="17">
        <v>3.41360064074221E-2</v>
      </c>
      <c r="BC282" s="17">
        <v>6.6462208211179097E-2</v>
      </c>
      <c r="BD282" s="17">
        <v>3.8533959985398401E-2</v>
      </c>
      <c r="BE282" s="17">
        <v>5.5037816806397501E-2</v>
      </c>
      <c r="BF282" s="17">
        <v>3.6916875029676097E-2</v>
      </c>
      <c r="BG282" s="17">
        <v>2.7332541377053099E-2</v>
      </c>
      <c r="BH282" s="17">
        <v>3.02730320324433E-2</v>
      </c>
      <c r="BI282" s="17">
        <v>4.1127550497732E-2</v>
      </c>
      <c r="BJ282" s="17">
        <v>3.2843654026565097E-2</v>
      </c>
      <c r="BK282" s="17">
        <v>2.6199106576695701E-2</v>
      </c>
      <c r="BL282" s="17">
        <v>4.1724556266034003E-2</v>
      </c>
      <c r="BM282" s="17">
        <v>4.5376658387352602E-2</v>
      </c>
      <c r="BN282" s="17">
        <v>3.0371270024967902E-2</v>
      </c>
      <c r="BO282" s="17">
        <v>4.83325673856718E-2</v>
      </c>
      <c r="BP282" s="17"/>
      <c r="BQ282" s="17">
        <v>3.6469559055410397E-2</v>
      </c>
      <c r="BR282" s="17">
        <v>4.2786592620358999E-2</v>
      </c>
    </row>
    <row r="283" spans="2:70" x14ac:dyDescent="0.35">
      <c r="B283" t="s">
        <v>140</v>
      </c>
      <c r="C283" s="17">
        <v>5.6678911917614899E-2</v>
      </c>
      <c r="D283" s="17">
        <v>8.5116280453353593E-2</v>
      </c>
      <c r="E283" s="17">
        <v>2.9291843981039099E-2</v>
      </c>
      <c r="F283" s="17"/>
      <c r="G283" s="17">
        <v>1.9602939808582801E-2</v>
      </c>
      <c r="H283" s="17">
        <v>1.9725160856166199E-2</v>
      </c>
      <c r="I283" s="17">
        <v>4.0712495522320702E-2</v>
      </c>
      <c r="J283" s="17">
        <v>6.0535846415618398E-2</v>
      </c>
      <c r="K283" s="17">
        <v>8.1792111623264704E-2</v>
      </c>
      <c r="L283" s="17">
        <v>0.104480514039051</v>
      </c>
      <c r="M283" s="17"/>
      <c r="N283" s="17">
        <v>5.3919057728789202E-2</v>
      </c>
      <c r="O283" s="17">
        <v>5.0062754782340901E-2</v>
      </c>
      <c r="P283" s="17">
        <v>5.4620601071584098E-2</v>
      </c>
      <c r="Q283" s="17">
        <v>6.8165960840237905E-2</v>
      </c>
      <c r="R283" s="17"/>
      <c r="S283" s="17">
        <v>3.7460678139792203E-2</v>
      </c>
      <c r="T283" s="17">
        <v>5.1001180455765197E-2</v>
      </c>
      <c r="U283" s="17">
        <v>5.0799183845134703E-2</v>
      </c>
      <c r="V283" s="17">
        <v>6.8683787561993698E-2</v>
      </c>
      <c r="W283" s="17">
        <v>4.07403195135062E-2</v>
      </c>
      <c r="X283" s="17">
        <v>6.3312240381753204E-2</v>
      </c>
      <c r="Y283" s="17">
        <v>6.0215942923621597E-2</v>
      </c>
      <c r="Z283" s="17">
        <v>6.8293131311100694E-2</v>
      </c>
      <c r="AA283" s="17">
        <v>7.9087197584898697E-2</v>
      </c>
      <c r="AB283" s="17">
        <v>5.5793783829903701E-2</v>
      </c>
      <c r="AC283" s="17">
        <v>6.6225620228907101E-2</v>
      </c>
      <c r="AD283" s="17">
        <v>4.7729391618110399E-2</v>
      </c>
      <c r="AE283" s="17"/>
      <c r="AF283" s="17">
        <v>7.9876192438993507E-2</v>
      </c>
      <c r="AG283" s="17">
        <v>4.5944792962489302E-2</v>
      </c>
      <c r="AH283" s="17">
        <v>5.1540001698373798E-2</v>
      </c>
      <c r="AI283" s="17"/>
      <c r="AJ283" s="17">
        <v>7.7198056971728102E-2</v>
      </c>
      <c r="AK283" s="17">
        <v>4.41996070323014E-2</v>
      </c>
      <c r="AL283" s="17">
        <v>4.2495817514252597E-2</v>
      </c>
      <c r="AM283" s="17">
        <v>0.104749359360053</v>
      </c>
      <c r="AN283" s="17">
        <v>5.8501964915452599E-2</v>
      </c>
      <c r="AO283" s="17"/>
      <c r="AP283" s="17">
        <v>7.8830733294584607E-2</v>
      </c>
      <c r="AQ283" s="17">
        <v>3.9642862727022901E-2</v>
      </c>
      <c r="AR283" s="17">
        <v>4.2387221717204999E-2</v>
      </c>
      <c r="AS283" s="17"/>
      <c r="AT283" s="17">
        <v>8.1159611462665801E-2</v>
      </c>
      <c r="AU283" s="17">
        <v>4.7110806501391801E-2</v>
      </c>
      <c r="AV283" s="17">
        <v>4.6792965814210302E-2</v>
      </c>
      <c r="AW283" s="17">
        <v>1.8902214671397102E-2</v>
      </c>
      <c r="AX283" s="17">
        <v>4.6226321482675803E-2</v>
      </c>
      <c r="AY283" s="17"/>
      <c r="AZ283" s="17">
        <v>0.11343161059502201</v>
      </c>
      <c r="BA283" s="17">
        <v>8.0842013001629895E-2</v>
      </c>
      <c r="BB283" s="17">
        <v>4.5555867411778701E-2</v>
      </c>
      <c r="BC283" s="17">
        <v>5.0657414360108302E-2</v>
      </c>
      <c r="BD283" s="17">
        <v>6.6686862244560205E-2</v>
      </c>
      <c r="BE283" s="17">
        <v>6.6919649090177905E-2</v>
      </c>
      <c r="BF283" s="17">
        <v>5.1295359712489101E-2</v>
      </c>
      <c r="BG283" s="17">
        <v>4.8683958465376799E-2</v>
      </c>
      <c r="BH283" s="17">
        <v>6.1674448817121502E-2</v>
      </c>
      <c r="BI283" s="17">
        <v>3.71322814057332E-2</v>
      </c>
      <c r="BJ283" s="17">
        <v>6.64800197072382E-2</v>
      </c>
      <c r="BK283" s="17">
        <v>4.9265162661961202E-2</v>
      </c>
      <c r="BL283" s="17">
        <v>4.618132263139E-2</v>
      </c>
      <c r="BM283" s="17">
        <v>8.3737246223547501E-2</v>
      </c>
      <c r="BN283" s="17">
        <v>2.9527626724977701E-2</v>
      </c>
      <c r="BO283" s="17">
        <v>3.4388677159223599E-2</v>
      </c>
      <c r="BP283" s="17"/>
      <c r="BQ283" s="17">
        <v>3.4093116171599297E-2</v>
      </c>
      <c r="BR283" s="17">
        <v>6.8012345232693103E-2</v>
      </c>
    </row>
    <row r="284" spans="2:70" x14ac:dyDescent="0.35">
      <c r="B284" t="s">
        <v>129</v>
      </c>
      <c r="C284" s="17">
        <v>4.2856455565925102E-3</v>
      </c>
      <c r="D284" s="17">
        <v>4.7962840464365504E-3</v>
      </c>
      <c r="E284" s="17">
        <v>3.8148610277834501E-3</v>
      </c>
      <c r="F284" s="17"/>
      <c r="G284" s="17">
        <v>8.0840103579959601E-3</v>
      </c>
      <c r="H284" s="17">
        <v>7.3794716739201396E-3</v>
      </c>
      <c r="I284" s="17">
        <v>4.2546782803940704E-3</v>
      </c>
      <c r="J284" s="17">
        <v>2.7681562177145499E-3</v>
      </c>
      <c r="K284" s="17">
        <v>3.2449159949778901E-3</v>
      </c>
      <c r="L284" s="17">
        <v>1.2041653628496699E-3</v>
      </c>
      <c r="M284" s="17"/>
      <c r="N284" s="17">
        <v>4.32319074684468E-3</v>
      </c>
      <c r="O284" s="17">
        <v>2.5465361739976E-3</v>
      </c>
      <c r="P284" s="17">
        <v>2.3944450351395599E-3</v>
      </c>
      <c r="Q284" s="17">
        <v>7.7720012507505902E-3</v>
      </c>
      <c r="R284" s="17"/>
      <c r="S284" s="17">
        <v>3.3976733703696498E-3</v>
      </c>
      <c r="T284" s="17">
        <v>3.3750146578283998E-3</v>
      </c>
      <c r="U284" s="17">
        <v>5.6738708975798899E-3</v>
      </c>
      <c r="V284" s="17">
        <v>2.69529270784528E-3</v>
      </c>
      <c r="W284" s="17">
        <v>1.0334174182102401E-2</v>
      </c>
      <c r="X284" s="17">
        <v>6.3367398084172898E-3</v>
      </c>
      <c r="Y284" s="17">
        <v>0</v>
      </c>
      <c r="Z284" s="17">
        <v>1.31697468895436E-2</v>
      </c>
      <c r="AA284" s="17">
        <v>0</v>
      </c>
      <c r="AB284" s="17">
        <v>3.30933563962575E-3</v>
      </c>
      <c r="AC284" s="17">
        <v>5.0242707828292302E-3</v>
      </c>
      <c r="AD284" s="17">
        <v>1.02099004870358E-2</v>
      </c>
      <c r="AE284" s="17"/>
      <c r="AF284" s="17">
        <v>4.0291797954706502E-3</v>
      </c>
      <c r="AG284" s="17">
        <v>3.4992269840961798E-3</v>
      </c>
      <c r="AH284" s="17">
        <v>5.2615399478038302E-3</v>
      </c>
      <c r="AI284" s="17"/>
      <c r="AJ284" s="17">
        <v>2.9071837486494799E-3</v>
      </c>
      <c r="AK284" s="17">
        <v>3.52236850825269E-3</v>
      </c>
      <c r="AL284" s="17">
        <v>9.8924943584207392E-3</v>
      </c>
      <c r="AM284" s="17">
        <v>0</v>
      </c>
      <c r="AN284" s="17">
        <v>5.8213410709167801E-3</v>
      </c>
      <c r="AO284" s="17"/>
      <c r="AP284" s="17">
        <v>2.2183295403171298E-3</v>
      </c>
      <c r="AQ284" s="17">
        <v>2.4599568289505099E-3</v>
      </c>
      <c r="AR284" s="17">
        <v>8.2615552998801193E-3</v>
      </c>
      <c r="AS284" s="17"/>
      <c r="AT284" s="17">
        <v>3.5071686809742702E-3</v>
      </c>
      <c r="AU284" s="17">
        <v>9.4998498539274005E-3</v>
      </c>
      <c r="AV284" s="17">
        <v>0</v>
      </c>
      <c r="AW284" s="17">
        <v>6.5022593045865702E-3</v>
      </c>
      <c r="AX284" s="17">
        <v>0</v>
      </c>
      <c r="AY284" s="17"/>
      <c r="AZ284" s="17">
        <v>3.71241742967863E-2</v>
      </c>
      <c r="BA284" s="17">
        <v>8.6060671870831704E-3</v>
      </c>
      <c r="BB284" s="17">
        <v>0</v>
      </c>
      <c r="BC284" s="17">
        <v>1.1601595077493899E-2</v>
      </c>
      <c r="BD284" s="17">
        <v>0</v>
      </c>
      <c r="BE284" s="17">
        <v>1.9298543201486499E-3</v>
      </c>
      <c r="BF284" s="17">
        <v>0</v>
      </c>
      <c r="BG284" s="17">
        <v>7.5592834040489202E-3</v>
      </c>
      <c r="BH284" s="17">
        <v>3.62248176749609E-3</v>
      </c>
      <c r="BI284" s="17">
        <v>0</v>
      </c>
      <c r="BJ284" s="17">
        <v>5.9956329597375298E-3</v>
      </c>
      <c r="BK284" s="17">
        <v>0</v>
      </c>
      <c r="BL284" s="17">
        <v>5.5980455932366398E-3</v>
      </c>
      <c r="BM284" s="17">
        <v>0</v>
      </c>
      <c r="BN284" s="17">
        <v>0</v>
      </c>
      <c r="BO284" s="17">
        <v>7.7250642726321098E-3</v>
      </c>
      <c r="BP284" s="17"/>
      <c r="BQ284" s="17">
        <v>3.19356057299233E-3</v>
      </c>
      <c r="BR284" s="17">
        <v>3.8127720773894701E-3</v>
      </c>
    </row>
    <row r="285" spans="2:70" x14ac:dyDescent="0.35">
      <c r="B285" t="s">
        <v>141</v>
      </c>
      <c r="C285" s="17">
        <v>0.68493538340985205</v>
      </c>
      <c r="D285" s="17">
        <v>0.57504754392702095</v>
      </c>
      <c r="E285" s="17">
        <v>0.79056369108407498</v>
      </c>
      <c r="F285" s="17"/>
      <c r="G285" s="17">
        <v>0.81052326488108295</v>
      </c>
      <c r="H285" s="17">
        <v>0.77564623284060996</v>
      </c>
      <c r="I285" s="17">
        <v>0.762975367866502</v>
      </c>
      <c r="J285" s="17">
        <v>0.68984501705498102</v>
      </c>
      <c r="K285" s="17">
        <v>0.59673725013158896</v>
      </c>
      <c r="L285" s="17">
        <v>0.51887615910380103</v>
      </c>
      <c r="M285" s="17"/>
      <c r="N285" s="17">
        <v>0.69180679957313196</v>
      </c>
      <c r="O285" s="17">
        <v>0.68209016252907395</v>
      </c>
      <c r="P285" s="17">
        <v>0.71100517660877305</v>
      </c>
      <c r="Q285" s="17">
        <v>0.65824453953851503</v>
      </c>
      <c r="R285" s="17"/>
      <c r="S285" s="17">
        <v>0.74321448064417495</v>
      </c>
      <c r="T285" s="17">
        <v>0.66217749016779703</v>
      </c>
      <c r="U285" s="17">
        <v>0.67577974327101098</v>
      </c>
      <c r="V285" s="17">
        <v>0.64326362432167605</v>
      </c>
      <c r="W285" s="17">
        <v>0.71969694320098598</v>
      </c>
      <c r="X285" s="17">
        <v>0.70591465508167495</v>
      </c>
      <c r="Y285" s="17">
        <v>0.66930648900201495</v>
      </c>
      <c r="Z285" s="17">
        <v>0.69028988354527698</v>
      </c>
      <c r="AA285" s="17">
        <v>0.67607864350725</v>
      </c>
      <c r="AB285" s="17">
        <v>0.65261570784317102</v>
      </c>
      <c r="AC285" s="17">
        <v>0.67988118705575795</v>
      </c>
      <c r="AD285" s="17">
        <v>0.68925197262340299</v>
      </c>
      <c r="AE285" s="17"/>
      <c r="AF285" s="17">
        <v>0.63610782540973199</v>
      </c>
      <c r="AG285" s="17">
        <v>0.6894095009615</v>
      </c>
      <c r="AH285" s="17">
        <v>0.68006894503001203</v>
      </c>
      <c r="AI285" s="17"/>
      <c r="AJ285" s="17">
        <v>0.62581201741296399</v>
      </c>
      <c r="AK285" s="17">
        <v>0.73959512642893299</v>
      </c>
      <c r="AL285" s="17">
        <v>0.64054979962300296</v>
      </c>
      <c r="AM285" s="17">
        <v>0.67025254988434602</v>
      </c>
      <c r="AN285" s="17">
        <v>0.69111746198262802</v>
      </c>
      <c r="AO285" s="17"/>
      <c r="AP285" s="17">
        <v>0.64725407537796698</v>
      </c>
      <c r="AQ285" s="17">
        <v>0.74700286534559901</v>
      </c>
      <c r="AR285" s="17">
        <v>0.68319259237175001</v>
      </c>
      <c r="AS285" s="17"/>
      <c r="AT285" s="17">
        <v>0.63895797121309394</v>
      </c>
      <c r="AU285" s="17">
        <v>0.71323715882934202</v>
      </c>
      <c r="AV285" s="17">
        <v>0.71437038723017499</v>
      </c>
      <c r="AW285" s="17">
        <v>0.712052093621661</v>
      </c>
      <c r="AX285" s="17">
        <v>0.68876726585679104</v>
      </c>
      <c r="AY285" s="17"/>
      <c r="AZ285" s="17">
        <v>0.70343178090704905</v>
      </c>
      <c r="BA285" s="17">
        <v>0.60892622378667005</v>
      </c>
      <c r="BB285" s="17">
        <v>0.73790253323573496</v>
      </c>
      <c r="BC285" s="17">
        <v>0.63869697168209705</v>
      </c>
      <c r="BD285" s="17">
        <v>0.69686268229776605</v>
      </c>
      <c r="BE285" s="17">
        <v>0.64048284166240299</v>
      </c>
      <c r="BF285" s="17">
        <v>0.71331478826973105</v>
      </c>
      <c r="BG285" s="17">
        <v>0.68773390744669205</v>
      </c>
      <c r="BH285" s="17">
        <v>0.66248881026420003</v>
      </c>
      <c r="BI285" s="17">
        <v>0.68247217507601399</v>
      </c>
      <c r="BJ285" s="17">
        <v>0.68178857823199701</v>
      </c>
      <c r="BK285" s="17">
        <v>0.70026514298947995</v>
      </c>
      <c r="BL285" s="17">
        <v>0.77571416655723902</v>
      </c>
      <c r="BM285" s="17">
        <v>0.67117561864713704</v>
      </c>
      <c r="BN285" s="17">
        <v>0.70790869541361501</v>
      </c>
      <c r="BO285" s="17">
        <v>0.718837894097482</v>
      </c>
      <c r="BP285" s="17"/>
      <c r="BQ285" s="17">
        <v>0.75076272821623802</v>
      </c>
      <c r="BR285" s="17">
        <v>0.65595793868577201</v>
      </c>
    </row>
    <row r="286" spans="2:70" x14ac:dyDescent="0.35">
      <c r="B286" t="s">
        <v>142</v>
      </c>
      <c r="C286" s="17">
        <v>0.15222001672058799</v>
      </c>
      <c r="D286" s="17">
        <v>0.215399378993723</v>
      </c>
      <c r="E286" s="17">
        <v>9.1543047297107605E-2</v>
      </c>
      <c r="F286" s="17"/>
      <c r="G286" s="17">
        <v>7.3344184773912496E-2</v>
      </c>
      <c r="H286" s="17">
        <v>9.7455822230954697E-2</v>
      </c>
      <c r="I286" s="17">
        <v>0.11776076236683</v>
      </c>
      <c r="J286" s="17">
        <v>0.149523643450757</v>
      </c>
      <c r="K286" s="17">
        <v>0.21703712659382099</v>
      </c>
      <c r="L286" s="17">
        <v>0.23619806850163699</v>
      </c>
      <c r="M286" s="17"/>
      <c r="N286" s="17">
        <v>0.15480958772999001</v>
      </c>
      <c r="O286" s="17">
        <v>0.15185799717811699</v>
      </c>
      <c r="P286" s="17">
        <v>0.142920648447383</v>
      </c>
      <c r="Q286" s="17">
        <v>0.15708607232657701</v>
      </c>
      <c r="R286" s="17"/>
      <c r="S286" s="17">
        <v>0.12501847960298201</v>
      </c>
      <c r="T286" s="17">
        <v>0.169269667597301</v>
      </c>
      <c r="U286" s="17">
        <v>0.151677548237314</v>
      </c>
      <c r="V286" s="17">
        <v>0.17088772676994499</v>
      </c>
      <c r="W286" s="17">
        <v>0.15278050746083799</v>
      </c>
      <c r="X286" s="17">
        <v>0.14910627501252099</v>
      </c>
      <c r="Y286" s="17">
        <v>0.118243403254693</v>
      </c>
      <c r="Z286" s="17">
        <v>0.16344580481180099</v>
      </c>
      <c r="AA286" s="17">
        <v>0.158412702871425</v>
      </c>
      <c r="AB286" s="17">
        <v>0.18881296613239501</v>
      </c>
      <c r="AC286" s="17">
        <v>0.13769011431366701</v>
      </c>
      <c r="AD286" s="17">
        <v>0.12621367792364499</v>
      </c>
      <c r="AE286" s="17"/>
      <c r="AF286" s="17">
        <v>0.18601305557657799</v>
      </c>
      <c r="AG286" s="17">
        <v>0.14874010076421801</v>
      </c>
      <c r="AH286" s="17">
        <v>0.141184042910285</v>
      </c>
      <c r="AI286" s="17"/>
      <c r="AJ286" s="17">
        <v>0.18536927916507101</v>
      </c>
      <c r="AK286" s="17">
        <v>0.12800523396122299</v>
      </c>
      <c r="AL286" s="17">
        <v>0.15800655345265799</v>
      </c>
      <c r="AM286" s="17">
        <v>0.23178961195383099</v>
      </c>
      <c r="AN286" s="17">
        <v>0.14876412917248899</v>
      </c>
      <c r="AO286" s="17"/>
      <c r="AP286" s="17">
        <v>0.17836428193577999</v>
      </c>
      <c r="AQ286" s="17">
        <v>0.121483642787902</v>
      </c>
      <c r="AR286" s="17">
        <v>0.16961125948014599</v>
      </c>
      <c r="AS286" s="17"/>
      <c r="AT286" s="17">
        <v>0.17730168037892199</v>
      </c>
      <c r="AU286" s="17">
        <v>0.132296648003048</v>
      </c>
      <c r="AV286" s="17">
        <v>0.13221912756929699</v>
      </c>
      <c r="AW286" s="17">
        <v>0.123525399826138</v>
      </c>
      <c r="AX286" s="17">
        <v>0.18610535655278199</v>
      </c>
      <c r="AY286" s="17"/>
      <c r="AZ286" s="17">
        <v>0.13761272191690399</v>
      </c>
      <c r="BA286" s="17">
        <v>0.187823202252485</v>
      </c>
      <c r="BB286" s="17">
        <v>0.13024485528127999</v>
      </c>
      <c r="BC286" s="17">
        <v>0.17042848578566699</v>
      </c>
      <c r="BD286" s="17">
        <v>0.15853103395329701</v>
      </c>
      <c r="BE286" s="17">
        <v>0.163709883317597</v>
      </c>
      <c r="BF286" s="17">
        <v>0.14985010820258801</v>
      </c>
      <c r="BG286" s="17">
        <v>0.14725308084856101</v>
      </c>
      <c r="BH286" s="17">
        <v>0.16927467552914</v>
      </c>
      <c r="BI286" s="17">
        <v>0.147490296004987</v>
      </c>
      <c r="BJ286" s="17">
        <v>0.16334977139863199</v>
      </c>
      <c r="BK286" s="17">
        <v>0.131737646133714</v>
      </c>
      <c r="BL286" s="17">
        <v>0.11408494537594301</v>
      </c>
      <c r="BM286" s="17">
        <v>0.178905649424418</v>
      </c>
      <c r="BN286" s="17">
        <v>0.132785810237738</v>
      </c>
      <c r="BO286" s="17">
        <v>0.13791003741713101</v>
      </c>
      <c r="BP286" s="17"/>
      <c r="BQ286" s="17">
        <v>0.12517750085498799</v>
      </c>
      <c r="BR286" s="17">
        <v>0.16599886820656301</v>
      </c>
    </row>
    <row r="287" spans="2:70" x14ac:dyDescent="0.35">
      <c r="B287" t="s">
        <v>143</v>
      </c>
      <c r="C287" s="17">
        <v>0.532715366689265</v>
      </c>
      <c r="D287" s="17">
        <v>0.35964816493329799</v>
      </c>
      <c r="E287" s="17">
        <v>0.69902064378696704</v>
      </c>
      <c r="F287" s="17"/>
      <c r="G287" s="17">
        <v>0.73717908010717004</v>
      </c>
      <c r="H287" s="17">
        <v>0.67819041060965501</v>
      </c>
      <c r="I287" s="17">
        <v>0.64521460549967202</v>
      </c>
      <c r="J287" s="17">
        <v>0.54032137360422505</v>
      </c>
      <c r="K287" s="17">
        <v>0.379700123537769</v>
      </c>
      <c r="L287" s="17">
        <v>0.28267809060216398</v>
      </c>
      <c r="M287" s="17"/>
      <c r="N287" s="17">
        <v>0.53699721184314197</v>
      </c>
      <c r="O287" s="17">
        <v>0.53023216535095696</v>
      </c>
      <c r="P287" s="17">
        <v>0.56808452816138999</v>
      </c>
      <c r="Q287" s="17">
        <v>0.50115846721193802</v>
      </c>
      <c r="R287" s="17"/>
      <c r="S287" s="17">
        <v>0.61819600104119299</v>
      </c>
      <c r="T287" s="17">
        <v>0.49290782257049598</v>
      </c>
      <c r="U287" s="17">
        <v>0.52410219503369704</v>
      </c>
      <c r="V287" s="17">
        <v>0.47237589755173098</v>
      </c>
      <c r="W287" s="17">
        <v>0.56691643574014805</v>
      </c>
      <c r="X287" s="17">
        <v>0.55680838006915401</v>
      </c>
      <c r="Y287" s="17">
        <v>0.55106308574732099</v>
      </c>
      <c r="Z287" s="17">
        <v>0.52684407873347605</v>
      </c>
      <c r="AA287" s="17">
        <v>0.51766594063582505</v>
      </c>
      <c r="AB287" s="17">
        <v>0.46380274171077601</v>
      </c>
      <c r="AC287" s="17">
        <v>0.542191072742091</v>
      </c>
      <c r="AD287" s="17">
        <v>0.56303829469975697</v>
      </c>
      <c r="AE287" s="17"/>
      <c r="AF287" s="17">
        <v>0.450094769833154</v>
      </c>
      <c r="AG287" s="17">
        <v>0.54066940019728205</v>
      </c>
      <c r="AH287" s="17">
        <v>0.53888490211972695</v>
      </c>
      <c r="AI287" s="17"/>
      <c r="AJ287" s="17">
        <v>0.44044273824789298</v>
      </c>
      <c r="AK287" s="17">
        <v>0.61158989246771001</v>
      </c>
      <c r="AL287" s="17">
        <v>0.482543246170344</v>
      </c>
      <c r="AM287" s="17">
        <v>0.43846293793051599</v>
      </c>
      <c r="AN287" s="17">
        <v>0.54235333281013898</v>
      </c>
      <c r="AO287" s="17"/>
      <c r="AP287" s="17">
        <v>0.46888979344218701</v>
      </c>
      <c r="AQ287" s="17">
        <v>0.62551922255769699</v>
      </c>
      <c r="AR287" s="17">
        <v>0.51358133289160401</v>
      </c>
      <c r="AS287" s="17"/>
      <c r="AT287" s="17">
        <v>0.46165629083417098</v>
      </c>
      <c r="AU287" s="17">
        <v>0.58094051082629405</v>
      </c>
      <c r="AV287" s="17">
        <v>0.582151259660878</v>
      </c>
      <c r="AW287" s="17">
        <v>0.58852669379552303</v>
      </c>
      <c r="AX287" s="17">
        <v>0.502661909304009</v>
      </c>
      <c r="AY287" s="17"/>
      <c r="AZ287" s="17">
        <v>0.56581905899014495</v>
      </c>
      <c r="BA287" s="17">
        <v>0.421103021534185</v>
      </c>
      <c r="BB287" s="17">
        <v>0.60765767795445502</v>
      </c>
      <c r="BC287" s="17">
        <v>0.46826848589643</v>
      </c>
      <c r="BD287" s="17">
        <v>0.53833164834447</v>
      </c>
      <c r="BE287" s="17">
        <v>0.47677295834480499</v>
      </c>
      <c r="BF287" s="17">
        <v>0.56346468006714301</v>
      </c>
      <c r="BG287" s="17">
        <v>0.54048082659813201</v>
      </c>
      <c r="BH287" s="17">
        <v>0.49321413473506098</v>
      </c>
      <c r="BI287" s="17">
        <v>0.53498187907102601</v>
      </c>
      <c r="BJ287" s="17">
        <v>0.51843880683336496</v>
      </c>
      <c r="BK287" s="17">
        <v>0.56852749685576598</v>
      </c>
      <c r="BL287" s="17">
        <v>0.66162922118129597</v>
      </c>
      <c r="BM287" s="17">
        <v>0.49226996922271898</v>
      </c>
      <c r="BN287" s="17">
        <v>0.57512288517587695</v>
      </c>
      <c r="BO287" s="17">
        <v>0.58092785668035096</v>
      </c>
      <c r="BP287" s="17"/>
      <c r="BQ287" s="17">
        <v>0.62558522736125</v>
      </c>
      <c r="BR287" s="17">
        <v>0.489959070479209</v>
      </c>
    </row>
    <row r="288" spans="2:70" x14ac:dyDescent="0.35">
      <c r="C288" s="17"/>
      <c r="D288" s="17"/>
      <c r="E288" s="17"/>
      <c r="F288" s="17"/>
      <c r="G288" s="17"/>
      <c r="H288" s="17"/>
      <c r="I288" s="17"/>
      <c r="J288" s="17"/>
      <c r="K288" s="17"/>
      <c r="L288" s="17"/>
      <c r="M288" s="17"/>
      <c r="N288" s="17"/>
      <c r="O288" s="17"/>
      <c r="P288" s="17"/>
      <c r="Q288" s="17"/>
      <c r="R288" s="17"/>
      <c r="S288" s="17"/>
      <c r="T288" s="17"/>
      <c r="U288" s="17"/>
      <c r="V288" s="17"/>
      <c r="W288" s="17"/>
      <c r="X288" s="17"/>
      <c r="Y288" s="17"/>
      <c r="Z288" s="17"/>
      <c r="AA288" s="17"/>
      <c r="AB288" s="17"/>
      <c r="AC288" s="17"/>
      <c r="AD288" s="17"/>
      <c r="AE288" s="17"/>
      <c r="AF288" s="17"/>
      <c r="AG288" s="17"/>
      <c r="AH288" s="17"/>
      <c r="AI288" s="17"/>
      <c r="AJ288" s="17"/>
      <c r="AK288" s="17"/>
      <c r="AL288" s="17"/>
      <c r="AM288" s="17"/>
      <c r="AN288" s="17"/>
      <c r="AO288" s="17"/>
      <c r="AP288" s="17"/>
      <c r="AQ288" s="17"/>
      <c r="AR288" s="17"/>
      <c r="AS288" s="17"/>
      <c r="AT288" s="17"/>
      <c r="AU288" s="17"/>
      <c r="AV288" s="17"/>
      <c r="AW288" s="17"/>
      <c r="AX288" s="17"/>
      <c r="AY288" s="17"/>
      <c r="AZ288" s="17"/>
      <c r="BA288" s="17"/>
      <c r="BB288" s="17"/>
      <c r="BC288" s="17"/>
      <c r="BD288" s="17"/>
      <c r="BE288" s="17"/>
      <c r="BF288" s="17"/>
      <c r="BG288" s="17"/>
      <c r="BH288" s="17"/>
      <c r="BI288" s="17"/>
      <c r="BJ288" s="17"/>
      <c r="BK288" s="17"/>
      <c r="BL288" s="17"/>
      <c r="BM288" s="17"/>
      <c r="BN288" s="17"/>
      <c r="BO288" s="17"/>
      <c r="BP288" s="17"/>
      <c r="BQ288" s="17"/>
      <c r="BR288" s="17"/>
    </row>
    <row r="289" spans="2:70" x14ac:dyDescent="0.35">
      <c r="B289" s="6" t="s">
        <v>220</v>
      </c>
      <c r="C289" s="17"/>
      <c r="D289" s="17"/>
      <c r="E289" s="17"/>
      <c r="F289" s="17"/>
      <c r="G289" s="17"/>
      <c r="H289" s="17"/>
      <c r="I289" s="17"/>
      <c r="J289" s="17"/>
      <c r="K289" s="17"/>
      <c r="L289" s="17"/>
      <c r="M289" s="17"/>
      <c r="N289" s="17"/>
      <c r="O289" s="17"/>
      <c r="P289" s="17"/>
      <c r="Q289" s="17"/>
      <c r="R289" s="17"/>
      <c r="S289" s="17"/>
      <c r="T289" s="17"/>
      <c r="U289" s="17"/>
      <c r="V289" s="17"/>
      <c r="W289" s="17"/>
      <c r="X289" s="17"/>
      <c r="Y289" s="17"/>
      <c r="Z289" s="17"/>
      <c r="AA289" s="17"/>
      <c r="AB289" s="17"/>
      <c r="AC289" s="17"/>
      <c r="AD289" s="17"/>
      <c r="AE289" s="17"/>
      <c r="AF289" s="17"/>
      <c r="AG289" s="17"/>
      <c r="AH289" s="17"/>
      <c r="AI289" s="17"/>
      <c r="AJ289" s="17"/>
      <c r="AK289" s="17"/>
      <c r="AL289" s="17"/>
      <c r="AM289" s="17"/>
      <c r="AN289" s="17"/>
      <c r="AO289" s="17"/>
      <c r="AP289" s="17"/>
      <c r="AQ289" s="17"/>
      <c r="AR289" s="17"/>
      <c r="AS289" s="17"/>
      <c r="AT289" s="17"/>
      <c r="AU289" s="17"/>
      <c r="AV289" s="17"/>
      <c r="AW289" s="17"/>
      <c r="AX289" s="17"/>
      <c r="AY289" s="17"/>
      <c r="AZ289" s="17"/>
      <c r="BA289" s="17"/>
      <c r="BB289" s="17"/>
      <c r="BC289" s="17"/>
      <c r="BD289" s="17"/>
      <c r="BE289" s="17"/>
      <c r="BF289" s="17"/>
      <c r="BG289" s="17"/>
      <c r="BH289" s="17"/>
      <c r="BI289" s="17"/>
      <c r="BJ289" s="17"/>
      <c r="BK289" s="17"/>
      <c r="BL289" s="17"/>
      <c r="BM289" s="17"/>
      <c r="BN289" s="17"/>
      <c r="BO289" s="17"/>
      <c r="BP289" s="17"/>
      <c r="BQ289" s="17"/>
      <c r="BR289" s="17"/>
    </row>
    <row r="290" spans="2:70" x14ac:dyDescent="0.35">
      <c r="B290" s="24" t="s">
        <v>97</v>
      </c>
      <c r="C290" s="17"/>
      <c r="D290" s="17"/>
      <c r="E290" s="17"/>
      <c r="F290" s="17"/>
      <c r="G290" s="17"/>
      <c r="H290" s="17"/>
      <c r="I290" s="17"/>
      <c r="J290" s="17"/>
      <c r="K290" s="17"/>
      <c r="L290" s="17"/>
      <c r="M290" s="17"/>
      <c r="N290" s="17"/>
      <c r="O290" s="17"/>
      <c r="P290" s="17"/>
      <c r="Q290" s="17"/>
      <c r="R290" s="17"/>
      <c r="S290" s="17"/>
      <c r="T290" s="17"/>
      <c r="U290" s="17"/>
      <c r="V290" s="17"/>
      <c r="W290" s="17"/>
      <c r="X290" s="17"/>
      <c r="Y290" s="17"/>
      <c r="Z290" s="17"/>
      <c r="AA290" s="17"/>
      <c r="AB290" s="17"/>
      <c r="AC290" s="17"/>
      <c r="AD290" s="17"/>
      <c r="AE290" s="17"/>
      <c r="AF290" s="17"/>
      <c r="AG290" s="17"/>
      <c r="AH290" s="17"/>
      <c r="AI290" s="17"/>
      <c r="AJ290" s="17"/>
      <c r="AK290" s="17"/>
      <c r="AL290" s="17"/>
      <c r="AM290" s="17"/>
      <c r="AN290" s="17"/>
      <c r="AO290" s="17"/>
      <c r="AP290" s="17"/>
      <c r="AQ290" s="17"/>
      <c r="AR290" s="17"/>
      <c r="AS290" s="17"/>
      <c r="AT290" s="17"/>
      <c r="AU290" s="17"/>
      <c r="AV290" s="17"/>
      <c r="AW290" s="17"/>
      <c r="AX290" s="17"/>
      <c r="AY290" s="17"/>
      <c r="AZ290" s="17"/>
      <c r="BA290" s="17"/>
      <c r="BB290" s="17"/>
      <c r="BC290" s="17"/>
      <c r="BD290" s="17"/>
      <c r="BE290" s="17"/>
      <c r="BF290" s="17"/>
      <c r="BG290" s="17"/>
      <c r="BH290" s="17"/>
      <c r="BI290" s="17"/>
      <c r="BJ290" s="17"/>
      <c r="BK290" s="17"/>
      <c r="BL290" s="17"/>
      <c r="BM290" s="17"/>
      <c r="BN290" s="17"/>
      <c r="BO290" s="17"/>
      <c r="BP290" s="17"/>
      <c r="BQ290" s="17"/>
      <c r="BR290" s="17"/>
    </row>
    <row r="291" spans="2:70" x14ac:dyDescent="0.35">
      <c r="B291" t="s">
        <v>136</v>
      </c>
      <c r="C291" s="17">
        <v>0.27864184892483801</v>
      </c>
      <c r="D291" s="17">
        <v>0.27306375763732799</v>
      </c>
      <c r="E291" s="17">
        <v>0.28289708480897002</v>
      </c>
      <c r="F291" s="17"/>
      <c r="G291" s="17">
        <v>0.36360185093465203</v>
      </c>
      <c r="H291" s="17">
        <v>0.29785101374060002</v>
      </c>
      <c r="I291" s="17">
        <v>0.30345667416259298</v>
      </c>
      <c r="J291" s="17">
        <v>0.281227533920409</v>
      </c>
      <c r="K291" s="17">
        <v>0.23455553371884699</v>
      </c>
      <c r="L291" s="17">
        <v>0.21361210323288701</v>
      </c>
      <c r="M291" s="17"/>
      <c r="N291" s="17">
        <v>0.29119140635851998</v>
      </c>
      <c r="O291" s="17">
        <v>0.24484544026743399</v>
      </c>
      <c r="P291" s="17">
        <v>0.29117684958493101</v>
      </c>
      <c r="Q291" s="17">
        <v>0.28741158189618898</v>
      </c>
      <c r="R291" s="17"/>
      <c r="S291" s="17">
        <v>0.30469668264261002</v>
      </c>
      <c r="T291" s="17">
        <v>0.27526117368817798</v>
      </c>
      <c r="U291" s="17">
        <v>0.30875652994945102</v>
      </c>
      <c r="V291" s="17">
        <v>0.27042114568241499</v>
      </c>
      <c r="W291" s="17">
        <v>0.19933510251373701</v>
      </c>
      <c r="X291" s="17">
        <v>0.29578337874872801</v>
      </c>
      <c r="Y291" s="17">
        <v>0.25784258078517702</v>
      </c>
      <c r="Z291" s="17">
        <v>0.26857696454965502</v>
      </c>
      <c r="AA291" s="17">
        <v>0.272693481222336</v>
      </c>
      <c r="AB291" s="17">
        <v>0.27727474075548603</v>
      </c>
      <c r="AC291" s="17">
        <v>0.27215956033531702</v>
      </c>
      <c r="AD291" s="17">
        <v>0.35554224195295903</v>
      </c>
      <c r="AE291" s="17"/>
      <c r="AF291" s="17">
        <v>0.25052354349061801</v>
      </c>
      <c r="AG291" s="17">
        <v>0.27210479629175299</v>
      </c>
      <c r="AH291" s="17">
        <v>0.28022657910037502</v>
      </c>
      <c r="AI291" s="17"/>
      <c r="AJ291" s="17">
        <v>0.24181297679334099</v>
      </c>
      <c r="AK291" s="17">
        <v>0.29832024702922</v>
      </c>
      <c r="AL291" s="17">
        <v>0.23051186348157199</v>
      </c>
      <c r="AM291" s="17">
        <v>0.289411149863532</v>
      </c>
      <c r="AN291" s="17">
        <v>0.29052330899619699</v>
      </c>
      <c r="AO291" s="17"/>
      <c r="AP291" s="17">
        <v>0.23513308471397501</v>
      </c>
      <c r="AQ291" s="17">
        <v>0.307252726109634</v>
      </c>
      <c r="AR291" s="17">
        <v>0.25379879182803999</v>
      </c>
      <c r="AS291" s="17"/>
      <c r="AT291" s="17">
        <v>0.249307805866292</v>
      </c>
      <c r="AU291" s="17">
        <v>0.28539714528944898</v>
      </c>
      <c r="AV291" s="17">
        <v>0.289222263009697</v>
      </c>
      <c r="AW291" s="17">
        <v>0.296842170775937</v>
      </c>
      <c r="AX291" s="17">
        <v>0.35166442420518601</v>
      </c>
      <c r="AY291" s="17"/>
      <c r="AZ291" s="17">
        <v>0.388059351316909</v>
      </c>
      <c r="BA291" s="17">
        <v>0.22705164899195801</v>
      </c>
      <c r="BB291" s="17">
        <v>0.25828262033516203</v>
      </c>
      <c r="BC291" s="17">
        <v>0.28218979198900901</v>
      </c>
      <c r="BD291" s="17">
        <v>0.27990123679565698</v>
      </c>
      <c r="BE291" s="17">
        <v>0.25460390411078099</v>
      </c>
      <c r="BF291" s="17">
        <v>0.29751983849203301</v>
      </c>
      <c r="BG291" s="17">
        <v>0.29310211399581698</v>
      </c>
      <c r="BH291" s="17">
        <v>0.281770665636353</v>
      </c>
      <c r="BI291" s="17">
        <v>0.220617959869672</v>
      </c>
      <c r="BJ291" s="17">
        <v>0.28923215297485699</v>
      </c>
      <c r="BK291" s="17">
        <v>0.31980418207394901</v>
      </c>
      <c r="BL291" s="17">
        <v>0.355654989273545</v>
      </c>
      <c r="BM291" s="17">
        <v>0.238680819097908</v>
      </c>
      <c r="BN291" s="17">
        <v>0.28883390477815801</v>
      </c>
      <c r="BO291" s="17">
        <v>0.28465073227121501</v>
      </c>
      <c r="BP291" s="17"/>
      <c r="BQ291" s="17">
        <v>0.335709895440789</v>
      </c>
      <c r="BR291" s="17">
        <v>0.252396012867043</v>
      </c>
    </row>
    <row r="292" spans="2:70" x14ac:dyDescent="0.35">
      <c r="B292" t="s">
        <v>212</v>
      </c>
      <c r="C292" s="17">
        <v>0.271801788073253</v>
      </c>
      <c r="D292" s="17">
        <v>0.26484961323295902</v>
      </c>
      <c r="E292" s="17">
        <v>0.279862297662204</v>
      </c>
      <c r="F292" s="17"/>
      <c r="G292" s="17">
        <v>0.28220899613669598</v>
      </c>
      <c r="H292" s="17">
        <v>0.29309012059540102</v>
      </c>
      <c r="I292" s="17">
        <v>0.28417628127364403</v>
      </c>
      <c r="J292" s="17">
        <v>0.27642529900393797</v>
      </c>
      <c r="K292" s="17">
        <v>0.24631341305344301</v>
      </c>
      <c r="L292" s="17">
        <v>0.25074632385024398</v>
      </c>
      <c r="M292" s="17"/>
      <c r="N292" s="17">
        <v>0.26726342200667502</v>
      </c>
      <c r="O292" s="17">
        <v>0.29209477825603097</v>
      </c>
      <c r="P292" s="17">
        <v>0.28224153203587499</v>
      </c>
      <c r="Q292" s="17">
        <v>0.24624345108985601</v>
      </c>
      <c r="R292" s="17"/>
      <c r="S292" s="17">
        <v>0.29436739880399199</v>
      </c>
      <c r="T292" s="17">
        <v>0.25323626853933801</v>
      </c>
      <c r="U292" s="17">
        <v>0.24736887750616701</v>
      </c>
      <c r="V292" s="17">
        <v>0.246798987277284</v>
      </c>
      <c r="W292" s="17">
        <v>0.31448885395325898</v>
      </c>
      <c r="X292" s="17">
        <v>0.28626436137806199</v>
      </c>
      <c r="Y292" s="17">
        <v>0.26846002536198599</v>
      </c>
      <c r="Z292" s="17">
        <v>0.25694755200291902</v>
      </c>
      <c r="AA292" s="17">
        <v>0.29190551025275202</v>
      </c>
      <c r="AB292" s="17">
        <v>0.24207359631161099</v>
      </c>
      <c r="AC292" s="17">
        <v>0.26370076028505901</v>
      </c>
      <c r="AD292" s="17">
        <v>0.30184614837201201</v>
      </c>
      <c r="AE292" s="17"/>
      <c r="AF292" s="17">
        <v>0.264959873992057</v>
      </c>
      <c r="AG292" s="17">
        <v>0.28543976109012198</v>
      </c>
      <c r="AH292" s="17">
        <v>0.23528357727003099</v>
      </c>
      <c r="AI292" s="17"/>
      <c r="AJ292" s="17">
        <v>0.26472394603795302</v>
      </c>
      <c r="AK292" s="17">
        <v>0.30971600407611299</v>
      </c>
      <c r="AL292" s="17">
        <v>0.255834413007473</v>
      </c>
      <c r="AM292" s="17">
        <v>0.31658231586112001</v>
      </c>
      <c r="AN292" s="17">
        <v>0.210263962724106</v>
      </c>
      <c r="AO292" s="17"/>
      <c r="AP292" s="17">
        <v>0.28482677567004899</v>
      </c>
      <c r="AQ292" s="17">
        <v>0.30061422578326102</v>
      </c>
      <c r="AR292" s="17">
        <v>0.22019391501541899</v>
      </c>
      <c r="AS292" s="17"/>
      <c r="AT292" s="17">
        <v>0.247752330343782</v>
      </c>
      <c r="AU292" s="17">
        <v>0.288577746974645</v>
      </c>
      <c r="AV292" s="17">
        <v>0.26939480319837</v>
      </c>
      <c r="AW292" s="17">
        <v>0.31204942482469999</v>
      </c>
      <c r="AX292" s="17">
        <v>0.25075107902503202</v>
      </c>
      <c r="AY292" s="17"/>
      <c r="AZ292" s="17">
        <v>0.232255821435364</v>
      </c>
      <c r="BA292" s="17">
        <v>0.22367796780272201</v>
      </c>
      <c r="BB292" s="17">
        <v>0.25949252410486401</v>
      </c>
      <c r="BC292" s="17">
        <v>0.24949660669492099</v>
      </c>
      <c r="BD292" s="17">
        <v>0.25264448757897401</v>
      </c>
      <c r="BE292" s="17">
        <v>0.28142517599380101</v>
      </c>
      <c r="BF292" s="17">
        <v>0.26994485767575199</v>
      </c>
      <c r="BG292" s="17">
        <v>0.29346827784561202</v>
      </c>
      <c r="BH292" s="17">
        <v>0.29633454529397502</v>
      </c>
      <c r="BI292" s="17">
        <v>0.33828614081521702</v>
      </c>
      <c r="BJ292" s="17">
        <v>0.25740121796816801</v>
      </c>
      <c r="BK292" s="17">
        <v>0.25588955436487698</v>
      </c>
      <c r="BL292" s="17">
        <v>0.24111733730311799</v>
      </c>
      <c r="BM292" s="17">
        <v>0.27530651799753397</v>
      </c>
      <c r="BN292" s="17">
        <v>0.321388934795592</v>
      </c>
      <c r="BO292" s="17">
        <v>0.30835994613378098</v>
      </c>
      <c r="BP292" s="17"/>
      <c r="BQ292" s="17">
        <v>0.29729004368842599</v>
      </c>
      <c r="BR292" s="17">
        <v>0.26162787779394198</v>
      </c>
    </row>
    <row r="293" spans="2:70" x14ac:dyDescent="0.35">
      <c r="B293" t="s">
        <v>213</v>
      </c>
      <c r="C293" s="17">
        <v>0.214225875254064</v>
      </c>
      <c r="D293" s="17">
        <v>0.21799774528562499</v>
      </c>
      <c r="E293" s="17">
        <v>0.21038736493090601</v>
      </c>
      <c r="F293" s="17"/>
      <c r="G293" s="17">
        <v>0.17954797189240801</v>
      </c>
      <c r="H293" s="17">
        <v>0.20839259253463599</v>
      </c>
      <c r="I293" s="17">
        <v>0.21783491749467701</v>
      </c>
      <c r="J293" s="17">
        <v>0.230622842475632</v>
      </c>
      <c r="K293" s="17">
        <v>0.210116117968602</v>
      </c>
      <c r="L293" s="17">
        <v>0.228452890235886</v>
      </c>
      <c r="M293" s="17"/>
      <c r="N293" s="17">
        <v>0.2076593044618</v>
      </c>
      <c r="O293" s="17">
        <v>0.22574620551128599</v>
      </c>
      <c r="P293" s="17">
        <v>0.22546569898586399</v>
      </c>
      <c r="Q293" s="17">
        <v>0.20131547441464401</v>
      </c>
      <c r="R293" s="17"/>
      <c r="S293" s="17">
        <v>0.18207201113163499</v>
      </c>
      <c r="T293" s="17">
        <v>0.21805255011025201</v>
      </c>
      <c r="U293" s="17">
        <v>0.205972830626453</v>
      </c>
      <c r="V293" s="17">
        <v>0.20994828958138601</v>
      </c>
      <c r="W293" s="17">
        <v>0.230513784087858</v>
      </c>
      <c r="X293" s="17">
        <v>0.199444362246079</v>
      </c>
      <c r="Y293" s="17">
        <v>0.246939886493</v>
      </c>
      <c r="Z293" s="17">
        <v>0.23088976090911301</v>
      </c>
      <c r="AA293" s="17">
        <v>0.242854946158994</v>
      </c>
      <c r="AB293" s="17">
        <v>0.20991906443071701</v>
      </c>
      <c r="AC293" s="17">
        <v>0.215776695621861</v>
      </c>
      <c r="AD293" s="17">
        <v>0.184843185713954</v>
      </c>
      <c r="AE293" s="17"/>
      <c r="AF293" s="17">
        <v>0.214213666297213</v>
      </c>
      <c r="AG293" s="17">
        <v>0.224308425414808</v>
      </c>
      <c r="AH293" s="17">
        <v>0.220004839357413</v>
      </c>
      <c r="AI293" s="17"/>
      <c r="AJ293" s="17">
        <v>0.229376100123938</v>
      </c>
      <c r="AK293" s="17">
        <v>0.22146868361774999</v>
      </c>
      <c r="AL293" s="17">
        <v>0.21315382376957601</v>
      </c>
      <c r="AM293" s="17">
        <v>0.13661686801378101</v>
      </c>
      <c r="AN293" s="17">
        <v>0.227663599103829</v>
      </c>
      <c r="AO293" s="17"/>
      <c r="AP293" s="17">
        <v>0.23114489136383401</v>
      </c>
      <c r="AQ293" s="17">
        <v>0.230656595547164</v>
      </c>
      <c r="AR293" s="17">
        <v>0.205720790298594</v>
      </c>
      <c r="AS293" s="17"/>
      <c r="AT293" s="17">
        <v>0.23518013206017799</v>
      </c>
      <c r="AU293" s="17">
        <v>0.21132501279906099</v>
      </c>
      <c r="AV293" s="17">
        <v>0.21706048310515999</v>
      </c>
      <c r="AW293" s="17">
        <v>0.20290947112361299</v>
      </c>
      <c r="AX293" s="17">
        <v>0.15542127151606999</v>
      </c>
      <c r="AY293" s="17"/>
      <c r="AZ293" s="17">
        <v>0.13993044988950701</v>
      </c>
      <c r="BA293" s="17">
        <v>0.23010786663129201</v>
      </c>
      <c r="BB293" s="17">
        <v>0.20520816127004399</v>
      </c>
      <c r="BC293" s="17">
        <v>0.22616030754914099</v>
      </c>
      <c r="BD293" s="17">
        <v>0.186853709587882</v>
      </c>
      <c r="BE293" s="17">
        <v>0.23304004045222301</v>
      </c>
      <c r="BF293" s="17">
        <v>0.20190417630382801</v>
      </c>
      <c r="BG293" s="17">
        <v>0.21402995960827501</v>
      </c>
      <c r="BH293" s="17">
        <v>0.211227682278879</v>
      </c>
      <c r="BI293" s="17">
        <v>0.198979373642796</v>
      </c>
      <c r="BJ293" s="17">
        <v>0.24253032365025501</v>
      </c>
      <c r="BK293" s="17">
        <v>0.209650719380262</v>
      </c>
      <c r="BL293" s="17">
        <v>0.23106636414694401</v>
      </c>
      <c r="BM293" s="17">
        <v>0.28400743649656901</v>
      </c>
      <c r="BN293" s="17">
        <v>0.25336728864327401</v>
      </c>
      <c r="BO293" s="17">
        <v>0.19124160420618699</v>
      </c>
      <c r="BP293" s="17"/>
      <c r="BQ293" s="17">
        <v>0.18758538174999001</v>
      </c>
      <c r="BR293" s="17">
        <v>0.22548177765686001</v>
      </c>
    </row>
    <row r="294" spans="2:70" x14ac:dyDescent="0.35">
      <c r="B294" t="s">
        <v>214</v>
      </c>
      <c r="C294" s="17">
        <v>0.16783809972568101</v>
      </c>
      <c r="D294" s="17">
        <v>0.17218350129447799</v>
      </c>
      <c r="E294" s="17">
        <v>0.163790385563889</v>
      </c>
      <c r="F294" s="17"/>
      <c r="G294" s="17">
        <v>0.112504826390255</v>
      </c>
      <c r="H294" s="17">
        <v>0.13392413525385199</v>
      </c>
      <c r="I294" s="17">
        <v>0.13971974514959401</v>
      </c>
      <c r="J294" s="17">
        <v>0.15244415916767201</v>
      </c>
      <c r="K294" s="17">
        <v>0.217973494258142</v>
      </c>
      <c r="L294" s="17">
        <v>0.23422450332629599</v>
      </c>
      <c r="M294" s="17"/>
      <c r="N294" s="17">
        <v>0.18093250261666999</v>
      </c>
      <c r="O294" s="17">
        <v>0.16976756264159801</v>
      </c>
      <c r="P294" s="17">
        <v>0.13428705104816699</v>
      </c>
      <c r="Q294" s="17">
        <v>0.18146254195209399</v>
      </c>
      <c r="R294" s="17"/>
      <c r="S294" s="17">
        <v>0.16124567362789799</v>
      </c>
      <c r="T294" s="17">
        <v>0.19179727255628501</v>
      </c>
      <c r="U294" s="17">
        <v>0.15961449322882401</v>
      </c>
      <c r="V294" s="17">
        <v>0.204003412694024</v>
      </c>
      <c r="W294" s="17">
        <v>0.183590337541193</v>
      </c>
      <c r="X294" s="17">
        <v>0.14259636694714201</v>
      </c>
      <c r="Y294" s="17">
        <v>0.158289488852491</v>
      </c>
      <c r="Z294" s="17">
        <v>0.16297220378064101</v>
      </c>
      <c r="AA294" s="17">
        <v>0.13167520947700201</v>
      </c>
      <c r="AB294" s="17">
        <v>0.19843808582127201</v>
      </c>
      <c r="AC294" s="17">
        <v>0.184487122025664</v>
      </c>
      <c r="AD294" s="17">
        <v>9.1741129858753795E-2</v>
      </c>
      <c r="AE294" s="17"/>
      <c r="AF294" s="17">
        <v>0.186078847941967</v>
      </c>
      <c r="AG294" s="17">
        <v>0.16384188015134099</v>
      </c>
      <c r="AH294" s="17">
        <v>0.17994827215885101</v>
      </c>
      <c r="AI294" s="17"/>
      <c r="AJ294" s="17">
        <v>0.191881863059569</v>
      </c>
      <c r="AK294" s="17">
        <v>0.117656677476194</v>
      </c>
      <c r="AL294" s="17">
        <v>0.22662135677868001</v>
      </c>
      <c r="AM294" s="17">
        <v>0.16483883249988401</v>
      </c>
      <c r="AN294" s="17">
        <v>0.190802377810707</v>
      </c>
      <c r="AO294" s="17"/>
      <c r="AP294" s="17">
        <v>0.17445189603595401</v>
      </c>
      <c r="AQ294" s="17">
        <v>0.123007471869253</v>
      </c>
      <c r="AR294" s="17">
        <v>0.23442287714989801</v>
      </c>
      <c r="AS294" s="17"/>
      <c r="AT294" s="17">
        <v>0.18982554301534099</v>
      </c>
      <c r="AU294" s="17">
        <v>0.157969779275758</v>
      </c>
      <c r="AV294" s="17">
        <v>0.16640165353227401</v>
      </c>
      <c r="AW294" s="17">
        <v>0.13397454260576899</v>
      </c>
      <c r="AX294" s="17">
        <v>0.127549370864287</v>
      </c>
      <c r="AY294" s="17"/>
      <c r="AZ294" s="17">
        <v>0.17844909173955101</v>
      </c>
      <c r="BA294" s="17">
        <v>0.20858999618412599</v>
      </c>
      <c r="BB294" s="17">
        <v>0.20505983299692601</v>
      </c>
      <c r="BC294" s="17">
        <v>0.183941841702534</v>
      </c>
      <c r="BD294" s="17">
        <v>0.191667067315929</v>
      </c>
      <c r="BE294" s="17">
        <v>0.16390373800088601</v>
      </c>
      <c r="BF294" s="17">
        <v>0.165811275920346</v>
      </c>
      <c r="BG294" s="17">
        <v>0.11479264755294</v>
      </c>
      <c r="BH294" s="17">
        <v>0.14850638392812099</v>
      </c>
      <c r="BI294" s="17">
        <v>0.189170133300504</v>
      </c>
      <c r="BJ294" s="17">
        <v>0.152325945915184</v>
      </c>
      <c r="BK294" s="17">
        <v>0.16668246450531901</v>
      </c>
      <c r="BL294" s="17">
        <v>0.13006890993527101</v>
      </c>
      <c r="BM294" s="17">
        <v>0.15810640388035099</v>
      </c>
      <c r="BN294" s="17">
        <v>0.10426620169414</v>
      </c>
      <c r="BO294" s="17">
        <v>0.15533770899140001</v>
      </c>
      <c r="BP294" s="17"/>
      <c r="BQ294" s="17">
        <v>0.137119606665877</v>
      </c>
      <c r="BR294" s="17">
        <v>0.183514605917308</v>
      </c>
    </row>
    <row r="295" spans="2:70" x14ac:dyDescent="0.35">
      <c r="B295" t="s">
        <v>215</v>
      </c>
      <c r="C295" s="17">
        <v>2.3627648826707801E-2</v>
      </c>
      <c r="D295" s="17">
        <v>2.4942257209608999E-2</v>
      </c>
      <c r="E295" s="17">
        <v>2.2496553998033499E-2</v>
      </c>
      <c r="F295" s="17"/>
      <c r="G295" s="17">
        <v>1.7359037295768098E-2</v>
      </c>
      <c r="H295" s="17">
        <v>2.97730286153834E-2</v>
      </c>
      <c r="I295" s="17">
        <v>1.65610181873578E-2</v>
      </c>
      <c r="J295" s="17">
        <v>2.5927619507799701E-2</v>
      </c>
      <c r="K295" s="17">
        <v>3.4765639754887001E-2</v>
      </c>
      <c r="L295" s="17">
        <v>1.92325076486962E-2</v>
      </c>
      <c r="M295" s="17"/>
      <c r="N295" s="17">
        <v>2.7006326647304301E-2</v>
      </c>
      <c r="O295" s="17">
        <v>2.4461649688053699E-2</v>
      </c>
      <c r="P295" s="17">
        <v>2.2680226505612001E-2</v>
      </c>
      <c r="Q295" s="17">
        <v>1.9219876572991498E-2</v>
      </c>
      <c r="R295" s="17"/>
      <c r="S295" s="17">
        <v>1.6515965021403199E-2</v>
      </c>
      <c r="T295" s="17">
        <v>2.2166925779400701E-2</v>
      </c>
      <c r="U295" s="17">
        <v>2.0809035658948701E-2</v>
      </c>
      <c r="V295" s="17">
        <v>3.0932856746954899E-2</v>
      </c>
      <c r="W295" s="17">
        <v>1.44098373507133E-2</v>
      </c>
      <c r="X295" s="17">
        <v>2.7233352453053999E-2</v>
      </c>
      <c r="Y295" s="17">
        <v>2.6818710260813901E-2</v>
      </c>
      <c r="Z295" s="17">
        <v>2.6920280404397898E-2</v>
      </c>
      <c r="AA295" s="17">
        <v>2.2452181346052199E-2</v>
      </c>
      <c r="AB295" s="17">
        <v>3.3954348929795999E-2</v>
      </c>
      <c r="AC295" s="17">
        <v>2.2200027286675899E-2</v>
      </c>
      <c r="AD295" s="17">
        <v>2.2306140770251101E-2</v>
      </c>
      <c r="AE295" s="17"/>
      <c r="AF295" s="17">
        <v>2.9895966440230001E-2</v>
      </c>
      <c r="AG295" s="17">
        <v>2.1811118038393001E-2</v>
      </c>
      <c r="AH295" s="17">
        <v>2.5050313271616699E-2</v>
      </c>
      <c r="AI295" s="17"/>
      <c r="AJ295" s="17">
        <v>2.55318911476843E-2</v>
      </c>
      <c r="AK295" s="17">
        <v>2.5504936159203399E-2</v>
      </c>
      <c r="AL295" s="17">
        <v>2.34156805375045E-2</v>
      </c>
      <c r="AM295" s="17">
        <v>3.4139977700174899E-2</v>
      </c>
      <c r="AN295" s="17">
        <v>2.09540014596061E-2</v>
      </c>
      <c r="AO295" s="17"/>
      <c r="AP295" s="17">
        <v>2.9345063111640601E-2</v>
      </c>
      <c r="AQ295" s="17">
        <v>1.71467672514963E-2</v>
      </c>
      <c r="AR295" s="17">
        <v>2.8971285231119501E-2</v>
      </c>
      <c r="AS295" s="17"/>
      <c r="AT295" s="17">
        <v>2.1653744921753301E-2</v>
      </c>
      <c r="AU295" s="17">
        <v>1.7253255052816701E-2</v>
      </c>
      <c r="AV295" s="17">
        <v>2.3826684543569201E-2</v>
      </c>
      <c r="AW295" s="17">
        <v>2.1834433545305301E-2</v>
      </c>
      <c r="AX295" s="17">
        <v>6.0576847652106101E-2</v>
      </c>
      <c r="AY295" s="17"/>
      <c r="AZ295" s="17">
        <v>0</v>
      </c>
      <c r="BA295" s="17">
        <v>3.6232791908632801E-2</v>
      </c>
      <c r="BB295" s="17">
        <v>1.48868535435734E-2</v>
      </c>
      <c r="BC295" s="17">
        <v>1.29912774052145E-2</v>
      </c>
      <c r="BD295" s="17">
        <v>3.3555633127325103E-2</v>
      </c>
      <c r="BE295" s="17">
        <v>1.7729467795943799E-2</v>
      </c>
      <c r="BF295" s="17">
        <v>3.1344700512977199E-2</v>
      </c>
      <c r="BG295" s="17">
        <v>4.3774969759477401E-2</v>
      </c>
      <c r="BH295" s="17">
        <v>2.3739763886720801E-2</v>
      </c>
      <c r="BI295" s="17">
        <v>2.34231054976391E-2</v>
      </c>
      <c r="BJ295" s="17">
        <v>1.46036571298908E-2</v>
      </c>
      <c r="BK295" s="17">
        <v>2.2273995325516601E-2</v>
      </c>
      <c r="BL295" s="17">
        <v>2.08269133093828E-2</v>
      </c>
      <c r="BM295" s="17">
        <v>1.80751145511889E-2</v>
      </c>
      <c r="BN295" s="17">
        <v>1.0692221450212799E-2</v>
      </c>
      <c r="BO295" s="17">
        <v>2.6295455190065199E-2</v>
      </c>
      <c r="BP295" s="17"/>
      <c r="BQ295" s="17">
        <v>1.62974078608265E-2</v>
      </c>
      <c r="BR295" s="17">
        <v>2.6205521955552799E-2</v>
      </c>
    </row>
    <row r="296" spans="2:70" x14ac:dyDescent="0.35">
      <c r="B296" t="s">
        <v>216</v>
      </c>
      <c r="C296" s="17">
        <v>1.6463462756427402E-2</v>
      </c>
      <c r="D296" s="17">
        <v>2.0765664059751901E-2</v>
      </c>
      <c r="E296" s="17">
        <v>1.2370838083430801E-2</v>
      </c>
      <c r="F296" s="17"/>
      <c r="G296" s="17">
        <v>2.2037624424197301E-2</v>
      </c>
      <c r="H296" s="17">
        <v>1.6480010956608799E-2</v>
      </c>
      <c r="I296" s="17">
        <v>1.1961988450661799E-2</v>
      </c>
      <c r="J296" s="17">
        <v>1.21780183182218E-2</v>
      </c>
      <c r="K296" s="17">
        <v>2.0860040847599098E-2</v>
      </c>
      <c r="L296" s="17">
        <v>1.69752605176486E-2</v>
      </c>
      <c r="M296" s="17"/>
      <c r="N296" s="17">
        <v>7.7535991779910099E-3</v>
      </c>
      <c r="O296" s="17">
        <v>2.33312004198841E-2</v>
      </c>
      <c r="P296" s="17">
        <v>1.7989875678397001E-2</v>
      </c>
      <c r="Q296" s="17">
        <v>1.76053176333076E-2</v>
      </c>
      <c r="R296" s="17"/>
      <c r="S296" s="17">
        <v>1.7666971569983099E-2</v>
      </c>
      <c r="T296" s="17">
        <v>8.9466365906534697E-3</v>
      </c>
      <c r="U296" s="17">
        <v>2.7627885337657199E-2</v>
      </c>
      <c r="V296" s="17">
        <v>1.18486949624169E-2</v>
      </c>
      <c r="W296" s="17">
        <v>2.7056655264730799E-2</v>
      </c>
      <c r="X296" s="17">
        <v>1.4894194090915301E-2</v>
      </c>
      <c r="Y296" s="17">
        <v>1.73037704964496E-2</v>
      </c>
      <c r="Z296" s="17">
        <v>1.25900714615609E-2</v>
      </c>
      <c r="AA296" s="17">
        <v>1.30257226484604E-2</v>
      </c>
      <c r="AB296" s="17">
        <v>1.8890261160119499E-2</v>
      </c>
      <c r="AC296" s="17">
        <v>1.9775765780326499E-2</v>
      </c>
      <c r="AD296" s="17">
        <v>1.0156272315329E-2</v>
      </c>
      <c r="AE296" s="17"/>
      <c r="AF296" s="17">
        <v>1.7038625909519801E-2</v>
      </c>
      <c r="AG296" s="17">
        <v>1.47603748809276E-2</v>
      </c>
      <c r="AH296" s="17">
        <v>2.5151265211300299E-2</v>
      </c>
      <c r="AI296" s="17"/>
      <c r="AJ296" s="17">
        <v>1.88414221895748E-2</v>
      </c>
      <c r="AK296" s="17">
        <v>1.01468075062462E-2</v>
      </c>
      <c r="AL296" s="17">
        <v>1.34491939180415E-2</v>
      </c>
      <c r="AM296" s="17">
        <v>5.8410856061508698E-2</v>
      </c>
      <c r="AN296" s="17">
        <v>1.6048132098270398E-2</v>
      </c>
      <c r="AO296" s="17"/>
      <c r="AP296" s="17">
        <v>2.2486137303733E-2</v>
      </c>
      <c r="AQ296" s="17">
        <v>6.4145643883147503E-3</v>
      </c>
      <c r="AR296" s="17">
        <v>3.31600076827335E-2</v>
      </c>
      <c r="AS296" s="17"/>
      <c r="AT296" s="17">
        <v>1.8181917314953899E-2</v>
      </c>
      <c r="AU296" s="17">
        <v>1.5288146727100001E-2</v>
      </c>
      <c r="AV296" s="17">
        <v>1.25118738324283E-2</v>
      </c>
      <c r="AW296" s="17">
        <v>1.5825143621330699E-2</v>
      </c>
      <c r="AX296" s="17">
        <v>2.0725569610756299E-2</v>
      </c>
      <c r="AY296" s="17"/>
      <c r="AZ296" s="17">
        <v>2.4181111321882699E-2</v>
      </c>
      <c r="BA296" s="17">
        <v>1.5588246354230799E-2</v>
      </c>
      <c r="BB296" s="17">
        <v>2.1687950045361899E-2</v>
      </c>
      <c r="BC296" s="17">
        <v>2.2285329343563899E-2</v>
      </c>
      <c r="BD296" s="17">
        <v>2.3405445696280901E-2</v>
      </c>
      <c r="BE296" s="17">
        <v>2.49137328513339E-2</v>
      </c>
      <c r="BF296" s="17">
        <v>1.2274861394610301E-2</v>
      </c>
      <c r="BG296" s="17">
        <v>1.2856233093148201E-2</v>
      </c>
      <c r="BH296" s="17">
        <v>7.6734641580324704E-3</v>
      </c>
      <c r="BI296" s="17">
        <v>1.7954171143844601E-2</v>
      </c>
      <c r="BJ296" s="17">
        <v>1.25241748190595E-2</v>
      </c>
      <c r="BK296" s="17">
        <v>1.0295701686327E-2</v>
      </c>
      <c r="BL296" s="17">
        <v>1.6489200045435401E-2</v>
      </c>
      <c r="BM296" s="17">
        <v>9.3300781206640607E-3</v>
      </c>
      <c r="BN296" s="17">
        <v>1.14203384758048E-2</v>
      </c>
      <c r="BO296" s="17">
        <v>7.7722107118515498E-3</v>
      </c>
      <c r="BP296" s="17"/>
      <c r="BQ296" s="17">
        <v>8.0245291828001906E-3</v>
      </c>
      <c r="BR296" s="17">
        <v>1.9910151947989799E-2</v>
      </c>
    </row>
    <row r="297" spans="2:70" x14ac:dyDescent="0.35">
      <c r="B297" t="s">
        <v>140</v>
      </c>
      <c r="C297" s="17">
        <v>1.8296484214994E-2</v>
      </c>
      <c r="D297" s="17">
        <v>1.74717245738059E-2</v>
      </c>
      <c r="E297" s="17">
        <v>1.8662280917450199E-2</v>
      </c>
      <c r="F297" s="17"/>
      <c r="G297" s="17">
        <v>1.29038930526982E-2</v>
      </c>
      <c r="H297" s="17">
        <v>1.48027541364133E-2</v>
      </c>
      <c r="I297" s="17">
        <v>1.8720495792946198E-2</v>
      </c>
      <c r="J297" s="17">
        <v>1.26214154302187E-2</v>
      </c>
      <c r="K297" s="17">
        <v>2.4257234706260199E-2</v>
      </c>
      <c r="L297" s="17">
        <v>2.50279954261696E-2</v>
      </c>
      <c r="M297" s="17"/>
      <c r="N297" s="17">
        <v>1.45024668358137E-2</v>
      </c>
      <c r="O297" s="17">
        <v>1.46674765968949E-2</v>
      </c>
      <c r="P297" s="17">
        <v>1.24660966690335E-2</v>
      </c>
      <c r="Q297" s="17">
        <v>3.1533157234954201E-2</v>
      </c>
      <c r="R297" s="17"/>
      <c r="S297" s="17">
        <v>1.7972529543945098E-2</v>
      </c>
      <c r="T297" s="17">
        <v>1.06531703545225E-2</v>
      </c>
      <c r="U297" s="17">
        <v>2.3562884169493901E-2</v>
      </c>
      <c r="V297" s="17">
        <v>1.6440389795081899E-2</v>
      </c>
      <c r="W297" s="17">
        <v>2.3766103424123101E-2</v>
      </c>
      <c r="X297" s="17">
        <v>2.3518163959069999E-2</v>
      </c>
      <c r="Y297" s="17">
        <v>1.8721334203392202E-2</v>
      </c>
      <c r="Z297" s="17">
        <v>2.2693800832836401E-2</v>
      </c>
      <c r="AA297" s="17">
        <v>2.3306735314973199E-2</v>
      </c>
      <c r="AB297" s="17">
        <v>1.5971389094246901E-2</v>
      </c>
      <c r="AC297" s="17">
        <v>1.68757978822669E-2</v>
      </c>
      <c r="AD297" s="17">
        <v>0</v>
      </c>
      <c r="AE297" s="17"/>
      <c r="AF297" s="17">
        <v>2.61270360945518E-2</v>
      </c>
      <c r="AG297" s="17">
        <v>1.14263813611992E-2</v>
      </c>
      <c r="AH297" s="17">
        <v>2.26002319708049E-2</v>
      </c>
      <c r="AI297" s="17"/>
      <c r="AJ297" s="17">
        <v>2.0876881574361399E-2</v>
      </c>
      <c r="AK297" s="17">
        <v>1.3940470246874901E-2</v>
      </c>
      <c r="AL297" s="17">
        <v>1.8610095338931602E-2</v>
      </c>
      <c r="AM297" s="17">
        <v>0</v>
      </c>
      <c r="AN297" s="17">
        <v>2.6244248562207102E-2</v>
      </c>
      <c r="AO297" s="17"/>
      <c r="AP297" s="17">
        <v>1.67326497208189E-2</v>
      </c>
      <c r="AQ297" s="17">
        <v>1.17259746596662E-2</v>
      </c>
      <c r="AR297" s="17">
        <v>7.7008634308437501E-3</v>
      </c>
      <c r="AS297" s="17"/>
      <c r="AT297" s="17">
        <v>2.7959982928778E-2</v>
      </c>
      <c r="AU297" s="17">
        <v>1.3101726178579199E-2</v>
      </c>
      <c r="AV297" s="17">
        <v>1.7244145823223599E-2</v>
      </c>
      <c r="AW297" s="17">
        <v>7.1550851253695397E-3</v>
      </c>
      <c r="AX297" s="17">
        <v>1.33239861428638E-2</v>
      </c>
      <c r="AY297" s="17"/>
      <c r="AZ297" s="17">
        <v>0</v>
      </c>
      <c r="BA297" s="17">
        <v>4.2520091347411401E-2</v>
      </c>
      <c r="BB297" s="17">
        <v>1.8574348045626399E-2</v>
      </c>
      <c r="BC297" s="17">
        <v>1.9328467121292998E-2</v>
      </c>
      <c r="BD297" s="17">
        <v>2.2758108082646899E-2</v>
      </c>
      <c r="BE297" s="17">
        <v>1.81339745922235E-2</v>
      </c>
      <c r="BF297" s="17">
        <v>1.33283544169052E-2</v>
      </c>
      <c r="BG297" s="17">
        <v>1.7239312757017001E-2</v>
      </c>
      <c r="BH297" s="17">
        <v>1.4366153351559399E-2</v>
      </c>
      <c r="BI297" s="17">
        <v>1.15691157303279E-2</v>
      </c>
      <c r="BJ297" s="17">
        <v>2.08205738897396E-2</v>
      </c>
      <c r="BK297" s="17">
        <v>1.03416106534067E-2</v>
      </c>
      <c r="BL297" s="17">
        <v>4.7762859863031198E-3</v>
      </c>
      <c r="BM297" s="17">
        <v>1.6493629855785601E-2</v>
      </c>
      <c r="BN297" s="17">
        <v>0</v>
      </c>
      <c r="BO297" s="17">
        <v>1.88469306175311E-2</v>
      </c>
      <c r="BP297" s="17"/>
      <c r="BQ297" s="17">
        <v>1.02487120872135E-2</v>
      </c>
      <c r="BR297" s="17">
        <v>2.2373634286619901E-2</v>
      </c>
    </row>
    <row r="298" spans="2:70" x14ac:dyDescent="0.35">
      <c r="B298" t="s">
        <v>129</v>
      </c>
      <c r="C298" s="17">
        <v>9.1047922240342603E-3</v>
      </c>
      <c r="D298" s="17">
        <v>8.7257367064434693E-3</v>
      </c>
      <c r="E298" s="17">
        <v>9.5331940351169493E-3</v>
      </c>
      <c r="F298" s="17"/>
      <c r="G298" s="17">
        <v>9.8357998733253505E-3</v>
      </c>
      <c r="H298" s="17">
        <v>5.6863441671048797E-3</v>
      </c>
      <c r="I298" s="17">
        <v>7.5688794885257898E-3</v>
      </c>
      <c r="J298" s="17">
        <v>8.5531121761092902E-3</v>
      </c>
      <c r="K298" s="17">
        <v>1.11585256922199E-2</v>
      </c>
      <c r="L298" s="17">
        <v>1.17284157621729E-2</v>
      </c>
      <c r="M298" s="17"/>
      <c r="N298" s="17">
        <v>3.6909718952253998E-3</v>
      </c>
      <c r="O298" s="17">
        <v>5.0856866188182404E-3</v>
      </c>
      <c r="P298" s="17">
        <v>1.3692669492120699E-2</v>
      </c>
      <c r="Q298" s="17">
        <v>1.5208599205963701E-2</v>
      </c>
      <c r="R298" s="17"/>
      <c r="S298" s="17">
        <v>5.4627676585337999E-3</v>
      </c>
      <c r="T298" s="17">
        <v>1.9886002381370099E-2</v>
      </c>
      <c r="U298" s="17">
        <v>6.28746352300452E-3</v>
      </c>
      <c r="V298" s="17">
        <v>9.6062232604371307E-3</v>
      </c>
      <c r="W298" s="17">
        <v>6.8393258643855799E-3</v>
      </c>
      <c r="X298" s="17">
        <v>1.02658201769506E-2</v>
      </c>
      <c r="Y298" s="17">
        <v>5.6242035466914104E-3</v>
      </c>
      <c r="Z298" s="17">
        <v>1.8409366058877E-2</v>
      </c>
      <c r="AA298" s="17">
        <v>2.0862135794308201E-3</v>
      </c>
      <c r="AB298" s="17">
        <v>3.4785134967517E-3</v>
      </c>
      <c r="AC298" s="17">
        <v>5.0242707828292302E-3</v>
      </c>
      <c r="AD298" s="17">
        <v>3.3564881016741099E-2</v>
      </c>
      <c r="AE298" s="17"/>
      <c r="AF298" s="17">
        <v>1.11624398338439E-2</v>
      </c>
      <c r="AG298" s="17">
        <v>6.3072627714551299E-3</v>
      </c>
      <c r="AH298" s="17">
        <v>1.17349216596085E-2</v>
      </c>
      <c r="AI298" s="17"/>
      <c r="AJ298" s="17">
        <v>6.9549190735785898E-3</v>
      </c>
      <c r="AK298" s="17">
        <v>3.2461738883987601E-3</v>
      </c>
      <c r="AL298" s="17">
        <v>1.8403573168221998E-2</v>
      </c>
      <c r="AM298" s="17">
        <v>0</v>
      </c>
      <c r="AN298" s="17">
        <v>1.75003692450778E-2</v>
      </c>
      <c r="AO298" s="17"/>
      <c r="AP298" s="17">
        <v>5.8795020799963698E-3</v>
      </c>
      <c r="AQ298" s="17">
        <v>3.1816743912113101E-3</v>
      </c>
      <c r="AR298" s="17">
        <v>1.60314693633525E-2</v>
      </c>
      <c r="AS298" s="17"/>
      <c r="AT298" s="17">
        <v>1.01385435489215E-2</v>
      </c>
      <c r="AU298" s="17">
        <v>1.10871877025902E-2</v>
      </c>
      <c r="AV298" s="17">
        <v>4.3380929552778499E-3</v>
      </c>
      <c r="AW298" s="17">
        <v>9.4097283779755198E-3</v>
      </c>
      <c r="AX298" s="17">
        <v>1.9987450983699299E-2</v>
      </c>
      <c r="AY298" s="17"/>
      <c r="AZ298" s="17">
        <v>3.71241742967863E-2</v>
      </c>
      <c r="BA298" s="17">
        <v>1.6231390779626799E-2</v>
      </c>
      <c r="BB298" s="17">
        <v>1.6807709658441101E-2</v>
      </c>
      <c r="BC298" s="17">
        <v>3.60637819432297E-3</v>
      </c>
      <c r="BD298" s="17">
        <v>9.2143118153053503E-3</v>
      </c>
      <c r="BE298" s="17">
        <v>6.2499662028082797E-3</v>
      </c>
      <c r="BF298" s="17">
        <v>7.8719352835487193E-3</v>
      </c>
      <c r="BG298" s="17">
        <v>1.07364853877126E-2</v>
      </c>
      <c r="BH298" s="17">
        <v>1.6381341466359702E-2</v>
      </c>
      <c r="BI298" s="17">
        <v>0</v>
      </c>
      <c r="BJ298" s="17">
        <v>1.05619536528468E-2</v>
      </c>
      <c r="BK298" s="17">
        <v>5.0617720103426304E-3</v>
      </c>
      <c r="BL298" s="17">
        <v>0</v>
      </c>
      <c r="BM298" s="17">
        <v>0</v>
      </c>
      <c r="BN298" s="17">
        <v>1.00311101628191E-2</v>
      </c>
      <c r="BO298" s="17">
        <v>7.4954118779680104E-3</v>
      </c>
      <c r="BP298" s="17"/>
      <c r="BQ298" s="17">
        <v>7.7244233240783599E-3</v>
      </c>
      <c r="BR298" s="17">
        <v>8.4904175746853498E-3</v>
      </c>
    </row>
    <row r="299" spans="2:70" x14ac:dyDescent="0.35">
      <c r="B299" t="s">
        <v>141</v>
      </c>
      <c r="C299" s="17">
        <v>0.76466951225215596</v>
      </c>
      <c r="D299" s="17">
        <v>0.755911116155912</v>
      </c>
      <c r="E299" s="17">
        <v>0.77314674740208</v>
      </c>
      <c r="F299" s="17"/>
      <c r="G299" s="17">
        <v>0.82535881896375596</v>
      </c>
      <c r="H299" s="17">
        <v>0.79933372687063797</v>
      </c>
      <c r="I299" s="17">
        <v>0.80546787293091404</v>
      </c>
      <c r="J299" s="17">
        <v>0.788275675399979</v>
      </c>
      <c r="K299" s="17">
        <v>0.69098506474089205</v>
      </c>
      <c r="L299" s="17">
        <v>0.69281131731901602</v>
      </c>
      <c r="M299" s="17"/>
      <c r="N299" s="17">
        <v>0.76611413282699603</v>
      </c>
      <c r="O299" s="17">
        <v>0.76268642403475095</v>
      </c>
      <c r="P299" s="17">
        <v>0.79888408060667004</v>
      </c>
      <c r="Q299" s="17">
        <v>0.73497050740068903</v>
      </c>
      <c r="R299" s="17"/>
      <c r="S299" s="17">
        <v>0.78113609257823702</v>
      </c>
      <c r="T299" s="17">
        <v>0.74654999233776798</v>
      </c>
      <c r="U299" s="17">
        <v>0.762098238082071</v>
      </c>
      <c r="V299" s="17">
        <v>0.72716842254108505</v>
      </c>
      <c r="W299" s="17">
        <v>0.74433774055485402</v>
      </c>
      <c r="X299" s="17">
        <v>0.78149210237286804</v>
      </c>
      <c r="Y299" s="17">
        <v>0.77324249264016198</v>
      </c>
      <c r="Z299" s="17">
        <v>0.75641427746168699</v>
      </c>
      <c r="AA299" s="17">
        <v>0.80745393763408202</v>
      </c>
      <c r="AB299" s="17">
        <v>0.72926740149781399</v>
      </c>
      <c r="AC299" s="17">
        <v>0.751637016242237</v>
      </c>
      <c r="AD299" s="17">
        <v>0.84223157603892496</v>
      </c>
      <c r="AE299" s="17"/>
      <c r="AF299" s="17">
        <v>0.72969708377988796</v>
      </c>
      <c r="AG299" s="17">
        <v>0.78185298279668403</v>
      </c>
      <c r="AH299" s="17">
        <v>0.73551499572781898</v>
      </c>
      <c r="AI299" s="17"/>
      <c r="AJ299" s="17">
        <v>0.73591302295523198</v>
      </c>
      <c r="AK299" s="17">
        <v>0.82950493472308295</v>
      </c>
      <c r="AL299" s="17">
        <v>0.69950010025862097</v>
      </c>
      <c r="AM299" s="17">
        <v>0.74261033373843299</v>
      </c>
      <c r="AN299" s="17">
        <v>0.72845087082413196</v>
      </c>
      <c r="AO299" s="17"/>
      <c r="AP299" s="17">
        <v>0.75110475174785696</v>
      </c>
      <c r="AQ299" s="17">
        <v>0.83852354744005897</v>
      </c>
      <c r="AR299" s="17">
        <v>0.67971349714205298</v>
      </c>
      <c r="AS299" s="17"/>
      <c r="AT299" s="17">
        <v>0.73224026827025201</v>
      </c>
      <c r="AU299" s="17">
        <v>0.78529990506315595</v>
      </c>
      <c r="AV299" s="17">
        <v>0.77567754931322697</v>
      </c>
      <c r="AW299" s="17">
        <v>0.81180106672425001</v>
      </c>
      <c r="AX299" s="17">
        <v>0.75783677474628797</v>
      </c>
      <c r="AY299" s="17"/>
      <c r="AZ299" s="17">
        <v>0.76024562264177997</v>
      </c>
      <c r="BA299" s="17">
        <v>0.68083748342597294</v>
      </c>
      <c r="BB299" s="17">
        <v>0.72298330571007097</v>
      </c>
      <c r="BC299" s="17">
        <v>0.75784670623307204</v>
      </c>
      <c r="BD299" s="17">
        <v>0.71939943396251305</v>
      </c>
      <c r="BE299" s="17">
        <v>0.76906912055680399</v>
      </c>
      <c r="BF299" s="17">
        <v>0.76936887247161301</v>
      </c>
      <c r="BG299" s="17">
        <v>0.80060035144970498</v>
      </c>
      <c r="BH299" s="17">
        <v>0.78933289320920696</v>
      </c>
      <c r="BI299" s="17">
        <v>0.75788347432768399</v>
      </c>
      <c r="BJ299" s="17">
        <v>0.78916369459327995</v>
      </c>
      <c r="BK299" s="17">
        <v>0.78534445581908796</v>
      </c>
      <c r="BL299" s="17">
        <v>0.82783869072360805</v>
      </c>
      <c r="BM299" s="17">
        <v>0.79799477359200999</v>
      </c>
      <c r="BN299" s="17">
        <v>0.86359012821702297</v>
      </c>
      <c r="BO299" s="17">
        <v>0.78425228261118396</v>
      </c>
      <c r="BP299" s="17"/>
      <c r="BQ299" s="17">
        <v>0.82058532087920399</v>
      </c>
      <c r="BR299" s="17">
        <v>0.73950566831784403</v>
      </c>
    </row>
    <row r="300" spans="2:70" x14ac:dyDescent="0.35">
      <c r="B300" t="s">
        <v>142</v>
      </c>
      <c r="C300" s="17">
        <v>5.8387595798129299E-2</v>
      </c>
      <c r="D300" s="17">
        <v>6.3179645843166807E-2</v>
      </c>
      <c r="E300" s="17">
        <v>5.35296729989145E-2</v>
      </c>
      <c r="F300" s="17"/>
      <c r="G300" s="17">
        <v>5.2300554772663599E-2</v>
      </c>
      <c r="H300" s="17">
        <v>6.1055793708405498E-2</v>
      </c>
      <c r="I300" s="17">
        <v>4.7243502430965902E-2</v>
      </c>
      <c r="J300" s="17">
        <v>5.07270532562401E-2</v>
      </c>
      <c r="K300" s="17">
        <v>7.9882915308746305E-2</v>
      </c>
      <c r="L300" s="17">
        <v>6.1235763592514397E-2</v>
      </c>
      <c r="M300" s="17"/>
      <c r="N300" s="17">
        <v>4.9262392661108899E-2</v>
      </c>
      <c r="O300" s="17">
        <v>6.2460326704832599E-2</v>
      </c>
      <c r="P300" s="17">
        <v>5.3136198853042403E-2</v>
      </c>
      <c r="Q300" s="17">
        <v>6.8358351441253296E-2</v>
      </c>
      <c r="R300" s="17"/>
      <c r="S300" s="17">
        <v>5.21554661353315E-2</v>
      </c>
      <c r="T300" s="17">
        <v>4.1766732724576601E-2</v>
      </c>
      <c r="U300" s="17">
        <v>7.1999805166099703E-2</v>
      </c>
      <c r="V300" s="17">
        <v>5.9221941504453701E-2</v>
      </c>
      <c r="W300" s="17">
        <v>6.5232596039567201E-2</v>
      </c>
      <c r="X300" s="17">
        <v>6.5645710503039301E-2</v>
      </c>
      <c r="Y300" s="17">
        <v>6.2843814960655595E-2</v>
      </c>
      <c r="Z300" s="17">
        <v>6.2204152698795201E-2</v>
      </c>
      <c r="AA300" s="17">
        <v>5.8784639309485798E-2</v>
      </c>
      <c r="AB300" s="17">
        <v>6.8815999184162396E-2</v>
      </c>
      <c r="AC300" s="17">
        <v>5.8851590949269297E-2</v>
      </c>
      <c r="AD300" s="17">
        <v>3.2462413085580101E-2</v>
      </c>
      <c r="AE300" s="17"/>
      <c r="AF300" s="17">
        <v>7.3061628444301599E-2</v>
      </c>
      <c r="AG300" s="17">
        <v>4.7997874280519798E-2</v>
      </c>
      <c r="AH300" s="17">
        <v>7.2801810453721902E-2</v>
      </c>
      <c r="AI300" s="17"/>
      <c r="AJ300" s="17">
        <v>6.5250194911620499E-2</v>
      </c>
      <c r="AK300" s="17">
        <v>4.9592213912324497E-2</v>
      </c>
      <c r="AL300" s="17">
        <v>5.5474969794477601E-2</v>
      </c>
      <c r="AM300" s="17">
        <v>9.2550833761683604E-2</v>
      </c>
      <c r="AN300" s="17">
        <v>6.32463821200836E-2</v>
      </c>
      <c r="AO300" s="17"/>
      <c r="AP300" s="17">
        <v>6.85638501361924E-2</v>
      </c>
      <c r="AQ300" s="17">
        <v>3.5287306299477197E-2</v>
      </c>
      <c r="AR300" s="17">
        <v>6.9832156344696694E-2</v>
      </c>
      <c r="AS300" s="17"/>
      <c r="AT300" s="17">
        <v>6.7795645165485197E-2</v>
      </c>
      <c r="AU300" s="17">
        <v>4.5643127958495899E-2</v>
      </c>
      <c r="AV300" s="17">
        <v>5.35827041992211E-2</v>
      </c>
      <c r="AW300" s="17">
        <v>4.4814662292005501E-2</v>
      </c>
      <c r="AX300" s="17">
        <v>9.46264034057262E-2</v>
      </c>
      <c r="AY300" s="17"/>
      <c r="AZ300" s="17">
        <v>2.4181111321882699E-2</v>
      </c>
      <c r="BA300" s="17">
        <v>9.4341129610275007E-2</v>
      </c>
      <c r="BB300" s="17">
        <v>5.5149151634561702E-2</v>
      </c>
      <c r="BC300" s="17">
        <v>5.4605073870071401E-2</v>
      </c>
      <c r="BD300" s="17">
        <v>7.9719186906252903E-2</v>
      </c>
      <c r="BE300" s="17">
        <v>6.0777175239501199E-2</v>
      </c>
      <c r="BF300" s="17">
        <v>5.6947916324492698E-2</v>
      </c>
      <c r="BG300" s="17">
        <v>7.3870515609642598E-2</v>
      </c>
      <c r="BH300" s="17">
        <v>4.5779381396312699E-2</v>
      </c>
      <c r="BI300" s="17">
        <v>5.2946392371811701E-2</v>
      </c>
      <c r="BJ300" s="17">
        <v>4.7948405838689798E-2</v>
      </c>
      <c r="BK300" s="17">
        <v>4.2911307665250302E-2</v>
      </c>
      <c r="BL300" s="17">
        <v>4.2092399341121398E-2</v>
      </c>
      <c r="BM300" s="17">
        <v>4.3898822527638499E-2</v>
      </c>
      <c r="BN300" s="17">
        <v>2.21125599260177E-2</v>
      </c>
      <c r="BO300" s="17">
        <v>5.2914596519447903E-2</v>
      </c>
      <c r="BP300" s="17"/>
      <c r="BQ300" s="17">
        <v>3.4570649130840202E-2</v>
      </c>
      <c r="BR300" s="17">
        <v>6.8489308190162496E-2</v>
      </c>
    </row>
    <row r="301" spans="2:70" x14ac:dyDescent="0.35">
      <c r="B301" t="s">
        <v>143</v>
      </c>
      <c r="C301" s="17">
        <v>0.70628191645402605</v>
      </c>
      <c r="D301" s="17">
        <v>0.69273147031274496</v>
      </c>
      <c r="E301" s="17">
        <v>0.71961707440316502</v>
      </c>
      <c r="F301" s="17"/>
      <c r="G301" s="17">
        <v>0.77305826419109203</v>
      </c>
      <c r="H301" s="17">
        <v>0.738277933162232</v>
      </c>
      <c r="I301" s="17">
        <v>0.75822437049994895</v>
      </c>
      <c r="J301" s="17">
        <v>0.73754862214373895</v>
      </c>
      <c r="K301" s="17">
        <v>0.61110214943214602</v>
      </c>
      <c r="L301" s="17">
        <v>0.63157555372650198</v>
      </c>
      <c r="M301" s="17"/>
      <c r="N301" s="17">
        <v>0.71685174016588704</v>
      </c>
      <c r="O301" s="17">
        <v>0.70022609732991903</v>
      </c>
      <c r="P301" s="17">
        <v>0.74574788175362805</v>
      </c>
      <c r="Q301" s="17">
        <v>0.66661215595943601</v>
      </c>
      <c r="R301" s="17"/>
      <c r="S301" s="17">
        <v>0.72898062644290595</v>
      </c>
      <c r="T301" s="17">
        <v>0.70478325961319199</v>
      </c>
      <c r="U301" s="17">
        <v>0.69009843291597195</v>
      </c>
      <c r="V301" s="17">
        <v>0.66794648103663201</v>
      </c>
      <c r="W301" s="17">
        <v>0.67910514451528703</v>
      </c>
      <c r="X301" s="17">
        <v>0.71584639186982901</v>
      </c>
      <c r="Y301" s="17">
        <v>0.71039867767950704</v>
      </c>
      <c r="Z301" s="17">
        <v>0.69421012476289201</v>
      </c>
      <c r="AA301" s="17">
        <v>0.74866929832459606</v>
      </c>
      <c r="AB301" s="17">
        <v>0.66045140231365196</v>
      </c>
      <c r="AC301" s="17">
        <v>0.69278542529296805</v>
      </c>
      <c r="AD301" s="17">
        <v>0.809769162953345</v>
      </c>
      <c r="AE301" s="17"/>
      <c r="AF301" s="17">
        <v>0.65663545533558598</v>
      </c>
      <c r="AG301" s="17">
        <v>0.73385510851616398</v>
      </c>
      <c r="AH301" s="17">
        <v>0.66271318527409695</v>
      </c>
      <c r="AI301" s="17"/>
      <c r="AJ301" s="17">
        <v>0.67066282804361099</v>
      </c>
      <c r="AK301" s="17">
        <v>0.77991272081075802</v>
      </c>
      <c r="AL301" s="17">
        <v>0.644025130464143</v>
      </c>
      <c r="AM301" s="17">
        <v>0.65005949997674894</v>
      </c>
      <c r="AN301" s="17">
        <v>0.66520448870404802</v>
      </c>
      <c r="AO301" s="17"/>
      <c r="AP301" s="17">
        <v>0.68254090161166503</v>
      </c>
      <c r="AQ301" s="17">
        <v>0.80323624114058101</v>
      </c>
      <c r="AR301" s="17">
        <v>0.60988134079735601</v>
      </c>
      <c r="AS301" s="17"/>
      <c r="AT301" s="17">
        <v>0.66444462310476704</v>
      </c>
      <c r="AU301" s="17">
        <v>0.73965677710466005</v>
      </c>
      <c r="AV301" s="17">
        <v>0.72209484511400601</v>
      </c>
      <c r="AW301" s="17">
        <v>0.76698640443224397</v>
      </c>
      <c r="AX301" s="17">
        <v>0.66321037134056104</v>
      </c>
      <c r="AY301" s="17"/>
      <c r="AZ301" s="17">
        <v>0.73606451131989703</v>
      </c>
      <c r="BA301" s="17">
        <v>0.58649635381569798</v>
      </c>
      <c r="BB301" s="17">
        <v>0.66783415407550895</v>
      </c>
      <c r="BC301" s="17">
        <v>0.70324163236299997</v>
      </c>
      <c r="BD301" s="17">
        <v>0.63968024705626003</v>
      </c>
      <c r="BE301" s="17">
        <v>0.708291945317303</v>
      </c>
      <c r="BF301" s="17">
        <v>0.71242095614711998</v>
      </c>
      <c r="BG301" s="17">
        <v>0.72672983584006201</v>
      </c>
      <c r="BH301" s="17">
        <v>0.74355351181289397</v>
      </c>
      <c r="BI301" s="17">
        <v>0.70493708195587301</v>
      </c>
      <c r="BJ301" s="17">
        <v>0.74121528875458997</v>
      </c>
      <c r="BK301" s="17">
        <v>0.74243314815383699</v>
      </c>
      <c r="BL301" s="17">
        <v>0.78574629138248597</v>
      </c>
      <c r="BM301" s="17">
        <v>0.75409595106437199</v>
      </c>
      <c r="BN301" s="17">
        <v>0.84147756829100595</v>
      </c>
      <c r="BO301" s="17">
        <v>0.73133768609173699</v>
      </c>
      <c r="BP301" s="17"/>
      <c r="BQ301" s="17">
        <v>0.78601467174836404</v>
      </c>
      <c r="BR301" s="17">
        <v>0.67101636012768195</v>
      </c>
    </row>
    <row r="302" spans="2:70" x14ac:dyDescent="0.35">
      <c r="C302" s="17"/>
      <c r="D302" s="17"/>
      <c r="E302" s="17"/>
      <c r="F302" s="17"/>
      <c r="G302" s="17"/>
      <c r="H302" s="17"/>
      <c r="I302" s="17"/>
      <c r="J302" s="17"/>
      <c r="K302" s="17"/>
      <c r="L302" s="17"/>
      <c r="M302" s="17"/>
      <c r="N302" s="17"/>
      <c r="O302" s="17"/>
      <c r="P302" s="17"/>
      <c r="Q302" s="17"/>
      <c r="R302" s="17"/>
      <c r="S302" s="17"/>
      <c r="T302" s="17"/>
      <c r="U302" s="17"/>
      <c r="V302" s="17"/>
      <c r="W302" s="17"/>
      <c r="X302" s="17"/>
      <c r="Y302" s="17"/>
      <c r="Z302" s="17"/>
      <c r="AA302" s="17"/>
      <c r="AB302" s="17"/>
      <c r="AC302" s="17"/>
      <c r="AD302" s="17"/>
      <c r="AE302" s="17"/>
      <c r="AF302" s="17"/>
      <c r="AG302" s="17"/>
      <c r="AH302" s="17"/>
      <c r="AI302" s="17"/>
      <c r="AJ302" s="17"/>
      <c r="AK302" s="17"/>
      <c r="AL302" s="17"/>
      <c r="AM302" s="17"/>
      <c r="AN302" s="17"/>
      <c r="AO302" s="17"/>
      <c r="AP302" s="17"/>
      <c r="AQ302" s="17"/>
      <c r="AR302" s="17"/>
      <c r="AS302" s="17"/>
      <c r="AT302" s="17"/>
      <c r="AU302" s="17"/>
      <c r="AV302" s="17"/>
      <c r="AW302" s="17"/>
      <c r="AX302" s="17"/>
      <c r="AY302" s="17"/>
      <c r="AZ302" s="17"/>
      <c r="BA302" s="17"/>
      <c r="BB302" s="17"/>
      <c r="BC302" s="17"/>
      <c r="BD302" s="17"/>
      <c r="BE302" s="17"/>
      <c r="BF302" s="17"/>
      <c r="BG302" s="17"/>
      <c r="BH302" s="17"/>
      <c r="BI302" s="17"/>
      <c r="BJ302" s="17"/>
      <c r="BK302" s="17"/>
      <c r="BL302" s="17"/>
      <c r="BM302" s="17"/>
      <c r="BN302" s="17"/>
      <c r="BO302" s="17"/>
      <c r="BP302" s="17"/>
      <c r="BQ302" s="17"/>
      <c r="BR302" s="17"/>
    </row>
    <row r="303" spans="2:70" x14ac:dyDescent="0.35">
      <c r="B303" s="6" t="s">
        <v>221</v>
      </c>
      <c r="C303" s="17"/>
      <c r="D303" s="17"/>
      <c r="E303" s="17"/>
      <c r="F303" s="17"/>
      <c r="G303" s="17"/>
      <c r="H303" s="17"/>
      <c r="I303" s="17"/>
      <c r="J303" s="17"/>
      <c r="K303" s="17"/>
      <c r="L303" s="17"/>
      <c r="M303" s="17"/>
      <c r="N303" s="17"/>
      <c r="O303" s="17"/>
      <c r="P303" s="17"/>
      <c r="Q303" s="17"/>
      <c r="R303" s="17"/>
      <c r="S303" s="17"/>
      <c r="T303" s="17"/>
      <c r="U303" s="17"/>
      <c r="V303" s="17"/>
      <c r="W303" s="17"/>
      <c r="X303" s="17"/>
      <c r="Y303" s="17"/>
      <c r="Z303" s="17"/>
      <c r="AA303" s="17"/>
      <c r="AB303" s="17"/>
      <c r="AC303" s="17"/>
      <c r="AD303" s="17"/>
      <c r="AE303" s="17"/>
      <c r="AF303" s="17"/>
      <c r="AG303" s="17"/>
      <c r="AH303" s="17"/>
      <c r="AI303" s="17"/>
      <c r="AJ303" s="17"/>
      <c r="AK303" s="17"/>
      <c r="AL303" s="17"/>
      <c r="AM303" s="17"/>
      <c r="AN303" s="17"/>
      <c r="AO303" s="17"/>
      <c r="AP303" s="17"/>
      <c r="AQ303" s="17"/>
      <c r="AR303" s="17"/>
      <c r="AS303" s="17"/>
      <c r="AT303" s="17"/>
      <c r="AU303" s="17"/>
      <c r="AV303" s="17"/>
      <c r="AW303" s="17"/>
      <c r="AX303" s="17"/>
      <c r="AY303" s="17"/>
      <c r="AZ303" s="17"/>
      <c r="BA303" s="17"/>
      <c r="BB303" s="17"/>
      <c r="BC303" s="17"/>
      <c r="BD303" s="17"/>
      <c r="BE303" s="17"/>
      <c r="BF303" s="17"/>
      <c r="BG303" s="17"/>
      <c r="BH303" s="17"/>
      <c r="BI303" s="17"/>
      <c r="BJ303" s="17"/>
      <c r="BK303" s="17"/>
      <c r="BL303" s="17"/>
      <c r="BM303" s="17"/>
      <c r="BN303" s="17"/>
      <c r="BO303" s="17"/>
      <c r="BP303" s="17"/>
      <c r="BQ303" s="17"/>
      <c r="BR303" s="17"/>
    </row>
    <row r="304" spans="2:70" x14ac:dyDescent="0.35">
      <c r="B304" s="24" t="s">
        <v>97</v>
      </c>
      <c r="C304" s="17"/>
      <c r="D304" s="17"/>
      <c r="E304" s="17"/>
      <c r="F304" s="17"/>
      <c r="G304" s="17"/>
      <c r="H304" s="17"/>
      <c r="I304" s="17"/>
      <c r="J304" s="17"/>
      <c r="K304" s="17"/>
      <c r="L304" s="17"/>
      <c r="M304" s="17"/>
      <c r="N304" s="17"/>
      <c r="O304" s="17"/>
      <c r="P304" s="17"/>
      <c r="Q304" s="17"/>
      <c r="R304" s="17"/>
      <c r="S304" s="17"/>
      <c r="T304" s="17"/>
      <c r="U304" s="17"/>
      <c r="V304" s="17"/>
      <c r="W304" s="17"/>
      <c r="X304" s="17"/>
      <c r="Y304" s="17"/>
      <c r="Z304" s="17"/>
      <c r="AA304" s="17"/>
      <c r="AB304" s="17"/>
      <c r="AC304" s="17"/>
      <c r="AD304" s="17"/>
      <c r="AE304" s="17"/>
      <c r="AF304" s="17"/>
      <c r="AG304" s="17"/>
      <c r="AH304" s="17"/>
      <c r="AI304" s="17"/>
      <c r="AJ304" s="17"/>
      <c r="AK304" s="17"/>
      <c r="AL304" s="17"/>
      <c r="AM304" s="17"/>
      <c r="AN304" s="17"/>
      <c r="AO304" s="17"/>
      <c r="AP304" s="17"/>
      <c r="AQ304" s="17"/>
      <c r="AR304" s="17"/>
      <c r="AS304" s="17"/>
      <c r="AT304" s="17"/>
      <c r="AU304" s="17"/>
      <c r="AV304" s="17"/>
      <c r="AW304" s="17"/>
      <c r="AX304" s="17"/>
      <c r="AY304" s="17"/>
      <c r="AZ304" s="17"/>
      <c r="BA304" s="17"/>
      <c r="BB304" s="17"/>
      <c r="BC304" s="17"/>
      <c r="BD304" s="17"/>
      <c r="BE304" s="17"/>
      <c r="BF304" s="17"/>
      <c r="BG304" s="17"/>
      <c r="BH304" s="17"/>
      <c r="BI304" s="17"/>
      <c r="BJ304" s="17"/>
      <c r="BK304" s="17"/>
      <c r="BL304" s="17"/>
      <c r="BM304" s="17"/>
      <c r="BN304" s="17"/>
      <c r="BO304" s="17"/>
      <c r="BP304" s="17"/>
      <c r="BQ304" s="17"/>
      <c r="BR304" s="17"/>
    </row>
    <row r="305" spans="2:70" x14ac:dyDescent="0.35">
      <c r="B305" t="s">
        <v>136</v>
      </c>
      <c r="C305" s="17">
        <v>0.32409282874564399</v>
      </c>
      <c r="D305" s="17">
        <v>0.32738193021250001</v>
      </c>
      <c r="E305" s="17">
        <v>0.31927301026534599</v>
      </c>
      <c r="F305" s="17"/>
      <c r="G305" s="17">
        <v>0.35642694236653999</v>
      </c>
      <c r="H305" s="17">
        <v>0.31809705720040199</v>
      </c>
      <c r="I305" s="17">
        <v>0.36732392178513801</v>
      </c>
      <c r="J305" s="17">
        <v>0.32929548640142298</v>
      </c>
      <c r="K305" s="17">
        <v>0.27222839139400201</v>
      </c>
      <c r="L305" s="17">
        <v>0.30262155623232501</v>
      </c>
      <c r="M305" s="17"/>
      <c r="N305" s="17">
        <v>0.28584145960018598</v>
      </c>
      <c r="O305" s="17">
        <v>0.30023548168862102</v>
      </c>
      <c r="P305" s="17">
        <v>0.36402240694016402</v>
      </c>
      <c r="Q305" s="17">
        <v>0.35514833191833001</v>
      </c>
      <c r="R305" s="17"/>
      <c r="S305" s="17">
        <v>0.380702916611178</v>
      </c>
      <c r="T305" s="17">
        <v>0.32388767848734901</v>
      </c>
      <c r="U305" s="17">
        <v>0.27789429345669198</v>
      </c>
      <c r="V305" s="17">
        <v>0.30772990235345499</v>
      </c>
      <c r="W305" s="17">
        <v>0.24608294521839899</v>
      </c>
      <c r="X305" s="17">
        <v>0.359757077795895</v>
      </c>
      <c r="Y305" s="17">
        <v>0.30785878829249702</v>
      </c>
      <c r="Z305" s="17">
        <v>0.31387480955811597</v>
      </c>
      <c r="AA305" s="17">
        <v>0.34585694823410901</v>
      </c>
      <c r="AB305" s="17">
        <v>0.290116949220044</v>
      </c>
      <c r="AC305" s="17">
        <v>0.356956006348776</v>
      </c>
      <c r="AD305" s="17">
        <v>0.33230579645932001</v>
      </c>
      <c r="AE305" s="17"/>
      <c r="AF305" s="17">
        <v>0.31079227566587198</v>
      </c>
      <c r="AG305" s="17">
        <v>0.31068310143738098</v>
      </c>
      <c r="AH305" s="17">
        <v>0.353430665217911</v>
      </c>
      <c r="AI305" s="17"/>
      <c r="AJ305" s="17">
        <v>0.308382356977563</v>
      </c>
      <c r="AK305" s="17">
        <v>0.31743582992320901</v>
      </c>
      <c r="AL305" s="17">
        <v>0.26300706342227398</v>
      </c>
      <c r="AM305" s="17">
        <v>0.33488509791708398</v>
      </c>
      <c r="AN305" s="17">
        <v>0.38139464294276199</v>
      </c>
      <c r="AO305" s="17"/>
      <c r="AP305" s="17">
        <v>0.32769244735436798</v>
      </c>
      <c r="AQ305" s="17">
        <v>0.33713565169285997</v>
      </c>
      <c r="AR305" s="17">
        <v>0.27193190409798002</v>
      </c>
      <c r="AS305" s="17"/>
      <c r="AT305" s="17">
        <v>0.32846794219886599</v>
      </c>
      <c r="AU305" s="17">
        <v>0.31279741861923299</v>
      </c>
      <c r="AV305" s="17">
        <v>0.32138516296683001</v>
      </c>
      <c r="AW305" s="17">
        <v>0.302855613271027</v>
      </c>
      <c r="AX305" s="17">
        <v>0.38733907700574499</v>
      </c>
      <c r="AY305" s="17"/>
      <c r="AZ305" s="17">
        <v>0.38323629638676399</v>
      </c>
      <c r="BA305" s="17">
        <v>0.31538545254872902</v>
      </c>
      <c r="BB305" s="17">
        <v>0.35287134054498398</v>
      </c>
      <c r="BC305" s="17">
        <v>0.3751982398832</v>
      </c>
      <c r="BD305" s="17">
        <v>0.31162153064234599</v>
      </c>
      <c r="BE305" s="17">
        <v>0.342952594287802</v>
      </c>
      <c r="BF305" s="17">
        <v>0.340203399185663</v>
      </c>
      <c r="BG305" s="17">
        <v>0.31882927368811997</v>
      </c>
      <c r="BH305" s="17">
        <v>0.28814705932337997</v>
      </c>
      <c r="BI305" s="17">
        <v>0.295867217937268</v>
      </c>
      <c r="BJ305" s="17">
        <v>0.30859197599827298</v>
      </c>
      <c r="BK305" s="17">
        <v>0.32788161700855201</v>
      </c>
      <c r="BL305" s="17">
        <v>0.29146978178747701</v>
      </c>
      <c r="BM305" s="17">
        <v>0.26761696347862701</v>
      </c>
      <c r="BN305" s="17">
        <v>0.261406522282009</v>
      </c>
      <c r="BO305" s="17">
        <v>0.345181160263904</v>
      </c>
      <c r="BP305" s="17"/>
      <c r="BQ305" s="17">
        <v>0.367202173701351</v>
      </c>
      <c r="BR305" s="17">
        <v>0.307052056594041</v>
      </c>
    </row>
    <row r="306" spans="2:70" x14ac:dyDescent="0.35">
      <c r="B306" t="s">
        <v>212</v>
      </c>
      <c r="C306" s="17">
        <v>0.30572465177819302</v>
      </c>
      <c r="D306" s="17">
        <v>0.29198856790838901</v>
      </c>
      <c r="E306" s="17">
        <v>0.32023401174101002</v>
      </c>
      <c r="F306" s="17"/>
      <c r="G306" s="17">
        <v>0.23263644334696701</v>
      </c>
      <c r="H306" s="17">
        <v>0.30594630356410402</v>
      </c>
      <c r="I306" s="17">
        <v>0.271115829015458</v>
      </c>
      <c r="J306" s="17">
        <v>0.32202994198307999</v>
      </c>
      <c r="K306" s="17">
        <v>0.326276095500039</v>
      </c>
      <c r="L306" s="17">
        <v>0.35537112852023101</v>
      </c>
      <c r="M306" s="17"/>
      <c r="N306" s="17">
        <v>0.34958785941838799</v>
      </c>
      <c r="O306" s="17">
        <v>0.31256043530182198</v>
      </c>
      <c r="P306" s="17">
        <v>0.26581766032304799</v>
      </c>
      <c r="Q306" s="17">
        <v>0.28743104747062198</v>
      </c>
      <c r="R306" s="17"/>
      <c r="S306" s="17">
        <v>0.289669667300749</v>
      </c>
      <c r="T306" s="17">
        <v>0.32452705575330298</v>
      </c>
      <c r="U306" s="17">
        <v>0.36148005208268003</v>
      </c>
      <c r="V306" s="17">
        <v>0.298113853792488</v>
      </c>
      <c r="W306" s="17">
        <v>0.390811624945682</v>
      </c>
      <c r="X306" s="17">
        <v>0.26370213261061998</v>
      </c>
      <c r="Y306" s="17">
        <v>0.28205434155805398</v>
      </c>
      <c r="Z306" s="17">
        <v>0.32292188380263398</v>
      </c>
      <c r="AA306" s="17">
        <v>0.28052709939093901</v>
      </c>
      <c r="AB306" s="17">
        <v>0.30467169202021699</v>
      </c>
      <c r="AC306" s="17">
        <v>0.24792111649572601</v>
      </c>
      <c r="AD306" s="17">
        <v>0.33302646374037498</v>
      </c>
      <c r="AE306" s="17"/>
      <c r="AF306" s="17">
        <v>0.318695789436095</v>
      </c>
      <c r="AG306" s="17">
        <v>0.32442474925598802</v>
      </c>
      <c r="AH306" s="17">
        <v>0.24975980049649801</v>
      </c>
      <c r="AI306" s="17"/>
      <c r="AJ306" s="17">
        <v>0.32476391317739001</v>
      </c>
      <c r="AK306" s="17">
        <v>0.29329102316475902</v>
      </c>
      <c r="AL306" s="17">
        <v>0.37878513206398601</v>
      </c>
      <c r="AM306" s="17">
        <v>0.228798593068717</v>
      </c>
      <c r="AN306" s="17">
        <v>0.23790625404931401</v>
      </c>
      <c r="AO306" s="17"/>
      <c r="AP306" s="17">
        <v>0.309783684723063</v>
      </c>
      <c r="AQ306" s="17">
        <v>0.31103508367250998</v>
      </c>
      <c r="AR306" s="17">
        <v>0.34791150682051603</v>
      </c>
      <c r="AS306" s="17"/>
      <c r="AT306" s="17">
        <v>0.30155215526770301</v>
      </c>
      <c r="AU306" s="17">
        <v>0.30764198395636799</v>
      </c>
      <c r="AV306" s="17">
        <v>0.306141562188464</v>
      </c>
      <c r="AW306" s="17">
        <v>0.311096321468186</v>
      </c>
      <c r="AX306" s="17">
        <v>0.27476934853679003</v>
      </c>
      <c r="AY306" s="17"/>
      <c r="AZ306" s="17">
        <v>0.26267012529330003</v>
      </c>
      <c r="BA306" s="17">
        <v>0.213191459901512</v>
      </c>
      <c r="BB306" s="17">
        <v>0.30440018965030502</v>
      </c>
      <c r="BC306" s="17">
        <v>0.30850924523995499</v>
      </c>
      <c r="BD306" s="17">
        <v>0.32499208280325498</v>
      </c>
      <c r="BE306" s="17">
        <v>0.277193364555743</v>
      </c>
      <c r="BF306" s="17">
        <v>0.313798811672096</v>
      </c>
      <c r="BG306" s="17">
        <v>0.32781905722280102</v>
      </c>
      <c r="BH306" s="17">
        <v>0.34756241130468102</v>
      </c>
      <c r="BI306" s="17">
        <v>0.31187858578267003</v>
      </c>
      <c r="BJ306" s="17">
        <v>0.308428625599103</v>
      </c>
      <c r="BK306" s="17">
        <v>0.30414924162731999</v>
      </c>
      <c r="BL306" s="17">
        <v>0.36034494208294099</v>
      </c>
      <c r="BM306" s="17">
        <v>0.31176254989417501</v>
      </c>
      <c r="BN306" s="17">
        <v>0.35320889768943697</v>
      </c>
      <c r="BO306" s="17">
        <v>0.26770721016420301</v>
      </c>
      <c r="BP306" s="17"/>
      <c r="BQ306" s="17">
        <v>0.31704542514088802</v>
      </c>
      <c r="BR306" s="17">
        <v>0.30354112179379</v>
      </c>
    </row>
    <row r="307" spans="2:70" x14ac:dyDescent="0.35">
      <c r="B307" t="s">
        <v>213</v>
      </c>
      <c r="C307" s="17">
        <v>0.23730276921141699</v>
      </c>
      <c r="D307" s="17">
        <v>0.23859527318957899</v>
      </c>
      <c r="E307" s="17">
        <v>0.23709590352681201</v>
      </c>
      <c r="F307" s="17"/>
      <c r="G307" s="17">
        <v>0.23777662441847999</v>
      </c>
      <c r="H307" s="17">
        <v>0.22612938159173701</v>
      </c>
      <c r="I307" s="17">
        <v>0.23897213053053901</v>
      </c>
      <c r="J307" s="17">
        <v>0.23499208317485101</v>
      </c>
      <c r="K307" s="17">
        <v>0.25931279500175197</v>
      </c>
      <c r="L307" s="17">
        <v>0.23185389577441301</v>
      </c>
      <c r="M307" s="17"/>
      <c r="N307" s="17">
        <v>0.24799993957038</v>
      </c>
      <c r="O307" s="17">
        <v>0.25823527242496502</v>
      </c>
      <c r="P307" s="17">
        <v>0.23112123959338701</v>
      </c>
      <c r="Q307" s="17">
        <v>0.20758933813396299</v>
      </c>
      <c r="R307" s="17"/>
      <c r="S307" s="17">
        <v>0.187611657418262</v>
      </c>
      <c r="T307" s="17">
        <v>0.23321764962911601</v>
      </c>
      <c r="U307" s="17">
        <v>0.24258843970543301</v>
      </c>
      <c r="V307" s="17">
        <v>0.25009229661044502</v>
      </c>
      <c r="W307" s="17">
        <v>0.21785178856468901</v>
      </c>
      <c r="X307" s="17">
        <v>0.243894577879672</v>
      </c>
      <c r="Y307" s="17">
        <v>0.28044021905570199</v>
      </c>
      <c r="Z307" s="17">
        <v>0.25236600012127602</v>
      </c>
      <c r="AA307" s="17">
        <v>0.229712323546062</v>
      </c>
      <c r="AB307" s="17">
        <v>0.25722480368324502</v>
      </c>
      <c r="AC307" s="17">
        <v>0.26807229680407701</v>
      </c>
      <c r="AD307" s="17">
        <v>0.24181961642820199</v>
      </c>
      <c r="AE307" s="17"/>
      <c r="AF307" s="17">
        <v>0.24607659575895499</v>
      </c>
      <c r="AG307" s="17">
        <v>0.24371650061495601</v>
      </c>
      <c r="AH307" s="17">
        <v>0.19330528258690999</v>
      </c>
      <c r="AI307" s="17"/>
      <c r="AJ307" s="17">
        <v>0.24157858641518001</v>
      </c>
      <c r="AK307" s="17">
        <v>0.25010042762548101</v>
      </c>
      <c r="AL307" s="17">
        <v>0.22175426979761101</v>
      </c>
      <c r="AM307" s="17">
        <v>0.25563238923457599</v>
      </c>
      <c r="AN307" s="17">
        <v>0.22771016398671701</v>
      </c>
      <c r="AO307" s="17"/>
      <c r="AP307" s="17">
        <v>0.233975373102951</v>
      </c>
      <c r="AQ307" s="17">
        <v>0.23209197118446301</v>
      </c>
      <c r="AR307" s="17">
        <v>0.232222630651782</v>
      </c>
      <c r="AS307" s="17"/>
      <c r="AT307" s="17">
        <v>0.24228771124707399</v>
      </c>
      <c r="AU307" s="17">
        <v>0.24157852410781799</v>
      </c>
      <c r="AV307" s="17">
        <v>0.246987392929122</v>
      </c>
      <c r="AW307" s="17">
        <v>0.23640949795989999</v>
      </c>
      <c r="AX307" s="17">
        <v>0.151817752034967</v>
      </c>
      <c r="AY307" s="17"/>
      <c r="AZ307" s="17">
        <v>0.150834813062351</v>
      </c>
      <c r="BA307" s="17">
        <v>0.26034269151643302</v>
      </c>
      <c r="BB307" s="17">
        <v>0.23108371263847</v>
      </c>
      <c r="BC307" s="17">
        <v>0.18746093272029299</v>
      </c>
      <c r="BD307" s="17">
        <v>0.20766495492666401</v>
      </c>
      <c r="BE307" s="17">
        <v>0.25408369706269601</v>
      </c>
      <c r="BF307" s="17">
        <v>0.23454705540731699</v>
      </c>
      <c r="BG307" s="17">
        <v>0.227311455460872</v>
      </c>
      <c r="BH307" s="17">
        <v>0.22682225317136501</v>
      </c>
      <c r="BI307" s="17">
        <v>0.28237247599593202</v>
      </c>
      <c r="BJ307" s="17">
        <v>0.28096972464369202</v>
      </c>
      <c r="BK307" s="17">
        <v>0.20722515586544901</v>
      </c>
      <c r="BL307" s="17">
        <v>0.24855791379181799</v>
      </c>
      <c r="BM307" s="17">
        <v>0.236348980991127</v>
      </c>
      <c r="BN307" s="17">
        <v>0.28839550446750101</v>
      </c>
      <c r="BO307" s="17">
        <v>0.25874309427158598</v>
      </c>
      <c r="BP307" s="17"/>
      <c r="BQ307" s="17">
        <v>0.215814676680534</v>
      </c>
      <c r="BR307" s="17">
        <v>0.24794979160894001</v>
      </c>
    </row>
    <row r="308" spans="2:70" x14ac:dyDescent="0.35">
      <c r="B308" t="s">
        <v>214</v>
      </c>
      <c r="C308" s="17">
        <v>8.7029471424905899E-2</v>
      </c>
      <c r="D308" s="17">
        <v>9.5797972300398895E-2</v>
      </c>
      <c r="E308" s="17">
        <v>7.7628900231983405E-2</v>
      </c>
      <c r="F308" s="17"/>
      <c r="G308" s="17">
        <v>0.101590109254518</v>
      </c>
      <c r="H308" s="17">
        <v>8.7150676759457701E-2</v>
      </c>
      <c r="I308" s="17">
        <v>7.7000736502518805E-2</v>
      </c>
      <c r="J308" s="17">
        <v>7.4364093579359095E-2</v>
      </c>
      <c r="K308" s="17">
        <v>0.10631645147108</v>
      </c>
      <c r="L308" s="17">
        <v>8.2864934202770094E-2</v>
      </c>
      <c r="M308" s="17"/>
      <c r="N308" s="17">
        <v>7.5779917781978998E-2</v>
      </c>
      <c r="O308" s="17">
        <v>8.5800592756601998E-2</v>
      </c>
      <c r="P308" s="17">
        <v>9.2865443911046106E-2</v>
      </c>
      <c r="Q308" s="17">
        <v>9.6451521636354898E-2</v>
      </c>
      <c r="R308" s="17"/>
      <c r="S308" s="17">
        <v>8.2036022664792499E-2</v>
      </c>
      <c r="T308" s="17">
        <v>8.2385806298742606E-2</v>
      </c>
      <c r="U308" s="17">
        <v>8.7263512504585597E-2</v>
      </c>
      <c r="V308" s="17">
        <v>9.9998642023733098E-2</v>
      </c>
      <c r="W308" s="17">
        <v>0.101462646797835</v>
      </c>
      <c r="X308" s="17">
        <v>8.4584065818804996E-2</v>
      </c>
      <c r="Y308" s="17">
        <v>9.1835425695756007E-2</v>
      </c>
      <c r="Z308" s="17">
        <v>8.0945518605913702E-2</v>
      </c>
      <c r="AA308" s="17">
        <v>9.6927297055783804E-2</v>
      </c>
      <c r="AB308" s="17">
        <v>8.3699917629965995E-2</v>
      </c>
      <c r="AC308" s="17">
        <v>6.36533089044755E-2</v>
      </c>
      <c r="AD308" s="17">
        <v>7.2582091628837497E-2</v>
      </c>
      <c r="AE308" s="17"/>
      <c r="AF308" s="17">
        <v>7.6262654760553897E-2</v>
      </c>
      <c r="AG308" s="17">
        <v>8.4910001505355895E-2</v>
      </c>
      <c r="AH308" s="17">
        <v>0.141899802160462</v>
      </c>
      <c r="AI308" s="17"/>
      <c r="AJ308" s="17">
        <v>8.4762232576563401E-2</v>
      </c>
      <c r="AK308" s="17">
        <v>8.8463695285811397E-2</v>
      </c>
      <c r="AL308" s="17">
        <v>9.1058638749043394E-2</v>
      </c>
      <c r="AM308" s="17">
        <v>0.119400789768105</v>
      </c>
      <c r="AN308" s="17">
        <v>0.11534662923759501</v>
      </c>
      <c r="AO308" s="17"/>
      <c r="AP308" s="17">
        <v>8.6966110493522306E-2</v>
      </c>
      <c r="AQ308" s="17">
        <v>7.8662612357253206E-2</v>
      </c>
      <c r="AR308" s="17">
        <v>8.0408370727674094E-2</v>
      </c>
      <c r="AS308" s="17"/>
      <c r="AT308" s="17">
        <v>8.2883056008630093E-2</v>
      </c>
      <c r="AU308" s="17">
        <v>9.4310647635091893E-2</v>
      </c>
      <c r="AV308" s="17">
        <v>7.9869728136414603E-2</v>
      </c>
      <c r="AW308" s="17">
        <v>9.1212015289309195E-2</v>
      </c>
      <c r="AX308" s="17">
        <v>0.122394861611511</v>
      </c>
      <c r="AY308" s="17"/>
      <c r="AZ308" s="17">
        <v>0.141953479638916</v>
      </c>
      <c r="BA308" s="17">
        <v>0.17156268522497101</v>
      </c>
      <c r="BB308" s="17">
        <v>8.8016797962231996E-2</v>
      </c>
      <c r="BC308" s="17">
        <v>9.1504532149623702E-2</v>
      </c>
      <c r="BD308" s="17">
        <v>9.4877340671680604E-2</v>
      </c>
      <c r="BE308" s="17">
        <v>8.3061708747564203E-2</v>
      </c>
      <c r="BF308" s="17">
        <v>9.1341265447537706E-2</v>
      </c>
      <c r="BG308" s="17">
        <v>6.4709592527968401E-2</v>
      </c>
      <c r="BH308" s="17">
        <v>8.9938100470568799E-2</v>
      </c>
      <c r="BI308" s="17">
        <v>6.03275857511021E-2</v>
      </c>
      <c r="BJ308" s="17">
        <v>7.7971464794857198E-2</v>
      </c>
      <c r="BK308" s="17">
        <v>8.88422374886019E-2</v>
      </c>
      <c r="BL308" s="17">
        <v>5.1709171680364097E-2</v>
      </c>
      <c r="BM308" s="17">
        <v>0.103979166823576</v>
      </c>
      <c r="BN308" s="17">
        <v>4.3809263632282699E-2</v>
      </c>
      <c r="BO308" s="17">
        <v>8.2246555132263297E-2</v>
      </c>
      <c r="BP308" s="17"/>
      <c r="BQ308" s="17">
        <v>6.7320809803753295E-2</v>
      </c>
      <c r="BR308" s="17">
        <v>9.1303659417563507E-2</v>
      </c>
    </row>
    <row r="309" spans="2:70" x14ac:dyDescent="0.35">
      <c r="B309" t="s">
        <v>215</v>
      </c>
      <c r="C309" s="17">
        <v>2.0736065417557199E-2</v>
      </c>
      <c r="D309" s="17">
        <v>2.1663444838626499E-2</v>
      </c>
      <c r="E309" s="17">
        <v>1.9964279358949202E-2</v>
      </c>
      <c r="F309" s="17"/>
      <c r="G309" s="17">
        <v>2.6510687629761699E-2</v>
      </c>
      <c r="H309" s="17">
        <v>3.2227155556422797E-2</v>
      </c>
      <c r="I309" s="17">
        <v>2.1887494900022501E-2</v>
      </c>
      <c r="J309" s="17">
        <v>2.12388474526914E-2</v>
      </c>
      <c r="K309" s="17">
        <v>2.0096946459860199E-2</v>
      </c>
      <c r="L309" s="17">
        <v>6.6222299879312302E-3</v>
      </c>
      <c r="M309" s="17"/>
      <c r="N309" s="17">
        <v>1.5975563868632699E-2</v>
      </c>
      <c r="O309" s="17">
        <v>2.11745648379691E-2</v>
      </c>
      <c r="P309" s="17">
        <v>2.8491002747256199E-2</v>
      </c>
      <c r="Q309" s="17">
        <v>1.7833799495319699E-2</v>
      </c>
      <c r="R309" s="17"/>
      <c r="S309" s="17">
        <v>1.8235299780259302E-2</v>
      </c>
      <c r="T309" s="17">
        <v>1.44750983566599E-2</v>
      </c>
      <c r="U309" s="17">
        <v>9.2991169185078493E-3</v>
      </c>
      <c r="V309" s="17">
        <v>3.2189860472472402E-2</v>
      </c>
      <c r="W309" s="17">
        <v>2.0536605180502501E-2</v>
      </c>
      <c r="X309" s="17">
        <v>1.5999598046446802E-2</v>
      </c>
      <c r="Y309" s="17">
        <v>1.6216470334638199E-2</v>
      </c>
      <c r="Z309" s="17">
        <v>1.7354598660288101E-2</v>
      </c>
      <c r="AA309" s="17">
        <v>2.68363632966554E-2</v>
      </c>
      <c r="AB309" s="17">
        <v>3.3108485513887301E-2</v>
      </c>
      <c r="AC309" s="17">
        <v>3.1147023647355599E-2</v>
      </c>
      <c r="AD309" s="17">
        <v>1.0056131256229299E-2</v>
      </c>
      <c r="AE309" s="17"/>
      <c r="AF309" s="17">
        <v>1.9058935218068399E-2</v>
      </c>
      <c r="AG309" s="17">
        <v>2.1852179788905898E-2</v>
      </c>
      <c r="AH309" s="17">
        <v>1.8257744034276501E-2</v>
      </c>
      <c r="AI309" s="17"/>
      <c r="AJ309" s="17">
        <v>1.8329256647105399E-2</v>
      </c>
      <c r="AK309" s="17">
        <v>2.4111365851987001E-2</v>
      </c>
      <c r="AL309" s="17">
        <v>2.4009719969408601E-2</v>
      </c>
      <c r="AM309" s="17">
        <v>0</v>
      </c>
      <c r="AN309" s="17">
        <v>1.6171216698831099E-2</v>
      </c>
      <c r="AO309" s="17"/>
      <c r="AP309" s="17">
        <v>2.01738384359538E-2</v>
      </c>
      <c r="AQ309" s="17">
        <v>2.0664602969989301E-2</v>
      </c>
      <c r="AR309" s="17">
        <v>3.1337100681662101E-2</v>
      </c>
      <c r="AS309" s="17"/>
      <c r="AT309" s="17">
        <v>2.0558036077476301E-2</v>
      </c>
      <c r="AU309" s="17">
        <v>1.9069486195356301E-2</v>
      </c>
      <c r="AV309" s="17">
        <v>2.3107417480191898E-2</v>
      </c>
      <c r="AW309" s="17">
        <v>2.3357788524757499E-2</v>
      </c>
      <c r="AX309" s="17">
        <v>3.42961563389678E-2</v>
      </c>
      <c r="AY309" s="17"/>
      <c r="AZ309" s="17">
        <v>0</v>
      </c>
      <c r="BA309" s="17">
        <v>1.45238347203609E-2</v>
      </c>
      <c r="BB309" s="17">
        <v>1.1709494022527E-2</v>
      </c>
      <c r="BC309" s="17">
        <v>9.9039281112334402E-3</v>
      </c>
      <c r="BD309" s="17">
        <v>2.3114330539794701E-2</v>
      </c>
      <c r="BE309" s="17">
        <v>2.1249994422795401E-2</v>
      </c>
      <c r="BF309" s="17">
        <v>5.9681271159906903E-3</v>
      </c>
      <c r="BG309" s="17">
        <v>3.27845694929121E-2</v>
      </c>
      <c r="BH309" s="17">
        <v>3.6527861146867499E-2</v>
      </c>
      <c r="BI309" s="17">
        <v>2.98497241620088E-2</v>
      </c>
      <c r="BJ309" s="17">
        <v>5.87105124581254E-3</v>
      </c>
      <c r="BK309" s="17">
        <v>2.9499450629834299E-2</v>
      </c>
      <c r="BL309" s="17">
        <v>2.6253959315329901E-2</v>
      </c>
      <c r="BM309" s="17">
        <v>4.2977890299637098E-2</v>
      </c>
      <c r="BN309" s="17">
        <v>2.1957952705854399E-2</v>
      </c>
      <c r="BO309" s="17">
        <v>1.22471999573636E-2</v>
      </c>
      <c r="BP309" s="17"/>
      <c r="BQ309" s="17">
        <v>1.5930640893834998E-2</v>
      </c>
      <c r="BR309" s="17">
        <v>2.2661040221170499E-2</v>
      </c>
    </row>
    <row r="310" spans="2:70" x14ac:dyDescent="0.35">
      <c r="B310" t="s">
        <v>216</v>
      </c>
      <c r="C310" s="17">
        <v>9.5142074385405305E-3</v>
      </c>
      <c r="D310" s="17">
        <v>8.0593129091447897E-3</v>
      </c>
      <c r="E310" s="17">
        <v>1.09951192584471E-2</v>
      </c>
      <c r="F310" s="17"/>
      <c r="G310" s="17">
        <v>1.6053099878074299E-2</v>
      </c>
      <c r="H310" s="17">
        <v>1.2016527494715001E-2</v>
      </c>
      <c r="I310" s="17">
        <v>7.2090277976980498E-3</v>
      </c>
      <c r="J310" s="17">
        <v>7.5111468271364503E-3</v>
      </c>
      <c r="K310" s="17">
        <v>7.3252601504275403E-3</v>
      </c>
      <c r="L310" s="17">
        <v>8.11380034854455E-3</v>
      </c>
      <c r="M310" s="17"/>
      <c r="N310" s="17">
        <v>1.0682431873910599E-2</v>
      </c>
      <c r="O310" s="17">
        <v>5.2097844885393204E-3</v>
      </c>
      <c r="P310" s="17">
        <v>5.1612378443299904E-3</v>
      </c>
      <c r="Q310" s="17">
        <v>1.6679118432998401E-2</v>
      </c>
      <c r="R310" s="17"/>
      <c r="S310" s="17">
        <v>1.82391135935457E-2</v>
      </c>
      <c r="T310" s="17">
        <v>9.5926686103756896E-3</v>
      </c>
      <c r="U310" s="17">
        <v>1.29086437035346E-2</v>
      </c>
      <c r="V310" s="17">
        <v>6.2889704843362296E-3</v>
      </c>
      <c r="W310" s="17">
        <v>3.1937081063213202E-3</v>
      </c>
      <c r="X310" s="17">
        <v>1.05164127206775E-2</v>
      </c>
      <c r="Y310" s="17">
        <v>1.06940885952569E-2</v>
      </c>
      <c r="Z310" s="17">
        <v>0</v>
      </c>
      <c r="AA310" s="17">
        <v>9.6733668023132897E-3</v>
      </c>
      <c r="AB310" s="17">
        <v>8.8928928195289997E-3</v>
      </c>
      <c r="AC310" s="17">
        <v>4.4612353318151301E-3</v>
      </c>
      <c r="AD310" s="17">
        <v>0</v>
      </c>
      <c r="AE310" s="17"/>
      <c r="AF310" s="17">
        <v>1.2470981370208E-2</v>
      </c>
      <c r="AG310" s="17">
        <v>6.2638512408220801E-3</v>
      </c>
      <c r="AH310" s="17">
        <v>1.54290953023688E-2</v>
      </c>
      <c r="AI310" s="17"/>
      <c r="AJ310" s="17">
        <v>7.8346928746253295E-3</v>
      </c>
      <c r="AK310" s="17">
        <v>1.6023959762778098E-2</v>
      </c>
      <c r="AL310" s="17">
        <v>1.0485027348212999E-2</v>
      </c>
      <c r="AM310" s="17">
        <v>0</v>
      </c>
      <c r="AN310" s="17">
        <v>5.0563492216470999E-3</v>
      </c>
      <c r="AO310" s="17"/>
      <c r="AP310" s="17">
        <v>1.1217863387093199E-2</v>
      </c>
      <c r="AQ310" s="17">
        <v>9.5937583396174305E-3</v>
      </c>
      <c r="AR310" s="17">
        <v>1.3903400182128701E-2</v>
      </c>
      <c r="AS310" s="17"/>
      <c r="AT310" s="17">
        <v>1.1272961582844699E-2</v>
      </c>
      <c r="AU310" s="17">
        <v>8.0819044147762992E-3</v>
      </c>
      <c r="AV310" s="17">
        <v>6.2392942204634897E-3</v>
      </c>
      <c r="AW310" s="17">
        <v>1.9265791757856601E-2</v>
      </c>
      <c r="AX310" s="17">
        <v>1.32586573187955E-2</v>
      </c>
      <c r="AY310" s="17"/>
      <c r="AZ310" s="17">
        <v>0</v>
      </c>
      <c r="BA310" s="17">
        <v>5.1155141418294204E-3</v>
      </c>
      <c r="BB310" s="17">
        <v>4.4448985913989204E-3</v>
      </c>
      <c r="BC310" s="17">
        <v>8.3185319021101198E-3</v>
      </c>
      <c r="BD310" s="17">
        <v>2.8105429504690499E-2</v>
      </c>
      <c r="BE310" s="17">
        <v>9.7945361297217398E-3</v>
      </c>
      <c r="BF310" s="17">
        <v>4.5643551055704603E-3</v>
      </c>
      <c r="BG310" s="17">
        <v>1.27800089947437E-2</v>
      </c>
      <c r="BH310" s="17">
        <v>7.29769938054822E-3</v>
      </c>
      <c r="BI310" s="17">
        <v>8.1352946406907291E-3</v>
      </c>
      <c r="BJ310" s="17">
        <v>3.4715441055994199E-3</v>
      </c>
      <c r="BK310" s="17">
        <v>2.1162627929742599E-2</v>
      </c>
      <c r="BL310" s="17">
        <v>0</v>
      </c>
      <c r="BM310" s="17">
        <v>0</v>
      </c>
      <c r="BN310" s="17">
        <v>1.9945931764428999E-2</v>
      </c>
      <c r="BO310" s="17">
        <v>6.1097787252501999E-3</v>
      </c>
      <c r="BP310" s="17"/>
      <c r="BQ310" s="17">
        <v>5.7851847139030804E-3</v>
      </c>
      <c r="BR310" s="17">
        <v>1.15982452913693E-2</v>
      </c>
    </row>
    <row r="311" spans="2:70" x14ac:dyDescent="0.35">
      <c r="B311" t="s">
        <v>140</v>
      </c>
      <c r="C311" s="17">
        <v>1.2104272652870901E-2</v>
      </c>
      <c r="D311" s="17">
        <v>1.1357007411077201E-2</v>
      </c>
      <c r="E311" s="17">
        <v>1.29112693450992E-2</v>
      </c>
      <c r="F311" s="17"/>
      <c r="G311" s="17">
        <v>2.4846919527106399E-2</v>
      </c>
      <c r="H311" s="17">
        <v>1.01944388856512E-2</v>
      </c>
      <c r="I311" s="17">
        <v>1.07281512032324E-2</v>
      </c>
      <c r="J311" s="17">
        <v>8.9285119444688799E-3</v>
      </c>
      <c r="K311" s="17">
        <v>8.4440600228398392E-3</v>
      </c>
      <c r="L311" s="17">
        <v>1.13482895709348E-2</v>
      </c>
      <c r="M311" s="17"/>
      <c r="N311" s="17">
        <v>1.32890850621329E-2</v>
      </c>
      <c r="O311" s="17">
        <v>1.22973029920213E-2</v>
      </c>
      <c r="P311" s="17">
        <v>8.9394435116199097E-3</v>
      </c>
      <c r="Q311" s="17">
        <v>1.3566521917279001E-2</v>
      </c>
      <c r="R311" s="17"/>
      <c r="S311" s="17">
        <v>2.3505322631214499E-2</v>
      </c>
      <c r="T311" s="17">
        <v>8.2631940549374502E-3</v>
      </c>
      <c r="U311" s="17">
        <v>2.9748387326349198E-3</v>
      </c>
      <c r="V311" s="17">
        <v>5.5864742630704197E-3</v>
      </c>
      <c r="W311" s="17">
        <v>1.6326538008912799E-2</v>
      </c>
      <c r="X311" s="17">
        <v>1.3424607874301E-2</v>
      </c>
      <c r="Y311" s="17">
        <v>1.09006664680953E-2</v>
      </c>
      <c r="Z311" s="17">
        <v>7.2267756458373397E-3</v>
      </c>
      <c r="AA311" s="17">
        <v>7.9166228618469496E-3</v>
      </c>
      <c r="AB311" s="17">
        <v>1.6374609648176199E-2</v>
      </c>
      <c r="AC311" s="17">
        <v>2.2764741684945699E-2</v>
      </c>
      <c r="AD311" s="17">
        <v>0</v>
      </c>
      <c r="AE311" s="17"/>
      <c r="AF311" s="17">
        <v>1.25647320435711E-2</v>
      </c>
      <c r="AG311" s="17">
        <v>5.6606868804615403E-3</v>
      </c>
      <c r="AH311" s="17">
        <v>2.4750907991308298E-2</v>
      </c>
      <c r="AI311" s="17"/>
      <c r="AJ311" s="17">
        <v>1.27933127505384E-2</v>
      </c>
      <c r="AK311" s="17">
        <v>7.7029485941858596E-3</v>
      </c>
      <c r="AL311" s="17">
        <v>4.2346732591492702E-3</v>
      </c>
      <c r="AM311" s="17">
        <v>6.1283130011518902E-2</v>
      </c>
      <c r="AN311" s="17">
        <v>1.46325829070416E-2</v>
      </c>
      <c r="AO311" s="17"/>
      <c r="AP311" s="17">
        <v>8.96536120212282E-3</v>
      </c>
      <c r="AQ311" s="17">
        <v>8.4382285314236194E-3</v>
      </c>
      <c r="AR311" s="17">
        <v>1.40235315383767E-2</v>
      </c>
      <c r="AS311" s="17"/>
      <c r="AT311" s="17">
        <v>9.9950934058961206E-3</v>
      </c>
      <c r="AU311" s="17">
        <v>1.2152088517260301E-2</v>
      </c>
      <c r="AV311" s="17">
        <v>1.35774985327261E-2</v>
      </c>
      <c r="AW311" s="17">
        <v>1.37023091110649E-2</v>
      </c>
      <c r="AX311" s="17">
        <v>1.6124147153224098E-2</v>
      </c>
      <c r="AY311" s="17"/>
      <c r="AZ311" s="17">
        <v>2.4181111321882699E-2</v>
      </c>
      <c r="BA311" s="17">
        <v>1.5099420027736401E-2</v>
      </c>
      <c r="BB311" s="17">
        <v>3.2658302865665799E-3</v>
      </c>
      <c r="BC311" s="17">
        <v>1.1581415765849E-2</v>
      </c>
      <c r="BD311" s="17">
        <v>7.2344324161386E-3</v>
      </c>
      <c r="BE311" s="17">
        <v>7.8148436806773601E-3</v>
      </c>
      <c r="BF311" s="17">
        <v>9.5769860658255195E-3</v>
      </c>
      <c r="BG311" s="17">
        <v>1.5766042612582399E-2</v>
      </c>
      <c r="BH311" s="17">
        <v>3.7046152025903101E-3</v>
      </c>
      <c r="BI311" s="17">
        <v>1.15691157303279E-2</v>
      </c>
      <c r="BJ311" s="17">
        <v>9.0206891640041593E-3</v>
      </c>
      <c r="BK311" s="17">
        <v>1.6177897440158E-2</v>
      </c>
      <c r="BL311" s="17">
        <v>2.1664231342069799E-2</v>
      </c>
      <c r="BM311" s="17">
        <v>3.7314448512858797E-2</v>
      </c>
      <c r="BN311" s="17">
        <v>0</v>
      </c>
      <c r="BO311" s="17">
        <v>2.77650014854296E-2</v>
      </c>
      <c r="BP311" s="17"/>
      <c r="BQ311" s="17">
        <v>9.2537944724890592E-3</v>
      </c>
      <c r="BR311" s="17">
        <v>1.22049006767837E-2</v>
      </c>
    </row>
    <row r="312" spans="2:70" x14ac:dyDescent="0.35">
      <c r="B312" t="s">
        <v>129</v>
      </c>
      <c r="C312" s="17">
        <v>3.4957333308714401E-3</v>
      </c>
      <c r="D312" s="17">
        <v>5.1564912302846603E-3</v>
      </c>
      <c r="E312" s="17">
        <v>1.8975062723526599E-3</v>
      </c>
      <c r="F312" s="17"/>
      <c r="G312" s="17">
        <v>4.1591735785531303E-3</v>
      </c>
      <c r="H312" s="17">
        <v>8.2384589475098403E-3</v>
      </c>
      <c r="I312" s="17">
        <v>5.76270826539391E-3</v>
      </c>
      <c r="J312" s="17">
        <v>1.6398886369893501E-3</v>
      </c>
      <c r="K312" s="17">
        <v>0</v>
      </c>
      <c r="L312" s="17">
        <v>1.2041653628496699E-3</v>
      </c>
      <c r="M312" s="17"/>
      <c r="N312" s="17">
        <v>8.43742824391519E-4</v>
      </c>
      <c r="O312" s="17">
        <v>4.4865655094607102E-3</v>
      </c>
      <c r="P312" s="17">
        <v>3.58156512914889E-3</v>
      </c>
      <c r="Q312" s="17">
        <v>5.3003209951326602E-3</v>
      </c>
      <c r="R312" s="17"/>
      <c r="S312" s="17">
        <v>0</v>
      </c>
      <c r="T312" s="17">
        <v>3.6508488095154099E-3</v>
      </c>
      <c r="U312" s="17">
        <v>5.5911028959317599E-3</v>
      </c>
      <c r="V312" s="17">
        <v>0</v>
      </c>
      <c r="W312" s="17">
        <v>3.7341431776576998E-3</v>
      </c>
      <c r="X312" s="17">
        <v>8.1215272535817007E-3</v>
      </c>
      <c r="Y312" s="17">
        <v>0</v>
      </c>
      <c r="Z312" s="17">
        <v>5.3104136059347502E-3</v>
      </c>
      <c r="AA312" s="17">
        <v>2.5499788122911502E-3</v>
      </c>
      <c r="AB312" s="17">
        <v>5.9106494649358498E-3</v>
      </c>
      <c r="AC312" s="17">
        <v>5.0242707828292302E-3</v>
      </c>
      <c r="AD312" s="17">
        <v>1.02099004870358E-2</v>
      </c>
      <c r="AE312" s="17"/>
      <c r="AF312" s="17">
        <v>4.0780357466765104E-3</v>
      </c>
      <c r="AG312" s="17">
        <v>2.4889292761293398E-3</v>
      </c>
      <c r="AH312" s="17">
        <v>3.1667022102643298E-3</v>
      </c>
      <c r="AI312" s="17"/>
      <c r="AJ312" s="17">
        <v>1.5556485810339E-3</v>
      </c>
      <c r="AK312" s="17">
        <v>2.8707497917895698E-3</v>
      </c>
      <c r="AL312" s="17">
        <v>6.6654753903142398E-3</v>
      </c>
      <c r="AM312" s="17">
        <v>0</v>
      </c>
      <c r="AN312" s="17">
        <v>1.7821609560927599E-3</v>
      </c>
      <c r="AO312" s="17"/>
      <c r="AP312" s="17">
        <v>1.2253213009265501E-3</v>
      </c>
      <c r="AQ312" s="17">
        <v>2.3780912518830302E-3</v>
      </c>
      <c r="AR312" s="17">
        <v>8.2615552998801193E-3</v>
      </c>
      <c r="AS312" s="17"/>
      <c r="AT312" s="17">
        <v>2.98304421150994E-3</v>
      </c>
      <c r="AU312" s="17">
        <v>4.3679465540970202E-3</v>
      </c>
      <c r="AV312" s="17">
        <v>2.69194354578849E-3</v>
      </c>
      <c r="AW312" s="17">
        <v>2.10066261789912E-3</v>
      </c>
      <c r="AX312" s="17">
        <v>0</v>
      </c>
      <c r="AY312" s="17"/>
      <c r="AZ312" s="17">
        <v>3.71241742967863E-2</v>
      </c>
      <c r="BA312" s="17">
        <v>4.7789419184280299E-3</v>
      </c>
      <c r="BB312" s="17">
        <v>4.2077363035168003E-3</v>
      </c>
      <c r="BC312" s="17">
        <v>7.5231742277359799E-3</v>
      </c>
      <c r="BD312" s="17">
        <v>2.38989849543106E-3</v>
      </c>
      <c r="BE312" s="17">
        <v>3.8492611130000599E-3</v>
      </c>
      <c r="BF312" s="17">
        <v>0</v>
      </c>
      <c r="BG312" s="17">
        <v>0</v>
      </c>
      <c r="BH312" s="17">
        <v>0</v>
      </c>
      <c r="BI312" s="17">
        <v>0</v>
      </c>
      <c r="BJ312" s="17">
        <v>5.6749244486587096E-3</v>
      </c>
      <c r="BK312" s="17">
        <v>5.0617720103426304E-3</v>
      </c>
      <c r="BL312" s="17">
        <v>0</v>
      </c>
      <c r="BM312" s="17">
        <v>0</v>
      </c>
      <c r="BN312" s="17">
        <v>1.1275927458487E-2</v>
      </c>
      <c r="BO312" s="17">
        <v>0</v>
      </c>
      <c r="BP312" s="17"/>
      <c r="BQ312" s="17">
        <v>1.64729459324642E-3</v>
      </c>
      <c r="BR312" s="17">
        <v>3.6891843963416E-3</v>
      </c>
    </row>
    <row r="313" spans="2:70" x14ac:dyDescent="0.35">
      <c r="B313" t="s">
        <v>141</v>
      </c>
      <c r="C313" s="17">
        <v>0.86712024973525403</v>
      </c>
      <c r="D313" s="17">
        <v>0.85796577131046803</v>
      </c>
      <c r="E313" s="17">
        <v>0.87660292553316799</v>
      </c>
      <c r="F313" s="17"/>
      <c r="G313" s="17">
        <v>0.82684001013198605</v>
      </c>
      <c r="H313" s="17">
        <v>0.85017274235624396</v>
      </c>
      <c r="I313" s="17">
        <v>0.87741188133113401</v>
      </c>
      <c r="J313" s="17">
        <v>0.88631751155935501</v>
      </c>
      <c r="K313" s="17">
        <v>0.85781728189579298</v>
      </c>
      <c r="L313" s="17">
        <v>0.88984658052696997</v>
      </c>
      <c r="M313" s="17"/>
      <c r="N313" s="17">
        <v>0.88342925858895305</v>
      </c>
      <c r="O313" s="17">
        <v>0.87103118941540802</v>
      </c>
      <c r="P313" s="17">
        <v>0.860961306856599</v>
      </c>
      <c r="Q313" s="17">
        <v>0.85016871752291501</v>
      </c>
      <c r="R313" s="17"/>
      <c r="S313" s="17">
        <v>0.85798424133018802</v>
      </c>
      <c r="T313" s="17">
        <v>0.88163238386976905</v>
      </c>
      <c r="U313" s="17">
        <v>0.88196278524480498</v>
      </c>
      <c r="V313" s="17">
        <v>0.85593605275638796</v>
      </c>
      <c r="W313" s="17">
        <v>0.85474635872877003</v>
      </c>
      <c r="X313" s="17">
        <v>0.86735378828618803</v>
      </c>
      <c r="Y313" s="17">
        <v>0.87035334890625304</v>
      </c>
      <c r="Z313" s="17">
        <v>0.88916269348202603</v>
      </c>
      <c r="AA313" s="17">
        <v>0.85609637117110904</v>
      </c>
      <c r="AB313" s="17">
        <v>0.85201344492350595</v>
      </c>
      <c r="AC313" s="17">
        <v>0.87294941964857897</v>
      </c>
      <c r="AD313" s="17">
        <v>0.90715187662789698</v>
      </c>
      <c r="AE313" s="17"/>
      <c r="AF313" s="17">
        <v>0.87556466086092199</v>
      </c>
      <c r="AG313" s="17">
        <v>0.87882435130832504</v>
      </c>
      <c r="AH313" s="17">
        <v>0.79649574830131997</v>
      </c>
      <c r="AI313" s="17"/>
      <c r="AJ313" s="17">
        <v>0.87472485657013399</v>
      </c>
      <c r="AK313" s="17">
        <v>0.86082728071344805</v>
      </c>
      <c r="AL313" s="17">
        <v>0.86354646528387102</v>
      </c>
      <c r="AM313" s="17">
        <v>0.81931608022037605</v>
      </c>
      <c r="AN313" s="17">
        <v>0.84701106097879297</v>
      </c>
      <c r="AO313" s="17"/>
      <c r="AP313" s="17">
        <v>0.87145150518038095</v>
      </c>
      <c r="AQ313" s="17">
        <v>0.88026270654983296</v>
      </c>
      <c r="AR313" s="17">
        <v>0.85206604157027799</v>
      </c>
      <c r="AS313" s="17"/>
      <c r="AT313" s="17">
        <v>0.872307808713643</v>
      </c>
      <c r="AU313" s="17">
        <v>0.86201792668341803</v>
      </c>
      <c r="AV313" s="17">
        <v>0.87451411808441504</v>
      </c>
      <c r="AW313" s="17">
        <v>0.85036143269911302</v>
      </c>
      <c r="AX313" s="17">
        <v>0.81392617757750196</v>
      </c>
      <c r="AY313" s="17"/>
      <c r="AZ313" s="17">
        <v>0.79674123474241498</v>
      </c>
      <c r="BA313" s="17">
        <v>0.78891960396667404</v>
      </c>
      <c r="BB313" s="17">
        <v>0.888355242833759</v>
      </c>
      <c r="BC313" s="17">
        <v>0.87116841784344801</v>
      </c>
      <c r="BD313" s="17">
        <v>0.844278568372264</v>
      </c>
      <c r="BE313" s="17">
        <v>0.87422965590624102</v>
      </c>
      <c r="BF313" s="17">
        <v>0.88854926626507602</v>
      </c>
      <c r="BG313" s="17">
        <v>0.87395978637179295</v>
      </c>
      <c r="BH313" s="17">
        <v>0.862531723799425</v>
      </c>
      <c r="BI313" s="17">
        <v>0.89011827971587099</v>
      </c>
      <c r="BJ313" s="17">
        <v>0.897990326241068</v>
      </c>
      <c r="BK313" s="17">
        <v>0.83925601450132103</v>
      </c>
      <c r="BL313" s="17">
        <v>0.90037263766223596</v>
      </c>
      <c r="BM313" s="17">
        <v>0.81572849436392803</v>
      </c>
      <c r="BN313" s="17">
        <v>0.90301092443894704</v>
      </c>
      <c r="BO313" s="17">
        <v>0.87163146469969299</v>
      </c>
      <c r="BP313" s="17"/>
      <c r="BQ313" s="17">
        <v>0.90006227552277296</v>
      </c>
      <c r="BR313" s="17">
        <v>0.85854296999677104</v>
      </c>
    </row>
    <row r="314" spans="2:70" x14ac:dyDescent="0.35">
      <c r="B314" t="s">
        <v>142</v>
      </c>
      <c r="C314" s="17">
        <v>4.2354545508968597E-2</v>
      </c>
      <c r="D314" s="17">
        <v>4.1079765158848501E-2</v>
      </c>
      <c r="E314" s="17">
        <v>4.3870667962495502E-2</v>
      </c>
      <c r="F314" s="17"/>
      <c r="G314" s="17">
        <v>6.7410707034942396E-2</v>
      </c>
      <c r="H314" s="17">
        <v>5.4438121936788902E-2</v>
      </c>
      <c r="I314" s="17">
        <v>3.9824673900952998E-2</v>
      </c>
      <c r="J314" s="17">
        <v>3.76785062242967E-2</v>
      </c>
      <c r="K314" s="17">
        <v>3.58662666331276E-2</v>
      </c>
      <c r="L314" s="17">
        <v>2.60843199074106E-2</v>
      </c>
      <c r="M314" s="17"/>
      <c r="N314" s="17">
        <v>3.9947080804676301E-2</v>
      </c>
      <c r="O314" s="17">
        <v>3.86816523185297E-2</v>
      </c>
      <c r="P314" s="17">
        <v>4.2591684103206101E-2</v>
      </c>
      <c r="Q314" s="17">
        <v>4.8079439845597101E-2</v>
      </c>
      <c r="R314" s="17"/>
      <c r="S314" s="17">
        <v>5.9979736005019497E-2</v>
      </c>
      <c r="T314" s="17">
        <v>3.2330961021972998E-2</v>
      </c>
      <c r="U314" s="17">
        <v>2.5182599354677399E-2</v>
      </c>
      <c r="V314" s="17">
        <v>4.4065305219879003E-2</v>
      </c>
      <c r="W314" s="17">
        <v>4.0056851295736703E-2</v>
      </c>
      <c r="X314" s="17">
        <v>3.9940618641425299E-2</v>
      </c>
      <c r="Y314" s="17">
        <v>3.7811225397990401E-2</v>
      </c>
      <c r="Z314" s="17">
        <v>2.45813743061255E-2</v>
      </c>
      <c r="AA314" s="17">
        <v>4.4426352960815603E-2</v>
      </c>
      <c r="AB314" s="17">
        <v>5.8375987981592499E-2</v>
      </c>
      <c r="AC314" s="17">
        <v>5.8373000664116499E-2</v>
      </c>
      <c r="AD314" s="17">
        <v>1.0056131256229299E-2</v>
      </c>
      <c r="AE314" s="17"/>
      <c r="AF314" s="17">
        <v>4.4094648631847498E-2</v>
      </c>
      <c r="AG314" s="17">
        <v>3.3776717910189498E-2</v>
      </c>
      <c r="AH314" s="17">
        <v>5.84377473279536E-2</v>
      </c>
      <c r="AI314" s="17"/>
      <c r="AJ314" s="17">
        <v>3.89572622722692E-2</v>
      </c>
      <c r="AK314" s="17">
        <v>4.7838274208951002E-2</v>
      </c>
      <c r="AL314" s="17">
        <v>3.8729420576770902E-2</v>
      </c>
      <c r="AM314" s="17">
        <v>6.1283130011518902E-2</v>
      </c>
      <c r="AN314" s="17">
        <v>3.5860148827519797E-2</v>
      </c>
      <c r="AO314" s="17"/>
      <c r="AP314" s="17">
        <v>4.0357063025169802E-2</v>
      </c>
      <c r="AQ314" s="17">
        <v>3.8696589841030402E-2</v>
      </c>
      <c r="AR314" s="17">
        <v>5.9264032402167599E-2</v>
      </c>
      <c r="AS314" s="17"/>
      <c r="AT314" s="17">
        <v>4.1826091066217097E-2</v>
      </c>
      <c r="AU314" s="17">
        <v>3.9303479127392897E-2</v>
      </c>
      <c r="AV314" s="17">
        <v>4.2924210233381499E-2</v>
      </c>
      <c r="AW314" s="17">
        <v>5.6325889393679003E-2</v>
      </c>
      <c r="AX314" s="17">
        <v>6.3678960810987395E-2</v>
      </c>
      <c r="AY314" s="17"/>
      <c r="AZ314" s="17">
        <v>2.4181111321882699E-2</v>
      </c>
      <c r="BA314" s="17">
        <v>3.4738768889926802E-2</v>
      </c>
      <c r="BB314" s="17">
        <v>1.9420222900492501E-2</v>
      </c>
      <c r="BC314" s="17">
        <v>2.98038757791926E-2</v>
      </c>
      <c r="BD314" s="17">
        <v>5.8454192460623798E-2</v>
      </c>
      <c r="BE314" s="17">
        <v>3.8859374233194501E-2</v>
      </c>
      <c r="BF314" s="17">
        <v>2.01094682873867E-2</v>
      </c>
      <c r="BG314" s="17">
        <v>6.1330621100238202E-2</v>
      </c>
      <c r="BH314" s="17">
        <v>4.7530175730006001E-2</v>
      </c>
      <c r="BI314" s="17">
        <v>4.95541345330274E-2</v>
      </c>
      <c r="BJ314" s="17">
        <v>1.8363284515416099E-2</v>
      </c>
      <c r="BK314" s="17">
        <v>6.6839975999734902E-2</v>
      </c>
      <c r="BL314" s="17">
        <v>4.7918190657399599E-2</v>
      </c>
      <c r="BM314" s="17">
        <v>8.0292338812495895E-2</v>
      </c>
      <c r="BN314" s="17">
        <v>4.1903884470283398E-2</v>
      </c>
      <c r="BO314" s="17">
        <v>4.6121980168043301E-2</v>
      </c>
      <c r="BP314" s="17"/>
      <c r="BQ314" s="17">
        <v>3.0969620080227099E-2</v>
      </c>
      <c r="BR314" s="17">
        <v>4.6464186189323499E-2</v>
      </c>
    </row>
    <row r="315" spans="2:70" x14ac:dyDescent="0.35">
      <c r="B315" t="s">
        <v>143</v>
      </c>
      <c r="C315" s="17">
        <v>0.82476570422628503</v>
      </c>
      <c r="D315" s="17">
        <v>0.81688600615161899</v>
      </c>
      <c r="E315" s="17">
        <v>0.83273225757067304</v>
      </c>
      <c r="F315" s="17"/>
      <c r="G315" s="17">
        <v>0.75942930309704304</v>
      </c>
      <c r="H315" s="17">
        <v>0.79573462041945497</v>
      </c>
      <c r="I315" s="17">
        <v>0.837587207430181</v>
      </c>
      <c r="J315" s="17">
        <v>0.84863900533505798</v>
      </c>
      <c r="K315" s="17">
        <v>0.82195101526266501</v>
      </c>
      <c r="L315" s="17">
        <v>0.86376226061955896</v>
      </c>
      <c r="M315" s="17"/>
      <c r="N315" s="17">
        <v>0.84348217778427703</v>
      </c>
      <c r="O315" s="17">
        <v>0.83234953709687798</v>
      </c>
      <c r="P315" s="17">
        <v>0.81836962275339298</v>
      </c>
      <c r="Q315" s="17">
        <v>0.80208927767731797</v>
      </c>
      <c r="R315" s="17"/>
      <c r="S315" s="17">
        <v>0.79800450532516898</v>
      </c>
      <c r="T315" s="17">
        <v>0.84930142284779597</v>
      </c>
      <c r="U315" s="17">
        <v>0.85678018589012805</v>
      </c>
      <c r="V315" s="17">
        <v>0.81187074753650901</v>
      </c>
      <c r="W315" s="17">
        <v>0.81468950743303403</v>
      </c>
      <c r="X315" s="17">
        <v>0.82741316964476297</v>
      </c>
      <c r="Y315" s="17">
        <v>0.83254212350826295</v>
      </c>
      <c r="Z315" s="17">
        <v>0.86458131917590098</v>
      </c>
      <c r="AA315" s="17">
        <v>0.81167001821029405</v>
      </c>
      <c r="AB315" s="17">
        <v>0.79363745694191301</v>
      </c>
      <c r="AC315" s="17">
        <v>0.81457641898446198</v>
      </c>
      <c r="AD315" s="17">
        <v>0.89709574537166803</v>
      </c>
      <c r="AE315" s="17"/>
      <c r="AF315" s="17">
        <v>0.83147001222907502</v>
      </c>
      <c r="AG315" s="17">
        <v>0.84504763339813604</v>
      </c>
      <c r="AH315" s="17">
        <v>0.73805800097336605</v>
      </c>
      <c r="AI315" s="17"/>
      <c r="AJ315" s="17">
        <v>0.83576759429786396</v>
      </c>
      <c r="AK315" s="17">
        <v>0.81298900650449701</v>
      </c>
      <c r="AL315" s="17">
        <v>0.82481704470710104</v>
      </c>
      <c r="AM315" s="17">
        <v>0.75803295020885697</v>
      </c>
      <c r="AN315" s="17">
        <v>0.811150912151273</v>
      </c>
      <c r="AO315" s="17"/>
      <c r="AP315" s="17">
        <v>0.831094442155212</v>
      </c>
      <c r="AQ315" s="17">
        <v>0.84156611670880299</v>
      </c>
      <c r="AR315" s="17">
        <v>0.79280200916811105</v>
      </c>
      <c r="AS315" s="17"/>
      <c r="AT315" s="17">
        <v>0.83048171764742595</v>
      </c>
      <c r="AU315" s="17">
        <v>0.82271444755602596</v>
      </c>
      <c r="AV315" s="17">
        <v>0.83158990785103404</v>
      </c>
      <c r="AW315" s="17">
        <v>0.79403554330543402</v>
      </c>
      <c r="AX315" s="17">
        <v>0.75024721676651496</v>
      </c>
      <c r="AY315" s="17"/>
      <c r="AZ315" s="17">
        <v>0.77256012342053204</v>
      </c>
      <c r="BA315" s="17">
        <v>0.75418083507674805</v>
      </c>
      <c r="BB315" s="17">
        <v>0.86893501993326605</v>
      </c>
      <c r="BC315" s="17">
        <v>0.84136454206425504</v>
      </c>
      <c r="BD315" s="17">
        <v>0.785824375911641</v>
      </c>
      <c r="BE315" s="17">
        <v>0.83537028167304705</v>
      </c>
      <c r="BF315" s="17">
        <v>0.868439797977689</v>
      </c>
      <c r="BG315" s="17">
        <v>0.81262916527155504</v>
      </c>
      <c r="BH315" s="17">
        <v>0.81500154806941905</v>
      </c>
      <c r="BI315" s="17">
        <v>0.84056414518284295</v>
      </c>
      <c r="BJ315" s="17">
        <v>0.87962704172565198</v>
      </c>
      <c r="BK315" s="17">
        <v>0.77241603850158602</v>
      </c>
      <c r="BL315" s="17">
        <v>0.85245444700483697</v>
      </c>
      <c r="BM315" s="17">
        <v>0.73543615555143305</v>
      </c>
      <c r="BN315" s="17">
        <v>0.861107039968663</v>
      </c>
      <c r="BO315" s="17">
        <v>0.82550948453164996</v>
      </c>
      <c r="BP315" s="17"/>
      <c r="BQ315" s="17">
        <v>0.86909265544254599</v>
      </c>
      <c r="BR315" s="17">
        <v>0.81207878380744802</v>
      </c>
    </row>
    <row r="316" spans="2:70" x14ac:dyDescent="0.35">
      <c r="C316" s="17"/>
      <c r="D316" s="17"/>
      <c r="E316" s="17"/>
      <c r="F316" s="17"/>
      <c r="G316" s="17"/>
      <c r="H316" s="17"/>
      <c r="I316" s="17"/>
      <c r="J316" s="17"/>
      <c r="K316" s="17"/>
      <c r="L316" s="17"/>
      <c r="M316" s="17"/>
      <c r="N316" s="17"/>
      <c r="O316" s="17"/>
      <c r="P316" s="17"/>
      <c r="Q316" s="17"/>
      <c r="R316" s="17"/>
      <c r="S316" s="17"/>
      <c r="T316" s="17"/>
      <c r="U316" s="17"/>
      <c r="V316" s="17"/>
      <c r="W316" s="17"/>
      <c r="X316" s="17"/>
      <c r="Y316" s="17"/>
      <c r="Z316" s="17"/>
      <c r="AA316" s="17"/>
      <c r="AB316" s="17"/>
      <c r="AC316" s="17"/>
      <c r="AD316" s="17"/>
      <c r="AE316" s="17"/>
      <c r="AF316" s="17"/>
      <c r="AG316" s="17"/>
      <c r="AH316" s="17"/>
      <c r="AI316" s="17"/>
      <c r="AJ316" s="17"/>
      <c r="AK316" s="17"/>
      <c r="AL316" s="17"/>
      <c r="AM316" s="17"/>
      <c r="AN316" s="17"/>
      <c r="AO316" s="17"/>
      <c r="AP316" s="17"/>
      <c r="AQ316" s="17"/>
      <c r="AR316" s="17"/>
      <c r="AS316" s="17"/>
      <c r="AT316" s="17"/>
      <c r="AU316" s="17"/>
      <c r="AV316" s="17"/>
      <c r="AW316" s="17"/>
      <c r="AX316" s="17"/>
      <c r="AY316" s="17"/>
      <c r="AZ316" s="17"/>
      <c r="BA316" s="17"/>
      <c r="BB316" s="17"/>
      <c r="BC316" s="17"/>
      <c r="BD316" s="17"/>
      <c r="BE316" s="17"/>
      <c r="BF316" s="17"/>
      <c r="BG316" s="17"/>
      <c r="BH316" s="17"/>
      <c r="BI316" s="17"/>
      <c r="BJ316" s="17"/>
      <c r="BK316" s="17"/>
      <c r="BL316" s="17"/>
      <c r="BM316" s="17"/>
      <c r="BN316" s="17"/>
      <c r="BO316" s="17"/>
      <c r="BP316" s="17"/>
      <c r="BQ316" s="17"/>
      <c r="BR316" s="17"/>
    </row>
    <row r="317" spans="2:70" x14ac:dyDescent="0.35">
      <c r="B317" s="6" t="s">
        <v>222</v>
      </c>
      <c r="C317" s="17"/>
      <c r="D317" s="17"/>
      <c r="E317" s="17"/>
      <c r="F317" s="17"/>
      <c r="G317" s="17"/>
      <c r="H317" s="17"/>
      <c r="I317" s="17"/>
      <c r="J317" s="17"/>
      <c r="K317" s="17"/>
      <c r="L317" s="17"/>
      <c r="M317" s="17"/>
      <c r="N317" s="17"/>
      <c r="O317" s="17"/>
      <c r="P317" s="17"/>
      <c r="Q317" s="17"/>
      <c r="R317" s="17"/>
      <c r="S317" s="17"/>
      <c r="T317" s="17"/>
      <c r="U317" s="17"/>
      <c r="V317" s="17"/>
      <c r="W317" s="17"/>
      <c r="X317" s="17"/>
      <c r="Y317" s="17"/>
      <c r="Z317" s="17"/>
      <c r="AA317" s="17"/>
      <c r="AB317" s="17"/>
      <c r="AC317" s="17"/>
      <c r="AD317" s="17"/>
      <c r="AE317" s="17"/>
      <c r="AF317" s="17"/>
      <c r="AG317" s="17"/>
      <c r="AH317" s="17"/>
      <c r="AI317" s="17"/>
      <c r="AJ317" s="17"/>
      <c r="AK317" s="17"/>
      <c r="AL317" s="17"/>
      <c r="AM317" s="17"/>
      <c r="AN317" s="17"/>
      <c r="AO317" s="17"/>
      <c r="AP317" s="17"/>
      <c r="AQ317" s="17"/>
      <c r="AR317" s="17"/>
      <c r="AS317" s="17"/>
      <c r="AT317" s="17"/>
      <c r="AU317" s="17"/>
      <c r="AV317" s="17"/>
      <c r="AW317" s="17"/>
      <c r="AX317" s="17"/>
      <c r="AY317" s="17"/>
      <c r="AZ317" s="17"/>
      <c r="BA317" s="17"/>
      <c r="BB317" s="17"/>
      <c r="BC317" s="17"/>
      <c r="BD317" s="17"/>
      <c r="BE317" s="17"/>
      <c r="BF317" s="17"/>
      <c r="BG317" s="17"/>
      <c r="BH317" s="17"/>
      <c r="BI317" s="17"/>
      <c r="BJ317" s="17"/>
      <c r="BK317" s="17"/>
      <c r="BL317" s="17"/>
      <c r="BM317" s="17"/>
      <c r="BN317" s="17"/>
      <c r="BO317" s="17"/>
      <c r="BP317" s="17"/>
      <c r="BQ317" s="17"/>
      <c r="BR317" s="17"/>
    </row>
    <row r="318" spans="2:70" x14ac:dyDescent="0.35">
      <c r="B318" s="24" t="s">
        <v>97</v>
      </c>
      <c r="C318" s="17"/>
      <c r="D318" s="17"/>
      <c r="E318" s="17"/>
      <c r="F318" s="17"/>
      <c r="G318" s="17"/>
      <c r="H318" s="17"/>
      <c r="I318" s="17"/>
      <c r="J318" s="17"/>
      <c r="K318" s="17"/>
      <c r="L318" s="17"/>
      <c r="M318" s="17"/>
      <c r="N318" s="17"/>
      <c r="O318" s="17"/>
      <c r="P318" s="17"/>
      <c r="Q318" s="17"/>
      <c r="R318" s="17"/>
      <c r="S318" s="17"/>
      <c r="T318" s="17"/>
      <c r="U318" s="17"/>
      <c r="V318" s="17"/>
      <c r="W318" s="17"/>
      <c r="X318" s="17"/>
      <c r="Y318" s="17"/>
      <c r="Z318" s="17"/>
      <c r="AA318" s="17"/>
      <c r="AB318" s="17"/>
      <c r="AC318" s="17"/>
      <c r="AD318" s="17"/>
      <c r="AE318" s="17"/>
      <c r="AF318" s="17"/>
      <c r="AG318" s="17"/>
      <c r="AH318" s="17"/>
      <c r="AI318" s="17"/>
      <c r="AJ318" s="17"/>
      <c r="AK318" s="17"/>
      <c r="AL318" s="17"/>
      <c r="AM318" s="17"/>
      <c r="AN318" s="17"/>
      <c r="AO318" s="17"/>
      <c r="AP318" s="17"/>
      <c r="AQ318" s="17"/>
      <c r="AR318" s="17"/>
      <c r="AS318" s="17"/>
      <c r="AT318" s="17"/>
      <c r="AU318" s="17"/>
      <c r="AV318" s="17"/>
      <c r="AW318" s="17"/>
      <c r="AX318" s="17"/>
      <c r="AY318" s="17"/>
      <c r="AZ318" s="17"/>
      <c r="BA318" s="17"/>
      <c r="BB318" s="17"/>
      <c r="BC318" s="17"/>
      <c r="BD318" s="17"/>
      <c r="BE318" s="17"/>
      <c r="BF318" s="17"/>
      <c r="BG318" s="17"/>
      <c r="BH318" s="17"/>
      <c r="BI318" s="17"/>
      <c r="BJ318" s="17"/>
      <c r="BK318" s="17"/>
      <c r="BL318" s="17"/>
      <c r="BM318" s="17"/>
      <c r="BN318" s="17"/>
      <c r="BO318" s="17"/>
      <c r="BP318" s="17"/>
      <c r="BQ318" s="17"/>
      <c r="BR318" s="17"/>
    </row>
    <row r="319" spans="2:70" x14ac:dyDescent="0.35">
      <c r="B319" t="s">
        <v>136</v>
      </c>
      <c r="C319" s="17">
        <v>9.73527313529889E-2</v>
      </c>
      <c r="D319" s="17">
        <v>9.8532791712032594E-2</v>
      </c>
      <c r="E319" s="17">
        <v>9.5391649414651294E-2</v>
      </c>
      <c r="F319" s="17"/>
      <c r="G319" s="17">
        <v>0.16249178342026299</v>
      </c>
      <c r="H319" s="17">
        <v>0.139505875883396</v>
      </c>
      <c r="I319" s="17">
        <v>0.12105309535589499</v>
      </c>
      <c r="J319" s="17">
        <v>7.7714688326576603E-2</v>
      </c>
      <c r="K319" s="17">
        <v>5.7366331606121403E-2</v>
      </c>
      <c r="L319" s="17">
        <v>4.3191174014038797E-2</v>
      </c>
      <c r="M319" s="17"/>
      <c r="N319" s="17">
        <v>8.9830942886853393E-2</v>
      </c>
      <c r="O319" s="17">
        <v>9.43520076798742E-2</v>
      </c>
      <c r="P319" s="17">
        <v>9.7786284667337298E-2</v>
      </c>
      <c r="Q319" s="17">
        <v>0.10628570197670199</v>
      </c>
      <c r="R319" s="17"/>
      <c r="S319" s="17">
        <v>0.14565895901914599</v>
      </c>
      <c r="T319" s="17">
        <v>7.6558672738867406E-2</v>
      </c>
      <c r="U319" s="17">
        <v>7.1557049655488106E-2</v>
      </c>
      <c r="V319" s="17">
        <v>9.0776087896642793E-2</v>
      </c>
      <c r="W319" s="17">
        <v>6.9249794819726096E-2</v>
      </c>
      <c r="X319" s="17">
        <v>0.102638066904856</v>
      </c>
      <c r="Y319" s="17">
        <v>7.8167620967637699E-2</v>
      </c>
      <c r="Z319" s="17">
        <v>0.14539518025304099</v>
      </c>
      <c r="AA319" s="17">
        <v>8.02076250176606E-2</v>
      </c>
      <c r="AB319" s="17">
        <v>8.0627056045060999E-2</v>
      </c>
      <c r="AC319" s="17">
        <v>0.136249878270743</v>
      </c>
      <c r="AD319" s="17">
        <v>0.135719759529112</v>
      </c>
      <c r="AE319" s="17"/>
      <c r="AF319" s="17">
        <v>8.1324724308264706E-2</v>
      </c>
      <c r="AG319" s="17">
        <v>9.0584492242977294E-2</v>
      </c>
      <c r="AH319" s="17">
        <v>0.12039574032616</v>
      </c>
      <c r="AI319" s="17"/>
      <c r="AJ319" s="17">
        <v>7.3393665789585297E-2</v>
      </c>
      <c r="AK319" s="17">
        <v>0.10773024565546301</v>
      </c>
      <c r="AL319" s="17">
        <v>8.4730627791995805E-2</v>
      </c>
      <c r="AM319" s="17">
        <v>0.14638547205348901</v>
      </c>
      <c r="AN319" s="17">
        <v>0.117439410907182</v>
      </c>
      <c r="AO319" s="17"/>
      <c r="AP319" s="17">
        <v>7.9196884366505904E-2</v>
      </c>
      <c r="AQ319" s="17">
        <v>0.120301593085598</v>
      </c>
      <c r="AR319" s="17">
        <v>7.9659715942813597E-2</v>
      </c>
      <c r="AS319" s="17"/>
      <c r="AT319" s="17">
        <v>8.8187005192468401E-2</v>
      </c>
      <c r="AU319" s="17">
        <v>0.10419671156330999</v>
      </c>
      <c r="AV319" s="17">
        <v>0.108450349938942</v>
      </c>
      <c r="AW319" s="17">
        <v>0.10308056248933301</v>
      </c>
      <c r="AX319" s="17">
        <v>0.18117724640341901</v>
      </c>
      <c r="AY319" s="17"/>
      <c r="AZ319" s="17">
        <v>0.143372829922679</v>
      </c>
      <c r="BA319" s="17">
        <v>0.127947203195826</v>
      </c>
      <c r="BB319" s="17">
        <v>0.103098316178729</v>
      </c>
      <c r="BC319" s="17">
        <v>0.12907977455242101</v>
      </c>
      <c r="BD319" s="17">
        <v>9.5356846093992906E-2</v>
      </c>
      <c r="BE319" s="17">
        <v>7.8829766236704596E-2</v>
      </c>
      <c r="BF319" s="17">
        <v>9.8696552282303604E-2</v>
      </c>
      <c r="BG319" s="17">
        <v>9.3414316358950394E-2</v>
      </c>
      <c r="BH319" s="17">
        <v>7.8897696654256097E-2</v>
      </c>
      <c r="BI319" s="17">
        <v>9.3065256595061596E-2</v>
      </c>
      <c r="BJ319" s="17">
        <v>0.108217965973716</v>
      </c>
      <c r="BK319" s="17">
        <v>7.1818569948991398E-2</v>
      </c>
      <c r="BL319" s="17">
        <v>6.7255995415839001E-2</v>
      </c>
      <c r="BM319" s="17">
        <v>6.9693775958395598E-2</v>
      </c>
      <c r="BN319" s="17">
        <v>8.0903540428884799E-2</v>
      </c>
      <c r="BO319" s="17">
        <v>0.15658663876995099</v>
      </c>
      <c r="BP319" s="17"/>
      <c r="BQ319" s="17">
        <v>0.14040815808978399</v>
      </c>
      <c r="BR319" s="17">
        <v>7.8191277535605896E-2</v>
      </c>
    </row>
    <row r="320" spans="2:70" x14ac:dyDescent="0.35">
      <c r="B320" t="s">
        <v>212</v>
      </c>
      <c r="C320" s="17">
        <v>0.13542112632037701</v>
      </c>
      <c r="D320" s="17">
        <v>0.14132876878768</v>
      </c>
      <c r="E320" s="17">
        <v>0.128992557924234</v>
      </c>
      <c r="F320" s="17"/>
      <c r="G320" s="17">
        <v>0.17171200970612399</v>
      </c>
      <c r="H320" s="17">
        <v>0.19234703292260399</v>
      </c>
      <c r="I320" s="17">
        <v>0.153162457302018</v>
      </c>
      <c r="J320" s="17">
        <v>0.124807684205826</v>
      </c>
      <c r="K320" s="17">
        <v>0.104581559388982</v>
      </c>
      <c r="L320" s="17">
        <v>7.98090975246111E-2</v>
      </c>
      <c r="M320" s="17"/>
      <c r="N320" s="17">
        <v>0.130651487887957</v>
      </c>
      <c r="O320" s="17">
        <v>0.134469970992211</v>
      </c>
      <c r="P320" s="17">
        <v>0.14642607700881799</v>
      </c>
      <c r="Q320" s="17">
        <v>0.13169493431690801</v>
      </c>
      <c r="R320" s="17"/>
      <c r="S320" s="17">
        <v>0.182077957640775</v>
      </c>
      <c r="T320" s="17">
        <v>0.12896686017308201</v>
      </c>
      <c r="U320" s="17">
        <v>0.17280491085918701</v>
      </c>
      <c r="V320" s="17">
        <v>0.120002084436005</v>
      </c>
      <c r="W320" s="17">
        <v>0.159143891177458</v>
      </c>
      <c r="X320" s="17">
        <v>0.133352491833412</v>
      </c>
      <c r="Y320" s="17">
        <v>7.4144582462639996E-2</v>
      </c>
      <c r="Z320" s="17">
        <v>9.45996227071952E-2</v>
      </c>
      <c r="AA320" s="17">
        <v>0.121698594346607</v>
      </c>
      <c r="AB320" s="17">
        <v>0.11644609648082201</v>
      </c>
      <c r="AC320" s="17">
        <v>0.16353293163660501</v>
      </c>
      <c r="AD320" s="17">
        <v>0.120828709548399</v>
      </c>
      <c r="AE320" s="17"/>
      <c r="AF320" s="17">
        <v>0.121499887405185</v>
      </c>
      <c r="AG320" s="17">
        <v>0.13815777063798601</v>
      </c>
      <c r="AH320" s="17">
        <v>0.14356436790424601</v>
      </c>
      <c r="AI320" s="17"/>
      <c r="AJ320" s="17">
        <v>0.11777976535356401</v>
      </c>
      <c r="AK320" s="17">
        <v>0.164900904019435</v>
      </c>
      <c r="AL320" s="17">
        <v>0.123515843726199</v>
      </c>
      <c r="AM320" s="17">
        <v>0.21883723485204201</v>
      </c>
      <c r="AN320" s="17">
        <v>0.12536903253956999</v>
      </c>
      <c r="AO320" s="17"/>
      <c r="AP320" s="17">
        <v>0.15586718845877701</v>
      </c>
      <c r="AQ320" s="17">
        <v>0.14731313878945401</v>
      </c>
      <c r="AR320" s="17">
        <v>0.12906261333142</v>
      </c>
      <c r="AS320" s="17"/>
      <c r="AT320" s="17">
        <v>0.12801170327484701</v>
      </c>
      <c r="AU320" s="17">
        <v>0.13931180237204399</v>
      </c>
      <c r="AV320" s="17">
        <v>0.139551390114204</v>
      </c>
      <c r="AW320" s="17">
        <v>0.164770974017762</v>
      </c>
      <c r="AX320" s="17">
        <v>0.161877658904343</v>
      </c>
      <c r="AY320" s="17"/>
      <c r="AZ320" s="17">
        <v>0.171021591313267</v>
      </c>
      <c r="BA320" s="17">
        <v>0.138191697843772</v>
      </c>
      <c r="BB320" s="17">
        <v>0.142229954236372</v>
      </c>
      <c r="BC320" s="17">
        <v>0.127010168516415</v>
      </c>
      <c r="BD320" s="17">
        <v>0.115650672024811</v>
      </c>
      <c r="BE320" s="17">
        <v>0.143933424523981</v>
      </c>
      <c r="BF320" s="17">
        <v>0.16170343182281099</v>
      </c>
      <c r="BG320" s="17">
        <v>0.15283318504684101</v>
      </c>
      <c r="BH320" s="17">
        <v>0.159947622535204</v>
      </c>
      <c r="BI320" s="17">
        <v>0.12610325044850401</v>
      </c>
      <c r="BJ320" s="17">
        <v>0.13596980618282101</v>
      </c>
      <c r="BK320" s="17">
        <v>0.16620094211317499</v>
      </c>
      <c r="BL320" s="17">
        <v>0.12664439148970399</v>
      </c>
      <c r="BM320" s="17">
        <v>5.7748916805120599E-2</v>
      </c>
      <c r="BN320" s="17">
        <v>0.14978384324879801</v>
      </c>
      <c r="BO320" s="17">
        <v>0.15494064610095801</v>
      </c>
      <c r="BP320" s="17"/>
      <c r="BQ320" s="17">
        <v>0.16502006941151101</v>
      </c>
      <c r="BR320" s="17">
        <v>0.119495849773872</v>
      </c>
    </row>
    <row r="321" spans="2:70" x14ac:dyDescent="0.35">
      <c r="B321" t="s">
        <v>213</v>
      </c>
      <c r="C321" s="17">
        <v>0.168316520536444</v>
      </c>
      <c r="D321" s="17">
        <v>0.17445834781842801</v>
      </c>
      <c r="E321" s="17">
        <v>0.16246853756200999</v>
      </c>
      <c r="F321" s="17"/>
      <c r="G321" s="17">
        <v>0.17996772955306201</v>
      </c>
      <c r="H321" s="17">
        <v>0.209744337943117</v>
      </c>
      <c r="I321" s="17">
        <v>0.18630235605574799</v>
      </c>
      <c r="J321" s="17">
        <v>0.19115396328423701</v>
      </c>
      <c r="K321" s="17">
        <v>0.122706123510611</v>
      </c>
      <c r="L321" s="17">
        <v>0.124057388860392</v>
      </c>
      <c r="M321" s="17"/>
      <c r="N321" s="17">
        <v>0.17444297092248701</v>
      </c>
      <c r="O321" s="17">
        <v>0.16864962304207001</v>
      </c>
      <c r="P321" s="17">
        <v>0.14964419322887801</v>
      </c>
      <c r="Q321" s="17">
        <v>0.17807622229971901</v>
      </c>
      <c r="R321" s="17"/>
      <c r="S321" s="17">
        <v>0.16458735030986499</v>
      </c>
      <c r="T321" s="17">
        <v>0.155713838659573</v>
      </c>
      <c r="U321" s="17">
        <v>0.13763563224251199</v>
      </c>
      <c r="V321" s="17">
        <v>0.167301665229216</v>
      </c>
      <c r="W321" s="17">
        <v>0.18019545623831301</v>
      </c>
      <c r="X321" s="17">
        <v>0.18826742968508201</v>
      </c>
      <c r="Y321" s="17">
        <v>0.22619739498865701</v>
      </c>
      <c r="Z321" s="17">
        <v>0.162601850903419</v>
      </c>
      <c r="AA321" s="17">
        <v>0.18171066944071201</v>
      </c>
      <c r="AB321" s="17">
        <v>0.15757644198312301</v>
      </c>
      <c r="AC321" s="17">
        <v>0.13459269345334601</v>
      </c>
      <c r="AD321" s="17">
        <v>0.13024133919734801</v>
      </c>
      <c r="AE321" s="17"/>
      <c r="AF321" s="17">
        <v>0.15108000684189099</v>
      </c>
      <c r="AG321" s="17">
        <v>0.17709825161207901</v>
      </c>
      <c r="AH321" s="17">
        <v>0.18129890744056401</v>
      </c>
      <c r="AI321" s="17"/>
      <c r="AJ321" s="17">
        <v>0.155870516251049</v>
      </c>
      <c r="AK321" s="17">
        <v>0.19134192854021001</v>
      </c>
      <c r="AL321" s="17">
        <v>0.147564486021141</v>
      </c>
      <c r="AM321" s="17">
        <v>0.20192717029198401</v>
      </c>
      <c r="AN321" s="17">
        <v>0.164625996595228</v>
      </c>
      <c r="AO321" s="17"/>
      <c r="AP321" s="17">
        <v>0.14795844467135699</v>
      </c>
      <c r="AQ321" s="17">
        <v>0.18725785182622501</v>
      </c>
      <c r="AR321" s="17">
        <v>0.16540491903486201</v>
      </c>
      <c r="AS321" s="17"/>
      <c r="AT321" s="17">
        <v>0.14515128494819499</v>
      </c>
      <c r="AU321" s="17">
        <v>0.17479295595718</v>
      </c>
      <c r="AV321" s="17">
        <v>0.18245020076531299</v>
      </c>
      <c r="AW321" s="17">
        <v>0.21155823752245501</v>
      </c>
      <c r="AX321" s="17">
        <v>0.11138241333170799</v>
      </c>
      <c r="AY321" s="17"/>
      <c r="AZ321" s="17">
        <v>0.108799856308742</v>
      </c>
      <c r="BA321" s="17">
        <v>0.180352781958974</v>
      </c>
      <c r="BB321" s="17">
        <v>0.13777864369668699</v>
      </c>
      <c r="BC321" s="17">
        <v>0.14296233296873101</v>
      </c>
      <c r="BD321" s="17">
        <v>0.17014797004656701</v>
      </c>
      <c r="BE321" s="17">
        <v>0.14486100322526199</v>
      </c>
      <c r="BF321" s="17">
        <v>0.16864957757979299</v>
      </c>
      <c r="BG321" s="17">
        <v>0.17594068382790801</v>
      </c>
      <c r="BH321" s="17">
        <v>0.16002166482904201</v>
      </c>
      <c r="BI321" s="17">
        <v>0.223224970071002</v>
      </c>
      <c r="BJ321" s="17">
        <v>0.162370256580638</v>
      </c>
      <c r="BK321" s="17">
        <v>0.19643409063645101</v>
      </c>
      <c r="BL321" s="17">
        <v>0.208259376151089</v>
      </c>
      <c r="BM321" s="17">
        <v>0.190209305638601</v>
      </c>
      <c r="BN321" s="17">
        <v>0.16513600059495001</v>
      </c>
      <c r="BO321" s="17">
        <v>0.18425650722553699</v>
      </c>
      <c r="BP321" s="17"/>
      <c r="BQ321" s="17">
        <v>0.19046487592068601</v>
      </c>
      <c r="BR321" s="17">
        <v>0.15862197251976201</v>
      </c>
    </row>
    <row r="322" spans="2:70" x14ac:dyDescent="0.35">
      <c r="B322" t="s">
        <v>214</v>
      </c>
      <c r="C322" s="17">
        <v>0.15825059316012</v>
      </c>
      <c r="D322" s="17">
        <v>0.17052927926488401</v>
      </c>
      <c r="E322" s="17">
        <v>0.14686876563746701</v>
      </c>
      <c r="F322" s="17"/>
      <c r="G322" s="17">
        <v>0.131643276450775</v>
      </c>
      <c r="H322" s="17">
        <v>0.13559227605808499</v>
      </c>
      <c r="I322" s="17">
        <v>0.149823523386279</v>
      </c>
      <c r="J322" s="17">
        <v>0.17047074180156099</v>
      </c>
      <c r="K322" s="17">
        <v>0.18057484732972401</v>
      </c>
      <c r="L322" s="17">
        <v>0.17632720827679699</v>
      </c>
      <c r="M322" s="17"/>
      <c r="N322" s="17">
        <v>0.14687636550942099</v>
      </c>
      <c r="O322" s="17">
        <v>0.15631820536626201</v>
      </c>
      <c r="P322" s="17">
        <v>0.16882173165373199</v>
      </c>
      <c r="Q322" s="17">
        <v>0.16426426050773099</v>
      </c>
      <c r="R322" s="17"/>
      <c r="S322" s="17">
        <v>0.147095532524604</v>
      </c>
      <c r="T322" s="17">
        <v>0.163937679482662</v>
      </c>
      <c r="U322" s="17">
        <v>0.12932403084097899</v>
      </c>
      <c r="V322" s="17">
        <v>0.14540715008073701</v>
      </c>
      <c r="W322" s="17">
        <v>0.21570247019569</v>
      </c>
      <c r="X322" s="17">
        <v>0.142862851603312</v>
      </c>
      <c r="Y322" s="17">
        <v>0.178523227418935</v>
      </c>
      <c r="Z322" s="17">
        <v>0.100849878061924</v>
      </c>
      <c r="AA322" s="17">
        <v>0.16332106652789699</v>
      </c>
      <c r="AB322" s="17">
        <v>0.17385932576016</v>
      </c>
      <c r="AC322" s="17">
        <v>0.150546008117423</v>
      </c>
      <c r="AD322" s="17">
        <v>0.18313820275338899</v>
      </c>
      <c r="AE322" s="17"/>
      <c r="AF322" s="17">
        <v>0.15868837493641699</v>
      </c>
      <c r="AG322" s="17">
        <v>0.15999100023733401</v>
      </c>
      <c r="AH322" s="17">
        <v>0.180259852024553</v>
      </c>
      <c r="AI322" s="17"/>
      <c r="AJ322" s="17">
        <v>0.155792008055088</v>
      </c>
      <c r="AK322" s="17">
        <v>0.14381972453494701</v>
      </c>
      <c r="AL322" s="17">
        <v>0.145893422413122</v>
      </c>
      <c r="AM322" s="17">
        <v>0.23775695804323399</v>
      </c>
      <c r="AN322" s="17">
        <v>0.18874114743659301</v>
      </c>
      <c r="AO322" s="17"/>
      <c r="AP322" s="17">
        <v>0.15539682928172799</v>
      </c>
      <c r="AQ322" s="17">
        <v>0.14324375647085499</v>
      </c>
      <c r="AR322" s="17">
        <v>0.14020696365840499</v>
      </c>
      <c r="AS322" s="17"/>
      <c r="AT322" s="17">
        <v>0.18319492480980901</v>
      </c>
      <c r="AU322" s="17">
        <v>0.15356702226756699</v>
      </c>
      <c r="AV322" s="17">
        <v>0.14020013667671699</v>
      </c>
      <c r="AW322" s="17">
        <v>0.152336555304316</v>
      </c>
      <c r="AX322" s="17">
        <v>0.153065067474112</v>
      </c>
      <c r="AY322" s="17"/>
      <c r="AZ322" s="17">
        <v>9.6818071749543905E-2</v>
      </c>
      <c r="BA322" s="17">
        <v>0.17539107279997801</v>
      </c>
      <c r="BB322" s="17">
        <v>0.15982004906702499</v>
      </c>
      <c r="BC322" s="17">
        <v>0.138852461504056</v>
      </c>
      <c r="BD322" s="17">
        <v>0.19092771393307301</v>
      </c>
      <c r="BE322" s="17">
        <v>0.19144777235348301</v>
      </c>
      <c r="BF322" s="17">
        <v>0.15071206974342299</v>
      </c>
      <c r="BG322" s="17">
        <v>0.13809501515167799</v>
      </c>
      <c r="BH322" s="17">
        <v>0.16397460851038301</v>
      </c>
      <c r="BI322" s="17">
        <v>0.11289797463052</v>
      </c>
      <c r="BJ322" s="17">
        <v>0.16381344668462</v>
      </c>
      <c r="BK322" s="17">
        <v>9.6072047963379203E-2</v>
      </c>
      <c r="BL322" s="17">
        <v>0.13170884710559999</v>
      </c>
      <c r="BM322" s="17">
        <v>0.21069671438779</v>
      </c>
      <c r="BN322" s="17">
        <v>0.20517637736260799</v>
      </c>
      <c r="BO322" s="17">
        <v>0.11419144733406</v>
      </c>
      <c r="BP322" s="17"/>
      <c r="BQ322" s="17">
        <v>0.14251923418544599</v>
      </c>
      <c r="BR322" s="17">
        <v>0.16402779721496699</v>
      </c>
    </row>
    <row r="323" spans="2:70" x14ac:dyDescent="0.35">
      <c r="B323" t="s">
        <v>215</v>
      </c>
      <c r="C323" s="17">
        <v>0.123502726759098</v>
      </c>
      <c r="D323" s="17">
        <v>0.109670692640236</v>
      </c>
      <c r="E323" s="17">
        <v>0.137068081152765</v>
      </c>
      <c r="F323" s="17"/>
      <c r="G323" s="17">
        <v>0.12567465885118401</v>
      </c>
      <c r="H323" s="17">
        <v>9.89247459735111E-2</v>
      </c>
      <c r="I323" s="17">
        <v>0.12264990939920301</v>
      </c>
      <c r="J323" s="17">
        <v>0.109544533269525</v>
      </c>
      <c r="K323" s="17">
        <v>0.14062391107514199</v>
      </c>
      <c r="L323" s="17">
        <v>0.142685699402361</v>
      </c>
      <c r="M323" s="17"/>
      <c r="N323" s="17">
        <v>0.13216678333242099</v>
      </c>
      <c r="O323" s="17">
        <v>0.10865002269401999</v>
      </c>
      <c r="P323" s="17">
        <v>0.13612299118406901</v>
      </c>
      <c r="Q323" s="17">
        <v>0.118088744117056</v>
      </c>
      <c r="R323" s="17"/>
      <c r="S323" s="17">
        <v>0.12516587371137</v>
      </c>
      <c r="T323" s="17">
        <v>0.13712835495562101</v>
      </c>
      <c r="U323" s="17">
        <v>0.12395586126692</v>
      </c>
      <c r="V323" s="17">
        <v>0.105670557518632</v>
      </c>
      <c r="W323" s="17">
        <v>0.100701494799108</v>
      </c>
      <c r="X323" s="17">
        <v>0.122510509174518</v>
      </c>
      <c r="Y323" s="17">
        <v>0.12431793849479</v>
      </c>
      <c r="Z323" s="17">
        <v>0.14609812367967101</v>
      </c>
      <c r="AA323" s="17">
        <v>0.123219449860565</v>
      </c>
      <c r="AB323" s="17">
        <v>0.10353111429198</v>
      </c>
      <c r="AC323" s="17">
        <v>0.150208301225704</v>
      </c>
      <c r="AD323" s="17">
        <v>0.14934026266287101</v>
      </c>
      <c r="AE323" s="17"/>
      <c r="AF323" s="17">
        <v>0.124425526410525</v>
      </c>
      <c r="AG323" s="17">
        <v>0.133828341633144</v>
      </c>
      <c r="AH323" s="17">
        <v>0.10520278655326799</v>
      </c>
      <c r="AI323" s="17"/>
      <c r="AJ323" s="17">
        <v>0.127741814145999</v>
      </c>
      <c r="AK323" s="17">
        <v>0.118418293267029</v>
      </c>
      <c r="AL323" s="17">
        <v>0.14118657861483899</v>
      </c>
      <c r="AM323" s="17">
        <v>4.6074422075381101E-2</v>
      </c>
      <c r="AN323" s="17">
        <v>0.115605238297688</v>
      </c>
      <c r="AO323" s="17"/>
      <c r="AP323" s="17">
        <v>0.128343116600173</v>
      </c>
      <c r="AQ323" s="17">
        <v>0.12396140972745701</v>
      </c>
      <c r="AR323" s="17">
        <v>0.14555523180021701</v>
      </c>
      <c r="AS323" s="17"/>
      <c r="AT323" s="17">
        <v>0.13168633270044999</v>
      </c>
      <c r="AU323" s="17">
        <v>0.12544140261025399</v>
      </c>
      <c r="AV323" s="17">
        <v>0.106927106919755</v>
      </c>
      <c r="AW323" s="17">
        <v>0.12856875488393399</v>
      </c>
      <c r="AX323" s="17">
        <v>0.106971095512901</v>
      </c>
      <c r="AY323" s="17"/>
      <c r="AZ323" s="17">
        <v>0.17996807725183001</v>
      </c>
      <c r="BA323" s="17">
        <v>9.6951407043968499E-2</v>
      </c>
      <c r="BB323" s="17">
        <v>0.13369493142958699</v>
      </c>
      <c r="BC323" s="17">
        <v>0.115214363514624</v>
      </c>
      <c r="BD323" s="17">
        <v>0.109436967320336</v>
      </c>
      <c r="BE323" s="17">
        <v>0.14598949713520901</v>
      </c>
      <c r="BF323" s="17">
        <v>0.13092652126870399</v>
      </c>
      <c r="BG323" s="17">
        <v>0.110374763328563</v>
      </c>
      <c r="BH323" s="17">
        <v>0.108713949422622</v>
      </c>
      <c r="BI323" s="17">
        <v>0.11502943445182599</v>
      </c>
      <c r="BJ323" s="17">
        <v>0.12898225707995301</v>
      </c>
      <c r="BK323" s="17">
        <v>0.12833556180254799</v>
      </c>
      <c r="BL323" s="17">
        <v>0.123274211935258</v>
      </c>
      <c r="BM323" s="17">
        <v>0.12584887857230401</v>
      </c>
      <c r="BN323" s="17">
        <v>0.108189559994278</v>
      </c>
      <c r="BO323" s="17">
        <v>8.8159751537320197E-2</v>
      </c>
      <c r="BP323" s="17"/>
      <c r="BQ323" s="17">
        <v>0.114522144812643</v>
      </c>
      <c r="BR323" s="17">
        <v>0.127742996537938</v>
      </c>
    </row>
    <row r="324" spans="2:70" x14ac:dyDescent="0.35">
      <c r="B324" t="s">
        <v>216</v>
      </c>
      <c r="C324" s="17">
        <v>8.7847840970987398E-2</v>
      </c>
      <c r="D324" s="17">
        <v>8.3414918714512801E-2</v>
      </c>
      <c r="E324" s="17">
        <v>9.2738167759347095E-2</v>
      </c>
      <c r="F324" s="17"/>
      <c r="G324" s="17">
        <v>6.8261635056716494E-2</v>
      </c>
      <c r="H324" s="17">
        <v>8.1387457066598903E-2</v>
      </c>
      <c r="I324" s="17">
        <v>8.4154740485038695E-2</v>
      </c>
      <c r="J324" s="17">
        <v>6.9040266827882293E-2</v>
      </c>
      <c r="K324" s="17">
        <v>0.11281312387506499</v>
      </c>
      <c r="L324" s="17">
        <v>0.10780915772397499</v>
      </c>
      <c r="M324" s="17"/>
      <c r="N324" s="17">
        <v>8.8820071451032503E-2</v>
      </c>
      <c r="O324" s="17">
        <v>0.101931036492359</v>
      </c>
      <c r="P324" s="17">
        <v>8.8397492204328895E-2</v>
      </c>
      <c r="Q324" s="17">
        <v>7.2823720753115995E-2</v>
      </c>
      <c r="R324" s="17"/>
      <c r="S324" s="17">
        <v>5.8958048831039798E-2</v>
      </c>
      <c r="T324" s="17">
        <v>8.4786534914671002E-2</v>
      </c>
      <c r="U324" s="17">
        <v>0.123390833198448</v>
      </c>
      <c r="V324" s="17">
        <v>8.9635799831779106E-2</v>
      </c>
      <c r="W324" s="17">
        <v>8.5842745354259703E-2</v>
      </c>
      <c r="X324" s="17">
        <v>7.92289928338272E-2</v>
      </c>
      <c r="Y324" s="17">
        <v>9.4637401091373904E-2</v>
      </c>
      <c r="Z324" s="17">
        <v>8.3125385605698099E-2</v>
      </c>
      <c r="AA324" s="17">
        <v>8.9936632094782504E-2</v>
      </c>
      <c r="AB324" s="17">
        <v>0.104636760557131</v>
      </c>
      <c r="AC324" s="17">
        <v>0.106532293834022</v>
      </c>
      <c r="AD324" s="17">
        <v>6.5274283229546495E-2</v>
      </c>
      <c r="AE324" s="17"/>
      <c r="AF324" s="17">
        <v>8.7624209844882797E-2</v>
      </c>
      <c r="AG324" s="17">
        <v>9.15512022658935E-2</v>
      </c>
      <c r="AH324" s="17">
        <v>7.3828911462054905E-2</v>
      </c>
      <c r="AI324" s="17"/>
      <c r="AJ324" s="17">
        <v>9.6325882677886804E-2</v>
      </c>
      <c r="AK324" s="17">
        <v>8.1960615846757803E-2</v>
      </c>
      <c r="AL324" s="17">
        <v>0.10448287258535401</v>
      </c>
      <c r="AM324" s="17">
        <v>4.1181749957175599E-2</v>
      </c>
      <c r="AN324" s="17">
        <v>8.2999008087759493E-2</v>
      </c>
      <c r="AO324" s="17"/>
      <c r="AP324" s="17">
        <v>8.6125538787200903E-2</v>
      </c>
      <c r="AQ324" s="17">
        <v>8.3740367451259498E-2</v>
      </c>
      <c r="AR324" s="17">
        <v>0.101942207238666</v>
      </c>
      <c r="AS324" s="17"/>
      <c r="AT324" s="17">
        <v>8.7174927892162704E-2</v>
      </c>
      <c r="AU324" s="17">
        <v>8.1476746789643603E-2</v>
      </c>
      <c r="AV324" s="17">
        <v>9.1033111348919907E-2</v>
      </c>
      <c r="AW324" s="17">
        <v>6.5211147529347799E-2</v>
      </c>
      <c r="AX324" s="17">
        <v>4.8297179861022499E-2</v>
      </c>
      <c r="AY324" s="17"/>
      <c r="AZ324" s="17">
        <v>5.2549340279117E-2</v>
      </c>
      <c r="BA324" s="17">
        <v>7.5501526935590396E-2</v>
      </c>
      <c r="BB324" s="17">
        <v>0.11663600353739501</v>
      </c>
      <c r="BC324" s="17">
        <v>8.2482741982403698E-2</v>
      </c>
      <c r="BD324" s="17">
        <v>0.109720632094597</v>
      </c>
      <c r="BE324" s="17">
        <v>5.7933702288440497E-2</v>
      </c>
      <c r="BF324" s="17">
        <v>9.8690118213493896E-2</v>
      </c>
      <c r="BG324" s="17">
        <v>8.0618363109812199E-2</v>
      </c>
      <c r="BH324" s="17">
        <v>7.5218733689295006E-2</v>
      </c>
      <c r="BI324" s="17">
        <v>9.6422544980338407E-2</v>
      </c>
      <c r="BJ324" s="17">
        <v>6.8133949668914603E-2</v>
      </c>
      <c r="BK324" s="17">
        <v>0.11850107588028699</v>
      </c>
      <c r="BL324" s="17">
        <v>0.10494285161919301</v>
      </c>
      <c r="BM324" s="17">
        <v>0.108780364113419</v>
      </c>
      <c r="BN324" s="17">
        <v>9.4136450381023404E-2</v>
      </c>
      <c r="BO324" s="17">
        <v>9.3866835102901003E-2</v>
      </c>
      <c r="BP324" s="17"/>
      <c r="BQ324" s="17">
        <v>6.8976121361059198E-2</v>
      </c>
      <c r="BR324" s="17">
        <v>9.6693731579281794E-2</v>
      </c>
    </row>
    <row r="325" spans="2:70" x14ac:dyDescent="0.35">
      <c r="B325" t="s">
        <v>140</v>
      </c>
      <c r="C325" s="17">
        <v>0.217777600925563</v>
      </c>
      <c r="D325" s="17">
        <v>0.21030260806635001</v>
      </c>
      <c r="E325" s="17">
        <v>0.22509344342444601</v>
      </c>
      <c r="F325" s="17"/>
      <c r="G325" s="17">
        <v>0.14128313278472601</v>
      </c>
      <c r="H325" s="17">
        <v>0.13245862034471301</v>
      </c>
      <c r="I325" s="17">
        <v>0.17437000280127701</v>
      </c>
      <c r="J325" s="17">
        <v>0.247701422735979</v>
      </c>
      <c r="K325" s="17">
        <v>0.27323081355539203</v>
      </c>
      <c r="L325" s="17">
        <v>0.311934121465404</v>
      </c>
      <c r="M325" s="17"/>
      <c r="N325" s="17">
        <v>0.22963210794522301</v>
      </c>
      <c r="O325" s="17">
        <v>0.22794275813387399</v>
      </c>
      <c r="P325" s="17">
        <v>0.19748448210925501</v>
      </c>
      <c r="Q325" s="17">
        <v>0.21315303741342301</v>
      </c>
      <c r="R325" s="17"/>
      <c r="S325" s="17">
        <v>0.171021020282388</v>
      </c>
      <c r="T325" s="17">
        <v>0.241733608904007</v>
      </c>
      <c r="U325" s="17">
        <v>0.232144937009538</v>
      </c>
      <c r="V325" s="17">
        <v>0.27214653964086999</v>
      </c>
      <c r="W325" s="17">
        <v>0.18543000423778699</v>
      </c>
      <c r="X325" s="17">
        <v>0.20956972084578801</v>
      </c>
      <c r="Y325" s="17">
        <v>0.20508437799989901</v>
      </c>
      <c r="Z325" s="17">
        <v>0.26732995878905202</v>
      </c>
      <c r="AA325" s="17">
        <v>0.219405405675518</v>
      </c>
      <c r="AB325" s="17">
        <v>0.25877490537939102</v>
      </c>
      <c r="AC325" s="17">
        <v>0.13677455809535</v>
      </c>
      <c r="AD325" s="17">
        <v>0.20524754259229899</v>
      </c>
      <c r="AE325" s="17"/>
      <c r="AF325" s="17">
        <v>0.26206749429196902</v>
      </c>
      <c r="AG325" s="17">
        <v>0.19911755078044499</v>
      </c>
      <c r="AH325" s="17">
        <v>0.18965966472103701</v>
      </c>
      <c r="AI325" s="17"/>
      <c r="AJ325" s="17">
        <v>0.26132146522157201</v>
      </c>
      <c r="AK325" s="17">
        <v>0.18179428718371399</v>
      </c>
      <c r="AL325" s="17">
        <v>0.23651922402273201</v>
      </c>
      <c r="AM325" s="17">
        <v>0.107836992726694</v>
      </c>
      <c r="AN325" s="17">
        <v>0.19791891756233099</v>
      </c>
      <c r="AO325" s="17"/>
      <c r="AP325" s="17">
        <v>0.236421398250663</v>
      </c>
      <c r="AQ325" s="17">
        <v>0.18678556521485901</v>
      </c>
      <c r="AR325" s="17">
        <v>0.227128871607471</v>
      </c>
      <c r="AS325" s="17"/>
      <c r="AT325" s="17">
        <v>0.22503211519366201</v>
      </c>
      <c r="AU325" s="17">
        <v>0.20581079121340301</v>
      </c>
      <c r="AV325" s="17">
        <v>0.22638799134628401</v>
      </c>
      <c r="AW325" s="17">
        <v>0.16590988407844501</v>
      </c>
      <c r="AX325" s="17">
        <v>0.22425905600840601</v>
      </c>
      <c r="AY325" s="17"/>
      <c r="AZ325" s="17">
        <v>0.21034605887803501</v>
      </c>
      <c r="BA325" s="17">
        <v>0.20088536830346301</v>
      </c>
      <c r="BB325" s="17">
        <v>0.20349254432077099</v>
      </c>
      <c r="BC325" s="17">
        <v>0.24594639051522499</v>
      </c>
      <c r="BD325" s="17">
        <v>0.198872370177786</v>
      </c>
      <c r="BE325" s="17">
        <v>0.208829964377238</v>
      </c>
      <c r="BF325" s="17">
        <v>0.18572638698841401</v>
      </c>
      <c r="BG325" s="17">
        <v>0.23257248328018601</v>
      </c>
      <c r="BH325" s="17">
        <v>0.23302198244786501</v>
      </c>
      <c r="BI325" s="17">
        <v>0.23325656882274801</v>
      </c>
      <c r="BJ325" s="17">
        <v>0.22974469784579099</v>
      </c>
      <c r="BK325" s="17">
        <v>0.20674574900772699</v>
      </c>
      <c r="BL325" s="17">
        <v>0.23791432628331699</v>
      </c>
      <c r="BM325" s="17">
        <v>0.23702204452436901</v>
      </c>
      <c r="BN325" s="17">
        <v>0.196674227989457</v>
      </c>
      <c r="BO325" s="17">
        <v>0.207998173929272</v>
      </c>
      <c r="BP325" s="17"/>
      <c r="BQ325" s="17">
        <v>0.17002545253333501</v>
      </c>
      <c r="BR325" s="17">
        <v>0.243436749331436</v>
      </c>
    </row>
    <row r="326" spans="2:70" x14ac:dyDescent="0.35">
      <c r="B326" t="s">
        <v>129</v>
      </c>
      <c r="C326" s="17">
        <v>1.1530859974421799E-2</v>
      </c>
      <c r="D326" s="17">
        <v>1.17625929958771E-2</v>
      </c>
      <c r="E326" s="17">
        <v>1.1378797125079901E-2</v>
      </c>
      <c r="F326" s="17"/>
      <c r="G326" s="17">
        <v>1.8965774177149199E-2</v>
      </c>
      <c r="H326" s="17">
        <v>1.0039653807975E-2</v>
      </c>
      <c r="I326" s="17">
        <v>8.4839152145413307E-3</v>
      </c>
      <c r="J326" s="17">
        <v>9.5666995484131705E-3</v>
      </c>
      <c r="K326" s="17">
        <v>8.1032896589619194E-3</v>
      </c>
      <c r="L326" s="17">
        <v>1.41861527324217E-2</v>
      </c>
      <c r="M326" s="17"/>
      <c r="N326" s="17">
        <v>7.5792700646050001E-3</v>
      </c>
      <c r="O326" s="17">
        <v>7.6863755993301199E-3</v>
      </c>
      <c r="P326" s="17">
        <v>1.5316747943581401E-2</v>
      </c>
      <c r="Q326" s="17">
        <v>1.5613378615345E-2</v>
      </c>
      <c r="R326" s="17"/>
      <c r="S326" s="17">
        <v>5.4352576808121703E-3</v>
      </c>
      <c r="T326" s="17">
        <v>1.1174450171516701E-2</v>
      </c>
      <c r="U326" s="17">
        <v>9.1867449269284595E-3</v>
      </c>
      <c r="V326" s="17">
        <v>9.0601153661179802E-3</v>
      </c>
      <c r="W326" s="17">
        <v>3.7341431776576998E-3</v>
      </c>
      <c r="X326" s="17">
        <v>2.1569937119204699E-2</v>
      </c>
      <c r="Y326" s="17">
        <v>1.89274565760672E-2</v>
      </c>
      <c r="Z326" s="17">
        <v>0</v>
      </c>
      <c r="AA326" s="17">
        <v>2.0500557036257298E-2</v>
      </c>
      <c r="AB326" s="17">
        <v>4.5482995023312196E-3</v>
      </c>
      <c r="AC326" s="17">
        <v>2.15633353668069E-2</v>
      </c>
      <c r="AD326" s="17">
        <v>1.02099004870358E-2</v>
      </c>
      <c r="AE326" s="17"/>
      <c r="AF326" s="17">
        <v>1.32897759608654E-2</v>
      </c>
      <c r="AG326" s="17">
        <v>9.6713905901412399E-3</v>
      </c>
      <c r="AH326" s="17">
        <v>5.7897695681167396E-3</v>
      </c>
      <c r="AI326" s="17"/>
      <c r="AJ326" s="17">
        <v>1.1774882505255799E-2</v>
      </c>
      <c r="AK326" s="17">
        <v>1.0034000952444701E-2</v>
      </c>
      <c r="AL326" s="17">
        <v>1.6106944824617699E-2</v>
      </c>
      <c r="AM326" s="17">
        <v>0</v>
      </c>
      <c r="AN326" s="17">
        <v>7.3012485736487602E-3</v>
      </c>
      <c r="AO326" s="17"/>
      <c r="AP326" s="17">
        <v>1.0690599583594401E-2</v>
      </c>
      <c r="AQ326" s="17">
        <v>7.3963174342934401E-3</v>
      </c>
      <c r="AR326" s="17">
        <v>1.10394773861455E-2</v>
      </c>
      <c r="AS326" s="17"/>
      <c r="AT326" s="17">
        <v>1.15617059884066E-2</v>
      </c>
      <c r="AU326" s="17">
        <v>1.54025672265989E-2</v>
      </c>
      <c r="AV326" s="17">
        <v>4.99971288986472E-3</v>
      </c>
      <c r="AW326" s="17">
        <v>8.5638841744073296E-3</v>
      </c>
      <c r="AX326" s="17">
        <v>1.2970282504088E-2</v>
      </c>
      <c r="AY326" s="17"/>
      <c r="AZ326" s="17">
        <v>3.71241742967863E-2</v>
      </c>
      <c r="BA326" s="17">
        <v>4.7789419184280299E-3</v>
      </c>
      <c r="BB326" s="17">
        <v>3.2495575334336598E-3</v>
      </c>
      <c r="BC326" s="17">
        <v>1.84517664461228E-2</v>
      </c>
      <c r="BD326" s="17">
        <v>9.8868283088365191E-3</v>
      </c>
      <c r="BE326" s="17">
        <v>2.8174869859681401E-2</v>
      </c>
      <c r="BF326" s="17">
        <v>4.8953421010568101E-3</v>
      </c>
      <c r="BG326" s="17">
        <v>1.6151189896061499E-2</v>
      </c>
      <c r="BH326" s="17">
        <v>2.0203741911332899E-2</v>
      </c>
      <c r="BI326" s="17">
        <v>0</v>
      </c>
      <c r="BJ326" s="17">
        <v>2.7676199835458999E-3</v>
      </c>
      <c r="BK326" s="17">
        <v>1.5891962647441499E-2</v>
      </c>
      <c r="BL326" s="17">
        <v>0</v>
      </c>
      <c r="BM326" s="17">
        <v>0</v>
      </c>
      <c r="BN326" s="17">
        <v>0</v>
      </c>
      <c r="BO326" s="17">
        <v>0</v>
      </c>
      <c r="BP326" s="17"/>
      <c r="BQ326" s="17">
        <v>8.0639436855353703E-3</v>
      </c>
      <c r="BR326" s="17">
        <v>1.17896255071372E-2</v>
      </c>
    </row>
    <row r="327" spans="2:70" x14ac:dyDescent="0.35">
      <c r="B327" t="s">
        <v>141</v>
      </c>
      <c r="C327" s="17">
        <v>0.40109037820980897</v>
      </c>
      <c r="D327" s="17">
        <v>0.41431990831814097</v>
      </c>
      <c r="E327" s="17">
        <v>0.386852744900895</v>
      </c>
      <c r="F327" s="17"/>
      <c r="G327" s="17">
        <v>0.51417152267944899</v>
      </c>
      <c r="H327" s="17">
        <v>0.54159724674911702</v>
      </c>
      <c r="I327" s="17">
        <v>0.46051790871366199</v>
      </c>
      <c r="J327" s="17">
        <v>0.39367633581664002</v>
      </c>
      <c r="K327" s="17">
        <v>0.28465401450571498</v>
      </c>
      <c r="L327" s="17">
        <v>0.24705766039904201</v>
      </c>
      <c r="M327" s="17"/>
      <c r="N327" s="17">
        <v>0.39492540169729701</v>
      </c>
      <c r="O327" s="17">
        <v>0.39747160171415502</v>
      </c>
      <c r="P327" s="17">
        <v>0.39385655490503302</v>
      </c>
      <c r="Q327" s="17">
        <v>0.41605685859332903</v>
      </c>
      <c r="R327" s="17"/>
      <c r="S327" s="17">
        <v>0.49232426696978598</v>
      </c>
      <c r="T327" s="17">
        <v>0.36123937157152203</v>
      </c>
      <c r="U327" s="17">
        <v>0.38199759275718698</v>
      </c>
      <c r="V327" s="17">
        <v>0.37807983756186397</v>
      </c>
      <c r="W327" s="17">
        <v>0.40858914223549703</v>
      </c>
      <c r="X327" s="17">
        <v>0.424257988423349</v>
      </c>
      <c r="Y327" s="17">
        <v>0.378509598418935</v>
      </c>
      <c r="Z327" s="17">
        <v>0.40259665386365501</v>
      </c>
      <c r="AA327" s="17">
        <v>0.38361688880498002</v>
      </c>
      <c r="AB327" s="17">
        <v>0.35464959450900602</v>
      </c>
      <c r="AC327" s="17">
        <v>0.43437550336069403</v>
      </c>
      <c r="AD327" s="17">
        <v>0.38678980827485798</v>
      </c>
      <c r="AE327" s="17"/>
      <c r="AF327" s="17">
        <v>0.353904618555341</v>
      </c>
      <c r="AG327" s="17">
        <v>0.40584051449304198</v>
      </c>
      <c r="AH327" s="17">
        <v>0.44525901567096998</v>
      </c>
      <c r="AI327" s="17"/>
      <c r="AJ327" s="17">
        <v>0.34704394739419703</v>
      </c>
      <c r="AK327" s="17">
        <v>0.46397307821510803</v>
      </c>
      <c r="AL327" s="17">
        <v>0.355810957539336</v>
      </c>
      <c r="AM327" s="17">
        <v>0.56714987719751497</v>
      </c>
      <c r="AN327" s="17">
        <v>0.40743444004197998</v>
      </c>
      <c r="AO327" s="17"/>
      <c r="AP327" s="17">
        <v>0.38302251749664001</v>
      </c>
      <c r="AQ327" s="17">
        <v>0.45487258370127598</v>
      </c>
      <c r="AR327" s="17">
        <v>0.374127248309095</v>
      </c>
      <c r="AS327" s="17"/>
      <c r="AT327" s="17">
        <v>0.36134999341551</v>
      </c>
      <c r="AU327" s="17">
        <v>0.41830146989253397</v>
      </c>
      <c r="AV327" s="17">
        <v>0.430451940818459</v>
      </c>
      <c r="AW327" s="17">
        <v>0.47940977402954998</v>
      </c>
      <c r="AX327" s="17">
        <v>0.45443731863947101</v>
      </c>
      <c r="AY327" s="17"/>
      <c r="AZ327" s="17">
        <v>0.42319427754468802</v>
      </c>
      <c r="BA327" s="17">
        <v>0.446491682998572</v>
      </c>
      <c r="BB327" s="17">
        <v>0.38310691411178799</v>
      </c>
      <c r="BC327" s="17">
        <v>0.39905227603756799</v>
      </c>
      <c r="BD327" s="17">
        <v>0.38115548816537098</v>
      </c>
      <c r="BE327" s="17">
        <v>0.36762419398594798</v>
      </c>
      <c r="BF327" s="17">
        <v>0.42904956168490799</v>
      </c>
      <c r="BG327" s="17">
        <v>0.422188185233699</v>
      </c>
      <c r="BH327" s="17">
        <v>0.39886698401850201</v>
      </c>
      <c r="BI327" s="17">
        <v>0.442393477114568</v>
      </c>
      <c r="BJ327" s="17">
        <v>0.406558028737176</v>
      </c>
      <c r="BK327" s="17">
        <v>0.43445360269861699</v>
      </c>
      <c r="BL327" s="17">
        <v>0.40215976305663198</v>
      </c>
      <c r="BM327" s="17">
        <v>0.317651998402117</v>
      </c>
      <c r="BN327" s="17">
        <v>0.39582338427263303</v>
      </c>
      <c r="BO327" s="17">
        <v>0.49578379209644602</v>
      </c>
      <c r="BP327" s="17"/>
      <c r="BQ327" s="17">
        <v>0.49589310342198201</v>
      </c>
      <c r="BR327" s="17">
        <v>0.35630909982923997</v>
      </c>
    </row>
    <row r="328" spans="2:70" x14ac:dyDescent="0.35">
      <c r="B328" t="s">
        <v>142</v>
      </c>
      <c r="C328" s="17">
        <v>0.42912816865564901</v>
      </c>
      <c r="D328" s="17">
        <v>0.40338821942109898</v>
      </c>
      <c r="E328" s="17">
        <v>0.45489969233655803</v>
      </c>
      <c r="F328" s="17"/>
      <c r="G328" s="17">
        <v>0.335219426692627</v>
      </c>
      <c r="H328" s="17">
        <v>0.31277082338482298</v>
      </c>
      <c r="I328" s="17">
        <v>0.38117465268551798</v>
      </c>
      <c r="J328" s="17">
        <v>0.42628622283338602</v>
      </c>
      <c r="K328" s="17">
        <v>0.526667848505599</v>
      </c>
      <c r="L328" s="17">
        <v>0.56242897859174001</v>
      </c>
      <c r="M328" s="17"/>
      <c r="N328" s="17">
        <v>0.45061896272867702</v>
      </c>
      <c r="O328" s="17">
        <v>0.43852381732025197</v>
      </c>
      <c r="P328" s="17">
        <v>0.42200496549765298</v>
      </c>
      <c r="Q328" s="17">
        <v>0.404065502283595</v>
      </c>
      <c r="R328" s="17"/>
      <c r="S328" s="17">
        <v>0.35514494282479803</v>
      </c>
      <c r="T328" s="17">
        <v>0.46364849877429898</v>
      </c>
      <c r="U328" s="17">
        <v>0.47949163147490498</v>
      </c>
      <c r="V328" s="17">
        <v>0.46745289699128101</v>
      </c>
      <c r="W328" s="17">
        <v>0.37197424439115501</v>
      </c>
      <c r="X328" s="17">
        <v>0.41130922285413402</v>
      </c>
      <c r="Y328" s="17">
        <v>0.42403971758606301</v>
      </c>
      <c r="Z328" s="17">
        <v>0.49655346807442202</v>
      </c>
      <c r="AA328" s="17">
        <v>0.43256148763086599</v>
      </c>
      <c r="AB328" s="17">
        <v>0.466942780228502</v>
      </c>
      <c r="AC328" s="17">
        <v>0.39351515315507601</v>
      </c>
      <c r="AD328" s="17">
        <v>0.41986208848471701</v>
      </c>
      <c r="AE328" s="17"/>
      <c r="AF328" s="17">
        <v>0.47411723054737698</v>
      </c>
      <c r="AG328" s="17">
        <v>0.42449709467948299</v>
      </c>
      <c r="AH328" s="17">
        <v>0.36869136273636</v>
      </c>
      <c r="AI328" s="17"/>
      <c r="AJ328" s="17">
        <v>0.48538916204545901</v>
      </c>
      <c r="AK328" s="17">
        <v>0.38217319629750102</v>
      </c>
      <c r="AL328" s="17">
        <v>0.48218867522292502</v>
      </c>
      <c r="AM328" s="17">
        <v>0.19509316475925101</v>
      </c>
      <c r="AN328" s="17">
        <v>0.39652316394777798</v>
      </c>
      <c r="AO328" s="17"/>
      <c r="AP328" s="17">
        <v>0.45089005363803802</v>
      </c>
      <c r="AQ328" s="17">
        <v>0.39448734239357502</v>
      </c>
      <c r="AR328" s="17">
        <v>0.47462631064635402</v>
      </c>
      <c r="AS328" s="17"/>
      <c r="AT328" s="17">
        <v>0.44389337578627402</v>
      </c>
      <c r="AU328" s="17">
        <v>0.41272894061330101</v>
      </c>
      <c r="AV328" s="17">
        <v>0.424348209614959</v>
      </c>
      <c r="AW328" s="17">
        <v>0.359689786491726</v>
      </c>
      <c r="AX328" s="17">
        <v>0.37952733138232903</v>
      </c>
      <c r="AY328" s="17"/>
      <c r="AZ328" s="17">
        <v>0.44286347640898199</v>
      </c>
      <c r="BA328" s="17">
        <v>0.37333830228302201</v>
      </c>
      <c r="BB328" s="17">
        <v>0.45382347928775302</v>
      </c>
      <c r="BC328" s="17">
        <v>0.443643496012254</v>
      </c>
      <c r="BD328" s="17">
        <v>0.41802996959271899</v>
      </c>
      <c r="BE328" s="17">
        <v>0.412753163800888</v>
      </c>
      <c r="BF328" s="17">
        <v>0.415343026470612</v>
      </c>
      <c r="BG328" s="17">
        <v>0.423565609718561</v>
      </c>
      <c r="BH328" s="17">
        <v>0.416954665559782</v>
      </c>
      <c r="BI328" s="17">
        <v>0.44470854825491202</v>
      </c>
      <c r="BJ328" s="17">
        <v>0.42686090459465897</v>
      </c>
      <c r="BK328" s="17">
        <v>0.453582386690562</v>
      </c>
      <c r="BL328" s="17">
        <v>0.46613138983776797</v>
      </c>
      <c r="BM328" s="17">
        <v>0.47165128721009297</v>
      </c>
      <c r="BN328" s="17">
        <v>0.39900023836475801</v>
      </c>
      <c r="BO328" s="17">
        <v>0.39002476056949398</v>
      </c>
      <c r="BP328" s="17"/>
      <c r="BQ328" s="17">
        <v>0.35352371870703703</v>
      </c>
      <c r="BR328" s="17">
        <v>0.46787347744865598</v>
      </c>
    </row>
    <row r="329" spans="2:70" x14ac:dyDescent="0.35">
      <c r="B329" t="s">
        <v>143</v>
      </c>
      <c r="C329" s="17">
        <v>-2.8037790445839601E-2</v>
      </c>
      <c r="D329" s="17">
        <v>1.0931688897041899E-2</v>
      </c>
      <c r="E329" s="17">
        <v>-6.8046947435663502E-2</v>
      </c>
      <c r="F329" s="17"/>
      <c r="G329" s="17">
        <v>0.17895209598682199</v>
      </c>
      <c r="H329" s="17">
        <v>0.22882642336429401</v>
      </c>
      <c r="I329" s="17">
        <v>7.9343256028143294E-2</v>
      </c>
      <c r="J329" s="17">
        <v>-3.2609887016746698E-2</v>
      </c>
      <c r="K329" s="17">
        <v>-0.24201383399988399</v>
      </c>
      <c r="L329" s="17">
        <v>-0.31537131819269698</v>
      </c>
      <c r="M329" s="17"/>
      <c r="N329" s="17">
        <v>-5.5693561031380102E-2</v>
      </c>
      <c r="O329" s="17">
        <v>-4.10522156060973E-2</v>
      </c>
      <c r="P329" s="17">
        <v>-2.8148410592620202E-2</v>
      </c>
      <c r="Q329" s="17">
        <v>1.19913563097345E-2</v>
      </c>
      <c r="R329" s="17"/>
      <c r="S329" s="17">
        <v>0.13717932414498901</v>
      </c>
      <c r="T329" s="17">
        <v>-0.10240912720277701</v>
      </c>
      <c r="U329" s="17">
        <v>-9.7494038717718404E-2</v>
      </c>
      <c r="V329" s="17">
        <v>-8.9373059429416493E-2</v>
      </c>
      <c r="W329" s="17">
        <v>3.6614897844342097E-2</v>
      </c>
      <c r="X329" s="17">
        <v>1.2948765569216E-2</v>
      </c>
      <c r="Y329" s="17">
        <v>-4.5530119167128201E-2</v>
      </c>
      <c r="Z329" s="17">
        <v>-9.3956814210766806E-2</v>
      </c>
      <c r="AA329" s="17">
        <v>-4.89445988258859E-2</v>
      </c>
      <c r="AB329" s="17">
        <v>-0.11229318571949599</v>
      </c>
      <c r="AC329" s="17">
        <v>4.08603502056182E-2</v>
      </c>
      <c r="AD329" s="17">
        <v>-3.3072280209858397E-2</v>
      </c>
      <c r="AE329" s="17"/>
      <c r="AF329" s="17">
        <v>-0.12021261199203601</v>
      </c>
      <c r="AG329" s="17">
        <v>-1.8656580186440699E-2</v>
      </c>
      <c r="AH329" s="17">
        <v>7.6567652934609598E-2</v>
      </c>
      <c r="AI329" s="17"/>
      <c r="AJ329" s="17">
        <v>-0.13834521465126101</v>
      </c>
      <c r="AK329" s="17">
        <v>8.1799881917607398E-2</v>
      </c>
      <c r="AL329" s="17">
        <v>-0.12637771768358899</v>
      </c>
      <c r="AM329" s="17">
        <v>0.37205671243826399</v>
      </c>
      <c r="AN329" s="17">
        <v>1.0911276094201301E-2</v>
      </c>
      <c r="AO329" s="17"/>
      <c r="AP329" s="17">
        <v>-6.7867536141397206E-2</v>
      </c>
      <c r="AQ329" s="17">
        <v>6.03852413077011E-2</v>
      </c>
      <c r="AR329" s="17">
        <v>-0.100499062337259</v>
      </c>
      <c r="AS329" s="17"/>
      <c r="AT329" s="17">
        <v>-8.2543382370764098E-2</v>
      </c>
      <c r="AU329" s="17">
        <v>5.5725292792327998E-3</v>
      </c>
      <c r="AV329" s="17">
        <v>6.1037312034997702E-3</v>
      </c>
      <c r="AW329" s="17">
        <v>0.11971998753782399</v>
      </c>
      <c r="AX329" s="17">
        <v>7.4909987257141999E-2</v>
      </c>
      <c r="AY329" s="17"/>
      <c r="AZ329" s="17">
        <v>-1.96691988642941E-2</v>
      </c>
      <c r="BA329" s="17">
        <v>7.3153380715550706E-2</v>
      </c>
      <c r="BB329" s="17">
        <v>-7.0716565175964599E-2</v>
      </c>
      <c r="BC329" s="17">
        <v>-4.4591219974686E-2</v>
      </c>
      <c r="BD329" s="17">
        <v>-3.6874481427348199E-2</v>
      </c>
      <c r="BE329" s="17">
        <v>-4.51289698149396E-2</v>
      </c>
      <c r="BF329" s="17">
        <v>1.37065352142966E-2</v>
      </c>
      <c r="BG329" s="17">
        <v>-1.3774244848621701E-3</v>
      </c>
      <c r="BH329" s="17">
        <v>-1.80876815412803E-2</v>
      </c>
      <c r="BI329" s="17">
        <v>-2.31507114034468E-3</v>
      </c>
      <c r="BJ329" s="17">
        <v>-2.0302875857483201E-2</v>
      </c>
      <c r="BK329" s="17">
        <v>-1.91287839919447E-2</v>
      </c>
      <c r="BL329" s="17">
        <v>-6.3971626781136298E-2</v>
      </c>
      <c r="BM329" s="17">
        <v>-0.153999288807975</v>
      </c>
      <c r="BN329" s="17">
        <v>-3.1768540921249802E-3</v>
      </c>
      <c r="BO329" s="17">
        <v>0.105759031526952</v>
      </c>
      <c r="BP329" s="17"/>
      <c r="BQ329" s="17">
        <v>0.14236938471494501</v>
      </c>
      <c r="BR329" s="17">
        <v>-0.111564377619416</v>
      </c>
    </row>
    <row r="330" spans="2:70" x14ac:dyDescent="0.35">
      <c r="C330" s="17"/>
      <c r="D330" s="17"/>
      <c r="E330" s="17"/>
      <c r="F330" s="17"/>
      <c r="G330" s="17"/>
      <c r="H330" s="17"/>
      <c r="I330" s="17"/>
      <c r="J330" s="17"/>
      <c r="K330" s="17"/>
      <c r="L330" s="17"/>
      <c r="M330" s="17"/>
      <c r="N330" s="17"/>
      <c r="O330" s="17"/>
      <c r="P330" s="17"/>
      <c r="Q330" s="17"/>
      <c r="R330" s="17"/>
      <c r="S330" s="17"/>
      <c r="T330" s="17"/>
      <c r="U330" s="17"/>
      <c r="V330" s="17"/>
      <c r="W330" s="17"/>
      <c r="X330" s="17"/>
      <c r="Y330" s="17"/>
      <c r="Z330" s="17"/>
      <c r="AA330" s="17"/>
      <c r="AB330" s="17"/>
      <c r="AC330" s="17"/>
      <c r="AD330" s="17"/>
      <c r="AE330" s="17"/>
      <c r="AF330" s="17"/>
      <c r="AG330" s="17"/>
      <c r="AH330" s="17"/>
      <c r="AI330" s="17"/>
      <c r="AJ330" s="17"/>
      <c r="AK330" s="17"/>
      <c r="AL330" s="17"/>
      <c r="AM330" s="17"/>
      <c r="AN330" s="17"/>
      <c r="AO330" s="17"/>
      <c r="AP330" s="17"/>
      <c r="AQ330" s="17"/>
      <c r="AR330" s="17"/>
      <c r="AS330" s="17"/>
      <c r="AT330" s="17"/>
      <c r="AU330" s="17"/>
      <c r="AV330" s="17"/>
      <c r="AW330" s="17"/>
      <c r="AX330" s="17"/>
      <c r="AY330" s="17"/>
      <c r="AZ330" s="17"/>
      <c r="BA330" s="17"/>
      <c r="BB330" s="17"/>
      <c r="BC330" s="17"/>
      <c r="BD330" s="17"/>
      <c r="BE330" s="17"/>
      <c r="BF330" s="17"/>
      <c r="BG330" s="17"/>
      <c r="BH330" s="17"/>
      <c r="BI330" s="17"/>
      <c r="BJ330" s="17"/>
      <c r="BK330" s="17"/>
      <c r="BL330" s="17"/>
      <c r="BM330" s="17"/>
      <c r="BN330" s="17"/>
      <c r="BO330" s="17"/>
      <c r="BP330" s="17"/>
      <c r="BQ330" s="17"/>
      <c r="BR330" s="17"/>
    </row>
    <row r="331" spans="2:70" x14ac:dyDescent="0.35">
      <c r="B331" s="6" t="s">
        <v>223</v>
      </c>
      <c r="C331" s="17"/>
      <c r="D331" s="17"/>
      <c r="E331" s="17"/>
      <c r="F331" s="17"/>
      <c r="G331" s="17"/>
      <c r="H331" s="17"/>
      <c r="I331" s="17"/>
      <c r="J331" s="17"/>
      <c r="K331" s="17"/>
      <c r="L331" s="17"/>
      <c r="M331" s="17"/>
      <c r="N331" s="17"/>
      <c r="O331" s="17"/>
      <c r="P331" s="17"/>
      <c r="Q331" s="17"/>
      <c r="R331" s="17"/>
      <c r="S331" s="17"/>
      <c r="T331" s="17"/>
      <c r="U331" s="17"/>
      <c r="V331" s="17"/>
      <c r="W331" s="17"/>
      <c r="X331" s="17"/>
      <c r="Y331" s="17"/>
      <c r="Z331" s="17"/>
      <c r="AA331" s="17"/>
      <c r="AB331" s="17"/>
      <c r="AC331" s="17"/>
      <c r="AD331" s="17"/>
      <c r="AE331" s="17"/>
      <c r="AF331" s="17"/>
      <c r="AG331" s="17"/>
      <c r="AH331" s="17"/>
      <c r="AI331" s="17"/>
      <c r="AJ331" s="17"/>
      <c r="AK331" s="17"/>
      <c r="AL331" s="17"/>
      <c r="AM331" s="17"/>
      <c r="AN331" s="17"/>
      <c r="AO331" s="17"/>
      <c r="AP331" s="17"/>
      <c r="AQ331" s="17"/>
      <c r="AR331" s="17"/>
      <c r="AS331" s="17"/>
      <c r="AT331" s="17"/>
      <c r="AU331" s="17"/>
      <c r="AV331" s="17"/>
      <c r="AW331" s="17"/>
      <c r="AX331" s="17"/>
      <c r="AY331" s="17"/>
      <c r="AZ331" s="17"/>
      <c r="BA331" s="17"/>
      <c r="BB331" s="17"/>
      <c r="BC331" s="17"/>
      <c r="BD331" s="17"/>
      <c r="BE331" s="17"/>
      <c r="BF331" s="17"/>
      <c r="BG331" s="17"/>
      <c r="BH331" s="17"/>
      <c r="BI331" s="17"/>
      <c r="BJ331" s="17"/>
      <c r="BK331" s="17"/>
      <c r="BL331" s="17"/>
      <c r="BM331" s="17"/>
      <c r="BN331" s="17"/>
      <c r="BO331" s="17"/>
      <c r="BP331" s="17"/>
      <c r="BQ331" s="17"/>
      <c r="BR331" s="17"/>
    </row>
    <row r="332" spans="2:70" x14ac:dyDescent="0.35">
      <c r="B332" s="24" t="s">
        <v>97</v>
      </c>
      <c r="C332" s="17"/>
      <c r="D332" s="17"/>
      <c r="E332" s="17"/>
      <c r="F332" s="17"/>
      <c r="G332" s="17"/>
      <c r="H332" s="17"/>
      <c r="I332" s="17"/>
      <c r="J332" s="17"/>
      <c r="K332" s="17"/>
      <c r="L332" s="17"/>
      <c r="M332" s="17"/>
      <c r="N332" s="17"/>
      <c r="O332" s="17"/>
      <c r="P332" s="17"/>
      <c r="Q332" s="17"/>
      <c r="R332" s="17"/>
      <c r="S332" s="17"/>
      <c r="T332" s="17"/>
      <c r="U332" s="17"/>
      <c r="V332" s="17"/>
      <c r="W332" s="17"/>
      <c r="X332" s="17"/>
      <c r="Y332" s="17"/>
      <c r="Z332" s="17"/>
      <c r="AA332" s="17"/>
      <c r="AB332" s="17"/>
      <c r="AC332" s="17"/>
      <c r="AD332" s="17"/>
      <c r="AE332" s="17"/>
      <c r="AF332" s="17"/>
      <c r="AG332" s="17"/>
      <c r="AH332" s="17"/>
      <c r="AI332" s="17"/>
      <c r="AJ332" s="17"/>
      <c r="AK332" s="17"/>
      <c r="AL332" s="17"/>
      <c r="AM332" s="17"/>
      <c r="AN332" s="17"/>
      <c r="AO332" s="17"/>
      <c r="AP332" s="17"/>
      <c r="AQ332" s="17"/>
      <c r="AR332" s="17"/>
      <c r="AS332" s="17"/>
      <c r="AT332" s="17"/>
      <c r="AU332" s="17"/>
      <c r="AV332" s="17"/>
      <c r="AW332" s="17"/>
      <c r="AX332" s="17"/>
      <c r="AY332" s="17"/>
      <c r="AZ332" s="17"/>
      <c r="BA332" s="17"/>
      <c r="BB332" s="17"/>
      <c r="BC332" s="17"/>
      <c r="BD332" s="17"/>
      <c r="BE332" s="17"/>
      <c r="BF332" s="17"/>
      <c r="BG332" s="17"/>
      <c r="BH332" s="17"/>
      <c r="BI332" s="17"/>
      <c r="BJ332" s="17"/>
      <c r="BK332" s="17"/>
      <c r="BL332" s="17"/>
      <c r="BM332" s="17"/>
      <c r="BN332" s="17"/>
      <c r="BO332" s="17"/>
      <c r="BP332" s="17"/>
      <c r="BQ332" s="17"/>
      <c r="BR332" s="17"/>
    </row>
    <row r="333" spans="2:70" x14ac:dyDescent="0.35">
      <c r="B333" t="s">
        <v>136</v>
      </c>
      <c r="C333" s="17">
        <v>0.27462424868986202</v>
      </c>
      <c r="D333" s="17">
        <v>0.27968885975907298</v>
      </c>
      <c r="E333" s="17">
        <v>0.268994435556139</v>
      </c>
      <c r="F333" s="17"/>
      <c r="G333" s="17">
        <v>0.35973437609043202</v>
      </c>
      <c r="H333" s="17">
        <v>0.309264379845054</v>
      </c>
      <c r="I333" s="17">
        <v>0.30117431922913501</v>
      </c>
      <c r="J333" s="17">
        <v>0.26285807575485998</v>
      </c>
      <c r="K333" s="17">
        <v>0.23527658247531</v>
      </c>
      <c r="L333" s="17">
        <v>0.20408628045004501</v>
      </c>
      <c r="M333" s="17"/>
      <c r="N333" s="17">
        <v>0.238354510158616</v>
      </c>
      <c r="O333" s="17">
        <v>0.25197526542299398</v>
      </c>
      <c r="P333" s="17">
        <v>0.30561537326173299</v>
      </c>
      <c r="Q333" s="17">
        <v>0.31032669255477202</v>
      </c>
      <c r="R333" s="17"/>
      <c r="S333" s="17">
        <v>0.303051568806053</v>
      </c>
      <c r="T333" s="17">
        <v>0.24915545946741199</v>
      </c>
      <c r="U333" s="17">
        <v>0.23347567305137901</v>
      </c>
      <c r="V333" s="17">
        <v>0.25490339838433601</v>
      </c>
      <c r="W333" s="17">
        <v>0.27730223421718198</v>
      </c>
      <c r="X333" s="17">
        <v>0.29302957120516998</v>
      </c>
      <c r="Y333" s="17">
        <v>0.240986521490373</v>
      </c>
      <c r="Z333" s="17">
        <v>0.27911315103797801</v>
      </c>
      <c r="AA333" s="17">
        <v>0.29245219048374599</v>
      </c>
      <c r="AB333" s="17">
        <v>0.25718806359011598</v>
      </c>
      <c r="AC333" s="17">
        <v>0.34024887915603702</v>
      </c>
      <c r="AD333" s="17">
        <v>0.32104698241253499</v>
      </c>
      <c r="AE333" s="17"/>
      <c r="AF333" s="17">
        <v>0.25807121272330003</v>
      </c>
      <c r="AG333" s="17">
        <v>0.26207406594556698</v>
      </c>
      <c r="AH333" s="17">
        <v>0.29085717357722801</v>
      </c>
      <c r="AI333" s="17"/>
      <c r="AJ333" s="17">
        <v>0.24424632540227201</v>
      </c>
      <c r="AK333" s="17">
        <v>0.288908645264571</v>
      </c>
      <c r="AL333" s="17">
        <v>0.21987299832228099</v>
      </c>
      <c r="AM333" s="17">
        <v>0.351987172373316</v>
      </c>
      <c r="AN333" s="17">
        <v>0.29362111599549701</v>
      </c>
      <c r="AO333" s="17"/>
      <c r="AP333" s="17">
        <v>0.23301782685254099</v>
      </c>
      <c r="AQ333" s="17">
        <v>0.31194318604585403</v>
      </c>
      <c r="AR333" s="17">
        <v>0.20346043233637401</v>
      </c>
      <c r="AS333" s="17"/>
      <c r="AT333" s="17">
        <v>0.28101135108672898</v>
      </c>
      <c r="AU333" s="17">
        <v>0.27953711397106101</v>
      </c>
      <c r="AV333" s="17">
        <v>0.27349983789540599</v>
      </c>
      <c r="AW333" s="17">
        <v>0.26025354652101301</v>
      </c>
      <c r="AX333" s="17">
        <v>0.24973927191168799</v>
      </c>
      <c r="AY333" s="17"/>
      <c r="AZ333" s="17">
        <v>0.326164309139997</v>
      </c>
      <c r="BA333" s="17">
        <v>0.23948670135831199</v>
      </c>
      <c r="BB333" s="17">
        <v>0.28018093315449399</v>
      </c>
      <c r="BC333" s="17">
        <v>0.25986765984432397</v>
      </c>
      <c r="BD333" s="17">
        <v>0.30204154861558802</v>
      </c>
      <c r="BE333" s="17">
        <v>0.274158847590322</v>
      </c>
      <c r="BF333" s="17">
        <v>0.30158592035914999</v>
      </c>
      <c r="BG333" s="17">
        <v>0.25106002716979098</v>
      </c>
      <c r="BH333" s="17">
        <v>0.28529731175996997</v>
      </c>
      <c r="BI333" s="17">
        <v>0.22068051393558999</v>
      </c>
      <c r="BJ333" s="17">
        <v>0.27376743670276699</v>
      </c>
      <c r="BK333" s="17">
        <v>0.33189210363426103</v>
      </c>
      <c r="BL333" s="17">
        <v>0.26389176160699201</v>
      </c>
      <c r="BM333" s="17">
        <v>0.21711642861573499</v>
      </c>
      <c r="BN333" s="17">
        <v>0.28540025492009202</v>
      </c>
      <c r="BO333" s="17">
        <v>0.29876661341265298</v>
      </c>
      <c r="BP333" s="17"/>
      <c r="BQ333" s="17">
        <v>0.300641149957523</v>
      </c>
      <c r="BR333" s="17">
        <v>0.26270504861510302</v>
      </c>
    </row>
    <row r="334" spans="2:70" x14ac:dyDescent="0.35">
      <c r="B334" t="s">
        <v>212</v>
      </c>
      <c r="C334" s="17">
        <v>0.23877058478646401</v>
      </c>
      <c r="D334" s="17">
        <v>0.230523885607994</v>
      </c>
      <c r="E334" s="17">
        <v>0.24628389865149899</v>
      </c>
      <c r="F334" s="17"/>
      <c r="G334" s="17">
        <v>0.23573927129709901</v>
      </c>
      <c r="H334" s="17">
        <v>0.26867981426572302</v>
      </c>
      <c r="I334" s="17">
        <v>0.238428709444821</v>
      </c>
      <c r="J334" s="17">
        <v>0.24486983745041599</v>
      </c>
      <c r="K334" s="17">
        <v>0.223551276052329</v>
      </c>
      <c r="L334" s="17">
        <v>0.22195125998322801</v>
      </c>
      <c r="M334" s="17"/>
      <c r="N334" s="17">
        <v>0.233572389263346</v>
      </c>
      <c r="O334" s="17">
        <v>0.23799673137366301</v>
      </c>
      <c r="P334" s="17">
        <v>0.27129603183548001</v>
      </c>
      <c r="Q334" s="17">
        <v>0.21867235635221599</v>
      </c>
      <c r="R334" s="17"/>
      <c r="S334" s="17">
        <v>0.239582494579721</v>
      </c>
      <c r="T334" s="17">
        <v>0.22186062699797099</v>
      </c>
      <c r="U334" s="17">
        <v>0.27927221145324199</v>
      </c>
      <c r="V334" s="17">
        <v>0.26265622872088501</v>
      </c>
      <c r="W334" s="17">
        <v>0.238725522955791</v>
      </c>
      <c r="X334" s="17">
        <v>0.255424302390719</v>
      </c>
      <c r="Y334" s="17">
        <v>0.231287170081413</v>
      </c>
      <c r="Z334" s="17">
        <v>0.24944086702011001</v>
      </c>
      <c r="AA334" s="17">
        <v>0.207907437969204</v>
      </c>
      <c r="AB334" s="17">
        <v>0.246991536856249</v>
      </c>
      <c r="AC334" s="17">
        <v>0.19626794983835899</v>
      </c>
      <c r="AD334" s="17">
        <v>0.244005659902304</v>
      </c>
      <c r="AE334" s="17"/>
      <c r="AF334" s="17">
        <v>0.22642599298527899</v>
      </c>
      <c r="AG334" s="17">
        <v>0.25284645039370302</v>
      </c>
      <c r="AH334" s="17">
        <v>0.227060061650557</v>
      </c>
      <c r="AI334" s="17"/>
      <c r="AJ334" s="17">
        <v>0.233158706732841</v>
      </c>
      <c r="AK334" s="17">
        <v>0.252467747969152</v>
      </c>
      <c r="AL334" s="17">
        <v>0.219064099226777</v>
      </c>
      <c r="AM334" s="17">
        <v>0.22429144857300601</v>
      </c>
      <c r="AN334" s="17">
        <v>0.20668177188666201</v>
      </c>
      <c r="AO334" s="17"/>
      <c r="AP334" s="17">
        <v>0.25980657022695303</v>
      </c>
      <c r="AQ334" s="17">
        <v>0.246311528276772</v>
      </c>
      <c r="AR334" s="17">
        <v>0.25062090720883801</v>
      </c>
      <c r="AS334" s="17"/>
      <c r="AT334" s="17">
        <v>0.24192095462739799</v>
      </c>
      <c r="AU334" s="17">
        <v>0.24617174889027199</v>
      </c>
      <c r="AV334" s="17">
        <v>0.24472617430596699</v>
      </c>
      <c r="AW334" s="17">
        <v>0.195308238342462</v>
      </c>
      <c r="AX334" s="17">
        <v>0.319205050697285</v>
      </c>
      <c r="AY334" s="17"/>
      <c r="AZ334" s="17">
        <v>0.14259935571928301</v>
      </c>
      <c r="BA334" s="17">
        <v>0.198352532125391</v>
      </c>
      <c r="BB334" s="17">
        <v>0.23463760487587301</v>
      </c>
      <c r="BC334" s="17">
        <v>0.29259313239840701</v>
      </c>
      <c r="BD334" s="17">
        <v>0.22640103371165801</v>
      </c>
      <c r="BE334" s="17">
        <v>0.22754153380095099</v>
      </c>
      <c r="BF334" s="17">
        <v>0.25239868103876301</v>
      </c>
      <c r="BG334" s="17">
        <v>0.25458026899957698</v>
      </c>
      <c r="BH334" s="17">
        <v>0.257755701600693</v>
      </c>
      <c r="BI334" s="17">
        <v>0.265919631420309</v>
      </c>
      <c r="BJ334" s="17">
        <v>0.25868687413479402</v>
      </c>
      <c r="BK334" s="17">
        <v>0.209503767557532</v>
      </c>
      <c r="BL334" s="17">
        <v>0.25144244724294401</v>
      </c>
      <c r="BM334" s="17">
        <v>0.245647101598573</v>
      </c>
      <c r="BN334" s="17">
        <v>0.26982854060047201</v>
      </c>
      <c r="BO334" s="17">
        <v>0.18710208071283599</v>
      </c>
      <c r="BP334" s="17"/>
      <c r="BQ334" s="17">
        <v>0.24220492658111001</v>
      </c>
      <c r="BR334" s="17">
        <v>0.23893072383942399</v>
      </c>
    </row>
    <row r="335" spans="2:70" x14ac:dyDescent="0.35">
      <c r="B335" t="s">
        <v>213</v>
      </c>
      <c r="C335" s="17">
        <v>0.21556993083533901</v>
      </c>
      <c r="D335" s="17">
        <v>0.21007303586965501</v>
      </c>
      <c r="E335" s="17">
        <v>0.221849020660877</v>
      </c>
      <c r="F335" s="17"/>
      <c r="G335" s="17">
        <v>0.18673654582372301</v>
      </c>
      <c r="H335" s="17">
        <v>0.222842491525817</v>
      </c>
      <c r="I335" s="17">
        <v>0.22173286834001699</v>
      </c>
      <c r="J335" s="17">
        <v>0.21788790307962799</v>
      </c>
      <c r="K335" s="17">
        <v>0.20617875354249601</v>
      </c>
      <c r="L335" s="17">
        <v>0.228210683367707</v>
      </c>
      <c r="M335" s="17"/>
      <c r="N335" s="17">
        <v>0.233072875026784</v>
      </c>
      <c r="O335" s="17">
        <v>0.23115630651607899</v>
      </c>
      <c r="P335" s="17">
        <v>0.205753670104241</v>
      </c>
      <c r="Q335" s="17">
        <v>0.185223829561209</v>
      </c>
      <c r="R335" s="17"/>
      <c r="S335" s="17">
        <v>0.18786344487307099</v>
      </c>
      <c r="T335" s="17">
        <v>0.24197421243856801</v>
      </c>
      <c r="U335" s="17">
        <v>0.21425767297708201</v>
      </c>
      <c r="V335" s="17">
        <v>0.16939706526131901</v>
      </c>
      <c r="W335" s="17">
        <v>0.20343208698830501</v>
      </c>
      <c r="X335" s="17">
        <v>0.195812755843736</v>
      </c>
      <c r="Y335" s="17">
        <v>0.26491208638048602</v>
      </c>
      <c r="Z335" s="17">
        <v>0.260205959256605</v>
      </c>
      <c r="AA335" s="17">
        <v>0.22434499842314701</v>
      </c>
      <c r="AB335" s="17">
        <v>0.22347101539436601</v>
      </c>
      <c r="AC335" s="17">
        <v>0.238926764703842</v>
      </c>
      <c r="AD335" s="17">
        <v>0.17409249541028399</v>
      </c>
      <c r="AE335" s="17"/>
      <c r="AF335" s="17">
        <v>0.22464860117973601</v>
      </c>
      <c r="AG335" s="17">
        <v>0.22649316885711099</v>
      </c>
      <c r="AH335" s="17">
        <v>0.18647571320429801</v>
      </c>
      <c r="AI335" s="17"/>
      <c r="AJ335" s="17">
        <v>0.23298001910389499</v>
      </c>
      <c r="AK335" s="17">
        <v>0.216953391315301</v>
      </c>
      <c r="AL335" s="17">
        <v>0.24383986050411599</v>
      </c>
      <c r="AM335" s="17">
        <v>0.21688369143461</v>
      </c>
      <c r="AN335" s="17">
        <v>0.19081897723549399</v>
      </c>
      <c r="AO335" s="17"/>
      <c r="AP335" s="17">
        <v>0.23176431876328599</v>
      </c>
      <c r="AQ335" s="17">
        <v>0.219343803262457</v>
      </c>
      <c r="AR335" s="17">
        <v>0.238805034586281</v>
      </c>
      <c r="AS335" s="17"/>
      <c r="AT335" s="17">
        <v>0.21468113627999999</v>
      </c>
      <c r="AU335" s="17">
        <v>0.22470822934537699</v>
      </c>
      <c r="AV335" s="17">
        <v>0.20256506718153</v>
      </c>
      <c r="AW335" s="17">
        <v>0.24186061394462699</v>
      </c>
      <c r="AX335" s="17">
        <v>9.9140017533271396E-2</v>
      </c>
      <c r="AY335" s="17"/>
      <c r="AZ335" s="17">
        <v>0.13638141441201701</v>
      </c>
      <c r="BA335" s="17">
        <v>0.20303279463122401</v>
      </c>
      <c r="BB335" s="17">
        <v>0.19363678526826</v>
      </c>
      <c r="BC335" s="17">
        <v>0.19000915162399601</v>
      </c>
      <c r="BD335" s="17">
        <v>0.197897154150565</v>
      </c>
      <c r="BE335" s="17">
        <v>0.212402565877504</v>
      </c>
      <c r="BF335" s="17">
        <v>0.21054250930846</v>
      </c>
      <c r="BG335" s="17">
        <v>0.22508918256583499</v>
      </c>
      <c r="BH335" s="17">
        <v>0.22652672126981699</v>
      </c>
      <c r="BI335" s="17">
        <v>0.20812845281053299</v>
      </c>
      <c r="BJ335" s="17">
        <v>0.22404284597931101</v>
      </c>
      <c r="BK335" s="17">
        <v>0.261324826288449</v>
      </c>
      <c r="BL335" s="17">
        <v>0.23873290650659401</v>
      </c>
      <c r="BM335" s="17">
        <v>0.249738264349261</v>
      </c>
      <c r="BN335" s="17">
        <v>0.20768133144235301</v>
      </c>
      <c r="BO335" s="17">
        <v>0.23405154217565999</v>
      </c>
      <c r="BP335" s="17"/>
      <c r="BQ335" s="17">
        <v>0.226672548891972</v>
      </c>
      <c r="BR335" s="17">
        <v>0.213716643264282</v>
      </c>
    </row>
    <row r="336" spans="2:70" x14ac:dyDescent="0.35">
      <c r="B336" t="s">
        <v>214</v>
      </c>
      <c r="C336" s="17">
        <v>0.12517797037160999</v>
      </c>
      <c r="D336" s="17">
        <v>0.134622768005319</v>
      </c>
      <c r="E336" s="17">
        <v>0.115800341802415</v>
      </c>
      <c r="F336" s="17"/>
      <c r="G336" s="17">
        <v>0.113581762637758</v>
      </c>
      <c r="H336" s="17">
        <v>8.8721736064273096E-2</v>
      </c>
      <c r="I336" s="17">
        <v>0.11036389328627701</v>
      </c>
      <c r="J336" s="17">
        <v>0.124387319953719</v>
      </c>
      <c r="K336" s="17">
        <v>0.14694663777359601</v>
      </c>
      <c r="L336" s="17">
        <v>0.16071292054493999</v>
      </c>
      <c r="M336" s="17"/>
      <c r="N336" s="17">
        <v>0.12763369363955601</v>
      </c>
      <c r="O336" s="17">
        <v>0.12558955982221501</v>
      </c>
      <c r="P336" s="17">
        <v>0.103984086965675</v>
      </c>
      <c r="Q336" s="17">
        <v>0.142376078815104</v>
      </c>
      <c r="R336" s="17"/>
      <c r="S336" s="17">
        <v>0.13892016679692601</v>
      </c>
      <c r="T336" s="17">
        <v>0.135807937572655</v>
      </c>
      <c r="U336" s="17">
        <v>0.118202326560933</v>
      </c>
      <c r="V336" s="17">
        <v>0.12761666394469501</v>
      </c>
      <c r="W336" s="17">
        <v>0.14943753089164899</v>
      </c>
      <c r="X336" s="17">
        <v>0.12982529887436201</v>
      </c>
      <c r="Y336" s="17">
        <v>0.135561928425666</v>
      </c>
      <c r="Z336" s="17">
        <v>6.8182918143507604E-2</v>
      </c>
      <c r="AA336" s="17">
        <v>0.13091221064542899</v>
      </c>
      <c r="AB336" s="17">
        <v>0.111583918823423</v>
      </c>
      <c r="AC336" s="17">
        <v>9.0655377358981395E-2</v>
      </c>
      <c r="AD336" s="17">
        <v>8.0982059300164E-2</v>
      </c>
      <c r="AE336" s="17"/>
      <c r="AF336" s="17">
        <v>0.132097320403577</v>
      </c>
      <c r="AG336" s="17">
        <v>0.114861404234054</v>
      </c>
      <c r="AH336" s="17">
        <v>0.15274152594811499</v>
      </c>
      <c r="AI336" s="17"/>
      <c r="AJ336" s="17">
        <v>0.132227847414987</v>
      </c>
      <c r="AK336" s="17">
        <v>0.113483797589904</v>
      </c>
      <c r="AL336" s="17">
        <v>0.13929646510857999</v>
      </c>
      <c r="AM336" s="17">
        <v>0.10097503169434301</v>
      </c>
      <c r="AN336" s="17">
        <v>0.14569883110312301</v>
      </c>
      <c r="AO336" s="17"/>
      <c r="AP336" s="17">
        <v>0.13147843465196299</v>
      </c>
      <c r="AQ336" s="17">
        <v>9.3847922463962702E-2</v>
      </c>
      <c r="AR336" s="17">
        <v>0.13132548664591001</v>
      </c>
      <c r="AS336" s="17"/>
      <c r="AT336" s="17">
        <v>0.126400548942675</v>
      </c>
      <c r="AU336" s="17">
        <v>0.12430237667010099</v>
      </c>
      <c r="AV336" s="17">
        <v>0.121578010519327</v>
      </c>
      <c r="AW336" s="17">
        <v>0.127584112964261</v>
      </c>
      <c r="AX336" s="17">
        <v>0.15986413037404501</v>
      </c>
      <c r="AY336" s="17"/>
      <c r="AZ336" s="17">
        <v>0.21749789993160801</v>
      </c>
      <c r="BA336" s="17">
        <v>0.21045711712066201</v>
      </c>
      <c r="BB336" s="17">
        <v>0.133290086859678</v>
      </c>
      <c r="BC336" s="17">
        <v>0.106143970684334</v>
      </c>
      <c r="BD336" s="17">
        <v>0.13266018112307401</v>
      </c>
      <c r="BE336" s="17">
        <v>0.149727727945101</v>
      </c>
      <c r="BF336" s="17">
        <v>0.10542640891143901</v>
      </c>
      <c r="BG336" s="17">
        <v>0.116160152084859</v>
      </c>
      <c r="BH336" s="17">
        <v>0.110511408044685</v>
      </c>
      <c r="BI336" s="17">
        <v>0.12559260049684901</v>
      </c>
      <c r="BJ336" s="17">
        <v>0.12230616370835</v>
      </c>
      <c r="BK336" s="17">
        <v>5.2245083917997502E-2</v>
      </c>
      <c r="BL336" s="17">
        <v>7.8671922099256997E-2</v>
      </c>
      <c r="BM336" s="17">
        <v>9.9743338859884706E-2</v>
      </c>
      <c r="BN336" s="17">
        <v>0.10190566929157301</v>
      </c>
      <c r="BO336" s="17">
        <v>0.13903102567929199</v>
      </c>
      <c r="BP336" s="17"/>
      <c r="BQ336" s="17">
        <v>0.103577640277039</v>
      </c>
      <c r="BR336" s="17">
        <v>0.131579256389591</v>
      </c>
    </row>
    <row r="337" spans="2:70" x14ac:dyDescent="0.35">
      <c r="B337" t="s">
        <v>215</v>
      </c>
      <c r="C337" s="17">
        <v>5.0301177333737297E-2</v>
      </c>
      <c r="D337" s="17">
        <v>4.9874688586891598E-2</v>
      </c>
      <c r="E337" s="17">
        <v>5.10405290420076E-2</v>
      </c>
      <c r="F337" s="17"/>
      <c r="G337" s="17">
        <v>4.8797210444677698E-2</v>
      </c>
      <c r="H337" s="17">
        <v>4.9548481140391801E-2</v>
      </c>
      <c r="I337" s="17">
        <v>4.9387055553362702E-2</v>
      </c>
      <c r="J337" s="17">
        <v>5.3731535603523999E-2</v>
      </c>
      <c r="K337" s="17">
        <v>4.1785384536073202E-2</v>
      </c>
      <c r="L337" s="17">
        <v>5.55620889123567E-2</v>
      </c>
      <c r="M337" s="17"/>
      <c r="N337" s="17">
        <v>5.9478793365643802E-2</v>
      </c>
      <c r="O337" s="17">
        <v>5.4139476509578899E-2</v>
      </c>
      <c r="P337" s="17">
        <v>4.5500983487953103E-2</v>
      </c>
      <c r="Q337" s="17">
        <v>3.9265871291554399E-2</v>
      </c>
      <c r="R337" s="17"/>
      <c r="S337" s="17">
        <v>4.0664661824220301E-2</v>
      </c>
      <c r="T337" s="17">
        <v>5.5572546589865698E-2</v>
      </c>
      <c r="U337" s="17">
        <v>4.6568126811791899E-2</v>
      </c>
      <c r="V337" s="17">
        <v>4.4889153437467702E-2</v>
      </c>
      <c r="W337" s="17">
        <v>5.6847904540564598E-2</v>
      </c>
      <c r="X337" s="17">
        <v>4.2458311292003698E-2</v>
      </c>
      <c r="Y337" s="17">
        <v>4.0498857296975201E-2</v>
      </c>
      <c r="Z337" s="17">
        <v>4.53061243145335E-2</v>
      </c>
      <c r="AA337" s="17">
        <v>5.5010158857420999E-2</v>
      </c>
      <c r="AB337" s="17">
        <v>5.6856541460710501E-2</v>
      </c>
      <c r="AC337" s="17">
        <v>6.1421880476157202E-2</v>
      </c>
      <c r="AD337" s="17">
        <v>8.4257903959346903E-2</v>
      </c>
      <c r="AE337" s="17"/>
      <c r="AF337" s="17">
        <v>4.6721044651140797E-2</v>
      </c>
      <c r="AG337" s="17">
        <v>5.4975938179167898E-2</v>
      </c>
      <c r="AH337" s="17">
        <v>5.0080575050029899E-2</v>
      </c>
      <c r="AI337" s="17"/>
      <c r="AJ337" s="17">
        <v>5.1534272032860602E-2</v>
      </c>
      <c r="AK337" s="17">
        <v>4.2799638564955902E-2</v>
      </c>
      <c r="AL337" s="17">
        <v>3.9939632780335903E-2</v>
      </c>
      <c r="AM337" s="17">
        <v>1.9126897577760399E-2</v>
      </c>
      <c r="AN337" s="17">
        <v>6.2375501170511799E-2</v>
      </c>
      <c r="AO337" s="17"/>
      <c r="AP337" s="17">
        <v>5.4553754212487697E-2</v>
      </c>
      <c r="AQ337" s="17">
        <v>4.3974974645122497E-2</v>
      </c>
      <c r="AR337" s="17">
        <v>5.2024711565696803E-2</v>
      </c>
      <c r="AS337" s="17"/>
      <c r="AT337" s="17">
        <v>4.1830200304751201E-2</v>
      </c>
      <c r="AU337" s="17">
        <v>4.0040609182675803E-2</v>
      </c>
      <c r="AV337" s="17">
        <v>5.9231468390071998E-2</v>
      </c>
      <c r="AW337" s="17">
        <v>6.8379242242066998E-2</v>
      </c>
      <c r="AX337" s="17">
        <v>5.3468847671005598E-2</v>
      </c>
      <c r="AY337" s="17"/>
      <c r="AZ337" s="17">
        <v>0</v>
      </c>
      <c r="BA337" s="17">
        <v>5.92347992665972E-2</v>
      </c>
      <c r="BB337" s="17">
        <v>3.4376231587518499E-2</v>
      </c>
      <c r="BC337" s="17">
        <v>3.7156364899030001E-2</v>
      </c>
      <c r="BD337" s="17">
        <v>4.3623930063828101E-2</v>
      </c>
      <c r="BE337" s="17">
        <v>6.0102750009744202E-2</v>
      </c>
      <c r="BF337" s="17">
        <v>5.2286935440876703E-2</v>
      </c>
      <c r="BG337" s="17">
        <v>5.3056683120548502E-2</v>
      </c>
      <c r="BH337" s="17">
        <v>4.64167549304359E-2</v>
      </c>
      <c r="BI337" s="17">
        <v>7.6425956209475607E-2</v>
      </c>
      <c r="BJ337" s="17">
        <v>4.1182396128781003E-2</v>
      </c>
      <c r="BK337" s="17">
        <v>4.03337388412328E-2</v>
      </c>
      <c r="BL337" s="17">
        <v>5.5297733538601498E-2</v>
      </c>
      <c r="BM337" s="17">
        <v>6.5995822492387599E-2</v>
      </c>
      <c r="BN337" s="17">
        <v>5.00776916025161E-2</v>
      </c>
      <c r="BO337" s="17">
        <v>3.0662524899830401E-2</v>
      </c>
      <c r="BP337" s="17"/>
      <c r="BQ337" s="17">
        <v>3.8173024436139999E-2</v>
      </c>
      <c r="BR337" s="17">
        <v>5.41728453269886E-2</v>
      </c>
    </row>
    <row r="338" spans="2:70" x14ac:dyDescent="0.35">
      <c r="B338" t="s">
        <v>216</v>
      </c>
      <c r="C338" s="17">
        <v>3.02550932290198E-2</v>
      </c>
      <c r="D338" s="17">
        <v>3.02312226730359E-2</v>
      </c>
      <c r="E338" s="17">
        <v>3.0003417640757601E-2</v>
      </c>
      <c r="F338" s="17"/>
      <c r="G338" s="17">
        <v>2.0815502959873899E-2</v>
      </c>
      <c r="H338" s="17">
        <v>2.31058787574186E-2</v>
      </c>
      <c r="I338" s="17">
        <v>2.6740515346304901E-2</v>
      </c>
      <c r="J338" s="17">
        <v>3.0819642640018401E-2</v>
      </c>
      <c r="K338" s="17">
        <v>4.2357739369566598E-2</v>
      </c>
      <c r="L338" s="17">
        <v>3.6654581531557803E-2</v>
      </c>
      <c r="M338" s="17"/>
      <c r="N338" s="17">
        <v>4.2016220142108901E-2</v>
      </c>
      <c r="O338" s="17">
        <v>3.2657481720751197E-2</v>
      </c>
      <c r="P338" s="17">
        <v>2.0716730436560901E-2</v>
      </c>
      <c r="Q338" s="17">
        <v>2.3844069989315899E-2</v>
      </c>
      <c r="R338" s="17"/>
      <c r="S338" s="17">
        <v>3.0509841505664201E-2</v>
      </c>
      <c r="T338" s="17">
        <v>3.1589999958238899E-2</v>
      </c>
      <c r="U338" s="17">
        <v>3.23097989872674E-2</v>
      </c>
      <c r="V338" s="17">
        <v>6.03286178043611E-2</v>
      </c>
      <c r="W338" s="17">
        <v>1.56221975647905E-2</v>
      </c>
      <c r="X338" s="17">
        <v>1.83464484019321E-2</v>
      </c>
      <c r="Y338" s="17">
        <v>1.22494119154251E-2</v>
      </c>
      <c r="Z338" s="17">
        <v>3.5035718565981998E-2</v>
      </c>
      <c r="AA338" s="17">
        <v>2.5491537543316099E-2</v>
      </c>
      <c r="AB338" s="17">
        <v>3.8032835139711597E-2</v>
      </c>
      <c r="AC338" s="17">
        <v>2.4770772051616999E-2</v>
      </c>
      <c r="AD338" s="17">
        <v>4.24710838174625E-2</v>
      </c>
      <c r="AE338" s="17"/>
      <c r="AF338" s="17">
        <v>3.3164254832737897E-2</v>
      </c>
      <c r="AG338" s="17">
        <v>3.4166616864153801E-2</v>
      </c>
      <c r="AH338" s="17">
        <v>1.9052263781560198E-2</v>
      </c>
      <c r="AI338" s="17"/>
      <c r="AJ338" s="17">
        <v>3.6376253804352297E-2</v>
      </c>
      <c r="AK338" s="17">
        <v>2.6683202859876999E-2</v>
      </c>
      <c r="AL338" s="17">
        <v>3.6978587858894303E-2</v>
      </c>
      <c r="AM338" s="17">
        <v>1.7584197833283698E-2</v>
      </c>
      <c r="AN338" s="17">
        <v>2.08801197242925E-2</v>
      </c>
      <c r="AO338" s="17"/>
      <c r="AP338" s="17">
        <v>3.5362257975179702E-2</v>
      </c>
      <c r="AQ338" s="17">
        <v>2.93582195581641E-2</v>
      </c>
      <c r="AR338" s="17">
        <v>2.6803679475644299E-2</v>
      </c>
      <c r="AS338" s="17"/>
      <c r="AT338" s="17">
        <v>2.46902475452409E-2</v>
      </c>
      <c r="AU338" s="17">
        <v>2.4775513159846999E-2</v>
      </c>
      <c r="AV338" s="17">
        <v>3.2961303087610701E-2</v>
      </c>
      <c r="AW338" s="17">
        <v>4.2330718570590502E-2</v>
      </c>
      <c r="AX338" s="17">
        <v>5.3943935404894103E-2</v>
      </c>
      <c r="AY338" s="17"/>
      <c r="AZ338" s="17">
        <v>2.4181111321882699E-2</v>
      </c>
      <c r="BA338" s="17">
        <v>2.7729167163430098E-2</v>
      </c>
      <c r="BB338" s="17">
        <v>5.2344174825951301E-2</v>
      </c>
      <c r="BC338" s="17">
        <v>2.63601434721479E-2</v>
      </c>
      <c r="BD338" s="17">
        <v>2.2820013933684699E-2</v>
      </c>
      <c r="BE338" s="17">
        <v>1.28762852220174E-2</v>
      </c>
      <c r="BF338" s="17">
        <v>2.1191838813427202E-2</v>
      </c>
      <c r="BG338" s="17">
        <v>4.6131140356540298E-2</v>
      </c>
      <c r="BH338" s="17">
        <v>3.06474804247014E-2</v>
      </c>
      <c r="BI338" s="17">
        <v>1.8097917475372299E-2</v>
      </c>
      <c r="BJ338" s="17">
        <v>2.5974498403620601E-2</v>
      </c>
      <c r="BK338" s="17">
        <v>3.7023085847969602E-2</v>
      </c>
      <c r="BL338" s="17">
        <v>6.1224194606868197E-2</v>
      </c>
      <c r="BM338" s="17">
        <v>4.7202795543361903E-2</v>
      </c>
      <c r="BN338" s="17">
        <v>2.1480025376224801E-2</v>
      </c>
      <c r="BO338" s="17">
        <v>3.1877165750675E-2</v>
      </c>
      <c r="BP338" s="17"/>
      <c r="BQ338" s="17">
        <v>3.1514249190758299E-2</v>
      </c>
      <c r="BR338" s="17">
        <v>2.9836995591969898E-2</v>
      </c>
    </row>
    <row r="339" spans="2:70" x14ac:dyDescent="0.35">
      <c r="B339" t="s">
        <v>140</v>
      </c>
      <c r="C339" s="17">
        <v>5.4859835107672603E-2</v>
      </c>
      <c r="D339" s="17">
        <v>5.5430001448903199E-2</v>
      </c>
      <c r="E339" s="17">
        <v>5.4655866862888203E-2</v>
      </c>
      <c r="F339" s="17"/>
      <c r="G339" s="17">
        <v>2.14963445604874E-2</v>
      </c>
      <c r="H339" s="17">
        <v>3.2355635831930497E-2</v>
      </c>
      <c r="I339" s="17">
        <v>4.1572531668329103E-2</v>
      </c>
      <c r="J339" s="17">
        <v>5.9539988104272301E-2</v>
      </c>
      <c r="K339" s="17">
        <v>8.8533094293246795E-2</v>
      </c>
      <c r="L339" s="17">
        <v>7.9840568379874396E-2</v>
      </c>
      <c r="M339" s="17"/>
      <c r="N339" s="17">
        <v>5.8935365170151799E-2</v>
      </c>
      <c r="O339" s="17">
        <v>5.9206050850365399E-2</v>
      </c>
      <c r="P339" s="17">
        <v>3.6407156694209498E-2</v>
      </c>
      <c r="Q339" s="17">
        <v>6.2894079343784506E-2</v>
      </c>
      <c r="R339" s="17"/>
      <c r="S339" s="17">
        <v>4.8474704496167399E-2</v>
      </c>
      <c r="T339" s="17">
        <v>5.0696941467316001E-2</v>
      </c>
      <c r="U339" s="17">
        <v>6.0101318337604397E-2</v>
      </c>
      <c r="V339" s="17">
        <v>7.4748906430551598E-2</v>
      </c>
      <c r="W339" s="17">
        <v>4.7369328510694003E-2</v>
      </c>
      <c r="X339" s="17">
        <v>4.9241097926629201E-2</v>
      </c>
      <c r="Y339" s="17">
        <v>6.4013578717793201E-2</v>
      </c>
      <c r="Z339" s="17">
        <v>5.0737363848599899E-2</v>
      </c>
      <c r="AA339" s="17">
        <v>6.3881466077737495E-2</v>
      </c>
      <c r="AB339" s="17">
        <v>5.11286989983121E-2</v>
      </c>
      <c r="AC339" s="17">
        <v>4.2684105632176797E-2</v>
      </c>
      <c r="AD339" s="17">
        <v>4.29339147108675E-2</v>
      </c>
      <c r="AE339" s="17"/>
      <c r="AF339" s="17">
        <v>6.7243143311129003E-2</v>
      </c>
      <c r="AG339" s="17">
        <v>4.6679806268309802E-2</v>
      </c>
      <c r="AH339" s="17">
        <v>6.4408056884095205E-2</v>
      </c>
      <c r="AI339" s="17"/>
      <c r="AJ339" s="17">
        <v>6.0273715602328602E-2</v>
      </c>
      <c r="AK339" s="17">
        <v>4.6458829797741602E-2</v>
      </c>
      <c r="AL339" s="17">
        <v>8.7225404506451304E-2</v>
      </c>
      <c r="AM339" s="17">
        <v>4.7236091595334803E-2</v>
      </c>
      <c r="AN339" s="17">
        <v>7.0174891148003099E-2</v>
      </c>
      <c r="AO339" s="17"/>
      <c r="AP339" s="17">
        <v>4.4885987775854702E-2</v>
      </c>
      <c r="AQ339" s="17">
        <v>4.67818718089641E-2</v>
      </c>
      <c r="AR339" s="17">
        <v>7.64846312842309E-2</v>
      </c>
      <c r="AS339" s="17"/>
      <c r="AT339" s="17">
        <v>5.3002160928826203E-2</v>
      </c>
      <c r="AU339" s="17">
        <v>4.7410515395942397E-2</v>
      </c>
      <c r="AV339" s="17">
        <v>6.0654592583970997E-2</v>
      </c>
      <c r="AW339" s="17">
        <v>5.9361016735164002E-2</v>
      </c>
      <c r="AX339" s="17">
        <v>4.4651295424112197E-2</v>
      </c>
      <c r="AY339" s="17"/>
      <c r="AZ339" s="17">
        <v>5.4322343797913099E-2</v>
      </c>
      <c r="BA339" s="17">
        <v>5.6927946415956401E-2</v>
      </c>
      <c r="BB339" s="17">
        <v>5.3186223696075403E-2</v>
      </c>
      <c r="BC339" s="17">
        <v>6.9754549798452303E-2</v>
      </c>
      <c r="BD339" s="17">
        <v>6.9178497106155701E-2</v>
      </c>
      <c r="BE339" s="17">
        <v>5.8712972687604399E-2</v>
      </c>
      <c r="BF339" s="17">
        <v>5.17638392764962E-2</v>
      </c>
      <c r="BG339" s="17">
        <v>4.1123123392373499E-2</v>
      </c>
      <c r="BH339" s="17">
        <v>4.2844621969696302E-2</v>
      </c>
      <c r="BI339" s="17">
        <v>6.7167169217813599E-2</v>
      </c>
      <c r="BJ339" s="17">
        <v>3.6196988233779898E-2</v>
      </c>
      <c r="BK339" s="17">
        <v>6.7677393912558503E-2</v>
      </c>
      <c r="BL339" s="17">
        <v>4.4138798651165399E-2</v>
      </c>
      <c r="BM339" s="17">
        <v>7.4556248540796996E-2</v>
      </c>
      <c r="BN339" s="17">
        <v>6.3626486766769103E-2</v>
      </c>
      <c r="BO339" s="17">
        <v>6.4256263074541603E-2</v>
      </c>
      <c r="BP339" s="17"/>
      <c r="BQ339" s="17">
        <v>5.03854319135731E-2</v>
      </c>
      <c r="BR339" s="17">
        <v>5.7704311192908198E-2</v>
      </c>
    </row>
    <row r="340" spans="2:70" x14ac:dyDescent="0.35">
      <c r="B340" t="s">
        <v>129</v>
      </c>
      <c r="C340" s="17">
        <v>1.0441159646294501E-2</v>
      </c>
      <c r="D340" s="17">
        <v>9.5555380491288595E-3</v>
      </c>
      <c r="E340" s="17">
        <v>1.1372489783417599E-2</v>
      </c>
      <c r="F340" s="17"/>
      <c r="G340" s="17">
        <v>1.30989861859483E-2</v>
      </c>
      <c r="H340" s="17">
        <v>5.4815825693921103E-3</v>
      </c>
      <c r="I340" s="17">
        <v>1.0600107131753699E-2</v>
      </c>
      <c r="J340" s="17">
        <v>5.9056974135620298E-3</v>
      </c>
      <c r="K340" s="17">
        <v>1.5370531957382701E-2</v>
      </c>
      <c r="L340" s="17">
        <v>1.29816168302921E-2</v>
      </c>
      <c r="M340" s="17"/>
      <c r="N340" s="17">
        <v>6.93615323379325E-3</v>
      </c>
      <c r="O340" s="17">
        <v>7.2791277843534301E-3</v>
      </c>
      <c r="P340" s="17">
        <v>1.0725967214147E-2</v>
      </c>
      <c r="Q340" s="17">
        <v>1.73970220920441E-2</v>
      </c>
      <c r="R340" s="17"/>
      <c r="S340" s="17">
        <v>1.09331171181767E-2</v>
      </c>
      <c r="T340" s="17">
        <v>1.33422755079733E-2</v>
      </c>
      <c r="U340" s="17">
        <v>1.58128718207005E-2</v>
      </c>
      <c r="V340" s="17">
        <v>5.4599660163858902E-3</v>
      </c>
      <c r="W340" s="17">
        <v>1.12631943310245E-2</v>
      </c>
      <c r="X340" s="17">
        <v>1.5862214065448101E-2</v>
      </c>
      <c r="Y340" s="17">
        <v>1.0490445691868701E-2</v>
      </c>
      <c r="Z340" s="17">
        <v>1.19778978126846E-2</v>
      </c>
      <c r="AA340" s="17">
        <v>0</v>
      </c>
      <c r="AB340" s="17">
        <v>1.47473897371118E-2</v>
      </c>
      <c r="AC340" s="17">
        <v>5.0242707828292302E-3</v>
      </c>
      <c r="AD340" s="17">
        <v>1.02099004870358E-2</v>
      </c>
      <c r="AE340" s="17"/>
      <c r="AF340" s="17">
        <v>1.16284299130999E-2</v>
      </c>
      <c r="AG340" s="17">
        <v>7.9025492579334698E-3</v>
      </c>
      <c r="AH340" s="17">
        <v>9.3246299041174208E-3</v>
      </c>
      <c r="AI340" s="17"/>
      <c r="AJ340" s="17">
        <v>9.2028599064629107E-3</v>
      </c>
      <c r="AK340" s="17">
        <v>1.2244746638497801E-2</v>
      </c>
      <c r="AL340" s="17">
        <v>1.37829516925652E-2</v>
      </c>
      <c r="AM340" s="17">
        <v>2.19154689183453E-2</v>
      </c>
      <c r="AN340" s="17">
        <v>9.7487917364171301E-3</v>
      </c>
      <c r="AO340" s="17"/>
      <c r="AP340" s="17">
        <v>9.1308495417359095E-3</v>
      </c>
      <c r="AQ340" s="17">
        <v>8.4384939387043799E-3</v>
      </c>
      <c r="AR340" s="17">
        <v>2.0475116897025501E-2</v>
      </c>
      <c r="AS340" s="17"/>
      <c r="AT340" s="17">
        <v>1.64634002843809E-2</v>
      </c>
      <c r="AU340" s="17">
        <v>1.3053893384723301E-2</v>
      </c>
      <c r="AV340" s="17">
        <v>4.7835460361165903E-3</v>
      </c>
      <c r="AW340" s="17">
        <v>4.922510679815E-3</v>
      </c>
      <c r="AX340" s="17">
        <v>1.9987450983699299E-2</v>
      </c>
      <c r="AY340" s="17"/>
      <c r="AZ340" s="17">
        <v>9.8853565677298999E-2</v>
      </c>
      <c r="BA340" s="17">
        <v>4.7789419184280299E-3</v>
      </c>
      <c r="BB340" s="17">
        <v>1.83479597321498E-2</v>
      </c>
      <c r="BC340" s="17">
        <v>1.8115027279308998E-2</v>
      </c>
      <c r="BD340" s="17">
        <v>5.3776412954470304E-3</v>
      </c>
      <c r="BE340" s="17">
        <v>4.4773168667564698E-3</v>
      </c>
      <c r="BF340" s="17">
        <v>4.8038668513877203E-3</v>
      </c>
      <c r="BG340" s="17">
        <v>1.2799422310475501E-2</v>
      </c>
      <c r="BH340" s="17">
        <v>0</v>
      </c>
      <c r="BI340" s="17">
        <v>1.7987758434058101E-2</v>
      </c>
      <c r="BJ340" s="17">
        <v>1.78427967085967E-2</v>
      </c>
      <c r="BK340" s="17">
        <v>0</v>
      </c>
      <c r="BL340" s="17">
        <v>6.6002357475778602E-3</v>
      </c>
      <c r="BM340" s="17">
        <v>0</v>
      </c>
      <c r="BN340" s="17">
        <v>0</v>
      </c>
      <c r="BO340" s="17">
        <v>1.4252784294512899E-2</v>
      </c>
      <c r="BP340" s="17"/>
      <c r="BQ340" s="17">
        <v>6.8310287518841602E-3</v>
      </c>
      <c r="BR340" s="17">
        <v>1.13541757797331E-2</v>
      </c>
    </row>
    <row r="341" spans="2:70" x14ac:dyDescent="0.35">
      <c r="B341" t="s">
        <v>141</v>
      </c>
      <c r="C341" s="17">
        <v>0.72896476431166601</v>
      </c>
      <c r="D341" s="17">
        <v>0.72028578123672204</v>
      </c>
      <c r="E341" s="17">
        <v>0.737127354868514</v>
      </c>
      <c r="F341" s="17"/>
      <c r="G341" s="17">
        <v>0.78221019321125396</v>
      </c>
      <c r="H341" s="17">
        <v>0.80078668563659405</v>
      </c>
      <c r="I341" s="17">
        <v>0.76133589701397197</v>
      </c>
      <c r="J341" s="17">
        <v>0.72561581628490401</v>
      </c>
      <c r="K341" s="17">
        <v>0.66500661207013501</v>
      </c>
      <c r="L341" s="17">
        <v>0.65424822380097902</v>
      </c>
      <c r="M341" s="17"/>
      <c r="N341" s="17">
        <v>0.70499977444874595</v>
      </c>
      <c r="O341" s="17">
        <v>0.72112830331273603</v>
      </c>
      <c r="P341" s="17">
        <v>0.78266507520145401</v>
      </c>
      <c r="Q341" s="17">
        <v>0.71422287846819699</v>
      </c>
      <c r="R341" s="17"/>
      <c r="S341" s="17">
        <v>0.73049750825884496</v>
      </c>
      <c r="T341" s="17">
        <v>0.71299029890395105</v>
      </c>
      <c r="U341" s="17">
        <v>0.72700555748170304</v>
      </c>
      <c r="V341" s="17">
        <v>0.686956692366539</v>
      </c>
      <c r="W341" s="17">
        <v>0.71945984416127795</v>
      </c>
      <c r="X341" s="17">
        <v>0.74426662943962496</v>
      </c>
      <c r="Y341" s="17">
        <v>0.73718577795227103</v>
      </c>
      <c r="Z341" s="17">
        <v>0.78875997731469205</v>
      </c>
      <c r="AA341" s="17">
        <v>0.72470462687609705</v>
      </c>
      <c r="AB341" s="17">
        <v>0.72765061584073099</v>
      </c>
      <c r="AC341" s="17">
        <v>0.77544359369823801</v>
      </c>
      <c r="AD341" s="17">
        <v>0.73914513772512302</v>
      </c>
      <c r="AE341" s="17"/>
      <c r="AF341" s="17">
        <v>0.70914580688831497</v>
      </c>
      <c r="AG341" s="17">
        <v>0.74141368519638096</v>
      </c>
      <c r="AH341" s="17">
        <v>0.704392948432082</v>
      </c>
      <c r="AI341" s="17"/>
      <c r="AJ341" s="17">
        <v>0.71038505123900797</v>
      </c>
      <c r="AK341" s="17">
        <v>0.758329784549023</v>
      </c>
      <c r="AL341" s="17">
        <v>0.68277695805317296</v>
      </c>
      <c r="AM341" s="17">
        <v>0.79316231238093304</v>
      </c>
      <c r="AN341" s="17">
        <v>0.69112186511765294</v>
      </c>
      <c r="AO341" s="17"/>
      <c r="AP341" s="17">
        <v>0.72458871584277895</v>
      </c>
      <c r="AQ341" s="17">
        <v>0.77759851758508203</v>
      </c>
      <c r="AR341" s="17">
        <v>0.69288637413149301</v>
      </c>
      <c r="AS341" s="17"/>
      <c r="AT341" s="17">
        <v>0.73761344199412604</v>
      </c>
      <c r="AU341" s="17">
        <v>0.75041709220671005</v>
      </c>
      <c r="AV341" s="17">
        <v>0.72079107938290299</v>
      </c>
      <c r="AW341" s="17">
        <v>0.69742239880810297</v>
      </c>
      <c r="AX341" s="17">
        <v>0.66808434014224405</v>
      </c>
      <c r="AY341" s="17"/>
      <c r="AZ341" s="17">
        <v>0.60514507927129702</v>
      </c>
      <c r="BA341" s="17">
        <v>0.64087202811492605</v>
      </c>
      <c r="BB341" s="17">
        <v>0.70845532329862704</v>
      </c>
      <c r="BC341" s="17">
        <v>0.74246994386672704</v>
      </c>
      <c r="BD341" s="17">
        <v>0.72633973647781103</v>
      </c>
      <c r="BE341" s="17">
        <v>0.71410294726877699</v>
      </c>
      <c r="BF341" s="17">
        <v>0.76452711070637303</v>
      </c>
      <c r="BG341" s="17">
        <v>0.730729478735203</v>
      </c>
      <c r="BH341" s="17">
        <v>0.76957973463048102</v>
      </c>
      <c r="BI341" s="17">
        <v>0.69472859816643195</v>
      </c>
      <c r="BJ341" s="17">
        <v>0.75649715681687202</v>
      </c>
      <c r="BK341" s="17">
        <v>0.802720697480242</v>
      </c>
      <c r="BL341" s="17">
        <v>0.75406711535653004</v>
      </c>
      <c r="BM341" s="17">
        <v>0.71250179456356899</v>
      </c>
      <c r="BN341" s="17">
        <v>0.76291012696291705</v>
      </c>
      <c r="BO341" s="17">
        <v>0.71992023630114799</v>
      </c>
      <c r="BP341" s="17"/>
      <c r="BQ341" s="17">
        <v>0.76951862543060501</v>
      </c>
      <c r="BR341" s="17">
        <v>0.71535241571880903</v>
      </c>
    </row>
    <row r="342" spans="2:70" x14ac:dyDescent="0.35">
      <c r="B342" t="s">
        <v>142</v>
      </c>
      <c r="C342" s="17">
        <v>0.13541610567043</v>
      </c>
      <c r="D342" s="17">
        <v>0.135535912708831</v>
      </c>
      <c r="E342" s="17">
        <v>0.135699813545653</v>
      </c>
      <c r="F342" s="17"/>
      <c r="G342" s="17">
        <v>9.1109057965039E-2</v>
      </c>
      <c r="H342" s="17">
        <v>0.105009995729741</v>
      </c>
      <c r="I342" s="17">
        <v>0.117700102567997</v>
      </c>
      <c r="J342" s="17">
        <v>0.14409116634781499</v>
      </c>
      <c r="K342" s="17">
        <v>0.17267621819888701</v>
      </c>
      <c r="L342" s="17">
        <v>0.17205723882378901</v>
      </c>
      <c r="M342" s="17"/>
      <c r="N342" s="17">
        <v>0.16043037867790499</v>
      </c>
      <c r="O342" s="17">
        <v>0.146003009080695</v>
      </c>
      <c r="P342" s="17">
        <v>0.102624870618724</v>
      </c>
      <c r="Q342" s="17">
        <v>0.12600402062465499</v>
      </c>
      <c r="R342" s="17"/>
      <c r="S342" s="17">
        <v>0.119649207826052</v>
      </c>
      <c r="T342" s="17">
        <v>0.137859488015421</v>
      </c>
      <c r="U342" s="17">
        <v>0.13897924413666399</v>
      </c>
      <c r="V342" s="17">
        <v>0.17996667767238</v>
      </c>
      <c r="W342" s="17">
        <v>0.119839430616049</v>
      </c>
      <c r="X342" s="17">
        <v>0.110045857620565</v>
      </c>
      <c r="Y342" s="17">
        <v>0.11676184793019299</v>
      </c>
      <c r="Z342" s="17">
        <v>0.13107920672911499</v>
      </c>
      <c r="AA342" s="17">
        <v>0.14438316247847499</v>
      </c>
      <c r="AB342" s="17">
        <v>0.146018075598734</v>
      </c>
      <c r="AC342" s="17">
        <v>0.128876758159951</v>
      </c>
      <c r="AD342" s="17">
        <v>0.16966290248767699</v>
      </c>
      <c r="AE342" s="17"/>
      <c r="AF342" s="17">
        <v>0.147128442795008</v>
      </c>
      <c r="AG342" s="17">
        <v>0.135822361311632</v>
      </c>
      <c r="AH342" s="17">
        <v>0.133540895715685</v>
      </c>
      <c r="AI342" s="17"/>
      <c r="AJ342" s="17">
        <v>0.14818424143954101</v>
      </c>
      <c r="AK342" s="17">
        <v>0.115941671222574</v>
      </c>
      <c r="AL342" s="17">
        <v>0.16414362514568101</v>
      </c>
      <c r="AM342" s="17">
        <v>8.3947187006379001E-2</v>
      </c>
      <c r="AN342" s="17">
        <v>0.153430512042807</v>
      </c>
      <c r="AO342" s="17"/>
      <c r="AP342" s="17">
        <v>0.13480199996352199</v>
      </c>
      <c r="AQ342" s="17">
        <v>0.120115066012251</v>
      </c>
      <c r="AR342" s="17">
        <v>0.15531302232557201</v>
      </c>
      <c r="AS342" s="17"/>
      <c r="AT342" s="17">
        <v>0.119522608778818</v>
      </c>
      <c r="AU342" s="17">
        <v>0.112226637738465</v>
      </c>
      <c r="AV342" s="17">
        <v>0.152847364061654</v>
      </c>
      <c r="AW342" s="17">
        <v>0.17007097754782199</v>
      </c>
      <c r="AX342" s="17">
        <v>0.152064078500012</v>
      </c>
      <c r="AY342" s="17"/>
      <c r="AZ342" s="17">
        <v>7.8503455119795798E-2</v>
      </c>
      <c r="BA342" s="17">
        <v>0.14389191284598399</v>
      </c>
      <c r="BB342" s="17">
        <v>0.13990663010954499</v>
      </c>
      <c r="BC342" s="17">
        <v>0.13327105816963</v>
      </c>
      <c r="BD342" s="17">
        <v>0.135622441103668</v>
      </c>
      <c r="BE342" s="17">
        <v>0.131692007919366</v>
      </c>
      <c r="BF342" s="17">
        <v>0.12524261353079999</v>
      </c>
      <c r="BG342" s="17">
        <v>0.14031094686946199</v>
      </c>
      <c r="BH342" s="17">
        <v>0.119908857324834</v>
      </c>
      <c r="BI342" s="17">
        <v>0.16169104290266201</v>
      </c>
      <c r="BJ342" s="17">
        <v>0.103353882766182</v>
      </c>
      <c r="BK342" s="17">
        <v>0.14503421860176099</v>
      </c>
      <c r="BL342" s="17">
        <v>0.16066072679663501</v>
      </c>
      <c r="BM342" s="17">
        <v>0.187754866576547</v>
      </c>
      <c r="BN342" s="17">
        <v>0.13518420374550999</v>
      </c>
      <c r="BO342" s="17">
        <v>0.12679595372504701</v>
      </c>
      <c r="BP342" s="17"/>
      <c r="BQ342" s="17">
        <v>0.120072705540471</v>
      </c>
      <c r="BR342" s="17">
        <v>0.141714152111867</v>
      </c>
    </row>
    <row r="343" spans="2:70" x14ac:dyDescent="0.35">
      <c r="B343" t="s">
        <v>143</v>
      </c>
      <c r="C343" s="17">
        <v>0.59354865864123596</v>
      </c>
      <c r="D343" s="17">
        <v>0.58474986852789101</v>
      </c>
      <c r="E343" s="17">
        <v>0.60142754132286003</v>
      </c>
      <c r="F343" s="17"/>
      <c r="G343" s="17">
        <v>0.69110113524621497</v>
      </c>
      <c r="H343" s="17">
        <v>0.69577668990685304</v>
      </c>
      <c r="I343" s="17">
        <v>0.64363579444597596</v>
      </c>
      <c r="J343" s="17">
        <v>0.58152464993708897</v>
      </c>
      <c r="K343" s="17">
        <v>0.492330393871248</v>
      </c>
      <c r="L343" s="17">
        <v>0.48219098497719098</v>
      </c>
      <c r="M343" s="17"/>
      <c r="N343" s="17">
        <v>0.54456939577084196</v>
      </c>
      <c r="O343" s="17">
        <v>0.57512529423204095</v>
      </c>
      <c r="P343" s="17">
        <v>0.68004020458273096</v>
      </c>
      <c r="Q343" s="17">
        <v>0.588218857843543</v>
      </c>
      <c r="R343" s="17"/>
      <c r="S343" s="17">
        <v>0.61084830043279303</v>
      </c>
      <c r="T343" s="17">
        <v>0.57513081088853002</v>
      </c>
      <c r="U343" s="17">
        <v>0.58802631334503996</v>
      </c>
      <c r="V343" s="17">
        <v>0.50699001469415905</v>
      </c>
      <c r="W343" s="17">
        <v>0.59962041354522799</v>
      </c>
      <c r="X343" s="17">
        <v>0.63422077181906</v>
      </c>
      <c r="Y343" s="17">
        <v>0.62042393002207796</v>
      </c>
      <c r="Z343" s="17">
        <v>0.65768077058557695</v>
      </c>
      <c r="AA343" s="17">
        <v>0.580321464397622</v>
      </c>
      <c r="AB343" s="17">
        <v>0.58163254024199695</v>
      </c>
      <c r="AC343" s="17">
        <v>0.64656683553828698</v>
      </c>
      <c r="AD343" s="17">
        <v>0.56948223523744601</v>
      </c>
      <c r="AE343" s="17"/>
      <c r="AF343" s="17">
        <v>0.56201736409330705</v>
      </c>
      <c r="AG343" s="17">
        <v>0.60559132388474901</v>
      </c>
      <c r="AH343" s="17">
        <v>0.57085205271639705</v>
      </c>
      <c r="AI343" s="17"/>
      <c r="AJ343" s="17">
        <v>0.56220080979946696</v>
      </c>
      <c r="AK343" s="17">
        <v>0.64238811332644896</v>
      </c>
      <c r="AL343" s="17">
        <v>0.51863333290749203</v>
      </c>
      <c r="AM343" s="17">
        <v>0.709215125374554</v>
      </c>
      <c r="AN343" s="17">
        <v>0.53769135307484495</v>
      </c>
      <c r="AO343" s="17"/>
      <c r="AP343" s="17">
        <v>0.58978671587925702</v>
      </c>
      <c r="AQ343" s="17">
        <v>0.65748345157283195</v>
      </c>
      <c r="AR343" s="17">
        <v>0.53757335180592103</v>
      </c>
      <c r="AS343" s="17"/>
      <c r="AT343" s="17">
        <v>0.618090833215308</v>
      </c>
      <c r="AU343" s="17">
        <v>0.63819045446824496</v>
      </c>
      <c r="AV343" s="17">
        <v>0.56794371532124999</v>
      </c>
      <c r="AW343" s="17">
        <v>0.52735142126028101</v>
      </c>
      <c r="AX343" s="17">
        <v>0.51602026164223203</v>
      </c>
      <c r="AY343" s="17"/>
      <c r="AZ343" s="17">
        <v>0.52664162415150095</v>
      </c>
      <c r="BA343" s="17">
        <v>0.49698011526894198</v>
      </c>
      <c r="BB343" s="17">
        <v>0.56854869318908197</v>
      </c>
      <c r="BC343" s="17">
        <v>0.60919888569709701</v>
      </c>
      <c r="BD343" s="17">
        <v>0.59071729537414197</v>
      </c>
      <c r="BE343" s="17">
        <v>0.58241093934941102</v>
      </c>
      <c r="BF343" s="17">
        <v>0.63928449717557301</v>
      </c>
      <c r="BG343" s="17">
        <v>0.590418531865741</v>
      </c>
      <c r="BH343" s="17">
        <v>0.64967087730564799</v>
      </c>
      <c r="BI343" s="17">
        <v>0.53303755526376995</v>
      </c>
      <c r="BJ343" s="17">
        <v>0.65314327405068995</v>
      </c>
      <c r="BK343" s="17">
        <v>0.65768647887848097</v>
      </c>
      <c r="BL343" s="17">
        <v>0.59340638855989503</v>
      </c>
      <c r="BM343" s="17">
        <v>0.52474692798702205</v>
      </c>
      <c r="BN343" s="17">
        <v>0.62772592321740694</v>
      </c>
      <c r="BO343" s="17">
        <v>0.59312428257610095</v>
      </c>
      <c r="BP343" s="17"/>
      <c r="BQ343" s="17">
        <v>0.649445919890134</v>
      </c>
      <c r="BR343" s="17">
        <v>0.57363826360694303</v>
      </c>
    </row>
    <row r="344" spans="2:70" x14ac:dyDescent="0.35">
      <c r="C344" s="17"/>
      <c r="D344" s="17"/>
      <c r="E344" s="17"/>
      <c r="F344" s="17"/>
      <c r="G344" s="17"/>
      <c r="H344" s="17"/>
      <c r="I344" s="17"/>
      <c r="J344" s="17"/>
      <c r="K344" s="17"/>
      <c r="L344" s="17"/>
      <c r="M344" s="17"/>
      <c r="N344" s="17"/>
      <c r="O344" s="17"/>
      <c r="P344" s="17"/>
      <c r="Q344" s="17"/>
      <c r="R344" s="17"/>
      <c r="S344" s="17"/>
      <c r="T344" s="17"/>
      <c r="U344" s="17"/>
      <c r="V344" s="17"/>
      <c r="W344" s="17"/>
      <c r="X344" s="17"/>
      <c r="Y344" s="17"/>
      <c r="Z344" s="17"/>
      <c r="AA344" s="17"/>
      <c r="AB344" s="17"/>
      <c r="AC344" s="17"/>
      <c r="AD344" s="17"/>
      <c r="AE344" s="17"/>
      <c r="AF344" s="17"/>
      <c r="AG344" s="17"/>
      <c r="AH344" s="17"/>
      <c r="AI344" s="17"/>
      <c r="AJ344" s="17"/>
      <c r="AK344" s="17"/>
      <c r="AL344" s="17"/>
      <c r="AM344" s="17"/>
      <c r="AN344" s="17"/>
      <c r="AO344" s="17"/>
      <c r="AP344" s="17"/>
      <c r="AQ344" s="17"/>
      <c r="AR344" s="17"/>
      <c r="AS344" s="17"/>
      <c r="AT344" s="17"/>
      <c r="AU344" s="17"/>
      <c r="AV344" s="17"/>
      <c r="AW344" s="17"/>
      <c r="AX344" s="17"/>
      <c r="AY344" s="17"/>
      <c r="AZ344" s="17"/>
      <c r="BA344" s="17"/>
      <c r="BB344" s="17"/>
      <c r="BC344" s="17"/>
      <c r="BD344" s="17"/>
      <c r="BE344" s="17"/>
      <c r="BF344" s="17"/>
      <c r="BG344" s="17"/>
      <c r="BH344" s="17"/>
      <c r="BI344" s="17"/>
      <c r="BJ344" s="17"/>
      <c r="BK344" s="17"/>
      <c r="BL344" s="17"/>
      <c r="BM344" s="17"/>
      <c r="BN344" s="17"/>
      <c r="BO344" s="17"/>
      <c r="BP344" s="17"/>
      <c r="BQ344" s="17"/>
      <c r="BR344" s="17"/>
    </row>
    <row r="345" spans="2:70" x14ac:dyDescent="0.35">
      <c r="B345" s="6" t="s">
        <v>224</v>
      </c>
      <c r="C345" s="17"/>
      <c r="D345" s="17"/>
      <c r="E345" s="17"/>
      <c r="F345" s="17"/>
      <c r="G345" s="17"/>
      <c r="H345" s="17"/>
      <c r="I345" s="17"/>
      <c r="J345" s="17"/>
      <c r="K345" s="17"/>
      <c r="L345" s="17"/>
      <c r="M345" s="17"/>
      <c r="N345" s="17"/>
      <c r="O345" s="17"/>
      <c r="P345" s="17"/>
      <c r="Q345" s="17"/>
      <c r="R345" s="17"/>
      <c r="S345" s="17"/>
      <c r="T345" s="17"/>
      <c r="U345" s="17"/>
      <c r="V345" s="17"/>
      <c r="W345" s="17"/>
      <c r="X345" s="17"/>
      <c r="Y345" s="17"/>
      <c r="Z345" s="17"/>
      <c r="AA345" s="17"/>
      <c r="AB345" s="17"/>
      <c r="AC345" s="17"/>
      <c r="AD345" s="17"/>
      <c r="AE345" s="17"/>
      <c r="AF345" s="17"/>
      <c r="AG345" s="17"/>
      <c r="AH345" s="17"/>
      <c r="AI345" s="17"/>
      <c r="AJ345" s="17"/>
      <c r="AK345" s="17"/>
      <c r="AL345" s="17"/>
      <c r="AM345" s="17"/>
      <c r="AN345" s="17"/>
      <c r="AO345" s="17"/>
      <c r="AP345" s="17"/>
      <c r="AQ345" s="17"/>
      <c r="AR345" s="17"/>
      <c r="AS345" s="17"/>
      <c r="AT345" s="17"/>
      <c r="AU345" s="17"/>
      <c r="AV345" s="17"/>
      <c r="AW345" s="17"/>
      <c r="AX345" s="17"/>
      <c r="AY345" s="17"/>
      <c r="AZ345" s="17"/>
      <c r="BA345" s="17"/>
      <c r="BB345" s="17"/>
      <c r="BC345" s="17"/>
      <c r="BD345" s="17"/>
      <c r="BE345" s="17"/>
      <c r="BF345" s="17"/>
      <c r="BG345" s="17"/>
      <c r="BH345" s="17"/>
      <c r="BI345" s="17"/>
      <c r="BJ345" s="17"/>
      <c r="BK345" s="17"/>
      <c r="BL345" s="17"/>
      <c r="BM345" s="17"/>
      <c r="BN345" s="17"/>
      <c r="BO345" s="17"/>
      <c r="BP345" s="17"/>
      <c r="BQ345" s="17"/>
      <c r="BR345" s="17"/>
    </row>
    <row r="346" spans="2:70" x14ac:dyDescent="0.35">
      <c r="B346" s="24" t="s">
        <v>97</v>
      </c>
      <c r="C346" s="17"/>
      <c r="D346" s="17"/>
      <c r="E346" s="17"/>
      <c r="F346" s="17"/>
      <c r="G346" s="17"/>
      <c r="H346" s="17"/>
      <c r="I346" s="17"/>
      <c r="J346" s="17"/>
      <c r="K346" s="17"/>
      <c r="L346" s="17"/>
      <c r="M346" s="17"/>
      <c r="N346" s="17"/>
      <c r="O346" s="17"/>
      <c r="P346" s="17"/>
      <c r="Q346" s="17"/>
      <c r="R346" s="17"/>
      <c r="S346" s="17"/>
      <c r="T346" s="17"/>
      <c r="U346" s="17"/>
      <c r="V346" s="17"/>
      <c r="W346" s="17"/>
      <c r="X346" s="17"/>
      <c r="Y346" s="17"/>
      <c r="Z346" s="17"/>
      <c r="AA346" s="17"/>
      <c r="AB346" s="17"/>
      <c r="AC346" s="17"/>
      <c r="AD346" s="17"/>
      <c r="AE346" s="17"/>
      <c r="AF346" s="17"/>
      <c r="AG346" s="17"/>
      <c r="AH346" s="17"/>
      <c r="AI346" s="17"/>
      <c r="AJ346" s="17"/>
      <c r="AK346" s="17"/>
      <c r="AL346" s="17"/>
      <c r="AM346" s="17"/>
      <c r="AN346" s="17"/>
      <c r="AO346" s="17"/>
      <c r="AP346" s="17"/>
      <c r="AQ346" s="17"/>
      <c r="AR346" s="17"/>
      <c r="AS346" s="17"/>
      <c r="AT346" s="17"/>
      <c r="AU346" s="17"/>
      <c r="AV346" s="17"/>
      <c r="AW346" s="17"/>
      <c r="AX346" s="17"/>
      <c r="AY346" s="17"/>
      <c r="AZ346" s="17"/>
      <c r="BA346" s="17"/>
      <c r="BB346" s="17"/>
      <c r="BC346" s="17"/>
      <c r="BD346" s="17"/>
      <c r="BE346" s="17"/>
      <c r="BF346" s="17"/>
      <c r="BG346" s="17"/>
      <c r="BH346" s="17"/>
      <c r="BI346" s="17"/>
      <c r="BJ346" s="17"/>
      <c r="BK346" s="17"/>
      <c r="BL346" s="17"/>
      <c r="BM346" s="17"/>
      <c r="BN346" s="17"/>
      <c r="BO346" s="17"/>
      <c r="BP346" s="17"/>
      <c r="BQ346" s="17"/>
      <c r="BR346" s="17"/>
    </row>
    <row r="347" spans="2:70" x14ac:dyDescent="0.35">
      <c r="B347" t="s">
        <v>136</v>
      </c>
      <c r="C347" s="17">
        <v>0.167864914058001</v>
      </c>
      <c r="D347" s="17">
        <v>0.16253445185104801</v>
      </c>
      <c r="E347" s="17">
        <v>0.17180386052268201</v>
      </c>
      <c r="F347" s="17"/>
      <c r="G347" s="17">
        <v>0.241261613652897</v>
      </c>
      <c r="H347" s="17">
        <v>0.21808881372401401</v>
      </c>
      <c r="I347" s="17">
        <v>0.22128638694237099</v>
      </c>
      <c r="J347" s="17">
        <v>0.16071463250224899</v>
      </c>
      <c r="K347" s="17">
        <v>9.9954283376289699E-2</v>
      </c>
      <c r="L347" s="17">
        <v>8.58592447460889E-2</v>
      </c>
      <c r="M347" s="17"/>
      <c r="N347" s="17">
        <v>0.15294762288144501</v>
      </c>
      <c r="O347" s="17">
        <v>0.171846192750752</v>
      </c>
      <c r="P347" s="17">
        <v>0.170839667747368</v>
      </c>
      <c r="Q347" s="17">
        <v>0.17940350060302501</v>
      </c>
      <c r="R347" s="17"/>
      <c r="S347" s="17">
        <v>0.18702439751234801</v>
      </c>
      <c r="T347" s="17">
        <v>0.18840445360081701</v>
      </c>
      <c r="U347" s="17">
        <v>0.124231281309004</v>
      </c>
      <c r="V347" s="17">
        <v>0.172732845203414</v>
      </c>
      <c r="W347" s="17">
        <v>0.12743739328182399</v>
      </c>
      <c r="X347" s="17">
        <v>0.18406244585732001</v>
      </c>
      <c r="Y347" s="17">
        <v>0.138414835201323</v>
      </c>
      <c r="Z347" s="17">
        <v>0.168635759372183</v>
      </c>
      <c r="AA347" s="17">
        <v>0.16392747644425301</v>
      </c>
      <c r="AB347" s="17">
        <v>0.16311320123692299</v>
      </c>
      <c r="AC347" s="17">
        <v>0.18235295500190901</v>
      </c>
      <c r="AD347" s="17">
        <v>0.219071665648229</v>
      </c>
      <c r="AE347" s="17"/>
      <c r="AF347" s="17">
        <v>0.154023714628614</v>
      </c>
      <c r="AG347" s="17">
        <v>0.15723929356543601</v>
      </c>
      <c r="AH347" s="17">
        <v>0.16930140823137299</v>
      </c>
      <c r="AI347" s="17"/>
      <c r="AJ347" s="17">
        <v>0.13822107846988901</v>
      </c>
      <c r="AK347" s="17">
        <v>0.18592943011665999</v>
      </c>
      <c r="AL347" s="17">
        <v>0.13009997298303799</v>
      </c>
      <c r="AM347" s="17">
        <v>0.20884883934548801</v>
      </c>
      <c r="AN347" s="17">
        <v>0.17646846089284399</v>
      </c>
      <c r="AO347" s="17"/>
      <c r="AP347" s="17">
        <v>0.14900077162415401</v>
      </c>
      <c r="AQ347" s="17">
        <v>0.18978659044549101</v>
      </c>
      <c r="AR347" s="17">
        <v>0.15388066124303301</v>
      </c>
      <c r="AS347" s="17"/>
      <c r="AT347" s="17">
        <v>0.156577626699276</v>
      </c>
      <c r="AU347" s="17">
        <v>0.182158847312797</v>
      </c>
      <c r="AV347" s="17">
        <v>0.15806456696690099</v>
      </c>
      <c r="AW347" s="17">
        <v>0.211824861375568</v>
      </c>
      <c r="AX347" s="17">
        <v>0.328997932445103</v>
      </c>
      <c r="AY347" s="17"/>
      <c r="AZ347" s="17">
        <v>0.28074182637909201</v>
      </c>
      <c r="BA347" s="17">
        <v>0.166241192162802</v>
      </c>
      <c r="BB347" s="17">
        <v>0.115081770547473</v>
      </c>
      <c r="BC347" s="17">
        <v>0.185270145342433</v>
      </c>
      <c r="BD347" s="17">
        <v>0.173997932247593</v>
      </c>
      <c r="BE347" s="17">
        <v>0.13939010215716099</v>
      </c>
      <c r="BF347" s="17">
        <v>0.17852774167032201</v>
      </c>
      <c r="BG347" s="17">
        <v>0.16873173458829399</v>
      </c>
      <c r="BH347" s="17">
        <v>0.18693990132879101</v>
      </c>
      <c r="BI347" s="17">
        <v>0.13955769250654501</v>
      </c>
      <c r="BJ347" s="17">
        <v>0.15953403425783999</v>
      </c>
      <c r="BK347" s="17">
        <v>0.19990130455911201</v>
      </c>
      <c r="BL347" s="17">
        <v>0.218279671737998</v>
      </c>
      <c r="BM347" s="17">
        <v>0.158564284341708</v>
      </c>
      <c r="BN347" s="17">
        <v>0.15513879528386501</v>
      </c>
      <c r="BO347" s="17">
        <v>0.172793702157366</v>
      </c>
      <c r="BP347" s="17"/>
      <c r="BQ347" s="17">
        <v>0.22582709473266599</v>
      </c>
      <c r="BR347" s="17">
        <v>0.14247955568075399</v>
      </c>
    </row>
    <row r="348" spans="2:70" x14ac:dyDescent="0.35">
      <c r="B348" t="s">
        <v>212</v>
      </c>
      <c r="C348" s="17">
        <v>0.22244444782588099</v>
      </c>
      <c r="D348" s="17">
        <v>0.19303285409947801</v>
      </c>
      <c r="E348" s="17">
        <v>0.251849077101925</v>
      </c>
      <c r="F348" s="17"/>
      <c r="G348" s="17">
        <v>0.20243402179466</v>
      </c>
      <c r="H348" s="17">
        <v>0.24309950379506901</v>
      </c>
      <c r="I348" s="17">
        <v>0.23891647734687799</v>
      </c>
      <c r="J348" s="17">
        <v>0.243064343843819</v>
      </c>
      <c r="K348" s="17">
        <v>0.209635905155033</v>
      </c>
      <c r="L348" s="17">
        <v>0.197230043291868</v>
      </c>
      <c r="M348" s="17"/>
      <c r="N348" s="17">
        <v>0.237952616244859</v>
      </c>
      <c r="O348" s="17">
        <v>0.22397497408868999</v>
      </c>
      <c r="P348" s="17">
        <v>0.21265364176511101</v>
      </c>
      <c r="Q348" s="17">
        <v>0.213724204202874</v>
      </c>
      <c r="R348" s="17"/>
      <c r="S348" s="17">
        <v>0.239399186530904</v>
      </c>
      <c r="T348" s="17">
        <v>0.236677879910345</v>
      </c>
      <c r="U348" s="17">
        <v>0.22916562403697899</v>
      </c>
      <c r="V348" s="17">
        <v>0.224446542609613</v>
      </c>
      <c r="W348" s="17">
        <v>0.24871174630798401</v>
      </c>
      <c r="X348" s="17">
        <v>0.194552942505131</v>
      </c>
      <c r="Y348" s="17">
        <v>0.217876631197371</v>
      </c>
      <c r="Z348" s="17">
        <v>0.259379106142761</v>
      </c>
      <c r="AA348" s="17">
        <v>0.214682540054523</v>
      </c>
      <c r="AB348" s="17">
        <v>0.17091103848800199</v>
      </c>
      <c r="AC348" s="17">
        <v>0.23355532749201299</v>
      </c>
      <c r="AD348" s="17">
        <v>0.207449248377647</v>
      </c>
      <c r="AE348" s="17"/>
      <c r="AF348" s="17">
        <v>0.21738130784403401</v>
      </c>
      <c r="AG348" s="17">
        <v>0.23394098308987299</v>
      </c>
      <c r="AH348" s="17">
        <v>0.21000775323267101</v>
      </c>
      <c r="AI348" s="17"/>
      <c r="AJ348" s="17">
        <v>0.23467245923042401</v>
      </c>
      <c r="AK348" s="17">
        <v>0.23238206805939601</v>
      </c>
      <c r="AL348" s="17">
        <v>0.244423184776455</v>
      </c>
      <c r="AM348" s="17">
        <v>0.19564363615539199</v>
      </c>
      <c r="AN348" s="17">
        <v>0.18680794845280499</v>
      </c>
      <c r="AO348" s="17"/>
      <c r="AP348" s="17">
        <v>0.23453046919713999</v>
      </c>
      <c r="AQ348" s="17">
        <v>0.22784629616458599</v>
      </c>
      <c r="AR348" s="17">
        <v>0.25984431659577201</v>
      </c>
      <c r="AS348" s="17"/>
      <c r="AT348" s="17">
        <v>0.19331226121362</v>
      </c>
      <c r="AU348" s="17">
        <v>0.22977389965556899</v>
      </c>
      <c r="AV348" s="17">
        <v>0.24064358467371399</v>
      </c>
      <c r="AW348" s="17">
        <v>0.216765070678901</v>
      </c>
      <c r="AX348" s="17">
        <v>0.16792315106641301</v>
      </c>
      <c r="AY348" s="17"/>
      <c r="AZ348" s="17">
        <v>0.143576402099034</v>
      </c>
      <c r="BA348" s="17">
        <v>0.207823719511881</v>
      </c>
      <c r="BB348" s="17">
        <v>0.26229933738326</v>
      </c>
      <c r="BC348" s="17">
        <v>0.22836063526667999</v>
      </c>
      <c r="BD348" s="17">
        <v>0.195244223738822</v>
      </c>
      <c r="BE348" s="17">
        <v>0.22362880736019</v>
      </c>
      <c r="BF348" s="17">
        <v>0.205615004146463</v>
      </c>
      <c r="BG348" s="17">
        <v>0.21450640704763899</v>
      </c>
      <c r="BH348" s="17">
        <v>0.25694966823558801</v>
      </c>
      <c r="BI348" s="17">
        <v>0.20512518218782699</v>
      </c>
      <c r="BJ348" s="17">
        <v>0.23979721823524899</v>
      </c>
      <c r="BK348" s="17">
        <v>0.26867370334476398</v>
      </c>
      <c r="BL348" s="17">
        <v>0.22515126036639799</v>
      </c>
      <c r="BM348" s="17">
        <v>0.162224837655119</v>
      </c>
      <c r="BN348" s="17">
        <v>0.262068698248965</v>
      </c>
      <c r="BO348" s="17">
        <v>0.23467649712658301</v>
      </c>
      <c r="BP348" s="17"/>
      <c r="BQ348" s="17">
        <v>0.25612724388156799</v>
      </c>
      <c r="BR348" s="17">
        <v>0.20911505467334199</v>
      </c>
    </row>
    <row r="349" spans="2:70" x14ac:dyDescent="0.35">
      <c r="B349" t="s">
        <v>213</v>
      </c>
      <c r="C349" s="17">
        <v>0.28299202708423499</v>
      </c>
      <c r="D349" s="17">
        <v>0.28279725464206701</v>
      </c>
      <c r="E349" s="17">
        <v>0.282616127720343</v>
      </c>
      <c r="F349" s="17"/>
      <c r="G349" s="17">
        <v>0.25965655684681299</v>
      </c>
      <c r="H349" s="17">
        <v>0.26561408319693702</v>
      </c>
      <c r="I349" s="17">
        <v>0.30404745194015298</v>
      </c>
      <c r="J349" s="17">
        <v>0.27694660571503998</v>
      </c>
      <c r="K349" s="17">
        <v>0.29889876178183</v>
      </c>
      <c r="L349" s="17">
        <v>0.28974413534580501</v>
      </c>
      <c r="M349" s="17"/>
      <c r="N349" s="17">
        <v>0.28696563648802198</v>
      </c>
      <c r="O349" s="17">
        <v>0.282561380077341</v>
      </c>
      <c r="P349" s="17">
        <v>0.29855601453457198</v>
      </c>
      <c r="Q349" s="17">
        <v>0.26489694575059602</v>
      </c>
      <c r="R349" s="17"/>
      <c r="S349" s="17">
        <v>0.27119649645146698</v>
      </c>
      <c r="T349" s="17">
        <v>0.25119055691833603</v>
      </c>
      <c r="U349" s="17">
        <v>0.30040996849995599</v>
      </c>
      <c r="V349" s="17">
        <v>0.289329145571323</v>
      </c>
      <c r="W349" s="17">
        <v>0.29075181840986603</v>
      </c>
      <c r="X349" s="17">
        <v>0.26306780946526398</v>
      </c>
      <c r="Y349" s="17">
        <v>0.33035731564404602</v>
      </c>
      <c r="Z349" s="17">
        <v>0.228100622288024</v>
      </c>
      <c r="AA349" s="17">
        <v>0.29766288648467498</v>
      </c>
      <c r="AB349" s="17">
        <v>0.305149065354831</v>
      </c>
      <c r="AC349" s="17">
        <v>0.25784622298946003</v>
      </c>
      <c r="AD349" s="17">
        <v>0.32069415996291201</v>
      </c>
      <c r="AE349" s="17"/>
      <c r="AF349" s="17">
        <v>0.29082626207161</v>
      </c>
      <c r="AG349" s="17">
        <v>0.28537329374100601</v>
      </c>
      <c r="AH349" s="17">
        <v>0.27385292442869702</v>
      </c>
      <c r="AI349" s="17"/>
      <c r="AJ349" s="17">
        <v>0.28299680035601599</v>
      </c>
      <c r="AK349" s="17">
        <v>0.28494073832160499</v>
      </c>
      <c r="AL349" s="17">
        <v>0.257629242989378</v>
      </c>
      <c r="AM349" s="17">
        <v>0.14799095971703199</v>
      </c>
      <c r="AN349" s="17">
        <v>0.303232489382812</v>
      </c>
      <c r="AO349" s="17"/>
      <c r="AP349" s="17">
        <v>0.28418809622020602</v>
      </c>
      <c r="AQ349" s="17">
        <v>0.29222009985531899</v>
      </c>
      <c r="AR349" s="17">
        <v>0.26125082690111401</v>
      </c>
      <c r="AS349" s="17"/>
      <c r="AT349" s="17">
        <v>0.29896348889663799</v>
      </c>
      <c r="AU349" s="17">
        <v>0.29829250005896601</v>
      </c>
      <c r="AV349" s="17">
        <v>0.253569812217115</v>
      </c>
      <c r="AW349" s="17">
        <v>0.29213620605426199</v>
      </c>
      <c r="AX349" s="17">
        <v>0.209409764124007</v>
      </c>
      <c r="AY349" s="17"/>
      <c r="AZ349" s="17">
        <v>0.200638050123121</v>
      </c>
      <c r="BA349" s="17">
        <v>0.27445595555679703</v>
      </c>
      <c r="BB349" s="17">
        <v>0.282824607373445</v>
      </c>
      <c r="BC349" s="17">
        <v>0.217645155385151</v>
      </c>
      <c r="BD349" s="17">
        <v>0.30682490653809102</v>
      </c>
      <c r="BE349" s="17">
        <v>0.28220110750871202</v>
      </c>
      <c r="BF349" s="17">
        <v>0.30114652220924998</v>
      </c>
      <c r="BG349" s="17">
        <v>0.29032832802259601</v>
      </c>
      <c r="BH349" s="17">
        <v>0.27795748818925098</v>
      </c>
      <c r="BI349" s="17">
        <v>0.29267033466326298</v>
      </c>
      <c r="BJ349" s="17">
        <v>0.33457480599381501</v>
      </c>
      <c r="BK349" s="17">
        <v>0.20951557164596299</v>
      </c>
      <c r="BL349" s="17">
        <v>0.253024834819501</v>
      </c>
      <c r="BM349" s="17">
        <v>0.39333034477205298</v>
      </c>
      <c r="BN349" s="17">
        <v>0.27216689007502098</v>
      </c>
      <c r="BO349" s="17">
        <v>0.27342898906741098</v>
      </c>
      <c r="BP349" s="17"/>
      <c r="BQ349" s="17">
        <v>0.264383071926379</v>
      </c>
      <c r="BR349" s="17">
        <v>0.29305507422844601</v>
      </c>
    </row>
    <row r="350" spans="2:70" x14ac:dyDescent="0.35">
      <c r="B350" t="s">
        <v>214</v>
      </c>
      <c r="C350" s="17">
        <v>0.16785144629149401</v>
      </c>
      <c r="D350" s="17">
        <v>0.18112949234012399</v>
      </c>
      <c r="E350" s="17">
        <v>0.15499944658251</v>
      </c>
      <c r="F350" s="17"/>
      <c r="G350" s="17">
        <v>0.10064438421463399</v>
      </c>
      <c r="H350" s="17">
        <v>0.129155195083513</v>
      </c>
      <c r="I350" s="17">
        <v>0.13825721941417299</v>
      </c>
      <c r="J350" s="17">
        <v>0.19184707216413199</v>
      </c>
      <c r="K350" s="17">
        <v>0.21854834203691401</v>
      </c>
      <c r="L350" s="17">
        <v>0.214654114226834</v>
      </c>
      <c r="M350" s="17"/>
      <c r="N350" s="17">
        <v>0.15506115264324999</v>
      </c>
      <c r="O350" s="17">
        <v>0.16344401625359001</v>
      </c>
      <c r="P350" s="17">
        <v>0.17067616154600199</v>
      </c>
      <c r="Q350" s="17">
        <v>0.183981131697006</v>
      </c>
      <c r="R350" s="17"/>
      <c r="S350" s="17">
        <v>0.161304625701259</v>
      </c>
      <c r="T350" s="17">
        <v>0.17693130371211499</v>
      </c>
      <c r="U350" s="17">
        <v>0.18259012077783399</v>
      </c>
      <c r="V350" s="17">
        <v>0.15087796427351299</v>
      </c>
      <c r="W350" s="17">
        <v>0.19577495554277499</v>
      </c>
      <c r="X350" s="17">
        <v>0.161757549170744</v>
      </c>
      <c r="Y350" s="17">
        <v>0.144816839023273</v>
      </c>
      <c r="Z350" s="17">
        <v>0.17818101605467901</v>
      </c>
      <c r="AA350" s="17">
        <v>0.17153969989269499</v>
      </c>
      <c r="AB350" s="17">
        <v>0.18580795975067799</v>
      </c>
      <c r="AC350" s="17">
        <v>0.15140499741184599</v>
      </c>
      <c r="AD350" s="17">
        <v>0.131416988344772</v>
      </c>
      <c r="AE350" s="17"/>
      <c r="AF350" s="17">
        <v>0.17969106822495801</v>
      </c>
      <c r="AG350" s="17">
        <v>0.164436916499793</v>
      </c>
      <c r="AH350" s="17">
        <v>0.18215808580228299</v>
      </c>
      <c r="AI350" s="17"/>
      <c r="AJ350" s="17">
        <v>0.18306920052144501</v>
      </c>
      <c r="AK350" s="17">
        <v>0.14369334848783399</v>
      </c>
      <c r="AL350" s="17">
        <v>0.169635944905145</v>
      </c>
      <c r="AM350" s="17">
        <v>0.26248196163599702</v>
      </c>
      <c r="AN350" s="17">
        <v>0.193929132435359</v>
      </c>
      <c r="AO350" s="17"/>
      <c r="AP350" s="17">
        <v>0.16645533090356801</v>
      </c>
      <c r="AQ350" s="17">
        <v>0.15175724808355101</v>
      </c>
      <c r="AR350" s="17">
        <v>0.14610695486744801</v>
      </c>
      <c r="AS350" s="17"/>
      <c r="AT350" s="17">
        <v>0.185483356251013</v>
      </c>
      <c r="AU350" s="17">
        <v>0.146785947210263</v>
      </c>
      <c r="AV350" s="17">
        <v>0.17159981670881699</v>
      </c>
      <c r="AW350" s="17">
        <v>0.16447872618349901</v>
      </c>
      <c r="AX350" s="17">
        <v>0.11432909124872601</v>
      </c>
      <c r="AY350" s="17"/>
      <c r="AZ350" s="17">
        <v>0.115210228819738</v>
      </c>
      <c r="BA350" s="17">
        <v>0.184084961928942</v>
      </c>
      <c r="BB350" s="17">
        <v>0.211565089266818</v>
      </c>
      <c r="BC350" s="17">
        <v>0.1867679903393</v>
      </c>
      <c r="BD350" s="17">
        <v>0.157944881333103</v>
      </c>
      <c r="BE350" s="17">
        <v>0.19095737852028699</v>
      </c>
      <c r="BF350" s="17">
        <v>0.16920519806551801</v>
      </c>
      <c r="BG350" s="17">
        <v>0.176052847782143</v>
      </c>
      <c r="BH350" s="17">
        <v>0.132346586237195</v>
      </c>
      <c r="BI350" s="17">
        <v>0.212093686211173</v>
      </c>
      <c r="BJ350" s="17">
        <v>0.121233557277912</v>
      </c>
      <c r="BK350" s="17">
        <v>0.166747480091266</v>
      </c>
      <c r="BL350" s="17">
        <v>0.13974595582119001</v>
      </c>
      <c r="BM350" s="17">
        <v>0.14373611331319799</v>
      </c>
      <c r="BN350" s="17">
        <v>0.14937623988757501</v>
      </c>
      <c r="BO350" s="17">
        <v>0.15915642542095701</v>
      </c>
      <c r="BP350" s="17"/>
      <c r="BQ350" s="17">
        <v>0.12956462060959401</v>
      </c>
      <c r="BR350" s="17">
        <v>0.185596310458049</v>
      </c>
    </row>
    <row r="351" spans="2:70" x14ac:dyDescent="0.35">
      <c r="B351" t="s">
        <v>215</v>
      </c>
      <c r="C351" s="17">
        <v>7.0870220061785894E-2</v>
      </c>
      <c r="D351" s="17">
        <v>8.4512994481433207E-2</v>
      </c>
      <c r="E351" s="17">
        <v>5.8011933395732802E-2</v>
      </c>
      <c r="F351" s="17"/>
      <c r="G351" s="17">
        <v>0.100612255656838</v>
      </c>
      <c r="H351" s="17">
        <v>6.2904922260383994E-2</v>
      </c>
      <c r="I351" s="17">
        <v>5.38600759945536E-2</v>
      </c>
      <c r="J351" s="17">
        <v>5.7733107139215201E-2</v>
      </c>
      <c r="K351" s="17">
        <v>8.0321922308444996E-2</v>
      </c>
      <c r="L351" s="17">
        <v>7.5855697605618E-2</v>
      </c>
      <c r="M351" s="17"/>
      <c r="N351" s="17">
        <v>7.2623866784788396E-2</v>
      </c>
      <c r="O351" s="17">
        <v>7.7474820616164397E-2</v>
      </c>
      <c r="P351" s="17">
        <v>5.4963040909587001E-2</v>
      </c>
      <c r="Q351" s="17">
        <v>7.5045268319317293E-2</v>
      </c>
      <c r="R351" s="17"/>
      <c r="S351" s="17">
        <v>6.90797187939928E-2</v>
      </c>
      <c r="T351" s="17">
        <v>6.2776243540439897E-2</v>
      </c>
      <c r="U351" s="17">
        <v>5.3544635669253202E-2</v>
      </c>
      <c r="V351" s="17">
        <v>5.7237374183945901E-2</v>
      </c>
      <c r="W351" s="17">
        <v>6.3545717232727006E-2</v>
      </c>
      <c r="X351" s="17">
        <v>8.41869679518292E-2</v>
      </c>
      <c r="Y351" s="17">
        <v>7.6018071453557295E-2</v>
      </c>
      <c r="Z351" s="17">
        <v>8.4141934989903994E-2</v>
      </c>
      <c r="AA351" s="17">
        <v>6.4792466486822201E-2</v>
      </c>
      <c r="AB351" s="17">
        <v>9.0383747951912702E-2</v>
      </c>
      <c r="AC351" s="17">
        <v>0.103870439575308</v>
      </c>
      <c r="AD351" s="17">
        <v>5.5799266925774402E-2</v>
      </c>
      <c r="AE351" s="17"/>
      <c r="AF351" s="17">
        <v>6.7771934097396305E-2</v>
      </c>
      <c r="AG351" s="17">
        <v>7.3738431132173501E-2</v>
      </c>
      <c r="AH351" s="17">
        <v>7.9658588284075404E-2</v>
      </c>
      <c r="AI351" s="17"/>
      <c r="AJ351" s="17">
        <v>7.41573889868027E-2</v>
      </c>
      <c r="AK351" s="17">
        <v>6.8563729284090505E-2</v>
      </c>
      <c r="AL351" s="17">
        <v>8.6384702694995499E-2</v>
      </c>
      <c r="AM351" s="17">
        <v>2.50564554126773E-2</v>
      </c>
      <c r="AN351" s="17">
        <v>6.0532927951622802E-2</v>
      </c>
      <c r="AO351" s="17"/>
      <c r="AP351" s="17">
        <v>7.9828034822703994E-2</v>
      </c>
      <c r="AQ351" s="17">
        <v>6.2270129634305803E-2</v>
      </c>
      <c r="AR351" s="17">
        <v>6.88418321268532E-2</v>
      </c>
      <c r="AS351" s="17"/>
      <c r="AT351" s="17">
        <v>8.3513451714601006E-2</v>
      </c>
      <c r="AU351" s="17">
        <v>6.60561235505054E-2</v>
      </c>
      <c r="AV351" s="17">
        <v>7.3722078782620104E-2</v>
      </c>
      <c r="AW351" s="17">
        <v>5.4352656759626299E-2</v>
      </c>
      <c r="AX351" s="17">
        <v>5.5750153731945098E-2</v>
      </c>
      <c r="AY351" s="17"/>
      <c r="AZ351" s="17">
        <v>0.116699065928065</v>
      </c>
      <c r="BA351" s="17">
        <v>8.9524939534194103E-2</v>
      </c>
      <c r="BB351" s="17">
        <v>5.5913615662791599E-2</v>
      </c>
      <c r="BC351" s="17">
        <v>5.7797310147458099E-2</v>
      </c>
      <c r="BD351" s="17">
        <v>8.6719251033487793E-2</v>
      </c>
      <c r="BE351" s="17">
        <v>7.5489663431958107E-2</v>
      </c>
      <c r="BF351" s="17">
        <v>7.90831974890574E-2</v>
      </c>
      <c r="BG351" s="17">
        <v>6.12584300378161E-2</v>
      </c>
      <c r="BH351" s="17">
        <v>6.0920713182394899E-2</v>
      </c>
      <c r="BI351" s="17">
        <v>7.5907426099994402E-2</v>
      </c>
      <c r="BJ351" s="17">
        <v>6.2493744631635498E-2</v>
      </c>
      <c r="BK351" s="17">
        <v>6.0222129784023803E-2</v>
      </c>
      <c r="BL351" s="17">
        <v>6.6486663329455103E-2</v>
      </c>
      <c r="BM351" s="17">
        <v>5.8080606054580999E-2</v>
      </c>
      <c r="BN351" s="17">
        <v>0.117772084449382</v>
      </c>
      <c r="BO351" s="17">
        <v>5.6899267176223803E-2</v>
      </c>
      <c r="BP351" s="17"/>
      <c r="BQ351" s="17">
        <v>5.60215469553954E-2</v>
      </c>
      <c r="BR351" s="17">
        <v>7.5208275249526405E-2</v>
      </c>
    </row>
    <row r="352" spans="2:70" x14ac:dyDescent="0.35">
      <c r="B352" t="s">
        <v>216</v>
      </c>
      <c r="C352" s="17">
        <v>4.1774922316651399E-2</v>
      </c>
      <c r="D352" s="17">
        <v>4.6227856370431003E-2</v>
      </c>
      <c r="E352" s="17">
        <v>3.7697812382504102E-2</v>
      </c>
      <c r="F352" s="17"/>
      <c r="G352" s="17">
        <v>4.3090830802254197E-2</v>
      </c>
      <c r="H352" s="17">
        <v>3.8924223976679502E-2</v>
      </c>
      <c r="I352" s="17">
        <v>1.7953444957785399E-2</v>
      </c>
      <c r="J352" s="17">
        <v>3.3567539463988903E-2</v>
      </c>
      <c r="K352" s="17">
        <v>4.3583923633641997E-2</v>
      </c>
      <c r="L352" s="17">
        <v>6.8177849068826402E-2</v>
      </c>
      <c r="M352" s="17"/>
      <c r="N352" s="17">
        <v>4.5830330906638697E-2</v>
      </c>
      <c r="O352" s="17">
        <v>4.0366058594500598E-2</v>
      </c>
      <c r="P352" s="17">
        <v>4.52955231158386E-2</v>
      </c>
      <c r="Q352" s="17">
        <v>3.5387915469317001E-2</v>
      </c>
      <c r="R352" s="17"/>
      <c r="S352" s="17">
        <v>1.9778148346228999E-2</v>
      </c>
      <c r="T352" s="17">
        <v>5.5531192392645201E-2</v>
      </c>
      <c r="U352" s="17">
        <v>5.26860838084681E-2</v>
      </c>
      <c r="V352" s="17">
        <v>5.0740708553511003E-2</v>
      </c>
      <c r="W352" s="17">
        <v>3.6454960728340403E-2</v>
      </c>
      <c r="X352" s="17">
        <v>4.7989439841979398E-2</v>
      </c>
      <c r="Y352" s="17">
        <v>4.6732018896359001E-2</v>
      </c>
      <c r="Z352" s="17">
        <v>3.6456406845978999E-2</v>
      </c>
      <c r="AA352" s="17">
        <v>4.12531753543657E-2</v>
      </c>
      <c r="AB352" s="17">
        <v>4.2381791775644703E-2</v>
      </c>
      <c r="AC352" s="17">
        <v>4.42319205247644E-2</v>
      </c>
      <c r="AD352" s="17">
        <v>1.23597950986919E-2</v>
      </c>
      <c r="AE352" s="17"/>
      <c r="AF352" s="17">
        <v>3.80701635494212E-2</v>
      </c>
      <c r="AG352" s="17">
        <v>4.2571998079828498E-2</v>
      </c>
      <c r="AH352" s="17">
        <v>4.2240151012114202E-2</v>
      </c>
      <c r="AI352" s="17"/>
      <c r="AJ352" s="17">
        <v>4.0130636421225399E-2</v>
      </c>
      <c r="AK352" s="17">
        <v>4.1460739965628102E-2</v>
      </c>
      <c r="AL352" s="17">
        <v>6.6469835374257505E-2</v>
      </c>
      <c r="AM352" s="17">
        <v>5.6846589042098501E-2</v>
      </c>
      <c r="AN352" s="17">
        <v>3.3013103573621902E-2</v>
      </c>
      <c r="AO352" s="17"/>
      <c r="AP352" s="17">
        <v>4.3584991564743401E-2</v>
      </c>
      <c r="AQ352" s="17">
        <v>3.9931311210492801E-2</v>
      </c>
      <c r="AR352" s="17">
        <v>5.1378571987408403E-2</v>
      </c>
      <c r="AS352" s="17"/>
      <c r="AT352" s="17">
        <v>4.4398002080203502E-2</v>
      </c>
      <c r="AU352" s="17">
        <v>3.7834191266941701E-2</v>
      </c>
      <c r="AV352" s="17">
        <v>4.7507588860429197E-2</v>
      </c>
      <c r="AW352" s="17">
        <v>3.7222425888447097E-2</v>
      </c>
      <c r="AX352" s="17">
        <v>3.1023159354651501E-2</v>
      </c>
      <c r="AY352" s="17"/>
      <c r="AZ352" s="17">
        <v>7.8085218794913897E-2</v>
      </c>
      <c r="BA352" s="17">
        <v>3.13066429638768E-2</v>
      </c>
      <c r="BB352" s="17">
        <v>4.9099501398187501E-2</v>
      </c>
      <c r="BC352" s="17">
        <v>5.7623348261681598E-2</v>
      </c>
      <c r="BD352" s="17">
        <v>3.7128483483293603E-2</v>
      </c>
      <c r="BE352" s="17">
        <v>4.4909834716295199E-2</v>
      </c>
      <c r="BF352" s="17">
        <v>4.0422866763814597E-2</v>
      </c>
      <c r="BG352" s="17">
        <v>4.0483691667295797E-2</v>
      </c>
      <c r="BH352" s="17">
        <v>5.17487957091569E-2</v>
      </c>
      <c r="BI352" s="17">
        <v>3.2933476482113297E-2</v>
      </c>
      <c r="BJ352" s="17">
        <v>4.0681436412102499E-2</v>
      </c>
      <c r="BK352" s="17">
        <v>4.9156579564880898E-2</v>
      </c>
      <c r="BL352" s="17">
        <v>4.7283038284844703E-2</v>
      </c>
      <c r="BM352" s="17">
        <v>9.3706570622230107E-3</v>
      </c>
      <c r="BN352" s="17">
        <v>2.22210890824894E-2</v>
      </c>
      <c r="BO352" s="17">
        <v>5.3507648728875798E-2</v>
      </c>
      <c r="BP352" s="17"/>
      <c r="BQ352" s="17">
        <v>3.55430460537954E-2</v>
      </c>
      <c r="BR352" s="17">
        <v>4.5158253715468499E-2</v>
      </c>
    </row>
    <row r="353" spans="2:70" x14ac:dyDescent="0.35">
      <c r="B353" t="s">
        <v>140</v>
      </c>
      <c r="C353" s="17">
        <v>3.9061192172278401E-2</v>
      </c>
      <c r="D353" s="17">
        <v>4.3443738682233203E-2</v>
      </c>
      <c r="E353" s="17">
        <v>3.5035337348419203E-2</v>
      </c>
      <c r="F353" s="17"/>
      <c r="G353" s="17">
        <v>3.4410126041946598E-2</v>
      </c>
      <c r="H353" s="17">
        <v>2.7969715210806999E-2</v>
      </c>
      <c r="I353" s="17">
        <v>2.3036686029482199E-2</v>
      </c>
      <c r="J353" s="17">
        <v>3.31568163943122E-2</v>
      </c>
      <c r="K353" s="17">
        <v>4.73405043783321E-2</v>
      </c>
      <c r="L353" s="17">
        <v>6.3550707237015294E-2</v>
      </c>
      <c r="M353" s="17"/>
      <c r="N353" s="17">
        <v>4.3246879474682497E-2</v>
      </c>
      <c r="O353" s="17">
        <v>3.4399646860808798E-2</v>
      </c>
      <c r="P353" s="17">
        <v>3.9908009918451601E-2</v>
      </c>
      <c r="Q353" s="17">
        <v>3.7132951264537098E-2</v>
      </c>
      <c r="R353" s="17"/>
      <c r="S353" s="17">
        <v>4.0893422756238099E-2</v>
      </c>
      <c r="T353" s="17">
        <v>2.5056420316750899E-2</v>
      </c>
      <c r="U353" s="17">
        <v>5.1591414325045402E-2</v>
      </c>
      <c r="V353" s="17">
        <v>5.4635419604680102E-2</v>
      </c>
      <c r="W353" s="17">
        <v>2.9529111209353E-2</v>
      </c>
      <c r="X353" s="17">
        <v>4.85479758457514E-2</v>
      </c>
      <c r="Y353" s="17">
        <v>3.5762582088746497E-2</v>
      </c>
      <c r="Z353" s="17">
        <v>3.8578228355896603E-2</v>
      </c>
      <c r="AA353" s="17">
        <v>4.1682376275538197E-2</v>
      </c>
      <c r="AB353" s="17">
        <v>3.5970320549466597E-2</v>
      </c>
      <c r="AC353" s="17">
        <v>2.1713866221869799E-2</v>
      </c>
      <c r="AD353" s="17">
        <v>4.2998975154939098E-2</v>
      </c>
      <c r="AE353" s="17"/>
      <c r="AF353" s="17">
        <v>4.6512283878217597E-2</v>
      </c>
      <c r="AG353" s="17">
        <v>3.7381189677759399E-2</v>
      </c>
      <c r="AH353" s="17">
        <v>3.2128303501671097E-2</v>
      </c>
      <c r="AI353" s="17"/>
      <c r="AJ353" s="17">
        <v>4.0229277476307099E-2</v>
      </c>
      <c r="AK353" s="17">
        <v>3.7577259327281197E-2</v>
      </c>
      <c r="AL353" s="17">
        <v>3.86916408864173E-2</v>
      </c>
      <c r="AM353" s="17">
        <v>0.103131558691314</v>
      </c>
      <c r="AN353" s="17">
        <v>3.7934508631810901E-2</v>
      </c>
      <c r="AO353" s="17"/>
      <c r="AP353" s="17">
        <v>3.7651723616836698E-2</v>
      </c>
      <c r="AQ353" s="17">
        <v>3.2808150947370197E-2</v>
      </c>
      <c r="AR353" s="17">
        <v>5.0435280978491599E-2</v>
      </c>
      <c r="AS353" s="17"/>
      <c r="AT353" s="17">
        <v>3.1190081581069899E-2</v>
      </c>
      <c r="AU353" s="17">
        <v>2.91925468386704E-2</v>
      </c>
      <c r="AV353" s="17">
        <v>4.8465132413155802E-2</v>
      </c>
      <c r="AW353" s="17">
        <v>1.8887474801006401E-2</v>
      </c>
      <c r="AX353" s="17">
        <v>9.2566748029153503E-2</v>
      </c>
      <c r="AY353" s="17"/>
      <c r="AZ353" s="17">
        <v>2.7925033559249399E-2</v>
      </c>
      <c r="BA353" s="17">
        <v>3.7052479015937598E-2</v>
      </c>
      <c r="BB353" s="17">
        <v>2.3216078368024699E-2</v>
      </c>
      <c r="BC353" s="17">
        <v>5.5461131500136797E-2</v>
      </c>
      <c r="BD353" s="17">
        <v>4.2140321625609899E-2</v>
      </c>
      <c r="BE353" s="17">
        <v>3.6973130168637597E-2</v>
      </c>
      <c r="BF353" s="17">
        <v>2.59994696555753E-2</v>
      </c>
      <c r="BG353" s="17">
        <v>3.60800383159771E-2</v>
      </c>
      <c r="BH353" s="17">
        <v>2.9117107023380599E-2</v>
      </c>
      <c r="BI353" s="17">
        <v>4.1712201849083801E-2</v>
      </c>
      <c r="BJ353" s="17">
        <v>3.55862407963351E-2</v>
      </c>
      <c r="BK353" s="17">
        <v>3.9834736265504898E-2</v>
      </c>
      <c r="BL353" s="17">
        <v>5.0028575640613603E-2</v>
      </c>
      <c r="BM353" s="17">
        <v>6.5516266047118604E-2</v>
      </c>
      <c r="BN353" s="17">
        <v>9.9802755142160606E-3</v>
      </c>
      <c r="BO353" s="17">
        <v>4.1812406049950297E-2</v>
      </c>
      <c r="BP353" s="17"/>
      <c r="BQ353" s="17">
        <v>2.76542374775142E-2</v>
      </c>
      <c r="BR353" s="17">
        <v>4.3220689153961697E-2</v>
      </c>
    </row>
    <row r="354" spans="2:70" x14ac:dyDescent="0.35">
      <c r="B354" t="s">
        <v>129</v>
      </c>
      <c r="C354" s="17">
        <v>7.14083018967414E-3</v>
      </c>
      <c r="D354" s="17">
        <v>6.3213575331856897E-3</v>
      </c>
      <c r="E354" s="17">
        <v>7.9864049458841894E-3</v>
      </c>
      <c r="F354" s="17"/>
      <c r="G354" s="17">
        <v>1.7890210989955802E-2</v>
      </c>
      <c r="H354" s="17">
        <v>1.42435427525953E-2</v>
      </c>
      <c r="I354" s="17">
        <v>2.64225737460315E-3</v>
      </c>
      <c r="J354" s="17">
        <v>2.9698827772436901E-3</v>
      </c>
      <c r="K354" s="17">
        <v>1.71635732951437E-3</v>
      </c>
      <c r="L354" s="17">
        <v>4.9282084779443498E-3</v>
      </c>
      <c r="M354" s="17"/>
      <c r="N354" s="17">
        <v>5.3718945763154696E-3</v>
      </c>
      <c r="O354" s="17">
        <v>5.9329107581536896E-3</v>
      </c>
      <c r="P354" s="17">
        <v>7.1079404630700104E-3</v>
      </c>
      <c r="Q354" s="17">
        <v>1.0428082693328599E-2</v>
      </c>
      <c r="R354" s="17"/>
      <c r="S354" s="17">
        <v>1.13240039075622E-2</v>
      </c>
      <c r="T354" s="17">
        <v>3.4319496085510499E-3</v>
      </c>
      <c r="U354" s="17">
        <v>5.78087157346047E-3</v>
      </c>
      <c r="V354" s="17">
        <v>0</v>
      </c>
      <c r="W354" s="17">
        <v>7.7942972871301803E-3</v>
      </c>
      <c r="X354" s="17">
        <v>1.58348693619807E-2</v>
      </c>
      <c r="Y354" s="17">
        <v>1.0021706495323799E-2</v>
      </c>
      <c r="Z354" s="17">
        <v>6.5269259505737398E-3</v>
      </c>
      <c r="AA354" s="17">
        <v>4.4593790071284197E-3</v>
      </c>
      <c r="AB354" s="17">
        <v>6.2828748925424904E-3</v>
      </c>
      <c r="AC354" s="17">
        <v>5.0242707828292302E-3</v>
      </c>
      <c r="AD354" s="17">
        <v>1.02099004870358E-2</v>
      </c>
      <c r="AE354" s="17"/>
      <c r="AF354" s="17">
        <v>5.7232657057483703E-3</v>
      </c>
      <c r="AG354" s="17">
        <v>5.3178942141303802E-3</v>
      </c>
      <c r="AH354" s="17">
        <v>1.06527855071157E-2</v>
      </c>
      <c r="AI354" s="17"/>
      <c r="AJ354" s="17">
        <v>6.5231585378915302E-3</v>
      </c>
      <c r="AK354" s="17">
        <v>5.4526864375046601E-3</v>
      </c>
      <c r="AL354" s="17">
        <v>6.6654753903142398E-3</v>
      </c>
      <c r="AM354" s="17">
        <v>0</v>
      </c>
      <c r="AN354" s="17">
        <v>8.0814286791244892E-3</v>
      </c>
      <c r="AO354" s="17"/>
      <c r="AP354" s="17">
        <v>4.76058205064811E-3</v>
      </c>
      <c r="AQ354" s="17">
        <v>3.3801736588838401E-3</v>
      </c>
      <c r="AR354" s="17">
        <v>8.2615552998801193E-3</v>
      </c>
      <c r="AS354" s="17"/>
      <c r="AT354" s="17">
        <v>6.5617315635791299E-3</v>
      </c>
      <c r="AU354" s="17">
        <v>9.9059441062881708E-3</v>
      </c>
      <c r="AV354" s="17">
        <v>6.4274193772479501E-3</v>
      </c>
      <c r="AW354" s="17">
        <v>4.33257825869072E-3</v>
      </c>
      <c r="AX354" s="17">
        <v>0</v>
      </c>
      <c r="AY354" s="17"/>
      <c r="AZ354" s="17">
        <v>3.71241742967863E-2</v>
      </c>
      <c r="BA354" s="17">
        <v>9.5101093255700094E-3</v>
      </c>
      <c r="BB354" s="17">
        <v>0</v>
      </c>
      <c r="BC354" s="17">
        <v>1.10742837571597E-2</v>
      </c>
      <c r="BD354" s="17">
        <v>0</v>
      </c>
      <c r="BE354" s="17">
        <v>6.4499761367593804E-3</v>
      </c>
      <c r="BF354" s="17">
        <v>0</v>
      </c>
      <c r="BG354" s="17">
        <v>1.2558522538237801E-2</v>
      </c>
      <c r="BH354" s="17">
        <v>4.0197400942424497E-3</v>
      </c>
      <c r="BI354" s="17">
        <v>0</v>
      </c>
      <c r="BJ354" s="17">
        <v>6.0989623951116798E-3</v>
      </c>
      <c r="BK354" s="17">
        <v>5.9484947444848699E-3</v>
      </c>
      <c r="BL354" s="17">
        <v>0</v>
      </c>
      <c r="BM354" s="17">
        <v>9.1768907539996093E-3</v>
      </c>
      <c r="BN354" s="17">
        <v>1.1275927458487E-2</v>
      </c>
      <c r="BO354" s="17">
        <v>7.7250642726321098E-3</v>
      </c>
      <c r="BP354" s="17"/>
      <c r="BQ354" s="17">
        <v>4.8791383630880196E-3</v>
      </c>
      <c r="BR354" s="17">
        <v>6.1667868404528901E-3</v>
      </c>
    </row>
    <row r="355" spans="2:70" x14ac:dyDescent="0.35">
      <c r="B355" t="s">
        <v>141</v>
      </c>
      <c r="C355" s="17">
        <v>0.67330138896811698</v>
      </c>
      <c r="D355" s="17">
        <v>0.63836456059259306</v>
      </c>
      <c r="E355" s="17">
        <v>0.70626906534494904</v>
      </c>
      <c r="F355" s="17"/>
      <c r="G355" s="17">
        <v>0.70335219229437096</v>
      </c>
      <c r="H355" s="17">
        <v>0.72680240071602098</v>
      </c>
      <c r="I355" s="17">
        <v>0.76425031622940198</v>
      </c>
      <c r="J355" s="17">
        <v>0.680725582061108</v>
      </c>
      <c r="K355" s="17">
        <v>0.60848895031315298</v>
      </c>
      <c r="L355" s="17">
        <v>0.57283342338376197</v>
      </c>
      <c r="M355" s="17"/>
      <c r="N355" s="17">
        <v>0.67786587561432499</v>
      </c>
      <c r="O355" s="17">
        <v>0.67838254691678201</v>
      </c>
      <c r="P355" s="17">
        <v>0.68204932404705099</v>
      </c>
      <c r="Q355" s="17">
        <v>0.65802465055649395</v>
      </c>
      <c r="R355" s="17"/>
      <c r="S355" s="17">
        <v>0.69762008049471902</v>
      </c>
      <c r="T355" s="17">
        <v>0.67627289042949801</v>
      </c>
      <c r="U355" s="17">
        <v>0.65380687384593905</v>
      </c>
      <c r="V355" s="17">
        <v>0.68650853338435003</v>
      </c>
      <c r="W355" s="17">
        <v>0.66690095799967397</v>
      </c>
      <c r="X355" s="17">
        <v>0.64168319782771499</v>
      </c>
      <c r="Y355" s="17">
        <v>0.68664878204274005</v>
      </c>
      <c r="Z355" s="17">
        <v>0.65611548780296702</v>
      </c>
      <c r="AA355" s="17">
        <v>0.67627290298345</v>
      </c>
      <c r="AB355" s="17">
        <v>0.639173305079756</v>
      </c>
      <c r="AC355" s="17">
        <v>0.673754505483383</v>
      </c>
      <c r="AD355" s="17">
        <v>0.74721507398878695</v>
      </c>
      <c r="AE355" s="17"/>
      <c r="AF355" s="17">
        <v>0.66223128454425795</v>
      </c>
      <c r="AG355" s="17">
        <v>0.67655357039631503</v>
      </c>
      <c r="AH355" s="17">
        <v>0.65316208589274005</v>
      </c>
      <c r="AI355" s="17"/>
      <c r="AJ355" s="17">
        <v>0.65589033805632801</v>
      </c>
      <c r="AK355" s="17">
        <v>0.703252236497661</v>
      </c>
      <c r="AL355" s="17">
        <v>0.63215240074887102</v>
      </c>
      <c r="AM355" s="17">
        <v>0.55248343521791299</v>
      </c>
      <c r="AN355" s="17">
        <v>0.66650889872846097</v>
      </c>
      <c r="AO355" s="17"/>
      <c r="AP355" s="17">
        <v>0.66771933704149999</v>
      </c>
      <c r="AQ355" s="17">
        <v>0.70985298646539596</v>
      </c>
      <c r="AR355" s="17">
        <v>0.67497580473991803</v>
      </c>
      <c r="AS355" s="17"/>
      <c r="AT355" s="17">
        <v>0.64885337680953303</v>
      </c>
      <c r="AU355" s="17">
        <v>0.71022524702733103</v>
      </c>
      <c r="AV355" s="17">
        <v>0.65227796385772996</v>
      </c>
      <c r="AW355" s="17">
        <v>0.72072613810873098</v>
      </c>
      <c r="AX355" s="17">
        <v>0.70633084763552401</v>
      </c>
      <c r="AY355" s="17"/>
      <c r="AZ355" s="17">
        <v>0.62495627860124803</v>
      </c>
      <c r="BA355" s="17">
        <v>0.64852086723147995</v>
      </c>
      <c r="BB355" s="17">
        <v>0.66020571530417804</v>
      </c>
      <c r="BC355" s="17">
        <v>0.63127593599426401</v>
      </c>
      <c r="BD355" s="17">
        <v>0.67606706252450599</v>
      </c>
      <c r="BE355" s="17">
        <v>0.64522001702606302</v>
      </c>
      <c r="BF355" s="17">
        <v>0.68528926802603496</v>
      </c>
      <c r="BG355" s="17">
        <v>0.67356646965852995</v>
      </c>
      <c r="BH355" s="17">
        <v>0.72184705775363001</v>
      </c>
      <c r="BI355" s="17">
        <v>0.63735320935763595</v>
      </c>
      <c r="BJ355" s="17">
        <v>0.73390605848690305</v>
      </c>
      <c r="BK355" s="17">
        <v>0.67809057954983998</v>
      </c>
      <c r="BL355" s="17">
        <v>0.69645576692389699</v>
      </c>
      <c r="BM355" s="17">
        <v>0.71411946676888005</v>
      </c>
      <c r="BN355" s="17">
        <v>0.68937438360785097</v>
      </c>
      <c r="BO355" s="17">
        <v>0.68089918835135999</v>
      </c>
      <c r="BP355" s="17"/>
      <c r="BQ355" s="17">
        <v>0.74633741054061298</v>
      </c>
      <c r="BR355" s="17">
        <v>0.64464968458254202</v>
      </c>
    </row>
    <row r="356" spans="2:70" x14ac:dyDescent="0.35">
      <c r="B356" t="s">
        <v>142</v>
      </c>
      <c r="C356" s="17">
        <v>0.151706334550716</v>
      </c>
      <c r="D356" s="17">
        <v>0.17418458953409699</v>
      </c>
      <c r="E356" s="17">
        <v>0.130745083126656</v>
      </c>
      <c r="F356" s="17"/>
      <c r="G356" s="17">
        <v>0.17811321250103901</v>
      </c>
      <c r="H356" s="17">
        <v>0.12979886144787101</v>
      </c>
      <c r="I356" s="17">
        <v>9.48502069818212E-2</v>
      </c>
      <c r="J356" s="17">
        <v>0.12445746299751601</v>
      </c>
      <c r="K356" s="17">
        <v>0.17124635032041899</v>
      </c>
      <c r="L356" s="17">
        <v>0.20758425391145999</v>
      </c>
      <c r="M356" s="17"/>
      <c r="N356" s="17">
        <v>0.16170107716611001</v>
      </c>
      <c r="O356" s="17">
        <v>0.15224052607147401</v>
      </c>
      <c r="P356" s="17">
        <v>0.14016657394387699</v>
      </c>
      <c r="Q356" s="17">
        <v>0.14756613505317101</v>
      </c>
      <c r="R356" s="17"/>
      <c r="S356" s="17">
        <v>0.12975128989646001</v>
      </c>
      <c r="T356" s="17">
        <v>0.143363856249836</v>
      </c>
      <c r="U356" s="17">
        <v>0.157822133802767</v>
      </c>
      <c r="V356" s="17">
        <v>0.16261350234213701</v>
      </c>
      <c r="W356" s="17">
        <v>0.12952978917041999</v>
      </c>
      <c r="X356" s="17">
        <v>0.18072438363956</v>
      </c>
      <c r="Y356" s="17">
        <v>0.15851267243866299</v>
      </c>
      <c r="Z356" s="17">
        <v>0.15917657019178</v>
      </c>
      <c r="AA356" s="17">
        <v>0.14772801811672601</v>
      </c>
      <c r="AB356" s="17">
        <v>0.168735860277024</v>
      </c>
      <c r="AC356" s="17">
        <v>0.16981622632194199</v>
      </c>
      <c r="AD356" s="17">
        <v>0.11115803717940501</v>
      </c>
      <c r="AE356" s="17"/>
      <c r="AF356" s="17">
        <v>0.152354381525035</v>
      </c>
      <c r="AG356" s="17">
        <v>0.15369161888976099</v>
      </c>
      <c r="AH356" s="17">
        <v>0.154027042797861</v>
      </c>
      <c r="AI356" s="17"/>
      <c r="AJ356" s="17">
        <v>0.15451730288433499</v>
      </c>
      <c r="AK356" s="17">
        <v>0.14760172857699999</v>
      </c>
      <c r="AL356" s="17">
        <v>0.19154617895567</v>
      </c>
      <c r="AM356" s="17">
        <v>0.18503460314608999</v>
      </c>
      <c r="AN356" s="17">
        <v>0.13148054015705599</v>
      </c>
      <c r="AO356" s="17"/>
      <c r="AP356" s="17">
        <v>0.161064750004284</v>
      </c>
      <c r="AQ356" s="17">
        <v>0.13500959179216901</v>
      </c>
      <c r="AR356" s="17">
        <v>0.170655685092753</v>
      </c>
      <c r="AS356" s="17"/>
      <c r="AT356" s="17">
        <v>0.15910153537587499</v>
      </c>
      <c r="AU356" s="17">
        <v>0.13308286165611699</v>
      </c>
      <c r="AV356" s="17">
        <v>0.16969480005620499</v>
      </c>
      <c r="AW356" s="17">
        <v>0.11046255744908</v>
      </c>
      <c r="AX356" s="17">
        <v>0.17934006111574999</v>
      </c>
      <c r="AY356" s="17"/>
      <c r="AZ356" s="17">
        <v>0.22270931828222801</v>
      </c>
      <c r="BA356" s="17">
        <v>0.15788406151400899</v>
      </c>
      <c r="BB356" s="17">
        <v>0.12822919542900399</v>
      </c>
      <c r="BC356" s="17">
        <v>0.17088178990927599</v>
      </c>
      <c r="BD356" s="17">
        <v>0.16598805614239101</v>
      </c>
      <c r="BE356" s="17">
        <v>0.157372628316891</v>
      </c>
      <c r="BF356" s="17">
        <v>0.145505533908447</v>
      </c>
      <c r="BG356" s="17">
        <v>0.13782216002108899</v>
      </c>
      <c r="BH356" s="17">
        <v>0.141786615914932</v>
      </c>
      <c r="BI356" s="17">
        <v>0.15055310443119199</v>
      </c>
      <c r="BJ356" s="17">
        <v>0.13876142184007301</v>
      </c>
      <c r="BK356" s="17">
        <v>0.14921344561441</v>
      </c>
      <c r="BL356" s="17">
        <v>0.163798277254913</v>
      </c>
      <c r="BM356" s="17">
        <v>0.13296752916392299</v>
      </c>
      <c r="BN356" s="17">
        <v>0.149973449046088</v>
      </c>
      <c r="BO356" s="17">
        <v>0.15221932195505</v>
      </c>
      <c r="BP356" s="17"/>
      <c r="BQ356" s="17">
        <v>0.11921883048670499</v>
      </c>
      <c r="BR356" s="17">
        <v>0.16358721811895699</v>
      </c>
    </row>
    <row r="357" spans="2:70" x14ac:dyDescent="0.35">
      <c r="B357" t="s">
        <v>143</v>
      </c>
      <c r="C357" s="17">
        <v>0.52159505441740095</v>
      </c>
      <c r="D357" s="17">
        <v>0.46417997105849601</v>
      </c>
      <c r="E357" s="17">
        <v>0.57552398221829304</v>
      </c>
      <c r="F357" s="17"/>
      <c r="G357" s="17">
        <v>0.52523897979333201</v>
      </c>
      <c r="H357" s="17">
        <v>0.59700353926815097</v>
      </c>
      <c r="I357" s="17">
        <v>0.66940010924758098</v>
      </c>
      <c r="J357" s="17">
        <v>0.55626811906359197</v>
      </c>
      <c r="K357" s="17">
        <v>0.43724259999273402</v>
      </c>
      <c r="L357" s="17">
        <v>0.36524916947230202</v>
      </c>
      <c r="M357" s="17"/>
      <c r="N357" s="17">
        <v>0.51616479844821594</v>
      </c>
      <c r="O357" s="17">
        <v>0.52614202084530903</v>
      </c>
      <c r="P357" s="17">
        <v>0.54188275010317399</v>
      </c>
      <c r="Q357" s="17">
        <v>0.510458515503323</v>
      </c>
      <c r="R357" s="17"/>
      <c r="S357" s="17">
        <v>0.56786879059826001</v>
      </c>
      <c r="T357" s="17">
        <v>0.53290903417966196</v>
      </c>
      <c r="U357" s="17">
        <v>0.495984740043172</v>
      </c>
      <c r="V357" s="17">
        <v>0.52389503104221302</v>
      </c>
      <c r="W357" s="17">
        <v>0.53737116882925395</v>
      </c>
      <c r="X357" s="17">
        <v>0.46095881418815499</v>
      </c>
      <c r="Y357" s="17">
        <v>0.52813610960407797</v>
      </c>
      <c r="Z357" s="17">
        <v>0.49693891761118802</v>
      </c>
      <c r="AA357" s="17">
        <v>0.52854488486672402</v>
      </c>
      <c r="AB357" s="17">
        <v>0.47043744480273197</v>
      </c>
      <c r="AC357" s="17">
        <v>0.50393827916144096</v>
      </c>
      <c r="AD357" s="17">
        <v>0.63605703680938197</v>
      </c>
      <c r="AE357" s="17"/>
      <c r="AF357" s="17">
        <v>0.50987690301922295</v>
      </c>
      <c r="AG357" s="17">
        <v>0.52286195150655301</v>
      </c>
      <c r="AH357" s="17">
        <v>0.49913504309487999</v>
      </c>
      <c r="AI357" s="17"/>
      <c r="AJ357" s="17">
        <v>0.50137303517199305</v>
      </c>
      <c r="AK357" s="17">
        <v>0.55565050792066195</v>
      </c>
      <c r="AL357" s="17">
        <v>0.44060622179320003</v>
      </c>
      <c r="AM357" s="17">
        <v>0.367448832071822</v>
      </c>
      <c r="AN357" s="17">
        <v>0.53502835857140496</v>
      </c>
      <c r="AO357" s="17"/>
      <c r="AP357" s="17">
        <v>0.506654587037216</v>
      </c>
      <c r="AQ357" s="17">
        <v>0.57484339467322798</v>
      </c>
      <c r="AR357" s="17">
        <v>0.50432011964716505</v>
      </c>
      <c r="AS357" s="17"/>
      <c r="AT357" s="17">
        <v>0.48975184143365902</v>
      </c>
      <c r="AU357" s="17">
        <v>0.57714238537121398</v>
      </c>
      <c r="AV357" s="17">
        <v>0.48258316380152499</v>
      </c>
      <c r="AW357" s="17">
        <v>0.61026358065965103</v>
      </c>
      <c r="AX357" s="17">
        <v>0.52699078651977305</v>
      </c>
      <c r="AY357" s="17"/>
      <c r="AZ357" s="17">
        <v>0.40224696031901902</v>
      </c>
      <c r="BA357" s="17">
        <v>0.49063680571747098</v>
      </c>
      <c r="BB357" s="17">
        <v>0.53197651987517502</v>
      </c>
      <c r="BC357" s="17">
        <v>0.46039414608498802</v>
      </c>
      <c r="BD357" s="17">
        <v>0.51007900638211501</v>
      </c>
      <c r="BE357" s="17">
        <v>0.48784738870917199</v>
      </c>
      <c r="BF357" s="17">
        <v>0.53978373411758795</v>
      </c>
      <c r="BG357" s="17">
        <v>0.53574430963744102</v>
      </c>
      <c r="BH357" s="17">
        <v>0.58006044183869798</v>
      </c>
      <c r="BI357" s="17">
        <v>0.48680010492644399</v>
      </c>
      <c r="BJ357" s="17">
        <v>0.59514463664683004</v>
      </c>
      <c r="BK357" s="17">
        <v>0.52887713393543001</v>
      </c>
      <c r="BL357" s="17">
        <v>0.53265748966898296</v>
      </c>
      <c r="BM357" s="17">
        <v>0.58115193760495698</v>
      </c>
      <c r="BN357" s="17">
        <v>0.53940093456176297</v>
      </c>
      <c r="BO357" s="17">
        <v>0.52867986639631004</v>
      </c>
      <c r="BP357" s="17"/>
      <c r="BQ357" s="17">
        <v>0.62711858005390797</v>
      </c>
      <c r="BR357" s="17">
        <v>0.48106246646358503</v>
      </c>
    </row>
    <row r="358" spans="2:70" x14ac:dyDescent="0.35">
      <c r="C358" s="17"/>
      <c r="D358" s="17"/>
      <c r="E358" s="17"/>
      <c r="F358" s="17"/>
      <c r="G358" s="17"/>
      <c r="H358" s="17"/>
      <c r="I358" s="17"/>
      <c r="J358" s="17"/>
      <c r="K358" s="17"/>
      <c r="L358" s="17"/>
      <c r="M358" s="17"/>
      <c r="N358" s="17"/>
      <c r="O358" s="17"/>
      <c r="P358" s="17"/>
      <c r="Q358" s="17"/>
      <c r="R358" s="17"/>
      <c r="S358" s="17"/>
      <c r="T358" s="17"/>
      <c r="U358" s="17"/>
      <c r="V358" s="17"/>
      <c r="W358" s="17"/>
      <c r="X358" s="17"/>
      <c r="Y358" s="17"/>
      <c r="Z358" s="17"/>
      <c r="AA358" s="17"/>
      <c r="AB358" s="17"/>
      <c r="AC358" s="17"/>
      <c r="AD358" s="17"/>
      <c r="AE358" s="17"/>
      <c r="AF358" s="17"/>
      <c r="AG358" s="17"/>
      <c r="AH358" s="17"/>
      <c r="AI358" s="17"/>
      <c r="AJ358" s="17"/>
      <c r="AK358" s="17"/>
      <c r="AL358" s="17"/>
      <c r="AM358" s="17"/>
      <c r="AN358" s="17"/>
      <c r="AO358" s="17"/>
      <c r="AP358" s="17"/>
      <c r="AQ358" s="17"/>
      <c r="AR358" s="17"/>
      <c r="AS358" s="17"/>
      <c r="AT358" s="17"/>
      <c r="AU358" s="17"/>
      <c r="AV358" s="17"/>
      <c r="AW358" s="17"/>
      <c r="AX358" s="17"/>
      <c r="AY358" s="17"/>
      <c r="AZ358" s="17"/>
      <c r="BA358" s="17"/>
      <c r="BB358" s="17"/>
      <c r="BC358" s="17"/>
      <c r="BD358" s="17"/>
      <c r="BE358" s="17"/>
      <c r="BF358" s="17"/>
      <c r="BG358" s="17"/>
      <c r="BH358" s="17"/>
      <c r="BI358" s="17"/>
      <c r="BJ358" s="17"/>
      <c r="BK358" s="17"/>
      <c r="BL358" s="17"/>
      <c r="BM358" s="17"/>
      <c r="BN358" s="17"/>
      <c r="BO358" s="17"/>
      <c r="BP358" s="17"/>
      <c r="BQ358" s="17"/>
      <c r="BR358" s="17"/>
    </row>
    <row r="359" spans="2:70" x14ac:dyDescent="0.35">
      <c r="B359" s="6" t="s">
        <v>230</v>
      </c>
      <c r="C359" s="17"/>
      <c r="D359" s="17"/>
      <c r="E359" s="17"/>
      <c r="F359" s="17"/>
      <c r="G359" s="17"/>
      <c r="H359" s="17"/>
      <c r="I359" s="17"/>
      <c r="J359" s="17"/>
      <c r="K359" s="17"/>
      <c r="L359" s="17"/>
      <c r="M359" s="17"/>
      <c r="N359" s="17"/>
      <c r="O359" s="17"/>
      <c r="P359" s="17"/>
      <c r="Q359" s="17"/>
      <c r="R359" s="17"/>
      <c r="S359" s="17"/>
      <c r="T359" s="17"/>
      <c r="U359" s="17"/>
      <c r="V359" s="17"/>
      <c r="W359" s="17"/>
      <c r="X359" s="17"/>
      <c r="Y359" s="17"/>
      <c r="Z359" s="17"/>
      <c r="AA359" s="17"/>
      <c r="AB359" s="17"/>
      <c r="AC359" s="17"/>
      <c r="AD359" s="17"/>
      <c r="AE359" s="17"/>
      <c r="AF359" s="17"/>
      <c r="AG359" s="17"/>
      <c r="AH359" s="17"/>
      <c r="AI359" s="17"/>
      <c r="AJ359" s="17"/>
      <c r="AK359" s="17"/>
      <c r="AL359" s="17"/>
      <c r="AM359" s="17"/>
      <c r="AN359" s="17"/>
      <c r="AO359" s="17"/>
      <c r="AP359" s="17"/>
      <c r="AQ359" s="17"/>
      <c r="AR359" s="17"/>
      <c r="AS359" s="17"/>
      <c r="AT359" s="17"/>
      <c r="AU359" s="17"/>
      <c r="AV359" s="17"/>
      <c r="AW359" s="17"/>
      <c r="AX359" s="17"/>
      <c r="AY359" s="17"/>
      <c r="AZ359" s="17"/>
      <c r="BA359" s="17"/>
      <c r="BB359" s="17"/>
      <c r="BC359" s="17"/>
      <c r="BD359" s="17"/>
      <c r="BE359" s="17"/>
      <c r="BF359" s="17"/>
      <c r="BG359" s="17"/>
      <c r="BH359" s="17"/>
      <c r="BI359" s="17"/>
      <c r="BJ359" s="17"/>
      <c r="BK359" s="17"/>
      <c r="BL359" s="17"/>
      <c r="BM359" s="17"/>
      <c r="BN359" s="17"/>
      <c r="BO359" s="17"/>
      <c r="BP359" s="17"/>
      <c r="BQ359" s="17"/>
      <c r="BR359" s="17"/>
    </row>
    <row r="360" spans="2:70" x14ac:dyDescent="0.35">
      <c r="B360" s="24" t="s">
        <v>97</v>
      </c>
      <c r="C360" s="17"/>
      <c r="D360" s="17"/>
      <c r="E360" s="17"/>
      <c r="F360" s="17"/>
      <c r="G360" s="17"/>
      <c r="H360" s="17"/>
      <c r="I360" s="17"/>
      <c r="J360" s="17"/>
      <c r="K360" s="17"/>
      <c r="L360" s="17"/>
      <c r="M360" s="17"/>
      <c r="N360" s="17"/>
      <c r="O360" s="17"/>
      <c r="P360" s="17"/>
      <c r="Q360" s="17"/>
      <c r="R360" s="17"/>
      <c r="S360" s="17"/>
      <c r="T360" s="17"/>
      <c r="U360" s="17"/>
      <c r="V360" s="17"/>
      <c r="W360" s="17"/>
      <c r="X360" s="17"/>
      <c r="Y360" s="17"/>
      <c r="Z360" s="17"/>
      <c r="AA360" s="17"/>
      <c r="AB360" s="17"/>
      <c r="AC360" s="17"/>
      <c r="AD360" s="17"/>
      <c r="AE360" s="17"/>
      <c r="AF360" s="17"/>
      <c r="AG360" s="17"/>
      <c r="AH360" s="17"/>
      <c r="AI360" s="17"/>
      <c r="AJ360" s="17"/>
      <c r="AK360" s="17"/>
      <c r="AL360" s="17"/>
      <c r="AM360" s="17"/>
      <c r="AN360" s="17"/>
      <c r="AO360" s="17"/>
      <c r="AP360" s="17"/>
      <c r="AQ360" s="17"/>
      <c r="AR360" s="17"/>
      <c r="AS360" s="17"/>
      <c r="AT360" s="17"/>
      <c r="AU360" s="17"/>
      <c r="AV360" s="17"/>
      <c r="AW360" s="17"/>
      <c r="AX360" s="17"/>
      <c r="AY360" s="17"/>
      <c r="AZ360" s="17"/>
      <c r="BA360" s="17"/>
      <c r="BB360" s="17"/>
      <c r="BC360" s="17"/>
      <c r="BD360" s="17"/>
      <c r="BE360" s="17"/>
      <c r="BF360" s="17"/>
      <c r="BG360" s="17"/>
      <c r="BH360" s="17"/>
      <c r="BI360" s="17"/>
      <c r="BJ360" s="17"/>
      <c r="BK360" s="17"/>
      <c r="BL360" s="17"/>
      <c r="BM360" s="17"/>
      <c r="BN360" s="17"/>
      <c r="BO360" s="17"/>
      <c r="BP360" s="17"/>
      <c r="BQ360" s="17"/>
      <c r="BR360" s="17"/>
    </row>
    <row r="361" spans="2:70" x14ac:dyDescent="0.35">
      <c r="B361" t="s">
        <v>225</v>
      </c>
      <c r="C361" s="17">
        <v>8.7766375674668301E-2</v>
      </c>
      <c r="D361" s="17">
        <v>8.5588033274186501E-2</v>
      </c>
      <c r="E361" s="17">
        <v>8.9899395056711698E-2</v>
      </c>
      <c r="F361" s="17"/>
      <c r="G361" s="17">
        <v>0.142046700557588</v>
      </c>
      <c r="H361" s="17">
        <v>7.8921511509665199E-2</v>
      </c>
      <c r="I361" s="17">
        <v>7.8374784910287904E-2</v>
      </c>
      <c r="J361" s="17">
        <v>6.6835554948886905E-2</v>
      </c>
      <c r="K361" s="17">
        <v>8.3706994762980894E-2</v>
      </c>
      <c r="L361" s="17">
        <v>8.63332734433504E-2</v>
      </c>
      <c r="M361" s="17"/>
      <c r="N361" s="17">
        <v>6.11900152510386E-2</v>
      </c>
      <c r="O361" s="17">
        <v>9.03994478924008E-2</v>
      </c>
      <c r="P361" s="17">
        <v>8.0444035913786599E-2</v>
      </c>
      <c r="Q361" s="17">
        <v>0.120401784507016</v>
      </c>
      <c r="R361" s="17"/>
      <c r="S361" s="17">
        <v>0.110890374189389</v>
      </c>
      <c r="T361" s="17">
        <v>8.2117973475704403E-2</v>
      </c>
      <c r="U361" s="17">
        <v>7.2927521240208307E-2</v>
      </c>
      <c r="V361" s="17">
        <v>7.8983317975998807E-2</v>
      </c>
      <c r="W361" s="17">
        <v>7.8677766610644198E-2</v>
      </c>
      <c r="X361" s="17">
        <v>7.9223736633174002E-2</v>
      </c>
      <c r="Y361" s="17">
        <v>0.107667089853138</v>
      </c>
      <c r="Z361" s="17">
        <v>8.65273055544864E-2</v>
      </c>
      <c r="AA361" s="17">
        <v>8.4092292095095195E-2</v>
      </c>
      <c r="AB361" s="17">
        <v>8.6745027918057702E-2</v>
      </c>
      <c r="AC361" s="17">
        <v>8.7323203759242393E-2</v>
      </c>
      <c r="AD361" s="17">
        <v>8.2878904334535694E-2</v>
      </c>
      <c r="AE361" s="17"/>
      <c r="AF361" s="17">
        <v>8.4750843164641806E-2</v>
      </c>
      <c r="AG361" s="17">
        <v>6.1866920574769703E-2</v>
      </c>
      <c r="AH361" s="17">
        <v>0.123957459786496</v>
      </c>
      <c r="AI361" s="17"/>
      <c r="AJ361" s="17">
        <v>7.6946116378738397E-2</v>
      </c>
      <c r="AK361" s="17">
        <v>6.5791952223233793E-2</v>
      </c>
      <c r="AL361" s="17">
        <v>6.8985531722154297E-2</v>
      </c>
      <c r="AM361" s="17">
        <v>0.12571455126817299</v>
      </c>
      <c r="AN361" s="17">
        <v>0.14417960692228701</v>
      </c>
      <c r="AO361" s="17"/>
      <c r="AP361" s="17">
        <v>6.1764459146593301E-2</v>
      </c>
      <c r="AQ361" s="17">
        <v>6.4958379926684295E-2</v>
      </c>
      <c r="AR361" s="17">
        <v>7.6558768143878103E-2</v>
      </c>
      <c r="AS361" s="17"/>
      <c r="AT361" s="17">
        <v>9.5794069041921504E-2</v>
      </c>
      <c r="AU361" s="17">
        <v>8.4287128636651096E-2</v>
      </c>
      <c r="AV361" s="17">
        <v>7.7266195737804702E-2</v>
      </c>
      <c r="AW361" s="17">
        <v>8.9722171149532598E-2</v>
      </c>
      <c r="AX361" s="17">
        <v>9.0407768181674897E-2</v>
      </c>
      <c r="AY361" s="17"/>
      <c r="AZ361" s="17">
        <v>0.17712880793667199</v>
      </c>
      <c r="BA361" s="17">
        <v>0.196157482487508</v>
      </c>
      <c r="BB361" s="17">
        <v>9.7074774876392794E-2</v>
      </c>
      <c r="BC361" s="17">
        <v>0.116452572782047</v>
      </c>
      <c r="BD361" s="17">
        <v>0.12179081664406401</v>
      </c>
      <c r="BE361" s="17">
        <v>0.108504697639883</v>
      </c>
      <c r="BF361" s="17">
        <v>6.2283567065555802E-2</v>
      </c>
      <c r="BG361" s="17">
        <v>9.55972335906599E-2</v>
      </c>
      <c r="BH361" s="17">
        <v>9.6724609599706302E-2</v>
      </c>
      <c r="BI361" s="17">
        <v>6.0696804286738598E-2</v>
      </c>
      <c r="BJ361" s="17">
        <v>3.5119475955530097E-2</v>
      </c>
      <c r="BK361" s="17">
        <v>6.5518926163308094E-2</v>
      </c>
      <c r="BL361" s="17">
        <v>4.0870333752258903E-2</v>
      </c>
      <c r="BM361" s="17">
        <v>4.5333802621240697E-2</v>
      </c>
      <c r="BN361" s="17">
        <v>1.8983711925805599E-2</v>
      </c>
      <c r="BO361" s="17">
        <v>5.32051200701198E-2</v>
      </c>
      <c r="BP361" s="17"/>
      <c r="BQ361" s="17">
        <v>4.9932584316135099E-2</v>
      </c>
      <c r="BR361" s="17">
        <v>0.104478620275837</v>
      </c>
    </row>
    <row r="362" spans="2:70" x14ac:dyDescent="0.35">
      <c r="B362" t="s">
        <v>226</v>
      </c>
      <c r="C362" s="17">
        <v>0.151889414029904</v>
      </c>
      <c r="D362" s="17">
        <v>0.156783493366382</v>
      </c>
      <c r="E362" s="17">
        <v>0.14589912280151801</v>
      </c>
      <c r="F362" s="17"/>
      <c r="G362" s="17">
        <v>0.28837929377778898</v>
      </c>
      <c r="H362" s="17">
        <v>0.17762865366469399</v>
      </c>
      <c r="I362" s="17">
        <v>0.135431244310737</v>
      </c>
      <c r="J362" s="17">
        <v>0.110378566498526</v>
      </c>
      <c r="K362" s="17">
        <v>0.108390743432559</v>
      </c>
      <c r="L362" s="17">
        <v>0.11662681393843199</v>
      </c>
      <c r="M362" s="17"/>
      <c r="N362" s="17">
        <v>0.14090186017183201</v>
      </c>
      <c r="O362" s="17">
        <v>0.17436132941452201</v>
      </c>
      <c r="P362" s="17">
        <v>0.14796540643327699</v>
      </c>
      <c r="Q362" s="17">
        <v>0.14382176740576799</v>
      </c>
      <c r="R362" s="17"/>
      <c r="S362" s="17">
        <v>0.17272822903516</v>
      </c>
      <c r="T362" s="17">
        <v>0.16073529200197101</v>
      </c>
      <c r="U362" s="17">
        <v>0.12734305476880201</v>
      </c>
      <c r="V362" s="17">
        <v>0.14615596101870701</v>
      </c>
      <c r="W362" s="17">
        <v>0.17379774418969501</v>
      </c>
      <c r="X362" s="17">
        <v>0.16934532506212599</v>
      </c>
      <c r="Y362" s="17">
        <v>0.13160524114632699</v>
      </c>
      <c r="Z362" s="17">
        <v>0.150482532701366</v>
      </c>
      <c r="AA362" s="17">
        <v>0.13444792312803999</v>
      </c>
      <c r="AB362" s="17">
        <v>0.16535805205755899</v>
      </c>
      <c r="AC362" s="17">
        <v>0.13904987561086499</v>
      </c>
      <c r="AD362" s="17">
        <v>9.6143884567712307E-2</v>
      </c>
      <c r="AE362" s="17"/>
      <c r="AF362" s="17">
        <v>0.12677266538323001</v>
      </c>
      <c r="AG362" s="17">
        <v>0.133876712199786</v>
      </c>
      <c r="AH362" s="17">
        <v>0.16325317034591999</v>
      </c>
      <c r="AI362" s="17"/>
      <c r="AJ362" s="17">
        <v>0.115798980104418</v>
      </c>
      <c r="AK362" s="17">
        <v>0.16893530514691801</v>
      </c>
      <c r="AL362" s="17">
        <v>0.118358575955058</v>
      </c>
      <c r="AM362" s="17">
        <v>0.21927812595909699</v>
      </c>
      <c r="AN362" s="17">
        <v>0.170004302603179</v>
      </c>
      <c r="AO362" s="17"/>
      <c r="AP362" s="17">
        <v>0.115666837207893</v>
      </c>
      <c r="AQ362" s="17">
        <v>0.16919404864909299</v>
      </c>
      <c r="AR362" s="17">
        <v>0.16623534352618299</v>
      </c>
      <c r="AS362" s="17"/>
      <c r="AT362" s="17">
        <v>0.13910035623241099</v>
      </c>
      <c r="AU362" s="17">
        <v>0.17139030820936199</v>
      </c>
      <c r="AV362" s="17">
        <v>0.16068400635937199</v>
      </c>
      <c r="AW362" s="17">
        <v>0.16249220432172001</v>
      </c>
      <c r="AX362" s="17">
        <v>0.175826444102781</v>
      </c>
      <c r="AY362" s="17"/>
      <c r="AZ362" s="17">
        <v>0.23476866894147999</v>
      </c>
      <c r="BA362" s="17">
        <v>0.14964649950415901</v>
      </c>
      <c r="BB362" s="17">
        <v>0.149690648319147</v>
      </c>
      <c r="BC362" s="17">
        <v>0.17248870806649499</v>
      </c>
      <c r="BD362" s="17">
        <v>0.16985729348381201</v>
      </c>
      <c r="BE362" s="17">
        <v>0.15788138784584901</v>
      </c>
      <c r="BF362" s="17">
        <v>0.15602481477549701</v>
      </c>
      <c r="BG362" s="17">
        <v>0.14953150508260499</v>
      </c>
      <c r="BH362" s="17">
        <v>0.12041623149071499</v>
      </c>
      <c r="BI362" s="17">
        <v>0.14324951990203399</v>
      </c>
      <c r="BJ362" s="17">
        <v>0.132773420934544</v>
      </c>
      <c r="BK362" s="17">
        <v>0.107997600138881</v>
      </c>
      <c r="BL362" s="17">
        <v>0.13115161785818799</v>
      </c>
      <c r="BM362" s="17">
        <v>0.16057169005282701</v>
      </c>
      <c r="BN362" s="17">
        <v>0.12600709003358801</v>
      </c>
      <c r="BO362" s="17">
        <v>0.14921308347787199</v>
      </c>
      <c r="BP362" s="17"/>
      <c r="BQ362" s="17">
        <v>0.13789647145463199</v>
      </c>
      <c r="BR362" s="17">
        <v>0.155679638080468</v>
      </c>
    </row>
    <row r="363" spans="2:70" x14ac:dyDescent="0.35">
      <c r="B363" t="s">
        <v>227</v>
      </c>
      <c r="C363" s="17">
        <v>0.232779565969224</v>
      </c>
      <c r="D363" s="17">
        <v>0.21598074348712001</v>
      </c>
      <c r="E363" s="17">
        <v>0.24936174876536599</v>
      </c>
      <c r="F363" s="17"/>
      <c r="G363" s="17">
        <v>0.28298528894063602</v>
      </c>
      <c r="H363" s="17">
        <v>0.27952350109049801</v>
      </c>
      <c r="I363" s="17">
        <v>0.21664169515701701</v>
      </c>
      <c r="J363" s="17">
        <v>0.214797940344718</v>
      </c>
      <c r="K363" s="17">
        <v>0.193322637969674</v>
      </c>
      <c r="L363" s="17">
        <v>0.21566273639667899</v>
      </c>
      <c r="M363" s="17"/>
      <c r="N363" s="17">
        <v>0.21975196241988801</v>
      </c>
      <c r="O363" s="17">
        <v>0.236228360359824</v>
      </c>
      <c r="P363" s="17">
        <v>0.235864467092474</v>
      </c>
      <c r="Q363" s="17">
        <v>0.23973888557982101</v>
      </c>
      <c r="R363" s="17"/>
      <c r="S363" s="17">
        <v>0.26520731821035798</v>
      </c>
      <c r="T363" s="17">
        <v>0.21299337177814301</v>
      </c>
      <c r="U363" s="17">
        <v>0.25238571814648397</v>
      </c>
      <c r="V363" s="17">
        <v>0.23285959209863</v>
      </c>
      <c r="W363" s="17">
        <v>0.209771804828252</v>
      </c>
      <c r="X363" s="17">
        <v>0.22999809308538299</v>
      </c>
      <c r="Y363" s="17">
        <v>0.228491179345613</v>
      </c>
      <c r="Z363" s="17">
        <v>0.19852225142803201</v>
      </c>
      <c r="AA363" s="17">
        <v>0.241313103147688</v>
      </c>
      <c r="AB363" s="17">
        <v>0.211294251818818</v>
      </c>
      <c r="AC363" s="17">
        <v>0.24460633440617699</v>
      </c>
      <c r="AD363" s="17">
        <v>0.247152830544937</v>
      </c>
      <c r="AE363" s="17"/>
      <c r="AF363" s="17">
        <v>0.20596106469228501</v>
      </c>
      <c r="AG363" s="17">
        <v>0.232562512131369</v>
      </c>
      <c r="AH363" s="17">
        <v>0.25661695491137898</v>
      </c>
      <c r="AI363" s="17"/>
      <c r="AJ363" s="17">
        <v>0.21546018363605801</v>
      </c>
      <c r="AK363" s="17">
        <v>0.247171023507507</v>
      </c>
      <c r="AL363" s="17">
        <v>0.222569242891932</v>
      </c>
      <c r="AM363" s="17">
        <v>0.179988215716122</v>
      </c>
      <c r="AN363" s="17">
        <v>0.24320292055172499</v>
      </c>
      <c r="AO363" s="17"/>
      <c r="AP363" s="17">
        <v>0.223112071823756</v>
      </c>
      <c r="AQ363" s="17">
        <v>0.24876612461928599</v>
      </c>
      <c r="AR363" s="17">
        <v>0.24029262834653001</v>
      </c>
      <c r="AS363" s="17"/>
      <c r="AT363" s="17">
        <v>0.218435464297624</v>
      </c>
      <c r="AU363" s="17">
        <v>0.24957733630002199</v>
      </c>
      <c r="AV363" s="17">
        <v>0.24008341505844999</v>
      </c>
      <c r="AW363" s="17">
        <v>0.236895872363725</v>
      </c>
      <c r="AX363" s="17">
        <v>0.26292650610660301</v>
      </c>
      <c r="AY363" s="17"/>
      <c r="AZ363" s="17">
        <v>0.28408513313801997</v>
      </c>
      <c r="BA363" s="17">
        <v>0.28253003410146499</v>
      </c>
      <c r="BB363" s="17">
        <v>0.27645784002843898</v>
      </c>
      <c r="BC363" s="17">
        <v>0.251582030416305</v>
      </c>
      <c r="BD363" s="17">
        <v>0.21150120742599701</v>
      </c>
      <c r="BE363" s="17">
        <v>0.216617094919584</v>
      </c>
      <c r="BF363" s="17">
        <v>0.23098458945682099</v>
      </c>
      <c r="BG363" s="17">
        <v>0.22353836228392801</v>
      </c>
      <c r="BH363" s="17">
        <v>0.216153415132077</v>
      </c>
      <c r="BI363" s="17">
        <v>0.24782882282614299</v>
      </c>
      <c r="BJ363" s="17">
        <v>0.25348529627958699</v>
      </c>
      <c r="BK363" s="17">
        <v>0.172695473593731</v>
      </c>
      <c r="BL363" s="17">
        <v>0.24451659785327501</v>
      </c>
      <c r="BM363" s="17">
        <v>0.202105644974169</v>
      </c>
      <c r="BN363" s="17">
        <v>0.17824739373673801</v>
      </c>
      <c r="BO363" s="17">
        <v>0.26013015115162902</v>
      </c>
      <c r="BP363" s="17"/>
      <c r="BQ363" s="17">
        <v>0.20596179155152999</v>
      </c>
      <c r="BR363" s="17">
        <v>0.24395394851966901</v>
      </c>
    </row>
    <row r="364" spans="2:70" x14ac:dyDescent="0.35">
      <c r="B364" t="s">
        <v>228</v>
      </c>
      <c r="C364" s="17">
        <v>0.24776715537889499</v>
      </c>
      <c r="D364" s="17">
        <v>0.26164781487772198</v>
      </c>
      <c r="E364" s="17">
        <v>0.23445884329804001</v>
      </c>
      <c r="F364" s="17"/>
      <c r="G364" s="17">
        <v>0.16362505432219099</v>
      </c>
      <c r="H364" s="17">
        <v>0.247725325354749</v>
      </c>
      <c r="I364" s="17">
        <v>0.26932231393876799</v>
      </c>
      <c r="J364" s="17">
        <v>0.26915824596224702</v>
      </c>
      <c r="K364" s="17">
        <v>0.270108009347374</v>
      </c>
      <c r="L364" s="17">
        <v>0.253744488326825</v>
      </c>
      <c r="M364" s="17"/>
      <c r="N364" s="17">
        <v>0.27042633821115503</v>
      </c>
      <c r="O364" s="17">
        <v>0.242991703921598</v>
      </c>
      <c r="P364" s="17">
        <v>0.25945897215263303</v>
      </c>
      <c r="Q364" s="17">
        <v>0.21890521755103801</v>
      </c>
      <c r="R364" s="17"/>
      <c r="S364" s="17">
        <v>0.242987419622405</v>
      </c>
      <c r="T364" s="17">
        <v>0.261120610211867</v>
      </c>
      <c r="U364" s="17">
        <v>0.25054595869470703</v>
      </c>
      <c r="V364" s="17">
        <v>0.25697312865748101</v>
      </c>
      <c r="W364" s="17">
        <v>0.203573004206622</v>
      </c>
      <c r="X364" s="17">
        <v>0.243093562714393</v>
      </c>
      <c r="Y364" s="17">
        <v>0.27473483141778299</v>
      </c>
      <c r="Z364" s="17">
        <v>0.25804360977614899</v>
      </c>
      <c r="AA364" s="17">
        <v>0.21831305287726599</v>
      </c>
      <c r="AB364" s="17">
        <v>0.26700861187360803</v>
      </c>
      <c r="AC364" s="17">
        <v>0.22265290527724399</v>
      </c>
      <c r="AD364" s="17">
        <v>0.30107658100982199</v>
      </c>
      <c r="AE364" s="17"/>
      <c r="AF364" s="17">
        <v>0.26350045888261198</v>
      </c>
      <c r="AG364" s="17">
        <v>0.27703022036062802</v>
      </c>
      <c r="AH364" s="17">
        <v>0.22279427388672199</v>
      </c>
      <c r="AI364" s="17"/>
      <c r="AJ364" s="17">
        <v>0.27785033853181401</v>
      </c>
      <c r="AK364" s="17">
        <v>0.249590092980228</v>
      </c>
      <c r="AL364" s="17">
        <v>0.245994776332672</v>
      </c>
      <c r="AM364" s="17">
        <v>0.178275913298267</v>
      </c>
      <c r="AN364" s="17">
        <v>0.19557122330152599</v>
      </c>
      <c r="AO364" s="17"/>
      <c r="AP364" s="17">
        <v>0.288859721981085</v>
      </c>
      <c r="AQ364" s="17">
        <v>0.237131103473013</v>
      </c>
      <c r="AR364" s="17">
        <v>0.23513834382732901</v>
      </c>
      <c r="AS364" s="17"/>
      <c r="AT364" s="17">
        <v>0.25510583210419002</v>
      </c>
      <c r="AU364" s="17">
        <v>0.22694949162938899</v>
      </c>
      <c r="AV364" s="17">
        <v>0.239054167017175</v>
      </c>
      <c r="AW364" s="17">
        <v>0.25880368587904001</v>
      </c>
      <c r="AX364" s="17">
        <v>0.21785604372627199</v>
      </c>
      <c r="AY364" s="17"/>
      <c r="AZ364" s="17">
        <v>0.117759797462777</v>
      </c>
      <c r="BA364" s="17">
        <v>0.21228190703354199</v>
      </c>
      <c r="BB364" s="17">
        <v>0.25113436853825999</v>
      </c>
      <c r="BC364" s="17">
        <v>0.21805873824036401</v>
      </c>
      <c r="BD364" s="17">
        <v>0.22136171747688199</v>
      </c>
      <c r="BE364" s="17">
        <v>0.228887454976444</v>
      </c>
      <c r="BF364" s="17">
        <v>0.23898691586117601</v>
      </c>
      <c r="BG364" s="17">
        <v>0.21865720350228399</v>
      </c>
      <c r="BH364" s="17">
        <v>0.247741423275462</v>
      </c>
      <c r="BI364" s="17">
        <v>0.27708511311330197</v>
      </c>
      <c r="BJ364" s="17">
        <v>0.29133519055686402</v>
      </c>
      <c r="BK364" s="17">
        <v>0.332277599036576</v>
      </c>
      <c r="BL364" s="17">
        <v>0.29464471868029002</v>
      </c>
      <c r="BM364" s="17">
        <v>0.27941564860797302</v>
      </c>
      <c r="BN364" s="17">
        <v>0.272594877114129</v>
      </c>
      <c r="BO364" s="17">
        <v>0.327337712672018</v>
      </c>
      <c r="BP364" s="17"/>
      <c r="BQ364" s="17">
        <v>0.26346699693222297</v>
      </c>
      <c r="BR364" s="17">
        <v>0.241861903642276</v>
      </c>
    </row>
    <row r="365" spans="2:70" x14ac:dyDescent="0.35">
      <c r="B365" t="s">
        <v>229</v>
      </c>
      <c r="C365" s="17">
        <v>0.27280493029805603</v>
      </c>
      <c r="D365" s="17">
        <v>0.27295786441818498</v>
      </c>
      <c r="E365" s="17">
        <v>0.27339170630257997</v>
      </c>
      <c r="F365" s="17"/>
      <c r="G365" s="17">
        <v>0.11023292617351001</v>
      </c>
      <c r="H365" s="17">
        <v>0.20338774136729901</v>
      </c>
      <c r="I365" s="17">
        <v>0.29443508109446898</v>
      </c>
      <c r="J365" s="17">
        <v>0.33182824705693997</v>
      </c>
      <c r="K365" s="17">
        <v>0.34245726569537199</v>
      </c>
      <c r="L365" s="17">
        <v>0.32488756510819999</v>
      </c>
      <c r="M365" s="17"/>
      <c r="N365" s="17">
        <v>0.30514177608648602</v>
      </c>
      <c r="O365" s="17">
        <v>0.25399641851071197</v>
      </c>
      <c r="P365" s="17">
        <v>0.267686290386006</v>
      </c>
      <c r="Q365" s="17">
        <v>0.26255927745776397</v>
      </c>
      <c r="R365" s="17"/>
      <c r="S365" s="17">
        <v>0.196010018260317</v>
      </c>
      <c r="T365" s="17">
        <v>0.28303275253231602</v>
      </c>
      <c r="U365" s="17">
        <v>0.29402133837549999</v>
      </c>
      <c r="V365" s="17">
        <v>0.27560197471858899</v>
      </c>
      <c r="W365" s="17">
        <v>0.33025251325016303</v>
      </c>
      <c r="X365" s="17">
        <v>0.27008112862130201</v>
      </c>
      <c r="Y365" s="17">
        <v>0.24444571006580801</v>
      </c>
      <c r="Z365" s="17">
        <v>0.29411910725910201</v>
      </c>
      <c r="AA365" s="17">
        <v>0.317515981348369</v>
      </c>
      <c r="AB365" s="17">
        <v>0.26302567999376297</v>
      </c>
      <c r="AC365" s="17">
        <v>0.30053759472944402</v>
      </c>
      <c r="AD365" s="17">
        <v>0.26253789905595698</v>
      </c>
      <c r="AE365" s="17"/>
      <c r="AF365" s="17">
        <v>0.31514179974020701</v>
      </c>
      <c r="AG365" s="17">
        <v>0.29023363655252898</v>
      </c>
      <c r="AH365" s="17">
        <v>0.20976773538316801</v>
      </c>
      <c r="AI365" s="17"/>
      <c r="AJ365" s="17">
        <v>0.30929033719858701</v>
      </c>
      <c r="AK365" s="17">
        <v>0.26061708655199101</v>
      </c>
      <c r="AL365" s="17">
        <v>0.34062918249428498</v>
      </c>
      <c r="AM365" s="17">
        <v>0.27624532409779401</v>
      </c>
      <c r="AN365" s="17">
        <v>0.23098929626723699</v>
      </c>
      <c r="AO365" s="17"/>
      <c r="AP365" s="17">
        <v>0.30693280537441198</v>
      </c>
      <c r="AQ365" s="17">
        <v>0.27194247116717801</v>
      </c>
      <c r="AR365" s="17">
        <v>0.27703705034980702</v>
      </c>
      <c r="AS365" s="17"/>
      <c r="AT365" s="17">
        <v>0.281447527400294</v>
      </c>
      <c r="AU365" s="17">
        <v>0.26268835224164799</v>
      </c>
      <c r="AV365" s="17">
        <v>0.27526557272129998</v>
      </c>
      <c r="AW365" s="17">
        <v>0.24439956837022001</v>
      </c>
      <c r="AX365" s="17">
        <v>0.25298323788266902</v>
      </c>
      <c r="AY365" s="17"/>
      <c r="AZ365" s="17">
        <v>0.12312296573444501</v>
      </c>
      <c r="BA365" s="17">
        <v>0.14242064458996301</v>
      </c>
      <c r="BB365" s="17">
        <v>0.20651108930977599</v>
      </c>
      <c r="BC365" s="17">
        <v>0.24141795049478901</v>
      </c>
      <c r="BD365" s="17">
        <v>0.26083217615398901</v>
      </c>
      <c r="BE365" s="17">
        <v>0.27872152362139502</v>
      </c>
      <c r="BF365" s="17">
        <v>0.30890441918547901</v>
      </c>
      <c r="BG365" s="17">
        <v>0.31267569554052399</v>
      </c>
      <c r="BH365" s="17">
        <v>0.30587452945906601</v>
      </c>
      <c r="BI365" s="17">
        <v>0.27113973987178203</v>
      </c>
      <c r="BJ365" s="17">
        <v>0.28728661627347502</v>
      </c>
      <c r="BK365" s="17">
        <v>0.321510401067503</v>
      </c>
      <c r="BL365" s="17">
        <v>0.288816731855988</v>
      </c>
      <c r="BM365" s="17">
        <v>0.31257321374378999</v>
      </c>
      <c r="BN365" s="17">
        <v>0.40416692718973901</v>
      </c>
      <c r="BO365" s="17">
        <v>0.204004153903112</v>
      </c>
      <c r="BP365" s="17"/>
      <c r="BQ365" s="17">
        <v>0.33819975814702402</v>
      </c>
      <c r="BR365" s="17">
        <v>0.24686144950901401</v>
      </c>
    </row>
    <row r="366" spans="2:70" x14ac:dyDescent="0.35">
      <c r="B366" t="s">
        <v>129</v>
      </c>
      <c r="C366" s="17">
        <v>6.9925586492536303E-3</v>
      </c>
      <c r="D366" s="17">
        <v>7.0420505764039699E-3</v>
      </c>
      <c r="E366" s="17">
        <v>6.9891837757838403E-3</v>
      </c>
      <c r="F366" s="17"/>
      <c r="G366" s="17">
        <v>1.27307362282862E-2</v>
      </c>
      <c r="H366" s="17">
        <v>1.28132670130944E-2</v>
      </c>
      <c r="I366" s="17">
        <v>5.7948805887203404E-3</v>
      </c>
      <c r="J366" s="17">
        <v>7.00144518868217E-3</v>
      </c>
      <c r="K366" s="17">
        <v>2.0143487920404502E-3</v>
      </c>
      <c r="L366" s="17">
        <v>2.7451227865125001E-3</v>
      </c>
      <c r="M366" s="17"/>
      <c r="N366" s="17">
        <v>2.5880478595991501E-3</v>
      </c>
      <c r="O366" s="17">
        <v>2.0227399009433299E-3</v>
      </c>
      <c r="P366" s="17">
        <v>8.5808280218230507E-3</v>
      </c>
      <c r="Q366" s="17">
        <v>1.4573067498593099E-2</v>
      </c>
      <c r="R366" s="17"/>
      <c r="S366" s="17">
        <v>1.21766406823714E-2</v>
      </c>
      <c r="T366" s="17">
        <v>0</v>
      </c>
      <c r="U366" s="17">
        <v>2.7764087742987299E-3</v>
      </c>
      <c r="V366" s="17">
        <v>9.4260255305944098E-3</v>
      </c>
      <c r="W366" s="17">
        <v>3.9271669146240798E-3</v>
      </c>
      <c r="X366" s="17">
        <v>8.2581538836231805E-3</v>
      </c>
      <c r="Y366" s="17">
        <v>1.3055948171331299E-2</v>
      </c>
      <c r="Z366" s="17">
        <v>1.23051932808644E-2</v>
      </c>
      <c r="AA366" s="17">
        <v>4.3176474035417599E-3</v>
      </c>
      <c r="AB366" s="17">
        <v>6.5683763381941297E-3</v>
      </c>
      <c r="AC366" s="17">
        <v>5.8300862170272303E-3</v>
      </c>
      <c r="AD366" s="17">
        <v>1.02099004870358E-2</v>
      </c>
      <c r="AE366" s="17"/>
      <c r="AF366" s="17">
        <v>3.8731681370234201E-3</v>
      </c>
      <c r="AG366" s="17">
        <v>4.4299981809196101E-3</v>
      </c>
      <c r="AH366" s="17">
        <v>2.3610405686314302E-2</v>
      </c>
      <c r="AI366" s="17"/>
      <c r="AJ366" s="17">
        <v>4.6540441503840502E-3</v>
      </c>
      <c r="AK366" s="17">
        <v>7.8945395901211506E-3</v>
      </c>
      <c r="AL366" s="17">
        <v>3.4626906038985202E-3</v>
      </c>
      <c r="AM366" s="17">
        <v>2.0497869660547501E-2</v>
      </c>
      <c r="AN366" s="17">
        <v>1.60526503540461E-2</v>
      </c>
      <c r="AO366" s="17"/>
      <c r="AP366" s="17">
        <v>3.6641044662611599E-3</v>
      </c>
      <c r="AQ366" s="17">
        <v>8.0078721647471908E-3</v>
      </c>
      <c r="AR366" s="17">
        <v>4.7378658062718799E-3</v>
      </c>
      <c r="AS366" s="17"/>
      <c r="AT366" s="17">
        <v>1.0116750923558199E-2</v>
      </c>
      <c r="AU366" s="17">
        <v>5.1073829829279098E-3</v>
      </c>
      <c r="AV366" s="17">
        <v>7.6466431058980601E-3</v>
      </c>
      <c r="AW366" s="17">
        <v>7.6864979157620396E-3</v>
      </c>
      <c r="AX366" s="17">
        <v>0</v>
      </c>
      <c r="AY366" s="17"/>
      <c r="AZ366" s="17">
        <v>6.3134626786606196E-2</v>
      </c>
      <c r="BA366" s="17">
        <v>1.69634322833635E-2</v>
      </c>
      <c r="BB366" s="17">
        <v>1.9131278927985398E-2</v>
      </c>
      <c r="BC366" s="17">
        <v>0</v>
      </c>
      <c r="BD366" s="17">
        <v>1.4656788815256E-2</v>
      </c>
      <c r="BE366" s="17">
        <v>9.3878409968457099E-3</v>
      </c>
      <c r="BF366" s="17">
        <v>2.81569365547191E-3</v>
      </c>
      <c r="BG366" s="17">
        <v>0</v>
      </c>
      <c r="BH366" s="17">
        <v>1.30897910429741E-2</v>
      </c>
      <c r="BI366" s="17">
        <v>0</v>
      </c>
      <c r="BJ366" s="17">
        <v>0</v>
      </c>
      <c r="BK366" s="17">
        <v>0</v>
      </c>
      <c r="BL366" s="17">
        <v>0</v>
      </c>
      <c r="BM366" s="17">
        <v>0</v>
      </c>
      <c r="BN366" s="17">
        <v>0</v>
      </c>
      <c r="BO366" s="17">
        <v>6.1097787252501999E-3</v>
      </c>
      <c r="BP366" s="17"/>
      <c r="BQ366" s="17">
        <v>4.5423975984564199E-3</v>
      </c>
      <c r="BR366" s="17">
        <v>7.1644399727370097E-3</v>
      </c>
    </row>
    <row r="367" spans="2:70" x14ac:dyDescent="0.35">
      <c r="C367" s="17"/>
      <c r="D367" s="17"/>
      <c r="E367" s="17"/>
      <c r="F367" s="17"/>
      <c r="G367" s="17"/>
      <c r="H367" s="17"/>
      <c r="I367" s="17"/>
      <c r="J367" s="17"/>
      <c r="K367" s="17"/>
      <c r="L367" s="17"/>
      <c r="M367" s="17"/>
      <c r="N367" s="17"/>
      <c r="O367" s="17"/>
      <c r="P367" s="17"/>
      <c r="Q367" s="17"/>
      <c r="R367" s="17"/>
      <c r="S367" s="17"/>
      <c r="T367" s="17"/>
      <c r="U367" s="17"/>
      <c r="V367" s="17"/>
      <c r="W367" s="17"/>
      <c r="X367" s="17"/>
      <c r="Y367" s="17"/>
      <c r="Z367" s="17"/>
      <c r="AA367" s="17"/>
      <c r="AB367" s="17"/>
      <c r="AC367" s="17"/>
      <c r="AD367" s="17"/>
      <c r="AE367" s="17"/>
      <c r="AF367" s="17"/>
      <c r="AG367" s="17"/>
      <c r="AH367" s="17"/>
      <c r="AI367" s="17"/>
      <c r="AJ367" s="17"/>
      <c r="AK367" s="17"/>
      <c r="AL367" s="17"/>
      <c r="AM367" s="17"/>
      <c r="AN367" s="17"/>
      <c r="AO367" s="17"/>
      <c r="AP367" s="17"/>
      <c r="AQ367" s="17"/>
      <c r="AR367" s="17"/>
      <c r="AS367" s="17"/>
      <c r="AT367" s="17"/>
      <c r="AU367" s="17"/>
      <c r="AV367" s="17"/>
      <c r="AW367" s="17"/>
      <c r="AX367" s="17"/>
      <c r="AY367" s="17"/>
      <c r="AZ367" s="17"/>
      <c r="BA367" s="17"/>
      <c r="BB367" s="17"/>
      <c r="BC367" s="17"/>
      <c r="BD367" s="17"/>
      <c r="BE367" s="17"/>
      <c r="BF367" s="17"/>
      <c r="BG367" s="17"/>
      <c r="BH367" s="17"/>
      <c r="BI367" s="17"/>
      <c r="BJ367" s="17"/>
      <c r="BK367" s="17"/>
      <c r="BL367" s="17"/>
      <c r="BM367" s="17"/>
      <c r="BN367" s="17"/>
      <c r="BO367" s="17"/>
      <c r="BP367" s="17"/>
      <c r="BQ367" s="17"/>
      <c r="BR367" s="17"/>
    </row>
    <row r="368" spans="2:70" x14ac:dyDescent="0.35">
      <c r="B368" s="6" t="s">
        <v>253</v>
      </c>
      <c r="C368" s="17"/>
      <c r="D368" s="17"/>
      <c r="E368" s="17"/>
      <c r="F368" s="17"/>
      <c r="G368" s="17"/>
      <c r="H368" s="17"/>
      <c r="I368" s="17"/>
      <c r="J368" s="17"/>
      <c r="K368" s="17"/>
      <c r="L368" s="17"/>
      <c r="M368" s="17"/>
      <c r="N368" s="17"/>
      <c r="O368" s="17"/>
      <c r="P368" s="17"/>
      <c r="Q368" s="17"/>
      <c r="R368" s="17"/>
      <c r="S368" s="17"/>
      <c r="T368" s="17"/>
      <c r="U368" s="17"/>
      <c r="V368" s="17"/>
      <c r="W368" s="17"/>
      <c r="X368" s="17"/>
      <c r="Y368" s="17"/>
      <c r="Z368" s="17"/>
      <c r="AA368" s="17"/>
      <c r="AB368" s="17"/>
      <c r="AC368" s="17"/>
      <c r="AD368" s="17"/>
      <c r="AE368" s="17"/>
      <c r="AF368" s="17"/>
      <c r="AG368" s="17"/>
      <c r="AH368" s="17"/>
      <c r="AI368" s="17"/>
      <c r="AJ368" s="17"/>
      <c r="AK368" s="17"/>
      <c r="AL368" s="17"/>
      <c r="AM368" s="17"/>
      <c r="AN368" s="17"/>
      <c r="AO368" s="17"/>
      <c r="AP368" s="17"/>
      <c r="AQ368" s="17"/>
      <c r="AR368" s="17"/>
      <c r="AS368" s="17"/>
      <c r="AT368" s="17"/>
      <c r="AU368" s="17"/>
      <c r="AV368" s="17"/>
      <c r="AW368" s="17"/>
      <c r="AX368" s="17"/>
      <c r="AY368" s="17"/>
      <c r="AZ368" s="17"/>
      <c r="BA368" s="17"/>
      <c r="BB368" s="17"/>
      <c r="BC368" s="17"/>
      <c r="BD368" s="17"/>
      <c r="BE368" s="17"/>
      <c r="BF368" s="17"/>
      <c r="BG368" s="17"/>
      <c r="BH368" s="17"/>
      <c r="BI368" s="17"/>
      <c r="BJ368" s="17"/>
      <c r="BK368" s="17"/>
      <c r="BL368" s="17"/>
      <c r="BM368" s="17"/>
      <c r="BN368" s="17"/>
      <c r="BO368" s="17"/>
      <c r="BP368" s="17"/>
      <c r="BQ368" s="17"/>
      <c r="BR368" s="17"/>
    </row>
    <row r="369" spans="2:70" x14ac:dyDescent="0.35">
      <c r="B369" s="24" t="s">
        <v>254</v>
      </c>
      <c r="C369" s="17"/>
      <c r="D369" s="17"/>
      <c r="E369" s="17"/>
      <c r="F369" s="17"/>
      <c r="G369" s="17"/>
      <c r="H369" s="17"/>
      <c r="I369" s="17"/>
      <c r="J369" s="17"/>
      <c r="K369" s="17"/>
      <c r="L369" s="17"/>
      <c r="M369" s="17"/>
      <c r="N369" s="17"/>
      <c r="O369" s="17"/>
      <c r="P369" s="17"/>
      <c r="Q369" s="17"/>
      <c r="R369" s="17"/>
      <c r="S369" s="17"/>
      <c r="T369" s="17"/>
      <c r="U369" s="17"/>
      <c r="V369" s="17"/>
      <c r="W369" s="17"/>
      <c r="X369" s="17"/>
      <c r="Y369" s="17"/>
      <c r="Z369" s="17"/>
      <c r="AA369" s="17"/>
      <c r="AB369" s="17"/>
      <c r="AC369" s="17"/>
      <c r="AD369" s="17"/>
      <c r="AE369" s="17"/>
      <c r="AF369" s="17"/>
      <c r="AG369" s="17"/>
      <c r="AH369" s="17"/>
      <c r="AI369" s="17"/>
      <c r="AJ369" s="17"/>
      <c r="AK369" s="17"/>
      <c r="AL369" s="17"/>
      <c r="AM369" s="17"/>
      <c r="AN369" s="17"/>
      <c r="AO369" s="17"/>
      <c r="AP369" s="17"/>
      <c r="AQ369" s="17"/>
      <c r="AR369" s="17"/>
      <c r="AS369" s="17"/>
      <c r="AT369" s="17"/>
      <c r="AU369" s="17"/>
      <c r="AV369" s="17"/>
      <c r="AW369" s="17"/>
      <c r="AX369" s="17"/>
      <c r="AY369" s="17"/>
      <c r="AZ369" s="17"/>
      <c r="BA369" s="17"/>
      <c r="BB369" s="17"/>
      <c r="BC369" s="17"/>
      <c r="BD369" s="17"/>
      <c r="BE369" s="17"/>
      <c r="BF369" s="17"/>
      <c r="BG369" s="17"/>
      <c r="BH369" s="17"/>
      <c r="BI369" s="17"/>
      <c r="BJ369" s="17"/>
      <c r="BK369" s="17"/>
      <c r="BL369" s="17"/>
      <c r="BM369" s="17"/>
      <c r="BN369" s="17"/>
      <c r="BO369" s="17"/>
      <c r="BP369" s="17"/>
      <c r="BQ369" s="17"/>
      <c r="BR369" s="17"/>
    </row>
    <row r="370" spans="2:70" x14ac:dyDescent="0.35">
      <c r="B370" t="s">
        <v>231</v>
      </c>
      <c r="C370" s="17">
        <v>0.20585860027660899</v>
      </c>
      <c r="D370" s="17">
        <v>0.21601212521531701</v>
      </c>
      <c r="E370" s="17">
        <v>0.196112650328749</v>
      </c>
      <c r="F370" s="17"/>
      <c r="G370" s="17">
        <v>0.11137272706135901</v>
      </c>
      <c r="H370" s="17">
        <v>0.123717623146268</v>
      </c>
      <c r="I370" s="17">
        <v>0.17680916925611401</v>
      </c>
      <c r="J370" s="17">
        <v>0.22661092417624301</v>
      </c>
      <c r="K370" s="17">
        <v>0.24571238531869599</v>
      </c>
      <c r="L370" s="17">
        <v>0.31064177168200902</v>
      </c>
      <c r="M370" s="17"/>
      <c r="N370" s="17">
        <v>0.22906367998053101</v>
      </c>
      <c r="O370" s="17">
        <v>0.209950202572462</v>
      </c>
      <c r="P370" s="17">
        <v>0.186387279895497</v>
      </c>
      <c r="Q370" s="17">
        <v>0.19157936119208099</v>
      </c>
      <c r="R370" s="17"/>
      <c r="S370" s="17">
        <v>0.124679020019228</v>
      </c>
      <c r="T370" s="17">
        <v>0.20224345877835001</v>
      </c>
      <c r="U370" s="17">
        <v>0.23225741096618899</v>
      </c>
      <c r="V370" s="17">
        <v>0.26071876955124601</v>
      </c>
      <c r="W370" s="17">
        <v>0.237584902048494</v>
      </c>
      <c r="X370" s="17">
        <v>0.15431840050684201</v>
      </c>
      <c r="Y370" s="17">
        <v>0.263353337462086</v>
      </c>
      <c r="Z370" s="17">
        <v>0.18193714493100799</v>
      </c>
      <c r="AA370" s="17">
        <v>0.201687615820659</v>
      </c>
      <c r="AB370" s="17">
        <v>0.22514339510589301</v>
      </c>
      <c r="AC370" s="17">
        <v>0.27889529439268201</v>
      </c>
      <c r="AD370" s="17">
        <v>0.15002156324584401</v>
      </c>
      <c r="AE370" s="17"/>
      <c r="AF370" s="17">
        <v>0.22032083854780601</v>
      </c>
      <c r="AG370" s="17">
        <v>0.24431908123298399</v>
      </c>
      <c r="AH370" s="17">
        <v>0.115906594440191</v>
      </c>
      <c r="AI370" s="17"/>
      <c r="AJ370" s="17">
        <v>0.26636768652950799</v>
      </c>
      <c r="AK370" s="17">
        <v>0.18559220962940301</v>
      </c>
      <c r="AL370" s="17">
        <v>0.232356495917729</v>
      </c>
      <c r="AM370" s="17">
        <v>0.14792679263852601</v>
      </c>
      <c r="AN370" s="17">
        <v>0.14073932175509099</v>
      </c>
      <c r="AO370" s="17"/>
      <c r="AP370" s="17">
        <v>0.25496816044391801</v>
      </c>
      <c r="AQ370" s="17">
        <v>0.189623942925749</v>
      </c>
      <c r="AR370" s="17">
        <v>0.22154767408960099</v>
      </c>
      <c r="AS370" s="17"/>
      <c r="AT370" s="17">
        <v>0.20568681110199899</v>
      </c>
      <c r="AU370" s="17">
        <v>0.203707230349566</v>
      </c>
      <c r="AV370" s="17">
        <v>0.19677639811020101</v>
      </c>
      <c r="AW370" s="17">
        <v>0.166028208462835</v>
      </c>
      <c r="AX370" s="17">
        <v>0.28053702363852201</v>
      </c>
      <c r="AY370" s="17"/>
      <c r="AZ370" s="17">
        <v>8.3548932616525101E-2</v>
      </c>
      <c r="BA370" s="17">
        <v>0.177918953671862</v>
      </c>
      <c r="BB370" s="17">
        <v>0.23227859441686399</v>
      </c>
      <c r="BC370" s="17">
        <v>0.20510327219350799</v>
      </c>
      <c r="BD370" s="17">
        <v>0.190896320755159</v>
      </c>
      <c r="BE370" s="17">
        <v>0.205202171812988</v>
      </c>
      <c r="BF370" s="17">
        <v>0.225852628684829</v>
      </c>
      <c r="BG370" s="17">
        <v>0.27067915924180103</v>
      </c>
      <c r="BH370" s="17">
        <v>0.19263007018789399</v>
      </c>
      <c r="BI370" s="17">
        <v>0.16082723976153501</v>
      </c>
      <c r="BJ370" s="17">
        <v>0.19648201952547301</v>
      </c>
      <c r="BK370" s="17">
        <v>0.244729257663859</v>
      </c>
      <c r="BL370" s="17">
        <v>0.16381328583347801</v>
      </c>
      <c r="BM370" s="17">
        <v>0.16502651789023201</v>
      </c>
      <c r="BN370" s="17">
        <v>0.215764834750654</v>
      </c>
      <c r="BO370" s="17">
        <v>0.25292795837804299</v>
      </c>
      <c r="BP370" s="17"/>
      <c r="BQ370" s="17">
        <v>0.23307067849986601</v>
      </c>
      <c r="BR370" s="17">
        <v>0.19605962405958599</v>
      </c>
    </row>
    <row r="371" spans="2:70" x14ac:dyDescent="0.35">
      <c r="B371" t="s">
        <v>232</v>
      </c>
      <c r="C371" s="17">
        <v>0.20212718676570199</v>
      </c>
      <c r="D371" s="17">
        <v>0.190697141754717</v>
      </c>
      <c r="E371" s="17">
        <v>0.21464730730040901</v>
      </c>
      <c r="F371" s="17"/>
      <c r="G371" s="17">
        <v>0.38840220326375402</v>
      </c>
      <c r="H371" s="17">
        <v>0.31847423900719102</v>
      </c>
      <c r="I371" s="17">
        <v>0.24451383294510601</v>
      </c>
      <c r="J371" s="17">
        <v>0.153376748915731</v>
      </c>
      <c r="K371" s="17">
        <v>0.10631722386334599</v>
      </c>
      <c r="L371" s="17">
        <v>6.28579484937489E-2</v>
      </c>
      <c r="M371" s="17"/>
      <c r="N371" s="17">
        <v>0.198106470799113</v>
      </c>
      <c r="O371" s="17">
        <v>0.20112839283417999</v>
      </c>
      <c r="P371" s="17">
        <v>0.21122932916031201</v>
      </c>
      <c r="Q371" s="17">
        <v>0.19984887449504901</v>
      </c>
      <c r="R371" s="17"/>
      <c r="S371" s="17">
        <v>0.29720612946418001</v>
      </c>
      <c r="T371" s="17">
        <v>0.18624520593004101</v>
      </c>
      <c r="U371" s="17">
        <v>9.3146066102968203E-2</v>
      </c>
      <c r="V371" s="17">
        <v>0.119813160061066</v>
      </c>
      <c r="W371" s="17">
        <v>0.27273892229711</v>
      </c>
      <c r="X371" s="17">
        <v>0.21369866680139199</v>
      </c>
      <c r="Y371" s="17">
        <v>0.25784186705467199</v>
      </c>
      <c r="Z371" s="17">
        <v>0.19863386685100701</v>
      </c>
      <c r="AA371" s="17">
        <v>0.19742099515229999</v>
      </c>
      <c r="AB371" s="17">
        <v>0.18057257813682601</v>
      </c>
      <c r="AC371" s="17">
        <v>0.187076304413067</v>
      </c>
      <c r="AD371" s="17">
        <v>0.15278355121091999</v>
      </c>
      <c r="AE371" s="17"/>
      <c r="AF371" s="17">
        <v>0.15038086115713101</v>
      </c>
      <c r="AG371" s="17">
        <v>0.19996769329095099</v>
      </c>
      <c r="AH371" s="17">
        <v>0.21285641377707201</v>
      </c>
      <c r="AI371" s="17"/>
      <c r="AJ371" s="17">
        <v>0.15232374142685001</v>
      </c>
      <c r="AK371" s="17">
        <v>0.24892049497370899</v>
      </c>
      <c r="AL371" s="17">
        <v>0.161159567338195</v>
      </c>
      <c r="AM371" s="17">
        <v>0.22974990464992201</v>
      </c>
      <c r="AN371" s="17">
        <v>0.20459081533531601</v>
      </c>
      <c r="AO371" s="17"/>
      <c r="AP371" s="17">
        <v>0.17502370013430901</v>
      </c>
      <c r="AQ371" s="17">
        <v>0.238194805960115</v>
      </c>
      <c r="AR371" s="17">
        <v>0.17417378264984401</v>
      </c>
      <c r="AS371" s="17"/>
      <c r="AT371" s="17">
        <v>0.190160043097513</v>
      </c>
      <c r="AU371" s="17">
        <v>0.231315108530699</v>
      </c>
      <c r="AV371" s="17">
        <v>0.22346985652263501</v>
      </c>
      <c r="AW371" s="17">
        <v>0.20649866517702201</v>
      </c>
      <c r="AX371" s="17">
        <v>0.188621415333593</v>
      </c>
      <c r="AY371" s="17"/>
      <c r="AZ371" s="17">
        <v>0.30853025324713601</v>
      </c>
      <c r="BA371" s="17">
        <v>0.14469632490640899</v>
      </c>
      <c r="BB371" s="17">
        <v>0.182374928996</v>
      </c>
      <c r="BC371" s="17">
        <v>0.14637024862256101</v>
      </c>
      <c r="BD371" s="17">
        <v>0.241147690365066</v>
      </c>
      <c r="BE371" s="17">
        <v>0.19370987093616299</v>
      </c>
      <c r="BF371" s="17">
        <v>0.19961194028705201</v>
      </c>
      <c r="BG371" s="17">
        <v>0.20888403916543499</v>
      </c>
      <c r="BH371" s="17">
        <v>0.17070197036340101</v>
      </c>
      <c r="BI371" s="17">
        <v>0.22875782931973501</v>
      </c>
      <c r="BJ371" s="17">
        <v>0.20543780222090099</v>
      </c>
      <c r="BK371" s="17">
        <v>0.24146416950101501</v>
      </c>
      <c r="BL371" s="17">
        <v>0.233543534049378</v>
      </c>
      <c r="BM371" s="17">
        <v>0.197332882611128</v>
      </c>
      <c r="BN371" s="17">
        <v>0.21358598401878801</v>
      </c>
      <c r="BO371" s="17">
        <v>0.25961793466981198</v>
      </c>
      <c r="BP371" s="17"/>
      <c r="BQ371" s="17">
        <v>0.21275404106748699</v>
      </c>
      <c r="BR371" s="17">
        <v>0.19626988714028301</v>
      </c>
    </row>
    <row r="372" spans="2:70" x14ac:dyDescent="0.35">
      <c r="B372" t="s">
        <v>233</v>
      </c>
      <c r="C372" s="17">
        <v>0.19774833807982101</v>
      </c>
      <c r="D372" s="17">
        <v>0.17304402158614199</v>
      </c>
      <c r="E372" s="17">
        <v>0.22215397356668601</v>
      </c>
      <c r="F372" s="17"/>
      <c r="G372" s="17">
        <v>0.25032994353048699</v>
      </c>
      <c r="H372" s="17">
        <v>0.22990548628490201</v>
      </c>
      <c r="I372" s="17">
        <v>0.24551555709168199</v>
      </c>
      <c r="J372" s="17">
        <v>0.205309658554859</v>
      </c>
      <c r="K372" s="17">
        <v>0.16013035815933099</v>
      </c>
      <c r="L372" s="17">
        <v>0.118967628335999</v>
      </c>
      <c r="M372" s="17"/>
      <c r="N372" s="17">
        <v>0.19097298502749399</v>
      </c>
      <c r="O372" s="17">
        <v>0.18667028719143</v>
      </c>
      <c r="P372" s="17">
        <v>0.20342441107255199</v>
      </c>
      <c r="Q372" s="17">
        <v>0.211663168257859</v>
      </c>
      <c r="R372" s="17"/>
      <c r="S372" s="17">
        <v>0.21678551046264899</v>
      </c>
      <c r="T372" s="17">
        <v>0.21443939034889001</v>
      </c>
      <c r="U372" s="17">
        <v>0.27394856957062302</v>
      </c>
      <c r="V372" s="17">
        <v>0.224708382735054</v>
      </c>
      <c r="W372" s="17">
        <v>0.17419089781359501</v>
      </c>
      <c r="X372" s="17">
        <v>0.241159958367958</v>
      </c>
      <c r="Y372" s="17">
        <v>0.18206195170681899</v>
      </c>
      <c r="Z372" s="17">
        <v>0.12870058369949899</v>
      </c>
      <c r="AA372" s="17">
        <v>0.167812004901331</v>
      </c>
      <c r="AB372" s="17">
        <v>0.128683684091111</v>
      </c>
      <c r="AC372" s="17">
        <v>0.206471817058902</v>
      </c>
      <c r="AD372" s="17">
        <v>0.10904770874189799</v>
      </c>
      <c r="AE372" s="17"/>
      <c r="AF372" s="17">
        <v>0.18318607662974901</v>
      </c>
      <c r="AG372" s="17">
        <v>0.19258820827697501</v>
      </c>
      <c r="AH372" s="17">
        <v>0.21956232840093001</v>
      </c>
      <c r="AI372" s="17"/>
      <c r="AJ372" s="17">
        <v>0.185177681337276</v>
      </c>
      <c r="AK372" s="17">
        <v>0.21015813880154599</v>
      </c>
      <c r="AL372" s="17">
        <v>0.191783430030497</v>
      </c>
      <c r="AM372" s="17">
        <v>0.218641196451899</v>
      </c>
      <c r="AN372" s="17">
        <v>0.21595376846592401</v>
      </c>
      <c r="AO372" s="17"/>
      <c r="AP372" s="17">
        <v>0.18262230995534201</v>
      </c>
      <c r="AQ372" s="17">
        <v>0.20200398158299099</v>
      </c>
      <c r="AR372" s="17">
        <v>0.21271725567534799</v>
      </c>
      <c r="AS372" s="17"/>
      <c r="AT372" s="17">
        <v>0.20142713339534599</v>
      </c>
      <c r="AU372" s="17">
        <v>0.21033869813481201</v>
      </c>
      <c r="AV372" s="17">
        <v>0.18549852960628899</v>
      </c>
      <c r="AW372" s="17">
        <v>0.185406619940508</v>
      </c>
      <c r="AX372" s="17">
        <v>0.23520215563883401</v>
      </c>
      <c r="AY372" s="17"/>
      <c r="AZ372" s="17">
        <v>0.30876564855715</v>
      </c>
      <c r="BA372" s="17">
        <v>0.17240357504993101</v>
      </c>
      <c r="BB372" s="17">
        <v>0.185296779334122</v>
      </c>
      <c r="BC372" s="17">
        <v>0.183583086087518</v>
      </c>
      <c r="BD372" s="17">
        <v>0.215376622523653</v>
      </c>
      <c r="BE372" s="17">
        <v>0.17720377955387101</v>
      </c>
      <c r="BF372" s="17">
        <v>0.20308486894132</v>
      </c>
      <c r="BG372" s="17">
        <v>0.224628945520187</v>
      </c>
      <c r="BH372" s="17">
        <v>0.22171746118948399</v>
      </c>
      <c r="BI372" s="17">
        <v>0.200232050951653</v>
      </c>
      <c r="BJ372" s="17">
        <v>0.20219346714053699</v>
      </c>
      <c r="BK372" s="17">
        <v>0.18656132110735901</v>
      </c>
      <c r="BL372" s="17">
        <v>0.174720069854507</v>
      </c>
      <c r="BM372" s="17">
        <v>0.17428587247591901</v>
      </c>
      <c r="BN372" s="17">
        <v>0.19325058314353299</v>
      </c>
      <c r="BO372" s="17">
        <v>0.19560308044035801</v>
      </c>
      <c r="BP372" s="17"/>
      <c r="BQ372" s="17">
        <v>0.19790847671325601</v>
      </c>
      <c r="BR372" s="17">
        <v>0.19397920168903299</v>
      </c>
    </row>
    <row r="373" spans="2:70" x14ac:dyDescent="0.35">
      <c r="B373" t="s">
        <v>234</v>
      </c>
      <c r="C373" s="17">
        <v>0.17374823555899299</v>
      </c>
      <c r="D373" s="17">
        <v>0.170622766384705</v>
      </c>
      <c r="E373" s="17">
        <v>0.17684822040861101</v>
      </c>
      <c r="F373" s="17"/>
      <c r="G373" s="17">
        <v>0.28135744368877402</v>
      </c>
      <c r="H373" s="17">
        <v>0.29375340582750997</v>
      </c>
      <c r="I373" s="17">
        <v>0.24087986496917399</v>
      </c>
      <c r="J373" s="17">
        <v>0.12883821819796001</v>
      </c>
      <c r="K373" s="17">
        <v>8.8138318968937507E-2</v>
      </c>
      <c r="L373" s="17">
        <v>4.9725400391343301E-2</v>
      </c>
      <c r="M373" s="17"/>
      <c r="N373" s="17">
        <v>0.18479138170255199</v>
      </c>
      <c r="O373" s="17">
        <v>0.16710123524047399</v>
      </c>
      <c r="P373" s="17">
        <v>0.19920797418219599</v>
      </c>
      <c r="Q373" s="17">
        <v>0.14671094177091901</v>
      </c>
      <c r="R373" s="17"/>
      <c r="S373" s="17">
        <v>0.16322643201732601</v>
      </c>
      <c r="T373" s="17">
        <v>0.14330243970717599</v>
      </c>
      <c r="U373" s="17">
        <v>0.22014141860458999</v>
      </c>
      <c r="V373" s="17">
        <v>0.125248981327611</v>
      </c>
      <c r="W373" s="17">
        <v>0.17889840375420099</v>
      </c>
      <c r="X373" s="17">
        <v>0.207115585136458</v>
      </c>
      <c r="Y373" s="17">
        <v>0.15751559164645201</v>
      </c>
      <c r="Z373" s="17">
        <v>0.18327874710387601</v>
      </c>
      <c r="AA373" s="17">
        <v>0.19266489381180399</v>
      </c>
      <c r="AB373" s="17">
        <v>0.14609967845364999</v>
      </c>
      <c r="AC373" s="17">
        <v>0.22366175932340901</v>
      </c>
      <c r="AD373" s="17">
        <v>0.221536338592277</v>
      </c>
      <c r="AE373" s="17"/>
      <c r="AF373" s="17">
        <v>0.12423472383038101</v>
      </c>
      <c r="AG373" s="17">
        <v>0.17939767628154499</v>
      </c>
      <c r="AH373" s="17">
        <v>0.207306209972005</v>
      </c>
      <c r="AI373" s="17"/>
      <c r="AJ373" s="17">
        <v>0.121877068072188</v>
      </c>
      <c r="AK373" s="17">
        <v>0.227016136565966</v>
      </c>
      <c r="AL373" s="17">
        <v>0.12746125113284501</v>
      </c>
      <c r="AM373" s="17">
        <v>0.25020289916712002</v>
      </c>
      <c r="AN373" s="17">
        <v>0.16785947843645499</v>
      </c>
      <c r="AO373" s="17"/>
      <c r="AP373" s="17">
        <v>0.152181903924102</v>
      </c>
      <c r="AQ373" s="17">
        <v>0.21462012678419001</v>
      </c>
      <c r="AR373" s="17">
        <v>0.18343623656583499</v>
      </c>
      <c r="AS373" s="17"/>
      <c r="AT373" s="17">
        <v>0.132050586648117</v>
      </c>
      <c r="AU373" s="17">
        <v>0.18145023139681701</v>
      </c>
      <c r="AV373" s="17">
        <v>0.18553182395750001</v>
      </c>
      <c r="AW373" s="17">
        <v>0.267501789207578</v>
      </c>
      <c r="AX373" s="17">
        <v>0.229672646880035</v>
      </c>
      <c r="AY373" s="17"/>
      <c r="AZ373" s="17">
        <v>4.7353826495193999E-2</v>
      </c>
      <c r="BA373" s="17">
        <v>0.16298071067616501</v>
      </c>
      <c r="BB373" s="17">
        <v>0.154628230855471</v>
      </c>
      <c r="BC373" s="17">
        <v>0.126237990734658</v>
      </c>
      <c r="BD373" s="17">
        <v>0.216558826725572</v>
      </c>
      <c r="BE373" s="17">
        <v>0.13250375604383799</v>
      </c>
      <c r="BF373" s="17">
        <v>0.14646855223760899</v>
      </c>
      <c r="BG373" s="17">
        <v>0.16694139090110099</v>
      </c>
      <c r="BH373" s="17">
        <v>0.19815228883337899</v>
      </c>
      <c r="BI373" s="17">
        <v>0.20231595803269101</v>
      </c>
      <c r="BJ373" s="17">
        <v>0.19013191225465301</v>
      </c>
      <c r="BK373" s="17">
        <v>0.19197065769937199</v>
      </c>
      <c r="BL373" s="17">
        <v>0.227355918403917</v>
      </c>
      <c r="BM373" s="17">
        <v>0.215614278227652</v>
      </c>
      <c r="BN373" s="17">
        <v>0.20469195046451999</v>
      </c>
      <c r="BO373" s="17">
        <v>0.217900300579703</v>
      </c>
      <c r="BP373" s="17"/>
      <c r="BQ373" s="17">
        <v>0.194006705180855</v>
      </c>
      <c r="BR373" s="17">
        <v>0.16121373271509901</v>
      </c>
    </row>
    <row r="374" spans="2:70" x14ac:dyDescent="0.35">
      <c r="B374" t="s">
        <v>235</v>
      </c>
      <c r="C374" s="17">
        <v>0.169797082047876</v>
      </c>
      <c r="D374" s="17">
        <v>0.136110798566317</v>
      </c>
      <c r="E374" s="17">
        <v>0.202999471877126</v>
      </c>
      <c r="F374" s="17"/>
      <c r="G374" s="17">
        <v>0.215574704236421</v>
      </c>
      <c r="H374" s="17">
        <v>0.210619445359577</v>
      </c>
      <c r="I374" s="17">
        <v>0.219726847017604</v>
      </c>
      <c r="J374" s="17">
        <v>0.16755606825765301</v>
      </c>
      <c r="K374" s="17">
        <v>0.14252637624561099</v>
      </c>
      <c r="L374" s="17">
        <v>8.7606359286901803E-2</v>
      </c>
      <c r="M374" s="17"/>
      <c r="N374" s="17">
        <v>0.15105372581294299</v>
      </c>
      <c r="O374" s="17">
        <v>0.15628841117488301</v>
      </c>
      <c r="P374" s="17">
        <v>0.200073689372047</v>
      </c>
      <c r="Q374" s="17">
        <v>0.17948236723968999</v>
      </c>
      <c r="R374" s="17"/>
      <c r="S374" s="17">
        <v>0.16939757264560601</v>
      </c>
      <c r="T374" s="17">
        <v>0.21771541440791201</v>
      </c>
      <c r="U374" s="17">
        <v>0.22391819340358099</v>
      </c>
      <c r="V374" s="17">
        <v>0.17190045700749201</v>
      </c>
      <c r="W374" s="17">
        <v>0.15425176307719199</v>
      </c>
      <c r="X374" s="17">
        <v>0.19702215860751299</v>
      </c>
      <c r="Y374" s="17">
        <v>0.14706968019443301</v>
      </c>
      <c r="Z374" s="17">
        <v>0.151773174888018</v>
      </c>
      <c r="AA374" s="17">
        <v>0.16130323493354601</v>
      </c>
      <c r="AB374" s="17">
        <v>0.11085445864995699</v>
      </c>
      <c r="AC374" s="17">
        <v>0.165730762196756</v>
      </c>
      <c r="AD374" s="17">
        <v>5.9445824299664003E-2</v>
      </c>
      <c r="AE374" s="17"/>
      <c r="AF374" s="17">
        <v>0.17462887067723301</v>
      </c>
      <c r="AG374" s="17">
        <v>0.15386219567938</v>
      </c>
      <c r="AH374" s="17">
        <v>0.17697970540265301</v>
      </c>
      <c r="AI374" s="17"/>
      <c r="AJ374" s="17">
        <v>0.16311195212043</v>
      </c>
      <c r="AK374" s="17">
        <v>0.18320004079673799</v>
      </c>
      <c r="AL374" s="17">
        <v>0.14144437093509499</v>
      </c>
      <c r="AM374" s="17">
        <v>0.25348961904309097</v>
      </c>
      <c r="AN374" s="17">
        <v>0.19819250477709299</v>
      </c>
      <c r="AO374" s="17"/>
      <c r="AP374" s="17">
        <v>0.162266562906769</v>
      </c>
      <c r="AQ374" s="17">
        <v>0.18152609421558</v>
      </c>
      <c r="AR374" s="17">
        <v>0.18432285455625</v>
      </c>
      <c r="AS374" s="17"/>
      <c r="AT374" s="17">
        <v>0.175223517450973</v>
      </c>
      <c r="AU374" s="17">
        <v>0.19377409118146899</v>
      </c>
      <c r="AV374" s="17">
        <v>0.15967632832270601</v>
      </c>
      <c r="AW374" s="17">
        <v>0.16019669407378201</v>
      </c>
      <c r="AX374" s="17">
        <v>0.19288984398233</v>
      </c>
      <c r="AY374" s="17"/>
      <c r="AZ374" s="17">
        <v>0.183928697416819</v>
      </c>
      <c r="BA374" s="17">
        <v>0.19900813566843001</v>
      </c>
      <c r="BB374" s="17">
        <v>0.19764176686844201</v>
      </c>
      <c r="BC374" s="17">
        <v>0.14983564341369199</v>
      </c>
      <c r="BD374" s="17">
        <v>0.18084313248566</v>
      </c>
      <c r="BE374" s="17">
        <v>0.164167936146179</v>
      </c>
      <c r="BF374" s="17">
        <v>0.157765533196736</v>
      </c>
      <c r="BG374" s="17">
        <v>0.18950739981089901</v>
      </c>
      <c r="BH374" s="17">
        <v>0.142336760601142</v>
      </c>
      <c r="BI374" s="17">
        <v>0.16841841701871399</v>
      </c>
      <c r="BJ374" s="17">
        <v>0.17128591065741</v>
      </c>
      <c r="BK374" s="17">
        <v>0.162568502146267</v>
      </c>
      <c r="BL374" s="17">
        <v>0.19664940690892299</v>
      </c>
      <c r="BM374" s="17">
        <v>0.206034620311077</v>
      </c>
      <c r="BN374" s="17">
        <v>0.165539132269997</v>
      </c>
      <c r="BO374" s="17">
        <v>0.14670074522250701</v>
      </c>
      <c r="BP374" s="17"/>
      <c r="BQ374" s="17">
        <v>0.180085802672526</v>
      </c>
      <c r="BR374" s="17">
        <v>0.16685400551542101</v>
      </c>
    </row>
    <row r="375" spans="2:70" x14ac:dyDescent="0.35">
      <c r="B375" t="s">
        <v>236</v>
      </c>
      <c r="C375" s="17">
        <v>0.16461782487058799</v>
      </c>
      <c r="D375" s="17">
        <v>0.15194775409957001</v>
      </c>
      <c r="E375" s="17">
        <v>0.17764682189313799</v>
      </c>
      <c r="F375" s="17"/>
      <c r="G375" s="17">
        <v>8.7391421061331798E-2</v>
      </c>
      <c r="H375" s="17">
        <v>0.13847518653204299</v>
      </c>
      <c r="I375" s="17">
        <v>0.15220270870641001</v>
      </c>
      <c r="J375" s="17">
        <v>0.17467575548086101</v>
      </c>
      <c r="K375" s="17">
        <v>0.20399862203380401</v>
      </c>
      <c r="L375" s="17">
        <v>0.208873050217635</v>
      </c>
      <c r="M375" s="17"/>
      <c r="N375" s="17">
        <v>0.15254638181775601</v>
      </c>
      <c r="O375" s="17">
        <v>0.15172831742194301</v>
      </c>
      <c r="P375" s="17">
        <v>0.18310129287768601</v>
      </c>
      <c r="Q375" s="17">
        <v>0.174280216998008</v>
      </c>
      <c r="R375" s="17"/>
      <c r="S375" s="17">
        <v>0.15783759969033401</v>
      </c>
      <c r="T375" s="17">
        <v>0.120011125131082</v>
      </c>
      <c r="U375" s="17">
        <v>0.124360059633493</v>
      </c>
      <c r="V375" s="17">
        <v>0.14012448774344</v>
      </c>
      <c r="W375" s="17">
        <v>0.18053857752149799</v>
      </c>
      <c r="X375" s="17">
        <v>0.19916853024605599</v>
      </c>
      <c r="Y375" s="17">
        <v>0.10816010511942099</v>
      </c>
      <c r="Z375" s="17">
        <v>0.26195914328316999</v>
      </c>
      <c r="AA375" s="17">
        <v>0.26704020950111401</v>
      </c>
      <c r="AB375" s="17">
        <v>0.159365610512198</v>
      </c>
      <c r="AC375" s="17">
        <v>0.16395382251643001</v>
      </c>
      <c r="AD375" s="17">
        <v>8.9237039858028694E-2</v>
      </c>
      <c r="AE375" s="17"/>
      <c r="AF375" s="17">
        <v>0.191680701744253</v>
      </c>
      <c r="AG375" s="17">
        <v>0.167404888174259</v>
      </c>
      <c r="AH375" s="17">
        <v>0.122601141003473</v>
      </c>
      <c r="AI375" s="17"/>
      <c r="AJ375" s="17">
        <v>0.19913036233155801</v>
      </c>
      <c r="AK375" s="17">
        <v>0.15376390900300901</v>
      </c>
      <c r="AL375" s="17">
        <v>0.13217850671138101</v>
      </c>
      <c r="AM375" s="17">
        <v>0.22105333450200801</v>
      </c>
      <c r="AN375" s="17">
        <v>0.13814585014386899</v>
      </c>
      <c r="AO375" s="17"/>
      <c r="AP375" s="17">
        <v>0.185120297709152</v>
      </c>
      <c r="AQ375" s="17">
        <v>0.16395417633666901</v>
      </c>
      <c r="AR375" s="17">
        <v>0.112403571045016</v>
      </c>
      <c r="AS375" s="17"/>
      <c r="AT375" s="17">
        <v>0.191182894739787</v>
      </c>
      <c r="AU375" s="17">
        <v>0.15938540731289999</v>
      </c>
      <c r="AV375" s="17">
        <v>0.14072326417877401</v>
      </c>
      <c r="AW375" s="17">
        <v>0.152610975918331</v>
      </c>
      <c r="AX375" s="17">
        <v>0.11320447571316899</v>
      </c>
      <c r="AY375" s="17"/>
      <c r="AZ375" s="17">
        <v>7.5782900485899404E-2</v>
      </c>
      <c r="BA375" s="17">
        <v>0.11569164119947301</v>
      </c>
      <c r="BB375" s="17">
        <v>0.197481664419735</v>
      </c>
      <c r="BC375" s="17">
        <v>0.13521265005015001</v>
      </c>
      <c r="BD375" s="17">
        <v>0.181282695410837</v>
      </c>
      <c r="BE375" s="17">
        <v>0.185404630422981</v>
      </c>
      <c r="BF375" s="17">
        <v>0.18969935915806599</v>
      </c>
      <c r="BG375" s="17">
        <v>0.18360850969702699</v>
      </c>
      <c r="BH375" s="17">
        <v>0.119685658399543</v>
      </c>
      <c r="BI375" s="17">
        <v>0.16382570746432501</v>
      </c>
      <c r="BJ375" s="17">
        <v>0.14553466269793</v>
      </c>
      <c r="BK375" s="17">
        <v>0.14581646114820401</v>
      </c>
      <c r="BL375" s="17">
        <v>0.14919581492456899</v>
      </c>
      <c r="BM375" s="17">
        <v>0.20972672209305501</v>
      </c>
      <c r="BN375" s="17">
        <v>8.4356076577739497E-2</v>
      </c>
      <c r="BO375" s="17">
        <v>0.220050374454901</v>
      </c>
      <c r="BP375" s="17"/>
      <c r="BQ375" s="17">
        <v>0.18331096741817199</v>
      </c>
      <c r="BR375" s="17">
        <v>0.15768391102101101</v>
      </c>
    </row>
    <row r="376" spans="2:70" x14ac:dyDescent="0.35">
      <c r="B376" t="s">
        <v>237</v>
      </c>
      <c r="C376" s="17">
        <v>0.14802097512463899</v>
      </c>
      <c r="D376" s="17">
        <v>0.15680233623574799</v>
      </c>
      <c r="E376" s="17">
        <v>0.139909603295746</v>
      </c>
      <c r="F376" s="17"/>
      <c r="G376" s="17">
        <v>0.10500909071287901</v>
      </c>
      <c r="H376" s="17">
        <v>0.147615068778222</v>
      </c>
      <c r="I376" s="17">
        <v>0.129261246401525</v>
      </c>
      <c r="J376" s="17">
        <v>0.122782175833677</v>
      </c>
      <c r="K376" s="17">
        <v>0.122721933969345</v>
      </c>
      <c r="L376" s="17">
        <v>0.22832109308780199</v>
      </c>
      <c r="M376" s="17"/>
      <c r="N376" s="17">
        <v>0.20993787338926601</v>
      </c>
      <c r="O376" s="17">
        <v>0.155391701397814</v>
      </c>
      <c r="P376" s="17">
        <v>0.120230428990677</v>
      </c>
      <c r="Q376" s="17">
        <v>9.4124358827485904E-2</v>
      </c>
      <c r="R376" s="17"/>
      <c r="S376" s="17">
        <v>0.17371989819787501</v>
      </c>
      <c r="T376" s="17">
        <v>0.137771986801141</v>
      </c>
      <c r="U376" s="17">
        <v>0.14671082283127401</v>
      </c>
      <c r="V376" s="17">
        <v>0.15155629531450299</v>
      </c>
      <c r="W376" s="17">
        <v>0.12273901718489701</v>
      </c>
      <c r="X376" s="17">
        <v>0.14854234829440799</v>
      </c>
      <c r="Y376" s="17">
        <v>0.16390239587111799</v>
      </c>
      <c r="Z376" s="17">
        <v>0.13571379317806601</v>
      </c>
      <c r="AA376" s="17">
        <v>0.14840057086408001</v>
      </c>
      <c r="AB376" s="17">
        <v>0.14679717251032301</v>
      </c>
      <c r="AC376" s="17">
        <v>0.13708614481037601</v>
      </c>
      <c r="AD376" s="17">
        <v>0.123672558614822</v>
      </c>
      <c r="AE376" s="17"/>
      <c r="AF376" s="17">
        <v>0.14879290647309901</v>
      </c>
      <c r="AG376" s="17">
        <v>0.16849893738758101</v>
      </c>
      <c r="AH376" s="17">
        <v>0.104399568406209</v>
      </c>
      <c r="AI376" s="17"/>
      <c r="AJ376" s="17">
        <v>0.15298948012844699</v>
      </c>
      <c r="AK376" s="17">
        <v>0.14075079350414901</v>
      </c>
      <c r="AL376" s="17">
        <v>0.208859082386332</v>
      </c>
      <c r="AM376" s="17">
        <v>0.23638186301744599</v>
      </c>
      <c r="AN376" s="17">
        <v>0.123656751329194</v>
      </c>
      <c r="AO376" s="17"/>
      <c r="AP376" s="17">
        <v>0.160855578334969</v>
      </c>
      <c r="AQ376" s="17">
        <v>0.15856928174473001</v>
      </c>
      <c r="AR376" s="17">
        <v>0.17895284280173601</v>
      </c>
      <c r="AS376" s="17"/>
      <c r="AT376" s="17">
        <v>9.0549975066907304E-2</v>
      </c>
      <c r="AU376" s="17">
        <v>0.11900833933002899</v>
      </c>
      <c r="AV376" s="17">
        <v>0.202640631262961</v>
      </c>
      <c r="AW376" s="17">
        <v>0.23283342399649501</v>
      </c>
      <c r="AX376" s="17">
        <v>0.25738468776790202</v>
      </c>
      <c r="AY376" s="17"/>
      <c r="AZ376" s="17">
        <v>3.9657417726294997E-2</v>
      </c>
      <c r="BA376" s="17">
        <v>0.109358790770164</v>
      </c>
      <c r="BB376" s="17">
        <v>0.112998456879146</v>
      </c>
      <c r="BC376" s="17">
        <v>0.16107269833981899</v>
      </c>
      <c r="BD376" s="17">
        <v>0.165511776212284</v>
      </c>
      <c r="BE376" s="17">
        <v>0.14668507445770099</v>
      </c>
      <c r="BF376" s="17">
        <v>0.17057483987828401</v>
      </c>
      <c r="BG376" s="17">
        <v>0.113154066731464</v>
      </c>
      <c r="BH376" s="17">
        <v>0.17589948288458501</v>
      </c>
      <c r="BI376" s="17">
        <v>0.17272975322574899</v>
      </c>
      <c r="BJ376" s="17">
        <v>0.115694894690094</v>
      </c>
      <c r="BK376" s="17">
        <v>0.14535889293448001</v>
      </c>
      <c r="BL376" s="17">
        <v>0.17276378378361601</v>
      </c>
      <c r="BM376" s="17">
        <v>0.16650401533388501</v>
      </c>
      <c r="BN376" s="17">
        <v>9.2517265568591897E-2</v>
      </c>
      <c r="BO376" s="17">
        <v>0.22628535573398201</v>
      </c>
      <c r="BP376" s="17"/>
      <c r="BQ376" s="17">
        <v>0.26849918216194701</v>
      </c>
      <c r="BR376" s="17">
        <v>9.1128838133230902E-2</v>
      </c>
    </row>
    <row r="377" spans="2:70" x14ac:dyDescent="0.35">
      <c r="B377" t="s">
        <v>238</v>
      </c>
      <c r="C377" s="17">
        <v>0.13324377756290801</v>
      </c>
      <c r="D377" s="17">
        <v>0.123787961633986</v>
      </c>
      <c r="E377" s="17">
        <v>0.14291744063525</v>
      </c>
      <c r="F377" s="17"/>
      <c r="G377" s="17">
        <v>0.24761632895278499</v>
      </c>
      <c r="H377" s="17">
        <v>0.24853631404434301</v>
      </c>
      <c r="I377" s="17">
        <v>0.201051021657387</v>
      </c>
      <c r="J377" s="17">
        <v>9.2961988775811202E-2</v>
      </c>
      <c r="K377" s="17">
        <v>2.71082710946461E-2</v>
      </c>
      <c r="L377" s="17">
        <v>1.8265472035520799E-2</v>
      </c>
      <c r="M377" s="17"/>
      <c r="N377" s="17">
        <v>0.13609405051079601</v>
      </c>
      <c r="O377" s="17">
        <v>0.107877664751045</v>
      </c>
      <c r="P377" s="17">
        <v>0.15917289250792499</v>
      </c>
      <c r="Q377" s="17">
        <v>0.13290925636801701</v>
      </c>
      <c r="R377" s="17"/>
      <c r="S377" s="17">
        <v>0.24505944587921399</v>
      </c>
      <c r="T377" s="17">
        <v>0.12338997997394301</v>
      </c>
      <c r="U377" s="17">
        <v>0.14077136023145401</v>
      </c>
      <c r="V377" s="17">
        <v>0.16900194085452899</v>
      </c>
      <c r="W377" s="17">
        <v>0.13287644165688101</v>
      </c>
      <c r="X377" s="17">
        <v>0.13988442102606599</v>
      </c>
      <c r="Y377" s="17">
        <v>7.3487644386380904E-2</v>
      </c>
      <c r="Z377" s="17">
        <v>9.7716876642244405E-2</v>
      </c>
      <c r="AA377" s="17">
        <v>9.6686758227345695E-2</v>
      </c>
      <c r="AB377" s="17">
        <v>6.5072042536459998E-2</v>
      </c>
      <c r="AC377" s="17">
        <v>0.12217296207237099</v>
      </c>
      <c r="AD377" s="17">
        <v>8.3092620204300596E-2</v>
      </c>
      <c r="AE377" s="17"/>
      <c r="AF377" s="17">
        <v>9.4992516425784795E-2</v>
      </c>
      <c r="AG377" s="17">
        <v>0.12669750248535899</v>
      </c>
      <c r="AH377" s="17">
        <v>0.17353635193586001</v>
      </c>
      <c r="AI377" s="17"/>
      <c r="AJ377" s="17">
        <v>9.2077292740821395E-2</v>
      </c>
      <c r="AK377" s="17">
        <v>0.172234338493582</v>
      </c>
      <c r="AL377" s="17">
        <v>8.86815430030896E-2</v>
      </c>
      <c r="AM377" s="17">
        <v>0.13035391324155701</v>
      </c>
      <c r="AN377" s="17">
        <v>0.17488900890223799</v>
      </c>
      <c r="AO377" s="17"/>
      <c r="AP377" s="17">
        <v>0.111799516753037</v>
      </c>
      <c r="AQ377" s="17">
        <v>0.168277547411739</v>
      </c>
      <c r="AR377" s="17">
        <v>9.7158569293802899E-2</v>
      </c>
      <c r="AS377" s="17"/>
      <c r="AT377" s="17">
        <v>0.112950338207211</v>
      </c>
      <c r="AU377" s="17">
        <v>0.139046183508657</v>
      </c>
      <c r="AV377" s="17">
        <v>0.14321618065269201</v>
      </c>
      <c r="AW377" s="17">
        <v>0.16785859747587101</v>
      </c>
      <c r="AX377" s="17">
        <v>0.14471189931928499</v>
      </c>
      <c r="AY377" s="17"/>
      <c r="AZ377" s="17">
        <v>0.37291743186668103</v>
      </c>
      <c r="BA377" s="17">
        <v>0.10704154310826</v>
      </c>
      <c r="BB377" s="17">
        <v>0.123434972361922</v>
      </c>
      <c r="BC377" s="17">
        <v>0.106629373836965</v>
      </c>
      <c r="BD377" s="17">
        <v>0.13599860630375599</v>
      </c>
      <c r="BE377" s="17">
        <v>0.101067069240769</v>
      </c>
      <c r="BF377" s="17">
        <v>0.12850266236623001</v>
      </c>
      <c r="BG377" s="17">
        <v>0.112589938390496</v>
      </c>
      <c r="BH377" s="17">
        <v>0.102956476445819</v>
      </c>
      <c r="BI377" s="17">
        <v>0.17453579649533801</v>
      </c>
      <c r="BJ377" s="17">
        <v>0.14198279543804301</v>
      </c>
      <c r="BK377" s="17">
        <v>0.12598553898447201</v>
      </c>
      <c r="BL377" s="17">
        <v>0.15909650596047201</v>
      </c>
      <c r="BM377" s="17">
        <v>0.14539876614921199</v>
      </c>
      <c r="BN377" s="17">
        <v>0.22583057734634299</v>
      </c>
      <c r="BO377" s="17">
        <v>0.24038916141918201</v>
      </c>
      <c r="BP377" s="17"/>
      <c r="BQ377" s="17">
        <v>0.13837068066649499</v>
      </c>
      <c r="BR377" s="17">
        <v>0.12935239446819</v>
      </c>
    </row>
    <row r="378" spans="2:70" x14ac:dyDescent="0.35">
      <c r="B378" t="s">
        <v>239</v>
      </c>
      <c r="C378" s="17">
        <v>0.13186725571029001</v>
      </c>
      <c r="D378" s="17">
        <v>0.130402360186851</v>
      </c>
      <c r="E378" s="17">
        <v>0.134160324493943</v>
      </c>
      <c r="F378" s="17"/>
      <c r="G378" s="17">
        <v>7.2023620681799197E-2</v>
      </c>
      <c r="H378" s="17">
        <v>8.2122474274993099E-2</v>
      </c>
      <c r="I378" s="17">
        <v>0.124674712079844</v>
      </c>
      <c r="J378" s="17">
        <v>0.131427599742935</v>
      </c>
      <c r="K378" s="17">
        <v>0.17144523244103399</v>
      </c>
      <c r="L378" s="17">
        <v>0.18883091483953501</v>
      </c>
      <c r="M378" s="17"/>
      <c r="N378" s="17">
        <v>0.12786707599755601</v>
      </c>
      <c r="O378" s="17">
        <v>0.141152432713365</v>
      </c>
      <c r="P378" s="17">
        <v>0.11868494596632501</v>
      </c>
      <c r="Q378" s="17">
        <v>0.13912835276327001</v>
      </c>
      <c r="R378" s="17"/>
      <c r="S378" s="17">
        <v>4.5251720681486099E-2</v>
      </c>
      <c r="T378" s="17">
        <v>0.132290135858007</v>
      </c>
      <c r="U378" s="17">
        <v>0.149768894713596</v>
      </c>
      <c r="V378" s="17">
        <v>9.4863513236500399E-2</v>
      </c>
      <c r="W378" s="17">
        <v>0.131590562755101</v>
      </c>
      <c r="X378" s="17">
        <v>0.11483258260590599</v>
      </c>
      <c r="Y378" s="17">
        <v>0.16777600680142299</v>
      </c>
      <c r="Z378" s="17">
        <v>0.14790705237458401</v>
      </c>
      <c r="AA378" s="17">
        <v>0.13969057813204799</v>
      </c>
      <c r="AB378" s="17">
        <v>0.185239074805682</v>
      </c>
      <c r="AC378" s="17">
        <v>0.13334857350888699</v>
      </c>
      <c r="AD378" s="17">
        <v>0.33123260667615401</v>
      </c>
      <c r="AE378" s="17"/>
      <c r="AF378" s="17">
        <v>0.16331113511037401</v>
      </c>
      <c r="AG378" s="17">
        <v>0.129993046217349</v>
      </c>
      <c r="AH378" s="17">
        <v>9.3497831702181303E-2</v>
      </c>
      <c r="AI378" s="17"/>
      <c r="AJ378" s="17">
        <v>0.14540786463199301</v>
      </c>
      <c r="AK378" s="17">
        <v>0.105409320329839</v>
      </c>
      <c r="AL378" s="17">
        <v>0.15613635179201499</v>
      </c>
      <c r="AM378" s="17">
        <v>0.12655843077340401</v>
      </c>
      <c r="AN378" s="17">
        <v>0.108497900711424</v>
      </c>
      <c r="AO378" s="17"/>
      <c r="AP378" s="17">
        <v>0.12050328623624799</v>
      </c>
      <c r="AQ378" s="17">
        <v>0.12102311476723999</v>
      </c>
      <c r="AR378" s="17">
        <v>0.14441068324540501</v>
      </c>
      <c r="AS378" s="17"/>
      <c r="AT378" s="17">
        <v>0.141225135027578</v>
      </c>
      <c r="AU378" s="17">
        <v>0.13874775189462399</v>
      </c>
      <c r="AV378" s="17">
        <v>0.10669599704501399</v>
      </c>
      <c r="AW378" s="17">
        <v>0.108722096063208</v>
      </c>
      <c r="AX378" s="17">
        <v>9.8969350348998494E-2</v>
      </c>
      <c r="AY378" s="17"/>
      <c r="AZ378" s="17">
        <v>0.120910523792273</v>
      </c>
      <c r="BA378" s="17">
        <v>0.138367296112031</v>
      </c>
      <c r="BB378" s="17">
        <v>0.148470342582011</v>
      </c>
      <c r="BC378" s="17">
        <v>0.12787302595751801</v>
      </c>
      <c r="BD378" s="17">
        <v>0.143391038437026</v>
      </c>
      <c r="BE378" s="17">
        <v>0.13910778240837199</v>
      </c>
      <c r="BF378" s="17">
        <v>0.16430988703139099</v>
      </c>
      <c r="BG378" s="17">
        <v>0.166081870876679</v>
      </c>
      <c r="BH378" s="17">
        <v>0.15559242471969201</v>
      </c>
      <c r="BI378" s="17">
        <v>0.102860938110268</v>
      </c>
      <c r="BJ378" s="17">
        <v>8.0888086257352304E-2</v>
      </c>
      <c r="BK378" s="17">
        <v>0.107454899182767</v>
      </c>
      <c r="BL378" s="17">
        <v>0.16047391595376401</v>
      </c>
      <c r="BM378" s="17">
        <v>8.0051698195090906E-2</v>
      </c>
      <c r="BN378" s="17">
        <v>0.120050620142319</v>
      </c>
      <c r="BO378" s="17">
        <v>6.4518769740757806E-2</v>
      </c>
      <c r="BP378" s="17"/>
      <c r="BQ378" s="17">
        <v>0.134644059746966</v>
      </c>
      <c r="BR378" s="17">
        <v>0.131794205312148</v>
      </c>
    </row>
    <row r="379" spans="2:70" x14ac:dyDescent="0.35">
      <c r="B379" t="s">
        <v>240</v>
      </c>
      <c r="C379" s="17">
        <v>0.109471372580091</v>
      </c>
      <c r="D379" s="17">
        <v>0.12309135239324</v>
      </c>
      <c r="E379" s="17">
        <v>9.5760189341790203E-2</v>
      </c>
      <c r="F379" s="17"/>
      <c r="G379" s="17">
        <v>6.2151874000750999E-2</v>
      </c>
      <c r="H379" s="17">
        <v>8.6348557050476102E-2</v>
      </c>
      <c r="I379" s="17">
        <v>7.0370195549619E-2</v>
      </c>
      <c r="J379" s="17">
        <v>7.4780082010920498E-2</v>
      </c>
      <c r="K379" s="17">
        <v>0.119801134676243</v>
      </c>
      <c r="L379" s="17">
        <v>0.21146181183912499</v>
      </c>
      <c r="M379" s="17"/>
      <c r="N379" s="17">
        <v>0.16938506792025901</v>
      </c>
      <c r="O379" s="17">
        <v>0.109755736015999</v>
      </c>
      <c r="P379" s="17">
        <v>6.6732797704492905E-2</v>
      </c>
      <c r="Q379" s="17">
        <v>7.8628261841493297E-2</v>
      </c>
      <c r="R379" s="17"/>
      <c r="S379" s="17">
        <v>9.1719784501509902E-2</v>
      </c>
      <c r="T379" s="17">
        <v>0.13408776933171401</v>
      </c>
      <c r="U379" s="17">
        <v>0.123147810217478</v>
      </c>
      <c r="V379" s="17">
        <v>0.115141816973441</v>
      </c>
      <c r="W379" s="17">
        <v>0.11640914847157301</v>
      </c>
      <c r="X379" s="17">
        <v>0.10269381528780799</v>
      </c>
      <c r="Y379" s="17">
        <v>0.116479199378964</v>
      </c>
      <c r="Z379" s="17">
        <v>0.102089123647682</v>
      </c>
      <c r="AA379" s="17">
        <v>8.4547324311104399E-2</v>
      </c>
      <c r="AB379" s="17">
        <v>0.118762760309285</v>
      </c>
      <c r="AC379" s="17">
        <v>0.108678628654569</v>
      </c>
      <c r="AD379" s="17">
        <v>8.8192523138007406E-2</v>
      </c>
      <c r="AE379" s="17"/>
      <c r="AF379" s="17">
        <v>0.100466302463496</v>
      </c>
      <c r="AG379" s="17">
        <v>0.14501153783017301</v>
      </c>
      <c r="AH379" s="17">
        <v>7.1095598827890599E-2</v>
      </c>
      <c r="AI379" s="17"/>
      <c r="AJ379" s="17">
        <v>0.112549299209456</v>
      </c>
      <c r="AK379" s="17">
        <v>0.106630409230903</v>
      </c>
      <c r="AL379" s="17">
        <v>0.23240931941180901</v>
      </c>
      <c r="AM379" s="17">
        <v>5.2322314440510803E-2</v>
      </c>
      <c r="AN379" s="17">
        <v>5.4177677477079501E-2</v>
      </c>
      <c r="AO379" s="17"/>
      <c r="AP379" s="17">
        <v>0.116250661872253</v>
      </c>
      <c r="AQ379" s="17">
        <v>0.11574769288126099</v>
      </c>
      <c r="AR379" s="17">
        <v>0.1466720976941</v>
      </c>
      <c r="AS379" s="17"/>
      <c r="AT379" s="17">
        <v>6.8196772634451105E-2</v>
      </c>
      <c r="AU379" s="17">
        <v>7.3889056049874599E-2</v>
      </c>
      <c r="AV379" s="17">
        <v>0.156249857560434</v>
      </c>
      <c r="AW379" s="17">
        <v>0.135682017137459</v>
      </c>
      <c r="AX379" s="17">
        <v>0.29839869070796798</v>
      </c>
      <c r="AY379" s="17"/>
      <c r="AZ379" s="17">
        <v>0.102022386548863</v>
      </c>
      <c r="BA379" s="17">
        <v>0.12059063243244</v>
      </c>
      <c r="BB379" s="17">
        <v>8.4737706524515705E-2</v>
      </c>
      <c r="BC379" s="17">
        <v>9.6925836229131104E-2</v>
      </c>
      <c r="BD379" s="17">
        <v>0.13253524062180599</v>
      </c>
      <c r="BE379" s="17">
        <v>8.4432602125224201E-2</v>
      </c>
      <c r="BF379" s="17">
        <v>9.5457217574886205E-2</v>
      </c>
      <c r="BG379" s="17">
        <v>0.11874630305815</v>
      </c>
      <c r="BH379" s="17">
        <v>0.113006520696354</v>
      </c>
      <c r="BI379" s="17">
        <v>0.12841507717942299</v>
      </c>
      <c r="BJ379" s="17">
        <v>0.10318741678115199</v>
      </c>
      <c r="BK379" s="17">
        <v>0.12510439029352999</v>
      </c>
      <c r="BL379" s="17">
        <v>9.3380773182577204E-2</v>
      </c>
      <c r="BM379" s="17">
        <v>9.4187500946083899E-2</v>
      </c>
      <c r="BN379" s="17">
        <v>0.13210017266933799</v>
      </c>
      <c r="BO379" s="17">
        <v>0.14805045036857001</v>
      </c>
      <c r="BP379" s="17"/>
      <c r="BQ379" s="17">
        <v>0.17734047799581101</v>
      </c>
      <c r="BR379" s="17">
        <v>7.5999016979341499E-2</v>
      </c>
    </row>
    <row r="380" spans="2:70" x14ac:dyDescent="0.35">
      <c r="B380" t="s">
        <v>241</v>
      </c>
      <c r="C380" s="17">
        <v>0.107594228091222</v>
      </c>
      <c r="D380" s="17">
        <v>0.118909165459196</v>
      </c>
      <c r="E380" s="17">
        <v>9.5602573239641706E-2</v>
      </c>
      <c r="F380" s="17"/>
      <c r="G380" s="17">
        <v>4.9213087568595403E-2</v>
      </c>
      <c r="H380" s="17">
        <v>0.11845548495413299</v>
      </c>
      <c r="I380" s="17">
        <v>0.14932510702552401</v>
      </c>
      <c r="J380" s="17">
        <v>0.16909943260518101</v>
      </c>
      <c r="K380" s="17">
        <v>9.3038260211199098E-2</v>
      </c>
      <c r="L380" s="17">
        <v>5.9226750225295999E-2</v>
      </c>
      <c r="M380" s="17"/>
      <c r="N380" s="17">
        <v>0.105056423620108</v>
      </c>
      <c r="O380" s="17">
        <v>9.9941405746234696E-2</v>
      </c>
      <c r="P380" s="17">
        <v>0.116525525724768</v>
      </c>
      <c r="Q380" s="17">
        <v>0.110929421563213</v>
      </c>
      <c r="R380" s="17"/>
      <c r="S380" s="17">
        <v>0.13294888499671101</v>
      </c>
      <c r="T380" s="17">
        <v>9.56785827322406E-2</v>
      </c>
      <c r="U380" s="17">
        <v>0.11071376600233</v>
      </c>
      <c r="V380" s="17">
        <v>7.9202472404442198E-2</v>
      </c>
      <c r="W380" s="17">
        <v>9.4175525283122494E-2</v>
      </c>
      <c r="X380" s="17">
        <v>0.112478258045458</v>
      </c>
      <c r="Y380" s="17">
        <v>0.13126250099749101</v>
      </c>
      <c r="Z380" s="17">
        <v>0.103055279236271</v>
      </c>
      <c r="AA380" s="17">
        <v>0.123161091739468</v>
      </c>
      <c r="AB380" s="17">
        <v>0.106791295109966</v>
      </c>
      <c r="AC380" s="17">
        <v>7.4522594659859998E-2</v>
      </c>
      <c r="AD380" s="17">
        <v>8.4520091047897497E-2</v>
      </c>
      <c r="AE380" s="17"/>
      <c r="AF380" s="17">
        <v>0.10898099993851799</v>
      </c>
      <c r="AG380" s="17">
        <v>0.115145579021383</v>
      </c>
      <c r="AH380" s="17">
        <v>0.12180873279363399</v>
      </c>
      <c r="AI380" s="17"/>
      <c r="AJ380" s="17">
        <v>0.10688727544301101</v>
      </c>
      <c r="AK380" s="17">
        <v>0.105883524838616</v>
      </c>
      <c r="AL380" s="17">
        <v>0.13017587984842199</v>
      </c>
      <c r="AM380" s="17">
        <v>0.13370468115863801</v>
      </c>
      <c r="AN380" s="17">
        <v>0.103741067129192</v>
      </c>
      <c r="AO380" s="17"/>
      <c r="AP380" s="17">
        <v>9.4633493907591404E-2</v>
      </c>
      <c r="AQ380" s="17">
        <v>0.114389814404893</v>
      </c>
      <c r="AR380" s="17">
        <v>0.112053075373891</v>
      </c>
      <c r="AS380" s="17"/>
      <c r="AT380" s="17">
        <v>0.103356162120502</v>
      </c>
      <c r="AU380" s="17">
        <v>0.104250290832249</v>
      </c>
      <c r="AV380" s="17">
        <v>0.122644010536604</v>
      </c>
      <c r="AW380" s="17">
        <v>9.2218895608200804E-2</v>
      </c>
      <c r="AX380" s="17">
        <v>0.10061489464880601</v>
      </c>
      <c r="AY380" s="17"/>
      <c r="AZ380" s="17">
        <v>7.3614998214001498E-2</v>
      </c>
      <c r="BA380" s="17">
        <v>8.9520379179085202E-2</v>
      </c>
      <c r="BB380" s="17">
        <v>6.5590530356961996E-2</v>
      </c>
      <c r="BC380" s="17">
        <v>8.3396723578787996E-2</v>
      </c>
      <c r="BD380" s="17">
        <v>0.14671167643151101</v>
      </c>
      <c r="BE380" s="17">
        <v>6.1333815414568602E-2</v>
      </c>
      <c r="BF380" s="17">
        <v>0.124386130175374</v>
      </c>
      <c r="BG380" s="17">
        <v>0.115077218525529</v>
      </c>
      <c r="BH380" s="17">
        <v>0.104556227400319</v>
      </c>
      <c r="BI380" s="17">
        <v>0.11151022160610601</v>
      </c>
      <c r="BJ380" s="17">
        <v>0.12824748409808001</v>
      </c>
      <c r="BK380" s="17">
        <v>0.16455761452881301</v>
      </c>
      <c r="BL380" s="17">
        <v>0.124246272916592</v>
      </c>
      <c r="BM380" s="17">
        <v>0.122512191339536</v>
      </c>
      <c r="BN380" s="17">
        <v>0.100421736062976</v>
      </c>
      <c r="BO380" s="17">
        <v>0.13114603998899399</v>
      </c>
      <c r="BP380" s="17"/>
      <c r="BQ380" s="17">
        <v>0.12896135792075</v>
      </c>
      <c r="BR380" s="17">
        <v>9.9896719251432994E-2</v>
      </c>
    </row>
    <row r="381" spans="2:70" x14ac:dyDescent="0.35">
      <c r="B381" t="s">
        <v>242</v>
      </c>
      <c r="C381" s="17">
        <v>0.104362909243211</v>
      </c>
      <c r="D381" s="17">
        <v>8.9986004044647294E-2</v>
      </c>
      <c r="E381" s="17">
        <v>0.117296800297711</v>
      </c>
      <c r="F381" s="17"/>
      <c r="G381" s="17">
        <v>6.13321183085817E-2</v>
      </c>
      <c r="H381" s="17">
        <v>0.12297928269335</v>
      </c>
      <c r="I381" s="17">
        <v>0.120045631850923</v>
      </c>
      <c r="J381" s="17">
        <v>0.12491017400344399</v>
      </c>
      <c r="K381" s="17">
        <v>0.104519638514361</v>
      </c>
      <c r="L381" s="17">
        <v>8.5776123840869703E-2</v>
      </c>
      <c r="M381" s="17"/>
      <c r="N381" s="17">
        <v>9.8731633092708895E-2</v>
      </c>
      <c r="O381" s="17">
        <v>0.109131701779262</v>
      </c>
      <c r="P381" s="17">
        <v>0.105333577828349</v>
      </c>
      <c r="Q381" s="17">
        <v>0.105006821238919</v>
      </c>
      <c r="R381" s="17"/>
      <c r="S381" s="17">
        <v>0.179379786069708</v>
      </c>
      <c r="T381" s="17">
        <v>0.137648562589365</v>
      </c>
      <c r="U381" s="17">
        <v>8.7346899996764593E-2</v>
      </c>
      <c r="V381" s="17">
        <v>0.101542240385086</v>
      </c>
      <c r="W381" s="17">
        <v>6.5360037996065795E-2</v>
      </c>
      <c r="X381" s="17">
        <v>7.1527663087193105E-2</v>
      </c>
      <c r="Y381" s="17">
        <v>9.8219628858358804E-2</v>
      </c>
      <c r="Z381" s="17">
        <v>8.5405312506887807E-2</v>
      </c>
      <c r="AA381" s="17">
        <v>7.7770152873128703E-2</v>
      </c>
      <c r="AB381" s="17">
        <v>7.9097402794012298E-2</v>
      </c>
      <c r="AC381" s="17">
        <v>8.7925078154917194E-2</v>
      </c>
      <c r="AD381" s="17">
        <v>0.10764946821981</v>
      </c>
      <c r="AE381" s="17"/>
      <c r="AF381" s="17">
        <v>0.124292281514923</v>
      </c>
      <c r="AG381" s="17">
        <v>0.10334030433511</v>
      </c>
      <c r="AH381" s="17">
        <v>8.11534182802576E-2</v>
      </c>
      <c r="AI381" s="17"/>
      <c r="AJ381" s="17">
        <v>0.104130753736664</v>
      </c>
      <c r="AK381" s="17">
        <v>0.118181050944174</v>
      </c>
      <c r="AL381" s="17">
        <v>0.115848018254722</v>
      </c>
      <c r="AM381" s="17">
        <v>0.15669444031108601</v>
      </c>
      <c r="AN381" s="17">
        <v>8.4030696376835703E-2</v>
      </c>
      <c r="AO381" s="17"/>
      <c r="AP381" s="17">
        <v>0.107972708698197</v>
      </c>
      <c r="AQ381" s="17">
        <v>0.115829139311118</v>
      </c>
      <c r="AR381" s="17">
        <v>0.111208763316594</v>
      </c>
      <c r="AS381" s="17"/>
      <c r="AT381" s="17">
        <v>0.122842979284</v>
      </c>
      <c r="AU381" s="17">
        <v>0.10150282530314</v>
      </c>
      <c r="AV381" s="17">
        <v>9.5404609683114205E-2</v>
      </c>
      <c r="AW381" s="17">
        <v>9.6059789163190495E-2</v>
      </c>
      <c r="AX381" s="17">
        <v>8.8654154769007204E-2</v>
      </c>
      <c r="AY381" s="17"/>
      <c r="AZ381" s="17">
        <v>0.17534950056016299</v>
      </c>
      <c r="BA381" s="17">
        <v>8.1131828577420601E-2</v>
      </c>
      <c r="BB381" s="17">
        <v>9.3665692678416401E-2</v>
      </c>
      <c r="BC381" s="17">
        <v>7.4754157807871799E-2</v>
      </c>
      <c r="BD381" s="17">
        <v>0.110610500399852</v>
      </c>
      <c r="BE381" s="17">
        <v>0.10253463643793399</v>
      </c>
      <c r="BF381" s="17">
        <v>0.110285108426509</v>
      </c>
      <c r="BG381" s="17">
        <v>0.108078362162082</v>
      </c>
      <c r="BH381" s="17">
        <v>0.12279305098334201</v>
      </c>
      <c r="BI381" s="17">
        <v>7.8740915095562095E-2</v>
      </c>
      <c r="BJ381" s="17">
        <v>9.9838763191743105E-2</v>
      </c>
      <c r="BK381" s="17">
        <v>0.109688049523751</v>
      </c>
      <c r="BL381" s="17">
        <v>0.12019930601090199</v>
      </c>
      <c r="BM381" s="17">
        <v>6.1583399556476598E-2</v>
      </c>
      <c r="BN381" s="17">
        <v>0.151418738921444</v>
      </c>
      <c r="BO381" s="17">
        <v>0.14980462860081201</v>
      </c>
      <c r="BP381" s="17"/>
      <c r="BQ381" s="17">
        <v>0.12555287986192601</v>
      </c>
      <c r="BR381" s="17">
        <v>9.5455161135740596E-2</v>
      </c>
    </row>
    <row r="382" spans="2:70" x14ac:dyDescent="0.35">
      <c r="B382" t="s">
        <v>243</v>
      </c>
      <c r="C382" s="17">
        <v>9.5484172828655803E-2</v>
      </c>
      <c r="D382" s="17">
        <v>9.48318505301953E-2</v>
      </c>
      <c r="E382" s="17">
        <v>9.6744144778672894E-2</v>
      </c>
      <c r="F382" s="17"/>
      <c r="G382" s="17">
        <v>8.1765406616564604E-2</v>
      </c>
      <c r="H382" s="17">
        <v>9.0377610210114798E-2</v>
      </c>
      <c r="I382" s="17">
        <v>0.116001383623341</v>
      </c>
      <c r="J382" s="17">
        <v>0.13356077175402201</v>
      </c>
      <c r="K382" s="17">
        <v>0.11036795366009</v>
      </c>
      <c r="L382" s="17">
        <v>4.9583429186383698E-2</v>
      </c>
      <c r="M382" s="17"/>
      <c r="N382" s="17">
        <v>8.5748031076712694E-2</v>
      </c>
      <c r="O382" s="17">
        <v>9.5571577838996905E-2</v>
      </c>
      <c r="P382" s="17">
        <v>0.107940608086618</v>
      </c>
      <c r="Q382" s="17">
        <v>9.2683939021156597E-2</v>
      </c>
      <c r="R382" s="17"/>
      <c r="S382" s="17">
        <v>0.10256354501020599</v>
      </c>
      <c r="T382" s="17">
        <v>8.8706122969375398E-2</v>
      </c>
      <c r="U382" s="17">
        <v>0.100964370531718</v>
      </c>
      <c r="V382" s="17">
        <v>0.11036288097399601</v>
      </c>
      <c r="W382" s="17">
        <v>7.6283890935554197E-2</v>
      </c>
      <c r="X382" s="17">
        <v>9.7138948251930896E-2</v>
      </c>
      <c r="Y382" s="17">
        <v>7.2136412267809105E-2</v>
      </c>
      <c r="Z382" s="17">
        <v>9.5346743635810999E-2</v>
      </c>
      <c r="AA382" s="17">
        <v>0.100422702409771</v>
      </c>
      <c r="AB382" s="17">
        <v>9.4515391134200794E-2</v>
      </c>
      <c r="AC382" s="17">
        <v>0.115622645384756</v>
      </c>
      <c r="AD382" s="17">
        <v>8.5485941720158998E-2</v>
      </c>
      <c r="AE382" s="17"/>
      <c r="AF382" s="17">
        <v>0.11091229223734</v>
      </c>
      <c r="AG382" s="17">
        <v>8.7343883215215495E-2</v>
      </c>
      <c r="AH382" s="17">
        <v>9.3487017506365899E-2</v>
      </c>
      <c r="AI382" s="17"/>
      <c r="AJ382" s="17">
        <v>8.7588586864699697E-2</v>
      </c>
      <c r="AK382" s="17">
        <v>0.103604733880302</v>
      </c>
      <c r="AL382" s="17">
        <v>8.7846522073106101E-2</v>
      </c>
      <c r="AM382" s="17">
        <v>0.16731434952978699</v>
      </c>
      <c r="AN382" s="17">
        <v>0.10393458201580801</v>
      </c>
      <c r="AO382" s="17"/>
      <c r="AP382" s="17">
        <v>8.3857633773122803E-2</v>
      </c>
      <c r="AQ382" s="17">
        <v>0.10207631603058499</v>
      </c>
      <c r="AR382" s="17">
        <v>0.100858177322195</v>
      </c>
      <c r="AS382" s="17"/>
      <c r="AT382" s="17">
        <v>0.109781683524007</v>
      </c>
      <c r="AU382" s="17">
        <v>9.3495385374807297E-2</v>
      </c>
      <c r="AV382" s="17">
        <v>8.3753011159090396E-2</v>
      </c>
      <c r="AW382" s="17">
        <v>9.7348990433987204E-2</v>
      </c>
      <c r="AX382" s="17">
        <v>0.102221269075686</v>
      </c>
      <c r="AY382" s="17"/>
      <c r="AZ382" s="17">
        <v>6.8539222293146795E-2</v>
      </c>
      <c r="BA382" s="17">
        <v>0.10788858584093999</v>
      </c>
      <c r="BB382" s="17">
        <v>7.8560801611278305E-2</v>
      </c>
      <c r="BC382" s="17">
        <v>9.4991143793656099E-2</v>
      </c>
      <c r="BD382" s="17">
        <v>0.100000336569289</v>
      </c>
      <c r="BE382" s="17">
        <v>9.5407004803200204E-2</v>
      </c>
      <c r="BF382" s="17">
        <v>9.0400452273860704E-2</v>
      </c>
      <c r="BG382" s="17">
        <v>9.4724218433760499E-2</v>
      </c>
      <c r="BH382" s="17">
        <v>0.102983561244543</v>
      </c>
      <c r="BI382" s="17">
        <v>0.10972777438669901</v>
      </c>
      <c r="BJ382" s="17">
        <v>7.9040275877155994E-2</v>
      </c>
      <c r="BK382" s="17">
        <v>0.120458322108886</v>
      </c>
      <c r="BL382" s="17">
        <v>8.8310028065832796E-2</v>
      </c>
      <c r="BM382" s="17">
        <v>5.9226463796297701E-2</v>
      </c>
      <c r="BN382" s="17">
        <v>8.7787590677923105E-2</v>
      </c>
      <c r="BO382" s="17">
        <v>0.13836918996588701</v>
      </c>
      <c r="BP382" s="17"/>
      <c r="BQ382" s="17">
        <v>0.111451671524055</v>
      </c>
      <c r="BR382" s="17">
        <v>8.8744397124850397E-2</v>
      </c>
    </row>
    <row r="383" spans="2:70" x14ac:dyDescent="0.35">
      <c r="B383" t="s">
        <v>244</v>
      </c>
      <c r="C383" s="17">
        <v>8.9904443279431895E-2</v>
      </c>
      <c r="D383" s="17">
        <v>8.5544155982196501E-2</v>
      </c>
      <c r="E383" s="17">
        <v>9.4278222283275606E-2</v>
      </c>
      <c r="F383" s="17"/>
      <c r="G383" s="17">
        <v>0.20036789681251899</v>
      </c>
      <c r="H383" s="17">
        <v>0.18407041881182801</v>
      </c>
      <c r="I383" s="17">
        <v>0.108539750031151</v>
      </c>
      <c r="J383" s="17">
        <v>5.0240778386866101E-2</v>
      </c>
      <c r="K383" s="17">
        <v>2.49010461474862E-2</v>
      </c>
      <c r="L383" s="17">
        <v>6.6883955799814897E-3</v>
      </c>
      <c r="M383" s="17"/>
      <c r="N383" s="17">
        <v>9.1477289479482096E-2</v>
      </c>
      <c r="O383" s="17">
        <v>8.5425535986410603E-2</v>
      </c>
      <c r="P383" s="17">
        <v>0.104947560858814</v>
      </c>
      <c r="Q383" s="17">
        <v>7.8982255883710994E-2</v>
      </c>
      <c r="R383" s="17"/>
      <c r="S383" s="17">
        <v>0.142843252402136</v>
      </c>
      <c r="T383" s="17">
        <v>8.0521036184214495E-2</v>
      </c>
      <c r="U383" s="17">
        <v>2.9369532859051799E-2</v>
      </c>
      <c r="V383" s="17">
        <v>3.59658244348098E-2</v>
      </c>
      <c r="W383" s="17">
        <v>0.12547486530750401</v>
      </c>
      <c r="X383" s="17">
        <v>0.13777759146336399</v>
      </c>
      <c r="Y383" s="17">
        <v>0.131129752938142</v>
      </c>
      <c r="Z383" s="17">
        <v>5.4729129278695297E-2</v>
      </c>
      <c r="AA383" s="17">
        <v>8.9649980643619301E-2</v>
      </c>
      <c r="AB383" s="17">
        <v>5.4058823024854097E-2</v>
      </c>
      <c r="AC383" s="17">
        <v>7.9425404585032694E-2</v>
      </c>
      <c r="AD383" s="17">
        <v>5.6440450956050998E-2</v>
      </c>
      <c r="AE383" s="17"/>
      <c r="AF383" s="17">
        <v>6.53280822522848E-2</v>
      </c>
      <c r="AG383" s="17">
        <v>8.4247607671445193E-2</v>
      </c>
      <c r="AH383" s="17">
        <v>0.10148586428100601</v>
      </c>
      <c r="AI383" s="17"/>
      <c r="AJ383" s="17">
        <v>5.4015329227270099E-2</v>
      </c>
      <c r="AK383" s="17">
        <v>0.133643218292574</v>
      </c>
      <c r="AL383" s="17">
        <v>5.4718404038331198E-2</v>
      </c>
      <c r="AM383" s="17">
        <v>0.11893786068515801</v>
      </c>
      <c r="AN383" s="17">
        <v>9.9352036129041796E-2</v>
      </c>
      <c r="AO383" s="17"/>
      <c r="AP383" s="17">
        <v>6.9541184802214995E-2</v>
      </c>
      <c r="AQ383" s="17">
        <v>0.116662184568359</v>
      </c>
      <c r="AR383" s="17">
        <v>7.5968547580574697E-2</v>
      </c>
      <c r="AS383" s="17"/>
      <c r="AT383" s="17">
        <v>6.9975943974833199E-2</v>
      </c>
      <c r="AU383" s="17">
        <v>0.11485902981167501</v>
      </c>
      <c r="AV383" s="17">
        <v>0.100292559308989</v>
      </c>
      <c r="AW383" s="17">
        <v>8.3426710610487301E-2</v>
      </c>
      <c r="AX383" s="17">
        <v>8.1279001917479804E-2</v>
      </c>
      <c r="AY383" s="17"/>
      <c r="AZ383" s="17">
        <v>0.14952190625967399</v>
      </c>
      <c r="BA383" s="17">
        <v>7.8033730964878104E-2</v>
      </c>
      <c r="BB383" s="17">
        <v>5.9089863701041703E-2</v>
      </c>
      <c r="BC383" s="17">
        <v>5.3257352774601599E-2</v>
      </c>
      <c r="BD383" s="17">
        <v>0.10444912576488199</v>
      </c>
      <c r="BE383" s="17">
        <v>8.1591352371240003E-2</v>
      </c>
      <c r="BF383" s="17">
        <v>9.8102677916435496E-2</v>
      </c>
      <c r="BG383" s="17">
        <v>7.1600197396993401E-2</v>
      </c>
      <c r="BH383" s="17">
        <v>8.6954490144108998E-2</v>
      </c>
      <c r="BI383" s="17">
        <v>0.11308579696828901</v>
      </c>
      <c r="BJ383" s="17">
        <v>9.5070716168692906E-2</v>
      </c>
      <c r="BK383" s="17">
        <v>0.11471362994904601</v>
      </c>
      <c r="BL383" s="17">
        <v>9.9311187499395506E-2</v>
      </c>
      <c r="BM383" s="17">
        <v>9.9712228209375406E-2</v>
      </c>
      <c r="BN383" s="17">
        <v>0.15217606631752501</v>
      </c>
      <c r="BO383" s="17">
        <v>8.9748467066738405E-2</v>
      </c>
      <c r="BP383" s="17"/>
      <c r="BQ383" s="17">
        <v>0.104972455547774</v>
      </c>
      <c r="BR383" s="17">
        <v>8.1293369472469998E-2</v>
      </c>
    </row>
    <row r="384" spans="2:70" x14ac:dyDescent="0.35">
      <c r="B384" t="s">
        <v>245</v>
      </c>
      <c r="C384" s="17">
        <v>8.8428542249028699E-2</v>
      </c>
      <c r="D384" s="17">
        <v>9.9206220545837706E-2</v>
      </c>
      <c r="E384" s="17">
        <v>7.6881882551170302E-2</v>
      </c>
      <c r="F384" s="17"/>
      <c r="G384" s="17">
        <v>6.2791500055108307E-2</v>
      </c>
      <c r="H384" s="17">
        <v>6.39657520012063E-2</v>
      </c>
      <c r="I384" s="17">
        <v>0.13041650666558799</v>
      </c>
      <c r="J384" s="17">
        <v>0.15771501229325</v>
      </c>
      <c r="K384" s="17">
        <v>9.1664031055847403E-2</v>
      </c>
      <c r="L384" s="17">
        <v>2.9838321444670399E-2</v>
      </c>
      <c r="M384" s="17"/>
      <c r="N384" s="17">
        <v>9.8517290184228695E-2</v>
      </c>
      <c r="O384" s="17">
        <v>6.8366727637657998E-2</v>
      </c>
      <c r="P384" s="17">
        <v>8.8346685829984006E-2</v>
      </c>
      <c r="Q384" s="17">
        <v>9.8650978428590094E-2</v>
      </c>
      <c r="R384" s="17"/>
      <c r="S384" s="17">
        <v>9.0093276318177207E-2</v>
      </c>
      <c r="T384" s="17">
        <v>6.8776793303297001E-2</v>
      </c>
      <c r="U384" s="17">
        <v>8.1755813844154604E-2</v>
      </c>
      <c r="V384" s="17">
        <v>7.0991021936727502E-2</v>
      </c>
      <c r="W384" s="17">
        <v>0.100142666022704</v>
      </c>
      <c r="X384" s="17">
        <v>9.4931631236414696E-2</v>
      </c>
      <c r="Y384" s="17">
        <v>7.4762516190081396E-2</v>
      </c>
      <c r="Z384" s="17">
        <v>0.128514985357223</v>
      </c>
      <c r="AA384" s="17">
        <v>9.4115368706007299E-2</v>
      </c>
      <c r="AB384" s="17">
        <v>0.10345943510194799</v>
      </c>
      <c r="AC384" s="17">
        <v>8.6387140742085006E-2</v>
      </c>
      <c r="AD384" s="17">
        <v>0.110429351265626</v>
      </c>
      <c r="AE384" s="17"/>
      <c r="AF384" s="17">
        <v>9.6847879918795204E-2</v>
      </c>
      <c r="AG384" s="17">
        <v>9.0151355778256198E-2</v>
      </c>
      <c r="AH384" s="17">
        <v>8.1792983013240103E-2</v>
      </c>
      <c r="AI384" s="17"/>
      <c r="AJ384" s="17">
        <v>8.9915424574140507E-2</v>
      </c>
      <c r="AK384" s="17">
        <v>8.9741340821939297E-2</v>
      </c>
      <c r="AL384" s="17">
        <v>7.4911455262112098E-2</v>
      </c>
      <c r="AM384" s="17">
        <v>0.134409247345045</v>
      </c>
      <c r="AN384" s="17">
        <v>8.5839037611032995E-2</v>
      </c>
      <c r="AO384" s="17"/>
      <c r="AP384" s="17">
        <v>9.1778269069813095E-2</v>
      </c>
      <c r="AQ384" s="17">
        <v>8.6115444565870405E-2</v>
      </c>
      <c r="AR384" s="17">
        <v>9.6377479951614095E-2</v>
      </c>
      <c r="AS384" s="17"/>
      <c r="AT384" s="17">
        <v>9.0010161430833402E-2</v>
      </c>
      <c r="AU384" s="17">
        <v>0.10510088394285</v>
      </c>
      <c r="AV384" s="17">
        <v>7.7089193933112907E-2</v>
      </c>
      <c r="AW384" s="17">
        <v>7.4510202086263799E-2</v>
      </c>
      <c r="AX384" s="17">
        <v>0.10837289894013</v>
      </c>
      <c r="AY384" s="17"/>
      <c r="AZ384" s="17">
        <v>3.4588303544098503E-2</v>
      </c>
      <c r="BA384" s="17">
        <v>7.9501681514657405E-2</v>
      </c>
      <c r="BB384" s="17">
        <v>7.1379096267492406E-2</v>
      </c>
      <c r="BC384" s="17">
        <v>8.5035900916620499E-2</v>
      </c>
      <c r="BD384" s="17">
        <v>8.4898563000099195E-2</v>
      </c>
      <c r="BE384" s="17">
        <v>6.3499490756273202E-2</v>
      </c>
      <c r="BF384" s="17">
        <v>0.10644273714017</v>
      </c>
      <c r="BG384" s="17">
        <v>9.0877639127204798E-2</v>
      </c>
      <c r="BH384" s="17">
        <v>5.9917691626572997E-2</v>
      </c>
      <c r="BI384" s="17">
        <v>8.6966090788922701E-2</v>
      </c>
      <c r="BJ384" s="17">
        <v>0.10284187533754</v>
      </c>
      <c r="BK384" s="17">
        <v>0.14833234859605299</v>
      </c>
      <c r="BL384" s="17">
        <v>0.12978939754683799</v>
      </c>
      <c r="BM384" s="17">
        <v>9.7640072331558095E-2</v>
      </c>
      <c r="BN384" s="17">
        <v>6.12242837307614E-2</v>
      </c>
      <c r="BO384" s="17">
        <v>0.10714845473146201</v>
      </c>
      <c r="BP384" s="17"/>
      <c r="BQ384" s="17">
        <v>9.9469271737012102E-2</v>
      </c>
      <c r="BR384" s="17">
        <v>8.4102415130267505E-2</v>
      </c>
    </row>
    <row r="385" spans="2:70" x14ac:dyDescent="0.35">
      <c r="B385" t="s">
        <v>246</v>
      </c>
      <c r="C385" s="17">
        <v>8.0011787789531205E-2</v>
      </c>
      <c r="D385" s="17">
        <v>0.128157602822602</v>
      </c>
      <c r="E385" s="17">
        <v>3.3326010165723202E-2</v>
      </c>
      <c r="F385" s="17"/>
      <c r="G385" s="17">
        <v>5.6367683071315303E-2</v>
      </c>
      <c r="H385" s="17">
        <v>4.0289060820239302E-2</v>
      </c>
      <c r="I385" s="17">
        <v>8.5752651354934997E-2</v>
      </c>
      <c r="J385" s="17">
        <v>0.103623810422709</v>
      </c>
      <c r="K385" s="17">
        <v>0.110618679162433</v>
      </c>
      <c r="L385" s="17">
        <v>8.1902868974296605E-2</v>
      </c>
      <c r="M385" s="17"/>
      <c r="N385" s="17">
        <v>0.10718236830814699</v>
      </c>
      <c r="O385" s="17">
        <v>9.5912499597047798E-2</v>
      </c>
      <c r="P385" s="17">
        <v>5.0220723501871602E-2</v>
      </c>
      <c r="Q385" s="17">
        <v>5.57985299396421E-2</v>
      </c>
      <c r="R385" s="17"/>
      <c r="S385" s="17">
        <v>6.5245863569891593E-2</v>
      </c>
      <c r="T385" s="17">
        <v>7.5737074334945198E-2</v>
      </c>
      <c r="U385" s="17">
        <v>8.4071017744788604E-2</v>
      </c>
      <c r="V385" s="17">
        <v>5.8186822804080801E-2</v>
      </c>
      <c r="W385" s="17">
        <v>0.114007370063077</v>
      </c>
      <c r="X385" s="17">
        <v>6.3597725069825195E-2</v>
      </c>
      <c r="Y385" s="17">
        <v>8.1930571293964402E-2</v>
      </c>
      <c r="Z385" s="17">
        <v>9.45685911534134E-2</v>
      </c>
      <c r="AA385" s="17">
        <v>0.10076095251959299</v>
      </c>
      <c r="AB385" s="17">
        <v>6.8829702987065894E-2</v>
      </c>
      <c r="AC385" s="17">
        <v>7.25530077807158E-2</v>
      </c>
      <c r="AD385" s="17">
        <v>0.134988993606732</v>
      </c>
      <c r="AE385" s="17"/>
      <c r="AF385" s="17">
        <v>8.59010380236509E-2</v>
      </c>
      <c r="AG385" s="17">
        <v>9.6215425913540806E-2</v>
      </c>
      <c r="AH385" s="17">
        <v>2.99619972156451E-2</v>
      </c>
      <c r="AI385" s="17"/>
      <c r="AJ385" s="17">
        <v>8.0627700445200304E-2</v>
      </c>
      <c r="AK385" s="17">
        <v>8.2935417406016898E-2</v>
      </c>
      <c r="AL385" s="17">
        <v>0.12527692647913699</v>
      </c>
      <c r="AM385" s="17">
        <v>0.17670252459412999</v>
      </c>
      <c r="AN385" s="17">
        <v>4.1666367340028702E-2</v>
      </c>
      <c r="AO385" s="17"/>
      <c r="AP385" s="17">
        <v>8.2755013085818202E-2</v>
      </c>
      <c r="AQ385" s="17">
        <v>8.6626621597282405E-2</v>
      </c>
      <c r="AR385" s="17">
        <v>0.12988519673451901</v>
      </c>
      <c r="AS385" s="17"/>
      <c r="AT385" s="17">
        <v>5.8983288946750603E-2</v>
      </c>
      <c r="AU385" s="17">
        <v>7.9407206489106305E-2</v>
      </c>
      <c r="AV385" s="17">
        <v>9.7389642011100605E-2</v>
      </c>
      <c r="AW385" s="17">
        <v>8.8238731647916402E-2</v>
      </c>
      <c r="AX385" s="17">
        <v>9.8797724976667306E-2</v>
      </c>
      <c r="AY385" s="17"/>
      <c r="AZ385" s="17">
        <v>8.3001054107413402E-2</v>
      </c>
      <c r="BA385" s="17">
        <v>2.6000781730749999E-2</v>
      </c>
      <c r="BB385" s="17">
        <v>3.8413795150541802E-2</v>
      </c>
      <c r="BC385" s="17">
        <v>8.2971048464410196E-2</v>
      </c>
      <c r="BD385" s="17">
        <v>8.1978379582090102E-2</v>
      </c>
      <c r="BE385" s="17">
        <v>7.31922861508119E-2</v>
      </c>
      <c r="BF385" s="17">
        <v>8.06706685930106E-2</v>
      </c>
      <c r="BG385" s="17">
        <v>8.1085726294521404E-2</v>
      </c>
      <c r="BH385" s="17">
        <v>8.3069072376509207E-2</v>
      </c>
      <c r="BI385" s="17">
        <v>0.115873620441381</v>
      </c>
      <c r="BJ385" s="17">
        <v>7.6313140876724903E-2</v>
      </c>
      <c r="BK385" s="17">
        <v>7.2524772124067299E-2</v>
      </c>
      <c r="BL385" s="17">
        <v>0.100177596196369</v>
      </c>
      <c r="BM385" s="17">
        <v>0.15134330331708401</v>
      </c>
      <c r="BN385" s="17">
        <v>0.116630007060742</v>
      </c>
      <c r="BO385" s="17">
        <v>0.132063903996572</v>
      </c>
      <c r="BP385" s="17"/>
      <c r="BQ385" s="17">
        <v>9.04780607326688E-2</v>
      </c>
      <c r="BR385" s="17">
        <v>7.5992571840186707E-2</v>
      </c>
    </row>
    <row r="386" spans="2:70" x14ac:dyDescent="0.35">
      <c r="B386" t="s">
        <v>247</v>
      </c>
      <c r="C386" s="17">
        <v>5.6327863852301902E-2</v>
      </c>
      <c r="D386" s="17">
        <v>6.5941781154379694E-2</v>
      </c>
      <c r="E386" s="17">
        <v>4.6659942867413297E-2</v>
      </c>
      <c r="F386" s="17"/>
      <c r="G386" s="17">
        <v>3.0878588459588002E-2</v>
      </c>
      <c r="H386" s="17">
        <v>5.6356304818941098E-2</v>
      </c>
      <c r="I386" s="17">
        <v>4.2024552329476897E-2</v>
      </c>
      <c r="J386" s="17">
        <v>4.4189643212313702E-2</v>
      </c>
      <c r="K386" s="17">
        <v>6.9256397771663702E-2</v>
      </c>
      <c r="L386" s="17">
        <v>8.5169490889717994E-2</v>
      </c>
      <c r="M386" s="17"/>
      <c r="N386" s="17">
        <v>5.3230688888928603E-2</v>
      </c>
      <c r="O386" s="17">
        <v>5.2188580880500497E-2</v>
      </c>
      <c r="P386" s="17">
        <v>6.6477182284377906E-2</v>
      </c>
      <c r="Q386" s="17">
        <v>5.4640775233168903E-2</v>
      </c>
      <c r="R386" s="17"/>
      <c r="S386" s="17">
        <v>6.1480621538318798E-2</v>
      </c>
      <c r="T386" s="17">
        <v>4.4001914309183501E-2</v>
      </c>
      <c r="U386" s="17">
        <v>6.5759273447448793E-2</v>
      </c>
      <c r="V386" s="17">
        <v>8.6453067744615905E-2</v>
      </c>
      <c r="W386" s="17">
        <v>7.2454761189185798E-2</v>
      </c>
      <c r="X386" s="17">
        <v>4.3308053835024299E-2</v>
      </c>
      <c r="Y386" s="17">
        <v>5.2108452727704403E-2</v>
      </c>
      <c r="Z386" s="17">
        <v>5.30344885402637E-2</v>
      </c>
      <c r="AA386" s="17">
        <v>4.0982740237210998E-2</v>
      </c>
      <c r="AB386" s="17">
        <v>5.9890979244651601E-2</v>
      </c>
      <c r="AC386" s="17">
        <v>5.4637969655591E-2</v>
      </c>
      <c r="AD386" s="17">
        <v>3.5768246825940299E-2</v>
      </c>
      <c r="AE386" s="17"/>
      <c r="AF386" s="17">
        <v>8.6506914821217903E-2</v>
      </c>
      <c r="AG386" s="17">
        <v>4.24755350055682E-2</v>
      </c>
      <c r="AH386" s="17">
        <v>3.9831777989834602E-2</v>
      </c>
      <c r="AI386" s="17"/>
      <c r="AJ386" s="17">
        <v>7.0549259160482894E-2</v>
      </c>
      <c r="AK386" s="17">
        <v>5.26244555375718E-2</v>
      </c>
      <c r="AL386" s="17">
        <v>4.3186999541708897E-2</v>
      </c>
      <c r="AM386" s="17">
        <v>7.5387912096050599E-2</v>
      </c>
      <c r="AN386" s="17">
        <v>4.6540958533445101E-2</v>
      </c>
      <c r="AO386" s="17"/>
      <c r="AP386" s="17">
        <v>7.9913352606479901E-2</v>
      </c>
      <c r="AQ386" s="17">
        <v>5.2688397461971299E-2</v>
      </c>
      <c r="AR386" s="17">
        <v>3.3131604668614201E-2</v>
      </c>
      <c r="AS386" s="17"/>
      <c r="AT386" s="17">
        <v>5.9112437027337698E-2</v>
      </c>
      <c r="AU386" s="17">
        <v>5.6065253685511497E-2</v>
      </c>
      <c r="AV386" s="17">
        <v>5.2295449474235998E-2</v>
      </c>
      <c r="AW386" s="17">
        <v>4.7488542280244198E-2</v>
      </c>
      <c r="AX386" s="17">
        <v>3.02678425582486E-2</v>
      </c>
      <c r="AY386" s="17"/>
      <c r="AZ386" s="17">
        <v>0</v>
      </c>
      <c r="BA386" s="17">
        <v>5.6885303050088001E-2</v>
      </c>
      <c r="BB386" s="17">
        <v>7.5951033962325207E-2</v>
      </c>
      <c r="BC386" s="17">
        <v>7.5544550433913796E-2</v>
      </c>
      <c r="BD386" s="17">
        <v>3.9986187632671803E-2</v>
      </c>
      <c r="BE386" s="17">
        <v>4.9286564835967099E-2</v>
      </c>
      <c r="BF386" s="17">
        <v>6.9619273512760899E-2</v>
      </c>
      <c r="BG386" s="17">
        <v>4.9720245434975198E-2</v>
      </c>
      <c r="BH386" s="17">
        <v>3.9536781923360603E-2</v>
      </c>
      <c r="BI386" s="17">
        <v>5.58686386148428E-2</v>
      </c>
      <c r="BJ386" s="17">
        <v>6.4468616370861501E-2</v>
      </c>
      <c r="BK386" s="17">
        <v>6.3465109333394401E-2</v>
      </c>
      <c r="BL386" s="17">
        <v>5.0360196216681502E-2</v>
      </c>
      <c r="BM386" s="17">
        <v>4.3765698851327597E-2</v>
      </c>
      <c r="BN386" s="17">
        <v>7.2278480381147703E-2</v>
      </c>
      <c r="BO386" s="17">
        <v>5.0221187099088301E-2</v>
      </c>
      <c r="BP386" s="17"/>
      <c r="BQ386" s="17">
        <v>5.7864224493430101E-2</v>
      </c>
      <c r="BR386" s="17">
        <v>5.5595003074735201E-2</v>
      </c>
    </row>
    <row r="387" spans="2:70" x14ac:dyDescent="0.35">
      <c r="B387" t="s">
        <v>248</v>
      </c>
      <c r="C387" s="17">
        <v>5.1419332734857097E-2</v>
      </c>
      <c r="D387" s="17">
        <v>6.5783930218953901E-2</v>
      </c>
      <c r="E387" s="17">
        <v>3.7151404533756899E-2</v>
      </c>
      <c r="F387" s="17"/>
      <c r="G387" s="17">
        <v>3.1089167934573898E-2</v>
      </c>
      <c r="H387" s="17">
        <v>4.8687253009828901E-2</v>
      </c>
      <c r="I387" s="17">
        <v>6.6872332524939807E-2</v>
      </c>
      <c r="J387" s="17">
        <v>6.2492745221891501E-2</v>
      </c>
      <c r="K387" s="17">
        <v>4.1151421981274201E-2</v>
      </c>
      <c r="L387" s="17">
        <v>5.1198772747542302E-2</v>
      </c>
      <c r="M387" s="17"/>
      <c r="N387" s="17">
        <v>6.4770793758900602E-2</v>
      </c>
      <c r="O387" s="17">
        <v>4.8558815196580798E-2</v>
      </c>
      <c r="P387" s="17">
        <v>4.8779591659019898E-2</v>
      </c>
      <c r="Q387" s="17">
        <v>4.2034477014712399E-2</v>
      </c>
      <c r="R387" s="17"/>
      <c r="S387" s="17">
        <v>0.143489873016969</v>
      </c>
      <c r="T387" s="17">
        <v>4.7462504588732198E-2</v>
      </c>
      <c r="U387" s="17">
        <v>1.9732000453444001E-2</v>
      </c>
      <c r="V387" s="17">
        <v>4.9182482883182103E-2</v>
      </c>
      <c r="W387" s="17">
        <v>3.3860125084025201E-2</v>
      </c>
      <c r="X387" s="17">
        <v>2.86416104118822E-2</v>
      </c>
      <c r="Y387" s="17">
        <v>3.0130388723966901E-2</v>
      </c>
      <c r="Z387" s="17">
        <v>4.5752088812735701E-2</v>
      </c>
      <c r="AA387" s="17">
        <v>4.3625660999052802E-2</v>
      </c>
      <c r="AB387" s="17">
        <v>3.3029686485269397E-2</v>
      </c>
      <c r="AC387" s="17">
        <v>2.7088054726159001E-2</v>
      </c>
      <c r="AD387" s="17">
        <v>4.3200251561071198E-2</v>
      </c>
      <c r="AE387" s="17"/>
      <c r="AF387" s="17">
        <v>5.0465439276492101E-2</v>
      </c>
      <c r="AG387" s="17">
        <v>6.1546152717746702E-2</v>
      </c>
      <c r="AH387" s="17">
        <v>3.5842528756728997E-2</v>
      </c>
      <c r="AI387" s="17"/>
      <c r="AJ387" s="17">
        <v>4.8297541938649401E-2</v>
      </c>
      <c r="AK387" s="17">
        <v>6.1816821787297402E-2</v>
      </c>
      <c r="AL387" s="17">
        <v>7.8360415660045896E-2</v>
      </c>
      <c r="AM387" s="17">
        <v>8.3951464862019001E-2</v>
      </c>
      <c r="AN387" s="17">
        <v>3.5877077796603402E-2</v>
      </c>
      <c r="AO387" s="17"/>
      <c r="AP387" s="17">
        <v>3.81506643682245E-2</v>
      </c>
      <c r="AQ387" s="17">
        <v>6.2274402946501502E-2</v>
      </c>
      <c r="AR387" s="17">
        <v>5.6436609461725497E-2</v>
      </c>
      <c r="AS387" s="17"/>
      <c r="AT387" s="17">
        <v>3.8993850440073599E-2</v>
      </c>
      <c r="AU387" s="17">
        <v>3.7047657820996803E-2</v>
      </c>
      <c r="AV387" s="17">
        <v>6.3694030453939496E-2</v>
      </c>
      <c r="AW387" s="17">
        <v>7.4886377887389097E-2</v>
      </c>
      <c r="AX387" s="17">
        <v>6.6016196068438199E-2</v>
      </c>
      <c r="AY387" s="17"/>
      <c r="AZ387" s="17">
        <v>3.4745346538703099E-2</v>
      </c>
      <c r="BA387" s="17">
        <v>5.0563970075850603E-2</v>
      </c>
      <c r="BB387" s="17">
        <v>4.9661741366876601E-2</v>
      </c>
      <c r="BC387" s="17">
        <v>4.4103059004392799E-2</v>
      </c>
      <c r="BD387" s="17">
        <v>3.2549791996390298E-2</v>
      </c>
      <c r="BE387" s="17">
        <v>6.5611281753338496E-2</v>
      </c>
      <c r="BF387" s="17">
        <v>4.1522998084029601E-2</v>
      </c>
      <c r="BG387" s="17">
        <v>3.1852851233464201E-2</v>
      </c>
      <c r="BH387" s="17">
        <v>5.6315691893392701E-2</v>
      </c>
      <c r="BI387" s="17">
        <v>6.4924871458581904E-2</v>
      </c>
      <c r="BJ387" s="17">
        <v>4.3907043893125303E-2</v>
      </c>
      <c r="BK387" s="17">
        <v>9.3739354248102896E-2</v>
      </c>
      <c r="BL387" s="17">
        <v>4.3098365658322001E-2</v>
      </c>
      <c r="BM387" s="17">
        <v>3.1275014545368199E-2</v>
      </c>
      <c r="BN387" s="17">
        <v>4.2097593907709098E-2</v>
      </c>
      <c r="BO387" s="17">
        <v>8.0409335369177104E-2</v>
      </c>
      <c r="BP387" s="17"/>
      <c r="BQ387" s="17">
        <v>7.1544142785361295E-2</v>
      </c>
      <c r="BR387" s="17">
        <v>4.2275681613760198E-2</v>
      </c>
    </row>
    <row r="388" spans="2:70" x14ac:dyDescent="0.35">
      <c r="B388" t="s">
        <v>249</v>
      </c>
      <c r="C388" s="17">
        <v>4.7989025429781097E-2</v>
      </c>
      <c r="D388" s="17">
        <v>5.7686840686935803E-2</v>
      </c>
      <c r="E388" s="17">
        <v>3.8792384818441203E-2</v>
      </c>
      <c r="F388" s="17"/>
      <c r="G388" s="17">
        <v>7.6413078206925306E-2</v>
      </c>
      <c r="H388" s="17">
        <v>0.10289739321406501</v>
      </c>
      <c r="I388" s="17">
        <v>7.6229666016938605E-2</v>
      </c>
      <c r="J388" s="17">
        <v>3.1342006880458601E-2</v>
      </c>
      <c r="K388" s="17">
        <v>7.2367331684460197E-3</v>
      </c>
      <c r="L388" s="17">
        <v>3.9510026581812503E-3</v>
      </c>
      <c r="M388" s="17"/>
      <c r="N388" s="17">
        <v>4.1989923293688301E-2</v>
      </c>
      <c r="O388" s="17">
        <v>5.0781885046694598E-2</v>
      </c>
      <c r="P388" s="17">
        <v>6.6064655598877406E-2</v>
      </c>
      <c r="Q388" s="17">
        <v>3.58183525649758E-2</v>
      </c>
      <c r="R388" s="17"/>
      <c r="S388" s="17">
        <v>7.8290353021830905E-2</v>
      </c>
      <c r="T388" s="17">
        <v>3.6399639689798299E-2</v>
      </c>
      <c r="U388" s="17">
        <v>2.7088145439195601E-2</v>
      </c>
      <c r="V388" s="17">
        <v>2.8640111652083799E-2</v>
      </c>
      <c r="W388" s="17">
        <v>4.3242845812561201E-2</v>
      </c>
      <c r="X388" s="17">
        <v>6.9976465475787702E-2</v>
      </c>
      <c r="Y388" s="17">
        <v>7.0240506899433203E-2</v>
      </c>
      <c r="Z388" s="17">
        <v>3.51230866315487E-2</v>
      </c>
      <c r="AA388" s="17">
        <v>4.47734447965384E-2</v>
      </c>
      <c r="AB388" s="17">
        <v>2.5376839997156699E-2</v>
      </c>
      <c r="AC388" s="17">
        <v>5.4811237166788797E-2</v>
      </c>
      <c r="AD388" s="17">
        <v>4.9768290623591498E-2</v>
      </c>
      <c r="AE388" s="17"/>
      <c r="AF388" s="17">
        <v>3.1951376280670803E-2</v>
      </c>
      <c r="AG388" s="17">
        <v>4.5205816609288199E-2</v>
      </c>
      <c r="AH388" s="17">
        <v>6.2272097430196197E-2</v>
      </c>
      <c r="AI388" s="17"/>
      <c r="AJ388" s="17">
        <v>3.0246859032339202E-2</v>
      </c>
      <c r="AK388" s="17">
        <v>7.0410142932496006E-2</v>
      </c>
      <c r="AL388" s="17">
        <v>2.8513863560284899E-2</v>
      </c>
      <c r="AM388" s="17">
        <v>0</v>
      </c>
      <c r="AN388" s="17">
        <v>5.2583969387608301E-2</v>
      </c>
      <c r="AO388" s="17"/>
      <c r="AP388" s="17">
        <v>4.7455566545557798E-2</v>
      </c>
      <c r="AQ388" s="17">
        <v>6.2944914121498399E-2</v>
      </c>
      <c r="AR388" s="17">
        <v>3.3091615463515099E-2</v>
      </c>
      <c r="AS388" s="17"/>
      <c r="AT388" s="17">
        <v>3.8511352442160501E-2</v>
      </c>
      <c r="AU388" s="17">
        <v>5.7928615773853602E-2</v>
      </c>
      <c r="AV388" s="17">
        <v>4.3915245500991101E-2</v>
      </c>
      <c r="AW388" s="17">
        <v>8.3182223788727097E-2</v>
      </c>
      <c r="AX388" s="17">
        <v>3.8895675359897602E-2</v>
      </c>
      <c r="AY388" s="17"/>
      <c r="AZ388" s="17">
        <v>8.13858308166307E-2</v>
      </c>
      <c r="BA388" s="17">
        <v>3.3748798223241602E-2</v>
      </c>
      <c r="BB388" s="17">
        <v>4.10313683389689E-2</v>
      </c>
      <c r="BC388" s="17">
        <v>2.4709878969642898E-2</v>
      </c>
      <c r="BD388" s="17">
        <v>5.4054435525667299E-2</v>
      </c>
      <c r="BE388" s="17">
        <v>4.08230423064719E-2</v>
      </c>
      <c r="BF388" s="17">
        <v>6.9142866303370104E-2</v>
      </c>
      <c r="BG388" s="17">
        <v>6.6663915647169503E-2</v>
      </c>
      <c r="BH388" s="17">
        <v>4.4399875947255002E-2</v>
      </c>
      <c r="BI388" s="17">
        <v>3.6540091528781501E-2</v>
      </c>
      <c r="BJ388" s="17">
        <v>3.3868363068860201E-2</v>
      </c>
      <c r="BK388" s="17">
        <v>8.8166343217301296E-2</v>
      </c>
      <c r="BL388" s="17">
        <v>4.6149787565702503E-2</v>
      </c>
      <c r="BM388" s="17">
        <v>3.9125443612014102E-2</v>
      </c>
      <c r="BN388" s="17">
        <v>1.08991273439531E-2</v>
      </c>
      <c r="BO388" s="17">
        <v>8.1833215176949095E-2</v>
      </c>
      <c r="BP388" s="17"/>
      <c r="BQ388" s="17">
        <v>6.3419740622910406E-2</v>
      </c>
      <c r="BR388" s="17">
        <v>3.9209443230764203E-2</v>
      </c>
    </row>
    <row r="389" spans="2:70" x14ac:dyDescent="0.35">
      <c r="B389" t="s">
        <v>250</v>
      </c>
      <c r="C389" s="17">
        <v>4.42248414414236E-2</v>
      </c>
      <c r="D389" s="17">
        <v>5.1617016295884902E-2</v>
      </c>
      <c r="E389" s="17">
        <v>3.6801135023628702E-2</v>
      </c>
      <c r="F389" s="17"/>
      <c r="G389" s="17">
        <v>4.9770520302425597E-2</v>
      </c>
      <c r="H389" s="17">
        <v>7.2781990763186102E-2</v>
      </c>
      <c r="I389" s="17">
        <v>5.9164947318797803E-2</v>
      </c>
      <c r="J389" s="17">
        <v>2.81338410495784E-2</v>
      </c>
      <c r="K389" s="17">
        <v>2.7402651595809999E-2</v>
      </c>
      <c r="L389" s="17">
        <v>3.0058467886689699E-2</v>
      </c>
      <c r="M389" s="17"/>
      <c r="N389" s="17">
        <v>5.7939148584482202E-2</v>
      </c>
      <c r="O389" s="17">
        <v>3.5861288480508603E-2</v>
      </c>
      <c r="P389" s="17">
        <v>5.4835239328647901E-2</v>
      </c>
      <c r="Q389" s="17">
        <v>2.8043360370278599E-2</v>
      </c>
      <c r="R389" s="17"/>
      <c r="S389" s="17">
        <v>8.2268950266327801E-2</v>
      </c>
      <c r="T389" s="17">
        <v>3.8468008494449597E-2</v>
      </c>
      <c r="U389" s="17">
        <v>1.93493094847032E-2</v>
      </c>
      <c r="V389" s="17">
        <v>4.6061609429301098E-2</v>
      </c>
      <c r="W389" s="17">
        <v>5.98843068894244E-2</v>
      </c>
      <c r="X389" s="17">
        <v>3.5339841249945297E-2</v>
      </c>
      <c r="Y389" s="17">
        <v>2.95324624663371E-2</v>
      </c>
      <c r="Z389" s="17">
        <v>3.1350430541569801E-2</v>
      </c>
      <c r="AA389" s="17">
        <v>4.1393850262786101E-2</v>
      </c>
      <c r="AB389" s="17">
        <v>3.8880917284645398E-2</v>
      </c>
      <c r="AC389" s="17">
        <v>4.9610417021873701E-2</v>
      </c>
      <c r="AD389" s="17">
        <v>2.2036257526249301E-2</v>
      </c>
      <c r="AE389" s="17"/>
      <c r="AF389" s="17">
        <v>3.2571706454074E-2</v>
      </c>
      <c r="AG389" s="17">
        <v>5.7757236393538101E-2</v>
      </c>
      <c r="AH389" s="17">
        <v>4.11884470892145E-2</v>
      </c>
      <c r="AI389" s="17"/>
      <c r="AJ389" s="17">
        <v>4.1214456179373797E-2</v>
      </c>
      <c r="AK389" s="17">
        <v>5.3401113867661498E-2</v>
      </c>
      <c r="AL389" s="17">
        <v>7.1761431810935999E-2</v>
      </c>
      <c r="AM389" s="17">
        <v>5.3315116937491802E-2</v>
      </c>
      <c r="AN389" s="17">
        <v>2.8351567585901599E-2</v>
      </c>
      <c r="AO389" s="17"/>
      <c r="AP389" s="17">
        <v>4.8371305990036098E-2</v>
      </c>
      <c r="AQ389" s="17">
        <v>5.8469973044147999E-2</v>
      </c>
      <c r="AR389" s="17">
        <v>4.5576533248075701E-2</v>
      </c>
      <c r="AS389" s="17"/>
      <c r="AT389" s="17">
        <v>2.6636667835461501E-2</v>
      </c>
      <c r="AU389" s="17">
        <v>3.13851310453553E-2</v>
      </c>
      <c r="AV389" s="17">
        <v>6.0868633147557603E-2</v>
      </c>
      <c r="AW389" s="17">
        <v>7.0414142272778799E-2</v>
      </c>
      <c r="AX389" s="17">
        <v>0.10433117858988</v>
      </c>
      <c r="AY389" s="17"/>
      <c r="AZ389" s="17">
        <v>4.1728413090335703E-2</v>
      </c>
      <c r="BA389" s="17">
        <v>3.7875406240331998E-2</v>
      </c>
      <c r="BB389" s="17">
        <v>3.5567864604897803E-2</v>
      </c>
      <c r="BC389" s="17">
        <v>3.8712777605341801E-2</v>
      </c>
      <c r="BD389" s="17">
        <v>5.2935782533848397E-2</v>
      </c>
      <c r="BE389" s="17">
        <v>3.2967616428260502E-2</v>
      </c>
      <c r="BF389" s="17">
        <v>4.37639382227831E-2</v>
      </c>
      <c r="BG389" s="17">
        <v>2.6333209266855801E-2</v>
      </c>
      <c r="BH389" s="17">
        <v>2.18478622303095E-2</v>
      </c>
      <c r="BI389" s="17">
        <v>4.9527668862214103E-2</v>
      </c>
      <c r="BJ389" s="17">
        <v>2.82403583654958E-2</v>
      </c>
      <c r="BK389" s="17">
        <v>7.5713052801803502E-2</v>
      </c>
      <c r="BL389" s="17">
        <v>8.6659165072167199E-2</v>
      </c>
      <c r="BM389" s="17">
        <v>5.0401317160956902E-2</v>
      </c>
      <c r="BN389" s="17">
        <v>7.7777307694586906E-2</v>
      </c>
      <c r="BO389" s="17">
        <v>9.4472686044116294E-2</v>
      </c>
      <c r="BP389" s="17"/>
      <c r="BQ389" s="17">
        <v>8.52049185462114E-2</v>
      </c>
      <c r="BR389" s="17">
        <v>2.46400629536822E-2</v>
      </c>
    </row>
    <row r="390" spans="2:70" x14ac:dyDescent="0.35">
      <c r="B390" t="s">
        <v>251</v>
      </c>
      <c r="C390" s="17">
        <v>2.83366825145158E-2</v>
      </c>
      <c r="D390" s="17">
        <v>3.7745361058374297E-2</v>
      </c>
      <c r="E390" s="17">
        <v>1.92958455358525E-2</v>
      </c>
      <c r="F390" s="17"/>
      <c r="G390" s="17">
        <v>3.7540662883004401E-2</v>
      </c>
      <c r="H390" s="17">
        <v>3.9752573897773501E-2</v>
      </c>
      <c r="I390" s="17">
        <v>2.3574277909598301E-2</v>
      </c>
      <c r="J390" s="17">
        <v>2.1578689105867601E-2</v>
      </c>
      <c r="K390" s="17">
        <v>2.04120978537372E-2</v>
      </c>
      <c r="L390" s="17">
        <v>2.8252629436313299E-2</v>
      </c>
      <c r="M390" s="17"/>
      <c r="N390" s="17">
        <v>3.4382675870188097E-2</v>
      </c>
      <c r="O390" s="17">
        <v>2.6751620124853E-2</v>
      </c>
      <c r="P390" s="17">
        <v>2.4308889249142599E-2</v>
      </c>
      <c r="Q390" s="17">
        <v>2.7092217220023401E-2</v>
      </c>
      <c r="R390" s="17"/>
      <c r="S390" s="17">
        <v>2.80940054193414E-2</v>
      </c>
      <c r="T390" s="17">
        <v>4.5807176448305698E-3</v>
      </c>
      <c r="U390" s="17">
        <v>6.1053542670007899E-3</v>
      </c>
      <c r="V390" s="17">
        <v>8.9812397092878995E-3</v>
      </c>
      <c r="W390" s="17">
        <v>1.29534728305403E-2</v>
      </c>
      <c r="X390" s="17">
        <v>1.13501274938768E-2</v>
      </c>
      <c r="Y390" s="17">
        <v>9.7465710917197992E-3</v>
      </c>
      <c r="Z390" s="17">
        <v>1.21290774814288E-2</v>
      </c>
      <c r="AA390" s="17">
        <v>4.25775765690124E-3</v>
      </c>
      <c r="AB390" s="17">
        <v>0.20649568094963899</v>
      </c>
      <c r="AC390" s="17">
        <v>0</v>
      </c>
      <c r="AD390" s="17">
        <v>1.12852200212869E-2</v>
      </c>
      <c r="AE390" s="17"/>
      <c r="AF390" s="17">
        <v>1.9677986284575701E-2</v>
      </c>
      <c r="AG390" s="17">
        <v>3.7579746162113001E-2</v>
      </c>
      <c r="AH390" s="17">
        <v>1.80309344187531E-2</v>
      </c>
      <c r="AI390" s="17"/>
      <c r="AJ390" s="17">
        <v>2.0492086763330902E-2</v>
      </c>
      <c r="AK390" s="17">
        <v>2.8500835786455798E-2</v>
      </c>
      <c r="AL390" s="17">
        <v>3.82408960727691E-2</v>
      </c>
      <c r="AM390" s="17">
        <v>2.05955184454794E-2</v>
      </c>
      <c r="AN390" s="17">
        <v>1.07649190820418E-2</v>
      </c>
      <c r="AO390" s="17"/>
      <c r="AP390" s="17">
        <v>2.4977577126262699E-2</v>
      </c>
      <c r="AQ390" s="17">
        <v>2.85099025733184E-2</v>
      </c>
      <c r="AR390" s="17">
        <v>5.6596605450213201E-2</v>
      </c>
      <c r="AS390" s="17"/>
      <c r="AT390" s="17">
        <v>1.5973834984286599E-2</v>
      </c>
      <c r="AU390" s="17">
        <v>1.86016700425824E-2</v>
      </c>
      <c r="AV390" s="17">
        <v>3.43255271745143E-2</v>
      </c>
      <c r="AW390" s="17">
        <v>5.4353160757403797E-2</v>
      </c>
      <c r="AX390" s="17">
        <v>7.3357420663535802E-2</v>
      </c>
      <c r="AY390" s="17"/>
      <c r="AZ390" s="17">
        <v>3.18282842067436E-2</v>
      </c>
      <c r="BA390" s="17">
        <v>2.8940668951799801E-2</v>
      </c>
      <c r="BB390" s="17">
        <v>2.2591245766697798E-2</v>
      </c>
      <c r="BC390" s="17">
        <v>2.20481379246402E-2</v>
      </c>
      <c r="BD390" s="17">
        <v>2.2987803280374201E-2</v>
      </c>
      <c r="BE390" s="17">
        <v>3.12490318922257E-2</v>
      </c>
      <c r="BF390" s="17">
        <v>3.6570259880725701E-2</v>
      </c>
      <c r="BG390" s="17">
        <v>2.06692506943233E-2</v>
      </c>
      <c r="BH390" s="17">
        <v>3.1440412459346999E-2</v>
      </c>
      <c r="BI390" s="17">
        <v>3.0871463286443999E-2</v>
      </c>
      <c r="BJ390" s="17">
        <v>2.6143948220745301E-2</v>
      </c>
      <c r="BK390" s="17">
        <v>3.9673267221679499E-2</v>
      </c>
      <c r="BL390" s="17">
        <v>1.69817387454274E-2</v>
      </c>
      <c r="BM390" s="17">
        <v>4.1212926795652499E-2</v>
      </c>
      <c r="BN390" s="17">
        <v>2.8392824145635102E-2</v>
      </c>
      <c r="BO390" s="17">
        <v>6.5177029553792898E-2</v>
      </c>
      <c r="BP390" s="17"/>
      <c r="BQ390" s="17">
        <v>4.70806833566405E-2</v>
      </c>
      <c r="BR390" s="17">
        <v>1.9235483823551499E-2</v>
      </c>
    </row>
    <row r="391" spans="2:70" x14ac:dyDescent="0.35">
      <c r="B391" t="s">
        <v>252</v>
      </c>
      <c r="C391" s="17">
        <v>0.14609811863001901</v>
      </c>
      <c r="D391" s="17">
        <v>0.17654908102703401</v>
      </c>
      <c r="E391" s="17">
        <v>0.116153418068684</v>
      </c>
      <c r="F391" s="17"/>
      <c r="G391" s="17">
        <v>5.62445481319091E-2</v>
      </c>
      <c r="H391" s="17">
        <v>6.1714530885870401E-2</v>
      </c>
      <c r="I391" s="17">
        <v>0.12058300449539899</v>
      </c>
      <c r="J391" s="17">
        <v>0.16334032372145799</v>
      </c>
      <c r="K391" s="17">
        <v>0.20199060312557299</v>
      </c>
      <c r="L391" s="17">
        <v>0.23906827226810101</v>
      </c>
      <c r="M391" s="17"/>
      <c r="N391" s="17">
        <v>0.16600872111572501</v>
      </c>
      <c r="O391" s="17">
        <v>0.15707165010969501</v>
      </c>
      <c r="P391" s="17">
        <v>0.109714384884551</v>
      </c>
      <c r="Q391" s="17">
        <v>0.14534296653863099</v>
      </c>
      <c r="R391" s="17"/>
      <c r="S391" s="17">
        <v>0.100125484870138</v>
      </c>
      <c r="T391" s="17">
        <v>0.151827890040592</v>
      </c>
      <c r="U391" s="17">
        <v>0.15447577118066899</v>
      </c>
      <c r="V391" s="17">
        <v>0.15276285141852</v>
      </c>
      <c r="W391" s="17">
        <v>0.11968207464580199</v>
      </c>
      <c r="X391" s="17">
        <v>0.11030996748008599</v>
      </c>
      <c r="Y391" s="17">
        <v>0.16524545934325399</v>
      </c>
      <c r="Z391" s="17">
        <v>0.142848486668716</v>
      </c>
      <c r="AA391" s="17">
        <v>0.151547660286003</v>
      </c>
      <c r="AB391" s="17">
        <v>0.192189474865506</v>
      </c>
      <c r="AC391" s="17">
        <v>0.134985601797209</v>
      </c>
      <c r="AD391" s="17">
        <v>0.27146059266879702</v>
      </c>
      <c r="AE391" s="17"/>
      <c r="AF391" s="17">
        <v>0.16664828231071199</v>
      </c>
      <c r="AG391" s="17">
        <v>0.158135770538613</v>
      </c>
      <c r="AH391" s="17">
        <v>0.10425609685991399</v>
      </c>
      <c r="AI391" s="17"/>
      <c r="AJ391" s="17">
        <v>0.159116343621377</v>
      </c>
      <c r="AK391" s="17">
        <v>0.1120186865481</v>
      </c>
      <c r="AL391" s="17">
        <v>0.1970245805245</v>
      </c>
      <c r="AM391" s="17">
        <v>0.15996058881161701</v>
      </c>
      <c r="AN391" s="17">
        <v>0.131462781715765</v>
      </c>
      <c r="AO391" s="17"/>
      <c r="AP391" s="17">
        <v>0.136667542744664</v>
      </c>
      <c r="AQ391" s="17">
        <v>0.120293600229301</v>
      </c>
      <c r="AR391" s="17">
        <v>0.135145884902302</v>
      </c>
      <c r="AS391" s="17"/>
      <c r="AT391" s="17">
        <v>0.13802716794283501</v>
      </c>
      <c r="AU391" s="17">
        <v>0.143942335249994</v>
      </c>
      <c r="AV391" s="17">
        <v>0.15941029511975399</v>
      </c>
      <c r="AW391" s="17">
        <v>0.122317026064861</v>
      </c>
      <c r="AX391" s="17">
        <v>0.110995899581083</v>
      </c>
      <c r="AY391" s="17"/>
      <c r="AZ391" s="17">
        <v>0.111525084242118</v>
      </c>
      <c r="BA391" s="17">
        <v>0.10034483255217699</v>
      </c>
      <c r="BB391" s="17">
        <v>0.109182638422875</v>
      </c>
      <c r="BC391" s="17">
        <v>0.15219018385555999</v>
      </c>
      <c r="BD391" s="17">
        <v>0.16147838366426601</v>
      </c>
      <c r="BE391" s="17">
        <v>0.15828596865601799</v>
      </c>
      <c r="BF391" s="17">
        <v>0.17142784259612101</v>
      </c>
      <c r="BG391" s="17">
        <v>0.116151818477837</v>
      </c>
      <c r="BH391" s="17">
        <v>0.15558892837775401</v>
      </c>
      <c r="BI391" s="17">
        <v>0.14649849713340199</v>
      </c>
      <c r="BJ391" s="17">
        <v>0.124765774253493</v>
      </c>
      <c r="BK391" s="17">
        <v>0.173763829625289</v>
      </c>
      <c r="BL391" s="17">
        <v>0.145397722525901</v>
      </c>
      <c r="BM391" s="17">
        <v>0.150633416171328</v>
      </c>
      <c r="BN391" s="17">
        <v>0.20536622647237401</v>
      </c>
      <c r="BO391" s="17">
        <v>0.117410007431997</v>
      </c>
      <c r="BP391" s="17"/>
      <c r="BQ391" s="17">
        <v>0.145433222981798</v>
      </c>
      <c r="BR391" s="17">
        <v>0.148991617087849</v>
      </c>
    </row>
    <row r="392" spans="2:70" x14ac:dyDescent="0.35">
      <c r="B392" t="s">
        <v>130</v>
      </c>
      <c r="C392" s="17">
        <v>2.8258204198361999E-2</v>
      </c>
      <c r="D392" s="17">
        <v>2.9301024311921199E-2</v>
      </c>
      <c r="E392" s="17">
        <v>2.7419349627955201E-2</v>
      </c>
      <c r="F392" s="17"/>
      <c r="G392" s="17">
        <v>2.7526414606827601E-2</v>
      </c>
      <c r="H392" s="17">
        <v>3.8790266807247502E-2</v>
      </c>
      <c r="I392" s="17">
        <v>2.7441662481624302E-2</v>
      </c>
      <c r="J392" s="17">
        <v>2.7925964747036E-2</v>
      </c>
      <c r="K392" s="17">
        <v>2.51447883304068E-2</v>
      </c>
      <c r="L392" s="17">
        <v>2.32096100175135E-2</v>
      </c>
      <c r="M392" s="17"/>
      <c r="N392" s="17">
        <v>2.7363947771655101E-2</v>
      </c>
      <c r="O392" s="17">
        <v>2.8588016000513101E-2</v>
      </c>
      <c r="P392" s="17">
        <v>1.8309295844263399E-2</v>
      </c>
      <c r="Q392" s="17">
        <v>3.8525069708038602E-2</v>
      </c>
      <c r="R392" s="17"/>
      <c r="S392" s="17">
        <v>3.18261305105055E-2</v>
      </c>
      <c r="T392" s="17">
        <v>2.0801482036453399E-2</v>
      </c>
      <c r="U392" s="17">
        <v>2.2175955400116999E-2</v>
      </c>
      <c r="V392" s="17">
        <v>3.08019559176319E-2</v>
      </c>
      <c r="W392" s="17">
        <v>3.7252760533257698E-2</v>
      </c>
      <c r="X392" s="17">
        <v>2.87238827355479E-2</v>
      </c>
      <c r="Y392" s="17">
        <v>2.7024635221879499E-2</v>
      </c>
      <c r="Z392" s="17">
        <v>2.22086008683735E-2</v>
      </c>
      <c r="AA392" s="17">
        <v>2.42987066644684E-2</v>
      </c>
      <c r="AB392" s="17">
        <v>3.4499989172274398E-2</v>
      </c>
      <c r="AC392" s="17">
        <v>2.93832952276066E-2</v>
      </c>
      <c r="AD392" s="17">
        <v>3.6286184508622699E-2</v>
      </c>
      <c r="AE392" s="17"/>
      <c r="AF392" s="17">
        <v>2.02479843945205E-2</v>
      </c>
      <c r="AG392" s="17">
        <v>2.6466562894259301E-2</v>
      </c>
      <c r="AH392" s="17">
        <v>4.8747712149915197E-2</v>
      </c>
      <c r="AI392" s="17"/>
      <c r="AJ392" s="17">
        <v>2.4599848039017599E-2</v>
      </c>
      <c r="AK392" s="17">
        <v>2.22773503714884E-2</v>
      </c>
      <c r="AL392" s="17">
        <v>1.6738269123948799E-2</v>
      </c>
      <c r="AM392" s="17">
        <v>2.6914887758827499E-2</v>
      </c>
      <c r="AN392" s="17">
        <v>4.7434648723863999E-2</v>
      </c>
      <c r="AO392" s="17"/>
      <c r="AP392" s="17">
        <v>2.1899935881080499E-2</v>
      </c>
      <c r="AQ392" s="17">
        <v>2.1943804151340601E-2</v>
      </c>
      <c r="AR392" s="17">
        <v>2.00668974623497E-2</v>
      </c>
      <c r="AS392" s="17"/>
      <c r="AT392" s="17">
        <v>2.8163946053875202E-2</v>
      </c>
      <c r="AU392" s="17">
        <v>2.75985828942709E-2</v>
      </c>
      <c r="AV392" s="17">
        <v>2.74184941568563E-2</v>
      </c>
      <c r="AW392" s="17">
        <v>4.6682934480825999E-2</v>
      </c>
      <c r="AX392" s="17">
        <v>0</v>
      </c>
      <c r="AY392" s="17"/>
      <c r="AZ392" s="17">
        <v>0</v>
      </c>
      <c r="BA392" s="17">
        <v>4.2548431010902103E-2</v>
      </c>
      <c r="BB392" s="17">
        <v>4.38855419242088E-2</v>
      </c>
      <c r="BC392" s="17">
        <v>2.2602057137464101E-2</v>
      </c>
      <c r="BD392" s="17">
        <v>3.2051699946760402E-2</v>
      </c>
      <c r="BE392" s="17">
        <v>1.8397249712081499E-2</v>
      </c>
      <c r="BF392" s="17">
        <v>2.1340029221332799E-2</v>
      </c>
      <c r="BG392" s="17">
        <v>3.9889062849201198E-2</v>
      </c>
      <c r="BH392" s="17">
        <v>7.8424782958343899E-3</v>
      </c>
      <c r="BI392" s="17">
        <v>1.8551017647783202E-2</v>
      </c>
      <c r="BJ392" s="17">
        <v>3.7005495328603401E-2</v>
      </c>
      <c r="BK392" s="17">
        <v>2.4166023484293302E-2</v>
      </c>
      <c r="BL392" s="17">
        <v>1.7077396794894499E-2</v>
      </c>
      <c r="BM392" s="17">
        <v>3.06618713934242E-2</v>
      </c>
      <c r="BN392" s="17">
        <v>3.48347025216484E-2</v>
      </c>
      <c r="BO392" s="17">
        <v>1.9728146124011602E-2</v>
      </c>
      <c r="BP392" s="17"/>
      <c r="BQ392" s="17">
        <v>1.7611519469284801E-2</v>
      </c>
      <c r="BR392" s="17">
        <v>3.1072039520086601E-2</v>
      </c>
    </row>
    <row r="393" spans="2:70" x14ac:dyDescent="0.35">
      <c r="B393" t="s">
        <v>94</v>
      </c>
      <c r="C393" s="17">
        <v>8.5410352807168896E-3</v>
      </c>
      <c r="D393" s="17">
        <v>7.7684695683343302E-3</v>
      </c>
      <c r="E393" s="17">
        <v>9.3540080999505292E-3</v>
      </c>
      <c r="F393" s="17"/>
      <c r="G393" s="17">
        <v>2.08136375040406E-2</v>
      </c>
      <c r="H393" s="17">
        <v>1.00069160652427E-2</v>
      </c>
      <c r="I393" s="17">
        <v>6.0925148735580404E-3</v>
      </c>
      <c r="J393" s="17">
        <v>8.1915873550319693E-3</v>
      </c>
      <c r="K393" s="17">
        <v>4.1226519104197402E-3</v>
      </c>
      <c r="L393" s="17">
        <v>5.0446708446622596E-3</v>
      </c>
      <c r="M393" s="17"/>
      <c r="N393" s="17">
        <v>3.5727992614151501E-3</v>
      </c>
      <c r="O393" s="17">
        <v>6.2591290317967098E-3</v>
      </c>
      <c r="P393" s="17">
        <v>1.49676898253198E-2</v>
      </c>
      <c r="Q393" s="17">
        <v>1.09891305108351E-2</v>
      </c>
      <c r="R393" s="17"/>
      <c r="S393" s="17">
        <v>4.6145546446420696E-3</v>
      </c>
      <c r="T393" s="17">
        <v>1.25070821666513E-2</v>
      </c>
      <c r="U393" s="17">
        <v>6.09046000093283E-3</v>
      </c>
      <c r="V393" s="17">
        <v>3.8059880332601201E-3</v>
      </c>
      <c r="W393" s="17">
        <v>8.5702133965035593E-3</v>
      </c>
      <c r="X393" s="17">
        <v>1.2480436874184E-2</v>
      </c>
      <c r="Y393" s="17">
        <v>9.9195779506201995E-3</v>
      </c>
      <c r="Z393" s="17">
        <v>5.9595973859758499E-3</v>
      </c>
      <c r="AA393" s="17">
        <v>1.1006592159879701E-2</v>
      </c>
      <c r="AB393" s="17">
        <v>9.9499255561943407E-3</v>
      </c>
      <c r="AC393" s="17">
        <v>1.1147622199692E-2</v>
      </c>
      <c r="AD393" s="17">
        <v>0</v>
      </c>
      <c r="AE393" s="17"/>
      <c r="AF393" s="17">
        <v>6.1227509886694204E-3</v>
      </c>
      <c r="AG393" s="17">
        <v>3.14101866572059E-3</v>
      </c>
      <c r="AH393" s="17">
        <v>2.2181003325547101E-2</v>
      </c>
      <c r="AI393" s="17"/>
      <c r="AJ393" s="17">
        <v>2.3904190279702099E-3</v>
      </c>
      <c r="AK393" s="17">
        <v>5.5783179399654199E-3</v>
      </c>
      <c r="AL393" s="17">
        <v>0</v>
      </c>
      <c r="AM393" s="17">
        <v>0</v>
      </c>
      <c r="AN393" s="17">
        <v>2.2528004789800202E-2</v>
      </c>
      <c r="AO393" s="17"/>
      <c r="AP393" s="17">
        <v>1.70756029789476E-3</v>
      </c>
      <c r="AQ393" s="17">
        <v>4.4947040357314798E-3</v>
      </c>
      <c r="AR393" s="17">
        <v>1.17190305123021E-2</v>
      </c>
      <c r="AS393" s="17"/>
      <c r="AT393" s="17">
        <v>1.06309908589323E-2</v>
      </c>
      <c r="AU393" s="17">
        <v>1.0458568373565199E-2</v>
      </c>
      <c r="AV393" s="17">
        <v>9.2059122666362601E-3</v>
      </c>
      <c r="AW393" s="17">
        <v>2.59099094248474E-3</v>
      </c>
      <c r="AX393" s="17">
        <v>1.7927365757020398E-2</v>
      </c>
      <c r="AY393" s="17"/>
      <c r="AZ393" s="17">
        <v>0</v>
      </c>
      <c r="BA393" s="17">
        <v>7.1298557180449699E-3</v>
      </c>
      <c r="BB393" s="17">
        <v>1.3794666884411499E-2</v>
      </c>
      <c r="BC393" s="17">
        <v>1.0031479816486799E-2</v>
      </c>
      <c r="BD393" s="17">
        <v>5.89484203169375E-3</v>
      </c>
      <c r="BE393" s="17">
        <v>1.1446353388162699E-2</v>
      </c>
      <c r="BF393" s="17">
        <v>1.90603380562516E-2</v>
      </c>
      <c r="BG393" s="17">
        <v>0</v>
      </c>
      <c r="BH393" s="17">
        <v>1.38074539649327E-2</v>
      </c>
      <c r="BI393" s="17">
        <v>9.7120114285246407E-3</v>
      </c>
      <c r="BJ393" s="17">
        <v>8.2943684482225995E-3</v>
      </c>
      <c r="BK393" s="17">
        <v>5.9612018331283703E-3</v>
      </c>
      <c r="BL393" s="17">
        <v>0</v>
      </c>
      <c r="BM393" s="17">
        <v>0</v>
      </c>
      <c r="BN393" s="17">
        <v>0</v>
      </c>
      <c r="BO393" s="17">
        <v>0</v>
      </c>
      <c r="BP393" s="17"/>
      <c r="BQ393" s="17">
        <v>8.7309469295086799E-3</v>
      </c>
      <c r="BR393" s="17">
        <v>7.9479338879699796E-3</v>
      </c>
    </row>
    <row r="394" spans="2:70" x14ac:dyDescent="0.35">
      <c r="C394" s="17"/>
      <c r="D394" s="17"/>
      <c r="E394" s="17"/>
      <c r="F394" s="17"/>
      <c r="G394" s="17"/>
      <c r="H394" s="17"/>
      <c r="I394" s="17"/>
      <c r="J394" s="17"/>
      <c r="K394" s="17"/>
      <c r="L394" s="17"/>
      <c r="M394" s="17"/>
      <c r="N394" s="17"/>
      <c r="O394" s="17"/>
      <c r="P394" s="17"/>
      <c r="Q394" s="17"/>
      <c r="R394" s="17"/>
      <c r="S394" s="17"/>
      <c r="T394" s="17"/>
      <c r="U394" s="17"/>
      <c r="V394" s="17"/>
      <c r="W394" s="17"/>
      <c r="X394" s="17"/>
      <c r="Y394" s="17"/>
      <c r="Z394" s="17"/>
      <c r="AA394" s="17"/>
      <c r="AB394" s="17"/>
      <c r="AC394" s="17"/>
      <c r="AD394" s="17"/>
      <c r="AE394" s="17"/>
      <c r="AF394" s="17"/>
      <c r="AG394" s="17"/>
      <c r="AH394" s="17"/>
      <c r="AI394" s="17"/>
      <c r="AJ394" s="17"/>
      <c r="AK394" s="17"/>
      <c r="AL394" s="17"/>
      <c r="AM394" s="17"/>
      <c r="AN394" s="17"/>
      <c r="AO394" s="17"/>
      <c r="AP394" s="17"/>
      <c r="AQ394" s="17"/>
      <c r="AR394" s="17"/>
      <c r="AS394" s="17"/>
      <c r="AT394" s="17"/>
      <c r="AU394" s="17"/>
      <c r="AV394" s="17"/>
      <c r="AW394" s="17"/>
      <c r="AX394" s="17"/>
      <c r="AY394" s="17"/>
      <c r="AZ394" s="17"/>
      <c r="BA394" s="17"/>
      <c r="BB394" s="17"/>
      <c r="BC394" s="17"/>
      <c r="BD394" s="17"/>
      <c r="BE394" s="17"/>
      <c r="BF394" s="17"/>
      <c r="BG394" s="17"/>
      <c r="BH394" s="17"/>
      <c r="BI394" s="17"/>
      <c r="BJ394" s="17"/>
      <c r="BK394" s="17"/>
      <c r="BL394" s="17"/>
      <c r="BM394" s="17"/>
      <c r="BN394" s="17"/>
      <c r="BO394" s="17"/>
      <c r="BP394" s="17"/>
      <c r="BQ394" s="17"/>
      <c r="BR394" s="17"/>
    </row>
    <row r="395" spans="2:70" x14ac:dyDescent="0.35">
      <c r="B395" s="6" t="s">
        <v>268</v>
      </c>
      <c r="C395" s="17"/>
      <c r="D395" s="17"/>
      <c r="E395" s="17"/>
      <c r="F395" s="17"/>
      <c r="G395" s="17"/>
      <c r="H395" s="17"/>
      <c r="I395" s="17"/>
      <c r="J395" s="17"/>
      <c r="K395" s="17"/>
      <c r="L395" s="17"/>
      <c r="M395" s="17"/>
      <c r="N395" s="17"/>
      <c r="O395" s="17"/>
      <c r="P395" s="17"/>
      <c r="Q395" s="17"/>
      <c r="R395" s="17"/>
      <c r="S395" s="17"/>
      <c r="T395" s="17"/>
      <c r="U395" s="17"/>
      <c r="V395" s="17"/>
      <c r="W395" s="17"/>
      <c r="X395" s="17"/>
      <c r="Y395" s="17"/>
      <c r="Z395" s="17"/>
      <c r="AA395" s="17"/>
      <c r="AB395" s="17"/>
      <c r="AC395" s="17"/>
      <c r="AD395" s="17"/>
      <c r="AE395" s="17"/>
      <c r="AF395" s="17"/>
      <c r="AG395" s="17"/>
      <c r="AH395" s="17"/>
      <c r="AI395" s="17"/>
      <c r="AJ395" s="17"/>
      <c r="AK395" s="17"/>
      <c r="AL395" s="17"/>
      <c r="AM395" s="17"/>
      <c r="AN395" s="17"/>
      <c r="AO395" s="17"/>
      <c r="AP395" s="17"/>
      <c r="AQ395" s="17"/>
      <c r="AR395" s="17"/>
      <c r="AS395" s="17"/>
      <c r="AT395" s="17"/>
      <c r="AU395" s="17"/>
      <c r="AV395" s="17"/>
      <c r="AW395" s="17"/>
      <c r="AX395" s="17"/>
      <c r="AY395" s="17"/>
      <c r="AZ395" s="17"/>
      <c r="BA395" s="17"/>
      <c r="BB395" s="17"/>
      <c r="BC395" s="17"/>
      <c r="BD395" s="17"/>
      <c r="BE395" s="17"/>
      <c r="BF395" s="17"/>
      <c r="BG395" s="17"/>
      <c r="BH395" s="17"/>
      <c r="BI395" s="17"/>
      <c r="BJ395" s="17"/>
      <c r="BK395" s="17"/>
      <c r="BL395" s="17"/>
      <c r="BM395" s="17"/>
      <c r="BN395" s="17"/>
      <c r="BO395" s="17"/>
      <c r="BP395" s="17"/>
      <c r="BQ395" s="17"/>
      <c r="BR395" s="17"/>
    </row>
    <row r="396" spans="2:70" x14ac:dyDescent="0.35">
      <c r="B396" s="24" t="s">
        <v>97</v>
      </c>
      <c r="C396" s="17"/>
      <c r="D396" s="17"/>
      <c r="E396" s="17"/>
      <c r="F396" s="17"/>
      <c r="G396" s="17"/>
      <c r="H396" s="17"/>
      <c r="I396" s="17"/>
      <c r="J396" s="17"/>
      <c r="K396" s="17"/>
      <c r="L396" s="17"/>
      <c r="M396" s="17"/>
      <c r="N396" s="17"/>
      <c r="O396" s="17"/>
      <c r="P396" s="17"/>
      <c r="Q396" s="17"/>
      <c r="R396" s="17"/>
      <c r="S396" s="17"/>
      <c r="T396" s="17"/>
      <c r="U396" s="17"/>
      <c r="V396" s="17"/>
      <c r="W396" s="17"/>
      <c r="X396" s="17"/>
      <c r="Y396" s="17"/>
      <c r="Z396" s="17"/>
      <c r="AA396" s="17"/>
      <c r="AB396" s="17"/>
      <c r="AC396" s="17"/>
      <c r="AD396" s="17"/>
      <c r="AE396" s="17"/>
      <c r="AF396" s="17"/>
      <c r="AG396" s="17"/>
      <c r="AH396" s="17"/>
      <c r="AI396" s="17"/>
      <c r="AJ396" s="17"/>
      <c r="AK396" s="17"/>
      <c r="AL396" s="17"/>
      <c r="AM396" s="17"/>
      <c r="AN396" s="17"/>
      <c r="AO396" s="17"/>
      <c r="AP396" s="17"/>
      <c r="AQ396" s="17"/>
      <c r="AR396" s="17"/>
      <c r="AS396" s="17"/>
      <c r="AT396" s="17"/>
      <c r="AU396" s="17"/>
      <c r="AV396" s="17"/>
      <c r="AW396" s="17"/>
      <c r="AX396" s="17"/>
      <c r="AY396" s="17"/>
      <c r="AZ396" s="17"/>
      <c r="BA396" s="17"/>
      <c r="BB396" s="17"/>
      <c r="BC396" s="17"/>
      <c r="BD396" s="17"/>
      <c r="BE396" s="17"/>
      <c r="BF396" s="17"/>
      <c r="BG396" s="17"/>
      <c r="BH396" s="17"/>
      <c r="BI396" s="17"/>
      <c r="BJ396" s="17"/>
      <c r="BK396" s="17"/>
      <c r="BL396" s="17"/>
      <c r="BM396" s="17"/>
      <c r="BN396" s="17"/>
      <c r="BO396" s="17"/>
      <c r="BP396" s="17"/>
      <c r="BQ396" s="17"/>
      <c r="BR396" s="17"/>
    </row>
    <row r="397" spans="2:70" x14ac:dyDescent="0.35">
      <c r="B397" t="s">
        <v>255</v>
      </c>
      <c r="C397" s="17">
        <v>0.55972224454752795</v>
      </c>
      <c r="D397" s="17">
        <v>0.546933918877477</v>
      </c>
      <c r="E397" s="17">
        <v>0.57252099072464502</v>
      </c>
      <c r="F397" s="17"/>
      <c r="G397" s="17">
        <v>0.272791699742574</v>
      </c>
      <c r="H397" s="17">
        <v>0.40877987189252901</v>
      </c>
      <c r="I397" s="17">
        <v>0.56366450841935301</v>
      </c>
      <c r="J397" s="17">
        <v>0.63514154116239097</v>
      </c>
      <c r="K397" s="17">
        <v>0.68311451554907798</v>
      </c>
      <c r="L397" s="17">
        <v>0.72593489544525103</v>
      </c>
      <c r="M397" s="17"/>
      <c r="N397" s="17">
        <v>0.62468590645016897</v>
      </c>
      <c r="O397" s="17">
        <v>0.54249581499524502</v>
      </c>
      <c r="P397" s="17">
        <v>0.54249770696355004</v>
      </c>
      <c r="Q397" s="17">
        <v>0.52278014398153205</v>
      </c>
      <c r="R397" s="17"/>
      <c r="S397" s="17">
        <v>0.42388274993028202</v>
      </c>
      <c r="T397" s="17">
        <v>0.60485647107225904</v>
      </c>
      <c r="U397" s="17">
        <v>0.60256461541149098</v>
      </c>
      <c r="V397" s="17">
        <v>0.59248557069685803</v>
      </c>
      <c r="W397" s="17">
        <v>0.55482284886995104</v>
      </c>
      <c r="X397" s="17">
        <v>0.58482614300200697</v>
      </c>
      <c r="Y397" s="17">
        <v>0.58010655239502495</v>
      </c>
      <c r="Z397" s="17">
        <v>0.54926422276304798</v>
      </c>
      <c r="AA397" s="17">
        <v>0.55905420977056197</v>
      </c>
      <c r="AB397" s="17">
        <v>0.55720679737763101</v>
      </c>
      <c r="AC397" s="17">
        <v>0.60120793202151701</v>
      </c>
      <c r="AD397" s="17">
        <v>0.62226097125255997</v>
      </c>
      <c r="AE397" s="17"/>
      <c r="AF397" s="17">
        <v>0.63468821320629198</v>
      </c>
      <c r="AG397" s="17">
        <v>0.60000814704661398</v>
      </c>
      <c r="AH397" s="17">
        <v>0.43349107783002799</v>
      </c>
      <c r="AI397" s="17"/>
      <c r="AJ397" s="17">
        <v>0.65603895355984998</v>
      </c>
      <c r="AK397" s="17">
        <v>0.50465465720552805</v>
      </c>
      <c r="AL397" s="17">
        <v>0.60186022838160202</v>
      </c>
      <c r="AM397" s="17">
        <v>0.46726463527911699</v>
      </c>
      <c r="AN397" s="17">
        <v>0.45104127476558198</v>
      </c>
      <c r="AO397" s="17"/>
      <c r="AP397" s="17">
        <v>0.65154052639257098</v>
      </c>
      <c r="AQ397" s="17">
        <v>0.52823602688070503</v>
      </c>
      <c r="AR397" s="17">
        <v>0.54615561153936698</v>
      </c>
      <c r="AS397" s="17"/>
      <c r="AT397" s="17">
        <v>0.59445930386989698</v>
      </c>
      <c r="AU397" s="17">
        <v>0.55837964721330002</v>
      </c>
      <c r="AV397" s="17">
        <v>0.53705629557512002</v>
      </c>
      <c r="AW397" s="17">
        <v>0.50725010368072199</v>
      </c>
      <c r="AX397" s="17">
        <v>0.52861864706953499</v>
      </c>
      <c r="AY397" s="17"/>
      <c r="AZ397" s="17">
        <v>0.37559638738948298</v>
      </c>
      <c r="BA397" s="17">
        <v>0.395083332194899</v>
      </c>
      <c r="BB397" s="17">
        <v>0.57190109378515497</v>
      </c>
      <c r="BC397" s="17">
        <v>0.53926389977921496</v>
      </c>
      <c r="BD397" s="17">
        <v>0.50863347012421001</v>
      </c>
      <c r="BE397" s="17">
        <v>0.53444789996735498</v>
      </c>
      <c r="BF397" s="17">
        <v>0.59957300024691595</v>
      </c>
      <c r="BG397" s="17">
        <v>0.56223738970037895</v>
      </c>
      <c r="BH397" s="17">
        <v>0.59812681806714996</v>
      </c>
      <c r="BI397" s="17">
        <v>0.56882546368966902</v>
      </c>
      <c r="BJ397" s="17">
        <v>0.60804845647733696</v>
      </c>
      <c r="BK397" s="17">
        <v>0.62974639734926696</v>
      </c>
      <c r="BL397" s="17">
        <v>0.615873452239037</v>
      </c>
      <c r="BM397" s="17">
        <v>0.61957481789772695</v>
      </c>
      <c r="BN397" s="17">
        <v>0.60620595405048705</v>
      </c>
      <c r="BO397" s="17">
        <v>0.51002189234444795</v>
      </c>
      <c r="BP397" s="17"/>
      <c r="BQ397" s="17">
        <v>0.59765229664358399</v>
      </c>
      <c r="BR397" s="17">
        <v>0.55114179899967497</v>
      </c>
    </row>
    <row r="398" spans="2:70" x14ac:dyDescent="0.35">
      <c r="B398" t="s">
        <v>256</v>
      </c>
      <c r="C398" s="17">
        <v>0.47674551648148</v>
      </c>
      <c r="D398" s="17">
        <v>0.51215401371818003</v>
      </c>
      <c r="E398" s="17">
        <v>0.43997224637189702</v>
      </c>
      <c r="F398" s="17"/>
      <c r="G398" s="17">
        <v>0.63401894960257099</v>
      </c>
      <c r="H398" s="17">
        <v>0.60724217610004605</v>
      </c>
      <c r="I398" s="17">
        <v>0.58428258620808204</v>
      </c>
      <c r="J398" s="17">
        <v>0.47330607484666898</v>
      </c>
      <c r="K398" s="17">
        <v>0.37451903875527598</v>
      </c>
      <c r="L398" s="17">
        <v>0.24936155530298201</v>
      </c>
      <c r="M398" s="17"/>
      <c r="N398" s="17">
        <v>0.44778138135976497</v>
      </c>
      <c r="O398" s="17">
        <v>0.46386096361752799</v>
      </c>
      <c r="P398" s="17">
        <v>0.49694127031405699</v>
      </c>
      <c r="Q398" s="17">
        <v>0.50003907013664795</v>
      </c>
      <c r="R398" s="17"/>
      <c r="S398" s="17">
        <v>0.59253198601094503</v>
      </c>
      <c r="T398" s="17">
        <v>0.40762987442749099</v>
      </c>
      <c r="U398" s="17">
        <v>0.46168352441239602</v>
      </c>
      <c r="V398" s="17">
        <v>0.47093739111041599</v>
      </c>
      <c r="W398" s="17">
        <v>0.479482091356631</v>
      </c>
      <c r="X398" s="17">
        <v>0.49064724669030602</v>
      </c>
      <c r="Y398" s="17">
        <v>0.49600428982553202</v>
      </c>
      <c r="Z398" s="17">
        <v>0.444039550200657</v>
      </c>
      <c r="AA398" s="17">
        <v>0.42907929397274602</v>
      </c>
      <c r="AB398" s="17">
        <v>0.45034499316413301</v>
      </c>
      <c r="AC398" s="17">
        <v>0.48475155343909099</v>
      </c>
      <c r="AD398" s="17">
        <v>0.47795845583652002</v>
      </c>
      <c r="AE398" s="17"/>
      <c r="AF398" s="17">
        <v>0.39004925426277998</v>
      </c>
      <c r="AG398" s="17">
        <v>0.48005138978877199</v>
      </c>
      <c r="AH398" s="17">
        <v>0.55654039303673797</v>
      </c>
      <c r="AI398" s="17"/>
      <c r="AJ398" s="17">
        <v>0.36183943009699898</v>
      </c>
      <c r="AK398" s="17">
        <v>0.54093919365541299</v>
      </c>
      <c r="AL398" s="17">
        <v>0.43623666337633099</v>
      </c>
      <c r="AM398" s="17">
        <v>0.61763573513417902</v>
      </c>
      <c r="AN398" s="17">
        <v>0.58630836571256395</v>
      </c>
      <c r="AO398" s="17"/>
      <c r="AP398" s="17">
        <v>0.37185302511574497</v>
      </c>
      <c r="AQ398" s="17">
        <v>0.52332238824141797</v>
      </c>
      <c r="AR398" s="17">
        <v>0.49362786635311101</v>
      </c>
      <c r="AS398" s="17"/>
      <c r="AT398" s="17">
        <v>0.414699714717504</v>
      </c>
      <c r="AU398" s="17">
        <v>0.51805828356365202</v>
      </c>
      <c r="AV398" s="17">
        <v>0.50794305983133603</v>
      </c>
      <c r="AW398" s="17">
        <v>0.59688474578224904</v>
      </c>
      <c r="AX398" s="17">
        <v>0.46050524619576899</v>
      </c>
      <c r="AY398" s="17"/>
      <c r="AZ398" s="17">
        <v>0.54596035875835802</v>
      </c>
      <c r="BA398" s="17">
        <v>0.51389924492244698</v>
      </c>
      <c r="BB398" s="17">
        <v>0.469494723678064</v>
      </c>
      <c r="BC398" s="17">
        <v>0.43171509841406702</v>
      </c>
      <c r="BD398" s="17">
        <v>0.533128786841367</v>
      </c>
      <c r="BE398" s="17">
        <v>0.47754765502133001</v>
      </c>
      <c r="BF398" s="17">
        <v>0.50444035636261797</v>
      </c>
      <c r="BG398" s="17">
        <v>0.44834294048073797</v>
      </c>
      <c r="BH398" s="17">
        <v>0.478094466603878</v>
      </c>
      <c r="BI398" s="17">
        <v>0.53401942530231605</v>
      </c>
      <c r="BJ398" s="17">
        <v>0.44240978337351</v>
      </c>
      <c r="BK398" s="17">
        <v>0.47320366060220997</v>
      </c>
      <c r="BL398" s="17">
        <v>0.48756203053979702</v>
      </c>
      <c r="BM398" s="17">
        <v>0.38388407181873602</v>
      </c>
      <c r="BN398" s="17">
        <v>0.478438686436162</v>
      </c>
      <c r="BO398" s="17">
        <v>0.452343805570116</v>
      </c>
      <c r="BP398" s="17"/>
      <c r="BQ398" s="17">
        <v>0.51852542124321499</v>
      </c>
      <c r="BR398" s="17">
        <v>0.45315860999746699</v>
      </c>
    </row>
    <row r="399" spans="2:70" x14ac:dyDescent="0.35">
      <c r="B399" t="s">
        <v>257</v>
      </c>
      <c r="C399" s="17">
        <v>0.41130407392368501</v>
      </c>
      <c r="D399" s="17">
        <v>0.41923920402930698</v>
      </c>
      <c r="E399" s="17">
        <v>0.40364276950171402</v>
      </c>
      <c r="F399" s="17"/>
      <c r="G399" s="17">
        <v>0.74993232952376498</v>
      </c>
      <c r="H399" s="17">
        <v>0.62303000916580697</v>
      </c>
      <c r="I399" s="17">
        <v>0.453859160886177</v>
      </c>
      <c r="J399" s="17">
        <v>0.35715065756467601</v>
      </c>
      <c r="K399" s="17">
        <v>0.221188562438072</v>
      </c>
      <c r="L399" s="17">
        <v>0.15056850284311499</v>
      </c>
      <c r="M399" s="17"/>
      <c r="N399" s="17">
        <v>0.427832991910292</v>
      </c>
      <c r="O399" s="17">
        <v>0.38625325957372297</v>
      </c>
      <c r="P399" s="17">
        <v>0.44280930123434198</v>
      </c>
      <c r="Q399" s="17">
        <v>0.39313005341084101</v>
      </c>
      <c r="R399" s="17"/>
      <c r="S399" s="17">
        <v>0.546666838659981</v>
      </c>
      <c r="T399" s="17">
        <v>0.38713022913319101</v>
      </c>
      <c r="U399" s="17">
        <v>0.35555099817619201</v>
      </c>
      <c r="V399" s="17">
        <v>0.35668873587905398</v>
      </c>
      <c r="W399" s="17">
        <v>0.42323171099899898</v>
      </c>
      <c r="X399" s="17">
        <v>0.45304211687624402</v>
      </c>
      <c r="Y399" s="17">
        <v>0.35793016551352902</v>
      </c>
      <c r="Z399" s="17">
        <v>0.31828784858333498</v>
      </c>
      <c r="AA399" s="17">
        <v>0.41758881269596898</v>
      </c>
      <c r="AB399" s="17">
        <v>0.37257490331527499</v>
      </c>
      <c r="AC399" s="17">
        <v>0.36991891558511503</v>
      </c>
      <c r="AD399" s="17">
        <v>0.47202743829473198</v>
      </c>
      <c r="AE399" s="17"/>
      <c r="AF399" s="17">
        <v>0.27581342264685899</v>
      </c>
      <c r="AG399" s="17">
        <v>0.434569015281636</v>
      </c>
      <c r="AH399" s="17">
        <v>0.45476139649213398</v>
      </c>
      <c r="AI399" s="17"/>
      <c r="AJ399" s="17">
        <v>0.29105951068382102</v>
      </c>
      <c r="AK399" s="17">
        <v>0.49945681908001299</v>
      </c>
      <c r="AL399" s="17">
        <v>0.34030147403942301</v>
      </c>
      <c r="AM399" s="17">
        <v>0.59828924728746102</v>
      </c>
      <c r="AN399" s="17">
        <v>0.41584548102521102</v>
      </c>
      <c r="AO399" s="17"/>
      <c r="AP399" s="17">
        <v>0.321238450550558</v>
      </c>
      <c r="AQ399" s="17">
        <v>0.49018295641174198</v>
      </c>
      <c r="AR399" s="17">
        <v>0.40716767379602498</v>
      </c>
      <c r="AS399" s="17"/>
      <c r="AT399" s="17">
        <v>0.28730077490838102</v>
      </c>
      <c r="AU399" s="17">
        <v>0.47185180301077101</v>
      </c>
      <c r="AV399" s="17">
        <v>0.48400037385122902</v>
      </c>
      <c r="AW399" s="17">
        <v>0.500963541717238</v>
      </c>
      <c r="AX399" s="17">
        <v>0.447474258029535</v>
      </c>
      <c r="AY399" s="17"/>
      <c r="AZ399" s="17">
        <v>0.54568831457636902</v>
      </c>
      <c r="BA399" s="17">
        <v>0.37441272741905801</v>
      </c>
      <c r="BB399" s="17">
        <v>0.35165680578316899</v>
      </c>
      <c r="BC399" s="17">
        <v>0.35109163570200902</v>
      </c>
      <c r="BD399" s="17">
        <v>0.39135232782491602</v>
      </c>
      <c r="BE399" s="17">
        <v>0.364094411097659</v>
      </c>
      <c r="BF399" s="17">
        <v>0.41522159091451599</v>
      </c>
      <c r="BG399" s="17">
        <v>0.40700544276853001</v>
      </c>
      <c r="BH399" s="17">
        <v>0.42149515054235298</v>
      </c>
      <c r="BI399" s="17">
        <v>0.455440566532193</v>
      </c>
      <c r="BJ399" s="17">
        <v>0.496829616697194</v>
      </c>
      <c r="BK399" s="17">
        <v>0.39446122838373299</v>
      </c>
      <c r="BL399" s="17">
        <v>0.47282497177099297</v>
      </c>
      <c r="BM399" s="17">
        <v>0.51593564770706901</v>
      </c>
      <c r="BN399" s="17">
        <v>0.46317156126954401</v>
      </c>
      <c r="BO399" s="17">
        <v>0.50437219048957704</v>
      </c>
      <c r="BP399" s="17"/>
      <c r="BQ399" s="17">
        <v>0.44743958117689903</v>
      </c>
      <c r="BR399" s="17">
        <v>0.39292731714809598</v>
      </c>
    </row>
    <row r="400" spans="2:70" x14ac:dyDescent="0.35">
      <c r="B400" t="s">
        <v>258</v>
      </c>
      <c r="C400" s="17">
        <v>0.30833785170964301</v>
      </c>
      <c r="D400" s="17">
        <v>0.30397813939441898</v>
      </c>
      <c r="E400" s="17">
        <v>0.314055907751353</v>
      </c>
      <c r="F400" s="17"/>
      <c r="G400" s="17">
        <v>0.1974496961053</v>
      </c>
      <c r="H400" s="17">
        <v>0.24320301858548801</v>
      </c>
      <c r="I400" s="17">
        <v>0.29100286243624401</v>
      </c>
      <c r="J400" s="17">
        <v>0.33132392670073602</v>
      </c>
      <c r="K400" s="17">
        <v>0.37184653641718002</v>
      </c>
      <c r="L400" s="17">
        <v>0.38794807774024498</v>
      </c>
      <c r="M400" s="17"/>
      <c r="N400" s="17">
        <v>0.31343623148473798</v>
      </c>
      <c r="O400" s="17">
        <v>0.30024726665112</v>
      </c>
      <c r="P400" s="17">
        <v>0.30454365477073803</v>
      </c>
      <c r="Q400" s="17">
        <v>0.31466471511739602</v>
      </c>
      <c r="R400" s="17"/>
      <c r="S400" s="17">
        <v>0.270956779538709</v>
      </c>
      <c r="T400" s="17">
        <v>0.31014708520478901</v>
      </c>
      <c r="U400" s="17">
        <v>0.31102745265346199</v>
      </c>
      <c r="V400" s="17">
        <v>0.30267198842569798</v>
      </c>
      <c r="W400" s="17">
        <v>0.28758049556623499</v>
      </c>
      <c r="X400" s="17">
        <v>0.31625835964590798</v>
      </c>
      <c r="Y400" s="17">
        <v>0.31037895976723801</v>
      </c>
      <c r="Z400" s="17">
        <v>0.29643770679308801</v>
      </c>
      <c r="AA400" s="17">
        <v>0.32988723486875698</v>
      </c>
      <c r="AB400" s="17">
        <v>0.36135306469538198</v>
      </c>
      <c r="AC400" s="17">
        <v>0.32722948321455297</v>
      </c>
      <c r="AD400" s="17">
        <v>0.25023426200079502</v>
      </c>
      <c r="AE400" s="17"/>
      <c r="AF400" s="17">
        <v>0.33940972158250199</v>
      </c>
      <c r="AG400" s="17">
        <v>0.32393468842473999</v>
      </c>
      <c r="AH400" s="17">
        <v>0.247084626444078</v>
      </c>
      <c r="AI400" s="17"/>
      <c r="AJ400" s="17">
        <v>0.32440205737924599</v>
      </c>
      <c r="AK400" s="17">
        <v>0.330582654363266</v>
      </c>
      <c r="AL400" s="17">
        <v>0.31140781917961702</v>
      </c>
      <c r="AM400" s="17">
        <v>0.27825163975126599</v>
      </c>
      <c r="AN400" s="17">
        <v>0.27510821882069297</v>
      </c>
      <c r="AO400" s="17"/>
      <c r="AP400" s="17">
        <v>0.32765770276801798</v>
      </c>
      <c r="AQ400" s="17">
        <v>0.33062803698523502</v>
      </c>
      <c r="AR400" s="17">
        <v>0.28671308012756302</v>
      </c>
      <c r="AS400" s="17"/>
      <c r="AT400" s="17">
        <v>0.320832494283874</v>
      </c>
      <c r="AU400" s="17">
        <v>0.30058771688756603</v>
      </c>
      <c r="AV400" s="17">
        <v>0.28068752618974402</v>
      </c>
      <c r="AW400" s="17">
        <v>0.31894928363235803</v>
      </c>
      <c r="AX400" s="17">
        <v>0.28701907532105098</v>
      </c>
      <c r="AY400" s="17"/>
      <c r="AZ400" s="17">
        <v>0.29050148873632398</v>
      </c>
      <c r="BA400" s="17">
        <v>0.26526160667711601</v>
      </c>
      <c r="BB400" s="17">
        <v>0.34948296304757098</v>
      </c>
      <c r="BC400" s="17">
        <v>0.30223191449018399</v>
      </c>
      <c r="BD400" s="17">
        <v>0.31051584810223098</v>
      </c>
      <c r="BE400" s="17">
        <v>0.30308557056193702</v>
      </c>
      <c r="BF400" s="17">
        <v>0.35181986181656399</v>
      </c>
      <c r="BG400" s="17">
        <v>0.295941767201926</v>
      </c>
      <c r="BH400" s="17">
        <v>0.25260152505786498</v>
      </c>
      <c r="BI400" s="17">
        <v>0.26646766408967099</v>
      </c>
      <c r="BJ400" s="17">
        <v>0.29288073306006202</v>
      </c>
      <c r="BK400" s="17">
        <v>0.34202365405097501</v>
      </c>
      <c r="BL400" s="17">
        <v>0.34135034539450598</v>
      </c>
      <c r="BM400" s="17">
        <v>0.216266157804582</v>
      </c>
      <c r="BN400" s="17">
        <v>0.37540307871675599</v>
      </c>
      <c r="BO400" s="17">
        <v>0.29555904289839302</v>
      </c>
      <c r="BP400" s="17"/>
      <c r="BQ400" s="17">
        <v>0.36171972741632802</v>
      </c>
      <c r="BR400" s="17">
        <v>0.282632747143507</v>
      </c>
    </row>
    <row r="401" spans="2:70" x14ac:dyDescent="0.35">
      <c r="B401" t="s">
        <v>259</v>
      </c>
      <c r="C401" s="17">
        <v>0.242094334333012</v>
      </c>
      <c r="D401" s="17">
        <v>0.26217998582948698</v>
      </c>
      <c r="E401" s="17">
        <v>0.22124255315028801</v>
      </c>
      <c r="F401" s="17"/>
      <c r="G401" s="17">
        <v>0.107171260922111</v>
      </c>
      <c r="H401" s="17">
        <v>7.6669685779657396E-2</v>
      </c>
      <c r="I401" s="17">
        <v>0.16815239501351101</v>
      </c>
      <c r="J401" s="17">
        <v>0.29138171135560098</v>
      </c>
      <c r="K401" s="17">
        <v>0.365681111273439</v>
      </c>
      <c r="L401" s="17">
        <v>0.40376268785363501</v>
      </c>
      <c r="M401" s="17"/>
      <c r="N401" s="17">
        <v>0.25690722528281101</v>
      </c>
      <c r="O401" s="17">
        <v>0.23748620184691899</v>
      </c>
      <c r="P401" s="17">
        <v>0.200071953372506</v>
      </c>
      <c r="Q401" s="17">
        <v>0.26727980533676099</v>
      </c>
      <c r="R401" s="17"/>
      <c r="S401" s="17">
        <v>0.16119055595890799</v>
      </c>
      <c r="T401" s="17">
        <v>0.27188868357387402</v>
      </c>
      <c r="U401" s="17">
        <v>0.27999315840794697</v>
      </c>
      <c r="V401" s="17">
        <v>0.27184245404115898</v>
      </c>
      <c r="W401" s="17">
        <v>0.22797150854854401</v>
      </c>
      <c r="X401" s="17">
        <v>0.210894145471303</v>
      </c>
      <c r="Y401" s="17">
        <v>0.27934362370597599</v>
      </c>
      <c r="Z401" s="17">
        <v>0.26169602301150402</v>
      </c>
      <c r="AA401" s="17">
        <v>0.21425896426109201</v>
      </c>
      <c r="AB401" s="17">
        <v>0.30212480719519702</v>
      </c>
      <c r="AC401" s="17">
        <v>0.259710829667952</v>
      </c>
      <c r="AD401" s="17">
        <v>0.193850942205989</v>
      </c>
      <c r="AE401" s="17"/>
      <c r="AF401" s="17">
        <v>0.305083121734669</v>
      </c>
      <c r="AG401" s="17">
        <v>0.24726322677427401</v>
      </c>
      <c r="AH401" s="17">
        <v>0.14746300085787301</v>
      </c>
      <c r="AI401" s="17"/>
      <c r="AJ401" s="17">
        <v>0.28112644930380898</v>
      </c>
      <c r="AK401" s="17">
        <v>0.20018638557226201</v>
      </c>
      <c r="AL401" s="17">
        <v>0.31649385886787901</v>
      </c>
      <c r="AM401" s="17">
        <v>0.29633723914388099</v>
      </c>
      <c r="AN401" s="17">
        <v>0.189161737217798</v>
      </c>
      <c r="AO401" s="17"/>
      <c r="AP401" s="17">
        <v>0.25897408993233101</v>
      </c>
      <c r="AQ401" s="17">
        <v>0.21160928392158401</v>
      </c>
      <c r="AR401" s="17">
        <v>0.27266585019564799</v>
      </c>
      <c r="AS401" s="17"/>
      <c r="AT401" s="17">
        <v>0.26823334117282499</v>
      </c>
      <c r="AU401" s="17">
        <v>0.21792935304907499</v>
      </c>
      <c r="AV401" s="17">
        <v>0.21233981044712499</v>
      </c>
      <c r="AW401" s="17">
        <v>0.22901857284100399</v>
      </c>
      <c r="AX401" s="17">
        <v>0.34043727924018902</v>
      </c>
      <c r="AY401" s="17"/>
      <c r="AZ401" s="17">
        <v>0.24771666277245999</v>
      </c>
      <c r="BA401" s="17">
        <v>0.25593101325925899</v>
      </c>
      <c r="BB401" s="17">
        <v>0.30779943901840501</v>
      </c>
      <c r="BC401" s="17">
        <v>0.307349404850219</v>
      </c>
      <c r="BD401" s="17">
        <v>0.27626254385347099</v>
      </c>
      <c r="BE401" s="17">
        <v>0.25881487147500898</v>
      </c>
      <c r="BF401" s="17">
        <v>0.269807621997323</v>
      </c>
      <c r="BG401" s="17">
        <v>0.23779511781228599</v>
      </c>
      <c r="BH401" s="17">
        <v>0.2173744516842</v>
      </c>
      <c r="BI401" s="17">
        <v>0.16209542551240499</v>
      </c>
      <c r="BJ401" s="17">
        <v>0.16234895544919101</v>
      </c>
      <c r="BK401" s="17">
        <v>0.22771043671070301</v>
      </c>
      <c r="BL401" s="17">
        <v>0.173777007096031</v>
      </c>
      <c r="BM401" s="17">
        <v>0.20932761787541301</v>
      </c>
      <c r="BN401" s="17">
        <v>0.22208382156713599</v>
      </c>
      <c r="BO401" s="17">
        <v>0.19434581385778499</v>
      </c>
      <c r="BP401" s="17"/>
      <c r="BQ401" s="17">
        <v>0.28373397684278101</v>
      </c>
      <c r="BR401" s="17">
        <v>0.22560988797895601</v>
      </c>
    </row>
    <row r="402" spans="2:70" x14ac:dyDescent="0.35">
      <c r="B402" t="s">
        <v>260</v>
      </c>
      <c r="C402" s="17">
        <v>0.21189769688583701</v>
      </c>
      <c r="D402" s="17">
        <v>0.22405884967137699</v>
      </c>
      <c r="E402" s="17">
        <v>0.198363777851541</v>
      </c>
      <c r="F402" s="17"/>
      <c r="G402" s="17">
        <v>0.193337934755201</v>
      </c>
      <c r="H402" s="17">
        <v>0.17393476861426399</v>
      </c>
      <c r="I402" s="17">
        <v>0.21387281304127301</v>
      </c>
      <c r="J402" s="17">
        <v>0.206591721005877</v>
      </c>
      <c r="K402" s="17">
        <v>0.27019232523203102</v>
      </c>
      <c r="L402" s="17">
        <v>0.21879688893290999</v>
      </c>
      <c r="M402" s="17"/>
      <c r="N402" s="17">
        <v>0.27630275406654298</v>
      </c>
      <c r="O402" s="17">
        <v>0.23279414723143699</v>
      </c>
      <c r="P402" s="17">
        <v>0.169378152391301</v>
      </c>
      <c r="Q402" s="17">
        <v>0.157932738799649</v>
      </c>
      <c r="R402" s="17"/>
      <c r="S402" s="17">
        <v>0.18591413234362</v>
      </c>
      <c r="T402" s="17">
        <v>0.21670014224306799</v>
      </c>
      <c r="U402" s="17">
        <v>0.213750459801266</v>
      </c>
      <c r="V402" s="17">
        <v>0.204371439083122</v>
      </c>
      <c r="W402" s="17">
        <v>0.19057880230679999</v>
      </c>
      <c r="X402" s="17">
        <v>0.19890193665771699</v>
      </c>
      <c r="Y402" s="17">
        <v>0.18455901213609399</v>
      </c>
      <c r="Z402" s="17">
        <v>0.217207074620892</v>
      </c>
      <c r="AA402" s="17">
        <v>0.21181984824569</v>
      </c>
      <c r="AB402" s="17">
        <v>0.25367467267801602</v>
      </c>
      <c r="AC402" s="17">
        <v>0.23172906346147701</v>
      </c>
      <c r="AD402" s="17">
        <v>0.32683562701927399</v>
      </c>
      <c r="AE402" s="17"/>
      <c r="AF402" s="17">
        <v>0.206886392120427</v>
      </c>
      <c r="AG402" s="17">
        <v>0.24305900896910301</v>
      </c>
      <c r="AH402" s="17">
        <v>0.13844330169406099</v>
      </c>
      <c r="AI402" s="17"/>
      <c r="AJ402" s="17">
        <v>0.201952665915486</v>
      </c>
      <c r="AK402" s="17">
        <v>0.223025733780776</v>
      </c>
      <c r="AL402" s="17">
        <v>0.25643431632869901</v>
      </c>
      <c r="AM402" s="17">
        <v>0.19840977384504399</v>
      </c>
      <c r="AN402" s="17">
        <v>0.155591809370938</v>
      </c>
      <c r="AO402" s="17"/>
      <c r="AP402" s="17">
        <v>0.198128019050656</v>
      </c>
      <c r="AQ402" s="17">
        <v>0.21869275412120601</v>
      </c>
      <c r="AR402" s="17">
        <v>0.21998308979505199</v>
      </c>
      <c r="AS402" s="17"/>
      <c r="AT402" s="17">
        <v>0.13618454971972699</v>
      </c>
      <c r="AU402" s="17">
        <v>0.214856315652007</v>
      </c>
      <c r="AV402" s="17">
        <v>0.24040596899505701</v>
      </c>
      <c r="AW402" s="17">
        <v>0.28928238162222902</v>
      </c>
      <c r="AX402" s="17">
        <v>0.37500017101634903</v>
      </c>
      <c r="AY402" s="17"/>
      <c r="AZ402" s="17">
        <v>0.169028527428809</v>
      </c>
      <c r="BA402" s="17">
        <v>0.129630323748673</v>
      </c>
      <c r="BB402" s="17">
        <v>0.143735148331119</v>
      </c>
      <c r="BC402" s="17">
        <v>0.16614155653146101</v>
      </c>
      <c r="BD402" s="17">
        <v>0.198079432418414</v>
      </c>
      <c r="BE402" s="17">
        <v>0.166102577574783</v>
      </c>
      <c r="BF402" s="17">
        <v>0.237438449472061</v>
      </c>
      <c r="BG402" s="17">
        <v>0.23147900536475899</v>
      </c>
      <c r="BH402" s="17">
        <v>0.21687482162209701</v>
      </c>
      <c r="BI402" s="17">
        <v>0.21836212887272699</v>
      </c>
      <c r="BJ402" s="17">
        <v>0.24663236832119001</v>
      </c>
      <c r="BK402" s="17">
        <v>0.25217257135840299</v>
      </c>
      <c r="BL402" s="17">
        <v>0.25094167186663902</v>
      </c>
      <c r="BM402" s="17">
        <v>0.30731735669801602</v>
      </c>
      <c r="BN402" s="17">
        <v>0.30390613786696402</v>
      </c>
      <c r="BO402" s="17">
        <v>0.25281983673008601</v>
      </c>
      <c r="BP402" s="17"/>
      <c r="BQ402" s="17">
        <v>0.30655258547354503</v>
      </c>
      <c r="BR402" s="17">
        <v>0.17227922602725301</v>
      </c>
    </row>
    <row r="403" spans="2:70" x14ac:dyDescent="0.35">
      <c r="B403" t="s">
        <v>261</v>
      </c>
      <c r="C403" s="17">
        <v>0.20438291194279101</v>
      </c>
      <c r="D403" s="17">
        <v>0.22617151235861799</v>
      </c>
      <c r="E403" s="17">
        <v>0.179780216782051</v>
      </c>
      <c r="F403" s="17"/>
      <c r="G403" s="17">
        <v>0.25387297055216901</v>
      </c>
      <c r="H403" s="17">
        <v>0.22733690009038501</v>
      </c>
      <c r="I403" s="17">
        <v>0.236202276247058</v>
      </c>
      <c r="J403" s="17">
        <v>0.21869771847238501</v>
      </c>
      <c r="K403" s="17">
        <v>0.16830992108467499</v>
      </c>
      <c r="L403" s="17">
        <v>0.13923736466420999</v>
      </c>
      <c r="M403" s="17"/>
      <c r="N403" s="17">
        <v>0.23730451139592201</v>
      </c>
      <c r="O403" s="17">
        <v>0.18757461591140201</v>
      </c>
      <c r="P403" s="17">
        <v>0.20851902797354299</v>
      </c>
      <c r="Q403" s="17">
        <v>0.18153784267690101</v>
      </c>
      <c r="R403" s="17"/>
      <c r="S403" s="17">
        <v>0.20954890786174499</v>
      </c>
      <c r="T403" s="17">
        <v>0.196284296333439</v>
      </c>
      <c r="U403" s="17">
        <v>0.19147194725174899</v>
      </c>
      <c r="V403" s="17">
        <v>0.22777276359638801</v>
      </c>
      <c r="W403" s="17">
        <v>0.23076646251174401</v>
      </c>
      <c r="X403" s="17">
        <v>0.19115705788193799</v>
      </c>
      <c r="Y403" s="17">
        <v>0.179049253672416</v>
      </c>
      <c r="Z403" s="17">
        <v>0.198678980248018</v>
      </c>
      <c r="AA403" s="17">
        <v>0.191087515912675</v>
      </c>
      <c r="AB403" s="17">
        <v>0.21541918528946799</v>
      </c>
      <c r="AC403" s="17">
        <v>0.21507870069667601</v>
      </c>
      <c r="AD403" s="17">
        <v>0.23071605033519799</v>
      </c>
      <c r="AE403" s="17"/>
      <c r="AF403" s="17">
        <v>0.164826972926266</v>
      </c>
      <c r="AG403" s="17">
        <v>0.22002613031871199</v>
      </c>
      <c r="AH403" s="17">
        <v>0.20781708550471001</v>
      </c>
      <c r="AI403" s="17"/>
      <c r="AJ403" s="17">
        <v>0.161012793310918</v>
      </c>
      <c r="AK403" s="17">
        <v>0.22267175660344499</v>
      </c>
      <c r="AL403" s="17">
        <v>0.24335420911302799</v>
      </c>
      <c r="AM403" s="17">
        <v>0.307036303918299</v>
      </c>
      <c r="AN403" s="17">
        <v>0.18774383160352301</v>
      </c>
      <c r="AO403" s="17"/>
      <c r="AP403" s="17">
        <v>0.16706102912919699</v>
      </c>
      <c r="AQ403" s="17">
        <v>0.240583006919214</v>
      </c>
      <c r="AR403" s="17">
        <v>0.215628333838076</v>
      </c>
      <c r="AS403" s="17"/>
      <c r="AT403" s="17">
        <v>0.152677260566116</v>
      </c>
      <c r="AU403" s="17">
        <v>0.202853766986266</v>
      </c>
      <c r="AV403" s="17">
        <v>0.221344459667487</v>
      </c>
      <c r="AW403" s="17">
        <v>0.27567253280042298</v>
      </c>
      <c r="AX403" s="17">
        <v>0.36270885636803002</v>
      </c>
      <c r="AY403" s="17"/>
      <c r="AZ403" s="17">
        <v>0.27368176802793098</v>
      </c>
      <c r="BA403" s="17">
        <v>0.20110503113712699</v>
      </c>
      <c r="BB403" s="17">
        <v>0.178165750231082</v>
      </c>
      <c r="BC403" s="17">
        <v>0.149498230372798</v>
      </c>
      <c r="BD403" s="17">
        <v>0.21952471559112699</v>
      </c>
      <c r="BE403" s="17">
        <v>0.18498685708470999</v>
      </c>
      <c r="BF403" s="17">
        <v>0.22410331659648</v>
      </c>
      <c r="BG403" s="17">
        <v>0.19586051620748801</v>
      </c>
      <c r="BH403" s="17">
        <v>0.19880259473005299</v>
      </c>
      <c r="BI403" s="17">
        <v>0.26635469938178102</v>
      </c>
      <c r="BJ403" s="17">
        <v>0.19636083362262799</v>
      </c>
      <c r="BK403" s="17">
        <v>0.203491258006498</v>
      </c>
      <c r="BL403" s="17">
        <v>0.238633804330244</v>
      </c>
      <c r="BM403" s="17">
        <v>0.117717822438446</v>
      </c>
      <c r="BN403" s="17">
        <v>0.23911005087312701</v>
      </c>
      <c r="BO403" s="17">
        <v>0.252188258991561</v>
      </c>
      <c r="BP403" s="17"/>
      <c r="BQ403" s="17">
        <v>0.24681892688255899</v>
      </c>
      <c r="BR403" s="17">
        <v>0.180705042671057</v>
      </c>
    </row>
    <row r="404" spans="2:70" x14ac:dyDescent="0.35">
      <c r="B404" t="s">
        <v>262</v>
      </c>
      <c r="C404" s="17">
        <v>0.20157929166694399</v>
      </c>
      <c r="D404" s="17">
        <v>0.206323878657622</v>
      </c>
      <c r="E404" s="17">
        <v>0.19635059807186001</v>
      </c>
      <c r="F404" s="17"/>
      <c r="G404" s="17">
        <v>0.161105119109202</v>
      </c>
      <c r="H404" s="17">
        <v>0.23183131431642301</v>
      </c>
      <c r="I404" s="17">
        <v>0.258286257792602</v>
      </c>
      <c r="J404" s="17">
        <v>0.236128850532762</v>
      </c>
      <c r="K404" s="17">
        <v>0.177069938660493</v>
      </c>
      <c r="L404" s="17">
        <v>0.14576068712993201</v>
      </c>
      <c r="M404" s="17"/>
      <c r="N404" s="17">
        <v>0.21941528597066401</v>
      </c>
      <c r="O404" s="17">
        <v>0.210042843538292</v>
      </c>
      <c r="P404" s="17">
        <v>0.19044378451775901</v>
      </c>
      <c r="Q404" s="17">
        <v>0.18410751614055701</v>
      </c>
      <c r="R404" s="17"/>
      <c r="S404" s="17">
        <v>0.194503764872763</v>
      </c>
      <c r="T404" s="17">
        <v>0.20315367745419699</v>
      </c>
      <c r="U404" s="17">
        <v>0.20260476307539099</v>
      </c>
      <c r="V404" s="17">
        <v>0.16990389053663299</v>
      </c>
      <c r="W404" s="17">
        <v>0.21539938141947501</v>
      </c>
      <c r="X404" s="17">
        <v>0.206581794259003</v>
      </c>
      <c r="Y404" s="17">
        <v>0.234698891820106</v>
      </c>
      <c r="Z404" s="17">
        <v>0.23094794410129801</v>
      </c>
      <c r="AA404" s="17">
        <v>0.18206162943297</v>
      </c>
      <c r="AB404" s="17">
        <v>0.1880599899682</v>
      </c>
      <c r="AC404" s="17">
        <v>0.223978924651003</v>
      </c>
      <c r="AD404" s="17">
        <v>0.22011969248635199</v>
      </c>
      <c r="AE404" s="17"/>
      <c r="AF404" s="17">
        <v>0.20149515800708701</v>
      </c>
      <c r="AG404" s="17">
        <v>0.21977373245283699</v>
      </c>
      <c r="AH404" s="17">
        <v>0.172972826470356</v>
      </c>
      <c r="AI404" s="17"/>
      <c r="AJ404" s="17">
        <v>0.20839682140431701</v>
      </c>
      <c r="AK404" s="17">
        <v>0.23174301075710199</v>
      </c>
      <c r="AL404" s="17">
        <v>0.18511350589716399</v>
      </c>
      <c r="AM404" s="17">
        <v>0.20465717998428101</v>
      </c>
      <c r="AN404" s="17">
        <v>0.15713956498575299</v>
      </c>
      <c r="AO404" s="17"/>
      <c r="AP404" s="17">
        <v>0.21408502520373501</v>
      </c>
      <c r="AQ404" s="17">
        <v>0.23035573139911</v>
      </c>
      <c r="AR404" s="17">
        <v>0.19788081497551799</v>
      </c>
      <c r="AS404" s="17"/>
      <c r="AT404" s="17">
        <v>0.19128962696401999</v>
      </c>
      <c r="AU404" s="17">
        <v>0.18551774118983999</v>
      </c>
      <c r="AV404" s="17">
        <v>0.20243797092729901</v>
      </c>
      <c r="AW404" s="17">
        <v>0.257440095287016</v>
      </c>
      <c r="AX404" s="17">
        <v>0.35667182578469497</v>
      </c>
      <c r="AY404" s="17"/>
      <c r="AZ404" s="17">
        <v>0.15019537094777499</v>
      </c>
      <c r="BA404" s="17">
        <v>0.15229391450306501</v>
      </c>
      <c r="BB404" s="17">
        <v>0.16399530349337699</v>
      </c>
      <c r="BC404" s="17">
        <v>0.173024006029215</v>
      </c>
      <c r="BD404" s="17">
        <v>0.18660963139416101</v>
      </c>
      <c r="BE404" s="17">
        <v>0.16881666721104999</v>
      </c>
      <c r="BF404" s="17">
        <v>0.228537000162155</v>
      </c>
      <c r="BG404" s="17">
        <v>0.22453690749489399</v>
      </c>
      <c r="BH404" s="17">
        <v>0.238430830209621</v>
      </c>
      <c r="BI404" s="17">
        <v>0.24408033405221999</v>
      </c>
      <c r="BJ404" s="17">
        <v>0.19948926361518099</v>
      </c>
      <c r="BK404" s="17">
        <v>0.28892543791877301</v>
      </c>
      <c r="BL404" s="17">
        <v>0.19991480516670401</v>
      </c>
      <c r="BM404" s="17">
        <v>0.190616286886122</v>
      </c>
      <c r="BN404" s="17">
        <v>0.22930726843309199</v>
      </c>
      <c r="BO404" s="17">
        <v>0.29973853638905301</v>
      </c>
      <c r="BP404" s="17"/>
      <c r="BQ404" s="17">
        <v>0.26257484737209602</v>
      </c>
      <c r="BR404" s="17">
        <v>0.174090693949671</v>
      </c>
    </row>
    <row r="405" spans="2:70" x14ac:dyDescent="0.35">
      <c r="B405" t="s">
        <v>263</v>
      </c>
      <c r="C405" s="17">
        <v>0.126730729668285</v>
      </c>
      <c r="D405" s="17">
        <v>0.13879177913722399</v>
      </c>
      <c r="E405" s="17">
        <v>0.115257532389735</v>
      </c>
      <c r="F405" s="17"/>
      <c r="G405" s="17">
        <v>0.19532979395634401</v>
      </c>
      <c r="H405" s="17">
        <v>0.19149253701264801</v>
      </c>
      <c r="I405" s="17">
        <v>0.173036732795461</v>
      </c>
      <c r="J405" s="17">
        <v>0.114721239648005</v>
      </c>
      <c r="K405" s="17">
        <v>7.1622969716833296E-2</v>
      </c>
      <c r="L405" s="17">
        <v>3.7302907642189499E-2</v>
      </c>
      <c r="M405" s="17"/>
      <c r="N405" s="17">
        <v>0.15532748551376699</v>
      </c>
      <c r="O405" s="17">
        <v>0.14007504543115001</v>
      </c>
      <c r="P405" s="17">
        <v>0.138550723535104</v>
      </c>
      <c r="Q405" s="17">
        <v>7.2272094729916705E-2</v>
      </c>
      <c r="R405" s="17"/>
      <c r="S405" s="17">
        <v>0.201985070822047</v>
      </c>
      <c r="T405" s="17">
        <v>0.119539522576967</v>
      </c>
      <c r="U405" s="17">
        <v>0.124866599692252</v>
      </c>
      <c r="V405" s="17">
        <v>9.3736839980075107E-2</v>
      </c>
      <c r="W405" s="17">
        <v>0.121426671996487</v>
      </c>
      <c r="X405" s="17">
        <v>0.11763697737830001</v>
      </c>
      <c r="Y405" s="17">
        <v>0.12679857759916799</v>
      </c>
      <c r="Z405" s="17">
        <v>0.17132290304130801</v>
      </c>
      <c r="AA405" s="17">
        <v>8.3079887941801503E-2</v>
      </c>
      <c r="AB405" s="17">
        <v>0.119565597023725</v>
      </c>
      <c r="AC405" s="17">
        <v>8.5787275480605399E-2</v>
      </c>
      <c r="AD405" s="17">
        <v>0.14053747461667099</v>
      </c>
      <c r="AE405" s="17"/>
      <c r="AF405" s="17">
        <v>9.5069062373370303E-2</v>
      </c>
      <c r="AG405" s="17">
        <v>0.14165009105621301</v>
      </c>
      <c r="AH405" s="17">
        <v>0.11190778748112699</v>
      </c>
      <c r="AI405" s="17"/>
      <c r="AJ405" s="17">
        <v>0.105280976270185</v>
      </c>
      <c r="AK405" s="17">
        <v>0.16023205732401899</v>
      </c>
      <c r="AL405" s="17">
        <v>0.139266009617211</v>
      </c>
      <c r="AM405" s="17">
        <v>0.11055735598524299</v>
      </c>
      <c r="AN405" s="17">
        <v>9.4024131141488096E-2</v>
      </c>
      <c r="AO405" s="17"/>
      <c r="AP405" s="17">
        <v>0.129901383767803</v>
      </c>
      <c r="AQ405" s="17">
        <v>0.16088438952112999</v>
      </c>
      <c r="AR405" s="17">
        <v>0.15581624127482799</v>
      </c>
      <c r="AS405" s="17"/>
      <c r="AT405" s="17">
        <v>7.8376245301465503E-2</v>
      </c>
      <c r="AU405" s="17">
        <v>0.108966656349717</v>
      </c>
      <c r="AV405" s="17">
        <v>0.15743194051266299</v>
      </c>
      <c r="AW405" s="17">
        <v>0.22340910711542999</v>
      </c>
      <c r="AX405" s="17">
        <v>0.209100874204041</v>
      </c>
      <c r="AY405" s="17"/>
      <c r="AZ405" s="17">
        <v>2.8590012126796401E-2</v>
      </c>
      <c r="BA405" s="17">
        <v>7.2595111646532401E-2</v>
      </c>
      <c r="BB405" s="17">
        <v>8.8823557495899305E-2</v>
      </c>
      <c r="BC405" s="17">
        <v>8.1538228420452399E-2</v>
      </c>
      <c r="BD405" s="17">
        <v>0.121442285021434</v>
      </c>
      <c r="BE405" s="17">
        <v>0.12984673338248301</v>
      </c>
      <c r="BF405" s="17">
        <v>0.119120754366651</v>
      </c>
      <c r="BG405" s="17">
        <v>0.125470065064409</v>
      </c>
      <c r="BH405" s="17">
        <v>0.11157579387509201</v>
      </c>
      <c r="BI405" s="17">
        <v>0.16769387543526201</v>
      </c>
      <c r="BJ405" s="17">
        <v>0.12711933961143701</v>
      </c>
      <c r="BK405" s="17">
        <v>0.16435762515471999</v>
      </c>
      <c r="BL405" s="17">
        <v>0.161825433297247</v>
      </c>
      <c r="BM405" s="17">
        <v>0.114795613125883</v>
      </c>
      <c r="BN405" s="17">
        <v>0.190621815587556</v>
      </c>
      <c r="BO405" s="17">
        <v>0.27192975902254002</v>
      </c>
      <c r="BP405" s="17"/>
      <c r="BQ405" s="17">
        <v>0.19064818901868</v>
      </c>
      <c r="BR405" s="17">
        <v>9.4663083825788003E-2</v>
      </c>
    </row>
    <row r="406" spans="2:70" x14ac:dyDescent="0.35">
      <c r="B406" t="s">
        <v>264</v>
      </c>
      <c r="C406" s="17">
        <v>0.104410074604058</v>
      </c>
      <c r="D406" s="17">
        <v>0.11646585440900201</v>
      </c>
      <c r="E406" s="17">
        <v>9.1927864179916802E-2</v>
      </c>
      <c r="F406" s="17"/>
      <c r="G406" s="17">
        <v>8.3045653821783805E-2</v>
      </c>
      <c r="H406" s="17">
        <v>6.1225402445522499E-2</v>
      </c>
      <c r="I406" s="17">
        <v>7.4645240297951193E-2</v>
      </c>
      <c r="J406" s="17">
        <v>0.11388352879958399</v>
      </c>
      <c r="K406" s="17">
        <v>0.149146701276336</v>
      </c>
      <c r="L406" s="17">
        <v>0.14035343842428599</v>
      </c>
      <c r="M406" s="17"/>
      <c r="N406" s="17">
        <v>0.11399188375076399</v>
      </c>
      <c r="O406" s="17">
        <v>0.111662045256067</v>
      </c>
      <c r="P406" s="17">
        <v>0.101359168186308</v>
      </c>
      <c r="Q406" s="17">
        <v>8.9642486183519901E-2</v>
      </c>
      <c r="R406" s="17"/>
      <c r="S406" s="17">
        <v>8.1381802791799601E-2</v>
      </c>
      <c r="T406" s="17">
        <v>0.110383928429183</v>
      </c>
      <c r="U406" s="17">
        <v>6.7482332852980498E-2</v>
      </c>
      <c r="V406" s="17">
        <v>0.10928471499110901</v>
      </c>
      <c r="W406" s="17">
        <v>0.100468605693657</v>
      </c>
      <c r="X406" s="17">
        <v>0.10255732075426301</v>
      </c>
      <c r="Y406" s="17">
        <v>0.107035116293064</v>
      </c>
      <c r="Z406" s="17">
        <v>9.5838023809965506E-2</v>
      </c>
      <c r="AA406" s="17">
        <v>0.111151790759296</v>
      </c>
      <c r="AB406" s="17">
        <v>0.13167526979069299</v>
      </c>
      <c r="AC406" s="17">
        <v>0.13318728694706</v>
      </c>
      <c r="AD406" s="17">
        <v>0.13459350978805401</v>
      </c>
      <c r="AE406" s="17"/>
      <c r="AF406" s="17">
        <v>0.103523639150184</v>
      </c>
      <c r="AG406" s="17">
        <v>0.13168965935900601</v>
      </c>
      <c r="AH406" s="17">
        <v>3.7146257007808797E-2</v>
      </c>
      <c r="AI406" s="17"/>
      <c r="AJ406" s="17">
        <v>9.5908240758259294E-2</v>
      </c>
      <c r="AK406" s="17">
        <v>0.115256622403618</v>
      </c>
      <c r="AL406" s="17">
        <v>0.148446941239537</v>
      </c>
      <c r="AM406" s="17">
        <v>1.8233789615504301E-2</v>
      </c>
      <c r="AN406" s="17">
        <v>5.5370229883393601E-2</v>
      </c>
      <c r="AO406" s="17"/>
      <c r="AP406" s="17">
        <v>9.4525059829488903E-2</v>
      </c>
      <c r="AQ406" s="17">
        <v>0.111180433678464</v>
      </c>
      <c r="AR406" s="17">
        <v>0.11451334916639599</v>
      </c>
      <c r="AS406" s="17"/>
      <c r="AT406" s="17">
        <v>8.7226580146691504E-2</v>
      </c>
      <c r="AU406" s="17">
        <v>0.10730102242519</v>
      </c>
      <c r="AV406" s="17">
        <v>0.103760712444408</v>
      </c>
      <c r="AW406" s="17">
        <v>0.119640757262894</v>
      </c>
      <c r="AX406" s="17">
        <v>0.19586919374765799</v>
      </c>
      <c r="AY406" s="17"/>
      <c r="AZ406" s="17">
        <v>5.4585190790424898E-2</v>
      </c>
      <c r="BA406" s="17">
        <v>5.2583490005223103E-2</v>
      </c>
      <c r="BB406" s="17">
        <v>5.95914739218497E-2</v>
      </c>
      <c r="BC406" s="17">
        <v>0.11494356417153501</v>
      </c>
      <c r="BD406" s="17">
        <v>0.117931498821795</v>
      </c>
      <c r="BE406" s="17">
        <v>0.122728496546418</v>
      </c>
      <c r="BF406" s="17">
        <v>0.13102213150105399</v>
      </c>
      <c r="BG406" s="17">
        <v>9.95826418890257E-2</v>
      </c>
      <c r="BH406" s="17">
        <v>9.0339062808633505E-2</v>
      </c>
      <c r="BI406" s="17">
        <v>8.2087008160439498E-2</v>
      </c>
      <c r="BJ406" s="17">
        <v>8.8837001232042606E-2</v>
      </c>
      <c r="BK406" s="17">
        <v>7.4775211979780196E-2</v>
      </c>
      <c r="BL406" s="17">
        <v>0.15837688453493201</v>
      </c>
      <c r="BM406" s="17">
        <v>0.14538368665972401</v>
      </c>
      <c r="BN406" s="17">
        <v>0.107758211397706</v>
      </c>
      <c r="BO406" s="17">
        <v>0.122665812281155</v>
      </c>
      <c r="BP406" s="17"/>
      <c r="BQ406" s="17">
        <v>0.13043456136702999</v>
      </c>
      <c r="BR406" s="17">
        <v>9.5094029345454495E-2</v>
      </c>
    </row>
    <row r="407" spans="2:70" x14ac:dyDescent="0.35">
      <c r="B407" t="s">
        <v>265</v>
      </c>
      <c r="C407" s="17">
        <v>8.1379508098969697E-2</v>
      </c>
      <c r="D407" s="17">
        <v>9.1181720828917498E-2</v>
      </c>
      <c r="E407" s="17">
        <v>7.0982601793053698E-2</v>
      </c>
      <c r="F407" s="17"/>
      <c r="G407" s="17">
        <v>0.17043001679737499</v>
      </c>
      <c r="H407" s="17">
        <v>0.14689594262476199</v>
      </c>
      <c r="I407" s="17">
        <v>0.103196572580481</v>
      </c>
      <c r="J407" s="17">
        <v>5.8064422411264E-2</v>
      </c>
      <c r="K407" s="17">
        <v>2.25198142924233E-2</v>
      </c>
      <c r="L407" s="17">
        <v>9.4883887931116601E-3</v>
      </c>
      <c r="M407" s="17"/>
      <c r="N407" s="17">
        <v>8.8343954895320195E-2</v>
      </c>
      <c r="O407" s="17">
        <v>7.2151475344008301E-2</v>
      </c>
      <c r="P407" s="17">
        <v>7.3911716594424207E-2</v>
      </c>
      <c r="Q407" s="17">
        <v>9.0060217439951698E-2</v>
      </c>
      <c r="R407" s="17"/>
      <c r="S407" s="17">
        <v>0.14519352744185099</v>
      </c>
      <c r="T407" s="17">
        <v>6.7748005586975094E-2</v>
      </c>
      <c r="U407" s="17">
        <v>6.02726592344505E-2</v>
      </c>
      <c r="V407" s="17">
        <v>3.2025178038550602E-2</v>
      </c>
      <c r="W407" s="17">
        <v>6.8951471587848395E-2</v>
      </c>
      <c r="X407" s="17">
        <v>9.9074490295950501E-2</v>
      </c>
      <c r="Y407" s="17">
        <v>7.9369165575864403E-2</v>
      </c>
      <c r="Z407" s="17">
        <v>6.5209437100920004E-2</v>
      </c>
      <c r="AA407" s="17">
        <v>5.8424569459241002E-2</v>
      </c>
      <c r="AB407" s="17">
        <v>7.4963108188321304E-2</v>
      </c>
      <c r="AC407" s="17">
        <v>9.4010340030771203E-2</v>
      </c>
      <c r="AD407" s="17">
        <v>0.13207741945925899</v>
      </c>
      <c r="AE407" s="17"/>
      <c r="AF407" s="17">
        <v>4.8435929887096003E-2</v>
      </c>
      <c r="AG407" s="17">
        <v>9.3233513114387406E-2</v>
      </c>
      <c r="AH407" s="17">
        <v>9.8398121450989501E-2</v>
      </c>
      <c r="AI407" s="17"/>
      <c r="AJ407" s="17">
        <v>4.6527777397757999E-2</v>
      </c>
      <c r="AK407" s="17">
        <v>0.123686704966112</v>
      </c>
      <c r="AL407" s="17">
        <v>5.9674668235295603E-2</v>
      </c>
      <c r="AM407" s="17">
        <v>4.5468443231658801E-2</v>
      </c>
      <c r="AN407" s="17">
        <v>8.6223802889507498E-2</v>
      </c>
      <c r="AO407" s="17"/>
      <c r="AP407" s="17">
        <v>7.20335407611188E-2</v>
      </c>
      <c r="AQ407" s="17">
        <v>0.104925642989253</v>
      </c>
      <c r="AR407" s="17">
        <v>6.2640809521815097E-2</v>
      </c>
      <c r="AS407" s="17"/>
      <c r="AT407" s="17">
        <v>6.6648105983983297E-2</v>
      </c>
      <c r="AU407" s="17">
        <v>8.3826840504345995E-2</v>
      </c>
      <c r="AV407" s="17">
        <v>9.9888097153602098E-2</v>
      </c>
      <c r="AW407" s="17">
        <v>9.6142466115120104E-2</v>
      </c>
      <c r="AX407" s="17">
        <v>0.19750404899535501</v>
      </c>
      <c r="AY407" s="17"/>
      <c r="AZ407" s="17">
        <v>0.185905477789579</v>
      </c>
      <c r="BA407" s="17">
        <v>0.114319337188026</v>
      </c>
      <c r="BB407" s="17">
        <v>7.6478703137391094E-2</v>
      </c>
      <c r="BC407" s="17">
        <v>7.3770761473256202E-2</v>
      </c>
      <c r="BD407" s="17">
        <v>0.108098502597997</v>
      </c>
      <c r="BE407" s="17">
        <v>6.2027318592920898E-2</v>
      </c>
      <c r="BF407" s="17">
        <v>6.9652403756271394E-2</v>
      </c>
      <c r="BG407" s="17">
        <v>7.0460853672350804E-2</v>
      </c>
      <c r="BH407" s="17">
        <v>8.3789624298178794E-2</v>
      </c>
      <c r="BI407" s="17">
        <v>9.0697452956328695E-2</v>
      </c>
      <c r="BJ407" s="17">
        <v>7.1338499843508804E-2</v>
      </c>
      <c r="BK407" s="17">
        <v>5.2751511027635901E-2</v>
      </c>
      <c r="BL407" s="17">
        <v>6.41982756229805E-2</v>
      </c>
      <c r="BM407" s="17">
        <v>7.8715850530517203E-2</v>
      </c>
      <c r="BN407" s="17">
        <v>8.8797724348324003E-2</v>
      </c>
      <c r="BO407" s="17">
        <v>0.144021949294732</v>
      </c>
      <c r="BP407" s="17"/>
      <c r="BQ407" s="17">
        <v>0.123728988854319</v>
      </c>
      <c r="BR407" s="17">
        <v>6.0390078761787903E-2</v>
      </c>
    </row>
    <row r="408" spans="2:70" x14ac:dyDescent="0.35">
      <c r="B408" t="s">
        <v>266</v>
      </c>
      <c r="C408" s="17">
        <v>1.7490436824499599E-2</v>
      </c>
      <c r="D408" s="17">
        <v>2.83029570767819E-2</v>
      </c>
      <c r="E408" s="17">
        <v>6.5811084179286999E-3</v>
      </c>
      <c r="F408" s="17"/>
      <c r="G408" s="17">
        <v>2.2010267885335801E-2</v>
      </c>
      <c r="H408" s="17">
        <v>2.5432288572432099E-2</v>
      </c>
      <c r="I408" s="17">
        <v>2.2315148733411901E-2</v>
      </c>
      <c r="J408" s="17">
        <v>1.4083105460810401E-2</v>
      </c>
      <c r="K408" s="17">
        <v>2.2108659757742601E-2</v>
      </c>
      <c r="L408" s="17">
        <v>3.7723685905012099E-3</v>
      </c>
      <c r="M408" s="17"/>
      <c r="N408" s="17">
        <v>1.7825958191314599E-2</v>
      </c>
      <c r="O408" s="17">
        <v>1.7698601478388701E-2</v>
      </c>
      <c r="P408" s="17">
        <v>1.03977070601197E-2</v>
      </c>
      <c r="Q408" s="17">
        <v>2.2077289235946498E-2</v>
      </c>
      <c r="R408" s="17"/>
      <c r="S408" s="17">
        <v>2.6171834074715801E-2</v>
      </c>
      <c r="T408" s="17">
        <v>8.7228048937828297E-3</v>
      </c>
      <c r="U408" s="17">
        <v>2.4999932535737499E-2</v>
      </c>
      <c r="V408" s="17">
        <v>1.20846745123244E-2</v>
      </c>
      <c r="W408" s="17">
        <v>2.10451087435049E-2</v>
      </c>
      <c r="X408" s="17">
        <v>2.0763457853471501E-2</v>
      </c>
      <c r="Y408" s="17">
        <v>2.37873423197426E-2</v>
      </c>
      <c r="Z408" s="17">
        <v>5.2146322570373596E-3</v>
      </c>
      <c r="AA408" s="17">
        <v>5.63246741053346E-3</v>
      </c>
      <c r="AB408" s="17">
        <v>1.89017364984908E-2</v>
      </c>
      <c r="AC408" s="17">
        <v>3.0620470483616501E-2</v>
      </c>
      <c r="AD408" s="17">
        <v>9.8369818463281498E-3</v>
      </c>
      <c r="AE408" s="17"/>
      <c r="AF408" s="17">
        <v>1.07684301834446E-2</v>
      </c>
      <c r="AG408" s="17">
        <v>2.6804110501943298E-2</v>
      </c>
      <c r="AH408" s="17">
        <v>1.34663108355786E-2</v>
      </c>
      <c r="AI408" s="17"/>
      <c r="AJ408" s="17">
        <v>1.1066459846297E-2</v>
      </c>
      <c r="AK408" s="17">
        <v>2.9785054805834502E-2</v>
      </c>
      <c r="AL408" s="17">
        <v>2.7840401444482101E-2</v>
      </c>
      <c r="AM408" s="17">
        <v>0</v>
      </c>
      <c r="AN408" s="17">
        <v>5.9972749989402E-3</v>
      </c>
      <c r="AO408" s="17"/>
      <c r="AP408" s="17">
        <v>1.21609891738618E-2</v>
      </c>
      <c r="AQ408" s="17">
        <v>2.4190464812838701E-2</v>
      </c>
      <c r="AR408" s="17">
        <v>1.38565828056173E-2</v>
      </c>
      <c r="AS408" s="17"/>
      <c r="AT408" s="17">
        <v>1.4800115342067301E-2</v>
      </c>
      <c r="AU408" s="17">
        <v>1.70986366554472E-2</v>
      </c>
      <c r="AV408" s="17">
        <v>1.9388041160416099E-2</v>
      </c>
      <c r="AW408" s="17">
        <v>1.9554657227356401E-2</v>
      </c>
      <c r="AX408" s="17">
        <v>4.8914105330083897E-2</v>
      </c>
      <c r="AY408" s="17"/>
      <c r="AZ408" s="17">
        <v>2.63973102386637E-2</v>
      </c>
      <c r="BA408" s="17">
        <v>2.5429507429451902E-2</v>
      </c>
      <c r="BB408" s="17">
        <v>7.5623266403422804E-3</v>
      </c>
      <c r="BC408" s="17">
        <v>2.1521371312757501E-2</v>
      </c>
      <c r="BD408" s="17">
        <v>1.49549408051236E-2</v>
      </c>
      <c r="BE408" s="17">
        <v>1.8297412242297601E-2</v>
      </c>
      <c r="BF408" s="17">
        <v>2.8029799528746201E-2</v>
      </c>
      <c r="BG408" s="17">
        <v>1.97974642154745E-2</v>
      </c>
      <c r="BH408" s="17">
        <v>8.4817431665590998E-3</v>
      </c>
      <c r="BI408" s="17">
        <v>5.1466506028615602E-3</v>
      </c>
      <c r="BJ408" s="17">
        <v>2.41193198278951E-2</v>
      </c>
      <c r="BK408" s="17">
        <v>1.4749417696138E-2</v>
      </c>
      <c r="BL408" s="17">
        <v>1.05913962114109E-2</v>
      </c>
      <c r="BM408" s="17">
        <v>9.6091292641155897E-3</v>
      </c>
      <c r="BN408" s="17">
        <v>0</v>
      </c>
      <c r="BO408" s="17">
        <v>2.8700405029882602E-2</v>
      </c>
      <c r="BP408" s="17"/>
      <c r="BQ408" s="17">
        <v>2.4530534844683601E-2</v>
      </c>
      <c r="BR408" s="17">
        <v>1.5074917332093299E-2</v>
      </c>
    </row>
    <row r="409" spans="2:70" x14ac:dyDescent="0.35">
      <c r="B409" t="s">
        <v>129</v>
      </c>
      <c r="C409" s="17">
        <v>2.18670322202051E-3</v>
      </c>
      <c r="D409" s="17">
        <v>8.8694153336573898E-4</v>
      </c>
      <c r="E409" s="17">
        <v>3.46915078245599E-3</v>
      </c>
      <c r="F409" s="17"/>
      <c r="G409" s="17">
        <v>3.7045285702529702E-3</v>
      </c>
      <c r="H409" s="17">
        <v>4.2018808047519498E-3</v>
      </c>
      <c r="I409" s="17">
        <v>0</v>
      </c>
      <c r="J409" s="17">
        <v>5.5974938016764E-3</v>
      </c>
      <c r="K409" s="17">
        <v>0</v>
      </c>
      <c r="L409" s="17">
        <v>0</v>
      </c>
      <c r="M409" s="17"/>
      <c r="N409" s="17">
        <v>0</v>
      </c>
      <c r="O409" s="17">
        <v>3.30035502202292E-3</v>
      </c>
      <c r="P409" s="17">
        <v>0</v>
      </c>
      <c r="Q409" s="17">
        <v>5.3439844588644798E-3</v>
      </c>
      <c r="R409" s="17"/>
      <c r="S409" s="17">
        <v>1.7228566989258101E-3</v>
      </c>
      <c r="T409" s="17">
        <v>0</v>
      </c>
      <c r="U409" s="17">
        <v>2.7764087742987299E-3</v>
      </c>
      <c r="V409" s="17">
        <v>0</v>
      </c>
      <c r="W409" s="17">
        <v>7.1520367727457203E-3</v>
      </c>
      <c r="X409" s="17">
        <v>2.36629408489296E-3</v>
      </c>
      <c r="Y409" s="17">
        <v>6.1173240904665296E-3</v>
      </c>
      <c r="Z409" s="17">
        <v>0</v>
      </c>
      <c r="AA409" s="17">
        <v>1.95126712526971E-3</v>
      </c>
      <c r="AB409" s="17">
        <v>0</v>
      </c>
      <c r="AC409" s="17">
        <v>0</v>
      </c>
      <c r="AD409" s="17">
        <v>1.02099004870358E-2</v>
      </c>
      <c r="AE409" s="17"/>
      <c r="AF409" s="17">
        <v>1.8482832024207601E-3</v>
      </c>
      <c r="AG409" s="17">
        <v>5.3477744856121102E-4</v>
      </c>
      <c r="AH409" s="17">
        <v>5.3851365730791002E-3</v>
      </c>
      <c r="AI409" s="17"/>
      <c r="AJ409" s="17">
        <v>6.9282577733907396E-4</v>
      </c>
      <c r="AK409" s="17">
        <v>3.83718147205893E-3</v>
      </c>
      <c r="AL409" s="17">
        <v>0</v>
      </c>
      <c r="AM409" s="17">
        <v>0</v>
      </c>
      <c r="AN409" s="17">
        <v>2.0406061769013598E-3</v>
      </c>
      <c r="AO409" s="17"/>
      <c r="AP409" s="17">
        <v>0</v>
      </c>
      <c r="AQ409" s="17">
        <v>2.0868942549576398E-3</v>
      </c>
      <c r="AR409" s="17">
        <v>4.7378658062718799E-3</v>
      </c>
      <c r="AS409" s="17"/>
      <c r="AT409" s="17">
        <v>3.0201139980927201E-3</v>
      </c>
      <c r="AU409" s="17">
        <v>2.1697501262903898E-3</v>
      </c>
      <c r="AV409" s="17">
        <v>1.8768891410013201E-3</v>
      </c>
      <c r="AW409" s="17">
        <v>2.2319156407916E-3</v>
      </c>
      <c r="AX409" s="17">
        <v>0</v>
      </c>
      <c r="AY409" s="17"/>
      <c r="AZ409" s="17">
        <v>3.71241742967863E-2</v>
      </c>
      <c r="BA409" s="17">
        <v>4.7789419184280299E-3</v>
      </c>
      <c r="BB409" s="17">
        <v>0</v>
      </c>
      <c r="BC409" s="17">
        <v>3.1111886815194801E-3</v>
      </c>
      <c r="BD409" s="17">
        <v>0</v>
      </c>
      <c r="BE409" s="17">
        <v>1.9298543201486499E-3</v>
      </c>
      <c r="BF409" s="17">
        <v>0</v>
      </c>
      <c r="BG409" s="17">
        <v>0</v>
      </c>
      <c r="BH409" s="17">
        <v>1.21508232436524E-2</v>
      </c>
      <c r="BI409" s="17">
        <v>4.0861040725497103E-3</v>
      </c>
      <c r="BJ409" s="17">
        <v>0</v>
      </c>
      <c r="BK409" s="17">
        <v>0</v>
      </c>
      <c r="BL409" s="17">
        <v>0</v>
      </c>
      <c r="BM409" s="17">
        <v>0</v>
      </c>
      <c r="BN409" s="17">
        <v>0</v>
      </c>
      <c r="BO409" s="17">
        <v>0</v>
      </c>
      <c r="BP409" s="17"/>
      <c r="BQ409" s="17">
        <v>0</v>
      </c>
      <c r="BR409" s="17">
        <v>2.1159897551670799E-3</v>
      </c>
    </row>
    <row r="410" spans="2:70" x14ac:dyDescent="0.35">
      <c r="B410" t="s">
        <v>267</v>
      </c>
      <c r="C410" s="17">
        <v>3.5474056815452397E-2</v>
      </c>
      <c r="D410" s="17">
        <v>3.4515722857853003E-2</v>
      </c>
      <c r="E410" s="17">
        <v>3.5662872557794802E-2</v>
      </c>
      <c r="F410" s="17"/>
      <c r="G410" s="17">
        <v>9.4323640496304702E-3</v>
      </c>
      <c r="H410" s="17">
        <v>1.8665530546649399E-2</v>
      </c>
      <c r="I410" s="17">
        <v>1.92669345927294E-2</v>
      </c>
      <c r="J410" s="17">
        <v>2.2703999344097101E-2</v>
      </c>
      <c r="K410" s="17">
        <v>6.7715749353220195E-2</v>
      </c>
      <c r="L410" s="17">
        <v>6.8561089225389601E-2</v>
      </c>
      <c r="M410" s="17"/>
      <c r="N410" s="17">
        <v>3.7945819902595899E-2</v>
      </c>
      <c r="O410" s="17">
        <v>3.6425036403274103E-2</v>
      </c>
      <c r="P410" s="17">
        <v>2.6225070265270399E-2</v>
      </c>
      <c r="Q410" s="17">
        <v>4.0416755792351697E-2</v>
      </c>
      <c r="R410" s="17"/>
      <c r="S410" s="17">
        <v>1.52208521132271E-2</v>
      </c>
      <c r="T410" s="17">
        <v>4.9871868091935202E-2</v>
      </c>
      <c r="U410" s="17">
        <v>6.2021164382759099E-2</v>
      </c>
      <c r="V410" s="17">
        <v>2.4860596535522701E-2</v>
      </c>
      <c r="W410" s="17">
        <v>2.9766223415654099E-2</v>
      </c>
      <c r="X410" s="17">
        <v>3.4814190369612197E-2</v>
      </c>
      <c r="Y410" s="17">
        <v>4.4041673905815697E-2</v>
      </c>
      <c r="Z410" s="17">
        <v>1.07872528150353E-2</v>
      </c>
      <c r="AA410" s="17">
        <v>3.3660000173369703E-2</v>
      </c>
      <c r="AB410" s="17">
        <v>4.6735188547002399E-2</v>
      </c>
      <c r="AC410" s="17">
        <v>3.9109382839144301E-2</v>
      </c>
      <c r="AD410" s="17">
        <v>2.0654506775225401E-2</v>
      </c>
      <c r="AE410" s="17"/>
      <c r="AF410" s="17">
        <v>4.3703153567680099E-2</v>
      </c>
      <c r="AG410" s="17">
        <v>3.7672717894176498E-2</v>
      </c>
      <c r="AH410" s="17">
        <v>2.5042766344733999E-2</v>
      </c>
      <c r="AI410" s="17"/>
      <c r="AJ410" s="17">
        <v>4.6009490866373702E-2</v>
      </c>
      <c r="AK410" s="17">
        <v>2.0624397366436401E-2</v>
      </c>
      <c r="AL410" s="17">
        <v>4.5940736316899197E-2</v>
      </c>
      <c r="AM410" s="17">
        <v>0</v>
      </c>
      <c r="AN410" s="17">
        <v>4.1774968704822599E-2</v>
      </c>
      <c r="AO410" s="17"/>
      <c r="AP410" s="17">
        <v>4.3078204893809098E-2</v>
      </c>
      <c r="AQ410" s="17">
        <v>2.72615484368725E-2</v>
      </c>
      <c r="AR410" s="17">
        <v>3.90165979566044E-2</v>
      </c>
      <c r="AS410" s="17"/>
      <c r="AT410" s="17">
        <v>2.64739491656019E-2</v>
      </c>
      <c r="AU410" s="17">
        <v>2.9987734219122299E-2</v>
      </c>
      <c r="AV410" s="17">
        <v>3.5808552492654903E-2</v>
      </c>
      <c r="AW410" s="17">
        <v>1.5547953955745901E-2</v>
      </c>
      <c r="AX410" s="17">
        <v>1.3232271374497799E-2</v>
      </c>
      <c r="AY410" s="17"/>
      <c r="AZ410" s="17">
        <v>2.63973102386637E-2</v>
      </c>
      <c r="BA410" s="17">
        <v>5.9778224881897497E-2</v>
      </c>
      <c r="BB410" s="17">
        <v>4.4437262024655498E-2</v>
      </c>
      <c r="BC410" s="17">
        <v>5.4277638051677297E-2</v>
      </c>
      <c r="BD410" s="17">
        <v>2.0490230331270998E-2</v>
      </c>
      <c r="BE410" s="17">
        <v>2.86492948652751E-2</v>
      </c>
      <c r="BF410" s="17">
        <v>3.1565489238172401E-2</v>
      </c>
      <c r="BG410" s="17">
        <v>4.0554789328713703E-2</v>
      </c>
      <c r="BH410" s="17">
        <v>3.3926658225554497E-2</v>
      </c>
      <c r="BI410" s="17">
        <v>2.83808416567548E-2</v>
      </c>
      <c r="BJ410" s="17">
        <v>3.03924060074427E-2</v>
      </c>
      <c r="BK410" s="17">
        <v>4.3892662800876898E-2</v>
      </c>
      <c r="BL410" s="17">
        <v>2.8137690356349401E-2</v>
      </c>
      <c r="BM410" s="17">
        <v>6.1299117061626898E-2</v>
      </c>
      <c r="BN410" s="17">
        <v>9.8958013252655203E-3</v>
      </c>
      <c r="BO410" s="17">
        <v>1.0499732975097899E-2</v>
      </c>
      <c r="BP410" s="17"/>
      <c r="BQ410" s="17">
        <v>3.2830977306368497E-2</v>
      </c>
      <c r="BR410" s="17">
        <v>3.7871327553058699E-2</v>
      </c>
    </row>
    <row r="411" spans="2:70" x14ac:dyDescent="0.35">
      <c r="B411" t="s">
        <v>130</v>
      </c>
      <c r="C411" s="17">
        <v>1.7487955410257602E-2</v>
      </c>
      <c r="D411" s="17">
        <v>2.0333593845301201E-2</v>
      </c>
      <c r="E411" s="17">
        <v>1.4823329493353E-2</v>
      </c>
      <c r="F411" s="17"/>
      <c r="G411" s="17">
        <v>5.4212586186018598E-3</v>
      </c>
      <c r="H411" s="17">
        <v>1.1133573414351601E-2</v>
      </c>
      <c r="I411" s="17">
        <v>2.2933458861742299E-2</v>
      </c>
      <c r="J411" s="17">
        <v>1.3103842437901201E-2</v>
      </c>
      <c r="K411" s="17">
        <v>1.9081569052342501E-2</v>
      </c>
      <c r="L411" s="17">
        <v>2.87570065247548E-2</v>
      </c>
      <c r="M411" s="17"/>
      <c r="N411" s="17">
        <v>1.5990366317124399E-2</v>
      </c>
      <c r="O411" s="17">
        <v>1.65266074163259E-2</v>
      </c>
      <c r="P411" s="17">
        <v>1.6776546646883401E-2</v>
      </c>
      <c r="Q411" s="17">
        <v>2.0957575328639198E-2</v>
      </c>
      <c r="R411" s="17"/>
      <c r="S411" s="17">
        <v>1.6929564622783E-2</v>
      </c>
      <c r="T411" s="17">
        <v>1.1794061106858799E-2</v>
      </c>
      <c r="U411" s="17">
        <v>1.8012927597229299E-2</v>
      </c>
      <c r="V411" s="17">
        <v>2.3115431886261299E-2</v>
      </c>
      <c r="W411" s="17">
        <v>3.0509486453560299E-2</v>
      </c>
      <c r="X411" s="17">
        <v>1.57700269901845E-2</v>
      </c>
      <c r="Y411" s="17">
        <v>1.11563996947226E-2</v>
      </c>
      <c r="Z411" s="17">
        <v>3.0663929549420401E-2</v>
      </c>
      <c r="AA411" s="17">
        <v>1.45880295133282E-2</v>
      </c>
      <c r="AB411" s="17">
        <v>2.1381070935952901E-2</v>
      </c>
      <c r="AC411" s="17">
        <v>1.72058580610671E-2</v>
      </c>
      <c r="AD411" s="17">
        <v>0</v>
      </c>
      <c r="AE411" s="17"/>
      <c r="AF411" s="17">
        <v>1.7083255375842599E-2</v>
      </c>
      <c r="AG411" s="17">
        <v>1.5757421021799799E-2</v>
      </c>
      <c r="AH411" s="17">
        <v>3.15690077247869E-2</v>
      </c>
      <c r="AI411" s="17"/>
      <c r="AJ411" s="17">
        <v>2.2116168377723799E-2</v>
      </c>
      <c r="AK411" s="17">
        <v>1.11409742903898E-2</v>
      </c>
      <c r="AL411" s="17">
        <v>2.3184312994245299E-2</v>
      </c>
      <c r="AM411" s="17">
        <v>0</v>
      </c>
      <c r="AN411" s="17">
        <v>2.92600393929098E-2</v>
      </c>
      <c r="AO411" s="17"/>
      <c r="AP411" s="17">
        <v>2.2870208497905199E-2</v>
      </c>
      <c r="AQ411" s="17">
        <v>9.1639714074668102E-3</v>
      </c>
      <c r="AR411" s="17">
        <v>1.8047083459028501E-2</v>
      </c>
      <c r="AS411" s="17"/>
      <c r="AT411" s="17">
        <v>1.92295461832497E-2</v>
      </c>
      <c r="AU411" s="17">
        <v>1.13622160545636E-2</v>
      </c>
      <c r="AV411" s="17">
        <v>1.92607743706802E-2</v>
      </c>
      <c r="AW411" s="17">
        <v>1.54282572508323E-2</v>
      </c>
      <c r="AX411" s="17">
        <v>3.1818530125110801E-2</v>
      </c>
      <c r="AY411" s="17"/>
      <c r="AZ411" s="17">
        <v>2.6010452489819799E-2</v>
      </c>
      <c r="BA411" s="17">
        <v>1.079436964929E-2</v>
      </c>
      <c r="BB411" s="17">
        <v>7.0205586250879498E-3</v>
      </c>
      <c r="BC411" s="17">
        <v>1.8544523427819499E-2</v>
      </c>
      <c r="BD411" s="17">
        <v>1.43812827344613E-2</v>
      </c>
      <c r="BE411" s="17">
        <v>2.92125512484669E-2</v>
      </c>
      <c r="BF411" s="17">
        <v>1.1619120302970701E-2</v>
      </c>
      <c r="BG411" s="17">
        <v>2.0599678268321601E-2</v>
      </c>
      <c r="BH411" s="17">
        <v>8.7012469782604008E-3</v>
      </c>
      <c r="BI411" s="17">
        <v>2.4460009070257301E-2</v>
      </c>
      <c r="BJ411" s="17">
        <v>2.0078889529606101E-2</v>
      </c>
      <c r="BK411" s="17">
        <v>1.0612552455436099E-2</v>
      </c>
      <c r="BL411" s="17">
        <v>1.4997570760826501E-2</v>
      </c>
      <c r="BM411" s="17">
        <v>2.83070961214342E-2</v>
      </c>
      <c r="BN411" s="17">
        <v>0</v>
      </c>
      <c r="BO411" s="17">
        <v>3.6140858807434298E-2</v>
      </c>
      <c r="BP411" s="17"/>
      <c r="BQ411" s="17">
        <v>9.2499775348687599E-3</v>
      </c>
      <c r="BR411" s="17">
        <v>2.1617299484274901E-2</v>
      </c>
    </row>
    <row r="412" spans="2:70" x14ac:dyDescent="0.35">
      <c r="C412" s="17"/>
      <c r="D412" s="17"/>
      <c r="E412" s="17"/>
      <c r="F412" s="17"/>
      <c r="G412" s="17"/>
      <c r="H412" s="17"/>
      <c r="I412" s="17"/>
      <c r="J412" s="17"/>
      <c r="K412" s="17"/>
      <c r="L412" s="17"/>
      <c r="M412" s="17"/>
      <c r="N412" s="17"/>
      <c r="O412" s="17"/>
      <c r="P412" s="17"/>
      <c r="Q412" s="17"/>
      <c r="R412" s="17"/>
      <c r="S412" s="17"/>
      <c r="T412" s="17"/>
      <c r="U412" s="17"/>
      <c r="V412" s="17"/>
      <c r="W412" s="17"/>
      <c r="X412" s="17"/>
      <c r="Y412" s="17"/>
      <c r="Z412" s="17"/>
      <c r="AA412" s="17"/>
      <c r="AB412" s="17"/>
      <c r="AC412" s="17"/>
      <c r="AD412" s="17"/>
      <c r="AE412" s="17"/>
      <c r="AF412" s="17"/>
      <c r="AG412" s="17"/>
      <c r="AH412" s="17"/>
      <c r="AI412" s="17"/>
      <c r="AJ412" s="17"/>
      <c r="AK412" s="17"/>
      <c r="AL412" s="17"/>
      <c r="AM412" s="17"/>
      <c r="AN412" s="17"/>
      <c r="AO412" s="17"/>
      <c r="AP412" s="17"/>
      <c r="AQ412" s="17"/>
      <c r="AR412" s="17"/>
      <c r="AS412" s="17"/>
      <c r="AT412" s="17"/>
      <c r="AU412" s="17"/>
      <c r="AV412" s="17"/>
      <c r="AW412" s="17"/>
      <c r="AX412" s="17"/>
      <c r="AY412" s="17"/>
      <c r="AZ412" s="17"/>
      <c r="BA412" s="17"/>
      <c r="BB412" s="17"/>
      <c r="BC412" s="17"/>
      <c r="BD412" s="17"/>
      <c r="BE412" s="17"/>
      <c r="BF412" s="17"/>
      <c r="BG412" s="17"/>
      <c r="BH412" s="17"/>
      <c r="BI412" s="17"/>
      <c r="BJ412" s="17"/>
      <c r="BK412" s="17"/>
      <c r="BL412" s="17"/>
      <c r="BM412" s="17"/>
      <c r="BN412" s="17"/>
      <c r="BO412" s="17"/>
      <c r="BP412" s="17"/>
      <c r="BQ412" s="17"/>
      <c r="BR412" s="17"/>
    </row>
    <row r="413" spans="2:70" x14ac:dyDescent="0.35">
      <c r="B413" s="6" t="s">
        <v>284</v>
      </c>
      <c r="C413" s="17"/>
      <c r="D413" s="17"/>
      <c r="E413" s="17"/>
      <c r="F413" s="17"/>
      <c r="G413" s="17"/>
      <c r="H413" s="17"/>
      <c r="I413" s="17"/>
      <c r="J413" s="17"/>
      <c r="K413" s="17"/>
      <c r="L413" s="17"/>
      <c r="M413" s="17"/>
      <c r="N413" s="17"/>
      <c r="O413" s="17"/>
      <c r="P413" s="17"/>
      <c r="Q413" s="17"/>
      <c r="R413" s="17"/>
      <c r="S413" s="17"/>
      <c r="T413" s="17"/>
      <c r="U413" s="17"/>
      <c r="V413" s="17"/>
      <c r="W413" s="17"/>
      <c r="X413" s="17"/>
      <c r="Y413" s="17"/>
      <c r="Z413" s="17"/>
      <c r="AA413" s="17"/>
      <c r="AB413" s="17"/>
      <c r="AC413" s="17"/>
      <c r="AD413" s="17"/>
      <c r="AE413" s="17"/>
      <c r="AF413" s="17"/>
      <c r="AG413" s="17"/>
      <c r="AH413" s="17"/>
      <c r="AI413" s="17"/>
      <c r="AJ413" s="17"/>
      <c r="AK413" s="17"/>
      <c r="AL413" s="17"/>
      <c r="AM413" s="17"/>
      <c r="AN413" s="17"/>
      <c r="AO413" s="17"/>
      <c r="AP413" s="17"/>
      <c r="AQ413" s="17"/>
      <c r="AR413" s="17"/>
      <c r="AS413" s="17"/>
      <c r="AT413" s="17"/>
      <c r="AU413" s="17"/>
      <c r="AV413" s="17"/>
      <c r="AW413" s="17"/>
      <c r="AX413" s="17"/>
      <c r="AY413" s="17"/>
      <c r="AZ413" s="17"/>
      <c r="BA413" s="17"/>
      <c r="BB413" s="17"/>
      <c r="BC413" s="17"/>
      <c r="BD413" s="17"/>
      <c r="BE413" s="17"/>
      <c r="BF413" s="17"/>
      <c r="BG413" s="17"/>
      <c r="BH413" s="17"/>
      <c r="BI413" s="17"/>
      <c r="BJ413" s="17"/>
      <c r="BK413" s="17"/>
      <c r="BL413" s="17"/>
      <c r="BM413" s="17"/>
      <c r="BN413" s="17"/>
      <c r="BO413" s="17"/>
      <c r="BP413" s="17"/>
      <c r="BQ413" s="17"/>
      <c r="BR413" s="17"/>
    </row>
    <row r="414" spans="2:70" x14ac:dyDescent="0.35">
      <c r="B414" s="24" t="s">
        <v>97</v>
      </c>
      <c r="C414" s="17"/>
      <c r="D414" s="17"/>
      <c r="E414" s="17"/>
      <c r="F414" s="17"/>
      <c r="G414" s="17"/>
      <c r="H414" s="17"/>
      <c r="I414" s="17"/>
      <c r="J414" s="17"/>
      <c r="K414" s="17"/>
      <c r="L414" s="17"/>
      <c r="M414" s="17"/>
      <c r="N414" s="17"/>
      <c r="O414" s="17"/>
      <c r="P414" s="17"/>
      <c r="Q414" s="17"/>
      <c r="R414" s="17"/>
      <c r="S414" s="17"/>
      <c r="T414" s="17"/>
      <c r="U414" s="17"/>
      <c r="V414" s="17"/>
      <c r="W414" s="17"/>
      <c r="X414" s="17"/>
      <c r="Y414" s="17"/>
      <c r="Z414" s="17"/>
      <c r="AA414" s="17"/>
      <c r="AB414" s="17"/>
      <c r="AC414" s="17"/>
      <c r="AD414" s="17"/>
      <c r="AE414" s="17"/>
      <c r="AF414" s="17"/>
      <c r="AG414" s="17"/>
      <c r="AH414" s="17"/>
      <c r="AI414" s="17"/>
      <c r="AJ414" s="17"/>
      <c r="AK414" s="17"/>
      <c r="AL414" s="17"/>
      <c r="AM414" s="17"/>
      <c r="AN414" s="17"/>
      <c r="AO414" s="17"/>
      <c r="AP414" s="17"/>
      <c r="AQ414" s="17"/>
      <c r="AR414" s="17"/>
      <c r="AS414" s="17"/>
      <c r="AT414" s="17"/>
      <c r="AU414" s="17"/>
      <c r="AV414" s="17"/>
      <c r="AW414" s="17"/>
      <c r="AX414" s="17"/>
      <c r="AY414" s="17"/>
      <c r="AZ414" s="17"/>
      <c r="BA414" s="17"/>
      <c r="BB414" s="17"/>
      <c r="BC414" s="17"/>
      <c r="BD414" s="17"/>
      <c r="BE414" s="17"/>
      <c r="BF414" s="17"/>
      <c r="BG414" s="17"/>
      <c r="BH414" s="17"/>
      <c r="BI414" s="17"/>
      <c r="BJ414" s="17"/>
      <c r="BK414" s="17"/>
      <c r="BL414" s="17"/>
      <c r="BM414" s="17"/>
      <c r="BN414" s="17"/>
      <c r="BO414" s="17"/>
      <c r="BP414" s="17"/>
      <c r="BQ414" s="17"/>
      <c r="BR414" s="17"/>
    </row>
    <row r="415" spans="2:70" x14ac:dyDescent="0.35">
      <c r="B415" t="s">
        <v>275</v>
      </c>
      <c r="C415" s="17">
        <v>0.201506315547613</v>
      </c>
      <c r="D415" s="17">
        <v>0.20869195930356599</v>
      </c>
      <c r="E415" s="17">
        <v>0.19346482843952501</v>
      </c>
      <c r="F415" s="17"/>
      <c r="G415" s="17">
        <v>0.23312718838579499</v>
      </c>
      <c r="H415" s="17">
        <v>0.26990880478085599</v>
      </c>
      <c r="I415" s="17">
        <v>0.20654789066527901</v>
      </c>
      <c r="J415" s="17">
        <v>0.20319474169267099</v>
      </c>
      <c r="K415" s="17">
        <v>0.17743010311001201</v>
      </c>
      <c r="L415" s="17">
        <v>0.13545390815788899</v>
      </c>
      <c r="M415" s="17"/>
      <c r="N415" s="17">
        <v>0.17955861884535201</v>
      </c>
      <c r="O415" s="17">
        <v>0.17914620554841301</v>
      </c>
      <c r="P415" s="17">
        <v>0.227105875011088</v>
      </c>
      <c r="Q415" s="17">
        <v>0.22658379592936301</v>
      </c>
      <c r="R415" s="17"/>
      <c r="S415" s="17">
        <v>0.222510602952225</v>
      </c>
      <c r="T415" s="17">
        <v>0.161577869068287</v>
      </c>
      <c r="U415" s="17">
        <v>0.186967965663835</v>
      </c>
      <c r="V415" s="17">
        <v>0.200455935419695</v>
      </c>
      <c r="W415" s="17">
        <v>0.17143971317096501</v>
      </c>
      <c r="X415" s="17">
        <v>0.22696370100986599</v>
      </c>
      <c r="Y415" s="17">
        <v>0.20719093779558201</v>
      </c>
      <c r="Z415" s="17">
        <v>0.25180738568538502</v>
      </c>
      <c r="AA415" s="17">
        <v>0.180849534235272</v>
      </c>
      <c r="AB415" s="17">
        <v>0.18772840748894701</v>
      </c>
      <c r="AC415" s="17">
        <v>0.25149411980028702</v>
      </c>
      <c r="AD415" s="17">
        <v>0.26404803931410098</v>
      </c>
      <c r="AE415" s="17"/>
      <c r="AF415" s="17">
        <v>0.19295642825742601</v>
      </c>
      <c r="AG415" s="17">
        <v>0.18345475637570199</v>
      </c>
      <c r="AH415" s="17">
        <v>0.24558801724008</v>
      </c>
      <c r="AI415" s="17"/>
      <c r="AJ415" s="17">
        <v>0.179524748795377</v>
      </c>
      <c r="AK415" s="17">
        <v>0.203834402408063</v>
      </c>
      <c r="AL415" s="17">
        <v>0.17778032001043201</v>
      </c>
      <c r="AM415" s="17">
        <v>0.398692881516786</v>
      </c>
      <c r="AN415" s="17">
        <v>0.23415048568070901</v>
      </c>
      <c r="AO415" s="17"/>
      <c r="AP415" s="17">
        <v>0.18862376672304301</v>
      </c>
      <c r="AQ415" s="17">
        <v>0.20654532273440199</v>
      </c>
      <c r="AR415" s="17">
        <v>0.227774283845876</v>
      </c>
      <c r="AS415" s="17"/>
      <c r="AT415" s="17">
        <v>0.21943806915693601</v>
      </c>
      <c r="AU415" s="17">
        <v>0.193520303925721</v>
      </c>
      <c r="AV415" s="17">
        <v>0.203841013542365</v>
      </c>
      <c r="AW415" s="17">
        <v>0.20884593788571601</v>
      </c>
      <c r="AX415" s="17">
        <v>0.16473791364284701</v>
      </c>
      <c r="AY415" s="17"/>
      <c r="AZ415" s="17">
        <v>0.24517376174118999</v>
      </c>
      <c r="BA415" s="17">
        <v>0.25031288995050799</v>
      </c>
      <c r="BB415" s="17">
        <v>0.19110068755045401</v>
      </c>
      <c r="BC415" s="17">
        <v>0.20181406098464699</v>
      </c>
      <c r="BD415" s="17">
        <v>0.22246214778359</v>
      </c>
      <c r="BE415" s="17">
        <v>0.19427543474862299</v>
      </c>
      <c r="BF415" s="17">
        <v>0.20008591654007901</v>
      </c>
      <c r="BG415" s="17">
        <v>0.19343693349726401</v>
      </c>
      <c r="BH415" s="17">
        <v>0.153321751254758</v>
      </c>
      <c r="BI415" s="17">
        <v>0.20515205826367999</v>
      </c>
      <c r="BJ415" s="17">
        <v>0.19206898223295499</v>
      </c>
      <c r="BK415" s="17">
        <v>0.200391509512622</v>
      </c>
      <c r="BL415" s="17">
        <v>0.26893776137667602</v>
      </c>
      <c r="BM415" s="17">
        <v>0.186598054235731</v>
      </c>
      <c r="BN415" s="17">
        <v>0.24404855887618301</v>
      </c>
      <c r="BO415" s="17">
        <v>0.241128489917739</v>
      </c>
      <c r="BP415" s="17"/>
      <c r="BQ415" s="17">
        <v>0.24153598939496199</v>
      </c>
      <c r="BR415" s="17">
        <v>0.182762582389769</v>
      </c>
    </row>
    <row r="416" spans="2:70" x14ac:dyDescent="0.35">
      <c r="B416" t="s">
        <v>276</v>
      </c>
      <c r="C416" s="17">
        <v>0.26050338137500401</v>
      </c>
      <c r="D416" s="17">
        <v>0.25770148365898499</v>
      </c>
      <c r="E416" s="17">
        <v>0.26444350008442402</v>
      </c>
      <c r="F416" s="17"/>
      <c r="G416" s="17">
        <v>0.24606133072139699</v>
      </c>
      <c r="H416" s="17">
        <v>0.28637319563571301</v>
      </c>
      <c r="I416" s="17">
        <v>0.32433441648764599</v>
      </c>
      <c r="J416" s="17">
        <v>0.27029296823516602</v>
      </c>
      <c r="K416" s="17">
        <v>0.25400348718862698</v>
      </c>
      <c r="L416" s="17">
        <v>0.193278396079656</v>
      </c>
      <c r="M416" s="17"/>
      <c r="N416" s="17">
        <v>0.27476830791597601</v>
      </c>
      <c r="O416" s="17">
        <v>0.25573558583442202</v>
      </c>
      <c r="P416" s="17">
        <v>0.28418560171361101</v>
      </c>
      <c r="Q416" s="17">
        <v>0.22739876069179801</v>
      </c>
      <c r="R416" s="17"/>
      <c r="S416" s="17">
        <v>0.25856541930739102</v>
      </c>
      <c r="T416" s="17">
        <v>0.26269722989377797</v>
      </c>
      <c r="U416" s="17">
        <v>0.24742396823932</v>
      </c>
      <c r="V416" s="17">
        <v>0.25560718576035701</v>
      </c>
      <c r="W416" s="17">
        <v>0.23995415638088299</v>
      </c>
      <c r="X416" s="17">
        <v>0.25634059535233999</v>
      </c>
      <c r="Y416" s="17">
        <v>0.249091373371298</v>
      </c>
      <c r="Z416" s="17">
        <v>0.33861135511116602</v>
      </c>
      <c r="AA416" s="17">
        <v>0.24161206913205499</v>
      </c>
      <c r="AB416" s="17">
        <v>0.286303113830497</v>
      </c>
      <c r="AC416" s="17">
        <v>0.27128399598702502</v>
      </c>
      <c r="AD416" s="17">
        <v>0.270540735104636</v>
      </c>
      <c r="AE416" s="17"/>
      <c r="AF416" s="17">
        <v>0.26494064290969899</v>
      </c>
      <c r="AG416" s="17">
        <v>0.26966371100594599</v>
      </c>
      <c r="AH416" s="17">
        <v>0.236069427078266</v>
      </c>
      <c r="AI416" s="17"/>
      <c r="AJ416" s="17">
        <v>0.247565355576222</v>
      </c>
      <c r="AK416" s="17">
        <v>0.276797022865789</v>
      </c>
      <c r="AL416" s="17">
        <v>0.25970286300142098</v>
      </c>
      <c r="AM416" s="17">
        <v>0.10876638037203</v>
      </c>
      <c r="AN416" s="17">
        <v>0.26691812071786802</v>
      </c>
      <c r="AO416" s="17"/>
      <c r="AP416" s="17">
        <v>0.24120923575122399</v>
      </c>
      <c r="AQ416" s="17">
        <v>0.28549050714056901</v>
      </c>
      <c r="AR416" s="17">
        <v>0.19462920054201099</v>
      </c>
      <c r="AS416" s="17"/>
      <c r="AT416" s="17">
        <v>0.24271586912217299</v>
      </c>
      <c r="AU416" s="17">
        <v>0.280251365250688</v>
      </c>
      <c r="AV416" s="17">
        <v>0.26818037696717301</v>
      </c>
      <c r="AW416" s="17">
        <v>0.27253869737974001</v>
      </c>
      <c r="AX416" s="17">
        <v>0.21665605979476399</v>
      </c>
      <c r="AY416" s="17"/>
      <c r="AZ416" s="17">
        <v>0.16850064120027899</v>
      </c>
      <c r="BA416" s="17">
        <v>0.19735866020228099</v>
      </c>
      <c r="BB416" s="17">
        <v>0.209193825805813</v>
      </c>
      <c r="BC416" s="17">
        <v>0.21532180418933999</v>
      </c>
      <c r="BD416" s="17">
        <v>0.27566340928901201</v>
      </c>
      <c r="BE416" s="17">
        <v>0.24567410737819201</v>
      </c>
      <c r="BF416" s="17">
        <v>0.278098853127487</v>
      </c>
      <c r="BG416" s="17">
        <v>0.323017873251502</v>
      </c>
      <c r="BH416" s="17">
        <v>0.31343482091302899</v>
      </c>
      <c r="BI416" s="17">
        <v>0.21164730724115</v>
      </c>
      <c r="BJ416" s="17">
        <v>0.27099913726768399</v>
      </c>
      <c r="BK416" s="17">
        <v>0.29976088694570602</v>
      </c>
      <c r="BL416" s="17">
        <v>0.25234683604061697</v>
      </c>
      <c r="BM416" s="17">
        <v>0.27239752498424702</v>
      </c>
      <c r="BN416" s="17">
        <v>0.325819986003202</v>
      </c>
      <c r="BO416" s="17">
        <v>0.22973240672072201</v>
      </c>
      <c r="BP416" s="17"/>
      <c r="BQ416" s="17">
        <v>0.25520522981636501</v>
      </c>
      <c r="BR416" s="17">
        <v>0.26405747888770398</v>
      </c>
    </row>
    <row r="417" spans="2:70" x14ac:dyDescent="0.35">
      <c r="B417" t="s">
        <v>277</v>
      </c>
      <c r="C417" s="17">
        <v>0.16700976928610001</v>
      </c>
      <c r="D417" s="17">
        <v>0.16356992850982799</v>
      </c>
      <c r="E417" s="17">
        <v>0.16968717153636301</v>
      </c>
      <c r="F417" s="17"/>
      <c r="G417" s="17">
        <v>0.225610603637345</v>
      </c>
      <c r="H417" s="17">
        <v>0.16580665239026399</v>
      </c>
      <c r="I417" s="17">
        <v>0.16360137339645001</v>
      </c>
      <c r="J417" s="17">
        <v>0.16915931613339899</v>
      </c>
      <c r="K417" s="17">
        <v>0.15924337817750001</v>
      </c>
      <c r="L417" s="17">
        <v>0.13520899545851101</v>
      </c>
      <c r="M417" s="17"/>
      <c r="N417" s="17">
        <v>0.174525344014791</v>
      </c>
      <c r="O417" s="17">
        <v>0.18067630408846</v>
      </c>
      <c r="P417" s="17">
        <v>0.16812708013414199</v>
      </c>
      <c r="Q417" s="17">
        <v>0.144900902990098</v>
      </c>
      <c r="R417" s="17"/>
      <c r="S417" s="17">
        <v>0.17805812964585099</v>
      </c>
      <c r="T417" s="17">
        <v>0.163657578889706</v>
      </c>
      <c r="U417" s="17">
        <v>0.14003007299898301</v>
      </c>
      <c r="V417" s="17">
        <v>0.17632648932602399</v>
      </c>
      <c r="W417" s="17">
        <v>0.18644891929667701</v>
      </c>
      <c r="X417" s="17">
        <v>0.14552208414214901</v>
      </c>
      <c r="Y417" s="17">
        <v>0.18350139814225599</v>
      </c>
      <c r="Z417" s="17">
        <v>0.13741254026024599</v>
      </c>
      <c r="AA417" s="17">
        <v>0.17761783640276199</v>
      </c>
      <c r="AB417" s="17">
        <v>0.16221110341763501</v>
      </c>
      <c r="AC417" s="17">
        <v>0.17115881808344899</v>
      </c>
      <c r="AD417" s="17">
        <v>0.15696464996311299</v>
      </c>
      <c r="AE417" s="17"/>
      <c r="AF417" s="17">
        <v>0.14242273950388401</v>
      </c>
      <c r="AG417" s="17">
        <v>0.18007146634698601</v>
      </c>
      <c r="AH417" s="17">
        <v>0.16435959356440599</v>
      </c>
      <c r="AI417" s="17"/>
      <c r="AJ417" s="17">
        <v>0.15404758510246999</v>
      </c>
      <c r="AK417" s="17">
        <v>0.19210605996166</v>
      </c>
      <c r="AL417" s="17">
        <v>0.132377642202055</v>
      </c>
      <c r="AM417" s="17">
        <v>0.19922356726819801</v>
      </c>
      <c r="AN417" s="17">
        <v>0.16420968864271601</v>
      </c>
      <c r="AO417" s="17"/>
      <c r="AP417" s="17">
        <v>0.153722550913269</v>
      </c>
      <c r="AQ417" s="17">
        <v>0.185753225403988</v>
      </c>
      <c r="AR417" s="17">
        <v>0.15317546539584001</v>
      </c>
      <c r="AS417" s="17"/>
      <c r="AT417" s="17">
        <v>0.15237334938459901</v>
      </c>
      <c r="AU417" s="17">
        <v>0.17962738648069701</v>
      </c>
      <c r="AV417" s="17">
        <v>0.17829043003249301</v>
      </c>
      <c r="AW417" s="17">
        <v>0.158772582802543</v>
      </c>
      <c r="AX417" s="17">
        <v>0.128581166219294</v>
      </c>
      <c r="AY417" s="17"/>
      <c r="AZ417" s="17">
        <v>0.17138701966290501</v>
      </c>
      <c r="BA417" s="17">
        <v>0.182216033464425</v>
      </c>
      <c r="BB417" s="17">
        <v>0.131297426088158</v>
      </c>
      <c r="BC417" s="17">
        <v>0.213457999126973</v>
      </c>
      <c r="BD417" s="17">
        <v>0.121263990285153</v>
      </c>
      <c r="BE417" s="17">
        <v>0.188575853233476</v>
      </c>
      <c r="BF417" s="17">
        <v>0.141245811360312</v>
      </c>
      <c r="BG417" s="17">
        <v>0.167430802344779</v>
      </c>
      <c r="BH417" s="17">
        <v>0.19244457542144</v>
      </c>
      <c r="BI417" s="17">
        <v>0.16881073659205301</v>
      </c>
      <c r="BJ417" s="17">
        <v>0.19415961538943899</v>
      </c>
      <c r="BK417" s="17">
        <v>0.13862192893973099</v>
      </c>
      <c r="BL417" s="17">
        <v>0.14524338084163799</v>
      </c>
      <c r="BM417" s="17">
        <v>0.21253368190124999</v>
      </c>
      <c r="BN417" s="17">
        <v>0.182786646810462</v>
      </c>
      <c r="BO417" s="17">
        <v>0.17575842016565901</v>
      </c>
      <c r="BP417" s="17"/>
      <c r="BQ417" s="17">
        <v>0.16338377373083099</v>
      </c>
      <c r="BR417" s="17">
        <v>0.16920034528004099</v>
      </c>
    </row>
    <row r="418" spans="2:70" x14ac:dyDescent="0.35">
      <c r="B418" t="s">
        <v>278</v>
      </c>
      <c r="C418" s="17">
        <v>0.14414419515051199</v>
      </c>
      <c r="D418" s="17">
        <v>0.133849783495498</v>
      </c>
      <c r="E418" s="17">
        <v>0.15426170984670801</v>
      </c>
      <c r="F418" s="17"/>
      <c r="G418" s="17">
        <v>0.13991298284945999</v>
      </c>
      <c r="H418" s="17">
        <v>0.13260083897696301</v>
      </c>
      <c r="I418" s="17">
        <v>0.14234591299879601</v>
      </c>
      <c r="J418" s="17">
        <v>0.14003434408226101</v>
      </c>
      <c r="K418" s="17">
        <v>0.13972387892337401</v>
      </c>
      <c r="L418" s="17">
        <v>0.16414074088192299</v>
      </c>
      <c r="M418" s="17"/>
      <c r="N418" s="17">
        <v>0.15028075888789399</v>
      </c>
      <c r="O418" s="17">
        <v>0.15179632734594101</v>
      </c>
      <c r="P418" s="17">
        <v>0.127984141535294</v>
      </c>
      <c r="Q418" s="17">
        <v>0.14566086268143599</v>
      </c>
      <c r="R418" s="17"/>
      <c r="S418" s="17">
        <v>0.131263911863476</v>
      </c>
      <c r="T418" s="17">
        <v>0.15547773309329199</v>
      </c>
      <c r="U418" s="17">
        <v>0.15136123229930901</v>
      </c>
      <c r="V418" s="17">
        <v>0.12616539970114099</v>
      </c>
      <c r="W418" s="17">
        <v>0.12703101914370499</v>
      </c>
      <c r="X418" s="17">
        <v>0.146647893605623</v>
      </c>
      <c r="Y418" s="17">
        <v>0.16730598284516801</v>
      </c>
      <c r="Z418" s="17">
        <v>0.11238254443867</v>
      </c>
      <c r="AA418" s="17">
        <v>0.16086133177286499</v>
      </c>
      <c r="AB418" s="17">
        <v>0.14110711783635899</v>
      </c>
      <c r="AC418" s="17">
        <v>0.14599400942499699</v>
      </c>
      <c r="AD418" s="17">
        <v>0.14747545059351</v>
      </c>
      <c r="AE418" s="17"/>
      <c r="AF418" s="17">
        <v>0.14531105720228399</v>
      </c>
      <c r="AG418" s="17">
        <v>0.14938519505068901</v>
      </c>
      <c r="AH418" s="17">
        <v>0.13217954297016701</v>
      </c>
      <c r="AI418" s="17"/>
      <c r="AJ418" s="17">
        <v>0.15253513102848201</v>
      </c>
      <c r="AK418" s="17">
        <v>0.14269826131609201</v>
      </c>
      <c r="AL418" s="17">
        <v>0.15660146693938301</v>
      </c>
      <c r="AM418" s="17">
        <v>0.105755332298356</v>
      </c>
      <c r="AN418" s="17">
        <v>0.12923896282323699</v>
      </c>
      <c r="AO418" s="17"/>
      <c r="AP418" s="17">
        <v>0.16612004674007</v>
      </c>
      <c r="AQ418" s="17">
        <v>0.12998008988551199</v>
      </c>
      <c r="AR418" s="17">
        <v>0.12944052683594101</v>
      </c>
      <c r="AS418" s="17"/>
      <c r="AT418" s="17">
        <v>0.124938205769897</v>
      </c>
      <c r="AU418" s="17">
        <v>0.148210506370654</v>
      </c>
      <c r="AV418" s="17">
        <v>0.13413368256847</v>
      </c>
      <c r="AW418" s="17">
        <v>0.15954024005381701</v>
      </c>
      <c r="AX418" s="17">
        <v>0.19270422804234799</v>
      </c>
      <c r="AY418" s="17"/>
      <c r="AZ418" s="17">
        <v>0.18130628919856001</v>
      </c>
      <c r="BA418" s="17">
        <v>0.109110980371924</v>
      </c>
      <c r="BB418" s="17">
        <v>0.188666378468831</v>
      </c>
      <c r="BC418" s="17">
        <v>0.13873971675812299</v>
      </c>
      <c r="BD418" s="17">
        <v>0.10727536527577</v>
      </c>
      <c r="BE418" s="17">
        <v>0.13283432655093499</v>
      </c>
      <c r="BF418" s="17">
        <v>0.13530349073697201</v>
      </c>
      <c r="BG418" s="17">
        <v>0.118953871594542</v>
      </c>
      <c r="BH418" s="17">
        <v>0.140448400150715</v>
      </c>
      <c r="BI418" s="17">
        <v>0.185540238642909</v>
      </c>
      <c r="BJ418" s="17">
        <v>0.15081809314382499</v>
      </c>
      <c r="BK418" s="17">
        <v>0.206931111877487</v>
      </c>
      <c r="BL418" s="17">
        <v>0.162689773571848</v>
      </c>
      <c r="BM418" s="17">
        <v>8.5642050361624894E-2</v>
      </c>
      <c r="BN418" s="17">
        <v>0.12705777149855099</v>
      </c>
      <c r="BO418" s="17">
        <v>0.183938748762243</v>
      </c>
      <c r="BP418" s="17"/>
      <c r="BQ418" s="17">
        <v>0.14650201193923701</v>
      </c>
      <c r="BR418" s="17">
        <v>0.14439858421757201</v>
      </c>
    </row>
    <row r="419" spans="2:70" x14ac:dyDescent="0.35">
      <c r="B419" t="s">
        <v>279</v>
      </c>
      <c r="C419" s="17">
        <v>0.114214498587594</v>
      </c>
      <c r="D419" s="17">
        <v>0.109140306069304</v>
      </c>
      <c r="E419" s="17">
        <v>0.11990001164173</v>
      </c>
      <c r="F419" s="17"/>
      <c r="G419" s="17">
        <v>9.2518097831768203E-2</v>
      </c>
      <c r="H419" s="17">
        <v>8.4055177233679695E-2</v>
      </c>
      <c r="I419" s="17">
        <v>9.7485421694107594E-2</v>
      </c>
      <c r="J419" s="17">
        <v>0.125090573166946</v>
      </c>
      <c r="K419" s="17">
        <v>0.124094291087622</v>
      </c>
      <c r="L419" s="17">
        <v>0.15134216120709301</v>
      </c>
      <c r="M419" s="17"/>
      <c r="N419" s="17">
        <v>0.11268494834888999</v>
      </c>
      <c r="O419" s="17">
        <v>0.122310132253436</v>
      </c>
      <c r="P419" s="17">
        <v>9.4352541214619001E-2</v>
      </c>
      <c r="Q419" s="17">
        <v>0.123506826507689</v>
      </c>
      <c r="R419" s="17"/>
      <c r="S419" s="17">
        <v>0.12587312099471601</v>
      </c>
      <c r="T419" s="17">
        <v>0.129125279341511</v>
      </c>
      <c r="U419" s="17">
        <v>0.14396390277816101</v>
      </c>
      <c r="V419" s="17">
        <v>9.6461318502746002E-2</v>
      </c>
      <c r="W419" s="17">
        <v>0.12464035824290499</v>
      </c>
      <c r="X419" s="17">
        <v>0.108014551529756</v>
      </c>
      <c r="Y419" s="17">
        <v>8.9511933700441207E-2</v>
      </c>
      <c r="Z419" s="17">
        <v>9.6142294894147398E-2</v>
      </c>
      <c r="AA419" s="17">
        <v>0.118888818199715</v>
      </c>
      <c r="AB419" s="17">
        <v>0.12008691280976901</v>
      </c>
      <c r="AC419" s="17">
        <v>7.7985032566968898E-2</v>
      </c>
      <c r="AD419" s="17">
        <v>7.8843847357976699E-2</v>
      </c>
      <c r="AE419" s="17"/>
      <c r="AF419" s="17">
        <v>0.119716755680155</v>
      </c>
      <c r="AG419" s="17">
        <v>0.116188927703577</v>
      </c>
      <c r="AH419" s="17">
        <v>0.107268824371446</v>
      </c>
      <c r="AI419" s="17"/>
      <c r="AJ419" s="17">
        <v>0.117354737067958</v>
      </c>
      <c r="AK419" s="17">
        <v>0.116760284429947</v>
      </c>
      <c r="AL419" s="17">
        <v>0.156254976504762</v>
      </c>
      <c r="AM419" s="17">
        <v>0.10082576351422901</v>
      </c>
      <c r="AN419" s="17">
        <v>9.3634110080768496E-2</v>
      </c>
      <c r="AO419" s="17"/>
      <c r="AP419" s="17">
        <v>0.11045323857960999</v>
      </c>
      <c r="AQ419" s="17">
        <v>0.11521865751626301</v>
      </c>
      <c r="AR419" s="17">
        <v>0.16276848974864</v>
      </c>
      <c r="AS419" s="17"/>
      <c r="AT419" s="17">
        <v>0.127862739765252</v>
      </c>
      <c r="AU419" s="17">
        <v>0.10534442354335299</v>
      </c>
      <c r="AV419" s="17">
        <v>0.109459559416983</v>
      </c>
      <c r="AW419" s="17">
        <v>0.119577381668889</v>
      </c>
      <c r="AX419" s="17">
        <v>0.14494635550693899</v>
      </c>
      <c r="AY419" s="17"/>
      <c r="AZ419" s="17">
        <v>0.17049766141046099</v>
      </c>
      <c r="BA419" s="17">
        <v>0.12846814420291799</v>
      </c>
      <c r="BB419" s="17">
        <v>0.154181753848422</v>
      </c>
      <c r="BC419" s="17">
        <v>0.101751692813855</v>
      </c>
      <c r="BD419" s="17">
        <v>0.139005630288254</v>
      </c>
      <c r="BE419" s="17">
        <v>0.102140483426262</v>
      </c>
      <c r="BF419" s="17">
        <v>0.120182909888514</v>
      </c>
      <c r="BG419" s="17">
        <v>0.109029986247499</v>
      </c>
      <c r="BH419" s="17">
        <v>0.103205746315976</v>
      </c>
      <c r="BI419" s="17">
        <v>0.13649751516461001</v>
      </c>
      <c r="BJ419" s="17">
        <v>0.109676810525629</v>
      </c>
      <c r="BK419" s="17">
        <v>4.2524331991723299E-2</v>
      </c>
      <c r="BL419" s="17">
        <v>0.111760174114114</v>
      </c>
      <c r="BM419" s="17">
        <v>0.119617229143723</v>
      </c>
      <c r="BN419" s="17">
        <v>7.1651299131279003E-2</v>
      </c>
      <c r="BO419" s="17">
        <v>0.12527966806759</v>
      </c>
      <c r="BP419" s="17"/>
      <c r="BQ419" s="17">
        <v>0.104399375064885</v>
      </c>
      <c r="BR419" s="17">
        <v>0.118468617355978</v>
      </c>
    </row>
    <row r="420" spans="2:70" x14ac:dyDescent="0.35">
      <c r="B420" t="s">
        <v>280</v>
      </c>
      <c r="C420" s="17">
        <v>3.5267002842229001E-2</v>
      </c>
      <c r="D420" s="17">
        <v>3.9239085190352602E-2</v>
      </c>
      <c r="E420" s="17">
        <v>3.11479923013727E-2</v>
      </c>
      <c r="F420" s="17"/>
      <c r="G420" s="17">
        <v>2.4276577855275601E-2</v>
      </c>
      <c r="H420" s="17">
        <v>2.7400711922179698E-2</v>
      </c>
      <c r="I420" s="17">
        <v>2.42692766087244E-2</v>
      </c>
      <c r="J420" s="17">
        <v>2.7721821934093501E-2</v>
      </c>
      <c r="K420" s="17">
        <v>4.1308088184002098E-2</v>
      </c>
      <c r="L420" s="17">
        <v>6.0087846781479999E-2</v>
      </c>
      <c r="M420" s="17"/>
      <c r="N420" s="17">
        <v>4.2111245767073598E-2</v>
      </c>
      <c r="O420" s="17">
        <v>3.3863562606917502E-2</v>
      </c>
      <c r="P420" s="17">
        <v>2.94498160892268E-2</v>
      </c>
      <c r="Q420" s="17">
        <v>3.3984424615345399E-2</v>
      </c>
      <c r="R420" s="17"/>
      <c r="S420" s="17">
        <v>2.9220959314045499E-2</v>
      </c>
      <c r="T420" s="17">
        <v>3.6170688485280197E-2</v>
      </c>
      <c r="U420" s="17">
        <v>3.6595802606121899E-2</v>
      </c>
      <c r="V420" s="17">
        <v>4.3562043999393403E-2</v>
      </c>
      <c r="W420" s="17">
        <v>5.0919045365035498E-2</v>
      </c>
      <c r="X420" s="17">
        <v>2.9929058717811201E-2</v>
      </c>
      <c r="Y420" s="17">
        <v>3.9106726541770297E-2</v>
      </c>
      <c r="Z420" s="17">
        <v>3.2926811806108999E-2</v>
      </c>
      <c r="AA420" s="17">
        <v>3.9668439335388897E-2</v>
      </c>
      <c r="AB420" s="17">
        <v>2.3741211202390599E-2</v>
      </c>
      <c r="AC420" s="17">
        <v>4.0885162956834899E-2</v>
      </c>
      <c r="AD420" s="17">
        <v>1.2482876524331801E-2</v>
      </c>
      <c r="AE420" s="17"/>
      <c r="AF420" s="17">
        <v>4.0750002360584202E-2</v>
      </c>
      <c r="AG420" s="17">
        <v>3.2555434451599703E-2</v>
      </c>
      <c r="AH420" s="17">
        <v>3.9321152937165899E-2</v>
      </c>
      <c r="AI420" s="17"/>
      <c r="AJ420" s="17">
        <v>4.9394427972002997E-2</v>
      </c>
      <c r="AK420" s="17">
        <v>2.68785137501702E-2</v>
      </c>
      <c r="AL420" s="17">
        <v>4.3513917386208002E-2</v>
      </c>
      <c r="AM420" s="17">
        <v>0</v>
      </c>
      <c r="AN420" s="17">
        <v>2.4281115117135401E-2</v>
      </c>
      <c r="AO420" s="17"/>
      <c r="AP420" s="17">
        <v>4.7986446555765901E-2</v>
      </c>
      <c r="AQ420" s="17">
        <v>2.8785267839656601E-2</v>
      </c>
      <c r="AR420" s="17">
        <v>4.8070339212586098E-2</v>
      </c>
      <c r="AS420" s="17"/>
      <c r="AT420" s="17">
        <v>3.9589268947748203E-2</v>
      </c>
      <c r="AU420" s="17">
        <v>2.9029486997584002E-2</v>
      </c>
      <c r="AV420" s="17">
        <v>3.6448585486828597E-2</v>
      </c>
      <c r="AW420" s="17">
        <v>3.0441007979351599E-2</v>
      </c>
      <c r="AX420" s="17">
        <v>6.1116242850723299E-2</v>
      </c>
      <c r="AY420" s="17"/>
      <c r="AZ420" s="17">
        <v>0</v>
      </c>
      <c r="BA420" s="17">
        <v>1.4637436114196E-2</v>
      </c>
      <c r="BB420" s="17">
        <v>3.2201946335198302E-2</v>
      </c>
      <c r="BC420" s="17">
        <v>2.73219171682136E-2</v>
      </c>
      <c r="BD420" s="17">
        <v>4.9480652508627099E-2</v>
      </c>
      <c r="BE420" s="17">
        <v>5.2840889681331202E-2</v>
      </c>
      <c r="BF420" s="17">
        <v>3.1966876556401597E-2</v>
      </c>
      <c r="BG420" s="17">
        <v>3.4291756756454898E-2</v>
      </c>
      <c r="BH420" s="17">
        <v>3.3078741437197003E-2</v>
      </c>
      <c r="BI420" s="17">
        <v>4.4357103248093201E-2</v>
      </c>
      <c r="BJ420" s="17">
        <v>2.3040996351924799E-2</v>
      </c>
      <c r="BK420" s="17">
        <v>3.5476112958515403E-2</v>
      </c>
      <c r="BL420" s="17">
        <v>2.1308424720176199E-2</v>
      </c>
      <c r="BM420" s="17">
        <v>4.7885614510937299E-2</v>
      </c>
      <c r="BN420" s="17">
        <v>4.8635737680324399E-2</v>
      </c>
      <c r="BO420" s="17">
        <v>1.3098731762673101E-2</v>
      </c>
      <c r="BP420" s="17"/>
      <c r="BQ420" s="17">
        <v>3.3690470161360703E-2</v>
      </c>
      <c r="BR420" s="17">
        <v>3.6062485149481502E-2</v>
      </c>
    </row>
    <row r="421" spans="2:70" x14ac:dyDescent="0.35">
      <c r="B421" t="s">
        <v>281</v>
      </c>
      <c r="C421" s="17">
        <v>4.6977968943345001E-2</v>
      </c>
      <c r="D421" s="17">
        <v>5.39310901683299E-2</v>
      </c>
      <c r="E421" s="17">
        <v>3.9937820328438199E-2</v>
      </c>
      <c r="F421" s="17"/>
      <c r="G421" s="17">
        <v>2.46359018874425E-2</v>
      </c>
      <c r="H421" s="17">
        <v>2.81165654629334E-2</v>
      </c>
      <c r="I421" s="17">
        <v>2.7401109327128598E-2</v>
      </c>
      <c r="J421" s="17">
        <v>4.0101768758921803E-2</v>
      </c>
      <c r="K421" s="17">
        <v>6.0693161713223302E-2</v>
      </c>
      <c r="L421" s="17">
        <v>8.9618496584785698E-2</v>
      </c>
      <c r="M421" s="17"/>
      <c r="N421" s="17">
        <v>3.8083959655896199E-2</v>
      </c>
      <c r="O421" s="17">
        <v>5.1836115146176899E-2</v>
      </c>
      <c r="P421" s="17">
        <v>4.2447428738846903E-2</v>
      </c>
      <c r="Q421" s="17">
        <v>5.5100568775604597E-2</v>
      </c>
      <c r="R421" s="17"/>
      <c r="S421" s="17">
        <v>3.2658187048578903E-2</v>
      </c>
      <c r="T421" s="17">
        <v>6.1140124102888403E-2</v>
      </c>
      <c r="U421" s="17">
        <v>6.1188876217859997E-2</v>
      </c>
      <c r="V421" s="17">
        <v>7.0033168309925106E-2</v>
      </c>
      <c r="W421" s="17">
        <v>6.4794280385846503E-2</v>
      </c>
      <c r="X421" s="17">
        <v>4.3165066275355997E-2</v>
      </c>
      <c r="Y421" s="17">
        <v>3.8805902651289498E-2</v>
      </c>
      <c r="Z421" s="17">
        <v>1.08981430053962E-2</v>
      </c>
      <c r="AA421" s="17">
        <v>4.9037070250888902E-2</v>
      </c>
      <c r="AB421" s="17">
        <v>4.2007739564979003E-2</v>
      </c>
      <c r="AC421" s="17">
        <v>1.4522512536656099E-2</v>
      </c>
      <c r="AD421" s="17">
        <v>4.65298540295307E-2</v>
      </c>
      <c r="AE421" s="17"/>
      <c r="AF421" s="17">
        <v>5.6094792979736997E-2</v>
      </c>
      <c r="AG421" s="17">
        <v>4.1501478288480699E-2</v>
      </c>
      <c r="AH421" s="17">
        <v>4.5226910413293402E-2</v>
      </c>
      <c r="AI421" s="17"/>
      <c r="AJ421" s="17">
        <v>5.5732047025180802E-2</v>
      </c>
      <c r="AK421" s="17">
        <v>2.9405571266051998E-2</v>
      </c>
      <c r="AL421" s="17">
        <v>3.8676861180523499E-2</v>
      </c>
      <c r="AM421" s="17">
        <v>8.67360750304004E-2</v>
      </c>
      <c r="AN421" s="17">
        <v>5.0880085583104098E-2</v>
      </c>
      <c r="AO421" s="17"/>
      <c r="AP421" s="17">
        <v>4.8684244608831501E-2</v>
      </c>
      <c r="AQ421" s="17">
        <v>3.7910760326690801E-2</v>
      </c>
      <c r="AR421" s="17">
        <v>5.0362114969531198E-2</v>
      </c>
      <c r="AS421" s="17"/>
      <c r="AT421" s="17">
        <v>4.8199116600978698E-2</v>
      </c>
      <c r="AU421" s="17">
        <v>4.5273732136426999E-2</v>
      </c>
      <c r="AV421" s="17">
        <v>5.0593090726433101E-2</v>
      </c>
      <c r="AW421" s="17">
        <v>3.3094210853145199E-2</v>
      </c>
      <c r="AX421" s="17">
        <v>4.7036502700308999E-2</v>
      </c>
      <c r="AY421" s="17"/>
      <c r="AZ421" s="17">
        <v>0</v>
      </c>
      <c r="BA421" s="17">
        <v>6.0340141912295302E-2</v>
      </c>
      <c r="BB421" s="17">
        <v>4.3285231581379799E-2</v>
      </c>
      <c r="BC421" s="17">
        <v>6.8269789922806703E-2</v>
      </c>
      <c r="BD421" s="17">
        <v>6.1005470644190998E-2</v>
      </c>
      <c r="BE421" s="17">
        <v>5.6148705147048797E-2</v>
      </c>
      <c r="BF421" s="17">
        <v>6.9199473971920306E-2</v>
      </c>
      <c r="BG421" s="17">
        <v>4.5361106825474097E-2</v>
      </c>
      <c r="BH421" s="17">
        <v>4.4634605400117502E-2</v>
      </c>
      <c r="BI421" s="17">
        <v>2.13727814211296E-2</v>
      </c>
      <c r="BJ421" s="17">
        <v>3.4575941764290102E-2</v>
      </c>
      <c r="BK421" s="17">
        <v>2.7928191399433599E-2</v>
      </c>
      <c r="BL421" s="17">
        <v>3.2293927764299797E-2</v>
      </c>
      <c r="BM421" s="17">
        <v>4.8204881853085198E-2</v>
      </c>
      <c r="BN421" s="17">
        <v>0</v>
      </c>
      <c r="BO421" s="17">
        <v>1.3344860801425501E-2</v>
      </c>
      <c r="BP421" s="17"/>
      <c r="BQ421" s="17">
        <v>3.8948715561132503E-2</v>
      </c>
      <c r="BR421" s="17">
        <v>5.0586899594905602E-2</v>
      </c>
    </row>
    <row r="422" spans="2:70" x14ac:dyDescent="0.35">
      <c r="B422" t="s">
        <v>282</v>
      </c>
      <c r="C422" s="17">
        <v>2.4209036334499501E-2</v>
      </c>
      <c r="D422" s="17">
        <v>2.6586504641231801E-2</v>
      </c>
      <c r="E422" s="17">
        <v>2.20444627010505E-2</v>
      </c>
      <c r="F422" s="17"/>
      <c r="G422" s="17">
        <v>9.0600359591390799E-3</v>
      </c>
      <c r="H422" s="17">
        <v>4.4315008115689202E-3</v>
      </c>
      <c r="I422" s="17">
        <v>3.8606329130146098E-3</v>
      </c>
      <c r="J422" s="17">
        <v>1.8683863476608598E-2</v>
      </c>
      <c r="K422" s="17">
        <v>3.3645134206825501E-2</v>
      </c>
      <c r="L422" s="17">
        <v>6.5199013907989101E-2</v>
      </c>
      <c r="M422" s="17"/>
      <c r="N422" s="17">
        <v>2.6348924327600099E-2</v>
      </c>
      <c r="O422" s="17">
        <v>1.8271290365071999E-2</v>
      </c>
      <c r="P422" s="17">
        <v>2.0169403534121499E-2</v>
      </c>
      <c r="Q422" s="17">
        <v>3.1936869700867301E-2</v>
      </c>
      <c r="R422" s="17"/>
      <c r="S422" s="17">
        <v>1.2521618343880299E-2</v>
      </c>
      <c r="T422" s="17">
        <v>2.5310048594785101E-2</v>
      </c>
      <c r="U422" s="17">
        <v>2.3880697955245E-2</v>
      </c>
      <c r="V422" s="17">
        <v>3.13884589807178E-2</v>
      </c>
      <c r="W422" s="17">
        <v>3.1679202942107298E-2</v>
      </c>
      <c r="X422" s="17">
        <v>3.0263650496656899E-2</v>
      </c>
      <c r="Y422" s="17">
        <v>2.54857449521942E-2</v>
      </c>
      <c r="Z422" s="17">
        <v>1.44535512916747E-2</v>
      </c>
      <c r="AA422" s="17">
        <v>2.94241869766842E-2</v>
      </c>
      <c r="AB422" s="17">
        <v>3.1522609261469298E-2</v>
      </c>
      <c r="AC422" s="17">
        <v>1.5939929176903199E-2</v>
      </c>
      <c r="AD422" s="17">
        <v>0</v>
      </c>
      <c r="AE422" s="17"/>
      <c r="AF422" s="17">
        <v>3.2695118900113299E-2</v>
      </c>
      <c r="AG422" s="17">
        <v>2.0842280960436301E-2</v>
      </c>
      <c r="AH422" s="17">
        <v>2.39808355793396E-2</v>
      </c>
      <c r="AI422" s="17"/>
      <c r="AJ422" s="17">
        <v>3.5165466183985097E-2</v>
      </c>
      <c r="AK422" s="17">
        <v>6.5681129723382196E-3</v>
      </c>
      <c r="AL422" s="17">
        <v>3.5091952775214902E-2</v>
      </c>
      <c r="AM422" s="17">
        <v>0</v>
      </c>
      <c r="AN422" s="17">
        <v>3.19715982345916E-2</v>
      </c>
      <c r="AO422" s="17"/>
      <c r="AP422" s="17">
        <v>3.4898408176449701E-2</v>
      </c>
      <c r="AQ422" s="17">
        <v>7.2211019263649099E-3</v>
      </c>
      <c r="AR422" s="17">
        <v>2.9041713643303001E-2</v>
      </c>
      <c r="AS422" s="17"/>
      <c r="AT422" s="17">
        <v>3.3379821514559198E-2</v>
      </c>
      <c r="AU422" s="17">
        <v>1.5271072598720599E-2</v>
      </c>
      <c r="AV422" s="17">
        <v>1.46591422369094E-2</v>
      </c>
      <c r="AW422" s="17">
        <v>1.49580257360061E-2</v>
      </c>
      <c r="AX422" s="17">
        <v>2.8527148270888099E-2</v>
      </c>
      <c r="AY422" s="17"/>
      <c r="AZ422" s="17">
        <v>0</v>
      </c>
      <c r="BA422" s="17">
        <v>4.21692051626886E-2</v>
      </c>
      <c r="BB422" s="17">
        <v>4.14884451393389E-2</v>
      </c>
      <c r="BC422" s="17">
        <v>3.3323019036041998E-2</v>
      </c>
      <c r="BD422" s="17">
        <v>1.5897168765977299E-2</v>
      </c>
      <c r="BE422" s="17">
        <v>2.7510199834131398E-2</v>
      </c>
      <c r="BF422" s="17">
        <v>1.9100407076114399E-2</v>
      </c>
      <c r="BG422" s="17">
        <v>5.3113065215343201E-3</v>
      </c>
      <c r="BH422" s="17">
        <v>1.3399997699688301E-2</v>
      </c>
      <c r="BI422" s="17">
        <v>1.27685235853331E-2</v>
      </c>
      <c r="BJ422" s="17">
        <v>2.1916193476892901E-2</v>
      </c>
      <c r="BK422" s="17">
        <v>4.8365926374782299E-2</v>
      </c>
      <c r="BL422" s="17">
        <v>5.4197215706313197E-3</v>
      </c>
      <c r="BM422" s="17">
        <v>1.7489882661948002E-2</v>
      </c>
      <c r="BN422" s="17">
        <v>0</v>
      </c>
      <c r="BO422" s="17">
        <v>1.12375673501976E-2</v>
      </c>
      <c r="BP422" s="17"/>
      <c r="BQ422" s="17">
        <v>1.5590009192897099E-2</v>
      </c>
      <c r="BR422" s="17">
        <v>2.7604126059945801E-2</v>
      </c>
    </row>
    <row r="423" spans="2:70" x14ac:dyDescent="0.35">
      <c r="B423" t="s">
        <v>129</v>
      </c>
      <c r="C423" s="17">
        <v>6.16783193310324E-3</v>
      </c>
      <c r="D423" s="17">
        <v>7.28985896290495E-3</v>
      </c>
      <c r="E423" s="17">
        <v>5.1125031203885203E-3</v>
      </c>
      <c r="F423" s="17"/>
      <c r="G423" s="17">
        <v>4.7972808723765296E-3</v>
      </c>
      <c r="H423" s="17">
        <v>1.3065527858418899E-3</v>
      </c>
      <c r="I423" s="17">
        <v>1.0153965908854401E-2</v>
      </c>
      <c r="J423" s="17">
        <v>5.72060251993363E-3</v>
      </c>
      <c r="K423" s="17">
        <v>9.8584774088144606E-3</v>
      </c>
      <c r="L423" s="17">
        <v>5.6704409406733601E-3</v>
      </c>
      <c r="M423" s="17"/>
      <c r="N423" s="17">
        <v>1.6378922365267001E-3</v>
      </c>
      <c r="O423" s="17">
        <v>6.3644768111621201E-3</v>
      </c>
      <c r="P423" s="17">
        <v>6.1781120290509096E-3</v>
      </c>
      <c r="Q423" s="17">
        <v>1.09269881077991E-2</v>
      </c>
      <c r="R423" s="17"/>
      <c r="S423" s="17">
        <v>9.3280505298374491E-3</v>
      </c>
      <c r="T423" s="17">
        <v>4.8434485304712799E-3</v>
      </c>
      <c r="U423" s="17">
        <v>8.5874812411650195E-3</v>
      </c>
      <c r="V423" s="17">
        <v>0</v>
      </c>
      <c r="W423" s="17">
        <v>3.0933050718752902E-3</v>
      </c>
      <c r="X423" s="17">
        <v>1.31533988704426E-2</v>
      </c>
      <c r="Y423" s="17">
        <v>0</v>
      </c>
      <c r="Z423" s="17">
        <v>5.3653735072060303E-3</v>
      </c>
      <c r="AA423" s="17">
        <v>2.04071369436788E-3</v>
      </c>
      <c r="AB423" s="17">
        <v>5.2917845879537698E-3</v>
      </c>
      <c r="AC423" s="17">
        <v>1.07364194668794E-2</v>
      </c>
      <c r="AD423" s="17">
        <v>2.3114547112801299E-2</v>
      </c>
      <c r="AE423" s="17"/>
      <c r="AF423" s="17">
        <v>5.11246220611772E-3</v>
      </c>
      <c r="AG423" s="17">
        <v>6.3367498165828699E-3</v>
      </c>
      <c r="AH423" s="17">
        <v>6.00569584583563E-3</v>
      </c>
      <c r="AI423" s="17"/>
      <c r="AJ423" s="17">
        <v>8.6805012483214192E-3</v>
      </c>
      <c r="AK423" s="17">
        <v>4.9517710298876997E-3</v>
      </c>
      <c r="AL423" s="17">
        <v>0</v>
      </c>
      <c r="AM423" s="17">
        <v>0</v>
      </c>
      <c r="AN423" s="17">
        <v>4.7158331198709899E-3</v>
      </c>
      <c r="AO423" s="17"/>
      <c r="AP423" s="17">
        <v>8.3020619517381305E-3</v>
      </c>
      <c r="AQ423" s="17">
        <v>3.0950672265526399E-3</v>
      </c>
      <c r="AR423" s="17">
        <v>4.7378658062718799E-3</v>
      </c>
      <c r="AS423" s="17"/>
      <c r="AT423" s="17">
        <v>1.1503559737856999E-2</v>
      </c>
      <c r="AU423" s="17">
        <v>3.4717226961570999E-3</v>
      </c>
      <c r="AV423" s="17">
        <v>4.3941190223450799E-3</v>
      </c>
      <c r="AW423" s="17">
        <v>2.2319156407916E-3</v>
      </c>
      <c r="AX423" s="17">
        <v>1.5694382971886699E-2</v>
      </c>
      <c r="AY423" s="17"/>
      <c r="AZ423" s="17">
        <v>6.3134626786606196E-2</v>
      </c>
      <c r="BA423" s="17">
        <v>1.5386508618763501E-2</v>
      </c>
      <c r="BB423" s="17">
        <v>8.5843051824054505E-3</v>
      </c>
      <c r="BC423" s="17">
        <v>0</v>
      </c>
      <c r="BD423" s="17">
        <v>7.9461651594259098E-3</v>
      </c>
      <c r="BE423" s="17">
        <v>0</v>
      </c>
      <c r="BF423" s="17">
        <v>4.8162607421991296E-3</v>
      </c>
      <c r="BG423" s="17">
        <v>3.1663629609500099E-3</v>
      </c>
      <c r="BH423" s="17">
        <v>6.0313614070793596E-3</v>
      </c>
      <c r="BI423" s="17">
        <v>1.3853735841042601E-2</v>
      </c>
      <c r="BJ423" s="17">
        <v>2.7442298473606599E-3</v>
      </c>
      <c r="BK423" s="17">
        <v>0</v>
      </c>
      <c r="BL423" s="17">
        <v>0</v>
      </c>
      <c r="BM423" s="17">
        <v>9.6310803474536997E-3</v>
      </c>
      <c r="BN423" s="17">
        <v>0</v>
      </c>
      <c r="BO423" s="17">
        <v>6.4811064517501602E-3</v>
      </c>
      <c r="BP423" s="17"/>
      <c r="BQ423" s="17">
        <v>7.4442513832857196E-4</v>
      </c>
      <c r="BR423" s="17">
        <v>6.8588810646033399E-3</v>
      </c>
    </row>
    <row r="424" spans="2:70" x14ac:dyDescent="0.35">
      <c r="C424" s="17"/>
      <c r="D424" s="17"/>
      <c r="E424" s="17"/>
      <c r="F424" s="17"/>
      <c r="G424" s="17"/>
      <c r="H424" s="17"/>
      <c r="I424" s="17"/>
      <c r="J424" s="17"/>
      <c r="K424" s="17"/>
      <c r="L424" s="17"/>
      <c r="M424" s="17"/>
      <c r="N424" s="17"/>
      <c r="O424" s="17"/>
      <c r="P424" s="17"/>
      <c r="Q424" s="17"/>
      <c r="R424" s="17"/>
      <c r="S424" s="17"/>
      <c r="T424" s="17"/>
      <c r="U424" s="17"/>
      <c r="V424" s="17"/>
      <c r="W424" s="17"/>
      <c r="X424" s="17"/>
      <c r="Y424" s="17"/>
      <c r="Z424" s="17"/>
      <c r="AA424" s="17"/>
      <c r="AB424" s="17"/>
      <c r="AC424" s="17"/>
      <c r="AD424" s="17"/>
      <c r="AE424" s="17"/>
      <c r="AF424" s="17"/>
      <c r="AG424" s="17"/>
      <c r="AH424" s="17"/>
      <c r="AI424" s="17"/>
      <c r="AJ424" s="17"/>
      <c r="AK424" s="17"/>
      <c r="AL424" s="17"/>
      <c r="AM424" s="17"/>
      <c r="AN424" s="17"/>
      <c r="AO424" s="17"/>
      <c r="AP424" s="17"/>
      <c r="AQ424" s="17"/>
      <c r="AR424" s="17"/>
      <c r="AS424" s="17"/>
      <c r="AT424" s="17"/>
      <c r="AU424" s="17"/>
      <c r="AV424" s="17"/>
      <c r="AW424" s="17"/>
      <c r="AX424" s="17"/>
      <c r="AY424" s="17"/>
      <c r="AZ424" s="17"/>
      <c r="BA424" s="17"/>
      <c r="BB424" s="17"/>
      <c r="BC424" s="17"/>
      <c r="BD424" s="17"/>
      <c r="BE424" s="17"/>
      <c r="BF424" s="17"/>
      <c r="BG424" s="17"/>
      <c r="BH424" s="17"/>
      <c r="BI424" s="17"/>
      <c r="BJ424" s="17"/>
      <c r="BK424" s="17"/>
      <c r="BL424" s="17"/>
      <c r="BM424" s="17"/>
      <c r="BN424" s="17"/>
      <c r="BO424" s="17"/>
      <c r="BP424" s="17"/>
      <c r="BQ424" s="17"/>
      <c r="BR424" s="17"/>
    </row>
    <row r="425" spans="2:70" x14ac:dyDescent="0.35">
      <c r="B425" s="6" t="s">
        <v>285</v>
      </c>
      <c r="C425" s="17"/>
      <c r="D425" s="17"/>
      <c r="E425" s="17"/>
      <c r="F425" s="17"/>
      <c r="G425" s="17"/>
      <c r="H425" s="17"/>
      <c r="I425" s="17"/>
      <c r="J425" s="17"/>
      <c r="K425" s="17"/>
      <c r="L425" s="17"/>
      <c r="M425" s="17"/>
      <c r="N425" s="17"/>
      <c r="O425" s="17"/>
      <c r="P425" s="17"/>
      <c r="Q425" s="17"/>
      <c r="R425" s="17"/>
      <c r="S425" s="17"/>
      <c r="T425" s="17"/>
      <c r="U425" s="17"/>
      <c r="V425" s="17"/>
      <c r="W425" s="17"/>
      <c r="X425" s="17"/>
      <c r="Y425" s="17"/>
      <c r="Z425" s="17"/>
      <c r="AA425" s="17"/>
      <c r="AB425" s="17"/>
      <c r="AC425" s="17"/>
      <c r="AD425" s="17"/>
      <c r="AE425" s="17"/>
      <c r="AF425" s="17"/>
      <c r="AG425" s="17"/>
      <c r="AH425" s="17"/>
      <c r="AI425" s="17"/>
      <c r="AJ425" s="17"/>
      <c r="AK425" s="17"/>
      <c r="AL425" s="17"/>
      <c r="AM425" s="17"/>
      <c r="AN425" s="17"/>
      <c r="AO425" s="17"/>
      <c r="AP425" s="17"/>
      <c r="AQ425" s="17"/>
      <c r="AR425" s="17"/>
      <c r="AS425" s="17"/>
      <c r="AT425" s="17"/>
      <c r="AU425" s="17"/>
      <c r="AV425" s="17"/>
      <c r="AW425" s="17"/>
      <c r="AX425" s="17"/>
      <c r="AY425" s="17"/>
      <c r="AZ425" s="17"/>
      <c r="BA425" s="17"/>
      <c r="BB425" s="17"/>
      <c r="BC425" s="17"/>
      <c r="BD425" s="17"/>
      <c r="BE425" s="17"/>
      <c r="BF425" s="17"/>
      <c r="BG425" s="17"/>
      <c r="BH425" s="17"/>
      <c r="BI425" s="17"/>
      <c r="BJ425" s="17"/>
      <c r="BK425" s="17"/>
      <c r="BL425" s="17"/>
      <c r="BM425" s="17"/>
      <c r="BN425" s="17"/>
      <c r="BO425" s="17"/>
      <c r="BP425" s="17"/>
      <c r="BQ425" s="17"/>
      <c r="BR425" s="17"/>
    </row>
    <row r="426" spans="2:70" x14ac:dyDescent="0.35">
      <c r="B426" s="24" t="s">
        <v>97</v>
      </c>
      <c r="C426" s="17"/>
      <c r="D426" s="17"/>
      <c r="E426" s="17"/>
      <c r="F426" s="17"/>
      <c r="G426" s="17"/>
      <c r="H426" s="17"/>
      <c r="I426" s="17"/>
      <c r="J426" s="17"/>
      <c r="K426" s="17"/>
      <c r="L426" s="17"/>
      <c r="M426" s="17"/>
      <c r="N426" s="17"/>
      <c r="O426" s="17"/>
      <c r="P426" s="17"/>
      <c r="Q426" s="17"/>
      <c r="R426" s="17"/>
      <c r="S426" s="17"/>
      <c r="T426" s="17"/>
      <c r="U426" s="17"/>
      <c r="V426" s="17"/>
      <c r="W426" s="17"/>
      <c r="X426" s="17"/>
      <c r="Y426" s="17"/>
      <c r="Z426" s="17"/>
      <c r="AA426" s="17"/>
      <c r="AB426" s="17"/>
      <c r="AC426" s="17"/>
      <c r="AD426" s="17"/>
      <c r="AE426" s="17"/>
      <c r="AF426" s="17"/>
      <c r="AG426" s="17"/>
      <c r="AH426" s="17"/>
      <c r="AI426" s="17"/>
      <c r="AJ426" s="17"/>
      <c r="AK426" s="17"/>
      <c r="AL426" s="17"/>
      <c r="AM426" s="17"/>
      <c r="AN426" s="17"/>
      <c r="AO426" s="17"/>
      <c r="AP426" s="17"/>
      <c r="AQ426" s="17"/>
      <c r="AR426" s="17"/>
      <c r="AS426" s="17"/>
      <c r="AT426" s="17"/>
      <c r="AU426" s="17"/>
      <c r="AV426" s="17"/>
      <c r="AW426" s="17"/>
      <c r="AX426" s="17"/>
      <c r="AY426" s="17"/>
      <c r="AZ426" s="17"/>
      <c r="BA426" s="17"/>
      <c r="BB426" s="17"/>
      <c r="BC426" s="17"/>
      <c r="BD426" s="17"/>
      <c r="BE426" s="17"/>
      <c r="BF426" s="17"/>
      <c r="BG426" s="17"/>
      <c r="BH426" s="17"/>
      <c r="BI426" s="17"/>
      <c r="BJ426" s="17"/>
      <c r="BK426" s="17"/>
      <c r="BL426" s="17"/>
      <c r="BM426" s="17"/>
      <c r="BN426" s="17"/>
      <c r="BO426" s="17"/>
      <c r="BP426" s="17"/>
      <c r="BQ426" s="17"/>
      <c r="BR426" s="17"/>
    </row>
    <row r="427" spans="2:70" x14ac:dyDescent="0.35">
      <c r="B427" t="s">
        <v>275</v>
      </c>
      <c r="C427" s="17">
        <v>0.70217635938721201</v>
      </c>
      <c r="D427" s="17">
        <v>0.71113522156268705</v>
      </c>
      <c r="E427" s="17">
        <v>0.69240575596540299</v>
      </c>
      <c r="F427" s="17"/>
      <c r="G427" s="17">
        <v>0.75737741294547101</v>
      </c>
      <c r="H427" s="17">
        <v>0.74091842068842995</v>
      </c>
      <c r="I427" s="17">
        <v>0.73009762643333098</v>
      </c>
      <c r="J427" s="17">
        <v>0.72202586330496799</v>
      </c>
      <c r="K427" s="17">
        <v>0.68571340264291702</v>
      </c>
      <c r="L427" s="17">
        <v>0.60590844259223298</v>
      </c>
      <c r="M427" s="17"/>
      <c r="N427" s="17">
        <v>0.72909372496534097</v>
      </c>
      <c r="O427" s="17">
        <v>0.68520217127106797</v>
      </c>
      <c r="P427" s="17">
        <v>0.71136170406168697</v>
      </c>
      <c r="Q427" s="17">
        <v>0.68366669183978701</v>
      </c>
      <c r="R427" s="17"/>
      <c r="S427" s="17">
        <v>0.70273848130326499</v>
      </c>
      <c r="T427" s="17">
        <v>0.698617470679188</v>
      </c>
      <c r="U427" s="17">
        <v>0.71197369334175298</v>
      </c>
      <c r="V427" s="17">
        <v>0.72117570765030603</v>
      </c>
      <c r="W427" s="17">
        <v>0.70555146429772997</v>
      </c>
      <c r="X427" s="17">
        <v>0.68461657861311997</v>
      </c>
      <c r="Y427" s="17">
        <v>0.65446092580958604</v>
      </c>
      <c r="Z427" s="17">
        <v>0.72115088252915704</v>
      </c>
      <c r="AA427" s="17">
        <v>0.69040873453820295</v>
      </c>
      <c r="AB427" s="17">
        <v>0.70988873850453105</v>
      </c>
      <c r="AC427" s="17">
        <v>0.74855761605818405</v>
      </c>
      <c r="AD427" s="17">
        <v>0.721283855039897</v>
      </c>
      <c r="AE427" s="17"/>
      <c r="AF427" s="17">
        <v>0.66868882906036498</v>
      </c>
      <c r="AG427" s="17">
        <v>0.711470169061448</v>
      </c>
      <c r="AH427" s="17">
        <v>0.66154279303127195</v>
      </c>
      <c r="AI427" s="17"/>
      <c r="AJ427" s="17">
        <v>0.67305414546907205</v>
      </c>
      <c r="AK427" s="17">
        <v>0.73415023842820903</v>
      </c>
      <c r="AL427" s="17">
        <v>0.62523810719409001</v>
      </c>
      <c r="AM427" s="17">
        <v>0.78361190160688599</v>
      </c>
      <c r="AN427" s="17">
        <v>0.67917427013001697</v>
      </c>
      <c r="AO427" s="17"/>
      <c r="AP427" s="17">
        <v>0.68501264087720004</v>
      </c>
      <c r="AQ427" s="17">
        <v>0.75275934738154504</v>
      </c>
      <c r="AR427" s="17">
        <v>0.617565815195532</v>
      </c>
      <c r="AS427" s="17"/>
      <c r="AT427" s="17">
        <v>0.67018499835993195</v>
      </c>
      <c r="AU427" s="17">
        <v>0.72760930406223601</v>
      </c>
      <c r="AV427" s="17">
        <v>0.71594058728017196</v>
      </c>
      <c r="AW427" s="17">
        <v>0.710534445430688</v>
      </c>
      <c r="AX427" s="17">
        <v>0.63301381664366396</v>
      </c>
      <c r="AY427" s="17"/>
      <c r="AZ427" s="17">
        <v>0.57043158223999901</v>
      </c>
      <c r="BA427" s="17">
        <v>0.61338800167555996</v>
      </c>
      <c r="BB427" s="17">
        <v>0.62886040895270201</v>
      </c>
      <c r="BC427" s="17">
        <v>0.61736298260253597</v>
      </c>
      <c r="BD427" s="17">
        <v>0.69847043904935802</v>
      </c>
      <c r="BE427" s="17">
        <v>0.66133096449778495</v>
      </c>
      <c r="BF427" s="17">
        <v>0.71444651322988295</v>
      </c>
      <c r="BG427" s="17">
        <v>0.71548100400259496</v>
      </c>
      <c r="BH427" s="17">
        <v>0.75321293955812696</v>
      </c>
      <c r="BI427" s="17">
        <v>0.726660131332862</v>
      </c>
      <c r="BJ427" s="17">
        <v>0.760229650341811</v>
      </c>
      <c r="BK427" s="17">
        <v>0.75527036457101604</v>
      </c>
      <c r="BL427" s="17">
        <v>0.72245369720858899</v>
      </c>
      <c r="BM427" s="17">
        <v>0.82535980663972697</v>
      </c>
      <c r="BN427" s="17">
        <v>0.797533181324246</v>
      </c>
      <c r="BO427" s="17">
        <v>0.79621290018484603</v>
      </c>
      <c r="BP427" s="17"/>
      <c r="BQ427" s="17">
        <v>0.73164241217827897</v>
      </c>
      <c r="BR427" s="17">
        <v>0.693714570819289</v>
      </c>
    </row>
    <row r="428" spans="2:70" x14ac:dyDescent="0.35">
      <c r="B428" t="s">
        <v>276</v>
      </c>
      <c r="C428" s="17">
        <v>0.14454151037988999</v>
      </c>
      <c r="D428" s="17">
        <v>0.14167310400571001</v>
      </c>
      <c r="E428" s="17">
        <v>0.14826929358701901</v>
      </c>
      <c r="F428" s="17"/>
      <c r="G428" s="17">
        <v>9.6362943563123304E-2</v>
      </c>
      <c r="H428" s="17">
        <v>0.13287575151672901</v>
      </c>
      <c r="I428" s="17">
        <v>0.14660312909346501</v>
      </c>
      <c r="J428" s="17">
        <v>0.14077114516973799</v>
      </c>
      <c r="K428" s="17">
        <v>0.146343775602472</v>
      </c>
      <c r="L428" s="17">
        <v>0.186292616808483</v>
      </c>
      <c r="M428" s="17"/>
      <c r="N428" s="17">
        <v>0.13717438200593901</v>
      </c>
      <c r="O428" s="17">
        <v>0.15269482907513601</v>
      </c>
      <c r="P428" s="17">
        <v>0.13844027131261299</v>
      </c>
      <c r="Q428" s="17">
        <v>0.15035784918326101</v>
      </c>
      <c r="R428" s="17"/>
      <c r="S428" s="17">
        <v>0.14697942341494599</v>
      </c>
      <c r="T428" s="17">
        <v>0.141517359760884</v>
      </c>
      <c r="U428" s="17">
        <v>0.122625555938605</v>
      </c>
      <c r="V428" s="17">
        <v>0.13268509703725601</v>
      </c>
      <c r="W428" s="17">
        <v>0.163579485679508</v>
      </c>
      <c r="X428" s="17">
        <v>0.15006993413762601</v>
      </c>
      <c r="Y428" s="17">
        <v>0.18193855701342601</v>
      </c>
      <c r="Z428" s="17">
        <v>0.17072925795814001</v>
      </c>
      <c r="AA428" s="17">
        <v>0.15293507490689401</v>
      </c>
      <c r="AB428" s="17">
        <v>0.12453644276062401</v>
      </c>
      <c r="AC428" s="17">
        <v>9.2208651396233104E-2</v>
      </c>
      <c r="AD428" s="17">
        <v>0.16139531983387101</v>
      </c>
      <c r="AE428" s="17"/>
      <c r="AF428" s="17">
        <v>0.16007182485324301</v>
      </c>
      <c r="AG428" s="17">
        <v>0.14960993715991</v>
      </c>
      <c r="AH428" s="17">
        <v>0.13634657513062801</v>
      </c>
      <c r="AI428" s="17"/>
      <c r="AJ428" s="17">
        <v>0.16746420262921199</v>
      </c>
      <c r="AK428" s="17">
        <v>0.12552452464106401</v>
      </c>
      <c r="AL428" s="17">
        <v>0.14703612661105001</v>
      </c>
      <c r="AM428" s="17">
        <v>4.4576278136175797E-2</v>
      </c>
      <c r="AN428" s="17">
        <v>0.15225506921307599</v>
      </c>
      <c r="AO428" s="17"/>
      <c r="AP428" s="17">
        <v>0.157114474661876</v>
      </c>
      <c r="AQ428" s="17">
        <v>0.123889096961581</v>
      </c>
      <c r="AR428" s="17">
        <v>0.13783731419641701</v>
      </c>
      <c r="AS428" s="17"/>
      <c r="AT428" s="17">
        <v>0.160359520349768</v>
      </c>
      <c r="AU428" s="17">
        <v>0.13826714947522201</v>
      </c>
      <c r="AV428" s="17">
        <v>0.13506598140513401</v>
      </c>
      <c r="AW428" s="17">
        <v>0.14170510040626899</v>
      </c>
      <c r="AX428" s="17">
        <v>0.144166446197068</v>
      </c>
      <c r="AY428" s="17"/>
      <c r="AZ428" s="17">
        <v>0.201738272506854</v>
      </c>
      <c r="BA428" s="17">
        <v>0.144704959741112</v>
      </c>
      <c r="BB428" s="17">
        <v>0.14480822236665</v>
      </c>
      <c r="BC428" s="17">
        <v>0.19727933618249599</v>
      </c>
      <c r="BD428" s="17">
        <v>0.13406525803592501</v>
      </c>
      <c r="BE428" s="17">
        <v>0.168198100863588</v>
      </c>
      <c r="BF428" s="17">
        <v>0.14335109430343601</v>
      </c>
      <c r="BG428" s="17">
        <v>0.13774811570887499</v>
      </c>
      <c r="BH428" s="17">
        <v>0.12006443886856</v>
      </c>
      <c r="BI428" s="17">
        <v>0.147515210103107</v>
      </c>
      <c r="BJ428" s="17">
        <v>0.12957721593164201</v>
      </c>
      <c r="BK428" s="17">
        <v>0.13160968269290599</v>
      </c>
      <c r="BL428" s="17">
        <v>0.14684270218807299</v>
      </c>
      <c r="BM428" s="17">
        <v>0.118821613355355</v>
      </c>
      <c r="BN428" s="17">
        <v>0.104873984661901</v>
      </c>
      <c r="BO428" s="17">
        <v>0.124610469406716</v>
      </c>
      <c r="BP428" s="17"/>
      <c r="BQ428" s="17">
        <v>0.135940424742825</v>
      </c>
      <c r="BR428" s="17">
        <v>0.14800940778809199</v>
      </c>
    </row>
    <row r="429" spans="2:70" x14ac:dyDescent="0.35">
      <c r="B429" t="s">
        <v>277</v>
      </c>
      <c r="C429" s="17">
        <v>5.7432917209257597E-2</v>
      </c>
      <c r="D429" s="17">
        <v>5.0533664937683798E-2</v>
      </c>
      <c r="E429" s="17">
        <v>6.4534666194731902E-2</v>
      </c>
      <c r="F429" s="17"/>
      <c r="G429" s="17">
        <v>4.2772213063306697E-2</v>
      </c>
      <c r="H429" s="17">
        <v>4.7123655334295897E-2</v>
      </c>
      <c r="I429" s="17">
        <v>5.3035276655297003E-2</v>
      </c>
      <c r="J429" s="17">
        <v>4.9887533681017497E-2</v>
      </c>
      <c r="K429" s="17">
        <v>5.9663988882166598E-2</v>
      </c>
      <c r="L429" s="17">
        <v>8.3844758265851096E-2</v>
      </c>
      <c r="M429" s="17"/>
      <c r="N429" s="17">
        <v>5.2199680892666703E-2</v>
      </c>
      <c r="O429" s="17">
        <v>6.5234493682181302E-2</v>
      </c>
      <c r="P429" s="17">
        <v>6.49774376691305E-2</v>
      </c>
      <c r="Q429" s="17">
        <v>4.70727843134712E-2</v>
      </c>
      <c r="R429" s="17"/>
      <c r="S429" s="17">
        <v>4.5554724306945502E-2</v>
      </c>
      <c r="T429" s="17">
        <v>6.1167953751905799E-2</v>
      </c>
      <c r="U429" s="17">
        <v>7.0841694933892294E-2</v>
      </c>
      <c r="V429" s="17">
        <v>6.0904006453352401E-2</v>
      </c>
      <c r="W429" s="17">
        <v>4.8217892258122001E-2</v>
      </c>
      <c r="X429" s="17">
        <v>6.3063574692532307E-2</v>
      </c>
      <c r="Y429" s="17">
        <v>8.1488889632372996E-2</v>
      </c>
      <c r="Z429" s="17">
        <v>1.20281336489247E-2</v>
      </c>
      <c r="AA429" s="17">
        <v>6.5687251025652496E-2</v>
      </c>
      <c r="AB429" s="17">
        <v>6.3025275389287594E-2</v>
      </c>
      <c r="AC429" s="17">
        <v>3.45242412438296E-2</v>
      </c>
      <c r="AD429" s="17">
        <v>4.25409120385635E-2</v>
      </c>
      <c r="AE429" s="17"/>
      <c r="AF429" s="17">
        <v>6.6353611928537101E-2</v>
      </c>
      <c r="AG429" s="17">
        <v>5.4840674516041098E-2</v>
      </c>
      <c r="AH429" s="17">
        <v>6.0628221195892999E-2</v>
      </c>
      <c r="AI429" s="17"/>
      <c r="AJ429" s="17">
        <v>6.1334565277785399E-2</v>
      </c>
      <c r="AK429" s="17">
        <v>5.56251845795626E-2</v>
      </c>
      <c r="AL429" s="17">
        <v>7.73261280169346E-2</v>
      </c>
      <c r="AM429" s="17">
        <v>4.7749543530677202E-2</v>
      </c>
      <c r="AN429" s="17">
        <v>5.4715933414562497E-2</v>
      </c>
      <c r="AO429" s="17"/>
      <c r="AP429" s="17">
        <v>6.3390199720532295E-2</v>
      </c>
      <c r="AQ429" s="17">
        <v>4.8614643715427001E-2</v>
      </c>
      <c r="AR429" s="17">
        <v>8.4801955790491004E-2</v>
      </c>
      <c r="AS429" s="17"/>
      <c r="AT429" s="17">
        <v>6.4115372934342899E-2</v>
      </c>
      <c r="AU429" s="17">
        <v>5.2183344559167101E-2</v>
      </c>
      <c r="AV429" s="17">
        <v>5.4847054324759503E-2</v>
      </c>
      <c r="AW429" s="17">
        <v>5.0916203155355701E-2</v>
      </c>
      <c r="AX429" s="17">
        <v>8.2306971602372894E-2</v>
      </c>
      <c r="AY429" s="17"/>
      <c r="AZ429" s="17">
        <v>2.72093602172645E-2</v>
      </c>
      <c r="BA429" s="17">
        <v>8.8156208280639706E-2</v>
      </c>
      <c r="BB429" s="17">
        <v>6.5130595600561003E-2</v>
      </c>
      <c r="BC429" s="17">
        <v>7.3262551818494004E-2</v>
      </c>
      <c r="BD429" s="17">
        <v>6.3029207220935898E-2</v>
      </c>
      <c r="BE429" s="17">
        <v>6.3359443918296093E-2</v>
      </c>
      <c r="BF429" s="17">
        <v>5.8124445952140398E-2</v>
      </c>
      <c r="BG429" s="17">
        <v>6.20999503164422E-2</v>
      </c>
      <c r="BH429" s="17">
        <v>3.6343303135890702E-2</v>
      </c>
      <c r="BI429" s="17">
        <v>3.5931527700357097E-2</v>
      </c>
      <c r="BJ429" s="17">
        <v>5.7197890108282697E-2</v>
      </c>
      <c r="BK429" s="17">
        <v>4.7728317002801397E-2</v>
      </c>
      <c r="BL429" s="17">
        <v>7.1030044729271796E-2</v>
      </c>
      <c r="BM429" s="17">
        <v>9.3706570622230107E-3</v>
      </c>
      <c r="BN429" s="17">
        <v>3.5583916650520402E-2</v>
      </c>
      <c r="BO429" s="17">
        <v>3.04065473375245E-2</v>
      </c>
      <c r="BP429" s="17"/>
      <c r="BQ429" s="17">
        <v>5.4034930836402997E-2</v>
      </c>
      <c r="BR429" s="17">
        <v>5.9072997876491298E-2</v>
      </c>
    </row>
    <row r="430" spans="2:70" x14ac:dyDescent="0.35">
      <c r="B430" t="s">
        <v>278</v>
      </c>
      <c r="C430" s="17">
        <v>2.7648624479992199E-2</v>
      </c>
      <c r="D430" s="17">
        <v>2.91539751562431E-2</v>
      </c>
      <c r="E430" s="17">
        <v>2.6357222108105201E-2</v>
      </c>
      <c r="F430" s="17"/>
      <c r="G430" s="17">
        <v>2.5408536967807399E-2</v>
      </c>
      <c r="H430" s="17">
        <v>3.1096801927015302E-2</v>
      </c>
      <c r="I430" s="17">
        <v>2.1549558689391599E-2</v>
      </c>
      <c r="J430" s="17">
        <v>2.9179438151508801E-2</v>
      </c>
      <c r="K430" s="17">
        <v>3.1627071624617503E-2</v>
      </c>
      <c r="L430" s="17">
        <v>2.7400818985008801E-2</v>
      </c>
      <c r="M430" s="17"/>
      <c r="N430" s="17">
        <v>2.72798038853026E-2</v>
      </c>
      <c r="O430" s="17">
        <v>3.2270627139103801E-2</v>
      </c>
      <c r="P430" s="17">
        <v>2.11058111477389E-2</v>
      </c>
      <c r="Q430" s="17">
        <v>2.8328633420217301E-2</v>
      </c>
      <c r="R430" s="17"/>
      <c r="S430" s="17">
        <v>2.0899904885023999E-2</v>
      </c>
      <c r="T430" s="17">
        <v>3.0053325432531901E-2</v>
      </c>
      <c r="U430" s="17">
        <v>3.0939140322136401E-2</v>
      </c>
      <c r="V430" s="17">
        <v>1.90902275867504E-2</v>
      </c>
      <c r="W430" s="17">
        <v>3.8603241011838998E-2</v>
      </c>
      <c r="X430" s="17">
        <v>1.9407092288399898E-2</v>
      </c>
      <c r="Y430" s="17">
        <v>3.2744053675302698E-2</v>
      </c>
      <c r="Z430" s="17">
        <v>1.5895641347239298E-2</v>
      </c>
      <c r="AA430" s="17">
        <v>2.7120057554092799E-2</v>
      </c>
      <c r="AB430" s="17">
        <v>3.6129963224050897E-2</v>
      </c>
      <c r="AC430" s="17">
        <v>3.5325319306691902E-2</v>
      </c>
      <c r="AD430" s="17">
        <v>3.0486088698739599E-2</v>
      </c>
      <c r="AE430" s="17"/>
      <c r="AF430" s="17">
        <v>2.72991476724007E-2</v>
      </c>
      <c r="AG430" s="17">
        <v>2.6540028106718599E-2</v>
      </c>
      <c r="AH430" s="17">
        <v>3.9030778553380899E-2</v>
      </c>
      <c r="AI430" s="17"/>
      <c r="AJ430" s="17">
        <v>2.4032839592479201E-2</v>
      </c>
      <c r="AK430" s="17">
        <v>2.8917292677787601E-2</v>
      </c>
      <c r="AL430" s="17">
        <v>4.5212076320632698E-2</v>
      </c>
      <c r="AM430" s="17">
        <v>0</v>
      </c>
      <c r="AN430" s="17">
        <v>2.6196926643511E-2</v>
      </c>
      <c r="AO430" s="17"/>
      <c r="AP430" s="17">
        <v>2.5335233414315001E-2</v>
      </c>
      <c r="AQ430" s="17">
        <v>2.82684195890338E-2</v>
      </c>
      <c r="AR430" s="17">
        <v>4.2392595186279497E-2</v>
      </c>
      <c r="AS430" s="17"/>
      <c r="AT430" s="17">
        <v>2.29829659830341E-2</v>
      </c>
      <c r="AU430" s="17">
        <v>2.19054775493321E-2</v>
      </c>
      <c r="AV430" s="17">
        <v>3.1938822042558601E-2</v>
      </c>
      <c r="AW430" s="17">
        <v>2.5918641795701199E-2</v>
      </c>
      <c r="AX430" s="17">
        <v>7.5697165169741606E-2</v>
      </c>
      <c r="AY430" s="17"/>
      <c r="AZ430" s="17">
        <v>5.7627935935566102E-2</v>
      </c>
      <c r="BA430" s="17">
        <v>7.4358811902737201E-2</v>
      </c>
      <c r="BB430" s="17">
        <v>3.2209343132112198E-2</v>
      </c>
      <c r="BC430" s="17">
        <v>3.0911843085744101E-2</v>
      </c>
      <c r="BD430" s="17">
        <v>2.4317357436183101E-2</v>
      </c>
      <c r="BE430" s="17">
        <v>2.3710175518126701E-2</v>
      </c>
      <c r="BF430" s="17">
        <v>2.7805173823309801E-2</v>
      </c>
      <c r="BG430" s="17">
        <v>2.0905660333617199E-2</v>
      </c>
      <c r="BH430" s="17">
        <v>3.5199138621447898E-2</v>
      </c>
      <c r="BI430" s="17">
        <v>1.9840382519615202E-2</v>
      </c>
      <c r="BJ430" s="17">
        <v>1.3067797259937401E-2</v>
      </c>
      <c r="BK430" s="17">
        <v>3.1513596375032003E-2</v>
      </c>
      <c r="BL430" s="17">
        <v>2.7611288829631798E-2</v>
      </c>
      <c r="BM430" s="17">
        <v>0</v>
      </c>
      <c r="BN430" s="17">
        <v>1.8421087762353201E-2</v>
      </c>
      <c r="BO430" s="17">
        <v>1.8571801288869101E-2</v>
      </c>
      <c r="BP430" s="17"/>
      <c r="BQ430" s="17">
        <v>2.6744569356045599E-2</v>
      </c>
      <c r="BR430" s="17">
        <v>2.6114270140112202E-2</v>
      </c>
    </row>
    <row r="431" spans="2:70" x14ac:dyDescent="0.35">
      <c r="B431" t="s">
        <v>279</v>
      </c>
      <c r="C431" s="17">
        <v>2.7802570316768901E-2</v>
      </c>
      <c r="D431" s="17">
        <v>2.5581560711714701E-2</v>
      </c>
      <c r="E431" s="17">
        <v>3.0148602769935199E-2</v>
      </c>
      <c r="F431" s="17"/>
      <c r="G431" s="17">
        <v>3.4202394437127803E-2</v>
      </c>
      <c r="H431" s="17">
        <v>1.9296530188823401E-2</v>
      </c>
      <c r="I431" s="17">
        <v>1.7719378485975299E-2</v>
      </c>
      <c r="J431" s="17">
        <v>2.2749231928096102E-2</v>
      </c>
      <c r="K431" s="17">
        <v>3.19485875577568E-2</v>
      </c>
      <c r="L431" s="17">
        <v>4.0052368834622001E-2</v>
      </c>
      <c r="M431" s="17"/>
      <c r="N431" s="17">
        <v>2.8403051057941602E-2</v>
      </c>
      <c r="O431" s="17">
        <v>2.7704038479780702E-2</v>
      </c>
      <c r="P431" s="17">
        <v>2.70504554564979E-2</v>
      </c>
      <c r="Q431" s="17">
        <v>2.73637999217951E-2</v>
      </c>
      <c r="R431" s="17"/>
      <c r="S431" s="17">
        <v>3.8410083814197103E-2</v>
      </c>
      <c r="T431" s="17">
        <v>3.6369351481793898E-2</v>
      </c>
      <c r="U431" s="17">
        <v>1.5071011785813399E-2</v>
      </c>
      <c r="V431" s="17">
        <v>2.5790276077798002E-2</v>
      </c>
      <c r="W431" s="17">
        <v>1.4161073030547399E-2</v>
      </c>
      <c r="X431" s="17">
        <v>3.7431076748744199E-2</v>
      </c>
      <c r="Y431" s="17">
        <v>1.4758284334154E-2</v>
      </c>
      <c r="Z431" s="17">
        <v>3.73057209629655E-2</v>
      </c>
      <c r="AA431" s="17">
        <v>2.68831366358303E-2</v>
      </c>
      <c r="AB431" s="17">
        <v>1.78218510263282E-2</v>
      </c>
      <c r="AC431" s="17">
        <v>3.9038358233944297E-2</v>
      </c>
      <c r="AD431" s="17">
        <v>2.0762954141417801E-2</v>
      </c>
      <c r="AE431" s="17"/>
      <c r="AF431" s="17">
        <v>2.9901511822282199E-2</v>
      </c>
      <c r="AG431" s="17">
        <v>2.7248358489606401E-2</v>
      </c>
      <c r="AH431" s="17">
        <v>4.1697459041590501E-2</v>
      </c>
      <c r="AI431" s="17"/>
      <c r="AJ431" s="17">
        <v>2.7392488785316398E-2</v>
      </c>
      <c r="AK431" s="17">
        <v>2.5358353945169901E-2</v>
      </c>
      <c r="AL431" s="17">
        <v>4.3420985828620903E-2</v>
      </c>
      <c r="AM431" s="17">
        <v>6.6898777176532795E-2</v>
      </c>
      <c r="AN431" s="17">
        <v>3.5215737413603197E-2</v>
      </c>
      <c r="AO431" s="17"/>
      <c r="AP431" s="17">
        <v>2.9489777038469101E-2</v>
      </c>
      <c r="AQ431" s="17">
        <v>2.1885888468732E-2</v>
      </c>
      <c r="AR431" s="17">
        <v>5.6599420095229398E-2</v>
      </c>
      <c r="AS431" s="17"/>
      <c r="AT431" s="17">
        <v>3.4032758141704499E-2</v>
      </c>
      <c r="AU431" s="17">
        <v>2.56489571428778E-2</v>
      </c>
      <c r="AV431" s="17">
        <v>2.6228416304573999E-2</v>
      </c>
      <c r="AW431" s="17">
        <v>3.2711185657526898E-2</v>
      </c>
      <c r="AX431" s="17">
        <v>1.65052683588141E-2</v>
      </c>
      <c r="AY431" s="17"/>
      <c r="AZ431" s="17">
        <v>2.7752077432577901E-2</v>
      </c>
      <c r="BA431" s="17">
        <v>3.42835423608246E-2</v>
      </c>
      <c r="BB431" s="17">
        <v>5.8030317225133E-2</v>
      </c>
      <c r="BC431" s="17">
        <v>3.0621788882302499E-2</v>
      </c>
      <c r="BD431" s="17">
        <v>3.6443536901283297E-2</v>
      </c>
      <c r="BE431" s="17">
        <v>2.4398653686638801E-2</v>
      </c>
      <c r="BF431" s="17">
        <v>2.6580676666144901E-2</v>
      </c>
      <c r="BG431" s="17">
        <v>2.2708471466647201E-2</v>
      </c>
      <c r="BH431" s="17">
        <v>2.3434719917245599E-2</v>
      </c>
      <c r="BI431" s="17">
        <v>1.8768705450598399E-2</v>
      </c>
      <c r="BJ431" s="17">
        <v>1.42145442349038E-2</v>
      </c>
      <c r="BK431" s="17">
        <v>1.6656462782969499E-2</v>
      </c>
      <c r="BL431" s="17">
        <v>2.6924063506919602E-2</v>
      </c>
      <c r="BM431" s="17">
        <v>2.9594716070245799E-2</v>
      </c>
      <c r="BN431" s="17">
        <v>3.3496569401175E-2</v>
      </c>
      <c r="BO431" s="17">
        <v>1.7136731222125001E-2</v>
      </c>
      <c r="BP431" s="17"/>
      <c r="BQ431" s="17">
        <v>2.5016557848164801E-2</v>
      </c>
      <c r="BR431" s="17">
        <v>2.8463106420507402E-2</v>
      </c>
    </row>
    <row r="432" spans="2:70" x14ac:dyDescent="0.35">
      <c r="B432" t="s">
        <v>280</v>
      </c>
      <c r="C432" s="17">
        <v>7.4491858993738103E-3</v>
      </c>
      <c r="D432" s="17">
        <v>7.4714163242981897E-3</v>
      </c>
      <c r="E432" s="17">
        <v>7.0060079184912803E-3</v>
      </c>
      <c r="F432" s="17"/>
      <c r="G432" s="17">
        <v>1.9219609844174999E-2</v>
      </c>
      <c r="H432" s="17">
        <v>6.8874724919668201E-3</v>
      </c>
      <c r="I432" s="17">
        <v>7.57019815803969E-3</v>
      </c>
      <c r="J432" s="17">
        <v>4.8653502939710099E-3</v>
      </c>
      <c r="K432" s="17">
        <v>1.54394328327658E-3</v>
      </c>
      <c r="L432" s="17">
        <v>6.0409774493765198E-3</v>
      </c>
      <c r="M432" s="17"/>
      <c r="N432" s="17">
        <v>3.5607317702371702E-3</v>
      </c>
      <c r="O432" s="17">
        <v>8.7279884586886399E-3</v>
      </c>
      <c r="P432" s="17">
        <v>1.09545853210034E-2</v>
      </c>
      <c r="Q432" s="17">
        <v>7.3321284253710503E-3</v>
      </c>
      <c r="R432" s="17"/>
      <c r="S432" s="17">
        <v>1.4002992716415899E-2</v>
      </c>
      <c r="T432" s="17">
        <v>5.5678283643010498E-3</v>
      </c>
      <c r="U432" s="17">
        <v>9.5378536069634801E-3</v>
      </c>
      <c r="V432" s="17">
        <v>6.0293507651347396E-3</v>
      </c>
      <c r="W432" s="17">
        <v>6.9255075020856899E-3</v>
      </c>
      <c r="X432" s="17">
        <v>5.8069450245451801E-3</v>
      </c>
      <c r="Y432" s="17">
        <v>0</v>
      </c>
      <c r="Z432" s="17">
        <v>1.36003896300742E-2</v>
      </c>
      <c r="AA432" s="17">
        <v>6.5343619552331702E-3</v>
      </c>
      <c r="AB432" s="17">
        <v>7.5226810526958596E-3</v>
      </c>
      <c r="AC432" s="17">
        <v>1.02307981723921E-2</v>
      </c>
      <c r="AD432" s="17">
        <v>0</v>
      </c>
      <c r="AE432" s="17"/>
      <c r="AF432" s="17">
        <v>9.7665042331584392E-3</v>
      </c>
      <c r="AG432" s="17">
        <v>6.2424079795686399E-3</v>
      </c>
      <c r="AH432" s="17">
        <v>8.5266244959443394E-3</v>
      </c>
      <c r="AI432" s="17"/>
      <c r="AJ432" s="17">
        <v>8.9474536690414795E-3</v>
      </c>
      <c r="AK432" s="17">
        <v>6.9052099683881603E-3</v>
      </c>
      <c r="AL432" s="17">
        <v>1.3817198353329899E-2</v>
      </c>
      <c r="AM432" s="17">
        <v>0</v>
      </c>
      <c r="AN432" s="17">
        <v>5.5114406999208099E-3</v>
      </c>
      <c r="AO432" s="17"/>
      <c r="AP432" s="17">
        <v>7.4211474176270201E-3</v>
      </c>
      <c r="AQ432" s="17">
        <v>6.5487358717005199E-3</v>
      </c>
      <c r="AR432" s="17">
        <v>1.1977524948868E-2</v>
      </c>
      <c r="AS432" s="17"/>
      <c r="AT432" s="17">
        <v>7.6424902813811797E-3</v>
      </c>
      <c r="AU432" s="17">
        <v>6.6344176181048096E-3</v>
      </c>
      <c r="AV432" s="17">
        <v>7.9389122897245597E-3</v>
      </c>
      <c r="AW432" s="17">
        <v>1.03193549093301E-2</v>
      </c>
      <c r="AX432" s="17">
        <v>1.6491801903228302E-2</v>
      </c>
      <c r="AY432" s="17"/>
      <c r="AZ432" s="17">
        <v>0</v>
      </c>
      <c r="BA432" s="17">
        <v>0</v>
      </c>
      <c r="BB432" s="17">
        <v>7.0417053710736298E-3</v>
      </c>
      <c r="BC432" s="17">
        <v>1.8974825642930699E-2</v>
      </c>
      <c r="BD432" s="17">
        <v>8.0018366564601102E-3</v>
      </c>
      <c r="BE432" s="17">
        <v>1.19042457279495E-2</v>
      </c>
      <c r="BF432" s="17">
        <v>7.8359245964056603E-3</v>
      </c>
      <c r="BG432" s="17">
        <v>6.4992913539031298E-3</v>
      </c>
      <c r="BH432" s="17">
        <v>1.5660220282262698E-2</v>
      </c>
      <c r="BI432" s="17">
        <v>8.7616483295110594E-3</v>
      </c>
      <c r="BJ432" s="17">
        <v>0</v>
      </c>
      <c r="BK432" s="17">
        <v>5.3560847426147697E-3</v>
      </c>
      <c r="BL432" s="17">
        <v>0</v>
      </c>
      <c r="BM432" s="17">
        <v>0</v>
      </c>
      <c r="BN432" s="17">
        <v>0</v>
      </c>
      <c r="BO432" s="17">
        <v>0</v>
      </c>
      <c r="BP432" s="17"/>
      <c r="BQ432" s="17">
        <v>7.9677377116864397E-3</v>
      </c>
      <c r="BR432" s="17">
        <v>7.1257819718010098E-3</v>
      </c>
    </row>
    <row r="433" spans="2:70" x14ac:dyDescent="0.35">
      <c r="B433" t="s">
        <v>281</v>
      </c>
      <c r="C433" s="17">
        <v>1.7385617348596099E-2</v>
      </c>
      <c r="D433" s="17">
        <v>1.5670883683515099E-2</v>
      </c>
      <c r="E433" s="17">
        <v>1.8754588164487E-2</v>
      </c>
      <c r="F433" s="17"/>
      <c r="G433" s="17">
        <v>1.0799996897854601E-2</v>
      </c>
      <c r="H433" s="17">
        <v>7.8518989651621893E-3</v>
      </c>
      <c r="I433" s="17">
        <v>5.7445505012716199E-3</v>
      </c>
      <c r="J433" s="17">
        <v>2.1844889729589399E-2</v>
      </c>
      <c r="K433" s="17">
        <v>2.9344432465132301E-2</v>
      </c>
      <c r="L433" s="17">
        <v>2.7375624319535202E-2</v>
      </c>
      <c r="M433" s="17"/>
      <c r="N433" s="17">
        <v>1.14120226629925E-2</v>
      </c>
      <c r="O433" s="17">
        <v>1.5856210271182201E-2</v>
      </c>
      <c r="P433" s="17">
        <v>1.4088477705138699E-2</v>
      </c>
      <c r="Q433" s="17">
        <v>2.8553649474255101E-2</v>
      </c>
      <c r="R433" s="17"/>
      <c r="S433" s="17">
        <v>1.0303675545275301E-2</v>
      </c>
      <c r="T433" s="17">
        <v>1.11310031052731E-2</v>
      </c>
      <c r="U433" s="17">
        <v>2.4591945223961399E-2</v>
      </c>
      <c r="V433" s="17">
        <v>1.95589985424745E-2</v>
      </c>
      <c r="W433" s="17">
        <v>9.5277236721538396E-3</v>
      </c>
      <c r="X433" s="17">
        <v>2.1087630754272401E-2</v>
      </c>
      <c r="Y433" s="17">
        <v>1.6953550274893699E-2</v>
      </c>
      <c r="Z433" s="17">
        <v>1.09805655178838E-2</v>
      </c>
      <c r="AA433" s="17">
        <v>1.8276680152040699E-2</v>
      </c>
      <c r="AB433" s="17">
        <v>3.4944925779363097E-2</v>
      </c>
      <c r="AC433" s="17">
        <v>1.7075411423920502E-2</v>
      </c>
      <c r="AD433" s="17">
        <v>1.3320969760476E-2</v>
      </c>
      <c r="AE433" s="17"/>
      <c r="AF433" s="17">
        <v>2.30234964778862E-2</v>
      </c>
      <c r="AG433" s="17">
        <v>1.43610716985347E-2</v>
      </c>
      <c r="AH433" s="17">
        <v>1.5777196120969599E-2</v>
      </c>
      <c r="AI433" s="17"/>
      <c r="AJ433" s="17">
        <v>1.96292597915016E-2</v>
      </c>
      <c r="AK433" s="17">
        <v>1.34969383246247E-2</v>
      </c>
      <c r="AL433" s="17">
        <v>3.0607014986296598E-2</v>
      </c>
      <c r="AM433" s="17">
        <v>5.7163499549728797E-2</v>
      </c>
      <c r="AN433" s="17">
        <v>1.7460118931132699E-2</v>
      </c>
      <c r="AO433" s="17"/>
      <c r="AP433" s="17">
        <v>1.55446207650993E-2</v>
      </c>
      <c r="AQ433" s="17">
        <v>9.6205327975761104E-3</v>
      </c>
      <c r="AR433" s="17">
        <v>2.6121272647186899E-2</v>
      </c>
      <c r="AS433" s="17"/>
      <c r="AT433" s="17">
        <v>2.52115502491554E-2</v>
      </c>
      <c r="AU433" s="17">
        <v>1.47528844935828E-2</v>
      </c>
      <c r="AV433" s="17">
        <v>1.2215611599093601E-2</v>
      </c>
      <c r="AW433" s="17">
        <v>1.44365315210385E-2</v>
      </c>
      <c r="AX433" s="17">
        <v>0</v>
      </c>
      <c r="AY433" s="17"/>
      <c r="AZ433" s="17">
        <v>5.2106144881132098E-2</v>
      </c>
      <c r="BA433" s="17">
        <v>3.4367801060732499E-2</v>
      </c>
      <c r="BB433" s="17">
        <v>5.1395819369148402E-2</v>
      </c>
      <c r="BC433" s="17">
        <v>2.7457727899595399E-2</v>
      </c>
      <c r="BD433" s="17">
        <v>1.48622188164091E-2</v>
      </c>
      <c r="BE433" s="17">
        <v>2.10387753829217E-2</v>
      </c>
      <c r="BF433" s="17">
        <v>1.22040242770026E-2</v>
      </c>
      <c r="BG433" s="17">
        <v>1.0558299794545801E-2</v>
      </c>
      <c r="BH433" s="17">
        <v>7.8933455485441697E-3</v>
      </c>
      <c r="BI433" s="17">
        <v>2.2144727704139298E-2</v>
      </c>
      <c r="BJ433" s="17">
        <v>1.1353707429623199E-2</v>
      </c>
      <c r="BK433" s="17">
        <v>1.1865491832660301E-2</v>
      </c>
      <c r="BL433" s="17">
        <v>0</v>
      </c>
      <c r="BM433" s="17">
        <v>0</v>
      </c>
      <c r="BN433" s="17">
        <v>1.0091260199804501E-2</v>
      </c>
      <c r="BO433" s="17">
        <v>0</v>
      </c>
      <c r="BP433" s="17"/>
      <c r="BQ433" s="17">
        <v>1.4133805487578199E-2</v>
      </c>
      <c r="BR433" s="17">
        <v>1.86594907461087E-2</v>
      </c>
    </row>
    <row r="434" spans="2:70" x14ac:dyDescent="0.35">
      <c r="B434" t="s">
        <v>282</v>
      </c>
      <c r="C434" s="17">
        <v>1.18492559343514E-2</v>
      </c>
      <c r="D434" s="17">
        <v>1.44073487174083E-2</v>
      </c>
      <c r="E434" s="17">
        <v>9.4290122508441793E-3</v>
      </c>
      <c r="F434" s="17"/>
      <c r="G434" s="17">
        <v>9.5345376127370096E-3</v>
      </c>
      <c r="H434" s="17">
        <v>8.4626152832710695E-3</v>
      </c>
      <c r="I434" s="17">
        <v>1.0574252126844701E-2</v>
      </c>
      <c r="J434" s="17">
        <v>7.2647135484693896E-3</v>
      </c>
      <c r="K434" s="17">
        <v>1.22501755657171E-2</v>
      </c>
      <c r="L434" s="17">
        <v>2.06662327388802E-2</v>
      </c>
      <c r="M434" s="17"/>
      <c r="N434" s="17">
        <v>8.3007693181924198E-3</v>
      </c>
      <c r="O434" s="17">
        <v>8.9021086660743508E-3</v>
      </c>
      <c r="P434" s="17">
        <v>9.5906626515404204E-3</v>
      </c>
      <c r="Q434" s="17">
        <v>2.0885309907563401E-2</v>
      </c>
      <c r="R434" s="17"/>
      <c r="S434" s="17">
        <v>1.352547323594E-2</v>
      </c>
      <c r="T434" s="17">
        <v>1.38913130005495E-2</v>
      </c>
      <c r="U434" s="17">
        <v>8.8280019509436296E-3</v>
      </c>
      <c r="V434" s="17">
        <v>1.4766335886928401E-2</v>
      </c>
      <c r="W434" s="17">
        <v>1.0340307476139199E-2</v>
      </c>
      <c r="X434" s="17">
        <v>1.33058885800628E-2</v>
      </c>
      <c r="Y434" s="17">
        <v>1.76557392602649E-2</v>
      </c>
      <c r="Z434" s="17">
        <v>1.83094084056152E-2</v>
      </c>
      <c r="AA434" s="17">
        <v>1.0283138510225101E-2</v>
      </c>
      <c r="AB434" s="17">
        <v>3.4785134967517E-3</v>
      </c>
      <c r="AC434" s="17">
        <v>1.2068226678981799E-2</v>
      </c>
      <c r="AD434" s="17">
        <v>0</v>
      </c>
      <c r="AE434" s="17"/>
      <c r="AF434" s="17">
        <v>1.28685576897088E-2</v>
      </c>
      <c r="AG434" s="17">
        <v>6.1782371250734798E-3</v>
      </c>
      <c r="AH434" s="17">
        <v>2.7939531606561301E-2</v>
      </c>
      <c r="AI434" s="17"/>
      <c r="AJ434" s="17">
        <v>1.3785326053931299E-2</v>
      </c>
      <c r="AK434" s="17">
        <v>7.2746538593196101E-3</v>
      </c>
      <c r="AL434" s="17">
        <v>1.42919934714607E-2</v>
      </c>
      <c r="AM434" s="17">
        <v>0</v>
      </c>
      <c r="AN434" s="17">
        <v>2.2063779092571002E-2</v>
      </c>
      <c r="AO434" s="17"/>
      <c r="AP434" s="17">
        <v>1.21093513800874E-2</v>
      </c>
      <c r="AQ434" s="17">
        <v>7.1011269086733398E-3</v>
      </c>
      <c r="AR434" s="17">
        <v>1.4566469477434601E-2</v>
      </c>
      <c r="AS434" s="17"/>
      <c r="AT434" s="17">
        <v>1.2349610023518301E-2</v>
      </c>
      <c r="AU434" s="17">
        <v>8.5343026772518905E-3</v>
      </c>
      <c r="AV434" s="17">
        <v>1.20315630898388E-2</v>
      </c>
      <c r="AW434" s="17">
        <v>9.1998359968364692E-3</v>
      </c>
      <c r="AX434" s="17">
        <v>1.6124147153224098E-2</v>
      </c>
      <c r="AY434" s="17"/>
      <c r="AZ434" s="17">
        <v>2.6010452489819799E-2</v>
      </c>
      <c r="BA434" s="17">
        <v>0</v>
      </c>
      <c r="BB434" s="17">
        <v>8.0786893912212498E-3</v>
      </c>
      <c r="BC434" s="17">
        <v>4.1289438859017204E-3</v>
      </c>
      <c r="BD434" s="17">
        <v>1.8326349600029899E-2</v>
      </c>
      <c r="BE434" s="17">
        <v>2.4129786084545999E-2</v>
      </c>
      <c r="BF434" s="17">
        <v>9.6521471516777292E-3</v>
      </c>
      <c r="BG434" s="17">
        <v>1.8033995560343699E-2</v>
      </c>
      <c r="BH434" s="17">
        <v>3.6277358700384302E-3</v>
      </c>
      <c r="BI434" s="17">
        <v>7.1854611957052001E-3</v>
      </c>
      <c r="BJ434" s="17">
        <v>1.16149648464401E-2</v>
      </c>
      <c r="BK434" s="17">
        <v>0</v>
      </c>
      <c r="BL434" s="17">
        <v>5.1382035375145E-3</v>
      </c>
      <c r="BM434" s="17">
        <v>1.68532068724489E-2</v>
      </c>
      <c r="BN434" s="17">
        <v>0</v>
      </c>
      <c r="BO434" s="17">
        <v>6.5804441081683401E-3</v>
      </c>
      <c r="BP434" s="17"/>
      <c r="BQ434" s="17">
        <v>3.7920709730829101E-3</v>
      </c>
      <c r="BR434" s="17">
        <v>1.5537406379211201E-2</v>
      </c>
    </row>
    <row r="435" spans="2:70" x14ac:dyDescent="0.35">
      <c r="B435" t="s">
        <v>129</v>
      </c>
      <c r="C435" s="17">
        <v>3.7139590445581599E-3</v>
      </c>
      <c r="D435" s="17">
        <v>4.3728249007394804E-3</v>
      </c>
      <c r="E435" s="17">
        <v>3.09485104098302E-3</v>
      </c>
      <c r="F435" s="17"/>
      <c r="G435" s="17">
        <v>4.3223546683970196E-3</v>
      </c>
      <c r="H435" s="17">
        <v>5.4868536043064303E-3</v>
      </c>
      <c r="I435" s="17">
        <v>7.1060298563844302E-3</v>
      </c>
      <c r="J435" s="17">
        <v>1.4118341926423401E-3</v>
      </c>
      <c r="K435" s="17">
        <v>1.5646223759445E-3</v>
      </c>
      <c r="L435" s="17">
        <v>2.4181600060100799E-3</v>
      </c>
      <c r="M435" s="17"/>
      <c r="N435" s="17">
        <v>2.57583344138663E-3</v>
      </c>
      <c r="O435" s="17">
        <v>3.40753295678474E-3</v>
      </c>
      <c r="P435" s="17">
        <v>2.4305946746503099E-3</v>
      </c>
      <c r="Q435" s="17">
        <v>6.43915351427815E-3</v>
      </c>
      <c r="R435" s="17"/>
      <c r="S435" s="17">
        <v>7.5852407779910102E-3</v>
      </c>
      <c r="T435" s="17">
        <v>1.6843944235729301E-3</v>
      </c>
      <c r="U435" s="17">
        <v>5.5911028959317599E-3</v>
      </c>
      <c r="V435" s="17">
        <v>0</v>
      </c>
      <c r="W435" s="17">
        <v>3.0933050718752902E-3</v>
      </c>
      <c r="X435" s="17">
        <v>5.2112791606977304E-3</v>
      </c>
      <c r="Y435" s="17">
        <v>0</v>
      </c>
      <c r="Z435" s="17">
        <v>0</v>
      </c>
      <c r="AA435" s="17">
        <v>1.8715647218289901E-3</v>
      </c>
      <c r="AB435" s="17">
        <v>2.6516087663674601E-3</v>
      </c>
      <c r="AC435" s="17">
        <v>1.0971377485822701E-2</v>
      </c>
      <c r="AD435" s="17">
        <v>1.02099004870358E-2</v>
      </c>
      <c r="AE435" s="17"/>
      <c r="AF435" s="17">
        <v>2.02651626241902E-3</v>
      </c>
      <c r="AG435" s="17">
        <v>3.5091158630988898E-3</v>
      </c>
      <c r="AH435" s="17">
        <v>8.51082082376051E-3</v>
      </c>
      <c r="AI435" s="17"/>
      <c r="AJ435" s="17">
        <v>4.35971873166059E-3</v>
      </c>
      <c r="AK435" s="17">
        <v>2.7476035758742302E-3</v>
      </c>
      <c r="AL435" s="17">
        <v>3.0503692175847799E-3</v>
      </c>
      <c r="AM435" s="17">
        <v>0</v>
      </c>
      <c r="AN435" s="17">
        <v>7.4067244616059002E-3</v>
      </c>
      <c r="AO435" s="17"/>
      <c r="AP435" s="17">
        <v>4.5825547247936799E-3</v>
      </c>
      <c r="AQ435" s="17">
        <v>1.3122083057316399E-3</v>
      </c>
      <c r="AR435" s="17">
        <v>8.1376324625607593E-3</v>
      </c>
      <c r="AS435" s="17"/>
      <c r="AT435" s="17">
        <v>3.1207336771635601E-3</v>
      </c>
      <c r="AU435" s="17">
        <v>4.4641624222257698E-3</v>
      </c>
      <c r="AV435" s="17">
        <v>3.7930516641450801E-3</v>
      </c>
      <c r="AW435" s="17">
        <v>4.2587011272542004E-3</v>
      </c>
      <c r="AX435" s="17">
        <v>1.5694382971886699E-2</v>
      </c>
      <c r="AY435" s="17"/>
      <c r="AZ435" s="17">
        <v>3.71241742967863E-2</v>
      </c>
      <c r="BA435" s="17">
        <v>1.0740674978394199E-2</v>
      </c>
      <c r="BB435" s="17">
        <v>4.4448985913989204E-3</v>
      </c>
      <c r="BC435" s="17">
        <v>0</v>
      </c>
      <c r="BD435" s="17">
        <v>2.4837962834158402E-3</v>
      </c>
      <c r="BE435" s="17">
        <v>1.9298543201486499E-3</v>
      </c>
      <c r="BF435" s="17">
        <v>0</v>
      </c>
      <c r="BG435" s="17">
        <v>5.9652114630315096E-3</v>
      </c>
      <c r="BH435" s="17">
        <v>4.56415819788367E-3</v>
      </c>
      <c r="BI435" s="17">
        <v>1.31922056641044E-2</v>
      </c>
      <c r="BJ435" s="17">
        <v>2.7442298473606599E-3</v>
      </c>
      <c r="BK435" s="17">
        <v>0</v>
      </c>
      <c r="BL435" s="17">
        <v>0</v>
      </c>
      <c r="BM435" s="17">
        <v>0</v>
      </c>
      <c r="BN435" s="17">
        <v>0</v>
      </c>
      <c r="BO435" s="17">
        <v>6.4811064517501602E-3</v>
      </c>
      <c r="BP435" s="17"/>
      <c r="BQ435" s="17">
        <v>7.2749086593556296E-4</v>
      </c>
      <c r="BR435" s="17">
        <v>3.3029678583877098E-3</v>
      </c>
    </row>
    <row r="436" spans="2:70" x14ac:dyDescent="0.35">
      <c r="C436" s="17"/>
      <c r="D436" s="17"/>
      <c r="E436" s="17"/>
      <c r="F436" s="17"/>
      <c r="G436" s="17"/>
      <c r="H436" s="17"/>
      <c r="I436" s="17"/>
      <c r="J436" s="17"/>
      <c r="K436" s="17"/>
      <c r="L436" s="17"/>
      <c r="M436" s="17"/>
      <c r="N436" s="17"/>
      <c r="O436" s="17"/>
      <c r="P436" s="17"/>
      <c r="Q436" s="17"/>
      <c r="R436" s="17"/>
      <c r="S436" s="17"/>
      <c r="T436" s="17"/>
      <c r="U436" s="17"/>
      <c r="V436" s="17"/>
      <c r="W436" s="17"/>
      <c r="X436" s="17"/>
      <c r="Y436" s="17"/>
      <c r="Z436" s="17"/>
      <c r="AA436" s="17"/>
      <c r="AB436" s="17"/>
      <c r="AC436" s="17"/>
      <c r="AD436" s="17"/>
      <c r="AE436" s="17"/>
      <c r="AF436" s="17"/>
      <c r="AG436" s="17"/>
      <c r="AH436" s="17"/>
      <c r="AI436" s="17"/>
      <c r="AJ436" s="17"/>
      <c r="AK436" s="17"/>
      <c r="AL436" s="17"/>
      <c r="AM436" s="17"/>
      <c r="AN436" s="17"/>
      <c r="AO436" s="17"/>
      <c r="AP436" s="17"/>
      <c r="AQ436" s="17"/>
      <c r="AR436" s="17"/>
      <c r="AS436" s="17"/>
      <c r="AT436" s="17"/>
      <c r="AU436" s="17"/>
      <c r="AV436" s="17"/>
      <c r="AW436" s="17"/>
      <c r="AX436" s="17"/>
      <c r="AY436" s="17"/>
      <c r="AZ436" s="17"/>
      <c r="BA436" s="17"/>
      <c r="BB436" s="17"/>
      <c r="BC436" s="17"/>
      <c r="BD436" s="17"/>
      <c r="BE436" s="17"/>
      <c r="BF436" s="17"/>
      <c r="BG436" s="17"/>
      <c r="BH436" s="17"/>
      <c r="BI436" s="17"/>
      <c r="BJ436" s="17"/>
      <c r="BK436" s="17"/>
      <c r="BL436" s="17"/>
      <c r="BM436" s="17"/>
      <c r="BN436" s="17"/>
      <c r="BO436" s="17"/>
      <c r="BP436" s="17"/>
      <c r="BQ436" s="17"/>
      <c r="BR436" s="17"/>
    </row>
    <row r="437" spans="2:70" x14ac:dyDescent="0.35">
      <c r="B437" s="6" t="s">
        <v>286</v>
      </c>
      <c r="C437" s="17"/>
      <c r="D437" s="17"/>
      <c r="E437" s="17"/>
      <c r="F437" s="17"/>
      <c r="G437" s="17"/>
      <c r="H437" s="17"/>
      <c r="I437" s="17"/>
      <c r="J437" s="17"/>
      <c r="K437" s="17"/>
      <c r="L437" s="17"/>
      <c r="M437" s="17"/>
      <c r="N437" s="17"/>
      <c r="O437" s="17"/>
      <c r="P437" s="17"/>
      <c r="Q437" s="17"/>
      <c r="R437" s="17"/>
      <c r="S437" s="17"/>
      <c r="T437" s="17"/>
      <c r="U437" s="17"/>
      <c r="V437" s="17"/>
      <c r="W437" s="17"/>
      <c r="X437" s="17"/>
      <c r="Y437" s="17"/>
      <c r="Z437" s="17"/>
      <c r="AA437" s="17"/>
      <c r="AB437" s="17"/>
      <c r="AC437" s="17"/>
      <c r="AD437" s="17"/>
      <c r="AE437" s="17"/>
      <c r="AF437" s="17"/>
      <c r="AG437" s="17"/>
      <c r="AH437" s="17"/>
      <c r="AI437" s="17"/>
      <c r="AJ437" s="17"/>
      <c r="AK437" s="17"/>
      <c r="AL437" s="17"/>
      <c r="AM437" s="17"/>
      <c r="AN437" s="17"/>
      <c r="AO437" s="17"/>
      <c r="AP437" s="17"/>
      <c r="AQ437" s="17"/>
      <c r="AR437" s="17"/>
      <c r="AS437" s="17"/>
      <c r="AT437" s="17"/>
      <c r="AU437" s="17"/>
      <c r="AV437" s="17"/>
      <c r="AW437" s="17"/>
      <c r="AX437" s="17"/>
      <c r="AY437" s="17"/>
      <c r="AZ437" s="17"/>
      <c r="BA437" s="17"/>
      <c r="BB437" s="17"/>
      <c r="BC437" s="17"/>
      <c r="BD437" s="17"/>
      <c r="BE437" s="17"/>
      <c r="BF437" s="17"/>
      <c r="BG437" s="17"/>
      <c r="BH437" s="17"/>
      <c r="BI437" s="17"/>
      <c r="BJ437" s="17"/>
      <c r="BK437" s="17"/>
      <c r="BL437" s="17"/>
      <c r="BM437" s="17"/>
      <c r="BN437" s="17"/>
      <c r="BO437" s="17"/>
      <c r="BP437" s="17"/>
      <c r="BQ437" s="17"/>
      <c r="BR437" s="17"/>
    </row>
    <row r="438" spans="2:70" x14ac:dyDescent="0.35">
      <c r="B438" s="24" t="s">
        <v>97</v>
      </c>
      <c r="C438" s="17"/>
      <c r="D438" s="17"/>
      <c r="E438" s="17"/>
      <c r="F438" s="17"/>
      <c r="G438" s="17"/>
      <c r="H438" s="17"/>
      <c r="I438" s="17"/>
      <c r="J438" s="17"/>
      <c r="K438" s="17"/>
      <c r="L438" s="17"/>
      <c r="M438" s="17"/>
      <c r="N438" s="17"/>
      <c r="O438" s="17"/>
      <c r="P438" s="17"/>
      <c r="Q438" s="17"/>
      <c r="R438" s="17"/>
      <c r="S438" s="17"/>
      <c r="T438" s="17"/>
      <c r="U438" s="17"/>
      <c r="V438" s="17"/>
      <c r="W438" s="17"/>
      <c r="X438" s="17"/>
      <c r="Y438" s="17"/>
      <c r="Z438" s="17"/>
      <c r="AA438" s="17"/>
      <c r="AB438" s="17"/>
      <c r="AC438" s="17"/>
      <c r="AD438" s="17"/>
      <c r="AE438" s="17"/>
      <c r="AF438" s="17"/>
      <c r="AG438" s="17"/>
      <c r="AH438" s="17"/>
      <c r="AI438" s="17"/>
      <c r="AJ438" s="17"/>
      <c r="AK438" s="17"/>
      <c r="AL438" s="17"/>
      <c r="AM438" s="17"/>
      <c r="AN438" s="17"/>
      <c r="AO438" s="17"/>
      <c r="AP438" s="17"/>
      <c r="AQ438" s="17"/>
      <c r="AR438" s="17"/>
      <c r="AS438" s="17"/>
      <c r="AT438" s="17"/>
      <c r="AU438" s="17"/>
      <c r="AV438" s="17"/>
      <c r="AW438" s="17"/>
      <c r="AX438" s="17"/>
      <c r="AY438" s="17"/>
      <c r="AZ438" s="17"/>
      <c r="BA438" s="17"/>
      <c r="BB438" s="17"/>
      <c r="BC438" s="17"/>
      <c r="BD438" s="17"/>
      <c r="BE438" s="17"/>
      <c r="BF438" s="17"/>
      <c r="BG438" s="17"/>
      <c r="BH438" s="17"/>
      <c r="BI438" s="17"/>
      <c r="BJ438" s="17"/>
      <c r="BK438" s="17"/>
      <c r="BL438" s="17"/>
      <c r="BM438" s="17"/>
      <c r="BN438" s="17"/>
      <c r="BO438" s="17"/>
      <c r="BP438" s="17"/>
      <c r="BQ438" s="17"/>
      <c r="BR438" s="17"/>
    </row>
    <row r="439" spans="2:70" x14ac:dyDescent="0.35">
      <c r="B439" t="s">
        <v>275</v>
      </c>
      <c r="C439" s="17">
        <v>0.298631026710032</v>
      </c>
      <c r="D439" s="17">
        <v>0.234427268866642</v>
      </c>
      <c r="E439" s="17">
        <v>0.36189710879199</v>
      </c>
      <c r="F439" s="17"/>
      <c r="G439" s="17">
        <v>0.168175034382258</v>
      </c>
      <c r="H439" s="17">
        <v>0.21529265343850701</v>
      </c>
      <c r="I439" s="17">
        <v>0.23245209875236</v>
      </c>
      <c r="J439" s="17">
        <v>0.28820691342442301</v>
      </c>
      <c r="K439" s="17">
        <v>0.356243217305794</v>
      </c>
      <c r="L439" s="17">
        <v>0.477245913763229</v>
      </c>
      <c r="M439" s="17"/>
      <c r="N439" s="17">
        <v>0.36661639476355301</v>
      </c>
      <c r="O439" s="17">
        <v>0.31891409992713599</v>
      </c>
      <c r="P439" s="17">
        <v>0.24430612590252099</v>
      </c>
      <c r="Q439" s="17">
        <v>0.250639874142013</v>
      </c>
      <c r="R439" s="17"/>
      <c r="S439" s="17">
        <v>0.26799460765111</v>
      </c>
      <c r="T439" s="17">
        <v>0.32809968958222802</v>
      </c>
      <c r="U439" s="17">
        <v>0.29867456731666397</v>
      </c>
      <c r="V439" s="17">
        <v>0.30285299100013502</v>
      </c>
      <c r="W439" s="17">
        <v>0.26122608653378498</v>
      </c>
      <c r="X439" s="17">
        <v>0.27136655249347102</v>
      </c>
      <c r="Y439" s="17">
        <v>0.33817443636655498</v>
      </c>
      <c r="Z439" s="17">
        <v>0.28375847279184202</v>
      </c>
      <c r="AA439" s="17">
        <v>0.30874517240518401</v>
      </c>
      <c r="AB439" s="17">
        <v>0.30102378353491499</v>
      </c>
      <c r="AC439" s="17">
        <v>0.31682289874035702</v>
      </c>
      <c r="AD439" s="17">
        <v>0.30992656849967598</v>
      </c>
      <c r="AE439" s="17"/>
      <c r="AF439" s="17">
        <v>0.32946509827464798</v>
      </c>
      <c r="AG439" s="17">
        <v>0.32958876427785999</v>
      </c>
      <c r="AH439" s="17">
        <v>0.20346989164402501</v>
      </c>
      <c r="AI439" s="17"/>
      <c r="AJ439" s="17">
        <v>0.34833085138584302</v>
      </c>
      <c r="AK439" s="17">
        <v>0.28084431415393002</v>
      </c>
      <c r="AL439" s="17">
        <v>0.389536436232297</v>
      </c>
      <c r="AM439" s="17">
        <v>0.121181133502078</v>
      </c>
      <c r="AN439" s="17">
        <v>0.213312141196633</v>
      </c>
      <c r="AO439" s="17"/>
      <c r="AP439" s="17">
        <v>0.332344131118883</v>
      </c>
      <c r="AQ439" s="17">
        <v>0.293393255732604</v>
      </c>
      <c r="AR439" s="17">
        <v>0.31895834132279999</v>
      </c>
      <c r="AS439" s="17"/>
      <c r="AT439" s="17">
        <v>0.26264323543809198</v>
      </c>
      <c r="AU439" s="17">
        <v>0.26544909505515002</v>
      </c>
      <c r="AV439" s="17">
        <v>0.34792516725463002</v>
      </c>
      <c r="AW439" s="17">
        <v>0.30902251319944302</v>
      </c>
      <c r="AX439" s="17">
        <v>0.410879514501159</v>
      </c>
      <c r="AY439" s="17"/>
      <c r="AZ439" s="17">
        <v>0.22742703678529499</v>
      </c>
      <c r="BA439" s="17">
        <v>0.21848282832490601</v>
      </c>
      <c r="BB439" s="17">
        <v>0.30652557905475702</v>
      </c>
      <c r="BC439" s="17">
        <v>0.28831585567969598</v>
      </c>
      <c r="BD439" s="17">
        <v>0.28377651346076899</v>
      </c>
      <c r="BE439" s="17">
        <v>0.29076577765161998</v>
      </c>
      <c r="BF439" s="17">
        <v>0.33786497298317197</v>
      </c>
      <c r="BG439" s="17">
        <v>0.31774979536567799</v>
      </c>
      <c r="BH439" s="17">
        <v>0.31279014418113599</v>
      </c>
      <c r="BI439" s="17">
        <v>0.29949588443154801</v>
      </c>
      <c r="BJ439" s="17">
        <v>0.26880847059052698</v>
      </c>
      <c r="BK439" s="17">
        <v>0.34172954243120102</v>
      </c>
      <c r="BL439" s="17">
        <v>0.329190842905773</v>
      </c>
      <c r="BM439" s="17">
        <v>0.278866689222666</v>
      </c>
      <c r="BN439" s="17">
        <v>0.33583980352155601</v>
      </c>
      <c r="BO439" s="17">
        <v>0.32250678460856502</v>
      </c>
      <c r="BP439" s="17"/>
      <c r="BQ439" s="17">
        <v>0.37265870323615502</v>
      </c>
      <c r="BR439" s="17">
        <v>0.26956455480455999</v>
      </c>
    </row>
    <row r="440" spans="2:70" x14ac:dyDescent="0.35">
      <c r="B440" t="s">
        <v>276</v>
      </c>
      <c r="C440" s="17">
        <v>0.125820124087551</v>
      </c>
      <c r="D440" s="17">
        <v>0.12822370207158601</v>
      </c>
      <c r="E440" s="17">
        <v>0.123375060927236</v>
      </c>
      <c r="F440" s="17"/>
      <c r="G440" s="17">
        <v>0.15171571998935601</v>
      </c>
      <c r="H440" s="17">
        <v>0.16923739991621101</v>
      </c>
      <c r="I440" s="17">
        <v>0.14213480596373901</v>
      </c>
      <c r="J440" s="17">
        <v>0.124717546855974</v>
      </c>
      <c r="K440" s="17">
        <v>9.5514942559044497E-2</v>
      </c>
      <c r="L440" s="17">
        <v>8.1146089678734795E-2</v>
      </c>
      <c r="M440" s="17"/>
      <c r="N440" s="17">
        <v>0.13807222679652201</v>
      </c>
      <c r="O440" s="17">
        <v>0.11063144834158101</v>
      </c>
      <c r="P440" s="17">
        <v>0.135196482425258</v>
      </c>
      <c r="Q440" s="17">
        <v>0.120772944154072</v>
      </c>
      <c r="R440" s="17"/>
      <c r="S440" s="17">
        <v>0.15158109480495399</v>
      </c>
      <c r="T440" s="17">
        <v>0.118321824122956</v>
      </c>
      <c r="U440" s="17">
        <v>8.1962021079767702E-2</v>
      </c>
      <c r="V440" s="17">
        <v>0.12803182329191301</v>
      </c>
      <c r="W440" s="17">
        <v>0.119714614017944</v>
      </c>
      <c r="X440" s="17">
        <v>0.14120673656635199</v>
      </c>
      <c r="Y440" s="17">
        <v>0.114384486806727</v>
      </c>
      <c r="Z440" s="17">
        <v>0.14332949462849701</v>
      </c>
      <c r="AA440" s="17">
        <v>0.14040176087946701</v>
      </c>
      <c r="AB440" s="17">
        <v>0.11793760345403601</v>
      </c>
      <c r="AC440" s="17">
        <v>0.109765566215984</v>
      </c>
      <c r="AD440" s="17">
        <v>0.120738212703194</v>
      </c>
      <c r="AE440" s="17"/>
      <c r="AF440" s="17">
        <v>0.117927575980782</v>
      </c>
      <c r="AG440" s="17">
        <v>0.127514795425126</v>
      </c>
      <c r="AH440" s="17">
        <v>0.116865699964951</v>
      </c>
      <c r="AI440" s="17"/>
      <c r="AJ440" s="17">
        <v>0.10596982286727499</v>
      </c>
      <c r="AK440" s="17">
        <v>0.15812167191466001</v>
      </c>
      <c r="AL440" s="17">
        <v>0.102886243145829</v>
      </c>
      <c r="AM440" s="17">
        <v>6.4723808392207094E-2</v>
      </c>
      <c r="AN440" s="17">
        <v>0.105618866231952</v>
      </c>
      <c r="AO440" s="17"/>
      <c r="AP440" s="17">
        <v>0.11442918201241201</v>
      </c>
      <c r="AQ440" s="17">
        <v>0.14535660985666199</v>
      </c>
      <c r="AR440" s="17">
        <v>0.120110650630278</v>
      </c>
      <c r="AS440" s="17"/>
      <c r="AT440" s="17">
        <v>0.101398171760972</v>
      </c>
      <c r="AU440" s="17">
        <v>0.130314098465214</v>
      </c>
      <c r="AV440" s="17">
        <v>0.136543813139517</v>
      </c>
      <c r="AW440" s="17">
        <v>0.17401522768261299</v>
      </c>
      <c r="AX440" s="17">
        <v>0.18448698041625999</v>
      </c>
      <c r="AY440" s="17"/>
      <c r="AZ440" s="17">
        <v>0.160302488578765</v>
      </c>
      <c r="BA440" s="17">
        <v>0.15612438157390399</v>
      </c>
      <c r="BB440" s="17">
        <v>8.2617213877085302E-2</v>
      </c>
      <c r="BC440" s="17">
        <v>0.118639585281048</v>
      </c>
      <c r="BD440" s="17">
        <v>0.12806745614782999</v>
      </c>
      <c r="BE440" s="17">
        <v>0.120492216338384</v>
      </c>
      <c r="BF440" s="17">
        <v>0.113550355288681</v>
      </c>
      <c r="BG440" s="17">
        <v>0.124974566955093</v>
      </c>
      <c r="BH440" s="17">
        <v>0.164541007320225</v>
      </c>
      <c r="BI440" s="17">
        <v>0.12567925550922199</v>
      </c>
      <c r="BJ440" s="17">
        <v>0.109431993965105</v>
      </c>
      <c r="BK440" s="17">
        <v>0.12989500142204399</v>
      </c>
      <c r="BL440" s="17">
        <v>0.13554922493895899</v>
      </c>
      <c r="BM440" s="17">
        <v>0.181769166741376</v>
      </c>
      <c r="BN440" s="17">
        <v>9.5407214701873397E-2</v>
      </c>
      <c r="BO440" s="17">
        <v>0.129283256273062</v>
      </c>
      <c r="BP440" s="17"/>
      <c r="BQ440" s="17">
        <v>0.155621036729994</v>
      </c>
      <c r="BR440" s="17">
        <v>0.112193976851249</v>
      </c>
    </row>
    <row r="441" spans="2:70" x14ac:dyDescent="0.35">
      <c r="B441" t="s">
        <v>277</v>
      </c>
      <c r="C441" s="17">
        <v>9.3565067496104604E-2</v>
      </c>
      <c r="D441" s="17">
        <v>9.5645286835143506E-2</v>
      </c>
      <c r="E441" s="17">
        <v>9.1148729230091902E-2</v>
      </c>
      <c r="F441" s="17"/>
      <c r="G441" s="17">
        <v>0.139812549425616</v>
      </c>
      <c r="H441" s="17">
        <v>0.12806659847975899</v>
      </c>
      <c r="I441" s="17">
        <v>0.110499513038969</v>
      </c>
      <c r="J441" s="17">
        <v>7.8482284772708605E-2</v>
      </c>
      <c r="K441" s="17">
        <v>6.2783794295686701E-2</v>
      </c>
      <c r="L441" s="17">
        <v>5.3838245552472998E-2</v>
      </c>
      <c r="M441" s="17"/>
      <c r="N441" s="17">
        <v>0.10816052265448001</v>
      </c>
      <c r="O441" s="17">
        <v>0.100168391787373</v>
      </c>
      <c r="P441" s="17">
        <v>9.1964955290008907E-2</v>
      </c>
      <c r="Q441" s="17">
        <v>7.3565566605244104E-2</v>
      </c>
      <c r="R441" s="17"/>
      <c r="S441" s="17">
        <v>0.13327235366958501</v>
      </c>
      <c r="T441" s="17">
        <v>8.5137870862773996E-2</v>
      </c>
      <c r="U441" s="17">
        <v>9.4705497433960506E-2</v>
      </c>
      <c r="V441" s="17">
        <v>8.5886071557995297E-2</v>
      </c>
      <c r="W441" s="17">
        <v>7.3358401664152098E-2</v>
      </c>
      <c r="X441" s="17">
        <v>8.4522121959971303E-2</v>
      </c>
      <c r="Y441" s="17">
        <v>9.6890155237002895E-2</v>
      </c>
      <c r="Z441" s="17">
        <v>0.12561743847346801</v>
      </c>
      <c r="AA441" s="17">
        <v>7.5229119524264698E-2</v>
      </c>
      <c r="AB441" s="17">
        <v>0.108967175705979</v>
      </c>
      <c r="AC441" s="17">
        <v>7.4748108393994497E-2</v>
      </c>
      <c r="AD441" s="17">
        <v>3.9789108475418597E-2</v>
      </c>
      <c r="AE441" s="17"/>
      <c r="AF441" s="17">
        <v>7.3110207488546894E-2</v>
      </c>
      <c r="AG441" s="17">
        <v>9.8004540577519603E-2</v>
      </c>
      <c r="AH441" s="17">
        <v>9.7488841009085905E-2</v>
      </c>
      <c r="AI441" s="17"/>
      <c r="AJ441" s="17">
        <v>8.2605656141161096E-2</v>
      </c>
      <c r="AK441" s="17">
        <v>0.117087340667345</v>
      </c>
      <c r="AL441" s="17">
        <v>0.108805984109993</v>
      </c>
      <c r="AM441" s="17">
        <v>6.9375831764693197E-2</v>
      </c>
      <c r="AN441" s="17">
        <v>8.4704151831305294E-2</v>
      </c>
      <c r="AO441" s="17"/>
      <c r="AP441" s="17">
        <v>9.8687550478393199E-2</v>
      </c>
      <c r="AQ441" s="17">
        <v>0.110370740091292</v>
      </c>
      <c r="AR441" s="17">
        <v>0.12439351230837301</v>
      </c>
      <c r="AS441" s="17"/>
      <c r="AT441" s="17">
        <v>5.86251746612622E-2</v>
      </c>
      <c r="AU441" s="17">
        <v>8.9159969095339603E-2</v>
      </c>
      <c r="AV441" s="17">
        <v>0.12164581871649099</v>
      </c>
      <c r="AW441" s="17">
        <v>0.13715899732617601</v>
      </c>
      <c r="AX441" s="17">
        <v>8.5004299164060299E-2</v>
      </c>
      <c r="AY441" s="17"/>
      <c r="AZ441" s="17">
        <v>0.10819630046846999</v>
      </c>
      <c r="BA441" s="17">
        <v>0.11094522644110701</v>
      </c>
      <c r="BB441" s="17">
        <v>7.7157418726737204E-2</v>
      </c>
      <c r="BC441" s="17">
        <v>0.107091448014928</v>
      </c>
      <c r="BD441" s="17">
        <v>8.6010822463009104E-2</v>
      </c>
      <c r="BE441" s="17">
        <v>7.6875167540711803E-2</v>
      </c>
      <c r="BF441" s="17">
        <v>9.6462149785859999E-2</v>
      </c>
      <c r="BG441" s="17">
        <v>0.10002943064686801</v>
      </c>
      <c r="BH441" s="17">
        <v>8.8658123124158494E-2</v>
      </c>
      <c r="BI441" s="17">
        <v>8.5811402406585705E-2</v>
      </c>
      <c r="BJ441" s="17">
        <v>0.104874251700907</v>
      </c>
      <c r="BK441" s="17">
        <v>8.5582680132725006E-2</v>
      </c>
      <c r="BL441" s="17">
        <v>9.7843728220789294E-2</v>
      </c>
      <c r="BM441" s="17">
        <v>9.4052277802344403E-2</v>
      </c>
      <c r="BN441" s="17">
        <v>6.7083372778389994E-2</v>
      </c>
      <c r="BO441" s="17">
        <v>0.13029550735305601</v>
      </c>
      <c r="BP441" s="17"/>
      <c r="BQ441" s="17">
        <v>0.111154579781504</v>
      </c>
      <c r="BR441" s="17">
        <v>8.5185973496356607E-2</v>
      </c>
    </row>
    <row r="442" spans="2:70" x14ac:dyDescent="0.35">
      <c r="B442" t="s">
        <v>278</v>
      </c>
      <c r="C442" s="17">
        <v>9.9468040931523199E-2</v>
      </c>
      <c r="D442" s="17">
        <v>0.109073823086104</v>
      </c>
      <c r="E442" s="17">
        <v>9.03169806552305E-2</v>
      </c>
      <c r="F442" s="17"/>
      <c r="G442" s="17">
        <v>0.14975759063533101</v>
      </c>
      <c r="H442" s="17">
        <v>0.111345790300119</v>
      </c>
      <c r="I442" s="17">
        <v>0.108412490955833</v>
      </c>
      <c r="J442" s="17">
        <v>8.77689779296255E-2</v>
      </c>
      <c r="K442" s="17">
        <v>7.4612038957462101E-2</v>
      </c>
      <c r="L442" s="17">
        <v>7.5242269859424393E-2</v>
      </c>
      <c r="M442" s="17"/>
      <c r="N442" s="17">
        <v>9.6536838441432904E-2</v>
      </c>
      <c r="O442" s="17">
        <v>9.1993814509872096E-2</v>
      </c>
      <c r="P442" s="17">
        <v>0.11858880559634701</v>
      </c>
      <c r="Q442" s="17">
        <v>9.3040798054845095E-2</v>
      </c>
      <c r="R442" s="17"/>
      <c r="S442" s="17">
        <v>0.10376572908328199</v>
      </c>
      <c r="T442" s="17">
        <v>8.9400198744917295E-2</v>
      </c>
      <c r="U442" s="17">
        <v>0.145894186529961</v>
      </c>
      <c r="V442" s="17">
        <v>7.9230839039635598E-2</v>
      </c>
      <c r="W442" s="17">
        <v>0.100575370791711</v>
      </c>
      <c r="X442" s="17">
        <v>9.5805988324903904E-2</v>
      </c>
      <c r="Y442" s="17">
        <v>8.7878670759810901E-2</v>
      </c>
      <c r="Z442" s="17">
        <v>7.6339290937135096E-2</v>
      </c>
      <c r="AA442" s="17">
        <v>0.101411257819634</v>
      </c>
      <c r="AB442" s="17">
        <v>9.7292688600561894E-2</v>
      </c>
      <c r="AC442" s="17">
        <v>0.1059818757282</v>
      </c>
      <c r="AD442" s="17">
        <v>0.118576236023166</v>
      </c>
      <c r="AE442" s="17"/>
      <c r="AF442" s="17">
        <v>9.6333620303996406E-2</v>
      </c>
      <c r="AG442" s="17">
        <v>9.8666389323907006E-2</v>
      </c>
      <c r="AH442" s="17">
        <v>0.108928814939347</v>
      </c>
      <c r="AI442" s="17"/>
      <c r="AJ442" s="17">
        <v>9.03640793511582E-2</v>
      </c>
      <c r="AK442" s="17">
        <v>0.10804852960802</v>
      </c>
      <c r="AL442" s="17">
        <v>9.6373492740190803E-2</v>
      </c>
      <c r="AM442" s="17">
        <v>6.5695997224295297E-2</v>
      </c>
      <c r="AN442" s="17">
        <v>9.0541002869321902E-2</v>
      </c>
      <c r="AO442" s="17"/>
      <c r="AP442" s="17">
        <v>9.5847240522818802E-2</v>
      </c>
      <c r="AQ442" s="17">
        <v>9.6087548433732198E-2</v>
      </c>
      <c r="AR442" s="17">
        <v>0.13356091726948299</v>
      </c>
      <c r="AS442" s="17"/>
      <c r="AT442" s="17">
        <v>7.2861126367260401E-2</v>
      </c>
      <c r="AU442" s="17">
        <v>0.104792913361457</v>
      </c>
      <c r="AV442" s="17">
        <v>0.10088746585446499</v>
      </c>
      <c r="AW442" s="17">
        <v>0.13238715760136799</v>
      </c>
      <c r="AX442" s="17">
        <v>0.12986295817665</v>
      </c>
      <c r="AY442" s="17"/>
      <c r="AZ442" s="17">
        <v>5.65265005697832E-2</v>
      </c>
      <c r="BA442" s="17">
        <v>9.3905004161875E-2</v>
      </c>
      <c r="BB442" s="17">
        <v>9.4954431222990507E-2</v>
      </c>
      <c r="BC442" s="17">
        <v>8.7332217865359205E-2</v>
      </c>
      <c r="BD442" s="17">
        <v>9.7893799486733393E-2</v>
      </c>
      <c r="BE442" s="17">
        <v>9.4761427718070307E-2</v>
      </c>
      <c r="BF442" s="17">
        <v>0.12078437172955001</v>
      </c>
      <c r="BG442" s="17">
        <v>0.11466053878475201</v>
      </c>
      <c r="BH442" s="17">
        <v>8.2393552557716895E-2</v>
      </c>
      <c r="BI442" s="17">
        <v>9.2396839715492396E-2</v>
      </c>
      <c r="BJ442" s="17">
        <v>8.0020482592828998E-2</v>
      </c>
      <c r="BK442" s="17">
        <v>0.10189123036882899</v>
      </c>
      <c r="BL442" s="17">
        <v>0.119399602479465</v>
      </c>
      <c r="BM442" s="17">
        <v>7.1264326753698801E-2</v>
      </c>
      <c r="BN442" s="17">
        <v>0.104104632419141</v>
      </c>
      <c r="BO442" s="17">
        <v>0.122860337974793</v>
      </c>
      <c r="BP442" s="17"/>
      <c r="BQ442" s="17">
        <v>0.113451936732079</v>
      </c>
      <c r="BR442" s="17">
        <v>9.1225524186587401E-2</v>
      </c>
    </row>
    <row r="443" spans="2:70" x14ac:dyDescent="0.35">
      <c r="B443" t="s">
        <v>279</v>
      </c>
      <c r="C443" s="17">
        <v>0.105673027404786</v>
      </c>
      <c r="D443" s="17">
        <v>0.10347867565710001</v>
      </c>
      <c r="E443" s="17">
        <v>0.108074970491157</v>
      </c>
      <c r="F443" s="17"/>
      <c r="G443" s="17">
        <v>9.51474626827402E-2</v>
      </c>
      <c r="H443" s="17">
        <v>0.122455872716943</v>
      </c>
      <c r="I443" s="17">
        <v>0.12411613796969399</v>
      </c>
      <c r="J443" s="17">
        <v>0.116403834008261</v>
      </c>
      <c r="K443" s="17">
        <v>0.103899913114318</v>
      </c>
      <c r="L443" s="17">
        <v>7.6375917956097203E-2</v>
      </c>
      <c r="M443" s="17"/>
      <c r="N443" s="17">
        <v>0.118332733268115</v>
      </c>
      <c r="O443" s="17">
        <v>0.123157459309105</v>
      </c>
      <c r="P443" s="17">
        <v>9.9033241537119093E-2</v>
      </c>
      <c r="Q443" s="17">
        <v>8.0018075973945404E-2</v>
      </c>
      <c r="R443" s="17"/>
      <c r="S443" s="17">
        <v>0.116689835427707</v>
      </c>
      <c r="T443" s="17">
        <v>9.8078242938566998E-2</v>
      </c>
      <c r="U443" s="17">
        <v>8.9263526669911594E-2</v>
      </c>
      <c r="V443" s="17">
        <v>0.116893858570823</v>
      </c>
      <c r="W443" s="17">
        <v>0.13552727755949501</v>
      </c>
      <c r="X443" s="17">
        <v>9.0667965348695798E-2</v>
      </c>
      <c r="Y443" s="17">
        <v>9.7445075683751395E-2</v>
      </c>
      <c r="Z443" s="17">
        <v>8.7657945954088295E-2</v>
      </c>
      <c r="AA443" s="17">
        <v>0.101488775158076</v>
      </c>
      <c r="AB443" s="17">
        <v>9.2329937724142705E-2</v>
      </c>
      <c r="AC443" s="17">
        <v>0.12731602385186699</v>
      </c>
      <c r="AD443" s="17">
        <v>0.137781199593737</v>
      </c>
      <c r="AE443" s="17"/>
      <c r="AF443" s="17">
        <v>8.80155031229857E-2</v>
      </c>
      <c r="AG443" s="17">
        <v>0.122402569531903</v>
      </c>
      <c r="AH443" s="17">
        <v>0.10838399411010299</v>
      </c>
      <c r="AI443" s="17"/>
      <c r="AJ443" s="17">
        <v>9.7188920110268306E-2</v>
      </c>
      <c r="AK443" s="17">
        <v>0.119527193878966</v>
      </c>
      <c r="AL443" s="17">
        <v>0.105033192458087</v>
      </c>
      <c r="AM443" s="17">
        <v>8.0923545495243096E-2</v>
      </c>
      <c r="AN443" s="17">
        <v>0.10353219299067599</v>
      </c>
      <c r="AO443" s="17"/>
      <c r="AP443" s="17">
        <v>9.5204463658594904E-2</v>
      </c>
      <c r="AQ443" s="17">
        <v>0.12335519336798401</v>
      </c>
      <c r="AR443" s="17">
        <v>7.4376271531336094E-2</v>
      </c>
      <c r="AS443" s="17"/>
      <c r="AT443" s="17">
        <v>8.8602357663534706E-2</v>
      </c>
      <c r="AU443" s="17">
        <v>0.107355286629879</v>
      </c>
      <c r="AV443" s="17">
        <v>0.115887138651654</v>
      </c>
      <c r="AW443" s="17">
        <v>0.10509254786302701</v>
      </c>
      <c r="AX443" s="17">
        <v>5.76727482457495E-2</v>
      </c>
      <c r="AY443" s="17"/>
      <c r="AZ443" s="17">
        <v>3.7265181363522602E-2</v>
      </c>
      <c r="BA443" s="17">
        <v>7.7211789894617702E-2</v>
      </c>
      <c r="BB443" s="17">
        <v>7.5363314891830901E-2</v>
      </c>
      <c r="BC443" s="17">
        <v>0.115155015016994</v>
      </c>
      <c r="BD443" s="17">
        <v>8.5430279481395699E-2</v>
      </c>
      <c r="BE443" s="17">
        <v>9.1635304969887393E-2</v>
      </c>
      <c r="BF443" s="17">
        <v>0.10031467624585599</v>
      </c>
      <c r="BG443" s="17">
        <v>0.100923282938005</v>
      </c>
      <c r="BH443" s="17">
        <v>7.9125928753567096E-2</v>
      </c>
      <c r="BI443" s="17">
        <v>0.13464961455507801</v>
      </c>
      <c r="BJ443" s="17">
        <v>0.136638223095988</v>
      </c>
      <c r="BK443" s="17">
        <v>0.13093100982835701</v>
      </c>
      <c r="BL443" s="17">
        <v>0.12850948576413199</v>
      </c>
      <c r="BM443" s="17">
        <v>0.14222294216734099</v>
      </c>
      <c r="BN443" s="17">
        <v>0.15011187962393999</v>
      </c>
      <c r="BO443" s="17">
        <v>0.11286587825423799</v>
      </c>
      <c r="BP443" s="17"/>
      <c r="BQ443" s="17">
        <v>0.103796974255112</v>
      </c>
      <c r="BR443" s="17">
        <v>0.10663089746887</v>
      </c>
    </row>
    <row r="444" spans="2:70" x14ac:dyDescent="0.35">
      <c r="B444" t="s">
        <v>280</v>
      </c>
      <c r="C444" s="17">
        <v>6.0306971173861898E-2</v>
      </c>
      <c r="D444" s="17">
        <v>6.8642874179538002E-2</v>
      </c>
      <c r="E444" s="17">
        <v>5.1454854818844299E-2</v>
      </c>
      <c r="F444" s="17"/>
      <c r="G444" s="17">
        <v>8.4553661781264999E-2</v>
      </c>
      <c r="H444" s="17">
        <v>5.9630883335817203E-2</v>
      </c>
      <c r="I444" s="17">
        <v>6.4019848766349793E-2</v>
      </c>
      <c r="J444" s="17">
        <v>4.4996439123802398E-2</v>
      </c>
      <c r="K444" s="17">
        <v>6.7257634474306896E-2</v>
      </c>
      <c r="L444" s="17">
        <v>4.9544648010541502E-2</v>
      </c>
      <c r="M444" s="17"/>
      <c r="N444" s="17">
        <v>4.4350782323027499E-2</v>
      </c>
      <c r="O444" s="17">
        <v>5.9698204786762597E-2</v>
      </c>
      <c r="P444" s="17">
        <v>6.6987837391741106E-2</v>
      </c>
      <c r="Q444" s="17">
        <v>7.1010596675079196E-2</v>
      </c>
      <c r="R444" s="17"/>
      <c r="S444" s="17">
        <v>4.1130874627023598E-2</v>
      </c>
      <c r="T444" s="17">
        <v>6.8191724350417995E-2</v>
      </c>
      <c r="U444" s="17">
        <v>7.7987126931775896E-2</v>
      </c>
      <c r="V444" s="17">
        <v>5.1128628064793999E-2</v>
      </c>
      <c r="W444" s="17">
        <v>4.5381739561097201E-2</v>
      </c>
      <c r="X444" s="17">
        <v>8.0493399859852502E-2</v>
      </c>
      <c r="Y444" s="17">
        <v>5.2248940118455101E-2</v>
      </c>
      <c r="Z444" s="17">
        <v>4.3437965239077898E-2</v>
      </c>
      <c r="AA444" s="17">
        <v>6.6215525024086702E-2</v>
      </c>
      <c r="AB444" s="17">
        <v>6.7377048719657301E-2</v>
      </c>
      <c r="AC444" s="17">
        <v>4.7077319197734502E-2</v>
      </c>
      <c r="AD444" s="17">
        <v>9.3572842020359107E-2</v>
      </c>
      <c r="AE444" s="17"/>
      <c r="AF444" s="17">
        <v>6.3020758535048502E-2</v>
      </c>
      <c r="AG444" s="17">
        <v>5.4934531617432697E-2</v>
      </c>
      <c r="AH444" s="17">
        <v>7.0787555896032694E-2</v>
      </c>
      <c r="AI444" s="17"/>
      <c r="AJ444" s="17">
        <v>6.01366437222043E-2</v>
      </c>
      <c r="AK444" s="17">
        <v>4.5610009778482001E-2</v>
      </c>
      <c r="AL444" s="17">
        <v>5.7642621851075999E-2</v>
      </c>
      <c r="AM444" s="17">
        <v>0.18421515987062301</v>
      </c>
      <c r="AN444" s="17">
        <v>6.9530780916606499E-2</v>
      </c>
      <c r="AO444" s="17"/>
      <c r="AP444" s="17">
        <v>6.0136955093467601E-2</v>
      </c>
      <c r="AQ444" s="17">
        <v>5.1487381235647001E-2</v>
      </c>
      <c r="AR444" s="17">
        <v>7.8259866112896398E-2</v>
      </c>
      <c r="AS444" s="17"/>
      <c r="AT444" s="17">
        <v>7.0906661494200204E-2</v>
      </c>
      <c r="AU444" s="17">
        <v>7.7151928294879393E-2</v>
      </c>
      <c r="AV444" s="17">
        <v>4.86293074940021E-2</v>
      </c>
      <c r="AW444" s="17">
        <v>4.28276950764412E-2</v>
      </c>
      <c r="AX444" s="17">
        <v>3.07717390935042E-2</v>
      </c>
      <c r="AY444" s="17"/>
      <c r="AZ444" s="17">
        <v>0.12361709306915999</v>
      </c>
      <c r="BA444" s="17">
        <v>2.6216858620778001E-2</v>
      </c>
      <c r="BB444" s="17">
        <v>5.3799537634441702E-2</v>
      </c>
      <c r="BC444" s="17">
        <v>4.9272073870626799E-2</v>
      </c>
      <c r="BD444" s="17">
        <v>6.6398316470105606E-2</v>
      </c>
      <c r="BE444" s="17">
        <v>5.7865020227831701E-2</v>
      </c>
      <c r="BF444" s="17">
        <v>5.1202629261201803E-2</v>
      </c>
      <c r="BG444" s="17">
        <v>5.5035672698132303E-2</v>
      </c>
      <c r="BH444" s="17">
        <v>7.7976964786070399E-2</v>
      </c>
      <c r="BI444" s="17">
        <v>8.1383112557805198E-2</v>
      </c>
      <c r="BJ444" s="17">
        <v>9.4483893783250103E-2</v>
      </c>
      <c r="BK444" s="17">
        <v>6.0213812545336802E-2</v>
      </c>
      <c r="BL444" s="17">
        <v>3.9187893368053998E-2</v>
      </c>
      <c r="BM444" s="17">
        <v>6.9617325955545803E-2</v>
      </c>
      <c r="BN444" s="17">
        <v>0.10226855598124</v>
      </c>
      <c r="BO444" s="17">
        <v>4.5665106864596197E-2</v>
      </c>
      <c r="BP444" s="17"/>
      <c r="BQ444" s="17">
        <v>4.0420925454603997E-2</v>
      </c>
      <c r="BR444" s="17">
        <v>6.97548824086099E-2</v>
      </c>
    </row>
    <row r="445" spans="2:70" x14ac:dyDescent="0.35">
      <c r="B445" t="s">
        <v>281</v>
      </c>
      <c r="C445" s="17">
        <v>0.109420883975079</v>
      </c>
      <c r="D445" s="17">
        <v>0.12531492394976501</v>
      </c>
      <c r="E445" s="17">
        <v>9.3330360899119696E-2</v>
      </c>
      <c r="F445" s="17"/>
      <c r="G445" s="17">
        <v>9.7810834904677402E-2</v>
      </c>
      <c r="H445" s="17">
        <v>8.9885703822611504E-2</v>
      </c>
      <c r="I445" s="17">
        <v>0.11642534551082601</v>
      </c>
      <c r="J445" s="17">
        <v>0.138124874535171</v>
      </c>
      <c r="K445" s="17">
        <v>0.119065544415448</v>
      </c>
      <c r="L445" s="17">
        <v>9.7383897318043006E-2</v>
      </c>
      <c r="M445" s="17"/>
      <c r="N445" s="17">
        <v>7.2098724116968396E-2</v>
      </c>
      <c r="O445" s="17">
        <v>9.2369617756501002E-2</v>
      </c>
      <c r="P445" s="17">
        <v>0.139461189997203</v>
      </c>
      <c r="Q445" s="17">
        <v>0.141516164150852</v>
      </c>
      <c r="R445" s="17"/>
      <c r="S445" s="17">
        <v>0.112846987583872</v>
      </c>
      <c r="T445" s="17">
        <v>0.101871691587994</v>
      </c>
      <c r="U445" s="17">
        <v>0.10153699243431399</v>
      </c>
      <c r="V445" s="17">
        <v>9.5391305681625599E-2</v>
      </c>
      <c r="W445" s="17">
        <v>0.14603400117096799</v>
      </c>
      <c r="X445" s="17">
        <v>0.11208385950463701</v>
      </c>
      <c r="Y445" s="17">
        <v>0.106738837199023</v>
      </c>
      <c r="Z445" s="17">
        <v>0.108113536671734</v>
      </c>
      <c r="AA445" s="17">
        <v>0.120098759341873</v>
      </c>
      <c r="AB445" s="17">
        <v>0.10691755343060701</v>
      </c>
      <c r="AC445" s="17">
        <v>0.123755817878707</v>
      </c>
      <c r="AD445" s="17">
        <v>4.8953755320981798E-2</v>
      </c>
      <c r="AE445" s="17"/>
      <c r="AF445" s="17">
        <v>0.113666396096436</v>
      </c>
      <c r="AG445" s="17">
        <v>9.6025564153281506E-2</v>
      </c>
      <c r="AH445" s="17">
        <v>0.13114673311001501</v>
      </c>
      <c r="AI445" s="17"/>
      <c r="AJ445" s="17">
        <v>0.102880348289299</v>
      </c>
      <c r="AK445" s="17">
        <v>9.8857778078836195E-2</v>
      </c>
      <c r="AL445" s="17">
        <v>7.0565524437703406E-2</v>
      </c>
      <c r="AM445" s="17">
        <v>0.271908828847234</v>
      </c>
      <c r="AN445" s="17">
        <v>0.14168455932597601</v>
      </c>
      <c r="AO445" s="17"/>
      <c r="AP445" s="17">
        <v>9.7827682751549697E-2</v>
      </c>
      <c r="AQ445" s="17">
        <v>9.9995212191744204E-2</v>
      </c>
      <c r="AR445" s="17">
        <v>8.8188791093204197E-2</v>
      </c>
      <c r="AS445" s="17"/>
      <c r="AT445" s="17">
        <v>0.15084057994642899</v>
      </c>
      <c r="AU445" s="17">
        <v>0.11823792597053701</v>
      </c>
      <c r="AV445" s="17">
        <v>8.0178738794437904E-2</v>
      </c>
      <c r="AW445" s="17">
        <v>5.3063787004966098E-2</v>
      </c>
      <c r="AX445" s="17">
        <v>5.4013672737816397E-2</v>
      </c>
      <c r="AY445" s="17"/>
      <c r="AZ445" s="17">
        <v>0.108158202383614</v>
      </c>
      <c r="BA445" s="17">
        <v>0.17173958170652001</v>
      </c>
      <c r="BB445" s="17">
        <v>0.16872369409264901</v>
      </c>
      <c r="BC445" s="17">
        <v>0.118538983428935</v>
      </c>
      <c r="BD445" s="17">
        <v>0.12598283501652399</v>
      </c>
      <c r="BE445" s="17">
        <v>0.128228750133842</v>
      </c>
      <c r="BF445" s="17">
        <v>8.9739766835517099E-2</v>
      </c>
      <c r="BG445" s="17">
        <v>0.104089923151912</v>
      </c>
      <c r="BH445" s="17">
        <v>6.9784050248618404E-2</v>
      </c>
      <c r="BI445" s="17">
        <v>0.10829285853027</v>
      </c>
      <c r="BJ445" s="17">
        <v>9.8899508088436505E-2</v>
      </c>
      <c r="BK445" s="17">
        <v>9.4462342804886898E-2</v>
      </c>
      <c r="BL445" s="17">
        <v>7.3770041815955797E-2</v>
      </c>
      <c r="BM445" s="17">
        <v>6.4990524445846395E-2</v>
      </c>
      <c r="BN445" s="17">
        <v>9.8958355626237102E-2</v>
      </c>
      <c r="BO445" s="17">
        <v>7.5516148302655101E-2</v>
      </c>
      <c r="BP445" s="17"/>
      <c r="BQ445" s="17">
        <v>6.8426400639115301E-2</v>
      </c>
      <c r="BR445" s="17">
        <v>0.125783123213874</v>
      </c>
    </row>
    <row r="446" spans="2:70" x14ac:dyDescent="0.35">
      <c r="B446" t="s">
        <v>282</v>
      </c>
      <c r="C446" s="17">
        <v>0.10289035012703</v>
      </c>
      <c r="D446" s="17">
        <v>0.128232477283858</v>
      </c>
      <c r="E446" s="17">
        <v>7.8820717364809306E-2</v>
      </c>
      <c r="F446" s="17"/>
      <c r="G446" s="17">
        <v>9.8412166962886599E-2</v>
      </c>
      <c r="H446" s="17">
        <v>9.9883217185280496E-2</v>
      </c>
      <c r="I446" s="17">
        <v>9.61524068083464E-2</v>
      </c>
      <c r="J446" s="17">
        <v>0.119684798179455</v>
      </c>
      <c r="K446" s="17">
        <v>0.119109540492875</v>
      </c>
      <c r="L446" s="17">
        <v>8.9223017861457699E-2</v>
      </c>
      <c r="M446" s="17"/>
      <c r="N446" s="17">
        <v>5.5026904685722799E-2</v>
      </c>
      <c r="O446" s="17">
        <v>9.92957112347366E-2</v>
      </c>
      <c r="P446" s="17">
        <v>9.7656432435039894E-2</v>
      </c>
      <c r="Q446" s="17">
        <v>0.163263185639132</v>
      </c>
      <c r="R446" s="17"/>
      <c r="S446" s="17">
        <v>6.8770060266083705E-2</v>
      </c>
      <c r="T446" s="17">
        <v>0.10648562023571199</v>
      </c>
      <c r="U446" s="17">
        <v>0.107199672829347</v>
      </c>
      <c r="V446" s="17">
        <v>0.140584482793079</v>
      </c>
      <c r="W446" s="17">
        <v>0.115089203628971</v>
      </c>
      <c r="X446" s="17">
        <v>0.11490787801588501</v>
      </c>
      <c r="Y446" s="17">
        <v>0.102748161734132</v>
      </c>
      <c r="Z446" s="17">
        <v>0.131745855304157</v>
      </c>
      <c r="AA446" s="17">
        <v>7.9886629509443502E-2</v>
      </c>
      <c r="AB446" s="17">
        <v>0.102022199657267</v>
      </c>
      <c r="AC446" s="17">
        <v>9.4532389993156898E-2</v>
      </c>
      <c r="AD446" s="17">
        <v>0.120452176876432</v>
      </c>
      <c r="AE446" s="17"/>
      <c r="AF446" s="17">
        <v>0.115831198761945</v>
      </c>
      <c r="AG446" s="17">
        <v>6.9154248415798605E-2</v>
      </c>
      <c r="AH446" s="17">
        <v>0.157760988629008</v>
      </c>
      <c r="AI446" s="17"/>
      <c r="AJ446" s="17">
        <v>0.108659695056016</v>
      </c>
      <c r="AK446" s="17">
        <v>6.7495131518875096E-2</v>
      </c>
      <c r="AL446" s="17">
        <v>6.9156505024822901E-2</v>
      </c>
      <c r="AM446" s="17">
        <v>0.14197569490362599</v>
      </c>
      <c r="AN446" s="17">
        <v>0.18528245552759501</v>
      </c>
      <c r="AO446" s="17"/>
      <c r="AP446" s="17">
        <v>0.100618631655212</v>
      </c>
      <c r="AQ446" s="17">
        <v>7.7333169420334899E-2</v>
      </c>
      <c r="AR446" s="17">
        <v>5.7413783925357599E-2</v>
      </c>
      <c r="AS446" s="17"/>
      <c r="AT446" s="17">
        <v>0.188981395441432</v>
      </c>
      <c r="AU446" s="17">
        <v>0.101435989799701</v>
      </c>
      <c r="AV446" s="17">
        <v>4.6334052621412901E-2</v>
      </c>
      <c r="AW446" s="17">
        <v>4.38800387393809E-2</v>
      </c>
      <c r="AX446" s="17">
        <v>3.1613704692914003E-2</v>
      </c>
      <c r="AY446" s="17"/>
      <c r="AZ446" s="17">
        <v>0.14138302248460399</v>
      </c>
      <c r="BA446" s="17">
        <v>0.134633654297897</v>
      </c>
      <c r="BB446" s="17">
        <v>0.14085881049950799</v>
      </c>
      <c r="BC446" s="17">
        <v>0.11565482084241301</v>
      </c>
      <c r="BD446" s="17">
        <v>0.122947551569553</v>
      </c>
      <c r="BE446" s="17">
        <v>0.13494560130990499</v>
      </c>
      <c r="BF446" s="17">
        <v>9.0081077870160606E-2</v>
      </c>
      <c r="BG446" s="17">
        <v>8.2536789459558696E-2</v>
      </c>
      <c r="BH446" s="17">
        <v>0.114591584828688</v>
      </c>
      <c r="BI446" s="17">
        <v>6.3099439848748107E-2</v>
      </c>
      <c r="BJ446" s="17">
        <v>0.10684317618295799</v>
      </c>
      <c r="BK446" s="17">
        <v>5.5294380466620399E-2</v>
      </c>
      <c r="BL446" s="17">
        <v>6.8527404308107401E-2</v>
      </c>
      <c r="BM446" s="17">
        <v>9.7216746911181207E-2</v>
      </c>
      <c r="BN446" s="17">
        <v>4.6226185347622198E-2</v>
      </c>
      <c r="BO446" s="17">
        <v>5.4525873917284598E-2</v>
      </c>
      <c r="BP446" s="17"/>
      <c r="BQ446" s="17">
        <v>3.3429810573799401E-2</v>
      </c>
      <c r="BR446" s="17">
        <v>0.13547496708385701</v>
      </c>
    </row>
    <row r="447" spans="2:70" x14ac:dyDescent="0.35">
      <c r="B447" t="s">
        <v>129</v>
      </c>
      <c r="C447" s="17">
        <v>4.2245080940334998E-3</v>
      </c>
      <c r="D447" s="17">
        <v>6.9609680702650703E-3</v>
      </c>
      <c r="E447" s="17">
        <v>1.58121682152012E-3</v>
      </c>
      <c r="F447" s="17"/>
      <c r="G447" s="17">
        <v>1.4614979235870899E-2</v>
      </c>
      <c r="H447" s="17">
        <v>4.2018808047519498E-3</v>
      </c>
      <c r="I447" s="17">
        <v>5.78735223388222E-3</v>
      </c>
      <c r="J447" s="17">
        <v>1.6143311705797E-3</v>
      </c>
      <c r="K447" s="17">
        <v>1.51337438506444E-3</v>
      </c>
      <c r="L447" s="17">
        <v>0</v>
      </c>
      <c r="M447" s="17"/>
      <c r="N447" s="17">
        <v>8.04872950176897E-4</v>
      </c>
      <c r="O447" s="17">
        <v>3.7712523469326199E-3</v>
      </c>
      <c r="P447" s="17">
        <v>6.8049294247625701E-3</v>
      </c>
      <c r="Q447" s="17">
        <v>6.1727946048173001E-3</v>
      </c>
      <c r="R447" s="17"/>
      <c r="S447" s="17">
        <v>3.9484568863833404E-3</v>
      </c>
      <c r="T447" s="17">
        <v>4.4131375744351003E-3</v>
      </c>
      <c r="U447" s="17">
        <v>2.7764087742987299E-3</v>
      </c>
      <c r="V447" s="17">
        <v>0</v>
      </c>
      <c r="W447" s="17">
        <v>3.0933050718752902E-3</v>
      </c>
      <c r="X447" s="17">
        <v>8.9454979262312204E-3</v>
      </c>
      <c r="Y447" s="17">
        <v>3.4912360945435401E-3</v>
      </c>
      <c r="Z447" s="17">
        <v>0</v>
      </c>
      <c r="AA447" s="17">
        <v>6.5230003379710202E-3</v>
      </c>
      <c r="AB447" s="17">
        <v>6.1320091728341098E-3</v>
      </c>
      <c r="AC447" s="17">
        <v>0</v>
      </c>
      <c r="AD447" s="17">
        <v>1.02099004870358E-2</v>
      </c>
      <c r="AE447" s="17"/>
      <c r="AF447" s="17">
        <v>2.6296414356113398E-3</v>
      </c>
      <c r="AG447" s="17">
        <v>3.7085966771717698E-3</v>
      </c>
      <c r="AH447" s="17">
        <v>5.1674806974321696E-3</v>
      </c>
      <c r="AI447" s="17"/>
      <c r="AJ447" s="17">
        <v>3.8639830767745499E-3</v>
      </c>
      <c r="AK447" s="17">
        <v>4.4080304008856401E-3</v>
      </c>
      <c r="AL447" s="17">
        <v>0</v>
      </c>
      <c r="AM447" s="17">
        <v>0</v>
      </c>
      <c r="AN447" s="17">
        <v>5.7938491099334402E-3</v>
      </c>
      <c r="AO447" s="17"/>
      <c r="AP447" s="17">
        <v>4.9041627086691096E-3</v>
      </c>
      <c r="AQ447" s="17">
        <v>2.62088966999996E-3</v>
      </c>
      <c r="AR447" s="17">
        <v>4.7378658062718799E-3</v>
      </c>
      <c r="AS447" s="17"/>
      <c r="AT447" s="17">
        <v>5.1412972268175504E-3</v>
      </c>
      <c r="AU447" s="17">
        <v>6.1027933278432903E-3</v>
      </c>
      <c r="AV447" s="17">
        <v>1.96849747339E-3</v>
      </c>
      <c r="AW447" s="17">
        <v>2.5520355065851599E-3</v>
      </c>
      <c r="AX447" s="17">
        <v>1.5694382971886699E-2</v>
      </c>
      <c r="AY447" s="17"/>
      <c r="AZ447" s="17">
        <v>3.71241742967863E-2</v>
      </c>
      <c r="BA447" s="17">
        <v>1.0740674978394199E-2</v>
      </c>
      <c r="BB447" s="17">
        <v>0</v>
      </c>
      <c r="BC447" s="17">
        <v>0</v>
      </c>
      <c r="BD447" s="17">
        <v>3.4924259040807E-3</v>
      </c>
      <c r="BE447" s="17">
        <v>4.4307341097464701E-3</v>
      </c>
      <c r="BF447" s="17">
        <v>0</v>
      </c>
      <c r="BG447" s="17">
        <v>0</v>
      </c>
      <c r="BH447" s="17">
        <v>1.01386441998187E-2</v>
      </c>
      <c r="BI447" s="17">
        <v>9.1915924452512995E-3</v>
      </c>
      <c r="BJ447" s="17">
        <v>0</v>
      </c>
      <c r="BK447" s="17">
        <v>0</v>
      </c>
      <c r="BL447" s="17">
        <v>8.0217761987640204E-3</v>
      </c>
      <c r="BM447" s="17">
        <v>0</v>
      </c>
      <c r="BN447" s="17">
        <v>0</v>
      </c>
      <c r="BO447" s="17">
        <v>6.4811064517501602E-3</v>
      </c>
      <c r="BP447" s="17"/>
      <c r="BQ447" s="17">
        <v>1.0396325976382999E-3</v>
      </c>
      <c r="BR447" s="17">
        <v>4.1861004860357497E-3</v>
      </c>
    </row>
    <row r="448" spans="2:70" x14ac:dyDescent="0.35">
      <c r="C448" s="17"/>
      <c r="D448" s="17"/>
      <c r="E448" s="17"/>
      <c r="F448" s="17"/>
      <c r="G448" s="17"/>
      <c r="H448" s="17"/>
      <c r="I448" s="17"/>
      <c r="J448" s="17"/>
      <c r="K448" s="17"/>
      <c r="L448" s="17"/>
      <c r="M448" s="17"/>
      <c r="N448" s="17"/>
      <c r="O448" s="17"/>
      <c r="P448" s="17"/>
      <c r="Q448" s="17"/>
      <c r="R448" s="17"/>
      <c r="S448" s="17"/>
      <c r="T448" s="17"/>
      <c r="U448" s="17"/>
      <c r="V448" s="17"/>
      <c r="W448" s="17"/>
      <c r="X448" s="17"/>
      <c r="Y448" s="17"/>
      <c r="Z448" s="17"/>
      <c r="AA448" s="17"/>
      <c r="AB448" s="17"/>
      <c r="AC448" s="17"/>
      <c r="AD448" s="17"/>
      <c r="AE448" s="17"/>
      <c r="AF448" s="17"/>
      <c r="AG448" s="17"/>
      <c r="AH448" s="17"/>
      <c r="AI448" s="17"/>
      <c r="AJ448" s="17"/>
      <c r="AK448" s="17"/>
      <c r="AL448" s="17"/>
      <c r="AM448" s="17"/>
      <c r="AN448" s="17"/>
      <c r="AO448" s="17"/>
      <c r="AP448" s="17"/>
      <c r="AQ448" s="17"/>
      <c r="AR448" s="17"/>
      <c r="AS448" s="17"/>
      <c r="AT448" s="17"/>
      <c r="AU448" s="17"/>
      <c r="AV448" s="17"/>
      <c r="AW448" s="17"/>
      <c r="AX448" s="17"/>
      <c r="AY448" s="17"/>
      <c r="AZ448" s="17"/>
      <c r="BA448" s="17"/>
      <c r="BB448" s="17"/>
      <c r="BC448" s="17"/>
      <c r="BD448" s="17"/>
      <c r="BE448" s="17"/>
      <c r="BF448" s="17"/>
      <c r="BG448" s="17"/>
      <c r="BH448" s="17"/>
      <c r="BI448" s="17"/>
      <c r="BJ448" s="17"/>
      <c r="BK448" s="17"/>
      <c r="BL448" s="17"/>
      <c r="BM448" s="17"/>
      <c r="BN448" s="17"/>
      <c r="BO448" s="17"/>
      <c r="BP448" s="17"/>
      <c r="BQ448" s="17"/>
      <c r="BR448" s="17"/>
    </row>
    <row r="449" spans="2:70" x14ac:dyDescent="0.35">
      <c r="B449" s="6" t="s">
        <v>287</v>
      </c>
      <c r="C449" s="17"/>
      <c r="D449" s="17"/>
      <c r="E449" s="17"/>
      <c r="F449" s="17"/>
      <c r="G449" s="17"/>
      <c r="H449" s="17"/>
      <c r="I449" s="17"/>
      <c r="J449" s="17"/>
      <c r="K449" s="17"/>
      <c r="L449" s="17"/>
      <c r="M449" s="17"/>
      <c r="N449" s="17"/>
      <c r="O449" s="17"/>
      <c r="P449" s="17"/>
      <c r="Q449" s="17"/>
      <c r="R449" s="17"/>
      <c r="S449" s="17"/>
      <c r="T449" s="17"/>
      <c r="U449" s="17"/>
      <c r="V449" s="17"/>
      <c r="W449" s="17"/>
      <c r="X449" s="17"/>
      <c r="Y449" s="17"/>
      <c r="Z449" s="17"/>
      <c r="AA449" s="17"/>
      <c r="AB449" s="17"/>
      <c r="AC449" s="17"/>
      <c r="AD449" s="17"/>
      <c r="AE449" s="17"/>
      <c r="AF449" s="17"/>
      <c r="AG449" s="17"/>
      <c r="AH449" s="17"/>
      <c r="AI449" s="17"/>
      <c r="AJ449" s="17"/>
      <c r="AK449" s="17"/>
      <c r="AL449" s="17"/>
      <c r="AM449" s="17"/>
      <c r="AN449" s="17"/>
      <c r="AO449" s="17"/>
      <c r="AP449" s="17"/>
      <c r="AQ449" s="17"/>
      <c r="AR449" s="17"/>
      <c r="AS449" s="17"/>
      <c r="AT449" s="17"/>
      <c r="AU449" s="17"/>
      <c r="AV449" s="17"/>
      <c r="AW449" s="17"/>
      <c r="AX449" s="17"/>
      <c r="AY449" s="17"/>
      <c r="AZ449" s="17"/>
      <c r="BA449" s="17"/>
      <c r="BB449" s="17"/>
      <c r="BC449" s="17"/>
      <c r="BD449" s="17"/>
      <c r="BE449" s="17"/>
      <c r="BF449" s="17"/>
      <c r="BG449" s="17"/>
      <c r="BH449" s="17"/>
      <c r="BI449" s="17"/>
      <c r="BJ449" s="17"/>
      <c r="BK449" s="17"/>
      <c r="BL449" s="17"/>
      <c r="BM449" s="17"/>
      <c r="BN449" s="17"/>
      <c r="BO449" s="17"/>
      <c r="BP449" s="17"/>
      <c r="BQ449" s="17"/>
      <c r="BR449" s="17"/>
    </row>
    <row r="450" spans="2:70" x14ac:dyDescent="0.35">
      <c r="B450" s="24" t="s">
        <v>97</v>
      </c>
      <c r="C450" s="17"/>
      <c r="D450" s="17"/>
      <c r="E450" s="17"/>
      <c r="F450" s="17"/>
      <c r="G450" s="17"/>
      <c r="H450" s="17"/>
      <c r="I450" s="17"/>
      <c r="J450" s="17"/>
      <c r="K450" s="17"/>
      <c r="L450" s="17"/>
      <c r="M450" s="17"/>
      <c r="N450" s="17"/>
      <c r="O450" s="17"/>
      <c r="P450" s="17"/>
      <c r="Q450" s="17"/>
      <c r="R450" s="17"/>
      <c r="S450" s="17"/>
      <c r="T450" s="17"/>
      <c r="U450" s="17"/>
      <c r="V450" s="17"/>
      <c r="W450" s="17"/>
      <c r="X450" s="17"/>
      <c r="Y450" s="17"/>
      <c r="Z450" s="17"/>
      <c r="AA450" s="17"/>
      <c r="AB450" s="17"/>
      <c r="AC450" s="17"/>
      <c r="AD450" s="17"/>
      <c r="AE450" s="17"/>
      <c r="AF450" s="17"/>
      <c r="AG450" s="17"/>
      <c r="AH450" s="17"/>
      <c r="AI450" s="17"/>
      <c r="AJ450" s="17"/>
      <c r="AK450" s="17"/>
      <c r="AL450" s="17"/>
      <c r="AM450" s="17"/>
      <c r="AN450" s="17"/>
      <c r="AO450" s="17"/>
      <c r="AP450" s="17"/>
      <c r="AQ450" s="17"/>
      <c r="AR450" s="17"/>
      <c r="AS450" s="17"/>
      <c r="AT450" s="17"/>
      <c r="AU450" s="17"/>
      <c r="AV450" s="17"/>
      <c r="AW450" s="17"/>
      <c r="AX450" s="17"/>
      <c r="AY450" s="17"/>
      <c r="AZ450" s="17"/>
      <c r="BA450" s="17"/>
      <c r="BB450" s="17"/>
      <c r="BC450" s="17"/>
      <c r="BD450" s="17"/>
      <c r="BE450" s="17"/>
      <c r="BF450" s="17"/>
      <c r="BG450" s="17"/>
      <c r="BH450" s="17"/>
      <c r="BI450" s="17"/>
      <c r="BJ450" s="17"/>
      <c r="BK450" s="17"/>
      <c r="BL450" s="17"/>
      <c r="BM450" s="17"/>
      <c r="BN450" s="17"/>
      <c r="BO450" s="17"/>
      <c r="BP450" s="17"/>
      <c r="BQ450" s="17"/>
      <c r="BR450" s="17"/>
    </row>
    <row r="451" spans="2:70" x14ac:dyDescent="0.35">
      <c r="B451" t="s">
        <v>275</v>
      </c>
      <c r="C451" s="17">
        <v>4.8607293504476498E-2</v>
      </c>
      <c r="D451" s="17">
        <v>5.7784703045869398E-2</v>
      </c>
      <c r="E451" s="17">
        <v>3.8996417316233697E-2</v>
      </c>
      <c r="F451" s="17"/>
      <c r="G451" s="17">
        <v>8.6164246948252698E-2</v>
      </c>
      <c r="H451" s="17">
        <v>7.5064071411166403E-2</v>
      </c>
      <c r="I451" s="17">
        <v>3.3676039903780298E-2</v>
      </c>
      <c r="J451" s="17">
        <v>3.4282088331838899E-2</v>
      </c>
      <c r="K451" s="17">
        <v>1.9448237122609398E-2</v>
      </c>
      <c r="L451" s="17">
        <v>4.5535893727767E-2</v>
      </c>
      <c r="M451" s="17"/>
      <c r="N451" s="17">
        <v>6.08550835865291E-2</v>
      </c>
      <c r="O451" s="17">
        <v>3.2054469211604202E-2</v>
      </c>
      <c r="P451" s="17">
        <v>5.6828195310835501E-2</v>
      </c>
      <c r="Q451" s="17">
        <v>4.4942660612451397E-2</v>
      </c>
      <c r="R451" s="17"/>
      <c r="S451" s="17">
        <v>7.5324963286754198E-2</v>
      </c>
      <c r="T451" s="17">
        <v>4.8109605239279901E-2</v>
      </c>
      <c r="U451" s="17">
        <v>4.00539837572935E-2</v>
      </c>
      <c r="V451" s="17">
        <v>2.64081594376427E-2</v>
      </c>
      <c r="W451" s="17">
        <v>4.3031226747590703E-2</v>
      </c>
      <c r="X451" s="17">
        <v>5.5154432168346298E-2</v>
      </c>
      <c r="Y451" s="17">
        <v>4.3729651494697298E-2</v>
      </c>
      <c r="Z451" s="17">
        <v>6.5787870174916094E-2</v>
      </c>
      <c r="AA451" s="17">
        <v>5.5111107343289903E-2</v>
      </c>
      <c r="AB451" s="17">
        <v>3.14819684199057E-2</v>
      </c>
      <c r="AC451" s="17">
        <v>4.1215638025337897E-2</v>
      </c>
      <c r="AD451" s="17">
        <v>3.8816612034220897E-2</v>
      </c>
      <c r="AE451" s="17"/>
      <c r="AF451" s="17">
        <v>4.3839522488984803E-2</v>
      </c>
      <c r="AG451" s="17">
        <v>4.6513200517827598E-2</v>
      </c>
      <c r="AH451" s="17">
        <v>5.9784369293844702E-2</v>
      </c>
      <c r="AI451" s="17"/>
      <c r="AJ451" s="17">
        <v>4.55930614722517E-2</v>
      </c>
      <c r="AK451" s="17">
        <v>5.2900801721854698E-2</v>
      </c>
      <c r="AL451" s="17">
        <v>3.9445960908211897E-2</v>
      </c>
      <c r="AM451" s="17">
        <v>9.6659090911257697E-2</v>
      </c>
      <c r="AN451" s="17">
        <v>5.6838094854017099E-2</v>
      </c>
      <c r="AO451" s="17"/>
      <c r="AP451" s="17">
        <v>5.9373507836641803E-2</v>
      </c>
      <c r="AQ451" s="17">
        <v>5.1908286411402903E-2</v>
      </c>
      <c r="AR451" s="17">
        <v>5.9086765241912899E-2</v>
      </c>
      <c r="AS451" s="17"/>
      <c r="AT451" s="17">
        <v>4.0035687597541801E-2</v>
      </c>
      <c r="AU451" s="17">
        <v>4.5898023577031398E-2</v>
      </c>
      <c r="AV451" s="17">
        <v>6.1118535880621203E-2</v>
      </c>
      <c r="AW451" s="17">
        <v>6.0209229128279501E-2</v>
      </c>
      <c r="AX451" s="17">
        <v>0.105049865581081</v>
      </c>
      <c r="AY451" s="17"/>
      <c r="AZ451" s="17">
        <v>8.6896315797860002E-2</v>
      </c>
      <c r="BA451" s="17">
        <v>3.5372013186362898E-2</v>
      </c>
      <c r="BB451" s="17">
        <v>5.3358645911635097E-2</v>
      </c>
      <c r="BC451" s="17">
        <v>5.5243208457373502E-2</v>
      </c>
      <c r="BD451" s="17">
        <v>4.7811129536020097E-2</v>
      </c>
      <c r="BE451" s="17">
        <v>3.5598101988964397E-2</v>
      </c>
      <c r="BF451" s="17">
        <v>4.9522875622560199E-2</v>
      </c>
      <c r="BG451" s="17">
        <v>3.6006850312479202E-2</v>
      </c>
      <c r="BH451" s="17">
        <v>3.2375624443878398E-2</v>
      </c>
      <c r="BI451" s="17">
        <v>2.66947539843727E-2</v>
      </c>
      <c r="BJ451" s="17">
        <v>4.6645168389865502E-2</v>
      </c>
      <c r="BK451" s="17">
        <v>5.6820699808185798E-2</v>
      </c>
      <c r="BL451" s="17">
        <v>4.9264279238721002E-2</v>
      </c>
      <c r="BM451" s="17">
        <v>5.8387632681373001E-2</v>
      </c>
      <c r="BN451" s="17">
        <v>0.117027475727439</v>
      </c>
      <c r="BO451" s="17">
        <v>0.13713246822313799</v>
      </c>
      <c r="BP451" s="17"/>
      <c r="BQ451" s="17">
        <v>8.3018571300050095E-2</v>
      </c>
      <c r="BR451" s="17">
        <v>3.2783867163617302E-2</v>
      </c>
    </row>
    <row r="452" spans="2:70" x14ac:dyDescent="0.35">
      <c r="B452" t="s">
        <v>276</v>
      </c>
      <c r="C452" s="17">
        <v>0.16112699454578899</v>
      </c>
      <c r="D452" s="17">
        <v>0.18685693081410801</v>
      </c>
      <c r="E452" s="17">
        <v>0.137053044519751</v>
      </c>
      <c r="F452" s="17"/>
      <c r="G452" s="17">
        <v>0.20883434471620901</v>
      </c>
      <c r="H452" s="17">
        <v>0.18286750797592799</v>
      </c>
      <c r="I452" s="17">
        <v>0.169642109055885</v>
      </c>
      <c r="J452" s="17">
        <v>0.12888824978220301</v>
      </c>
      <c r="K452" s="17">
        <v>0.13849049266215899</v>
      </c>
      <c r="L452" s="17">
        <v>0.14625646593632799</v>
      </c>
      <c r="M452" s="17"/>
      <c r="N452" s="17">
        <v>0.20747731270756101</v>
      </c>
      <c r="O452" s="17">
        <v>0.15112997523965499</v>
      </c>
      <c r="P452" s="17">
        <v>0.169355493856096</v>
      </c>
      <c r="Q452" s="17">
        <v>0.113972415520239</v>
      </c>
      <c r="R452" s="17"/>
      <c r="S452" s="17">
        <v>0.22354586903184501</v>
      </c>
      <c r="T452" s="17">
        <v>0.15328742024022701</v>
      </c>
      <c r="U452" s="17">
        <v>0.145509094507484</v>
      </c>
      <c r="V452" s="17">
        <v>0.16283523751805301</v>
      </c>
      <c r="W452" s="17">
        <v>0.17469320132765001</v>
      </c>
      <c r="X452" s="17">
        <v>0.14534203411157101</v>
      </c>
      <c r="Y452" s="17">
        <v>0.16478090058226399</v>
      </c>
      <c r="Z452" s="17">
        <v>0.17834304527123601</v>
      </c>
      <c r="AA452" s="17">
        <v>0.14328343858960299</v>
      </c>
      <c r="AB452" s="17">
        <v>0.13057069553716899</v>
      </c>
      <c r="AC452" s="17">
        <v>0.127986613411192</v>
      </c>
      <c r="AD452" s="17">
        <v>0.135563282970314</v>
      </c>
      <c r="AE452" s="17"/>
      <c r="AF452" s="17">
        <v>0.14925670293034499</v>
      </c>
      <c r="AG452" s="17">
        <v>0.17309780188378401</v>
      </c>
      <c r="AH452" s="17">
        <v>0.126094667250332</v>
      </c>
      <c r="AI452" s="17"/>
      <c r="AJ452" s="17">
        <v>0.16873425968386199</v>
      </c>
      <c r="AK452" s="17">
        <v>0.18390383326920201</v>
      </c>
      <c r="AL452" s="17">
        <v>0.14245133511487101</v>
      </c>
      <c r="AM452" s="17">
        <v>0.15732230139795</v>
      </c>
      <c r="AN452" s="17">
        <v>0.118749334319005</v>
      </c>
      <c r="AO452" s="17"/>
      <c r="AP452" s="17">
        <v>0.18808073362574301</v>
      </c>
      <c r="AQ452" s="17">
        <v>0.17834440713699701</v>
      </c>
      <c r="AR452" s="17">
        <v>0.17123912304505401</v>
      </c>
      <c r="AS452" s="17"/>
      <c r="AT452" s="17">
        <v>0.123828200115146</v>
      </c>
      <c r="AU452" s="17">
        <v>0.15588070316048599</v>
      </c>
      <c r="AV452" s="17">
        <v>0.18906263361724299</v>
      </c>
      <c r="AW452" s="17">
        <v>0.212577744911812</v>
      </c>
      <c r="AX452" s="17">
        <v>0.17990281600665201</v>
      </c>
      <c r="AY452" s="17"/>
      <c r="AZ452" s="17">
        <v>7.8149332009807698E-2</v>
      </c>
      <c r="BA452" s="17">
        <v>0.10958055892098501</v>
      </c>
      <c r="BB452" s="17">
        <v>8.9786711116970896E-2</v>
      </c>
      <c r="BC452" s="17">
        <v>0.12970114936840399</v>
      </c>
      <c r="BD452" s="17">
        <v>0.138862750742761</v>
      </c>
      <c r="BE452" s="17">
        <v>0.13753962170373801</v>
      </c>
      <c r="BF452" s="17">
        <v>0.15580590583772899</v>
      </c>
      <c r="BG452" s="17">
        <v>0.16517895806918001</v>
      </c>
      <c r="BH452" s="17">
        <v>0.18556586753568199</v>
      </c>
      <c r="BI452" s="17">
        <v>0.194290931745597</v>
      </c>
      <c r="BJ452" s="17">
        <v>0.16607293440964299</v>
      </c>
      <c r="BK452" s="17">
        <v>0.18537030993724099</v>
      </c>
      <c r="BL452" s="17">
        <v>0.23861811641719999</v>
      </c>
      <c r="BM452" s="17">
        <v>0.20776551878914401</v>
      </c>
      <c r="BN452" s="17">
        <v>0.22584103968010999</v>
      </c>
      <c r="BO452" s="17">
        <v>0.31775424508501199</v>
      </c>
      <c r="BP452" s="17"/>
      <c r="BQ452" s="17">
        <v>0.22439754620761901</v>
      </c>
      <c r="BR452" s="17">
        <v>0.132978411490771</v>
      </c>
    </row>
    <row r="453" spans="2:70" x14ac:dyDescent="0.35">
      <c r="B453" t="s">
        <v>277</v>
      </c>
      <c r="C453" s="17">
        <v>0.17120820027686701</v>
      </c>
      <c r="D453" s="17">
        <v>0.175310127187148</v>
      </c>
      <c r="E453" s="17">
        <v>0.167061466863028</v>
      </c>
      <c r="F453" s="17"/>
      <c r="G453" s="17">
        <v>0.25966786533462999</v>
      </c>
      <c r="H453" s="17">
        <v>0.22620507773825399</v>
      </c>
      <c r="I453" s="17">
        <v>0.19375402417909399</v>
      </c>
      <c r="J453" s="17">
        <v>0.118510172137411</v>
      </c>
      <c r="K453" s="17">
        <v>0.13316983281085801</v>
      </c>
      <c r="L453" s="17">
        <v>0.117745853304733</v>
      </c>
      <c r="M453" s="17"/>
      <c r="N453" s="17">
        <v>0.20049558080162799</v>
      </c>
      <c r="O453" s="17">
        <v>0.17031283969173899</v>
      </c>
      <c r="P453" s="17">
        <v>0.164022539591825</v>
      </c>
      <c r="Q453" s="17">
        <v>0.146186968309507</v>
      </c>
      <c r="R453" s="17"/>
      <c r="S453" s="17">
        <v>0.21767595324820699</v>
      </c>
      <c r="T453" s="17">
        <v>0.15242304941015899</v>
      </c>
      <c r="U453" s="17">
        <v>0.15670077496021001</v>
      </c>
      <c r="V453" s="17">
        <v>0.123666601906171</v>
      </c>
      <c r="W453" s="17">
        <v>0.170993224943604</v>
      </c>
      <c r="X453" s="17">
        <v>0.179220327536181</v>
      </c>
      <c r="Y453" s="17">
        <v>0.165404209321313</v>
      </c>
      <c r="Z453" s="17">
        <v>0.2205815862976</v>
      </c>
      <c r="AA453" s="17">
        <v>0.14918399989872999</v>
      </c>
      <c r="AB453" s="17">
        <v>0.17998008415341599</v>
      </c>
      <c r="AC453" s="17">
        <v>0.190766806088393</v>
      </c>
      <c r="AD453" s="17">
        <v>0.16502352443666701</v>
      </c>
      <c r="AE453" s="17"/>
      <c r="AF453" s="17">
        <v>0.13458357245976801</v>
      </c>
      <c r="AG453" s="17">
        <v>0.18991603566109999</v>
      </c>
      <c r="AH453" s="17">
        <v>0.153142269843526</v>
      </c>
      <c r="AI453" s="17"/>
      <c r="AJ453" s="17">
        <v>0.15002501437235599</v>
      </c>
      <c r="AK453" s="17">
        <v>0.18789434410320499</v>
      </c>
      <c r="AL453" s="17">
        <v>0.18313894461015601</v>
      </c>
      <c r="AM453" s="17">
        <v>0.215824190827864</v>
      </c>
      <c r="AN453" s="17">
        <v>0.14524311696993</v>
      </c>
      <c r="AO453" s="17"/>
      <c r="AP453" s="17">
        <v>0.175293565800168</v>
      </c>
      <c r="AQ453" s="17">
        <v>0.18250227623666601</v>
      </c>
      <c r="AR453" s="17">
        <v>0.18702575629401899</v>
      </c>
      <c r="AS453" s="17"/>
      <c r="AT453" s="17">
        <v>0.11738096661414001</v>
      </c>
      <c r="AU453" s="17">
        <v>0.17451975064915101</v>
      </c>
      <c r="AV453" s="17">
        <v>0.20144783752377701</v>
      </c>
      <c r="AW453" s="17">
        <v>0.20462327573863701</v>
      </c>
      <c r="AX453" s="17">
        <v>0.32974419198710198</v>
      </c>
      <c r="AY453" s="17"/>
      <c r="AZ453" s="17">
        <v>0.11282759360817</v>
      </c>
      <c r="BA453" s="17">
        <v>0.144812827299098</v>
      </c>
      <c r="BB453" s="17">
        <v>0.125144012593641</v>
      </c>
      <c r="BC453" s="17">
        <v>0.113656215124483</v>
      </c>
      <c r="BD453" s="17">
        <v>0.170846424590505</v>
      </c>
      <c r="BE453" s="17">
        <v>0.17005905486174999</v>
      </c>
      <c r="BF453" s="17">
        <v>0.138796385639124</v>
      </c>
      <c r="BG453" s="17">
        <v>0.16999483244490399</v>
      </c>
      <c r="BH453" s="17">
        <v>0.22523604580942699</v>
      </c>
      <c r="BI453" s="17">
        <v>0.166614676413854</v>
      </c>
      <c r="BJ453" s="17">
        <v>0.18760892502141399</v>
      </c>
      <c r="BK453" s="17">
        <v>0.21816981688101</v>
      </c>
      <c r="BL453" s="17">
        <v>0.202064173276641</v>
      </c>
      <c r="BM453" s="17">
        <v>0.24710161903542699</v>
      </c>
      <c r="BN453" s="17">
        <v>0.20055788262146601</v>
      </c>
      <c r="BO453" s="17">
        <v>0.23071823010919301</v>
      </c>
      <c r="BP453" s="17"/>
      <c r="BQ453" s="17">
        <v>0.19536935892709001</v>
      </c>
      <c r="BR453" s="17">
        <v>0.16019587732391299</v>
      </c>
    </row>
    <row r="454" spans="2:70" x14ac:dyDescent="0.35">
      <c r="B454" t="s">
        <v>278</v>
      </c>
      <c r="C454" s="17">
        <v>0.27569392317950198</v>
      </c>
      <c r="D454" s="17">
        <v>0.26519238971389902</v>
      </c>
      <c r="E454" s="17">
        <v>0.28621786306091501</v>
      </c>
      <c r="F454" s="17"/>
      <c r="G454" s="17">
        <v>0.206655825931015</v>
      </c>
      <c r="H454" s="17">
        <v>0.25700569378475402</v>
      </c>
      <c r="I454" s="17">
        <v>0.27845488311482902</v>
      </c>
      <c r="J454" s="17">
        <v>0.30444757790601201</v>
      </c>
      <c r="K454" s="17">
        <v>0.303798183280936</v>
      </c>
      <c r="L454" s="17">
        <v>0.29225543952194899</v>
      </c>
      <c r="M454" s="17"/>
      <c r="N454" s="17">
        <v>0.28888886062793501</v>
      </c>
      <c r="O454" s="17">
        <v>0.30588546979389702</v>
      </c>
      <c r="P454" s="17">
        <v>0.26212951700760001</v>
      </c>
      <c r="Q454" s="17">
        <v>0.24267301574693301</v>
      </c>
      <c r="R454" s="17"/>
      <c r="S454" s="17">
        <v>0.21870126300676701</v>
      </c>
      <c r="T454" s="17">
        <v>0.27824153031072901</v>
      </c>
      <c r="U454" s="17">
        <v>0.30249573901382698</v>
      </c>
      <c r="V454" s="17">
        <v>0.302666290445811</v>
      </c>
      <c r="W454" s="17">
        <v>0.309436074071397</v>
      </c>
      <c r="X454" s="17">
        <v>0.23075229805337</v>
      </c>
      <c r="Y454" s="17">
        <v>0.26136546021577001</v>
      </c>
      <c r="Z454" s="17">
        <v>0.285271153969816</v>
      </c>
      <c r="AA454" s="17">
        <v>0.31518857494823999</v>
      </c>
      <c r="AB454" s="17">
        <v>0.27619880353106402</v>
      </c>
      <c r="AC454" s="17">
        <v>0.27193737593859302</v>
      </c>
      <c r="AD454" s="17">
        <v>0.32004739986417802</v>
      </c>
      <c r="AE454" s="17"/>
      <c r="AF454" s="17">
        <v>0.28176157743880897</v>
      </c>
      <c r="AG454" s="17">
        <v>0.29397513117442198</v>
      </c>
      <c r="AH454" s="17">
        <v>0.25041304976709999</v>
      </c>
      <c r="AI454" s="17"/>
      <c r="AJ454" s="17">
        <v>0.29082974632723702</v>
      </c>
      <c r="AK454" s="17">
        <v>0.25471684193618599</v>
      </c>
      <c r="AL454" s="17">
        <v>0.32802701280792101</v>
      </c>
      <c r="AM454" s="17">
        <v>0.17470375599205601</v>
      </c>
      <c r="AN454" s="17">
        <v>0.244012759222998</v>
      </c>
      <c r="AO454" s="17"/>
      <c r="AP454" s="17">
        <v>0.30422335991167598</v>
      </c>
      <c r="AQ454" s="17">
        <v>0.271435643969686</v>
      </c>
      <c r="AR454" s="17">
        <v>0.26265171634238799</v>
      </c>
      <c r="AS454" s="17"/>
      <c r="AT454" s="17">
        <v>0.28266184803640498</v>
      </c>
      <c r="AU454" s="17">
        <v>0.26628504582749002</v>
      </c>
      <c r="AV454" s="17">
        <v>0.257927743488022</v>
      </c>
      <c r="AW454" s="17">
        <v>0.27443239382364498</v>
      </c>
      <c r="AX454" s="17">
        <v>0.21483408905031001</v>
      </c>
      <c r="AY454" s="17"/>
      <c r="AZ454" s="17">
        <v>0.24818393506425801</v>
      </c>
      <c r="BA454" s="17">
        <v>0.172709735410604</v>
      </c>
      <c r="BB454" s="17">
        <v>0.21250725874006399</v>
      </c>
      <c r="BC454" s="17">
        <v>0.28105800251216001</v>
      </c>
      <c r="BD454" s="17">
        <v>0.24069820360400701</v>
      </c>
      <c r="BE454" s="17">
        <v>0.26788298337338501</v>
      </c>
      <c r="BF454" s="17">
        <v>0.30141707724878403</v>
      </c>
      <c r="BG454" s="17">
        <v>0.31269218090682799</v>
      </c>
      <c r="BH454" s="17">
        <v>0.28261116531916902</v>
      </c>
      <c r="BI454" s="17">
        <v>0.34185168296961099</v>
      </c>
      <c r="BJ454" s="17">
        <v>0.31812286244260501</v>
      </c>
      <c r="BK454" s="17">
        <v>0.343838380800986</v>
      </c>
      <c r="BL454" s="17">
        <v>0.25824344783231901</v>
      </c>
      <c r="BM454" s="17">
        <v>0.262205573914784</v>
      </c>
      <c r="BN454" s="17">
        <v>0.36328128464600501</v>
      </c>
      <c r="BO454" s="17">
        <v>0.21474151327372101</v>
      </c>
      <c r="BP454" s="17"/>
      <c r="BQ454" s="17">
        <v>0.25429099263472998</v>
      </c>
      <c r="BR454" s="17">
        <v>0.28681864106041799</v>
      </c>
    </row>
    <row r="455" spans="2:70" x14ac:dyDescent="0.35">
      <c r="B455" t="s">
        <v>279</v>
      </c>
      <c r="C455" s="17">
        <v>0.20603485856725401</v>
      </c>
      <c r="D455" s="17">
        <v>0.18232479423738701</v>
      </c>
      <c r="E455" s="17">
        <v>0.22917191629005701</v>
      </c>
      <c r="F455" s="17"/>
      <c r="G455" s="17">
        <v>0.13583416738335799</v>
      </c>
      <c r="H455" s="17">
        <v>0.146594308017654</v>
      </c>
      <c r="I455" s="17">
        <v>0.21117981682907699</v>
      </c>
      <c r="J455" s="17">
        <v>0.25660982155996598</v>
      </c>
      <c r="K455" s="17">
        <v>0.23299966831025101</v>
      </c>
      <c r="L455" s="17">
        <v>0.23748923838946001</v>
      </c>
      <c r="M455" s="17"/>
      <c r="N455" s="17">
        <v>0.168925005587061</v>
      </c>
      <c r="O455" s="17">
        <v>0.218843067015526</v>
      </c>
      <c r="P455" s="17">
        <v>0.20582307274518799</v>
      </c>
      <c r="Q455" s="17">
        <v>0.232759061964146</v>
      </c>
      <c r="R455" s="17"/>
      <c r="S455" s="17">
        <v>0.16382480265382601</v>
      </c>
      <c r="T455" s="17">
        <v>0.24786975969067501</v>
      </c>
      <c r="U455" s="17">
        <v>0.18833684983947799</v>
      </c>
      <c r="V455" s="17">
        <v>0.22569944908381401</v>
      </c>
      <c r="W455" s="17">
        <v>0.13757967046005501</v>
      </c>
      <c r="X455" s="17">
        <v>0.20724641170056299</v>
      </c>
      <c r="Y455" s="17">
        <v>0.23299201085903001</v>
      </c>
      <c r="Z455" s="17">
        <v>0.154117546969504</v>
      </c>
      <c r="AA455" s="17">
        <v>0.20939773524182401</v>
      </c>
      <c r="AB455" s="17">
        <v>0.24733310446190701</v>
      </c>
      <c r="AC455" s="17">
        <v>0.226433823662469</v>
      </c>
      <c r="AD455" s="17">
        <v>0.19292407574800599</v>
      </c>
      <c r="AE455" s="17"/>
      <c r="AF455" s="17">
        <v>0.22635568806043299</v>
      </c>
      <c r="AG455" s="17">
        <v>0.19986050609539699</v>
      </c>
      <c r="AH455" s="17">
        <v>0.21203371251224201</v>
      </c>
      <c r="AI455" s="17"/>
      <c r="AJ455" s="17">
        <v>0.213145424136891</v>
      </c>
      <c r="AK455" s="17">
        <v>0.20909524880037</v>
      </c>
      <c r="AL455" s="17">
        <v>0.195534268333759</v>
      </c>
      <c r="AM455" s="17">
        <v>0.236069741285031</v>
      </c>
      <c r="AN455" s="17">
        <v>0.20030554641245099</v>
      </c>
      <c r="AO455" s="17"/>
      <c r="AP455" s="17">
        <v>0.17369074573099999</v>
      </c>
      <c r="AQ455" s="17">
        <v>0.205652182316472</v>
      </c>
      <c r="AR455" s="17">
        <v>0.172888834387014</v>
      </c>
      <c r="AS455" s="17"/>
      <c r="AT455" s="17">
        <v>0.231239154025417</v>
      </c>
      <c r="AU455" s="17">
        <v>0.22521155076199501</v>
      </c>
      <c r="AV455" s="17">
        <v>0.18700818824785501</v>
      </c>
      <c r="AW455" s="17">
        <v>0.16995254912004201</v>
      </c>
      <c r="AX455" s="17">
        <v>7.5526110878878006E-2</v>
      </c>
      <c r="AY455" s="17"/>
      <c r="AZ455" s="17">
        <v>0.23813315833447701</v>
      </c>
      <c r="BA455" s="17">
        <v>0.21768192696702199</v>
      </c>
      <c r="BB455" s="17">
        <v>0.29842742212767098</v>
      </c>
      <c r="BC455" s="17">
        <v>0.20927255338737799</v>
      </c>
      <c r="BD455" s="17">
        <v>0.21359536623450701</v>
      </c>
      <c r="BE455" s="17">
        <v>0.21343794745153299</v>
      </c>
      <c r="BF455" s="17">
        <v>0.24218526889212399</v>
      </c>
      <c r="BG455" s="17">
        <v>0.21809656418121501</v>
      </c>
      <c r="BH455" s="17">
        <v>0.170461676585899</v>
      </c>
      <c r="BI455" s="17">
        <v>0.160659130426972</v>
      </c>
      <c r="BJ455" s="17">
        <v>0.19403796233828499</v>
      </c>
      <c r="BK455" s="17">
        <v>0.16096428518120501</v>
      </c>
      <c r="BL455" s="17">
        <v>0.20714649656117501</v>
      </c>
      <c r="BM455" s="17">
        <v>0.195242046578052</v>
      </c>
      <c r="BN455" s="17">
        <v>9.3292317324980598E-2</v>
      </c>
      <c r="BO455" s="17">
        <v>7.8944910358650394E-2</v>
      </c>
      <c r="BP455" s="17"/>
      <c r="BQ455" s="17">
        <v>0.15994966257156901</v>
      </c>
      <c r="BR455" s="17">
        <v>0.226775819466044</v>
      </c>
    </row>
    <row r="456" spans="2:70" x14ac:dyDescent="0.35">
      <c r="B456" t="s">
        <v>280</v>
      </c>
      <c r="C456" s="17">
        <v>3.5762960188198203E-2</v>
      </c>
      <c r="D456" s="17">
        <v>3.85453855204776E-2</v>
      </c>
      <c r="E456" s="17">
        <v>3.3277427646268898E-2</v>
      </c>
      <c r="F456" s="17"/>
      <c r="G456" s="17">
        <v>4.3270666504033099E-2</v>
      </c>
      <c r="H456" s="17">
        <v>3.0476648323469201E-2</v>
      </c>
      <c r="I456" s="17">
        <v>2.2241435348012401E-2</v>
      </c>
      <c r="J456" s="17">
        <v>3.8587377963720401E-2</v>
      </c>
      <c r="K456" s="17">
        <v>3.3053123419746797E-2</v>
      </c>
      <c r="L456" s="17">
        <v>4.5617678486892799E-2</v>
      </c>
      <c r="M456" s="17"/>
      <c r="N456" s="17">
        <v>2.45463864247321E-2</v>
      </c>
      <c r="O456" s="17">
        <v>3.3694069274378298E-2</v>
      </c>
      <c r="P456" s="17">
        <v>3.4364498194727998E-2</v>
      </c>
      <c r="Q456" s="17">
        <v>5.17220025489009E-2</v>
      </c>
      <c r="R456" s="17"/>
      <c r="S456" s="17">
        <v>1.3233270008968699E-2</v>
      </c>
      <c r="T456" s="17">
        <v>2.88887728303194E-2</v>
      </c>
      <c r="U456" s="17">
        <v>6.5982459412206207E-2</v>
      </c>
      <c r="V456" s="17">
        <v>3.46278925762619E-2</v>
      </c>
      <c r="W456" s="17">
        <v>4.9470463439147398E-2</v>
      </c>
      <c r="X456" s="17">
        <v>5.9811405409292202E-2</v>
      </c>
      <c r="Y456" s="17">
        <v>4.0408688159084799E-2</v>
      </c>
      <c r="Z456" s="17">
        <v>3.3088541753202097E-2</v>
      </c>
      <c r="AA456" s="17">
        <v>1.95278570612714E-2</v>
      </c>
      <c r="AB456" s="17">
        <v>2.39185574189986E-2</v>
      </c>
      <c r="AC456" s="17">
        <v>4.46990955328724E-2</v>
      </c>
      <c r="AD456" s="17">
        <v>6.0762359040693999E-2</v>
      </c>
      <c r="AE456" s="17"/>
      <c r="AF456" s="17">
        <v>4.2224172775253303E-2</v>
      </c>
      <c r="AG456" s="17">
        <v>2.2065299740941801E-2</v>
      </c>
      <c r="AH456" s="17">
        <v>5.45706665693316E-2</v>
      </c>
      <c r="AI456" s="17"/>
      <c r="AJ456" s="17">
        <v>3.5900024925922001E-2</v>
      </c>
      <c r="AK456" s="17">
        <v>3.4413677462028801E-2</v>
      </c>
      <c r="AL456" s="17">
        <v>1.80554079509232E-2</v>
      </c>
      <c r="AM456" s="17">
        <v>1.7584197833283698E-2</v>
      </c>
      <c r="AN456" s="17">
        <v>5.0434375310077897E-2</v>
      </c>
      <c r="AO456" s="17"/>
      <c r="AP456" s="17">
        <v>2.8035416391348902E-2</v>
      </c>
      <c r="AQ456" s="17">
        <v>3.4046569436444601E-2</v>
      </c>
      <c r="AR456" s="17">
        <v>3.6795665040555897E-2</v>
      </c>
      <c r="AS456" s="17"/>
      <c r="AT456" s="17">
        <v>5.4547543975429803E-2</v>
      </c>
      <c r="AU456" s="17">
        <v>4.2442327669085303E-2</v>
      </c>
      <c r="AV456" s="17">
        <v>1.89151681563519E-2</v>
      </c>
      <c r="AW456" s="17">
        <v>3.0610641872035198E-2</v>
      </c>
      <c r="AX456" s="17">
        <v>4.91855306444028E-2</v>
      </c>
      <c r="AY456" s="17"/>
      <c r="AZ456" s="17">
        <v>2.4181111321882699E-2</v>
      </c>
      <c r="BA456" s="17">
        <v>4.17472892828731E-2</v>
      </c>
      <c r="BB456" s="17">
        <v>4.0677725476283802E-2</v>
      </c>
      <c r="BC456" s="17">
        <v>5.82757764441309E-2</v>
      </c>
      <c r="BD456" s="17">
        <v>6.2705182033471196E-2</v>
      </c>
      <c r="BE456" s="17">
        <v>3.80769952652278E-2</v>
      </c>
      <c r="BF456" s="17">
        <v>3.6769624373206203E-2</v>
      </c>
      <c r="BG456" s="17">
        <v>3.2564018166145299E-2</v>
      </c>
      <c r="BH456" s="17">
        <v>4.5177421828282598E-2</v>
      </c>
      <c r="BI456" s="17">
        <v>3.227264641864E-2</v>
      </c>
      <c r="BJ456" s="17">
        <v>2.41100173648017E-2</v>
      </c>
      <c r="BK456" s="17">
        <v>5.2322403463615297E-3</v>
      </c>
      <c r="BL456" s="17">
        <v>1.7474191070653799E-2</v>
      </c>
      <c r="BM456" s="17">
        <v>1.9666528653765499E-2</v>
      </c>
      <c r="BN456" s="17">
        <v>0</v>
      </c>
      <c r="BO456" s="17">
        <v>7.1892506488284904E-3</v>
      </c>
      <c r="BP456" s="17"/>
      <c r="BQ456" s="17">
        <v>2.7533474723844899E-2</v>
      </c>
      <c r="BR456" s="17">
        <v>3.94608187250549E-2</v>
      </c>
    </row>
    <row r="457" spans="2:70" x14ac:dyDescent="0.35">
      <c r="B457" t="s">
        <v>281</v>
      </c>
      <c r="C457" s="17">
        <v>6.1502299396938402E-2</v>
      </c>
      <c r="D457" s="17">
        <v>5.5535222729768199E-2</v>
      </c>
      <c r="E457" s="17">
        <v>6.7299593521614701E-2</v>
      </c>
      <c r="F457" s="17"/>
      <c r="G457" s="17">
        <v>4.3833780715404301E-2</v>
      </c>
      <c r="H457" s="17">
        <v>4.8045903434357003E-2</v>
      </c>
      <c r="I457" s="17">
        <v>6.2155418657744897E-2</v>
      </c>
      <c r="J457" s="17">
        <v>7.4527318912143203E-2</v>
      </c>
      <c r="K457" s="17">
        <v>6.8813284857186005E-2</v>
      </c>
      <c r="L457" s="17">
        <v>6.8126689273973307E-2</v>
      </c>
      <c r="M457" s="17"/>
      <c r="N457" s="17">
        <v>3.2079242817384702E-2</v>
      </c>
      <c r="O457" s="17">
        <v>5.1471922288976298E-2</v>
      </c>
      <c r="P457" s="17">
        <v>6.0902547964373298E-2</v>
      </c>
      <c r="Q457" s="17">
        <v>0.10410150781871599</v>
      </c>
      <c r="R457" s="17"/>
      <c r="S457" s="17">
        <v>5.9211877910310601E-2</v>
      </c>
      <c r="T457" s="17">
        <v>5.2840028941784599E-2</v>
      </c>
      <c r="U457" s="17">
        <v>5.9893097328855498E-2</v>
      </c>
      <c r="V457" s="17">
        <v>7.4280752934743802E-2</v>
      </c>
      <c r="W457" s="17">
        <v>7.2478000947895901E-2</v>
      </c>
      <c r="X457" s="17">
        <v>7.1428143052730902E-2</v>
      </c>
      <c r="Y457" s="17">
        <v>7.0949838349197797E-2</v>
      </c>
      <c r="Z457" s="17">
        <v>3.9644386539435299E-2</v>
      </c>
      <c r="AA457" s="17">
        <v>5.9845090040194802E-2</v>
      </c>
      <c r="AB457" s="17">
        <v>5.9107435825690301E-2</v>
      </c>
      <c r="AC457" s="17">
        <v>5.6752654733452798E-2</v>
      </c>
      <c r="AD457" s="17">
        <v>4.5326916161113902E-2</v>
      </c>
      <c r="AE457" s="17"/>
      <c r="AF457" s="17">
        <v>7.2953656668426695E-2</v>
      </c>
      <c r="AG457" s="17">
        <v>4.5694712008428597E-2</v>
      </c>
      <c r="AH457" s="17">
        <v>7.83022243673588E-2</v>
      </c>
      <c r="AI457" s="17"/>
      <c r="AJ457" s="17">
        <v>5.8125652490708501E-2</v>
      </c>
      <c r="AK457" s="17">
        <v>4.7926407833257002E-2</v>
      </c>
      <c r="AL457" s="17">
        <v>6.3633353654146907E-2</v>
      </c>
      <c r="AM457" s="17">
        <v>6.1324527888772497E-2</v>
      </c>
      <c r="AN457" s="17">
        <v>9.6014997371394004E-2</v>
      </c>
      <c r="AO457" s="17"/>
      <c r="AP457" s="17">
        <v>4.5195143335969197E-2</v>
      </c>
      <c r="AQ457" s="17">
        <v>5.0139609612599098E-2</v>
      </c>
      <c r="AR457" s="17">
        <v>7.4780541272769493E-2</v>
      </c>
      <c r="AS457" s="17"/>
      <c r="AT457" s="17">
        <v>8.9861177564958705E-2</v>
      </c>
      <c r="AU457" s="17">
        <v>5.51668974576053E-2</v>
      </c>
      <c r="AV457" s="17">
        <v>5.2763063859391099E-2</v>
      </c>
      <c r="AW457" s="17">
        <v>3.3401542915353397E-2</v>
      </c>
      <c r="AX457" s="17">
        <v>3.0063012879687101E-2</v>
      </c>
      <c r="AY457" s="17"/>
      <c r="AZ457" s="17">
        <v>8.1549270809479102E-2</v>
      </c>
      <c r="BA457" s="17">
        <v>0.14339535540947301</v>
      </c>
      <c r="BB457" s="17">
        <v>0.10256580927360601</v>
      </c>
      <c r="BC457" s="17">
        <v>9.3499553199254501E-2</v>
      </c>
      <c r="BD457" s="17">
        <v>8.3955297927377395E-2</v>
      </c>
      <c r="BE457" s="17">
        <v>6.9898406993259193E-2</v>
      </c>
      <c r="BF457" s="17">
        <v>6.1233726394459898E-2</v>
      </c>
      <c r="BG457" s="17">
        <v>4.99045401889587E-2</v>
      </c>
      <c r="BH457" s="17">
        <v>3.3882603625182299E-2</v>
      </c>
      <c r="BI457" s="17">
        <v>4.2633096790057501E-2</v>
      </c>
      <c r="BJ457" s="17">
        <v>4.3201705628017201E-2</v>
      </c>
      <c r="BK457" s="17">
        <v>1.32951534060972E-2</v>
      </c>
      <c r="BL457" s="17">
        <v>2.2296581065722E-2</v>
      </c>
      <c r="BM457" s="17">
        <v>0</v>
      </c>
      <c r="BN457" s="17">
        <v>0</v>
      </c>
      <c r="BO457" s="17">
        <v>7.03827584970604E-3</v>
      </c>
      <c r="BP457" s="17"/>
      <c r="BQ457" s="17">
        <v>3.9547597898385099E-2</v>
      </c>
      <c r="BR457" s="17">
        <v>7.0340476596882695E-2</v>
      </c>
    </row>
    <row r="458" spans="2:70" x14ac:dyDescent="0.35">
      <c r="B458" t="s">
        <v>282</v>
      </c>
      <c r="C458" s="17">
        <v>3.6683728538046599E-2</v>
      </c>
      <c r="D458" s="17">
        <v>3.4294270872377998E-2</v>
      </c>
      <c r="E458" s="17">
        <v>3.8278515502151299E-2</v>
      </c>
      <c r="F458" s="17"/>
      <c r="G458" s="17">
        <v>1.11298752639659E-2</v>
      </c>
      <c r="H458" s="17">
        <v>3.0820993080574802E-2</v>
      </c>
      <c r="I458" s="17">
        <v>1.9995162085548301E-2</v>
      </c>
      <c r="J458" s="17">
        <v>4.2780473653140298E-2</v>
      </c>
      <c r="K458" s="17">
        <v>6.8512489067973206E-2</v>
      </c>
      <c r="L458" s="17">
        <v>4.5786792977975999E-2</v>
      </c>
      <c r="M458" s="17"/>
      <c r="N458" s="17">
        <v>1.59276544969927E-2</v>
      </c>
      <c r="O458" s="17">
        <v>3.39150668828389E-2</v>
      </c>
      <c r="P458" s="17">
        <v>4.1361072407508401E-2</v>
      </c>
      <c r="Q458" s="17">
        <v>5.8337753828013802E-2</v>
      </c>
      <c r="R458" s="17"/>
      <c r="S458" s="17">
        <v>2.0876807022408399E-2</v>
      </c>
      <c r="T458" s="17">
        <v>3.8339833336826903E-2</v>
      </c>
      <c r="U458" s="17">
        <v>3.2435356807007501E-2</v>
      </c>
      <c r="V458" s="17">
        <v>4.6767228122314701E-2</v>
      </c>
      <c r="W458" s="17">
        <v>3.9224832990784803E-2</v>
      </c>
      <c r="X458" s="17">
        <v>4.4465744126607899E-2</v>
      </c>
      <c r="Y458" s="17">
        <v>2.0369241018643201E-2</v>
      </c>
      <c r="Z458" s="17">
        <v>2.31658690242901E-2</v>
      </c>
      <c r="AA458" s="17">
        <v>4.8462196876846497E-2</v>
      </c>
      <c r="AB458" s="17">
        <v>4.87577418854825E-2</v>
      </c>
      <c r="AC458" s="17">
        <v>4.0207992607689202E-2</v>
      </c>
      <c r="AD458" s="17">
        <v>3.13259292577713E-2</v>
      </c>
      <c r="AE458" s="17"/>
      <c r="AF458" s="17">
        <v>4.6939649778980998E-2</v>
      </c>
      <c r="AG458" s="17">
        <v>2.6221327494914501E-2</v>
      </c>
      <c r="AH458" s="17">
        <v>5.9257307118713E-2</v>
      </c>
      <c r="AI458" s="17"/>
      <c r="AJ458" s="17">
        <v>3.4048667026408803E-2</v>
      </c>
      <c r="AK458" s="17">
        <v>2.6023371660872999E-2</v>
      </c>
      <c r="AL458" s="17">
        <v>2.9713716620011099E-2</v>
      </c>
      <c r="AM458" s="17">
        <v>4.0512193863784997E-2</v>
      </c>
      <c r="AN458" s="17">
        <v>8.1525324744073993E-2</v>
      </c>
      <c r="AO458" s="17"/>
      <c r="AP458" s="17">
        <v>2.1637146823556899E-2</v>
      </c>
      <c r="AQ458" s="17">
        <v>2.35509326095787E-2</v>
      </c>
      <c r="AR458" s="17">
        <v>3.07937325700154E-2</v>
      </c>
      <c r="AS458" s="17"/>
      <c r="AT458" s="17">
        <v>5.6321631997854803E-2</v>
      </c>
      <c r="AU458" s="17">
        <v>2.9690802391735899E-2</v>
      </c>
      <c r="AV458" s="17">
        <v>2.9962038610398999E-2</v>
      </c>
      <c r="AW458" s="17">
        <v>1.4192622490195801E-2</v>
      </c>
      <c r="AX458" s="17">
        <v>0</v>
      </c>
      <c r="AY458" s="17"/>
      <c r="AZ458" s="17">
        <v>9.2955108757280303E-2</v>
      </c>
      <c r="BA458" s="17">
        <v>0.118793163043211</v>
      </c>
      <c r="BB458" s="17">
        <v>7.2930317235139902E-2</v>
      </c>
      <c r="BC458" s="17">
        <v>5.92935415068164E-2</v>
      </c>
      <c r="BD458" s="17">
        <v>4.1525645331351897E-2</v>
      </c>
      <c r="BE458" s="17">
        <v>6.5020885701390502E-2</v>
      </c>
      <c r="BF458" s="17">
        <v>1.42691359920136E-2</v>
      </c>
      <c r="BG458" s="17">
        <v>1.23956927693401E-2</v>
      </c>
      <c r="BH458" s="17">
        <v>2.46895948524797E-2</v>
      </c>
      <c r="BI458" s="17">
        <v>2.5791488805644101E-2</v>
      </c>
      <c r="BJ458" s="17">
        <v>1.7456194558009099E-2</v>
      </c>
      <c r="BK458" s="17">
        <v>1.6309113638913901E-2</v>
      </c>
      <c r="BL458" s="17">
        <v>4.8927145375678603E-3</v>
      </c>
      <c r="BM458" s="17">
        <v>0</v>
      </c>
      <c r="BN458" s="17">
        <v>0</v>
      </c>
      <c r="BO458" s="17">
        <v>0</v>
      </c>
      <c r="BP458" s="17"/>
      <c r="BQ458" s="17">
        <v>1.5892795736710898E-2</v>
      </c>
      <c r="BR458" s="17">
        <v>4.6712813230172602E-2</v>
      </c>
    </row>
    <row r="459" spans="2:70" x14ac:dyDescent="0.35">
      <c r="B459" t="s">
        <v>129</v>
      </c>
      <c r="C459" s="17">
        <v>3.3797418029281202E-3</v>
      </c>
      <c r="D459" s="17">
        <v>4.1561758789646101E-3</v>
      </c>
      <c r="E459" s="17">
        <v>2.6437552799811401E-3</v>
      </c>
      <c r="F459" s="17"/>
      <c r="G459" s="17">
        <v>4.6092272031312701E-3</v>
      </c>
      <c r="H459" s="17">
        <v>2.91979623384224E-3</v>
      </c>
      <c r="I459" s="17">
        <v>8.9011108260287908E-3</v>
      </c>
      <c r="J459" s="17">
        <v>1.36691975356412E-3</v>
      </c>
      <c r="K459" s="17">
        <v>1.71468846828104E-3</v>
      </c>
      <c r="L459" s="17">
        <v>1.1859483809195299E-3</v>
      </c>
      <c r="M459" s="17"/>
      <c r="N459" s="17">
        <v>8.04872950176897E-4</v>
      </c>
      <c r="O459" s="17">
        <v>2.69312060138506E-3</v>
      </c>
      <c r="P459" s="17">
        <v>5.2130629218458601E-3</v>
      </c>
      <c r="Q459" s="17">
        <v>5.30461365109314E-3</v>
      </c>
      <c r="R459" s="17"/>
      <c r="S459" s="17">
        <v>7.60519383091163E-3</v>
      </c>
      <c r="T459" s="17">
        <v>0</v>
      </c>
      <c r="U459" s="17">
        <v>8.5926443736377301E-3</v>
      </c>
      <c r="V459" s="17">
        <v>3.0483879751872999E-3</v>
      </c>
      <c r="W459" s="17">
        <v>3.0933050718752902E-3</v>
      </c>
      <c r="X459" s="17">
        <v>6.5792038413382704E-3</v>
      </c>
      <c r="Y459" s="17">
        <v>0</v>
      </c>
      <c r="Z459" s="17">
        <v>0</v>
      </c>
      <c r="AA459" s="17">
        <v>0</v>
      </c>
      <c r="AB459" s="17">
        <v>2.6516087663674601E-3</v>
      </c>
      <c r="AC459" s="17">
        <v>0</v>
      </c>
      <c r="AD459" s="17">
        <v>1.02099004870358E-2</v>
      </c>
      <c r="AE459" s="17"/>
      <c r="AF459" s="17">
        <v>2.0854573990003902E-3</v>
      </c>
      <c r="AG459" s="17">
        <v>2.6559854231842598E-3</v>
      </c>
      <c r="AH459" s="17">
        <v>6.4017332775530497E-3</v>
      </c>
      <c r="AI459" s="17"/>
      <c r="AJ459" s="17">
        <v>3.59814956436302E-3</v>
      </c>
      <c r="AK459" s="17">
        <v>3.1254732130242802E-3</v>
      </c>
      <c r="AL459" s="17">
        <v>0</v>
      </c>
      <c r="AM459" s="17">
        <v>0</v>
      </c>
      <c r="AN459" s="17">
        <v>6.8764507960529901E-3</v>
      </c>
      <c r="AO459" s="17"/>
      <c r="AP459" s="17">
        <v>4.4703805438953796E-3</v>
      </c>
      <c r="AQ459" s="17">
        <v>2.4200922701532101E-3</v>
      </c>
      <c r="AR459" s="17">
        <v>4.7378658062718799E-3</v>
      </c>
      <c r="AS459" s="17"/>
      <c r="AT459" s="17">
        <v>4.1237900731063201E-3</v>
      </c>
      <c r="AU459" s="17">
        <v>4.9048985054199797E-3</v>
      </c>
      <c r="AV459" s="17">
        <v>1.7947906163398399E-3</v>
      </c>
      <c r="AW459" s="17">
        <v>0</v>
      </c>
      <c r="AX459" s="17">
        <v>1.5694382971886699E-2</v>
      </c>
      <c r="AY459" s="17"/>
      <c r="AZ459" s="17">
        <v>3.71241742967863E-2</v>
      </c>
      <c r="BA459" s="17">
        <v>1.5907130480369999E-2</v>
      </c>
      <c r="BB459" s="17">
        <v>4.6020975249884896E-3</v>
      </c>
      <c r="BC459" s="17">
        <v>0</v>
      </c>
      <c r="BD459" s="17">
        <v>0</v>
      </c>
      <c r="BE459" s="17">
        <v>2.4860026607516402E-3</v>
      </c>
      <c r="BF459" s="17">
        <v>0</v>
      </c>
      <c r="BG459" s="17">
        <v>3.1663629609500099E-3</v>
      </c>
      <c r="BH459" s="17">
        <v>0</v>
      </c>
      <c r="BI459" s="17">
        <v>9.1915924452512995E-3</v>
      </c>
      <c r="BJ459" s="17">
        <v>2.7442298473606599E-3</v>
      </c>
      <c r="BK459" s="17">
        <v>0</v>
      </c>
      <c r="BL459" s="17">
        <v>0</v>
      </c>
      <c r="BM459" s="17">
        <v>9.6310803474536997E-3</v>
      </c>
      <c r="BN459" s="17">
        <v>0</v>
      </c>
      <c r="BO459" s="17">
        <v>6.4811064517501602E-3</v>
      </c>
      <c r="BP459" s="17"/>
      <c r="BQ459" s="17">
        <v>0</v>
      </c>
      <c r="BR459" s="17">
        <v>3.9332749431254897E-3</v>
      </c>
    </row>
    <row r="460" spans="2:70" x14ac:dyDescent="0.35">
      <c r="C460" s="17"/>
      <c r="D460" s="17"/>
      <c r="E460" s="17"/>
      <c r="F460" s="17"/>
      <c r="G460" s="17"/>
      <c r="H460" s="17"/>
      <c r="I460" s="17"/>
      <c r="J460" s="17"/>
      <c r="K460" s="17"/>
      <c r="L460" s="17"/>
      <c r="M460" s="17"/>
      <c r="N460" s="17"/>
      <c r="O460" s="17"/>
      <c r="P460" s="17"/>
      <c r="Q460" s="17"/>
      <c r="R460" s="17"/>
      <c r="S460" s="17"/>
      <c r="T460" s="17"/>
      <c r="U460" s="17"/>
      <c r="V460" s="17"/>
      <c r="W460" s="17"/>
      <c r="X460" s="17"/>
      <c r="Y460" s="17"/>
      <c r="Z460" s="17"/>
      <c r="AA460" s="17"/>
      <c r="AB460" s="17"/>
      <c r="AC460" s="17"/>
      <c r="AD460" s="17"/>
      <c r="AE460" s="17"/>
      <c r="AF460" s="17"/>
      <c r="AG460" s="17"/>
      <c r="AH460" s="17"/>
      <c r="AI460" s="17"/>
      <c r="AJ460" s="17"/>
      <c r="AK460" s="17"/>
      <c r="AL460" s="17"/>
      <c r="AM460" s="17"/>
      <c r="AN460" s="17"/>
      <c r="AO460" s="17"/>
      <c r="AP460" s="17"/>
      <c r="AQ460" s="17"/>
      <c r="AR460" s="17"/>
      <c r="AS460" s="17"/>
      <c r="AT460" s="17"/>
      <c r="AU460" s="17"/>
      <c r="AV460" s="17"/>
      <c r="AW460" s="17"/>
      <c r="AX460" s="17"/>
      <c r="AY460" s="17"/>
      <c r="AZ460" s="17"/>
      <c r="BA460" s="17"/>
      <c r="BB460" s="17"/>
      <c r="BC460" s="17"/>
      <c r="BD460" s="17"/>
      <c r="BE460" s="17"/>
      <c r="BF460" s="17"/>
      <c r="BG460" s="17"/>
      <c r="BH460" s="17"/>
      <c r="BI460" s="17"/>
      <c r="BJ460" s="17"/>
      <c r="BK460" s="17"/>
      <c r="BL460" s="17"/>
      <c r="BM460" s="17"/>
      <c r="BN460" s="17"/>
      <c r="BO460" s="17"/>
      <c r="BP460" s="17"/>
      <c r="BQ460" s="17"/>
      <c r="BR460" s="17"/>
    </row>
    <row r="461" spans="2:70" x14ac:dyDescent="0.35">
      <c r="B461" s="6" t="s">
        <v>288</v>
      </c>
      <c r="C461" s="17"/>
      <c r="D461" s="17"/>
      <c r="E461" s="17"/>
      <c r="F461" s="17"/>
      <c r="G461" s="17"/>
      <c r="H461" s="17"/>
      <c r="I461" s="17"/>
      <c r="J461" s="17"/>
      <c r="K461" s="17"/>
      <c r="L461" s="17"/>
      <c r="M461" s="17"/>
      <c r="N461" s="17"/>
      <c r="O461" s="17"/>
      <c r="P461" s="17"/>
      <c r="Q461" s="17"/>
      <c r="R461" s="17"/>
      <c r="S461" s="17"/>
      <c r="T461" s="17"/>
      <c r="U461" s="17"/>
      <c r="V461" s="17"/>
      <c r="W461" s="17"/>
      <c r="X461" s="17"/>
      <c r="Y461" s="17"/>
      <c r="Z461" s="17"/>
      <c r="AA461" s="17"/>
      <c r="AB461" s="17"/>
      <c r="AC461" s="17"/>
      <c r="AD461" s="17"/>
      <c r="AE461" s="17"/>
      <c r="AF461" s="17"/>
      <c r="AG461" s="17"/>
      <c r="AH461" s="17"/>
      <c r="AI461" s="17"/>
      <c r="AJ461" s="17"/>
      <c r="AK461" s="17"/>
      <c r="AL461" s="17"/>
      <c r="AM461" s="17"/>
      <c r="AN461" s="17"/>
      <c r="AO461" s="17"/>
      <c r="AP461" s="17"/>
      <c r="AQ461" s="17"/>
      <c r="AR461" s="17"/>
      <c r="AS461" s="17"/>
      <c r="AT461" s="17"/>
      <c r="AU461" s="17"/>
      <c r="AV461" s="17"/>
      <c r="AW461" s="17"/>
      <c r="AX461" s="17"/>
      <c r="AY461" s="17"/>
      <c r="AZ461" s="17"/>
      <c r="BA461" s="17"/>
      <c r="BB461" s="17"/>
      <c r="BC461" s="17"/>
      <c r="BD461" s="17"/>
      <c r="BE461" s="17"/>
      <c r="BF461" s="17"/>
      <c r="BG461" s="17"/>
      <c r="BH461" s="17"/>
      <c r="BI461" s="17"/>
      <c r="BJ461" s="17"/>
      <c r="BK461" s="17"/>
      <c r="BL461" s="17"/>
      <c r="BM461" s="17"/>
      <c r="BN461" s="17"/>
      <c r="BO461" s="17"/>
      <c r="BP461" s="17"/>
      <c r="BQ461" s="17"/>
      <c r="BR461" s="17"/>
    </row>
    <row r="462" spans="2:70" x14ac:dyDescent="0.35">
      <c r="B462" s="24" t="s">
        <v>97</v>
      </c>
      <c r="C462" s="17"/>
      <c r="D462" s="17"/>
      <c r="E462" s="17"/>
      <c r="F462" s="17"/>
      <c r="G462" s="17"/>
      <c r="H462" s="17"/>
      <c r="I462" s="17"/>
      <c r="J462" s="17"/>
      <c r="K462" s="17"/>
      <c r="L462" s="17"/>
      <c r="M462" s="17"/>
      <c r="N462" s="17"/>
      <c r="O462" s="17"/>
      <c r="P462" s="17"/>
      <c r="Q462" s="17"/>
      <c r="R462" s="17"/>
      <c r="S462" s="17"/>
      <c r="T462" s="17"/>
      <c r="U462" s="17"/>
      <c r="V462" s="17"/>
      <c r="W462" s="17"/>
      <c r="X462" s="17"/>
      <c r="Y462" s="17"/>
      <c r="Z462" s="17"/>
      <c r="AA462" s="17"/>
      <c r="AB462" s="17"/>
      <c r="AC462" s="17"/>
      <c r="AD462" s="17"/>
      <c r="AE462" s="17"/>
      <c r="AF462" s="17"/>
      <c r="AG462" s="17"/>
      <c r="AH462" s="17"/>
      <c r="AI462" s="17"/>
      <c r="AJ462" s="17"/>
      <c r="AK462" s="17"/>
      <c r="AL462" s="17"/>
      <c r="AM462" s="17"/>
      <c r="AN462" s="17"/>
      <c r="AO462" s="17"/>
      <c r="AP462" s="17"/>
      <c r="AQ462" s="17"/>
      <c r="AR462" s="17"/>
      <c r="AS462" s="17"/>
      <c r="AT462" s="17"/>
      <c r="AU462" s="17"/>
      <c r="AV462" s="17"/>
      <c r="AW462" s="17"/>
      <c r="AX462" s="17"/>
      <c r="AY462" s="17"/>
      <c r="AZ462" s="17"/>
      <c r="BA462" s="17"/>
      <c r="BB462" s="17"/>
      <c r="BC462" s="17"/>
      <c r="BD462" s="17"/>
      <c r="BE462" s="17"/>
      <c r="BF462" s="17"/>
      <c r="BG462" s="17"/>
      <c r="BH462" s="17"/>
      <c r="BI462" s="17"/>
      <c r="BJ462" s="17"/>
      <c r="BK462" s="17"/>
      <c r="BL462" s="17"/>
      <c r="BM462" s="17"/>
      <c r="BN462" s="17"/>
      <c r="BO462" s="17"/>
      <c r="BP462" s="17"/>
      <c r="BQ462" s="17"/>
      <c r="BR462" s="17"/>
    </row>
    <row r="463" spans="2:70" x14ac:dyDescent="0.35">
      <c r="B463" t="s">
        <v>275</v>
      </c>
      <c r="C463" s="17">
        <v>1.23615084193698E-2</v>
      </c>
      <c r="D463" s="17">
        <v>1.7532024883603298E-2</v>
      </c>
      <c r="E463" s="17">
        <v>6.6688171327863701E-3</v>
      </c>
      <c r="F463" s="17"/>
      <c r="G463" s="17">
        <v>4.41204020376793E-2</v>
      </c>
      <c r="H463" s="17">
        <v>2.2135395306161199E-2</v>
      </c>
      <c r="I463" s="17">
        <v>1.18187667953262E-2</v>
      </c>
      <c r="J463" s="17">
        <v>2.57275749319732E-3</v>
      </c>
      <c r="K463" s="17">
        <v>0</v>
      </c>
      <c r="L463" s="17">
        <v>0</v>
      </c>
      <c r="M463" s="17"/>
      <c r="N463" s="17">
        <v>1.29544552107758E-2</v>
      </c>
      <c r="O463" s="17">
        <v>6.4755284446991503E-3</v>
      </c>
      <c r="P463" s="17">
        <v>2.2057602160847799E-2</v>
      </c>
      <c r="Q463" s="17">
        <v>9.4647961952852005E-3</v>
      </c>
      <c r="R463" s="17"/>
      <c r="S463" s="17">
        <v>2.12456024741185E-2</v>
      </c>
      <c r="T463" s="17">
        <v>3.4271565151752299E-3</v>
      </c>
      <c r="U463" s="17">
        <v>1.72134881353266E-2</v>
      </c>
      <c r="V463" s="17">
        <v>2.5642068733167499E-3</v>
      </c>
      <c r="W463" s="17">
        <v>3.1084344738458499E-3</v>
      </c>
      <c r="X463" s="17">
        <v>1.03134226068718E-2</v>
      </c>
      <c r="Y463" s="17">
        <v>1.7353486445052298E-2</v>
      </c>
      <c r="Z463" s="17">
        <v>1.51986427482585E-2</v>
      </c>
      <c r="AA463" s="17">
        <v>1.2496579767708E-2</v>
      </c>
      <c r="AB463" s="17">
        <v>1.3521381225588399E-2</v>
      </c>
      <c r="AC463" s="17">
        <v>0</v>
      </c>
      <c r="AD463" s="17">
        <v>5.3525385672085701E-2</v>
      </c>
      <c r="AE463" s="17"/>
      <c r="AF463" s="17">
        <v>8.5268446717119001E-3</v>
      </c>
      <c r="AG463" s="17">
        <v>1.3116368212555501E-2</v>
      </c>
      <c r="AH463" s="17">
        <v>1.7210287776411599E-2</v>
      </c>
      <c r="AI463" s="17"/>
      <c r="AJ463" s="17">
        <v>9.1696488089541405E-3</v>
      </c>
      <c r="AK463" s="17">
        <v>1.6351385285502801E-2</v>
      </c>
      <c r="AL463" s="17">
        <v>6.0962237819853398E-3</v>
      </c>
      <c r="AM463" s="17">
        <v>6.2685320843752002E-2</v>
      </c>
      <c r="AN463" s="17">
        <v>1.65902580205957E-3</v>
      </c>
      <c r="AO463" s="17"/>
      <c r="AP463" s="17">
        <v>1.1630252232112399E-2</v>
      </c>
      <c r="AQ463" s="17">
        <v>1.11082835081136E-2</v>
      </c>
      <c r="AR463" s="17">
        <v>2.41974007608135E-2</v>
      </c>
      <c r="AS463" s="17"/>
      <c r="AT463" s="17">
        <v>7.0298585172253302E-3</v>
      </c>
      <c r="AU463" s="17">
        <v>1.3298309634397799E-2</v>
      </c>
      <c r="AV463" s="17">
        <v>1.28066707109075E-2</v>
      </c>
      <c r="AW463" s="17">
        <v>1.71288015028528E-2</v>
      </c>
      <c r="AX463" s="17">
        <v>4.1740124355097698E-2</v>
      </c>
      <c r="AY463" s="17"/>
      <c r="AZ463" s="17">
        <v>6.1353136907661303E-2</v>
      </c>
      <c r="BA463" s="17">
        <v>4.57116195325753E-3</v>
      </c>
      <c r="BB463" s="17">
        <v>3.78540772742199E-3</v>
      </c>
      <c r="BC463" s="17">
        <v>2.6178652461962298E-2</v>
      </c>
      <c r="BD463" s="17">
        <v>1.0812724122493299E-2</v>
      </c>
      <c r="BE463" s="17">
        <v>9.5918394515186207E-3</v>
      </c>
      <c r="BF463" s="17">
        <v>1.45623047329027E-2</v>
      </c>
      <c r="BG463" s="17">
        <v>1.2193824717891899E-2</v>
      </c>
      <c r="BH463" s="17">
        <v>3.7897308497279098E-3</v>
      </c>
      <c r="BI463" s="17">
        <v>0</v>
      </c>
      <c r="BJ463" s="17">
        <v>1.3575491407912E-2</v>
      </c>
      <c r="BK463" s="17">
        <v>1.35077663497101E-2</v>
      </c>
      <c r="BL463" s="17">
        <v>1.6927279665561599E-2</v>
      </c>
      <c r="BM463" s="17">
        <v>1.8665651937530899E-2</v>
      </c>
      <c r="BN463" s="17">
        <v>3.0126343538980999E-2</v>
      </c>
      <c r="BO463" s="17">
        <v>2.2786262696871899E-2</v>
      </c>
      <c r="BP463" s="17"/>
      <c r="BQ463" s="17">
        <v>2.5913370527842702E-2</v>
      </c>
      <c r="BR463" s="17">
        <v>6.0456252663630798E-3</v>
      </c>
    </row>
    <row r="464" spans="2:70" x14ac:dyDescent="0.35">
      <c r="B464" t="s">
        <v>276</v>
      </c>
      <c r="C464" s="17">
        <v>2.8375409932092199E-2</v>
      </c>
      <c r="D464" s="17">
        <v>3.81817956913875E-2</v>
      </c>
      <c r="E464" s="17">
        <v>1.8987939782840999E-2</v>
      </c>
      <c r="F464" s="17"/>
      <c r="G464" s="17">
        <v>8.9133397377756704E-2</v>
      </c>
      <c r="H464" s="17">
        <v>5.4991848405675697E-2</v>
      </c>
      <c r="I464" s="17">
        <v>2.9606746396089598E-2</v>
      </c>
      <c r="J464" s="17">
        <v>7.5419264882082898E-3</v>
      </c>
      <c r="K464" s="17">
        <v>0</v>
      </c>
      <c r="L464" s="17">
        <v>1.32160813219786E-3</v>
      </c>
      <c r="M464" s="17"/>
      <c r="N464" s="17">
        <v>3.42432269286757E-2</v>
      </c>
      <c r="O464" s="17">
        <v>2.0179157681249699E-2</v>
      </c>
      <c r="P464" s="17">
        <v>4.0118688022570202E-2</v>
      </c>
      <c r="Q464" s="17">
        <v>1.82521592679681E-2</v>
      </c>
      <c r="R464" s="17"/>
      <c r="S464" s="17">
        <v>5.7985402272667699E-2</v>
      </c>
      <c r="T464" s="17">
        <v>1.3695827270228E-2</v>
      </c>
      <c r="U464" s="17">
        <v>5.6123254707821204E-3</v>
      </c>
      <c r="V464" s="17">
        <v>2.6833234439433001E-2</v>
      </c>
      <c r="W464" s="17">
        <v>2.5737676907869E-2</v>
      </c>
      <c r="X464" s="17">
        <v>3.4986951632868399E-2</v>
      </c>
      <c r="Y464" s="17">
        <v>1.9912448897235299E-2</v>
      </c>
      <c r="Z464" s="17">
        <v>3.8544762507660799E-2</v>
      </c>
      <c r="AA464" s="17">
        <v>2.3515136549095199E-2</v>
      </c>
      <c r="AB464" s="17">
        <v>2.9513157924955701E-2</v>
      </c>
      <c r="AC464" s="17">
        <v>4.0468604917846603E-2</v>
      </c>
      <c r="AD464" s="17">
        <v>8.6458740008516898E-3</v>
      </c>
      <c r="AE464" s="17"/>
      <c r="AF464" s="17">
        <v>1.41222214533128E-2</v>
      </c>
      <c r="AG464" s="17">
        <v>3.0772078436639899E-2</v>
      </c>
      <c r="AH464" s="17">
        <v>3.0785022324328299E-2</v>
      </c>
      <c r="AI464" s="17"/>
      <c r="AJ464" s="17">
        <v>2.1707448577134299E-2</v>
      </c>
      <c r="AK464" s="17">
        <v>3.9351181836724702E-2</v>
      </c>
      <c r="AL464" s="17">
        <v>2.62255147929315E-2</v>
      </c>
      <c r="AM464" s="17">
        <v>4.8261924598193902E-2</v>
      </c>
      <c r="AN464" s="17">
        <v>2.0930456746321699E-2</v>
      </c>
      <c r="AO464" s="17"/>
      <c r="AP464" s="17">
        <v>3.0963740436655101E-2</v>
      </c>
      <c r="AQ464" s="17">
        <v>3.8165367663865898E-2</v>
      </c>
      <c r="AR464" s="17">
        <v>4.1599974606873098E-2</v>
      </c>
      <c r="AS464" s="17"/>
      <c r="AT464" s="17">
        <v>1.8039551058458302E-2</v>
      </c>
      <c r="AU464" s="17">
        <v>3.0066357989559301E-2</v>
      </c>
      <c r="AV464" s="17">
        <v>3.6535759861384798E-2</v>
      </c>
      <c r="AW464" s="17">
        <v>4.0880367823525998E-2</v>
      </c>
      <c r="AX464" s="17">
        <v>0.109963241373829</v>
      </c>
      <c r="AY464" s="17"/>
      <c r="AZ464" s="17">
        <v>0</v>
      </c>
      <c r="BA464" s="17">
        <v>9.4554596134618606E-3</v>
      </c>
      <c r="BB464" s="17">
        <v>3.0519224572387399E-2</v>
      </c>
      <c r="BC464" s="17">
        <v>3.1732511287647799E-3</v>
      </c>
      <c r="BD464" s="17">
        <v>3.0273598281527501E-2</v>
      </c>
      <c r="BE464" s="17">
        <v>2.4473602381996699E-2</v>
      </c>
      <c r="BF464" s="17">
        <v>4.0922793455384299E-2</v>
      </c>
      <c r="BG464" s="17">
        <v>2.2891749011661799E-2</v>
      </c>
      <c r="BH464" s="17">
        <v>5.34629251997654E-2</v>
      </c>
      <c r="BI464" s="17">
        <v>1.4768977196350799E-2</v>
      </c>
      <c r="BJ464" s="17">
        <v>2.84901697686143E-2</v>
      </c>
      <c r="BK464" s="17">
        <v>1.55347699163936E-2</v>
      </c>
      <c r="BL464" s="17">
        <v>3.04871797448149E-2</v>
      </c>
      <c r="BM464" s="17">
        <v>3.5394296372697497E-2</v>
      </c>
      <c r="BN464" s="17">
        <v>6.2729559902897303E-2</v>
      </c>
      <c r="BO464" s="17">
        <v>7.3078048318331396E-2</v>
      </c>
      <c r="BP464" s="17"/>
      <c r="BQ464" s="17">
        <v>5.3200502552469699E-2</v>
      </c>
      <c r="BR464" s="17">
        <v>1.5576120705128401E-2</v>
      </c>
    </row>
    <row r="465" spans="2:70" x14ac:dyDescent="0.35">
      <c r="B465" t="s">
        <v>277</v>
      </c>
      <c r="C465" s="17">
        <v>4.0579611569175299E-2</v>
      </c>
      <c r="D465" s="17">
        <v>4.6612129242386301E-2</v>
      </c>
      <c r="E465" s="17">
        <v>3.4953353132111897E-2</v>
      </c>
      <c r="F465" s="17"/>
      <c r="G465" s="17">
        <v>9.7357808753761294E-2</v>
      </c>
      <c r="H465" s="17">
        <v>9.6013384521126205E-2</v>
      </c>
      <c r="I465" s="17">
        <v>3.0351333323106602E-2</v>
      </c>
      <c r="J465" s="17">
        <v>1.92380330702379E-2</v>
      </c>
      <c r="K465" s="17">
        <v>1.21300541334767E-2</v>
      </c>
      <c r="L465" s="17">
        <v>2.5641405644322799E-3</v>
      </c>
      <c r="M465" s="17"/>
      <c r="N465" s="17">
        <v>4.7926079720363397E-2</v>
      </c>
      <c r="O465" s="17">
        <v>3.6664650685769698E-2</v>
      </c>
      <c r="P465" s="17">
        <v>4.1968336929304503E-2</v>
      </c>
      <c r="Q465" s="17">
        <v>3.6018526957236098E-2</v>
      </c>
      <c r="R465" s="17"/>
      <c r="S465" s="17">
        <v>6.4421888117266096E-2</v>
      </c>
      <c r="T465" s="17">
        <v>3.4340694980391502E-2</v>
      </c>
      <c r="U465" s="17">
        <v>3.03318221487455E-2</v>
      </c>
      <c r="V465" s="17">
        <v>2.6832690037970001E-2</v>
      </c>
      <c r="W465" s="17">
        <v>4.7715779450427903E-2</v>
      </c>
      <c r="X465" s="17">
        <v>5.0510311510845597E-2</v>
      </c>
      <c r="Y465" s="17">
        <v>3.6552727610827E-2</v>
      </c>
      <c r="Z465" s="17">
        <v>6.1643743063757098E-2</v>
      </c>
      <c r="AA465" s="17">
        <v>3.3613101602720102E-2</v>
      </c>
      <c r="AB465" s="17">
        <v>2.8522627426402099E-2</v>
      </c>
      <c r="AC465" s="17">
        <v>3.0869795824463499E-2</v>
      </c>
      <c r="AD465" s="17">
        <v>3.9070748761620901E-2</v>
      </c>
      <c r="AE465" s="17"/>
      <c r="AF465" s="17">
        <v>2.3299614998117599E-2</v>
      </c>
      <c r="AG465" s="17">
        <v>4.4639806500499798E-2</v>
      </c>
      <c r="AH465" s="17">
        <v>4.5633562528446997E-2</v>
      </c>
      <c r="AI465" s="17"/>
      <c r="AJ465" s="17">
        <v>2.25705868378962E-2</v>
      </c>
      <c r="AK465" s="17">
        <v>5.9210723068756597E-2</v>
      </c>
      <c r="AL465" s="17">
        <v>4.7212868864792701E-2</v>
      </c>
      <c r="AM465" s="17">
        <v>6.8526676854284402E-2</v>
      </c>
      <c r="AN465" s="17">
        <v>4.0792788647464599E-2</v>
      </c>
      <c r="AO465" s="17"/>
      <c r="AP465" s="17">
        <v>3.3942402093407299E-2</v>
      </c>
      <c r="AQ465" s="17">
        <v>5.6636125866118402E-2</v>
      </c>
      <c r="AR465" s="17">
        <v>5.2195983953120001E-2</v>
      </c>
      <c r="AS465" s="17"/>
      <c r="AT465" s="17">
        <v>1.8914050244457199E-2</v>
      </c>
      <c r="AU465" s="17">
        <v>3.1745023888457E-2</v>
      </c>
      <c r="AV465" s="17">
        <v>6.7744410063191804E-2</v>
      </c>
      <c r="AW465" s="17">
        <v>6.3006009321159601E-2</v>
      </c>
      <c r="AX465" s="17">
        <v>9.1568514520671204E-2</v>
      </c>
      <c r="AY465" s="17"/>
      <c r="AZ465" s="17">
        <v>2.61376700070097E-2</v>
      </c>
      <c r="BA465" s="17">
        <v>4.8844310883879097E-2</v>
      </c>
      <c r="BB465" s="17">
        <v>2.1856183972649601E-2</v>
      </c>
      <c r="BC465" s="17">
        <v>2.8467252522994299E-2</v>
      </c>
      <c r="BD465" s="17">
        <v>5.9495091806740202E-2</v>
      </c>
      <c r="BE465" s="17">
        <v>2.91813631970365E-2</v>
      </c>
      <c r="BF465" s="17">
        <v>3.9311530419169599E-2</v>
      </c>
      <c r="BG465" s="17">
        <v>4.9149051138949101E-2</v>
      </c>
      <c r="BH465" s="17">
        <v>2.8349897408278899E-2</v>
      </c>
      <c r="BI465" s="17">
        <v>4.3165836424699802E-2</v>
      </c>
      <c r="BJ465" s="17">
        <v>5.4290191968096299E-2</v>
      </c>
      <c r="BK465" s="17">
        <v>5.1983378185768002E-2</v>
      </c>
      <c r="BL465" s="17">
        <v>2.7536523942940601E-2</v>
      </c>
      <c r="BM465" s="17">
        <v>4.8003610355894698E-2</v>
      </c>
      <c r="BN465" s="17">
        <v>4.1938758819135599E-2</v>
      </c>
      <c r="BO465" s="17">
        <v>7.9707920406951405E-2</v>
      </c>
      <c r="BP465" s="17"/>
      <c r="BQ465" s="17">
        <v>7.0541090665002804E-2</v>
      </c>
      <c r="BR465" s="17">
        <v>2.7459095474567902E-2</v>
      </c>
    </row>
    <row r="466" spans="2:70" x14ac:dyDescent="0.35">
      <c r="B466" t="s">
        <v>278</v>
      </c>
      <c r="C466" s="17">
        <v>8.4494064207539202E-2</v>
      </c>
      <c r="D466" s="17">
        <v>9.4018127272543606E-2</v>
      </c>
      <c r="E466" s="17">
        <v>7.52252932746173E-2</v>
      </c>
      <c r="F466" s="17"/>
      <c r="G466" s="17">
        <v>0.156168517667056</v>
      </c>
      <c r="H466" s="17">
        <v>0.14826039098357599</v>
      </c>
      <c r="I466" s="17">
        <v>0.12057385284918599</v>
      </c>
      <c r="J466" s="17">
        <v>6.0012515017949498E-2</v>
      </c>
      <c r="K466" s="17">
        <v>2.5573363362572401E-2</v>
      </c>
      <c r="L466" s="17">
        <v>1.4935744726959301E-2</v>
      </c>
      <c r="M466" s="17"/>
      <c r="N466" s="17">
        <v>9.9504030355427903E-2</v>
      </c>
      <c r="O466" s="17">
        <v>7.6731077527137301E-2</v>
      </c>
      <c r="P466" s="17">
        <v>9.9316975505853305E-2</v>
      </c>
      <c r="Q466" s="17">
        <v>6.44033048209387E-2</v>
      </c>
      <c r="R466" s="17"/>
      <c r="S466" s="17">
        <v>0.12709868332917801</v>
      </c>
      <c r="T466" s="17">
        <v>9.4509203085769697E-2</v>
      </c>
      <c r="U466" s="17">
        <v>5.1330052920026799E-2</v>
      </c>
      <c r="V466" s="17">
        <v>5.95746484327042E-2</v>
      </c>
      <c r="W466" s="17">
        <v>8.9889529958653597E-2</v>
      </c>
      <c r="X466" s="17">
        <v>7.7403417580745898E-2</v>
      </c>
      <c r="Y466" s="17">
        <v>6.4208541901922794E-2</v>
      </c>
      <c r="Z466" s="17">
        <v>8.5396543401549396E-2</v>
      </c>
      <c r="AA466" s="17">
        <v>8.1671243057692605E-2</v>
      </c>
      <c r="AB466" s="17">
        <v>6.5090091566062103E-2</v>
      </c>
      <c r="AC466" s="17">
        <v>7.3176229562423506E-2</v>
      </c>
      <c r="AD466" s="17">
        <v>0.15455837505158301</v>
      </c>
      <c r="AE466" s="17"/>
      <c r="AF466" s="17">
        <v>6.2689482029712501E-2</v>
      </c>
      <c r="AG466" s="17">
        <v>8.8733312712665199E-2</v>
      </c>
      <c r="AH466" s="17">
        <v>8.8429663624866206E-2</v>
      </c>
      <c r="AI466" s="17"/>
      <c r="AJ466" s="17">
        <v>6.3570266632333602E-2</v>
      </c>
      <c r="AK466" s="17">
        <v>0.10273460600854201</v>
      </c>
      <c r="AL466" s="17">
        <v>8.1862487935254802E-2</v>
      </c>
      <c r="AM466" s="17">
        <v>9.3026248277957399E-2</v>
      </c>
      <c r="AN466" s="17">
        <v>7.8304977596124495E-2</v>
      </c>
      <c r="AO466" s="17"/>
      <c r="AP466" s="17">
        <v>8.9924513441195203E-2</v>
      </c>
      <c r="AQ466" s="17">
        <v>9.79015863336474E-2</v>
      </c>
      <c r="AR466" s="17">
        <v>0.10541077599078701</v>
      </c>
      <c r="AS466" s="17"/>
      <c r="AT466" s="17">
        <v>4.3846764719198003E-2</v>
      </c>
      <c r="AU466" s="17">
        <v>7.5476458566454699E-2</v>
      </c>
      <c r="AV466" s="17">
        <v>0.11795974538335</v>
      </c>
      <c r="AW466" s="17">
        <v>0.13152766290790599</v>
      </c>
      <c r="AX466" s="17">
        <v>0.19474525399675499</v>
      </c>
      <c r="AY466" s="17"/>
      <c r="AZ466" s="17">
        <v>0.10926242194597</v>
      </c>
      <c r="BA466" s="17">
        <v>8.7027558051785303E-2</v>
      </c>
      <c r="BB466" s="17">
        <v>4.1030410139577901E-2</v>
      </c>
      <c r="BC466" s="17">
        <v>7.8753332452907499E-2</v>
      </c>
      <c r="BD466" s="17">
        <v>5.33836135956932E-2</v>
      </c>
      <c r="BE466" s="17">
        <v>7.1825161659983205E-2</v>
      </c>
      <c r="BF466" s="17">
        <v>8.3320558561404495E-2</v>
      </c>
      <c r="BG466" s="17">
        <v>9.7527529616100297E-2</v>
      </c>
      <c r="BH466" s="17">
        <v>0.129699995004525</v>
      </c>
      <c r="BI466" s="17">
        <v>6.7787452377270199E-2</v>
      </c>
      <c r="BJ466" s="17">
        <v>9.5686833406898694E-2</v>
      </c>
      <c r="BK466" s="17">
        <v>0.122703821249489</v>
      </c>
      <c r="BL466" s="17">
        <v>9.7360166856546096E-2</v>
      </c>
      <c r="BM466" s="17">
        <v>7.7243453305229595E-2</v>
      </c>
      <c r="BN466" s="17">
        <v>0.158497698851152</v>
      </c>
      <c r="BO466" s="17">
        <v>0.100799593610786</v>
      </c>
      <c r="BP466" s="17"/>
      <c r="BQ466" s="17">
        <v>0.13491843594740199</v>
      </c>
      <c r="BR466" s="17">
        <v>6.0492226749192197E-2</v>
      </c>
    </row>
    <row r="467" spans="2:70" x14ac:dyDescent="0.35">
      <c r="B467" t="s">
        <v>279</v>
      </c>
      <c r="C467" s="17">
        <v>0.225405114532369</v>
      </c>
      <c r="D467" s="17">
        <v>0.22174624601087201</v>
      </c>
      <c r="E467" s="17">
        <v>0.22897917712034299</v>
      </c>
      <c r="F467" s="17"/>
      <c r="G467" s="17">
        <v>0.261151085662229</v>
      </c>
      <c r="H467" s="17">
        <v>0.28583000602844599</v>
      </c>
      <c r="I467" s="17">
        <v>0.28724621402501599</v>
      </c>
      <c r="J467" s="17">
        <v>0.229951269199002</v>
      </c>
      <c r="K467" s="17">
        <v>0.18367754061875899</v>
      </c>
      <c r="L467" s="17">
        <v>0.126181211485144</v>
      </c>
      <c r="M467" s="17"/>
      <c r="N467" s="17">
        <v>0.28751323093354803</v>
      </c>
      <c r="O467" s="17">
        <v>0.229055035565875</v>
      </c>
      <c r="P467" s="17">
        <v>0.19173023930125599</v>
      </c>
      <c r="Q467" s="17">
        <v>0.18710023755758401</v>
      </c>
      <c r="R467" s="17"/>
      <c r="S467" s="17">
        <v>0.28718083813770201</v>
      </c>
      <c r="T467" s="17">
        <v>0.19823787182046501</v>
      </c>
      <c r="U467" s="17">
        <v>0.21194290224342899</v>
      </c>
      <c r="V467" s="17">
        <v>0.22894876616749901</v>
      </c>
      <c r="W467" s="17">
        <v>0.16816909528867999</v>
      </c>
      <c r="X467" s="17">
        <v>0.214824050376028</v>
      </c>
      <c r="Y467" s="17">
        <v>0.216263292270791</v>
      </c>
      <c r="Z467" s="17">
        <v>0.15774508625149</v>
      </c>
      <c r="AA467" s="17">
        <v>0.24102313154014299</v>
      </c>
      <c r="AB467" s="17">
        <v>0.221193455878199</v>
      </c>
      <c r="AC467" s="17">
        <v>0.23774290443843599</v>
      </c>
      <c r="AD467" s="17">
        <v>0.294768043532873</v>
      </c>
      <c r="AE467" s="17"/>
      <c r="AF467" s="17">
        <v>0.185396599512617</v>
      </c>
      <c r="AG467" s="17">
        <v>0.25060626646041201</v>
      </c>
      <c r="AH467" s="17">
        <v>0.228992423357542</v>
      </c>
      <c r="AI467" s="17"/>
      <c r="AJ467" s="17">
        <v>0.199768811094408</v>
      </c>
      <c r="AK467" s="17">
        <v>0.26529518683641501</v>
      </c>
      <c r="AL467" s="17">
        <v>0.16692324612126799</v>
      </c>
      <c r="AM467" s="17">
        <v>0.22273849751344599</v>
      </c>
      <c r="AN467" s="17">
        <v>0.194703672689648</v>
      </c>
      <c r="AO467" s="17"/>
      <c r="AP467" s="17">
        <v>0.20869925688274399</v>
      </c>
      <c r="AQ467" s="17">
        <v>0.259206656354454</v>
      </c>
      <c r="AR467" s="17">
        <v>0.18578827889726901</v>
      </c>
      <c r="AS467" s="17"/>
      <c r="AT467" s="17">
        <v>0.15233757998109801</v>
      </c>
      <c r="AU467" s="17">
        <v>0.23534684105978801</v>
      </c>
      <c r="AV467" s="17">
        <v>0.26694566587493601</v>
      </c>
      <c r="AW467" s="17">
        <v>0.305586462558608</v>
      </c>
      <c r="AX467" s="17">
        <v>0.16496942251316199</v>
      </c>
      <c r="AY467" s="17"/>
      <c r="AZ467" s="17">
        <v>0.210188217961156</v>
      </c>
      <c r="BA467" s="17">
        <v>0.142209878369979</v>
      </c>
      <c r="BB467" s="17">
        <v>0.178153292904212</v>
      </c>
      <c r="BC467" s="17">
        <v>0.13667993274131701</v>
      </c>
      <c r="BD467" s="17">
        <v>0.181886173483644</v>
      </c>
      <c r="BE467" s="17">
        <v>0.18609898086165499</v>
      </c>
      <c r="BF467" s="17">
        <v>0.20136726689162199</v>
      </c>
      <c r="BG467" s="17">
        <v>0.22198358879885399</v>
      </c>
      <c r="BH467" s="17">
        <v>0.21573667181470299</v>
      </c>
      <c r="BI467" s="17">
        <v>0.268224288367645</v>
      </c>
      <c r="BJ467" s="17">
        <v>0.26704672026705101</v>
      </c>
      <c r="BK467" s="17">
        <v>0.28585200761162799</v>
      </c>
      <c r="BL467" s="17">
        <v>0.36334584200762399</v>
      </c>
      <c r="BM467" s="17">
        <v>0.37610177988566801</v>
      </c>
      <c r="BN467" s="17">
        <v>0.27305362911152897</v>
      </c>
      <c r="BO467" s="17">
        <v>0.34578344141829498</v>
      </c>
      <c r="BP467" s="17"/>
      <c r="BQ467" s="17">
        <v>0.25780480166526498</v>
      </c>
      <c r="BR467" s="17">
        <v>0.20934278054282601</v>
      </c>
    </row>
    <row r="468" spans="2:70" x14ac:dyDescent="0.35">
      <c r="B468" t="s">
        <v>280</v>
      </c>
      <c r="C468" s="17">
        <v>0.15251592275332301</v>
      </c>
      <c r="D468" s="17">
        <v>0.16354071355142699</v>
      </c>
      <c r="E468" s="17">
        <v>0.14226690066015801</v>
      </c>
      <c r="F468" s="17"/>
      <c r="G468" s="17">
        <v>9.8447843416630404E-2</v>
      </c>
      <c r="H468" s="17">
        <v>7.5807502105830496E-2</v>
      </c>
      <c r="I468" s="17">
        <v>0.15376894279087</v>
      </c>
      <c r="J468" s="17">
        <v>0.183001607016642</v>
      </c>
      <c r="K468" s="17">
        <v>0.17569112385933999</v>
      </c>
      <c r="L468" s="17">
        <v>0.20942047212689299</v>
      </c>
      <c r="M468" s="17"/>
      <c r="N468" s="17">
        <v>0.15851728717982699</v>
      </c>
      <c r="O468" s="17">
        <v>0.160014354960447</v>
      </c>
      <c r="P468" s="17">
        <v>0.16419511872381301</v>
      </c>
      <c r="Q468" s="17">
        <v>0.12716781877560501</v>
      </c>
      <c r="R468" s="17"/>
      <c r="S468" s="17">
        <v>0.13523618759710701</v>
      </c>
      <c r="T468" s="17">
        <v>0.16159540705895301</v>
      </c>
      <c r="U468" s="17">
        <v>0.166820724736433</v>
      </c>
      <c r="V468" s="17">
        <v>0.179725454109157</v>
      </c>
      <c r="W468" s="17">
        <v>0.144956950703265</v>
      </c>
      <c r="X468" s="17">
        <v>0.16446484852976201</v>
      </c>
      <c r="Y468" s="17">
        <v>0.14920943136426101</v>
      </c>
      <c r="Z468" s="17">
        <v>0.17664408653311001</v>
      </c>
      <c r="AA468" s="17">
        <v>0.135792945250299</v>
      </c>
      <c r="AB468" s="17">
        <v>0.14748691135571401</v>
      </c>
      <c r="AC468" s="17">
        <v>0.13881478717585999</v>
      </c>
      <c r="AD468" s="17">
        <v>0.13179029763072</v>
      </c>
      <c r="AE468" s="17"/>
      <c r="AF468" s="17">
        <v>0.17463591925504199</v>
      </c>
      <c r="AG468" s="17">
        <v>0.153071170772378</v>
      </c>
      <c r="AH468" s="17">
        <v>0.11962606772830001</v>
      </c>
      <c r="AI468" s="17"/>
      <c r="AJ468" s="17">
        <v>0.18622536230209599</v>
      </c>
      <c r="AK468" s="17">
        <v>0.139783493827564</v>
      </c>
      <c r="AL468" s="17">
        <v>0.16389476695560001</v>
      </c>
      <c r="AM468" s="17">
        <v>8.7719013791341297E-2</v>
      </c>
      <c r="AN468" s="17">
        <v>0.114278322618474</v>
      </c>
      <c r="AO468" s="17"/>
      <c r="AP468" s="17">
        <v>0.178799960210616</v>
      </c>
      <c r="AQ468" s="17">
        <v>0.15603743054303801</v>
      </c>
      <c r="AR468" s="17">
        <v>0.14622999175896401</v>
      </c>
      <c r="AS468" s="17"/>
      <c r="AT468" s="17">
        <v>0.176999265920391</v>
      </c>
      <c r="AU468" s="17">
        <v>0.15127801439746499</v>
      </c>
      <c r="AV468" s="17">
        <v>0.124536998224041</v>
      </c>
      <c r="AW468" s="17">
        <v>0.15826235444678499</v>
      </c>
      <c r="AX468" s="17">
        <v>0.14058511882876601</v>
      </c>
      <c r="AY468" s="17"/>
      <c r="AZ468" s="17">
        <v>0.121171116232431</v>
      </c>
      <c r="BA468" s="17">
        <v>8.4926586382929103E-2</v>
      </c>
      <c r="BB468" s="17">
        <v>0.14489743817137599</v>
      </c>
      <c r="BC468" s="17">
        <v>0.142329107221361</v>
      </c>
      <c r="BD468" s="17">
        <v>0.13188858787025001</v>
      </c>
      <c r="BE468" s="17">
        <v>0.16070669293575501</v>
      </c>
      <c r="BF468" s="17">
        <v>0.17604303396552101</v>
      </c>
      <c r="BG468" s="17">
        <v>0.14925808594864201</v>
      </c>
      <c r="BH468" s="17">
        <v>0.15511306338227199</v>
      </c>
      <c r="BI468" s="17">
        <v>0.170704312230304</v>
      </c>
      <c r="BJ468" s="17">
        <v>0.17558174050288</v>
      </c>
      <c r="BK468" s="17">
        <v>0.19572403256326601</v>
      </c>
      <c r="BL468" s="17">
        <v>0.131806439575544</v>
      </c>
      <c r="BM468" s="17">
        <v>0.21190832236840901</v>
      </c>
      <c r="BN468" s="17">
        <v>0.16123452871465399</v>
      </c>
      <c r="BO468" s="17">
        <v>0.13949794428982101</v>
      </c>
      <c r="BP468" s="17"/>
      <c r="BQ468" s="17">
        <v>0.14045411307639699</v>
      </c>
      <c r="BR468" s="17">
        <v>0.15718051204038899</v>
      </c>
    </row>
    <row r="469" spans="2:70" x14ac:dyDescent="0.35">
      <c r="B469" t="s">
        <v>281</v>
      </c>
      <c r="C469" s="17">
        <v>0.26406520400692202</v>
      </c>
      <c r="D469" s="17">
        <v>0.24163523056231401</v>
      </c>
      <c r="E469" s="17">
        <v>0.28634438437466597</v>
      </c>
      <c r="F469" s="17"/>
      <c r="G469" s="17">
        <v>0.115659541602567</v>
      </c>
      <c r="H469" s="17">
        <v>0.17449147998217299</v>
      </c>
      <c r="I469" s="17">
        <v>0.24965893999931299</v>
      </c>
      <c r="J469" s="17">
        <v>0.30171772824300003</v>
      </c>
      <c r="K469" s="17">
        <v>0.32152768236404899</v>
      </c>
      <c r="L469" s="17">
        <v>0.37819361245684902</v>
      </c>
      <c r="M469" s="17"/>
      <c r="N469" s="17">
        <v>0.225746665373945</v>
      </c>
      <c r="O469" s="17">
        <v>0.28455741420793201</v>
      </c>
      <c r="P469" s="17">
        <v>0.27611427958111001</v>
      </c>
      <c r="Q469" s="17">
        <v>0.27303239589223799</v>
      </c>
      <c r="R469" s="17"/>
      <c r="S469" s="17">
        <v>0.16367008038283901</v>
      </c>
      <c r="T469" s="17">
        <v>0.28443345701495898</v>
      </c>
      <c r="U469" s="17">
        <v>0.29976673839291301</v>
      </c>
      <c r="V469" s="17">
        <v>0.29721434240386302</v>
      </c>
      <c r="W469" s="17">
        <v>0.32434033636183401</v>
      </c>
      <c r="X469" s="17">
        <v>0.25762722384777897</v>
      </c>
      <c r="Y469" s="17">
        <v>0.28272623416964199</v>
      </c>
      <c r="Z469" s="17">
        <v>0.25842934380795901</v>
      </c>
      <c r="AA469" s="17">
        <v>0.295847863775968</v>
      </c>
      <c r="AB469" s="17">
        <v>0.26076215971857403</v>
      </c>
      <c r="AC469" s="17">
        <v>0.28148716171169103</v>
      </c>
      <c r="AD469" s="17">
        <v>0.150157859645415</v>
      </c>
      <c r="AE469" s="17"/>
      <c r="AF469" s="17">
        <v>0.305446816266911</v>
      </c>
      <c r="AG469" s="17">
        <v>0.26056169251466599</v>
      </c>
      <c r="AH469" s="17">
        <v>0.231669627814861</v>
      </c>
      <c r="AI469" s="17"/>
      <c r="AJ469" s="17">
        <v>0.29267111847025901</v>
      </c>
      <c r="AK469" s="17">
        <v>0.23923554764424701</v>
      </c>
      <c r="AL469" s="17">
        <v>0.302310730208941</v>
      </c>
      <c r="AM469" s="17">
        <v>0.26183093375266903</v>
      </c>
      <c r="AN469" s="17">
        <v>0.26476466159887602</v>
      </c>
      <c r="AO469" s="17"/>
      <c r="AP469" s="17">
        <v>0.26778006196878401</v>
      </c>
      <c r="AQ469" s="17">
        <v>0.234834340028133</v>
      </c>
      <c r="AR469" s="17">
        <v>0.27249472699099803</v>
      </c>
      <c r="AS469" s="17"/>
      <c r="AT469" s="17">
        <v>0.318037139913593</v>
      </c>
      <c r="AU469" s="17">
        <v>0.26358612967662098</v>
      </c>
      <c r="AV469" s="17">
        <v>0.23320322433478899</v>
      </c>
      <c r="AW469" s="17">
        <v>0.165993824523368</v>
      </c>
      <c r="AX469" s="17">
        <v>0.176661222370359</v>
      </c>
      <c r="AY469" s="17"/>
      <c r="AZ469" s="17">
        <v>8.17255792472803E-2</v>
      </c>
      <c r="BA469" s="17">
        <v>0.224789373810028</v>
      </c>
      <c r="BB469" s="17">
        <v>0.339869782994073</v>
      </c>
      <c r="BC469" s="17">
        <v>0.34577317217593301</v>
      </c>
      <c r="BD469" s="17">
        <v>0.28355903447510999</v>
      </c>
      <c r="BE469" s="17">
        <v>0.32276123869503198</v>
      </c>
      <c r="BF469" s="17">
        <v>0.28149211511772099</v>
      </c>
      <c r="BG469" s="17">
        <v>0.28564655856916299</v>
      </c>
      <c r="BH469" s="17">
        <v>0.221767006816254</v>
      </c>
      <c r="BI469" s="17">
        <v>0.27910661745851201</v>
      </c>
      <c r="BJ469" s="17">
        <v>0.19902070471181199</v>
      </c>
      <c r="BK469" s="17">
        <v>0.225677010913129</v>
      </c>
      <c r="BL469" s="17">
        <v>0.21346669803066901</v>
      </c>
      <c r="BM469" s="17">
        <v>0.14059459695432699</v>
      </c>
      <c r="BN469" s="17">
        <v>0.20869812957355399</v>
      </c>
      <c r="BO469" s="17">
        <v>0.135907741681698</v>
      </c>
      <c r="BP469" s="17"/>
      <c r="BQ469" s="17">
        <v>0.20972203931042799</v>
      </c>
      <c r="BR469" s="17">
        <v>0.292778384393444</v>
      </c>
    </row>
    <row r="470" spans="2:70" x14ac:dyDescent="0.35">
      <c r="B470" t="s">
        <v>282</v>
      </c>
      <c r="C470" s="17">
        <v>0.180980573052551</v>
      </c>
      <c r="D470" s="17">
        <v>0.16409010713494199</v>
      </c>
      <c r="E470" s="17">
        <v>0.19666619037866101</v>
      </c>
      <c r="F470" s="17"/>
      <c r="G470" s="17">
        <v>0.11193057557863199</v>
      </c>
      <c r="H470" s="17">
        <v>0.127243963454266</v>
      </c>
      <c r="I470" s="17">
        <v>0.104679744618132</v>
      </c>
      <c r="J470" s="17">
        <v>0.19425751104946301</v>
      </c>
      <c r="K470" s="17">
        <v>0.27472254430057202</v>
      </c>
      <c r="L470" s="17">
        <v>0.25932507243497899</v>
      </c>
      <c r="M470" s="17"/>
      <c r="N470" s="17">
        <v>0.13026999645432599</v>
      </c>
      <c r="O470" s="17">
        <v>0.177091449400997</v>
      </c>
      <c r="P470" s="17">
        <v>0.15288802399756499</v>
      </c>
      <c r="Q470" s="17">
        <v>0.26293555433851601</v>
      </c>
      <c r="R470" s="17"/>
      <c r="S470" s="17">
        <v>0.13114785097203899</v>
      </c>
      <c r="T470" s="17">
        <v>0.19918008101878901</v>
      </c>
      <c r="U470" s="17">
        <v>0.20839446471117801</v>
      </c>
      <c r="V470" s="17">
        <v>0.17159592518005001</v>
      </c>
      <c r="W470" s="17">
        <v>0.18668335590205801</v>
      </c>
      <c r="X470" s="17">
        <v>0.17307722894402999</v>
      </c>
      <c r="Y470" s="17">
        <v>0.20818081021429399</v>
      </c>
      <c r="Z470" s="17">
        <v>0.206397791686215</v>
      </c>
      <c r="AA470" s="17">
        <v>0.16112478856596499</v>
      </c>
      <c r="AB470" s="17">
        <v>0.21573022925641799</v>
      </c>
      <c r="AC470" s="17">
        <v>0.191676989168276</v>
      </c>
      <c r="AD470" s="17">
        <v>0.144368868592049</v>
      </c>
      <c r="AE470" s="17"/>
      <c r="AF470" s="17">
        <v>0.217953318278784</v>
      </c>
      <c r="AG470" s="17">
        <v>0.15125810153809599</v>
      </c>
      <c r="AH470" s="17">
        <v>0.21505538928180401</v>
      </c>
      <c r="AI470" s="17"/>
      <c r="AJ470" s="17">
        <v>0.196349141576518</v>
      </c>
      <c r="AK470" s="17">
        <v>0.130640550801362</v>
      </c>
      <c r="AL470" s="17">
        <v>0.205474161339226</v>
      </c>
      <c r="AM470" s="17">
        <v>0.15521138436835599</v>
      </c>
      <c r="AN470" s="17">
        <v>0.259550530088269</v>
      </c>
      <c r="AO470" s="17"/>
      <c r="AP470" s="17">
        <v>0.17206405069512601</v>
      </c>
      <c r="AQ470" s="17">
        <v>0.13927073855653699</v>
      </c>
      <c r="AR470" s="17">
        <v>0.163991099591318</v>
      </c>
      <c r="AS470" s="17"/>
      <c r="AT470" s="17">
        <v>0.24500907960833401</v>
      </c>
      <c r="AU470" s="17">
        <v>0.18801696909881499</v>
      </c>
      <c r="AV470" s="17">
        <v>0.13732309939928999</v>
      </c>
      <c r="AW470" s="17">
        <v>0.108002358884522</v>
      </c>
      <c r="AX470" s="17">
        <v>6.4072719069473802E-2</v>
      </c>
      <c r="AY470" s="17"/>
      <c r="AZ470" s="17">
        <v>0.32338767643909</v>
      </c>
      <c r="BA470" s="17">
        <v>0.387434995956286</v>
      </c>
      <c r="BB470" s="17">
        <v>0.23114620864442201</v>
      </c>
      <c r="BC470" s="17">
        <v>0.22404329723522001</v>
      </c>
      <c r="BD470" s="17">
        <v>0.235238953588262</v>
      </c>
      <c r="BE470" s="17">
        <v>0.185135239508155</v>
      </c>
      <c r="BF470" s="17">
        <v>0.158019078376644</v>
      </c>
      <c r="BG470" s="17">
        <v>0.151552521828477</v>
      </c>
      <c r="BH470" s="17">
        <v>0.17874382853995899</v>
      </c>
      <c r="BI470" s="17">
        <v>0.14238878010417599</v>
      </c>
      <c r="BJ470" s="17">
        <v>0.15423610960718401</v>
      </c>
      <c r="BK470" s="17">
        <v>8.9017213210615703E-2</v>
      </c>
      <c r="BL470" s="17">
        <v>0.111048093977536</v>
      </c>
      <c r="BM470" s="17">
        <v>9.20882888202426E-2</v>
      </c>
      <c r="BN470" s="17">
        <v>6.3721351488095601E-2</v>
      </c>
      <c r="BO470" s="17">
        <v>9.5957941125495494E-2</v>
      </c>
      <c r="BP470" s="17"/>
      <c r="BQ470" s="17">
        <v>0.103153420820422</v>
      </c>
      <c r="BR470" s="17">
        <v>0.21878813417364301</v>
      </c>
    </row>
    <row r="471" spans="2:70" x14ac:dyDescent="0.35">
      <c r="B471" t="s">
        <v>129</v>
      </c>
      <c r="C471" s="17">
        <v>1.1222591526657499E-2</v>
      </c>
      <c r="D471" s="17">
        <v>1.2643625650524E-2</v>
      </c>
      <c r="E471" s="17">
        <v>9.9079441438152897E-3</v>
      </c>
      <c r="F471" s="17"/>
      <c r="G471" s="17">
        <v>2.6030827903688498E-2</v>
      </c>
      <c r="H471" s="17">
        <v>1.5226029212744499E-2</v>
      </c>
      <c r="I471" s="17">
        <v>1.22954592029612E-2</v>
      </c>
      <c r="J471" s="17">
        <v>1.7066524223002201E-3</v>
      </c>
      <c r="K471" s="17">
        <v>6.67769136123097E-3</v>
      </c>
      <c r="L471" s="17">
        <v>8.0581380725450007E-3</v>
      </c>
      <c r="M471" s="17"/>
      <c r="N471" s="17">
        <v>3.3250278431112201E-3</v>
      </c>
      <c r="O471" s="17">
        <v>9.2313315258927796E-3</v>
      </c>
      <c r="P471" s="17">
        <v>1.1610735777680301E-2</v>
      </c>
      <c r="Q471" s="17">
        <v>2.1625206194628498E-2</v>
      </c>
      <c r="R471" s="17"/>
      <c r="S471" s="17">
        <v>1.2013466717081899E-2</v>
      </c>
      <c r="T471" s="17">
        <v>1.05803012352697E-2</v>
      </c>
      <c r="U471" s="17">
        <v>8.5874812411650195E-3</v>
      </c>
      <c r="V471" s="17">
        <v>6.7107323560064904E-3</v>
      </c>
      <c r="W471" s="17">
        <v>9.3988409533671997E-3</v>
      </c>
      <c r="X471" s="17">
        <v>1.67925449710686E-2</v>
      </c>
      <c r="Y471" s="17">
        <v>5.5930271259754102E-3</v>
      </c>
      <c r="Z471" s="17">
        <v>0</v>
      </c>
      <c r="AA471" s="17">
        <v>1.4915209890409099E-2</v>
      </c>
      <c r="AB471" s="17">
        <v>1.8179985648086799E-2</v>
      </c>
      <c r="AC471" s="17">
        <v>5.76352720100366E-3</v>
      </c>
      <c r="AD471" s="17">
        <v>2.3114547112801299E-2</v>
      </c>
      <c r="AE471" s="17"/>
      <c r="AF471" s="17">
        <v>7.9291835337913993E-3</v>
      </c>
      <c r="AG471" s="17">
        <v>7.2412028520882597E-3</v>
      </c>
      <c r="AH471" s="17">
        <v>2.25979555634401E-2</v>
      </c>
      <c r="AI471" s="17"/>
      <c r="AJ471" s="17">
        <v>7.9676157004001207E-3</v>
      </c>
      <c r="AK471" s="17">
        <v>7.3973246908854897E-3</v>
      </c>
      <c r="AL471" s="17">
        <v>0</v>
      </c>
      <c r="AM471" s="17">
        <v>0</v>
      </c>
      <c r="AN471" s="17">
        <v>2.5015564212762E-2</v>
      </c>
      <c r="AO471" s="17"/>
      <c r="AP471" s="17">
        <v>6.1957620393606498E-3</v>
      </c>
      <c r="AQ471" s="17">
        <v>6.8394711460928598E-3</v>
      </c>
      <c r="AR471" s="17">
        <v>8.0917674498570003E-3</v>
      </c>
      <c r="AS471" s="17"/>
      <c r="AT471" s="17">
        <v>1.9786710037246601E-2</v>
      </c>
      <c r="AU471" s="17">
        <v>1.1185895688441101E-2</v>
      </c>
      <c r="AV471" s="17">
        <v>2.9444261481083602E-3</v>
      </c>
      <c r="AW471" s="17">
        <v>9.6121580312715903E-3</v>
      </c>
      <c r="AX471" s="17">
        <v>1.5694382971886699E-2</v>
      </c>
      <c r="AY471" s="17"/>
      <c r="AZ471" s="17">
        <v>6.6774181259401794E-2</v>
      </c>
      <c r="BA471" s="17">
        <v>1.0740674978394199E-2</v>
      </c>
      <c r="BB471" s="17">
        <v>8.7420508738798707E-3</v>
      </c>
      <c r="BC471" s="17">
        <v>1.4602002059538899E-2</v>
      </c>
      <c r="BD471" s="17">
        <v>1.34622227762797E-2</v>
      </c>
      <c r="BE471" s="17">
        <v>1.02258813088667E-2</v>
      </c>
      <c r="BF471" s="17">
        <v>4.9613184796305299E-3</v>
      </c>
      <c r="BG471" s="17">
        <v>9.7970903702610697E-3</v>
      </c>
      <c r="BH471" s="17">
        <v>1.33368809845151E-2</v>
      </c>
      <c r="BI471" s="17">
        <v>1.3853735841042601E-2</v>
      </c>
      <c r="BJ471" s="17">
        <v>1.2072038359552201E-2</v>
      </c>
      <c r="BK471" s="17">
        <v>0</v>
      </c>
      <c r="BL471" s="17">
        <v>8.0217761987640204E-3</v>
      </c>
      <c r="BM471" s="17">
        <v>0</v>
      </c>
      <c r="BN471" s="17">
        <v>0</v>
      </c>
      <c r="BO471" s="17">
        <v>6.4811064517501602E-3</v>
      </c>
      <c r="BP471" s="17"/>
      <c r="BQ471" s="17">
        <v>4.2922254347699399E-3</v>
      </c>
      <c r="BR471" s="17">
        <v>1.23371206544458E-2</v>
      </c>
    </row>
    <row r="472" spans="2:70" x14ac:dyDescent="0.35">
      <c r="C472" s="17"/>
      <c r="D472" s="17"/>
      <c r="E472" s="17"/>
      <c r="F472" s="17"/>
      <c r="G472" s="17"/>
      <c r="H472" s="17"/>
      <c r="I472" s="17"/>
      <c r="J472" s="17"/>
      <c r="K472" s="17"/>
      <c r="L472" s="17"/>
      <c r="M472" s="17"/>
      <c r="N472" s="17"/>
      <c r="O472" s="17"/>
      <c r="P472" s="17"/>
      <c r="Q472" s="17"/>
      <c r="R472" s="17"/>
      <c r="S472" s="17"/>
      <c r="T472" s="17"/>
      <c r="U472" s="17"/>
      <c r="V472" s="17"/>
      <c r="W472" s="17"/>
      <c r="X472" s="17"/>
      <c r="Y472" s="17"/>
      <c r="Z472" s="17"/>
      <c r="AA472" s="17"/>
      <c r="AB472" s="17"/>
      <c r="AC472" s="17"/>
      <c r="AD472" s="17"/>
      <c r="AE472" s="17"/>
      <c r="AF472" s="17"/>
      <c r="AG472" s="17"/>
      <c r="AH472" s="17"/>
      <c r="AI472" s="17"/>
      <c r="AJ472" s="17"/>
      <c r="AK472" s="17"/>
      <c r="AL472" s="17"/>
      <c r="AM472" s="17"/>
      <c r="AN472" s="17"/>
      <c r="AO472" s="17"/>
      <c r="AP472" s="17"/>
      <c r="AQ472" s="17"/>
      <c r="AR472" s="17"/>
      <c r="AS472" s="17"/>
      <c r="AT472" s="17"/>
      <c r="AU472" s="17"/>
      <c r="AV472" s="17"/>
      <c r="AW472" s="17"/>
      <c r="AX472" s="17"/>
      <c r="AY472" s="17"/>
      <c r="AZ472" s="17"/>
      <c r="BA472" s="17"/>
      <c r="BB472" s="17"/>
      <c r="BC472" s="17"/>
      <c r="BD472" s="17"/>
      <c r="BE472" s="17"/>
      <c r="BF472" s="17"/>
      <c r="BG472" s="17"/>
      <c r="BH472" s="17"/>
      <c r="BI472" s="17"/>
      <c r="BJ472" s="17"/>
      <c r="BK472" s="17"/>
      <c r="BL472" s="17"/>
      <c r="BM472" s="17"/>
      <c r="BN472" s="17"/>
      <c r="BO472" s="17"/>
      <c r="BP472" s="17"/>
      <c r="BQ472" s="17"/>
      <c r="BR472" s="17"/>
    </row>
    <row r="473" spans="2:70" x14ac:dyDescent="0.35">
      <c r="B473" s="6" t="s">
        <v>289</v>
      </c>
      <c r="C473" s="17"/>
      <c r="D473" s="17"/>
      <c r="E473" s="17"/>
      <c r="F473" s="17"/>
      <c r="G473" s="17"/>
      <c r="H473" s="17"/>
      <c r="I473" s="17"/>
      <c r="J473" s="17"/>
      <c r="K473" s="17"/>
      <c r="L473" s="17"/>
      <c r="M473" s="17"/>
      <c r="N473" s="17"/>
      <c r="O473" s="17"/>
      <c r="P473" s="17"/>
      <c r="Q473" s="17"/>
      <c r="R473" s="17"/>
      <c r="S473" s="17"/>
      <c r="T473" s="17"/>
      <c r="U473" s="17"/>
      <c r="V473" s="17"/>
      <c r="W473" s="17"/>
      <c r="X473" s="17"/>
      <c r="Y473" s="17"/>
      <c r="Z473" s="17"/>
      <c r="AA473" s="17"/>
      <c r="AB473" s="17"/>
      <c r="AC473" s="17"/>
      <c r="AD473" s="17"/>
      <c r="AE473" s="17"/>
      <c r="AF473" s="17"/>
      <c r="AG473" s="17"/>
      <c r="AH473" s="17"/>
      <c r="AI473" s="17"/>
      <c r="AJ473" s="17"/>
      <c r="AK473" s="17"/>
      <c r="AL473" s="17"/>
      <c r="AM473" s="17"/>
      <c r="AN473" s="17"/>
      <c r="AO473" s="17"/>
      <c r="AP473" s="17"/>
      <c r="AQ473" s="17"/>
      <c r="AR473" s="17"/>
      <c r="AS473" s="17"/>
      <c r="AT473" s="17"/>
      <c r="AU473" s="17"/>
      <c r="AV473" s="17"/>
      <c r="AW473" s="17"/>
      <c r="AX473" s="17"/>
      <c r="AY473" s="17"/>
      <c r="AZ473" s="17"/>
      <c r="BA473" s="17"/>
      <c r="BB473" s="17"/>
      <c r="BC473" s="17"/>
      <c r="BD473" s="17"/>
      <c r="BE473" s="17"/>
      <c r="BF473" s="17"/>
      <c r="BG473" s="17"/>
      <c r="BH473" s="17"/>
      <c r="BI473" s="17"/>
      <c r="BJ473" s="17"/>
      <c r="BK473" s="17"/>
      <c r="BL473" s="17"/>
      <c r="BM473" s="17"/>
      <c r="BN473" s="17"/>
      <c r="BO473" s="17"/>
      <c r="BP473" s="17"/>
      <c r="BQ473" s="17"/>
      <c r="BR473" s="17"/>
    </row>
    <row r="474" spans="2:70" x14ac:dyDescent="0.35">
      <c r="B474" s="24" t="s">
        <v>97</v>
      </c>
      <c r="C474" s="17"/>
      <c r="D474" s="17"/>
      <c r="E474" s="17"/>
      <c r="F474" s="17"/>
      <c r="G474" s="17"/>
      <c r="H474" s="17"/>
      <c r="I474" s="17"/>
      <c r="J474" s="17"/>
      <c r="K474" s="17"/>
      <c r="L474" s="17"/>
      <c r="M474" s="17"/>
      <c r="N474" s="17"/>
      <c r="O474" s="17"/>
      <c r="P474" s="17"/>
      <c r="Q474" s="17"/>
      <c r="R474" s="17"/>
      <c r="S474" s="17"/>
      <c r="T474" s="17"/>
      <c r="U474" s="17"/>
      <c r="V474" s="17"/>
      <c r="W474" s="17"/>
      <c r="X474" s="17"/>
      <c r="Y474" s="17"/>
      <c r="Z474" s="17"/>
      <c r="AA474" s="17"/>
      <c r="AB474" s="17"/>
      <c r="AC474" s="17"/>
      <c r="AD474" s="17"/>
      <c r="AE474" s="17"/>
      <c r="AF474" s="17"/>
      <c r="AG474" s="17"/>
      <c r="AH474" s="17"/>
      <c r="AI474" s="17"/>
      <c r="AJ474" s="17"/>
      <c r="AK474" s="17"/>
      <c r="AL474" s="17"/>
      <c r="AM474" s="17"/>
      <c r="AN474" s="17"/>
      <c r="AO474" s="17"/>
      <c r="AP474" s="17"/>
      <c r="AQ474" s="17"/>
      <c r="AR474" s="17"/>
      <c r="AS474" s="17"/>
      <c r="AT474" s="17"/>
      <c r="AU474" s="17"/>
      <c r="AV474" s="17"/>
      <c r="AW474" s="17"/>
      <c r="AX474" s="17"/>
      <c r="AY474" s="17"/>
      <c r="AZ474" s="17"/>
      <c r="BA474" s="17"/>
      <c r="BB474" s="17"/>
      <c r="BC474" s="17"/>
      <c r="BD474" s="17"/>
      <c r="BE474" s="17"/>
      <c r="BF474" s="17"/>
      <c r="BG474" s="17"/>
      <c r="BH474" s="17"/>
      <c r="BI474" s="17"/>
      <c r="BJ474" s="17"/>
      <c r="BK474" s="17"/>
      <c r="BL474" s="17"/>
      <c r="BM474" s="17"/>
      <c r="BN474" s="17"/>
      <c r="BO474" s="17"/>
      <c r="BP474" s="17"/>
      <c r="BQ474" s="17"/>
      <c r="BR474" s="17"/>
    </row>
    <row r="475" spans="2:70" x14ac:dyDescent="0.35">
      <c r="B475" t="s">
        <v>275</v>
      </c>
      <c r="C475" s="17">
        <v>1.19280316968279E-2</v>
      </c>
      <c r="D475" s="17">
        <v>1.5661401161838701E-2</v>
      </c>
      <c r="E475" s="17">
        <v>7.9430319320120592E-3</v>
      </c>
      <c r="F475" s="17"/>
      <c r="G475" s="17">
        <v>3.51059629517637E-2</v>
      </c>
      <c r="H475" s="17">
        <v>2.4809972429069401E-2</v>
      </c>
      <c r="I475" s="17">
        <v>1.13172957115761E-2</v>
      </c>
      <c r="J475" s="17">
        <v>4.0976975711525697E-3</v>
      </c>
      <c r="K475" s="17">
        <v>1.36515898974984E-3</v>
      </c>
      <c r="L475" s="17">
        <v>0</v>
      </c>
      <c r="M475" s="17"/>
      <c r="N475" s="17">
        <v>8.3430606258475502E-3</v>
      </c>
      <c r="O475" s="17">
        <v>1.12233043355324E-2</v>
      </c>
      <c r="P475" s="17">
        <v>1.71302233793547E-2</v>
      </c>
      <c r="Q475" s="17">
        <v>1.2109147913307699E-2</v>
      </c>
      <c r="R475" s="17"/>
      <c r="S475" s="17">
        <v>1.78936390371328E-2</v>
      </c>
      <c r="T475" s="17">
        <v>1.4015848886963101E-3</v>
      </c>
      <c r="U475" s="17">
        <v>1.2246228565236199E-2</v>
      </c>
      <c r="V475" s="17">
        <v>8.2096332773007302E-3</v>
      </c>
      <c r="W475" s="17">
        <v>9.9935860359340392E-3</v>
      </c>
      <c r="X475" s="17">
        <v>9.1192762167036801E-3</v>
      </c>
      <c r="Y475" s="17">
        <v>1.3018431035995001E-2</v>
      </c>
      <c r="Z475" s="17">
        <v>2.3458594170407601E-2</v>
      </c>
      <c r="AA475" s="17">
        <v>1.31205607231102E-2</v>
      </c>
      <c r="AB475" s="17">
        <v>1.6111243230428399E-2</v>
      </c>
      <c r="AC475" s="17">
        <v>0</v>
      </c>
      <c r="AD475" s="17">
        <v>3.78144401134713E-2</v>
      </c>
      <c r="AE475" s="17"/>
      <c r="AF475" s="17">
        <v>6.1191730717433303E-3</v>
      </c>
      <c r="AG475" s="17">
        <v>1.31140048662095E-2</v>
      </c>
      <c r="AH475" s="17">
        <v>1.9542357704048299E-2</v>
      </c>
      <c r="AI475" s="17"/>
      <c r="AJ475" s="17">
        <v>1.01492783244269E-2</v>
      </c>
      <c r="AK475" s="17">
        <v>1.0085535022225599E-2</v>
      </c>
      <c r="AL475" s="17">
        <v>1.28286396132872E-2</v>
      </c>
      <c r="AM475" s="17">
        <v>3.0530599511316901E-2</v>
      </c>
      <c r="AN475" s="17">
        <v>1.21287838687192E-2</v>
      </c>
      <c r="AO475" s="17"/>
      <c r="AP475" s="17">
        <v>1.59974179219027E-2</v>
      </c>
      <c r="AQ475" s="17">
        <v>9.6596653704517192E-3</v>
      </c>
      <c r="AR475" s="17">
        <v>3.2201621391649699E-2</v>
      </c>
      <c r="AS475" s="17"/>
      <c r="AT475" s="17">
        <v>8.4794531058846791E-3</v>
      </c>
      <c r="AU475" s="17">
        <v>9.4798985612671097E-3</v>
      </c>
      <c r="AV475" s="17">
        <v>1.3504045252735601E-2</v>
      </c>
      <c r="AW475" s="17">
        <v>1.3155237763374201E-2</v>
      </c>
      <c r="AX475" s="17">
        <v>6.2914899667207397E-2</v>
      </c>
      <c r="AY475" s="17"/>
      <c r="AZ475" s="17">
        <v>6.1353136907661303E-2</v>
      </c>
      <c r="BA475" s="17">
        <v>1.6204704768739302E-2</v>
      </c>
      <c r="BB475" s="17">
        <v>1.7576923283316101E-2</v>
      </c>
      <c r="BC475" s="17">
        <v>8.6536955495558204E-3</v>
      </c>
      <c r="BD475" s="17">
        <v>7.7531055191087904E-3</v>
      </c>
      <c r="BE475" s="17">
        <v>2.3812013255651398E-3</v>
      </c>
      <c r="BF475" s="17">
        <v>6.1929766954722798E-3</v>
      </c>
      <c r="BG475" s="17">
        <v>3.4934921495823898E-3</v>
      </c>
      <c r="BH475" s="17">
        <v>7.7868086420335202E-3</v>
      </c>
      <c r="BI475" s="17">
        <v>2.10558957868144E-2</v>
      </c>
      <c r="BJ475" s="17">
        <v>2.2555985158236501E-2</v>
      </c>
      <c r="BK475" s="17">
        <v>2.26110466291983E-2</v>
      </c>
      <c r="BL475" s="17">
        <v>2.1340816263748501E-2</v>
      </c>
      <c r="BM475" s="17">
        <v>0</v>
      </c>
      <c r="BN475" s="17">
        <v>2.3413437589333602E-2</v>
      </c>
      <c r="BO475" s="17">
        <v>1.9350783498145899E-2</v>
      </c>
      <c r="BP475" s="17"/>
      <c r="BQ475" s="17">
        <v>2.5047402428708999E-2</v>
      </c>
      <c r="BR475" s="17">
        <v>5.50265081444386E-3</v>
      </c>
    </row>
    <row r="476" spans="2:70" x14ac:dyDescent="0.35">
      <c r="B476" t="s">
        <v>276</v>
      </c>
      <c r="C476" s="17">
        <v>2.33271471902834E-2</v>
      </c>
      <c r="D476" s="17">
        <v>3.5063356524483898E-2</v>
      </c>
      <c r="E476" s="17">
        <v>1.20239868028202E-2</v>
      </c>
      <c r="F476" s="17"/>
      <c r="G476" s="17">
        <v>6.31306353178573E-2</v>
      </c>
      <c r="H476" s="17">
        <v>5.2067290781664097E-2</v>
      </c>
      <c r="I476" s="17">
        <v>2.37169068145664E-2</v>
      </c>
      <c r="J476" s="17">
        <v>5.5930006970603503E-3</v>
      </c>
      <c r="K476" s="17">
        <v>4.8749152883901898E-3</v>
      </c>
      <c r="L476" s="17">
        <v>0</v>
      </c>
      <c r="M476" s="17"/>
      <c r="N476" s="17">
        <v>2.2802610472721301E-2</v>
      </c>
      <c r="O476" s="17">
        <v>2.13497666633598E-2</v>
      </c>
      <c r="P476" s="17">
        <v>3.58150743619534E-2</v>
      </c>
      <c r="Q476" s="17">
        <v>1.3958542906753199E-2</v>
      </c>
      <c r="R476" s="17"/>
      <c r="S476" s="17">
        <v>4.6187846463519297E-2</v>
      </c>
      <c r="T476" s="17">
        <v>2.4954728008481499E-2</v>
      </c>
      <c r="U476" s="17">
        <v>8.9084838202966692E-3</v>
      </c>
      <c r="V476" s="17">
        <v>9.1099453269898496E-3</v>
      </c>
      <c r="W476" s="17">
        <v>2.3634708779330601E-2</v>
      </c>
      <c r="X476" s="17">
        <v>2.8592754445783599E-2</v>
      </c>
      <c r="Y476" s="17">
        <v>2.5893790233826E-2</v>
      </c>
      <c r="Z476" s="17">
        <v>3.0830268986700601E-2</v>
      </c>
      <c r="AA476" s="17">
        <v>1.16143486319625E-2</v>
      </c>
      <c r="AB476" s="17">
        <v>1.7848367030785101E-2</v>
      </c>
      <c r="AC476" s="17">
        <v>2.7645382870025E-2</v>
      </c>
      <c r="AD476" s="17">
        <v>9.3944940557670192E-3</v>
      </c>
      <c r="AE476" s="17"/>
      <c r="AF476" s="17">
        <v>2.5803444031118301E-2</v>
      </c>
      <c r="AG476" s="17">
        <v>2.0739221638994599E-2</v>
      </c>
      <c r="AH476" s="17">
        <v>2.92904604889411E-2</v>
      </c>
      <c r="AI476" s="17"/>
      <c r="AJ476" s="17">
        <v>1.72927055600853E-2</v>
      </c>
      <c r="AK476" s="17">
        <v>4.24128015895247E-2</v>
      </c>
      <c r="AL476" s="17">
        <v>2.5796854594731199E-2</v>
      </c>
      <c r="AM476" s="17">
        <v>2.1495393507298899E-2</v>
      </c>
      <c r="AN476" s="17">
        <v>0</v>
      </c>
      <c r="AO476" s="17"/>
      <c r="AP476" s="17">
        <v>2.2197874494457301E-2</v>
      </c>
      <c r="AQ476" s="17">
        <v>3.31050316787731E-2</v>
      </c>
      <c r="AR476" s="17">
        <v>5.1944789308452498E-2</v>
      </c>
      <c r="AS476" s="17"/>
      <c r="AT476" s="17">
        <v>1.7838215058198801E-2</v>
      </c>
      <c r="AU476" s="17">
        <v>1.8207386006376398E-2</v>
      </c>
      <c r="AV476" s="17">
        <v>2.9771453319308999E-2</v>
      </c>
      <c r="AW476" s="17">
        <v>4.2987681488472998E-2</v>
      </c>
      <c r="AX476" s="17">
        <v>6.1248816816431698E-2</v>
      </c>
      <c r="AY476" s="17"/>
      <c r="AZ476" s="17">
        <v>2.5319072900912801E-2</v>
      </c>
      <c r="BA476" s="17">
        <v>9.3613638395530201E-3</v>
      </c>
      <c r="BB476" s="17">
        <v>2.4698685228451801E-2</v>
      </c>
      <c r="BC476" s="17">
        <v>2.9515028018998E-2</v>
      </c>
      <c r="BD476" s="17">
        <v>3.1075802192890599E-2</v>
      </c>
      <c r="BE476" s="17">
        <v>2.5600126075485501E-2</v>
      </c>
      <c r="BF476" s="17">
        <v>2.29526083140415E-2</v>
      </c>
      <c r="BG476" s="17">
        <v>2.7067879550350501E-2</v>
      </c>
      <c r="BH476" s="17">
        <v>1.53155480284701E-2</v>
      </c>
      <c r="BI476" s="17">
        <v>5.1466506028615602E-3</v>
      </c>
      <c r="BJ476" s="17">
        <v>2.9197633359582101E-2</v>
      </c>
      <c r="BK476" s="17">
        <v>1.0133019559307401E-2</v>
      </c>
      <c r="BL476" s="17">
        <v>1.30270542857867E-2</v>
      </c>
      <c r="BM476" s="17">
        <v>1.4994119924308699E-2</v>
      </c>
      <c r="BN476" s="17">
        <v>5.7378853332861697E-2</v>
      </c>
      <c r="BO476" s="17">
        <v>6.2245824427956301E-2</v>
      </c>
      <c r="BP476" s="17"/>
      <c r="BQ476" s="17">
        <v>4.62565958579872E-2</v>
      </c>
      <c r="BR476" s="17">
        <v>1.24831005520625E-2</v>
      </c>
    </row>
    <row r="477" spans="2:70" x14ac:dyDescent="0.35">
      <c r="B477" t="s">
        <v>277</v>
      </c>
      <c r="C477" s="17">
        <v>3.1603008388536399E-2</v>
      </c>
      <c r="D477" s="17">
        <v>3.7406863395572601E-2</v>
      </c>
      <c r="E477" s="17">
        <v>2.5721310790439E-2</v>
      </c>
      <c r="F477" s="17"/>
      <c r="G477" s="17">
        <v>5.9851652659386301E-2</v>
      </c>
      <c r="H477" s="17">
        <v>6.2832689807208297E-2</v>
      </c>
      <c r="I477" s="17">
        <v>3.0375906527121899E-2</v>
      </c>
      <c r="J477" s="17">
        <v>1.6234641371782901E-2</v>
      </c>
      <c r="K477" s="17">
        <v>1.8373846830176E-2</v>
      </c>
      <c r="L477" s="17">
        <v>9.8300045875667399E-3</v>
      </c>
      <c r="M477" s="17"/>
      <c r="N477" s="17">
        <v>3.4335382928631003E-2</v>
      </c>
      <c r="O477" s="17">
        <v>4.0530793830613802E-2</v>
      </c>
      <c r="P477" s="17">
        <v>2.7202447839785399E-2</v>
      </c>
      <c r="Q477" s="17">
        <v>2.3659407202867699E-2</v>
      </c>
      <c r="R477" s="17"/>
      <c r="S477" s="17">
        <v>8.1128450495070101E-2</v>
      </c>
      <c r="T477" s="17">
        <v>9.2360663637792492E-3</v>
      </c>
      <c r="U477" s="17">
        <v>1.81466387739323E-2</v>
      </c>
      <c r="V477" s="17">
        <v>4.0134597154545398E-2</v>
      </c>
      <c r="W477" s="17">
        <v>2.47955750966137E-2</v>
      </c>
      <c r="X477" s="17">
        <v>2.25601932707305E-2</v>
      </c>
      <c r="Y477" s="17">
        <v>2.9465949844048499E-2</v>
      </c>
      <c r="Z477" s="17">
        <v>3.71890121063135E-2</v>
      </c>
      <c r="AA477" s="17">
        <v>1.7136936825158901E-2</v>
      </c>
      <c r="AB477" s="17">
        <v>3.42405307796768E-2</v>
      </c>
      <c r="AC477" s="17">
        <v>9.9708423616683608E-3</v>
      </c>
      <c r="AD477" s="17">
        <v>3.0176509700837899E-2</v>
      </c>
      <c r="AE477" s="17"/>
      <c r="AF477" s="17">
        <v>2.0841118272273199E-2</v>
      </c>
      <c r="AG477" s="17">
        <v>4.00033789668542E-2</v>
      </c>
      <c r="AH477" s="17">
        <v>3.2036713988413498E-2</v>
      </c>
      <c r="AI477" s="17"/>
      <c r="AJ477" s="17">
        <v>2.8073146965735301E-2</v>
      </c>
      <c r="AK477" s="17">
        <v>4.12416909911619E-2</v>
      </c>
      <c r="AL477" s="17">
        <v>4.0823110602803303E-2</v>
      </c>
      <c r="AM477" s="17">
        <v>7.1241521458778406E-2</v>
      </c>
      <c r="AN477" s="17">
        <v>1.80792791930241E-2</v>
      </c>
      <c r="AO477" s="17"/>
      <c r="AP477" s="17">
        <v>4.2986194067788301E-2</v>
      </c>
      <c r="AQ477" s="17">
        <v>3.4569643144194397E-2</v>
      </c>
      <c r="AR477" s="17">
        <v>5.7561746636219699E-2</v>
      </c>
      <c r="AS477" s="17"/>
      <c r="AT477" s="17">
        <v>1.55002083412712E-2</v>
      </c>
      <c r="AU477" s="17">
        <v>2.60859184982415E-2</v>
      </c>
      <c r="AV477" s="17">
        <v>4.85765368700561E-2</v>
      </c>
      <c r="AW477" s="17">
        <v>5.3343159216221001E-2</v>
      </c>
      <c r="AX477" s="17">
        <v>4.4187425182053E-2</v>
      </c>
      <c r="AY477" s="17"/>
      <c r="AZ477" s="17">
        <v>0</v>
      </c>
      <c r="BA477" s="17">
        <v>9.0478207717046098E-3</v>
      </c>
      <c r="BB477" s="17">
        <v>1.5386154024652101E-2</v>
      </c>
      <c r="BC477" s="17">
        <v>2.55031783056093E-2</v>
      </c>
      <c r="BD477" s="17">
        <v>4.22442263185265E-2</v>
      </c>
      <c r="BE477" s="17">
        <v>2.8402609266454298E-2</v>
      </c>
      <c r="BF477" s="17">
        <v>4.77074594926781E-2</v>
      </c>
      <c r="BG477" s="17">
        <v>2.5536642180154199E-2</v>
      </c>
      <c r="BH477" s="17">
        <v>2.84529216123252E-2</v>
      </c>
      <c r="BI477" s="17">
        <v>4.2690922884315599E-2</v>
      </c>
      <c r="BJ477" s="17">
        <v>3.6252553791609299E-2</v>
      </c>
      <c r="BK477" s="17">
        <v>4.91885618610165E-2</v>
      </c>
      <c r="BL477" s="17">
        <v>3.0984363845401802E-2</v>
      </c>
      <c r="BM477" s="17">
        <v>3.50233631989652E-2</v>
      </c>
      <c r="BN477" s="17">
        <v>2.2690237012821201E-2</v>
      </c>
      <c r="BO477" s="17">
        <v>5.0817582516195899E-2</v>
      </c>
      <c r="BP477" s="17"/>
      <c r="BQ477" s="17">
        <v>7.1757655149732605E-2</v>
      </c>
      <c r="BR477" s="17">
        <v>1.4641748193464201E-2</v>
      </c>
    </row>
    <row r="478" spans="2:70" x14ac:dyDescent="0.35">
      <c r="B478" t="s">
        <v>278</v>
      </c>
      <c r="C478" s="17">
        <v>7.2065991221826206E-2</v>
      </c>
      <c r="D478" s="17">
        <v>7.2169146437583806E-2</v>
      </c>
      <c r="E478" s="17">
        <v>7.24283043222676E-2</v>
      </c>
      <c r="F478" s="17"/>
      <c r="G478" s="17">
        <v>9.6881164062825403E-2</v>
      </c>
      <c r="H478" s="17">
        <v>8.3364765774039007E-2</v>
      </c>
      <c r="I478" s="17">
        <v>8.9734296704548494E-2</v>
      </c>
      <c r="J478" s="17">
        <v>6.0011949491796897E-2</v>
      </c>
      <c r="K478" s="17">
        <v>7.2684881360223205E-2</v>
      </c>
      <c r="L478" s="17">
        <v>4.1363973233917502E-2</v>
      </c>
      <c r="M478" s="17"/>
      <c r="N478" s="17">
        <v>0.10352556172772</v>
      </c>
      <c r="O478" s="17">
        <v>6.2922614894569295E-2</v>
      </c>
      <c r="P478" s="17">
        <v>6.5468892284648902E-2</v>
      </c>
      <c r="Q478" s="17">
        <v>5.3351518646272598E-2</v>
      </c>
      <c r="R478" s="17"/>
      <c r="S478" s="17">
        <v>9.7469530422302803E-2</v>
      </c>
      <c r="T478" s="17">
        <v>6.3955851116361401E-2</v>
      </c>
      <c r="U478" s="17">
        <v>4.7192715239183697E-2</v>
      </c>
      <c r="V478" s="17">
        <v>6.1010520676367003E-2</v>
      </c>
      <c r="W478" s="17">
        <v>7.2853928513683899E-2</v>
      </c>
      <c r="X478" s="17">
        <v>6.8964883961802795E-2</v>
      </c>
      <c r="Y478" s="17">
        <v>6.4255724969870795E-2</v>
      </c>
      <c r="Z478" s="17">
        <v>5.97863525871579E-2</v>
      </c>
      <c r="AA478" s="17">
        <v>8.8209554139360394E-2</v>
      </c>
      <c r="AB478" s="17">
        <v>6.1724297534545301E-2</v>
      </c>
      <c r="AC478" s="17">
        <v>6.9073556300290606E-2</v>
      </c>
      <c r="AD478" s="17">
        <v>0.10971762754523</v>
      </c>
      <c r="AE478" s="17"/>
      <c r="AF478" s="17">
        <v>5.28863525724751E-2</v>
      </c>
      <c r="AG478" s="17">
        <v>8.9687479322226996E-2</v>
      </c>
      <c r="AH478" s="17">
        <v>6.04657450271959E-2</v>
      </c>
      <c r="AI478" s="17"/>
      <c r="AJ478" s="17">
        <v>5.7672031846464897E-2</v>
      </c>
      <c r="AK478" s="17">
        <v>9.7482629277886507E-2</v>
      </c>
      <c r="AL478" s="17">
        <v>8.8216497336312996E-2</v>
      </c>
      <c r="AM478" s="17">
        <v>4.8362750599784801E-2</v>
      </c>
      <c r="AN478" s="17">
        <v>4.45472677240158E-2</v>
      </c>
      <c r="AO478" s="17"/>
      <c r="AP478" s="17">
        <v>7.7553187396487505E-2</v>
      </c>
      <c r="AQ478" s="17">
        <v>8.3043819197494706E-2</v>
      </c>
      <c r="AR478" s="17">
        <v>7.8352043080269496E-2</v>
      </c>
      <c r="AS478" s="17"/>
      <c r="AT478" s="17">
        <v>3.03329158107573E-2</v>
      </c>
      <c r="AU478" s="17">
        <v>6.6177437747159701E-2</v>
      </c>
      <c r="AV478" s="17">
        <v>0.101166467197105</v>
      </c>
      <c r="AW478" s="17">
        <v>0.11570350924481899</v>
      </c>
      <c r="AX478" s="17">
        <v>0.162024089962988</v>
      </c>
      <c r="AY478" s="17"/>
      <c r="AZ478" s="17">
        <v>5.5922944729510503E-2</v>
      </c>
      <c r="BA478" s="17">
        <v>6.3317500010751801E-2</v>
      </c>
      <c r="BB478" s="17">
        <v>4.0856486993222099E-2</v>
      </c>
      <c r="BC478" s="17">
        <v>6.4152698282464005E-2</v>
      </c>
      <c r="BD478" s="17">
        <v>6.1378944383935097E-2</v>
      </c>
      <c r="BE478" s="17">
        <v>7.5600587946701797E-2</v>
      </c>
      <c r="BF478" s="17">
        <v>6.6939009101852603E-2</v>
      </c>
      <c r="BG478" s="17">
        <v>6.7598656347314504E-2</v>
      </c>
      <c r="BH478" s="17">
        <v>7.0444692963042801E-2</v>
      </c>
      <c r="BI478" s="17">
        <v>5.883940340866E-2</v>
      </c>
      <c r="BJ478" s="17">
        <v>7.57219812112679E-2</v>
      </c>
      <c r="BK478" s="17">
        <v>8.8121521423569396E-2</v>
      </c>
      <c r="BL478" s="17">
        <v>0.13070347426829301</v>
      </c>
      <c r="BM478" s="17">
        <v>0.10727618225036201</v>
      </c>
      <c r="BN478" s="17">
        <v>6.8802054694472994E-2</v>
      </c>
      <c r="BO478" s="17">
        <v>0.17087869476643999</v>
      </c>
      <c r="BP478" s="17"/>
      <c r="BQ478" s="17">
        <v>0.13302786752201601</v>
      </c>
      <c r="BR478" s="17">
        <v>4.5465622464275698E-2</v>
      </c>
    </row>
    <row r="479" spans="2:70" x14ac:dyDescent="0.35">
      <c r="B479" t="s">
        <v>279</v>
      </c>
      <c r="C479" s="17">
        <v>0.20423098503930601</v>
      </c>
      <c r="D479" s="17">
        <v>0.18468889741015901</v>
      </c>
      <c r="E479" s="17">
        <v>0.22314911453202299</v>
      </c>
      <c r="F479" s="17"/>
      <c r="G479" s="17">
        <v>0.15957219156567801</v>
      </c>
      <c r="H479" s="17">
        <v>0.19103884319499601</v>
      </c>
      <c r="I479" s="17">
        <v>0.219962355203142</v>
      </c>
      <c r="J479" s="17">
        <v>0.21327079076316599</v>
      </c>
      <c r="K479" s="17">
        <v>0.21667662698791601</v>
      </c>
      <c r="L479" s="17">
        <v>0.216107277760655</v>
      </c>
      <c r="M479" s="17"/>
      <c r="N479" s="17">
        <v>0.28337252085176301</v>
      </c>
      <c r="O479" s="17">
        <v>0.211648484577423</v>
      </c>
      <c r="P479" s="17">
        <v>0.16053019830460399</v>
      </c>
      <c r="Q479" s="17">
        <v>0.152163039473798</v>
      </c>
      <c r="R479" s="17"/>
      <c r="S479" s="17">
        <v>0.23322778405178399</v>
      </c>
      <c r="T479" s="17">
        <v>0.21159802770338501</v>
      </c>
      <c r="U479" s="17">
        <v>0.18007366579003201</v>
      </c>
      <c r="V479" s="17">
        <v>0.22795023188935601</v>
      </c>
      <c r="W479" s="17">
        <v>0.17802368409702499</v>
      </c>
      <c r="X479" s="17">
        <v>0.205629559219665</v>
      </c>
      <c r="Y479" s="17">
        <v>0.230506783808021</v>
      </c>
      <c r="Z479" s="17">
        <v>0.19554085486115499</v>
      </c>
      <c r="AA479" s="17">
        <v>0.178144466341843</v>
      </c>
      <c r="AB479" s="17">
        <v>0.19124308455369601</v>
      </c>
      <c r="AC479" s="17">
        <v>0.189251860546859</v>
      </c>
      <c r="AD479" s="17">
        <v>0.188155609810325</v>
      </c>
      <c r="AE479" s="17"/>
      <c r="AF479" s="17">
        <v>0.20771434771318301</v>
      </c>
      <c r="AG479" s="17">
        <v>0.230499779130138</v>
      </c>
      <c r="AH479" s="17">
        <v>0.133004791442346</v>
      </c>
      <c r="AI479" s="17"/>
      <c r="AJ479" s="17">
        <v>0.22075913441266901</v>
      </c>
      <c r="AK479" s="17">
        <v>0.232255454692014</v>
      </c>
      <c r="AL479" s="17">
        <v>0.25032087714055901</v>
      </c>
      <c r="AM479" s="17">
        <v>6.2294637239612101E-2</v>
      </c>
      <c r="AN479" s="17">
        <v>0.119946490677378</v>
      </c>
      <c r="AO479" s="17"/>
      <c r="AP479" s="17">
        <v>0.218834329331658</v>
      </c>
      <c r="AQ479" s="17">
        <v>0.22709443129945101</v>
      </c>
      <c r="AR479" s="17">
        <v>0.22175460486069201</v>
      </c>
      <c r="AS479" s="17"/>
      <c r="AT479" s="17">
        <v>0.14613015598113899</v>
      </c>
      <c r="AU479" s="17">
        <v>0.19612319098553499</v>
      </c>
      <c r="AV479" s="17">
        <v>0.25164802609500297</v>
      </c>
      <c r="AW479" s="17">
        <v>0.24891236402796901</v>
      </c>
      <c r="AX479" s="17">
        <v>0.20982606620020999</v>
      </c>
      <c r="AY479" s="17"/>
      <c r="AZ479" s="17">
        <v>8.8536823370730294E-2</v>
      </c>
      <c r="BA479" s="17">
        <v>0.117596030216864</v>
      </c>
      <c r="BB479" s="17">
        <v>0.12568429721906799</v>
      </c>
      <c r="BC479" s="17">
        <v>0.14114632925472001</v>
      </c>
      <c r="BD479" s="17">
        <v>0.188246823497696</v>
      </c>
      <c r="BE479" s="17">
        <v>0.171382286701555</v>
      </c>
      <c r="BF479" s="17">
        <v>0.213422526078761</v>
      </c>
      <c r="BG479" s="17">
        <v>0.213787038768849</v>
      </c>
      <c r="BH479" s="17">
        <v>0.24407485458067699</v>
      </c>
      <c r="BI479" s="17">
        <v>0.21684970434970599</v>
      </c>
      <c r="BJ479" s="17">
        <v>0.230341721529042</v>
      </c>
      <c r="BK479" s="17">
        <v>0.231785309221191</v>
      </c>
      <c r="BL479" s="17">
        <v>0.24607069443295401</v>
      </c>
      <c r="BM479" s="17">
        <v>0.24772369491509599</v>
      </c>
      <c r="BN479" s="17">
        <v>0.35129465884774502</v>
      </c>
      <c r="BO479" s="17">
        <v>0.334278217865978</v>
      </c>
      <c r="BP479" s="17"/>
      <c r="BQ479" s="17">
        <v>0.29678355563562497</v>
      </c>
      <c r="BR479" s="17">
        <v>0.16472157064594001</v>
      </c>
    </row>
    <row r="480" spans="2:70" x14ac:dyDescent="0.35">
      <c r="B480" t="s">
        <v>280</v>
      </c>
      <c r="C480" s="17">
        <v>0.179121570291813</v>
      </c>
      <c r="D480" s="17">
        <v>0.163781906311978</v>
      </c>
      <c r="E480" s="17">
        <v>0.194274661020472</v>
      </c>
      <c r="F480" s="17"/>
      <c r="G480" s="17">
        <v>0.15750704603406901</v>
      </c>
      <c r="H480" s="17">
        <v>0.14659867609403601</v>
      </c>
      <c r="I480" s="17">
        <v>0.18338354499829601</v>
      </c>
      <c r="J480" s="17">
        <v>0.184926147071415</v>
      </c>
      <c r="K480" s="17">
        <v>0.15713157873265801</v>
      </c>
      <c r="L480" s="17">
        <v>0.226467472510641</v>
      </c>
      <c r="M480" s="17"/>
      <c r="N480" s="17">
        <v>0.19846640784612599</v>
      </c>
      <c r="O480" s="17">
        <v>0.19115329903775299</v>
      </c>
      <c r="P480" s="17">
        <v>0.178657352368433</v>
      </c>
      <c r="Q480" s="17">
        <v>0.14568449787683499</v>
      </c>
      <c r="R480" s="17"/>
      <c r="S480" s="17">
        <v>0.17483083957187201</v>
      </c>
      <c r="T480" s="17">
        <v>0.218212246459182</v>
      </c>
      <c r="U480" s="17">
        <v>0.18936428842084699</v>
      </c>
      <c r="V480" s="17">
        <v>0.144435603088264</v>
      </c>
      <c r="W480" s="17">
        <v>0.13117399086043799</v>
      </c>
      <c r="X480" s="17">
        <v>0.13028031249619301</v>
      </c>
      <c r="Y480" s="17">
        <v>0.13125438132851999</v>
      </c>
      <c r="Z480" s="17">
        <v>0.18672823083697701</v>
      </c>
      <c r="AA480" s="17">
        <v>0.23834405940042999</v>
      </c>
      <c r="AB480" s="17">
        <v>0.166511502415049</v>
      </c>
      <c r="AC480" s="17">
        <v>0.22427985961250901</v>
      </c>
      <c r="AD480" s="17">
        <v>0.22790011945112301</v>
      </c>
      <c r="AE480" s="17"/>
      <c r="AF480" s="17">
        <v>0.17403024120050101</v>
      </c>
      <c r="AG480" s="17">
        <v>0.191374498583087</v>
      </c>
      <c r="AH480" s="17">
        <v>0.15671135829721</v>
      </c>
      <c r="AI480" s="17"/>
      <c r="AJ480" s="17">
        <v>0.186854621812715</v>
      </c>
      <c r="AK480" s="17">
        <v>0.17066698740007799</v>
      </c>
      <c r="AL480" s="17">
        <v>0.198361523265323</v>
      </c>
      <c r="AM480" s="17">
        <v>0.212810952230814</v>
      </c>
      <c r="AN480" s="17">
        <v>0.146619999017262</v>
      </c>
      <c r="AO480" s="17"/>
      <c r="AP480" s="17">
        <v>0.17696071977191899</v>
      </c>
      <c r="AQ480" s="17">
        <v>0.19169428903397101</v>
      </c>
      <c r="AR480" s="17">
        <v>0.15759377939566399</v>
      </c>
      <c r="AS480" s="17"/>
      <c r="AT480" s="17">
        <v>0.165025447715938</v>
      </c>
      <c r="AU480" s="17">
        <v>0.16612942374135201</v>
      </c>
      <c r="AV480" s="17">
        <v>0.17974204606917699</v>
      </c>
      <c r="AW480" s="17">
        <v>0.20002380877644901</v>
      </c>
      <c r="AX480" s="17">
        <v>0.27761753805234302</v>
      </c>
      <c r="AY480" s="17"/>
      <c r="AZ480" s="17">
        <v>0.113331719533565</v>
      </c>
      <c r="BA480" s="17">
        <v>0.16280393772079599</v>
      </c>
      <c r="BB480" s="17">
        <v>0.166542675262118</v>
      </c>
      <c r="BC480" s="17">
        <v>0.13257314304528101</v>
      </c>
      <c r="BD480" s="17">
        <v>0.16221250651010499</v>
      </c>
      <c r="BE480" s="17">
        <v>0.185369687462001</v>
      </c>
      <c r="BF480" s="17">
        <v>0.150377719910922</v>
      </c>
      <c r="BG480" s="17">
        <v>0.19967090476087601</v>
      </c>
      <c r="BH480" s="17">
        <v>0.194747652362813</v>
      </c>
      <c r="BI480" s="17">
        <v>0.23752671451363</v>
      </c>
      <c r="BJ480" s="17">
        <v>0.17693972541262701</v>
      </c>
      <c r="BK480" s="17">
        <v>0.22870127932234399</v>
      </c>
      <c r="BL480" s="17">
        <v>0.21462865646850501</v>
      </c>
      <c r="BM480" s="17">
        <v>0.22569030336990201</v>
      </c>
      <c r="BN480" s="17">
        <v>0.20677442965842199</v>
      </c>
      <c r="BO480" s="17">
        <v>0.105062401057854</v>
      </c>
      <c r="BP480" s="17"/>
      <c r="BQ480" s="17">
        <v>0.20386076057506899</v>
      </c>
      <c r="BR480" s="17">
        <v>0.16716214860252601</v>
      </c>
    </row>
    <row r="481" spans="2:70" x14ac:dyDescent="0.35">
      <c r="B481" t="s">
        <v>281</v>
      </c>
      <c r="C481" s="17">
        <v>0.21431820009904101</v>
      </c>
      <c r="D481" s="17">
        <v>0.2144814452071</v>
      </c>
      <c r="E481" s="17">
        <v>0.215068011686464</v>
      </c>
      <c r="F481" s="17"/>
      <c r="G481" s="17">
        <v>0.15343217079763</v>
      </c>
      <c r="H481" s="17">
        <v>0.19091348043716799</v>
      </c>
      <c r="I481" s="17">
        <v>0.207753931027959</v>
      </c>
      <c r="J481" s="17">
        <v>0.24645149791424101</v>
      </c>
      <c r="K481" s="17">
        <v>0.20791781535557899</v>
      </c>
      <c r="L481" s="17">
        <v>0.25726231214304202</v>
      </c>
      <c r="M481" s="17"/>
      <c r="N481" s="17">
        <v>0.18542893220905299</v>
      </c>
      <c r="O481" s="17">
        <v>0.233352437941174</v>
      </c>
      <c r="P481" s="17">
        <v>0.22538159120954299</v>
      </c>
      <c r="Q481" s="17">
        <v>0.213839366645837</v>
      </c>
      <c r="R481" s="17"/>
      <c r="S481" s="17">
        <v>0.17039156880438699</v>
      </c>
      <c r="T481" s="17">
        <v>0.21009982524413601</v>
      </c>
      <c r="U481" s="17">
        <v>0.256737299602531</v>
      </c>
      <c r="V481" s="17">
        <v>0.267722941608043</v>
      </c>
      <c r="W481" s="17">
        <v>0.26245967075700799</v>
      </c>
      <c r="X481" s="17">
        <v>0.236329524159752</v>
      </c>
      <c r="Y481" s="17">
        <v>0.18746688301521999</v>
      </c>
      <c r="Z481" s="17">
        <v>0.17702645610352999</v>
      </c>
      <c r="AA481" s="17">
        <v>0.19075313660160101</v>
      </c>
      <c r="AB481" s="17">
        <v>0.243568890697552</v>
      </c>
      <c r="AC481" s="17">
        <v>0.16996007114657399</v>
      </c>
      <c r="AD481" s="17">
        <v>0.17975061035585399</v>
      </c>
      <c r="AE481" s="17"/>
      <c r="AF481" s="17">
        <v>0.22754520416052501</v>
      </c>
      <c r="AG481" s="17">
        <v>0.22536560611534001</v>
      </c>
      <c r="AH481" s="17">
        <v>0.18587999163833499</v>
      </c>
      <c r="AI481" s="17"/>
      <c r="AJ481" s="17">
        <v>0.23547327663121401</v>
      </c>
      <c r="AK481" s="17">
        <v>0.18738078525275201</v>
      </c>
      <c r="AL481" s="17">
        <v>0.196371339825439</v>
      </c>
      <c r="AM481" s="17">
        <v>0.254123461201889</v>
      </c>
      <c r="AN481" s="17">
        <v>0.22388252371612999</v>
      </c>
      <c r="AO481" s="17"/>
      <c r="AP481" s="17">
        <v>0.22324698188019901</v>
      </c>
      <c r="AQ481" s="17">
        <v>0.196211404027229</v>
      </c>
      <c r="AR481" s="17">
        <v>0.200335072801547</v>
      </c>
      <c r="AS481" s="17"/>
      <c r="AT481" s="17">
        <v>0.23965221152633501</v>
      </c>
      <c r="AU481" s="17">
        <v>0.21729719519239299</v>
      </c>
      <c r="AV481" s="17">
        <v>0.200457968595321</v>
      </c>
      <c r="AW481" s="17">
        <v>0.17363343979221599</v>
      </c>
      <c r="AX481" s="17">
        <v>7.9288712781843504E-2</v>
      </c>
      <c r="AY481" s="17"/>
      <c r="AZ481" s="17">
        <v>0.25979800308567003</v>
      </c>
      <c r="BA481" s="17">
        <v>0.16499064207688099</v>
      </c>
      <c r="BB481" s="17">
        <v>0.25966741980924701</v>
      </c>
      <c r="BC481" s="17">
        <v>0.28032839376360102</v>
      </c>
      <c r="BD481" s="17">
        <v>0.188053391239244</v>
      </c>
      <c r="BE481" s="17">
        <v>0.22362198282368601</v>
      </c>
      <c r="BF481" s="17">
        <v>0.23005373312194599</v>
      </c>
      <c r="BG481" s="17">
        <v>0.24564087193013001</v>
      </c>
      <c r="BH481" s="17">
        <v>0.188533520167771</v>
      </c>
      <c r="BI481" s="17">
        <v>0.21100975026642399</v>
      </c>
      <c r="BJ481" s="17">
        <v>0.21611484059501701</v>
      </c>
      <c r="BK481" s="17">
        <v>0.179499655917884</v>
      </c>
      <c r="BL481" s="17">
        <v>0.18833008910700799</v>
      </c>
      <c r="BM481" s="17">
        <v>0.247457165852317</v>
      </c>
      <c r="BN481" s="17">
        <v>0.13581551518437199</v>
      </c>
      <c r="BO481" s="17">
        <v>0.11645585390556901</v>
      </c>
      <c r="BP481" s="17"/>
      <c r="BQ481" s="17">
        <v>0.15372792792154399</v>
      </c>
      <c r="BR481" s="17">
        <v>0.24167850370858601</v>
      </c>
    </row>
    <row r="482" spans="2:70" x14ac:dyDescent="0.35">
      <c r="B482" t="s">
        <v>282</v>
      </c>
      <c r="C482" s="17">
        <v>0.25411349955778101</v>
      </c>
      <c r="D482" s="17">
        <v>0.26894269819466898</v>
      </c>
      <c r="E482" s="17">
        <v>0.23858892574680701</v>
      </c>
      <c r="F482" s="17"/>
      <c r="G482" s="17">
        <v>0.25427596436239203</v>
      </c>
      <c r="H482" s="17">
        <v>0.23915823876438899</v>
      </c>
      <c r="I482" s="17">
        <v>0.22537903568291201</v>
      </c>
      <c r="J482" s="17">
        <v>0.26008114077647598</v>
      </c>
      <c r="K482" s="17">
        <v>0.31393963533688402</v>
      </c>
      <c r="L482" s="17">
        <v>0.24468137964123199</v>
      </c>
      <c r="M482" s="17"/>
      <c r="N482" s="17">
        <v>0.15693450306559001</v>
      </c>
      <c r="O482" s="17">
        <v>0.220616237387117</v>
      </c>
      <c r="P482" s="17">
        <v>0.27739429148265099</v>
      </c>
      <c r="Q482" s="17">
        <v>0.37370453441333101</v>
      </c>
      <c r="R482" s="17"/>
      <c r="S482" s="17">
        <v>0.167856515735264</v>
      </c>
      <c r="T482" s="17">
        <v>0.25228639102477202</v>
      </c>
      <c r="U482" s="17">
        <v>0.27855342986924803</v>
      </c>
      <c r="V482" s="17">
        <v>0.23795702384928799</v>
      </c>
      <c r="W482" s="17">
        <v>0.276291983828577</v>
      </c>
      <c r="X482" s="17">
        <v>0.28073283187234599</v>
      </c>
      <c r="Y482" s="17">
        <v>0.30800228361404502</v>
      </c>
      <c r="Z482" s="17">
        <v>0.28291330439718398</v>
      </c>
      <c r="AA482" s="17">
        <v>0.26070763549301001</v>
      </c>
      <c r="AB482" s="17">
        <v>0.262988032685052</v>
      </c>
      <c r="AC482" s="17">
        <v>0.299984889141794</v>
      </c>
      <c r="AD482" s="17">
        <v>0.20688068848035601</v>
      </c>
      <c r="AE482" s="17"/>
      <c r="AF482" s="17">
        <v>0.27873346236663299</v>
      </c>
      <c r="AG482" s="17">
        <v>0.18205973182902299</v>
      </c>
      <c r="AH482" s="17">
        <v>0.359975517182617</v>
      </c>
      <c r="AI482" s="17"/>
      <c r="AJ482" s="17">
        <v>0.236964838859275</v>
      </c>
      <c r="AK482" s="17">
        <v>0.21078271851201799</v>
      </c>
      <c r="AL482" s="17">
        <v>0.17785914529394301</v>
      </c>
      <c r="AM482" s="17">
        <v>0.29914068425050599</v>
      </c>
      <c r="AN482" s="17">
        <v>0.41563237689833299</v>
      </c>
      <c r="AO482" s="17"/>
      <c r="AP482" s="17">
        <v>0.212596425892985</v>
      </c>
      <c r="AQ482" s="17">
        <v>0.21955422244763401</v>
      </c>
      <c r="AR482" s="17">
        <v>0.18787729819099899</v>
      </c>
      <c r="AS482" s="17"/>
      <c r="AT482" s="17">
        <v>0.36533634969977502</v>
      </c>
      <c r="AU482" s="17">
        <v>0.28829835095977602</v>
      </c>
      <c r="AV482" s="17">
        <v>0.167781485752166</v>
      </c>
      <c r="AW482" s="17">
        <v>0.147804525106428</v>
      </c>
      <c r="AX482" s="17">
        <v>7.3400969413541198E-2</v>
      </c>
      <c r="AY482" s="17"/>
      <c r="AZ482" s="17">
        <v>0.358614125175164</v>
      </c>
      <c r="BA482" s="17">
        <v>0.440055957803208</v>
      </c>
      <c r="BB482" s="17">
        <v>0.33840771234125899</v>
      </c>
      <c r="BC482" s="17">
        <v>0.31095961544667899</v>
      </c>
      <c r="BD482" s="17">
        <v>0.31554277443441298</v>
      </c>
      <c r="BE482" s="17">
        <v>0.28060051700202099</v>
      </c>
      <c r="BF482" s="17">
        <v>0.25480305094424399</v>
      </c>
      <c r="BG482" s="17">
        <v>0.21132859017425701</v>
      </c>
      <c r="BH482" s="17">
        <v>0.24184466823317299</v>
      </c>
      <c r="BI482" s="17">
        <v>0.18767543255459099</v>
      </c>
      <c r="BJ482" s="17">
        <v>0.199920481887328</v>
      </c>
      <c r="BK482" s="17">
        <v>0.18581612366106701</v>
      </c>
      <c r="BL482" s="17">
        <v>0.15491485132830299</v>
      </c>
      <c r="BM482" s="17">
        <v>0.11220409014159601</v>
      </c>
      <c r="BN482" s="17">
        <v>0.13383081367997199</v>
      </c>
      <c r="BO482" s="17">
        <v>0.121530477842979</v>
      </c>
      <c r="BP482" s="17"/>
      <c r="BQ482" s="17">
        <v>6.4392241181228396E-2</v>
      </c>
      <c r="BR482" s="17">
        <v>0.339932266884723</v>
      </c>
    </row>
    <row r="483" spans="2:70" x14ac:dyDescent="0.35">
      <c r="B483" t="s">
        <v>129</v>
      </c>
      <c r="C483" s="17">
        <v>9.2915665145850493E-3</v>
      </c>
      <c r="D483" s="17">
        <v>7.8042853566150303E-3</v>
      </c>
      <c r="E483" s="17">
        <v>1.0802653166695399E-2</v>
      </c>
      <c r="F483" s="17"/>
      <c r="G483" s="17">
        <v>2.0243212248397899E-2</v>
      </c>
      <c r="H483" s="17">
        <v>9.2160427174294308E-3</v>
      </c>
      <c r="I483" s="17">
        <v>8.3767273298777801E-3</v>
      </c>
      <c r="J483" s="17">
        <v>9.33313434290973E-3</v>
      </c>
      <c r="K483" s="17">
        <v>7.035541118425E-3</v>
      </c>
      <c r="L483" s="17">
        <v>4.2875801229463701E-3</v>
      </c>
      <c r="M483" s="17"/>
      <c r="N483" s="17">
        <v>6.7910202725484396E-3</v>
      </c>
      <c r="O483" s="17">
        <v>7.2030613324574897E-3</v>
      </c>
      <c r="P483" s="17">
        <v>1.2419928769025699E-2</v>
      </c>
      <c r="Q483" s="17">
        <v>1.1529944920996999E-2</v>
      </c>
      <c r="R483" s="17"/>
      <c r="S483" s="17">
        <v>1.10138254186675E-2</v>
      </c>
      <c r="T483" s="17">
        <v>8.2552791912067405E-3</v>
      </c>
      <c r="U483" s="17">
        <v>8.7772499186937296E-3</v>
      </c>
      <c r="V483" s="17">
        <v>3.4695031298456499E-3</v>
      </c>
      <c r="W483" s="17">
        <v>2.0772872031390499E-2</v>
      </c>
      <c r="X483" s="17">
        <v>1.7790664357023998E-2</v>
      </c>
      <c r="Y483" s="17">
        <v>1.0135772150454799E-2</v>
      </c>
      <c r="Z483" s="17">
        <v>6.5269259505737398E-3</v>
      </c>
      <c r="AA483" s="17">
        <v>1.96930184352363E-3</v>
      </c>
      <c r="AB483" s="17">
        <v>5.76405107321506E-3</v>
      </c>
      <c r="AC483" s="17">
        <v>9.8335380202798604E-3</v>
      </c>
      <c r="AD483" s="17">
        <v>1.02099004870358E-2</v>
      </c>
      <c r="AE483" s="17"/>
      <c r="AF483" s="17">
        <v>6.3266566115477204E-3</v>
      </c>
      <c r="AG483" s="17">
        <v>7.1562995481266904E-3</v>
      </c>
      <c r="AH483" s="17">
        <v>2.3093064230892899E-2</v>
      </c>
      <c r="AI483" s="17"/>
      <c r="AJ483" s="17">
        <v>6.7609655874144399E-3</v>
      </c>
      <c r="AK483" s="17">
        <v>7.6913972623389197E-3</v>
      </c>
      <c r="AL483" s="17">
        <v>9.4220123276017708E-3</v>
      </c>
      <c r="AM483" s="17">
        <v>0</v>
      </c>
      <c r="AN483" s="17">
        <v>1.9163278905137499E-2</v>
      </c>
      <c r="AO483" s="17"/>
      <c r="AP483" s="17">
        <v>9.6268692426042194E-3</v>
      </c>
      <c r="AQ483" s="17">
        <v>5.0674938008016196E-3</v>
      </c>
      <c r="AR483" s="17">
        <v>1.2379044334506499E-2</v>
      </c>
      <c r="AS483" s="17"/>
      <c r="AT483" s="17">
        <v>1.17050427607019E-2</v>
      </c>
      <c r="AU483" s="17">
        <v>1.22011983078988E-2</v>
      </c>
      <c r="AV483" s="17">
        <v>7.3519708491281699E-3</v>
      </c>
      <c r="AW483" s="17">
        <v>4.4362745840505402E-3</v>
      </c>
      <c r="AX483" s="17">
        <v>2.9491481923381802E-2</v>
      </c>
      <c r="AY483" s="17"/>
      <c r="AZ483" s="17">
        <v>3.71241742967863E-2</v>
      </c>
      <c r="BA483" s="17">
        <v>1.6622042791503599E-2</v>
      </c>
      <c r="BB483" s="17">
        <v>1.1179645838666199E-2</v>
      </c>
      <c r="BC483" s="17">
        <v>7.1679183330918298E-3</v>
      </c>
      <c r="BD483" s="17">
        <v>3.4924259040807E-3</v>
      </c>
      <c r="BE483" s="17">
        <v>7.0410013965305704E-3</v>
      </c>
      <c r="BF483" s="17">
        <v>7.5509163400819196E-3</v>
      </c>
      <c r="BG483" s="17">
        <v>5.87592413848715E-3</v>
      </c>
      <c r="BH483" s="17">
        <v>8.7993334096946197E-3</v>
      </c>
      <c r="BI483" s="17">
        <v>1.9205525632998301E-2</v>
      </c>
      <c r="BJ483" s="17">
        <v>1.29550770552905E-2</v>
      </c>
      <c r="BK483" s="17">
        <v>4.1434824044229599E-3</v>
      </c>
      <c r="BL483" s="17">
        <v>0</v>
      </c>
      <c r="BM483" s="17">
        <v>9.6310803474536997E-3</v>
      </c>
      <c r="BN483" s="17">
        <v>0</v>
      </c>
      <c r="BO483" s="17">
        <v>1.93801641188814E-2</v>
      </c>
      <c r="BP483" s="17"/>
      <c r="BQ483" s="17">
        <v>5.1459937280882101E-3</v>
      </c>
      <c r="BR483" s="17">
        <v>8.4123881339777107E-3</v>
      </c>
    </row>
    <row r="484" spans="2:70" x14ac:dyDescent="0.35">
      <c r="C484" s="17"/>
      <c r="D484" s="17"/>
      <c r="E484" s="17"/>
      <c r="F484" s="17"/>
      <c r="G484" s="17"/>
      <c r="H484" s="17"/>
      <c r="I484" s="17"/>
      <c r="J484" s="17"/>
      <c r="K484" s="17"/>
      <c r="L484" s="17"/>
      <c r="M484" s="17"/>
      <c r="N484" s="17"/>
      <c r="O484" s="17"/>
      <c r="P484" s="17"/>
      <c r="Q484" s="17"/>
      <c r="R484" s="17"/>
      <c r="S484" s="17"/>
      <c r="T484" s="17"/>
      <c r="U484" s="17"/>
      <c r="V484" s="17"/>
      <c r="W484" s="17"/>
      <c r="X484" s="17"/>
      <c r="Y484" s="17"/>
      <c r="Z484" s="17"/>
      <c r="AA484" s="17"/>
      <c r="AB484" s="17"/>
      <c r="AC484" s="17"/>
      <c r="AD484" s="17"/>
      <c r="AE484" s="17"/>
      <c r="AF484" s="17"/>
      <c r="AG484" s="17"/>
      <c r="AH484" s="17"/>
      <c r="AI484" s="17"/>
      <c r="AJ484" s="17"/>
      <c r="AK484" s="17"/>
      <c r="AL484" s="17"/>
      <c r="AM484" s="17"/>
      <c r="AN484" s="17"/>
      <c r="AO484" s="17"/>
      <c r="AP484" s="17"/>
      <c r="AQ484" s="17"/>
      <c r="AR484" s="17"/>
      <c r="AS484" s="17"/>
      <c r="AT484" s="17"/>
      <c r="AU484" s="17"/>
      <c r="AV484" s="17"/>
      <c r="AW484" s="17"/>
      <c r="AX484" s="17"/>
      <c r="AY484" s="17"/>
      <c r="AZ484" s="17"/>
      <c r="BA484" s="17"/>
      <c r="BB484" s="17"/>
      <c r="BC484" s="17"/>
      <c r="BD484" s="17"/>
      <c r="BE484" s="17"/>
      <c r="BF484" s="17"/>
      <c r="BG484" s="17"/>
      <c r="BH484" s="17"/>
      <c r="BI484" s="17"/>
      <c r="BJ484" s="17"/>
      <c r="BK484" s="17"/>
      <c r="BL484" s="17"/>
      <c r="BM484" s="17"/>
      <c r="BN484" s="17"/>
      <c r="BO484" s="17"/>
      <c r="BP484" s="17"/>
      <c r="BQ484" s="17"/>
      <c r="BR484" s="17"/>
    </row>
    <row r="485" spans="2:70" x14ac:dyDescent="0.35">
      <c r="B485" s="6" t="s">
        <v>306</v>
      </c>
      <c r="C485" s="17"/>
      <c r="D485" s="17"/>
      <c r="E485" s="17"/>
      <c r="F485" s="17"/>
      <c r="G485" s="17"/>
      <c r="H485" s="17"/>
      <c r="I485" s="17"/>
      <c r="J485" s="17"/>
      <c r="K485" s="17"/>
      <c r="L485" s="17"/>
      <c r="M485" s="17"/>
      <c r="N485" s="17"/>
      <c r="O485" s="17"/>
      <c r="P485" s="17"/>
      <c r="Q485" s="17"/>
      <c r="R485" s="17"/>
      <c r="S485" s="17"/>
      <c r="T485" s="17"/>
      <c r="U485" s="17"/>
      <c r="V485" s="17"/>
      <c r="W485" s="17"/>
      <c r="X485" s="17"/>
      <c r="Y485" s="17"/>
      <c r="Z485" s="17"/>
      <c r="AA485" s="17"/>
      <c r="AB485" s="17"/>
      <c r="AC485" s="17"/>
      <c r="AD485" s="17"/>
      <c r="AE485" s="17"/>
      <c r="AF485" s="17"/>
      <c r="AG485" s="17"/>
      <c r="AH485" s="17"/>
      <c r="AI485" s="17"/>
      <c r="AJ485" s="17"/>
      <c r="AK485" s="17"/>
      <c r="AL485" s="17"/>
      <c r="AM485" s="17"/>
      <c r="AN485" s="17"/>
      <c r="AO485" s="17"/>
      <c r="AP485" s="17"/>
      <c r="AQ485" s="17"/>
      <c r="AR485" s="17"/>
      <c r="AS485" s="17"/>
      <c r="AT485" s="17"/>
      <c r="AU485" s="17"/>
      <c r="AV485" s="17"/>
      <c r="AW485" s="17"/>
      <c r="AX485" s="17"/>
      <c r="AY485" s="17"/>
      <c r="AZ485" s="17"/>
      <c r="BA485" s="17"/>
      <c r="BB485" s="17"/>
      <c r="BC485" s="17"/>
      <c r="BD485" s="17"/>
      <c r="BE485" s="17"/>
      <c r="BF485" s="17"/>
      <c r="BG485" s="17"/>
      <c r="BH485" s="17"/>
      <c r="BI485" s="17"/>
      <c r="BJ485" s="17"/>
      <c r="BK485" s="17"/>
      <c r="BL485" s="17"/>
      <c r="BM485" s="17"/>
      <c r="BN485" s="17"/>
      <c r="BO485" s="17"/>
      <c r="BP485" s="17"/>
      <c r="BQ485" s="17"/>
      <c r="BR485" s="17"/>
    </row>
    <row r="486" spans="2:70" x14ac:dyDescent="0.35">
      <c r="B486" s="24" t="s">
        <v>97</v>
      </c>
      <c r="C486" s="17"/>
      <c r="D486" s="17"/>
      <c r="E486" s="17"/>
      <c r="F486" s="17"/>
      <c r="G486" s="17"/>
      <c r="H486" s="17"/>
      <c r="I486" s="17"/>
      <c r="J486" s="17"/>
      <c r="K486" s="17"/>
      <c r="L486" s="17"/>
      <c r="M486" s="17"/>
      <c r="N486" s="17"/>
      <c r="O486" s="17"/>
      <c r="P486" s="17"/>
      <c r="Q486" s="17"/>
      <c r="R486" s="17"/>
      <c r="S486" s="17"/>
      <c r="T486" s="17"/>
      <c r="U486" s="17"/>
      <c r="V486" s="17"/>
      <c r="W486" s="17"/>
      <c r="X486" s="17"/>
      <c r="Y486" s="17"/>
      <c r="Z486" s="17"/>
      <c r="AA486" s="17"/>
      <c r="AB486" s="17"/>
      <c r="AC486" s="17"/>
      <c r="AD486" s="17"/>
      <c r="AE486" s="17"/>
      <c r="AF486" s="17"/>
      <c r="AG486" s="17"/>
      <c r="AH486" s="17"/>
      <c r="AI486" s="17"/>
      <c r="AJ486" s="17"/>
      <c r="AK486" s="17"/>
      <c r="AL486" s="17"/>
      <c r="AM486" s="17"/>
      <c r="AN486" s="17"/>
      <c r="AO486" s="17"/>
      <c r="AP486" s="17"/>
      <c r="AQ486" s="17"/>
      <c r="AR486" s="17"/>
      <c r="AS486" s="17"/>
      <c r="AT486" s="17"/>
      <c r="AU486" s="17"/>
      <c r="AV486" s="17"/>
      <c r="AW486" s="17"/>
      <c r="AX486" s="17"/>
      <c r="AY486" s="17"/>
      <c r="AZ486" s="17"/>
      <c r="BA486" s="17"/>
      <c r="BB486" s="17"/>
      <c r="BC486" s="17"/>
      <c r="BD486" s="17"/>
      <c r="BE486" s="17"/>
      <c r="BF486" s="17"/>
      <c r="BG486" s="17"/>
      <c r="BH486" s="17"/>
      <c r="BI486" s="17"/>
      <c r="BJ486" s="17"/>
      <c r="BK486" s="17"/>
      <c r="BL486" s="17"/>
      <c r="BM486" s="17"/>
      <c r="BN486" s="17"/>
      <c r="BO486" s="17"/>
      <c r="BP486" s="17"/>
      <c r="BQ486" s="17"/>
      <c r="BR486" s="17"/>
    </row>
    <row r="487" spans="2:70" x14ac:dyDescent="0.35">
      <c r="B487" t="s">
        <v>298</v>
      </c>
      <c r="C487" s="17">
        <v>0.23092398661934299</v>
      </c>
      <c r="D487" s="17">
        <v>0.22238649904293001</v>
      </c>
      <c r="E487" s="17">
        <v>0.237859283981953</v>
      </c>
      <c r="F487" s="17"/>
      <c r="G487" s="17">
        <v>0.321281606955995</v>
      </c>
      <c r="H487" s="17">
        <v>0.32341963943611102</v>
      </c>
      <c r="I487" s="17">
        <v>0.31191687551234998</v>
      </c>
      <c r="J487" s="17">
        <v>0.216342792770787</v>
      </c>
      <c r="K487" s="17">
        <v>0.15039706383540599</v>
      </c>
      <c r="L487" s="17">
        <v>9.5250055628527994E-2</v>
      </c>
      <c r="M487" s="17"/>
      <c r="N487" s="17">
        <v>0.24617768328964101</v>
      </c>
      <c r="O487" s="17">
        <v>0.22113112002843299</v>
      </c>
      <c r="P487" s="17">
        <v>0.27006660541009297</v>
      </c>
      <c r="Q487" s="17">
        <v>0.19084457988763401</v>
      </c>
      <c r="R487" s="17"/>
      <c r="S487" s="17">
        <v>0.292388262868788</v>
      </c>
      <c r="T487" s="17">
        <v>0.222201663930154</v>
      </c>
      <c r="U487" s="17">
        <v>0.19208227507929401</v>
      </c>
      <c r="V487" s="17">
        <v>0.194831781606182</v>
      </c>
      <c r="W487" s="17">
        <v>0.20659089761693999</v>
      </c>
      <c r="X487" s="17">
        <v>0.24105368689528001</v>
      </c>
      <c r="Y487" s="17">
        <v>0.20555357276324701</v>
      </c>
      <c r="Z487" s="17">
        <v>0.237040709252717</v>
      </c>
      <c r="AA487" s="17">
        <v>0.225363573549997</v>
      </c>
      <c r="AB487" s="17">
        <v>0.244511552004126</v>
      </c>
      <c r="AC487" s="17">
        <v>0.216779729337992</v>
      </c>
      <c r="AD487" s="17">
        <v>0.28297806545903198</v>
      </c>
      <c r="AE487" s="17"/>
      <c r="AF487" s="17">
        <v>0.190926600688054</v>
      </c>
      <c r="AG487" s="17">
        <v>0.24143997841738701</v>
      </c>
      <c r="AH487" s="17">
        <v>0.21285114031716301</v>
      </c>
      <c r="AI487" s="17"/>
      <c r="AJ487" s="17">
        <v>0.17249908753930299</v>
      </c>
      <c r="AK487" s="17">
        <v>0.291543566269794</v>
      </c>
      <c r="AL487" s="17">
        <v>0.21468189823514999</v>
      </c>
      <c r="AM487" s="17">
        <v>0.31788645336566501</v>
      </c>
      <c r="AN487" s="17">
        <v>0.204312124685739</v>
      </c>
      <c r="AO487" s="17"/>
      <c r="AP487" s="17">
        <v>0.19165145493739699</v>
      </c>
      <c r="AQ487" s="17">
        <v>0.283557982047899</v>
      </c>
      <c r="AR487" s="17">
        <v>0.236746706204845</v>
      </c>
      <c r="AS487" s="17"/>
      <c r="AT487" s="17">
        <v>0.17385801326167499</v>
      </c>
      <c r="AU487" s="17">
        <v>0.24603357371406701</v>
      </c>
      <c r="AV487" s="17">
        <v>0.26315121867563901</v>
      </c>
      <c r="AW487" s="17">
        <v>0.27161494457278001</v>
      </c>
      <c r="AX487" s="17">
        <v>0.32499002296699397</v>
      </c>
      <c r="AY487" s="17"/>
      <c r="AZ487" s="17">
        <v>0.185273220806732</v>
      </c>
      <c r="BA487" s="17">
        <v>0.178486533619236</v>
      </c>
      <c r="BB487" s="17">
        <v>0.16738993664077201</v>
      </c>
      <c r="BC487" s="17">
        <v>0.19591777679905001</v>
      </c>
      <c r="BD487" s="17">
        <v>0.228453850301088</v>
      </c>
      <c r="BE487" s="17">
        <v>0.195116806330902</v>
      </c>
      <c r="BF487" s="17">
        <v>0.235371644554694</v>
      </c>
      <c r="BG487" s="17">
        <v>0.23711179017008999</v>
      </c>
      <c r="BH487" s="17">
        <v>0.238315604220212</v>
      </c>
      <c r="BI487" s="17">
        <v>0.238075220401053</v>
      </c>
      <c r="BJ487" s="17">
        <v>0.26572316233986698</v>
      </c>
      <c r="BK487" s="17">
        <v>0.28033279187878701</v>
      </c>
      <c r="BL487" s="17">
        <v>0.29150838552304997</v>
      </c>
      <c r="BM487" s="17">
        <v>0.24459533215708601</v>
      </c>
      <c r="BN487" s="17">
        <v>0.331412680244969</v>
      </c>
      <c r="BO487" s="17">
        <v>0.295514974494966</v>
      </c>
      <c r="BP487" s="17"/>
      <c r="BQ487" s="17">
        <v>0.32067361099115999</v>
      </c>
      <c r="BR487" s="17">
        <v>0.191940328376353</v>
      </c>
    </row>
    <row r="488" spans="2:70" x14ac:dyDescent="0.35">
      <c r="B488" t="s">
        <v>299</v>
      </c>
      <c r="C488" s="17">
        <v>0.35793439385067399</v>
      </c>
      <c r="D488" s="17">
        <v>0.35516508581628498</v>
      </c>
      <c r="E488" s="17">
        <v>0.36203018535359699</v>
      </c>
      <c r="F488" s="17"/>
      <c r="G488" s="17">
        <v>0.43231008504162999</v>
      </c>
      <c r="H488" s="17">
        <v>0.41564266868666899</v>
      </c>
      <c r="I488" s="17">
        <v>0.404491894226854</v>
      </c>
      <c r="J488" s="17">
        <v>0.35577243076835802</v>
      </c>
      <c r="K488" s="17">
        <v>0.29887671713318098</v>
      </c>
      <c r="L488" s="17">
        <v>0.26478715752839699</v>
      </c>
      <c r="M488" s="17"/>
      <c r="N488" s="17">
        <v>0.35612669692863602</v>
      </c>
      <c r="O488" s="17">
        <v>0.37384791532204698</v>
      </c>
      <c r="P488" s="17">
        <v>0.363995594413143</v>
      </c>
      <c r="Q488" s="17">
        <v>0.34075691911832001</v>
      </c>
      <c r="R488" s="17"/>
      <c r="S488" s="17">
        <v>0.37177948678066902</v>
      </c>
      <c r="T488" s="17">
        <v>0.38137196485159902</v>
      </c>
      <c r="U488" s="17">
        <v>0.34883913667548799</v>
      </c>
      <c r="V488" s="17">
        <v>0.34517963438322902</v>
      </c>
      <c r="W488" s="17">
        <v>0.35902489167458801</v>
      </c>
      <c r="X488" s="17">
        <v>0.388500275605904</v>
      </c>
      <c r="Y488" s="17">
        <v>0.36123628815514403</v>
      </c>
      <c r="Z488" s="17">
        <v>0.40070622068744999</v>
      </c>
      <c r="AA488" s="17">
        <v>0.35332007922770098</v>
      </c>
      <c r="AB488" s="17">
        <v>0.29933835417815402</v>
      </c>
      <c r="AC488" s="17">
        <v>0.32404861168395899</v>
      </c>
      <c r="AD488" s="17">
        <v>0.34347708623377199</v>
      </c>
      <c r="AE488" s="17"/>
      <c r="AF488" s="17">
        <v>0.31585396000184901</v>
      </c>
      <c r="AG488" s="17">
        <v>0.36786892497780599</v>
      </c>
      <c r="AH488" s="17">
        <v>0.39762476802820401</v>
      </c>
      <c r="AI488" s="17"/>
      <c r="AJ488" s="17">
        <v>0.34359005268472498</v>
      </c>
      <c r="AK488" s="17">
        <v>0.37878362066985</v>
      </c>
      <c r="AL488" s="17">
        <v>0.34095291504490599</v>
      </c>
      <c r="AM488" s="17">
        <v>0.28335359834548202</v>
      </c>
      <c r="AN488" s="17">
        <v>0.36269953633623597</v>
      </c>
      <c r="AO488" s="17"/>
      <c r="AP488" s="17">
        <v>0.35501741941909498</v>
      </c>
      <c r="AQ488" s="17">
        <v>0.381104463522416</v>
      </c>
      <c r="AR488" s="17">
        <v>0.33643104706469701</v>
      </c>
      <c r="AS488" s="17"/>
      <c r="AT488" s="17">
        <v>0.34013581371942903</v>
      </c>
      <c r="AU488" s="17">
        <v>0.36905333228097997</v>
      </c>
      <c r="AV488" s="17">
        <v>0.37249281651523602</v>
      </c>
      <c r="AW488" s="17">
        <v>0.39320023587815001</v>
      </c>
      <c r="AX488" s="17">
        <v>0.36911378669928602</v>
      </c>
      <c r="AY488" s="17"/>
      <c r="AZ488" s="17">
        <v>0.19732581331173901</v>
      </c>
      <c r="BA488" s="17">
        <v>0.326956479671206</v>
      </c>
      <c r="BB488" s="17">
        <v>0.35222409729700799</v>
      </c>
      <c r="BC488" s="17">
        <v>0.37309711247103799</v>
      </c>
      <c r="BD488" s="17">
        <v>0.341202487564915</v>
      </c>
      <c r="BE488" s="17">
        <v>0.333676135527051</v>
      </c>
      <c r="BF488" s="17">
        <v>0.33006238547935901</v>
      </c>
      <c r="BG488" s="17">
        <v>0.39241147311372898</v>
      </c>
      <c r="BH488" s="17">
        <v>0.37835280989303499</v>
      </c>
      <c r="BI488" s="17">
        <v>0.41868092490896103</v>
      </c>
      <c r="BJ488" s="17">
        <v>0.355267511464048</v>
      </c>
      <c r="BK488" s="17">
        <v>0.368217495132311</v>
      </c>
      <c r="BL488" s="17">
        <v>0.40380614291961903</v>
      </c>
      <c r="BM488" s="17">
        <v>0.409481986449305</v>
      </c>
      <c r="BN488" s="17">
        <v>0.40531404706637297</v>
      </c>
      <c r="BO488" s="17">
        <v>0.38107587834758</v>
      </c>
      <c r="BP488" s="17"/>
      <c r="BQ488" s="17">
        <v>0.37033784411026099</v>
      </c>
      <c r="BR488" s="17">
        <v>0.35166626970904002</v>
      </c>
    </row>
    <row r="489" spans="2:70" x14ac:dyDescent="0.35">
      <c r="B489" t="s">
        <v>300</v>
      </c>
      <c r="C489" s="17">
        <v>0.18097724529956499</v>
      </c>
      <c r="D489" s="17">
        <v>0.182999357025832</v>
      </c>
      <c r="E489" s="17">
        <v>0.1790241620536</v>
      </c>
      <c r="F489" s="17"/>
      <c r="G489" s="17">
        <v>0.14108684162616</v>
      </c>
      <c r="H489" s="17">
        <v>0.14504571889082801</v>
      </c>
      <c r="I489" s="17">
        <v>0.15859507041754201</v>
      </c>
      <c r="J489" s="17">
        <v>0.196032188538006</v>
      </c>
      <c r="K489" s="17">
        <v>0.20913610893448401</v>
      </c>
      <c r="L489" s="17">
        <v>0.223865752079633</v>
      </c>
      <c r="M489" s="17"/>
      <c r="N489" s="17">
        <v>0.17644332128738699</v>
      </c>
      <c r="O489" s="17">
        <v>0.18561848554370899</v>
      </c>
      <c r="P489" s="17">
        <v>0.16755535999957499</v>
      </c>
      <c r="Q489" s="17">
        <v>0.19037579267829099</v>
      </c>
      <c r="R489" s="17"/>
      <c r="S489" s="17">
        <v>0.172330096689918</v>
      </c>
      <c r="T489" s="17">
        <v>0.157233377355909</v>
      </c>
      <c r="U489" s="17">
        <v>0.24273921708049301</v>
      </c>
      <c r="V489" s="17">
        <v>0.17527374723061201</v>
      </c>
      <c r="W489" s="17">
        <v>0.204712903925305</v>
      </c>
      <c r="X489" s="17">
        <v>0.17525078853863399</v>
      </c>
      <c r="Y489" s="17">
        <v>0.169414879251056</v>
      </c>
      <c r="Z489" s="17">
        <v>0.16551616729146301</v>
      </c>
      <c r="AA489" s="17">
        <v>0.179587161510113</v>
      </c>
      <c r="AB489" s="17">
        <v>0.185008624156805</v>
      </c>
      <c r="AC489" s="17">
        <v>0.181066173414968</v>
      </c>
      <c r="AD489" s="17">
        <v>0.18271221328319101</v>
      </c>
      <c r="AE489" s="17"/>
      <c r="AF489" s="17">
        <v>0.190210696084052</v>
      </c>
      <c r="AG489" s="17">
        <v>0.186212560237032</v>
      </c>
      <c r="AH489" s="17">
        <v>0.177398302057379</v>
      </c>
      <c r="AI489" s="17"/>
      <c r="AJ489" s="17">
        <v>0.198867277949521</v>
      </c>
      <c r="AK489" s="17">
        <v>0.16958233439092099</v>
      </c>
      <c r="AL489" s="17">
        <v>0.18185704624016</v>
      </c>
      <c r="AM489" s="17">
        <v>0.11470089282394599</v>
      </c>
      <c r="AN489" s="17">
        <v>0.17702172641054001</v>
      </c>
      <c r="AO489" s="17"/>
      <c r="AP489" s="17">
        <v>0.188099530439679</v>
      </c>
      <c r="AQ489" s="17">
        <v>0.167453914445712</v>
      </c>
      <c r="AR489" s="17">
        <v>0.192746060572037</v>
      </c>
      <c r="AS489" s="17"/>
      <c r="AT489" s="17">
        <v>0.192837222220474</v>
      </c>
      <c r="AU489" s="17">
        <v>0.182988004519924</v>
      </c>
      <c r="AV489" s="17">
        <v>0.17665250808393901</v>
      </c>
      <c r="AW489" s="17">
        <v>0.17135279222373401</v>
      </c>
      <c r="AX489" s="17">
        <v>0.12839585256208499</v>
      </c>
      <c r="AY489" s="17"/>
      <c r="AZ489" s="17">
        <v>0.35026864055113599</v>
      </c>
      <c r="BA489" s="17">
        <v>0.197131945194781</v>
      </c>
      <c r="BB489" s="17">
        <v>0.178093824375985</v>
      </c>
      <c r="BC489" s="17">
        <v>0.15321432625996001</v>
      </c>
      <c r="BD489" s="17">
        <v>0.168420930021184</v>
      </c>
      <c r="BE489" s="17">
        <v>0.22531567928415999</v>
      </c>
      <c r="BF489" s="17">
        <v>0.18993784281100101</v>
      </c>
      <c r="BG489" s="17">
        <v>0.140319898365313</v>
      </c>
      <c r="BH489" s="17">
        <v>0.19461852567263699</v>
      </c>
      <c r="BI489" s="17">
        <v>0.164250383116016</v>
      </c>
      <c r="BJ489" s="17">
        <v>0.198769078930816</v>
      </c>
      <c r="BK489" s="17">
        <v>0.13844963783259101</v>
      </c>
      <c r="BL489" s="17">
        <v>0.14939136340935899</v>
      </c>
      <c r="BM489" s="17">
        <v>0.21146734718046201</v>
      </c>
      <c r="BN489" s="17">
        <v>0.12403735864899</v>
      </c>
      <c r="BO489" s="17">
        <v>0.160795018039496</v>
      </c>
      <c r="BP489" s="17"/>
      <c r="BQ489" s="17">
        <v>0.15312308411073999</v>
      </c>
      <c r="BR489" s="17">
        <v>0.19041919777809699</v>
      </c>
    </row>
    <row r="490" spans="2:70" x14ac:dyDescent="0.35">
      <c r="B490" t="s">
        <v>301</v>
      </c>
      <c r="C490" s="17">
        <v>0.105204312585107</v>
      </c>
      <c r="D490" s="17">
        <v>0.115942142167377</v>
      </c>
      <c r="E490" s="17">
        <v>9.4462039456385899E-2</v>
      </c>
      <c r="F490" s="17"/>
      <c r="G490" s="17">
        <v>6.7518559612912199E-2</v>
      </c>
      <c r="H490" s="17">
        <v>5.8780975275983402E-2</v>
      </c>
      <c r="I490" s="17">
        <v>7.4465370172215897E-2</v>
      </c>
      <c r="J490" s="17">
        <v>0.10279327059602</v>
      </c>
      <c r="K490" s="17">
        <v>0.14695854238585501</v>
      </c>
      <c r="L490" s="17">
        <v>0.167158163859013</v>
      </c>
      <c r="M490" s="17"/>
      <c r="N490" s="17">
        <v>0.105946686279814</v>
      </c>
      <c r="O490" s="17">
        <v>0.103688326613569</v>
      </c>
      <c r="P490" s="17">
        <v>9.4049531879208198E-2</v>
      </c>
      <c r="Q490" s="17">
        <v>0.114168886192407</v>
      </c>
      <c r="R490" s="17"/>
      <c r="S490" s="17">
        <v>7.9235023930029194E-2</v>
      </c>
      <c r="T490" s="17">
        <v>0.10841151509473899</v>
      </c>
      <c r="U490" s="17">
        <v>0.100557497044657</v>
      </c>
      <c r="V490" s="17">
        <v>0.10365757422701601</v>
      </c>
      <c r="W490" s="17">
        <v>0.112698890519997</v>
      </c>
      <c r="X490" s="17">
        <v>9.0796206390901801E-2</v>
      </c>
      <c r="Y490" s="17">
        <v>0.141135961921868</v>
      </c>
      <c r="Z490" s="17">
        <v>0.101464831024639</v>
      </c>
      <c r="AA490" s="17">
        <v>0.11055202480286901</v>
      </c>
      <c r="AB490" s="17">
        <v>0.116360795981664</v>
      </c>
      <c r="AC490" s="17">
        <v>0.139978472289704</v>
      </c>
      <c r="AD490" s="17">
        <v>5.31482490504806E-2</v>
      </c>
      <c r="AE490" s="17"/>
      <c r="AF490" s="17">
        <v>0.12775395850635099</v>
      </c>
      <c r="AG490" s="17">
        <v>0.10161543184832</v>
      </c>
      <c r="AH490" s="17">
        <v>9.2635015375048799E-2</v>
      </c>
      <c r="AI490" s="17"/>
      <c r="AJ490" s="17">
        <v>0.119303599723526</v>
      </c>
      <c r="AK490" s="17">
        <v>8.2801374931997504E-2</v>
      </c>
      <c r="AL490" s="17">
        <v>0.135245017768543</v>
      </c>
      <c r="AM490" s="17">
        <v>0.16127800836461201</v>
      </c>
      <c r="AN490" s="17">
        <v>0.120284308396201</v>
      </c>
      <c r="AO490" s="17"/>
      <c r="AP490" s="17">
        <v>0.113610930509691</v>
      </c>
      <c r="AQ490" s="17">
        <v>8.8570172037400696E-2</v>
      </c>
      <c r="AR490" s="17">
        <v>0.126207546267529</v>
      </c>
      <c r="AS490" s="17"/>
      <c r="AT490" s="17">
        <v>0.12591975011818099</v>
      </c>
      <c r="AU490" s="17">
        <v>9.2813044990923702E-2</v>
      </c>
      <c r="AV490" s="17">
        <v>8.8169329926434198E-2</v>
      </c>
      <c r="AW490" s="17">
        <v>8.9439988045662194E-2</v>
      </c>
      <c r="AX490" s="17">
        <v>6.9993543147533199E-2</v>
      </c>
      <c r="AY490" s="17"/>
      <c r="AZ490" s="17">
        <v>9.6601884649891903E-2</v>
      </c>
      <c r="BA490" s="17">
        <v>0.114546554194185</v>
      </c>
      <c r="BB490" s="17">
        <v>0.122602732886055</v>
      </c>
      <c r="BC490" s="17">
        <v>0.131652604335319</v>
      </c>
      <c r="BD490" s="17">
        <v>0.10077816992541699</v>
      </c>
      <c r="BE490" s="17">
        <v>0.12676237030520299</v>
      </c>
      <c r="BF490" s="17">
        <v>0.12610077485526999</v>
      </c>
      <c r="BG490" s="17">
        <v>0.11769429508519801</v>
      </c>
      <c r="BH490" s="17">
        <v>7.96444060138701E-2</v>
      </c>
      <c r="BI490" s="17">
        <v>6.9149261786694102E-2</v>
      </c>
      <c r="BJ490" s="17">
        <v>9.9306184926520005E-2</v>
      </c>
      <c r="BK490" s="17">
        <v>0.104577496803265</v>
      </c>
      <c r="BL490" s="17">
        <v>7.83368839611049E-2</v>
      </c>
      <c r="BM490" s="17">
        <v>4.4439682565327099E-2</v>
      </c>
      <c r="BN490" s="17">
        <v>7.3694403452187904E-2</v>
      </c>
      <c r="BO490" s="17">
        <v>8.4713097900105006E-2</v>
      </c>
      <c r="BP490" s="17"/>
      <c r="BQ490" s="17">
        <v>7.5745900315140696E-2</v>
      </c>
      <c r="BR490" s="17">
        <v>0.119886471349911</v>
      </c>
    </row>
    <row r="491" spans="2:70" x14ac:dyDescent="0.35">
      <c r="B491" t="s">
        <v>302</v>
      </c>
      <c r="C491" s="17">
        <v>0.119108684428926</v>
      </c>
      <c r="D491" s="17">
        <v>0.119236047976189</v>
      </c>
      <c r="E491" s="17">
        <v>0.119192987807839</v>
      </c>
      <c r="F491" s="17"/>
      <c r="G491" s="17">
        <v>3.02931383491904E-2</v>
      </c>
      <c r="H491" s="17">
        <v>4.7442919325373201E-2</v>
      </c>
      <c r="I491" s="17">
        <v>4.92621395937708E-2</v>
      </c>
      <c r="J491" s="17">
        <v>0.120522654856847</v>
      </c>
      <c r="K491" s="17">
        <v>0.19105638029055599</v>
      </c>
      <c r="L491" s="17">
        <v>0.24422236139794301</v>
      </c>
      <c r="M491" s="17"/>
      <c r="N491" s="17">
        <v>0.112226827582059</v>
      </c>
      <c r="O491" s="17">
        <v>0.110405142496075</v>
      </c>
      <c r="P491" s="17">
        <v>9.9304329603636401E-2</v>
      </c>
      <c r="Q491" s="17">
        <v>0.153644394771311</v>
      </c>
      <c r="R491" s="17"/>
      <c r="S491" s="17">
        <v>7.7730028185214906E-2</v>
      </c>
      <c r="T491" s="17">
        <v>0.12138679233848799</v>
      </c>
      <c r="U491" s="17">
        <v>0.11197029289881601</v>
      </c>
      <c r="V491" s="17">
        <v>0.174984990319939</v>
      </c>
      <c r="W491" s="17">
        <v>0.113879111191295</v>
      </c>
      <c r="X491" s="17">
        <v>9.9124382504736097E-2</v>
      </c>
      <c r="Y491" s="17">
        <v>0.11648052519300001</v>
      </c>
      <c r="Z491" s="17">
        <v>9.5272071743730702E-2</v>
      </c>
      <c r="AA491" s="17">
        <v>0.122482835164969</v>
      </c>
      <c r="AB491" s="17">
        <v>0.149445865273787</v>
      </c>
      <c r="AC491" s="17">
        <v>0.133322961419339</v>
      </c>
      <c r="AD491" s="17">
        <v>0.137684385973525</v>
      </c>
      <c r="AE491" s="17"/>
      <c r="AF491" s="17">
        <v>0.170274895824126</v>
      </c>
      <c r="AG491" s="17">
        <v>9.8566841167322006E-2</v>
      </c>
      <c r="AH491" s="17">
        <v>0.104935987092665</v>
      </c>
      <c r="AI491" s="17"/>
      <c r="AJ491" s="17">
        <v>0.16103819388219501</v>
      </c>
      <c r="AK491" s="17">
        <v>7.3489636312992199E-2</v>
      </c>
      <c r="AL491" s="17">
        <v>0.12161919755058501</v>
      </c>
      <c r="AM491" s="17">
        <v>0.122781047100295</v>
      </c>
      <c r="AN491" s="17">
        <v>0.123642331257401</v>
      </c>
      <c r="AO491" s="17"/>
      <c r="AP491" s="17">
        <v>0.14529931354192399</v>
      </c>
      <c r="AQ491" s="17">
        <v>7.5780355544067701E-2</v>
      </c>
      <c r="AR491" s="17">
        <v>9.9113100545266994E-2</v>
      </c>
      <c r="AS491" s="17"/>
      <c r="AT491" s="17">
        <v>0.161440633680873</v>
      </c>
      <c r="AU491" s="17">
        <v>0.106127160424039</v>
      </c>
      <c r="AV491" s="17">
        <v>9.6591740011786401E-2</v>
      </c>
      <c r="AW491" s="17">
        <v>6.9467764076539998E-2</v>
      </c>
      <c r="AX491" s="17">
        <v>6.2442183404265897E-2</v>
      </c>
      <c r="AY491" s="17"/>
      <c r="AZ491" s="17">
        <v>0.17053044068050099</v>
      </c>
      <c r="BA491" s="17">
        <v>0.17770059158062701</v>
      </c>
      <c r="BB491" s="17">
        <v>0.17183010542014299</v>
      </c>
      <c r="BC491" s="17">
        <v>0.137603005457274</v>
      </c>
      <c r="BD491" s="17">
        <v>0.15305157052123999</v>
      </c>
      <c r="BE491" s="17">
        <v>0.11259040469095501</v>
      </c>
      <c r="BF491" s="17">
        <v>0.11852735229967699</v>
      </c>
      <c r="BG491" s="17">
        <v>9.6039615207808404E-2</v>
      </c>
      <c r="BH491" s="17">
        <v>0.109068654200246</v>
      </c>
      <c r="BI491" s="17">
        <v>0.10563089994974099</v>
      </c>
      <c r="BJ491" s="17">
        <v>7.7745103523422204E-2</v>
      </c>
      <c r="BK491" s="17">
        <v>0.10214399354643</v>
      </c>
      <c r="BL491" s="17">
        <v>7.6957224186867804E-2</v>
      </c>
      <c r="BM491" s="17">
        <v>9.0015651647820494E-2</v>
      </c>
      <c r="BN491" s="17">
        <v>5.5032473095031398E-2</v>
      </c>
      <c r="BO491" s="17">
        <v>7.7901031217852995E-2</v>
      </c>
      <c r="BP491" s="17"/>
      <c r="BQ491" s="17">
        <v>7.4553583283573893E-2</v>
      </c>
      <c r="BR491" s="17">
        <v>0.140622599273555</v>
      </c>
    </row>
    <row r="492" spans="2:70" x14ac:dyDescent="0.35">
      <c r="B492" t="s">
        <v>129</v>
      </c>
      <c r="C492" s="17">
        <v>5.8513772163855202E-3</v>
      </c>
      <c r="D492" s="17">
        <v>4.2708679713869702E-3</v>
      </c>
      <c r="E492" s="17">
        <v>7.4313413466254004E-3</v>
      </c>
      <c r="F492" s="17"/>
      <c r="G492" s="17">
        <v>7.5097684141126201E-3</v>
      </c>
      <c r="H492" s="17">
        <v>9.6680783850358297E-3</v>
      </c>
      <c r="I492" s="17">
        <v>1.2686500772678001E-3</v>
      </c>
      <c r="J492" s="17">
        <v>8.5366624699815992E-3</v>
      </c>
      <c r="K492" s="17">
        <v>3.57518742051795E-3</v>
      </c>
      <c r="L492" s="17">
        <v>4.7165095064861003E-3</v>
      </c>
      <c r="M492" s="17"/>
      <c r="N492" s="17">
        <v>3.07878463246339E-3</v>
      </c>
      <c r="O492" s="17">
        <v>5.3090099961670802E-3</v>
      </c>
      <c r="P492" s="17">
        <v>5.0285786943454203E-3</v>
      </c>
      <c r="Q492" s="17">
        <v>1.02094273520367E-2</v>
      </c>
      <c r="R492" s="17"/>
      <c r="S492" s="17">
        <v>6.5371015453807996E-3</v>
      </c>
      <c r="T492" s="17">
        <v>9.3946864291105502E-3</v>
      </c>
      <c r="U492" s="17">
        <v>3.8115812212521799E-3</v>
      </c>
      <c r="V492" s="17">
        <v>6.0722722330228303E-3</v>
      </c>
      <c r="W492" s="17">
        <v>3.0933050718752902E-3</v>
      </c>
      <c r="X492" s="17">
        <v>5.2746600645440598E-3</v>
      </c>
      <c r="Y492" s="17">
        <v>6.1787727156852098E-3</v>
      </c>
      <c r="Z492" s="17">
        <v>0</v>
      </c>
      <c r="AA492" s="17">
        <v>8.6943257443515103E-3</v>
      </c>
      <c r="AB492" s="17">
        <v>5.3348084054636504E-3</v>
      </c>
      <c r="AC492" s="17">
        <v>4.8040518540375197E-3</v>
      </c>
      <c r="AD492" s="17">
        <v>0</v>
      </c>
      <c r="AE492" s="17"/>
      <c r="AF492" s="17">
        <v>4.9798888955685803E-3</v>
      </c>
      <c r="AG492" s="17">
        <v>4.2962633521329103E-3</v>
      </c>
      <c r="AH492" s="17">
        <v>1.4554787129540701E-2</v>
      </c>
      <c r="AI492" s="17"/>
      <c r="AJ492" s="17">
        <v>4.70178822073014E-3</v>
      </c>
      <c r="AK492" s="17">
        <v>3.7994674244449102E-3</v>
      </c>
      <c r="AL492" s="17">
        <v>5.6439251606557796E-3</v>
      </c>
      <c r="AM492" s="17">
        <v>0</v>
      </c>
      <c r="AN492" s="17">
        <v>1.20399729138835E-2</v>
      </c>
      <c r="AO492" s="17"/>
      <c r="AP492" s="17">
        <v>6.3213511522143499E-3</v>
      </c>
      <c r="AQ492" s="17">
        <v>3.5331124025047801E-3</v>
      </c>
      <c r="AR492" s="17">
        <v>8.7555393456251792E-3</v>
      </c>
      <c r="AS492" s="17"/>
      <c r="AT492" s="17">
        <v>5.8085669993666999E-3</v>
      </c>
      <c r="AU492" s="17">
        <v>2.98488407006583E-3</v>
      </c>
      <c r="AV492" s="17">
        <v>2.9423867869659E-3</v>
      </c>
      <c r="AW492" s="17">
        <v>4.9242752031330803E-3</v>
      </c>
      <c r="AX492" s="17">
        <v>4.5064611219835599E-2</v>
      </c>
      <c r="AY492" s="17"/>
      <c r="AZ492" s="17">
        <v>0</v>
      </c>
      <c r="BA492" s="17">
        <v>5.1778957399644396E-3</v>
      </c>
      <c r="BB492" s="17">
        <v>7.8593033800379002E-3</v>
      </c>
      <c r="BC492" s="17">
        <v>8.5151746773583104E-3</v>
      </c>
      <c r="BD492" s="17">
        <v>8.0929916661572395E-3</v>
      </c>
      <c r="BE492" s="17">
        <v>6.5386038617281502E-3</v>
      </c>
      <c r="BF492" s="17">
        <v>0</v>
      </c>
      <c r="BG492" s="17">
        <v>1.6422928057862701E-2</v>
      </c>
      <c r="BH492" s="17">
        <v>0</v>
      </c>
      <c r="BI492" s="17">
        <v>4.21330983753458E-3</v>
      </c>
      <c r="BJ492" s="17">
        <v>3.1889588153264799E-3</v>
      </c>
      <c r="BK492" s="17">
        <v>6.2785848066156599E-3</v>
      </c>
      <c r="BL492" s="17">
        <v>0</v>
      </c>
      <c r="BM492" s="17">
        <v>0</v>
      </c>
      <c r="BN492" s="17">
        <v>1.05090374924486E-2</v>
      </c>
      <c r="BO492" s="17">
        <v>0</v>
      </c>
      <c r="BP492" s="17"/>
      <c r="BQ492" s="17">
        <v>5.5659771891238196E-3</v>
      </c>
      <c r="BR492" s="17">
        <v>5.4651335130439004E-3</v>
      </c>
    </row>
    <row r="493" spans="2:70" x14ac:dyDescent="0.35">
      <c r="B493" t="s">
        <v>303</v>
      </c>
      <c r="C493" s="17">
        <v>0.58885838047001704</v>
      </c>
      <c r="D493" s="17">
        <v>0.57755158485921498</v>
      </c>
      <c r="E493" s="17">
        <v>0.59988946933554999</v>
      </c>
      <c r="F493" s="17"/>
      <c r="G493" s="17">
        <v>0.75359169199762499</v>
      </c>
      <c r="H493" s="17">
        <v>0.73906230812277995</v>
      </c>
      <c r="I493" s="17">
        <v>0.71640876973920298</v>
      </c>
      <c r="J493" s="17">
        <v>0.57211522353914501</v>
      </c>
      <c r="K493" s="17">
        <v>0.449273780968587</v>
      </c>
      <c r="L493" s="17">
        <v>0.360037213156925</v>
      </c>
      <c r="M493" s="17"/>
      <c r="N493" s="17">
        <v>0.60230438021827704</v>
      </c>
      <c r="O493" s="17">
        <v>0.59497903535048002</v>
      </c>
      <c r="P493" s="17">
        <v>0.63406219982323497</v>
      </c>
      <c r="Q493" s="17">
        <v>0.53160149900595399</v>
      </c>
      <c r="R493" s="17"/>
      <c r="S493" s="17">
        <v>0.66416774964945802</v>
      </c>
      <c r="T493" s="17">
        <v>0.60357362878175302</v>
      </c>
      <c r="U493" s="17">
        <v>0.54092141175478203</v>
      </c>
      <c r="V493" s="17">
        <v>0.54001141598941105</v>
      </c>
      <c r="W493" s="17">
        <v>0.565615789291528</v>
      </c>
      <c r="X493" s="17">
        <v>0.62955396250118401</v>
      </c>
      <c r="Y493" s="17">
        <v>0.56678986091839101</v>
      </c>
      <c r="Z493" s="17">
        <v>0.63774692994016702</v>
      </c>
      <c r="AA493" s="17">
        <v>0.57868365277769795</v>
      </c>
      <c r="AB493" s="17">
        <v>0.54384990618228002</v>
      </c>
      <c r="AC493" s="17">
        <v>0.54082834102195199</v>
      </c>
      <c r="AD493" s="17">
        <v>0.62645515169280397</v>
      </c>
      <c r="AE493" s="17"/>
      <c r="AF493" s="17">
        <v>0.50678056068990296</v>
      </c>
      <c r="AG493" s="17">
        <v>0.60930890339519395</v>
      </c>
      <c r="AH493" s="17">
        <v>0.61047590834536603</v>
      </c>
      <c r="AI493" s="17"/>
      <c r="AJ493" s="17">
        <v>0.51608914022402796</v>
      </c>
      <c r="AK493" s="17">
        <v>0.67032718693964399</v>
      </c>
      <c r="AL493" s="17">
        <v>0.55563481328005604</v>
      </c>
      <c r="AM493" s="17">
        <v>0.60124005171114703</v>
      </c>
      <c r="AN493" s="17">
        <v>0.56701166102197498</v>
      </c>
      <c r="AO493" s="17"/>
      <c r="AP493" s="17">
        <v>0.54666887435649203</v>
      </c>
      <c r="AQ493" s="17">
        <v>0.66466244557031495</v>
      </c>
      <c r="AR493" s="17">
        <v>0.57317775326954201</v>
      </c>
      <c r="AS493" s="17"/>
      <c r="AT493" s="17">
        <v>0.51399382698110396</v>
      </c>
      <c r="AU493" s="17">
        <v>0.61508690599504701</v>
      </c>
      <c r="AV493" s="17">
        <v>0.63564403519087498</v>
      </c>
      <c r="AW493" s="17">
        <v>0.66481518045093002</v>
      </c>
      <c r="AX493" s="17">
        <v>0.69410380966628005</v>
      </c>
      <c r="AY493" s="17"/>
      <c r="AZ493" s="17">
        <v>0.38259903411847102</v>
      </c>
      <c r="BA493" s="17">
        <v>0.50544301329044194</v>
      </c>
      <c r="BB493" s="17">
        <v>0.51961403393778005</v>
      </c>
      <c r="BC493" s="17">
        <v>0.56901488927008803</v>
      </c>
      <c r="BD493" s="17">
        <v>0.569656337866002</v>
      </c>
      <c r="BE493" s="17">
        <v>0.528792941857953</v>
      </c>
      <c r="BF493" s="17">
        <v>0.56543403003405301</v>
      </c>
      <c r="BG493" s="17">
        <v>0.62952326328381902</v>
      </c>
      <c r="BH493" s="17">
        <v>0.61666841411324702</v>
      </c>
      <c r="BI493" s="17">
        <v>0.65675614531001403</v>
      </c>
      <c r="BJ493" s="17">
        <v>0.62099067380391504</v>
      </c>
      <c r="BK493" s="17">
        <v>0.64855028701109796</v>
      </c>
      <c r="BL493" s="17">
        <v>0.69531452844266795</v>
      </c>
      <c r="BM493" s="17">
        <v>0.65407731860639096</v>
      </c>
      <c r="BN493" s="17">
        <v>0.73672672731134203</v>
      </c>
      <c r="BO493" s="17">
        <v>0.67659085284254605</v>
      </c>
      <c r="BP493" s="17"/>
      <c r="BQ493" s="17">
        <v>0.69101145510142103</v>
      </c>
      <c r="BR493" s="17">
        <v>0.54360659808539302</v>
      </c>
    </row>
    <row r="494" spans="2:70" x14ac:dyDescent="0.35">
      <c r="B494" t="s">
        <v>304</v>
      </c>
      <c r="C494" s="17">
        <v>0.22431299701403301</v>
      </c>
      <c r="D494" s="17">
        <v>0.235178190143565</v>
      </c>
      <c r="E494" s="17">
        <v>0.213655027264225</v>
      </c>
      <c r="F494" s="17"/>
      <c r="G494" s="17">
        <v>9.7811697962102595E-2</v>
      </c>
      <c r="H494" s="17">
        <v>0.10622389460135701</v>
      </c>
      <c r="I494" s="17">
        <v>0.123727509765987</v>
      </c>
      <c r="J494" s="17">
        <v>0.22331592545286699</v>
      </c>
      <c r="K494" s="17">
        <v>0.33801492267641098</v>
      </c>
      <c r="L494" s="17">
        <v>0.41138052525695601</v>
      </c>
      <c r="M494" s="17"/>
      <c r="N494" s="17">
        <v>0.218173513861873</v>
      </c>
      <c r="O494" s="17">
        <v>0.214093469109644</v>
      </c>
      <c r="P494" s="17">
        <v>0.193353861482845</v>
      </c>
      <c r="Q494" s="17">
        <v>0.26781328096371798</v>
      </c>
      <c r="R494" s="17"/>
      <c r="S494" s="17">
        <v>0.156965052115244</v>
      </c>
      <c r="T494" s="17">
        <v>0.22979830743322699</v>
      </c>
      <c r="U494" s="17">
        <v>0.21252778994347299</v>
      </c>
      <c r="V494" s="17">
        <v>0.27864256454695402</v>
      </c>
      <c r="W494" s="17">
        <v>0.226578001711291</v>
      </c>
      <c r="X494" s="17">
        <v>0.18992058889563801</v>
      </c>
      <c r="Y494" s="17">
        <v>0.25761648711486701</v>
      </c>
      <c r="Z494" s="17">
        <v>0.19673690276837</v>
      </c>
      <c r="AA494" s="17">
        <v>0.23303485996783799</v>
      </c>
      <c r="AB494" s="17">
        <v>0.26580666125545099</v>
      </c>
      <c r="AC494" s="17">
        <v>0.27330143370904297</v>
      </c>
      <c r="AD494" s="17">
        <v>0.19083263502400599</v>
      </c>
      <c r="AE494" s="17"/>
      <c r="AF494" s="17">
        <v>0.29802885433047699</v>
      </c>
      <c r="AG494" s="17">
        <v>0.20018227301564201</v>
      </c>
      <c r="AH494" s="17">
        <v>0.197571002467714</v>
      </c>
      <c r="AI494" s="17"/>
      <c r="AJ494" s="17">
        <v>0.28034179360572098</v>
      </c>
      <c r="AK494" s="17">
        <v>0.15629101124499001</v>
      </c>
      <c r="AL494" s="17">
        <v>0.25686421531912801</v>
      </c>
      <c r="AM494" s="17">
        <v>0.28405905546490701</v>
      </c>
      <c r="AN494" s="17">
        <v>0.24392663965360201</v>
      </c>
      <c r="AO494" s="17"/>
      <c r="AP494" s="17">
        <v>0.258910244051615</v>
      </c>
      <c r="AQ494" s="17">
        <v>0.16435052758146801</v>
      </c>
      <c r="AR494" s="17">
        <v>0.22532064681279601</v>
      </c>
      <c r="AS494" s="17"/>
      <c r="AT494" s="17">
        <v>0.28736038379905499</v>
      </c>
      <c r="AU494" s="17">
        <v>0.19894020541496299</v>
      </c>
      <c r="AV494" s="17">
        <v>0.184761069938221</v>
      </c>
      <c r="AW494" s="17">
        <v>0.15890775212220201</v>
      </c>
      <c r="AX494" s="17">
        <v>0.132435726551799</v>
      </c>
      <c r="AY494" s="17"/>
      <c r="AZ494" s="17">
        <v>0.26713232533039299</v>
      </c>
      <c r="BA494" s="17">
        <v>0.29224714577481198</v>
      </c>
      <c r="BB494" s="17">
        <v>0.29443283830619699</v>
      </c>
      <c r="BC494" s="17">
        <v>0.269255609792594</v>
      </c>
      <c r="BD494" s="17">
        <v>0.25382974044665702</v>
      </c>
      <c r="BE494" s="17">
        <v>0.23935277499615901</v>
      </c>
      <c r="BF494" s="17">
        <v>0.244628127154947</v>
      </c>
      <c r="BG494" s="17">
        <v>0.21373391029300601</v>
      </c>
      <c r="BH494" s="17">
        <v>0.18871306021411599</v>
      </c>
      <c r="BI494" s="17">
        <v>0.17478016173643501</v>
      </c>
      <c r="BJ494" s="17">
        <v>0.177051288449942</v>
      </c>
      <c r="BK494" s="17">
        <v>0.206721490349696</v>
      </c>
      <c r="BL494" s="17">
        <v>0.15529410814797301</v>
      </c>
      <c r="BM494" s="17">
        <v>0.13445533421314801</v>
      </c>
      <c r="BN494" s="17">
        <v>0.12872687654721901</v>
      </c>
      <c r="BO494" s="17">
        <v>0.162614129117958</v>
      </c>
      <c r="BP494" s="17"/>
      <c r="BQ494" s="17">
        <v>0.15029948359871501</v>
      </c>
      <c r="BR494" s="17">
        <v>0.26050907062346701</v>
      </c>
    </row>
    <row r="495" spans="2:70" x14ac:dyDescent="0.35">
      <c r="B495" t="s">
        <v>143</v>
      </c>
      <c r="C495" s="17">
        <v>0.36454538345598397</v>
      </c>
      <c r="D495" s="17">
        <v>0.34237339471564998</v>
      </c>
      <c r="E495" s="17">
        <v>0.38623444207132501</v>
      </c>
      <c r="F495" s="17"/>
      <c r="G495" s="17">
        <v>0.65577999403552201</v>
      </c>
      <c r="H495" s="17">
        <v>0.632838413521423</v>
      </c>
      <c r="I495" s="17">
        <v>0.59268125997321697</v>
      </c>
      <c r="J495" s="17">
        <v>0.34879929808627802</v>
      </c>
      <c r="K495" s="17">
        <v>0.11125885829217599</v>
      </c>
      <c r="L495" s="17">
        <v>-5.13433121000305E-2</v>
      </c>
      <c r="M495" s="17"/>
      <c r="N495" s="17">
        <v>0.38413086635640398</v>
      </c>
      <c r="O495" s="17">
        <v>0.38088556624083603</v>
      </c>
      <c r="P495" s="17">
        <v>0.44070833834039103</v>
      </c>
      <c r="Q495" s="17">
        <v>0.26378821804223601</v>
      </c>
      <c r="R495" s="17"/>
      <c r="S495" s="17">
        <v>0.50720269753421299</v>
      </c>
      <c r="T495" s="17">
        <v>0.37377532134852598</v>
      </c>
      <c r="U495" s="17">
        <v>0.32839362181130799</v>
      </c>
      <c r="V495" s="17">
        <v>0.26136885144245697</v>
      </c>
      <c r="W495" s="17">
        <v>0.33903778758023601</v>
      </c>
      <c r="X495" s="17">
        <v>0.439633373605546</v>
      </c>
      <c r="Y495" s="17">
        <v>0.309173373803524</v>
      </c>
      <c r="Z495" s="17">
        <v>0.44101002717179699</v>
      </c>
      <c r="AA495" s="17">
        <v>0.34564879280985999</v>
      </c>
      <c r="AB495" s="17">
        <v>0.27804324492682803</v>
      </c>
      <c r="AC495" s="17">
        <v>0.26752690731290901</v>
      </c>
      <c r="AD495" s="17">
        <v>0.43562251666879798</v>
      </c>
      <c r="AE495" s="17"/>
      <c r="AF495" s="17">
        <v>0.208751706359426</v>
      </c>
      <c r="AG495" s="17">
        <v>0.40912663037955199</v>
      </c>
      <c r="AH495" s="17">
        <v>0.41290490587765299</v>
      </c>
      <c r="AI495" s="17"/>
      <c r="AJ495" s="17">
        <v>0.23574734661830599</v>
      </c>
      <c r="AK495" s="17">
        <v>0.51403617569465399</v>
      </c>
      <c r="AL495" s="17">
        <v>0.29877059796092797</v>
      </c>
      <c r="AM495" s="17">
        <v>0.31718099624624002</v>
      </c>
      <c r="AN495" s="17">
        <v>0.32308502136837303</v>
      </c>
      <c r="AO495" s="17"/>
      <c r="AP495" s="17">
        <v>0.28775863030487697</v>
      </c>
      <c r="AQ495" s="17">
        <v>0.500311917988846</v>
      </c>
      <c r="AR495" s="17">
        <v>0.347857106456745</v>
      </c>
      <c r="AS495" s="17"/>
      <c r="AT495" s="17">
        <v>0.226633443182049</v>
      </c>
      <c r="AU495" s="17">
        <v>0.41614670058008402</v>
      </c>
      <c r="AV495" s="17">
        <v>0.45088296525265398</v>
      </c>
      <c r="AW495" s="17">
        <v>0.50590742832872804</v>
      </c>
      <c r="AX495" s="17">
        <v>0.56166808311448102</v>
      </c>
      <c r="AY495" s="17"/>
      <c r="AZ495" s="17">
        <v>0.11546670878807901</v>
      </c>
      <c r="BA495" s="17">
        <v>0.21319586751562999</v>
      </c>
      <c r="BB495" s="17">
        <v>0.22518119563158301</v>
      </c>
      <c r="BC495" s="17">
        <v>0.29975927947749398</v>
      </c>
      <c r="BD495" s="17">
        <v>0.31582659741934599</v>
      </c>
      <c r="BE495" s="17">
        <v>0.28944016686179402</v>
      </c>
      <c r="BF495" s="17">
        <v>0.32080590287910599</v>
      </c>
      <c r="BG495" s="17">
        <v>0.41578935299081299</v>
      </c>
      <c r="BH495" s="17">
        <v>0.42795535389913097</v>
      </c>
      <c r="BI495" s="17">
        <v>0.48197598357357901</v>
      </c>
      <c r="BJ495" s="17">
        <v>0.44393938535397298</v>
      </c>
      <c r="BK495" s="17">
        <v>0.44182879666140201</v>
      </c>
      <c r="BL495" s="17">
        <v>0.54002042029469599</v>
      </c>
      <c r="BM495" s="17">
        <v>0.51962198439324303</v>
      </c>
      <c r="BN495" s="17">
        <v>0.607999850764123</v>
      </c>
      <c r="BO495" s="17">
        <v>0.51397672372458802</v>
      </c>
      <c r="BP495" s="17"/>
      <c r="BQ495" s="17">
        <v>0.540711971502706</v>
      </c>
      <c r="BR495" s="17">
        <v>0.28309752746192601</v>
      </c>
    </row>
    <row r="496" spans="2:70" x14ac:dyDescent="0.35">
      <c r="C496" s="17"/>
      <c r="D496" s="17"/>
      <c r="E496" s="17"/>
      <c r="F496" s="17"/>
      <c r="G496" s="17"/>
      <c r="H496" s="17"/>
      <c r="I496" s="17"/>
      <c r="J496" s="17"/>
      <c r="K496" s="17"/>
      <c r="L496" s="17"/>
      <c r="M496" s="17"/>
      <c r="N496" s="17"/>
      <c r="O496" s="17"/>
      <c r="P496" s="17"/>
      <c r="Q496" s="17"/>
      <c r="R496" s="17"/>
      <c r="S496" s="17"/>
      <c r="T496" s="17"/>
      <c r="U496" s="17"/>
      <c r="V496" s="17"/>
      <c r="W496" s="17"/>
      <c r="X496" s="17"/>
      <c r="Y496" s="17"/>
      <c r="Z496" s="17"/>
      <c r="AA496" s="17"/>
      <c r="AB496" s="17"/>
      <c r="AC496" s="17"/>
      <c r="AD496" s="17"/>
      <c r="AE496" s="17"/>
      <c r="AF496" s="17"/>
      <c r="AG496" s="17"/>
      <c r="AH496" s="17"/>
      <c r="AI496" s="17"/>
      <c r="AJ496" s="17"/>
      <c r="AK496" s="17"/>
      <c r="AL496" s="17"/>
      <c r="AM496" s="17"/>
      <c r="AN496" s="17"/>
      <c r="AO496" s="17"/>
      <c r="AP496" s="17"/>
      <c r="AQ496" s="17"/>
      <c r="AR496" s="17"/>
      <c r="AS496" s="17"/>
      <c r="AT496" s="17"/>
      <c r="AU496" s="17"/>
      <c r="AV496" s="17"/>
      <c r="AW496" s="17"/>
      <c r="AX496" s="17"/>
      <c r="AY496" s="17"/>
      <c r="AZ496" s="17"/>
      <c r="BA496" s="17"/>
      <c r="BB496" s="17"/>
      <c r="BC496" s="17"/>
      <c r="BD496" s="17"/>
      <c r="BE496" s="17"/>
      <c r="BF496" s="17"/>
      <c r="BG496" s="17"/>
      <c r="BH496" s="17"/>
      <c r="BI496" s="17"/>
      <c r="BJ496" s="17"/>
      <c r="BK496" s="17"/>
      <c r="BL496" s="17"/>
      <c r="BM496" s="17"/>
      <c r="BN496" s="17"/>
      <c r="BO496" s="17"/>
      <c r="BP496" s="17"/>
      <c r="BQ496" s="17"/>
      <c r="BR496" s="17"/>
    </row>
    <row r="497" spans="2:70" x14ac:dyDescent="0.35">
      <c r="B497" s="6" t="s">
        <v>307</v>
      </c>
      <c r="C497" s="17"/>
      <c r="D497" s="17"/>
      <c r="E497" s="17"/>
      <c r="F497" s="17"/>
      <c r="G497" s="17"/>
      <c r="H497" s="17"/>
      <c r="I497" s="17"/>
      <c r="J497" s="17"/>
      <c r="K497" s="17"/>
      <c r="L497" s="17"/>
      <c r="M497" s="17"/>
      <c r="N497" s="17"/>
      <c r="O497" s="17"/>
      <c r="P497" s="17"/>
      <c r="Q497" s="17"/>
      <c r="R497" s="17"/>
      <c r="S497" s="17"/>
      <c r="T497" s="17"/>
      <c r="U497" s="17"/>
      <c r="V497" s="17"/>
      <c r="W497" s="17"/>
      <c r="X497" s="17"/>
      <c r="Y497" s="17"/>
      <c r="Z497" s="17"/>
      <c r="AA497" s="17"/>
      <c r="AB497" s="17"/>
      <c r="AC497" s="17"/>
      <c r="AD497" s="17"/>
      <c r="AE497" s="17"/>
      <c r="AF497" s="17"/>
      <c r="AG497" s="17"/>
      <c r="AH497" s="17"/>
      <c r="AI497" s="17"/>
      <c r="AJ497" s="17"/>
      <c r="AK497" s="17"/>
      <c r="AL497" s="17"/>
      <c r="AM497" s="17"/>
      <c r="AN497" s="17"/>
      <c r="AO497" s="17"/>
      <c r="AP497" s="17"/>
      <c r="AQ497" s="17"/>
      <c r="AR497" s="17"/>
      <c r="AS497" s="17"/>
      <c r="AT497" s="17"/>
      <c r="AU497" s="17"/>
      <c r="AV497" s="17"/>
      <c r="AW497" s="17"/>
      <c r="AX497" s="17"/>
      <c r="AY497" s="17"/>
      <c r="AZ497" s="17"/>
      <c r="BA497" s="17"/>
      <c r="BB497" s="17"/>
      <c r="BC497" s="17"/>
      <c r="BD497" s="17"/>
      <c r="BE497" s="17"/>
      <c r="BF497" s="17"/>
      <c r="BG497" s="17"/>
      <c r="BH497" s="17"/>
      <c r="BI497" s="17"/>
      <c r="BJ497" s="17"/>
      <c r="BK497" s="17"/>
      <c r="BL497" s="17"/>
      <c r="BM497" s="17"/>
      <c r="BN497" s="17"/>
      <c r="BO497" s="17"/>
      <c r="BP497" s="17"/>
      <c r="BQ497" s="17"/>
      <c r="BR497" s="17"/>
    </row>
    <row r="498" spans="2:70" x14ac:dyDescent="0.35">
      <c r="B498" s="24" t="s">
        <v>97</v>
      </c>
      <c r="C498" s="17"/>
      <c r="D498" s="17"/>
      <c r="E498" s="17"/>
      <c r="F498" s="17"/>
      <c r="G498" s="17"/>
      <c r="H498" s="17"/>
      <c r="I498" s="17"/>
      <c r="J498" s="17"/>
      <c r="K498" s="17"/>
      <c r="L498" s="17"/>
      <c r="M498" s="17"/>
      <c r="N498" s="17"/>
      <c r="O498" s="17"/>
      <c r="P498" s="17"/>
      <c r="Q498" s="17"/>
      <c r="R498" s="17"/>
      <c r="S498" s="17"/>
      <c r="T498" s="17"/>
      <c r="U498" s="17"/>
      <c r="V498" s="17"/>
      <c r="W498" s="17"/>
      <c r="X498" s="17"/>
      <c r="Y498" s="17"/>
      <c r="Z498" s="17"/>
      <c r="AA498" s="17"/>
      <c r="AB498" s="17"/>
      <c r="AC498" s="17"/>
      <c r="AD498" s="17"/>
      <c r="AE498" s="17"/>
      <c r="AF498" s="17"/>
      <c r="AG498" s="17"/>
      <c r="AH498" s="17"/>
      <c r="AI498" s="17"/>
      <c r="AJ498" s="17"/>
      <c r="AK498" s="17"/>
      <c r="AL498" s="17"/>
      <c r="AM498" s="17"/>
      <c r="AN498" s="17"/>
      <c r="AO498" s="17"/>
      <c r="AP498" s="17"/>
      <c r="AQ498" s="17"/>
      <c r="AR498" s="17"/>
      <c r="AS498" s="17"/>
      <c r="AT498" s="17"/>
      <c r="AU498" s="17"/>
      <c r="AV498" s="17"/>
      <c r="AW498" s="17"/>
      <c r="AX498" s="17"/>
      <c r="AY498" s="17"/>
      <c r="AZ498" s="17"/>
      <c r="BA498" s="17"/>
      <c r="BB498" s="17"/>
      <c r="BC498" s="17"/>
      <c r="BD498" s="17"/>
      <c r="BE498" s="17"/>
      <c r="BF498" s="17"/>
      <c r="BG498" s="17"/>
      <c r="BH498" s="17"/>
      <c r="BI498" s="17"/>
      <c r="BJ498" s="17"/>
      <c r="BK498" s="17"/>
      <c r="BL498" s="17"/>
      <c r="BM498" s="17"/>
      <c r="BN498" s="17"/>
      <c r="BO498" s="17"/>
      <c r="BP498" s="17"/>
      <c r="BQ498" s="17"/>
      <c r="BR498" s="17"/>
    </row>
    <row r="499" spans="2:70" x14ac:dyDescent="0.35">
      <c r="B499" t="s">
        <v>298</v>
      </c>
      <c r="C499" s="17">
        <v>0.13780223988097501</v>
      </c>
      <c r="D499" s="17">
        <v>9.7331789639110294E-2</v>
      </c>
      <c r="E499" s="17">
        <v>0.17679593347393499</v>
      </c>
      <c r="F499" s="17"/>
      <c r="G499" s="17">
        <v>0.127682598052998</v>
      </c>
      <c r="H499" s="17">
        <v>0.15067391283241799</v>
      </c>
      <c r="I499" s="17">
        <v>0.147763364255702</v>
      </c>
      <c r="J499" s="17">
        <v>0.13878833636173599</v>
      </c>
      <c r="K499" s="17">
        <v>0.11525235233832</v>
      </c>
      <c r="L499" s="17">
        <v>0.14023385770692601</v>
      </c>
      <c r="M499" s="17"/>
      <c r="N499" s="17">
        <v>0.165995588415529</v>
      </c>
      <c r="O499" s="17">
        <v>0.12824768586430399</v>
      </c>
      <c r="P499" s="17">
        <v>0.12542788232500399</v>
      </c>
      <c r="Q499" s="17">
        <v>0.126697170778695</v>
      </c>
      <c r="R499" s="17"/>
      <c r="S499" s="17">
        <v>0.19764354545326601</v>
      </c>
      <c r="T499" s="17">
        <v>0.13374403868436099</v>
      </c>
      <c r="U499" s="17">
        <v>0.11882854431340301</v>
      </c>
      <c r="V499" s="17">
        <v>0.13651192127478101</v>
      </c>
      <c r="W499" s="17">
        <v>0.118863530476067</v>
      </c>
      <c r="X499" s="17">
        <v>0.124375479055778</v>
      </c>
      <c r="Y499" s="17">
        <v>0.13247362001365001</v>
      </c>
      <c r="Z499" s="17">
        <v>0.14127207564907401</v>
      </c>
      <c r="AA499" s="17">
        <v>0.124662894854627</v>
      </c>
      <c r="AB499" s="17">
        <v>0.107816165311623</v>
      </c>
      <c r="AC499" s="17">
        <v>0.126243475435486</v>
      </c>
      <c r="AD499" s="17">
        <v>0.18208421106009501</v>
      </c>
      <c r="AE499" s="17"/>
      <c r="AF499" s="17">
        <v>0.12479632623178499</v>
      </c>
      <c r="AG499" s="17">
        <v>0.15938742697439201</v>
      </c>
      <c r="AH499" s="17">
        <v>0.11552400029486901</v>
      </c>
      <c r="AI499" s="17"/>
      <c r="AJ499" s="17">
        <v>0.14530859081092701</v>
      </c>
      <c r="AK499" s="17">
        <v>0.14542240450912899</v>
      </c>
      <c r="AL499" s="17">
        <v>0.15437958815459699</v>
      </c>
      <c r="AM499" s="17">
        <v>0.17291263040348001</v>
      </c>
      <c r="AN499" s="17">
        <v>8.9040073792779506E-2</v>
      </c>
      <c r="AO499" s="17"/>
      <c r="AP499" s="17">
        <v>0.154461956802881</v>
      </c>
      <c r="AQ499" s="17">
        <v>0.14720696452042301</v>
      </c>
      <c r="AR499" s="17">
        <v>0.16510272680949201</v>
      </c>
      <c r="AS499" s="17"/>
      <c r="AT499" s="17">
        <v>0.110934031165646</v>
      </c>
      <c r="AU499" s="17">
        <v>0.12733865152072901</v>
      </c>
      <c r="AV499" s="17">
        <v>0.16308751209185701</v>
      </c>
      <c r="AW499" s="17">
        <v>0.162627651905528</v>
      </c>
      <c r="AX499" s="17">
        <v>0.284499922047947</v>
      </c>
      <c r="AY499" s="17"/>
      <c r="AZ499" s="17">
        <v>0.23983717226425699</v>
      </c>
      <c r="BA499" s="17">
        <v>8.0262517131453603E-2</v>
      </c>
      <c r="BB499" s="17">
        <v>0.119926366530961</v>
      </c>
      <c r="BC499" s="17">
        <v>0.101983202679127</v>
      </c>
      <c r="BD499" s="17">
        <v>0.15834153189022199</v>
      </c>
      <c r="BE499" s="17">
        <v>0.104702199691451</v>
      </c>
      <c r="BF499" s="17">
        <v>0.162317432620561</v>
      </c>
      <c r="BG499" s="17">
        <v>0.14638210021904299</v>
      </c>
      <c r="BH499" s="17">
        <v>0.122314355859296</v>
      </c>
      <c r="BI499" s="17">
        <v>0.13057743993276999</v>
      </c>
      <c r="BJ499" s="17">
        <v>0.122657712662903</v>
      </c>
      <c r="BK499" s="17">
        <v>0.13965693454851499</v>
      </c>
      <c r="BL499" s="17">
        <v>0.16065149237256901</v>
      </c>
      <c r="BM499" s="17">
        <v>9.2259774630518696E-2</v>
      </c>
      <c r="BN499" s="17">
        <v>0.24886250380274999</v>
      </c>
      <c r="BO499" s="17">
        <v>0.23880977858404001</v>
      </c>
      <c r="BP499" s="17"/>
      <c r="BQ499" s="17">
        <v>0.25405396142521602</v>
      </c>
      <c r="BR499" s="17">
        <v>8.6469578093558597E-2</v>
      </c>
    </row>
    <row r="500" spans="2:70" x14ac:dyDescent="0.35">
      <c r="B500" t="s">
        <v>299</v>
      </c>
      <c r="C500" s="17">
        <v>0.31676305605510702</v>
      </c>
      <c r="D500" s="17">
        <v>0.290097219176706</v>
      </c>
      <c r="E500" s="17">
        <v>0.34302328247435998</v>
      </c>
      <c r="F500" s="17"/>
      <c r="G500" s="17">
        <v>0.27412089307419202</v>
      </c>
      <c r="H500" s="17">
        <v>0.320094282981568</v>
      </c>
      <c r="I500" s="17">
        <v>0.34691574667597602</v>
      </c>
      <c r="J500" s="17">
        <v>0.293960275189521</v>
      </c>
      <c r="K500" s="17">
        <v>0.29081082198969199</v>
      </c>
      <c r="L500" s="17">
        <v>0.35383881213235802</v>
      </c>
      <c r="M500" s="17"/>
      <c r="N500" s="17">
        <v>0.38729429243826302</v>
      </c>
      <c r="O500" s="17">
        <v>0.33961004486573898</v>
      </c>
      <c r="P500" s="17">
        <v>0.28375950336613998</v>
      </c>
      <c r="Q500" s="17">
        <v>0.24799920370720199</v>
      </c>
      <c r="R500" s="17"/>
      <c r="S500" s="17">
        <v>0.353987042808102</v>
      </c>
      <c r="T500" s="17">
        <v>0.33524802756716299</v>
      </c>
      <c r="U500" s="17">
        <v>0.32029655289200498</v>
      </c>
      <c r="V500" s="17">
        <v>0.30977697734480703</v>
      </c>
      <c r="W500" s="17">
        <v>0.31313974175883202</v>
      </c>
      <c r="X500" s="17">
        <v>0.29325365013125498</v>
      </c>
      <c r="Y500" s="17">
        <v>0.33158790212997602</v>
      </c>
      <c r="Z500" s="17">
        <v>0.32128314975984201</v>
      </c>
      <c r="AA500" s="17">
        <v>0.310086042235237</v>
      </c>
      <c r="AB500" s="17">
        <v>0.26953915656231903</v>
      </c>
      <c r="AC500" s="17">
        <v>0.337085366537759</v>
      </c>
      <c r="AD500" s="17">
        <v>0.239695545351026</v>
      </c>
      <c r="AE500" s="17"/>
      <c r="AF500" s="17">
        <v>0.32034078039363401</v>
      </c>
      <c r="AG500" s="17">
        <v>0.34989702842166598</v>
      </c>
      <c r="AH500" s="17">
        <v>0.25137533275711099</v>
      </c>
      <c r="AI500" s="17"/>
      <c r="AJ500" s="17">
        <v>0.33061472813468801</v>
      </c>
      <c r="AK500" s="17">
        <v>0.35971939643828799</v>
      </c>
      <c r="AL500" s="17">
        <v>0.35191990603266499</v>
      </c>
      <c r="AM500" s="17">
        <v>0.27686056762493899</v>
      </c>
      <c r="AN500" s="17">
        <v>0.232826674194509</v>
      </c>
      <c r="AO500" s="17"/>
      <c r="AP500" s="17">
        <v>0.32277359641208703</v>
      </c>
      <c r="AQ500" s="17">
        <v>0.35928480180726402</v>
      </c>
      <c r="AR500" s="17">
        <v>0.35439136291918</v>
      </c>
      <c r="AS500" s="17"/>
      <c r="AT500" s="17">
        <v>0.269530158742395</v>
      </c>
      <c r="AU500" s="17">
        <v>0.25524094967341998</v>
      </c>
      <c r="AV500" s="17">
        <v>0.373140451794156</v>
      </c>
      <c r="AW500" s="17">
        <v>0.41722486176295298</v>
      </c>
      <c r="AX500" s="17">
        <v>0.33083378391199803</v>
      </c>
      <c r="AY500" s="17"/>
      <c r="AZ500" s="17">
        <v>8.69070830096772E-2</v>
      </c>
      <c r="BA500" s="17">
        <v>0.25881499610545999</v>
      </c>
      <c r="BB500" s="17">
        <v>0.28237301647940799</v>
      </c>
      <c r="BC500" s="17">
        <v>0.28896364090900201</v>
      </c>
      <c r="BD500" s="17">
        <v>0.26658693242696102</v>
      </c>
      <c r="BE500" s="17">
        <v>0.31605139279955602</v>
      </c>
      <c r="BF500" s="17">
        <v>0.31310715576320802</v>
      </c>
      <c r="BG500" s="17">
        <v>0.32058723959096602</v>
      </c>
      <c r="BH500" s="17">
        <v>0.30584240955513903</v>
      </c>
      <c r="BI500" s="17">
        <v>0.33365822596120598</v>
      </c>
      <c r="BJ500" s="17">
        <v>0.36432752401385698</v>
      </c>
      <c r="BK500" s="17">
        <v>0.38491760138072101</v>
      </c>
      <c r="BL500" s="17">
        <v>0.35711093840389602</v>
      </c>
      <c r="BM500" s="17">
        <v>0.42044915654833498</v>
      </c>
      <c r="BN500" s="17">
        <v>0.38201506925997503</v>
      </c>
      <c r="BO500" s="17">
        <v>0.360671769048241</v>
      </c>
      <c r="BP500" s="17"/>
      <c r="BQ500" s="17">
        <v>0.42720821292387101</v>
      </c>
      <c r="BR500" s="17">
        <v>0.27036378040488501</v>
      </c>
    </row>
    <row r="501" spans="2:70" x14ac:dyDescent="0.35">
      <c r="B501" t="s">
        <v>300</v>
      </c>
      <c r="C501" s="17">
        <v>0.22362955946538399</v>
      </c>
      <c r="D501" s="17">
        <v>0.24267598235354099</v>
      </c>
      <c r="E501" s="17">
        <v>0.206479394500865</v>
      </c>
      <c r="F501" s="17"/>
      <c r="G501" s="17">
        <v>0.22473325028569099</v>
      </c>
      <c r="H501" s="17">
        <v>0.228540183267324</v>
      </c>
      <c r="I501" s="17">
        <v>0.21907366722082999</v>
      </c>
      <c r="J501" s="17">
        <v>0.242157256771073</v>
      </c>
      <c r="K501" s="17">
        <v>0.21475300560746399</v>
      </c>
      <c r="L501" s="17">
        <v>0.21342089124758101</v>
      </c>
      <c r="M501" s="17"/>
      <c r="N501" s="17">
        <v>0.199226465392876</v>
      </c>
      <c r="O501" s="17">
        <v>0.241525675326554</v>
      </c>
      <c r="P501" s="17">
        <v>0.25004828079089497</v>
      </c>
      <c r="Q501" s="17">
        <v>0.208268772314883</v>
      </c>
      <c r="R501" s="17"/>
      <c r="S501" s="17">
        <v>0.211022228105124</v>
      </c>
      <c r="T501" s="17">
        <v>0.19699800393605399</v>
      </c>
      <c r="U501" s="17">
        <v>0.242697639247275</v>
      </c>
      <c r="V501" s="17">
        <v>0.24116651356180199</v>
      </c>
      <c r="W501" s="17">
        <v>0.222895791006813</v>
      </c>
      <c r="X501" s="17">
        <v>0.23632600289712599</v>
      </c>
      <c r="Y501" s="17">
        <v>0.17942161733806</v>
      </c>
      <c r="Z501" s="17">
        <v>0.27327925603113401</v>
      </c>
      <c r="AA501" s="17">
        <v>0.19737238529044299</v>
      </c>
      <c r="AB501" s="17">
        <v>0.27217101768157098</v>
      </c>
      <c r="AC501" s="17">
        <v>0.20991029210852</v>
      </c>
      <c r="AD501" s="17">
        <v>0.28377686413020198</v>
      </c>
      <c r="AE501" s="17"/>
      <c r="AF501" s="17">
        <v>0.21327073530086901</v>
      </c>
      <c r="AG501" s="17">
        <v>0.21989766730719701</v>
      </c>
      <c r="AH501" s="17">
        <v>0.25590459938382099</v>
      </c>
      <c r="AI501" s="17"/>
      <c r="AJ501" s="17">
        <v>0.21298196636348199</v>
      </c>
      <c r="AK501" s="17">
        <v>0.21386032435681401</v>
      </c>
      <c r="AL501" s="17">
        <v>0.21235853871805499</v>
      </c>
      <c r="AM501" s="17">
        <v>0.24353380183095899</v>
      </c>
      <c r="AN501" s="17">
        <v>0.22780432820570501</v>
      </c>
      <c r="AO501" s="17"/>
      <c r="AP501" s="17">
        <v>0.213100691237505</v>
      </c>
      <c r="AQ501" s="17">
        <v>0.22738031920304799</v>
      </c>
      <c r="AR501" s="17">
        <v>0.207718505526134</v>
      </c>
      <c r="AS501" s="17"/>
      <c r="AT501" s="17">
        <v>0.224654977696606</v>
      </c>
      <c r="AU501" s="17">
        <v>0.24590246239548599</v>
      </c>
      <c r="AV501" s="17">
        <v>0.21465616354483499</v>
      </c>
      <c r="AW501" s="17">
        <v>0.22343752392588101</v>
      </c>
      <c r="AX501" s="17">
        <v>0.147613987759873</v>
      </c>
      <c r="AY501" s="17"/>
      <c r="AZ501" s="17">
        <v>0.14942006238607899</v>
      </c>
      <c r="BA501" s="17">
        <v>0.23740361253474401</v>
      </c>
      <c r="BB501" s="17">
        <v>0.23884518738577701</v>
      </c>
      <c r="BC501" s="17">
        <v>0.23019708414485299</v>
      </c>
      <c r="BD501" s="17">
        <v>0.23468987572306099</v>
      </c>
      <c r="BE501" s="17">
        <v>0.24056903259322501</v>
      </c>
      <c r="BF501" s="17">
        <v>0.21776465954362201</v>
      </c>
      <c r="BG501" s="17">
        <v>0.24456481486642001</v>
      </c>
      <c r="BH501" s="17">
        <v>0.23522386370104501</v>
      </c>
      <c r="BI501" s="17">
        <v>0.27647929311442698</v>
      </c>
      <c r="BJ501" s="17">
        <v>0.189457624150462</v>
      </c>
      <c r="BK501" s="17">
        <v>0.22312301542134799</v>
      </c>
      <c r="BL501" s="17">
        <v>0.176909163945733</v>
      </c>
      <c r="BM501" s="17">
        <v>0.23328811013755901</v>
      </c>
      <c r="BN501" s="17">
        <v>0.144759360850401</v>
      </c>
      <c r="BO501" s="17">
        <v>0.19822995337289501</v>
      </c>
      <c r="BP501" s="17"/>
      <c r="BQ501" s="17">
        <v>0.18725314312425501</v>
      </c>
      <c r="BR501" s="17">
        <v>0.23666784244188199</v>
      </c>
    </row>
    <row r="502" spans="2:70" x14ac:dyDescent="0.35">
      <c r="B502" t="s">
        <v>301</v>
      </c>
      <c r="C502" s="17">
        <v>0.14275392572864801</v>
      </c>
      <c r="D502" s="17">
        <v>0.16387600933930699</v>
      </c>
      <c r="E502" s="17">
        <v>0.12203331919568799</v>
      </c>
      <c r="F502" s="17"/>
      <c r="G502" s="17">
        <v>0.17230539982933399</v>
      </c>
      <c r="H502" s="17">
        <v>0.14586441481761001</v>
      </c>
      <c r="I502" s="17">
        <v>0.13737787530389201</v>
      </c>
      <c r="J502" s="17">
        <v>0.14305059427479</v>
      </c>
      <c r="K502" s="17">
        <v>0.14994990718239301</v>
      </c>
      <c r="L502" s="17">
        <v>0.119880236319915</v>
      </c>
      <c r="M502" s="17"/>
      <c r="N502" s="17">
        <v>0.115820743639916</v>
      </c>
      <c r="O502" s="17">
        <v>0.14332306240801601</v>
      </c>
      <c r="P502" s="17">
        <v>0.147524244351185</v>
      </c>
      <c r="Q502" s="17">
        <v>0.165915714709614</v>
      </c>
      <c r="R502" s="17"/>
      <c r="S502" s="17">
        <v>0.101899581677092</v>
      </c>
      <c r="T502" s="17">
        <v>0.16186360968469801</v>
      </c>
      <c r="U502" s="17">
        <v>0.120183740108618</v>
      </c>
      <c r="V502" s="17">
        <v>0.124227457958323</v>
      </c>
      <c r="W502" s="17">
        <v>0.13490543870576399</v>
      </c>
      <c r="X502" s="17">
        <v>0.16197423783531101</v>
      </c>
      <c r="Y502" s="17">
        <v>0.164669708870122</v>
      </c>
      <c r="Z502" s="17">
        <v>0.10987064100182301</v>
      </c>
      <c r="AA502" s="17">
        <v>0.152954985109748</v>
      </c>
      <c r="AB502" s="17">
        <v>0.18823930445037501</v>
      </c>
      <c r="AC502" s="17">
        <v>0.14428884285454999</v>
      </c>
      <c r="AD502" s="17">
        <v>0.13593870135245001</v>
      </c>
      <c r="AE502" s="17"/>
      <c r="AF502" s="17">
        <v>0.13757771174911201</v>
      </c>
      <c r="AG502" s="17">
        <v>0.13416481384232601</v>
      </c>
      <c r="AH502" s="17">
        <v>0.154902860939164</v>
      </c>
      <c r="AI502" s="17"/>
      <c r="AJ502" s="17">
        <v>0.137654861485762</v>
      </c>
      <c r="AK502" s="17">
        <v>0.13657411490127</v>
      </c>
      <c r="AL502" s="17">
        <v>0.113535245914681</v>
      </c>
      <c r="AM502" s="17">
        <v>0.110325336952405</v>
      </c>
      <c r="AN502" s="17">
        <v>0.16605405951674901</v>
      </c>
      <c r="AO502" s="17"/>
      <c r="AP502" s="17">
        <v>0.143780832950204</v>
      </c>
      <c r="AQ502" s="17">
        <v>0.128132644979711</v>
      </c>
      <c r="AR502" s="17">
        <v>0.11316400043100799</v>
      </c>
      <c r="AS502" s="17"/>
      <c r="AT502" s="17">
        <v>0.16331301019550701</v>
      </c>
      <c r="AU502" s="17">
        <v>0.163333880206358</v>
      </c>
      <c r="AV502" s="17">
        <v>0.12038473669508799</v>
      </c>
      <c r="AW502" s="17">
        <v>0.102426453417879</v>
      </c>
      <c r="AX502" s="17">
        <v>0.12978595945330401</v>
      </c>
      <c r="AY502" s="17"/>
      <c r="AZ502" s="17">
        <v>0.23929554536416001</v>
      </c>
      <c r="BA502" s="17">
        <v>0.13192615274449601</v>
      </c>
      <c r="BB502" s="17">
        <v>0.16006336781187699</v>
      </c>
      <c r="BC502" s="17">
        <v>0.181787553551326</v>
      </c>
      <c r="BD502" s="17">
        <v>0.11268462793614201</v>
      </c>
      <c r="BE502" s="17">
        <v>0.15844764205324999</v>
      </c>
      <c r="BF502" s="17">
        <v>0.15324005022307199</v>
      </c>
      <c r="BG502" s="17">
        <v>0.11881856321584899</v>
      </c>
      <c r="BH502" s="17">
        <v>0.151688943291762</v>
      </c>
      <c r="BI502" s="17">
        <v>0.107740424908861</v>
      </c>
      <c r="BJ502" s="17">
        <v>0.15914719406827699</v>
      </c>
      <c r="BK502" s="17">
        <v>9.5634128743346106E-2</v>
      </c>
      <c r="BL502" s="17">
        <v>0.16011533420674601</v>
      </c>
      <c r="BM502" s="17">
        <v>0.137123956325129</v>
      </c>
      <c r="BN502" s="17">
        <v>0.180319264138351</v>
      </c>
      <c r="BO502" s="17">
        <v>0.114628434761647</v>
      </c>
      <c r="BP502" s="17"/>
      <c r="BQ502" s="17">
        <v>7.8540921125205498E-2</v>
      </c>
      <c r="BR502" s="17">
        <v>0.17165385849383899</v>
      </c>
    </row>
    <row r="503" spans="2:70" x14ac:dyDescent="0.35">
      <c r="B503" t="s">
        <v>302</v>
      </c>
      <c r="C503" s="17">
        <v>0.17138019607733601</v>
      </c>
      <c r="D503" s="17">
        <v>0.20095122717987701</v>
      </c>
      <c r="E503" s="17">
        <v>0.14140733013256199</v>
      </c>
      <c r="F503" s="17"/>
      <c r="G503" s="17">
        <v>0.18157997119691299</v>
      </c>
      <c r="H503" s="17">
        <v>0.147879621616677</v>
      </c>
      <c r="I503" s="17">
        <v>0.13595086042536</v>
      </c>
      <c r="J503" s="17">
        <v>0.176992377110365</v>
      </c>
      <c r="K503" s="17">
        <v>0.225924565981345</v>
      </c>
      <c r="L503" s="17">
        <v>0.17151558885691201</v>
      </c>
      <c r="M503" s="17"/>
      <c r="N503" s="17">
        <v>0.12659205151153999</v>
      </c>
      <c r="O503" s="17">
        <v>0.141430372190684</v>
      </c>
      <c r="P503" s="17">
        <v>0.18358978336945</v>
      </c>
      <c r="Q503" s="17">
        <v>0.240403613996716</v>
      </c>
      <c r="R503" s="17"/>
      <c r="S503" s="17">
        <v>0.127232901435398</v>
      </c>
      <c r="T503" s="17">
        <v>0.15925253081553301</v>
      </c>
      <c r="U503" s="17">
        <v>0.197993523438699</v>
      </c>
      <c r="V503" s="17">
        <v>0.18831712986028701</v>
      </c>
      <c r="W503" s="17">
        <v>0.19951680604020999</v>
      </c>
      <c r="X503" s="17">
        <v>0.16294881625606</v>
      </c>
      <c r="Y503" s="17">
        <v>0.183746469357147</v>
      </c>
      <c r="Z503" s="17">
        <v>0.15429487755812599</v>
      </c>
      <c r="AA503" s="17">
        <v>0.20588907882541199</v>
      </c>
      <c r="AB503" s="17">
        <v>0.159482428378101</v>
      </c>
      <c r="AC503" s="17">
        <v>0.18247202306368401</v>
      </c>
      <c r="AD503" s="17">
        <v>0.14829477761919099</v>
      </c>
      <c r="AE503" s="17"/>
      <c r="AF503" s="17">
        <v>0.19738160236225299</v>
      </c>
      <c r="AG503" s="17">
        <v>0.13386282079928699</v>
      </c>
      <c r="AH503" s="17">
        <v>0.20953994812635099</v>
      </c>
      <c r="AI503" s="17"/>
      <c r="AJ503" s="17">
        <v>0.168786909103529</v>
      </c>
      <c r="AK503" s="17">
        <v>0.138570002794799</v>
      </c>
      <c r="AL503" s="17">
        <v>0.16533452824380299</v>
      </c>
      <c r="AM503" s="17">
        <v>0.177286231132321</v>
      </c>
      <c r="AN503" s="17">
        <v>0.26632084424062002</v>
      </c>
      <c r="AO503" s="17"/>
      <c r="AP503" s="17">
        <v>0.16378022229977801</v>
      </c>
      <c r="AQ503" s="17">
        <v>0.133052430052604</v>
      </c>
      <c r="AR503" s="17">
        <v>0.14277609751870399</v>
      </c>
      <c r="AS503" s="17"/>
      <c r="AT503" s="17">
        <v>0.22516076905160901</v>
      </c>
      <c r="AU503" s="17">
        <v>0.19784800238537301</v>
      </c>
      <c r="AV503" s="17">
        <v>0.12232717278819499</v>
      </c>
      <c r="AW503" s="17">
        <v>8.9650040473739506E-2</v>
      </c>
      <c r="AX503" s="17">
        <v>7.8707003965855504E-2</v>
      </c>
      <c r="AY503" s="17"/>
      <c r="AZ503" s="17">
        <v>0.21796144314575</v>
      </c>
      <c r="BA503" s="17">
        <v>0.29159272148384602</v>
      </c>
      <c r="BB503" s="17">
        <v>0.182655252635986</v>
      </c>
      <c r="BC503" s="17">
        <v>0.19374232010169501</v>
      </c>
      <c r="BD503" s="17">
        <v>0.21525427858473301</v>
      </c>
      <c r="BE503" s="17">
        <v>0.175989627343794</v>
      </c>
      <c r="BF503" s="17">
        <v>0.146644834022709</v>
      </c>
      <c r="BG503" s="17">
        <v>0.16598767254720101</v>
      </c>
      <c r="BH503" s="17">
        <v>0.18071129862339499</v>
      </c>
      <c r="BI503" s="17">
        <v>0.14733130624520099</v>
      </c>
      <c r="BJ503" s="17">
        <v>0.149459706473931</v>
      </c>
      <c r="BK503" s="17">
        <v>0.15666831990607</v>
      </c>
      <c r="BL503" s="17">
        <v>0.14000846071696599</v>
      </c>
      <c r="BM503" s="17">
        <v>0.116879002358458</v>
      </c>
      <c r="BN503" s="17">
        <v>4.4043801948522199E-2</v>
      </c>
      <c r="BO503" s="17">
        <v>8.7660064233176793E-2</v>
      </c>
      <c r="BP503" s="17"/>
      <c r="BQ503" s="17">
        <v>4.9085810197185102E-2</v>
      </c>
      <c r="BR503" s="17">
        <v>0.22673601456412201</v>
      </c>
    </row>
    <row r="504" spans="2:70" x14ac:dyDescent="0.35">
      <c r="B504" t="s">
        <v>129</v>
      </c>
      <c r="C504" s="17">
        <v>7.6710227925493998E-3</v>
      </c>
      <c r="D504" s="17">
        <v>5.0677723114583998E-3</v>
      </c>
      <c r="E504" s="17">
        <v>1.02607402225904E-2</v>
      </c>
      <c r="F504" s="17"/>
      <c r="G504" s="17">
        <v>1.9577887560872E-2</v>
      </c>
      <c r="H504" s="17">
        <v>6.9475844844020902E-3</v>
      </c>
      <c r="I504" s="17">
        <v>1.2918486118240599E-2</v>
      </c>
      <c r="J504" s="17">
        <v>5.0511602925149097E-3</v>
      </c>
      <c r="K504" s="17">
        <v>3.3093469007851799E-3</v>
      </c>
      <c r="L504" s="17">
        <v>1.1106137363072401E-3</v>
      </c>
      <c r="M504" s="17"/>
      <c r="N504" s="17">
        <v>5.0708586018752399E-3</v>
      </c>
      <c r="O504" s="17">
        <v>5.8631593447031997E-3</v>
      </c>
      <c r="P504" s="17">
        <v>9.6503057973270807E-3</v>
      </c>
      <c r="Q504" s="17">
        <v>1.07155244928885E-2</v>
      </c>
      <c r="R504" s="17"/>
      <c r="S504" s="17">
        <v>8.2147005210178297E-3</v>
      </c>
      <c r="T504" s="17">
        <v>1.2893789312191701E-2</v>
      </c>
      <c r="U504" s="17">
        <v>0</v>
      </c>
      <c r="V504" s="17">
        <v>0</v>
      </c>
      <c r="W504" s="17">
        <v>1.06786920123139E-2</v>
      </c>
      <c r="X504" s="17">
        <v>2.1121813824470901E-2</v>
      </c>
      <c r="Y504" s="17">
        <v>8.1006822910449396E-3</v>
      </c>
      <c r="Z504" s="17">
        <v>0</v>
      </c>
      <c r="AA504" s="17">
        <v>9.03461368453355E-3</v>
      </c>
      <c r="AB504" s="17">
        <v>2.7519276160115499E-3</v>
      </c>
      <c r="AC504" s="17">
        <v>0</v>
      </c>
      <c r="AD504" s="17">
        <v>1.02099004870358E-2</v>
      </c>
      <c r="AE504" s="17"/>
      <c r="AF504" s="17">
        <v>6.6328439623461301E-3</v>
      </c>
      <c r="AG504" s="17">
        <v>2.7902426551321999E-3</v>
      </c>
      <c r="AH504" s="17">
        <v>1.27532584986839E-2</v>
      </c>
      <c r="AI504" s="17"/>
      <c r="AJ504" s="17">
        <v>4.6529441016126202E-3</v>
      </c>
      <c r="AK504" s="17">
        <v>5.8537569996991697E-3</v>
      </c>
      <c r="AL504" s="17">
        <v>2.4721929361984302E-3</v>
      </c>
      <c r="AM504" s="17">
        <v>1.9081432055897601E-2</v>
      </c>
      <c r="AN504" s="17">
        <v>1.7954020049637601E-2</v>
      </c>
      <c r="AO504" s="17"/>
      <c r="AP504" s="17">
        <v>2.1027002975462202E-3</v>
      </c>
      <c r="AQ504" s="17">
        <v>4.9428394369500301E-3</v>
      </c>
      <c r="AR504" s="17">
        <v>1.68473067954822E-2</v>
      </c>
      <c r="AS504" s="17"/>
      <c r="AT504" s="17">
        <v>6.4070531482377799E-3</v>
      </c>
      <c r="AU504" s="17">
        <v>1.0336053818633799E-2</v>
      </c>
      <c r="AV504" s="17">
        <v>6.4039630858700198E-3</v>
      </c>
      <c r="AW504" s="17">
        <v>4.6334685140199004E-3</v>
      </c>
      <c r="AX504" s="17">
        <v>2.8559342861021499E-2</v>
      </c>
      <c r="AY504" s="17"/>
      <c r="AZ504" s="17">
        <v>6.6578693830076294E-2</v>
      </c>
      <c r="BA504" s="17">
        <v>0</v>
      </c>
      <c r="BB504" s="17">
        <v>1.61368091559904E-2</v>
      </c>
      <c r="BC504" s="17">
        <v>3.3261986139972001E-3</v>
      </c>
      <c r="BD504" s="17">
        <v>1.24427534388815E-2</v>
      </c>
      <c r="BE504" s="17">
        <v>4.2401055187239797E-3</v>
      </c>
      <c r="BF504" s="17">
        <v>6.9258678268279304E-3</v>
      </c>
      <c r="BG504" s="17">
        <v>3.6596095605221199E-3</v>
      </c>
      <c r="BH504" s="17">
        <v>4.2191289693639996E-3</v>
      </c>
      <c r="BI504" s="17">
        <v>4.21330983753458E-3</v>
      </c>
      <c r="BJ504" s="17">
        <v>1.4950238630569599E-2</v>
      </c>
      <c r="BK504" s="17">
        <v>0</v>
      </c>
      <c r="BL504" s="17">
        <v>5.2046103540895E-3</v>
      </c>
      <c r="BM504" s="17">
        <v>0</v>
      </c>
      <c r="BN504" s="17">
        <v>0</v>
      </c>
      <c r="BO504" s="17">
        <v>0</v>
      </c>
      <c r="BP504" s="17"/>
      <c r="BQ504" s="17">
        <v>3.8579512042668401E-3</v>
      </c>
      <c r="BR504" s="17">
        <v>8.1089260017134599E-3</v>
      </c>
    </row>
    <row r="505" spans="2:70" x14ac:dyDescent="0.35">
      <c r="B505" t="s">
        <v>303</v>
      </c>
      <c r="C505" s="17">
        <v>0.45456529593608302</v>
      </c>
      <c r="D505" s="17">
        <v>0.38742900881581599</v>
      </c>
      <c r="E505" s="17">
        <v>0.51981921594829505</v>
      </c>
      <c r="F505" s="17"/>
      <c r="G505" s="17">
        <v>0.40180349112718999</v>
      </c>
      <c r="H505" s="17">
        <v>0.47076819581398699</v>
      </c>
      <c r="I505" s="17">
        <v>0.49467911093167699</v>
      </c>
      <c r="J505" s="17">
        <v>0.43274861155125699</v>
      </c>
      <c r="K505" s="17">
        <v>0.40606317432801198</v>
      </c>
      <c r="L505" s="17">
        <v>0.494072669839284</v>
      </c>
      <c r="M505" s="17"/>
      <c r="N505" s="17">
        <v>0.55328988085379305</v>
      </c>
      <c r="O505" s="17">
        <v>0.467857730730043</v>
      </c>
      <c r="P505" s="17">
        <v>0.40918738569114399</v>
      </c>
      <c r="Q505" s="17">
        <v>0.37469637448589799</v>
      </c>
      <c r="R505" s="17"/>
      <c r="S505" s="17">
        <v>0.55163058826136802</v>
      </c>
      <c r="T505" s="17">
        <v>0.46899206625152401</v>
      </c>
      <c r="U505" s="17">
        <v>0.43912509720540799</v>
      </c>
      <c r="V505" s="17">
        <v>0.44628889861958898</v>
      </c>
      <c r="W505" s="17">
        <v>0.43200327223489898</v>
      </c>
      <c r="X505" s="17">
        <v>0.41762912918703199</v>
      </c>
      <c r="Y505" s="17">
        <v>0.464061522143626</v>
      </c>
      <c r="Z505" s="17">
        <v>0.46255522540891703</v>
      </c>
      <c r="AA505" s="17">
        <v>0.43474893708986401</v>
      </c>
      <c r="AB505" s="17">
        <v>0.377355321873941</v>
      </c>
      <c r="AC505" s="17">
        <v>0.46332884197324598</v>
      </c>
      <c r="AD505" s="17">
        <v>0.42177975641112098</v>
      </c>
      <c r="AE505" s="17"/>
      <c r="AF505" s="17">
        <v>0.44513710662542</v>
      </c>
      <c r="AG505" s="17">
        <v>0.50928445539605804</v>
      </c>
      <c r="AH505" s="17">
        <v>0.36689933305198003</v>
      </c>
      <c r="AI505" s="17"/>
      <c r="AJ505" s="17">
        <v>0.47592331894561402</v>
      </c>
      <c r="AK505" s="17">
        <v>0.50514180094741801</v>
      </c>
      <c r="AL505" s="17">
        <v>0.50629949418726194</v>
      </c>
      <c r="AM505" s="17">
        <v>0.44977319802841798</v>
      </c>
      <c r="AN505" s="17">
        <v>0.32186674798728898</v>
      </c>
      <c r="AO505" s="17"/>
      <c r="AP505" s="17">
        <v>0.47723555321496702</v>
      </c>
      <c r="AQ505" s="17">
        <v>0.506491766327687</v>
      </c>
      <c r="AR505" s="17">
        <v>0.51949408972867295</v>
      </c>
      <c r="AS505" s="17"/>
      <c r="AT505" s="17">
        <v>0.38046418990804098</v>
      </c>
      <c r="AU505" s="17">
        <v>0.38257960119414902</v>
      </c>
      <c r="AV505" s="17">
        <v>0.53622796388601301</v>
      </c>
      <c r="AW505" s="17">
        <v>0.57985251366848101</v>
      </c>
      <c r="AX505" s="17">
        <v>0.61533370595994497</v>
      </c>
      <c r="AY505" s="17"/>
      <c r="AZ505" s="17">
        <v>0.32674425527393403</v>
      </c>
      <c r="BA505" s="17">
        <v>0.33907751323691399</v>
      </c>
      <c r="BB505" s="17">
        <v>0.40229938301036999</v>
      </c>
      <c r="BC505" s="17">
        <v>0.39094684358812898</v>
      </c>
      <c r="BD505" s="17">
        <v>0.42492846431718301</v>
      </c>
      <c r="BE505" s="17">
        <v>0.42075359249100702</v>
      </c>
      <c r="BF505" s="17">
        <v>0.475424588383769</v>
      </c>
      <c r="BG505" s="17">
        <v>0.46696933981000799</v>
      </c>
      <c r="BH505" s="17">
        <v>0.42815676541443498</v>
      </c>
      <c r="BI505" s="17">
        <v>0.46423566589397602</v>
      </c>
      <c r="BJ505" s="17">
        <v>0.48698523667676002</v>
      </c>
      <c r="BK505" s="17">
        <v>0.52457453592923597</v>
      </c>
      <c r="BL505" s="17">
        <v>0.517762430776465</v>
      </c>
      <c r="BM505" s="17">
        <v>0.51270893117885397</v>
      </c>
      <c r="BN505" s="17">
        <v>0.63087757306272596</v>
      </c>
      <c r="BO505" s="17">
        <v>0.59948154763228101</v>
      </c>
      <c r="BP505" s="17"/>
      <c r="BQ505" s="17">
        <v>0.68126217434908698</v>
      </c>
      <c r="BR505" s="17">
        <v>0.356833358498443</v>
      </c>
    </row>
    <row r="506" spans="2:70" x14ac:dyDescent="0.35">
      <c r="B506" t="s">
        <v>304</v>
      </c>
      <c r="C506" s="17">
        <v>0.31413412180598399</v>
      </c>
      <c r="D506" s="17">
        <v>0.36482723651918397</v>
      </c>
      <c r="E506" s="17">
        <v>0.26344064932825001</v>
      </c>
      <c r="F506" s="17"/>
      <c r="G506" s="17">
        <v>0.35388537102624701</v>
      </c>
      <c r="H506" s="17">
        <v>0.29374403643428698</v>
      </c>
      <c r="I506" s="17">
        <v>0.27332873572925198</v>
      </c>
      <c r="J506" s="17">
        <v>0.32004297138515497</v>
      </c>
      <c r="K506" s="17">
        <v>0.37587447316373901</v>
      </c>
      <c r="L506" s="17">
        <v>0.29139582517682699</v>
      </c>
      <c r="M506" s="17"/>
      <c r="N506" s="17">
        <v>0.242412795151456</v>
      </c>
      <c r="O506" s="17">
        <v>0.28475343459870001</v>
      </c>
      <c r="P506" s="17">
        <v>0.33111402772063397</v>
      </c>
      <c r="Q506" s="17">
        <v>0.40631932870633097</v>
      </c>
      <c r="R506" s="17"/>
      <c r="S506" s="17">
        <v>0.22913248311248999</v>
      </c>
      <c r="T506" s="17">
        <v>0.32111614050023102</v>
      </c>
      <c r="U506" s="17">
        <v>0.31817726354731701</v>
      </c>
      <c r="V506" s="17">
        <v>0.31254458781861</v>
      </c>
      <c r="W506" s="17">
        <v>0.33442224474597398</v>
      </c>
      <c r="X506" s="17">
        <v>0.32492305409137101</v>
      </c>
      <c r="Y506" s="17">
        <v>0.34841617822727</v>
      </c>
      <c r="Z506" s="17">
        <v>0.26416551855994902</v>
      </c>
      <c r="AA506" s="17">
        <v>0.35884406393516</v>
      </c>
      <c r="AB506" s="17">
        <v>0.34772173282847602</v>
      </c>
      <c r="AC506" s="17">
        <v>0.326760865918234</v>
      </c>
      <c r="AD506" s="17">
        <v>0.28423347897164097</v>
      </c>
      <c r="AE506" s="17"/>
      <c r="AF506" s="17">
        <v>0.33495931411136498</v>
      </c>
      <c r="AG506" s="17">
        <v>0.268027634641613</v>
      </c>
      <c r="AH506" s="17">
        <v>0.36444280906551502</v>
      </c>
      <c r="AI506" s="17"/>
      <c r="AJ506" s="17">
        <v>0.30644177058929101</v>
      </c>
      <c r="AK506" s="17">
        <v>0.275144117696069</v>
      </c>
      <c r="AL506" s="17">
        <v>0.27886977415848402</v>
      </c>
      <c r="AM506" s="17">
        <v>0.28761156808472499</v>
      </c>
      <c r="AN506" s="17">
        <v>0.43237490375736898</v>
      </c>
      <c r="AO506" s="17"/>
      <c r="AP506" s="17">
        <v>0.30756105524998201</v>
      </c>
      <c r="AQ506" s="17">
        <v>0.26118507503231603</v>
      </c>
      <c r="AR506" s="17">
        <v>0.25594009794971201</v>
      </c>
      <c r="AS506" s="17"/>
      <c r="AT506" s="17">
        <v>0.38847377924711501</v>
      </c>
      <c r="AU506" s="17">
        <v>0.36118188259173101</v>
      </c>
      <c r="AV506" s="17">
        <v>0.242711909483282</v>
      </c>
      <c r="AW506" s="17">
        <v>0.19207649389161899</v>
      </c>
      <c r="AX506" s="17">
        <v>0.20849296341915999</v>
      </c>
      <c r="AY506" s="17"/>
      <c r="AZ506" s="17">
        <v>0.45725698850990998</v>
      </c>
      <c r="BA506" s="17">
        <v>0.423518874228342</v>
      </c>
      <c r="BB506" s="17">
        <v>0.342718620447863</v>
      </c>
      <c r="BC506" s="17">
        <v>0.37552987365301999</v>
      </c>
      <c r="BD506" s="17">
        <v>0.32793890652087498</v>
      </c>
      <c r="BE506" s="17">
        <v>0.33443726939704399</v>
      </c>
      <c r="BF506" s="17">
        <v>0.29988488424578102</v>
      </c>
      <c r="BG506" s="17">
        <v>0.28480623576304998</v>
      </c>
      <c r="BH506" s="17">
        <v>0.33240024191515599</v>
      </c>
      <c r="BI506" s="17">
        <v>0.25507173115406201</v>
      </c>
      <c r="BJ506" s="17">
        <v>0.30860690054220902</v>
      </c>
      <c r="BK506" s="17">
        <v>0.25230244864941598</v>
      </c>
      <c r="BL506" s="17">
        <v>0.30012379492371299</v>
      </c>
      <c r="BM506" s="17">
        <v>0.25400295868358802</v>
      </c>
      <c r="BN506" s="17">
        <v>0.22436306608687401</v>
      </c>
      <c r="BO506" s="17">
        <v>0.20228849899482401</v>
      </c>
      <c r="BP506" s="17"/>
      <c r="BQ506" s="17">
        <v>0.127626731322391</v>
      </c>
      <c r="BR506" s="17">
        <v>0.39838987305796097</v>
      </c>
    </row>
    <row r="507" spans="2:70" x14ac:dyDescent="0.35">
      <c r="B507" t="s">
        <v>143</v>
      </c>
      <c r="C507" s="17">
        <v>0.14043117413009901</v>
      </c>
      <c r="D507" s="17">
        <v>2.2601772296632499E-2</v>
      </c>
      <c r="E507" s="17">
        <v>0.25637856662004499</v>
      </c>
      <c r="F507" s="17"/>
      <c r="G507" s="17">
        <v>4.7918120100943401E-2</v>
      </c>
      <c r="H507" s="17">
        <v>0.17702415937969901</v>
      </c>
      <c r="I507" s="17">
        <v>0.22135037520242501</v>
      </c>
      <c r="J507" s="17">
        <v>0.112705640166102</v>
      </c>
      <c r="K507" s="17">
        <v>3.0188701164273201E-2</v>
      </c>
      <c r="L507" s="17">
        <v>0.202676844662457</v>
      </c>
      <c r="M507" s="17"/>
      <c r="N507" s="17">
        <v>0.31087708570233602</v>
      </c>
      <c r="O507" s="17">
        <v>0.18310429613134399</v>
      </c>
      <c r="P507" s="17">
        <v>7.8073357970509294E-2</v>
      </c>
      <c r="Q507" s="17">
        <v>-3.1622954220433E-2</v>
      </c>
      <c r="R507" s="17"/>
      <c r="S507" s="17">
        <v>0.322498105148878</v>
      </c>
      <c r="T507" s="17">
        <v>0.14787592575129299</v>
      </c>
      <c r="U507" s="17">
        <v>0.120947833658091</v>
      </c>
      <c r="V507" s="17">
        <v>0.13374431080097901</v>
      </c>
      <c r="W507" s="17">
        <v>9.7581027488924901E-2</v>
      </c>
      <c r="X507" s="17">
        <v>9.2706075095661603E-2</v>
      </c>
      <c r="Y507" s="17">
        <v>0.115645343916356</v>
      </c>
      <c r="Z507" s="17">
        <v>0.19838970684896801</v>
      </c>
      <c r="AA507" s="17">
        <v>7.5904873154704205E-2</v>
      </c>
      <c r="AB507" s="17">
        <v>2.9633589045465002E-2</v>
      </c>
      <c r="AC507" s="17">
        <v>0.136567976055011</v>
      </c>
      <c r="AD507" s="17">
        <v>0.13754627743948</v>
      </c>
      <c r="AE507" s="17"/>
      <c r="AF507" s="17">
        <v>0.110177792514055</v>
      </c>
      <c r="AG507" s="17">
        <v>0.24125682075444499</v>
      </c>
      <c r="AH507" s="17">
        <v>2.4565239864654501E-3</v>
      </c>
      <c r="AI507" s="17"/>
      <c r="AJ507" s="17">
        <v>0.16948154835632301</v>
      </c>
      <c r="AK507" s="17">
        <v>0.22999768325134901</v>
      </c>
      <c r="AL507" s="17">
        <v>0.22742972002877801</v>
      </c>
      <c r="AM507" s="17">
        <v>0.16216162994369299</v>
      </c>
      <c r="AN507" s="17">
        <v>-0.11050815577008</v>
      </c>
      <c r="AO507" s="17"/>
      <c r="AP507" s="17">
        <v>0.16967449796498499</v>
      </c>
      <c r="AQ507" s="17">
        <v>0.245306691295371</v>
      </c>
      <c r="AR507" s="17">
        <v>0.26355399177896099</v>
      </c>
      <c r="AS507" s="17"/>
      <c r="AT507" s="17">
        <v>-8.0095893390740303E-3</v>
      </c>
      <c r="AU507" s="17">
        <v>2.1397718602417799E-2</v>
      </c>
      <c r="AV507" s="17">
        <v>0.29351605440273099</v>
      </c>
      <c r="AW507" s="17">
        <v>0.38777601977686199</v>
      </c>
      <c r="AX507" s="17">
        <v>0.40684074254078501</v>
      </c>
      <c r="AY507" s="17"/>
      <c r="AZ507" s="17">
        <v>-0.13051273323597601</v>
      </c>
      <c r="BA507" s="17">
        <v>-8.4441360991428294E-2</v>
      </c>
      <c r="BB507" s="17">
        <v>5.9580762562506502E-2</v>
      </c>
      <c r="BC507" s="17">
        <v>1.54169699351085E-2</v>
      </c>
      <c r="BD507" s="17">
        <v>9.6989557796307593E-2</v>
      </c>
      <c r="BE507" s="17">
        <v>8.6316323093962394E-2</v>
      </c>
      <c r="BF507" s="17">
        <v>0.175539704137988</v>
      </c>
      <c r="BG507" s="17">
        <v>0.18216310404695901</v>
      </c>
      <c r="BH507" s="17">
        <v>9.5756523499278504E-2</v>
      </c>
      <c r="BI507" s="17">
        <v>0.20916393473991399</v>
      </c>
      <c r="BJ507" s="17">
        <v>0.17837833613455201</v>
      </c>
      <c r="BK507" s="17">
        <v>0.27227208727982</v>
      </c>
      <c r="BL507" s="17">
        <v>0.217638635852752</v>
      </c>
      <c r="BM507" s="17">
        <v>0.258705972495266</v>
      </c>
      <c r="BN507" s="17">
        <v>0.40651450697585201</v>
      </c>
      <c r="BO507" s="17">
        <v>0.39719304863745702</v>
      </c>
      <c r="BP507" s="17"/>
      <c r="BQ507" s="17">
        <v>0.55363544302669698</v>
      </c>
      <c r="BR507" s="17">
        <v>-4.1556514559517803E-2</v>
      </c>
    </row>
    <row r="508" spans="2:70" x14ac:dyDescent="0.35">
      <c r="C508" s="17"/>
      <c r="D508" s="17"/>
      <c r="E508" s="17"/>
      <c r="F508" s="17"/>
      <c r="G508" s="17"/>
      <c r="H508" s="17"/>
      <c r="I508" s="17"/>
      <c r="J508" s="17"/>
      <c r="K508" s="17"/>
      <c r="L508" s="17"/>
      <c r="M508" s="17"/>
      <c r="N508" s="17"/>
      <c r="O508" s="17"/>
      <c r="P508" s="17"/>
      <c r="Q508" s="17"/>
      <c r="R508" s="17"/>
      <c r="S508" s="17"/>
      <c r="T508" s="17"/>
      <c r="U508" s="17"/>
      <c r="V508" s="17"/>
      <c r="W508" s="17"/>
      <c r="X508" s="17"/>
      <c r="Y508" s="17"/>
      <c r="Z508" s="17"/>
      <c r="AA508" s="17"/>
      <c r="AB508" s="17"/>
      <c r="AC508" s="17"/>
      <c r="AD508" s="17"/>
      <c r="AE508" s="17"/>
      <c r="AF508" s="17"/>
      <c r="AG508" s="17"/>
      <c r="AH508" s="17"/>
      <c r="AI508" s="17"/>
      <c r="AJ508" s="17"/>
      <c r="AK508" s="17"/>
      <c r="AL508" s="17"/>
      <c r="AM508" s="17"/>
      <c r="AN508" s="17"/>
      <c r="AO508" s="17"/>
      <c r="AP508" s="17"/>
      <c r="AQ508" s="17"/>
      <c r="AR508" s="17"/>
      <c r="AS508" s="17"/>
      <c r="AT508" s="17"/>
      <c r="AU508" s="17"/>
      <c r="AV508" s="17"/>
      <c r="AW508" s="17"/>
      <c r="AX508" s="17"/>
      <c r="AY508" s="17"/>
      <c r="AZ508" s="17"/>
      <c r="BA508" s="17"/>
      <c r="BB508" s="17"/>
      <c r="BC508" s="17"/>
      <c r="BD508" s="17"/>
      <c r="BE508" s="17"/>
      <c r="BF508" s="17"/>
      <c r="BG508" s="17"/>
      <c r="BH508" s="17"/>
      <c r="BI508" s="17"/>
      <c r="BJ508" s="17"/>
      <c r="BK508" s="17"/>
      <c r="BL508" s="17"/>
      <c r="BM508" s="17"/>
      <c r="BN508" s="17"/>
      <c r="BO508" s="17"/>
      <c r="BP508" s="17"/>
      <c r="BQ508" s="17"/>
      <c r="BR508" s="17"/>
    </row>
    <row r="509" spans="2:70" x14ac:dyDescent="0.35">
      <c r="B509" s="6" t="s">
        <v>308</v>
      </c>
      <c r="C509" s="17"/>
      <c r="D509" s="17"/>
      <c r="E509" s="17"/>
      <c r="F509" s="17"/>
      <c r="G509" s="17"/>
      <c r="H509" s="17"/>
      <c r="I509" s="17"/>
      <c r="J509" s="17"/>
      <c r="K509" s="17"/>
      <c r="L509" s="17"/>
      <c r="M509" s="17"/>
      <c r="N509" s="17"/>
      <c r="O509" s="17"/>
      <c r="P509" s="17"/>
      <c r="Q509" s="17"/>
      <c r="R509" s="17"/>
      <c r="S509" s="17"/>
      <c r="T509" s="17"/>
      <c r="U509" s="17"/>
      <c r="V509" s="17"/>
      <c r="W509" s="17"/>
      <c r="X509" s="17"/>
      <c r="Y509" s="17"/>
      <c r="Z509" s="17"/>
      <c r="AA509" s="17"/>
      <c r="AB509" s="17"/>
      <c r="AC509" s="17"/>
      <c r="AD509" s="17"/>
      <c r="AE509" s="17"/>
      <c r="AF509" s="17"/>
      <c r="AG509" s="17"/>
      <c r="AH509" s="17"/>
      <c r="AI509" s="17"/>
      <c r="AJ509" s="17"/>
      <c r="AK509" s="17"/>
      <c r="AL509" s="17"/>
      <c r="AM509" s="17"/>
      <c r="AN509" s="17"/>
      <c r="AO509" s="17"/>
      <c r="AP509" s="17"/>
      <c r="AQ509" s="17"/>
      <c r="AR509" s="17"/>
      <c r="AS509" s="17"/>
      <c r="AT509" s="17"/>
      <c r="AU509" s="17"/>
      <c r="AV509" s="17"/>
      <c r="AW509" s="17"/>
      <c r="AX509" s="17"/>
      <c r="AY509" s="17"/>
      <c r="AZ509" s="17"/>
      <c r="BA509" s="17"/>
      <c r="BB509" s="17"/>
      <c r="BC509" s="17"/>
      <c r="BD509" s="17"/>
      <c r="BE509" s="17"/>
      <c r="BF509" s="17"/>
      <c r="BG509" s="17"/>
      <c r="BH509" s="17"/>
      <c r="BI509" s="17"/>
      <c r="BJ509" s="17"/>
      <c r="BK509" s="17"/>
      <c r="BL509" s="17"/>
      <c r="BM509" s="17"/>
      <c r="BN509" s="17"/>
      <c r="BO509" s="17"/>
      <c r="BP509" s="17"/>
      <c r="BQ509" s="17"/>
      <c r="BR509" s="17"/>
    </row>
    <row r="510" spans="2:70" x14ac:dyDescent="0.35">
      <c r="B510" s="24" t="s">
        <v>97</v>
      </c>
      <c r="C510" s="17"/>
      <c r="D510" s="17"/>
      <c r="E510" s="17"/>
      <c r="F510" s="17"/>
      <c r="G510" s="17"/>
      <c r="H510" s="17"/>
      <c r="I510" s="17"/>
      <c r="J510" s="17"/>
      <c r="K510" s="17"/>
      <c r="L510" s="17"/>
      <c r="M510" s="17"/>
      <c r="N510" s="17"/>
      <c r="O510" s="17"/>
      <c r="P510" s="17"/>
      <c r="Q510" s="17"/>
      <c r="R510" s="17"/>
      <c r="S510" s="17"/>
      <c r="T510" s="17"/>
      <c r="U510" s="17"/>
      <c r="V510" s="17"/>
      <c r="W510" s="17"/>
      <c r="X510" s="17"/>
      <c r="Y510" s="17"/>
      <c r="Z510" s="17"/>
      <c r="AA510" s="17"/>
      <c r="AB510" s="17"/>
      <c r="AC510" s="17"/>
      <c r="AD510" s="17"/>
      <c r="AE510" s="17"/>
      <c r="AF510" s="17"/>
      <c r="AG510" s="17"/>
      <c r="AH510" s="17"/>
      <c r="AI510" s="17"/>
      <c r="AJ510" s="17"/>
      <c r="AK510" s="17"/>
      <c r="AL510" s="17"/>
      <c r="AM510" s="17"/>
      <c r="AN510" s="17"/>
      <c r="AO510" s="17"/>
      <c r="AP510" s="17"/>
      <c r="AQ510" s="17"/>
      <c r="AR510" s="17"/>
      <c r="AS510" s="17"/>
      <c r="AT510" s="17"/>
      <c r="AU510" s="17"/>
      <c r="AV510" s="17"/>
      <c r="AW510" s="17"/>
      <c r="AX510" s="17"/>
      <c r="AY510" s="17"/>
      <c r="AZ510" s="17"/>
      <c r="BA510" s="17"/>
      <c r="BB510" s="17"/>
      <c r="BC510" s="17"/>
      <c r="BD510" s="17"/>
      <c r="BE510" s="17"/>
      <c r="BF510" s="17"/>
      <c r="BG510" s="17"/>
      <c r="BH510" s="17"/>
      <c r="BI510" s="17"/>
      <c r="BJ510" s="17"/>
      <c r="BK510" s="17"/>
      <c r="BL510" s="17"/>
      <c r="BM510" s="17"/>
      <c r="BN510" s="17"/>
      <c r="BO510" s="17"/>
      <c r="BP510" s="17"/>
      <c r="BQ510" s="17"/>
      <c r="BR510" s="17"/>
    </row>
    <row r="511" spans="2:70" x14ac:dyDescent="0.35">
      <c r="B511" t="s">
        <v>298</v>
      </c>
      <c r="C511" s="17">
        <v>4.20302665541522E-2</v>
      </c>
      <c r="D511" s="17">
        <v>4.4615924756809901E-2</v>
      </c>
      <c r="E511" s="17">
        <v>3.9358672753774901E-2</v>
      </c>
      <c r="F511" s="17"/>
      <c r="G511" s="17">
        <v>5.5243083113266298E-2</v>
      </c>
      <c r="H511" s="17">
        <v>6.5338509325112801E-2</v>
      </c>
      <c r="I511" s="17">
        <v>5.6710036701553099E-2</v>
      </c>
      <c r="J511" s="17">
        <v>2.69595647257918E-2</v>
      </c>
      <c r="K511" s="17">
        <v>1.8142498449853099E-2</v>
      </c>
      <c r="L511" s="17">
        <v>3.0611610104817999E-2</v>
      </c>
      <c r="M511" s="17"/>
      <c r="N511" s="17">
        <v>6.1538763382108397E-2</v>
      </c>
      <c r="O511" s="17">
        <v>2.9489844332294499E-2</v>
      </c>
      <c r="P511" s="17">
        <v>4.4131190614431902E-2</v>
      </c>
      <c r="Q511" s="17">
        <v>3.2688168960627401E-2</v>
      </c>
      <c r="R511" s="17"/>
      <c r="S511" s="17">
        <v>7.0226999760410302E-2</v>
      </c>
      <c r="T511" s="17">
        <v>3.0326264574765598E-2</v>
      </c>
      <c r="U511" s="17">
        <v>3.8081097396001302E-2</v>
      </c>
      <c r="V511" s="17">
        <v>2.86254497492732E-2</v>
      </c>
      <c r="W511" s="17">
        <v>3.6117969550918401E-2</v>
      </c>
      <c r="X511" s="17">
        <v>5.4084519339423799E-2</v>
      </c>
      <c r="Y511" s="17">
        <v>2.9433606240208101E-2</v>
      </c>
      <c r="Z511" s="17">
        <v>3.4108819699044397E-2</v>
      </c>
      <c r="AA511" s="17">
        <v>4.1388996648532697E-2</v>
      </c>
      <c r="AB511" s="17">
        <v>2.9748633344875999E-2</v>
      </c>
      <c r="AC511" s="17">
        <v>4.6739888055661601E-2</v>
      </c>
      <c r="AD511" s="17">
        <v>6.5038055800746494E-2</v>
      </c>
      <c r="AE511" s="17"/>
      <c r="AF511" s="17">
        <v>3.2270143090564002E-2</v>
      </c>
      <c r="AG511" s="17">
        <v>5.2496402834327001E-2</v>
      </c>
      <c r="AH511" s="17">
        <v>4.3643923823368999E-2</v>
      </c>
      <c r="AI511" s="17"/>
      <c r="AJ511" s="17">
        <v>3.6011458569497501E-2</v>
      </c>
      <c r="AK511" s="17">
        <v>5.4365801617723898E-2</v>
      </c>
      <c r="AL511" s="17">
        <v>6.0671161349494497E-2</v>
      </c>
      <c r="AM511" s="17">
        <v>0.101887504868884</v>
      </c>
      <c r="AN511" s="17">
        <v>2.75196792767641E-2</v>
      </c>
      <c r="AO511" s="17"/>
      <c r="AP511" s="17">
        <v>4.8123840392112198E-2</v>
      </c>
      <c r="AQ511" s="17">
        <v>4.6913851903008799E-2</v>
      </c>
      <c r="AR511" s="17">
        <v>6.8988955533424601E-2</v>
      </c>
      <c r="AS511" s="17"/>
      <c r="AT511" s="17">
        <v>2.4434801479750599E-2</v>
      </c>
      <c r="AU511" s="17">
        <v>2.62566475769501E-2</v>
      </c>
      <c r="AV511" s="17">
        <v>6.0330134587004598E-2</v>
      </c>
      <c r="AW511" s="17">
        <v>6.5438116871594496E-2</v>
      </c>
      <c r="AX511" s="17">
        <v>0.20165532649235801</v>
      </c>
      <c r="AY511" s="17"/>
      <c r="AZ511" s="17">
        <v>2.7036504710503902E-2</v>
      </c>
      <c r="BA511" s="17">
        <v>4.4953879626904801E-2</v>
      </c>
      <c r="BB511" s="17">
        <v>2.27533880695121E-2</v>
      </c>
      <c r="BC511" s="17">
        <v>3.8684707587706799E-2</v>
      </c>
      <c r="BD511" s="17">
        <v>5.8149746602003498E-2</v>
      </c>
      <c r="BE511" s="17">
        <v>2.0553282192443699E-2</v>
      </c>
      <c r="BF511" s="17">
        <v>5.8623079095139301E-2</v>
      </c>
      <c r="BG511" s="17">
        <v>5.2037029860680699E-2</v>
      </c>
      <c r="BH511" s="17">
        <v>3.44815655442543E-2</v>
      </c>
      <c r="BI511" s="17">
        <v>2.34163421668785E-2</v>
      </c>
      <c r="BJ511" s="17">
        <v>3.2649212680828203E-2</v>
      </c>
      <c r="BK511" s="17">
        <v>4.5136566661266503E-2</v>
      </c>
      <c r="BL511" s="17">
        <v>2.6873282998823099E-2</v>
      </c>
      <c r="BM511" s="17">
        <v>2.6588490938931099E-2</v>
      </c>
      <c r="BN511" s="17">
        <v>0.105289731064779</v>
      </c>
      <c r="BO511" s="17">
        <v>0.10555732290648299</v>
      </c>
      <c r="BP511" s="17"/>
      <c r="BQ511" s="17">
        <v>0.10906491952540601</v>
      </c>
      <c r="BR511" s="17">
        <v>1.2426778449024499E-2</v>
      </c>
    </row>
    <row r="512" spans="2:70" x14ac:dyDescent="0.35">
      <c r="B512" t="s">
        <v>299</v>
      </c>
      <c r="C512" s="17">
        <v>0.124618828970592</v>
      </c>
      <c r="D512" s="17">
        <v>0.123650286443607</v>
      </c>
      <c r="E512" s="17">
        <v>0.12589685617867399</v>
      </c>
      <c r="F512" s="17"/>
      <c r="G512" s="17">
        <v>0.12735794954750801</v>
      </c>
      <c r="H512" s="17">
        <v>0.21080747334692301</v>
      </c>
      <c r="I512" s="17">
        <v>0.15049671551277599</v>
      </c>
      <c r="J512" s="17">
        <v>9.6382660181454902E-2</v>
      </c>
      <c r="K512" s="17">
        <v>6.8234746766745694E-2</v>
      </c>
      <c r="L512" s="17">
        <v>9.2417999010465102E-2</v>
      </c>
      <c r="M512" s="17"/>
      <c r="N512" s="17">
        <v>0.14824516503586399</v>
      </c>
      <c r="O512" s="17">
        <v>0.13628994810912401</v>
      </c>
      <c r="P512" s="17">
        <v>0.112918293570498</v>
      </c>
      <c r="Q512" s="17">
        <v>9.7984126449006601E-2</v>
      </c>
      <c r="R512" s="17"/>
      <c r="S512" s="17">
        <v>0.20386536004811401</v>
      </c>
      <c r="T512" s="17">
        <v>0.118508533458099</v>
      </c>
      <c r="U512" s="17">
        <v>0.106490583742839</v>
      </c>
      <c r="V512" s="17">
        <v>0.118407348626779</v>
      </c>
      <c r="W512" s="17">
        <v>0.10877775932788999</v>
      </c>
      <c r="X512" s="17">
        <v>0.118604168191125</v>
      </c>
      <c r="Y512" s="17">
        <v>7.5756261718273696E-2</v>
      </c>
      <c r="Z512" s="17">
        <v>0.10729553171544</v>
      </c>
      <c r="AA512" s="17">
        <v>0.10391873367700501</v>
      </c>
      <c r="AB512" s="17">
        <v>0.12418244553325899</v>
      </c>
      <c r="AC512" s="17">
        <v>0.14360459411918899</v>
      </c>
      <c r="AD512" s="17">
        <v>0.101853739087405</v>
      </c>
      <c r="AE512" s="17"/>
      <c r="AF512" s="17">
        <v>0.10294427741481101</v>
      </c>
      <c r="AG512" s="17">
        <v>0.14295654869791699</v>
      </c>
      <c r="AH512" s="17">
        <v>0.15296701576320601</v>
      </c>
      <c r="AI512" s="17"/>
      <c r="AJ512" s="17">
        <v>0.11505488019035499</v>
      </c>
      <c r="AK512" s="17">
        <v>0.14940541212528699</v>
      </c>
      <c r="AL512" s="17">
        <v>0.16107536758272401</v>
      </c>
      <c r="AM512" s="17">
        <v>0.14802067220260801</v>
      </c>
      <c r="AN512" s="17">
        <v>9.7710513077603603E-2</v>
      </c>
      <c r="AO512" s="17"/>
      <c r="AP512" s="17">
        <v>0.12897968877385901</v>
      </c>
      <c r="AQ512" s="17">
        <v>0.14837628103915601</v>
      </c>
      <c r="AR512" s="17">
        <v>0.17439780632055299</v>
      </c>
      <c r="AS512" s="17"/>
      <c r="AT512" s="17">
        <v>8.6375384019413096E-2</v>
      </c>
      <c r="AU512" s="17">
        <v>0.10115357366082101</v>
      </c>
      <c r="AV512" s="17">
        <v>0.15754956874652901</v>
      </c>
      <c r="AW512" s="17">
        <v>0.21734115226287101</v>
      </c>
      <c r="AX512" s="17">
        <v>0.101567477799824</v>
      </c>
      <c r="AY512" s="17"/>
      <c r="AZ512" s="17">
        <v>0.21087202925923099</v>
      </c>
      <c r="BA512" s="17">
        <v>8.47257904153568E-2</v>
      </c>
      <c r="BB512" s="17">
        <v>9.3497324529596998E-2</v>
      </c>
      <c r="BC512" s="17">
        <v>8.6494708203336407E-2</v>
      </c>
      <c r="BD512" s="17">
        <v>0.132121143478689</v>
      </c>
      <c r="BE512" s="17">
        <v>0.119801875915049</v>
      </c>
      <c r="BF512" s="17">
        <v>0.104174096911508</v>
      </c>
      <c r="BG512" s="17">
        <v>0.103595473994539</v>
      </c>
      <c r="BH512" s="17">
        <v>0.100585975135422</v>
      </c>
      <c r="BI512" s="17">
        <v>0.155392931651433</v>
      </c>
      <c r="BJ512" s="17">
        <v>0.15754813286664399</v>
      </c>
      <c r="BK512" s="17">
        <v>0.22402552625865699</v>
      </c>
      <c r="BL512" s="17">
        <v>0.153203568670565</v>
      </c>
      <c r="BM512" s="17">
        <v>9.1059962251708204E-2</v>
      </c>
      <c r="BN512" s="17">
        <v>0.112998065476554</v>
      </c>
      <c r="BO512" s="17">
        <v>0.235346997046851</v>
      </c>
      <c r="BP512" s="17"/>
      <c r="BQ512" s="17">
        <v>0.28225752053168401</v>
      </c>
      <c r="BR512" s="17">
        <v>5.1657490421240099E-2</v>
      </c>
    </row>
    <row r="513" spans="2:70" x14ac:dyDescent="0.35">
      <c r="B513" t="s">
        <v>300</v>
      </c>
      <c r="C513" s="17">
        <v>0.177454996031912</v>
      </c>
      <c r="D513" s="17">
        <v>0.17926089806333301</v>
      </c>
      <c r="E513" s="17">
        <v>0.17628386862659301</v>
      </c>
      <c r="F513" s="17"/>
      <c r="G513" s="17">
        <v>0.184522212209666</v>
      </c>
      <c r="H513" s="17">
        <v>0.18279348025721001</v>
      </c>
      <c r="I513" s="17">
        <v>0.19764795114366601</v>
      </c>
      <c r="J513" s="17">
        <v>0.17374851280593001</v>
      </c>
      <c r="K513" s="17">
        <v>0.133282642435056</v>
      </c>
      <c r="L513" s="17">
        <v>0.18453743230431499</v>
      </c>
      <c r="M513" s="17"/>
      <c r="N513" s="17">
        <v>0.19784024769085601</v>
      </c>
      <c r="O513" s="17">
        <v>0.18205024831650801</v>
      </c>
      <c r="P513" s="17">
        <v>0.164558889519997</v>
      </c>
      <c r="Q513" s="17">
        <v>0.16242254468137399</v>
      </c>
      <c r="R513" s="17"/>
      <c r="S513" s="17">
        <v>0.20624905053775</v>
      </c>
      <c r="T513" s="17">
        <v>0.15497979617515101</v>
      </c>
      <c r="U513" s="17">
        <v>0.16412643132442201</v>
      </c>
      <c r="V513" s="17">
        <v>0.18243660672412401</v>
      </c>
      <c r="W513" s="17">
        <v>0.198331773775026</v>
      </c>
      <c r="X513" s="17">
        <v>0.153972644277524</v>
      </c>
      <c r="Y513" s="17">
        <v>0.189515377803986</v>
      </c>
      <c r="Z513" s="17">
        <v>0.21505736170385201</v>
      </c>
      <c r="AA513" s="17">
        <v>0.16630735375334399</v>
      </c>
      <c r="AB513" s="17">
        <v>0.16590387629259301</v>
      </c>
      <c r="AC513" s="17">
        <v>0.16210486253831599</v>
      </c>
      <c r="AD513" s="17">
        <v>0.20182992613527401</v>
      </c>
      <c r="AE513" s="17"/>
      <c r="AF513" s="17">
        <v>0.159908165668499</v>
      </c>
      <c r="AG513" s="17">
        <v>0.191822064572821</v>
      </c>
      <c r="AH513" s="17">
        <v>0.185827870996917</v>
      </c>
      <c r="AI513" s="17"/>
      <c r="AJ513" s="17">
        <v>0.16889767773304901</v>
      </c>
      <c r="AK513" s="17">
        <v>0.20001862924452499</v>
      </c>
      <c r="AL513" s="17">
        <v>0.192870758675357</v>
      </c>
      <c r="AM513" s="17">
        <v>0.13180335191248399</v>
      </c>
      <c r="AN513" s="17">
        <v>0.164046650441283</v>
      </c>
      <c r="AO513" s="17"/>
      <c r="AP513" s="17">
        <v>0.16969371859840901</v>
      </c>
      <c r="AQ513" s="17">
        <v>0.19611428030936001</v>
      </c>
      <c r="AR513" s="17">
        <v>0.203370872306332</v>
      </c>
      <c r="AS513" s="17"/>
      <c r="AT513" s="17">
        <v>0.14415973481811101</v>
      </c>
      <c r="AU513" s="17">
        <v>0.15454522974650101</v>
      </c>
      <c r="AV513" s="17">
        <v>0.204149764532712</v>
      </c>
      <c r="AW513" s="17">
        <v>0.227027163325841</v>
      </c>
      <c r="AX513" s="17">
        <v>0.23558726175905201</v>
      </c>
      <c r="AY513" s="17"/>
      <c r="AZ513" s="17">
        <v>8.0979532353348094E-2</v>
      </c>
      <c r="BA513" s="17">
        <v>0.15069611374085901</v>
      </c>
      <c r="BB513" s="17">
        <v>0.18936850085141099</v>
      </c>
      <c r="BC513" s="17">
        <v>0.16065672820104701</v>
      </c>
      <c r="BD513" s="17">
        <v>0.19690712916254799</v>
      </c>
      <c r="BE513" s="17">
        <v>0.18295799568510401</v>
      </c>
      <c r="BF513" s="17">
        <v>0.19054657545122899</v>
      </c>
      <c r="BG513" s="17">
        <v>0.161261533252223</v>
      </c>
      <c r="BH513" s="17">
        <v>0.16067108919393699</v>
      </c>
      <c r="BI513" s="17">
        <v>0.19300955492750599</v>
      </c>
      <c r="BJ513" s="17">
        <v>0.172411240119898</v>
      </c>
      <c r="BK513" s="17">
        <v>0.16354466386559299</v>
      </c>
      <c r="BL513" s="17">
        <v>0.167357804760184</v>
      </c>
      <c r="BM513" s="17">
        <v>0.182252525790186</v>
      </c>
      <c r="BN513" s="17">
        <v>0.18265544017886801</v>
      </c>
      <c r="BO513" s="17">
        <v>0.18744685509338899</v>
      </c>
      <c r="BP513" s="17"/>
      <c r="BQ513" s="17">
        <v>0.27646989765848201</v>
      </c>
      <c r="BR513" s="17">
        <v>0.12792873712262301</v>
      </c>
    </row>
    <row r="514" spans="2:70" x14ac:dyDescent="0.35">
      <c r="B514" t="s">
        <v>301</v>
      </c>
      <c r="C514" s="17">
        <v>0.18960051662532501</v>
      </c>
      <c r="D514" s="17">
        <v>0.170314073533368</v>
      </c>
      <c r="E514" s="17">
        <v>0.20657868560953799</v>
      </c>
      <c r="F514" s="17"/>
      <c r="G514" s="17">
        <v>0.21457048054050401</v>
      </c>
      <c r="H514" s="17">
        <v>0.190637419009172</v>
      </c>
      <c r="I514" s="17">
        <v>0.19250355961791599</v>
      </c>
      <c r="J514" s="17">
        <v>0.19608838965348099</v>
      </c>
      <c r="K514" s="17">
        <v>0.179834057915644</v>
      </c>
      <c r="L514" s="17">
        <v>0.17100196299226</v>
      </c>
      <c r="M514" s="17"/>
      <c r="N514" s="17">
        <v>0.199731410955205</v>
      </c>
      <c r="O514" s="17">
        <v>0.195507935066942</v>
      </c>
      <c r="P514" s="17">
        <v>0.196472363259697</v>
      </c>
      <c r="Q514" s="17">
        <v>0.168938924666097</v>
      </c>
      <c r="R514" s="17"/>
      <c r="S514" s="17">
        <v>0.16894197312510101</v>
      </c>
      <c r="T514" s="17">
        <v>0.176147572400604</v>
      </c>
      <c r="U514" s="17">
        <v>0.17738997537852999</v>
      </c>
      <c r="V514" s="17">
        <v>0.186941686368535</v>
      </c>
      <c r="W514" s="17">
        <v>0.195295836831266</v>
      </c>
      <c r="X514" s="17">
        <v>0.187438840861363</v>
      </c>
      <c r="Y514" s="17">
        <v>0.19466587065895199</v>
      </c>
      <c r="Z514" s="17">
        <v>0.184871722642237</v>
      </c>
      <c r="AA514" s="17">
        <v>0.20446180318323001</v>
      </c>
      <c r="AB514" s="17">
        <v>0.21190436844183499</v>
      </c>
      <c r="AC514" s="17">
        <v>0.19746052481898199</v>
      </c>
      <c r="AD514" s="17">
        <v>0.23656218014243199</v>
      </c>
      <c r="AE514" s="17"/>
      <c r="AF514" s="17">
        <v>0.18705092609063001</v>
      </c>
      <c r="AG514" s="17">
        <v>0.18243973391305399</v>
      </c>
      <c r="AH514" s="17">
        <v>0.198835865967148</v>
      </c>
      <c r="AI514" s="17"/>
      <c r="AJ514" s="17">
        <v>0.190624613857442</v>
      </c>
      <c r="AK514" s="17">
        <v>0.177731199382061</v>
      </c>
      <c r="AL514" s="17">
        <v>0.18060567972223601</v>
      </c>
      <c r="AM514" s="17">
        <v>0.251635455630141</v>
      </c>
      <c r="AN514" s="17">
        <v>0.17781221078172799</v>
      </c>
      <c r="AO514" s="17"/>
      <c r="AP514" s="17">
        <v>0.18272748445838399</v>
      </c>
      <c r="AQ514" s="17">
        <v>0.18801212347725901</v>
      </c>
      <c r="AR514" s="17">
        <v>0.183798614860086</v>
      </c>
      <c r="AS514" s="17"/>
      <c r="AT514" s="17">
        <v>0.16709453560774401</v>
      </c>
      <c r="AU514" s="17">
        <v>0.22099970408532299</v>
      </c>
      <c r="AV514" s="17">
        <v>0.19265809616826801</v>
      </c>
      <c r="AW514" s="17">
        <v>0.20580386741677301</v>
      </c>
      <c r="AX514" s="17">
        <v>0.15564006454933901</v>
      </c>
      <c r="AY514" s="17"/>
      <c r="AZ514" s="17">
        <v>6.1530304626189899E-2</v>
      </c>
      <c r="BA514" s="17">
        <v>0.150317088582233</v>
      </c>
      <c r="BB514" s="17">
        <v>0.19860692259853199</v>
      </c>
      <c r="BC514" s="17">
        <v>0.18971699792261801</v>
      </c>
      <c r="BD514" s="17">
        <v>0.182782685974584</v>
      </c>
      <c r="BE514" s="17">
        <v>0.20148792510761701</v>
      </c>
      <c r="BF514" s="17">
        <v>0.207568907562689</v>
      </c>
      <c r="BG514" s="17">
        <v>0.18148223607730801</v>
      </c>
      <c r="BH514" s="17">
        <v>0.239640737184002</v>
      </c>
      <c r="BI514" s="17">
        <v>0.14773088090629699</v>
      </c>
      <c r="BJ514" s="17">
        <v>0.21109186982506001</v>
      </c>
      <c r="BK514" s="17">
        <v>0.13910217320448601</v>
      </c>
      <c r="BL514" s="17">
        <v>0.19018489134365699</v>
      </c>
      <c r="BM514" s="17">
        <v>0.26630219559327201</v>
      </c>
      <c r="BN514" s="17">
        <v>0.182416044534362</v>
      </c>
      <c r="BO514" s="17">
        <v>0.14772944046700201</v>
      </c>
      <c r="BP514" s="17"/>
      <c r="BQ514" s="17">
        <v>0.1719173436909</v>
      </c>
      <c r="BR514" s="17">
        <v>0.199075174899774</v>
      </c>
    </row>
    <row r="515" spans="2:70" x14ac:dyDescent="0.35">
      <c r="B515" t="s">
        <v>302</v>
      </c>
      <c r="C515" s="17">
        <v>0.45254649257070101</v>
      </c>
      <c r="D515" s="17">
        <v>0.47168202081086302</v>
      </c>
      <c r="E515" s="17">
        <v>0.43485154013609301</v>
      </c>
      <c r="F515" s="17"/>
      <c r="G515" s="17">
        <v>0.38972732500645302</v>
      </c>
      <c r="H515" s="17">
        <v>0.33410741776274699</v>
      </c>
      <c r="I515" s="17">
        <v>0.38587564248382</v>
      </c>
      <c r="J515" s="17">
        <v>0.48990903172941402</v>
      </c>
      <c r="K515" s="17">
        <v>0.59658644749725998</v>
      </c>
      <c r="L515" s="17">
        <v>0.51810748487573</v>
      </c>
      <c r="M515" s="17"/>
      <c r="N515" s="17">
        <v>0.385936010607702</v>
      </c>
      <c r="O515" s="17">
        <v>0.45016224778227398</v>
      </c>
      <c r="P515" s="17">
        <v>0.459179362898743</v>
      </c>
      <c r="Q515" s="17">
        <v>0.51681510576960099</v>
      </c>
      <c r="R515" s="17"/>
      <c r="S515" s="17">
        <v>0.328973621810912</v>
      </c>
      <c r="T515" s="17">
        <v>0.502679355419412</v>
      </c>
      <c r="U515" s="17">
        <v>0.504316940997658</v>
      </c>
      <c r="V515" s="17">
        <v>0.47676447172733899</v>
      </c>
      <c r="W515" s="17">
        <v>0.44206725920859302</v>
      </c>
      <c r="X515" s="17">
        <v>0.46909717356502401</v>
      </c>
      <c r="Y515" s="17">
        <v>0.50103495793696295</v>
      </c>
      <c r="Z515" s="17">
        <v>0.44536958617151001</v>
      </c>
      <c r="AA515" s="17">
        <v>0.47223738506243201</v>
      </c>
      <c r="AB515" s="17">
        <v>0.45950027837297902</v>
      </c>
      <c r="AC515" s="17">
        <v>0.43979818548602101</v>
      </c>
      <c r="AD515" s="17">
        <v>0.38450619834710698</v>
      </c>
      <c r="AE515" s="17"/>
      <c r="AF515" s="17">
        <v>0.50770082865195298</v>
      </c>
      <c r="AG515" s="17">
        <v>0.422211304213718</v>
      </c>
      <c r="AH515" s="17">
        <v>0.39846370796516301</v>
      </c>
      <c r="AI515" s="17"/>
      <c r="AJ515" s="17">
        <v>0.47910580459972801</v>
      </c>
      <c r="AK515" s="17">
        <v>0.40697741726199099</v>
      </c>
      <c r="AL515" s="17">
        <v>0.39518965153728902</v>
      </c>
      <c r="AM515" s="17">
        <v>0.36665301538588302</v>
      </c>
      <c r="AN515" s="17">
        <v>0.49986980722979901</v>
      </c>
      <c r="AO515" s="17"/>
      <c r="AP515" s="17">
        <v>0.46115804499555202</v>
      </c>
      <c r="AQ515" s="17">
        <v>0.41015112050846197</v>
      </c>
      <c r="AR515" s="17">
        <v>0.35155519587415801</v>
      </c>
      <c r="AS515" s="17"/>
      <c r="AT515" s="17">
        <v>0.56123194021983003</v>
      </c>
      <c r="AU515" s="17">
        <v>0.48092191322845701</v>
      </c>
      <c r="AV515" s="17">
        <v>0.37961264460442401</v>
      </c>
      <c r="AW515" s="17">
        <v>0.27742379765572001</v>
      </c>
      <c r="AX515" s="17">
        <v>0.26048525817959101</v>
      </c>
      <c r="AY515" s="17"/>
      <c r="AZ515" s="17">
        <v>0.49645809847280198</v>
      </c>
      <c r="BA515" s="17">
        <v>0.56301847902035096</v>
      </c>
      <c r="BB515" s="17">
        <v>0.48362214250107299</v>
      </c>
      <c r="BC515" s="17">
        <v>0.51333205278051197</v>
      </c>
      <c r="BD515" s="17">
        <v>0.423865399480161</v>
      </c>
      <c r="BE515" s="17">
        <v>0.468268411477339</v>
      </c>
      <c r="BF515" s="17">
        <v>0.42516739909325402</v>
      </c>
      <c r="BG515" s="17">
        <v>0.48113898101658997</v>
      </c>
      <c r="BH515" s="17">
        <v>0.43879186779993501</v>
      </c>
      <c r="BI515" s="17">
        <v>0.46848930750032802</v>
      </c>
      <c r="BJ515" s="17">
        <v>0.40929610449770998</v>
      </c>
      <c r="BK515" s="17">
        <v>0.40966147175567702</v>
      </c>
      <c r="BL515" s="17">
        <v>0.46238045222677099</v>
      </c>
      <c r="BM515" s="17">
        <v>0.43379682542590198</v>
      </c>
      <c r="BN515" s="17">
        <v>0.38965385124311902</v>
      </c>
      <c r="BO515" s="17">
        <v>0.323919384486275</v>
      </c>
      <c r="BP515" s="17"/>
      <c r="BQ515" s="17">
        <v>0.154145527693304</v>
      </c>
      <c r="BR515" s="17">
        <v>0.59193450322589902</v>
      </c>
    </row>
    <row r="516" spans="2:70" x14ac:dyDescent="0.35">
      <c r="B516" t="s">
        <v>129</v>
      </c>
      <c r="C516" s="17">
        <v>1.3748899247316799E-2</v>
      </c>
      <c r="D516" s="17">
        <v>1.0476796392018499E-2</v>
      </c>
      <c r="E516" s="17">
        <v>1.7030376695327799E-2</v>
      </c>
      <c r="F516" s="17"/>
      <c r="G516" s="17">
        <v>2.8578949582602702E-2</v>
      </c>
      <c r="H516" s="17">
        <v>1.63157002988366E-2</v>
      </c>
      <c r="I516" s="17">
        <v>1.6766094540269501E-2</v>
      </c>
      <c r="J516" s="17">
        <v>1.6911840903928801E-2</v>
      </c>
      <c r="K516" s="17">
        <v>3.9196069354403996E-3</v>
      </c>
      <c r="L516" s="17">
        <v>3.3235107124122399E-3</v>
      </c>
      <c r="M516" s="17"/>
      <c r="N516" s="17">
        <v>6.7084023282638003E-3</v>
      </c>
      <c r="O516" s="17">
        <v>6.4997763928566904E-3</v>
      </c>
      <c r="P516" s="17">
        <v>2.2739900136633101E-2</v>
      </c>
      <c r="Q516" s="17">
        <v>2.1151129473294901E-2</v>
      </c>
      <c r="R516" s="17"/>
      <c r="S516" s="17">
        <v>2.17429947177133E-2</v>
      </c>
      <c r="T516" s="17">
        <v>1.7358477971968801E-2</v>
      </c>
      <c r="U516" s="17">
        <v>9.5949711605501503E-3</v>
      </c>
      <c r="V516" s="17">
        <v>6.8244368039490797E-3</v>
      </c>
      <c r="W516" s="17">
        <v>1.94094013063063E-2</v>
      </c>
      <c r="X516" s="17">
        <v>1.6802653765540701E-2</v>
      </c>
      <c r="Y516" s="17">
        <v>9.5939256416174793E-3</v>
      </c>
      <c r="Z516" s="17">
        <v>1.3296978067915801E-2</v>
      </c>
      <c r="AA516" s="17">
        <v>1.1685727675455599E-2</v>
      </c>
      <c r="AB516" s="17">
        <v>8.7603980144577206E-3</v>
      </c>
      <c r="AC516" s="17">
        <v>1.0291944981831299E-2</v>
      </c>
      <c r="AD516" s="17">
        <v>1.02099004870358E-2</v>
      </c>
      <c r="AE516" s="17"/>
      <c r="AF516" s="17">
        <v>1.01256590835436E-2</v>
      </c>
      <c r="AG516" s="17">
        <v>8.0739457681631207E-3</v>
      </c>
      <c r="AH516" s="17">
        <v>2.02616154841972E-2</v>
      </c>
      <c r="AI516" s="17"/>
      <c r="AJ516" s="17">
        <v>1.0305565049928699E-2</v>
      </c>
      <c r="AK516" s="17">
        <v>1.15015403684115E-2</v>
      </c>
      <c r="AL516" s="17">
        <v>9.5873811328989894E-3</v>
      </c>
      <c r="AM516" s="17">
        <v>0</v>
      </c>
      <c r="AN516" s="17">
        <v>3.3041139192821103E-2</v>
      </c>
      <c r="AO516" s="17"/>
      <c r="AP516" s="17">
        <v>9.3172227816843908E-3</v>
      </c>
      <c r="AQ516" s="17">
        <v>1.04323427627544E-2</v>
      </c>
      <c r="AR516" s="17">
        <v>1.7888555105446301E-2</v>
      </c>
      <c r="AS516" s="17"/>
      <c r="AT516" s="17">
        <v>1.6703603855150701E-2</v>
      </c>
      <c r="AU516" s="17">
        <v>1.61229317019474E-2</v>
      </c>
      <c r="AV516" s="17">
        <v>5.6997913610622496E-3</v>
      </c>
      <c r="AW516" s="17">
        <v>6.96590246719984E-3</v>
      </c>
      <c r="AX516" s="17">
        <v>4.5064611219835599E-2</v>
      </c>
      <c r="AY516" s="17"/>
      <c r="AZ516" s="17">
        <v>0.12312353057792499</v>
      </c>
      <c r="BA516" s="17">
        <v>6.2886486142960003E-3</v>
      </c>
      <c r="BB516" s="17">
        <v>1.21517214498748E-2</v>
      </c>
      <c r="BC516" s="17">
        <v>1.1114805304779599E-2</v>
      </c>
      <c r="BD516" s="17">
        <v>6.1738953020144703E-3</v>
      </c>
      <c r="BE516" s="17">
        <v>6.9305096224472002E-3</v>
      </c>
      <c r="BF516" s="17">
        <v>1.39199418861807E-2</v>
      </c>
      <c r="BG516" s="17">
        <v>2.0484745798658499E-2</v>
      </c>
      <c r="BH516" s="17">
        <v>2.5828765142450201E-2</v>
      </c>
      <c r="BI516" s="17">
        <v>1.1960982847556201E-2</v>
      </c>
      <c r="BJ516" s="17">
        <v>1.7003440009860701E-2</v>
      </c>
      <c r="BK516" s="17">
        <v>1.8529598254320601E-2</v>
      </c>
      <c r="BL516" s="17">
        <v>0</v>
      </c>
      <c r="BM516" s="17">
        <v>0</v>
      </c>
      <c r="BN516" s="17">
        <v>2.6986867502317699E-2</v>
      </c>
      <c r="BO516" s="17">
        <v>0</v>
      </c>
      <c r="BP516" s="17"/>
      <c r="BQ516" s="17">
        <v>6.1447909002248198E-3</v>
      </c>
      <c r="BR516" s="17">
        <v>1.6977315881439199E-2</v>
      </c>
    </row>
    <row r="517" spans="2:70" x14ac:dyDescent="0.35">
      <c r="B517" t="s">
        <v>303</v>
      </c>
      <c r="C517" s="17">
        <v>0.166649095524744</v>
      </c>
      <c r="D517" s="17">
        <v>0.16826621120041699</v>
      </c>
      <c r="E517" s="17">
        <v>0.16525552893244899</v>
      </c>
      <c r="F517" s="17"/>
      <c r="G517" s="17">
        <v>0.18260103266077399</v>
      </c>
      <c r="H517" s="17">
        <v>0.276145982672035</v>
      </c>
      <c r="I517" s="17">
        <v>0.20720675221432899</v>
      </c>
      <c r="J517" s="17">
        <v>0.123342224907247</v>
      </c>
      <c r="K517" s="17">
        <v>8.6377245216598703E-2</v>
      </c>
      <c r="L517" s="17">
        <v>0.123029609115283</v>
      </c>
      <c r="M517" s="17"/>
      <c r="N517" s="17">
        <v>0.209783928417972</v>
      </c>
      <c r="O517" s="17">
        <v>0.16577979244141899</v>
      </c>
      <c r="P517" s="17">
        <v>0.15704948418493</v>
      </c>
      <c r="Q517" s="17">
        <v>0.13067229540963399</v>
      </c>
      <c r="R517" s="17"/>
      <c r="S517" s="17">
        <v>0.27409235980852398</v>
      </c>
      <c r="T517" s="17">
        <v>0.14883479803286401</v>
      </c>
      <c r="U517" s="17">
        <v>0.14457168113884</v>
      </c>
      <c r="V517" s="17">
        <v>0.14703279837605299</v>
      </c>
      <c r="W517" s="17">
        <v>0.144895728878808</v>
      </c>
      <c r="X517" s="17">
        <v>0.172688687530549</v>
      </c>
      <c r="Y517" s="17">
        <v>0.10518986795848199</v>
      </c>
      <c r="Z517" s="17">
        <v>0.14140435141448501</v>
      </c>
      <c r="AA517" s="17">
        <v>0.14530773032553801</v>
      </c>
      <c r="AB517" s="17">
        <v>0.15393107887813501</v>
      </c>
      <c r="AC517" s="17">
        <v>0.19034448217485</v>
      </c>
      <c r="AD517" s="17">
        <v>0.16689179488815101</v>
      </c>
      <c r="AE517" s="17"/>
      <c r="AF517" s="17">
        <v>0.13521442050537499</v>
      </c>
      <c r="AG517" s="17">
        <v>0.19545295153224401</v>
      </c>
      <c r="AH517" s="17">
        <v>0.196610939586575</v>
      </c>
      <c r="AI517" s="17"/>
      <c r="AJ517" s="17">
        <v>0.15106633875985201</v>
      </c>
      <c r="AK517" s="17">
        <v>0.20377121374301099</v>
      </c>
      <c r="AL517" s="17">
        <v>0.22174652893221899</v>
      </c>
      <c r="AM517" s="17">
        <v>0.24990817707149199</v>
      </c>
      <c r="AN517" s="17">
        <v>0.125230192354368</v>
      </c>
      <c r="AO517" s="17"/>
      <c r="AP517" s="17">
        <v>0.177103529165971</v>
      </c>
      <c r="AQ517" s="17">
        <v>0.19529013294216499</v>
      </c>
      <c r="AR517" s="17">
        <v>0.24338676185397701</v>
      </c>
      <c r="AS517" s="17"/>
      <c r="AT517" s="17">
        <v>0.11081018549916399</v>
      </c>
      <c r="AU517" s="17">
        <v>0.12741022123777099</v>
      </c>
      <c r="AV517" s="17">
        <v>0.21787970333353299</v>
      </c>
      <c r="AW517" s="17">
        <v>0.28277926913446599</v>
      </c>
      <c r="AX517" s="17">
        <v>0.30322280429218201</v>
      </c>
      <c r="AY517" s="17"/>
      <c r="AZ517" s="17">
        <v>0.23790853396973499</v>
      </c>
      <c r="BA517" s="17">
        <v>0.129679670042262</v>
      </c>
      <c r="BB517" s="17">
        <v>0.116250712599109</v>
      </c>
      <c r="BC517" s="17">
        <v>0.125179415791043</v>
      </c>
      <c r="BD517" s="17">
        <v>0.19027089008069301</v>
      </c>
      <c r="BE517" s="17">
        <v>0.140355158107492</v>
      </c>
      <c r="BF517" s="17">
        <v>0.162797176006647</v>
      </c>
      <c r="BG517" s="17">
        <v>0.15563250385522001</v>
      </c>
      <c r="BH517" s="17">
        <v>0.135067540679677</v>
      </c>
      <c r="BI517" s="17">
        <v>0.17880927381831199</v>
      </c>
      <c r="BJ517" s="17">
        <v>0.190197345547472</v>
      </c>
      <c r="BK517" s="17">
        <v>0.26916209291992299</v>
      </c>
      <c r="BL517" s="17">
        <v>0.180076851669388</v>
      </c>
      <c r="BM517" s="17">
        <v>0.117648453190639</v>
      </c>
      <c r="BN517" s="17">
        <v>0.21828779654133301</v>
      </c>
      <c r="BO517" s="17">
        <v>0.34090431995333298</v>
      </c>
      <c r="BP517" s="17"/>
      <c r="BQ517" s="17">
        <v>0.39132244005708999</v>
      </c>
      <c r="BR517" s="17">
        <v>6.4084268870264596E-2</v>
      </c>
    </row>
    <row r="518" spans="2:70" x14ac:dyDescent="0.35">
      <c r="B518" t="s">
        <v>304</v>
      </c>
      <c r="C518" s="17">
        <v>0.64214700919602696</v>
      </c>
      <c r="D518" s="17">
        <v>0.64199609434423099</v>
      </c>
      <c r="E518" s="17">
        <v>0.64143022574563002</v>
      </c>
      <c r="F518" s="17"/>
      <c r="G518" s="17">
        <v>0.604297805546957</v>
      </c>
      <c r="H518" s="17">
        <v>0.52474483677191897</v>
      </c>
      <c r="I518" s="17">
        <v>0.57837920210173499</v>
      </c>
      <c r="J518" s="17">
        <v>0.68599742138289499</v>
      </c>
      <c r="K518" s="17">
        <v>0.77642050541290497</v>
      </c>
      <c r="L518" s="17">
        <v>0.68910944786799</v>
      </c>
      <c r="M518" s="17"/>
      <c r="N518" s="17">
        <v>0.58566742156290796</v>
      </c>
      <c r="O518" s="17">
        <v>0.64567018284921696</v>
      </c>
      <c r="P518" s="17">
        <v>0.65565172615844003</v>
      </c>
      <c r="Q518" s="17">
        <v>0.68575403043569705</v>
      </c>
      <c r="R518" s="17"/>
      <c r="S518" s="17">
        <v>0.49791559493601301</v>
      </c>
      <c r="T518" s="17">
        <v>0.67882692782001597</v>
      </c>
      <c r="U518" s="17">
        <v>0.68170691637618797</v>
      </c>
      <c r="V518" s="17">
        <v>0.66370615809587397</v>
      </c>
      <c r="W518" s="17">
        <v>0.63736309603985897</v>
      </c>
      <c r="X518" s="17">
        <v>0.65653601442638698</v>
      </c>
      <c r="Y518" s="17">
        <v>0.69570082859591498</v>
      </c>
      <c r="Z518" s="17">
        <v>0.63024130881374796</v>
      </c>
      <c r="AA518" s="17">
        <v>0.676699188245662</v>
      </c>
      <c r="AB518" s="17">
        <v>0.67140464681481404</v>
      </c>
      <c r="AC518" s="17">
        <v>0.63725871030500303</v>
      </c>
      <c r="AD518" s="17">
        <v>0.621068378489539</v>
      </c>
      <c r="AE518" s="17"/>
      <c r="AF518" s="17">
        <v>0.69475175474258299</v>
      </c>
      <c r="AG518" s="17">
        <v>0.60465103812677201</v>
      </c>
      <c r="AH518" s="17">
        <v>0.59729957393231004</v>
      </c>
      <c r="AI518" s="17"/>
      <c r="AJ518" s="17">
        <v>0.66973041845716996</v>
      </c>
      <c r="AK518" s="17">
        <v>0.58470861664405205</v>
      </c>
      <c r="AL518" s="17">
        <v>0.57579533125952498</v>
      </c>
      <c r="AM518" s="17">
        <v>0.61828847101602402</v>
      </c>
      <c r="AN518" s="17">
        <v>0.67768201801152805</v>
      </c>
      <c r="AO518" s="17"/>
      <c r="AP518" s="17">
        <v>0.64388552945393596</v>
      </c>
      <c r="AQ518" s="17">
        <v>0.59816324398572096</v>
      </c>
      <c r="AR518" s="17">
        <v>0.53535381073424404</v>
      </c>
      <c r="AS518" s="17"/>
      <c r="AT518" s="17">
        <v>0.72832647582757404</v>
      </c>
      <c r="AU518" s="17">
        <v>0.701921617313781</v>
      </c>
      <c r="AV518" s="17">
        <v>0.57227074077269202</v>
      </c>
      <c r="AW518" s="17">
        <v>0.48322766507249398</v>
      </c>
      <c r="AX518" s="17">
        <v>0.41612532272892999</v>
      </c>
      <c r="AY518" s="17"/>
      <c r="AZ518" s="17">
        <v>0.557988403098992</v>
      </c>
      <c r="BA518" s="17">
        <v>0.71333556760258299</v>
      </c>
      <c r="BB518" s="17">
        <v>0.68222906509960501</v>
      </c>
      <c r="BC518" s="17">
        <v>0.70304905070312995</v>
      </c>
      <c r="BD518" s="17">
        <v>0.60664808545474502</v>
      </c>
      <c r="BE518" s="17">
        <v>0.66975633658495604</v>
      </c>
      <c r="BF518" s="17">
        <v>0.63273630665594305</v>
      </c>
      <c r="BG518" s="17">
        <v>0.66262121709389898</v>
      </c>
      <c r="BH518" s="17">
        <v>0.67843260498393598</v>
      </c>
      <c r="BI518" s="17">
        <v>0.61622018840662596</v>
      </c>
      <c r="BJ518" s="17">
        <v>0.62038797432276904</v>
      </c>
      <c r="BK518" s="17">
        <v>0.54876364496016194</v>
      </c>
      <c r="BL518" s="17">
        <v>0.65256534357042695</v>
      </c>
      <c r="BM518" s="17">
        <v>0.70009902101917398</v>
      </c>
      <c r="BN518" s="17">
        <v>0.57206989577748102</v>
      </c>
      <c r="BO518" s="17">
        <v>0.47164882495327798</v>
      </c>
      <c r="BP518" s="17"/>
      <c r="BQ518" s="17">
        <v>0.32606287138420298</v>
      </c>
      <c r="BR518" s="17">
        <v>0.79100967812567302</v>
      </c>
    </row>
    <row r="519" spans="2:70" x14ac:dyDescent="0.35">
      <c r="B519" t="s">
        <v>143</v>
      </c>
      <c r="C519" s="17">
        <v>-0.47549791367128202</v>
      </c>
      <c r="D519" s="17">
        <v>-0.47372988314381498</v>
      </c>
      <c r="E519" s="17">
        <v>-0.47617469681318197</v>
      </c>
      <c r="F519" s="17"/>
      <c r="G519" s="17">
        <v>-0.42169677288618301</v>
      </c>
      <c r="H519" s="17">
        <v>-0.248598854099883</v>
      </c>
      <c r="I519" s="17">
        <v>-0.371172449887406</v>
      </c>
      <c r="J519" s="17">
        <v>-0.56265519647564799</v>
      </c>
      <c r="K519" s="17">
        <v>-0.69004326019630602</v>
      </c>
      <c r="L519" s="17">
        <v>-0.56607983875270695</v>
      </c>
      <c r="M519" s="17"/>
      <c r="N519" s="17">
        <v>-0.37588349314493602</v>
      </c>
      <c r="O519" s="17">
        <v>-0.47989039040779802</v>
      </c>
      <c r="P519" s="17">
        <v>-0.498602241973511</v>
      </c>
      <c r="Q519" s="17">
        <v>-0.55508173502606395</v>
      </c>
      <c r="R519" s="17"/>
      <c r="S519" s="17">
        <v>-0.223823235127489</v>
      </c>
      <c r="T519" s="17">
        <v>-0.52999212978715204</v>
      </c>
      <c r="U519" s="17">
        <v>-0.53713523523734796</v>
      </c>
      <c r="V519" s="17">
        <v>-0.51667335971982098</v>
      </c>
      <c r="W519" s="17">
        <v>-0.492467367161051</v>
      </c>
      <c r="X519" s="17">
        <v>-0.48384732689583798</v>
      </c>
      <c r="Y519" s="17">
        <v>-0.59051096063743302</v>
      </c>
      <c r="Z519" s="17">
        <v>-0.48883695739926297</v>
      </c>
      <c r="AA519" s="17">
        <v>-0.53139145792012399</v>
      </c>
      <c r="AB519" s="17">
        <v>-0.51747356793667898</v>
      </c>
      <c r="AC519" s="17">
        <v>-0.44691422813015202</v>
      </c>
      <c r="AD519" s="17">
        <v>-0.45417658360138802</v>
      </c>
      <c r="AE519" s="17"/>
      <c r="AF519" s="17">
        <v>-0.55953733423720797</v>
      </c>
      <c r="AG519" s="17">
        <v>-0.409198086594527</v>
      </c>
      <c r="AH519" s="17">
        <v>-0.40068863434573498</v>
      </c>
      <c r="AI519" s="17"/>
      <c r="AJ519" s="17">
        <v>-0.51866407969731698</v>
      </c>
      <c r="AK519" s="17">
        <v>-0.38093740290104</v>
      </c>
      <c r="AL519" s="17">
        <v>-0.35404880232730701</v>
      </c>
      <c r="AM519" s="17">
        <v>-0.36838029394453198</v>
      </c>
      <c r="AN519" s="17">
        <v>-0.55245182565716</v>
      </c>
      <c r="AO519" s="17"/>
      <c r="AP519" s="17">
        <v>-0.46678200028796502</v>
      </c>
      <c r="AQ519" s="17">
        <v>-0.402873111043556</v>
      </c>
      <c r="AR519" s="17">
        <v>-0.29196704888026698</v>
      </c>
      <c r="AS519" s="17"/>
      <c r="AT519" s="17">
        <v>-0.61751629032841104</v>
      </c>
      <c r="AU519" s="17">
        <v>-0.57451139607600998</v>
      </c>
      <c r="AV519" s="17">
        <v>-0.35439103743915901</v>
      </c>
      <c r="AW519" s="17">
        <v>-0.20044839593802799</v>
      </c>
      <c r="AX519" s="17">
        <v>-0.11290251843674801</v>
      </c>
      <c r="AY519" s="17"/>
      <c r="AZ519" s="17">
        <v>-0.32007986912925701</v>
      </c>
      <c r="BA519" s="17">
        <v>-0.58365589756032099</v>
      </c>
      <c r="BB519" s="17">
        <v>-0.565978352500496</v>
      </c>
      <c r="BC519" s="17">
        <v>-0.57786963491208698</v>
      </c>
      <c r="BD519" s="17">
        <v>-0.41637719537405199</v>
      </c>
      <c r="BE519" s="17">
        <v>-0.52940117847746304</v>
      </c>
      <c r="BF519" s="17">
        <v>-0.46993913064929599</v>
      </c>
      <c r="BG519" s="17">
        <v>-0.506988713238679</v>
      </c>
      <c r="BH519" s="17">
        <v>-0.54336506430426001</v>
      </c>
      <c r="BI519" s="17">
        <v>-0.43741091458831399</v>
      </c>
      <c r="BJ519" s="17">
        <v>-0.43019062877529801</v>
      </c>
      <c r="BK519" s="17">
        <v>-0.27960155204023901</v>
      </c>
      <c r="BL519" s="17">
        <v>-0.47248849190103898</v>
      </c>
      <c r="BM519" s="17">
        <v>-0.58245056782853499</v>
      </c>
      <c r="BN519" s="17">
        <v>-0.35378209923614801</v>
      </c>
      <c r="BO519" s="17">
        <v>-0.130744504999944</v>
      </c>
      <c r="BP519" s="17"/>
      <c r="BQ519" s="17">
        <v>6.5259568672886903E-2</v>
      </c>
      <c r="BR519" s="17">
        <v>-0.72692540925540905</v>
      </c>
    </row>
    <row r="520" spans="2:70" x14ac:dyDescent="0.35">
      <c r="C520" s="17"/>
      <c r="D520" s="17"/>
      <c r="E520" s="17"/>
      <c r="F520" s="17"/>
      <c r="G520" s="17"/>
      <c r="H520" s="17"/>
      <c r="I520" s="17"/>
      <c r="J520" s="17"/>
      <c r="K520" s="17"/>
      <c r="L520" s="17"/>
      <c r="M520" s="17"/>
      <c r="N520" s="17"/>
      <c r="O520" s="17"/>
      <c r="P520" s="17"/>
      <c r="Q520" s="17"/>
      <c r="R520" s="17"/>
      <c r="S520" s="17"/>
      <c r="T520" s="17"/>
      <c r="U520" s="17"/>
      <c r="V520" s="17"/>
      <c r="W520" s="17"/>
      <c r="X520" s="17"/>
      <c r="Y520" s="17"/>
      <c r="Z520" s="17"/>
      <c r="AA520" s="17"/>
      <c r="AB520" s="17"/>
      <c r="AC520" s="17"/>
      <c r="AD520" s="17"/>
      <c r="AE520" s="17"/>
      <c r="AF520" s="17"/>
      <c r="AG520" s="17"/>
      <c r="AH520" s="17"/>
      <c r="AI520" s="17"/>
      <c r="AJ520" s="17"/>
      <c r="AK520" s="17"/>
      <c r="AL520" s="17"/>
      <c r="AM520" s="17"/>
      <c r="AN520" s="17"/>
      <c r="AO520" s="17"/>
      <c r="AP520" s="17"/>
      <c r="AQ520" s="17"/>
      <c r="AR520" s="17"/>
      <c r="AS520" s="17"/>
      <c r="AT520" s="17"/>
      <c r="AU520" s="17"/>
      <c r="AV520" s="17"/>
      <c r="AW520" s="17"/>
      <c r="AX520" s="17"/>
      <c r="AY520" s="17"/>
      <c r="AZ520" s="17"/>
      <c r="BA520" s="17"/>
      <c r="BB520" s="17"/>
      <c r="BC520" s="17"/>
      <c r="BD520" s="17"/>
      <c r="BE520" s="17"/>
      <c r="BF520" s="17"/>
      <c r="BG520" s="17"/>
      <c r="BH520" s="17"/>
      <c r="BI520" s="17"/>
      <c r="BJ520" s="17"/>
      <c r="BK520" s="17"/>
      <c r="BL520" s="17"/>
      <c r="BM520" s="17"/>
      <c r="BN520" s="17"/>
      <c r="BO520" s="17"/>
      <c r="BP520" s="17"/>
      <c r="BQ520" s="17"/>
      <c r="BR520" s="17"/>
    </row>
    <row r="521" spans="2:70" x14ac:dyDescent="0.35">
      <c r="B521" s="6" t="s">
        <v>309</v>
      </c>
      <c r="C521" s="17"/>
      <c r="D521" s="17"/>
      <c r="E521" s="17"/>
      <c r="F521" s="17"/>
      <c r="G521" s="17"/>
      <c r="H521" s="17"/>
      <c r="I521" s="17"/>
      <c r="J521" s="17"/>
      <c r="K521" s="17"/>
      <c r="L521" s="17"/>
      <c r="M521" s="17"/>
      <c r="N521" s="17"/>
      <c r="O521" s="17"/>
      <c r="P521" s="17"/>
      <c r="Q521" s="17"/>
      <c r="R521" s="17"/>
      <c r="S521" s="17"/>
      <c r="T521" s="17"/>
      <c r="U521" s="17"/>
      <c r="V521" s="17"/>
      <c r="W521" s="17"/>
      <c r="X521" s="17"/>
      <c r="Y521" s="17"/>
      <c r="Z521" s="17"/>
      <c r="AA521" s="17"/>
      <c r="AB521" s="17"/>
      <c r="AC521" s="17"/>
      <c r="AD521" s="17"/>
      <c r="AE521" s="17"/>
      <c r="AF521" s="17"/>
      <c r="AG521" s="17"/>
      <c r="AH521" s="17"/>
      <c r="AI521" s="17"/>
      <c r="AJ521" s="17"/>
      <c r="AK521" s="17"/>
      <c r="AL521" s="17"/>
      <c r="AM521" s="17"/>
      <c r="AN521" s="17"/>
      <c r="AO521" s="17"/>
      <c r="AP521" s="17"/>
      <c r="AQ521" s="17"/>
      <c r="AR521" s="17"/>
      <c r="AS521" s="17"/>
      <c r="AT521" s="17"/>
      <c r="AU521" s="17"/>
      <c r="AV521" s="17"/>
      <c r="AW521" s="17"/>
      <c r="AX521" s="17"/>
      <c r="AY521" s="17"/>
      <c r="AZ521" s="17"/>
      <c r="BA521" s="17"/>
      <c r="BB521" s="17"/>
      <c r="BC521" s="17"/>
      <c r="BD521" s="17"/>
      <c r="BE521" s="17"/>
      <c r="BF521" s="17"/>
      <c r="BG521" s="17"/>
      <c r="BH521" s="17"/>
      <c r="BI521" s="17"/>
      <c r="BJ521" s="17"/>
      <c r="BK521" s="17"/>
      <c r="BL521" s="17"/>
      <c r="BM521" s="17"/>
      <c r="BN521" s="17"/>
      <c r="BO521" s="17"/>
      <c r="BP521" s="17"/>
      <c r="BQ521" s="17"/>
      <c r="BR521" s="17"/>
    </row>
    <row r="522" spans="2:70" x14ac:dyDescent="0.35">
      <c r="B522" s="24" t="s">
        <v>97</v>
      </c>
      <c r="C522" s="17"/>
      <c r="D522" s="17"/>
      <c r="E522" s="17"/>
      <c r="F522" s="17"/>
      <c r="G522" s="17"/>
      <c r="H522" s="17"/>
      <c r="I522" s="17"/>
      <c r="J522" s="17"/>
      <c r="K522" s="17"/>
      <c r="L522" s="17"/>
      <c r="M522" s="17"/>
      <c r="N522" s="17"/>
      <c r="O522" s="17"/>
      <c r="P522" s="17"/>
      <c r="Q522" s="17"/>
      <c r="R522" s="17"/>
      <c r="S522" s="17"/>
      <c r="T522" s="17"/>
      <c r="U522" s="17"/>
      <c r="V522" s="17"/>
      <c r="W522" s="17"/>
      <c r="X522" s="17"/>
      <c r="Y522" s="17"/>
      <c r="Z522" s="17"/>
      <c r="AA522" s="17"/>
      <c r="AB522" s="17"/>
      <c r="AC522" s="17"/>
      <c r="AD522" s="17"/>
      <c r="AE522" s="17"/>
      <c r="AF522" s="17"/>
      <c r="AG522" s="17"/>
      <c r="AH522" s="17"/>
      <c r="AI522" s="17"/>
      <c r="AJ522" s="17"/>
      <c r="AK522" s="17"/>
      <c r="AL522" s="17"/>
      <c r="AM522" s="17"/>
      <c r="AN522" s="17"/>
      <c r="AO522" s="17"/>
      <c r="AP522" s="17"/>
      <c r="AQ522" s="17"/>
      <c r="AR522" s="17"/>
      <c r="AS522" s="17"/>
      <c r="AT522" s="17"/>
      <c r="AU522" s="17"/>
      <c r="AV522" s="17"/>
      <c r="AW522" s="17"/>
      <c r="AX522" s="17"/>
      <c r="AY522" s="17"/>
      <c r="AZ522" s="17"/>
      <c r="BA522" s="17"/>
      <c r="BB522" s="17"/>
      <c r="BC522" s="17"/>
      <c r="BD522" s="17"/>
      <c r="BE522" s="17"/>
      <c r="BF522" s="17"/>
      <c r="BG522" s="17"/>
      <c r="BH522" s="17"/>
      <c r="BI522" s="17"/>
      <c r="BJ522" s="17"/>
      <c r="BK522" s="17"/>
      <c r="BL522" s="17"/>
      <c r="BM522" s="17"/>
      <c r="BN522" s="17"/>
      <c r="BO522" s="17"/>
      <c r="BP522" s="17"/>
      <c r="BQ522" s="17"/>
      <c r="BR522" s="17"/>
    </row>
    <row r="523" spans="2:70" x14ac:dyDescent="0.35">
      <c r="B523" t="s">
        <v>298</v>
      </c>
      <c r="C523" s="17">
        <v>3.8854208768868401E-2</v>
      </c>
      <c r="D523" s="17">
        <v>2.6555997300811499E-2</v>
      </c>
      <c r="E523" s="17">
        <v>5.01381043877549E-2</v>
      </c>
      <c r="F523" s="17"/>
      <c r="G523" s="17">
        <v>3.3821665686012498E-2</v>
      </c>
      <c r="H523" s="17">
        <v>6.6747364966759898E-2</v>
      </c>
      <c r="I523" s="17">
        <v>3.92471806776735E-2</v>
      </c>
      <c r="J523" s="17">
        <v>3.0182348178959501E-2</v>
      </c>
      <c r="K523" s="17">
        <v>2.7160215146402399E-2</v>
      </c>
      <c r="L523" s="17">
        <v>3.4122209259236702E-2</v>
      </c>
      <c r="M523" s="17"/>
      <c r="N523" s="17">
        <v>5.6767454388313002E-2</v>
      </c>
      <c r="O523" s="17">
        <v>3.50255459573241E-2</v>
      </c>
      <c r="P523" s="17">
        <v>3.63311548715433E-2</v>
      </c>
      <c r="Q523" s="17">
        <v>2.6211276304704201E-2</v>
      </c>
      <c r="R523" s="17"/>
      <c r="S523" s="17">
        <v>6.9479453194041196E-2</v>
      </c>
      <c r="T523" s="17">
        <v>2.6752357387482099E-2</v>
      </c>
      <c r="U523" s="17">
        <v>4.5788980716753698E-2</v>
      </c>
      <c r="V523" s="17">
        <v>2.7851298274312701E-2</v>
      </c>
      <c r="W523" s="17">
        <v>3.5756404093648199E-2</v>
      </c>
      <c r="X523" s="17">
        <v>4.1253872229342202E-2</v>
      </c>
      <c r="Y523" s="17">
        <v>4.2946471011945798E-2</v>
      </c>
      <c r="Z523" s="17">
        <v>2.7176428642409101E-2</v>
      </c>
      <c r="AA523" s="17">
        <v>3.03509809743761E-2</v>
      </c>
      <c r="AB523" s="17">
        <v>1.87728056231353E-2</v>
      </c>
      <c r="AC523" s="17">
        <v>4.17273899881907E-2</v>
      </c>
      <c r="AD523" s="17">
        <v>5.4130793860571798E-2</v>
      </c>
      <c r="AE523" s="17"/>
      <c r="AF523" s="17">
        <v>3.2817378010503002E-2</v>
      </c>
      <c r="AG523" s="17">
        <v>4.91406901879766E-2</v>
      </c>
      <c r="AH523" s="17">
        <v>2.9032611886265901E-2</v>
      </c>
      <c r="AI523" s="17"/>
      <c r="AJ523" s="17">
        <v>4.00053756832301E-2</v>
      </c>
      <c r="AK523" s="17">
        <v>4.4663384966204402E-2</v>
      </c>
      <c r="AL523" s="17">
        <v>5.0888964002333302E-2</v>
      </c>
      <c r="AM523" s="17">
        <v>7.9066866864738003E-2</v>
      </c>
      <c r="AN523" s="17">
        <v>2.8166096729101201E-2</v>
      </c>
      <c r="AO523" s="17"/>
      <c r="AP523" s="17">
        <v>5.19368785711255E-2</v>
      </c>
      <c r="AQ523" s="17">
        <v>3.7733587320980699E-2</v>
      </c>
      <c r="AR523" s="17">
        <v>5.5112295796718697E-2</v>
      </c>
      <c r="AS523" s="17"/>
      <c r="AT523" s="17">
        <v>3.0911916701151398E-2</v>
      </c>
      <c r="AU523" s="17">
        <v>2.94396840697847E-2</v>
      </c>
      <c r="AV523" s="17">
        <v>4.71609816416396E-2</v>
      </c>
      <c r="AW523" s="17">
        <v>6.8042672075500604E-2</v>
      </c>
      <c r="AX523" s="17">
        <v>0.15488789166167799</v>
      </c>
      <c r="AY523" s="17"/>
      <c r="AZ523" s="17">
        <v>0</v>
      </c>
      <c r="BA523" s="17">
        <v>5.79306772192252E-2</v>
      </c>
      <c r="BB523" s="17">
        <v>5.3014250677611299E-2</v>
      </c>
      <c r="BC523" s="17">
        <v>1.9735723657302098E-2</v>
      </c>
      <c r="BD523" s="17">
        <v>5.2827834944841501E-2</v>
      </c>
      <c r="BE523" s="17">
        <v>2.47994460721053E-2</v>
      </c>
      <c r="BF523" s="17">
        <v>4.90784249287681E-2</v>
      </c>
      <c r="BG523" s="17">
        <v>2.47182788758952E-2</v>
      </c>
      <c r="BH523" s="17">
        <v>3.4136571283054001E-2</v>
      </c>
      <c r="BI523" s="17">
        <v>2.6115278431715901E-2</v>
      </c>
      <c r="BJ523" s="17">
        <v>4.8153291631793597E-2</v>
      </c>
      <c r="BK523" s="17">
        <v>4.6085380473489201E-2</v>
      </c>
      <c r="BL523" s="17">
        <v>2.62598624824232E-2</v>
      </c>
      <c r="BM523" s="17">
        <v>8.48036649272625E-3</v>
      </c>
      <c r="BN523" s="17">
        <v>6.7156686626164794E-2</v>
      </c>
      <c r="BO523" s="17">
        <v>6.7933460224146605E-2</v>
      </c>
      <c r="BP523" s="17"/>
      <c r="BQ523" s="17">
        <v>9.3448141453424199E-2</v>
      </c>
      <c r="BR523" s="17">
        <v>1.5670749221349901E-2</v>
      </c>
    </row>
    <row r="524" spans="2:70" x14ac:dyDescent="0.35">
      <c r="B524" t="s">
        <v>299</v>
      </c>
      <c r="C524" s="17">
        <v>0.11867306511674</v>
      </c>
      <c r="D524" s="17">
        <v>9.23315109974404E-2</v>
      </c>
      <c r="E524" s="17">
        <v>0.14467367308377199</v>
      </c>
      <c r="F524" s="17"/>
      <c r="G524" s="17">
        <v>0.139258700823677</v>
      </c>
      <c r="H524" s="17">
        <v>0.170341176768705</v>
      </c>
      <c r="I524" s="17">
        <v>0.15191320534918101</v>
      </c>
      <c r="J524" s="17">
        <v>8.8679022729041601E-2</v>
      </c>
      <c r="K524" s="17">
        <v>7.9123915542103601E-2</v>
      </c>
      <c r="L524" s="17">
        <v>8.6812146458376094E-2</v>
      </c>
      <c r="M524" s="17"/>
      <c r="N524" s="17">
        <v>0.144872575416128</v>
      </c>
      <c r="O524" s="17">
        <v>0.119587687571006</v>
      </c>
      <c r="P524" s="17">
        <v>0.105330773303474</v>
      </c>
      <c r="Q524" s="17">
        <v>0.10271126790561</v>
      </c>
      <c r="R524" s="17"/>
      <c r="S524" s="17">
        <v>0.15236987029854901</v>
      </c>
      <c r="T524" s="17">
        <v>0.12141099329357501</v>
      </c>
      <c r="U524" s="17">
        <v>8.72089529015381E-2</v>
      </c>
      <c r="V524" s="17">
        <v>0.14225998192239001</v>
      </c>
      <c r="W524" s="17">
        <v>0.10458359159729801</v>
      </c>
      <c r="X524" s="17">
        <v>0.120321277706745</v>
      </c>
      <c r="Y524" s="17">
        <v>9.8302363086449004E-2</v>
      </c>
      <c r="Z524" s="17">
        <v>0.13750564965633899</v>
      </c>
      <c r="AA524" s="17">
        <v>9.9028323789653802E-2</v>
      </c>
      <c r="AB524" s="17">
        <v>0.12205910588789499</v>
      </c>
      <c r="AC524" s="17">
        <v>9.2367866638937604E-2</v>
      </c>
      <c r="AD524" s="17">
        <v>0.12566710960154601</v>
      </c>
      <c r="AE524" s="17"/>
      <c r="AF524" s="17">
        <v>0.100259471516639</v>
      </c>
      <c r="AG524" s="17">
        <v>0.125042046336511</v>
      </c>
      <c r="AH524" s="17">
        <v>0.14014511624995099</v>
      </c>
      <c r="AI524" s="17"/>
      <c r="AJ524" s="17">
        <v>0.10827532336138999</v>
      </c>
      <c r="AK524" s="17">
        <v>0.14500102533269599</v>
      </c>
      <c r="AL524" s="17">
        <v>0.167565888667427</v>
      </c>
      <c r="AM524" s="17">
        <v>8.2713244799055494E-2</v>
      </c>
      <c r="AN524" s="17">
        <v>7.8429900411108394E-2</v>
      </c>
      <c r="AO524" s="17"/>
      <c r="AP524" s="17">
        <v>0.13057095015039699</v>
      </c>
      <c r="AQ524" s="17">
        <v>0.13687509217376601</v>
      </c>
      <c r="AR524" s="17">
        <v>0.19105103148055999</v>
      </c>
      <c r="AS524" s="17"/>
      <c r="AT524" s="17">
        <v>7.7299106335048301E-2</v>
      </c>
      <c r="AU524" s="17">
        <v>9.5725722918820602E-2</v>
      </c>
      <c r="AV524" s="17">
        <v>0.159535700588679</v>
      </c>
      <c r="AW524" s="17">
        <v>0.18851801889122299</v>
      </c>
      <c r="AX524" s="17">
        <v>0.23025509503137301</v>
      </c>
      <c r="AY524" s="17"/>
      <c r="AZ524" s="17">
        <v>0.13647603729248101</v>
      </c>
      <c r="BA524" s="17">
        <v>7.9415968749479399E-2</v>
      </c>
      <c r="BB524" s="17">
        <v>8.3806516756606997E-2</v>
      </c>
      <c r="BC524" s="17">
        <v>9.9632981174032395E-2</v>
      </c>
      <c r="BD524" s="17">
        <v>0.13736531077684</v>
      </c>
      <c r="BE524" s="17">
        <v>0.1004577582688</v>
      </c>
      <c r="BF524" s="17">
        <v>0.116590929395804</v>
      </c>
      <c r="BG524" s="17">
        <v>0.127932319380271</v>
      </c>
      <c r="BH524" s="17">
        <v>0.115239331010735</v>
      </c>
      <c r="BI524" s="17">
        <v>0.113011568411719</v>
      </c>
      <c r="BJ524" s="17">
        <v>0.121919832911695</v>
      </c>
      <c r="BK524" s="17">
        <v>0.14071637771145501</v>
      </c>
      <c r="BL524" s="17">
        <v>0.155249731850578</v>
      </c>
      <c r="BM524" s="17">
        <v>0.118541595179631</v>
      </c>
      <c r="BN524" s="17">
        <v>0.14100091645158</v>
      </c>
      <c r="BO524" s="17">
        <v>0.198983735537689</v>
      </c>
      <c r="BP524" s="17"/>
      <c r="BQ524" s="17">
        <v>0.228084527484405</v>
      </c>
      <c r="BR524" s="17">
        <v>6.8059720223313303E-2</v>
      </c>
    </row>
    <row r="525" spans="2:70" x14ac:dyDescent="0.35">
      <c r="B525" t="s">
        <v>300</v>
      </c>
      <c r="C525" s="17">
        <v>0.16651910339331799</v>
      </c>
      <c r="D525" s="17">
        <v>0.147585932259268</v>
      </c>
      <c r="E525" s="17">
        <v>0.185225952891068</v>
      </c>
      <c r="F525" s="17"/>
      <c r="G525" s="17">
        <v>0.18545283841480101</v>
      </c>
      <c r="H525" s="17">
        <v>0.211469723254577</v>
      </c>
      <c r="I525" s="17">
        <v>0.18130911992875501</v>
      </c>
      <c r="J525" s="17">
        <v>0.16487685576761599</v>
      </c>
      <c r="K525" s="17">
        <v>0.11456066924995199</v>
      </c>
      <c r="L525" s="17">
        <v>0.141426916376268</v>
      </c>
      <c r="M525" s="17"/>
      <c r="N525" s="17">
        <v>0.17629245688976999</v>
      </c>
      <c r="O525" s="17">
        <v>0.173532575490222</v>
      </c>
      <c r="P525" s="17">
        <v>0.164719245736931</v>
      </c>
      <c r="Q525" s="17">
        <v>0.15042989352574199</v>
      </c>
      <c r="R525" s="17"/>
      <c r="S525" s="17">
        <v>0.23432702024345101</v>
      </c>
      <c r="T525" s="17">
        <v>0.155449685183917</v>
      </c>
      <c r="U525" s="17">
        <v>0.142631046061615</v>
      </c>
      <c r="V525" s="17">
        <v>0.18739016913991099</v>
      </c>
      <c r="W525" s="17">
        <v>0.17532161947556901</v>
      </c>
      <c r="X525" s="17">
        <v>0.13969901477143201</v>
      </c>
      <c r="Y525" s="17">
        <v>0.15984271457298399</v>
      </c>
      <c r="Z525" s="17">
        <v>0.17628044578070101</v>
      </c>
      <c r="AA525" s="17">
        <v>0.142095832284405</v>
      </c>
      <c r="AB525" s="17">
        <v>0.14237309949489299</v>
      </c>
      <c r="AC525" s="17">
        <v>0.13980550582610199</v>
      </c>
      <c r="AD525" s="17">
        <v>0.170302123431364</v>
      </c>
      <c r="AE525" s="17"/>
      <c r="AF525" s="17">
        <v>0.14200667169484599</v>
      </c>
      <c r="AG525" s="17">
        <v>0.18590406115392499</v>
      </c>
      <c r="AH525" s="17">
        <v>0.175815774214923</v>
      </c>
      <c r="AI525" s="17"/>
      <c r="AJ525" s="17">
        <v>0.15532095456602499</v>
      </c>
      <c r="AK525" s="17">
        <v>0.191681508467584</v>
      </c>
      <c r="AL525" s="17">
        <v>0.199903973307552</v>
      </c>
      <c r="AM525" s="17">
        <v>0.231948458801988</v>
      </c>
      <c r="AN525" s="17">
        <v>0.14425091847072999</v>
      </c>
      <c r="AO525" s="17"/>
      <c r="AP525" s="17">
        <v>0.14961364912588401</v>
      </c>
      <c r="AQ525" s="17">
        <v>0.18337426015792799</v>
      </c>
      <c r="AR525" s="17">
        <v>0.211907412637549</v>
      </c>
      <c r="AS525" s="17"/>
      <c r="AT525" s="17">
        <v>0.13056922518136599</v>
      </c>
      <c r="AU525" s="17">
        <v>0.153950379090661</v>
      </c>
      <c r="AV525" s="17">
        <v>0.19875712630394701</v>
      </c>
      <c r="AW525" s="17">
        <v>0.19570219212089601</v>
      </c>
      <c r="AX525" s="17">
        <v>0.166948809079282</v>
      </c>
      <c r="AY525" s="17"/>
      <c r="AZ525" s="17">
        <v>5.13295253907326E-2</v>
      </c>
      <c r="BA525" s="17">
        <v>0.133423825944889</v>
      </c>
      <c r="BB525" s="17">
        <v>0.19250656450245901</v>
      </c>
      <c r="BC525" s="17">
        <v>0.14065711543849799</v>
      </c>
      <c r="BD525" s="17">
        <v>0.17321545705842101</v>
      </c>
      <c r="BE525" s="17">
        <v>0.17140036349111001</v>
      </c>
      <c r="BF525" s="17">
        <v>0.18383880167194899</v>
      </c>
      <c r="BG525" s="17">
        <v>0.162247973977419</v>
      </c>
      <c r="BH525" s="17">
        <v>0.14331472516446001</v>
      </c>
      <c r="BI525" s="17">
        <v>0.198489813752907</v>
      </c>
      <c r="BJ525" s="17">
        <v>0.14946069740399501</v>
      </c>
      <c r="BK525" s="17">
        <v>0.16683472365910401</v>
      </c>
      <c r="BL525" s="17">
        <v>0.174078888295194</v>
      </c>
      <c r="BM525" s="17">
        <v>0.14071085105455799</v>
      </c>
      <c r="BN525" s="17">
        <v>0.195641765286621</v>
      </c>
      <c r="BO525" s="17">
        <v>0.220226759995409</v>
      </c>
      <c r="BP525" s="17"/>
      <c r="BQ525" s="17">
        <v>0.26380940872333503</v>
      </c>
      <c r="BR525" s="17">
        <v>0.119018936885469</v>
      </c>
    </row>
    <row r="526" spans="2:70" x14ac:dyDescent="0.35">
      <c r="B526" t="s">
        <v>301</v>
      </c>
      <c r="C526" s="17">
        <v>0.20531316813616601</v>
      </c>
      <c r="D526" s="17">
        <v>0.193707998299608</v>
      </c>
      <c r="E526" s="17">
        <v>0.21701791075180399</v>
      </c>
      <c r="F526" s="17"/>
      <c r="G526" s="17">
        <v>0.22012903396808101</v>
      </c>
      <c r="H526" s="17">
        <v>0.204544666445648</v>
      </c>
      <c r="I526" s="17">
        <v>0.20923837547810301</v>
      </c>
      <c r="J526" s="17">
        <v>0.21800087535475601</v>
      </c>
      <c r="K526" s="17">
        <v>0.18201986154460401</v>
      </c>
      <c r="L526" s="17">
        <v>0.19810104368345699</v>
      </c>
      <c r="M526" s="17"/>
      <c r="N526" s="17">
        <v>0.220133986009865</v>
      </c>
      <c r="O526" s="17">
        <v>0.206668161722141</v>
      </c>
      <c r="P526" s="17">
        <v>0.21670267065783</v>
      </c>
      <c r="Q526" s="17">
        <v>0.17963667274859199</v>
      </c>
      <c r="R526" s="17"/>
      <c r="S526" s="17">
        <v>0.22556551311904299</v>
      </c>
      <c r="T526" s="17">
        <v>0.20384739452157499</v>
      </c>
      <c r="U526" s="17">
        <v>0.20035335188001199</v>
      </c>
      <c r="V526" s="17">
        <v>0.16062516449040901</v>
      </c>
      <c r="W526" s="17">
        <v>0.20143795232531</v>
      </c>
      <c r="X526" s="17">
        <v>0.215664301379521</v>
      </c>
      <c r="Y526" s="17">
        <v>0.202052709300128</v>
      </c>
      <c r="Z526" s="17">
        <v>0.16691184103394299</v>
      </c>
      <c r="AA526" s="17">
        <v>0.20498302660442799</v>
      </c>
      <c r="AB526" s="17">
        <v>0.19864618190268599</v>
      </c>
      <c r="AC526" s="17">
        <v>0.26184752614411599</v>
      </c>
      <c r="AD526" s="17">
        <v>0.228976531227913</v>
      </c>
      <c r="AE526" s="17"/>
      <c r="AF526" s="17">
        <v>0.192578572259546</v>
      </c>
      <c r="AG526" s="17">
        <v>0.213773415305713</v>
      </c>
      <c r="AH526" s="17">
        <v>0.212538715454368</v>
      </c>
      <c r="AI526" s="17"/>
      <c r="AJ526" s="17">
        <v>0.19074600988058901</v>
      </c>
      <c r="AK526" s="17">
        <v>0.220995032146624</v>
      </c>
      <c r="AL526" s="17">
        <v>0.182813635451295</v>
      </c>
      <c r="AM526" s="17">
        <v>0.169874479719125</v>
      </c>
      <c r="AN526" s="17">
        <v>0.213309556442836</v>
      </c>
      <c r="AO526" s="17"/>
      <c r="AP526" s="17">
        <v>0.19751035609395101</v>
      </c>
      <c r="AQ526" s="17">
        <v>0.226860884067796</v>
      </c>
      <c r="AR526" s="17">
        <v>0.175800850857914</v>
      </c>
      <c r="AS526" s="17"/>
      <c r="AT526" s="17">
        <v>0.18058762774030401</v>
      </c>
      <c r="AU526" s="17">
        <v>0.21729146049968501</v>
      </c>
      <c r="AV526" s="17">
        <v>0.21217065397306301</v>
      </c>
      <c r="AW526" s="17">
        <v>0.25349902852780498</v>
      </c>
      <c r="AX526" s="17">
        <v>0.15109068080579599</v>
      </c>
      <c r="AY526" s="17"/>
      <c r="AZ526" s="17">
        <v>0.246782356619097</v>
      </c>
      <c r="BA526" s="17">
        <v>0.17585404606455801</v>
      </c>
      <c r="BB526" s="17">
        <v>0.20187571701731499</v>
      </c>
      <c r="BC526" s="17">
        <v>0.22833350235764899</v>
      </c>
      <c r="BD526" s="17">
        <v>0.180263276790781</v>
      </c>
      <c r="BE526" s="17">
        <v>0.212967631934463</v>
      </c>
      <c r="BF526" s="17">
        <v>0.20609667295231099</v>
      </c>
      <c r="BG526" s="17">
        <v>0.20320783946516999</v>
      </c>
      <c r="BH526" s="17">
        <v>0.21600124946709001</v>
      </c>
      <c r="BI526" s="17">
        <v>0.218077693161251</v>
      </c>
      <c r="BJ526" s="17">
        <v>0.213650148180384</v>
      </c>
      <c r="BK526" s="17">
        <v>0.20536925715901</v>
      </c>
      <c r="BL526" s="17">
        <v>0.19426734753868199</v>
      </c>
      <c r="BM526" s="17">
        <v>0.26151440897433098</v>
      </c>
      <c r="BN526" s="17">
        <v>0.25242267558021703</v>
      </c>
      <c r="BO526" s="17">
        <v>0.203579942560212</v>
      </c>
      <c r="BP526" s="17"/>
      <c r="BQ526" s="17">
        <v>0.226334210178187</v>
      </c>
      <c r="BR526" s="17">
        <v>0.194948267906531</v>
      </c>
    </row>
    <row r="527" spans="2:70" x14ac:dyDescent="0.35">
      <c r="B527" t="s">
        <v>302</v>
      </c>
      <c r="C527" s="17">
        <v>0.45495717440178401</v>
      </c>
      <c r="D527" s="17">
        <v>0.52555080233969997</v>
      </c>
      <c r="E527" s="17">
        <v>0.38577895752304803</v>
      </c>
      <c r="F527" s="17"/>
      <c r="G527" s="17">
        <v>0.39025467276450598</v>
      </c>
      <c r="H527" s="17">
        <v>0.32801203634542297</v>
      </c>
      <c r="I527" s="17">
        <v>0.40669996139363501</v>
      </c>
      <c r="J527" s="17">
        <v>0.47663954943278197</v>
      </c>
      <c r="K527" s="17">
        <v>0.59194608296486495</v>
      </c>
      <c r="L527" s="17">
        <v>0.53119191948126598</v>
      </c>
      <c r="M527" s="17"/>
      <c r="N527" s="17">
        <v>0.39058203449734402</v>
      </c>
      <c r="O527" s="17">
        <v>0.45555635036916597</v>
      </c>
      <c r="P527" s="17">
        <v>0.449454730863244</v>
      </c>
      <c r="Q527" s="17">
        <v>0.52452047162892601</v>
      </c>
      <c r="R527" s="17"/>
      <c r="S527" s="17">
        <v>0.29649438115193899</v>
      </c>
      <c r="T527" s="17">
        <v>0.47118604802024699</v>
      </c>
      <c r="U527" s="17">
        <v>0.51017776266026205</v>
      </c>
      <c r="V527" s="17">
        <v>0.47219637815309901</v>
      </c>
      <c r="W527" s="17">
        <v>0.46161096415543301</v>
      </c>
      <c r="X527" s="17">
        <v>0.46324216909922</v>
      </c>
      <c r="Y527" s="17">
        <v>0.49138621418752298</v>
      </c>
      <c r="Z527" s="17">
        <v>0.46286548706527397</v>
      </c>
      <c r="AA527" s="17">
        <v>0.51256642866889102</v>
      </c>
      <c r="AB527" s="17">
        <v>0.50395241304606098</v>
      </c>
      <c r="AC527" s="17">
        <v>0.45395976642082198</v>
      </c>
      <c r="AD527" s="17">
        <v>0.42092344187860498</v>
      </c>
      <c r="AE527" s="17"/>
      <c r="AF527" s="17">
        <v>0.51933931478831796</v>
      </c>
      <c r="AG527" s="17">
        <v>0.41370689788264298</v>
      </c>
      <c r="AH527" s="17">
        <v>0.42589408067815598</v>
      </c>
      <c r="AI527" s="17"/>
      <c r="AJ527" s="17">
        <v>0.49159305402214998</v>
      </c>
      <c r="AK527" s="17">
        <v>0.38192752556474402</v>
      </c>
      <c r="AL527" s="17">
        <v>0.39013436170707699</v>
      </c>
      <c r="AM527" s="17">
        <v>0.392228673262075</v>
      </c>
      <c r="AN527" s="17">
        <v>0.51570241221705404</v>
      </c>
      <c r="AO527" s="17"/>
      <c r="AP527" s="17">
        <v>0.45700256442735498</v>
      </c>
      <c r="AQ527" s="17">
        <v>0.39844039773600698</v>
      </c>
      <c r="AR527" s="17">
        <v>0.36337304470812098</v>
      </c>
      <c r="AS527" s="17"/>
      <c r="AT527" s="17">
        <v>0.56945333043287005</v>
      </c>
      <c r="AU527" s="17">
        <v>0.48888389511591901</v>
      </c>
      <c r="AV527" s="17">
        <v>0.36758020947581399</v>
      </c>
      <c r="AW527" s="17">
        <v>0.285210403999277</v>
      </c>
      <c r="AX527" s="17">
        <v>0.25213403340762602</v>
      </c>
      <c r="AY527" s="17"/>
      <c r="AZ527" s="17">
        <v>0.53595756116439897</v>
      </c>
      <c r="BA527" s="17">
        <v>0.55337548202184805</v>
      </c>
      <c r="BB527" s="17">
        <v>0.45622432311516897</v>
      </c>
      <c r="BC527" s="17">
        <v>0.49368986800270498</v>
      </c>
      <c r="BD527" s="17">
        <v>0.44868643995132301</v>
      </c>
      <c r="BE527" s="17">
        <v>0.466392904894045</v>
      </c>
      <c r="BF527" s="17">
        <v>0.43871649302885302</v>
      </c>
      <c r="BG527" s="17">
        <v>0.454383370175581</v>
      </c>
      <c r="BH527" s="17">
        <v>0.47467382695437699</v>
      </c>
      <c r="BI527" s="17">
        <v>0.42806925942074597</v>
      </c>
      <c r="BJ527" s="17">
        <v>0.45722500755241502</v>
      </c>
      <c r="BK527" s="17">
        <v>0.42209071164130701</v>
      </c>
      <c r="BL527" s="17">
        <v>0.43308803427594</v>
      </c>
      <c r="BM527" s="17">
        <v>0.45008409016830597</v>
      </c>
      <c r="BN527" s="17">
        <v>0.33379768054120101</v>
      </c>
      <c r="BO527" s="17">
        <v>0.30440707575481701</v>
      </c>
      <c r="BP527" s="17"/>
      <c r="BQ527" s="17">
        <v>0.177256009367664</v>
      </c>
      <c r="BR527" s="17">
        <v>0.58541150079223003</v>
      </c>
    </row>
    <row r="528" spans="2:70" x14ac:dyDescent="0.35">
      <c r="B528" t="s">
        <v>129</v>
      </c>
      <c r="C528" s="17">
        <v>1.5683280183122799E-2</v>
      </c>
      <c r="D528" s="17">
        <v>1.42677588031718E-2</v>
      </c>
      <c r="E528" s="17">
        <v>1.7165401362553401E-2</v>
      </c>
      <c r="F528" s="17"/>
      <c r="G528" s="17">
        <v>3.1083088342921901E-2</v>
      </c>
      <c r="H528" s="17">
        <v>1.88850322188873E-2</v>
      </c>
      <c r="I528" s="17">
        <v>1.1592157172651701E-2</v>
      </c>
      <c r="J528" s="17">
        <v>2.1621348536845001E-2</v>
      </c>
      <c r="K528" s="17">
        <v>5.18925555207352E-3</v>
      </c>
      <c r="L528" s="17">
        <v>8.3457647413962607E-3</v>
      </c>
      <c r="M528" s="17"/>
      <c r="N528" s="17">
        <v>1.13514927985788E-2</v>
      </c>
      <c r="O528" s="17">
        <v>9.6296788901414007E-3</v>
      </c>
      <c r="P528" s="17">
        <v>2.7461424566978299E-2</v>
      </c>
      <c r="Q528" s="17">
        <v>1.6490417886425801E-2</v>
      </c>
      <c r="R528" s="17"/>
      <c r="S528" s="17">
        <v>2.1763761992976902E-2</v>
      </c>
      <c r="T528" s="17">
        <v>2.13535215932039E-2</v>
      </c>
      <c r="U528" s="17">
        <v>1.3839905779818499E-2</v>
      </c>
      <c r="V528" s="17">
        <v>9.6770080198780306E-3</v>
      </c>
      <c r="W528" s="17">
        <v>2.1289468352741599E-2</v>
      </c>
      <c r="X528" s="17">
        <v>1.98193648137397E-2</v>
      </c>
      <c r="Y528" s="17">
        <v>5.4695278409701703E-3</v>
      </c>
      <c r="Z528" s="17">
        <v>2.9260147821334199E-2</v>
      </c>
      <c r="AA528" s="17">
        <v>1.09754076782464E-2</v>
      </c>
      <c r="AB528" s="17">
        <v>1.4196394045329601E-2</v>
      </c>
      <c r="AC528" s="17">
        <v>1.0291944981831299E-2</v>
      </c>
      <c r="AD528" s="17">
        <v>0</v>
      </c>
      <c r="AE528" s="17"/>
      <c r="AF528" s="17">
        <v>1.2998591730147601E-2</v>
      </c>
      <c r="AG528" s="17">
        <v>1.2432889133231701E-2</v>
      </c>
      <c r="AH528" s="17">
        <v>1.6573701516335301E-2</v>
      </c>
      <c r="AI528" s="17"/>
      <c r="AJ528" s="17">
        <v>1.4059282486615501E-2</v>
      </c>
      <c r="AK528" s="17">
        <v>1.5731523522147298E-2</v>
      </c>
      <c r="AL528" s="17">
        <v>8.6931768643157999E-3</v>
      </c>
      <c r="AM528" s="17">
        <v>4.4168276553017798E-2</v>
      </c>
      <c r="AN528" s="17">
        <v>2.0141115729170399E-2</v>
      </c>
      <c r="AO528" s="17"/>
      <c r="AP528" s="17">
        <v>1.33656016312884E-2</v>
      </c>
      <c r="AQ528" s="17">
        <v>1.6715778543521902E-2</v>
      </c>
      <c r="AR528" s="17">
        <v>2.75536451913685E-3</v>
      </c>
      <c r="AS528" s="17"/>
      <c r="AT528" s="17">
        <v>1.1178793609259399E-2</v>
      </c>
      <c r="AU528" s="17">
        <v>1.47088583051301E-2</v>
      </c>
      <c r="AV528" s="17">
        <v>1.47953280168573E-2</v>
      </c>
      <c r="AW528" s="17">
        <v>9.0276843852984505E-3</v>
      </c>
      <c r="AX528" s="17">
        <v>4.4683490014245597E-2</v>
      </c>
      <c r="AY528" s="17"/>
      <c r="AZ528" s="17">
        <v>2.94545195332899E-2</v>
      </c>
      <c r="BA528" s="17">
        <v>0</v>
      </c>
      <c r="BB528" s="17">
        <v>1.25726279308386E-2</v>
      </c>
      <c r="BC528" s="17">
        <v>1.7950809369812401E-2</v>
      </c>
      <c r="BD528" s="17">
        <v>7.6416804777935301E-3</v>
      </c>
      <c r="BE528" s="17">
        <v>2.39818953394767E-2</v>
      </c>
      <c r="BF528" s="17">
        <v>5.6786780223150504E-3</v>
      </c>
      <c r="BG528" s="17">
        <v>2.7510218125663399E-2</v>
      </c>
      <c r="BH528" s="17">
        <v>1.6634296120284199E-2</v>
      </c>
      <c r="BI528" s="17">
        <v>1.6236386821661401E-2</v>
      </c>
      <c r="BJ528" s="17">
        <v>9.5910223197179303E-3</v>
      </c>
      <c r="BK528" s="17">
        <v>1.8903549355635201E-2</v>
      </c>
      <c r="BL528" s="17">
        <v>1.7056135557183001E-2</v>
      </c>
      <c r="BM528" s="17">
        <v>2.0668688130446599E-2</v>
      </c>
      <c r="BN528" s="17">
        <v>9.9802755142160606E-3</v>
      </c>
      <c r="BO528" s="17">
        <v>4.8690259277259602E-3</v>
      </c>
      <c r="BP528" s="17"/>
      <c r="BQ528" s="17">
        <v>1.1067702792984E-2</v>
      </c>
      <c r="BR528" s="17">
        <v>1.6890824971106399E-2</v>
      </c>
    </row>
    <row r="529" spans="2:70" x14ac:dyDescent="0.35">
      <c r="B529" t="s">
        <v>303</v>
      </c>
      <c r="C529" s="17">
        <v>0.157527273885608</v>
      </c>
      <c r="D529" s="17">
        <v>0.118887508298252</v>
      </c>
      <c r="E529" s="17">
        <v>0.194811777471527</v>
      </c>
      <c r="F529" s="17"/>
      <c r="G529" s="17">
        <v>0.17308036650969</v>
      </c>
      <c r="H529" s="17">
        <v>0.23708854173546501</v>
      </c>
      <c r="I529" s="17">
        <v>0.19116038602685501</v>
      </c>
      <c r="J529" s="17">
        <v>0.118861370908001</v>
      </c>
      <c r="K529" s="17">
        <v>0.10628413068850601</v>
      </c>
      <c r="L529" s="17">
        <v>0.120934355717613</v>
      </c>
      <c r="M529" s="17"/>
      <c r="N529" s="17">
        <v>0.20164002980444101</v>
      </c>
      <c r="O529" s="17">
        <v>0.15461323352833001</v>
      </c>
      <c r="P529" s="17">
        <v>0.14166192817501699</v>
      </c>
      <c r="Q529" s="17">
        <v>0.12892254421031399</v>
      </c>
      <c r="R529" s="17"/>
      <c r="S529" s="17">
        <v>0.22184932349259001</v>
      </c>
      <c r="T529" s="17">
        <v>0.14816335068105699</v>
      </c>
      <c r="U529" s="17">
        <v>0.13299793361829201</v>
      </c>
      <c r="V529" s="17">
        <v>0.17011128019670299</v>
      </c>
      <c r="W529" s="17">
        <v>0.14033999569094599</v>
      </c>
      <c r="X529" s="17">
        <v>0.16157514993608699</v>
      </c>
      <c r="Y529" s="17">
        <v>0.141248834098395</v>
      </c>
      <c r="Z529" s="17">
        <v>0.16468207829874801</v>
      </c>
      <c r="AA529" s="17">
        <v>0.12937930476403001</v>
      </c>
      <c r="AB529" s="17">
        <v>0.14083191151103</v>
      </c>
      <c r="AC529" s="17">
        <v>0.13409525662712801</v>
      </c>
      <c r="AD529" s="17">
        <v>0.17979790346211799</v>
      </c>
      <c r="AE529" s="17"/>
      <c r="AF529" s="17">
        <v>0.13307684952714199</v>
      </c>
      <c r="AG529" s="17">
        <v>0.17418273652448699</v>
      </c>
      <c r="AH529" s="17">
        <v>0.16917772813621701</v>
      </c>
      <c r="AI529" s="17"/>
      <c r="AJ529" s="17">
        <v>0.14828069904461999</v>
      </c>
      <c r="AK529" s="17">
        <v>0.18966441029890099</v>
      </c>
      <c r="AL529" s="17">
        <v>0.218454852669761</v>
      </c>
      <c r="AM529" s="17">
        <v>0.161780111663794</v>
      </c>
      <c r="AN529" s="17">
        <v>0.10659599714020999</v>
      </c>
      <c r="AO529" s="17"/>
      <c r="AP529" s="17">
        <v>0.18250782872152199</v>
      </c>
      <c r="AQ529" s="17">
        <v>0.17460867949474701</v>
      </c>
      <c r="AR529" s="17">
        <v>0.24616332727727899</v>
      </c>
      <c r="AS529" s="17"/>
      <c r="AT529" s="17">
        <v>0.1082110230362</v>
      </c>
      <c r="AU529" s="17">
        <v>0.12516540698860501</v>
      </c>
      <c r="AV529" s="17">
        <v>0.20669668223031801</v>
      </c>
      <c r="AW529" s="17">
        <v>0.25656069096672401</v>
      </c>
      <c r="AX529" s="17">
        <v>0.38514298669305103</v>
      </c>
      <c r="AY529" s="17"/>
      <c r="AZ529" s="17">
        <v>0.13647603729248101</v>
      </c>
      <c r="BA529" s="17">
        <v>0.13734664596870499</v>
      </c>
      <c r="BB529" s="17">
        <v>0.136820767434218</v>
      </c>
      <c r="BC529" s="17">
        <v>0.11936870483133501</v>
      </c>
      <c r="BD529" s="17">
        <v>0.190193145721681</v>
      </c>
      <c r="BE529" s="17">
        <v>0.12525720434090501</v>
      </c>
      <c r="BF529" s="17">
        <v>0.165669354324572</v>
      </c>
      <c r="BG529" s="17">
        <v>0.152650598256166</v>
      </c>
      <c r="BH529" s="17">
        <v>0.149375902293789</v>
      </c>
      <c r="BI529" s="17">
        <v>0.13912684684343399</v>
      </c>
      <c r="BJ529" s="17">
        <v>0.170073124543488</v>
      </c>
      <c r="BK529" s="17">
        <v>0.18680175818494399</v>
      </c>
      <c r="BL529" s="17">
        <v>0.18150959433300101</v>
      </c>
      <c r="BM529" s="17">
        <v>0.12702196167235699</v>
      </c>
      <c r="BN529" s="17">
        <v>0.208157603077745</v>
      </c>
      <c r="BO529" s="17">
        <v>0.26691719576183598</v>
      </c>
      <c r="BP529" s="17"/>
      <c r="BQ529" s="17">
        <v>0.32153266893783</v>
      </c>
      <c r="BR529" s="17">
        <v>8.3730469444663197E-2</v>
      </c>
    </row>
    <row r="530" spans="2:70" x14ac:dyDescent="0.35">
      <c r="B530" t="s">
        <v>304</v>
      </c>
      <c r="C530" s="17">
        <v>0.66027034253795003</v>
      </c>
      <c r="D530" s="17">
        <v>0.71925880063930803</v>
      </c>
      <c r="E530" s="17">
        <v>0.60279686827485202</v>
      </c>
      <c r="F530" s="17"/>
      <c r="G530" s="17">
        <v>0.61038370673258702</v>
      </c>
      <c r="H530" s="17">
        <v>0.53255670279107103</v>
      </c>
      <c r="I530" s="17">
        <v>0.61593833687173805</v>
      </c>
      <c r="J530" s="17">
        <v>0.69464042478753796</v>
      </c>
      <c r="K530" s="17">
        <v>0.77396594450946898</v>
      </c>
      <c r="L530" s="17">
        <v>0.72929296316472303</v>
      </c>
      <c r="M530" s="17"/>
      <c r="N530" s="17">
        <v>0.61071602050720897</v>
      </c>
      <c r="O530" s="17">
        <v>0.66222451209130695</v>
      </c>
      <c r="P530" s="17">
        <v>0.66615740152107406</v>
      </c>
      <c r="Q530" s="17">
        <v>0.70415714437751797</v>
      </c>
      <c r="R530" s="17"/>
      <c r="S530" s="17">
        <v>0.52205989427098198</v>
      </c>
      <c r="T530" s="17">
        <v>0.67503344254182196</v>
      </c>
      <c r="U530" s="17">
        <v>0.71053111454027496</v>
      </c>
      <c r="V530" s="17">
        <v>0.63282154264350798</v>
      </c>
      <c r="W530" s="17">
        <v>0.66304891648074304</v>
      </c>
      <c r="X530" s="17">
        <v>0.67890647047874098</v>
      </c>
      <c r="Y530" s="17">
        <v>0.69343892348765102</v>
      </c>
      <c r="Z530" s="17">
        <v>0.62977732809921705</v>
      </c>
      <c r="AA530" s="17">
        <v>0.71754945527331804</v>
      </c>
      <c r="AB530" s="17">
        <v>0.70259859494874699</v>
      </c>
      <c r="AC530" s="17">
        <v>0.71580729256493802</v>
      </c>
      <c r="AD530" s="17">
        <v>0.64989997310651804</v>
      </c>
      <c r="AE530" s="17"/>
      <c r="AF530" s="17">
        <v>0.71191788704786396</v>
      </c>
      <c r="AG530" s="17">
        <v>0.62748031318835595</v>
      </c>
      <c r="AH530" s="17">
        <v>0.63843279613252402</v>
      </c>
      <c r="AI530" s="17"/>
      <c r="AJ530" s="17">
        <v>0.68233906390274002</v>
      </c>
      <c r="AK530" s="17">
        <v>0.60292255771136805</v>
      </c>
      <c r="AL530" s="17">
        <v>0.57294799715837197</v>
      </c>
      <c r="AM530" s="17">
        <v>0.56210315298119995</v>
      </c>
      <c r="AN530" s="17">
        <v>0.72901196865989004</v>
      </c>
      <c r="AO530" s="17"/>
      <c r="AP530" s="17">
        <v>0.65451292052130505</v>
      </c>
      <c r="AQ530" s="17">
        <v>0.62530128180380296</v>
      </c>
      <c r="AR530" s="17">
        <v>0.53917389556603601</v>
      </c>
      <c r="AS530" s="17"/>
      <c r="AT530" s="17">
        <v>0.75004095817317396</v>
      </c>
      <c r="AU530" s="17">
        <v>0.70617535561560396</v>
      </c>
      <c r="AV530" s="17">
        <v>0.57975086344887705</v>
      </c>
      <c r="AW530" s="17">
        <v>0.53870943252708203</v>
      </c>
      <c r="AX530" s="17">
        <v>0.40322471421342099</v>
      </c>
      <c r="AY530" s="17"/>
      <c r="AZ530" s="17">
        <v>0.78273991778349605</v>
      </c>
      <c r="BA530" s="17">
        <v>0.72922952808640595</v>
      </c>
      <c r="BB530" s="17">
        <v>0.65810004013248402</v>
      </c>
      <c r="BC530" s="17">
        <v>0.72202337036035502</v>
      </c>
      <c r="BD530" s="17">
        <v>0.62894971674210398</v>
      </c>
      <c r="BE530" s="17">
        <v>0.67936053682850805</v>
      </c>
      <c r="BF530" s="17">
        <v>0.644813165981164</v>
      </c>
      <c r="BG530" s="17">
        <v>0.65759120964075102</v>
      </c>
      <c r="BH530" s="17">
        <v>0.69067507642146697</v>
      </c>
      <c r="BI530" s="17">
        <v>0.64614695258199695</v>
      </c>
      <c r="BJ530" s="17">
        <v>0.67087515573279899</v>
      </c>
      <c r="BK530" s="17">
        <v>0.62745996880031696</v>
      </c>
      <c r="BL530" s="17">
        <v>0.62735538181462203</v>
      </c>
      <c r="BM530" s="17">
        <v>0.71159849914263795</v>
      </c>
      <c r="BN530" s="17">
        <v>0.58622035612141798</v>
      </c>
      <c r="BO530" s="17">
        <v>0.50798701831502902</v>
      </c>
      <c r="BP530" s="17"/>
      <c r="BQ530" s="17">
        <v>0.403590219545851</v>
      </c>
      <c r="BR530" s="17">
        <v>0.780359768698761</v>
      </c>
    </row>
    <row r="531" spans="2:70" x14ac:dyDescent="0.35">
      <c r="B531" t="s">
        <v>143</v>
      </c>
      <c r="C531" s="17">
        <v>-0.50274306865234197</v>
      </c>
      <c r="D531" s="17">
        <v>-0.60037129234105602</v>
      </c>
      <c r="E531" s="17">
        <v>-0.40798509080332501</v>
      </c>
      <c r="F531" s="17"/>
      <c r="G531" s="17">
        <v>-0.43730334022289702</v>
      </c>
      <c r="H531" s="17">
        <v>-0.29546816105560603</v>
      </c>
      <c r="I531" s="17">
        <v>-0.42477795084488401</v>
      </c>
      <c r="J531" s="17">
        <v>-0.57577905387953698</v>
      </c>
      <c r="K531" s="17">
        <v>-0.66768181382096303</v>
      </c>
      <c r="L531" s="17">
        <v>-0.60835860744711101</v>
      </c>
      <c r="M531" s="17"/>
      <c r="N531" s="17">
        <v>-0.40907599070276801</v>
      </c>
      <c r="O531" s="17">
        <v>-0.50761127856297605</v>
      </c>
      <c r="P531" s="17">
        <v>-0.52449547334605595</v>
      </c>
      <c r="Q531" s="17">
        <v>-0.57523460016720396</v>
      </c>
      <c r="R531" s="17"/>
      <c r="S531" s="17">
        <v>-0.30021057077839203</v>
      </c>
      <c r="T531" s="17">
        <v>-0.52687009186076506</v>
      </c>
      <c r="U531" s="17">
        <v>-0.57753318092198302</v>
      </c>
      <c r="V531" s="17">
        <v>-0.46271026244680502</v>
      </c>
      <c r="W531" s="17">
        <v>-0.52270892078979703</v>
      </c>
      <c r="X531" s="17">
        <v>-0.51733132054265396</v>
      </c>
      <c r="Y531" s="17">
        <v>-0.55219008938925696</v>
      </c>
      <c r="Z531" s="17">
        <v>-0.46509524980046901</v>
      </c>
      <c r="AA531" s="17">
        <v>-0.588170150509288</v>
      </c>
      <c r="AB531" s="17">
        <v>-0.56176668343771696</v>
      </c>
      <c r="AC531" s="17">
        <v>-0.58171203593780996</v>
      </c>
      <c r="AD531" s="17">
        <v>-0.47010206964439999</v>
      </c>
      <c r="AE531" s="17"/>
      <c r="AF531" s="17">
        <v>-0.57884103752072202</v>
      </c>
      <c r="AG531" s="17">
        <v>-0.453297576663868</v>
      </c>
      <c r="AH531" s="17">
        <v>-0.46925506799630701</v>
      </c>
      <c r="AI531" s="17"/>
      <c r="AJ531" s="17">
        <v>-0.53405836485811997</v>
      </c>
      <c r="AK531" s="17">
        <v>-0.41325814741246802</v>
      </c>
      <c r="AL531" s="17">
        <v>-0.35449314448861102</v>
      </c>
      <c r="AM531" s="17">
        <v>-0.40032304131740698</v>
      </c>
      <c r="AN531" s="17">
        <v>-0.62241597151968098</v>
      </c>
      <c r="AO531" s="17"/>
      <c r="AP531" s="17">
        <v>-0.47200509179978301</v>
      </c>
      <c r="AQ531" s="17">
        <v>-0.450692602309056</v>
      </c>
      <c r="AR531" s="17">
        <v>-0.29301056828875599</v>
      </c>
      <c r="AS531" s="17"/>
      <c r="AT531" s="17">
        <v>-0.64182993513697495</v>
      </c>
      <c r="AU531" s="17">
        <v>-0.58100994862699895</v>
      </c>
      <c r="AV531" s="17">
        <v>-0.37305418121855899</v>
      </c>
      <c r="AW531" s="17">
        <v>-0.28214874156035802</v>
      </c>
      <c r="AX531" s="17">
        <v>-1.8081727520370301E-2</v>
      </c>
      <c r="AY531" s="17"/>
      <c r="AZ531" s="17">
        <v>-0.64626388049101502</v>
      </c>
      <c r="BA531" s="17">
        <v>-0.59188288211770101</v>
      </c>
      <c r="BB531" s="17">
        <v>-0.52127927269826602</v>
      </c>
      <c r="BC531" s="17">
        <v>-0.60265466552902003</v>
      </c>
      <c r="BD531" s="17">
        <v>-0.43875657102042298</v>
      </c>
      <c r="BE531" s="17">
        <v>-0.55410333248760302</v>
      </c>
      <c r="BF531" s="17">
        <v>-0.47914381165659098</v>
      </c>
      <c r="BG531" s="17">
        <v>-0.50494061138458501</v>
      </c>
      <c r="BH531" s="17">
        <v>-0.54129917412767803</v>
      </c>
      <c r="BI531" s="17">
        <v>-0.50702010573856204</v>
      </c>
      <c r="BJ531" s="17">
        <v>-0.50080203118931099</v>
      </c>
      <c r="BK531" s="17">
        <v>-0.44065821061537302</v>
      </c>
      <c r="BL531" s="17">
        <v>-0.44584578748162101</v>
      </c>
      <c r="BM531" s="17">
        <v>-0.58457653747028004</v>
      </c>
      <c r="BN531" s="17">
        <v>-0.37806275304367298</v>
      </c>
      <c r="BO531" s="17">
        <v>-0.24106982255319301</v>
      </c>
      <c r="BP531" s="17"/>
      <c r="BQ531" s="17">
        <v>-8.2057550608021307E-2</v>
      </c>
      <c r="BR531" s="17">
        <v>-0.696629299254098</v>
      </c>
    </row>
    <row r="532" spans="2:70" x14ac:dyDescent="0.35">
      <c r="C532" s="17"/>
      <c r="D532" s="17"/>
      <c r="E532" s="17"/>
      <c r="F532" s="17"/>
      <c r="G532" s="17"/>
      <c r="H532" s="17"/>
      <c r="I532" s="17"/>
      <c r="J532" s="17"/>
      <c r="K532" s="17"/>
      <c r="L532" s="17"/>
      <c r="M532" s="17"/>
      <c r="N532" s="17"/>
      <c r="O532" s="17"/>
      <c r="P532" s="17"/>
      <c r="Q532" s="17"/>
      <c r="R532" s="17"/>
      <c r="S532" s="17"/>
      <c r="T532" s="17"/>
      <c r="U532" s="17"/>
      <c r="V532" s="17"/>
      <c r="W532" s="17"/>
      <c r="X532" s="17"/>
      <c r="Y532" s="17"/>
      <c r="Z532" s="17"/>
      <c r="AA532" s="17"/>
      <c r="AB532" s="17"/>
      <c r="AC532" s="17"/>
      <c r="AD532" s="17"/>
      <c r="AE532" s="17"/>
      <c r="AF532" s="17"/>
      <c r="AG532" s="17"/>
      <c r="AH532" s="17"/>
      <c r="AI532" s="17"/>
      <c r="AJ532" s="17"/>
      <c r="AK532" s="17"/>
      <c r="AL532" s="17"/>
      <c r="AM532" s="17"/>
      <c r="AN532" s="17"/>
      <c r="AO532" s="17"/>
      <c r="AP532" s="17"/>
      <c r="AQ532" s="17"/>
      <c r="AR532" s="17"/>
      <c r="AS532" s="17"/>
      <c r="AT532" s="17"/>
      <c r="AU532" s="17"/>
      <c r="AV532" s="17"/>
      <c r="AW532" s="17"/>
      <c r="AX532" s="17"/>
      <c r="AY532" s="17"/>
      <c r="AZ532" s="17"/>
      <c r="BA532" s="17"/>
      <c r="BB532" s="17"/>
      <c r="BC532" s="17"/>
      <c r="BD532" s="17"/>
      <c r="BE532" s="17"/>
      <c r="BF532" s="17"/>
      <c r="BG532" s="17"/>
      <c r="BH532" s="17"/>
      <c r="BI532" s="17"/>
      <c r="BJ532" s="17"/>
      <c r="BK532" s="17"/>
      <c r="BL532" s="17"/>
      <c r="BM532" s="17"/>
      <c r="BN532" s="17"/>
      <c r="BO532" s="17"/>
      <c r="BP532" s="17"/>
      <c r="BQ532" s="17"/>
      <c r="BR532" s="17"/>
    </row>
    <row r="533" spans="2:70" x14ac:dyDescent="0.35">
      <c r="B533" s="6" t="s">
        <v>310</v>
      </c>
      <c r="C533" s="17"/>
      <c r="D533" s="17"/>
      <c r="E533" s="17"/>
      <c r="F533" s="17"/>
      <c r="G533" s="17"/>
      <c r="H533" s="17"/>
      <c r="I533" s="17"/>
      <c r="J533" s="17"/>
      <c r="K533" s="17"/>
      <c r="L533" s="17"/>
      <c r="M533" s="17"/>
      <c r="N533" s="17"/>
      <c r="O533" s="17"/>
      <c r="P533" s="17"/>
      <c r="Q533" s="17"/>
      <c r="R533" s="17"/>
      <c r="S533" s="17"/>
      <c r="T533" s="17"/>
      <c r="U533" s="17"/>
      <c r="V533" s="17"/>
      <c r="W533" s="17"/>
      <c r="X533" s="17"/>
      <c r="Y533" s="17"/>
      <c r="Z533" s="17"/>
      <c r="AA533" s="17"/>
      <c r="AB533" s="17"/>
      <c r="AC533" s="17"/>
      <c r="AD533" s="17"/>
      <c r="AE533" s="17"/>
      <c r="AF533" s="17"/>
      <c r="AG533" s="17"/>
      <c r="AH533" s="17"/>
      <c r="AI533" s="17"/>
      <c r="AJ533" s="17"/>
      <c r="AK533" s="17"/>
      <c r="AL533" s="17"/>
      <c r="AM533" s="17"/>
      <c r="AN533" s="17"/>
      <c r="AO533" s="17"/>
      <c r="AP533" s="17"/>
      <c r="AQ533" s="17"/>
      <c r="AR533" s="17"/>
      <c r="AS533" s="17"/>
      <c r="AT533" s="17"/>
      <c r="AU533" s="17"/>
      <c r="AV533" s="17"/>
      <c r="AW533" s="17"/>
      <c r="AX533" s="17"/>
      <c r="AY533" s="17"/>
      <c r="AZ533" s="17"/>
      <c r="BA533" s="17"/>
      <c r="BB533" s="17"/>
      <c r="BC533" s="17"/>
      <c r="BD533" s="17"/>
      <c r="BE533" s="17"/>
      <c r="BF533" s="17"/>
      <c r="BG533" s="17"/>
      <c r="BH533" s="17"/>
      <c r="BI533" s="17"/>
      <c r="BJ533" s="17"/>
      <c r="BK533" s="17"/>
      <c r="BL533" s="17"/>
      <c r="BM533" s="17"/>
      <c r="BN533" s="17"/>
      <c r="BO533" s="17"/>
      <c r="BP533" s="17"/>
      <c r="BQ533" s="17"/>
      <c r="BR533" s="17"/>
    </row>
    <row r="534" spans="2:70" x14ac:dyDescent="0.35">
      <c r="B534" s="24" t="s">
        <v>97</v>
      </c>
      <c r="C534" s="17"/>
      <c r="D534" s="17"/>
      <c r="E534" s="17"/>
      <c r="F534" s="17"/>
      <c r="G534" s="17"/>
      <c r="H534" s="17"/>
      <c r="I534" s="17"/>
      <c r="J534" s="17"/>
      <c r="K534" s="17"/>
      <c r="L534" s="17"/>
      <c r="M534" s="17"/>
      <c r="N534" s="17"/>
      <c r="O534" s="17"/>
      <c r="P534" s="17"/>
      <c r="Q534" s="17"/>
      <c r="R534" s="17"/>
      <c r="S534" s="17"/>
      <c r="T534" s="17"/>
      <c r="U534" s="17"/>
      <c r="V534" s="17"/>
      <c r="W534" s="17"/>
      <c r="X534" s="17"/>
      <c r="Y534" s="17"/>
      <c r="Z534" s="17"/>
      <c r="AA534" s="17"/>
      <c r="AB534" s="17"/>
      <c r="AC534" s="17"/>
      <c r="AD534" s="17"/>
      <c r="AE534" s="17"/>
      <c r="AF534" s="17"/>
      <c r="AG534" s="17"/>
      <c r="AH534" s="17"/>
      <c r="AI534" s="17"/>
      <c r="AJ534" s="17"/>
      <c r="AK534" s="17"/>
      <c r="AL534" s="17"/>
      <c r="AM534" s="17"/>
      <c r="AN534" s="17"/>
      <c r="AO534" s="17"/>
      <c r="AP534" s="17"/>
      <c r="AQ534" s="17"/>
      <c r="AR534" s="17"/>
      <c r="AS534" s="17"/>
      <c r="AT534" s="17"/>
      <c r="AU534" s="17"/>
      <c r="AV534" s="17"/>
      <c r="AW534" s="17"/>
      <c r="AX534" s="17"/>
      <c r="AY534" s="17"/>
      <c r="AZ534" s="17"/>
      <c r="BA534" s="17"/>
      <c r="BB534" s="17"/>
      <c r="BC534" s="17"/>
      <c r="BD534" s="17"/>
      <c r="BE534" s="17"/>
      <c r="BF534" s="17"/>
      <c r="BG534" s="17"/>
      <c r="BH534" s="17"/>
      <c r="BI534" s="17"/>
      <c r="BJ534" s="17"/>
      <c r="BK534" s="17"/>
      <c r="BL534" s="17"/>
      <c r="BM534" s="17"/>
      <c r="BN534" s="17"/>
      <c r="BO534" s="17"/>
      <c r="BP534" s="17"/>
      <c r="BQ534" s="17"/>
      <c r="BR534" s="17"/>
    </row>
    <row r="535" spans="2:70" x14ac:dyDescent="0.35">
      <c r="B535" t="s">
        <v>298</v>
      </c>
      <c r="C535" s="17">
        <v>0.172427195750119</v>
      </c>
      <c r="D535" s="17">
        <v>0.17405342273094099</v>
      </c>
      <c r="E535" s="17">
        <v>0.17025441260020599</v>
      </c>
      <c r="F535" s="17"/>
      <c r="G535" s="17">
        <v>0.217714280418626</v>
      </c>
      <c r="H535" s="17">
        <v>0.24563665118556299</v>
      </c>
      <c r="I535" s="17">
        <v>0.195973968057057</v>
      </c>
      <c r="J535" s="17">
        <v>0.17683438161722501</v>
      </c>
      <c r="K535" s="17">
        <v>0.14127540581880099</v>
      </c>
      <c r="L535" s="17">
        <v>8.0767034056814804E-2</v>
      </c>
      <c r="M535" s="17"/>
      <c r="N535" s="17">
        <v>0.18599524071691501</v>
      </c>
      <c r="O535" s="17">
        <v>0.15853837944930399</v>
      </c>
      <c r="P535" s="17">
        <v>0.196227374531103</v>
      </c>
      <c r="Q535" s="17">
        <v>0.15248637925935901</v>
      </c>
      <c r="R535" s="17"/>
      <c r="S535" s="17">
        <v>0.212287999197175</v>
      </c>
      <c r="T535" s="17">
        <v>0.14896099213665701</v>
      </c>
      <c r="U535" s="17">
        <v>0.14220922467870001</v>
      </c>
      <c r="V535" s="17">
        <v>0.16216596780667</v>
      </c>
      <c r="W535" s="17">
        <v>0.150952192556357</v>
      </c>
      <c r="X535" s="17">
        <v>0.192130066352317</v>
      </c>
      <c r="Y535" s="17">
        <v>0.146406287505708</v>
      </c>
      <c r="Z535" s="17">
        <v>0.172824597221929</v>
      </c>
      <c r="AA535" s="17">
        <v>0.164628531372772</v>
      </c>
      <c r="AB535" s="17">
        <v>0.18870202216944801</v>
      </c>
      <c r="AC535" s="17">
        <v>0.18664968618380201</v>
      </c>
      <c r="AD535" s="17">
        <v>0.215503361450533</v>
      </c>
      <c r="AE535" s="17"/>
      <c r="AF535" s="17">
        <v>0.14539309257923499</v>
      </c>
      <c r="AG535" s="17">
        <v>0.19241926774812201</v>
      </c>
      <c r="AH535" s="17">
        <v>0.15185405356044199</v>
      </c>
      <c r="AI535" s="17"/>
      <c r="AJ535" s="17">
        <v>0.14110843278950599</v>
      </c>
      <c r="AK535" s="17">
        <v>0.20810212893215399</v>
      </c>
      <c r="AL535" s="17">
        <v>0.14201023895559201</v>
      </c>
      <c r="AM535" s="17">
        <v>0.24529395210326099</v>
      </c>
      <c r="AN535" s="17">
        <v>0.13826941723028299</v>
      </c>
      <c r="AO535" s="17"/>
      <c r="AP535" s="17">
        <v>0.144017897151927</v>
      </c>
      <c r="AQ535" s="17">
        <v>0.200716092440656</v>
      </c>
      <c r="AR535" s="17">
        <v>0.177918716130401</v>
      </c>
      <c r="AS535" s="17"/>
      <c r="AT535" s="17">
        <v>0.134339868999936</v>
      </c>
      <c r="AU535" s="17">
        <v>0.17673372325689099</v>
      </c>
      <c r="AV535" s="17">
        <v>0.19286396119300001</v>
      </c>
      <c r="AW535" s="17">
        <v>0.18116091622604399</v>
      </c>
      <c r="AX535" s="17">
        <v>0.37416278202728698</v>
      </c>
      <c r="AY535" s="17"/>
      <c r="AZ535" s="17">
        <v>0.113144814871226</v>
      </c>
      <c r="BA535" s="17">
        <v>0.161681405569673</v>
      </c>
      <c r="BB535" s="17">
        <v>0.135211730493041</v>
      </c>
      <c r="BC535" s="17">
        <v>0.164589975508556</v>
      </c>
      <c r="BD535" s="17">
        <v>0.19399576384147099</v>
      </c>
      <c r="BE535" s="17">
        <v>0.125986051998286</v>
      </c>
      <c r="BF535" s="17">
        <v>0.17870351754161801</v>
      </c>
      <c r="BG535" s="17">
        <v>0.15486554084548701</v>
      </c>
      <c r="BH535" s="17">
        <v>0.17857640280798301</v>
      </c>
      <c r="BI535" s="17">
        <v>0.14775930010881499</v>
      </c>
      <c r="BJ535" s="17">
        <v>0.17923343284694501</v>
      </c>
      <c r="BK535" s="17">
        <v>0.22355988481408801</v>
      </c>
      <c r="BL535" s="17">
        <v>0.221649474981823</v>
      </c>
      <c r="BM535" s="17">
        <v>0.17351032512773401</v>
      </c>
      <c r="BN535" s="17">
        <v>0.26981870349416698</v>
      </c>
      <c r="BO535" s="17">
        <v>0.22178233874259701</v>
      </c>
      <c r="BP535" s="17"/>
      <c r="BQ535" s="17">
        <v>0.24621921144682701</v>
      </c>
      <c r="BR535" s="17">
        <v>0.14263001207385301</v>
      </c>
    </row>
    <row r="536" spans="2:70" x14ac:dyDescent="0.35">
      <c r="B536" t="s">
        <v>299</v>
      </c>
      <c r="C536" s="17">
        <v>0.28932014909929499</v>
      </c>
      <c r="D536" s="17">
        <v>0.274343938179261</v>
      </c>
      <c r="E536" s="17">
        <v>0.30396003089003698</v>
      </c>
      <c r="F536" s="17"/>
      <c r="G536" s="17">
        <v>0.29914471406342302</v>
      </c>
      <c r="H536" s="17">
        <v>0.33582862089853799</v>
      </c>
      <c r="I536" s="17">
        <v>0.339253090816443</v>
      </c>
      <c r="J536" s="17">
        <v>0.32238301070773401</v>
      </c>
      <c r="K536" s="17">
        <v>0.26121447568358303</v>
      </c>
      <c r="L536" s="17">
        <v>0.19595567777154199</v>
      </c>
      <c r="M536" s="17"/>
      <c r="N536" s="17">
        <v>0.302170914537774</v>
      </c>
      <c r="O536" s="17">
        <v>0.30516563940083502</v>
      </c>
      <c r="P536" s="17">
        <v>0.298701778171925</v>
      </c>
      <c r="Q536" s="17">
        <v>0.25160672370474102</v>
      </c>
      <c r="R536" s="17"/>
      <c r="S536" s="17">
        <v>0.28081733079906501</v>
      </c>
      <c r="T536" s="17">
        <v>0.28689799236507002</v>
      </c>
      <c r="U536" s="17">
        <v>0.33039811175387002</v>
      </c>
      <c r="V536" s="17">
        <v>0.275607640249599</v>
      </c>
      <c r="W536" s="17">
        <v>0.31402071179938801</v>
      </c>
      <c r="X536" s="17">
        <v>0.30744309591841501</v>
      </c>
      <c r="Y536" s="17">
        <v>0.26563896342790999</v>
      </c>
      <c r="Z536" s="17">
        <v>0.26837066864426601</v>
      </c>
      <c r="AA536" s="17">
        <v>0.29182696908251898</v>
      </c>
      <c r="AB536" s="17">
        <v>0.26271455743130401</v>
      </c>
      <c r="AC536" s="17">
        <v>0.28448851563004202</v>
      </c>
      <c r="AD536" s="17">
        <v>0.32887395589412799</v>
      </c>
      <c r="AE536" s="17"/>
      <c r="AF536" s="17">
        <v>0.25265770977410901</v>
      </c>
      <c r="AG536" s="17">
        <v>0.31741951353811798</v>
      </c>
      <c r="AH536" s="17">
        <v>0.29085152176443602</v>
      </c>
      <c r="AI536" s="17"/>
      <c r="AJ536" s="17">
        <v>0.244096826015022</v>
      </c>
      <c r="AK536" s="17">
        <v>0.33426260571482203</v>
      </c>
      <c r="AL536" s="17">
        <v>0.30664586788606901</v>
      </c>
      <c r="AM536" s="17">
        <v>0.28964059195313402</v>
      </c>
      <c r="AN536" s="17">
        <v>0.29645506445882602</v>
      </c>
      <c r="AO536" s="17"/>
      <c r="AP536" s="17">
        <v>0.25733618368294497</v>
      </c>
      <c r="AQ536" s="17">
        <v>0.32845433836575799</v>
      </c>
      <c r="AR536" s="17">
        <v>0.29557651342765601</v>
      </c>
      <c r="AS536" s="17"/>
      <c r="AT536" s="17">
        <v>0.26136286034902101</v>
      </c>
      <c r="AU536" s="17">
        <v>0.28006776808643402</v>
      </c>
      <c r="AV536" s="17">
        <v>0.31260510635252298</v>
      </c>
      <c r="AW536" s="17">
        <v>0.35991430519537398</v>
      </c>
      <c r="AX536" s="17">
        <v>0.161038576073923</v>
      </c>
      <c r="AY536" s="17"/>
      <c r="AZ536" s="17">
        <v>0.25719870467393602</v>
      </c>
      <c r="BA536" s="17">
        <v>0.17840439212538001</v>
      </c>
      <c r="BB536" s="17">
        <v>0.28062573698561799</v>
      </c>
      <c r="BC536" s="17">
        <v>0.25699846667716297</v>
      </c>
      <c r="BD536" s="17">
        <v>0.249051095847481</v>
      </c>
      <c r="BE536" s="17">
        <v>0.289786683725548</v>
      </c>
      <c r="BF536" s="17">
        <v>0.27059311501122102</v>
      </c>
      <c r="BG536" s="17">
        <v>0.33903598014348002</v>
      </c>
      <c r="BH536" s="17">
        <v>0.32178285156108299</v>
      </c>
      <c r="BI536" s="17">
        <v>0.33439836899991499</v>
      </c>
      <c r="BJ536" s="17">
        <v>0.33021879105165303</v>
      </c>
      <c r="BK536" s="17">
        <v>0.30701941158142998</v>
      </c>
      <c r="BL536" s="17">
        <v>0.34625228436490302</v>
      </c>
      <c r="BM536" s="17">
        <v>0.323709214183104</v>
      </c>
      <c r="BN536" s="17">
        <v>0.29172226888215302</v>
      </c>
      <c r="BO536" s="17">
        <v>0.33733501422400303</v>
      </c>
      <c r="BP536" s="17"/>
      <c r="BQ536" s="17">
        <v>0.336978949761291</v>
      </c>
      <c r="BR536" s="17">
        <v>0.26869370365943002</v>
      </c>
    </row>
    <row r="537" spans="2:70" x14ac:dyDescent="0.35">
      <c r="B537" t="s">
        <v>300</v>
      </c>
      <c r="C537" s="17">
        <v>0.213470428472953</v>
      </c>
      <c r="D537" s="17">
        <v>0.217205261848463</v>
      </c>
      <c r="E537" s="17">
        <v>0.21072938530897301</v>
      </c>
      <c r="F537" s="17"/>
      <c r="G537" s="17">
        <v>0.21967071695750801</v>
      </c>
      <c r="H537" s="17">
        <v>0.19223872944930201</v>
      </c>
      <c r="I537" s="17">
        <v>0.20603875155469401</v>
      </c>
      <c r="J537" s="17">
        <v>0.21932619408475801</v>
      </c>
      <c r="K537" s="17">
        <v>0.19563392855443301</v>
      </c>
      <c r="L537" s="17">
        <v>0.23984552028280601</v>
      </c>
      <c r="M537" s="17"/>
      <c r="N537" s="17">
        <v>0.214985705099656</v>
      </c>
      <c r="O537" s="17">
        <v>0.20942154624693099</v>
      </c>
      <c r="P537" s="17">
        <v>0.20354573468055301</v>
      </c>
      <c r="Q537" s="17">
        <v>0.22340189361884799</v>
      </c>
      <c r="R537" s="17"/>
      <c r="S537" s="17">
        <v>0.21202660655880201</v>
      </c>
      <c r="T537" s="17">
        <v>0.21960102892716901</v>
      </c>
      <c r="U537" s="17">
        <v>0.18904747602142399</v>
      </c>
      <c r="V537" s="17">
        <v>0.194705518367117</v>
      </c>
      <c r="W537" s="17">
        <v>0.20935405566590301</v>
      </c>
      <c r="X537" s="17">
        <v>0.19216714903137699</v>
      </c>
      <c r="Y537" s="17">
        <v>0.25048179805183801</v>
      </c>
      <c r="Z537" s="17">
        <v>0.24197396906864699</v>
      </c>
      <c r="AA537" s="17">
        <v>0.197348496245425</v>
      </c>
      <c r="AB537" s="17">
        <v>0.247207657556339</v>
      </c>
      <c r="AC537" s="17">
        <v>0.19322046844419799</v>
      </c>
      <c r="AD537" s="17">
        <v>0.243740119567074</v>
      </c>
      <c r="AE537" s="17"/>
      <c r="AF537" s="17">
        <v>0.215343571387073</v>
      </c>
      <c r="AG537" s="17">
        <v>0.209855108448777</v>
      </c>
      <c r="AH537" s="17">
        <v>0.217580131456135</v>
      </c>
      <c r="AI537" s="17"/>
      <c r="AJ537" s="17">
        <v>0.22216014620792199</v>
      </c>
      <c r="AK537" s="17">
        <v>0.20211029517099699</v>
      </c>
      <c r="AL537" s="17">
        <v>0.23835947725743301</v>
      </c>
      <c r="AM537" s="17">
        <v>0.200878046814919</v>
      </c>
      <c r="AN537" s="17">
        <v>0.214286092966122</v>
      </c>
      <c r="AO537" s="17"/>
      <c r="AP537" s="17">
        <v>0.22756527235405799</v>
      </c>
      <c r="AQ537" s="17">
        <v>0.20950665797090101</v>
      </c>
      <c r="AR537" s="17">
        <v>0.20560209838694399</v>
      </c>
      <c r="AS537" s="17"/>
      <c r="AT537" s="17">
        <v>0.20993553147794899</v>
      </c>
      <c r="AU537" s="17">
        <v>0.229255893985325</v>
      </c>
      <c r="AV537" s="17">
        <v>0.19961036693877399</v>
      </c>
      <c r="AW537" s="17">
        <v>0.228783045570495</v>
      </c>
      <c r="AX537" s="17">
        <v>0.25016490631253602</v>
      </c>
      <c r="AY537" s="17"/>
      <c r="AZ537" s="17">
        <v>0.13676587551281</v>
      </c>
      <c r="BA537" s="17">
        <v>0.25326531681383901</v>
      </c>
      <c r="BB537" s="17">
        <v>0.25535782455482597</v>
      </c>
      <c r="BC537" s="17">
        <v>0.209418832427438</v>
      </c>
      <c r="BD537" s="17">
        <v>0.19517437494179499</v>
      </c>
      <c r="BE537" s="17">
        <v>0.214504986531454</v>
      </c>
      <c r="BF537" s="17">
        <v>0.219251702764476</v>
      </c>
      <c r="BG537" s="17">
        <v>0.22219552378412399</v>
      </c>
      <c r="BH537" s="17">
        <v>0.20542091479187799</v>
      </c>
      <c r="BI537" s="17">
        <v>0.214819575085646</v>
      </c>
      <c r="BJ537" s="17">
        <v>0.17563208293486801</v>
      </c>
      <c r="BK537" s="17">
        <v>0.21042523164385299</v>
      </c>
      <c r="BL537" s="17">
        <v>0.176346796461923</v>
      </c>
      <c r="BM537" s="17">
        <v>0.23762068008937701</v>
      </c>
      <c r="BN537" s="17">
        <v>0.24787393861673501</v>
      </c>
      <c r="BO537" s="17">
        <v>0.236391645469303</v>
      </c>
      <c r="BP537" s="17"/>
      <c r="BQ537" s="17">
        <v>0.21516561376346999</v>
      </c>
      <c r="BR537" s="17">
        <v>0.206698036822345</v>
      </c>
    </row>
    <row r="538" spans="2:70" x14ac:dyDescent="0.35">
      <c r="B538" t="s">
        <v>301</v>
      </c>
      <c r="C538" s="17">
        <v>0.144388172204478</v>
      </c>
      <c r="D538" s="17">
        <v>0.14936522114924999</v>
      </c>
      <c r="E538" s="17">
        <v>0.13900206934156001</v>
      </c>
      <c r="F538" s="17"/>
      <c r="G538" s="17">
        <v>0.146337490215388</v>
      </c>
      <c r="H538" s="17">
        <v>0.11822367768382901</v>
      </c>
      <c r="I538" s="17">
        <v>0.1430101760593</v>
      </c>
      <c r="J538" s="17">
        <v>0.12079565887169499</v>
      </c>
      <c r="K538" s="17">
        <v>0.16397617182204399</v>
      </c>
      <c r="L538" s="17">
        <v>0.17166356439973299</v>
      </c>
      <c r="M538" s="17"/>
      <c r="N538" s="17">
        <v>0.134613617157783</v>
      </c>
      <c r="O538" s="17">
        <v>0.15141625356304</v>
      </c>
      <c r="P538" s="17">
        <v>0.15372511169068701</v>
      </c>
      <c r="Q538" s="17">
        <v>0.14130305461415699</v>
      </c>
      <c r="R538" s="17"/>
      <c r="S538" s="17">
        <v>0.135306909221451</v>
      </c>
      <c r="T538" s="17">
        <v>0.13074189519236501</v>
      </c>
      <c r="U538" s="17">
        <v>0.13723083959542701</v>
      </c>
      <c r="V538" s="17">
        <v>0.13604895713710399</v>
      </c>
      <c r="W538" s="17">
        <v>0.148745950687623</v>
      </c>
      <c r="X538" s="17">
        <v>0.15100187517253999</v>
      </c>
      <c r="Y538" s="17">
        <v>0.13630474682556701</v>
      </c>
      <c r="Z538" s="17">
        <v>0.120653895571639</v>
      </c>
      <c r="AA538" s="17">
        <v>0.17537970487686</v>
      </c>
      <c r="AB538" s="17">
        <v>0.15470429270174699</v>
      </c>
      <c r="AC538" s="17">
        <v>0.18972887315762901</v>
      </c>
      <c r="AD538" s="17">
        <v>9.2795553142103401E-2</v>
      </c>
      <c r="AE538" s="17"/>
      <c r="AF538" s="17">
        <v>0.14746841416829801</v>
      </c>
      <c r="AG538" s="17">
        <v>0.13997294930594201</v>
      </c>
      <c r="AH538" s="17">
        <v>0.153487646417787</v>
      </c>
      <c r="AI538" s="17"/>
      <c r="AJ538" s="17">
        <v>0.17234614911535401</v>
      </c>
      <c r="AK538" s="17">
        <v>0.118043617788611</v>
      </c>
      <c r="AL538" s="17">
        <v>0.143944377440651</v>
      </c>
      <c r="AM538" s="17">
        <v>9.8341857101918007E-2</v>
      </c>
      <c r="AN538" s="17">
        <v>0.12762965305707499</v>
      </c>
      <c r="AO538" s="17"/>
      <c r="AP538" s="17">
        <v>0.166003612397154</v>
      </c>
      <c r="AQ538" s="17">
        <v>0.122028451890145</v>
      </c>
      <c r="AR538" s="17">
        <v>0.13132265877333901</v>
      </c>
      <c r="AS538" s="17"/>
      <c r="AT538" s="17">
        <v>0.15377567849800799</v>
      </c>
      <c r="AU538" s="17">
        <v>0.15261966779196301</v>
      </c>
      <c r="AV538" s="17">
        <v>0.13921934176768799</v>
      </c>
      <c r="AW538" s="17">
        <v>0.103072984689002</v>
      </c>
      <c r="AX538" s="17">
        <v>6.5419044469982507E-2</v>
      </c>
      <c r="AY538" s="17"/>
      <c r="AZ538" s="17">
        <v>0.21376986958064101</v>
      </c>
      <c r="BA538" s="17">
        <v>0.16718799577104099</v>
      </c>
      <c r="BB538" s="17">
        <v>0.12790005727789799</v>
      </c>
      <c r="BC538" s="17">
        <v>0.16461649314454199</v>
      </c>
      <c r="BD538" s="17">
        <v>0.133796204064972</v>
      </c>
      <c r="BE538" s="17">
        <v>0.162057062622051</v>
      </c>
      <c r="BF538" s="17">
        <v>0.162734984004162</v>
      </c>
      <c r="BG538" s="17">
        <v>0.14720349019590501</v>
      </c>
      <c r="BH538" s="17">
        <v>0.13991173995172501</v>
      </c>
      <c r="BI538" s="17">
        <v>0.117224291052868</v>
      </c>
      <c r="BJ538" s="17">
        <v>0.16482263933296001</v>
      </c>
      <c r="BK538" s="17">
        <v>0.10775943043153299</v>
      </c>
      <c r="BL538" s="17">
        <v>0.10372952662424299</v>
      </c>
      <c r="BM538" s="17">
        <v>0.13877885145114099</v>
      </c>
      <c r="BN538" s="17">
        <v>0.129600744209345</v>
      </c>
      <c r="BO538" s="17">
        <v>0.114970416864664</v>
      </c>
      <c r="BP538" s="17"/>
      <c r="BQ538" s="17">
        <v>0.101467703522337</v>
      </c>
      <c r="BR538" s="17">
        <v>0.162849707658242</v>
      </c>
    </row>
    <row r="539" spans="2:70" x14ac:dyDescent="0.35">
      <c r="B539" t="s">
        <v>302</v>
      </c>
      <c r="C539" s="17">
        <v>0.172615146881024</v>
      </c>
      <c r="D539" s="17">
        <v>0.17948268865509701</v>
      </c>
      <c r="E539" s="17">
        <v>0.166049574288887</v>
      </c>
      <c r="F539" s="17"/>
      <c r="G539" s="17">
        <v>0.10364244675475601</v>
      </c>
      <c r="H539" s="17">
        <v>0.101388107518388</v>
      </c>
      <c r="I539" s="17">
        <v>0.103042271258448</v>
      </c>
      <c r="J539" s="17">
        <v>0.15553879354036601</v>
      </c>
      <c r="K539" s="17">
        <v>0.23078390618668199</v>
      </c>
      <c r="L539" s="17">
        <v>0.30828991563779001</v>
      </c>
      <c r="M539" s="17"/>
      <c r="N539" s="17">
        <v>0.158271676437995</v>
      </c>
      <c r="O539" s="17">
        <v>0.17192217771509299</v>
      </c>
      <c r="P539" s="17">
        <v>0.136150624310693</v>
      </c>
      <c r="Q539" s="17">
        <v>0.21819820446452601</v>
      </c>
      <c r="R539" s="17"/>
      <c r="S539" s="17">
        <v>0.15025087842471799</v>
      </c>
      <c r="T539" s="17">
        <v>0.202576343959529</v>
      </c>
      <c r="U539" s="17">
        <v>0.19818585535790201</v>
      </c>
      <c r="V539" s="17">
        <v>0.22106003365740201</v>
      </c>
      <c r="W539" s="17">
        <v>0.158577056781987</v>
      </c>
      <c r="X539" s="17">
        <v>0.15198315346080701</v>
      </c>
      <c r="Y539" s="17">
        <v>0.19513595036666301</v>
      </c>
      <c r="Z539" s="17">
        <v>0.19617686949351901</v>
      </c>
      <c r="AA539" s="17">
        <v>0.16416984701415699</v>
      </c>
      <c r="AB539" s="17">
        <v>0.143066163453656</v>
      </c>
      <c r="AC539" s="17">
        <v>0.14110840473029301</v>
      </c>
      <c r="AD539" s="17">
        <v>0.108877109459127</v>
      </c>
      <c r="AE539" s="17"/>
      <c r="AF539" s="17">
        <v>0.23079627158928101</v>
      </c>
      <c r="AG539" s="17">
        <v>0.136739256231275</v>
      </c>
      <c r="AH539" s="17">
        <v>0.179621808756006</v>
      </c>
      <c r="AI539" s="17"/>
      <c r="AJ539" s="17">
        <v>0.214103654916696</v>
      </c>
      <c r="AK539" s="17">
        <v>0.13168292477993601</v>
      </c>
      <c r="AL539" s="17">
        <v>0.16656784552405701</v>
      </c>
      <c r="AM539" s="17">
        <v>0.14122805190443</v>
      </c>
      <c r="AN539" s="17">
        <v>0.21233480122572199</v>
      </c>
      <c r="AO539" s="17"/>
      <c r="AP539" s="17">
        <v>0.19850868877782099</v>
      </c>
      <c r="AQ539" s="17">
        <v>0.134663001493639</v>
      </c>
      <c r="AR539" s="17">
        <v>0.17776638654451299</v>
      </c>
      <c r="AS539" s="17"/>
      <c r="AT539" s="17">
        <v>0.237241765562339</v>
      </c>
      <c r="AU539" s="17">
        <v>0.14863327770020901</v>
      </c>
      <c r="AV539" s="17">
        <v>0.15122666758981601</v>
      </c>
      <c r="AW539" s="17">
        <v>0.120222346979437</v>
      </c>
      <c r="AX539" s="17">
        <v>0.12065534825525</v>
      </c>
      <c r="AY539" s="17"/>
      <c r="AZ539" s="17">
        <v>0.21254204153131001</v>
      </c>
      <c r="BA539" s="17">
        <v>0.22370705710052799</v>
      </c>
      <c r="BB539" s="17">
        <v>0.18858548707189299</v>
      </c>
      <c r="BC539" s="17">
        <v>0.19640236703587599</v>
      </c>
      <c r="BD539" s="17">
        <v>0.22798256130428099</v>
      </c>
      <c r="BE539" s="17">
        <v>0.198635957352158</v>
      </c>
      <c r="BF539" s="17">
        <v>0.16488130104100299</v>
      </c>
      <c r="BG539" s="17">
        <v>0.133281392233427</v>
      </c>
      <c r="BH539" s="17">
        <v>0.150088961917967</v>
      </c>
      <c r="BI539" s="17">
        <v>0.18158515491522001</v>
      </c>
      <c r="BJ539" s="17">
        <v>0.136979553781063</v>
      </c>
      <c r="BK539" s="17">
        <v>0.151236041529096</v>
      </c>
      <c r="BL539" s="17">
        <v>0.14018509970238999</v>
      </c>
      <c r="BM539" s="17">
        <v>0.12638092914864299</v>
      </c>
      <c r="BN539" s="17">
        <v>5.09532346347807E-2</v>
      </c>
      <c r="BO539" s="17">
        <v>8.9520584699432595E-2</v>
      </c>
      <c r="BP539" s="17"/>
      <c r="BQ539" s="17">
        <v>9.5542557195461397E-2</v>
      </c>
      <c r="BR539" s="17">
        <v>0.21080322338437599</v>
      </c>
    </row>
    <row r="540" spans="2:70" x14ac:dyDescent="0.35">
      <c r="B540" t="s">
        <v>129</v>
      </c>
      <c r="C540" s="17">
        <v>7.7789075921318998E-3</v>
      </c>
      <c r="D540" s="17">
        <v>5.5494674369880601E-3</v>
      </c>
      <c r="E540" s="17">
        <v>1.00045275703368E-2</v>
      </c>
      <c r="F540" s="17"/>
      <c r="G540" s="17">
        <v>1.3490351590299701E-2</v>
      </c>
      <c r="H540" s="17">
        <v>6.6842132643792499E-3</v>
      </c>
      <c r="I540" s="17">
        <v>1.2681742254057601E-2</v>
      </c>
      <c r="J540" s="17">
        <v>5.1219611782212602E-3</v>
      </c>
      <c r="K540" s="17">
        <v>7.1161119344570504E-3</v>
      </c>
      <c r="L540" s="17">
        <v>3.47828785131495E-3</v>
      </c>
      <c r="M540" s="17"/>
      <c r="N540" s="17">
        <v>3.9628460498763599E-3</v>
      </c>
      <c r="O540" s="17">
        <v>3.5360036247964501E-3</v>
      </c>
      <c r="P540" s="17">
        <v>1.16493766150399E-2</v>
      </c>
      <c r="Q540" s="17">
        <v>1.30037443383681E-2</v>
      </c>
      <c r="R540" s="17"/>
      <c r="S540" s="17">
        <v>9.3102757987893105E-3</v>
      </c>
      <c r="T540" s="17">
        <v>1.12217474192102E-2</v>
      </c>
      <c r="U540" s="17">
        <v>2.9284925926768399E-3</v>
      </c>
      <c r="V540" s="17">
        <v>1.04118827821082E-2</v>
      </c>
      <c r="W540" s="17">
        <v>1.8350032508741801E-2</v>
      </c>
      <c r="X540" s="17">
        <v>5.2746600645440598E-3</v>
      </c>
      <c r="Y540" s="17">
        <v>6.0322538223141998E-3</v>
      </c>
      <c r="Z540" s="17">
        <v>0</v>
      </c>
      <c r="AA540" s="17">
        <v>6.64645140826714E-3</v>
      </c>
      <c r="AB540" s="17">
        <v>3.6053066875060599E-3</v>
      </c>
      <c r="AC540" s="17">
        <v>4.8040518540375197E-3</v>
      </c>
      <c r="AD540" s="17">
        <v>1.02099004870358E-2</v>
      </c>
      <c r="AE540" s="17"/>
      <c r="AF540" s="17">
        <v>8.3409405020045801E-3</v>
      </c>
      <c r="AG540" s="17">
        <v>3.5939047277677499E-3</v>
      </c>
      <c r="AH540" s="17">
        <v>6.6048380451941098E-3</v>
      </c>
      <c r="AI540" s="17"/>
      <c r="AJ540" s="17">
        <v>6.1847909555013802E-3</v>
      </c>
      <c r="AK540" s="17">
        <v>5.7984276134798096E-3</v>
      </c>
      <c r="AL540" s="17">
        <v>2.4721929361984302E-3</v>
      </c>
      <c r="AM540" s="17">
        <v>2.4617500122337599E-2</v>
      </c>
      <c r="AN540" s="17">
        <v>1.10249710619725E-2</v>
      </c>
      <c r="AO540" s="17"/>
      <c r="AP540" s="17">
        <v>6.5683456360960601E-3</v>
      </c>
      <c r="AQ540" s="17">
        <v>4.6314578389004104E-3</v>
      </c>
      <c r="AR540" s="17">
        <v>1.1813626737145999E-2</v>
      </c>
      <c r="AS540" s="17"/>
      <c r="AT540" s="17">
        <v>3.34429511274711E-3</v>
      </c>
      <c r="AU540" s="17">
        <v>1.26896691791786E-2</v>
      </c>
      <c r="AV540" s="17">
        <v>4.4745561581989802E-3</v>
      </c>
      <c r="AW540" s="17">
        <v>6.8464013396473001E-3</v>
      </c>
      <c r="AX540" s="17">
        <v>2.8559342861021499E-2</v>
      </c>
      <c r="AY540" s="17"/>
      <c r="AZ540" s="17">
        <v>6.6578693830076294E-2</v>
      </c>
      <c r="BA540" s="17">
        <v>1.57538326195387E-2</v>
      </c>
      <c r="BB540" s="17">
        <v>1.23191636167239E-2</v>
      </c>
      <c r="BC540" s="17">
        <v>7.9738652064250595E-3</v>
      </c>
      <c r="BD540" s="17">
        <v>0</v>
      </c>
      <c r="BE540" s="17">
        <v>9.0292577705017498E-3</v>
      </c>
      <c r="BF540" s="17">
        <v>3.8353796375197101E-3</v>
      </c>
      <c r="BG540" s="17">
        <v>3.41807279757785E-3</v>
      </c>
      <c r="BH540" s="17">
        <v>4.2191289693639996E-3</v>
      </c>
      <c r="BI540" s="17">
        <v>4.21330983753458E-3</v>
      </c>
      <c r="BJ540" s="17">
        <v>1.3113500052510701E-2</v>
      </c>
      <c r="BK540" s="17">
        <v>0</v>
      </c>
      <c r="BL540" s="17">
        <v>1.1836817864717899E-2</v>
      </c>
      <c r="BM540" s="17">
        <v>0</v>
      </c>
      <c r="BN540" s="17">
        <v>1.00311101628191E-2</v>
      </c>
      <c r="BO540" s="17">
        <v>0</v>
      </c>
      <c r="BP540" s="17"/>
      <c r="BQ540" s="17">
        <v>4.62596431061331E-3</v>
      </c>
      <c r="BR540" s="17">
        <v>8.3253164017541206E-3</v>
      </c>
    </row>
    <row r="541" spans="2:70" x14ac:dyDescent="0.35">
      <c r="B541" t="s">
        <v>303</v>
      </c>
      <c r="C541" s="17">
        <v>0.46174734484941299</v>
      </c>
      <c r="D541" s="17">
        <v>0.44839736091020199</v>
      </c>
      <c r="E541" s="17">
        <v>0.474214443490243</v>
      </c>
      <c r="F541" s="17"/>
      <c r="G541" s="17">
        <v>0.51685899448204897</v>
      </c>
      <c r="H541" s="17">
        <v>0.58146527208410104</v>
      </c>
      <c r="I541" s="17">
        <v>0.53522705887350097</v>
      </c>
      <c r="J541" s="17">
        <v>0.49921739232495999</v>
      </c>
      <c r="K541" s="17">
        <v>0.40248988150238402</v>
      </c>
      <c r="L541" s="17">
        <v>0.276722711828357</v>
      </c>
      <c r="M541" s="17"/>
      <c r="N541" s="17">
        <v>0.48816615525468898</v>
      </c>
      <c r="O541" s="17">
        <v>0.46370401885013901</v>
      </c>
      <c r="P541" s="17">
        <v>0.49492915270302801</v>
      </c>
      <c r="Q541" s="17">
        <v>0.4040931029641</v>
      </c>
      <c r="R541" s="17"/>
      <c r="S541" s="17">
        <v>0.49310532999624002</v>
      </c>
      <c r="T541" s="17">
        <v>0.435858984501727</v>
      </c>
      <c r="U541" s="17">
        <v>0.47260733643257002</v>
      </c>
      <c r="V541" s="17">
        <v>0.43777360805626903</v>
      </c>
      <c r="W541" s="17">
        <v>0.46497290435574501</v>
      </c>
      <c r="X541" s="17">
        <v>0.49957316227073201</v>
      </c>
      <c r="Y541" s="17">
        <v>0.41204525093361799</v>
      </c>
      <c r="Z541" s="17">
        <v>0.44119526586619501</v>
      </c>
      <c r="AA541" s="17">
        <v>0.45645550045528999</v>
      </c>
      <c r="AB541" s="17">
        <v>0.45141657960075199</v>
      </c>
      <c r="AC541" s="17">
        <v>0.47113820181384303</v>
      </c>
      <c r="AD541" s="17">
        <v>0.54437731734466099</v>
      </c>
      <c r="AE541" s="17"/>
      <c r="AF541" s="17">
        <v>0.398050802353343</v>
      </c>
      <c r="AG541" s="17">
        <v>0.50983878128623905</v>
      </c>
      <c r="AH541" s="17">
        <v>0.44270557532487798</v>
      </c>
      <c r="AI541" s="17"/>
      <c r="AJ541" s="17">
        <v>0.385205258804527</v>
      </c>
      <c r="AK541" s="17">
        <v>0.54236473464697599</v>
      </c>
      <c r="AL541" s="17">
        <v>0.44865610684166102</v>
      </c>
      <c r="AM541" s="17">
        <v>0.53493454405639496</v>
      </c>
      <c r="AN541" s="17">
        <v>0.43472448168910899</v>
      </c>
      <c r="AO541" s="17"/>
      <c r="AP541" s="17">
        <v>0.40135408083487201</v>
      </c>
      <c r="AQ541" s="17">
        <v>0.52917043080641502</v>
      </c>
      <c r="AR541" s="17">
        <v>0.47349522955805701</v>
      </c>
      <c r="AS541" s="17"/>
      <c r="AT541" s="17">
        <v>0.39570272934895701</v>
      </c>
      <c r="AU541" s="17">
        <v>0.45680149134332498</v>
      </c>
      <c r="AV541" s="17">
        <v>0.50546906754552301</v>
      </c>
      <c r="AW541" s="17">
        <v>0.54107522142141895</v>
      </c>
      <c r="AX541" s="17">
        <v>0.53520135810120995</v>
      </c>
      <c r="AY541" s="17"/>
      <c r="AZ541" s="17">
        <v>0.37034351954516298</v>
      </c>
      <c r="BA541" s="17">
        <v>0.34008579769505198</v>
      </c>
      <c r="BB541" s="17">
        <v>0.41583746747865902</v>
      </c>
      <c r="BC541" s="17">
        <v>0.421588442185719</v>
      </c>
      <c r="BD541" s="17">
        <v>0.44304685968895202</v>
      </c>
      <c r="BE541" s="17">
        <v>0.415772735723835</v>
      </c>
      <c r="BF541" s="17">
        <v>0.44929663255283903</v>
      </c>
      <c r="BG541" s="17">
        <v>0.493901520988966</v>
      </c>
      <c r="BH541" s="17">
        <v>0.50035925436906603</v>
      </c>
      <c r="BI541" s="17">
        <v>0.48215766910872998</v>
      </c>
      <c r="BJ541" s="17">
        <v>0.50945222389859901</v>
      </c>
      <c r="BK541" s="17">
        <v>0.53057929639551804</v>
      </c>
      <c r="BL541" s="17">
        <v>0.56790175934672604</v>
      </c>
      <c r="BM541" s="17">
        <v>0.49721953931083801</v>
      </c>
      <c r="BN541" s="17">
        <v>0.56154097237631995</v>
      </c>
      <c r="BO541" s="17">
        <v>0.55911735296660003</v>
      </c>
      <c r="BP541" s="17"/>
      <c r="BQ541" s="17">
        <v>0.58319816120811796</v>
      </c>
      <c r="BR541" s="17">
        <v>0.41132371573328402</v>
      </c>
    </row>
    <row r="542" spans="2:70" x14ac:dyDescent="0.35">
      <c r="B542" t="s">
        <v>304</v>
      </c>
      <c r="C542" s="17">
        <v>0.317003319085502</v>
      </c>
      <c r="D542" s="17">
        <v>0.32884790980434703</v>
      </c>
      <c r="E542" s="17">
        <v>0.30505164363044701</v>
      </c>
      <c r="F542" s="17"/>
      <c r="G542" s="17">
        <v>0.24997993697014401</v>
      </c>
      <c r="H542" s="17">
        <v>0.219611785202218</v>
      </c>
      <c r="I542" s="17">
        <v>0.246052447317748</v>
      </c>
      <c r="J542" s="17">
        <v>0.276334452412061</v>
      </c>
      <c r="K542" s="17">
        <v>0.39476007800872598</v>
      </c>
      <c r="L542" s="17">
        <v>0.47995348003752297</v>
      </c>
      <c r="M542" s="17"/>
      <c r="N542" s="17">
        <v>0.29288529359577797</v>
      </c>
      <c r="O542" s="17">
        <v>0.323338431278133</v>
      </c>
      <c r="P542" s="17">
        <v>0.289875736001379</v>
      </c>
      <c r="Q542" s="17">
        <v>0.35950125907868302</v>
      </c>
      <c r="R542" s="17"/>
      <c r="S542" s="17">
        <v>0.28555778764616901</v>
      </c>
      <c r="T542" s="17">
        <v>0.33331823915189401</v>
      </c>
      <c r="U542" s="17">
        <v>0.33541669495332899</v>
      </c>
      <c r="V542" s="17">
        <v>0.35710899079450598</v>
      </c>
      <c r="W542" s="17">
        <v>0.30732300746961</v>
      </c>
      <c r="X542" s="17">
        <v>0.30298502863334698</v>
      </c>
      <c r="Y542" s="17">
        <v>0.33144069719223002</v>
      </c>
      <c r="Z542" s="17">
        <v>0.316830765065158</v>
      </c>
      <c r="AA542" s="17">
        <v>0.33954955189101699</v>
      </c>
      <c r="AB542" s="17">
        <v>0.29777045615540298</v>
      </c>
      <c r="AC542" s="17">
        <v>0.330837277887921</v>
      </c>
      <c r="AD542" s="17">
        <v>0.20167266260123001</v>
      </c>
      <c r="AE542" s="17"/>
      <c r="AF542" s="17">
        <v>0.37826468575757899</v>
      </c>
      <c r="AG542" s="17">
        <v>0.27671220553721598</v>
      </c>
      <c r="AH542" s="17">
        <v>0.33310945517379298</v>
      </c>
      <c r="AI542" s="17"/>
      <c r="AJ542" s="17">
        <v>0.38644980403204898</v>
      </c>
      <c r="AK542" s="17">
        <v>0.24972654256854701</v>
      </c>
      <c r="AL542" s="17">
        <v>0.31051222296470798</v>
      </c>
      <c r="AM542" s="17">
        <v>0.239569909006348</v>
      </c>
      <c r="AN542" s="17">
        <v>0.33996445428279698</v>
      </c>
      <c r="AO542" s="17"/>
      <c r="AP542" s="17">
        <v>0.36451230117497402</v>
      </c>
      <c r="AQ542" s="17">
        <v>0.25669145338378402</v>
      </c>
      <c r="AR542" s="17">
        <v>0.30908904531785197</v>
      </c>
      <c r="AS542" s="17"/>
      <c r="AT542" s="17">
        <v>0.391017444060347</v>
      </c>
      <c r="AU542" s="17">
        <v>0.30125294549217202</v>
      </c>
      <c r="AV542" s="17">
        <v>0.29044600935750398</v>
      </c>
      <c r="AW542" s="17">
        <v>0.22329533166843901</v>
      </c>
      <c r="AX542" s="17">
        <v>0.18607439272523299</v>
      </c>
      <c r="AY542" s="17"/>
      <c r="AZ542" s="17">
        <v>0.42631191111195099</v>
      </c>
      <c r="BA542" s="17">
        <v>0.39089505287157</v>
      </c>
      <c r="BB542" s="17">
        <v>0.31648554434979098</v>
      </c>
      <c r="BC542" s="17">
        <v>0.36101886018041801</v>
      </c>
      <c r="BD542" s="17">
        <v>0.36177876536925302</v>
      </c>
      <c r="BE542" s="17">
        <v>0.36069301997420999</v>
      </c>
      <c r="BF542" s="17">
        <v>0.32761628504516599</v>
      </c>
      <c r="BG542" s="17">
        <v>0.28048488242933201</v>
      </c>
      <c r="BH542" s="17">
        <v>0.29000070186969201</v>
      </c>
      <c r="BI542" s="17">
        <v>0.298809445968089</v>
      </c>
      <c r="BJ542" s="17">
        <v>0.30180219311402301</v>
      </c>
      <c r="BK542" s="17">
        <v>0.258995471960629</v>
      </c>
      <c r="BL542" s="17">
        <v>0.24391462632663299</v>
      </c>
      <c r="BM542" s="17">
        <v>0.26515978059978401</v>
      </c>
      <c r="BN542" s="17">
        <v>0.180553978844126</v>
      </c>
      <c r="BO542" s="17">
        <v>0.204491001564097</v>
      </c>
      <c r="BP542" s="17"/>
      <c r="BQ542" s="17">
        <v>0.19701026071779901</v>
      </c>
      <c r="BR542" s="17">
        <v>0.37365293104261699</v>
      </c>
    </row>
    <row r="543" spans="2:70" x14ac:dyDescent="0.35">
      <c r="B543" t="s">
        <v>143</v>
      </c>
      <c r="C543" s="17">
        <v>0.14474402576391199</v>
      </c>
      <c r="D543" s="17">
        <v>0.11954945110585501</v>
      </c>
      <c r="E543" s="17">
        <v>0.16916279985979699</v>
      </c>
      <c r="F543" s="17"/>
      <c r="G543" s="17">
        <v>0.26687905751190499</v>
      </c>
      <c r="H543" s="17">
        <v>0.36185348688188401</v>
      </c>
      <c r="I543" s="17">
        <v>0.28917461155575303</v>
      </c>
      <c r="J543" s="17">
        <v>0.22288293991289901</v>
      </c>
      <c r="K543" s="17">
        <v>7.7298034936586499E-3</v>
      </c>
      <c r="L543" s="17">
        <v>-0.203230768209166</v>
      </c>
      <c r="M543" s="17"/>
      <c r="N543" s="17">
        <v>0.19528086165891001</v>
      </c>
      <c r="O543" s="17">
        <v>0.14036558757200601</v>
      </c>
      <c r="P543" s="17">
        <v>0.20505341670164801</v>
      </c>
      <c r="Q543" s="17">
        <v>4.45918438854166E-2</v>
      </c>
      <c r="R543" s="17"/>
      <c r="S543" s="17">
        <v>0.207547542350071</v>
      </c>
      <c r="T543" s="17">
        <v>0.102540745349832</v>
      </c>
      <c r="U543" s="17">
        <v>0.13719064147924101</v>
      </c>
      <c r="V543" s="17">
        <v>8.0664617261763702E-2</v>
      </c>
      <c r="W543" s="17">
        <v>0.15764989688613501</v>
      </c>
      <c r="X543" s="17">
        <v>0.196588133637385</v>
      </c>
      <c r="Y543" s="17">
        <v>8.0604553741388002E-2</v>
      </c>
      <c r="Z543" s="17">
        <v>0.124364500801036</v>
      </c>
      <c r="AA543" s="17">
        <v>0.116905948564273</v>
      </c>
      <c r="AB543" s="17">
        <v>0.153646123445349</v>
      </c>
      <c r="AC543" s="17">
        <v>0.140300923925922</v>
      </c>
      <c r="AD543" s="17">
        <v>0.34270465474343098</v>
      </c>
      <c r="AE543" s="17"/>
      <c r="AF543" s="17">
        <v>1.9786116595764E-2</v>
      </c>
      <c r="AG543" s="17">
        <v>0.23312657574902301</v>
      </c>
      <c r="AH543" s="17">
        <v>0.109596120151085</v>
      </c>
      <c r="AI543" s="17"/>
      <c r="AJ543" s="17">
        <v>-1.2445452275221E-3</v>
      </c>
      <c r="AK543" s="17">
        <v>0.29263819207843</v>
      </c>
      <c r="AL543" s="17">
        <v>0.13814388387695201</v>
      </c>
      <c r="AM543" s="17">
        <v>0.29536463505004701</v>
      </c>
      <c r="AN543" s="17">
        <v>9.4760027406312203E-2</v>
      </c>
      <c r="AO543" s="17"/>
      <c r="AP543" s="17">
        <v>3.6841779659897503E-2</v>
      </c>
      <c r="AQ543" s="17">
        <v>0.272478977422631</v>
      </c>
      <c r="AR543" s="17">
        <v>0.16440618424020501</v>
      </c>
      <c r="AS543" s="17"/>
      <c r="AT543" s="17">
        <v>4.6852852886095598E-3</v>
      </c>
      <c r="AU543" s="17">
        <v>0.15554854585115299</v>
      </c>
      <c r="AV543" s="17">
        <v>0.21502305818802001</v>
      </c>
      <c r="AW543" s="17">
        <v>0.31777988975297999</v>
      </c>
      <c r="AX543" s="17">
        <v>0.34912696537597698</v>
      </c>
      <c r="AY543" s="17"/>
      <c r="AZ543" s="17">
        <v>-5.5968391566788497E-2</v>
      </c>
      <c r="BA543" s="17">
        <v>-5.0809255176517097E-2</v>
      </c>
      <c r="BB543" s="17">
        <v>9.9351923128867203E-2</v>
      </c>
      <c r="BC543" s="17">
        <v>6.0569582005300403E-2</v>
      </c>
      <c r="BD543" s="17">
        <v>8.1268094319698406E-2</v>
      </c>
      <c r="BE543" s="17">
        <v>5.5079715749624898E-2</v>
      </c>
      <c r="BF543" s="17">
        <v>0.121680347507673</v>
      </c>
      <c r="BG543" s="17">
        <v>0.213416638559634</v>
      </c>
      <c r="BH543" s="17">
        <v>0.21035855249937399</v>
      </c>
      <c r="BI543" s="17">
        <v>0.183348223140642</v>
      </c>
      <c r="BJ543" s="17">
        <v>0.207650030784576</v>
      </c>
      <c r="BK543" s="17">
        <v>0.27158382443488899</v>
      </c>
      <c r="BL543" s="17">
        <v>0.32398713302009202</v>
      </c>
      <c r="BM543" s="17">
        <v>0.232059758711054</v>
      </c>
      <c r="BN543" s="17">
        <v>0.38098699353219401</v>
      </c>
      <c r="BO543" s="17">
        <v>0.35462635140250298</v>
      </c>
      <c r="BP543" s="17"/>
      <c r="BQ543" s="17">
        <v>0.38618790049031998</v>
      </c>
      <c r="BR543" s="17">
        <v>3.7670784690666301E-2</v>
      </c>
    </row>
    <row r="544" spans="2:70" x14ac:dyDescent="0.35">
      <c r="C544" s="17"/>
      <c r="D544" s="17"/>
      <c r="E544" s="17"/>
      <c r="F544" s="17"/>
      <c r="G544" s="17"/>
      <c r="H544" s="17"/>
      <c r="I544" s="17"/>
      <c r="J544" s="17"/>
      <c r="K544" s="17"/>
      <c r="L544" s="17"/>
      <c r="M544" s="17"/>
      <c r="N544" s="17"/>
      <c r="O544" s="17"/>
      <c r="P544" s="17"/>
      <c r="Q544" s="17"/>
      <c r="R544" s="17"/>
      <c r="S544" s="17"/>
      <c r="T544" s="17"/>
      <c r="U544" s="17"/>
      <c r="V544" s="17"/>
      <c r="W544" s="17"/>
      <c r="X544" s="17"/>
      <c r="Y544" s="17"/>
      <c r="Z544" s="17"/>
      <c r="AA544" s="17"/>
      <c r="AB544" s="17"/>
      <c r="AC544" s="17"/>
      <c r="AD544" s="17"/>
      <c r="AE544" s="17"/>
      <c r="AF544" s="17"/>
      <c r="AG544" s="17"/>
      <c r="AH544" s="17"/>
      <c r="AI544" s="17"/>
      <c r="AJ544" s="17"/>
      <c r="AK544" s="17"/>
      <c r="AL544" s="17"/>
      <c r="AM544" s="17"/>
      <c r="AN544" s="17"/>
      <c r="AO544" s="17"/>
      <c r="AP544" s="17"/>
      <c r="AQ544" s="17"/>
      <c r="AR544" s="17"/>
      <c r="AS544" s="17"/>
      <c r="AT544" s="17"/>
      <c r="AU544" s="17"/>
      <c r="AV544" s="17"/>
      <c r="AW544" s="17"/>
      <c r="AX544" s="17"/>
      <c r="AY544" s="17"/>
      <c r="AZ544" s="17"/>
      <c r="BA544" s="17"/>
      <c r="BB544" s="17"/>
      <c r="BC544" s="17"/>
      <c r="BD544" s="17"/>
      <c r="BE544" s="17"/>
      <c r="BF544" s="17"/>
      <c r="BG544" s="17"/>
      <c r="BH544" s="17"/>
      <c r="BI544" s="17"/>
      <c r="BJ544" s="17"/>
      <c r="BK544" s="17"/>
      <c r="BL544" s="17"/>
      <c r="BM544" s="17"/>
      <c r="BN544" s="17"/>
      <c r="BO544" s="17"/>
      <c r="BP544" s="17"/>
      <c r="BQ544" s="17"/>
      <c r="BR544" s="17"/>
    </row>
    <row r="545" spans="2:70" x14ac:dyDescent="0.35">
      <c r="B545" s="6" t="s">
        <v>311</v>
      </c>
      <c r="C545" s="17"/>
      <c r="D545" s="17"/>
      <c r="E545" s="17"/>
      <c r="F545" s="17"/>
      <c r="G545" s="17"/>
      <c r="H545" s="17"/>
      <c r="I545" s="17"/>
      <c r="J545" s="17"/>
      <c r="K545" s="17"/>
      <c r="L545" s="17"/>
      <c r="M545" s="17"/>
      <c r="N545" s="17"/>
      <c r="O545" s="17"/>
      <c r="P545" s="17"/>
      <c r="Q545" s="17"/>
      <c r="R545" s="17"/>
      <c r="S545" s="17"/>
      <c r="T545" s="17"/>
      <c r="U545" s="17"/>
      <c r="V545" s="17"/>
      <c r="W545" s="17"/>
      <c r="X545" s="17"/>
      <c r="Y545" s="17"/>
      <c r="Z545" s="17"/>
      <c r="AA545" s="17"/>
      <c r="AB545" s="17"/>
      <c r="AC545" s="17"/>
      <c r="AD545" s="17"/>
      <c r="AE545" s="17"/>
      <c r="AF545" s="17"/>
      <c r="AG545" s="17"/>
      <c r="AH545" s="17"/>
      <c r="AI545" s="17"/>
      <c r="AJ545" s="17"/>
      <c r="AK545" s="17"/>
      <c r="AL545" s="17"/>
      <c r="AM545" s="17"/>
      <c r="AN545" s="17"/>
      <c r="AO545" s="17"/>
      <c r="AP545" s="17"/>
      <c r="AQ545" s="17"/>
      <c r="AR545" s="17"/>
      <c r="AS545" s="17"/>
      <c r="AT545" s="17"/>
      <c r="AU545" s="17"/>
      <c r="AV545" s="17"/>
      <c r="AW545" s="17"/>
      <c r="AX545" s="17"/>
      <c r="AY545" s="17"/>
      <c r="AZ545" s="17"/>
      <c r="BA545" s="17"/>
      <c r="BB545" s="17"/>
      <c r="BC545" s="17"/>
      <c r="BD545" s="17"/>
      <c r="BE545" s="17"/>
      <c r="BF545" s="17"/>
      <c r="BG545" s="17"/>
      <c r="BH545" s="17"/>
      <c r="BI545" s="17"/>
      <c r="BJ545" s="17"/>
      <c r="BK545" s="17"/>
      <c r="BL545" s="17"/>
      <c r="BM545" s="17"/>
      <c r="BN545" s="17"/>
      <c r="BO545" s="17"/>
      <c r="BP545" s="17"/>
      <c r="BQ545" s="17"/>
      <c r="BR545" s="17"/>
    </row>
    <row r="546" spans="2:70" x14ac:dyDescent="0.35">
      <c r="B546" s="24" t="s">
        <v>97</v>
      </c>
      <c r="C546" s="17"/>
      <c r="D546" s="17"/>
      <c r="E546" s="17"/>
      <c r="F546" s="17"/>
      <c r="G546" s="17"/>
      <c r="H546" s="17"/>
      <c r="I546" s="17"/>
      <c r="J546" s="17"/>
      <c r="K546" s="17"/>
      <c r="L546" s="17"/>
      <c r="M546" s="17"/>
      <c r="N546" s="17"/>
      <c r="O546" s="17"/>
      <c r="P546" s="17"/>
      <c r="Q546" s="17"/>
      <c r="R546" s="17"/>
      <c r="S546" s="17"/>
      <c r="T546" s="17"/>
      <c r="U546" s="17"/>
      <c r="V546" s="17"/>
      <c r="W546" s="17"/>
      <c r="X546" s="17"/>
      <c r="Y546" s="17"/>
      <c r="Z546" s="17"/>
      <c r="AA546" s="17"/>
      <c r="AB546" s="17"/>
      <c r="AC546" s="17"/>
      <c r="AD546" s="17"/>
      <c r="AE546" s="17"/>
      <c r="AF546" s="17"/>
      <c r="AG546" s="17"/>
      <c r="AH546" s="17"/>
      <c r="AI546" s="17"/>
      <c r="AJ546" s="17"/>
      <c r="AK546" s="17"/>
      <c r="AL546" s="17"/>
      <c r="AM546" s="17"/>
      <c r="AN546" s="17"/>
      <c r="AO546" s="17"/>
      <c r="AP546" s="17"/>
      <c r="AQ546" s="17"/>
      <c r="AR546" s="17"/>
      <c r="AS546" s="17"/>
      <c r="AT546" s="17"/>
      <c r="AU546" s="17"/>
      <c r="AV546" s="17"/>
      <c r="AW546" s="17"/>
      <c r="AX546" s="17"/>
      <c r="AY546" s="17"/>
      <c r="AZ546" s="17"/>
      <c r="BA546" s="17"/>
      <c r="BB546" s="17"/>
      <c r="BC546" s="17"/>
      <c r="BD546" s="17"/>
      <c r="BE546" s="17"/>
      <c r="BF546" s="17"/>
      <c r="BG546" s="17"/>
      <c r="BH546" s="17"/>
      <c r="BI546" s="17"/>
      <c r="BJ546" s="17"/>
      <c r="BK546" s="17"/>
      <c r="BL546" s="17"/>
      <c r="BM546" s="17"/>
      <c r="BN546" s="17"/>
      <c r="BO546" s="17"/>
      <c r="BP546" s="17"/>
      <c r="BQ546" s="17"/>
      <c r="BR546" s="17"/>
    </row>
    <row r="547" spans="2:70" x14ac:dyDescent="0.35">
      <c r="B547" t="s">
        <v>298</v>
      </c>
      <c r="C547" s="17">
        <v>0.131404227131695</v>
      </c>
      <c r="D547" s="17">
        <v>9.0736439135532407E-2</v>
      </c>
      <c r="E547" s="17">
        <v>0.17109566113549901</v>
      </c>
      <c r="F547" s="17"/>
      <c r="G547" s="17">
        <v>0.149231816690062</v>
      </c>
      <c r="H547" s="17">
        <v>0.15827292541841101</v>
      </c>
      <c r="I547" s="17">
        <v>0.15583054560273699</v>
      </c>
      <c r="J547" s="17">
        <v>0.12105952483992299</v>
      </c>
      <c r="K547" s="17">
        <v>8.8383197200378405E-2</v>
      </c>
      <c r="L547" s="17">
        <v>0.11501008391270499</v>
      </c>
      <c r="M547" s="17"/>
      <c r="N547" s="17">
        <v>0.148016588208531</v>
      </c>
      <c r="O547" s="17">
        <v>0.134177741292721</v>
      </c>
      <c r="P547" s="17">
        <v>0.13704242556469101</v>
      </c>
      <c r="Q547" s="17">
        <v>0.106312632006431</v>
      </c>
      <c r="R547" s="17"/>
      <c r="S547" s="17">
        <v>0.183530708019598</v>
      </c>
      <c r="T547" s="17">
        <v>0.120777163478216</v>
      </c>
      <c r="U547" s="17">
        <v>0.119804893394494</v>
      </c>
      <c r="V547" s="17">
        <v>0.16100531826398801</v>
      </c>
      <c r="W547" s="17">
        <v>0.113947745658507</v>
      </c>
      <c r="X547" s="17">
        <v>0.14156424158529601</v>
      </c>
      <c r="Y547" s="17">
        <v>0.11374955824767601</v>
      </c>
      <c r="Z547" s="17">
        <v>0.15505627507224201</v>
      </c>
      <c r="AA547" s="17">
        <v>0.109615411099705</v>
      </c>
      <c r="AB547" s="17">
        <v>0.101451131405175</v>
      </c>
      <c r="AC547" s="17">
        <v>0.111092734530037</v>
      </c>
      <c r="AD547" s="17">
        <v>0.105715884940826</v>
      </c>
      <c r="AE547" s="17"/>
      <c r="AF547" s="17">
        <v>0.11602549734144101</v>
      </c>
      <c r="AG547" s="17">
        <v>0.14706457198613501</v>
      </c>
      <c r="AH547" s="17">
        <v>0.102594273667991</v>
      </c>
      <c r="AI547" s="17"/>
      <c r="AJ547" s="17">
        <v>0.13674956634402999</v>
      </c>
      <c r="AK547" s="17">
        <v>0.150487494495437</v>
      </c>
      <c r="AL547" s="17">
        <v>0.13887035382778401</v>
      </c>
      <c r="AM547" s="17">
        <v>0.17535600619175101</v>
      </c>
      <c r="AN547" s="17">
        <v>6.4649202702005998E-2</v>
      </c>
      <c r="AO547" s="17"/>
      <c r="AP547" s="17">
        <v>0.15126649731290601</v>
      </c>
      <c r="AQ547" s="17">
        <v>0.14619349217243</v>
      </c>
      <c r="AR547" s="17">
        <v>0.141899465749839</v>
      </c>
      <c r="AS547" s="17"/>
      <c r="AT547" s="17">
        <v>9.6278432409811196E-2</v>
      </c>
      <c r="AU547" s="17">
        <v>0.13313784493092301</v>
      </c>
      <c r="AV547" s="17">
        <v>0.15113965318551101</v>
      </c>
      <c r="AW547" s="17">
        <v>0.14559360386447301</v>
      </c>
      <c r="AX547" s="17">
        <v>0.26592766381627903</v>
      </c>
      <c r="AY547" s="17"/>
      <c r="AZ547" s="17">
        <v>0.124263844183023</v>
      </c>
      <c r="BA547" s="17">
        <v>6.4066182241133099E-2</v>
      </c>
      <c r="BB547" s="17">
        <v>0.117057022120376</v>
      </c>
      <c r="BC547" s="17">
        <v>8.8731108772383604E-2</v>
      </c>
      <c r="BD547" s="17">
        <v>0.14043155157457499</v>
      </c>
      <c r="BE547" s="17">
        <v>0.101138178312315</v>
      </c>
      <c r="BF547" s="17">
        <v>0.14950669066005201</v>
      </c>
      <c r="BG547" s="17">
        <v>0.15131216757160201</v>
      </c>
      <c r="BH547" s="17">
        <v>0.122078285171353</v>
      </c>
      <c r="BI547" s="17">
        <v>9.9353521330372299E-2</v>
      </c>
      <c r="BJ547" s="17">
        <v>0.12923528627306699</v>
      </c>
      <c r="BK547" s="17">
        <v>0.175769156126792</v>
      </c>
      <c r="BL547" s="17">
        <v>0.20922402337940199</v>
      </c>
      <c r="BM547" s="17">
        <v>7.6101740969136203E-2</v>
      </c>
      <c r="BN547" s="17">
        <v>0.20946484896772499</v>
      </c>
      <c r="BO547" s="17">
        <v>0.211346892354981</v>
      </c>
      <c r="BP547" s="17"/>
      <c r="BQ547" s="17">
        <v>0.232824110949644</v>
      </c>
      <c r="BR547" s="17">
        <v>8.8548309170505504E-2</v>
      </c>
    </row>
    <row r="548" spans="2:70" x14ac:dyDescent="0.35">
      <c r="B548" t="s">
        <v>299</v>
      </c>
      <c r="C548" s="17">
        <v>0.28158920433036799</v>
      </c>
      <c r="D548" s="17">
        <v>0.238697751939104</v>
      </c>
      <c r="E548" s="17">
        <v>0.323460134535491</v>
      </c>
      <c r="F548" s="17"/>
      <c r="G548" s="17">
        <v>0.30592859396268102</v>
      </c>
      <c r="H548" s="17">
        <v>0.33284308777882998</v>
      </c>
      <c r="I548" s="17">
        <v>0.302778851950047</v>
      </c>
      <c r="J548" s="17">
        <v>0.26233878221634199</v>
      </c>
      <c r="K548" s="17">
        <v>0.23888681721515501</v>
      </c>
      <c r="L548" s="17">
        <v>0.25073939494122499</v>
      </c>
      <c r="M548" s="17"/>
      <c r="N548" s="17">
        <v>0.31618996796391902</v>
      </c>
      <c r="O548" s="17">
        <v>0.27706395165445802</v>
      </c>
      <c r="P548" s="17">
        <v>0.27436146058281102</v>
      </c>
      <c r="Q548" s="17">
        <v>0.25698237252293399</v>
      </c>
      <c r="R548" s="17"/>
      <c r="S548" s="17">
        <v>0.32040933041088199</v>
      </c>
      <c r="T548" s="17">
        <v>0.27336422054149401</v>
      </c>
      <c r="U548" s="17">
        <v>0.246231588063867</v>
      </c>
      <c r="V548" s="17">
        <v>0.257153867558435</v>
      </c>
      <c r="W548" s="17">
        <v>0.27779316577601598</v>
      </c>
      <c r="X548" s="17">
        <v>0.289183668125291</v>
      </c>
      <c r="Y548" s="17">
        <v>0.27794144970814699</v>
      </c>
      <c r="Z548" s="17">
        <v>0.26984648695008701</v>
      </c>
      <c r="AA548" s="17">
        <v>0.313732224993931</v>
      </c>
      <c r="AB548" s="17">
        <v>0.23603294704667599</v>
      </c>
      <c r="AC548" s="17">
        <v>0.307632638681893</v>
      </c>
      <c r="AD548" s="17">
        <v>0.29041559245724202</v>
      </c>
      <c r="AE548" s="17"/>
      <c r="AF548" s="17">
        <v>0.25402545598223902</v>
      </c>
      <c r="AG548" s="17">
        <v>0.30838199311340803</v>
      </c>
      <c r="AH548" s="17">
        <v>0.27082079364407602</v>
      </c>
      <c r="AI548" s="17"/>
      <c r="AJ548" s="17">
        <v>0.27488303441655498</v>
      </c>
      <c r="AK548" s="17">
        <v>0.30853080323389098</v>
      </c>
      <c r="AL548" s="17">
        <v>0.27328881401773503</v>
      </c>
      <c r="AM548" s="17">
        <v>0.129933361495149</v>
      </c>
      <c r="AN548" s="17">
        <v>0.26173568731565899</v>
      </c>
      <c r="AO548" s="17"/>
      <c r="AP548" s="17">
        <v>0.27234957480106398</v>
      </c>
      <c r="AQ548" s="17">
        <v>0.31719007881051903</v>
      </c>
      <c r="AR548" s="17">
        <v>0.30132947496085899</v>
      </c>
      <c r="AS548" s="17"/>
      <c r="AT548" s="17">
        <v>0.23865560554376</v>
      </c>
      <c r="AU548" s="17">
        <v>0.26546817178023202</v>
      </c>
      <c r="AV548" s="17">
        <v>0.31484216422035499</v>
      </c>
      <c r="AW548" s="17">
        <v>0.36079511972266198</v>
      </c>
      <c r="AX548" s="17">
        <v>0.28999786172987702</v>
      </c>
      <c r="AY548" s="17"/>
      <c r="AZ548" s="17">
        <v>0.17529619591849599</v>
      </c>
      <c r="BA548" s="17">
        <v>0.26212162163460401</v>
      </c>
      <c r="BB548" s="17">
        <v>0.27591301840131999</v>
      </c>
      <c r="BC548" s="17">
        <v>0.25483148508432302</v>
      </c>
      <c r="BD548" s="17">
        <v>0.24813388986776699</v>
      </c>
      <c r="BE548" s="17">
        <v>0.29351263119862597</v>
      </c>
      <c r="BF548" s="17">
        <v>0.29562117217434097</v>
      </c>
      <c r="BG548" s="17">
        <v>0.258915572266394</v>
      </c>
      <c r="BH548" s="17">
        <v>0.31160485742872601</v>
      </c>
      <c r="BI548" s="17">
        <v>0.29243674205578601</v>
      </c>
      <c r="BJ548" s="17">
        <v>0.33211437980680503</v>
      </c>
      <c r="BK548" s="17">
        <v>0.30471079713946603</v>
      </c>
      <c r="BL548" s="17">
        <v>0.27248484842132797</v>
      </c>
      <c r="BM548" s="17">
        <v>0.34723182304210598</v>
      </c>
      <c r="BN548" s="17">
        <v>0.24326835134354299</v>
      </c>
      <c r="BO548" s="17">
        <v>0.276790348997693</v>
      </c>
      <c r="BP548" s="17"/>
      <c r="BQ548" s="17">
        <v>0.365563191515207</v>
      </c>
      <c r="BR548" s="17">
        <v>0.24217032510344799</v>
      </c>
    </row>
    <row r="549" spans="2:70" x14ac:dyDescent="0.35">
      <c r="B549" t="s">
        <v>300</v>
      </c>
      <c r="C549" s="17">
        <v>0.203679929846557</v>
      </c>
      <c r="D549" s="17">
        <v>0.22233933303699499</v>
      </c>
      <c r="E549" s="17">
        <v>0.18623044337525199</v>
      </c>
      <c r="F549" s="17"/>
      <c r="G549" s="17">
        <v>0.14024490753528701</v>
      </c>
      <c r="H549" s="17">
        <v>0.19437900657524099</v>
      </c>
      <c r="I549" s="17">
        <v>0.19031384414187699</v>
      </c>
      <c r="J549" s="17">
        <v>0.213090483445394</v>
      </c>
      <c r="K549" s="17">
        <v>0.21556714157930601</v>
      </c>
      <c r="L549" s="17">
        <v>0.24873329678088801</v>
      </c>
      <c r="M549" s="17"/>
      <c r="N549" s="17">
        <v>0.19581478691701201</v>
      </c>
      <c r="O549" s="17">
        <v>0.21774050448348201</v>
      </c>
      <c r="P549" s="17">
        <v>0.20067872361672401</v>
      </c>
      <c r="Q549" s="17">
        <v>0.19904056858763799</v>
      </c>
      <c r="R549" s="17"/>
      <c r="S549" s="17">
        <v>0.18362835442018699</v>
      </c>
      <c r="T549" s="17">
        <v>0.223209812445683</v>
      </c>
      <c r="U549" s="17">
        <v>0.204149367371524</v>
      </c>
      <c r="V549" s="17">
        <v>0.24632316139388999</v>
      </c>
      <c r="W549" s="17">
        <v>0.19116622539235401</v>
      </c>
      <c r="X549" s="17">
        <v>0.169711667612815</v>
      </c>
      <c r="Y549" s="17">
        <v>0.187944694691206</v>
      </c>
      <c r="Z549" s="17">
        <v>0.234412977194876</v>
      </c>
      <c r="AA549" s="17">
        <v>0.193897177149123</v>
      </c>
      <c r="AB549" s="17">
        <v>0.227056919453831</v>
      </c>
      <c r="AC549" s="17">
        <v>0.167128105198253</v>
      </c>
      <c r="AD549" s="17">
        <v>0.24255915637562001</v>
      </c>
      <c r="AE549" s="17"/>
      <c r="AF549" s="17">
        <v>0.21064419857335201</v>
      </c>
      <c r="AG549" s="17">
        <v>0.214156020436854</v>
      </c>
      <c r="AH549" s="17">
        <v>0.20983117323710099</v>
      </c>
      <c r="AI549" s="17"/>
      <c r="AJ549" s="17">
        <v>0.21037063260192601</v>
      </c>
      <c r="AK549" s="17">
        <v>0.208841541364544</v>
      </c>
      <c r="AL549" s="17">
        <v>0.22441628472414701</v>
      </c>
      <c r="AM549" s="17">
        <v>0.177209432221655</v>
      </c>
      <c r="AN549" s="17">
        <v>0.193768311910611</v>
      </c>
      <c r="AO549" s="17"/>
      <c r="AP549" s="17">
        <v>0.211669365315973</v>
      </c>
      <c r="AQ549" s="17">
        <v>0.199737448361302</v>
      </c>
      <c r="AR549" s="17">
        <v>0.21305939559068099</v>
      </c>
      <c r="AS549" s="17"/>
      <c r="AT549" s="17">
        <v>0.21592779810454399</v>
      </c>
      <c r="AU549" s="17">
        <v>0.19762587149123101</v>
      </c>
      <c r="AV549" s="17">
        <v>0.20019621325579701</v>
      </c>
      <c r="AW549" s="17">
        <v>0.20918728819377</v>
      </c>
      <c r="AX549" s="17">
        <v>0.168987994142098</v>
      </c>
      <c r="AY549" s="17"/>
      <c r="AZ549" s="17">
        <v>0.201665840666167</v>
      </c>
      <c r="BA549" s="17">
        <v>0.214542398084136</v>
      </c>
      <c r="BB549" s="17">
        <v>0.21107801130577</v>
      </c>
      <c r="BC549" s="17">
        <v>0.25257357968226901</v>
      </c>
      <c r="BD549" s="17">
        <v>0.173712461591573</v>
      </c>
      <c r="BE549" s="17">
        <v>0.20712032002209499</v>
      </c>
      <c r="BF549" s="17">
        <v>0.18679343539899301</v>
      </c>
      <c r="BG549" s="17">
        <v>0.23697384709123501</v>
      </c>
      <c r="BH549" s="17">
        <v>0.21773081052614399</v>
      </c>
      <c r="BI549" s="17">
        <v>0.20745885233734199</v>
      </c>
      <c r="BJ549" s="17">
        <v>0.17342497588785699</v>
      </c>
      <c r="BK549" s="17">
        <v>0.20609787668266899</v>
      </c>
      <c r="BL549" s="17">
        <v>0.16443668015788199</v>
      </c>
      <c r="BM549" s="17">
        <v>0.23472514525742899</v>
      </c>
      <c r="BN549" s="17">
        <v>0.216595420427936</v>
      </c>
      <c r="BO549" s="17">
        <v>0.19873564311469899</v>
      </c>
      <c r="BP549" s="17"/>
      <c r="BQ549" s="17">
        <v>0.20393365070435901</v>
      </c>
      <c r="BR549" s="17">
        <v>0.19976409141104501</v>
      </c>
    </row>
    <row r="550" spans="2:70" x14ac:dyDescent="0.35">
      <c r="B550" t="s">
        <v>301</v>
      </c>
      <c r="C550" s="17">
        <v>0.159697046103523</v>
      </c>
      <c r="D550" s="17">
        <v>0.182073843254099</v>
      </c>
      <c r="E550" s="17">
        <v>0.13661716089687301</v>
      </c>
      <c r="F550" s="17"/>
      <c r="G550" s="17">
        <v>0.19474573647405799</v>
      </c>
      <c r="H550" s="17">
        <v>0.15145649351433299</v>
      </c>
      <c r="I550" s="17">
        <v>0.135288682106674</v>
      </c>
      <c r="J550" s="17">
        <v>0.15719992112077699</v>
      </c>
      <c r="K550" s="17">
        <v>0.16566464384949101</v>
      </c>
      <c r="L550" s="17">
        <v>0.16105248453445201</v>
      </c>
      <c r="M550" s="17"/>
      <c r="N550" s="17">
        <v>0.15192646874504701</v>
      </c>
      <c r="O550" s="17">
        <v>0.169834960121026</v>
      </c>
      <c r="P550" s="17">
        <v>0.15502296632379101</v>
      </c>
      <c r="Q550" s="17">
        <v>0.159484015639728</v>
      </c>
      <c r="R550" s="17"/>
      <c r="S550" s="17">
        <v>0.15617322851518001</v>
      </c>
      <c r="T550" s="17">
        <v>0.13447433357511199</v>
      </c>
      <c r="U550" s="17">
        <v>0.17382885465175599</v>
      </c>
      <c r="V550" s="17">
        <v>0.107043693339282</v>
      </c>
      <c r="W550" s="17">
        <v>0.16205138594318499</v>
      </c>
      <c r="X550" s="17">
        <v>0.16054187746885401</v>
      </c>
      <c r="Y550" s="17">
        <v>0.17514159127717199</v>
      </c>
      <c r="Z550" s="17">
        <v>0.16722422962691999</v>
      </c>
      <c r="AA550" s="17">
        <v>0.17525453245807901</v>
      </c>
      <c r="AB550" s="17">
        <v>0.202199721771155</v>
      </c>
      <c r="AC550" s="17">
        <v>0.17192253944066799</v>
      </c>
      <c r="AD550" s="17">
        <v>0.141581222606667</v>
      </c>
      <c r="AE550" s="17"/>
      <c r="AF550" s="17">
        <v>0.16054646712513401</v>
      </c>
      <c r="AG550" s="17">
        <v>0.147854585515697</v>
      </c>
      <c r="AH550" s="17">
        <v>0.16608303481043599</v>
      </c>
      <c r="AI550" s="17"/>
      <c r="AJ550" s="17">
        <v>0.159502864771736</v>
      </c>
      <c r="AK550" s="17">
        <v>0.13492880193105999</v>
      </c>
      <c r="AL550" s="17">
        <v>0.17906934261259599</v>
      </c>
      <c r="AM550" s="17">
        <v>0.22194895198379799</v>
      </c>
      <c r="AN550" s="17">
        <v>0.183707695307427</v>
      </c>
      <c r="AO550" s="17"/>
      <c r="AP550" s="17">
        <v>0.15753353253586999</v>
      </c>
      <c r="AQ550" s="17">
        <v>0.140943523065129</v>
      </c>
      <c r="AR550" s="17">
        <v>0.16406322430268599</v>
      </c>
      <c r="AS550" s="17"/>
      <c r="AT550" s="17">
        <v>0.173617587957209</v>
      </c>
      <c r="AU550" s="17">
        <v>0.167699103835798</v>
      </c>
      <c r="AV550" s="17">
        <v>0.16170327631275699</v>
      </c>
      <c r="AW550" s="17">
        <v>0.13680866561027599</v>
      </c>
      <c r="AX550" s="17">
        <v>6.7556220321839694E-2</v>
      </c>
      <c r="AY550" s="17"/>
      <c r="AZ550" s="17">
        <v>0.20073189638167199</v>
      </c>
      <c r="BA550" s="17">
        <v>0.16057145955235</v>
      </c>
      <c r="BB550" s="17">
        <v>0.147456285903942</v>
      </c>
      <c r="BC550" s="17">
        <v>0.17087744610590599</v>
      </c>
      <c r="BD550" s="17">
        <v>0.18344286243216601</v>
      </c>
      <c r="BE550" s="17">
        <v>0.17482805155074799</v>
      </c>
      <c r="BF550" s="17">
        <v>0.14167640205471499</v>
      </c>
      <c r="BG550" s="17">
        <v>0.15772563952243099</v>
      </c>
      <c r="BH550" s="17">
        <v>0.13515494322905799</v>
      </c>
      <c r="BI550" s="17">
        <v>0.15030666563881601</v>
      </c>
      <c r="BJ550" s="17">
        <v>0.15198838038724699</v>
      </c>
      <c r="BK550" s="17">
        <v>0.13224024196765399</v>
      </c>
      <c r="BL550" s="17">
        <v>0.15636412361609001</v>
      </c>
      <c r="BM550" s="17">
        <v>0.18282504542802</v>
      </c>
      <c r="BN550" s="17">
        <v>0.16389509023974</v>
      </c>
      <c r="BO550" s="17">
        <v>0.166892234490428</v>
      </c>
      <c r="BP550" s="17"/>
      <c r="BQ550" s="17">
        <v>0.105072105011757</v>
      </c>
      <c r="BR550" s="17">
        <v>0.18502046354464899</v>
      </c>
    </row>
    <row r="551" spans="2:70" x14ac:dyDescent="0.35">
      <c r="B551" t="s">
        <v>302</v>
      </c>
      <c r="C551" s="17">
        <v>0.21646332028713999</v>
      </c>
      <c r="D551" s="17">
        <v>0.258908199400533</v>
      </c>
      <c r="E551" s="17">
        <v>0.17546056387011899</v>
      </c>
      <c r="F551" s="17"/>
      <c r="G551" s="17">
        <v>0.20187061523040001</v>
      </c>
      <c r="H551" s="17">
        <v>0.150585029529924</v>
      </c>
      <c r="I551" s="17">
        <v>0.205609840889176</v>
      </c>
      <c r="J551" s="17">
        <v>0.24246214136279601</v>
      </c>
      <c r="K551" s="17">
        <v>0.28567554987302302</v>
      </c>
      <c r="L551" s="17">
        <v>0.22099565814580799</v>
      </c>
      <c r="M551" s="17"/>
      <c r="N551" s="17">
        <v>0.18553755461315299</v>
      </c>
      <c r="O551" s="17">
        <v>0.19522944977825599</v>
      </c>
      <c r="P551" s="17">
        <v>0.22051954571796301</v>
      </c>
      <c r="Q551" s="17">
        <v>0.26922059880424598</v>
      </c>
      <c r="R551" s="17"/>
      <c r="S551" s="17">
        <v>0.15241565408788799</v>
      </c>
      <c r="T551" s="17">
        <v>0.23872161691452001</v>
      </c>
      <c r="U551" s="17">
        <v>0.255985296518358</v>
      </c>
      <c r="V551" s="17">
        <v>0.22586694895611401</v>
      </c>
      <c r="W551" s="17">
        <v>0.245639852661382</v>
      </c>
      <c r="X551" s="17">
        <v>0.22459651276293199</v>
      </c>
      <c r="Y551" s="17">
        <v>0.232471542542346</v>
      </c>
      <c r="Z551" s="17">
        <v>0.17346003115587399</v>
      </c>
      <c r="AA551" s="17">
        <v>0.20088647116125199</v>
      </c>
      <c r="AB551" s="17">
        <v>0.22340928382099401</v>
      </c>
      <c r="AC551" s="17">
        <v>0.23674076467880001</v>
      </c>
      <c r="AD551" s="17">
        <v>0.20967201236341601</v>
      </c>
      <c r="AE551" s="17"/>
      <c r="AF551" s="17">
        <v>0.25383784551759703</v>
      </c>
      <c r="AG551" s="17">
        <v>0.17560030230763399</v>
      </c>
      <c r="AH551" s="17">
        <v>0.24023389827606301</v>
      </c>
      <c r="AI551" s="17"/>
      <c r="AJ551" s="17">
        <v>0.21571624846609599</v>
      </c>
      <c r="AK551" s="17">
        <v>0.18869006254232601</v>
      </c>
      <c r="AL551" s="17">
        <v>0.17752619571824199</v>
      </c>
      <c r="AM551" s="17">
        <v>0.29555224810764702</v>
      </c>
      <c r="AN551" s="17">
        <v>0.28720292203591202</v>
      </c>
      <c r="AO551" s="17"/>
      <c r="AP551" s="17">
        <v>0.20382455958436399</v>
      </c>
      <c r="AQ551" s="17">
        <v>0.18742889074866001</v>
      </c>
      <c r="AR551" s="17">
        <v>0.17689307487679801</v>
      </c>
      <c r="AS551" s="17"/>
      <c r="AT551" s="17">
        <v>0.26919496201134102</v>
      </c>
      <c r="AU551" s="17">
        <v>0.22766344524378301</v>
      </c>
      <c r="AV551" s="17">
        <v>0.16695665648691599</v>
      </c>
      <c r="AW551" s="17">
        <v>0.145511665615708</v>
      </c>
      <c r="AX551" s="17">
        <v>0.17897091712888499</v>
      </c>
      <c r="AY551" s="17"/>
      <c r="AZ551" s="17">
        <v>0.26858770331735299</v>
      </c>
      <c r="BA551" s="17">
        <v>0.29314250618819399</v>
      </c>
      <c r="BB551" s="17">
        <v>0.22888166476349001</v>
      </c>
      <c r="BC551" s="17">
        <v>0.221674943541457</v>
      </c>
      <c r="BD551" s="17">
        <v>0.25427923453391998</v>
      </c>
      <c r="BE551" s="17">
        <v>0.21415674855029301</v>
      </c>
      <c r="BF551" s="17">
        <v>0.22362083369521599</v>
      </c>
      <c r="BG551" s="17">
        <v>0.19507277354833799</v>
      </c>
      <c r="BH551" s="17">
        <v>0.20503021551925599</v>
      </c>
      <c r="BI551" s="17">
        <v>0.246230908800149</v>
      </c>
      <c r="BJ551" s="17">
        <v>0.20377707424520899</v>
      </c>
      <c r="BK551" s="17">
        <v>0.17490334327680401</v>
      </c>
      <c r="BL551" s="17">
        <v>0.19749032442529799</v>
      </c>
      <c r="BM551" s="17">
        <v>0.15911624530330901</v>
      </c>
      <c r="BN551" s="17">
        <v>0.16677628902105501</v>
      </c>
      <c r="BO551" s="17">
        <v>0.14623488104219901</v>
      </c>
      <c r="BP551" s="17"/>
      <c r="BQ551" s="17">
        <v>8.9269938180183903E-2</v>
      </c>
      <c r="BR551" s="17">
        <v>0.27647507145188699</v>
      </c>
    </row>
    <row r="552" spans="2:70" x14ac:dyDescent="0.35">
      <c r="B552" t="s">
        <v>129</v>
      </c>
      <c r="C552" s="17">
        <v>7.1662723007165398E-3</v>
      </c>
      <c r="D552" s="17">
        <v>7.2444332337372004E-3</v>
      </c>
      <c r="E552" s="17">
        <v>7.1360361867654799E-3</v>
      </c>
      <c r="F552" s="17"/>
      <c r="G552" s="17">
        <v>7.9783301075115696E-3</v>
      </c>
      <c r="H552" s="17">
        <v>1.24634571832612E-2</v>
      </c>
      <c r="I552" s="17">
        <v>1.0178235309489201E-2</v>
      </c>
      <c r="J552" s="17">
        <v>3.8491470147674202E-3</v>
      </c>
      <c r="K552" s="17">
        <v>5.8226502826460701E-3</v>
      </c>
      <c r="L552" s="17">
        <v>3.4690816849207301E-3</v>
      </c>
      <c r="M552" s="17"/>
      <c r="N552" s="17">
        <v>2.5146335523383999E-3</v>
      </c>
      <c r="O552" s="17">
        <v>5.95339267005614E-3</v>
      </c>
      <c r="P552" s="17">
        <v>1.23748781940199E-2</v>
      </c>
      <c r="Q552" s="17">
        <v>8.9598124390234003E-3</v>
      </c>
      <c r="R552" s="17"/>
      <c r="S552" s="17">
        <v>3.8427245462650402E-3</v>
      </c>
      <c r="T552" s="17">
        <v>9.4528530449756801E-3</v>
      </c>
      <c r="U552" s="17">
        <v>0</v>
      </c>
      <c r="V552" s="17">
        <v>2.6070104882922299E-3</v>
      </c>
      <c r="W552" s="17">
        <v>9.4016245685553095E-3</v>
      </c>
      <c r="X552" s="17">
        <v>1.44020324448125E-2</v>
      </c>
      <c r="Y552" s="17">
        <v>1.27511635334522E-2</v>
      </c>
      <c r="Z552" s="17">
        <v>0</v>
      </c>
      <c r="AA552" s="17">
        <v>6.6141831379104999E-3</v>
      </c>
      <c r="AB552" s="17">
        <v>9.8499965021676805E-3</v>
      </c>
      <c r="AC552" s="17">
        <v>5.4832174703490404E-3</v>
      </c>
      <c r="AD552" s="17">
        <v>1.0056131256229299E-2</v>
      </c>
      <c r="AE552" s="17"/>
      <c r="AF552" s="17">
        <v>4.9205354602377196E-3</v>
      </c>
      <c r="AG552" s="17">
        <v>6.9425266402725096E-3</v>
      </c>
      <c r="AH552" s="17">
        <v>1.0436826364332E-2</v>
      </c>
      <c r="AI552" s="17"/>
      <c r="AJ552" s="17">
        <v>2.7776533996571699E-3</v>
      </c>
      <c r="AK552" s="17">
        <v>8.5212964327419597E-3</v>
      </c>
      <c r="AL552" s="17">
        <v>6.8290090994966701E-3</v>
      </c>
      <c r="AM552" s="17">
        <v>0</v>
      </c>
      <c r="AN552" s="17">
        <v>8.9361807283851093E-3</v>
      </c>
      <c r="AO552" s="17"/>
      <c r="AP552" s="17">
        <v>3.3564704498218602E-3</v>
      </c>
      <c r="AQ552" s="17">
        <v>8.5065668419601007E-3</v>
      </c>
      <c r="AR552" s="17">
        <v>2.75536451913685E-3</v>
      </c>
      <c r="AS552" s="17"/>
      <c r="AT552" s="17">
        <v>6.3256139733338101E-3</v>
      </c>
      <c r="AU552" s="17">
        <v>8.4055627180332302E-3</v>
      </c>
      <c r="AV552" s="17">
        <v>5.1620365386640804E-3</v>
      </c>
      <c r="AW552" s="17">
        <v>2.1036569931109101E-3</v>
      </c>
      <c r="AX552" s="17">
        <v>2.8559342861021499E-2</v>
      </c>
      <c r="AY552" s="17"/>
      <c r="AZ552" s="17">
        <v>2.94545195332899E-2</v>
      </c>
      <c r="BA552" s="17">
        <v>5.5558322995816999E-3</v>
      </c>
      <c r="BB552" s="17">
        <v>1.96139975051015E-2</v>
      </c>
      <c r="BC552" s="17">
        <v>1.13114368136606E-2</v>
      </c>
      <c r="BD552" s="17">
        <v>0</v>
      </c>
      <c r="BE552" s="17">
        <v>9.2440703659233698E-3</v>
      </c>
      <c r="BF552" s="17">
        <v>2.7814660166821498E-3</v>
      </c>
      <c r="BG552" s="17">
        <v>0</v>
      </c>
      <c r="BH552" s="17">
        <v>8.4008881254635896E-3</v>
      </c>
      <c r="BI552" s="17">
        <v>4.21330983753458E-3</v>
      </c>
      <c r="BJ552" s="17">
        <v>9.4599033998147095E-3</v>
      </c>
      <c r="BK552" s="17">
        <v>6.2785848066156599E-3</v>
      </c>
      <c r="BL552" s="17">
        <v>0</v>
      </c>
      <c r="BM552" s="17">
        <v>0</v>
      </c>
      <c r="BN552" s="17">
        <v>0</v>
      </c>
      <c r="BO552" s="17">
        <v>0</v>
      </c>
      <c r="BP552" s="17"/>
      <c r="BQ552" s="17">
        <v>3.3370036388481101E-3</v>
      </c>
      <c r="BR552" s="17">
        <v>8.0217393184665708E-3</v>
      </c>
    </row>
    <row r="553" spans="2:70" x14ac:dyDescent="0.35">
      <c r="B553" t="s">
        <v>303</v>
      </c>
      <c r="C553" s="17">
        <v>0.41299343146206402</v>
      </c>
      <c r="D553" s="17">
        <v>0.32943419107463601</v>
      </c>
      <c r="E553" s="17">
        <v>0.49455579567099001</v>
      </c>
      <c r="F553" s="17"/>
      <c r="G553" s="17">
        <v>0.45516041065274299</v>
      </c>
      <c r="H553" s="17">
        <v>0.49111601319724102</v>
      </c>
      <c r="I553" s="17">
        <v>0.45860939755278401</v>
      </c>
      <c r="J553" s="17">
        <v>0.38339830705626499</v>
      </c>
      <c r="K553" s="17">
        <v>0.32727001441553299</v>
      </c>
      <c r="L553" s="17">
        <v>0.365749478853931</v>
      </c>
      <c r="M553" s="17"/>
      <c r="N553" s="17">
        <v>0.46420655617244999</v>
      </c>
      <c r="O553" s="17">
        <v>0.41124169294717899</v>
      </c>
      <c r="P553" s="17">
        <v>0.41140388614750201</v>
      </c>
      <c r="Q553" s="17">
        <v>0.36329500452936497</v>
      </c>
      <c r="R553" s="17"/>
      <c r="S553" s="17">
        <v>0.50394003843047996</v>
      </c>
      <c r="T553" s="17">
        <v>0.39414138401970999</v>
      </c>
      <c r="U553" s="17">
        <v>0.36603648145836098</v>
      </c>
      <c r="V553" s="17">
        <v>0.41815918582242201</v>
      </c>
      <c r="W553" s="17">
        <v>0.391740911434523</v>
      </c>
      <c r="X553" s="17">
        <v>0.43074790971058602</v>
      </c>
      <c r="Y553" s="17">
        <v>0.39169100795582301</v>
      </c>
      <c r="Z553" s="17">
        <v>0.42490276202233002</v>
      </c>
      <c r="AA553" s="17">
        <v>0.42334763609363701</v>
      </c>
      <c r="AB553" s="17">
        <v>0.33748407845185102</v>
      </c>
      <c r="AC553" s="17">
        <v>0.41872537321192999</v>
      </c>
      <c r="AD553" s="17">
        <v>0.39613147739806798</v>
      </c>
      <c r="AE553" s="17"/>
      <c r="AF553" s="17">
        <v>0.37005095332367899</v>
      </c>
      <c r="AG553" s="17">
        <v>0.45544656509954201</v>
      </c>
      <c r="AH553" s="17">
        <v>0.37341506731206697</v>
      </c>
      <c r="AI553" s="17"/>
      <c r="AJ553" s="17">
        <v>0.411632600760585</v>
      </c>
      <c r="AK553" s="17">
        <v>0.45901829772932801</v>
      </c>
      <c r="AL553" s="17">
        <v>0.41215916784551898</v>
      </c>
      <c r="AM553" s="17">
        <v>0.30528936768690002</v>
      </c>
      <c r="AN553" s="17">
        <v>0.32638489001766502</v>
      </c>
      <c r="AO553" s="17"/>
      <c r="AP553" s="17">
        <v>0.42361607211397101</v>
      </c>
      <c r="AQ553" s="17">
        <v>0.46338357098294902</v>
      </c>
      <c r="AR553" s="17">
        <v>0.44322894071069802</v>
      </c>
      <c r="AS553" s="17"/>
      <c r="AT553" s="17">
        <v>0.33493403795357102</v>
      </c>
      <c r="AU553" s="17">
        <v>0.39860601671115498</v>
      </c>
      <c r="AV553" s="17">
        <v>0.46598181740586597</v>
      </c>
      <c r="AW553" s="17">
        <v>0.50638872358713505</v>
      </c>
      <c r="AX553" s="17">
        <v>0.55592552554615604</v>
      </c>
      <c r="AY553" s="17"/>
      <c r="AZ553" s="17">
        <v>0.29956004010151899</v>
      </c>
      <c r="BA553" s="17">
        <v>0.32618780387573698</v>
      </c>
      <c r="BB553" s="17">
        <v>0.39297004052169499</v>
      </c>
      <c r="BC553" s="17">
        <v>0.34356259385670701</v>
      </c>
      <c r="BD553" s="17">
        <v>0.38856544144234101</v>
      </c>
      <c r="BE553" s="17">
        <v>0.394650809510941</v>
      </c>
      <c r="BF553" s="17">
        <v>0.44512786283439298</v>
      </c>
      <c r="BG553" s="17">
        <v>0.41022773983799599</v>
      </c>
      <c r="BH553" s="17">
        <v>0.43368314260007901</v>
      </c>
      <c r="BI553" s="17">
        <v>0.39179026338615902</v>
      </c>
      <c r="BJ553" s="17">
        <v>0.46134966607987199</v>
      </c>
      <c r="BK553" s="17">
        <v>0.48047995326625798</v>
      </c>
      <c r="BL553" s="17">
        <v>0.48170887180073102</v>
      </c>
      <c r="BM553" s="17">
        <v>0.423333564011242</v>
      </c>
      <c r="BN553" s="17">
        <v>0.45273320031126901</v>
      </c>
      <c r="BO553" s="17">
        <v>0.488137241352673</v>
      </c>
      <c r="BP553" s="17"/>
      <c r="BQ553" s="17">
        <v>0.59838730246485194</v>
      </c>
      <c r="BR553" s="17">
        <v>0.33071863427395298</v>
      </c>
    </row>
    <row r="554" spans="2:70" x14ac:dyDescent="0.35">
      <c r="B554" t="s">
        <v>304</v>
      </c>
      <c r="C554" s="17">
        <v>0.37616036639066303</v>
      </c>
      <c r="D554" s="17">
        <v>0.44098204265463198</v>
      </c>
      <c r="E554" s="17">
        <v>0.31207772476699303</v>
      </c>
      <c r="F554" s="17"/>
      <c r="G554" s="17">
        <v>0.39661635170445803</v>
      </c>
      <c r="H554" s="17">
        <v>0.30204152304425702</v>
      </c>
      <c r="I554" s="17">
        <v>0.34089852299585</v>
      </c>
      <c r="J554" s="17">
        <v>0.399662062483574</v>
      </c>
      <c r="K554" s="17">
        <v>0.45134019372251499</v>
      </c>
      <c r="L554" s="17">
        <v>0.38204814268025999</v>
      </c>
      <c r="M554" s="17"/>
      <c r="N554" s="17">
        <v>0.33746402335820003</v>
      </c>
      <c r="O554" s="17">
        <v>0.36506440989928202</v>
      </c>
      <c r="P554" s="17">
        <v>0.37554251204175398</v>
      </c>
      <c r="Q554" s="17">
        <v>0.42870461444397401</v>
      </c>
      <c r="R554" s="17"/>
      <c r="S554" s="17">
        <v>0.30858888260306799</v>
      </c>
      <c r="T554" s="17">
        <v>0.373195950489631</v>
      </c>
      <c r="U554" s="17">
        <v>0.42981415117011501</v>
      </c>
      <c r="V554" s="17">
        <v>0.33291064229539602</v>
      </c>
      <c r="W554" s="17">
        <v>0.40769123860456702</v>
      </c>
      <c r="X554" s="17">
        <v>0.38513839023178598</v>
      </c>
      <c r="Y554" s="17">
        <v>0.40761313381951902</v>
      </c>
      <c r="Z554" s="17">
        <v>0.34068426078279401</v>
      </c>
      <c r="AA554" s="17">
        <v>0.37614100361933001</v>
      </c>
      <c r="AB554" s="17">
        <v>0.42560900559214898</v>
      </c>
      <c r="AC554" s="17">
        <v>0.408663304119468</v>
      </c>
      <c r="AD554" s="17">
        <v>0.35125323497008298</v>
      </c>
      <c r="AE554" s="17"/>
      <c r="AF554" s="17">
        <v>0.41438431264273101</v>
      </c>
      <c r="AG554" s="17">
        <v>0.32345488782333098</v>
      </c>
      <c r="AH554" s="17">
        <v>0.40631693308649902</v>
      </c>
      <c r="AI554" s="17"/>
      <c r="AJ554" s="17">
        <v>0.37521911323783202</v>
      </c>
      <c r="AK554" s="17">
        <v>0.323618864473386</v>
      </c>
      <c r="AL554" s="17">
        <v>0.35659553833083801</v>
      </c>
      <c r="AM554" s="17">
        <v>0.51750120009144496</v>
      </c>
      <c r="AN554" s="17">
        <v>0.470910617343339</v>
      </c>
      <c r="AO554" s="17"/>
      <c r="AP554" s="17">
        <v>0.36135809212023501</v>
      </c>
      <c r="AQ554" s="17">
        <v>0.32837241381378901</v>
      </c>
      <c r="AR554" s="17">
        <v>0.340956299179484</v>
      </c>
      <c r="AS554" s="17"/>
      <c r="AT554" s="17">
        <v>0.44281254996855102</v>
      </c>
      <c r="AU554" s="17">
        <v>0.39536254907958102</v>
      </c>
      <c r="AV554" s="17">
        <v>0.32865993279967298</v>
      </c>
      <c r="AW554" s="17">
        <v>0.28232033122598399</v>
      </c>
      <c r="AX554" s="17">
        <v>0.24652713745072399</v>
      </c>
      <c r="AY554" s="17"/>
      <c r="AZ554" s="17">
        <v>0.46931959969902398</v>
      </c>
      <c r="BA554" s="17">
        <v>0.45371396574054501</v>
      </c>
      <c r="BB554" s="17">
        <v>0.37633795066743297</v>
      </c>
      <c r="BC554" s="17">
        <v>0.392552389647363</v>
      </c>
      <c r="BD554" s="17">
        <v>0.43772209696608599</v>
      </c>
      <c r="BE554" s="17">
        <v>0.38898480010104097</v>
      </c>
      <c r="BF554" s="17">
        <v>0.365297235749932</v>
      </c>
      <c r="BG554" s="17">
        <v>0.35279841307076898</v>
      </c>
      <c r="BH554" s="17">
        <v>0.34018515874831401</v>
      </c>
      <c r="BI554" s="17">
        <v>0.39653757443896498</v>
      </c>
      <c r="BJ554" s="17">
        <v>0.35576545463245601</v>
      </c>
      <c r="BK554" s="17">
        <v>0.30714358524445801</v>
      </c>
      <c r="BL554" s="17">
        <v>0.35385444804138799</v>
      </c>
      <c r="BM554" s="17">
        <v>0.34194129073132901</v>
      </c>
      <c r="BN554" s="17">
        <v>0.33067137926079498</v>
      </c>
      <c r="BO554" s="17">
        <v>0.31312711553262801</v>
      </c>
      <c r="BP554" s="17"/>
      <c r="BQ554" s="17">
        <v>0.19434204319194101</v>
      </c>
      <c r="BR554" s="17">
        <v>0.46149553499653501</v>
      </c>
    </row>
    <row r="555" spans="2:70" x14ac:dyDescent="0.35">
      <c r="B555" t="s">
        <v>143</v>
      </c>
      <c r="C555" s="17">
        <v>3.6833065071400301E-2</v>
      </c>
      <c r="D555" s="17">
        <v>-0.111547851579995</v>
      </c>
      <c r="E555" s="17">
        <v>0.18247807090399701</v>
      </c>
      <c r="F555" s="17"/>
      <c r="G555" s="17">
        <v>5.8544058948285703E-2</v>
      </c>
      <c r="H555" s="17">
        <v>0.189074490152984</v>
      </c>
      <c r="I555" s="17">
        <v>0.11771087455693401</v>
      </c>
      <c r="J555" s="17">
        <v>-1.62637554273092E-2</v>
      </c>
      <c r="K555" s="17">
        <v>-0.124070179306981</v>
      </c>
      <c r="L555" s="17">
        <v>-1.6298663826329201E-2</v>
      </c>
      <c r="M555" s="17"/>
      <c r="N555" s="17">
        <v>0.12674253281424899</v>
      </c>
      <c r="O555" s="17">
        <v>4.6177283047896901E-2</v>
      </c>
      <c r="P555" s="17">
        <v>3.58613741057476E-2</v>
      </c>
      <c r="Q555" s="17">
        <v>-6.5409609914608799E-2</v>
      </c>
      <c r="R555" s="17"/>
      <c r="S555" s="17">
        <v>0.195351155827411</v>
      </c>
      <c r="T555" s="17">
        <v>2.09454335300788E-2</v>
      </c>
      <c r="U555" s="17">
        <v>-6.3777669711753707E-2</v>
      </c>
      <c r="V555" s="17">
        <v>8.5248543527026696E-2</v>
      </c>
      <c r="W555" s="17">
        <v>-1.59503271700445E-2</v>
      </c>
      <c r="X555" s="17">
        <v>4.5609519478800001E-2</v>
      </c>
      <c r="Y555" s="17">
        <v>-1.59221258636951E-2</v>
      </c>
      <c r="Z555" s="17">
        <v>8.4218501239535601E-2</v>
      </c>
      <c r="AA555" s="17">
        <v>4.7206632474306197E-2</v>
      </c>
      <c r="AB555" s="17">
        <v>-8.8124927140298001E-2</v>
      </c>
      <c r="AC555" s="17">
        <v>1.00620690924617E-2</v>
      </c>
      <c r="AD555" s="17">
        <v>4.4878242427984702E-2</v>
      </c>
      <c r="AE555" s="17"/>
      <c r="AF555" s="17">
        <v>-4.4333359319051698E-2</v>
      </c>
      <c r="AG555" s="17">
        <v>0.131991677276211</v>
      </c>
      <c r="AH555" s="17">
        <v>-3.2901865774431799E-2</v>
      </c>
      <c r="AI555" s="17"/>
      <c r="AJ555" s="17">
        <v>3.6413487522753203E-2</v>
      </c>
      <c r="AK555" s="17">
        <v>0.135399433255942</v>
      </c>
      <c r="AL555" s="17">
        <v>5.5563629514680399E-2</v>
      </c>
      <c r="AM555" s="17">
        <v>-0.212211832404544</v>
      </c>
      <c r="AN555" s="17">
        <v>-0.14452572732567401</v>
      </c>
      <c r="AO555" s="17"/>
      <c r="AP555" s="17">
        <v>6.2257979993736098E-2</v>
      </c>
      <c r="AQ555" s="17">
        <v>0.13501115716916001</v>
      </c>
      <c r="AR555" s="17">
        <v>0.102272641531213</v>
      </c>
      <c r="AS555" s="17"/>
      <c r="AT555" s="17">
        <v>-0.10787851201498</v>
      </c>
      <c r="AU555" s="17">
        <v>3.2434676315735698E-3</v>
      </c>
      <c r="AV555" s="17">
        <v>0.13732188460619299</v>
      </c>
      <c r="AW555" s="17">
        <v>0.224068392361151</v>
      </c>
      <c r="AX555" s="17">
        <v>0.30939838809543102</v>
      </c>
      <c r="AY555" s="17"/>
      <c r="AZ555" s="17">
        <v>-0.16975955959750499</v>
      </c>
      <c r="BA555" s="17">
        <v>-0.127526161864807</v>
      </c>
      <c r="BB555" s="17">
        <v>1.66320898542625E-2</v>
      </c>
      <c r="BC555" s="17">
        <v>-4.8989795790656501E-2</v>
      </c>
      <c r="BD555" s="17">
        <v>-4.9156655523744902E-2</v>
      </c>
      <c r="BE555" s="17">
        <v>5.6660094098999704E-3</v>
      </c>
      <c r="BF555" s="17">
        <v>7.9830627084461606E-2</v>
      </c>
      <c r="BG555" s="17">
        <v>5.7429326767226299E-2</v>
      </c>
      <c r="BH555" s="17">
        <v>9.3497983851764804E-2</v>
      </c>
      <c r="BI555" s="17">
        <v>-4.7473110528063502E-3</v>
      </c>
      <c r="BJ555" s="17">
        <v>0.105584211447416</v>
      </c>
      <c r="BK555" s="17">
        <v>0.1733363680218</v>
      </c>
      <c r="BL555" s="17">
        <v>0.127854423759343</v>
      </c>
      <c r="BM555" s="17">
        <v>8.1392273279912997E-2</v>
      </c>
      <c r="BN555" s="17">
        <v>0.122061821050473</v>
      </c>
      <c r="BO555" s="17">
        <v>0.17501012582004599</v>
      </c>
      <c r="BP555" s="17"/>
      <c r="BQ555" s="17">
        <v>0.40404525927291102</v>
      </c>
      <c r="BR555" s="17">
        <v>-0.130776900722582</v>
      </c>
    </row>
    <row r="556" spans="2:70" x14ac:dyDescent="0.35">
      <c r="C556" s="17"/>
      <c r="D556" s="17"/>
      <c r="E556" s="17"/>
      <c r="F556" s="17"/>
      <c r="G556" s="17"/>
      <c r="H556" s="17"/>
      <c r="I556" s="17"/>
      <c r="J556" s="17"/>
      <c r="K556" s="17"/>
      <c r="L556" s="17"/>
      <c r="M556" s="17"/>
      <c r="N556" s="17"/>
      <c r="O556" s="17"/>
      <c r="P556" s="17"/>
      <c r="Q556" s="17"/>
      <c r="R556" s="17"/>
      <c r="S556" s="17"/>
      <c r="T556" s="17"/>
      <c r="U556" s="17"/>
      <c r="V556" s="17"/>
      <c r="W556" s="17"/>
      <c r="X556" s="17"/>
      <c r="Y556" s="17"/>
      <c r="Z556" s="17"/>
      <c r="AA556" s="17"/>
      <c r="AB556" s="17"/>
      <c r="AC556" s="17"/>
      <c r="AD556" s="17"/>
      <c r="AE556" s="17"/>
      <c r="AF556" s="17"/>
      <c r="AG556" s="17"/>
      <c r="AH556" s="17"/>
      <c r="AI556" s="17"/>
      <c r="AJ556" s="17"/>
      <c r="AK556" s="17"/>
      <c r="AL556" s="17"/>
      <c r="AM556" s="17"/>
      <c r="AN556" s="17"/>
      <c r="AO556" s="17"/>
      <c r="AP556" s="17"/>
      <c r="AQ556" s="17"/>
      <c r="AR556" s="17"/>
      <c r="AS556" s="17"/>
      <c r="AT556" s="17"/>
      <c r="AU556" s="17"/>
      <c r="AV556" s="17"/>
      <c r="AW556" s="17"/>
      <c r="AX556" s="17"/>
      <c r="AY556" s="17"/>
      <c r="AZ556" s="17"/>
      <c r="BA556" s="17"/>
      <c r="BB556" s="17"/>
      <c r="BC556" s="17"/>
      <c r="BD556" s="17"/>
      <c r="BE556" s="17"/>
      <c r="BF556" s="17"/>
      <c r="BG556" s="17"/>
      <c r="BH556" s="17"/>
      <c r="BI556" s="17"/>
      <c r="BJ556" s="17"/>
      <c r="BK556" s="17"/>
      <c r="BL556" s="17"/>
      <c r="BM556" s="17"/>
      <c r="BN556" s="17"/>
      <c r="BO556" s="17"/>
      <c r="BP556" s="17"/>
      <c r="BQ556" s="17"/>
      <c r="BR556" s="17"/>
    </row>
    <row r="557" spans="2:70" x14ac:dyDescent="0.35">
      <c r="B557" s="6" t="s">
        <v>312</v>
      </c>
      <c r="C557" s="17"/>
      <c r="D557" s="17"/>
      <c r="E557" s="17"/>
      <c r="F557" s="17"/>
      <c r="G557" s="17"/>
      <c r="H557" s="17"/>
      <c r="I557" s="17"/>
      <c r="J557" s="17"/>
      <c r="K557" s="17"/>
      <c r="L557" s="17"/>
      <c r="M557" s="17"/>
      <c r="N557" s="17"/>
      <c r="O557" s="17"/>
      <c r="P557" s="17"/>
      <c r="Q557" s="17"/>
      <c r="R557" s="17"/>
      <c r="S557" s="17"/>
      <c r="T557" s="17"/>
      <c r="U557" s="17"/>
      <c r="V557" s="17"/>
      <c r="W557" s="17"/>
      <c r="X557" s="17"/>
      <c r="Y557" s="17"/>
      <c r="Z557" s="17"/>
      <c r="AA557" s="17"/>
      <c r="AB557" s="17"/>
      <c r="AC557" s="17"/>
      <c r="AD557" s="17"/>
      <c r="AE557" s="17"/>
      <c r="AF557" s="17"/>
      <c r="AG557" s="17"/>
      <c r="AH557" s="17"/>
      <c r="AI557" s="17"/>
      <c r="AJ557" s="17"/>
      <c r="AK557" s="17"/>
      <c r="AL557" s="17"/>
      <c r="AM557" s="17"/>
      <c r="AN557" s="17"/>
      <c r="AO557" s="17"/>
      <c r="AP557" s="17"/>
      <c r="AQ557" s="17"/>
      <c r="AR557" s="17"/>
      <c r="AS557" s="17"/>
      <c r="AT557" s="17"/>
      <c r="AU557" s="17"/>
      <c r="AV557" s="17"/>
      <c r="AW557" s="17"/>
      <c r="AX557" s="17"/>
      <c r="AY557" s="17"/>
      <c r="AZ557" s="17"/>
      <c r="BA557" s="17"/>
      <c r="BB557" s="17"/>
      <c r="BC557" s="17"/>
      <c r="BD557" s="17"/>
      <c r="BE557" s="17"/>
      <c r="BF557" s="17"/>
      <c r="BG557" s="17"/>
      <c r="BH557" s="17"/>
      <c r="BI557" s="17"/>
      <c r="BJ557" s="17"/>
      <c r="BK557" s="17"/>
      <c r="BL557" s="17"/>
      <c r="BM557" s="17"/>
      <c r="BN557" s="17"/>
      <c r="BO557" s="17"/>
      <c r="BP557" s="17"/>
      <c r="BQ557" s="17"/>
      <c r="BR557" s="17"/>
    </row>
    <row r="558" spans="2:70" x14ac:dyDescent="0.35">
      <c r="B558" s="24" t="s">
        <v>97</v>
      </c>
      <c r="C558" s="17"/>
      <c r="D558" s="17"/>
      <c r="E558" s="17"/>
      <c r="F558" s="17"/>
      <c r="G558" s="17"/>
      <c r="H558" s="17"/>
      <c r="I558" s="17"/>
      <c r="J558" s="17"/>
      <c r="K558" s="17"/>
      <c r="L558" s="17"/>
      <c r="M558" s="17"/>
      <c r="N558" s="17"/>
      <c r="O558" s="17"/>
      <c r="P558" s="17"/>
      <c r="Q558" s="17"/>
      <c r="R558" s="17"/>
      <c r="S558" s="17"/>
      <c r="T558" s="17"/>
      <c r="U558" s="17"/>
      <c r="V558" s="17"/>
      <c r="W558" s="17"/>
      <c r="X558" s="17"/>
      <c r="Y558" s="17"/>
      <c r="Z558" s="17"/>
      <c r="AA558" s="17"/>
      <c r="AB558" s="17"/>
      <c r="AC558" s="17"/>
      <c r="AD558" s="17"/>
      <c r="AE558" s="17"/>
      <c r="AF558" s="17"/>
      <c r="AG558" s="17"/>
      <c r="AH558" s="17"/>
      <c r="AI558" s="17"/>
      <c r="AJ558" s="17"/>
      <c r="AK558" s="17"/>
      <c r="AL558" s="17"/>
      <c r="AM558" s="17"/>
      <c r="AN558" s="17"/>
      <c r="AO558" s="17"/>
      <c r="AP558" s="17"/>
      <c r="AQ558" s="17"/>
      <c r="AR558" s="17"/>
      <c r="AS558" s="17"/>
      <c r="AT558" s="17"/>
      <c r="AU558" s="17"/>
      <c r="AV558" s="17"/>
      <c r="AW558" s="17"/>
      <c r="AX558" s="17"/>
      <c r="AY558" s="17"/>
      <c r="AZ558" s="17"/>
      <c r="BA558" s="17"/>
      <c r="BB558" s="17"/>
      <c r="BC558" s="17"/>
      <c r="BD558" s="17"/>
      <c r="BE558" s="17"/>
      <c r="BF558" s="17"/>
      <c r="BG558" s="17"/>
      <c r="BH558" s="17"/>
      <c r="BI558" s="17"/>
      <c r="BJ558" s="17"/>
      <c r="BK558" s="17"/>
      <c r="BL558" s="17"/>
      <c r="BM558" s="17"/>
      <c r="BN558" s="17"/>
      <c r="BO558" s="17"/>
      <c r="BP558" s="17"/>
      <c r="BQ558" s="17"/>
      <c r="BR558" s="17"/>
    </row>
    <row r="559" spans="2:70" x14ac:dyDescent="0.35">
      <c r="B559" t="s">
        <v>298</v>
      </c>
      <c r="C559" s="17">
        <v>0.31734817714882202</v>
      </c>
      <c r="D559" s="17">
        <v>0.28191367090441899</v>
      </c>
      <c r="E559" s="17">
        <v>0.35341048961252602</v>
      </c>
      <c r="F559" s="17"/>
      <c r="G559" s="17">
        <v>0.34919883649205402</v>
      </c>
      <c r="H559" s="17">
        <v>0.39092898700183798</v>
      </c>
      <c r="I559" s="17">
        <v>0.350860981967131</v>
      </c>
      <c r="J559" s="17">
        <v>0.27340488469664398</v>
      </c>
      <c r="K559" s="17">
        <v>0.26899568508974098</v>
      </c>
      <c r="L559" s="17">
        <v>0.27724697837743001</v>
      </c>
      <c r="M559" s="17"/>
      <c r="N559" s="17">
        <v>0.38354500097197902</v>
      </c>
      <c r="O559" s="17">
        <v>0.32074960091802002</v>
      </c>
      <c r="P559" s="17">
        <v>0.302424526847974</v>
      </c>
      <c r="Q559" s="17">
        <v>0.25622827783260699</v>
      </c>
      <c r="R559" s="17"/>
      <c r="S559" s="17">
        <v>0.38341741115102901</v>
      </c>
      <c r="T559" s="17">
        <v>0.31395095121493799</v>
      </c>
      <c r="U559" s="17">
        <v>0.33246337948292198</v>
      </c>
      <c r="V559" s="17">
        <v>0.30996807680423699</v>
      </c>
      <c r="W559" s="17">
        <v>0.29184772622647598</v>
      </c>
      <c r="X559" s="17">
        <v>0.30103574981645698</v>
      </c>
      <c r="Y559" s="17">
        <v>0.29495193839502598</v>
      </c>
      <c r="Z559" s="17">
        <v>0.265829705773584</v>
      </c>
      <c r="AA559" s="17">
        <v>0.30827884693039398</v>
      </c>
      <c r="AB559" s="17">
        <v>0.28726350521799399</v>
      </c>
      <c r="AC559" s="17">
        <v>0.37254824462595298</v>
      </c>
      <c r="AD559" s="17">
        <v>0.27325790337172101</v>
      </c>
      <c r="AE559" s="17"/>
      <c r="AF559" s="17">
        <v>0.29597929201606898</v>
      </c>
      <c r="AG559" s="17">
        <v>0.34081113428126297</v>
      </c>
      <c r="AH559" s="17">
        <v>0.27140934404349998</v>
      </c>
      <c r="AI559" s="17"/>
      <c r="AJ559" s="17">
        <v>0.31217380065323802</v>
      </c>
      <c r="AK559" s="17">
        <v>0.34641349740959299</v>
      </c>
      <c r="AL559" s="17">
        <v>0.29387013006893897</v>
      </c>
      <c r="AM559" s="17">
        <v>0.24094040704252201</v>
      </c>
      <c r="AN559" s="17">
        <v>0.27596404049231898</v>
      </c>
      <c r="AO559" s="17"/>
      <c r="AP559" s="17">
        <v>0.32224801046684998</v>
      </c>
      <c r="AQ559" s="17">
        <v>0.34642289974895701</v>
      </c>
      <c r="AR559" s="17">
        <v>0.31008410338709302</v>
      </c>
      <c r="AS559" s="17"/>
      <c r="AT559" s="17">
        <v>0.24842508903046501</v>
      </c>
      <c r="AU559" s="17">
        <v>0.31904267457832203</v>
      </c>
      <c r="AV559" s="17">
        <v>0.36314377427144001</v>
      </c>
      <c r="AW559" s="17">
        <v>0.369533169896335</v>
      </c>
      <c r="AX559" s="17">
        <v>0.40567981225904798</v>
      </c>
      <c r="AY559" s="17"/>
      <c r="AZ559" s="17">
        <v>0.26603569508971098</v>
      </c>
      <c r="BA559" s="17">
        <v>0.23000592202252701</v>
      </c>
      <c r="BB559" s="17">
        <v>0.24263780661122</v>
      </c>
      <c r="BC559" s="17">
        <v>0.235548923937067</v>
      </c>
      <c r="BD559" s="17">
        <v>0.277958023179178</v>
      </c>
      <c r="BE559" s="17">
        <v>0.28526958700447702</v>
      </c>
      <c r="BF559" s="17">
        <v>0.30939229089015502</v>
      </c>
      <c r="BG559" s="17">
        <v>0.30969597370013902</v>
      </c>
      <c r="BH559" s="17">
        <v>0.36432619886823903</v>
      </c>
      <c r="BI559" s="17">
        <v>0.32170649238454202</v>
      </c>
      <c r="BJ559" s="17">
        <v>0.38500642076166303</v>
      </c>
      <c r="BK559" s="17">
        <v>0.42344565164120901</v>
      </c>
      <c r="BL559" s="17">
        <v>0.39551855280992598</v>
      </c>
      <c r="BM559" s="17">
        <v>0.452139244886539</v>
      </c>
      <c r="BN559" s="17">
        <v>0.40853110633769102</v>
      </c>
      <c r="BO559" s="17">
        <v>0.42745778304195298</v>
      </c>
      <c r="BP559" s="17"/>
      <c r="BQ559" s="17">
        <v>0.38900994691971702</v>
      </c>
      <c r="BR559" s="17">
        <v>0.28760342798681399</v>
      </c>
    </row>
    <row r="560" spans="2:70" x14ac:dyDescent="0.35">
      <c r="B560" t="s">
        <v>299</v>
      </c>
      <c r="C560" s="17">
        <v>0.447843970859371</v>
      </c>
      <c r="D560" s="17">
        <v>0.45472930928273297</v>
      </c>
      <c r="E560" s="17">
        <v>0.441739333840522</v>
      </c>
      <c r="F560" s="17"/>
      <c r="G560" s="17">
        <v>0.43889978521470602</v>
      </c>
      <c r="H560" s="17">
        <v>0.41448728541916702</v>
      </c>
      <c r="I560" s="17">
        <v>0.46721454246671201</v>
      </c>
      <c r="J560" s="17">
        <v>0.46335449193176897</v>
      </c>
      <c r="K560" s="17">
        <v>0.44046195244672898</v>
      </c>
      <c r="L560" s="17">
        <v>0.45736674935459698</v>
      </c>
      <c r="M560" s="17"/>
      <c r="N560" s="17">
        <v>0.45109441863661698</v>
      </c>
      <c r="O560" s="17">
        <v>0.45645115522394702</v>
      </c>
      <c r="P560" s="17">
        <v>0.46758066124889303</v>
      </c>
      <c r="Q560" s="17">
        <v>0.41900725476283202</v>
      </c>
      <c r="R560" s="17"/>
      <c r="S560" s="17">
        <v>0.43169118079559199</v>
      </c>
      <c r="T560" s="17">
        <v>0.44380157368506901</v>
      </c>
      <c r="U560" s="17">
        <v>0.43105401178371899</v>
      </c>
      <c r="V560" s="17">
        <v>0.43855427095760902</v>
      </c>
      <c r="W560" s="17">
        <v>0.45227073255253802</v>
      </c>
      <c r="X560" s="17">
        <v>0.45606936335793002</v>
      </c>
      <c r="Y560" s="17">
        <v>0.45074143026527702</v>
      </c>
      <c r="Z560" s="17">
        <v>0.50130956226361501</v>
      </c>
      <c r="AA560" s="17">
        <v>0.461461832541877</v>
      </c>
      <c r="AB560" s="17">
        <v>0.45077965653336399</v>
      </c>
      <c r="AC560" s="17">
        <v>0.42694199604977301</v>
      </c>
      <c r="AD560" s="17">
        <v>0.47591487634367202</v>
      </c>
      <c r="AE560" s="17"/>
      <c r="AF560" s="17">
        <v>0.44202367085437699</v>
      </c>
      <c r="AG560" s="17">
        <v>0.45514791999590098</v>
      </c>
      <c r="AH560" s="17">
        <v>0.44173257300184599</v>
      </c>
      <c r="AI560" s="17"/>
      <c r="AJ560" s="17">
        <v>0.46521517210601199</v>
      </c>
      <c r="AK560" s="17">
        <v>0.433963544157278</v>
      </c>
      <c r="AL560" s="17">
        <v>0.45919955399439999</v>
      </c>
      <c r="AM560" s="17">
        <v>0.41110221772204703</v>
      </c>
      <c r="AN560" s="17">
        <v>0.43345153639432299</v>
      </c>
      <c r="AO560" s="17"/>
      <c r="AP560" s="17">
        <v>0.47541311525102298</v>
      </c>
      <c r="AQ560" s="17">
        <v>0.45167068080631301</v>
      </c>
      <c r="AR560" s="17">
        <v>0.43050291587148598</v>
      </c>
      <c r="AS560" s="17"/>
      <c r="AT560" s="17">
        <v>0.463455731431763</v>
      </c>
      <c r="AU560" s="17">
        <v>0.43268892649311802</v>
      </c>
      <c r="AV560" s="17">
        <v>0.44002733497629598</v>
      </c>
      <c r="AW560" s="17">
        <v>0.45732090915838702</v>
      </c>
      <c r="AX560" s="17">
        <v>0.35421413937178797</v>
      </c>
      <c r="AY560" s="17"/>
      <c r="AZ560" s="17">
        <v>0.323853621371815</v>
      </c>
      <c r="BA560" s="17">
        <v>0.37840115939862001</v>
      </c>
      <c r="BB560" s="17">
        <v>0.43623586568307599</v>
      </c>
      <c r="BC560" s="17">
        <v>0.41204789758530402</v>
      </c>
      <c r="BD560" s="17">
        <v>0.41297752910156399</v>
      </c>
      <c r="BE560" s="17">
        <v>0.43985601255448797</v>
      </c>
      <c r="BF560" s="17">
        <v>0.477657991094807</v>
      </c>
      <c r="BG560" s="17">
        <v>0.51590806421824698</v>
      </c>
      <c r="BH560" s="17">
        <v>0.43420116075732201</v>
      </c>
      <c r="BI560" s="17">
        <v>0.50899190701716601</v>
      </c>
      <c r="BJ560" s="17">
        <v>0.461508548472637</v>
      </c>
      <c r="BK560" s="17">
        <v>0.44207769848547201</v>
      </c>
      <c r="BL560" s="17">
        <v>0.47271953498382902</v>
      </c>
      <c r="BM560" s="17">
        <v>0.42901548350145502</v>
      </c>
      <c r="BN560" s="17">
        <v>0.45825579949346201</v>
      </c>
      <c r="BO560" s="17">
        <v>0.44098099413751901</v>
      </c>
      <c r="BP560" s="17"/>
      <c r="BQ560" s="17">
        <v>0.439532879636371</v>
      </c>
      <c r="BR560" s="17">
        <v>0.44991083649337799</v>
      </c>
    </row>
    <row r="561" spans="2:70" x14ac:dyDescent="0.35">
      <c r="B561" t="s">
        <v>300</v>
      </c>
      <c r="C561" s="17">
        <v>0.131553436174835</v>
      </c>
      <c r="D561" s="17">
        <v>0.148221329855767</v>
      </c>
      <c r="E561" s="17">
        <v>0.114985610211599</v>
      </c>
      <c r="F561" s="17"/>
      <c r="G561" s="17">
        <v>0.13353816468589</v>
      </c>
      <c r="H561" s="17">
        <v>0.11393487483683799</v>
      </c>
      <c r="I561" s="17">
        <v>0.105175996325931</v>
      </c>
      <c r="J561" s="17">
        <v>0.143724053037417</v>
      </c>
      <c r="K561" s="17">
        <v>0.153868422664653</v>
      </c>
      <c r="L561" s="17">
        <v>0.14120937773144801</v>
      </c>
      <c r="M561" s="17"/>
      <c r="N561" s="17">
        <v>0.100861783803097</v>
      </c>
      <c r="O561" s="17">
        <v>0.13381976303962601</v>
      </c>
      <c r="P561" s="17">
        <v>0.12339645060066599</v>
      </c>
      <c r="Q561" s="17">
        <v>0.168358398793065</v>
      </c>
      <c r="R561" s="17"/>
      <c r="S561" s="17">
        <v>0.11103647897405999</v>
      </c>
      <c r="T561" s="17">
        <v>0.13998053190962201</v>
      </c>
      <c r="U561" s="17">
        <v>0.14263968199882501</v>
      </c>
      <c r="V561" s="17">
        <v>0.133821366029893</v>
      </c>
      <c r="W561" s="17">
        <v>0.14992613789554801</v>
      </c>
      <c r="X561" s="17">
        <v>0.113358229711414</v>
      </c>
      <c r="Y561" s="17">
        <v>0.14840765685731699</v>
      </c>
      <c r="Z561" s="17">
        <v>0.11126944333243299</v>
      </c>
      <c r="AA561" s="17">
        <v>0.118161556899127</v>
      </c>
      <c r="AB561" s="17">
        <v>0.148954348801389</v>
      </c>
      <c r="AC561" s="17">
        <v>0.12071410000457999</v>
      </c>
      <c r="AD561" s="17">
        <v>0.16319605999276601</v>
      </c>
      <c r="AE561" s="17"/>
      <c r="AF561" s="17">
        <v>0.13191489459560801</v>
      </c>
      <c r="AG561" s="17">
        <v>0.12159163505903001</v>
      </c>
      <c r="AH561" s="17">
        <v>0.16303563096749599</v>
      </c>
      <c r="AI561" s="17"/>
      <c r="AJ561" s="17">
        <v>0.115985985037249</v>
      </c>
      <c r="AK561" s="17">
        <v>0.13129667636855899</v>
      </c>
      <c r="AL561" s="17">
        <v>0.122464209842026</v>
      </c>
      <c r="AM561" s="17">
        <v>0.14720040475000201</v>
      </c>
      <c r="AN561" s="17">
        <v>0.15220467352477801</v>
      </c>
      <c r="AO561" s="17"/>
      <c r="AP561" s="17">
        <v>0.114452902073348</v>
      </c>
      <c r="AQ561" s="17">
        <v>0.12683314897879799</v>
      </c>
      <c r="AR561" s="17">
        <v>0.14003905257073199</v>
      </c>
      <c r="AS561" s="17"/>
      <c r="AT561" s="17">
        <v>0.155321441146864</v>
      </c>
      <c r="AU561" s="17">
        <v>0.145497405296629</v>
      </c>
      <c r="AV561" s="17">
        <v>0.10173536871288801</v>
      </c>
      <c r="AW561" s="17">
        <v>0.12601199173265701</v>
      </c>
      <c r="AX561" s="17">
        <v>0.15075008612399399</v>
      </c>
      <c r="AY561" s="17"/>
      <c r="AZ561" s="17">
        <v>0.25570871161189102</v>
      </c>
      <c r="BA561" s="17">
        <v>0.16718706297053901</v>
      </c>
      <c r="BB561" s="17">
        <v>0.17141570303738801</v>
      </c>
      <c r="BC561" s="17">
        <v>0.16260132056846599</v>
      </c>
      <c r="BD561" s="17">
        <v>0.18475004552448701</v>
      </c>
      <c r="BE561" s="17">
        <v>0.15066742255593499</v>
      </c>
      <c r="BF561" s="17">
        <v>0.119400390727901</v>
      </c>
      <c r="BG561" s="17">
        <v>8.9663973975064301E-2</v>
      </c>
      <c r="BH561" s="17">
        <v>0.119754643995391</v>
      </c>
      <c r="BI561" s="17">
        <v>9.5081144714222701E-2</v>
      </c>
      <c r="BJ561" s="17">
        <v>9.9299344629725103E-2</v>
      </c>
      <c r="BK561" s="17">
        <v>7.9641948977770896E-2</v>
      </c>
      <c r="BL561" s="17">
        <v>0.104199132177728</v>
      </c>
      <c r="BM561" s="17">
        <v>0.100215797467055</v>
      </c>
      <c r="BN561" s="17">
        <v>0.101806066316218</v>
      </c>
      <c r="BO561" s="17">
        <v>0.100355205651509</v>
      </c>
      <c r="BP561" s="17"/>
      <c r="BQ561" s="17">
        <v>0.10089302078281399</v>
      </c>
      <c r="BR561" s="17">
        <v>0.143557129539332</v>
      </c>
    </row>
    <row r="562" spans="2:70" x14ac:dyDescent="0.35">
      <c r="B562" t="s">
        <v>301</v>
      </c>
      <c r="C562" s="17">
        <v>4.9231420264129598E-2</v>
      </c>
      <c r="D562" s="17">
        <v>5.7869636400148E-2</v>
      </c>
      <c r="E562" s="17">
        <v>4.01808355109615E-2</v>
      </c>
      <c r="F562" s="17"/>
      <c r="G562" s="17">
        <v>5.0513773454744497E-2</v>
      </c>
      <c r="H562" s="17">
        <v>3.8529555347492098E-2</v>
      </c>
      <c r="I562" s="17">
        <v>4.4658558659076503E-2</v>
      </c>
      <c r="J562" s="17">
        <v>5.1906836868427897E-2</v>
      </c>
      <c r="K562" s="17">
        <v>5.41228221513705E-2</v>
      </c>
      <c r="L562" s="17">
        <v>5.53531315625575E-2</v>
      </c>
      <c r="M562" s="17"/>
      <c r="N562" s="17">
        <v>2.7331940994819101E-2</v>
      </c>
      <c r="O562" s="17">
        <v>4.3253266872426997E-2</v>
      </c>
      <c r="P562" s="17">
        <v>5.68188234088449E-2</v>
      </c>
      <c r="Q562" s="17">
        <v>7.2101953514528597E-2</v>
      </c>
      <c r="R562" s="17"/>
      <c r="S562" s="17">
        <v>3.7008019743551702E-2</v>
      </c>
      <c r="T562" s="17">
        <v>4.7287652390683603E-2</v>
      </c>
      <c r="U562" s="17">
        <v>5.4844612632810798E-2</v>
      </c>
      <c r="V562" s="17">
        <v>5.4497237479888098E-2</v>
      </c>
      <c r="W562" s="17">
        <v>5.6053752902463699E-2</v>
      </c>
      <c r="X562" s="17">
        <v>6.4571940042222498E-2</v>
      </c>
      <c r="Y562" s="17">
        <v>5.6419463222055599E-2</v>
      </c>
      <c r="Z562" s="17">
        <v>5.4395687532759099E-2</v>
      </c>
      <c r="AA562" s="17">
        <v>4.9524667317457298E-2</v>
      </c>
      <c r="AB562" s="17">
        <v>5.8836434236189603E-2</v>
      </c>
      <c r="AC562" s="17">
        <v>1.54929342181771E-2</v>
      </c>
      <c r="AD562" s="17">
        <v>2.2371559859765602E-2</v>
      </c>
      <c r="AE562" s="17"/>
      <c r="AF562" s="17">
        <v>6.1420317926043903E-2</v>
      </c>
      <c r="AG562" s="17">
        <v>3.8224705992724803E-2</v>
      </c>
      <c r="AH562" s="17">
        <v>6.0627288951723597E-2</v>
      </c>
      <c r="AI562" s="17"/>
      <c r="AJ562" s="17">
        <v>5.1296941730960097E-2</v>
      </c>
      <c r="AK562" s="17">
        <v>4.7233788599351297E-2</v>
      </c>
      <c r="AL562" s="17">
        <v>5.5035781217723498E-2</v>
      </c>
      <c r="AM562" s="17">
        <v>8.0338527052836006E-2</v>
      </c>
      <c r="AN562" s="17">
        <v>6.4008914017789201E-2</v>
      </c>
      <c r="AO562" s="17"/>
      <c r="AP562" s="17">
        <v>4.2144728555693498E-2</v>
      </c>
      <c r="AQ562" s="17">
        <v>3.8718880540453603E-2</v>
      </c>
      <c r="AR562" s="17">
        <v>4.9276815638598502E-2</v>
      </c>
      <c r="AS562" s="17"/>
      <c r="AT562" s="17">
        <v>5.1654184092864E-2</v>
      </c>
      <c r="AU562" s="17">
        <v>5.5630213872053101E-2</v>
      </c>
      <c r="AV562" s="17">
        <v>5.4329820233063E-2</v>
      </c>
      <c r="AW562" s="17">
        <v>2.1004681516452201E-2</v>
      </c>
      <c r="AX562" s="17">
        <v>2.9681745261130699E-2</v>
      </c>
      <c r="AY562" s="17"/>
      <c r="AZ562" s="17">
        <v>2.6152030040453401E-2</v>
      </c>
      <c r="BA562" s="17">
        <v>7.8899027038365294E-2</v>
      </c>
      <c r="BB562" s="17">
        <v>7.2281845312993503E-2</v>
      </c>
      <c r="BC562" s="17">
        <v>0.106870219954945</v>
      </c>
      <c r="BD562" s="17">
        <v>6.8786415535972506E-2</v>
      </c>
      <c r="BE562" s="17">
        <v>5.4833761207456401E-2</v>
      </c>
      <c r="BF562" s="17">
        <v>4.1204149066914102E-2</v>
      </c>
      <c r="BG562" s="17">
        <v>3.74604404802861E-2</v>
      </c>
      <c r="BH562" s="17">
        <v>5.2696084718383399E-2</v>
      </c>
      <c r="BI562" s="17">
        <v>2.5321406098073901E-2</v>
      </c>
      <c r="BJ562" s="17">
        <v>2.94864683382043E-2</v>
      </c>
      <c r="BK562" s="17">
        <v>2.7849409921775599E-2</v>
      </c>
      <c r="BL562" s="17">
        <v>2.1710826739584601E-2</v>
      </c>
      <c r="BM562" s="17">
        <v>1.8629474144950899E-2</v>
      </c>
      <c r="BN562" s="17">
        <v>3.1407027852628902E-2</v>
      </c>
      <c r="BO562" s="17">
        <v>1.7606151960087701E-2</v>
      </c>
      <c r="BP562" s="17"/>
      <c r="BQ562" s="17">
        <v>3.7713945444712203E-2</v>
      </c>
      <c r="BR562" s="17">
        <v>5.5655627510382298E-2</v>
      </c>
    </row>
    <row r="563" spans="2:70" x14ac:dyDescent="0.35">
      <c r="B563" t="s">
        <v>302</v>
      </c>
      <c r="C563" s="17">
        <v>5.1131192309670302E-2</v>
      </c>
      <c r="D563" s="17">
        <v>5.5976249786255101E-2</v>
      </c>
      <c r="E563" s="17">
        <v>4.5210005193012701E-2</v>
      </c>
      <c r="F563" s="17"/>
      <c r="G563" s="17">
        <v>2.2100164338243401E-2</v>
      </c>
      <c r="H563" s="17">
        <v>3.79899633287362E-2</v>
      </c>
      <c r="I563" s="17">
        <v>3.0821270503881799E-2</v>
      </c>
      <c r="J563" s="17">
        <v>6.5162512697352099E-2</v>
      </c>
      <c r="K563" s="17">
        <v>7.8820411525951206E-2</v>
      </c>
      <c r="L563" s="17">
        <v>6.7713149237660697E-2</v>
      </c>
      <c r="M563" s="17"/>
      <c r="N563" s="17">
        <v>3.4809197191349402E-2</v>
      </c>
      <c r="O563" s="17">
        <v>4.4904008374661498E-2</v>
      </c>
      <c r="P563" s="17">
        <v>4.7316761888911402E-2</v>
      </c>
      <c r="Q563" s="17">
        <v>7.8269986032416805E-2</v>
      </c>
      <c r="R563" s="17"/>
      <c r="S563" s="17">
        <v>3.4858738712488402E-2</v>
      </c>
      <c r="T563" s="17">
        <v>5.1829637789743997E-2</v>
      </c>
      <c r="U563" s="17">
        <v>3.5993851302560699E-2</v>
      </c>
      <c r="V563" s="17">
        <v>6.3159048728372899E-2</v>
      </c>
      <c r="W563" s="17">
        <v>4.6808345351099699E-2</v>
      </c>
      <c r="X563" s="17">
        <v>5.7287579701375602E-2</v>
      </c>
      <c r="Y563" s="17">
        <v>4.5953508706278297E-2</v>
      </c>
      <c r="Z563" s="17">
        <v>6.7195601097608706E-2</v>
      </c>
      <c r="AA563" s="17">
        <v>6.0503893481029199E-2</v>
      </c>
      <c r="AB563" s="17">
        <v>5.4166055211063602E-2</v>
      </c>
      <c r="AC563" s="17">
        <v>5.9498673247479698E-2</v>
      </c>
      <c r="AD563" s="17">
        <v>5.5049699945039401E-2</v>
      </c>
      <c r="AE563" s="17"/>
      <c r="AF563" s="17">
        <v>6.5350664836455893E-2</v>
      </c>
      <c r="AG563" s="17">
        <v>4.1940353357856897E-2</v>
      </c>
      <c r="AH563" s="17">
        <v>5.9880592921565501E-2</v>
      </c>
      <c r="AI563" s="17"/>
      <c r="AJ563" s="17">
        <v>5.2659705079364502E-2</v>
      </c>
      <c r="AK563" s="17">
        <v>3.9095883427415698E-2</v>
      </c>
      <c r="AL563" s="17">
        <v>6.6958131940712304E-2</v>
      </c>
      <c r="AM563" s="17">
        <v>0.120418443432593</v>
      </c>
      <c r="AN563" s="17">
        <v>6.8928674501486403E-2</v>
      </c>
      <c r="AO563" s="17"/>
      <c r="AP563" s="17">
        <v>4.1384753995823503E-2</v>
      </c>
      <c r="AQ563" s="17">
        <v>3.5682655035947301E-2</v>
      </c>
      <c r="AR563" s="17">
        <v>5.9249980563097701E-2</v>
      </c>
      <c r="AS563" s="17"/>
      <c r="AT563" s="17">
        <v>7.8959925472731202E-2</v>
      </c>
      <c r="AU563" s="17">
        <v>4.2087860172097799E-2</v>
      </c>
      <c r="AV563" s="17">
        <v>4.0763701806312697E-2</v>
      </c>
      <c r="AW563" s="17">
        <v>2.40255907030586E-2</v>
      </c>
      <c r="AX563" s="17">
        <v>3.11148741230175E-2</v>
      </c>
      <c r="AY563" s="17"/>
      <c r="AZ563" s="17">
        <v>9.1125767589343196E-2</v>
      </c>
      <c r="BA563" s="17">
        <v>0.14032893282998399</v>
      </c>
      <c r="BB563" s="17">
        <v>6.9779183579663701E-2</v>
      </c>
      <c r="BC563" s="17">
        <v>7.9605439340220005E-2</v>
      </c>
      <c r="BD563" s="17">
        <v>5.3443417229184602E-2</v>
      </c>
      <c r="BE563" s="17">
        <v>6.7443362357494804E-2</v>
      </c>
      <c r="BF563" s="17">
        <v>4.9511915108633502E-2</v>
      </c>
      <c r="BG563" s="17">
        <v>4.7271547626263698E-2</v>
      </c>
      <c r="BH563" s="17">
        <v>2.9021911660664201E-2</v>
      </c>
      <c r="BI563" s="17">
        <v>4.46857399484605E-2</v>
      </c>
      <c r="BJ563" s="17">
        <v>2.1510258982445098E-2</v>
      </c>
      <c r="BK563" s="17">
        <v>2.6985290973773401E-2</v>
      </c>
      <c r="BL563" s="17">
        <v>5.8519532889324301E-3</v>
      </c>
      <c r="BM563" s="17">
        <v>0</v>
      </c>
      <c r="BN563" s="17">
        <v>0</v>
      </c>
      <c r="BO563" s="17">
        <v>1.3599865208931E-2</v>
      </c>
      <c r="BP563" s="17"/>
      <c r="BQ563" s="17">
        <v>3.2095124225229602E-2</v>
      </c>
      <c r="BR563" s="17">
        <v>6.0075822377011603E-2</v>
      </c>
    </row>
    <row r="564" spans="2:70" x14ac:dyDescent="0.35">
      <c r="B564" t="s">
        <v>129</v>
      </c>
      <c r="C564" s="17">
        <v>2.8918032431713698E-3</v>
      </c>
      <c r="D564" s="17">
        <v>1.28980377067806E-3</v>
      </c>
      <c r="E564" s="17">
        <v>4.47372563137811E-3</v>
      </c>
      <c r="F564" s="17"/>
      <c r="G564" s="17">
        <v>5.7492758143617298E-3</v>
      </c>
      <c r="H564" s="17">
        <v>4.1293340659288901E-3</v>
      </c>
      <c r="I564" s="17">
        <v>1.2686500772678001E-3</v>
      </c>
      <c r="J564" s="17">
        <v>2.44722076838931E-3</v>
      </c>
      <c r="K564" s="17">
        <v>3.7307061215548199E-3</v>
      </c>
      <c r="L564" s="17">
        <v>1.1106137363072401E-3</v>
      </c>
      <c r="M564" s="17"/>
      <c r="N564" s="17">
        <v>2.3576584021384201E-3</v>
      </c>
      <c r="O564" s="17">
        <v>8.2220557131777402E-4</v>
      </c>
      <c r="P564" s="17">
        <v>2.4627760047097901E-3</v>
      </c>
      <c r="Q564" s="17">
        <v>6.0341290645502697E-3</v>
      </c>
      <c r="R564" s="17"/>
      <c r="S564" s="17">
        <v>1.9881706232787399E-3</v>
      </c>
      <c r="T564" s="17">
        <v>3.1496530099429602E-3</v>
      </c>
      <c r="U564" s="17">
        <v>3.0044627991617401E-3</v>
      </c>
      <c r="V564" s="17">
        <v>0</v>
      </c>
      <c r="W564" s="17">
        <v>3.0933050718752902E-3</v>
      </c>
      <c r="X564" s="17">
        <v>7.6771373706007798E-3</v>
      </c>
      <c r="Y564" s="17">
        <v>3.5260025540463698E-3</v>
      </c>
      <c r="Z564" s="17">
        <v>0</v>
      </c>
      <c r="AA564" s="17">
        <v>2.06920283011506E-3</v>
      </c>
      <c r="AB564" s="17">
        <v>0</v>
      </c>
      <c r="AC564" s="17">
        <v>4.8040518540375197E-3</v>
      </c>
      <c r="AD564" s="17">
        <v>1.02099004870358E-2</v>
      </c>
      <c r="AE564" s="17"/>
      <c r="AF564" s="17">
        <v>3.3111597714458002E-3</v>
      </c>
      <c r="AG564" s="17">
        <v>2.2842513132239201E-3</v>
      </c>
      <c r="AH564" s="17">
        <v>3.3145701138688499E-3</v>
      </c>
      <c r="AI564" s="17"/>
      <c r="AJ564" s="17">
        <v>2.6683953931759502E-3</v>
      </c>
      <c r="AK564" s="17">
        <v>1.99661003780304E-3</v>
      </c>
      <c r="AL564" s="17">
        <v>2.4721929361984302E-3</v>
      </c>
      <c r="AM564" s="17">
        <v>0</v>
      </c>
      <c r="AN564" s="17">
        <v>5.4421610693045804E-3</v>
      </c>
      <c r="AO564" s="17"/>
      <c r="AP564" s="17">
        <v>4.3564896572619704E-3</v>
      </c>
      <c r="AQ564" s="17">
        <v>6.7173488953058797E-4</v>
      </c>
      <c r="AR564" s="17">
        <v>1.08471319689938E-2</v>
      </c>
      <c r="AS564" s="17"/>
      <c r="AT564" s="17">
        <v>2.1836288253126702E-3</v>
      </c>
      <c r="AU564" s="17">
        <v>5.0529195877805303E-3</v>
      </c>
      <c r="AV564" s="17">
        <v>0</v>
      </c>
      <c r="AW564" s="17">
        <v>2.1036569931109101E-3</v>
      </c>
      <c r="AX564" s="17">
        <v>2.8559342861021499E-2</v>
      </c>
      <c r="AY564" s="17"/>
      <c r="AZ564" s="17">
        <v>3.71241742967863E-2</v>
      </c>
      <c r="BA564" s="17">
        <v>5.1778957399644396E-3</v>
      </c>
      <c r="BB564" s="17">
        <v>7.6495957756588196E-3</v>
      </c>
      <c r="BC564" s="17">
        <v>3.3261986139972001E-3</v>
      </c>
      <c r="BD564" s="17">
        <v>2.0845694296139799E-3</v>
      </c>
      <c r="BE564" s="17">
        <v>1.9298543201486499E-3</v>
      </c>
      <c r="BF564" s="17">
        <v>2.83326311158973E-3</v>
      </c>
      <c r="BG564" s="17">
        <v>0</v>
      </c>
      <c r="BH564" s="17">
        <v>0</v>
      </c>
      <c r="BI564" s="17">
        <v>4.21330983753458E-3</v>
      </c>
      <c r="BJ564" s="17">
        <v>3.1889588153264799E-3</v>
      </c>
      <c r="BK564" s="17">
        <v>0</v>
      </c>
      <c r="BL564" s="17">
        <v>0</v>
      </c>
      <c r="BM564" s="17">
        <v>0</v>
      </c>
      <c r="BN564" s="17">
        <v>0</v>
      </c>
      <c r="BO564" s="17">
        <v>0</v>
      </c>
      <c r="BP564" s="17"/>
      <c r="BQ564" s="17">
        <v>7.5508299115595399E-4</v>
      </c>
      <c r="BR564" s="17">
        <v>3.1971560930818999E-3</v>
      </c>
    </row>
    <row r="565" spans="2:70" x14ac:dyDescent="0.35">
      <c r="B565" t="s">
        <v>303</v>
      </c>
      <c r="C565" s="17">
        <v>0.76519214800819402</v>
      </c>
      <c r="D565" s="17">
        <v>0.73664298018715202</v>
      </c>
      <c r="E565" s="17">
        <v>0.79514982345304897</v>
      </c>
      <c r="F565" s="17"/>
      <c r="G565" s="17">
        <v>0.78809862170676004</v>
      </c>
      <c r="H565" s="17">
        <v>0.805416272421005</v>
      </c>
      <c r="I565" s="17">
        <v>0.81807552443384302</v>
      </c>
      <c r="J565" s="17">
        <v>0.73675937662841295</v>
      </c>
      <c r="K565" s="17">
        <v>0.70945763753646995</v>
      </c>
      <c r="L565" s="17">
        <v>0.73461372773202704</v>
      </c>
      <c r="M565" s="17"/>
      <c r="N565" s="17">
        <v>0.834639419608596</v>
      </c>
      <c r="O565" s="17">
        <v>0.77720075614196704</v>
      </c>
      <c r="P565" s="17">
        <v>0.77000518809686802</v>
      </c>
      <c r="Q565" s="17">
        <v>0.675235532595439</v>
      </c>
      <c r="R565" s="17"/>
      <c r="S565" s="17">
        <v>0.815108591946621</v>
      </c>
      <c r="T565" s="17">
        <v>0.757752524900007</v>
      </c>
      <c r="U565" s="17">
        <v>0.76351739126664098</v>
      </c>
      <c r="V565" s="17">
        <v>0.74852234776184601</v>
      </c>
      <c r="W565" s="17">
        <v>0.74411845877901395</v>
      </c>
      <c r="X565" s="17">
        <v>0.757105113174387</v>
      </c>
      <c r="Y565" s="17">
        <v>0.745693368660302</v>
      </c>
      <c r="Z565" s="17">
        <v>0.76713926803720001</v>
      </c>
      <c r="AA565" s="17">
        <v>0.76974067947227098</v>
      </c>
      <c r="AB565" s="17">
        <v>0.73804316175135798</v>
      </c>
      <c r="AC565" s="17">
        <v>0.79949024067572605</v>
      </c>
      <c r="AD565" s="17">
        <v>0.74917277971539398</v>
      </c>
      <c r="AE565" s="17"/>
      <c r="AF565" s="17">
        <v>0.73800296287044598</v>
      </c>
      <c r="AG565" s="17">
        <v>0.79595905427716396</v>
      </c>
      <c r="AH565" s="17">
        <v>0.71314191704534602</v>
      </c>
      <c r="AI565" s="17"/>
      <c r="AJ565" s="17">
        <v>0.77738897275925001</v>
      </c>
      <c r="AK565" s="17">
        <v>0.78037704156687104</v>
      </c>
      <c r="AL565" s="17">
        <v>0.75306968406333996</v>
      </c>
      <c r="AM565" s="17">
        <v>0.65204262476456898</v>
      </c>
      <c r="AN565" s="17">
        <v>0.70941557688664203</v>
      </c>
      <c r="AO565" s="17"/>
      <c r="AP565" s="17">
        <v>0.79766112571787295</v>
      </c>
      <c r="AQ565" s="17">
        <v>0.79809358055527102</v>
      </c>
      <c r="AR565" s="17">
        <v>0.74058701925857795</v>
      </c>
      <c r="AS565" s="17"/>
      <c r="AT565" s="17">
        <v>0.711880820462228</v>
      </c>
      <c r="AU565" s="17">
        <v>0.75173160107143999</v>
      </c>
      <c r="AV565" s="17">
        <v>0.80317110924773605</v>
      </c>
      <c r="AW565" s="17">
        <v>0.82685407905472197</v>
      </c>
      <c r="AX565" s="17">
        <v>0.75989395163083595</v>
      </c>
      <c r="AY565" s="17"/>
      <c r="AZ565" s="17">
        <v>0.58988931646152598</v>
      </c>
      <c r="BA565" s="17">
        <v>0.60840708142114697</v>
      </c>
      <c r="BB565" s="17">
        <v>0.67887367229429596</v>
      </c>
      <c r="BC565" s="17">
        <v>0.64759682152237097</v>
      </c>
      <c r="BD565" s="17">
        <v>0.69093555228074199</v>
      </c>
      <c r="BE565" s="17">
        <v>0.72512559955896505</v>
      </c>
      <c r="BF565" s="17">
        <v>0.78705028198496096</v>
      </c>
      <c r="BG565" s="17">
        <v>0.82560403791838599</v>
      </c>
      <c r="BH565" s="17">
        <v>0.79852735962556098</v>
      </c>
      <c r="BI565" s="17">
        <v>0.83069839940170798</v>
      </c>
      <c r="BJ565" s="17">
        <v>0.84651496923429903</v>
      </c>
      <c r="BK565" s="17">
        <v>0.86552335012668002</v>
      </c>
      <c r="BL565" s="17">
        <v>0.868238087793755</v>
      </c>
      <c r="BM565" s="17">
        <v>0.88115472838799402</v>
      </c>
      <c r="BN565" s="17">
        <v>0.86678690583115303</v>
      </c>
      <c r="BO565" s="17">
        <v>0.86843877717947204</v>
      </c>
      <c r="BP565" s="17"/>
      <c r="BQ565" s="17">
        <v>0.82854282655608802</v>
      </c>
      <c r="BR565" s="17">
        <v>0.73751426448019197</v>
      </c>
    </row>
    <row r="566" spans="2:70" x14ac:dyDescent="0.35">
      <c r="B566" t="s">
        <v>304</v>
      </c>
      <c r="C566" s="17">
        <v>0.1003626125738</v>
      </c>
      <c r="D566" s="17">
        <v>0.113845886186403</v>
      </c>
      <c r="E566" s="17">
        <v>8.5390840703974194E-2</v>
      </c>
      <c r="F566" s="17"/>
      <c r="G566" s="17">
        <v>7.2613937792987998E-2</v>
      </c>
      <c r="H566" s="17">
        <v>7.6519518676228304E-2</v>
      </c>
      <c r="I566" s="17">
        <v>7.5479829162958298E-2</v>
      </c>
      <c r="J566" s="17">
        <v>0.11706934956578</v>
      </c>
      <c r="K566" s="17">
        <v>0.132943233677322</v>
      </c>
      <c r="L566" s="17">
        <v>0.123066280800218</v>
      </c>
      <c r="M566" s="17"/>
      <c r="N566" s="17">
        <v>6.2141138186168503E-2</v>
      </c>
      <c r="O566" s="17">
        <v>8.8157275247088496E-2</v>
      </c>
      <c r="P566" s="17">
        <v>0.104135585297756</v>
      </c>
      <c r="Q566" s="17">
        <v>0.150371939546945</v>
      </c>
      <c r="R566" s="17"/>
      <c r="S566" s="17">
        <v>7.1866758456040097E-2</v>
      </c>
      <c r="T566" s="17">
        <v>9.91172901804276E-2</v>
      </c>
      <c r="U566" s="17">
        <v>9.0838463935371594E-2</v>
      </c>
      <c r="V566" s="17">
        <v>0.117656286208261</v>
      </c>
      <c r="W566" s="17">
        <v>0.102862098253563</v>
      </c>
      <c r="X566" s="17">
        <v>0.121859519743598</v>
      </c>
      <c r="Y566" s="17">
        <v>0.102372971928334</v>
      </c>
      <c r="Z566" s="17">
        <v>0.121591288630368</v>
      </c>
      <c r="AA566" s="17">
        <v>0.110028560798487</v>
      </c>
      <c r="AB566" s="17">
        <v>0.113002489447253</v>
      </c>
      <c r="AC566" s="17">
        <v>7.4991607465656807E-2</v>
      </c>
      <c r="AD566" s="17">
        <v>7.7421259804805007E-2</v>
      </c>
      <c r="AE566" s="17"/>
      <c r="AF566" s="17">
        <v>0.12677098276250001</v>
      </c>
      <c r="AG566" s="17">
        <v>8.0165059350581699E-2</v>
      </c>
      <c r="AH566" s="17">
        <v>0.12050788187328899</v>
      </c>
      <c r="AI566" s="17"/>
      <c r="AJ566" s="17">
        <v>0.103956646810325</v>
      </c>
      <c r="AK566" s="17">
        <v>8.6329672026767001E-2</v>
      </c>
      <c r="AL566" s="17">
        <v>0.121993913158436</v>
      </c>
      <c r="AM566" s="17">
        <v>0.20075697048542901</v>
      </c>
      <c r="AN566" s="17">
        <v>0.13293758851927601</v>
      </c>
      <c r="AO566" s="17"/>
      <c r="AP566" s="17">
        <v>8.3529482551517098E-2</v>
      </c>
      <c r="AQ566" s="17">
        <v>7.4401535576401001E-2</v>
      </c>
      <c r="AR566" s="17">
        <v>0.108526796201696</v>
      </c>
      <c r="AS566" s="17"/>
      <c r="AT566" s="17">
        <v>0.13061410956559499</v>
      </c>
      <c r="AU566" s="17">
        <v>9.7718074044150796E-2</v>
      </c>
      <c r="AV566" s="17">
        <v>9.5093522039375794E-2</v>
      </c>
      <c r="AW566" s="17">
        <v>4.5030272219510802E-2</v>
      </c>
      <c r="AX566" s="17">
        <v>6.0796619384148202E-2</v>
      </c>
      <c r="AY566" s="17"/>
      <c r="AZ566" s="17">
        <v>0.117277797629797</v>
      </c>
      <c r="BA566" s="17">
        <v>0.219227959868349</v>
      </c>
      <c r="BB566" s="17">
        <v>0.14206102889265701</v>
      </c>
      <c r="BC566" s="17">
        <v>0.18647565929516499</v>
      </c>
      <c r="BD566" s="17">
        <v>0.122229832765157</v>
      </c>
      <c r="BE566" s="17">
        <v>0.122277123564951</v>
      </c>
      <c r="BF566" s="17">
        <v>9.0716064175547506E-2</v>
      </c>
      <c r="BG566" s="17">
        <v>8.4731988106549805E-2</v>
      </c>
      <c r="BH566" s="17">
        <v>8.17179963790476E-2</v>
      </c>
      <c r="BI566" s="17">
        <v>7.0007146046534394E-2</v>
      </c>
      <c r="BJ566" s="17">
        <v>5.0996727320649297E-2</v>
      </c>
      <c r="BK566" s="17">
        <v>5.4834700895548899E-2</v>
      </c>
      <c r="BL566" s="17">
        <v>2.75627800285171E-2</v>
      </c>
      <c r="BM566" s="17">
        <v>1.8629474144950899E-2</v>
      </c>
      <c r="BN566" s="17">
        <v>3.1407027852628902E-2</v>
      </c>
      <c r="BO566" s="17">
        <v>3.1206017169018701E-2</v>
      </c>
      <c r="BP566" s="17"/>
      <c r="BQ566" s="17">
        <v>6.9809069669941798E-2</v>
      </c>
      <c r="BR566" s="17">
        <v>0.11573144988739401</v>
      </c>
    </row>
    <row r="567" spans="2:70" x14ac:dyDescent="0.35">
      <c r="B567" t="s">
        <v>143</v>
      </c>
      <c r="C567" s="17">
        <v>0.66482953543439405</v>
      </c>
      <c r="D567" s="17">
        <v>0.62279709400074901</v>
      </c>
      <c r="E567" s="17">
        <v>0.70975898274907501</v>
      </c>
      <c r="F567" s="17"/>
      <c r="G567" s="17">
        <v>0.71548468391377196</v>
      </c>
      <c r="H567" s="17">
        <v>0.72889675374477603</v>
      </c>
      <c r="I567" s="17">
        <v>0.74259569527088498</v>
      </c>
      <c r="J567" s="17">
        <v>0.61969002706263299</v>
      </c>
      <c r="K567" s="17">
        <v>0.57651440385914798</v>
      </c>
      <c r="L567" s="17">
        <v>0.61154744693180896</v>
      </c>
      <c r="M567" s="17"/>
      <c r="N567" s="17">
        <v>0.77249828142242805</v>
      </c>
      <c r="O567" s="17">
        <v>0.68904348089487899</v>
      </c>
      <c r="P567" s="17">
        <v>0.665869602799112</v>
      </c>
      <c r="Q567" s="17">
        <v>0.52486359304849395</v>
      </c>
      <c r="R567" s="17"/>
      <c r="S567" s="17">
        <v>0.74324183349058104</v>
      </c>
      <c r="T567" s="17">
        <v>0.65863523471957997</v>
      </c>
      <c r="U567" s="17">
        <v>0.67267892733126999</v>
      </c>
      <c r="V567" s="17">
        <v>0.63086606155358504</v>
      </c>
      <c r="W567" s="17">
        <v>0.64125636052544999</v>
      </c>
      <c r="X567" s="17">
        <v>0.63524559343078901</v>
      </c>
      <c r="Y567" s="17">
        <v>0.64332039673196895</v>
      </c>
      <c r="Z567" s="17">
        <v>0.64554797940683195</v>
      </c>
      <c r="AA567" s="17">
        <v>0.65971211867378499</v>
      </c>
      <c r="AB567" s="17">
        <v>0.62504067230410498</v>
      </c>
      <c r="AC567" s="17">
        <v>0.72449863321006902</v>
      </c>
      <c r="AD567" s="17">
        <v>0.67175151991058901</v>
      </c>
      <c r="AE567" s="17"/>
      <c r="AF567" s="17">
        <v>0.61123198010794599</v>
      </c>
      <c r="AG567" s="17">
        <v>0.71579399492658202</v>
      </c>
      <c r="AH567" s="17">
        <v>0.59263403517205704</v>
      </c>
      <c r="AI567" s="17"/>
      <c r="AJ567" s="17">
        <v>0.67343232594892599</v>
      </c>
      <c r="AK567" s="17">
        <v>0.69404736954010404</v>
      </c>
      <c r="AL567" s="17">
        <v>0.63107577090490397</v>
      </c>
      <c r="AM567" s="17">
        <v>0.45128565427914002</v>
      </c>
      <c r="AN567" s="17">
        <v>0.57647798836736597</v>
      </c>
      <c r="AO567" s="17"/>
      <c r="AP567" s="17">
        <v>0.71413164316635602</v>
      </c>
      <c r="AQ567" s="17">
        <v>0.72369204497886996</v>
      </c>
      <c r="AR567" s="17">
        <v>0.63206022305688203</v>
      </c>
      <c r="AS567" s="17"/>
      <c r="AT567" s="17">
        <v>0.58126671089663295</v>
      </c>
      <c r="AU567" s="17">
        <v>0.65401352702728899</v>
      </c>
      <c r="AV567" s="17">
        <v>0.70807758720836</v>
      </c>
      <c r="AW567" s="17">
        <v>0.78182380683521102</v>
      </c>
      <c r="AX567" s="17">
        <v>0.69909733224668802</v>
      </c>
      <c r="AY567" s="17"/>
      <c r="AZ567" s="17">
        <v>0.47261151883173003</v>
      </c>
      <c r="BA567" s="17">
        <v>0.38917912155279799</v>
      </c>
      <c r="BB567" s="17">
        <v>0.53681264340163903</v>
      </c>
      <c r="BC567" s="17">
        <v>0.46112116222720601</v>
      </c>
      <c r="BD567" s="17">
        <v>0.56870571951558502</v>
      </c>
      <c r="BE567" s="17">
        <v>0.60284847599401303</v>
      </c>
      <c r="BF567" s="17">
        <v>0.69633421780941396</v>
      </c>
      <c r="BG567" s="17">
        <v>0.74087204981183596</v>
      </c>
      <c r="BH567" s="17">
        <v>0.71680936324651401</v>
      </c>
      <c r="BI567" s="17">
        <v>0.76069125335517396</v>
      </c>
      <c r="BJ567" s="17">
        <v>0.79551824191364995</v>
      </c>
      <c r="BK567" s="17">
        <v>0.81068864923113104</v>
      </c>
      <c r="BL567" s="17">
        <v>0.84067530776523802</v>
      </c>
      <c r="BM567" s="17">
        <v>0.86252525424304305</v>
      </c>
      <c r="BN567" s="17">
        <v>0.83537987797852398</v>
      </c>
      <c r="BO567" s="17">
        <v>0.83723276001045299</v>
      </c>
      <c r="BP567" s="17"/>
      <c r="BQ567" s="17">
        <v>0.75873375688614597</v>
      </c>
      <c r="BR567" s="17">
        <v>0.62178281459279805</v>
      </c>
    </row>
    <row r="568" spans="2:70" x14ac:dyDescent="0.35">
      <c r="C568" s="17"/>
      <c r="D568" s="17"/>
      <c r="E568" s="17"/>
      <c r="F568" s="17"/>
      <c r="G568" s="17"/>
      <c r="H568" s="17"/>
      <c r="I568" s="17"/>
      <c r="J568" s="17"/>
      <c r="K568" s="17"/>
      <c r="L568" s="17"/>
      <c r="M568" s="17"/>
      <c r="N568" s="17"/>
      <c r="O568" s="17"/>
      <c r="P568" s="17"/>
      <c r="Q568" s="17"/>
      <c r="R568" s="17"/>
      <c r="S568" s="17"/>
      <c r="T568" s="17"/>
      <c r="U568" s="17"/>
      <c r="V568" s="17"/>
      <c r="W568" s="17"/>
      <c r="X568" s="17"/>
      <c r="Y568" s="17"/>
      <c r="Z568" s="17"/>
      <c r="AA568" s="17"/>
      <c r="AB568" s="17"/>
      <c r="AC568" s="17"/>
      <c r="AD568" s="17"/>
      <c r="AE568" s="17"/>
      <c r="AF568" s="17"/>
      <c r="AG568" s="17"/>
      <c r="AH568" s="17"/>
      <c r="AI568" s="17"/>
      <c r="AJ568" s="17"/>
      <c r="AK568" s="17"/>
      <c r="AL568" s="17"/>
      <c r="AM568" s="17"/>
      <c r="AN568" s="17"/>
      <c r="AO568" s="17"/>
      <c r="AP568" s="17"/>
      <c r="AQ568" s="17"/>
      <c r="AR568" s="17"/>
      <c r="AS568" s="17"/>
      <c r="AT568" s="17"/>
      <c r="AU568" s="17"/>
      <c r="AV568" s="17"/>
      <c r="AW568" s="17"/>
      <c r="AX568" s="17"/>
      <c r="AY568" s="17"/>
      <c r="AZ568" s="17"/>
      <c r="BA568" s="17"/>
      <c r="BB568" s="17"/>
      <c r="BC568" s="17"/>
      <c r="BD568" s="17"/>
      <c r="BE568" s="17"/>
      <c r="BF568" s="17"/>
      <c r="BG568" s="17"/>
      <c r="BH568" s="17"/>
      <c r="BI568" s="17"/>
      <c r="BJ568" s="17"/>
      <c r="BK568" s="17"/>
      <c r="BL568" s="17"/>
      <c r="BM568" s="17"/>
      <c r="BN568" s="17"/>
      <c r="BO568" s="17"/>
      <c r="BP568" s="17"/>
      <c r="BQ568" s="17"/>
      <c r="BR568" s="17"/>
    </row>
    <row r="569" spans="2:70" x14ac:dyDescent="0.35">
      <c r="B569" s="6" t="s">
        <v>313</v>
      </c>
      <c r="C569" s="17"/>
      <c r="D569" s="17"/>
      <c r="E569" s="17"/>
      <c r="F569" s="17"/>
      <c r="G569" s="17"/>
      <c r="H569" s="17"/>
      <c r="I569" s="17"/>
      <c r="J569" s="17"/>
      <c r="K569" s="17"/>
      <c r="L569" s="17"/>
      <c r="M569" s="17"/>
      <c r="N569" s="17"/>
      <c r="O569" s="17"/>
      <c r="P569" s="17"/>
      <c r="Q569" s="17"/>
      <c r="R569" s="17"/>
      <c r="S569" s="17"/>
      <c r="T569" s="17"/>
      <c r="U569" s="17"/>
      <c r="V569" s="17"/>
      <c r="W569" s="17"/>
      <c r="X569" s="17"/>
      <c r="Y569" s="17"/>
      <c r="Z569" s="17"/>
      <c r="AA569" s="17"/>
      <c r="AB569" s="17"/>
      <c r="AC569" s="17"/>
      <c r="AD569" s="17"/>
      <c r="AE569" s="17"/>
      <c r="AF569" s="17"/>
      <c r="AG569" s="17"/>
      <c r="AH569" s="17"/>
      <c r="AI569" s="17"/>
      <c r="AJ569" s="17"/>
      <c r="AK569" s="17"/>
      <c r="AL569" s="17"/>
      <c r="AM569" s="17"/>
      <c r="AN569" s="17"/>
      <c r="AO569" s="17"/>
      <c r="AP569" s="17"/>
      <c r="AQ569" s="17"/>
      <c r="AR569" s="17"/>
      <c r="AS569" s="17"/>
      <c r="AT569" s="17"/>
      <c r="AU569" s="17"/>
      <c r="AV569" s="17"/>
      <c r="AW569" s="17"/>
      <c r="AX569" s="17"/>
      <c r="AY569" s="17"/>
      <c r="AZ569" s="17"/>
      <c r="BA569" s="17"/>
      <c r="BB569" s="17"/>
      <c r="BC569" s="17"/>
      <c r="BD569" s="17"/>
      <c r="BE569" s="17"/>
      <c r="BF569" s="17"/>
      <c r="BG569" s="17"/>
      <c r="BH569" s="17"/>
      <c r="BI569" s="17"/>
      <c r="BJ569" s="17"/>
      <c r="BK569" s="17"/>
      <c r="BL569" s="17"/>
      <c r="BM569" s="17"/>
      <c r="BN569" s="17"/>
      <c r="BO569" s="17"/>
      <c r="BP569" s="17"/>
      <c r="BQ569" s="17"/>
      <c r="BR569" s="17"/>
    </row>
    <row r="570" spans="2:70" x14ac:dyDescent="0.35">
      <c r="B570" s="24" t="s">
        <v>97</v>
      </c>
      <c r="C570" s="17"/>
      <c r="D570" s="17"/>
      <c r="E570" s="17"/>
      <c r="F570" s="17"/>
      <c r="G570" s="17"/>
      <c r="H570" s="17"/>
      <c r="I570" s="17"/>
      <c r="J570" s="17"/>
      <c r="K570" s="17"/>
      <c r="L570" s="17"/>
      <c r="M570" s="17"/>
      <c r="N570" s="17"/>
      <c r="O570" s="17"/>
      <c r="P570" s="17"/>
      <c r="Q570" s="17"/>
      <c r="R570" s="17"/>
      <c r="S570" s="17"/>
      <c r="T570" s="17"/>
      <c r="U570" s="17"/>
      <c r="V570" s="17"/>
      <c r="W570" s="17"/>
      <c r="X570" s="17"/>
      <c r="Y570" s="17"/>
      <c r="Z570" s="17"/>
      <c r="AA570" s="17"/>
      <c r="AB570" s="17"/>
      <c r="AC570" s="17"/>
      <c r="AD570" s="17"/>
      <c r="AE570" s="17"/>
      <c r="AF570" s="17"/>
      <c r="AG570" s="17"/>
      <c r="AH570" s="17"/>
      <c r="AI570" s="17"/>
      <c r="AJ570" s="17"/>
      <c r="AK570" s="17"/>
      <c r="AL570" s="17"/>
      <c r="AM570" s="17"/>
      <c r="AN570" s="17"/>
      <c r="AO570" s="17"/>
      <c r="AP570" s="17"/>
      <c r="AQ570" s="17"/>
      <c r="AR570" s="17"/>
      <c r="AS570" s="17"/>
      <c r="AT570" s="17"/>
      <c r="AU570" s="17"/>
      <c r="AV570" s="17"/>
      <c r="AW570" s="17"/>
      <c r="AX570" s="17"/>
      <c r="AY570" s="17"/>
      <c r="AZ570" s="17"/>
      <c r="BA570" s="17"/>
      <c r="BB570" s="17"/>
      <c r="BC570" s="17"/>
      <c r="BD570" s="17"/>
      <c r="BE570" s="17"/>
      <c r="BF570" s="17"/>
      <c r="BG570" s="17"/>
      <c r="BH570" s="17"/>
      <c r="BI570" s="17"/>
      <c r="BJ570" s="17"/>
      <c r="BK570" s="17"/>
      <c r="BL570" s="17"/>
      <c r="BM570" s="17"/>
      <c r="BN570" s="17"/>
      <c r="BO570" s="17"/>
      <c r="BP570" s="17"/>
      <c r="BQ570" s="17"/>
      <c r="BR570" s="17"/>
    </row>
    <row r="571" spans="2:70" x14ac:dyDescent="0.35">
      <c r="B571" t="s">
        <v>298</v>
      </c>
      <c r="C571" s="17">
        <v>0.22113839401782701</v>
      </c>
      <c r="D571" s="17">
        <v>0.24595321064388501</v>
      </c>
      <c r="E571" s="17">
        <v>0.196550490195846</v>
      </c>
      <c r="F571" s="17"/>
      <c r="G571" s="17">
        <v>0.28140287449781098</v>
      </c>
      <c r="H571" s="17">
        <v>0.233173270888135</v>
      </c>
      <c r="I571" s="17">
        <v>0.210470461139705</v>
      </c>
      <c r="J571" s="17">
        <v>0.24818907360376399</v>
      </c>
      <c r="K571" s="17">
        <v>0.20177067622789999</v>
      </c>
      <c r="L571" s="17">
        <v>0.17080633920240601</v>
      </c>
      <c r="M571" s="17"/>
      <c r="N571" s="17">
        <v>0.21518216123799</v>
      </c>
      <c r="O571" s="17">
        <v>0.212009295308656</v>
      </c>
      <c r="P571" s="17">
        <v>0.262072982747726</v>
      </c>
      <c r="Q571" s="17">
        <v>0.199729749524334</v>
      </c>
      <c r="R571" s="17"/>
      <c r="S571" s="17">
        <v>0.196011687088226</v>
      </c>
      <c r="T571" s="17">
        <v>0.21476373259964701</v>
      </c>
      <c r="U571" s="17">
        <v>0.24950552063693099</v>
      </c>
      <c r="V571" s="17">
        <v>0.20984942700166201</v>
      </c>
      <c r="W571" s="17">
        <v>0.249646544656211</v>
      </c>
      <c r="X571" s="17">
        <v>0.222187318243043</v>
      </c>
      <c r="Y571" s="17">
        <v>0.27040125339050702</v>
      </c>
      <c r="Z571" s="17">
        <v>0.24020250057987799</v>
      </c>
      <c r="AA571" s="17">
        <v>0.218589411140689</v>
      </c>
      <c r="AB571" s="17">
        <v>0.179076948894349</v>
      </c>
      <c r="AC571" s="17">
        <v>0.249865627930624</v>
      </c>
      <c r="AD571" s="17">
        <v>0.18527669901190599</v>
      </c>
      <c r="AE571" s="17"/>
      <c r="AF571" s="17">
        <v>0.23267613465033499</v>
      </c>
      <c r="AG571" s="17">
        <v>0.22184342522651501</v>
      </c>
      <c r="AH571" s="17">
        <v>0.16784713386078101</v>
      </c>
      <c r="AI571" s="17"/>
      <c r="AJ571" s="17">
        <v>0.22200944910821599</v>
      </c>
      <c r="AK571" s="17">
        <v>0.24735504396813901</v>
      </c>
      <c r="AL571" s="17">
        <v>0.14671644191434099</v>
      </c>
      <c r="AM571" s="17">
        <v>0.39163115725686698</v>
      </c>
      <c r="AN571" s="17">
        <v>0.17518470474574199</v>
      </c>
      <c r="AO571" s="17"/>
      <c r="AP571" s="17">
        <v>0.22619089100546699</v>
      </c>
      <c r="AQ571" s="17">
        <v>0.24718541204740299</v>
      </c>
      <c r="AR571" s="17">
        <v>0.15150316321988</v>
      </c>
      <c r="AS571" s="17"/>
      <c r="AT571" s="17">
        <v>0.209127648499744</v>
      </c>
      <c r="AU571" s="17">
        <v>0.25070699895438597</v>
      </c>
      <c r="AV571" s="17">
        <v>0.21630065209104399</v>
      </c>
      <c r="AW571" s="17">
        <v>0.174250837415239</v>
      </c>
      <c r="AX571" s="17">
        <v>0.32393226630620597</v>
      </c>
      <c r="AY571" s="17"/>
      <c r="AZ571" s="17">
        <v>0.19679197012038699</v>
      </c>
      <c r="BA571" s="17">
        <v>0.17156748062433</v>
      </c>
      <c r="BB571" s="17">
        <v>0.18012063926437699</v>
      </c>
      <c r="BC571" s="17">
        <v>0.22563796755754501</v>
      </c>
      <c r="BD571" s="17">
        <v>0.21834504314400899</v>
      </c>
      <c r="BE571" s="17">
        <v>0.192075137631422</v>
      </c>
      <c r="BF571" s="17">
        <v>0.18538421087949999</v>
      </c>
      <c r="BG571" s="17">
        <v>0.24626058817715499</v>
      </c>
      <c r="BH571" s="17">
        <v>0.23781863510301701</v>
      </c>
      <c r="BI571" s="17">
        <v>0.23385514159260601</v>
      </c>
      <c r="BJ571" s="17">
        <v>0.26637306964663399</v>
      </c>
      <c r="BK571" s="17">
        <v>0.30049008785974801</v>
      </c>
      <c r="BL571" s="17">
        <v>0.26417004437987102</v>
      </c>
      <c r="BM571" s="17">
        <v>0.304880290183977</v>
      </c>
      <c r="BN571" s="17">
        <v>0.25096405522911802</v>
      </c>
      <c r="BO571" s="17">
        <v>0.213321158978834</v>
      </c>
      <c r="BP571" s="17"/>
      <c r="BQ571" s="17">
        <v>0.23405328412736101</v>
      </c>
      <c r="BR571" s="17">
        <v>0.218474752848379</v>
      </c>
    </row>
    <row r="572" spans="2:70" x14ac:dyDescent="0.35">
      <c r="B572" t="s">
        <v>299</v>
      </c>
      <c r="C572" s="17">
        <v>0.33823056585344702</v>
      </c>
      <c r="D572" s="17">
        <v>0.35067313483990598</v>
      </c>
      <c r="E572" s="17">
        <v>0.32728685566159599</v>
      </c>
      <c r="F572" s="17"/>
      <c r="G572" s="17">
        <v>0.30293190600044601</v>
      </c>
      <c r="H572" s="17">
        <v>0.39070161141201898</v>
      </c>
      <c r="I572" s="17">
        <v>0.41393249112790997</v>
      </c>
      <c r="J572" s="17">
        <v>0.33063608623531598</v>
      </c>
      <c r="K572" s="17">
        <v>0.30227369866501802</v>
      </c>
      <c r="L572" s="17">
        <v>0.28750584797010997</v>
      </c>
      <c r="M572" s="17"/>
      <c r="N572" s="17">
        <v>0.36727480491803199</v>
      </c>
      <c r="O572" s="17">
        <v>0.34470453363203302</v>
      </c>
      <c r="P572" s="17">
        <v>0.32844868644681802</v>
      </c>
      <c r="Q572" s="17">
        <v>0.30926563838357402</v>
      </c>
      <c r="R572" s="17"/>
      <c r="S572" s="17">
        <v>0.35106560179337198</v>
      </c>
      <c r="T572" s="17">
        <v>0.34784375288268199</v>
      </c>
      <c r="U572" s="17">
        <v>0.376546579060271</v>
      </c>
      <c r="V572" s="17">
        <v>0.31215662955579099</v>
      </c>
      <c r="W572" s="17">
        <v>0.311113157393065</v>
      </c>
      <c r="X572" s="17">
        <v>0.37424068173114999</v>
      </c>
      <c r="Y572" s="17">
        <v>0.32551714546751298</v>
      </c>
      <c r="Z572" s="17">
        <v>0.35745204962023802</v>
      </c>
      <c r="AA572" s="17">
        <v>0.34277871227933998</v>
      </c>
      <c r="AB572" s="17">
        <v>0.28251094577111602</v>
      </c>
      <c r="AC572" s="17">
        <v>0.32587136371980302</v>
      </c>
      <c r="AD572" s="17">
        <v>0.347410462518212</v>
      </c>
      <c r="AE572" s="17"/>
      <c r="AF572" s="17">
        <v>0.313077501597741</v>
      </c>
      <c r="AG572" s="17">
        <v>0.374648108818532</v>
      </c>
      <c r="AH572" s="17">
        <v>0.32465271458135903</v>
      </c>
      <c r="AI572" s="17"/>
      <c r="AJ572" s="17">
        <v>0.33942696918218201</v>
      </c>
      <c r="AK572" s="17">
        <v>0.36136514057117203</v>
      </c>
      <c r="AL572" s="17">
        <v>0.34113272688344898</v>
      </c>
      <c r="AM572" s="17">
        <v>0.23847837604932301</v>
      </c>
      <c r="AN572" s="17">
        <v>0.31472878799211002</v>
      </c>
      <c r="AO572" s="17"/>
      <c r="AP572" s="17">
        <v>0.34181499775857499</v>
      </c>
      <c r="AQ572" s="17">
        <v>0.35755905065143001</v>
      </c>
      <c r="AR572" s="17">
        <v>0.37176690683554098</v>
      </c>
      <c r="AS572" s="17"/>
      <c r="AT572" s="17">
        <v>0.33765303236345301</v>
      </c>
      <c r="AU572" s="17">
        <v>0.31759272664237698</v>
      </c>
      <c r="AV572" s="17">
        <v>0.34615047731283699</v>
      </c>
      <c r="AW572" s="17">
        <v>0.38873590414732601</v>
      </c>
      <c r="AX572" s="17">
        <v>0.278923661564491</v>
      </c>
      <c r="AY572" s="17"/>
      <c r="AZ572" s="17">
        <v>0.22389720359851301</v>
      </c>
      <c r="BA572" s="17">
        <v>0.27861937477847198</v>
      </c>
      <c r="BB572" s="17">
        <v>0.30407357449031303</v>
      </c>
      <c r="BC572" s="17">
        <v>0.27581100052829299</v>
      </c>
      <c r="BD572" s="17">
        <v>0.31149041866305899</v>
      </c>
      <c r="BE572" s="17">
        <v>0.324091455629957</v>
      </c>
      <c r="BF572" s="17">
        <v>0.35808087935038901</v>
      </c>
      <c r="BG572" s="17">
        <v>0.34844989652965103</v>
      </c>
      <c r="BH572" s="17">
        <v>0.396137282488223</v>
      </c>
      <c r="BI572" s="17">
        <v>0.34875542615098298</v>
      </c>
      <c r="BJ572" s="17">
        <v>0.36233067673955199</v>
      </c>
      <c r="BK572" s="17">
        <v>0.32721422709248998</v>
      </c>
      <c r="BL572" s="17">
        <v>0.35650933428588599</v>
      </c>
      <c r="BM572" s="17">
        <v>0.332931130102946</v>
      </c>
      <c r="BN572" s="17">
        <v>0.41873603327841302</v>
      </c>
      <c r="BO572" s="17">
        <v>0.46527019751639798</v>
      </c>
      <c r="BP572" s="17"/>
      <c r="BQ572" s="17">
        <v>0.350675854622443</v>
      </c>
      <c r="BR572" s="17">
        <v>0.33121227448010798</v>
      </c>
    </row>
    <row r="573" spans="2:70" x14ac:dyDescent="0.35">
      <c r="B573" t="s">
        <v>300</v>
      </c>
      <c r="C573" s="17">
        <v>0.17871334099430999</v>
      </c>
      <c r="D573" s="17">
        <v>0.17130054106140499</v>
      </c>
      <c r="E573" s="17">
        <v>0.186679318199274</v>
      </c>
      <c r="F573" s="17"/>
      <c r="G573" s="17">
        <v>0.156202460089508</v>
      </c>
      <c r="H573" s="17">
        <v>0.170061717743894</v>
      </c>
      <c r="I573" s="17">
        <v>0.16334883218993401</v>
      </c>
      <c r="J573" s="17">
        <v>0.17964373428175601</v>
      </c>
      <c r="K573" s="17">
        <v>0.19268624001215601</v>
      </c>
      <c r="L573" s="17">
        <v>0.20316506468940099</v>
      </c>
      <c r="M573" s="17"/>
      <c r="N573" s="17">
        <v>0.17423997146233799</v>
      </c>
      <c r="O573" s="17">
        <v>0.188538807078688</v>
      </c>
      <c r="P573" s="17">
        <v>0.16583649377898799</v>
      </c>
      <c r="Q573" s="17">
        <v>0.18699081980958099</v>
      </c>
      <c r="R573" s="17"/>
      <c r="S573" s="17">
        <v>0.18616571424388001</v>
      </c>
      <c r="T573" s="17">
        <v>0.15949337694552199</v>
      </c>
      <c r="U573" s="17">
        <v>0.15742856369865799</v>
      </c>
      <c r="V573" s="17">
        <v>0.19529436666088701</v>
      </c>
      <c r="W573" s="17">
        <v>0.15818498979758699</v>
      </c>
      <c r="X573" s="17">
        <v>0.16292964703743201</v>
      </c>
      <c r="Y573" s="17">
        <v>0.173579068653021</v>
      </c>
      <c r="Z573" s="17">
        <v>0.17300493829432401</v>
      </c>
      <c r="AA573" s="17">
        <v>0.18232324087393301</v>
      </c>
      <c r="AB573" s="17">
        <v>0.228381450992621</v>
      </c>
      <c r="AC573" s="17">
        <v>0.16160961558356901</v>
      </c>
      <c r="AD573" s="17">
        <v>0.217339470660181</v>
      </c>
      <c r="AE573" s="17"/>
      <c r="AF573" s="17">
        <v>0.19111588585536499</v>
      </c>
      <c r="AG573" s="17">
        <v>0.16164334817155801</v>
      </c>
      <c r="AH573" s="17">
        <v>0.20219334907749301</v>
      </c>
      <c r="AI573" s="17"/>
      <c r="AJ573" s="17">
        <v>0.18307660587848101</v>
      </c>
      <c r="AK573" s="17">
        <v>0.161345373783711</v>
      </c>
      <c r="AL573" s="17">
        <v>0.23740213603420399</v>
      </c>
      <c r="AM573" s="17">
        <v>0.149902409006855</v>
      </c>
      <c r="AN573" s="17">
        <v>0.18656872528436699</v>
      </c>
      <c r="AO573" s="17"/>
      <c r="AP573" s="17">
        <v>0.19390991117089801</v>
      </c>
      <c r="AQ573" s="17">
        <v>0.16708030308622501</v>
      </c>
      <c r="AR573" s="17">
        <v>0.19914352075445399</v>
      </c>
      <c r="AS573" s="17"/>
      <c r="AT573" s="17">
        <v>0.18311207405834901</v>
      </c>
      <c r="AU573" s="17">
        <v>0.16944162678003499</v>
      </c>
      <c r="AV573" s="17">
        <v>0.16604251181643001</v>
      </c>
      <c r="AW573" s="17">
        <v>0.213662640620637</v>
      </c>
      <c r="AX573" s="17">
        <v>0.19658775876761</v>
      </c>
      <c r="AY573" s="17"/>
      <c r="AZ573" s="17">
        <v>0.18024224622492999</v>
      </c>
      <c r="BA573" s="17">
        <v>0.22363210613698101</v>
      </c>
      <c r="BB573" s="17">
        <v>0.18340518051333701</v>
      </c>
      <c r="BC573" s="17">
        <v>0.15687309189422199</v>
      </c>
      <c r="BD573" s="17">
        <v>0.19873657925363</v>
      </c>
      <c r="BE573" s="17">
        <v>0.19777623032633301</v>
      </c>
      <c r="BF573" s="17">
        <v>0.202295674244136</v>
      </c>
      <c r="BG573" s="17">
        <v>0.168542056219251</v>
      </c>
      <c r="BH573" s="17">
        <v>0.14153674232760799</v>
      </c>
      <c r="BI573" s="17">
        <v>0.17985312344455001</v>
      </c>
      <c r="BJ573" s="17">
        <v>0.14586365857376701</v>
      </c>
      <c r="BK573" s="17">
        <v>0.18758776901521901</v>
      </c>
      <c r="BL573" s="17">
        <v>0.16847915787588599</v>
      </c>
      <c r="BM573" s="17">
        <v>0.169848280462322</v>
      </c>
      <c r="BN573" s="17">
        <v>0.14208917602169299</v>
      </c>
      <c r="BO573" s="17">
        <v>0.157626236476576</v>
      </c>
      <c r="BP573" s="17"/>
      <c r="BQ573" s="17">
        <v>0.208333911432943</v>
      </c>
      <c r="BR573" s="17">
        <v>0.16490296265662799</v>
      </c>
    </row>
    <row r="574" spans="2:70" x14ac:dyDescent="0.35">
      <c r="B574" t="s">
        <v>301</v>
      </c>
      <c r="C574" s="17">
        <v>0.119257505374673</v>
      </c>
      <c r="D574" s="17">
        <v>0.100776451179574</v>
      </c>
      <c r="E574" s="17">
        <v>0.13659364494756401</v>
      </c>
      <c r="F574" s="17"/>
      <c r="G574" s="17">
        <v>0.110208124194501</v>
      </c>
      <c r="H574" s="17">
        <v>0.109524439015353</v>
      </c>
      <c r="I574" s="17">
        <v>9.7622876610343495E-2</v>
      </c>
      <c r="J574" s="17">
        <v>0.109351110119435</v>
      </c>
      <c r="K574" s="17">
        <v>0.13855249637918299</v>
      </c>
      <c r="L574" s="17">
        <v>0.14604516432714501</v>
      </c>
      <c r="M574" s="17"/>
      <c r="N574" s="17">
        <v>0.12135710560440099</v>
      </c>
      <c r="O574" s="17">
        <v>0.11948139988913201</v>
      </c>
      <c r="P574" s="17">
        <v>0.12260832662793</v>
      </c>
      <c r="Q574" s="17">
        <v>0.113388431881879</v>
      </c>
      <c r="R574" s="17"/>
      <c r="S574" s="17">
        <v>0.13240892765005199</v>
      </c>
      <c r="T574" s="17">
        <v>0.129156684979434</v>
      </c>
      <c r="U574" s="17">
        <v>9.2045873731505204E-2</v>
      </c>
      <c r="V574" s="17">
        <v>0.124181980352745</v>
      </c>
      <c r="W574" s="17">
        <v>0.110414556971803</v>
      </c>
      <c r="X574" s="17">
        <v>0.10957150391972401</v>
      </c>
      <c r="Y574" s="17">
        <v>9.8384400143019496E-2</v>
      </c>
      <c r="Z574" s="17">
        <v>0.11267319220032999</v>
      </c>
      <c r="AA574" s="17">
        <v>0.12725050727026399</v>
      </c>
      <c r="AB574" s="17">
        <v>0.13751658164987701</v>
      </c>
      <c r="AC574" s="17">
        <v>0.12653531329545301</v>
      </c>
      <c r="AD574" s="17">
        <v>9.0560889610137807E-2</v>
      </c>
      <c r="AE574" s="17"/>
      <c r="AF574" s="17">
        <v>0.120296885838189</v>
      </c>
      <c r="AG574" s="17">
        <v>0.116442292368682</v>
      </c>
      <c r="AH574" s="17">
        <v>0.120184782028807</v>
      </c>
      <c r="AI574" s="17"/>
      <c r="AJ574" s="17">
        <v>0.122154168455788</v>
      </c>
      <c r="AK574" s="17">
        <v>0.10948489800066399</v>
      </c>
      <c r="AL574" s="17">
        <v>0.12677839765250801</v>
      </c>
      <c r="AM574" s="17">
        <v>0.14775734082221501</v>
      </c>
      <c r="AN574" s="17">
        <v>0.126271371536468</v>
      </c>
      <c r="AO574" s="17"/>
      <c r="AP574" s="17">
        <v>0.11329163521890399</v>
      </c>
      <c r="AQ574" s="17">
        <v>0.11309562828634399</v>
      </c>
      <c r="AR574" s="17">
        <v>0.13017425168420799</v>
      </c>
      <c r="AS574" s="17"/>
      <c r="AT574" s="17">
        <v>0.11266856850509201</v>
      </c>
      <c r="AU574" s="17">
        <v>0.123783389584509</v>
      </c>
      <c r="AV574" s="17">
        <v>0.13567596006333599</v>
      </c>
      <c r="AW574" s="17">
        <v>9.1739859340142199E-2</v>
      </c>
      <c r="AX574" s="17">
        <v>0.106222175070421</v>
      </c>
      <c r="AY574" s="17"/>
      <c r="AZ574" s="17">
        <v>0.118880326140534</v>
      </c>
      <c r="BA574" s="17">
        <v>0.112513525842832</v>
      </c>
      <c r="BB574" s="17">
        <v>0.15093921469944399</v>
      </c>
      <c r="BC574" s="17">
        <v>0.14516884845890399</v>
      </c>
      <c r="BD574" s="17">
        <v>0.101191884358188</v>
      </c>
      <c r="BE574" s="17">
        <v>0.117605320081482</v>
      </c>
      <c r="BF574" s="17">
        <v>0.137676034081574</v>
      </c>
      <c r="BG574" s="17">
        <v>0.132192120449761</v>
      </c>
      <c r="BH574" s="17">
        <v>0.100292046518082</v>
      </c>
      <c r="BI574" s="17">
        <v>0.103593331230945</v>
      </c>
      <c r="BJ574" s="17">
        <v>0.124158573371246</v>
      </c>
      <c r="BK574" s="17">
        <v>9.2936451869473399E-2</v>
      </c>
      <c r="BL574" s="17">
        <v>0.10116849857139899</v>
      </c>
      <c r="BM574" s="17">
        <v>0.1200175999937</v>
      </c>
      <c r="BN574" s="17">
        <v>0.127590123334762</v>
      </c>
      <c r="BO574" s="17">
        <v>6.9196553847432493E-2</v>
      </c>
      <c r="BP574" s="17"/>
      <c r="BQ574" s="17">
        <v>0.112209898907827</v>
      </c>
      <c r="BR574" s="17">
        <v>0.12069112063540099</v>
      </c>
    </row>
    <row r="575" spans="2:70" x14ac:dyDescent="0.35">
      <c r="B575" t="s">
        <v>302</v>
      </c>
      <c r="C575" s="17">
        <v>0.13657487403955401</v>
      </c>
      <c r="D575" s="17">
        <v>0.126225458597544</v>
      </c>
      <c r="E575" s="17">
        <v>0.14624497109659601</v>
      </c>
      <c r="F575" s="17"/>
      <c r="G575" s="17">
        <v>0.13852198468225399</v>
      </c>
      <c r="H575" s="17">
        <v>8.6501861640539898E-2</v>
      </c>
      <c r="I575" s="17">
        <v>0.104470081166864</v>
      </c>
      <c r="J575" s="17">
        <v>0.12953581564554201</v>
      </c>
      <c r="K575" s="17">
        <v>0.161384502479852</v>
      </c>
      <c r="L575" s="17">
        <v>0.19136697007462999</v>
      </c>
      <c r="M575" s="17"/>
      <c r="N575" s="17">
        <v>0.116544405805516</v>
      </c>
      <c r="O575" s="17">
        <v>0.126464105375896</v>
      </c>
      <c r="P575" s="17">
        <v>0.116102620968666</v>
      </c>
      <c r="Q575" s="17">
        <v>0.18552904663648701</v>
      </c>
      <c r="R575" s="17"/>
      <c r="S575" s="17">
        <v>0.128889428779457</v>
      </c>
      <c r="T575" s="17">
        <v>0.137489711710022</v>
      </c>
      <c r="U575" s="17">
        <v>0.121469000073473</v>
      </c>
      <c r="V575" s="17">
        <v>0.15588625178936799</v>
      </c>
      <c r="W575" s="17">
        <v>0.16754744610945899</v>
      </c>
      <c r="X575" s="17">
        <v>0.125796189004106</v>
      </c>
      <c r="Y575" s="17">
        <v>0.12991051183824301</v>
      </c>
      <c r="Z575" s="17">
        <v>0.109848973100258</v>
      </c>
      <c r="AA575" s="17">
        <v>0.12011542553494001</v>
      </c>
      <c r="AB575" s="17">
        <v>0.16903367228557001</v>
      </c>
      <c r="AC575" s="17">
        <v>0.13611807947055099</v>
      </c>
      <c r="AD575" s="17">
        <v>0.12786781122017701</v>
      </c>
      <c r="AE575" s="17"/>
      <c r="AF575" s="17">
        <v>0.138561217332028</v>
      </c>
      <c r="AG575" s="17">
        <v>0.120118922326327</v>
      </c>
      <c r="AH575" s="17">
        <v>0.176601471289731</v>
      </c>
      <c r="AI575" s="17"/>
      <c r="AJ575" s="17">
        <v>0.130773324483515</v>
      </c>
      <c r="AK575" s="17">
        <v>0.10988754861948299</v>
      </c>
      <c r="AL575" s="17">
        <v>0.14549810457930001</v>
      </c>
      <c r="AM575" s="17">
        <v>7.2230716864738906E-2</v>
      </c>
      <c r="AN575" s="17">
        <v>0.19186512943473599</v>
      </c>
      <c r="AO575" s="17"/>
      <c r="AP575" s="17">
        <v>0.12156366802594799</v>
      </c>
      <c r="AQ575" s="17">
        <v>0.10777803801529801</v>
      </c>
      <c r="AR575" s="17">
        <v>0.140215780538713</v>
      </c>
      <c r="AS575" s="17"/>
      <c r="AT575" s="17">
        <v>0.155688918857282</v>
      </c>
      <c r="AU575" s="17">
        <v>0.12845613757962501</v>
      </c>
      <c r="AV575" s="17">
        <v>0.13117096750344701</v>
      </c>
      <c r="AW575" s="17">
        <v>0.124065017242248</v>
      </c>
      <c r="AX575" s="17">
        <v>6.5774795430251304E-2</v>
      </c>
      <c r="AY575" s="17"/>
      <c r="AZ575" s="17">
        <v>0.25073373438234597</v>
      </c>
      <c r="BA575" s="17">
        <v>0.21366751261738501</v>
      </c>
      <c r="BB575" s="17">
        <v>0.165558691842627</v>
      </c>
      <c r="BC575" s="17">
        <v>0.193182892947038</v>
      </c>
      <c r="BD575" s="17">
        <v>0.16519280372814599</v>
      </c>
      <c r="BE575" s="17">
        <v>0.161744391971059</v>
      </c>
      <c r="BF575" s="17">
        <v>0.111579932691752</v>
      </c>
      <c r="BG575" s="17">
        <v>0.100513029896138</v>
      </c>
      <c r="BH575" s="17">
        <v>0.119996164593706</v>
      </c>
      <c r="BI575" s="17">
        <v>0.11938472816220901</v>
      </c>
      <c r="BJ575" s="17">
        <v>9.8085062853473598E-2</v>
      </c>
      <c r="BK575" s="17">
        <v>8.6919902720653905E-2</v>
      </c>
      <c r="BL575" s="17">
        <v>0.109672964886958</v>
      </c>
      <c r="BM575" s="17">
        <v>6.1114146750282802E-2</v>
      </c>
      <c r="BN575" s="17">
        <v>6.06206121360136E-2</v>
      </c>
      <c r="BO575" s="17">
        <v>9.4585853180759599E-2</v>
      </c>
      <c r="BP575" s="17"/>
      <c r="BQ575" s="17">
        <v>9.0945178712342201E-2</v>
      </c>
      <c r="BR575" s="17">
        <v>0.15836596448135201</v>
      </c>
    </row>
    <row r="576" spans="2:70" x14ac:dyDescent="0.35">
      <c r="B576" t="s">
        <v>129</v>
      </c>
      <c r="C576" s="17">
        <v>6.08531972018853E-3</v>
      </c>
      <c r="D576" s="17">
        <v>5.0712036776853599E-3</v>
      </c>
      <c r="E576" s="17">
        <v>6.6447198991231998E-3</v>
      </c>
      <c r="F576" s="17"/>
      <c r="G576" s="17">
        <v>1.0732650535480099E-2</v>
      </c>
      <c r="H576" s="17">
        <v>1.00370993000591E-2</v>
      </c>
      <c r="I576" s="17">
        <v>1.0155257765242801E-2</v>
      </c>
      <c r="J576" s="17">
        <v>2.6441801141872901E-3</v>
      </c>
      <c r="K576" s="17">
        <v>3.3323862358917199E-3</v>
      </c>
      <c r="L576" s="17">
        <v>1.1106137363072401E-3</v>
      </c>
      <c r="M576" s="17"/>
      <c r="N576" s="17">
        <v>5.4015509717230004E-3</v>
      </c>
      <c r="O576" s="17">
        <v>8.8018587155961996E-3</v>
      </c>
      <c r="P576" s="17">
        <v>4.9308894298704603E-3</v>
      </c>
      <c r="Q576" s="17">
        <v>5.0963137641450804E-3</v>
      </c>
      <c r="R576" s="17"/>
      <c r="S576" s="17">
        <v>5.4586404450126602E-3</v>
      </c>
      <c r="T576" s="17">
        <v>1.1252740882691899E-2</v>
      </c>
      <c r="U576" s="17">
        <v>3.0044627991617401E-3</v>
      </c>
      <c r="V576" s="17">
        <v>2.6313446395467102E-3</v>
      </c>
      <c r="W576" s="17">
        <v>3.0933050718752902E-3</v>
      </c>
      <c r="X576" s="17">
        <v>5.2746600645440598E-3</v>
      </c>
      <c r="Y576" s="17">
        <v>2.20762050769576E-3</v>
      </c>
      <c r="Z576" s="17">
        <v>6.8183462049727197E-3</v>
      </c>
      <c r="AA576" s="17">
        <v>8.9427029008337707E-3</v>
      </c>
      <c r="AB576" s="17">
        <v>3.4804004064666501E-3</v>
      </c>
      <c r="AC576" s="17">
        <v>0</v>
      </c>
      <c r="AD576" s="17">
        <v>3.1544666979387501E-2</v>
      </c>
      <c r="AE576" s="17"/>
      <c r="AF576" s="17">
        <v>4.2723747263412899E-3</v>
      </c>
      <c r="AG576" s="17">
        <v>5.3039030883861296E-3</v>
      </c>
      <c r="AH576" s="17">
        <v>8.5205491618288894E-3</v>
      </c>
      <c r="AI576" s="17"/>
      <c r="AJ576" s="17">
        <v>2.5594828918180101E-3</v>
      </c>
      <c r="AK576" s="17">
        <v>1.05619950568316E-2</v>
      </c>
      <c r="AL576" s="17">
        <v>2.4721929361984302E-3</v>
      </c>
      <c r="AM576" s="17">
        <v>0</v>
      </c>
      <c r="AN576" s="17">
        <v>5.3812810065773696E-3</v>
      </c>
      <c r="AO576" s="17"/>
      <c r="AP576" s="17">
        <v>3.22889682020879E-3</v>
      </c>
      <c r="AQ576" s="17">
        <v>7.3015679132997901E-3</v>
      </c>
      <c r="AR576" s="17">
        <v>7.1963769672045196E-3</v>
      </c>
      <c r="AS576" s="17"/>
      <c r="AT576" s="17">
        <v>1.7497577160798901E-3</v>
      </c>
      <c r="AU576" s="17">
        <v>1.0019120459067599E-2</v>
      </c>
      <c r="AV576" s="17">
        <v>4.6594312129066597E-3</v>
      </c>
      <c r="AW576" s="17">
        <v>7.5457412344087796E-3</v>
      </c>
      <c r="AX576" s="17">
        <v>2.8559342861021499E-2</v>
      </c>
      <c r="AY576" s="17"/>
      <c r="AZ576" s="17">
        <v>2.94545195332899E-2</v>
      </c>
      <c r="BA576" s="17">
        <v>0</v>
      </c>
      <c r="BB576" s="17">
        <v>1.5902699189901101E-2</v>
      </c>
      <c r="BC576" s="17">
        <v>3.3261986139972001E-3</v>
      </c>
      <c r="BD576" s="17">
        <v>5.0432708529675498E-3</v>
      </c>
      <c r="BE576" s="17">
        <v>6.7074643597462603E-3</v>
      </c>
      <c r="BF576" s="17">
        <v>4.9832687526492597E-3</v>
      </c>
      <c r="BG576" s="17">
        <v>4.0423087280430803E-3</v>
      </c>
      <c r="BH576" s="17">
        <v>4.2191289693639996E-3</v>
      </c>
      <c r="BI576" s="17">
        <v>1.4558249418707E-2</v>
      </c>
      <c r="BJ576" s="17">
        <v>3.1889588153264799E-3</v>
      </c>
      <c r="BK576" s="17">
        <v>4.8515614424156899E-3</v>
      </c>
      <c r="BL576" s="17">
        <v>0</v>
      </c>
      <c r="BM576" s="17">
        <v>1.1208552506771099E-2</v>
      </c>
      <c r="BN576" s="17">
        <v>0</v>
      </c>
      <c r="BO576" s="17">
        <v>0</v>
      </c>
      <c r="BP576" s="17"/>
      <c r="BQ576" s="17">
        <v>3.7818721970830798E-3</v>
      </c>
      <c r="BR576" s="17">
        <v>6.3529248981322398E-3</v>
      </c>
    </row>
    <row r="577" spans="2:70" x14ac:dyDescent="0.35">
      <c r="B577" t="s">
        <v>303</v>
      </c>
      <c r="C577" s="17">
        <v>0.559368959871274</v>
      </c>
      <c r="D577" s="17">
        <v>0.59662634548379101</v>
      </c>
      <c r="E577" s="17">
        <v>0.52383734585744202</v>
      </c>
      <c r="F577" s="17"/>
      <c r="G577" s="17">
        <v>0.58433478049825605</v>
      </c>
      <c r="H577" s="17">
        <v>0.62387488230015398</v>
      </c>
      <c r="I577" s="17">
        <v>0.624402952267615</v>
      </c>
      <c r="J577" s="17">
        <v>0.57882515983907901</v>
      </c>
      <c r="K577" s="17">
        <v>0.50404437489291698</v>
      </c>
      <c r="L577" s="17">
        <v>0.45831218717251698</v>
      </c>
      <c r="M577" s="17"/>
      <c r="N577" s="17">
        <v>0.58245696615602205</v>
      </c>
      <c r="O577" s="17">
        <v>0.55671382894068899</v>
      </c>
      <c r="P577" s="17">
        <v>0.59052166919454496</v>
      </c>
      <c r="Q577" s="17">
        <v>0.50899538790790799</v>
      </c>
      <c r="R577" s="17"/>
      <c r="S577" s="17">
        <v>0.54707728888159801</v>
      </c>
      <c r="T577" s="17">
        <v>0.56260748548232897</v>
      </c>
      <c r="U577" s="17">
        <v>0.62605209969720199</v>
      </c>
      <c r="V577" s="17">
        <v>0.52200605655745302</v>
      </c>
      <c r="W577" s="17">
        <v>0.56075970204927605</v>
      </c>
      <c r="X577" s="17">
        <v>0.59642799997419305</v>
      </c>
      <c r="Y577" s="17">
        <v>0.595918398858021</v>
      </c>
      <c r="Z577" s="17">
        <v>0.59765455020011604</v>
      </c>
      <c r="AA577" s="17">
        <v>0.56136812342002995</v>
      </c>
      <c r="AB577" s="17">
        <v>0.46158789466546502</v>
      </c>
      <c r="AC577" s="17">
        <v>0.57573699165042702</v>
      </c>
      <c r="AD577" s="17">
        <v>0.53268716153011797</v>
      </c>
      <c r="AE577" s="17"/>
      <c r="AF577" s="17">
        <v>0.54575363624807605</v>
      </c>
      <c r="AG577" s="17">
        <v>0.59649153404504696</v>
      </c>
      <c r="AH577" s="17">
        <v>0.49249984844214001</v>
      </c>
      <c r="AI577" s="17"/>
      <c r="AJ577" s="17">
        <v>0.56143641829039703</v>
      </c>
      <c r="AK577" s="17">
        <v>0.60872018453931098</v>
      </c>
      <c r="AL577" s="17">
        <v>0.48784916879779</v>
      </c>
      <c r="AM577" s="17">
        <v>0.63010953330619102</v>
      </c>
      <c r="AN577" s="17">
        <v>0.48991349273785201</v>
      </c>
      <c r="AO577" s="17"/>
      <c r="AP577" s="17">
        <v>0.56800588876404101</v>
      </c>
      <c r="AQ577" s="17">
        <v>0.60474446269883297</v>
      </c>
      <c r="AR577" s="17">
        <v>0.52327007005542003</v>
      </c>
      <c r="AS577" s="17"/>
      <c r="AT577" s="17">
        <v>0.54678068086319698</v>
      </c>
      <c r="AU577" s="17">
        <v>0.56829972559676301</v>
      </c>
      <c r="AV577" s="17">
        <v>0.56245112940388098</v>
      </c>
      <c r="AW577" s="17">
        <v>0.56298674156256501</v>
      </c>
      <c r="AX577" s="17">
        <v>0.60285592787069697</v>
      </c>
      <c r="AY577" s="17"/>
      <c r="AZ577" s="17">
        <v>0.42068917371890002</v>
      </c>
      <c r="BA577" s="17">
        <v>0.45018685540280201</v>
      </c>
      <c r="BB577" s="17">
        <v>0.48419421375469002</v>
      </c>
      <c r="BC577" s="17">
        <v>0.50144896808583805</v>
      </c>
      <c r="BD577" s="17">
        <v>0.52983546180706798</v>
      </c>
      <c r="BE577" s="17">
        <v>0.51616659326137904</v>
      </c>
      <c r="BF577" s="17">
        <v>0.54346509022988898</v>
      </c>
      <c r="BG577" s="17">
        <v>0.59471048470680699</v>
      </c>
      <c r="BH577" s="17">
        <v>0.63395591759124004</v>
      </c>
      <c r="BI577" s="17">
        <v>0.58261056774358899</v>
      </c>
      <c r="BJ577" s="17">
        <v>0.62870374638618698</v>
      </c>
      <c r="BK577" s="17">
        <v>0.627704314952238</v>
      </c>
      <c r="BL577" s="17">
        <v>0.62067937866575695</v>
      </c>
      <c r="BM577" s="17">
        <v>0.63781142028692295</v>
      </c>
      <c r="BN577" s="17">
        <v>0.66970008850753104</v>
      </c>
      <c r="BO577" s="17">
        <v>0.67859135649523195</v>
      </c>
      <c r="BP577" s="17"/>
      <c r="BQ577" s="17">
        <v>0.58472913874980403</v>
      </c>
      <c r="BR577" s="17">
        <v>0.54968702732848695</v>
      </c>
    </row>
    <row r="578" spans="2:70" x14ac:dyDescent="0.35">
      <c r="B578" t="s">
        <v>304</v>
      </c>
      <c r="C578" s="17">
        <v>0.25583237941422698</v>
      </c>
      <c r="D578" s="17">
        <v>0.22700190977711901</v>
      </c>
      <c r="E578" s="17">
        <v>0.28283861604416</v>
      </c>
      <c r="F578" s="17"/>
      <c r="G578" s="17">
        <v>0.24873010887675501</v>
      </c>
      <c r="H578" s="17">
        <v>0.19602630065589299</v>
      </c>
      <c r="I578" s="17">
        <v>0.20209295777720801</v>
      </c>
      <c r="J578" s="17">
        <v>0.238886925764977</v>
      </c>
      <c r="K578" s="17">
        <v>0.29993699885903502</v>
      </c>
      <c r="L578" s="17">
        <v>0.33741213440177498</v>
      </c>
      <c r="M578" s="17"/>
      <c r="N578" s="17">
        <v>0.237901511409917</v>
      </c>
      <c r="O578" s="17">
        <v>0.24594550526502801</v>
      </c>
      <c r="P578" s="17">
        <v>0.238710947596597</v>
      </c>
      <c r="Q578" s="17">
        <v>0.29891747851836598</v>
      </c>
      <c r="R578" s="17"/>
      <c r="S578" s="17">
        <v>0.26129835642950899</v>
      </c>
      <c r="T578" s="17">
        <v>0.266646396689457</v>
      </c>
      <c r="U578" s="17">
        <v>0.21351487380497799</v>
      </c>
      <c r="V578" s="17">
        <v>0.28006823214211302</v>
      </c>
      <c r="W578" s="17">
        <v>0.27796200308126201</v>
      </c>
      <c r="X578" s="17">
        <v>0.235367692923831</v>
      </c>
      <c r="Y578" s="17">
        <v>0.228294911981263</v>
      </c>
      <c r="Z578" s="17">
        <v>0.22252216530058799</v>
      </c>
      <c r="AA578" s="17">
        <v>0.247365932805204</v>
      </c>
      <c r="AB578" s="17">
        <v>0.30655025393544699</v>
      </c>
      <c r="AC578" s="17">
        <v>0.26265339276600402</v>
      </c>
      <c r="AD578" s="17">
        <v>0.21842870083031399</v>
      </c>
      <c r="AE578" s="17"/>
      <c r="AF578" s="17">
        <v>0.25885810317021701</v>
      </c>
      <c r="AG578" s="17">
        <v>0.23656121469500899</v>
      </c>
      <c r="AH578" s="17">
        <v>0.29678625331853797</v>
      </c>
      <c r="AI578" s="17"/>
      <c r="AJ578" s="17">
        <v>0.252927492939304</v>
      </c>
      <c r="AK578" s="17">
        <v>0.21937244662014699</v>
      </c>
      <c r="AL578" s="17">
        <v>0.27227650223180799</v>
      </c>
      <c r="AM578" s="17">
        <v>0.21998805768695401</v>
      </c>
      <c r="AN578" s="17">
        <v>0.31813650097120399</v>
      </c>
      <c r="AO578" s="17"/>
      <c r="AP578" s="17">
        <v>0.23485530324485199</v>
      </c>
      <c r="AQ578" s="17">
        <v>0.22087366630164301</v>
      </c>
      <c r="AR578" s="17">
        <v>0.27039003222292102</v>
      </c>
      <c r="AS578" s="17"/>
      <c r="AT578" s="17">
        <v>0.26835748736237403</v>
      </c>
      <c r="AU578" s="17">
        <v>0.252239527164134</v>
      </c>
      <c r="AV578" s="17">
        <v>0.26684692756678202</v>
      </c>
      <c r="AW578" s="17">
        <v>0.21580487658239</v>
      </c>
      <c r="AX578" s="17">
        <v>0.171996970500672</v>
      </c>
      <c r="AY578" s="17"/>
      <c r="AZ578" s="17">
        <v>0.36961406052287998</v>
      </c>
      <c r="BA578" s="17">
        <v>0.32618103846021701</v>
      </c>
      <c r="BB578" s="17">
        <v>0.31649790654207199</v>
      </c>
      <c r="BC578" s="17">
        <v>0.33835174140594199</v>
      </c>
      <c r="BD578" s="17">
        <v>0.26638468808633498</v>
      </c>
      <c r="BE578" s="17">
        <v>0.279349712052541</v>
      </c>
      <c r="BF578" s="17">
        <v>0.24925596677332601</v>
      </c>
      <c r="BG578" s="17">
        <v>0.232705150345899</v>
      </c>
      <c r="BH578" s="17">
        <v>0.22028821111178801</v>
      </c>
      <c r="BI578" s="17">
        <v>0.22297805939315399</v>
      </c>
      <c r="BJ578" s="17">
        <v>0.22224363622471999</v>
      </c>
      <c r="BK578" s="17">
        <v>0.179856354590127</v>
      </c>
      <c r="BL578" s="17">
        <v>0.210841463458357</v>
      </c>
      <c r="BM578" s="17">
        <v>0.181131746743983</v>
      </c>
      <c r="BN578" s="17">
        <v>0.18821073547077599</v>
      </c>
      <c r="BO578" s="17">
        <v>0.163782407028192</v>
      </c>
      <c r="BP578" s="17"/>
      <c r="BQ578" s="17">
        <v>0.20315507762016999</v>
      </c>
      <c r="BR578" s="17">
        <v>0.27905708511675198</v>
      </c>
    </row>
    <row r="579" spans="2:70" x14ac:dyDescent="0.35">
      <c r="B579" t="s">
        <v>143</v>
      </c>
      <c r="C579" s="17">
        <v>0.30353658045704701</v>
      </c>
      <c r="D579" s="17">
        <v>0.36962443570667203</v>
      </c>
      <c r="E579" s="17">
        <v>0.24099872981328199</v>
      </c>
      <c r="F579" s="17"/>
      <c r="G579" s="17">
        <v>0.33560467162150098</v>
      </c>
      <c r="H579" s="17">
        <v>0.42784858164426098</v>
      </c>
      <c r="I579" s="17">
        <v>0.42230999449040701</v>
      </c>
      <c r="J579" s="17">
        <v>0.33993823407410201</v>
      </c>
      <c r="K579" s="17">
        <v>0.20410737603388199</v>
      </c>
      <c r="L579" s="17">
        <v>0.12090005277074201</v>
      </c>
      <c r="M579" s="17"/>
      <c r="N579" s="17">
        <v>0.34455545474610499</v>
      </c>
      <c r="O579" s="17">
        <v>0.31076832367566098</v>
      </c>
      <c r="P579" s="17">
        <v>0.35181072159794802</v>
      </c>
      <c r="Q579" s="17">
        <v>0.21007790938954199</v>
      </c>
      <c r="R579" s="17"/>
      <c r="S579" s="17">
        <v>0.28577893245208902</v>
      </c>
      <c r="T579" s="17">
        <v>0.29596108879287197</v>
      </c>
      <c r="U579" s="17">
        <v>0.41253722589222402</v>
      </c>
      <c r="V579" s="17">
        <v>0.24193782441534001</v>
      </c>
      <c r="W579" s="17">
        <v>0.28279769896801499</v>
      </c>
      <c r="X579" s="17">
        <v>0.36106030705036202</v>
      </c>
      <c r="Y579" s="17">
        <v>0.367623486876758</v>
      </c>
      <c r="Z579" s="17">
        <v>0.37513238489952799</v>
      </c>
      <c r="AA579" s="17">
        <v>0.31400219061482598</v>
      </c>
      <c r="AB579" s="17">
        <v>0.15503764073001899</v>
      </c>
      <c r="AC579" s="17">
        <v>0.313083598884424</v>
      </c>
      <c r="AD579" s="17">
        <v>0.31425846069980301</v>
      </c>
      <c r="AE579" s="17"/>
      <c r="AF579" s="17">
        <v>0.28689553307785998</v>
      </c>
      <c r="AG579" s="17">
        <v>0.359930319350038</v>
      </c>
      <c r="AH579" s="17">
        <v>0.19571359512360201</v>
      </c>
      <c r="AI579" s="17"/>
      <c r="AJ579" s="17">
        <v>0.30850892535109398</v>
      </c>
      <c r="AK579" s="17">
        <v>0.38934773791916399</v>
      </c>
      <c r="AL579" s="17">
        <v>0.21557266656598201</v>
      </c>
      <c r="AM579" s="17">
        <v>0.41012147561923601</v>
      </c>
      <c r="AN579" s="17">
        <v>0.17177699176664901</v>
      </c>
      <c r="AO579" s="17"/>
      <c r="AP579" s="17">
        <v>0.33315058551919002</v>
      </c>
      <c r="AQ579" s="17">
        <v>0.38387079639719002</v>
      </c>
      <c r="AR579" s="17">
        <v>0.25288003783250002</v>
      </c>
      <c r="AS579" s="17"/>
      <c r="AT579" s="17">
        <v>0.27842319350082301</v>
      </c>
      <c r="AU579" s="17">
        <v>0.31606019843263</v>
      </c>
      <c r="AV579" s="17">
        <v>0.29560420183709901</v>
      </c>
      <c r="AW579" s="17">
        <v>0.347181864980175</v>
      </c>
      <c r="AX579" s="17">
        <v>0.430858957370025</v>
      </c>
      <c r="AY579" s="17"/>
      <c r="AZ579" s="17">
        <v>5.1075113196019997E-2</v>
      </c>
      <c r="BA579" s="17">
        <v>0.124005816942585</v>
      </c>
      <c r="BB579" s="17">
        <v>0.16769630721261899</v>
      </c>
      <c r="BC579" s="17">
        <v>0.16309722667989601</v>
      </c>
      <c r="BD579" s="17">
        <v>0.263450773720733</v>
      </c>
      <c r="BE579" s="17">
        <v>0.23681688120883801</v>
      </c>
      <c r="BF579" s="17">
        <v>0.29420912345656303</v>
      </c>
      <c r="BG579" s="17">
        <v>0.36200533436090798</v>
      </c>
      <c r="BH579" s="17">
        <v>0.413667706479452</v>
      </c>
      <c r="BI579" s="17">
        <v>0.35963250835043498</v>
      </c>
      <c r="BJ579" s="17">
        <v>0.40646011016146699</v>
      </c>
      <c r="BK579" s="17">
        <v>0.44784796036211</v>
      </c>
      <c r="BL579" s="17">
        <v>0.40983791520739998</v>
      </c>
      <c r="BM579" s="17">
        <v>0.45667967354293998</v>
      </c>
      <c r="BN579" s="17">
        <v>0.481489353036755</v>
      </c>
      <c r="BO579" s="17">
        <v>0.51480894946704003</v>
      </c>
      <c r="BP579" s="17"/>
      <c r="BQ579" s="17">
        <v>0.38157406112963499</v>
      </c>
      <c r="BR579" s="17">
        <v>0.27062994221173498</v>
      </c>
    </row>
    <row r="580" spans="2:70" x14ac:dyDescent="0.35">
      <c r="C580" s="17"/>
      <c r="D580" s="17"/>
      <c r="E580" s="17"/>
      <c r="F580" s="17"/>
      <c r="G580" s="17"/>
      <c r="H580" s="17"/>
      <c r="I580" s="17"/>
      <c r="J580" s="17"/>
      <c r="K580" s="17"/>
      <c r="L580" s="17"/>
      <c r="M580" s="17"/>
      <c r="N580" s="17"/>
      <c r="O580" s="17"/>
      <c r="P580" s="17"/>
      <c r="Q580" s="17"/>
      <c r="R580" s="17"/>
      <c r="S580" s="17"/>
      <c r="T580" s="17"/>
      <c r="U580" s="17"/>
      <c r="V580" s="17"/>
      <c r="W580" s="17"/>
      <c r="X580" s="17"/>
      <c r="Y580" s="17"/>
      <c r="Z580" s="17"/>
      <c r="AA580" s="17"/>
      <c r="AB580" s="17"/>
      <c r="AC580" s="17"/>
      <c r="AD580" s="17"/>
      <c r="AE580" s="17"/>
      <c r="AF580" s="17"/>
      <c r="AG580" s="17"/>
      <c r="AH580" s="17"/>
      <c r="AI580" s="17"/>
      <c r="AJ580" s="17"/>
      <c r="AK580" s="17"/>
      <c r="AL580" s="17"/>
      <c r="AM580" s="17"/>
      <c r="AN580" s="17"/>
      <c r="AO580" s="17"/>
      <c r="AP580" s="17"/>
      <c r="AQ580" s="17"/>
      <c r="AR580" s="17"/>
      <c r="AS580" s="17"/>
      <c r="AT580" s="17"/>
      <c r="AU580" s="17"/>
      <c r="AV580" s="17"/>
      <c r="AW580" s="17"/>
      <c r="AX580" s="17"/>
      <c r="AY580" s="17"/>
      <c r="AZ580" s="17"/>
      <c r="BA580" s="17"/>
      <c r="BB580" s="17"/>
      <c r="BC580" s="17"/>
      <c r="BD580" s="17"/>
      <c r="BE580" s="17"/>
      <c r="BF580" s="17"/>
      <c r="BG580" s="17"/>
      <c r="BH580" s="17"/>
      <c r="BI580" s="17"/>
      <c r="BJ580" s="17"/>
      <c r="BK580" s="17"/>
      <c r="BL580" s="17"/>
      <c r="BM580" s="17"/>
      <c r="BN580" s="17"/>
      <c r="BO580" s="17"/>
      <c r="BP580" s="17"/>
      <c r="BQ580" s="17"/>
      <c r="BR580" s="17"/>
    </row>
    <row r="581" spans="2:70" x14ac:dyDescent="0.35">
      <c r="B581" s="6" t="s">
        <v>322</v>
      </c>
      <c r="C581" s="17"/>
      <c r="D581" s="17"/>
      <c r="E581" s="17"/>
      <c r="F581" s="17"/>
      <c r="G581" s="17"/>
      <c r="H581" s="17"/>
      <c r="I581" s="17"/>
      <c r="J581" s="17"/>
      <c r="K581" s="17"/>
      <c r="L581" s="17"/>
      <c r="M581" s="17"/>
      <c r="N581" s="17"/>
      <c r="O581" s="17"/>
      <c r="P581" s="17"/>
      <c r="Q581" s="17"/>
      <c r="R581" s="17"/>
      <c r="S581" s="17"/>
      <c r="T581" s="17"/>
      <c r="U581" s="17"/>
      <c r="V581" s="17"/>
      <c r="W581" s="17"/>
      <c r="X581" s="17"/>
      <c r="Y581" s="17"/>
      <c r="Z581" s="17"/>
      <c r="AA581" s="17"/>
      <c r="AB581" s="17"/>
      <c r="AC581" s="17"/>
      <c r="AD581" s="17"/>
      <c r="AE581" s="17"/>
      <c r="AF581" s="17"/>
      <c r="AG581" s="17"/>
      <c r="AH581" s="17"/>
      <c r="AI581" s="17"/>
      <c r="AJ581" s="17"/>
      <c r="AK581" s="17"/>
      <c r="AL581" s="17"/>
      <c r="AM581" s="17"/>
      <c r="AN581" s="17"/>
      <c r="AO581" s="17"/>
      <c r="AP581" s="17"/>
      <c r="AQ581" s="17"/>
      <c r="AR581" s="17"/>
      <c r="AS581" s="17"/>
      <c r="AT581" s="17"/>
      <c r="AU581" s="17"/>
      <c r="AV581" s="17"/>
      <c r="AW581" s="17"/>
      <c r="AX581" s="17"/>
      <c r="AY581" s="17"/>
      <c r="AZ581" s="17"/>
      <c r="BA581" s="17"/>
      <c r="BB581" s="17"/>
      <c r="BC581" s="17"/>
      <c r="BD581" s="17"/>
      <c r="BE581" s="17"/>
      <c r="BF581" s="17"/>
      <c r="BG581" s="17"/>
      <c r="BH581" s="17"/>
      <c r="BI581" s="17"/>
      <c r="BJ581" s="17"/>
      <c r="BK581" s="17"/>
      <c r="BL581" s="17"/>
      <c r="BM581" s="17"/>
      <c r="BN581" s="17"/>
      <c r="BO581" s="17"/>
      <c r="BP581" s="17"/>
      <c r="BQ581" s="17"/>
      <c r="BR581" s="17"/>
    </row>
    <row r="582" spans="2:70" x14ac:dyDescent="0.35">
      <c r="B582" s="24" t="s">
        <v>97</v>
      </c>
      <c r="C582" s="17"/>
      <c r="D582" s="17"/>
      <c r="E582" s="17"/>
      <c r="F582" s="17"/>
      <c r="G582" s="17"/>
      <c r="H582" s="17"/>
      <c r="I582" s="17"/>
      <c r="J582" s="17"/>
      <c r="K582" s="17"/>
      <c r="L582" s="17"/>
      <c r="M582" s="17"/>
      <c r="N582" s="17"/>
      <c r="O582" s="17"/>
      <c r="P582" s="17"/>
      <c r="Q582" s="17"/>
      <c r="R582" s="17"/>
      <c r="S582" s="17"/>
      <c r="T582" s="17"/>
      <c r="U582" s="17"/>
      <c r="V582" s="17"/>
      <c r="W582" s="17"/>
      <c r="X582" s="17"/>
      <c r="Y582" s="17"/>
      <c r="Z582" s="17"/>
      <c r="AA582" s="17"/>
      <c r="AB582" s="17"/>
      <c r="AC582" s="17"/>
      <c r="AD582" s="17"/>
      <c r="AE582" s="17"/>
      <c r="AF582" s="17"/>
      <c r="AG582" s="17"/>
      <c r="AH582" s="17"/>
      <c r="AI582" s="17"/>
      <c r="AJ582" s="17"/>
      <c r="AK582" s="17"/>
      <c r="AL582" s="17"/>
      <c r="AM582" s="17"/>
      <c r="AN582" s="17"/>
      <c r="AO582" s="17"/>
      <c r="AP582" s="17"/>
      <c r="AQ582" s="17"/>
      <c r="AR582" s="17"/>
      <c r="AS582" s="17"/>
      <c r="AT582" s="17"/>
      <c r="AU582" s="17"/>
      <c r="AV582" s="17"/>
      <c r="AW582" s="17"/>
      <c r="AX582" s="17"/>
      <c r="AY582" s="17"/>
      <c r="AZ582" s="17"/>
      <c r="BA582" s="17"/>
      <c r="BB582" s="17"/>
      <c r="BC582" s="17"/>
      <c r="BD582" s="17"/>
      <c r="BE582" s="17"/>
      <c r="BF582" s="17"/>
      <c r="BG582" s="17"/>
      <c r="BH582" s="17"/>
      <c r="BI582" s="17"/>
      <c r="BJ582" s="17"/>
      <c r="BK582" s="17"/>
      <c r="BL582" s="17"/>
      <c r="BM582" s="17"/>
      <c r="BN582" s="17"/>
      <c r="BO582" s="17"/>
      <c r="BP582" s="17"/>
      <c r="BQ582" s="17"/>
      <c r="BR582" s="17"/>
    </row>
    <row r="583" spans="2:70" x14ac:dyDescent="0.35">
      <c r="B583" t="s">
        <v>298</v>
      </c>
      <c r="C583" s="17">
        <v>0.11018030684886</v>
      </c>
      <c r="D583" s="17">
        <v>0.10430393511998901</v>
      </c>
      <c r="E583" s="17">
        <v>0.11620438182630199</v>
      </c>
      <c r="F583" s="17"/>
      <c r="G583" s="17">
        <v>0.130009554230991</v>
      </c>
      <c r="H583" s="17">
        <v>0.13847308233362399</v>
      </c>
      <c r="I583" s="17">
        <v>0.126554417871581</v>
      </c>
      <c r="J583" s="17">
        <v>0.10827478557331199</v>
      </c>
      <c r="K583" s="17">
        <v>8.15701884221086E-2</v>
      </c>
      <c r="L583" s="17">
        <v>8.1318211094704301E-2</v>
      </c>
      <c r="M583" s="17"/>
      <c r="N583" s="17">
        <v>0.13204068900626001</v>
      </c>
      <c r="O583" s="17">
        <v>0.101382594504344</v>
      </c>
      <c r="P583" s="17">
        <v>0.11005084253342</v>
      </c>
      <c r="Q583" s="17">
        <v>9.4921479825507304E-2</v>
      </c>
      <c r="R583" s="17"/>
      <c r="S583" s="17">
        <v>0.17124952969782301</v>
      </c>
      <c r="T583" s="17">
        <v>0.113150695597818</v>
      </c>
      <c r="U583" s="17">
        <v>6.4510310397335305E-2</v>
      </c>
      <c r="V583" s="17">
        <v>7.7122807359137596E-2</v>
      </c>
      <c r="W583" s="17">
        <v>8.2794051190559395E-2</v>
      </c>
      <c r="X583" s="17">
        <v>0.105615557266845</v>
      </c>
      <c r="Y583" s="17">
        <v>9.9307193461552506E-2</v>
      </c>
      <c r="Z583" s="17">
        <v>0.109201467154614</v>
      </c>
      <c r="AA583" s="17">
        <v>9.4680357326414805E-2</v>
      </c>
      <c r="AB583" s="17">
        <v>0.122137442580003</v>
      </c>
      <c r="AC583" s="17">
        <v>0.130898302265442</v>
      </c>
      <c r="AD583" s="17">
        <v>0.12743550280146701</v>
      </c>
      <c r="AE583" s="17"/>
      <c r="AF583" s="17">
        <v>8.1635562294583602E-2</v>
      </c>
      <c r="AG583" s="17">
        <v>0.13591846552884301</v>
      </c>
      <c r="AH583" s="17">
        <v>0.105340379645497</v>
      </c>
      <c r="AI583" s="17"/>
      <c r="AJ583" s="17">
        <v>8.3391859600526294E-2</v>
      </c>
      <c r="AK583" s="17">
        <v>0.14272658317688</v>
      </c>
      <c r="AL583" s="17">
        <v>0.14524553189429401</v>
      </c>
      <c r="AM583" s="17">
        <v>0.222405564253564</v>
      </c>
      <c r="AN583" s="17">
        <v>7.6905116605176405E-2</v>
      </c>
      <c r="AO583" s="17"/>
      <c r="AP583" s="17">
        <v>9.5981773787640098E-2</v>
      </c>
      <c r="AQ583" s="17">
        <v>0.137613654145995</v>
      </c>
      <c r="AR583" s="17">
        <v>0.169112642153849</v>
      </c>
      <c r="AS583" s="17"/>
      <c r="AT583" s="17">
        <v>7.0362354824648796E-2</v>
      </c>
      <c r="AU583" s="17">
        <v>9.2382526042443E-2</v>
      </c>
      <c r="AV583" s="17">
        <v>0.154288075306346</v>
      </c>
      <c r="AW583" s="17">
        <v>0.14092322929231499</v>
      </c>
      <c r="AX583" s="17">
        <v>0.26477670730588498</v>
      </c>
      <c r="AY583" s="17"/>
      <c r="AZ583" s="17">
        <v>0.172038224976758</v>
      </c>
      <c r="BA583" s="17">
        <v>0.11676950916755099</v>
      </c>
      <c r="BB583" s="17">
        <v>0.108188039367675</v>
      </c>
      <c r="BC583" s="17">
        <v>8.6793280900054698E-2</v>
      </c>
      <c r="BD583" s="17">
        <v>0.13322500222644801</v>
      </c>
      <c r="BE583" s="17">
        <v>0.115453834514344</v>
      </c>
      <c r="BF583" s="17">
        <v>0.119100060776273</v>
      </c>
      <c r="BG583" s="17">
        <v>9.1402326405515599E-2</v>
      </c>
      <c r="BH583" s="17">
        <v>9.0686408616784606E-2</v>
      </c>
      <c r="BI583" s="17">
        <v>0.12100521693571099</v>
      </c>
      <c r="BJ583" s="17">
        <v>0.117575638976674</v>
      </c>
      <c r="BK583" s="17">
        <v>0.10782377922327201</v>
      </c>
      <c r="BL583" s="17">
        <v>8.1304234335295697E-2</v>
      </c>
      <c r="BM583" s="17">
        <v>8.01668607672852E-2</v>
      </c>
      <c r="BN583" s="17">
        <v>7.5718368097298594E-2</v>
      </c>
      <c r="BO583" s="17">
        <v>0.19144057507589299</v>
      </c>
      <c r="BP583" s="17"/>
      <c r="BQ583" s="17">
        <v>0.21189251540776899</v>
      </c>
      <c r="BR583" s="17">
        <v>6.7066008329972296E-2</v>
      </c>
    </row>
    <row r="584" spans="2:70" x14ac:dyDescent="0.35">
      <c r="B584" t="s">
        <v>299</v>
      </c>
      <c r="C584" s="17">
        <v>0.27583159862377798</v>
      </c>
      <c r="D584" s="17">
        <v>0.265809775771568</v>
      </c>
      <c r="E584" s="17">
        <v>0.28547154004393599</v>
      </c>
      <c r="F584" s="17"/>
      <c r="G584" s="17">
        <v>0.29633945319277</v>
      </c>
      <c r="H584" s="17">
        <v>0.29755653779451002</v>
      </c>
      <c r="I584" s="17">
        <v>0.29696253655837002</v>
      </c>
      <c r="J584" s="17">
        <v>0.25188836014036697</v>
      </c>
      <c r="K584" s="17">
        <v>0.24604353427223999</v>
      </c>
      <c r="L584" s="17">
        <v>0.26678194548152401</v>
      </c>
      <c r="M584" s="17"/>
      <c r="N584" s="17">
        <v>0.31000717844386</v>
      </c>
      <c r="O584" s="17">
        <v>0.28114729559896501</v>
      </c>
      <c r="P584" s="17">
        <v>0.29764002850834198</v>
      </c>
      <c r="Q584" s="17">
        <v>0.21590446364589599</v>
      </c>
      <c r="R584" s="17"/>
      <c r="S584" s="17">
        <v>0.38591703428620799</v>
      </c>
      <c r="T584" s="17">
        <v>0.259632660880949</v>
      </c>
      <c r="U584" s="17">
        <v>0.27765978373921002</v>
      </c>
      <c r="V584" s="17">
        <v>0.27141831310236098</v>
      </c>
      <c r="W584" s="17">
        <v>0.236419608961633</v>
      </c>
      <c r="X584" s="17">
        <v>0.25262462608408698</v>
      </c>
      <c r="Y584" s="17">
        <v>0.22653755937677</v>
      </c>
      <c r="Z584" s="17">
        <v>0.27670662753802</v>
      </c>
      <c r="AA584" s="17">
        <v>0.29589499129832703</v>
      </c>
      <c r="AB584" s="17">
        <v>0.23299098919439701</v>
      </c>
      <c r="AC584" s="17">
        <v>0.23619880807846599</v>
      </c>
      <c r="AD584" s="17">
        <v>0.25349390313520098</v>
      </c>
      <c r="AE584" s="17"/>
      <c r="AF584" s="17">
        <v>0.24618481550767299</v>
      </c>
      <c r="AG584" s="17">
        <v>0.30098314281517302</v>
      </c>
      <c r="AH584" s="17">
        <v>0.26405754548108101</v>
      </c>
      <c r="AI584" s="17"/>
      <c r="AJ584" s="17">
        <v>0.24567347402652001</v>
      </c>
      <c r="AK584" s="17">
        <v>0.31989960892560598</v>
      </c>
      <c r="AL584" s="17">
        <v>0.28286991556895102</v>
      </c>
      <c r="AM584" s="17">
        <v>0.210405420283307</v>
      </c>
      <c r="AN584" s="17">
        <v>0.25295488053589199</v>
      </c>
      <c r="AO584" s="17"/>
      <c r="AP584" s="17">
        <v>0.243311375198206</v>
      </c>
      <c r="AQ584" s="17">
        <v>0.31657410541699199</v>
      </c>
      <c r="AR584" s="17">
        <v>0.31058954625865098</v>
      </c>
      <c r="AS584" s="17"/>
      <c r="AT584" s="17">
        <v>0.207639007257509</v>
      </c>
      <c r="AU584" s="17">
        <v>0.25715570240782898</v>
      </c>
      <c r="AV584" s="17">
        <v>0.32840745105518399</v>
      </c>
      <c r="AW584" s="17">
        <v>0.35459860351788702</v>
      </c>
      <c r="AX584" s="17">
        <v>0.29732242051996299</v>
      </c>
      <c r="AY584" s="17"/>
      <c r="AZ584" s="17">
        <v>0.12508403072246699</v>
      </c>
      <c r="BA584" s="17">
        <v>0.22598866835246201</v>
      </c>
      <c r="BB584" s="17">
        <v>0.237301488660145</v>
      </c>
      <c r="BC584" s="17">
        <v>0.23597884535650801</v>
      </c>
      <c r="BD584" s="17">
        <v>0.29243634642244698</v>
      </c>
      <c r="BE584" s="17">
        <v>0.246631290345485</v>
      </c>
      <c r="BF584" s="17">
        <v>0.32652160314540002</v>
      </c>
      <c r="BG584" s="17">
        <v>0.30367282922474997</v>
      </c>
      <c r="BH584" s="17">
        <v>0.247768288279649</v>
      </c>
      <c r="BI584" s="17">
        <v>0.32530250842844899</v>
      </c>
      <c r="BJ584" s="17">
        <v>0.26522851813933102</v>
      </c>
      <c r="BK584" s="17">
        <v>0.29549403334883401</v>
      </c>
      <c r="BL584" s="17">
        <v>0.34697513609795999</v>
      </c>
      <c r="BM584" s="17">
        <v>0.28873949678855798</v>
      </c>
      <c r="BN584" s="17">
        <v>0.23481539231007201</v>
      </c>
      <c r="BO584" s="17">
        <v>0.32703347952019202</v>
      </c>
      <c r="BP584" s="17"/>
      <c r="BQ584" s="17">
        <v>0.38623970142598102</v>
      </c>
      <c r="BR584" s="17">
        <v>0.22745566825350999</v>
      </c>
    </row>
    <row r="585" spans="2:70" x14ac:dyDescent="0.35">
      <c r="B585" t="s">
        <v>300</v>
      </c>
      <c r="C585" s="17">
        <v>0.24728637200043299</v>
      </c>
      <c r="D585" s="17">
        <v>0.25614651740737998</v>
      </c>
      <c r="E585" s="17">
        <v>0.240228677112372</v>
      </c>
      <c r="F585" s="17"/>
      <c r="G585" s="17">
        <v>0.22654204850667001</v>
      </c>
      <c r="H585" s="17">
        <v>0.27839282416977801</v>
      </c>
      <c r="I585" s="17">
        <v>0.22674072908106599</v>
      </c>
      <c r="J585" s="17">
        <v>0.24853261680818101</v>
      </c>
      <c r="K585" s="17">
        <v>0.225673924145713</v>
      </c>
      <c r="L585" s="17">
        <v>0.26604206452519702</v>
      </c>
      <c r="M585" s="17"/>
      <c r="N585" s="17">
        <v>0.234262975606612</v>
      </c>
      <c r="O585" s="17">
        <v>0.25072967029222498</v>
      </c>
      <c r="P585" s="17">
        <v>0.22794626007190499</v>
      </c>
      <c r="Q585" s="17">
        <v>0.275093304161384</v>
      </c>
      <c r="R585" s="17"/>
      <c r="S585" s="17">
        <v>0.194792019905416</v>
      </c>
      <c r="T585" s="17">
        <v>0.23026913880146799</v>
      </c>
      <c r="U585" s="17">
        <v>0.224841554957107</v>
      </c>
      <c r="V585" s="17">
        <v>0.24614814131777599</v>
      </c>
      <c r="W585" s="17">
        <v>0.291990652663557</v>
      </c>
      <c r="X585" s="17">
        <v>0.27473983331407997</v>
      </c>
      <c r="Y585" s="17">
        <v>0.26927055999585803</v>
      </c>
      <c r="Z585" s="17">
        <v>0.220663580369614</v>
      </c>
      <c r="AA585" s="17">
        <v>0.25056898475538297</v>
      </c>
      <c r="AB585" s="17">
        <v>0.30035296085874702</v>
      </c>
      <c r="AC585" s="17">
        <v>0.25503482622429802</v>
      </c>
      <c r="AD585" s="17">
        <v>0.23532306626748301</v>
      </c>
      <c r="AE585" s="17"/>
      <c r="AF585" s="17">
        <v>0.240118653057</v>
      </c>
      <c r="AG585" s="17">
        <v>0.25375239349207102</v>
      </c>
      <c r="AH585" s="17">
        <v>0.261835225014383</v>
      </c>
      <c r="AI585" s="17"/>
      <c r="AJ585" s="17">
        <v>0.249090559561187</v>
      </c>
      <c r="AK585" s="17">
        <v>0.24122104953665599</v>
      </c>
      <c r="AL585" s="17">
        <v>0.26372433184476002</v>
      </c>
      <c r="AM585" s="17">
        <v>0.175436442056841</v>
      </c>
      <c r="AN585" s="17">
        <v>0.230176289213185</v>
      </c>
      <c r="AO585" s="17"/>
      <c r="AP585" s="17">
        <v>0.25738592111805397</v>
      </c>
      <c r="AQ585" s="17">
        <v>0.235680622617464</v>
      </c>
      <c r="AR585" s="17">
        <v>0.222464854657621</v>
      </c>
      <c r="AS585" s="17"/>
      <c r="AT585" s="17">
        <v>0.23846439740404601</v>
      </c>
      <c r="AU585" s="17">
        <v>0.26009051395793098</v>
      </c>
      <c r="AV585" s="17">
        <v>0.22914704869475899</v>
      </c>
      <c r="AW585" s="17">
        <v>0.27734706947250098</v>
      </c>
      <c r="AX585" s="17">
        <v>0.20980000019018799</v>
      </c>
      <c r="AY585" s="17"/>
      <c r="AZ585" s="17">
        <v>0.34992480807300103</v>
      </c>
      <c r="BA585" s="17">
        <v>0.24708071543644</v>
      </c>
      <c r="BB585" s="17">
        <v>0.309769500538429</v>
      </c>
      <c r="BC585" s="17">
        <v>0.27399797265272602</v>
      </c>
      <c r="BD585" s="17">
        <v>0.239936623652478</v>
      </c>
      <c r="BE585" s="17">
        <v>0.251111947153907</v>
      </c>
      <c r="BF585" s="17">
        <v>0.21264600431643099</v>
      </c>
      <c r="BG585" s="17">
        <v>0.21202868476873701</v>
      </c>
      <c r="BH585" s="17">
        <v>0.28502572852550101</v>
      </c>
      <c r="BI585" s="17">
        <v>0.253279980442776</v>
      </c>
      <c r="BJ585" s="17">
        <v>0.235519985686751</v>
      </c>
      <c r="BK585" s="17">
        <v>0.25749803474059302</v>
      </c>
      <c r="BL585" s="17">
        <v>0.24388753409213901</v>
      </c>
      <c r="BM585" s="17">
        <v>0.20667627990590101</v>
      </c>
      <c r="BN585" s="17">
        <v>0.302839517579714</v>
      </c>
      <c r="BO585" s="17">
        <v>0.16330103936197399</v>
      </c>
      <c r="BP585" s="17"/>
      <c r="BQ585" s="17">
        <v>0.23223778502155901</v>
      </c>
      <c r="BR585" s="17">
        <v>0.24820862995010101</v>
      </c>
    </row>
    <row r="586" spans="2:70" x14ac:dyDescent="0.35">
      <c r="B586" t="s">
        <v>301</v>
      </c>
      <c r="C586" s="17">
        <v>0.18743017424650199</v>
      </c>
      <c r="D586" s="17">
        <v>0.193211967822358</v>
      </c>
      <c r="E586" s="17">
        <v>0.182101758196417</v>
      </c>
      <c r="F586" s="17"/>
      <c r="G586" s="17">
        <v>0.18997165737287</v>
      </c>
      <c r="H586" s="17">
        <v>0.16649083995716399</v>
      </c>
      <c r="I586" s="17">
        <v>0.184280935085016</v>
      </c>
      <c r="J586" s="17">
        <v>0.18977385314518799</v>
      </c>
      <c r="K586" s="17">
        <v>0.195270872137253</v>
      </c>
      <c r="L586" s="17">
        <v>0.198172401298357</v>
      </c>
      <c r="M586" s="17"/>
      <c r="N586" s="17">
        <v>0.17932831710670999</v>
      </c>
      <c r="O586" s="17">
        <v>0.20177760553594601</v>
      </c>
      <c r="P586" s="17">
        <v>0.184495883959092</v>
      </c>
      <c r="Q586" s="17">
        <v>0.183343872951544</v>
      </c>
      <c r="R586" s="17"/>
      <c r="S586" s="17">
        <v>0.13136121272291201</v>
      </c>
      <c r="T586" s="17">
        <v>0.218908712992778</v>
      </c>
      <c r="U586" s="17">
        <v>0.224730634182262</v>
      </c>
      <c r="V586" s="17">
        <v>0.182658995812017</v>
      </c>
      <c r="W586" s="17">
        <v>0.190969649732918</v>
      </c>
      <c r="X586" s="17">
        <v>0.20202190766529499</v>
      </c>
      <c r="Y586" s="17">
        <v>0.188199058783173</v>
      </c>
      <c r="Z586" s="17">
        <v>0.19368801631254101</v>
      </c>
      <c r="AA586" s="17">
        <v>0.17726852302226401</v>
      </c>
      <c r="AB586" s="17">
        <v>0.17163227312248799</v>
      </c>
      <c r="AC586" s="17">
        <v>0.22477967735092799</v>
      </c>
      <c r="AD586" s="17">
        <v>0.18737032226928199</v>
      </c>
      <c r="AE586" s="17"/>
      <c r="AF586" s="17">
        <v>0.197922351312044</v>
      </c>
      <c r="AG586" s="17">
        <v>0.17927646084193899</v>
      </c>
      <c r="AH586" s="17">
        <v>0.16709321608294</v>
      </c>
      <c r="AI586" s="17"/>
      <c r="AJ586" s="17">
        <v>0.20559402339677199</v>
      </c>
      <c r="AK586" s="17">
        <v>0.158877317089339</v>
      </c>
      <c r="AL586" s="17">
        <v>0.18925057455064601</v>
      </c>
      <c r="AM586" s="17">
        <v>0.25298456520219098</v>
      </c>
      <c r="AN586" s="17">
        <v>0.195596219058952</v>
      </c>
      <c r="AO586" s="17"/>
      <c r="AP586" s="17">
        <v>0.19876455201009599</v>
      </c>
      <c r="AQ586" s="17">
        <v>0.16948531616615001</v>
      </c>
      <c r="AR586" s="17">
        <v>0.173452335719777</v>
      </c>
      <c r="AS586" s="17"/>
      <c r="AT586" s="17">
        <v>0.22675391710574999</v>
      </c>
      <c r="AU586" s="17">
        <v>0.203878434120015</v>
      </c>
      <c r="AV586" s="17">
        <v>0.15876481521194499</v>
      </c>
      <c r="AW586" s="17">
        <v>0.14587142760752</v>
      </c>
      <c r="AX586" s="17">
        <v>0.140382423875208</v>
      </c>
      <c r="AY586" s="17"/>
      <c r="AZ586" s="17">
        <v>0.12911703779411501</v>
      </c>
      <c r="BA586" s="17">
        <v>0.16895920036113601</v>
      </c>
      <c r="BB586" s="17">
        <v>0.169990122978283</v>
      </c>
      <c r="BC586" s="17">
        <v>0.207282041050981</v>
      </c>
      <c r="BD586" s="17">
        <v>0.15518618311534699</v>
      </c>
      <c r="BE586" s="17">
        <v>0.19407360159897799</v>
      </c>
      <c r="BF586" s="17">
        <v>0.184148897138322</v>
      </c>
      <c r="BG586" s="17">
        <v>0.22529412373565599</v>
      </c>
      <c r="BH586" s="17">
        <v>0.18740004306746399</v>
      </c>
      <c r="BI586" s="17">
        <v>0.11785294364148</v>
      </c>
      <c r="BJ586" s="17">
        <v>0.201263383045339</v>
      </c>
      <c r="BK586" s="17">
        <v>0.17530292050639601</v>
      </c>
      <c r="BL586" s="17">
        <v>0.201659096533884</v>
      </c>
      <c r="BM586" s="17">
        <v>0.25321050768115699</v>
      </c>
      <c r="BN586" s="17">
        <v>0.23771030428075099</v>
      </c>
      <c r="BO586" s="17">
        <v>0.19735425390155001</v>
      </c>
      <c r="BP586" s="17"/>
      <c r="BQ586" s="17">
        <v>0.113129252869187</v>
      </c>
      <c r="BR586" s="17">
        <v>0.22114826611416899</v>
      </c>
    </row>
    <row r="587" spans="2:70" x14ac:dyDescent="0.35">
      <c r="B587" t="s">
        <v>302</v>
      </c>
      <c r="C587" s="17">
        <v>0.173926083291841</v>
      </c>
      <c r="D587" s="17">
        <v>0.17576729816024</v>
      </c>
      <c r="E587" s="17">
        <v>0.170042991925655</v>
      </c>
      <c r="F587" s="17"/>
      <c r="G587" s="17">
        <v>0.14586468465573901</v>
      </c>
      <c r="H587" s="17">
        <v>0.11498859242796899</v>
      </c>
      <c r="I587" s="17">
        <v>0.157011148181608</v>
      </c>
      <c r="J587" s="17">
        <v>0.197549342582511</v>
      </c>
      <c r="K587" s="17">
        <v>0.24988859457329701</v>
      </c>
      <c r="L587" s="17">
        <v>0.184150872491914</v>
      </c>
      <c r="M587" s="17"/>
      <c r="N587" s="17">
        <v>0.138454105165255</v>
      </c>
      <c r="O587" s="17">
        <v>0.16163083105999601</v>
      </c>
      <c r="P587" s="17">
        <v>0.17370126631468799</v>
      </c>
      <c r="Q587" s="17">
        <v>0.22455793083137801</v>
      </c>
      <c r="R587" s="17"/>
      <c r="S587" s="17">
        <v>0.116680203387641</v>
      </c>
      <c r="T587" s="17">
        <v>0.164751496374345</v>
      </c>
      <c r="U587" s="17">
        <v>0.199190207698144</v>
      </c>
      <c r="V587" s="17">
        <v>0.21996675944812399</v>
      </c>
      <c r="W587" s="17">
        <v>0.18833777833228901</v>
      </c>
      <c r="X587" s="17">
        <v>0.15740868925929499</v>
      </c>
      <c r="Y587" s="17">
        <v>0.21328520057578701</v>
      </c>
      <c r="Z587" s="17">
        <v>0.199740308625212</v>
      </c>
      <c r="AA587" s="17">
        <v>0.17501233537598601</v>
      </c>
      <c r="AB587" s="17">
        <v>0.172886334244364</v>
      </c>
      <c r="AC587" s="17">
        <v>0.14695384026410499</v>
      </c>
      <c r="AD587" s="17">
        <v>0.19637720552656701</v>
      </c>
      <c r="AE587" s="17"/>
      <c r="AF587" s="17">
        <v>0.22671277436154</v>
      </c>
      <c r="AG587" s="17">
        <v>0.12896214283882401</v>
      </c>
      <c r="AH587" s="17">
        <v>0.19665824260413101</v>
      </c>
      <c r="AI587" s="17"/>
      <c r="AJ587" s="17">
        <v>0.21076032536477299</v>
      </c>
      <c r="AK587" s="17">
        <v>0.13173822486272599</v>
      </c>
      <c r="AL587" s="17">
        <v>0.116437453205151</v>
      </c>
      <c r="AM587" s="17">
        <v>0.13876800820409599</v>
      </c>
      <c r="AN587" s="17">
        <v>0.237098388874244</v>
      </c>
      <c r="AO587" s="17"/>
      <c r="AP587" s="17">
        <v>0.20115937973451201</v>
      </c>
      <c r="AQ587" s="17">
        <v>0.13492900571198599</v>
      </c>
      <c r="AR587" s="17">
        <v>0.12162525669096499</v>
      </c>
      <c r="AS587" s="17"/>
      <c r="AT587" s="17">
        <v>0.25038572639046702</v>
      </c>
      <c r="AU587" s="17">
        <v>0.18031417943913999</v>
      </c>
      <c r="AV587" s="17">
        <v>0.126856472665211</v>
      </c>
      <c r="AW587" s="17">
        <v>7.6508815753826204E-2</v>
      </c>
      <c r="AX587" s="17">
        <v>5.91591052477351E-2</v>
      </c>
      <c r="AY587" s="17"/>
      <c r="AZ587" s="17">
        <v>0.22383589843366</v>
      </c>
      <c r="BA587" s="17">
        <v>0.236422964763983</v>
      </c>
      <c r="BB587" s="17">
        <v>0.15904827337536301</v>
      </c>
      <c r="BC587" s="17">
        <v>0.192621661425733</v>
      </c>
      <c r="BD587" s="17">
        <v>0.174243769477712</v>
      </c>
      <c r="BE587" s="17">
        <v>0.19079947206713799</v>
      </c>
      <c r="BF587" s="17">
        <v>0.15758343462357399</v>
      </c>
      <c r="BG587" s="17">
        <v>0.157466363633048</v>
      </c>
      <c r="BH587" s="17">
        <v>0.18486811972876199</v>
      </c>
      <c r="BI587" s="17">
        <v>0.17834604071405</v>
      </c>
      <c r="BJ587" s="17">
        <v>0.17447928548921801</v>
      </c>
      <c r="BK587" s="17">
        <v>0.15801969163545601</v>
      </c>
      <c r="BL587" s="17">
        <v>0.120597366396633</v>
      </c>
      <c r="BM587" s="17">
        <v>0.171206854857098</v>
      </c>
      <c r="BN587" s="17">
        <v>0.138885307569346</v>
      </c>
      <c r="BO587" s="17">
        <v>0.120870652140392</v>
      </c>
      <c r="BP587" s="17"/>
      <c r="BQ587" s="17">
        <v>5.4827486940293997E-2</v>
      </c>
      <c r="BR587" s="17">
        <v>0.229966078687183</v>
      </c>
    </row>
    <row r="588" spans="2:70" x14ac:dyDescent="0.35">
      <c r="B588" t="s">
        <v>129</v>
      </c>
      <c r="C588" s="17">
        <v>5.3454649885844602E-3</v>
      </c>
      <c r="D588" s="17">
        <v>4.7605057184648301E-3</v>
      </c>
      <c r="E588" s="17">
        <v>5.9506508953181998E-3</v>
      </c>
      <c r="F588" s="17"/>
      <c r="G588" s="17">
        <v>1.12726020409588E-2</v>
      </c>
      <c r="H588" s="17">
        <v>4.0981233169555204E-3</v>
      </c>
      <c r="I588" s="17">
        <v>8.4502332223588203E-3</v>
      </c>
      <c r="J588" s="17">
        <v>3.98104175044218E-3</v>
      </c>
      <c r="K588" s="17">
        <v>1.55288644938843E-3</v>
      </c>
      <c r="L588" s="17">
        <v>3.53450510830285E-3</v>
      </c>
      <c r="M588" s="17"/>
      <c r="N588" s="17">
        <v>5.9067346713023499E-3</v>
      </c>
      <c r="O588" s="17">
        <v>3.3320030085243701E-3</v>
      </c>
      <c r="P588" s="17">
        <v>6.1657186125526004E-3</v>
      </c>
      <c r="Q588" s="17">
        <v>6.1789485842911798E-3</v>
      </c>
      <c r="R588" s="17"/>
      <c r="S588" s="17">
        <v>0</v>
      </c>
      <c r="T588" s="17">
        <v>1.3287295352641599E-2</v>
      </c>
      <c r="U588" s="17">
        <v>9.0675090259412696E-3</v>
      </c>
      <c r="V588" s="17">
        <v>2.6849829605844898E-3</v>
      </c>
      <c r="W588" s="17">
        <v>9.4882591190427398E-3</v>
      </c>
      <c r="X588" s="17">
        <v>7.5893864103986396E-3</v>
      </c>
      <c r="Y588" s="17">
        <v>3.4004278068586599E-3</v>
      </c>
      <c r="Z588" s="17">
        <v>0</v>
      </c>
      <c r="AA588" s="17">
        <v>6.5748082216249898E-3</v>
      </c>
      <c r="AB588" s="17">
        <v>0</v>
      </c>
      <c r="AC588" s="17">
        <v>6.1345458167609496E-3</v>
      </c>
      <c r="AD588" s="17">
        <v>0</v>
      </c>
      <c r="AE588" s="17"/>
      <c r="AF588" s="17">
        <v>7.42584346715916E-3</v>
      </c>
      <c r="AG588" s="17">
        <v>1.10739448315048E-3</v>
      </c>
      <c r="AH588" s="17">
        <v>5.0153911719683199E-3</v>
      </c>
      <c r="AI588" s="17"/>
      <c r="AJ588" s="17">
        <v>5.4897580502227903E-3</v>
      </c>
      <c r="AK588" s="17">
        <v>5.5372164087925703E-3</v>
      </c>
      <c r="AL588" s="17">
        <v>2.4721929361984302E-3</v>
      </c>
      <c r="AM588" s="17">
        <v>0</v>
      </c>
      <c r="AN588" s="17">
        <v>7.2691057125500499E-3</v>
      </c>
      <c r="AO588" s="17"/>
      <c r="AP588" s="17">
        <v>3.39699815149115E-3</v>
      </c>
      <c r="AQ588" s="17">
        <v>5.7172959414124496E-3</v>
      </c>
      <c r="AR588" s="17">
        <v>2.75536451913685E-3</v>
      </c>
      <c r="AS588" s="17"/>
      <c r="AT588" s="17">
        <v>6.3945970175790798E-3</v>
      </c>
      <c r="AU588" s="17">
        <v>6.1786440326417899E-3</v>
      </c>
      <c r="AV588" s="17">
        <v>2.53613706655542E-3</v>
      </c>
      <c r="AW588" s="17">
        <v>4.7508543559511302E-3</v>
      </c>
      <c r="AX588" s="17">
        <v>2.8559342861021499E-2</v>
      </c>
      <c r="AY588" s="17"/>
      <c r="AZ588" s="17">
        <v>0</v>
      </c>
      <c r="BA588" s="17">
        <v>4.7789419184280299E-3</v>
      </c>
      <c r="BB588" s="17">
        <v>1.5702575080106199E-2</v>
      </c>
      <c r="BC588" s="17">
        <v>3.3261986139972001E-3</v>
      </c>
      <c r="BD588" s="17">
        <v>4.9720751055677796E-3</v>
      </c>
      <c r="BE588" s="17">
        <v>1.9298543201486499E-3</v>
      </c>
      <c r="BF588" s="17">
        <v>0</v>
      </c>
      <c r="BG588" s="17">
        <v>1.01356722322934E-2</v>
      </c>
      <c r="BH588" s="17">
        <v>4.2514117818396998E-3</v>
      </c>
      <c r="BI588" s="17">
        <v>4.21330983753458E-3</v>
      </c>
      <c r="BJ588" s="17">
        <v>5.9331886626871402E-3</v>
      </c>
      <c r="BK588" s="17">
        <v>5.8615405454486803E-3</v>
      </c>
      <c r="BL588" s="17">
        <v>5.5766325440888796E-3</v>
      </c>
      <c r="BM588" s="17">
        <v>0</v>
      </c>
      <c r="BN588" s="17">
        <v>1.00311101628191E-2</v>
      </c>
      <c r="BO588" s="17">
        <v>0</v>
      </c>
      <c r="BP588" s="17"/>
      <c r="BQ588" s="17">
        <v>1.67325833521072E-3</v>
      </c>
      <c r="BR588" s="17">
        <v>6.1553486650643601E-3</v>
      </c>
    </row>
    <row r="589" spans="2:70" x14ac:dyDescent="0.35">
      <c r="B589" t="s">
        <v>303</v>
      </c>
      <c r="C589" s="17">
        <v>0.38601190547263797</v>
      </c>
      <c r="D589" s="17">
        <v>0.37011371089155698</v>
      </c>
      <c r="E589" s="17">
        <v>0.40167592187023698</v>
      </c>
      <c r="F589" s="17"/>
      <c r="G589" s="17">
        <v>0.42634900742376203</v>
      </c>
      <c r="H589" s="17">
        <v>0.43602962012813401</v>
      </c>
      <c r="I589" s="17">
        <v>0.42351695442995102</v>
      </c>
      <c r="J589" s="17">
        <v>0.36016314571367802</v>
      </c>
      <c r="K589" s="17">
        <v>0.32761372269434802</v>
      </c>
      <c r="L589" s="17">
        <v>0.348100156576229</v>
      </c>
      <c r="M589" s="17"/>
      <c r="N589" s="17">
        <v>0.44204786745011998</v>
      </c>
      <c r="O589" s="17">
        <v>0.38252989010330901</v>
      </c>
      <c r="P589" s="17">
        <v>0.40769087104176199</v>
      </c>
      <c r="Q589" s="17">
        <v>0.31082594347140302</v>
      </c>
      <c r="R589" s="17"/>
      <c r="S589" s="17">
        <v>0.55716656398403097</v>
      </c>
      <c r="T589" s="17">
        <v>0.37278335647876798</v>
      </c>
      <c r="U589" s="17">
        <v>0.34217009413654598</v>
      </c>
      <c r="V589" s="17">
        <v>0.34854112046149899</v>
      </c>
      <c r="W589" s="17">
        <v>0.31921366015219199</v>
      </c>
      <c r="X589" s="17">
        <v>0.358240183350931</v>
      </c>
      <c r="Y589" s="17">
        <v>0.32584475283832198</v>
      </c>
      <c r="Z589" s="17">
        <v>0.38590809469263299</v>
      </c>
      <c r="AA589" s="17">
        <v>0.39057534862474103</v>
      </c>
      <c r="AB589" s="17">
        <v>0.35512843177440001</v>
      </c>
      <c r="AC589" s="17">
        <v>0.36709711034390802</v>
      </c>
      <c r="AD589" s="17">
        <v>0.38092940593666702</v>
      </c>
      <c r="AE589" s="17"/>
      <c r="AF589" s="17">
        <v>0.32782037780225598</v>
      </c>
      <c r="AG589" s="17">
        <v>0.43690160834401598</v>
      </c>
      <c r="AH589" s="17">
        <v>0.36939792512657799</v>
      </c>
      <c r="AI589" s="17"/>
      <c r="AJ589" s="17">
        <v>0.32906533362704599</v>
      </c>
      <c r="AK589" s="17">
        <v>0.46262619210248601</v>
      </c>
      <c r="AL589" s="17">
        <v>0.42811544746324498</v>
      </c>
      <c r="AM589" s="17">
        <v>0.432810984536871</v>
      </c>
      <c r="AN589" s="17">
        <v>0.32985999714106901</v>
      </c>
      <c r="AO589" s="17"/>
      <c r="AP589" s="17">
        <v>0.339293148985846</v>
      </c>
      <c r="AQ589" s="17">
        <v>0.45418775956298701</v>
      </c>
      <c r="AR589" s="17">
        <v>0.47970218841250001</v>
      </c>
      <c r="AS589" s="17"/>
      <c r="AT589" s="17">
        <v>0.27800136208215798</v>
      </c>
      <c r="AU589" s="17">
        <v>0.34953822845027199</v>
      </c>
      <c r="AV589" s="17">
        <v>0.48269552636153001</v>
      </c>
      <c r="AW589" s="17">
        <v>0.49552183281020201</v>
      </c>
      <c r="AX589" s="17">
        <v>0.56209912782584803</v>
      </c>
      <c r="AY589" s="17"/>
      <c r="AZ589" s="17">
        <v>0.29712225569922401</v>
      </c>
      <c r="BA589" s="17">
        <v>0.34275817752001297</v>
      </c>
      <c r="BB589" s="17">
        <v>0.34548952802781902</v>
      </c>
      <c r="BC589" s="17">
        <v>0.32277212625656299</v>
      </c>
      <c r="BD589" s="17">
        <v>0.42566134864889599</v>
      </c>
      <c r="BE589" s="17">
        <v>0.36208512485982902</v>
      </c>
      <c r="BF589" s="17">
        <v>0.44562166392167302</v>
      </c>
      <c r="BG589" s="17">
        <v>0.39507515563026602</v>
      </c>
      <c r="BH589" s="17">
        <v>0.33845469689643298</v>
      </c>
      <c r="BI589" s="17">
        <v>0.44630772536416002</v>
      </c>
      <c r="BJ589" s="17">
        <v>0.38280415711600502</v>
      </c>
      <c r="BK589" s="17">
        <v>0.40331781257210603</v>
      </c>
      <c r="BL589" s="17">
        <v>0.42827937043325498</v>
      </c>
      <c r="BM589" s="17">
        <v>0.368906357555844</v>
      </c>
      <c r="BN589" s="17">
        <v>0.31053376040737002</v>
      </c>
      <c r="BO589" s="17">
        <v>0.51847405459608398</v>
      </c>
      <c r="BP589" s="17"/>
      <c r="BQ589" s="17">
        <v>0.59813221683374995</v>
      </c>
      <c r="BR589" s="17">
        <v>0.29452167658348199</v>
      </c>
    </row>
    <row r="590" spans="2:70" x14ac:dyDescent="0.35">
      <c r="B590" t="s">
        <v>304</v>
      </c>
      <c r="C590" s="17">
        <v>0.36135625753834399</v>
      </c>
      <c r="D590" s="17">
        <v>0.368979265982598</v>
      </c>
      <c r="E590" s="17">
        <v>0.35214475012207203</v>
      </c>
      <c r="F590" s="17"/>
      <c r="G590" s="17">
        <v>0.33583634202860901</v>
      </c>
      <c r="H590" s="17">
        <v>0.28147943238513301</v>
      </c>
      <c r="I590" s="17">
        <v>0.34129208326662402</v>
      </c>
      <c r="J590" s="17">
        <v>0.38732319572769902</v>
      </c>
      <c r="K590" s="17">
        <v>0.44515946671055101</v>
      </c>
      <c r="L590" s="17">
        <v>0.38232327379027098</v>
      </c>
      <c r="M590" s="17"/>
      <c r="N590" s="17">
        <v>0.31778242227196501</v>
      </c>
      <c r="O590" s="17">
        <v>0.36340843659594202</v>
      </c>
      <c r="P590" s="17">
        <v>0.35819715027378002</v>
      </c>
      <c r="Q590" s="17">
        <v>0.40790180378292101</v>
      </c>
      <c r="R590" s="17"/>
      <c r="S590" s="17">
        <v>0.248041416110553</v>
      </c>
      <c r="T590" s="17">
        <v>0.38366020936712297</v>
      </c>
      <c r="U590" s="17">
        <v>0.42392084188040602</v>
      </c>
      <c r="V590" s="17">
        <v>0.40262575526014099</v>
      </c>
      <c r="W590" s="17">
        <v>0.37930742806520701</v>
      </c>
      <c r="X590" s="17">
        <v>0.35943059692459001</v>
      </c>
      <c r="Y590" s="17">
        <v>0.40148425935896098</v>
      </c>
      <c r="Z590" s="17">
        <v>0.39342832493775298</v>
      </c>
      <c r="AA590" s="17">
        <v>0.35228085839825002</v>
      </c>
      <c r="AB590" s="17">
        <v>0.34451860736685203</v>
      </c>
      <c r="AC590" s="17">
        <v>0.37173351761503298</v>
      </c>
      <c r="AD590" s="17">
        <v>0.38374752779584997</v>
      </c>
      <c r="AE590" s="17"/>
      <c r="AF590" s="17">
        <v>0.42463512567358502</v>
      </c>
      <c r="AG590" s="17">
        <v>0.308238603680763</v>
      </c>
      <c r="AH590" s="17">
        <v>0.36375145868707098</v>
      </c>
      <c r="AI590" s="17"/>
      <c r="AJ590" s="17">
        <v>0.41635434876154398</v>
      </c>
      <c r="AK590" s="17">
        <v>0.29061554195206502</v>
      </c>
      <c r="AL590" s="17">
        <v>0.30568802775579701</v>
      </c>
      <c r="AM590" s="17">
        <v>0.391752573406288</v>
      </c>
      <c r="AN590" s="17">
        <v>0.43269460793319597</v>
      </c>
      <c r="AO590" s="17"/>
      <c r="AP590" s="17">
        <v>0.399923931744608</v>
      </c>
      <c r="AQ590" s="17">
        <v>0.304414321878136</v>
      </c>
      <c r="AR590" s="17">
        <v>0.295077592410742</v>
      </c>
      <c r="AS590" s="17"/>
      <c r="AT590" s="17">
        <v>0.47713964349621701</v>
      </c>
      <c r="AU590" s="17">
        <v>0.38419261355915602</v>
      </c>
      <c r="AV590" s="17">
        <v>0.28562128787715602</v>
      </c>
      <c r="AW590" s="17">
        <v>0.22238024336134599</v>
      </c>
      <c r="AX590" s="17">
        <v>0.19954152912294301</v>
      </c>
      <c r="AY590" s="17"/>
      <c r="AZ590" s="17">
        <v>0.35295293622777502</v>
      </c>
      <c r="BA590" s="17">
        <v>0.40538216512511899</v>
      </c>
      <c r="BB590" s="17">
        <v>0.32903839635364501</v>
      </c>
      <c r="BC590" s="17">
        <v>0.39990370247671397</v>
      </c>
      <c r="BD590" s="17">
        <v>0.32942995259305902</v>
      </c>
      <c r="BE590" s="17">
        <v>0.38487307366611501</v>
      </c>
      <c r="BF590" s="17">
        <v>0.34173233176189599</v>
      </c>
      <c r="BG590" s="17">
        <v>0.38276048736870399</v>
      </c>
      <c r="BH590" s="17">
        <v>0.37226816279622599</v>
      </c>
      <c r="BI590" s="17">
        <v>0.29619898435552899</v>
      </c>
      <c r="BJ590" s="17">
        <v>0.37574266853455701</v>
      </c>
      <c r="BK590" s="17">
        <v>0.33332261214185199</v>
      </c>
      <c r="BL590" s="17">
        <v>0.32225646293051702</v>
      </c>
      <c r="BM590" s="17">
        <v>0.42441736253825502</v>
      </c>
      <c r="BN590" s="17">
        <v>0.37659561185009699</v>
      </c>
      <c r="BO590" s="17">
        <v>0.31822490604194198</v>
      </c>
      <c r="BP590" s="17"/>
      <c r="BQ590" s="17">
        <v>0.167956739809481</v>
      </c>
      <c r="BR590" s="17">
        <v>0.45111434480135199</v>
      </c>
    </row>
    <row r="591" spans="2:70" x14ac:dyDescent="0.35">
      <c r="B591" t="s">
        <v>143</v>
      </c>
      <c r="C591" s="17">
        <v>2.4655647934294402E-2</v>
      </c>
      <c r="D591" s="17">
        <v>1.13444490895831E-3</v>
      </c>
      <c r="E591" s="17">
        <v>4.9531171748165001E-2</v>
      </c>
      <c r="F591" s="17"/>
      <c r="G591" s="17">
        <v>9.05126653951525E-2</v>
      </c>
      <c r="H591" s="17">
        <v>0.154550187743001</v>
      </c>
      <c r="I591" s="17">
        <v>8.2224871163327606E-2</v>
      </c>
      <c r="J591" s="17">
        <v>-2.7160050014020099E-2</v>
      </c>
      <c r="K591" s="17">
        <v>-0.11754574401620201</v>
      </c>
      <c r="L591" s="17">
        <v>-3.4223117214042399E-2</v>
      </c>
      <c r="M591" s="17"/>
      <c r="N591" s="17">
        <v>0.12426544517815501</v>
      </c>
      <c r="O591" s="17">
        <v>1.9121453507367402E-2</v>
      </c>
      <c r="P591" s="17">
        <v>4.9493720767981898E-2</v>
      </c>
      <c r="Q591" s="17">
        <v>-9.7075860311518006E-2</v>
      </c>
      <c r="R591" s="17"/>
      <c r="S591" s="17">
        <v>0.309125147873478</v>
      </c>
      <c r="T591" s="17">
        <v>-1.0876852888355101E-2</v>
      </c>
      <c r="U591" s="17">
        <v>-8.1750747743860305E-2</v>
      </c>
      <c r="V591" s="17">
        <v>-5.4084634798642298E-2</v>
      </c>
      <c r="W591" s="17">
        <v>-6.0093767913014899E-2</v>
      </c>
      <c r="X591" s="17">
        <v>-1.1904135736587301E-3</v>
      </c>
      <c r="Y591" s="17">
        <v>-7.5639506520638403E-2</v>
      </c>
      <c r="Z591" s="17">
        <v>-7.5202302451199401E-3</v>
      </c>
      <c r="AA591" s="17">
        <v>3.8294490226491298E-2</v>
      </c>
      <c r="AB591" s="17">
        <v>1.06098244075478E-2</v>
      </c>
      <c r="AC591" s="17">
        <v>-4.6364072711247402E-3</v>
      </c>
      <c r="AD591" s="17">
        <v>-2.8181218591821801E-3</v>
      </c>
      <c r="AE591" s="17"/>
      <c r="AF591" s="17">
        <v>-9.6814747871328405E-2</v>
      </c>
      <c r="AG591" s="17">
        <v>0.12866300466325301</v>
      </c>
      <c r="AH591" s="17">
        <v>5.6464664395071704E-3</v>
      </c>
      <c r="AI591" s="17"/>
      <c r="AJ591" s="17">
        <v>-8.7289015134498396E-2</v>
      </c>
      <c r="AK591" s="17">
        <v>0.172010650150421</v>
      </c>
      <c r="AL591" s="17">
        <v>0.122427419707448</v>
      </c>
      <c r="AM591" s="17">
        <v>4.10584111305832E-2</v>
      </c>
      <c r="AN591" s="17">
        <v>-0.102834610792127</v>
      </c>
      <c r="AO591" s="17"/>
      <c r="AP591" s="17">
        <v>-6.06307827587622E-2</v>
      </c>
      <c r="AQ591" s="17">
        <v>0.14977343768485099</v>
      </c>
      <c r="AR591" s="17">
        <v>0.18462459600175801</v>
      </c>
      <c r="AS591" s="17"/>
      <c r="AT591" s="17">
        <v>-0.19913828141405901</v>
      </c>
      <c r="AU591" s="17">
        <v>-3.4654385108883801E-2</v>
      </c>
      <c r="AV591" s="17">
        <v>0.197074238484374</v>
      </c>
      <c r="AW591" s="17">
        <v>0.27314158944885603</v>
      </c>
      <c r="AX591" s="17">
        <v>0.36255759870290599</v>
      </c>
      <c r="AY591" s="17"/>
      <c r="AZ591" s="17">
        <v>-5.5830680528551099E-2</v>
      </c>
      <c r="BA591" s="17">
        <v>-6.2623987605106401E-2</v>
      </c>
      <c r="BB591" s="17">
        <v>1.6451131674174099E-2</v>
      </c>
      <c r="BC591" s="17">
        <v>-7.7131576220150905E-2</v>
      </c>
      <c r="BD591" s="17">
        <v>9.6231396055837207E-2</v>
      </c>
      <c r="BE591" s="17">
        <v>-2.2787948806285801E-2</v>
      </c>
      <c r="BF591" s="17">
        <v>0.103889332159777</v>
      </c>
      <c r="BG591" s="17">
        <v>1.23146682615622E-2</v>
      </c>
      <c r="BH591" s="17">
        <v>-3.3813465899792797E-2</v>
      </c>
      <c r="BI591" s="17">
        <v>0.150108741008631</v>
      </c>
      <c r="BJ591" s="17">
        <v>7.0614885814475102E-3</v>
      </c>
      <c r="BK591" s="17">
        <v>6.9995200430253798E-2</v>
      </c>
      <c r="BL591" s="17">
        <v>0.106022907502739</v>
      </c>
      <c r="BM591" s="17">
        <v>-5.55110049824118E-2</v>
      </c>
      <c r="BN591" s="17">
        <v>-6.6061851442726596E-2</v>
      </c>
      <c r="BO591" s="17">
        <v>0.200249148554143</v>
      </c>
      <c r="BP591" s="17"/>
      <c r="BQ591" s="17">
        <v>0.430175477024269</v>
      </c>
      <c r="BR591" s="17">
        <v>-0.15659266821786899</v>
      </c>
    </row>
    <row r="592" spans="2:70" x14ac:dyDescent="0.35">
      <c r="C592" s="17"/>
      <c r="D592" s="17"/>
      <c r="E592" s="17"/>
      <c r="F592" s="17"/>
      <c r="G592" s="17"/>
      <c r="H592" s="17"/>
      <c r="I592" s="17"/>
      <c r="J592" s="17"/>
      <c r="K592" s="17"/>
      <c r="L592" s="17"/>
      <c r="M592" s="17"/>
      <c r="N592" s="17"/>
      <c r="O592" s="17"/>
      <c r="P592" s="17"/>
      <c r="Q592" s="17"/>
      <c r="R592" s="17"/>
      <c r="S592" s="17"/>
      <c r="T592" s="17"/>
      <c r="U592" s="17"/>
      <c r="V592" s="17"/>
      <c r="W592" s="17"/>
      <c r="X592" s="17"/>
      <c r="Y592" s="17"/>
      <c r="Z592" s="17"/>
      <c r="AA592" s="17"/>
      <c r="AB592" s="17"/>
      <c r="AC592" s="17"/>
      <c r="AD592" s="17"/>
      <c r="AE592" s="17"/>
      <c r="AF592" s="17"/>
      <c r="AG592" s="17"/>
      <c r="AH592" s="17"/>
      <c r="AI592" s="17"/>
      <c r="AJ592" s="17"/>
      <c r="AK592" s="17"/>
      <c r="AL592" s="17"/>
      <c r="AM592" s="17"/>
      <c r="AN592" s="17"/>
      <c r="AO592" s="17"/>
      <c r="AP592" s="17"/>
      <c r="AQ592" s="17"/>
      <c r="AR592" s="17"/>
      <c r="AS592" s="17"/>
      <c r="AT592" s="17"/>
      <c r="AU592" s="17"/>
      <c r="AV592" s="17"/>
      <c r="AW592" s="17"/>
      <c r="AX592" s="17"/>
      <c r="AY592" s="17"/>
      <c r="AZ592" s="17"/>
      <c r="BA592" s="17"/>
      <c r="BB592" s="17"/>
      <c r="BC592" s="17"/>
      <c r="BD592" s="17"/>
      <c r="BE592" s="17"/>
      <c r="BF592" s="17"/>
      <c r="BG592" s="17"/>
      <c r="BH592" s="17"/>
      <c r="BI592" s="17"/>
      <c r="BJ592" s="17"/>
      <c r="BK592" s="17"/>
      <c r="BL592" s="17"/>
      <c r="BM592" s="17"/>
      <c r="BN592" s="17"/>
      <c r="BO592" s="17"/>
      <c r="BP592" s="17"/>
      <c r="BQ592" s="17"/>
      <c r="BR592" s="17"/>
    </row>
    <row r="593" spans="2:70" x14ac:dyDescent="0.35">
      <c r="B593" s="6" t="s">
        <v>323</v>
      </c>
      <c r="C593" s="17"/>
      <c r="D593" s="17"/>
      <c r="E593" s="17"/>
      <c r="F593" s="17"/>
      <c r="G593" s="17"/>
      <c r="H593" s="17"/>
      <c r="I593" s="17"/>
      <c r="J593" s="17"/>
      <c r="K593" s="17"/>
      <c r="L593" s="17"/>
      <c r="M593" s="17"/>
      <c r="N593" s="17"/>
      <c r="O593" s="17"/>
      <c r="P593" s="17"/>
      <c r="Q593" s="17"/>
      <c r="R593" s="17"/>
      <c r="S593" s="17"/>
      <c r="T593" s="17"/>
      <c r="U593" s="17"/>
      <c r="V593" s="17"/>
      <c r="W593" s="17"/>
      <c r="X593" s="17"/>
      <c r="Y593" s="17"/>
      <c r="Z593" s="17"/>
      <c r="AA593" s="17"/>
      <c r="AB593" s="17"/>
      <c r="AC593" s="17"/>
      <c r="AD593" s="17"/>
      <c r="AE593" s="17"/>
      <c r="AF593" s="17"/>
      <c r="AG593" s="17"/>
      <c r="AH593" s="17"/>
      <c r="AI593" s="17"/>
      <c r="AJ593" s="17"/>
      <c r="AK593" s="17"/>
      <c r="AL593" s="17"/>
      <c r="AM593" s="17"/>
      <c r="AN593" s="17"/>
      <c r="AO593" s="17"/>
      <c r="AP593" s="17"/>
      <c r="AQ593" s="17"/>
      <c r="AR593" s="17"/>
      <c r="AS593" s="17"/>
      <c r="AT593" s="17"/>
      <c r="AU593" s="17"/>
      <c r="AV593" s="17"/>
      <c r="AW593" s="17"/>
      <c r="AX593" s="17"/>
      <c r="AY593" s="17"/>
      <c r="AZ593" s="17"/>
      <c r="BA593" s="17"/>
      <c r="BB593" s="17"/>
      <c r="BC593" s="17"/>
      <c r="BD593" s="17"/>
      <c r="BE593" s="17"/>
      <c r="BF593" s="17"/>
      <c r="BG593" s="17"/>
      <c r="BH593" s="17"/>
      <c r="BI593" s="17"/>
      <c r="BJ593" s="17"/>
      <c r="BK593" s="17"/>
      <c r="BL593" s="17"/>
      <c r="BM593" s="17"/>
      <c r="BN593" s="17"/>
      <c r="BO593" s="17"/>
      <c r="BP593" s="17"/>
      <c r="BQ593" s="17"/>
      <c r="BR593" s="17"/>
    </row>
    <row r="594" spans="2:70" x14ac:dyDescent="0.35">
      <c r="B594" s="24" t="s">
        <v>97</v>
      </c>
      <c r="C594" s="17"/>
      <c r="D594" s="17"/>
      <c r="E594" s="17"/>
      <c r="F594" s="17"/>
      <c r="G594" s="17"/>
      <c r="H594" s="17"/>
      <c r="I594" s="17"/>
      <c r="J594" s="17"/>
      <c r="K594" s="17"/>
      <c r="L594" s="17"/>
      <c r="M594" s="17"/>
      <c r="N594" s="17"/>
      <c r="O594" s="17"/>
      <c r="P594" s="17"/>
      <c r="Q594" s="17"/>
      <c r="R594" s="17"/>
      <c r="S594" s="17"/>
      <c r="T594" s="17"/>
      <c r="U594" s="17"/>
      <c r="V594" s="17"/>
      <c r="W594" s="17"/>
      <c r="X594" s="17"/>
      <c r="Y594" s="17"/>
      <c r="Z594" s="17"/>
      <c r="AA594" s="17"/>
      <c r="AB594" s="17"/>
      <c r="AC594" s="17"/>
      <c r="AD594" s="17"/>
      <c r="AE594" s="17"/>
      <c r="AF594" s="17"/>
      <c r="AG594" s="17"/>
      <c r="AH594" s="17"/>
      <c r="AI594" s="17"/>
      <c r="AJ594" s="17"/>
      <c r="AK594" s="17"/>
      <c r="AL594" s="17"/>
      <c r="AM594" s="17"/>
      <c r="AN594" s="17"/>
      <c r="AO594" s="17"/>
      <c r="AP594" s="17"/>
      <c r="AQ594" s="17"/>
      <c r="AR594" s="17"/>
      <c r="AS594" s="17"/>
      <c r="AT594" s="17"/>
      <c r="AU594" s="17"/>
      <c r="AV594" s="17"/>
      <c r="AW594" s="17"/>
      <c r="AX594" s="17"/>
      <c r="AY594" s="17"/>
      <c r="AZ594" s="17"/>
      <c r="BA594" s="17"/>
      <c r="BB594" s="17"/>
      <c r="BC594" s="17"/>
      <c r="BD594" s="17"/>
      <c r="BE594" s="17"/>
      <c r="BF594" s="17"/>
      <c r="BG594" s="17"/>
      <c r="BH594" s="17"/>
      <c r="BI594" s="17"/>
      <c r="BJ594" s="17"/>
      <c r="BK594" s="17"/>
      <c r="BL594" s="17"/>
      <c r="BM594" s="17"/>
      <c r="BN594" s="17"/>
      <c r="BO594" s="17"/>
      <c r="BP594" s="17"/>
      <c r="BQ594" s="17"/>
      <c r="BR594" s="17"/>
    </row>
    <row r="595" spans="2:70" x14ac:dyDescent="0.35">
      <c r="B595" t="s">
        <v>298</v>
      </c>
      <c r="C595" s="17">
        <v>0.17740959315118801</v>
      </c>
      <c r="D595" s="17">
        <v>0.16823508584116001</v>
      </c>
      <c r="E595" s="17">
        <v>0.18555842548321599</v>
      </c>
      <c r="F595" s="17"/>
      <c r="G595" s="17">
        <v>0.15875816865106901</v>
      </c>
      <c r="H595" s="17">
        <v>0.189095611313224</v>
      </c>
      <c r="I595" s="17">
        <v>0.19685549796450399</v>
      </c>
      <c r="J595" s="17">
        <v>0.18822562388399899</v>
      </c>
      <c r="K595" s="17">
        <v>0.16950460838499601</v>
      </c>
      <c r="L595" s="17">
        <v>0.16088662669192699</v>
      </c>
      <c r="M595" s="17"/>
      <c r="N595" s="17">
        <v>0.199770274867235</v>
      </c>
      <c r="O595" s="17">
        <v>0.16280639647035799</v>
      </c>
      <c r="P595" s="17">
        <v>0.184680818467411</v>
      </c>
      <c r="Q595" s="17">
        <v>0.16138350698885801</v>
      </c>
      <c r="R595" s="17"/>
      <c r="S595" s="17">
        <v>0.209919765901634</v>
      </c>
      <c r="T595" s="17">
        <v>0.19467191318457799</v>
      </c>
      <c r="U595" s="17">
        <v>0.162400212279323</v>
      </c>
      <c r="V595" s="17">
        <v>0.17633998204262299</v>
      </c>
      <c r="W595" s="17">
        <v>0.15814306270758399</v>
      </c>
      <c r="X595" s="17">
        <v>0.17020184159444601</v>
      </c>
      <c r="Y595" s="17">
        <v>0.16880626803384299</v>
      </c>
      <c r="Z595" s="17">
        <v>0.180363838867374</v>
      </c>
      <c r="AA595" s="17">
        <v>0.16142106914658999</v>
      </c>
      <c r="AB595" s="17">
        <v>0.15988344930749099</v>
      </c>
      <c r="AC595" s="17">
        <v>0.196959368411328</v>
      </c>
      <c r="AD595" s="17">
        <v>0.15806301197894199</v>
      </c>
      <c r="AE595" s="17"/>
      <c r="AF595" s="17">
        <v>0.169830277175787</v>
      </c>
      <c r="AG595" s="17">
        <v>0.19199085642716099</v>
      </c>
      <c r="AH595" s="17">
        <v>0.16527771008256301</v>
      </c>
      <c r="AI595" s="17"/>
      <c r="AJ595" s="17">
        <v>0.16799803583839201</v>
      </c>
      <c r="AK595" s="17">
        <v>0.211014068700525</v>
      </c>
      <c r="AL595" s="17">
        <v>0.15959293805007399</v>
      </c>
      <c r="AM595" s="17">
        <v>0.24238418634839201</v>
      </c>
      <c r="AN595" s="17">
        <v>0.13861628298384299</v>
      </c>
      <c r="AO595" s="17"/>
      <c r="AP595" s="17">
        <v>0.172607258733223</v>
      </c>
      <c r="AQ595" s="17">
        <v>0.19512942942665101</v>
      </c>
      <c r="AR595" s="17">
        <v>0.22249361655539701</v>
      </c>
      <c r="AS595" s="17"/>
      <c r="AT595" s="17">
        <v>0.14365061373933999</v>
      </c>
      <c r="AU595" s="17">
        <v>0.153612899404931</v>
      </c>
      <c r="AV595" s="17">
        <v>0.21144697061796999</v>
      </c>
      <c r="AW595" s="17">
        <v>0.21774574258820201</v>
      </c>
      <c r="AX595" s="17">
        <v>0.37398376228403002</v>
      </c>
      <c r="AY595" s="17"/>
      <c r="AZ595" s="17">
        <v>0.16644271669135499</v>
      </c>
      <c r="BA595" s="17">
        <v>0.144266563318904</v>
      </c>
      <c r="BB595" s="17">
        <v>0.18367223281051601</v>
      </c>
      <c r="BC595" s="17">
        <v>0.17522176381033899</v>
      </c>
      <c r="BD595" s="17">
        <v>0.19602386348741499</v>
      </c>
      <c r="BE595" s="17">
        <v>0.15647401387343801</v>
      </c>
      <c r="BF595" s="17">
        <v>0.18092859670328101</v>
      </c>
      <c r="BG595" s="17">
        <v>0.192701714464699</v>
      </c>
      <c r="BH595" s="17">
        <v>0.19762739023284701</v>
      </c>
      <c r="BI595" s="17">
        <v>0.159714884500815</v>
      </c>
      <c r="BJ595" s="17">
        <v>0.18333648550102499</v>
      </c>
      <c r="BK595" s="17">
        <v>0.22568146020251001</v>
      </c>
      <c r="BL595" s="17">
        <v>0.17253359640358901</v>
      </c>
      <c r="BM595" s="17">
        <v>9.9317033752606601E-2</v>
      </c>
      <c r="BN595" s="17">
        <v>0.17016389920934</v>
      </c>
      <c r="BO595" s="17">
        <v>0.22791785129303699</v>
      </c>
      <c r="BP595" s="17"/>
      <c r="BQ595" s="17">
        <v>0.27163514712196801</v>
      </c>
      <c r="BR595" s="17">
        <v>0.13840742533654801</v>
      </c>
    </row>
    <row r="596" spans="2:70" x14ac:dyDescent="0.35">
      <c r="B596" t="s">
        <v>299</v>
      </c>
      <c r="C596" s="17">
        <v>0.39633538523578898</v>
      </c>
      <c r="D596" s="17">
        <v>0.39633247679333899</v>
      </c>
      <c r="E596" s="17">
        <v>0.39752827264062102</v>
      </c>
      <c r="F596" s="17"/>
      <c r="G596" s="17">
        <v>0.32687904648446298</v>
      </c>
      <c r="H596" s="17">
        <v>0.41816953114023298</v>
      </c>
      <c r="I596" s="17">
        <v>0.435301964459476</v>
      </c>
      <c r="J596" s="17">
        <v>0.41738841065233201</v>
      </c>
      <c r="K596" s="17">
        <v>0.36734970752122797</v>
      </c>
      <c r="L596" s="17">
        <v>0.395184518458079</v>
      </c>
      <c r="M596" s="17"/>
      <c r="N596" s="17">
        <v>0.40869271840635601</v>
      </c>
      <c r="O596" s="17">
        <v>0.42865188733514598</v>
      </c>
      <c r="P596" s="17">
        <v>0.38214231850900399</v>
      </c>
      <c r="Q596" s="17">
        <v>0.363815690335278</v>
      </c>
      <c r="R596" s="17"/>
      <c r="S596" s="17">
        <v>0.44305217492065802</v>
      </c>
      <c r="T596" s="17">
        <v>0.40691068241218098</v>
      </c>
      <c r="U596" s="17">
        <v>0.41867704333149097</v>
      </c>
      <c r="V596" s="17">
        <v>0.39930177377243797</v>
      </c>
      <c r="W596" s="17">
        <v>0.39749431198416302</v>
      </c>
      <c r="X596" s="17">
        <v>0.34932961944568103</v>
      </c>
      <c r="Y596" s="17">
        <v>0.39630041846742597</v>
      </c>
      <c r="Z596" s="17">
        <v>0.37980641115035901</v>
      </c>
      <c r="AA596" s="17">
        <v>0.40910450446989</v>
      </c>
      <c r="AB596" s="17">
        <v>0.36812683517901501</v>
      </c>
      <c r="AC596" s="17">
        <v>0.35784521700510202</v>
      </c>
      <c r="AD596" s="17">
        <v>0.32611431927919599</v>
      </c>
      <c r="AE596" s="17"/>
      <c r="AF596" s="17">
        <v>0.38465415434299699</v>
      </c>
      <c r="AG596" s="17">
        <v>0.42958492900664502</v>
      </c>
      <c r="AH596" s="17">
        <v>0.35332892588339798</v>
      </c>
      <c r="AI596" s="17"/>
      <c r="AJ596" s="17">
        <v>0.38397450559929802</v>
      </c>
      <c r="AK596" s="17">
        <v>0.42773016034457201</v>
      </c>
      <c r="AL596" s="17">
        <v>0.45641750284000698</v>
      </c>
      <c r="AM596" s="17">
        <v>0.34060156547157699</v>
      </c>
      <c r="AN596" s="17">
        <v>0.349462815618169</v>
      </c>
      <c r="AO596" s="17"/>
      <c r="AP596" s="17">
        <v>0.36533543932881102</v>
      </c>
      <c r="AQ596" s="17">
        <v>0.43572464851780301</v>
      </c>
      <c r="AR596" s="17">
        <v>0.448907329046073</v>
      </c>
      <c r="AS596" s="17"/>
      <c r="AT596" s="17">
        <v>0.346710052129584</v>
      </c>
      <c r="AU596" s="17">
        <v>0.37579833874256302</v>
      </c>
      <c r="AV596" s="17">
        <v>0.44482043932575399</v>
      </c>
      <c r="AW596" s="17">
        <v>0.458808380557298</v>
      </c>
      <c r="AX596" s="17">
        <v>0.31395023230558899</v>
      </c>
      <c r="AY596" s="17"/>
      <c r="AZ596" s="17">
        <v>0.35641719976753899</v>
      </c>
      <c r="BA596" s="17">
        <v>0.35961009138785099</v>
      </c>
      <c r="BB596" s="17">
        <v>0.36423962286638301</v>
      </c>
      <c r="BC596" s="17">
        <v>0.34376222080643298</v>
      </c>
      <c r="BD596" s="17">
        <v>0.400344324408412</v>
      </c>
      <c r="BE596" s="17">
        <v>0.39184882384900199</v>
      </c>
      <c r="BF596" s="17">
        <v>0.41539641145642803</v>
      </c>
      <c r="BG596" s="17">
        <v>0.39014168978924202</v>
      </c>
      <c r="BH596" s="17">
        <v>0.360897403056744</v>
      </c>
      <c r="BI596" s="17">
        <v>0.50086279260601796</v>
      </c>
      <c r="BJ596" s="17">
        <v>0.41809146372475903</v>
      </c>
      <c r="BK596" s="17">
        <v>0.38884687620361802</v>
      </c>
      <c r="BL596" s="17">
        <v>0.45565058789337798</v>
      </c>
      <c r="BM596" s="17">
        <v>0.39713465982795199</v>
      </c>
      <c r="BN596" s="17">
        <v>0.337603848078604</v>
      </c>
      <c r="BO596" s="17">
        <v>0.43053334620549699</v>
      </c>
      <c r="BP596" s="17"/>
      <c r="BQ596" s="17">
        <v>0.450360236986735</v>
      </c>
      <c r="BR596" s="17">
        <v>0.37376066355611498</v>
      </c>
    </row>
    <row r="597" spans="2:70" x14ac:dyDescent="0.35">
      <c r="B597" t="s">
        <v>300</v>
      </c>
      <c r="C597" s="17">
        <v>0.21539779619261001</v>
      </c>
      <c r="D597" s="17">
        <v>0.23089499684122999</v>
      </c>
      <c r="E597" s="17">
        <v>0.20118898889796599</v>
      </c>
      <c r="F597" s="17"/>
      <c r="G597" s="17">
        <v>0.222903147515325</v>
      </c>
      <c r="H597" s="17">
        <v>0.20588334529489799</v>
      </c>
      <c r="I597" s="17">
        <v>0.18282586036978399</v>
      </c>
      <c r="J597" s="17">
        <v>0.190147251808612</v>
      </c>
      <c r="K597" s="17">
        <v>0.24378046768126399</v>
      </c>
      <c r="L597" s="17">
        <v>0.246380375679459</v>
      </c>
      <c r="M597" s="17"/>
      <c r="N597" s="17">
        <v>0.208117532402366</v>
      </c>
      <c r="O597" s="17">
        <v>0.222769836426881</v>
      </c>
      <c r="P597" s="17">
        <v>0.21186230853339</v>
      </c>
      <c r="Q597" s="17">
        <v>0.217602704731367</v>
      </c>
      <c r="R597" s="17"/>
      <c r="S597" s="17">
        <v>0.187927830945221</v>
      </c>
      <c r="T597" s="17">
        <v>0.19860941460571499</v>
      </c>
      <c r="U597" s="17">
        <v>0.22365827007206099</v>
      </c>
      <c r="V597" s="17">
        <v>0.22082765314907801</v>
      </c>
      <c r="W597" s="17">
        <v>0.24482647945501801</v>
      </c>
      <c r="X597" s="17">
        <v>0.26612347898669902</v>
      </c>
      <c r="Y597" s="17">
        <v>0.203307625818827</v>
      </c>
      <c r="Z597" s="17">
        <v>0.19534056688718399</v>
      </c>
      <c r="AA597" s="17">
        <v>0.20889006147703201</v>
      </c>
      <c r="AB597" s="17">
        <v>0.24369949641468999</v>
      </c>
      <c r="AC597" s="17">
        <v>0.17998811402625201</v>
      </c>
      <c r="AD597" s="17">
        <v>0.214284274173454</v>
      </c>
      <c r="AE597" s="17"/>
      <c r="AF597" s="17">
        <v>0.21671446823946</v>
      </c>
      <c r="AG597" s="17">
        <v>0.21515686648454799</v>
      </c>
      <c r="AH597" s="17">
        <v>0.22145389844366201</v>
      </c>
      <c r="AI597" s="17"/>
      <c r="AJ597" s="17">
        <v>0.22635464931674301</v>
      </c>
      <c r="AK597" s="17">
        <v>0.18607854762975301</v>
      </c>
      <c r="AL597" s="17">
        <v>0.24023328986279499</v>
      </c>
      <c r="AM597" s="17">
        <v>0.20295606472618399</v>
      </c>
      <c r="AN597" s="17">
        <v>0.22255564055902999</v>
      </c>
      <c r="AO597" s="17"/>
      <c r="AP597" s="17">
        <v>0.232155816971683</v>
      </c>
      <c r="AQ597" s="17">
        <v>0.192125308797647</v>
      </c>
      <c r="AR597" s="17">
        <v>0.16028831396812601</v>
      </c>
      <c r="AS597" s="17"/>
      <c r="AT597" s="17">
        <v>0.22758718208753101</v>
      </c>
      <c r="AU597" s="17">
        <v>0.24071083543513899</v>
      </c>
      <c r="AV597" s="17">
        <v>0.182091437677843</v>
      </c>
      <c r="AW597" s="17">
        <v>0.203970472828398</v>
      </c>
      <c r="AX597" s="17">
        <v>0.186388922179441</v>
      </c>
      <c r="AY597" s="17"/>
      <c r="AZ597" s="17">
        <v>0.20723511266127301</v>
      </c>
      <c r="BA597" s="17">
        <v>0.22799346801485501</v>
      </c>
      <c r="BB597" s="17">
        <v>0.187614746129874</v>
      </c>
      <c r="BC597" s="17">
        <v>0.22491776124409399</v>
      </c>
      <c r="BD597" s="17">
        <v>0.183117213348444</v>
      </c>
      <c r="BE597" s="17">
        <v>0.24668008059716001</v>
      </c>
      <c r="BF597" s="17">
        <v>0.21460162155148399</v>
      </c>
      <c r="BG597" s="17">
        <v>0.21785784042614201</v>
      </c>
      <c r="BH597" s="17">
        <v>0.26142792622684002</v>
      </c>
      <c r="BI597" s="17">
        <v>0.19630835664666699</v>
      </c>
      <c r="BJ597" s="17">
        <v>0.18610283901095701</v>
      </c>
      <c r="BK597" s="17">
        <v>0.18202135076408199</v>
      </c>
      <c r="BL597" s="17">
        <v>0.19050550762330201</v>
      </c>
      <c r="BM597" s="17">
        <v>0.26514613790500202</v>
      </c>
      <c r="BN597" s="17">
        <v>0.30997340524954903</v>
      </c>
      <c r="BO597" s="17">
        <v>0.20350170657283201</v>
      </c>
      <c r="BP597" s="17"/>
      <c r="BQ597" s="17">
        <v>0.16038185813074601</v>
      </c>
      <c r="BR597" s="17">
        <v>0.23515922665936101</v>
      </c>
    </row>
    <row r="598" spans="2:70" x14ac:dyDescent="0.35">
      <c r="B598" t="s">
        <v>301</v>
      </c>
      <c r="C598" s="17">
        <v>0.11806862723899</v>
      </c>
      <c r="D598" s="17">
        <v>0.11602648210470599</v>
      </c>
      <c r="E598" s="17">
        <v>0.119576324949868</v>
      </c>
      <c r="F598" s="17"/>
      <c r="G598" s="17">
        <v>0.162250792313435</v>
      </c>
      <c r="H598" s="17">
        <v>0.115149243305146</v>
      </c>
      <c r="I598" s="17">
        <v>0.117467835457951</v>
      </c>
      <c r="J598" s="17">
        <v>0.11113225965493401</v>
      </c>
      <c r="K598" s="17">
        <v>0.109929142454813</v>
      </c>
      <c r="L598" s="17">
        <v>0.102647462918265</v>
      </c>
      <c r="M598" s="17"/>
      <c r="N598" s="17">
        <v>0.109866231681318</v>
      </c>
      <c r="O598" s="17">
        <v>0.114570214069909</v>
      </c>
      <c r="P598" s="17">
        <v>0.119141223351377</v>
      </c>
      <c r="Q598" s="17">
        <v>0.129174726421141</v>
      </c>
      <c r="R598" s="17"/>
      <c r="S598" s="17">
        <v>9.3323819708114403E-2</v>
      </c>
      <c r="T598" s="17">
        <v>0.114328826898227</v>
      </c>
      <c r="U598" s="17">
        <v>0.11597181376759499</v>
      </c>
      <c r="V598" s="17">
        <v>0.108568849911724</v>
      </c>
      <c r="W598" s="17">
        <v>0.11083941940012999</v>
      </c>
      <c r="X598" s="17">
        <v>0.11074968718077501</v>
      </c>
      <c r="Y598" s="17">
        <v>0.106357607093349</v>
      </c>
      <c r="Z598" s="17">
        <v>0.120346647758367</v>
      </c>
      <c r="AA598" s="17">
        <v>0.12527663759725299</v>
      </c>
      <c r="AB598" s="17">
        <v>0.139793483902525</v>
      </c>
      <c r="AC598" s="17">
        <v>0.15321776580262</v>
      </c>
      <c r="AD598" s="17">
        <v>0.20091633231737199</v>
      </c>
      <c r="AE598" s="17"/>
      <c r="AF598" s="17">
        <v>0.108503260258934</v>
      </c>
      <c r="AG598" s="17">
        <v>0.111354923768401</v>
      </c>
      <c r="AH598" s="17">
        <v>0.13084686999397199</v>
      </c>
      <c r="AI598" s="17"/>
      <c r="AJ598" s="17">
        <v>0.121264139985999</v>
      </c>
      <c r="AK598" s="17">
        <v>0.109087235111511</v>
      </c>
      <c r="AL598" s="17">
        <v>0.102287987460319</v>
      </c>
      <c r="AM598" s="17">
        <v>2.54009816473602E-2</v>
      </c>
      <c r="AN598" s="17">
        <v>0.14464874645933601</v>
      </c>
      <c r="AO598" s="17"/>
      <c r="AP598" s="17">
        <v>0.12977472370968099</v>
      </c>
      <c r="AQ598" s="17">
        <v>0.1082548923056</v>
      </c>
      <c r="AR598" s="17">
        <v>0.114608720487985</v>
      </c>
      <c r="AS598" s="17"/>
      <c r="AT598" s="17">
        <v>0.14312567966686801</v>
      </c>
      <c r="AU598" s="17">
        <v>0.12687486235438999</v>
      </c>
      <c r="AV598" s="17">
        <v>0.10546411072791299</v>
      </c>
      <c r="AW598" s="17">
        <v>9.1698091261814899E-2</v>
      </c>
      <c r="AX598" s="17">
        <v>5.5373706848197597E-2</v>
      </c>
      <c r="AY598" s="17"/>
      <c r="AZ598" s="17">
        <v>9.7416787659282494E-2</v>
      </c>
      <c r="BA598" s="17">
        <v>0.109161758699977</v>
      </c>
      <c r="BB598" s="17">
        <v>0.15668212069565199</v>
      </c>
      <c r="BC598" s="17">
        <v>0.15319978287827701</v>
      </c>
      <c r="BD598" s="17">
        <v>9.6674050079529103E-2</v>
      </c>
      <c r="BE598" s="17">
        <v>0.119431943730612</v>
      </c>
      <c r="BF598" s="17">
        <v>0.11043496908071</v>
      </c>
      <c r="BG598" s="17">
        <v>0.113939023191947</v>
      </c>
      <c r="BH598" s="17">
        <v>0.10360918318502001</v>
      </c>
      <c r="BI598" s="17">
        <v>6.5431237228037606E-2</v>
      </c>
      <c r="BJ598" s="17">
        <v>0.113373806148199</v>
      </c>
      <c r="BK598" s="17">
        <v>0.16175918573342399</v>
      </c>
      <c r="BL598" s="17">
        <v>0.115055455062295</v>
      </c>
      <c r="BM598" s="17">
        <v>0.14838445643273601</v>
      </c>
      <c r="BN598" s="17">
        <v>0.14222387783839599</v>
      </c>
      <c r="BO598" s="17">
        <v>8.2098886990370101E-2</v>
      </c>
      <c r="BP598" s="17"/>
      <c r="BQ598" s="17">
        <v>8.4037094819725294E-2</v>
      </c>
      <c r="BR598" s="17">
        <v>0.133181477966068</v>
      </c>
    </row>
    <row r="599" spans="2:70" x14ac:dyDescent="0.35">
      <c r="B599" t="s">
        <v>302</v>
      </c>
      <c r="C599" s="17">
        <v>8.8214882726443705E-2</v>
      </c>
      <c r="D599" s="17">
        <v>8.3134205624645102E-2</v>
      </c>
      <c r="E599" s="17">
        <v>9.2328549902616797E-2</v>
      </c>
      <c r="F599" s="17"/>
      <c r="G599" s="17">
        <v>0.12352177202597101</v>
      </c>
      <c r="H599" s="17">
        <v>6.3642551389652996E-2</v>
      </c>
      <c r="I599" s="17">
        <v>6.2028600550333303E-2</v>
      </c>
      <c r="J599" s="17">
        <v>8.77005087963348E-2</v>
      </c>
      <c r="K599" s="17">
        <v>0.107201337251835</v>
      </c>
      <c r="L599" s="17">
        <v>9.3790402515962601E-2</v>
      </c>
      <c r="M599" s="17"/>
      <c r="N599" s="17">
        <v>6.8473597883710102E-2</v>
      </c>
      <c r="O599" s="17">
        <v>6.8607642254574094E-2</v>
      </c>
      <c r="P599" s="17">
        <v>9.7396650330959497E-2</v>
      </c>
      <c r="Q599" s="17">
        <v>0.12205831092604399</v>
      </c>
      <c r="R599" s="17"/>
      <c r="S599" s="17">
        <v>6.1923935087247903E-2</v>
      </c>
      <c r="T599" s="17">
        <v>8.0643351546348996E-2</v>
      </c>
      <c r="U599" s="17">
        <v>7.0922446673588602E-2</v>
      </c>
      <c r="V599" s="17">
        <v>9.4961741124137203E-2</v>
      </c>
      <c r="W599" s="17">
        <v>7.9433764160187895E-2</v>
      </c>
      <c r="X599" s="17">
        <v>9.5603700965412902E-2</v>
      </c>
      <c r="Y599" s="17">
        <v>0.121827652779697</v>
      </c>
      <c r="Z599" s="17">
        <v>0.124142535336715</v>
      </c>
      <c r="AA599" s="17">
        <v>9.0381264915322307E-2</v>
      </c>
      <c r="AB599" s="17">
        <v>8.5018221699527594E-2</v>
      </c>
      <c r="AC599" s="17">
        <v>0.107185482900659</v>
      </c>
      <c r="AD599" s="17">
        <v>0.100622062251036</v>
      </c>
      <c r="AE599" s="17"/>
      <c r="AF599" s="17">
        <v>0.114795236281338</v>
      </c>
      <c r="AG599" s="17">
        <v>4.9674531443770098E-2</v>
      </c>
      <c r="AH599" s="17">
        <v>0.124646128460717</v>
      </c>
      <c r="AI599" s="17"/>
      <c r="AJ599" s="17">
        <v>9.7157022443542698E-2</v>
      </c>
      <c r="AK599" s="17">
        <v>6.3205868810342805E-2</v>
      </c>
      <c r="AL599" s="17">
        <v>3.1501430523355502E-2</v>
      </c>
      <c r="AM599" s="17">
        <v>0.18865720180648701</v>
      </c>
      <c r="AN599" s="17">
        <v>0.13614541371243799</v>
      </c>
      <c r="AO599" s="17"/>
      <c r="AP599" s="17">
        <v>9.48334578736892E-2</v>
      </c>
      <c r="AQ599" s="17">
        <v>6.5558516399098904E-2</v>
      </c>
      <c r="AR599" s="17">
        <v>5.0946655423281799E-2</v>
      </c>
      <c r="AS599" s="17"/>
      <c r="AT599" s="17">
        <v>0.13273396332767001</v>
      </c>
      <c r="AU599" s="17">
        <v>9.9008630482216101E-2</v>
      </c>
      <c r="AV599" s="17">
        <v>5.4414089129106599E-2</v>
      </c>
      <c r="AW599" s="17">
        <v>2.5260888537570698E-2</v>
      </c>
      <c r="AX599" s="17">
        <v>4.1744033521721603E-2</v>
      </c>
      <c r="AY599" s="17"/>
      <c r="AZ599" s="17">
        <v>0.17248818322055001</v>
      </c>
      <c r="BA599" s="17">
        <v>0.14456423301132401</v>
      </c>
      <c r="BB599" s="17">
        <v>9.8957499307188501E-2</v>
      </c>
      <c r="BC599" s="17">
        <v>9.9572272646860097E-2</v>
      </c>
      <c r="BD599" s="17">
        <v>0.121587635441972</v>
      </c>
      <c r="BE599" s="17">
        <v>8.1592169746296794E-2</v>
      </c>
      <c r="BF599" s="17">
        <v>7.5525462793751302E-2</v>
      </c>
      <c r="BG599" s="17">
        <v>8.5359732127968893E-2</v>
      </c>
      <c r="BH599" s="17">
        <v>7.2186685516709495E-2</v>
      </c>
      <c r="BI599" s="17">
        <v>7.3469419180927004E-2</v>
      </c>
      <c r="BJ599" s="17">
        <v>9.0452679442823897E-2</v>
      </c>
      <c r="BK599" s="17">
        <v>4.1691127096366402E-2</v>
      </c>
      <c r="BL599" s="17">
        <v>6.6254853017436097E-2</v>
      </c>
      <c r="BM599" s="17">
        <v>9.0017712081703297E-2</v>
      </c>
      <c r="BN599" s="17">
        <v>2.8759042165623899E-2</v>
      </c>
      <c r="BO599" s="17">
        <v>5.5948208938263501E-2</v>
      </c>
      <c r="BP599" s="17"/>
      <c r="BQ599" s="17">
        <v>3.2774027539289201E-2</v>
      </c>
      <c r="BR599" s="17">
        <v>0.11368515254172799</v>
      </c>
    </row>
    <row r="600" spans="2:70" x14ac:dyDescent="0.35">
      <c r="B600" t="s">
        <v>129</v>
      </c>
      <c r="C600" s="17">
        <v>4.5737154549795904E-3</v>
      </c>
      <c r="D600" s="17">
        <v>5.3767527949191403E-3</v>
      </c>
      <c r="E600" s="17">
        <v>3.8194381257115901E-3</v>
      </c>
      <c r="F600" s="17"/>
      <c r="G600" s="17">
        <v>5.6870730097352403E-3</v>
      </c>
      <c r="H600" s="17">
        <v>8.0597175568457892E-3</v>
      </c>
      <c r="I600" s="17">
        <v>5.5202411979517101E-3</v>
      </c>
      <c r="J600" s="17">
        <v>5.4059452037880096E-3</v>
      </c>
      <c r="K600" s="17">
        <v>2.23473670586358E-3</v>
      </c>
      <c r="L600" s="17">
        <v>1.1106137363072401E-3</v>
      </c>
      <c r="M600" s="17"/>
      <c r="N600" s="17">
        <v>5.0796447590149901E-3</v>
      </c>
      <c r="O600" s="17">
        <v>2.5940234431317999E-3</v>
      </c>
      <c r="P600" s="17">
        <v>4.77668080785929E-3</v>
      </c>
      <c r="Q600" s="17">
        <v>5.9650605973118201E-3</v>
      </c>
      <c r="R600" s="17"/>
      <c r="S600" s="17">
        <v>3.8524734371248098E-3</v>
      </c>
      <c r="T600" s="17">
        <v>4.8358113529501897E-3</v>
      </c>
      <c r="U600" s="17">
        <v>8.3702138759413295E-3</v>
      </c>
      <c r="V600" s="17">
        <v>0</v>
      </c>
      <c r="W600" s="17">
        <v>9.2629622929173896E-3</v>
      </c>
      <c r="X600" s="17">
        <v>7.9916718269852395E-3</v>
      </c>
      <c r="Y600" s="17">
        <v>3.4004278068586599E-3</v>
      </c>
      <c r="Z600" s="17">
        <v>0</v>
      </c>
      <c r="AA600" s="17">
        <v>4.92646239391311E-3</v>
      </c>
      <c r="AB600" s="17">
        <v>3.4785134967517E-3</v>
      </c>
      <c r="AC600" s="17">
        <v>4.8040518540375197E-3</v>
      </c>
      <c r="AD600" s="17">
        <v>0</v>
      </c>
      <c r="AE600" s="17"/>
      <c r="AF600" s="17">
        <v>5.5026037014843498E-3</v>
      </c>
      <c r="AG600" s="17">
        <v>2.2378928694741802E-3</v>
      </c>
      <c r="AH600" s="17">
        <v>4.4464671356876399E-3</v>
      </c>
      <c r="AI600" s="17"/>
      <c r="AJ600" s="17">
        <v>3.2516468160248002E-3</v>
      </c>
      <c r="AK600" s="17">
        <v>2.88411940329649E-3</v>
      </c>
      <c r="AL600" s="17">
        <v>9.9668512634499707E-3</v>
      </c>
      <c r="AM600" s="17">
        <v>0</v>
      </c>
      <c r="AN600" s="17">
        <v>8.5711006671835809E-3</v>
      </c>
      <c r="AO600" s="17"/>
      <c r="AP600" s="17">
        <v>5.2933033829127198E-3</v>
      </c>
      <c r="AQ600" s="17">
        <v>3.2072045532008302E-3</v>
      </c>
      <c r="AR600" s="17">
        <v>2.75536451913685E-3</v>
      </c>
      <c r="AS600" s="17"/>
      <c r="AT600" s="17">
        <v>6.1925090490071704E-3</v>
      </c>
      <c r="AU600" s="17">
        <v>3.9944335807613196E-3</v>
      </c>
      <c r="AV600" s="17">
        <v>1.7629525214130999E-3</v>
      </c>
      <c r="AW600" s="17">
        <v>2.5164242267164899E-3</v>
      </c>
      <c r="AX600" s="17">
        <v>2.8559342861021499E-2</v>
      </c>
      <c r="AY600" s="17"/>
      <c r="AZ600" s="17">
        <v>0</v>
      </c>
      <c r="BA600" s="17">
        <v>1.44038855670892E-2</v>
      </c>
      <c r="BB600" s="17">
        <v>8.8337781903864796E-3</v>
      </c>
      <c r="BC600" s="17">
        <v>3.3261986139972001E-3</v>
      </c>
      <c r="BD600" s="17">
        <v>2.25291323422832E-3</v>
      </c>
      <c r="BE600" s="17">
        <v>3.9729682034908703E-3</v>
      </c>
      <c r="BF600" s="17">
        <v>3.1129384143446402E-3</v>
      </c>
      <c r="BG600" s="17">
        <v>0</v>
      </c>
      <c r="BH600" s="17">
        <v>4.2514117818396998E-3</v>
      </c>
      <c r="BI600" s="17">
        <v>4.21330983753458E-3</v>
      </c>
      <c r="BJ600" s="17">
        <v>8.6427261722355105E-3</v>
      </c>
      <c r="BK600" s="17">
        <v>0</v>
      </c>
      <c r="BL600" s="17">
        <v>0</v>
      </c>
      <c r="BM600" s="17">
        <v>0</v>
      </c>
      <c r="BN600" s="17">
        <v>1.1275927458487E-2</v>
      </c>
      <c r="BO600" s="17">
        <v>0</v>
      </c>
      <c r="BP600" s="17"/>
      <c r="BQ600" s="17">
        <v>8.1163540153673605E-4</v>
      </c>
      <c r="BR600" s="17">
        <v>5.8060539401799003E-3</v>
      </c>
    </row>
    <row r="601" spans="2:70" x14ac:dyDescent="0.35">
      <c r="B601" t="s">
        <v>303</v>
      </c>
      <c r="C601" s="17">
        <v>0.57374497838697702</v>
      </c>
      <c r="D601" s="17">
        <v>0.56456756263449903</v>
      </c>
      <c r="E601" s="17">
        <v>0.58308669812383696</v>
      </c>
      <c r="F601" s="17"/>
      <c r="G601" s="17">
        <v>0.48563721513553298</v>
      </c>
      <c r="H601" s="17">
        <v>0.60726514245345697</v>
      </c>
      <c r="I601" s="17">
        <v>0.63215746242397997</v>
      </c>
      <c r="J601" s="17">
        <v>0.605614034536331</v>
      </c>
      <c r="K601" s="17">
        <v>0.53685431590622501</v>
      </c>
      <c r="L601" s="17">
        <v>0.556071145150006</v>
      </c>
      <c r="M601" s="17"/>
      <c r="N601" s="17">
        <v>0.60846299327359099</v>
      </c>
      <c r="O601" s="17">
        <v>0.59145828380550503</v>
      </c>
      <c r="P601" s="17">
        <v>0.56682313697641395</v>
      </c>
      <c r="Q601" s="17">
        <v>0.525199197324136</v>
      </c>
      <c r="R601" s="17"/>
      <c r="S601" s="17">
        <v>0.65297194082229204</v>
      </c>
      <c r="T601" s="17">
        <v>0.60158259559675897</v>
      </c>
      <c r="U601" s="17">
        <v>0.58107725561081403</v>
      </c>
      <c r="V601" s="17">
        <v>0.57564175581506105</v>
      </c>
      <c r="W601" s="17">
        <v>0.55563737469174701</v>
      </c>
      <c r="X601" s="17">
        <v>0.51953146104012704</v>
      </c>
      <c r="Y601" s="17">
        <v>0.56510668650126905</v>
      </c>
      <c r="Z601" s="17">
        <v>0.56017025001773302</v>
      </c>
      <c r="AA601" s="17">
        <v>0.57052557361648004</v>
      </c>
      <c r="AB601" s="17">
        <v>0.528010284486506</v>
      </c>
      <c r="AC601" s="17">
        <v>0.55480458541643096</v>
      </c>
      <c r="AD601" s="17">
        <v>0.484177331258139</v>
      </c>
      <c r="AE601" s="17"/>
      <c r="AF601" s="17">
        <v>0.55448443151878501</v>
      </c>
      <c r="AG601" s="17">
        <v>0.62157578543380598</v>
      </c>
      <c r="AH601" s="17">
        <v>0.51860663596596102</v>
      </c>
      <c r="AI601" s="17"/>
      <c r="AJ601" s="17">
        <v>0.55197254143769003</v>
      </c>
      <c r="AK601" s="17">
        <v>0.63874422904509698</v>
      </c>
      <c r="AL601" s="17">
        <v>0.61601044089008095</v>
      </c>
      <c r="AM601" s="17">
        <v>0.58298575181996903</v>
      </c>
      <c r="AN601" s="17">
        <v>0.48807909860201198</v>
      </c>
      <c r="AO601" s="17"/>
      <c r="AP601" s="17">
        <v>0.53794269806203399</v>
      </c>
      <c r="AQ601" s="17">
        <v>0.63085407794445403</v>
      </c>
      <c r="AR601" s="17">
        <v>0.67140094560147001</v>
      </c>
      <c r="AS601" s="17"/>
      <c r="AT601" s="17">
        <v>0.49036066586892402</v>
      </c>
      <c r="AU601" s="17">
        <v>0.52941123814749402</v>
      </c>
      <c r="AV601" s="17">
        <v>0.65626740994372401</v>
      </c>
      <c r="AW601" s="17">
        <v>0.67655412314550001</v>
      </c>
      <c r="AX601" s="17">
        <v>0.68793399458961901</v>
      </c>
      <c r="AY601" s="17"/>
      <c r="AZ601" s="17">
        <v>0.52285991645889496</v>
      </c>
      <c r="BA601" s="17">
        <v>0.50387665470675502</v>
      </c>
      <c r="BB601" s="17">
        <v>0.54791185567689904</v>
      </c>
      <c r="BC601" s="17">
        <v>0.51898398461677198</v>
      </c>
      <c r="BD601" s="17">
        <v>0.59636818789582702</v>
      </c>
      <c r="BE601" s="17">
        <v>0.54832283772243995</v>
      </c>
      <c r="BF601" s="17">
        <v>0.59632500815971001</v>
      </c>
      <c r="BG601" s="17">
        <v>0.58284340425394099</v>
      </c>
      <c r="BH601" s="17">
        <v>0.55852479328959104</v>
      </c>
      <c r="BI601" s="17">
        <v>0.66057767710683302</v>
      </c>
      <c r="BJ601" s="17">
        <v>0.60142794922578402</v>
      </c>
      <c r="BK601" s="17">
        <v>0.61452833640612803</v>
      </c>
      <c r="BL601" s="17">
        <v>0.62818418429696699</v>
      </c>
      <c r="BM601" s="17">
        <v>0.49645169358055802</v>
      </c>
      <c r="BN601" s="17">
        <v>0.50776774728794405</v>
      </c>
      <c r="BO601" s="17">
        <v>0.65845119749853398</v>
      </c>
      <c r="BP601" s="17"/>
      <c r="BQ601" s="17">
        <v>0.72199538410870301</v>
      </c>
      <c r="BR601" s="17">
        <v>0.51216808889266296</v>
      </c>
    </row>
    <row r="602" spans="2:70" x14ac:dyDescent="0.35">
      <c r="B602" t="s">
        <v>304</v>
      </c>
      <c r="C602" s="17">
        <v>0.20628350996543299</v>
      </c>
      <c r="D602" s="17">
        <v>0.199160687729351</v>
      </c>
      <c r="E602" s="17">
        <v>0.21190487485248499</v>
      </c>
      <c r="F602" s="17"/>
      <c r="G602" s="17">
        <v>0.28577256433940701</v>
      </c>
      <c r="H602" s="17">
        <v>0.178791794694799</v>
      </c>
      <c r="I602" s="17">
        <v>0.17949643600828499</v>
      </c>
      <c r="J602" s="17">
        <v>0.19883276845126899</v>
      </c>
      <c r="K602" s="17">
        <v>0.21713047970664701</v>
      </c>
      <c r="L602" s="17">
        <v>0.196437865434228</v>
      </c>
      <c r="M602" s="17"/>
      <c r="N602" s="17">
        <v>0.178339829565028</v>
      </c>
      <c r="O602" s="17">
        <v>0.183177856324483</v>
      </c>
      <c r="P602" s="17">
        <v>0.21653787368233601</v>
      </c>
      <c r="Q602" s="17">
        <v>0.251233037347185</v>
      </c>
      <c r="R602" s="17"/>
      <c r="S602" s="17">
        <v>0.15524775479536199</v>
      </c>
      <c r="T602" s="17">
        <v>0.19497217844457601</v>
      </c>
      <c r="U602" s="17">
        <v>0.18689426044118401</v>
      </c>
      <c r="V602" s="17">
        <v>0.20353059103586199</v>
      </c>
      <c r="W602" s="17">
        <v>0.190273183560318</v>
      </c>
      <c r="X602" s="17">
        <v>0.206353388146188</v>
      </c>
      <c r="Y602" s="17">
        <v>0.228185259873046</v>
      </c>
      <c r="Z602" s="17">
        <v>0.244489183095082</v>
      </c>
      <c r="AA602" s="17">
        <v>0.21565790251257499</v>
      </c>
      <c r="AB602" s="17">
        <v>0.22481170560205299</v>
      </c>
      <c r="AC602" s="17">
        <v>0.26040324870327902</v>
      </c>
      <c r="AD602" s="17">
        <v>0.30153839456840797</v>
      </c>
      <c r="AE602" s="17"/>
      <c r="AF602" s="17">
        <v>0.22329849654027201</v>
      </c>
      <c r="AG602" s="17">
        <v>0.16102945521217099</v>
      </c>
      <c r="AH602" s="17">
        <v>0.25549299845468998</v>
      </c>
      <c r="AI602" s="17"/>
      <c r="AJ602" s="17">
        <v>0.21842116242954199</v>
      </c>
      <c r="AK602" s="17">
        <v>0.17229310392185401</v>
      </c>
      <c r="AL602" s="17">
        <v>0.133789417983675</v>
      </c>
      <c r="AM602" s="17">
        <v>0.214058183453847</v>
      </c>
      <c r="AN602" s="17">
        <v>0.280794160171774</v>
      </c>
      <c r="AO602" s="17"/>
      <c r="AP602" s="17">
        <v>0.22460818158337001</v>
      </c>
      <c r="AQ602" s="17">
        <v>0.173813408704698</v>
      </c>
      <c r="AR602" s="17">
        <v>0.16555537591126701</v>
      </c>
      <c r="AS602" s="17"/>
      <c r="AT602" s="17">
        <v>0.27585964299453802</v>
      </c>
      <c r="AU602" s="17">
        <v>0.225883492836606</v>
      </c>
      <c r="AV602" s="17">
        <v>0.15987819985702001</v>
      </c>
      <c r="AW602" s="17">
        <v>0.11695897979938601</v>
      </c>
      <c r="AX602" s="17">
        <v>9.71177403699192E-2</v>
      </c>
      <c r="AY602" s="17"/>
      <c r="AZ602" s="17">
        <v>0.26990497087983201</v>
      </c>
      <c r="BA602" s="17">
        <v>0.253725991711301</v>
      </c>
      <c r="BB602" s="17">
        <v>0.25563962000284102</v>
      </c>
      <c r="BC602" s="17">
        <v>0.25277205552513698</v>
      </c>
      <c r="BD602" s="17">
        <v>0.21826168552150099</v>
      </c>
      <c r="BE602" s="17">
        <v>0.20102411347690899</v>
      </c>
      <c r="BF602" s="17">
        <v>0.18596043187446101</v>
      </c>
      <c r="BG602" s="17">
        <v>0.199298755319916</v>
      </c>
      <c r="BH602" s="17">
        <v>0.175795868701729</v>
      </c>
      <c r="BI602" s="17">
        <v>0.13890065640896501</v>
      </c>
      <c r="BJ602" s="17">
        <v>0.20382648559102301</v>
      </c>
      <c r="BK602" s="17">
        <v>0.20345031282979001</v>
      </c>
      <c r="BL602" s="17">
        <v>0.181310308079731</v>
      </c>
      <c r="BM602" s="17">
        <v>0.23840216851443899</v>
      </c>
      <c r="BN602" s="17">
        <v>0.17098292000401899</v>
      </c>
      <c r="BO602" s="17">
        <v>0.13804709592863401</v>
      </c>
      <c r="BP602" s="17"/>
      <c r="BQ602" s="17">
        <v>0.116811122359014</v>
      </c>
      <c r="BR602" s="17">
        <v>0.246866630507796</v>
      </c>
    </row>
    <row r="603" spans="2:70" x14ac:dyDescent="0.35">
      <c r="B603" t="s">
        <v>143</v>
      </c>
      <c r="C603" s="17">
        <v>0.36746146842154298</v>
      </c>
      <c r="D603" s="17">
        <v>0.36540687490514701</v>
      </c>
      <c r="E603" s="17">
        <v>0.37118182327135202</v>
      </c>
      <c r="F603" s="17"/>
      <c r="G603" s="17">
        <v>0.199864650796126</v>
      </c>
      <c r="H603" s="17">
        <v>0.42847334775865797</v>
      </c>
      <c r="I603" s="17">
        <v>0.452661026415695</v>
      </c>
      <c r="J603" s="17">
        <v>0.40678126608506199</v>
      </c>
      <c r="K603" s="17">
        <v>0.31972383619957701</v>
      </c>
      <c r="L603" s="17">
        <v>0.35963327971577802</v>
      </c>
      <c r="M603" s="17"/>
      <c r="N603" s="17">
        <v>0.43012316370856202</v>
      </c>
      <c r="O603" s="17">
        <v>0.408280427481022</v>
      </c>
      <c r="P603" s="17">
        <v>0.350285263294078</v>
      </c>
      <c r="Q603" s="17">
        <v>0.27396615997695001</v>
      </c>
      <c r="R603" s="17"/>
      <c r="S603" s="17">
        <v>0.49772418602693003</v>
      </c>
      <c r="T603" s="17">
        <v>0.40661041715218299</v>
      </c>
      <c r="U603" s="17">
        <v>0.39418299516963001</v>
      </c>
      <c r="V603" s="17">
        <v>0.37211116477919898</v>
      </c>
      <c r="W603" s="17">
        <v>0.36536419113142798</v>
      </c>
      <c r="X603" s="17">
        <v>0.31317807289393901</v>
      </c>
      <c r="Y603" s="17">
        <v>0.336921426628223</v>
      </c>
      <c r="Z603" s="17">
        <v>0.31568106692265102</v>
      </c>
      <c r="AA603" s="17">
        <v>0.35486767110390499</v>
      </c>
      <c r="AB603" s="17">
        <v>0.30319857888445401</v>
      </c>
      <c r="AC603" s="17">
        <v>0.294401336713152</v>
      </c>
      <c r="AD603" s="17">
        <v>0.182638936689731</v>
      </c>
      <c r="AE603" s="17"/>
      <c r="AF603" s="17">
        <v>0.33118593497851301</v>
      </c>
      <c r="AG603" s="17">
        <v>0.46054633022163499</v>
      </c>
      <c r="AH603" s="17">
        <v>0.26311363751127098</v>
      </c>
      <c r="AI603" s="17"/>
      <c r="AJ603" s="17">
        <v>0.33355137900814802</v>
      </c>
      <c r="AK603" s="17">
        <v>0.46645112512324399</v>
      </c>
      <c r="AL603" s="17">
        <v>0.482221022906406</v>
      </c>
      <c r="AM603" s="17">
        <v>0.36892756836612201</v>
      </c>
      <c r="AN603" s="17">
        <v>0.20728493843023699</v>
      </c>
      <c r="AO603" s="17"/>
      <c r="AP603" s="17">
        <v>0.313334516478664</v>
      </c>
      <c r="AQ603" s="17">
        <v>0.457040669239756</v>
      </c>
      <c r="AR603" s="17">
        <v>0.505845569690203</v>
      </c>
      <c r="AS603" s="17"/>
      <c r="AT603" s="17">
        <v>0.21450102287438599</v>
      </c>
      <c r="AU603" s="17">
        <v>0.303527745310887</v>
      </c>
      <c r="AV603" s="17">
        <v>0.496389210086704</v>
      </c>
      <c r="AW603" s="17">
        <v>0.55959514334611404</v>
      </c>
      <c r="AX603" s="17">
        <v>0.59081625421969897</v>
      </c>
      <c r="AY603" s="17"/>
      <c r="AZ603" s="17">
        <v>0.25295494557906201</v>
      </c>
      <c r="BA603" s="17">
        <v>0.25015066299545302</v>
      </c>
      <c r="BB603" s="17">
        <v>0.29227223567405802</v>
      </c>
      <c r="BC603" s="17">
        <v>0.26621192909163499</v>
      </c>
      <c r="BD603" s="17">
        <v>0.37810650237432603</v>
      </c>
      <c r="BE603" s="17">
        <v>0.34729872424553099</v>
      </c>
      <c r="BF603" s="17">
        <v>0.41036457628524797</v>
      </c>
      <c r="BG603" s="17">
        <v>0.38354464893402501</v>
      </c>
      <c r="BH603" s="17">
        <v>0.38272892458786201</v>
      </c>
      <c r="BI603" s="17">
        <v>0.52167702069786903</v>
      </c>
      <c r="BJ603" s="17">
        <v>0.39760146363476101</v>
      </c>
      <c r="BK603" s="17">
        <v>0.41107802357633699</v>
      </c>
      <c r="BL603" s="17">
        <v>0.44687387621723601</v>
      </c>
      <c r="BM603" s="17">
        <v>0.258049525066119</v>
      </c>
      <c r="BN603" s="17">
        <v>0.336784827283925</v>
      </c>
      <c r="BO603" s="17">
        <v>0.52040410156990102</v>
      </c>
      <c r="BP603" s="17"/>
      <c r="BQ603" s="17">
        <v>0.60518426174968798</v>
      </c>
      <c r="BR603" s="17">
        <v>0.26530145838486702</v>
      </c>
    </row>
    <row r="604" spans="2:70" x14ac:dyDescent="0.35">
      <c r="C604" s="17"/>
      <c r="D604" s="17"/>
      <c r="E604" s="17"/>
      <c r="F604" s="17"/>
      <c r="G604" s="17"/>
      <c r="H604" s="17"/>
      <c r="I604" s="17"/>
      <c r="J604" s="17"/>
      <c r="K604" s="17"/>
      <c r="L604" s="17"/>
      <c r="M604" s="17"/>
      <c r="N604" s="17"/>
      <c r="O604" s="17"/>
      <c r="P604" s="17"/>
      <c r="Q604" s="17"/>
      <c r="R604" s="17"/>
      <c r="S604" s="17"/>
      <c r="T604" s="17"/>
      <c r="U604" s="17"/>
      <c r="V604" s="17"/>
      <c r="W604" s="17"/>
      <c r="X604" s="17"/>
      <c r="Y604" s="17"/>
      <c r="Z604" s="17"/>
      <c r="AA604" s="17"/>
      <c r="AB604" s="17"/>
      <c r="AC604" s="17"/>
      <c r="AD604" s="17"/>
      <c r="AE604" s="17"/>
      <c r="AF604" s="17"/>
      <c r="AG604" s="17"/>
      <c r="AH604" s="17"/>
      <c r="AI604" s="17"/>
      <c r="AJ604" s="17"/>
      <c r="AK604" s="17"/>
      <c r="AL604" s="17"/>
      <c r="AM604" s="17"/>
      <c r="AN604" s="17"/>
      <c r="AO604" s="17"/>
      <c r="AP604" s="17"/>
      <c r="AQ604" s="17"/>
      <c r="AR604" s="17"/>
      <c r="AS604" s="17"/>
      <c r="AT604" s="17"/>
      <c r="AU604" s="17"/>
      <c r="AV604" s="17"/>
      <c r="AW604" s="17"/>
      <c r="AX604" s="17"/>
      <c r="AY604" s="17"/>
      <c r="AZ604" s="17"/>
      <c r="BA604" s="17"/>
      <c r="BB604" s="17"/>
      <c r="BC604" s="17"/>
      <c r="BD604" s="17"/>
      <c r="BE604" s="17"/>
      <c r="BF604" s="17"/>
      <c r="BG604" s="17"/>
      <c r="BH604" s="17"/>
      <c r="BI604" s="17"/>
      <c r="BJ604" s="17"/>
      <c r="BK604" s="17"/>
      <c r="BL604" s="17"/>
      <c r="BM604" s="17"/>
      <c r="BN604" s="17"/>
      <c r="BO604" s="17"/>
      <c r="BP604" s="17"/>
      <c r="BQ604" s="17"/>
      <c r="BR604" s="17"/>
    </row>
    <row r="605" spans="2:70" x14ac:dyDescent="0.35">
      <c r="B605" s="6" t="s">
        <v>324</v>
      </c>
      <c r="C605" s="17"/>
      <c r="D605" s="17"/>
      <c r="E605" s="17"/>
      <c r="F605" s="17"/>
      <c r="G605" s="17"/>
      <c r="H605" s="17"/>
      <c r="I605" s="17"/>
      <c r="J605" s="17"/>
      <c r="K605" s="17"/>
      <c r="L605" s="17"/>
      <c r="M605" s="17"/>
      <c r="N605" s="17"/>
      <c r="O605" s="17"/>
      <c r="P605" s="17"/>
      <c r="Q605" s="17"/>
      <c r="R605" s="17"/>
      <c r="S605" s="17"/>
      <c r="T605" s="17"/>
      <c r="U605" s="17"/>
      <c r="V605" s="17"/>
      <c r="W605" s="17"/>
      <c r="X605" s="17"/>
      <c r="Y605" s="17"/>
      <c r="Z605" s="17"/>
      <c r="AA605" s="17"/>
      <c r="AB605" s="17"/>
      <c r="AC605" s="17"/>
      <c r="AD605" s="17"/>
      <c r="AE605" s="17"/>
      <c r="AF605" s="17"/>
      <c r="AG605" s="17"/>
      <c r="AH605" s="17"/>
      <c r="AI605" s="17"/>
      <c r="AJ605" s="17"/>
      <c r="AK605" s="17"/>
      <c r="AL605" s="17"/>
      <c r="AM605" s="17"/>
      <c r="AN605" s="17"/>
      <c r="AO605" s="17"/>
      <c r="AP605" s="17"/>
      <c r="AQ605" s="17"/>
      <c r="AR605" s="17"/>
      <c r="AS605" s="17"/>
      <c r="AT605" s="17"/>
      <c r="AU605" s="17"/>
      <c r="AV605" s="17"/>
      <c r="AW605" s="17"/>
      <c r="AX605" s="17"/>
      <c r="AY605" s="17"/>
      <c r="AZ605" s="17"/>
      <c r="BA605" s="17"/>
      <c r="BB605" s="17"/>
      <c r="BC605" s="17"/>
      <c r="BD605" s="17"/>
      <c r="BE605" s="17"/>
      <c r="BF605" s="17"/>
      <c r="BG605" s="17"/>
      <c r="BH605" s="17"/>
      <c r="BI605" s="17"/>
      <c r="BJ605" s="17"/>
      <c r="BK605" s="17"/>
      <c r="BL605" s="17"/>
      <c r="BM605" s="17"/>
      <c r="BN605" s="17"/>
      <c r="BO605" s="17"/>
      <c r="BP605" s="17"/>
      <c r="BQ605" s="17"/>
      <c r="BR605" s="17"/>
    </row>
    <row r="606" spans="2:70" x14ac:dyDescent="0.35">
      <c r="B606" s="24" t="s">
        <v>97</v>
      </c>
      <c r="C606" s="17"/>
      <c r="D606" s="17"/>
      <c r="E606" s="17"/>
      <c r="F606" s="17"/>
      <c r="G606" s="17"/>
      <c r="H606" s="17"/>
      <c r="I606" s="17"/>
      <c r="J606" s="17"/>
      <c r="K606" s="17"/>
      <c r="L606" s="17"/>
      <c r="M606" s="17"/>
      <c r="N606" s="17"/>
      <c r="O606" s="17"/>
      <c r="P606" s="17"/>
      <c r="Q606" s="17"/>
      <c r="R606" s="17"/>
      <c r="S606" s="17"/>
      <c r="T606" s="17"/>
      <c r="U606" s="17"/>
      <c r="V606" s="17"/>
      <c r="W606" s="17"/>
      <c r="X606" s="17"/>
      <c r="Y606" s="17"/>
      <c r="Z606" s="17"/>
      <c r="AA606" s="17"/>
      <c r="AB606" s="17"/>
      <c r="AC606" s="17"/>
      <c r="AD606" s="17"/>
      <c r="AE606" s="17"/>
      <c r="AF606" s="17"/>
      <c r="AG606" s="17"/>
      <c r="AH606" s="17"/>
      <c r="AI606" s="17"/>
      <c r="AJ606" s="17"/>
      <c r="AK606" s="17"/>
      <c r="AL606" s="17"/>
      <c r="AM606" s="17"/>
      <c r="AN606" s="17"/>
      <c r="AO606" s="17"/>
      <c r="AP606" s="17"/>
      <c r="AQ606" s="17"/>
      <c r="AR606" s="17"/>
      <c r="AS606" s="17"/>
      <c r="AT606" s="17"/>
      <c r="AU606" s="17"/>
      <c r="AV606" s="17"/>
      <c r="AW606" s="17"/>
      <c r="AX606" s="17"/>
      <c r="AY606" s="17"/>
      <c r="AZ606" s="17"/>
      <c r="BA606" s="17"/>
      <c r="BB606" s="17"/>
      <c r="BC606" s="17"/>
      <c r="BD606" s="17"/>
      <c r="BE606" s="17"/>
      <c r="BF606" s="17"/>
      <c r="BG606" s="17"/>
      <c r="BH606" s="17"/>
      <c r="BI606" s="17"/>
      <c r="BJ606" s="17"/>
      <c r="BK606" s="17"/>
      <c r="BL606" s="17"/>
      <c r="BM606" s="17"/>
      <c r="BN606" s="17"/>
      <c r="BO606" s="17"/>
      <c r="BP606" s="17"/>
      <c r="BQ606" s="17"/>
      <c r="BR606" s="17"/>
    </row>
    <row r="607" spans="2:70" x14ac:dyDescent="0.35">
      <c r="B607" t="s">
        <v>298</v>
      </c>
      <c r="C607" s="17">
        <v>0.18165811479466701</v>
      </c>
      <c r="D607" s="17">
        <v>0.16953112988594499</v>
      </c>
      <c r="E607" s="17">
        <v>0.19410357567125999</v>
      </c>
      <c r="F607" s="17"/>
      <c r="G607" s="17">
        <v>0.13767521006557801</v>
      </c>
      <c r="H607" s="17">
        <v>0.17004489251531099</v>
      </c>
      <c r="I607" s="17">
        <v>0.17523582244250299</v>
      </c>
      <c r="J607" s="17">
        <v>0.187844792119119</v>
      </c>
      <c r="K607" s="17">
        <v>0.188299248759667</v>
      </c>
      <c r="L607" s="17">
        <v>0.21612115144378</v>
      </c>
      <c r="M607" s="17"/>
      <c r="N607" s="17">
        <v>0.21095247516360199</v>
      </c>
      <c r="O607" s="17">
        <v>0.16025173489424599</v>
      </c>
      <c r="P607" s="17">
        <v>0.18990970562797399</v>
      </c>
      <c r="Q607" s="17">
        <v>0.16428024962389901</v>
      </c>
      <c r="R607" s="17"/>
      <c r="S607" s="17">
        <v>0.162535879980889</v>
      </c>
      <c r="T607" s="17">
        <v>0.234902340609277</v>
      </c>
      <c r="U607" s="17">
        <v>0.20007792570814301</v>
      </c>
      <c r="V607" s="17">
        <v>0.13793098117615099</v>
      </c>
      <c r="W607" s="17">
        <v>0.186919727496799</v>
      </c>
      <c r="X607" s="17">
        <v>0.17643027378050899</v>
      </c>
      <c r="Y607" s="17">
        <v>0.197935438443293</v>
      </c>
      <c r="Z607" s="17">
        <v>0.23301585376586101</v>
      </c>
      <c r="AA607" s="17">
        <v>0.16390692486691599</v>
      </c>
      <c r="AB607" s="17">
        <v>0.14110032913628701</v>
      </c>
      <c r="AC607" s="17">
        <v>0.17321503830482701</v>
      </c>
      <c r="AD607" s="17">
        <v>0.21465803816342499</v>
      </c>
      <c r="AE607" s="17"/>
      <c r="AF607" s="17">
        <v>0.192468652923629</v>
      </c>
      <c r="AG607" s="17">
        <v>0.19640996456273299</v>
      </c>
      <c r="AH607" s="17">
        <v>0.129722328601721</v>
      </c>
      <c r="AI607" s="17"/>
      <c r="AJ607" s="17">
        <v>0.19584497297238801</v>
      </c>
      <c r="AK607" s="17">
        <v>0.18262336029637899</v>
      </c>
      <c r="AL607" s="17">
        <v>0.20212911219556701</v>
      </c>
      <c r="AM607" s="17">
        <v>0.35695377979198001</v>
      </c>
      <c r="AN607" s="17">
        <v>0.12174211482706999</v>
      </c>
      <c r="AO607" s="17"/>
      <c r="AP607" s="17">
        <v>0.20318267651497801</v>
      </c>
      <c r="AQ607" s="17">
        <v>0.175486670066405</v>
      </c>
      <c r="AR607" s="17">
        <v>0.22737580157016801</v>
      </c>
      <c r="AS607" s="17"/>
      <c r="AT607" s="17">
        <v>0.14683360181204</v>
      </c>
      <c r="AU607" s="17">
        <v>0.16209818471666901</v>
      </c>
      <c r="AV607" s="17">
        <v>0.21398283725278999</v>
      </c>
      <c r="AW607" s="17">
        <v>0.18263158064948301</v>
      </c>
      <c r="AX607" s="17">
        <v>0.44260723158747101</v>
      </c>
      <c r="AY607" s="17"/>
      <c r="AZ607" s="17">
        <v>0.133004313885347</v>
      </c>
      <c r="BA607" s="17">
        <v>0.12393765710582499</v>
      </c>
      <c r="BB607" s="17">
        <v>0.18417791908792</v>
      </c>
      <c r="BC607" s="17">
        <v>0.17967044031888399</v>
      </c>
      <c r="BD607" s="17">
        <v>0.18980658502162401</v>
      </c>
      <c r="BE607" s="17">
        <v>0.172959050832594</v>
      </c>
      <c r="BF607" s="17">
        <v>0.18772101789939999</v>
      </c>
      <c r="BG607" s="17">
        <v>0.18813016142495501</v>
      </c>
      <c r="BH607" s="17">
        <v>0.178166258137258</v>
      </c>
      <c r="BI607" s="17">
        <v>0.16154667966469799</v>
      </c>
      <c r="BJ607" s="17">
        <v>0.209551356267797</v>
      </c>
      <c r="BK607" s="17">
        <v>0.244945685334677</v>
      </c>
      <c r="BL607" s="17">
        <v>0.18705787583543901</v>
      </c>
      <c r="BM607" s="17">
        <v>0.14360572585842099</v>
      </c>
      <c r="BN607" s="17">
        <v>0.18104052654007399</v>
      </c>
      <c r="BO607" s="17">
        <v>0.209072524106487</v>
      </c>
      <c r="BP607" s="17"/>
      <c r="BQ607" s="17">
        <v>0.25776997638944099</v>
      </c>
      <c r="BR607" s="17">
        <v>0.151147700483972</v>
      </c>
    </row>
    <row r="608" spans="2:70" x14ac:dyDescent="0.35">
      <c r="B608" t="s">
        <v>299</v>
      </c>
      <c r="C608" s="17">
        <v>0.40675225339236998</v>
      </c>
      <c r="D608" s="17">
        <v>0.41503859279617</v>
      </c>
      <c r="E608" s="17">
        <v>0.39895307464428897</v>
      </c>
      <c r="F608" s="17"/>
      <c r="G608" s="17">
        <v>0.30850084320635601</v>
      </c>
      <c r="H608" s="17">
        <v>0.41103684903689702</v>
      </c>
      <c r="I608" s="17">
        <v>0.43530771063735002</v>
      </c>
      <c r="J608" s="17">
        <v>0.419174436490374</v>
      </c>
      <c r="K608" s="17">
        <v>0.42815125777354601</v>
      </c>
      <c r="L608" s="17">
        <v>0.42084856515449498</v>
      </c>
      <c r="M608" s="17"/>
      <c r="N608" s="17">
        <v>0.42440664039554699</v>
      </c>
      <c r="O608" s="17">
        <v>0.45051882265692</v>
      </c>
      <c r="P608" s="17">
        <v>0.381504618615572</v>
      </c>
      <c r="Q608" s="17">
        <v>0.36594699067943698</v>
      </c>
      <c r="R608" s="17"/>
      <c r="S608" s="17">
        <v>0.44341876311082001</v>
      </c>
      <c r="T608" s="17">
        <v>0.37528351144053601</v>
      </c>
      <c r="U608" s="17">
        <v>0.39891314918857301</v>
      </c>
      <c r="V608" s="17">
        <v>0.42873009688972202</v>
      </c>
      <c r="W608" s="17">
        <v>0.37410539684972699</v>
      </c>
      <c r="X608" s="17">
        <v>0.410223373961977</v>
      </c>
      <c r="Y608" s="17">
        <v>0.40114419242254101</v>
      </c>
      <c r="Z608" s="17">
        <v>0.34865480848871</v>
      </c>
      <c r="AA608" s="17">
        <v>0.42570248717446302</v>
      </c>
      <c r="AB608" s="17">
        <v>0.398037633770991</v>
      </c>
      <c r="AC608" s="17">
        <v>0.46382513232070699</v>
      </c>
      <c r="AD608" s="17">
        <v>0.346223721084091</v>
      </c>
      <c r="AE608" s="17"/>
      <c r="AF608" s="17">
        <v>0.38918699183232403</v>
      </c>
      <c r="AG608" s="17">
        <v>0.450692004524678</v>
      </c>
      <c r="AH608" s="17">
        <v>0.38450138987816601</v>
      </c>
      <c r="AI608" s="17"/>
      <c r="AJ608" s="17">
        <v>0.41921718934042201</v>
      </c>
      <c r="AK608" s="17">
        <v>0.425302216813295</v>
      </c>
      <c r="AL608" s="17">
        <v>0.42500432251548398</v>
      </c>
      <c r="AM608" s="17">
        <v>0.19556520858183801</v>
      </c>
      <c r="AN608" s="17">
        <v>0.36889587372605098</v>
      </c>
      <c r="AO608" s="17"/>
      <c r="AP608" s="17">
        <v>0.41077746661307402</v>
      </c>
      <c r="AQ608" s="17">
        <v>0.42656543085621601</v>
      </c>
      <c r="AR608" s="17">
        <v>0.434601111509405</v>
      </c>
      <c r="AS608" s="17"/>
      <c r="AT608" s="17">
        <v>0.37789919093825203</v>
      </c>
      <c r="AU608" s="17">
        <v>0.40619231819558199</v>
      </c>
      <c r="AV608" s="17">
        <v>0.42420787447921698</v>
      </c>
      <c r="AW608" s="17">
        <v>0.488502576851222</v>
      </c>
      <c r="AX608" s="17">
        <v>0.27170751763760298</v>
      </c>
      <c r="AY608" s="17"/>
      <c r="AZ608" s="17">
        <v>0.33873050378992398</v>
      </c>
      <c r="BA608" s="17">
        <v>0.30022261185298499</v>
      </c>
      <c r="BB608" s="17">
        <v>0.41888258427103497</v>
      </c>
      <c r="BC608" s="17">
        <v>0.42167504590597599</v>
      </c>
      <c r="BD608" s="17">
        <v>0.39361263505372601</v>
      </c>
      <c r="BE608" s="17">
        <v>0.39101832976376599</v>
      </c>
      <c r="BF608" s="17">
        <v>0.42831349333824398</v>
      </c>
      <c r="BG608" s="17">
        <v>0.44182098740769399</v>
      </c>
      <c r="BH608" s="17">
        <v>0.38444964898670397</v>
      </c>
      <c r="BI608" s="17">
        <v>0.42954716572087098</v>
      </c>
      <c r="BJ608" s="17">
        <v>0.42634841684546099</v>
      </c>
      <c r="BK608" s="17">
        <v>0.40323337657085501</v>
      </c>
      <c r="BL608" s="17">
        <v>0.409599240988403</v>
      </c>
      <c r="BM608" s="17">
        <v>0.43360739992817898</v>
      </c>
      <c r="BN608" s="17">
        <v>0.37658611173277801</v>
      </c>
      <c r="BO608" s="17">
        <v>0.40595294161798501</v>
      </c>
      <c r="BP608" s="17"/>
      <c r="BQ608" s="17">
        <v>0.46594729289159398</v>
      </c>
      <c r="BR608" s="17">
        <v>0.38185495141051901</v>
      </c>
    </row>
    <row r="609" spans="2:70" x14ac:dyDescent="0.35">
      <c r="B609" t="s">
        <v>300</v>
      </c>
      <c r="C609" s="17">
        <v>0.21794604171689</v>
      </c>
      <c r="D609" s="17">
        <v>0.22476519421374799</v>
      </c>
      <c r="E609" s="17">
        <v>0.211803914160345</v>
      </c>
      <c r="F609" s="17"/>
      <c r="G609" s="17">
        <v>0.26465813561954199</v>
      </c>
      <c r="H609" s="17">
        <v>0.23174980634171299</v>
      </c>
      <c r="I609" s="17">
        <v>0.216259019344583</v>
      </c>
      <c r="J609" s="17">
        <v>0.20558605524551599</v>
      </c>
      <c r="K609" s="17">
        <v>0.203627940332059</v>
      </c>
      <c r="L609" s="17">
        <v>0.19670088099240701</v>
      </c>
      <c r="M609" s="17"/>
      <c r="N609" s="17">
        <v>0.19108932804999901</v>
      </c>
      <c r="O609" s="17">
        <v>0.217305540540428</v>
      </c>
      <c r="P609" s="17">
        <v>0.22768677967144399</v>
      </c>
      <c r="Q609" s="17">
        <v>0.239864648568136</v>
      </c>
      <c r="R609" s="17"/>
      <c r="S609" s="17">
        <v>0.23730250273634601</v>
      </c>
      <c r="T609" s="17">
        <v>0.18649342878396399</v>
      </c>
      <c r="U609" s="17">
        <v>0.25222195759490101</v>
      </c>
      <c r="V609" s="17">
        <v>0.19957855176566799</v>
      </c>
      <c r="W609" s="17">
        <v>0.26546286353801202</v>
      </c>
      <c r="X609" s="17">
        <v>0.238366478042459</v>
      </c>
      <c r="Y609" s="17">
        <v>0.19842171947097201</v>
      </c>
      <c r="Z609" s="17">
        <v>0.20497982378756699</v>
      </c>
      <c r="AA609" s="17">
        <v>0.20452939621323399</v>
      </c>
      <c r="AB609" s="17">
        <v>0.23973574934588299</v>
      </c>
      <c r="AC609" s="17">
        <v>0.16909003526156899</v>
      </c>
      <c r="AD609" s="17">
        <v>0.190078172940291</v>
      </c>
      <c r="AE609" s="17"/>
      <c r="AF609" s="17">
        <v>0.216905033323988</v>
      </c>
      <c r="AG609" s="17">
        <v>0.20379221261438299</v>
      </c>
      <c r="AH609" s="17">
        <v>0.244595696393029</v>
      </c>
      <c r="AI609" s="17"/>
      <c r="AJ609" s="17">
        <v>0.20605190023753001</v>
      </c>
      <c r="AK609" s="17">
        <v>0.22169485882592399</v>
      </c>
      <c r="AL609" s="17">
        <v>0.238065628362193</v>
      </c>
      <c r="AM609" s="17">
        <v>0.246470012870557</v>
      </c>
      <c r="AN609" s="17">
        <v>0.243946181170549</v>
      </c>
      <c r="AO609" s="17"/>
      <c r="AP609" s="17">
        <v>0.197571328069792</v>
      </c>
      <c r="AQ609" s="17">
        <v>0.21705364517258</v>
      </c>
      <c r="AR609" s="17">
        <v>0.19455943498224099</v>
      </c>
      <c r="AS609" s="17"/>
      <c r="AT609" s="17">
        <v>0.22557234496304299</v>
      </c>
      <c r="AU609" s="17">
        <v>0.236112397443105</v>
      </c>
      <c r="AV609" s="17">
        <v>0.20065241138566101</v>
      </c>
      <c r="AW609" s="17">
        <v>0.211428138498713</v>
      </c>
      <c r="AX609" s="17">
        <v>0.14988833120501799</v>
      </c>
      <c r="AY609" s="17"/>
      <c r="AZ609" s="17">
        <v>0.29357567834554799</v>
      </c>
      <c r="BA609" s="17">
        <v>0.27142332562648702</v>
      </c>
      <c r="BB609" s="17">
        <v>0.209901036541493</v>
      </c>
      <c r="BC609" s="17">
        <v>0.20360522021580299</v>
      </c>
      <c r="BD609" s="17">
        <v>0.22981831354805901</v>
      </c>
      <c r="BE609" s="17">
        <v>0.22264192846112299</v>
      </c>
      <c r="BF609" s="17">
        <v>0.21480680184796899</v>
      </c>
      <c r="BG609" s="17">
        <v>0.16951341599495601</v>
      </c>
      <c r="BH609" s="17">
        <v>0.238067696190153</v>
      </c>
      <c r="BI609" s="17">
        <v>0.25239810351046199</v>
      </c>
      <c r="BJ609" s="17">
        <v>0.171045508161906</v>
      </c>
      <c r="BK609" s="17">
        <v>0.174808631373982</v>
      </c>
      <c r="BL609" s="17">
        <v>0.26997595316142498</v>
      </c>
      <c r="BM609" s="17">
        <v>0.200840328110894</v>
      </c>
      <c r="BN609" s="17">
        <v>0.25198023427065502</v>
      </c>
      <c r="BO609" s="17">
        <v>0.241321382563287</v>
      </c>
      <c r="BP609" s="17"/>
      <c r="BQ609" s="17">
        <v>0.17882994108491301</v>
      </c>
      <c r="BR609" s="17">
        <v>0.23033564525248401</v>
      </c>
    </row>
    <row r="610" spans="2:70" x14ac:dyDescent="0.35">
      <c r="B610" t="s">
        <v>301</v>
      </c>
      <c r="C610" s="17">
        <v>0.11085519674448201</v>
      </c>
      <c r="D610" s="17">
        <v>0.11005618596123901</v>
      </c>
      <c r="E610" s="17">
        <v>0.111064147376885</v>
      </c>
      <c r="F610" s="17"/>
      <c r="G610" s="17">
        <v>0.17003557859282201</v>
      </c>
      <c r="H610" s="17">
        <v>0.119344387361557</v>
      </c>
      <c r="I610" s="17">
        <v>0.10743813381294599</v>
      </c>
      <c r="J610" s="17">
        <v>0.106219199471806</v>
      </c>
      <c r="K610" s="17">
        <v>8.9077033537349706E-2</v>
      </c>
      <c r="L610" s="17">
        <v>8.5728695943606006E-2</v>
      </c>
      <c r="M610" s="17"/>
      <c r="N610" s="17">
        <v>0.108845588029387</v>
      </c>
      <c r="O610" s="17">
        <v>0.10770728327102801</v>
      </c>
      <c r="P610" s="17">
        <v>0.108835255466584</v>
      </c>
      <c r="Q610" s="17">
        <v>0.116296513605073</v>
      </c>
      <c r="R610" s="17"/>
      <c r="S610" s="17">
        <v>0.10075787959697</v>
      </c>
      <c r="T610" s="17">
        <v>0.106056643634295</v>
      </c>
      <c r="U610" s="17">
        <v>9.3906267527934503E-2</v>
      </c>
      <c r="V610" s="17">
        <v>0.12220921999558899</v>
      </c>
      <c r="W610" s="17">
        <v>8.7144658994064594E-2</v>
      </c>
      <c r="X610" s="17">
        <v>9.8923550647440003E-2</v>
      </c>
      <c r="Y610" s="17">
        <v>0.116266185542564</v>
      </c>
      <c r="Z610" s="17">
        <v>7.6560280812160195E-2</v>
      </c>
      <c r="AA610" s="17">
        <v>0.13462988569436099</v>
      </c>
      <c r="AB610" s="17">
        <v>0.13350092651598</v>
      </c>
      <c r="AC610" s="17">
        <v>0.128751713832057</v>
      </c>
      <c r="AD610" s="17">
        <v>0.127389189504786</v>
      </c>
      <c r="AE610" s="17"/>
      <c r="AF610" s="17">
        <v>9.7651796211453604E-2</v>
      </c>
      <c r="AG610" s="17">
        <v>9.8638301940580306E-2</v>
      </c>
      <c r="AH610" s="17">
        <v>0.13197395011867899</v>
      </c>
      <c r="AI610" s="17"/>
      <c r="AJ610" s="17">
        <v>9.2939433906811003E-2</v>
      </c>
      <c r="AK610" s="17">
        <v>0.100922025254387</v>
      </c>
      <c r="AL610" s="17">
        <v>9.0097165960420306E-2</v>
      </c>
      <c r="AM610" s="17">
        <v>5.0018481769697802E-2</v>
      </c>
      <c r="AN610" s="17">
        <v>0.14327085553470101</v>
      </c>
      <c r="AO610" s="17"/>
      <c r="AP610" s="17">
        <v>0.106522571725212</v>
      </c>
      <c r="AQ610" s="17">
        <v>0.11282151217531899</v>
      </c>
      <c r="AR610" s="17">
        <v>8.8171659064294E-2</v>
      </c>
      <c r="AS610" s="17"/>
      <c r="AT610" s="17">
        <v>0.133282390249025</v>
      </c>
      <c r="AU610" s="17">
        <v>0.11127356432897299</v>
      </c>
      <c r="AV610" s="17">
        <v>0.11205538113755099</v>
      </c>
      <c r="AW610" s="17">
        <v>7.3199154659900206E-2</v>
      </c>
      <c r="AX610" s="17">
        <v>9.3913590566022997E-2</v>
      </c>
      <c r="AY610" s="17"/>
      <c r="AZ610" s="17">
        <v>6.3261844303796E-2</v>
      </c>
      <c r="BA610" s="17">
        <v>0.15783038057870699</v>
      </c>
      <c r="BB610" s="17">
        <v>7.8373046632646604E-2</v>
      </c>
      <c r="BC610" s="17">
        <v>0.109665317316262</v>
      </c>
      <c r="BD610" s="17">
        <v>9.4855623980667894E-2</v>
      </c>
      <c r="BE610" s="17">
        <v>0.127824866326576</v>
      </c>
      <c r="BF610" s="17">
        <v>0.103632680916052</v>
      </c>
      <c r="BG610" s="17">
        <v>0.117742857550936</v>
      </c>
      <c r="BH610" s="17">
        <v>0.110780025745567</v>
      </c>
      <c r="BI610" s="17">
        <v>9.1580063588820704E-2</v>
      </c>
      <c r="BJ610" s="17">
        <v>0.128384574479148</v>
      </c>
      <c r="BK610" s="17">
        <v>0.118138060328886</v>
      </c>
      <c r="BL610" s="17">
        <v>8.6484256794198799E-2</v>
      </c>
      <c r="BM610" s="17">
        <v>0.14101596623896101</v>
      </c>
      <c r="BN610" s="17">
        <v>0.146606585590592</v>
      </c>
      <c r="BO610" s="17">
        <v>9.8085713371001498E-2</v>
      </c>
      <c r="BP610" s="17"/>
      <c r="BQ610" s="17">
        <v>6.6226393987550494E-2</v>
      </c>
      <c r="BR610" s="17">
        <v>0.13087623866548201</v>
      </c>
    </row>
    <row r="611" spans="2:70" x14ac:dyDescent="0.35">
      <c r="B611" t="s">
        <v>302</v>
      </c>
      <c r="C611" s="17">
        <v>7.9768392325447093E-2</v>
      </c>
      <c r="D611" s="17">
        <v>7.6915255555401504E-2</v>
      </c>
      <c r="E611" s="17">
        <v>8.1693271575979207E-2</v>
      </c>
      <c r="F611" s="17"/>
      <c r="G611" s="17">
        <v>0.117553822031848</v>
      </c>
      <c r="H611" s="17">
        <v>6.24181170082269E-2</v>
      </c>
      <c r="I611" s="17">
        <v>6.0144409686098903E-2</v>
      </c>
      <c r="J611" s="17">
        <v>7.7136491222960901E-2</v>
      </c>
      <c r="K611" s="17">
        <v>9.0844519597377604E-2</v>
      </c>
      <c r="L611" s="17">
        <v>7.9490092729405604E-2</v>
      </c>
      <c r="M611" s="17"/>
      <c r="N611" s="17">
        <v>6.07028978651038E-2</v>
      </c>
      <c r="O611" s="17">
        <v>6.2524787445736502E-2</v>
      </c>
      <c r="P611" s="17">
        <v>8.9614599547304205E-2</v>
      </c>
      <c r="Q611" s="17">
        <v>0.109731638293339</v>
      </c>
      <c r="R611" s="17"/>
      <c r="S611" s="17">
        <v>5.5984974574975303E-2</v>
      </c>
      <c r="T611" s="17">
        <v>9.2428264178977995E-2</v>
      </c>
      <c r="U611" s="17">
        <v>4.6510486104506997E-2</v>
      </c>
      <c r="V611" s="17">
        <v>0.10886616721228699</v>
      </c>
      <c r="W611" s="17">
        <v>8.3274048049522695E-2</v>
      </c>
      <c r="X611" s="17">
        <v>7.0781663503071204E-2</v>
      </c>
      <c r="Y611" s="17">
        <v>8.2832036313772506E-2</v>
      </c>
      <c r="Z611" s="17">
        <v>0.13678923314570099</v>
      </c>
      <c r="AA611" s="17">
        <v>6.8725274203736003E-2</v>
      </c>
      <c r="AB611" s="17">
        <v>8.7625361230859802E-2</v>
      </c>
      <c r="AC611" s="17">
        <v>6.0314028426802203E-2</v>
      </c>
      <c r="AD611" s="17">
        <v>0.12165087830740599</v>
      </c>
      <c r="AE611" s="17"/>
      <c r="AF611" s="17">
        <v>9.9771971743452606E-2</v>
      </c>
      <c r="AG611" s="17">
        <v>4.9360121874475901E-2</v>
      </c>
      <c r="AH611" s="17">
        <v>0.104760167872717</v>
      </c>
      <c r="AI611" s="17"/>
      <c r="AJ611" s="17">
        <v>8.3265519216289705E-2</v>
      </c>
      <c r="AK611" s="17">
        <v>6.6573419406718598E-2</v>
      </c>
      <c r="AL611" s="17">
        <v>4.2231578030136899E-2</v>
      </c>
      <c r="AM611" s="17">
        <v>0.150992516985926</v>
      </c>
      <c r="AN611" s="17">
        <v>0.115486981359531</v>
      </c>
      <c r="AO611" s="17"/>
      <c r="AP611" s="17">
        <v>7.8715663942344694E-2</v>
      </c>
      <c r="AQ611" s="17">
        <v>6.57421651809591E-2</v>
      </c>
      <c r="AR611" s="17">
        <v>5.2536628354754603E-2</v>
      </c>
      <c r="AS611" s="17"/>
      <c r="AT611" s="17">
        <v>0.113550648610989</v>
      </c>
      <c r="AU611" s="17">
        <v>8.1307159061670201E-2</v>
      </c>
      <c r="AV611" s="17">
        <v>4.8267750139601398E-2</v>
      </c>
      <c r="AW611" s="17">
        <v>3.9487694984730599E-2</v>
      </c>
      <c r="AX611" s="17">
        <v>1.33239861428638E-2</v>
      </c>
      <c r="AY611" s="17"/>
      <c r="AZ611" s="17">
        <v>0.17142765967538501</v>
      </c>
      <c r="BA611" s="17">
        <v>0.136629187177604</v>
      </c>
      <c r="BB611" s="17">
        <v>0.10453019433065799</v>
      </c>
      <c r="BC611" s="17">
        <v>8.2057777629077303E-2</v>
      </c>
      <c r="BD611" s="17">
        <v>9.1906842395922797E-2</v>
      </c>
      <c r="BE611" s="17">
        <v>8.3625970295792204E-2</v>
      </c>
      <c r="BF611" s="17">
        <v>6.5526005998334802E-2</v>
      </c>
      <c r="BG611" s="17">
        <v>8.2792577621459806E-2</v>
      </c>
      <c r="BH611" s="17">
        <v>8.4284959158477807E-2</v>
      </c>
      <c r="BI611" s="17">
        <v>6.0714677677613398E-2</v>
      </c>
      <c r="BJ611" s="17">
        <v>5.6027418073452698E-2</v>
      </c>
      <c r="BK611" s="17">
        <v>5.8874246391600597E-2</v>
      </c>
      <c r="BL611" s="17">
        <v>4.13060406764457E-2</v>
      </c>
      <c r="BM611" s="17">
        <v>8.0930579863544905E-2</v>
      </c>
      <c r="BN611" s="17">
        <v>4.37865418659013E-2</v>
      </c>
      <c r="BO611" s="17">
        <v>4.5567438341239698E-2</v>
      </c>
      <c r="BP611" s="17"/>
      <c r="BQ611" s="17">
        <v>3.12263956465017E-2</v>
      </c>
      <c r="BR611" s="17">
        <v>0.101933298922936</v>
      </c>
    </row>
    <row r="612" spans="2:70" x14ac:dyDescent="0.35">
      <c r="B612" t="s">
        <v>129</v>
      </c>
      <c r="C612" s="17">
        <v>3.0200010261438701E-3</v>
      </c>
      <c r="D612" s="17">
        <v>3.6936415874959799E-3</v>
      </c>
      <c r="E612" s="17">
        <v>2.3820165712409298E-3</v>
      </c>
      <c r="F612" s="17"/>
      <c r="G612" s="17">
        <v>1.5764104838539199E-3</v>
      </c>
      <c r="H612" s="17">
        <v>5.4059477362946402E-3</v>
      </c>
      <c r="I612" s="17">
        <v>5.6149040765198898E-3</v>
      </c>
      <c r="J612" s="17">
        <v>4.0390254502238902E-3</v>
      </c>
      <c r="K612" s="17">
        <v>0</v>
      </c>
      <c r="L612" s="17">
        <v>1.1106137363072401E-3</v>
      </c>
      <c r="M612" s="17"/>
      <c r="N612" s="17">
        <v>4.00307049636106E-3</v>
      </c>
      <c r="O612" s="17">
        <v>1.6918311916415099E-3</v>
      </c>
      <c r="P612" s="17">
        <v>2.44904107112221E-3</v>
      </c>
      <c r="Q612" s="17">
        <v>3.8799592301162001E-3</v>
      </c>
      <c r="R612" s="17"/>
      <c r="S612" s="17">
        <v>0</v>
      </c>
      <c r="T612" s="17">
        <v>4.8358113529501897E-3</v>
      </c>
      <c r="U612" s="17">
        <v>8.3702138759413295E-3</v>
      </c>
      <c r="V612" s="17">
        <v>2.6849829605844898E-3</v>
      </c>
      <c r="W612" s="17">
        <v>3.0933050718752902E-3</v>
      </c>
      <c r="X612" s="17">
        <v>5.2746600645440598E-3</v>
      </c>
      <c r="Y612" s="17">
        <v>3.4004278068586599E-3</v>
      </c>
      <c r="Z612" s="17">
        <v>0</v>
      </c>
      <c r="AA612" s="17">
        <v>2.5060318472900698E-3</v>
      </c>
      <c r="AB612" s="17">
        <v>0</v>
      </c>
      <c r="AC612" s="17">
        <v>4.8040518540375197E-3</v>
      </c>
      <c r="AD612" s="17">
        <v>0</v>
      </c>
      <c r="AE612" s="17"/>
      <c r="AF612" s="17">
        <v>4.0155539651528203E-3</v>
      </c>
      <c r="AG612" s="17">
        <v>1.10739448315048E-3</v>
      </c>
      <c r="AH612" s="17">
        <v>4.4464671356876399E-3</v>
      </c>
      <c r="AI612" s="17"/>
      <c r="AJ612" s="17">
        <v>2.68098432655895E-3</v>
      </c>
      <c r="AK612" s="17">
        <v>2.88411940329649E-3</v>
      </c>
      <c r="AL612" s="17">
        <v>2.4721929361984302E-3</v>
      </c>
      <c r="AM612" s="17">
        <v>0</v>
      </c>
      <c r="AN612" s="17">
        <v>6.6579933820983001E-3</v>
      </c>
      <c r="AO612" s="17"/>
      <c r="AP612" s="17">
        <v>3.2302931345994002E-3</v>
      </c>
      <c r="AQ612" s="17">
        <v>2.3305765485204101E-3</v>
      </c>
      <c r="AR612" s="17">
        <v>2.75536451913685E-3</v>
      </c>
      <c r="AS612" s="17"/>
      <c r="AT612" s="17">
        <v>2.8618234266506301E-3</v>
      </c>
      <c r="AU612" s="17">
        <v>3.01637625400076E-3</v>
      </c>
      <c r="AV612" s="17">
        <v>8.3374560518049696E-4</v>
      </c>
      <c r="AW612" s="17">
        <v>4.7508543559511302E-3</v>
      </c>
      <c r="AX612" s="17">
        <v>2.8559342861021499E-2</v>
      </c>
      <c r="AY612" s="17"/>
      <c r="AZ612" s="17">
        <v>0</v>
      </c>
      <c r="BA612" s="17">
        <v>9.95683765839246E-3</v>
      </c>
      <c r="BB612" s="17">
        <v>4.1352191362473501E-3</v>
      </c>
      <c r="BC612" s="17">
        <v>3.3261986139972001E-3</v>
      </c>
      <c r="BD612" s="17">
        <v>0</v>
      </c>
      <c r="BE612" s="17">
        <v>1.9298543201486499E-3</v>
      </c>
      <c r="BF612" s="17">
        <v>0</v>
      </c>
      <c r="BG612" s="17">
        <v>0</v>
      </c>
      <c r="BH612" s="17">
        <v>4.2514117818396998E-3</v>
      </c>
      <c r="BI612" s="17">
        <v>4.21330983753458E-3</v>
      </c>
      <c r="BJ612" s="17">
        <v>8.6427261722355105E-3</v>
      </c>
      <c r="BK612" s="17">
        <v>0</v>
      </c>
      <c r="BL612" s="17">
        <v>5.5766325440888796E-3</v>
      </c>
      <c r="BM612" s="17">
        <v>0</v>
      </c>
      <c r="BN612" s="17">
        <v>0</v>
      </c>
      <c r="BO612" s="17">
        <v>0</v>
      </c>
      <c r="BP612" s="17"/>
      <c r="BQ612" s="17">
        <v>0</v>
      </c>
      <c r="BR612" s="17">
        <v>3.85216526460674E-3</v>
      </c>
    </row>
    <row r="613" spans="2:70" x14ac:dyDescent="0.35">
      <c r="B613" t="s">
        <v>303</v>
      </c>
      <c r="C613" s="17">
        <v>0.58841036818703696</v>
      </c>
      <c r="D613" s="17">
        <v>0.58456972268211504</v>
      </c>
      <c r="E613" s="17">
        <v>0.59305665031554899</v>
      </c>
      <c r="F613" s="17"/>
      <c r="G613" s="17">
        <v>0.44617605327193399</v>
      </c>
      <c r="H613" s="17">
        <v>0.58108174155220804</v>
      </c>
      <c r="I613" s="17">
        <v>0.61054353307985298</v>
      </c>
      <c r="J613" s="17">
        <v>0.60701922860949298</v>
      </c>
      <c r="K613" s="17">
        <v>0.61645050653321298</v>
      </c>
      <c r="L613" s="17">
        <v>0.63696971659827495</v>
      </c>
      <c r="M613" s="17"/>
      <c r="N613" s="17">
        <v>0.63535911555914903</v>
      </c>
      <c r="O613" s="17">
        <v>0.61077055755116605</v>
      </c>
      <c r="P613" s="17">
        <v>0.57141432424354599</v>
      </c>
      <c r="Q613" s="17">
        <v>0.53022724030333601</v>
      </c>
      <c r="R613" s="17"/>
      <c r="S613" s="17">
        <v>0.60595464309170899</v>
      </c>
      <c r="T613" s="17">
        <v>0.61018585204981302</v>
      </c>
      <c r="U613" s="17">
        <v>0.59899107489671699</v>
      </c>
      <c r="V613" s="17">
        <v>0.56666107806587196</v>
      </c>
      <c r="W613" s="17">
        <v>0.56102512434652596</v>
      </c>
      <c r="X613" s="17">
        <v>0.58665364774248596</v>
      </c>
      <c r="Y613" s="17">
        <v>0.59907963086583305</v>
      </c>
      <c r="Z613" s="17">
        <v>0.58167066225457098</v>
      </c>
      <c r="AA613" s="17">
        <v>0.58960941204137896</v>
      </c>
      <c r="AB613" s="17">
        <v>0.539137962907278</v>
      </c>
      <c r="AC613" s="17">
        <v>0.63704017062553397</v>
      </c>
      <c r="AD613" s="17">
        <v>0.56088175924751604</v>
      </c>
      <c r="AE613" s="17"/>
      <c r="AF613" s="17">
        <v>0.58165564475595299</v>
      </c>
      <c r="AG613" s="17">
        <v>0.64710196908741102</v>
      </c>
      <c r="AH613" s="17">
        <v>0.51422371847988702</v>
      </c>
      <c r="AI613" s="17"/>
      <c r="AJ613" s="17">
        <v>0.61506216231281097</v>
      </c>
      <c r="AK613" s="17">
        <v>0.60792557710967299</v>
      </c>
      <c r="AL613" s="17">
        <v>0.62713343471105099</v>
      </c>
      <c r="AM613" s="17">
        <v>0.55251898837381896</v>
      </c>
      <c r="AN613" s="17">
        <v>0.49063798855312102</v>
      </c>
      <c r="AO613" s="17"/>
      <c r="AP613" s="17">
        <v>0.61396014312805203</v>
      </c>
      <c r="AQ613" s="17">
        <v>0.60205210092262096</v>
      </c>
      <c r="AR613" s="17">
        <v>0.66197691307957296</v>
      </c>
      <c r="AS613" s="17"/>
      <c r="AT613" s="17">
        <v>0.52473279275029205</v>
      </c>
      <c r="AU613" s="17">
        <v>0.56829050291225103</v>
      </c>
      <c r="AV613" s="17">
        <v>0.63819071173200603</v>
      </c>
      <c r="AW613" s="17">
        <v>0.67113415750070504</v>
      </c>
      <c r="AX613" s="17">
        <v>0.71431474922507299</v>
      </c>
      <c r="AY613" s="17"/>
      <c r="AZ613" s="17">
        <v>0.47173481767527098</v>
      </c>
      <c r="BA613" s="17">
        <v>0.42416026895880998</v>
      </c>
      <c r="BB613" s="17">
        <v>0.603060503358955</v>
      </c>
      <c r="BC613" s="17">
        <v>0.60134548622485995</v>
      </c>
      <c r="BD613" s="17">
        <v>0.58341922007534996</v>
      </c>
      <c r="BE613" s="17">
        <v>0.56397738059636005</v>
      </c>
      <c r="BF613" s="17">
        <v>0.61603451123764397</v>
      </c>
      <c r="BG613" s="17">
        <v>0.62995114883264902</v>
      </c>
      <c r="BH613" s="17">
        <v>0.56261590712396203</v>
      </c>
      <c r="BI613" s="17">
        <v>0.59109384538556897</v>
      </c>
      <c r="BJ613" s="17">
        <v>0.63589977311325796</v>
      </c>
      <c r="BK613" s="17">
        <v>0.64817906190553198</v>
      </c>
      <c r="BL613" s="17">
        <v>0.59665711682384104</v>
      </c>
      <c r="BM613" s="17">
        <v>0.577213125786601</v>
      </c>
      <c r="BN613" s="17">
        <v>0.55762663827285197</v>
      </c>
      <c r="BO613" s="17">
        <v>0.61502546572447203</v>
      </c>
      <c r="BP613" s="17"/>
      <c r="BQ613" s="17">
        <v>0.72371726928103497</v>
      </c>
      <c r="BR613" s="17">
        <v>0.53300265189449103</v>
      </c>
    </row>
    <row r="614" spans="2:70" x14ac:dyDescent="0.35">
      <c r="B614" t="s">
        <v>304</v>
      </c>
      <c r="C614" s="17">
        <v>0.19062358906992899</v>
      </c>
      <c r="D614" s="17">
        <v>0.186971441516641</v>
      </c>
      <c r="E614" s="17">
        <v>0.192757418952865</v>
      </c>
      <c r="F614" s="17"/>
      <c r="G614" s="17">
        <v>0.28758940062466998</v>
      </c>
      <c r="H614" s="17">
        <v>0.181762504369784</v>
      </c>
      <c r="I614" s="17">
        <v>0.167582543499045</v>
      </c>
      <c r="J614" s="17">
        <v>0.18335569069476701</v>
      </c>
      <c r="K614" s="17">
        <v>0.17992155313472699</v>
      </c>
      <c r="L614" s="17">
        <v>0.16521878867301201</v>
      </c>
      <c r="M614" s="17"/>
      <c r="N614" s="17">
        <v>0.16954848589449101</v>
      </c>
      <c r="O614" s="17">
        <v>0.17023207071676499</v>
      </c>
      <c r="P614" s="17">
        <v>0.19844985501388901</v>
      </c>
      <c r="Q614" s="17">
        <v>0.22602815189841199</v>
      </c>
      <c r="R614" s="17"/>
      <c r="S614" s="17">
        <v>0.156742854171945</v>
      </c>
      <c r="T614" s="17">
        <v>0.19848490781327299</v>
      </c>
      <c r="U614" s="17">
        <v>0.14041675363244199</v>
      </c>
      <c r="V614" s="17">
        <v>0.23107538720787599</v>
      </c>
      <c r="W614" s="17">
        <v>0.170418707043587</v>
      </c>
      <c r="X614" s="17">
        <v>0.16970521415051101</v>
      </c>
      <c r="Y614" s="17">
        <v>0.19909822185633699</v>
      </c>
      <c r="Z614" s="17">
        <v>0.213349513957861</v>
      </c>
      <c r="AA614" s="17">
        <v>0.20335515989809699</v>
      </c>
      <c r="AB614" s="17">
        <v>0.22112628774684001</v>
      </c>
      <c r="AC614" s="17">
        <v>0.189065742258859</v>
      </c>
      <c r="AD614" s="17">
        <v>0.24904006781219201</v>
      </c>
      <c r="AE614" s="17"/>
      <c r="AF614" s="17">
        <v>0.19742376795490599</v>
      </c>
      <c r="AG614" s="17">
        <v>0.14799842381505601</v>
      </c>
      <c r="AH614" s="17">
        <v>0.23673411799139599</v>
      </c>
      <c r="AI614" s="17"/>
      <c r="AJ614" s="17">
        <v>0.176204953123101</v>
      </c>
      <c r="AK614" s="17">
        <v>0.167495444661106</v>
      </c>
      <c r="AL614" s="17">
        <v>0.132328743990557</v>
      </c>
      <c r="AM614" s="17">
        <v>0.201010998755624</v>
      </c>
      <c r="AN614" s="17">
        <v>0.25875783689423199</v>
      </c>
      <c r="AO614" s="17"/>
      <c r="AP614" s="17">
        <v>0.18523823566755601</v>
      </c>
      <c r="AQ614" s="17">
        <v>0.17856367735627801</v>
      </c>
      <c r="AR614" s="17">
        <v>0.14070828741904901</v>
      </c>
      <c r="AS614" s="17"/>
      <c r="AT614" s="17">
        <v>0.24683303886001401</v>
      </c>
      <c r="AU614" s="17">
        <v>0.192580723390643</v>
      </c>
      <c r="AV614" s="17">
        <v>0.160323131277152</v>
      </c>
      <c r="AW614" s="17">
        <v>0.11268684964463099</v>
      </c>
      <c r="AX614" s="17">
        <v>0.10723757670888701</v>
      </c>
      <c r="AY614" s="17"/>
      <c r="AZ614" s="17">
        <v>0.23468950397918101</v>
      </c>
      <c r="BA614" s="17">
        <v>0.29445956775630999</v>
      </c>
      <c r="BB614" s="17">
        <v>0.18290324096330501</v>
      </c>
      <c r="BC614" s="17">
        <v>0.19172309494534001</v>
      </c>
      <c r="BD614" s="17">
        <v>0.186762466376591</v>
      </c>
      <c r="BE614" s="17">
        <v>0.21145083662236799</v>
      </c>
      <c r="BF614" s="17">
        <v>0.16915868691438701</v>
      </c>
      <c r="BG614" s="17">
        <v>0.200535435172395</v>
      </c>
      <c r="BH614" s="17">
        <v>0.195064984904045</v>
      </c>
      <c r="BI614" s="17">
        <v>0.152294741266434</v>
      </c>
      <c r="BJ614" s="17">
        <v>0.18441199255260099</v>
      </c>
      <c r="BK614" s="17">
        <v>0.17701230672048701</v>
      </c>
      <c r="BL614" s="17">
        <v>0.12779029747064399</v>
      </c>
      <c r="BM614" s="17">
        <v>0.221946546102506</v>
      </c>
      <c r="BN614" s="17">
        <v>0.19039312745649301</v>
      </c>
      <c r="BO614" s="17">
        <v>0.143653151712241</v>
      </c>
      <c r="BP614" s="17"/>
      <c r="BQ614" s="17">
        <v>9.7452789634052198E-2</v>
      </c>
      <c r="BR614" s="17">
        <v>0.23280953758841799</v>
      </c>
    </row>
    <row r="615" spans="2:70" x14ac:dyDescent="0.35">
      <c r="B615" t="s">
        <v>143</v>
      </c>
      <c r="C615" s="17">
        <v>0.39778677911710802</v>
      </c>
      <c r="D615" s="17">
        <v>0.39759828116547402</v>
      </c>
      <c r="E615" s="17">
        <v>0.40029923136268503</v>
      </c>
      <c r="F615" s="17"/>
      <c r="G615" s="17">
        <v>0.15858665264726499</v>
      </c>
      <c r="H615" s="17">
        <v>0.39931923718242301</v>
      </c>
      <c r="I615" s="17">
        <v>0.44296098958080798</v>
      </c>
      <c r="J615" s="17">
        <v>0.423663537914727</v>
      </c>
      <c r="K615" s="17">
        <v>0.43652895339848602</v>
      </c>
      <c r="L615" s="17">
        <v>0.47175092792526302</v>
      </c>
      <c r="M615" s="17"/>
      <c r="N615" s="17">
        <v>0.46581062966465803</v>
      </c>
      <c r="O615" s="17">
        <v>0.440538486834401</v>
      </c>
      <c r="P615" s="17">
        <v>0.37296446922965698</v>
      </c>
      <c r="Q615" s="17">
        <v>0.30419908840492399</v>
      </c>
      <c r="R615" s="17"/>
      <c r="S615" s="17">
        <v>0.44921178891976399</v>
      </c>
      <c r="T615" s="17">
        <v>0.41170094423654002</v>
      </c>
      <c r="U615" s="17">
        <v>0.458574321264275</v>
      </c>
      <c r="V615" s="17">
        <v>0.335585690857996</v>
      </c>
      <c r="W615" s="17">
        <v>0.39060641730293799</v>
      </c>
      <c r="X615" s="17">
        <v>0.41694843359197398</v>
      </c>
      <c r="Y615" s="17">
        <v>0.39998140900949603</v>
      </c>
      <c r="Z615" s="17">
        <v>0.36832114829670998</v>
      </c>
      <c r="AA615" s="17">
        <v>0.38625425214328202</v>
      </c>
      <c r="AB615" s="17">
        <v>0.31801167516043799</v>
      </c>
      <c r="AC615" s="17">
        <v>0.447974428366675</v>
      </c>
      <c r="AD615" s="17">
        <v>0.31184169143532398</v>
      </c>
      <c r="AE615" s="17"/>
      <c r="AF615" s="17">
        <v>0.38423187680104698</v>
      </c>
      <c r="AG615" s="17">
        <v>0.49910354527235501</v>
      </c>
      <c r="AH615" s="17">
        <v>0.27748960048849097</v>
      </c>
      <c r="AI615" s="17"/>
      <c r="AJ615" s="17">
        <v>0.43885720918971</v>
      </c>
      <c r="AK615" s="17">
        <v>0.44043013244856699</v>
      </c>
      <c r="AL615" s="17">
        <v>0.49480469072049399</v>
      </c>
      <c r="AM615" s="17">
        <v>0.35150798961819502</v>
      </c>
      <c r="AN615" s="17">
        <v>0.23188015165888901</v>
      </c>
      <c r="AO615" s="17"/>
      <c r="AP615" s="17">
        <v>0.42872190746049499</v>
      </c>
      <c r="AQ615" s="17">
        <v>0.42348842356634298</v>
      </c>
      <c r="AR615" s="17">
        <v>0.52126862566052501</v>
      </c>
      <c r="AS615" s="17"/>
      <c r="AT615" s="17">
        <v>0.27789975389027699</v>
      </c>
      <c r="AU615" s="17">
        <v>0.375709779521608</v>
      </c>
      <c r="AV615" s="17">
        <v>0.477867580454854</v>
      </c>
      <c r="AW615" s="17">
        <v>0.55844730785607399</v>
      </c>
      <c r="AX615" s="17">
        <v>0.60707717251618698</v>
      </c>
      <c r="AY615" s="17"/>
      <c r="AZ615" s="17">
        <v>0.237045313696091</v>
      </c>
      <c r="BA615" s="17">
        <v>0.12970070120249999</v>
      </c>
      <c r="BB615" s="17">
        <v>0.42015726239564999</v>
      </c>
      <c r="BC615" s="17">
        <v>0.40962239127952099</v>
      </c>
      <c r="BD615" s="17">
        <v>0.39665675369875902</v>
      </c>
      <c r="BE615" s="17">
        <v>0.35252654397399102</v>
      </c>
      <c r="BF615" s="17">
        <v>0.44687582432325701</v>
      </c>
      <c r="BG615" s="17">
        <v>0.429415713660253</v>
      </c>
      <c r="BH615" s="17">
        <v>0.36755092221991698</v>
      </c>
      <c r="BI615" s="17">
        <v>0.43879910411913498</v>
      </c>
      <c r="BJ615" s="17">
        <v>0.45148778056065703</v>
      </c>
      <c r="BK615" s="17">
        <v>0.47116675518504503</v>
      </c>
      <c r="BL615" s="17">
        <v>0.46886681935319702</v>
      </c>
      <c r="BM615" s="17">
        <v>0.35526657968409497</v>
      </c>
      <c r="BN615" s="17">
        <v>0.36723351081635802</v>
      </c>
      <c r="BO615" s="17">
        <v>0.47137231401223001</v>
      </c>
      <c r="BP615" s="17"/>
      <c r="BQ615" s="17">
        <v>0.62626447964698295</v>
      </c>
      <c r="BR615" s="17">
        <v>0.30019311430607398</v>
      </c>
    </row>
    <row r="616" spans="2:70" x14ac:dyDescent="0.35">
      <c r="C616" s="17"/>
      <c r="D616" s="17"/>
      <c r="E616" s="17"/>
      <c r="F616" s="17"/>
      <c r="G616" s="17"/>
      <c r="H616" s="17"/>
      <c r="I616" s="17"/>
      <c r="J616" s="17"/>
      <c r="K616" s="17"/>
      <c r="L616" s="17"/>
      <c r="M616" s="17"/>
      <c r="N616" s="17"/>
      <c r="O616" s="17"/>
      <c r="P616" s="17"/>
      <c r="Q616" s="17"/>
      <c r="R616" s="17"/>
      <c r="S616" s="17"/>
      <c r="T616" s="17"/>
      <c r="U616" s="17"/>
      <c r="V616" s="17"/>
      <c r="W616" s="17"/>
      <c r="X616" s="17"/>
      <c r="Y616" s="17"/>
      <c r="Z616" s="17"/>
      <c r="AA616" s="17"/>
      <c r="AB616" s="17"/>
      <c r="AC616" s="17"/>
      <c r="AD616" s="17"/>
      <c r="AE616" s="17"/>
      <c r="AF616" s="17"/>
      <c r="AG616" s="17"/>
      <c r="AH616" s="17"/>
      <c r="AI616" s="17"/>
      <c r="AJ616" s="17"/>
      <c r="AK616" s="17"/>
      <c r="AL616" s="17"/>
      <c r="AM616" s="17"/>
      <c r="AN616" s="17"/>
      <c r="AO616" s="17"/>
      <c r="AP616" s="17"/>
      <c r="AQ616" s="17"/>
      <c r="AR616" s="17"/>
      <c r="AS616" s="17"/>
      <c r="AT616" s="17"/>
      <c r="AU616" s="17"/>
      <c r="AV616" s="17"/>
      <c r="AW616" s="17"/>
      <c r="AX616" s="17"/>
      <c r="AY616" s="17"/>
      <c r="AZ616" s="17"/>
      <c r="BA616" s="17"/>
      <c r="BB616" s="17"/>
      <c r="BC616" s="17"/>
      <c r="BD616" s="17"/>
      <c r="BE616" s="17"/>
      <c r="BF616" s="17"/>
      <c r="BG616" s="17"/>
      <c r="BH616" s="17"/>
      <c r="BI616" s="17"/>
      <c r="BJ616" s="17"/>
      <c r="BK616" s="17"/>
      <c r="BL616" s="17"/>
      <c r="BM616" s="17"/>
      <c r="BN616" s="17"/>
      <c r="BO616" s="17"/>
      <c r="BP616" s="17"/>
      <c r="BQ616" s="17"/>
      <c r="BR616" s="17"/>
    </row>
    <row r="617" spans="2:70" x14ac:dyDescent="0.35">
      <c r="B617" s="6" t="s">
        <v>325</v>
      </c>
      <c r="C617" s="17"/>
      <c r="D617" s="17"/>
      <c r="E617" s="17"/>
      <c r="F617" s="17"/>
      <c r="G617" s="17"/>
      <c r="H617" s="17"/>
      <c r="I617" s="17"/>
      <c r="J617" s="17"/>
      <c r="K617" s="17"/>
      <c r="L617" s="17"/>
      <c r="M617" s="17"/>
      <c r="N617" s="17"/>
      <c r="O617" s="17"/>
      <c r="P617" s="17"/>
      <c r="Q617" s="17"/>
      <c r="R617" s="17"/>
      <c r="S617" s="17"/>
      <c r="T617" s="17"/>
      <c r="U617" s="17"/>
      <c r="V617" s="17"/>
      <c r="W617" s="17"/>
      <c r="X617" s="17"/>
      <c r="Y617" s="17"/>
      <c r="Z617" s="17"/>
      <c r="AA617" s="17"/>
      <c r="AB617" s="17"/>
      <c r="AC617" s="17"/>
      <c r="AD617" s="17"/>
      <c r="AE617" s="17"/>
      <c r="AF617" s="17"/>
      <c r="AG617" s="17"/>
      <c r="AH617" s="17"/>
      <c r="AI617" s="17"/>
      <c r="AJ617" s="17"/>
      <c r="AK617" s="17"/>
      <c r="AL617" s="17"/>
      <c r="AM617" s="17"/>
      <c r="AN617" s="17"/>
      <c r="AO617" s="17"/>
      <c r="AP617" s="17"/>
      <c r="AQ617" s="17"/>
      <c r="AR617" s="17"/>
      <c r="AS617" s="17"/>
      <c r="AT617" s="17"/>
      <c r="AU617" s="17"/>
      <c r="AV617" s="17"/>
      <c r="AW617" s="17"/>
      <c r="AX617" s="17"/>
      <c r="AY617" s="17"/>
      <c r="AZ617" s="17"/>
      <c r="BA617" s="17"/>
      <c r="BB617" s="17"/>
      <c r="BC617" s="17"/>
      <c r="BD617" s="17"/>
      <c r="BE617" s="17"/>
      <c r="BF617" s="17"/>
      <c r="BG617" s="17"/>
      <c r="BH617" s="17"/>
      <c r="BI617" s="17"/>
      <c r="BJ617" s="17"/>
      <c r="BK617" s="17"/>
      <c r="BL617" s="17"/>
      <c r="BM617" s="17"/>
      <c r="BN617" s="17"/>
      <c r="BO617" s="17"/>
      <c r="BP617" s="17"/>
      <c r="BQ617" s="17"/>
      <c r="BR617" s="17"/>
    </row>
    <row r="618" spans="2:70" x14ac:dyDescent="0.35">
      <c r="B618" s="24" t="s">
        <v>97</v>
      </c>
      <c r="C618" s="17"/>
      <c r="D618" s="17"/>
      <c r="E618" s="17"/>
      <c r="F618" s="17"/>
      <c r="G618" s="17"/>
      <c r="H618" s="17"/>
      <c r="I618" s="17"/>
      <c r="J618" s="17"/>
      <c r="K618" s="17"/>
      <c r="L618" s="17"/>
      <c r="M618" s="17"/>
      <c r="N618" s="17"/>
      <c r="O618" s="17"/>
      <c r="P618" s="17"/>
      <c r="Q618" s="17"/>
      <c r="R618" s="17"/>
      <c r="S618" s="17"/>
      <c r="T618" s="17"/>
      <c r="U618" s="17"/>
      <c r="V618" s="17"/>
      <c r="W618" s="17"/>
      <c r="X618" s="17"/>
      <c r="Y618" s="17"/>
      <c r="Z618" s="17"/>
      <c r="AA618" s="17"/>
      <c r="AB618" s="17"/>
      <c r="AC618" s="17"/>
      <c r="AD618" s="17"/>
      <c r="AE618" s="17"/>
      <c r="AF618" s="17"/>
      <c r="AG618" s="17"/>
      <c r="AH618" s="17"/>
      <c r="AI618" s="17"/>
      <c r="AJ618" s="17"/>
      <c r="AK618" s="17"/>
      <c r="AL618" s="17"/>
      <c r="AM618" s="17"/>
      <c r="AN618" s="17"/>
      <c r="AO618" s="17"/>
      <c r="AP618" s="17"/>
      <c r="AQ618" s="17"/>
      <c r="AR618" s="17"/>
      <c r="AS618" s="17"/>
      <c r="AT618" s="17"/>
      <c r="AU618" s="17"/>
      <c r="AV618" s="17"/>
      <c r="AW618" s="17"/>
      <c r="AX618" s="17"/>
      <c r="AY618" s="17"/>
      <c r="AZ618" s="17"/>
      <c r="BA618" s="17"/>
      <c r="BB618" s="17"/>
      <c r="BC618" s="17"/>
      <c r="BD618" s="17"/>
      <c r="BE618" s="17"/>
      <c r="BF618" s="17"/>
      <c r="BG618" s="17"/>
      <c r="BH618" s="17"/>
      <c r="BI618" s="17"/>
      <c r="BJ618" s="17"/>
      <c r="BK618" s="17"/>
      <c r="BL618" s="17"/>
      <c r="BM618" s="17"/>
      <c r="BN618" s="17"/>
      <c r="BO618" s="17"/>
      <c r="BP618" s="17"/>
      <c r="BQ618" s="17"/>
      <c r="BR618" s="17"/>
    </row>
    <row r="619" spans="2:70" x14ac:dyDescent="0.35">
      <c r="B619" t="s">
        <v>298</v>
      </c>
      <c r="C619" s="17">
        <v>0.16978381386614999</v>
      </c>
      <c r="D619" s="17">
        <v>0.25531477543688202</v>
      </c>
      <c r="E619" s="17">
        <v>8.6986494813095297E-2</v>
      </c>
      <c r="F619" s="17"/>
      <c r="G619" s="17">
        <v>0.228775165815612</v>
      </c>
      <c r="H619" s="17">
        <v>0.222409142408585</v>
      </c>
      <c r="I619" s="17">
        <v>0.190251542977107</v>
      </c>
      <c r="J619" s="17">
        <v>0.15470758552598199</v>
      </c>
      <c r="K619" s="17">
        <v>0.137299669427242</v>
      </c>
      <c r="L619" s="17">
        <v>0.105081718925279</v>
      </c>
      <c r="M619" s="17"/>
      <c r="N619" s="17">
        <v>0.183486459326861</v>
      </c>
      <c r="O619" s="17">
        <v>0.173852073275157</v>
      </c>
      <c r="P619" s="17">
        <v>0.18238970340140501</v>
      </c>
      <c r="Q619" s="17">
        <v>0.137585435025983</v>
      </c>
      <c r="R619" s="17"/>
      <c r="S619" s="17">
        <v>0.20428544191392201</v>
      </c>
      <c r="T619" s="17">
        <v>0.12853762636188801</v>
      </c>
      <c r="U619" s="17">
        <v>0.13380047287681299</v>
      </c>
      <c r="V619" s="17">
        <v>0.15702762581563601</v>
      </c>
      <c r="W619" s="17">
        <v>0.164176157752007</v>
      </c>
      <c r="X619" s="17">
        <v>0.18321585368172</v>
      </c>
      <c r="Y619" s="17">
        <v>0.14006819315130301</v>
      </c>
      <c r="Z619" s="17">
        <v>0.16469806060032199</v>
      </c>
      <c r="AA619" s="17">
        <v>0.18110338476003501</v>
      </c>
      <c r="AB619" s="17">
        <v>0.18543577643685599</v>
      </c>
      <c r="AC619" s="17">
        <v>0.17358937139849101</v>
      </c>
      <c r="AD619" s="17">
        <v>0.28618433191241299</v>
      </c>
      <c r="AE619" s="17"/>
      <c r="AF619" s="17">
        <v>0.16860003039636401</v>
      </c>
      <c r="AG619" s="17">
        <v>0.165964936662856</v>
      </c>
      <c r="AH619" s="17">
        <v>0.16110846186951899</v>
      </c>
      <c r="AI619" s="17"/>
      <c r="AJ619" s="17">
        <v>0.164993231721388</v>
      </c>
      <c r="AK619" s="17">
        <v>0.175884841644246</v>
      </c>
      <c r="AL619" s="17">
        <v>0.14519869824510501</v>
      </c>
      <c r="AM619" s="17">
        <v>0.21588463717683301</v>
      </c>
      <c r="AN619" s="17">
        <v>0.13740189716627299</v>
      </c>
      <c r="AO619" s="17"/>
      <c r="AP619" s="17">
        <v>0.188498136617885</v>
      </c>
      <c r="AQ619" s="17">
        <v>0.17983932356684401</v>
      </c>
      <c r="AR619" s="17">
        <v>0.164820108217515</v>
      </c>
      <c r="AS619" s="17"/>
      <c r="AT619" s="17">
        <v>0.152499908272171</v>
      </c>
      <c r="AU619" s="17">
        <v>0.16751557910600801</v>
      </c>
      <c r="AV619" s="17">
        <v>0.18296079915164701</v>
      </c>
      <c r="AW619" s="17">
        <v>0.183889245270802</v>
      </c>
      <c r="AX619" s="17">
        <v>0.32295332646991698</v>
      </c>
      <c r="AY619" s="17"/>
      <c r="AZ619" s="17">
        <v>9.5082270179235595E-2</v>
      </c>
      <c r="BA619" s="17">
        <v>0.12334937106666299</v>
      </c>
      <c r="BB619" s="17">
        <v>8.7819829799572202E-2</v>
      </c>
      <c r="BC619" s="17">
        <v>0.14857290247211899</v>
      </c>
      <c r="BD619" s="17">
        <v>0.136118330564266</v>
      </c>
      <c r="BE619" s="17">
        <v>0.128104539232864</v>
      </c>
      <c r="BF619" s="17">
        <v>0.211149941737757</v>
      </c>
      <c r="BG619" s="17">
        <v>0.18678094980843801</v>
      </c>
      <c r="BH619" s="17">
        <v>0.202200536882024</v>
      </c>
      <c r="BI619" s="17">
        <v>0.193325587359057</v>
      </c>
      <c r="BJ619" s="17">
        <v>0.196981790860291</v>
      </c>
      <c r="BK619" s="17">
        <v>0.22222186908196001</v>
      </c>
      <c r="BL619" s="17">
        <v>0.181354081475958</v>
      </c>
      <c r="BM619" s="17">
        <v>0.23068279770041</v>
      </c>
      <c r="BN619" s="17">
        <v>0.26714597561148001</v>
      </c>
      <c r="BO619" s="17">
        <v>0.25469747830741402</v>
      </c>
      <c r="BP619" s="17"/>
      <c r="BQ619" s="17">
        <v>0.215724131046132</v>
      </c>
      <c r="BR619" s="17">
        <v>0.15072957379072299</v>
      </c>
    </row>
    <row r="620" spans="2:70" x14ac:dyDescent="0.35">
      <c r="B620" t="s">
        <v>299</v>
      </c>
      <c r="C620" s="17">
        <v>0.23687981771810299</v>
      </c>
      <c r="D620" s="17">
        <v>0.27049612369012299</v>
      </c>
      <c r="E620" s="17">
        <v>0.20427191000133299</v>
      </c>
      <c r="F620" s="17"/>
      <c r="G620" s="17">
        <v>0.25725539428523198</v>
      </c>
      <c r="H620" s="17">
        <v>0.30025646744382201</v>
      </c>
      <c r="I620" s="17">
        <v>0.26796282486827</v>
      </c>
      <c r="J620" s="17">
        <v>0.233615008340887</v>
      </c>
      <c r="K620" s="17">
        <v>0.20814523994737999</v>
      </c>
      <c r="L620" s="17">
        <v>0.16829693882427699</v>
      </c>
      <c r="M620" s="17"/>
      <c r="N620" s="17">
        <v>0.27578901140506101</v>
      </c>
      <c r="O620" s="17">
        <v>0.22165164380066399</v>
      </c>
      <c r="P620" s="17">
        <v>0.24114447748475801</v>
      </c>
      <c r="Q620" s="17">
        <v>0.20909801555722801</v>
      </c>
      <c r="R620" s="17"/>
      <c r="S620" s="17">
        <v>0.26685830050555798</v>
      </c>
      <c r="T620" s="17">
        <v>0.25914350793353602</v>
      </c>
      <c r="U620" s="17">
        <v>0.207787405995667</v>
      </c>
      <c r="V620" s="17">
        <v>0.227929049450557</v>
      </c>
      <c r="W620" s="17">
        <v>0.23935389236714599</v>
      </c>
      <c r="X620" s="17">
        <v>0.238770453597374</v>
      </c>
      <c r="Y620" s="17">
        <v>0.24279172173646901</v>
      </c>
      <c r="Z620" s="17">
        <v>0.27272547753504001</v>
      </c>
      <c r="AA620" s="17">
        <v>0.21663987311489999</v>
      </c>
      <c r="AB620" s="17">
        <v>0.21542313916786701</v>
      </c>
      <c r="AC620" s="17">
        <v>0.23630476966226699</v>
      </c>
      <c r="AD620" s="17">
        <v>0.169209124061798</v>
      </c>
      <c r="AE620" s="17"/>
      <c r="AF620" s="17">
        <v>0.19726801409066799</v>
      </c>
      <c r="AG620" s="17">
        <v>0.270258576184146</v>
      </c>
      <c r="AH620" s="17">
        <v>0.240605836965776</v>
      </c>
      <c r="AI620" s="17"/>
      <c r="AJ620" s="17">
        <v>0.227909351110057</v>
      </c>
      <c r="AK620" s="17">
        <v>0.291249292805283</v>
      </c>
      <c r="AL620" s="17">
        <v>0.21547564981768799</v>
      </c>
      <c r="AM620" s="17">
        <v>0.16512786344987301</v>
      </c>
      <c r="AN620" s="17">
        <v>0.20104056726384201</v>
      </c>
      <c r="AO620" s="17"/>
      <c r="AP620" s="17">
        <v>0.26290380553072101</v>
      </c>
      <c r="AQ620" s="17">
        <v>0.27534331708047999</v>
      </c>
      <c r="AR620" s="17">
        <v>0.26032733464869301</v>
      </c>
      <c r="AS620" s="17"/>
      <c r="AT620" s="17">
        <v>0.217469784522514</v>
      </c>
      <c r="AU620" s="17">
        <v>0.23302763141966801</v>
      </c>
      <c r="AV620" s="17">
        <v>0.25497355048606901</v>
      </c>
      <c r="AW620" s="17">
        <v>0.29412178505465603</v>
      </c>
      <c r="AX620" s="17">
        <v>0.166674640182502</v>
      </c>
      <c r="AY620" s="17"/>
      <c r="AZ620" s="17">
        <v>0.21127203702389799</v>
      </c>
      <c r="BA620" s="17">
        <v>0.14022630172877701</v>
      </c>
      <c r="BB620" s="17">
        <v>0.18714125608384799</v>
      </c>
      <c r="BC620" s="17">
        <v>0.17566902880197199</v>
      </c>
      <c r="BD620" s="17">
        <v>0.238510937104145</v>
      </c>
      <c r="BE620" s="17">
        <v>0.244387960611711</v>
      </c>
      <c r="BF620" s="17">
        <v>0.21059828267813299</v>
      </c>
      <c r="BG620" s="17">
        <v>0.279103997713885</v>
      </c>
      <c r="BH620" s="17">
        <v>0.24088268315167499</v>
      </c>
      <c r="BI620" s="17">
        <v>0.29529575206444297</v>
      </c>
      <c r="BJ620" s="17">
        <v>0.27193097607601102</v>
      </c>
      <c r="BK620" s="17">
        <v>0.26502522720533001</v>
      </c>
      <c r="BL620" s="17">
        <v>0.23143443762528401</v>
      </c>
      <c r="BM620" s="17">
        <v>0.25841534659174498</v>
      </c>
      <c r="BN620" s="17">
        <v>0.26614709197909697</v>
      </c>
      <c r="BO620" s="17">
        <v>0.36035812737440098</v>
      </c>
      <c r="BP620" s="17"/>
      <c r="BQ620" s="17">
        <v>0.27669019232998798</v>
      </c>
      <c r="BR620" s="17">
        <v>0.21895058431352299</v>
      </c>
    </row>
    <row r="621" spans="2:70" x14ac:dyDescent="0.35">
      <c r="B621" t="s">
        <v>300</v>
      </c>
      <c r="C621" s="17">
        <v>0.181909479616021</v>
      </c>
      <c r="D621" s="17">
        <v>0.177412282597744</v>
      </c>
      <c r="E621" s="17">
        <v>0.18694947915061799</v>
      </c>
      <c r="F621" s="17"/>
      <c r="G621" s="17">
        <v>0.16720268269726701</v>
      </c>
      <c r="H621" s="17">
        <v>0.191728768607311</v>
      </c>
      <c r="I621" s="17">
        <v>0.18595930453353199</v>
      </c>
      <c r="J621" s="17">
        <v>0.20032529426035101</v>
      </c>
      <c r="K621" s="17">
        <v>0.17718210615586</v>
      </c>
      <c r="L621" s="17">
        <v>0.16851410416793899</v>
      </c>
      <c r="M621" s="17"/>
      <c r="N621" s="17">
        <v>0.181263140252995</v>
      </c>
      <c r="O621" s="17">
        <v>0.177753537754338</v>
      </c>
      <c r="P621" s="17">
        <v>0.18500955005567599</v>
      </c>
      <c r="Q621" s="17">
        <v>0.185607011539971</v>
      </c>
      <c r="R621" s="17"/>
      <c r="S621" s="17">
        <v>0.19366042865814301</v>
      </c>
      <c r="T621" s="17">
        <v>0.163748686953026</v>
      </c>
      <c r="U621" s="17">
        <v>0.17772977690735201</v>
      </c>
      <c r="V621" s="17">
        <v>0.15433603874049501</v>
      </c>
      <c r="W621" s="17">
        <v>0.22906086651997501</v>
      </c>
      <c r="X621" s="17">
        <v>0.17864021664076901</v>
      </c>
      <c r="Y621" s="17">
        <v>0.17538250539669201</v>
      </c>
      <c r="Z621" s="17">
        <v>0.15044162192543201</v>
      </c>
      <c r="AA621" s="17">
        <v>0.18713563958020801</v>
      </c>
      <c r="AB621" s="17">
        <v>0.184145081994702</v>
      </c>
      <c r="AC621" s="17">
        <v>0.181381634318344</v>
      </c>
      <c r="AD621" s="17">
        <v>0.23378811912724401</v>
      </c>
      <c r="AE621" s="17"/>
      <c r="AF621" s="17">
        <v>0.16401165081921401</v>
      </c>
      <c r="AG621" s="17">
        <v>0.189764054065959</v>
      </c>
      <c r="AH621" s="17">
        <v>0.23068796524795099</v>
      </c>
      <c r="AI621" s="17"/>
      <c r="AJ621" s="17">
        <v>0.18428071234405299</v>
      </c>
      <c r="AK621" s="17">
        <v>0.17678911291124799</v>
      </c>
      <c r="AL621" s="17">
        <v>0.17177831402212099</v>
      </c>
      <c r="AM621" s="17">
        <v>0.19937395427812199</v>
      </c>
      <c r="AN621" s="17">
        <v>0.19321495063078301</v>
      </c>
      <c r="AO621" s="17"/>
      <c r="AP621" s="17">
        <v>0.17582502428913699</v>
      </c>
      <c r="AQ621" s="17">
        <v>0.17870907320717</v>
      </c>
      <c r="AR621" s="17">
        <v>0.173568585855785</v>
      </c>
      <c r="AS621" s="17"/>
      <c r="AT621" s="17">
        <v>0.177582149100594</v>
      </c>
      <c r="AU621" s="17">
        <v>0.187801850423813</v>
      </c>
      <c r="AV621" s="17">
        <v>0.176019750473244</v>
      </c>
      <c r="AW621" s="17">
        <v>0.19458945417381801</v>
      </c>
      <c r="AX621" s="17">
        <v>0.249223872452116</v>
      </c>
      <c r="AY621" s="17"/>
      <c r="AZ621" s="17">
        <v>0.35580035458565701</v>
      </c>
      <c r="BA621" s="17">
        <v>0.19093403272314699</v>
      </c>
      <c r="BB621" s="17">
        <v>0.23190119280086499</v>
      </c>
      <c r="BC621" s="17">
        <v>0.16018297507074999</v>
      </c>
      <c r="BD621" s="17">
        <v>0.15381064413435</v>
      </c>
      <c r="BE621" s="17">
        <v>0.20903403241285001</v>
      </c>
      <c r="BF621" s="17">
        <v>0.192666883529751</v>
      </c>
      <c r="BG621" s="17">
        <v>0.16156618048072</v>
      </c>
      <c r="BH621" s="17">
        <v>0.178009031061236</v>
      </c>
      <c r="BI621" s="17">
        <v>0.138919168024738</v>
      </c>
      <c r="BJ621" s="17">
        <v>0.18295916455741101</v>
      </c>
      <c r="BK621" s="17">
        <v>0.15126447449619601</v>
      </c>
      <c r="BL621" s="17">
        <v>0.19089886769556499</v>
      </c>
      <c r="BM621" s="17">
        <v>0.20243724563902499</v>
      </c>
      <c r="BN621" s="17">
        <v>0.190308404983836</v>
      </c>
      <c r="BO621" s="17">
        <v>0.189577661422556</v>
      </c>
      <c r="BP621" s="17"/>
      <c r="BQ621" s="17">
        <v>0.166019977603755</v>
      </c>
      <c r="BR621" s="17">
        <v>0.18501686146510599</v>
      </c>
    </row>
    <row r="622" spans="2:70" x14ac:dyDescent="0.35">
      <c r="B622" t="s">
        <v>301</v>
      </c>
      <c r="C622" s="17">
        <v>0.17171435745779401</v>
      </c>
      <c r="D622" s="17">
        <v>0.12658810541865101</v>
      </c>
      <c r="E622" s="17">
        <v>0.21549714646215401</v>
      </c>
      <c r="F622" s="17"/>
      <c r="G622" s="17">
        <v>0.17649545338825101</v>
      </c>
      <c r="H622" s="17">
        <v>0.14470605470675099</v>
      </c>
      <c r="I622" s="17">
        <v>0.189744628963812</v>
      </c>
      <c r="J622" s="17">
        <v>0.15704504696600799</v>
      </c>
      <c r="K622" s="17">
        <v>0.16877975475319201</v>
      </c>
      <c r="L622" s="17">
        <v>0.189728956508524</v>
      </c>
      <c r="M622" s="17"/>
      <c r="N622" s="17">
        <v>0.16434155958306401</v>
      </c>
      <c r="O622" s="17">
        <v>0.17764717168454799</v>
      </c>
      <c r="P622" s="17">
        <v>0.17205297858034299</v>
      </c>
      <c r="Q622" s="17">
        <v>0.171509008320021</v>
      </c>
      <c r="R622" s="17"/>
      <c r="S622" s="17">
        <v>0.15222184548086601</v>
      </c>
      <c r="T622" s="17">
        <v>0.185300202883668</v>
      </c>
      <c r="U622" s="17">
        <v>0.17660275061309599</v>
      </c>
      <c r="V622" s="17">
        <v>0.185753025695511</v>
      </c>
      <c r="W622" s="17">
        <v>0.15852257765629199</v>
      </c>
      <c r="X622" s="17">
        <v>0.187416457442345</v>
      </c>
      <c r="Y622" s="17">
        <v>0.17923146764151801</v>
      </c>
      <c r="Z622" s="17">
        <v>0.20604077051997199</v>
      </c>
      <c r="AA622" s="17">
        <v>0.18559954202554599</v>
      </c>
      <c r="AB622" s="17">
        <v>0.15197358110859599</v>
      </c>
      <c r="AC622" s="17">
        <v>0.149418686402608</v>
      </c>
      <c r="AD622" s="17">
        <v>0.11207694483706999</v>
      </c>
      <c r="AE622" s="17"/>
      <c r="AF622" s="17">
        <v>0.177891517190788</v>
      </c>
      <c r="AG622" s="17">
        <v>0.16654755264440799</v>
      </c>
      <c r="AH622" s="17">
        <v>0.15354093970268301</v>
      </c>
      <c r="AI622" s="17"/>
      <c r="AJ622" s="17">
        <v>0.164202550773696</v>
      </c>
      <c r="AK622" s="17">
        <v>0.16565036123364399</v>
      </c>
      <c r="AL622" s="17">
        <v>0.19488980288361901</v>
      </c>
      <c r="AM622" s="17">
        <v>0.15518396711757501</v>
      </c>
      <c r="AN622" s="17">
        <v>0.18504549235814099</v>
      </c>
      <c r="AO622" s="17"/>
      <c r="AP622" s="17">
        <v>0.14892520241500601</v>
      </c>
      <c r="AQ622" s="17">
        <v>0.165402519008955</v>
      </c>
      <c r="AR622" s="17">
        <v>0.18801675950965299</v>
      </c>
      <c r="AS622" s="17"/>
      <c r="AT622" s="17">
        <v>0.164902822003855</v>
      </c>
      <c r="AU622" s="17">
        <v>0.16848739139442701</v>
      </c>
      <c r="AV622" s="17">
        <v>0.18126396803862299</v>
      </c>
      <c r="AW622" s="17">
        <v>0.16878333247372401</v>
      </c>
      <c r="AX622" s="17">
        <v>6.3802174365614403E-2</v>
      </c>
      <c r="AY622" s="17"/>
      <c r="AZ622" s="17">
        <v>0.14809071864895099</v>
      </c>
      <c r="BA622" s="17">
        <v>0.146657593997606</v>
      </c>
      <c r="BB622" s="17">
        <v>0.18208930847458299</v>
      </c>
      <c r="BC622" s="17">
        <v>0.222732895780902</v>
      </c>
      <c r="BD622" s="17">
        <v>0.199582450576238</v>
      </c>
      <c r="BE622" s="17">
        <v>0.16474054306180899</v>
      </c>
      <c r="BF622" s="17">
        <v>0.18218258505243101</v>
      </c>
      <c r="BG622" s="17">
        <v>0.151753701753575</v>
      </c>
      <c r="BH622" s="17">
        <v>0.19021759279866801</v>
      </c>
      <c r="BI622" s="17">
        <v>0.13396053879893999</v>
      </c>
      <c r="BJ622" s="17">
        <v>0.169444057057001</v>
      </c>
      <c r="BK622" s="17">
        <v>0.16011691672412501</v>
      </c>
      <c r="BL622" s="17">
        <v>0.14884413593045601</v>
      </c>
      <c r="BM622" s="17">
        <v>0.165961984182281</v>
      </c>
      <c r="BN622" s="17">
        <v>0.135545227326829</v>
      </c>
      <c r="BO622" s="17">
        <v>0.111500793541912</v>
      </c>
      <c r="BP622" s="17"/>
      <c r="BQ622" s="17">
        <v>0.166532024021155</v>
      </c>
      <c r="BR622" s="17">
        <v>0.175090074603796</v>
      </c>
    </row>
    <row r="623" spans="2:70" x14ac:dyDescent="0.35">
      <c r="B623" t="s">
        <v>302</v>
      </c>
      <c r="C623" s="17">
        <v>0.23306328043027</v>
      </c>
      <c r="D623" s="17">
        <v>0.163204952107912</v>
      </c>
      <c r="E623" s="17">
        <v>0.29992943970109598</v>
      </c>
      <c r="F623" s="17"/>
      <c r="G623" s="17">
        <v>0.16213723603211899</v>
      </c>
      <c r="H623" s="17">
        <v>0.13212313192495301</v>
      </c>
      <c r="I623" s="17">
        <v>0.15846523835851201</v>
      </c>
      <c r="J623" s="17">
        <v>0.25026803945654802</v>
      </c>
      <c r="K623" s="17">
        <v>0.29893613158959498</v>
      </c>
      <c r="L623" s="17">
        <v>0.36511875380550501</v>
      </c>
      <c r="M623" s="17"/>
      <c r="N623" s="17">
        <v>0.191673533646954</v>
      </c>
      <c r="O623" s="17">
        <v>0.24660288482611201</v>
      </c>
      <c r="P623" s="17">
        <v>0.212126782073705</v>
      </c>
      <c r="Q623" s="17">
        <v>0.28315488552388102</v>
      </c>
      <c r="R623" s="17"/>
      <c r="S623" s="17">
        <v>0.18098581281823301</v>
      </c>
      <c r="T623" s="17">
        <v>0.25002588926563601</v>
      </c>
      <c r="U623" s="17">
        <v>0.30130318483277402</v>
      </c>
      <c r="V623" s="17">
        <v>0.27495426029780101</v>
      </c>
      <c r="W623" s="17">
        <v>0.20066105224823499</v>
      </c>
      <c r="X623" s="17">
        <v>0.201650620464953</v>
      </c>
      <c r="Y623" s="17">
        <v>0.24945482744379599</v>
      </c>
      <c r="Z623" s="17">
        <v>0.20036943771261601</v>
      </c>
      <c r="AA623" s="17">
        <v>0.222528993836769</v>
      </c>
      <c r="AB623" s="17">
        <v>0.25941711460447198</v>
      </c>
      <c r="AC623" s="17">
        <v>0.25450148636425302</v>
      </c>
      <c r="AD623" s="17">
        <v>0.188241281909864</v>
      </c>
      <c r="AE623" s="17"/>
      <c r="AF623" s="17">
        <v>0.28138717340216801</v>
      </c>
      <c r="AG623" s="17">
        <v>0.20448173688975499</v>
      </c>
      <c r="AH623" s="17">
        <v>0.20887991213930099</v>
      </c>
      <c r="AI623" s="17"/>
      <c r="AJ623" s="17">
        <v>0.25305608666954499</v>
      </c>
      <c r="AK623" s="17">
        <v>0.18529776085921701</v>
      </c>
      <c r="AL623" s="17">
        <v>0.26705483520029799</v>
      </c>
      <c r="AM623" s="17">
        <v>0.219631118702343</v>
      </c>
      <c r="AN623" s="17">
        <v>0.27985736042675102</v>
      </c>
      <c r="AO623" s="17"/>
      <c r="AP623" s="17">
        <v>0.21935801883806499</v>
      </c>
      <c r="AQ623" s="17">
        <v>0.196705361295546</v>
      </c>
      <c r="AR623" s="17">
        <v>0.202702367320163</v>
      </c>
      <c r="AS623" s="17"/>
      <c r="AT623" s="17">
        <v>0.279970061911477</v>
      </c>
      <c r="AU623" s="17">
        <v>0.23598531787857799</v>
      </c>
      <c r="AV623" s="17">
        <v>0.198840021795928</v>
      </c>
      <c r="AW623" s="17">
        <v>0.153613212449178</v>
      </c>
      <c r="AX623" s="17">
        <v>0.16878664366883001</v>
      </c>
      <c r="AY623" s="17"/>
      <c r="AZ623" s="17">
        <v>0.16200254212967999</v>
      </c>
      <c r="BA623" s="17">
        <v>0.38887586282541498</v>
      </c>
      <c r="BB623" s="17">
        <v>0.29790108367787599</v>
      </c>
      <c r="BC623" s="17">
        <v>0.28951599926026</v>
      </c>
      <c r="BD623" s="17">
        <v>0.26563759386019198</v>
      </c>
      <c r="BE623" s="17">
        <v>0.24675762270368301</v>
      </c>
      <c r="BF623" s="17">
        <v>0.20066703075416401</v>
      </c>
      <c r="BG623" s="17">
        <v>0.22079517024338199</v>
      </c>
      <c r="BH623" s="17">
        <v>0.18443874432455701</v>
      </c>
      <c r="BI623" s="17">
        <v>0.234285643915287</v>
      </c>
      <c r="BJ623" s="17">
        <v>0.17111479002669</v>
      </c>
      <c r="BK623" s="17">
        <v>0.19534917240028299</v>
      </c>
      <c r="BL623" s="17">
        <v>0.22745871829955699</v>
      </c>
      <c r="BM623" s="17">
        <v>0.142502625886539</v>
      </c>
      <c r="BN623" s="17">
        <v>0.12957737264027</v>
      </c>
      <c r="BO623" s="17">
        <v>8.3865939353717098E-2</v>
      </c>
      <c r="BP623" s="17"/>
      <c r="BQ623" s="17">
        <v>0.17422203959743399</v>
      </c>
      <c r="BR623" s="17">
        <v>0.26179346806209802</v>
      </c>
    </row>
    <row r="624" spans="2:70" x14ac:dyDescent="0.35">
      <c r="B624" t="s">
        <v>129</v>
      </c>
      <c r="C624" s="17">
        <v>6.6492509116623903E-3</v>
      </c>
      <c r="D624" s="17">
        <v>6.9837607486879201E-3</v>
      </c>
      <c r="E624" s="17">
        <v>6.3655298717028401E-3</v>
      </c>
      <c r="F624" s="17"/>
      <c r="G624" s="17">
        <v>8.1340677815186207E-3</v>
      </c>
      <c r="H624" s="17">
        <v>8.7764349085776502E-3</v>
      </c>
      <c r="I624" s="17">
        <v>7.6164602987665898E-3</v>
      </c>
      <c r="J624" s="17">
        <v>4.0390254502238902E-3</v>
      </c>
      <c r="K624" s="17">
        <v>9.6570981267311094E-3</v>
      </c>
      <c r="L624" s="17">
        <v>3.2595277684768602E-3</v>
      </c>
      <c r="M624" s="17"/>
      <c r="N624" s="17">
        <v>3.4462957850653199E-3</v>
      </c>
      <c r="O624" s="17">
        <v>2.4926886591801699E-3</v>
      </c>
      <c r="P624" s="17">
        <v>7.2765084041136498E-3</v>
      </c>
      <c r="Q624" s="17">
        <v>1.30456440329163E-2</v>
      </c>
      <c r="R624" s="17"/>
      <c r="S624" s="17">
        <v>1.9881706232787399E-3</v>
      </c>
      <c r="T624" s="17">
        <v>1.32440866022469E-2</v>
      </c>
      <c r="U624" s="17">
        <v>2.7764087742987299E-3</v>
      </c>
      <c r="V624" s="17">
        <v>0</v>
      </c>
      <c r="W624" s="17">
        <v>8.2254534563452192E-3</v>
      </c>
      <c r="X624" s="17">
        <v>1.0306398172839799E-2</v>
      </c>
      <c r="Y624" s="17">
        <v>1.30712846302222E-2</v>
      </c>
      <c r="Z624" s="17">
        <v>5.7246317066172196E-3</v>
      </c>
      <c r="AA624" s="17">
        <v>6.9925666825413901E-3</v>
      </c>
      <c r="AB624" s="17">
        <v>3.6053066875060599E-3</v>
      </c>
      <c r="AC624" s="17">
        <v>4.8040518540375197E-3</v>
      </c>
      <c r="AD624" s="17">
        <v>1.05001981516113E-2</v>
      </c>
      <c r="AE624" s="17"/>
      <c r="AF624" s="17">
        <v>1.0841614100799301E-2</v>
      </c>
      <c r="AG624" s="17">
        <v>2.9831435528761201E-3</v>
      </c>
      <c r="AH624" s="17">
        <v>5.1768840747711403E-3</v>
      </c>
      <c r="AI624" s="17"/>
      <c r="AJ624" s="17">
        <v>5.5580673812614398E-3</v>
      </c>
      <c r="AK624" s="17">
        <v>5.1286305463618303E-3</v>
      </c>
      <c r="AL624" s="17">
        <v>5.6026998311698101E-3</v>
      </c>
      <c r="AM624" s="17">
        <v>4.47984592752547E-2</v>
      </c>
      <c r="AN624" s="17">
        <v>3.43973215421011E-3</v>
      </c>
      <c r="AO624" s="17"/>
      <c r="AP624" s="17">
        <v>4.4898123091866001E-3</v>
      </c>
      <c r="AQ624" s="17">
        <v>4.0004058410046204E-3</v>
      </c>
      <c r="AR624" s="17">
        <v>1.0564844448191099E-2</v>
      </c>
      <c r="AS624" s="17"/>
      <c r="AT624" s="17">
        <v>7.57527418938951E-3</v>
      </c>
      <c r="AU624" s="17">
        <v>7.1822297775048704E-3</v>
      </c>
      <c r="AV624" s="17">
        <v>5.9419100544897598E-3</v>
      </c>
      <c r="AW624" s="17">
        <v>5.0029705778211102E-3</v>
      </c>
      <c r="AX624" s="17">
        <v>2.8559342861021499E-2</v>
      </c>
      <c r="AY624" s="17"/>
      <c r="AZ624" s="17">
        <v>2.7752077432577901E-2</v>
      </c>
      <c r="BA624" s="17">
        <v>9.95683765839246E-3</v>
      </c>
      <c r="BB624" s="17">
        <v>1.3147329163255299E-2</v>
      </c>
      <c r="BC624" s="17">
        <v>3.3261986139972001E-3</v>
      </c>
      <c r="BD624" s="17">
        <v>6.3400437608089602E-3</v>
      </c>
      <c r="BE624" s="17">
        <v>6.9753019770834304E-3</v>
      </c>
      <c r="BF624" s="17">
        <v>2.7352762477635701E-3</v>
      </c>
      <c r="BG624" s="17">
        <v>0</v>
      </c>
      <c r="BH624" s="17">
        <v>4.2514117818396998E-3</v>
      </c>
      <c r="BI624" s="17">
        <v>4.21330983753458E-3</v>
      </c>
      <c r="BJ624" s="17">
        <v>7.5692214225964701E-3</v>
      </c>
      <c r="BK624" s="17">
        <v>6.0223400921073696E-3</v>
      </c>
      <c r="BL624" s="17">
        <v>2.0009758973179699E-2</v>
      </c>
      <c r="BM624" s="17">
        <v>0</v>
      </c>
      <c r="BN624" s="17">
        <v>1.1275927458487E-2</v>
      </c>
      <c r="BO624" s="17">
        <v>0</v>
      </c>
      <c r="BP624" s="17"/>
      <c r="BQ624" s="17">
        <v>8.1163540153673605E-4</v>
      </c>
      <c r="BR624" s="17">
        <v>8.4194377647538402E-3</v>
      </c>
    </row>
    <row r="625" spans="2:70" x14ac:dyDescent="0.35">
      <c r="B625" t="s">
        <v>303</v>
      </c>
      <c r="C625" s="17">
        <v>0.406663631584253</v>
      </c>
      <c r="D625" s="17">
        <v>0.52581089912700496</v>
      </c>
      <c r="E625" s="17">
        <v>0.29125840481442899</v>
      </c>
      <c r="F625" s="17"/>
      <c r="G625" s="17">
        <v>0.486030560100844</v>
      </c>
      <c r="H625" s="17">
        <v>0.52266560985240695</v>
      </c>
      <c r="I625" s="17">
        <v>0.458214367845377</v>
      </c>
      <c r="J625" s="17">
        <v>0.38832259386686901</v>
      </c>
      <c r="K625" s="17">
        <v>0.34544490937462202</v>
      </c>
      <c r="L625" s="17">
        <v>0.273378657749555</v>
      </c>
      <c r="M625" s="17"/>
      <c r="N625" s="17">
        <v>0.45927547073192099</v>
      </c>
      <c r="O625" s="17">
        <v>0.39550371707582099</v>
      </c>
      <c r="P625" s="17">
        <v>0.42353418088616201</v>
      </c>
      <c r="Q625" s="17">
        <v>0.34668345058321098</v>
      </c>
      <c r="R625" s="17"/>
      <c r="S625" s="17">
        <v>0.47114374241947998</v>
      </c>
      <c r="T625" s="17">
        <v>0.387681134295424</v>
      </c>
      <c r="U625" s="17">
        <v>0.34158787887247899</v>
      </c>
      <c r="V625" s="17">
        <v>0.38495667526619298</v>
      </c>
      <c r="W625" s="17">
        <v>0.40353005011915299</v>
      </c>
      <c r="X625" s="17">
        <v>0.42198630727909398</v>
      </c>
      <c r="Y625" s="17">
        <v>0.38285991488777299</v>
      </c>
      <c r="Z625" s="17">
        <v>0.437423538135362</v>
      </c>
      <c r="AA625" s="17">
        <v>0.39774325787493497</v>
      </c>
      <c r="AB625" s="17">
        <v>0.40085891560472298</v>
      </c>
      <c r="AC625" s="17">
        <v>0.409894141060757</v>
      </c>
      <c r="AD625" s="17">
        <v>0.45539345597421099</v>
      </c>
      <c r="AE625" s="17"/>
      <c r="AF625" s="17">
        <v>0.36586804448703197</v>
      </c>
      <c r="AG625" s="17">
        <v>0.436223512847003</v>
      </c>
      <c r="AH625" s="17">
        <v>0.40171429883529403</v>
      </c>
      <c r="AI625" s="17"/>
      <c r="AJ625" s="17">
        <v>0.39290258283144402</v>
      </c>
      <c r="AK625" s="17">
        <v>0.467134134449529</v>
      </c>
      <c r="AL625" s="17">
        <v>0.36067434806279303</v>
      </c>
      <c r="AM625" s="17">
        <v>0.381012500626706</v>
      </c>
      <c r="AN625" s="17">
        <v>0.338442464430115</v>
      </c>
      <c r="AO625" s="17"/>
      <c r="AP625" s="17">
        <v>0.45140194214860602</v>
      </c>
      <c r="AQ625" s="17">
        <v>0.455182640647324</v>
      </c>
      <c r="AR625" s="17">
        <v>0.42514744286620798</v>
      </c>
      <c r="AS625" s="17"/>
      <c r="AT625" s="17">
        <v>0.369969692794684</v>
      </c>
      <c r="AU625" s="17">
        <v>0.40054321052567698</v>
      </c>
      <c r="AV625" s="17">
        <v>0.43793434963771499</v>
      </c>
      <c r="AW625" s="17">
        <v>0.478011030325459</v>
      </c>
      <c r="AX625" s="17">
        <v>0.48962796665241798</v>
      </c>
      <c r="AY625" s="17"/>
      <c r="AZ625" s="17">
        <v>0.306354307203134</v>
      </c>
      <c r="BA625" s="17">
        <v>0.26357567279543997</v>
      </c>
      <c r="BB625" s="17">
        <v>0.27496108588342</v>
      </c>
      <c r="BC625" s="17">
        <v>0.32424193127409101</v>
      </c>
      <c r="BD625" s="17">
        <v>0.37462926766840998</v>
      </c>
      <c r="BE625" s="17">
        <v>0.372492499844576</v>
      </c>
      <c r="BF625" s="17">
        <v>0.42174822441588999</v>
      </c>
      <c r="BG625" s="17">
        <v>0.46588494752232301</v>
      </c>
      <c r="BH625" s="17">
        <v>0.44308322003369899</v>
      </c>
      <c r="BI625" s="17">
        <v>0.4886213394235</v>
      </c>
      <c r="BJ625" s="17">
        <v>0.46891276693630202</v>
      </c>
      <c r="BK625" s="17">
        <v>0.48724709628729002</v>
      </c>
      <c r="BL625" s="17">
        <v>0.41278851910124198</v>
      </c>
      <c r="BM625" s="17">
        <v>0.48909814429215398</v>
      </c>
      <c r="BN625" s="17">
        <v>0.53329306759057704</v>
      </c>
      <c r="BO625" s="17">
        <v>0.61505560568181505</v>
      </c>
      <c r="BP625" s="17"/>
      <c r="BQ625" s="17">
        <v>0.49241432337612001</v>
      </c>
      <c r="BR625" s="17">
        <v>0.36968015810424598</v>
      </c>
    </row>
    <row r="626" spans="2:70" x14ac:dyDescent="0.35">
      <c r="B626" t="s">
        <v>304</v>
      </c>
      <c r="C626" s="17">
        <v>0.40477763788806298</v>
      </c>
      <c r="D626" s="17">
        <v>0.28979305752656298</v>
      </c>
      <c r="E626" s="17">
        <v>0.51542658616324999</v>
      </c>
      <c r="F626" s="17"/>
      <c r="G626" s="17">
        <v>0.33863268942037</v>
      </c>
      <c r="H626" s="17">
        <v>0.27682918663170403</v>
      </c>
      <c r="I626" s="17">
        <v>0.34820986732232501</v>
      </c>
      <c r="J626" s="17">
        <v>0.40731308642255598</v>
      </c>
      <c r="K626" s="17">
        <v>0.46771588634278699</v>
      </c>
      <c r="L626" s="17">
        <v>0.55484771031402902</v>
      </c>
      <c r="M626" s="17"/>
      <c r="N626" s="17">
        <v>0.35601509323001901</v>
      </c>
      <c r="O626" s="17">
        <v>0.42425005651066</v>
      </c>
      <c r="P626" s="17">
        <v>0.38417976065404802</v>
      </c>
      <c r="Q626" s="17">
        <v>0.45466389384390199</v>
      </c>
      <c r="R626" s="17"/>
      <c r="S626" s="17">
        <v>0.33320765829909899</v>
      </c>
      <c r="T626" s="17">
        <v>0.43532609214930401</v>
      </c>
      <c r="U626" s="17">
        <v>0.47790593544587001</v>
      </c>
      <c r="V626" s="17">
        <v>0.46070728599331301</v>
      </c>
      <c r="W626" s="17">
        <v>0.35918362990452701</v>
      </c>
      <c r="X626" s="17">
        <v>0.389067077907297</v>
      </c>
      <c r="Y626" s="17">
        <v>0.42868629508531397</v>
      </c>
      <c r="Z626" s="17">
        <v>0.406410208232588</v>
      </c>
      <c r="AA626" s="17">
        <v>0.40812853586231501</v>
      </c>
      <c r="AB626" s="17">
        <v>0.41139069571306802</v>
      </c>
      <c r="AC626" s="17">
        <v>0.40392017276686099</v>
      </c>
      <c r="AD626" s="17">
        <v>0.30031822674693398</v>
      </c>
      <c r="AE626" s="17"/>
      <c r="AF626" s="17">
        <v>0.45927869059295501</v>
      </c>
      <c r="AG626" s="17">
        <v>0.37102928953416198</v>
      </c>
      <c r="AH626" s="17">
        <v>0.36242085184198303</v>
      </c>
      <c r="AI626" s="17"/>
      <c r="AJ626" s="17">
        <v>0.41725863744324099</v>
      </c>
      <c r="AK626" s="17">
        <v>0.35094812209286103</v>
      </c>
      <c r="AL626" s="17">
        <v>0.461944638083916</v>
      </c>
      <c r="AM626" s="17">
        <v>0.37481508581991801</v>
      </c>
      <c r="AN626" s="17">
        <v>0.46490285278489202</v>
      </c>
      <c r="AO626" s="17"/>
      <c r="AP626" s="17">
        <v>0.368283221253071</v>
      </c>
      <c r="AQ626" s="17">
        <v>0.36210788030450097</v>
      </c>
      <c r="AR626" s="17">
        <v>0.39071912682981602</v>
      </c>
      <c r="AS626" s="17"/>
      <c r="AT626" s="17">
        <v>0.44487288391533197</v>
      </c>
      <c r="AU626" s="17">
        <v>0.40447270927300599</v>
      </c>
      <c r="AV626" s="17">
        <v>0.38010398983455101</v>
      </c>
      <c r="AW626" s="17">
        <v>0.32239654492290198</v>
      </c>
      <c r="AX626" s="17">
        <v>0.23258881803444401</v>
      </c>
      <c r="AY626" s="17"/>
      <c r="AZ626" s="17">
        <v>0.31009326077863197</v>
      </c>
      <c r="BA626" s="17">
        <v>0.535533456823021</v>
      </c>
      <c r="BB626" s="17">
        <v>0.47999039215245998</v>
      </c>
      <c r="BC626" s="17">
        <v>0.512248895041162</v>
      </c>
      <c r="BD626" s="17">
        <v>0.46522004443643</v>
      </c>
      <c r="BE626" s="17">
        <v>0.41149816576549098</v>
      </c>
      <c r="BF626" s="17">
        <v>0.38284961580659499</v>
      </c>
      <c r="BG626" s="17">
        <v>0.37254887199695702</v>
      </c>
      <c r="BH626" s="17">
        <v>0.37465633712322499</v>
      </c>
      <c r="BI626" s="17">
        <v>0.36824618271422699</v>
      </c>
      <c r="BJ626" s="17">
        <v>0.340558847083691</v>
      </c>
      <c r="BK626" s="17">
        <v>0.35546608912440703</v>
      </c>
      <c r="BL626" s="17">
        <v>0.37630285423001297</v>
      </c>
      <c r="BM626" s="17">
        <v>0.30846461006881998</v>
      </c>
      <c r="BN626" s="17">
        <v>0.26512259996710003</v>
      </c>
      <c r="BO626" s="17">
        <v>0.195366732895629</v>
      </c>
      <c r="BP626" s="17"/>
      <c r="BQ626" s="17">
        <v>0.34075406361858901</v>
      </c>
      <c r="BR626" s="17">
        <v>0.43688354266589402</v>
      </c>
    </row>
    <row r="627" spans="2:70" x14ac:dyDescent="0.35">
      <c r="B627" t="s">
        <v>143</v>
      </c>
      <c r="C627" s="17">
        <v>1.88599369619002E-3</v>
      </c>
      <c r="D627" s="17">
        <v>0.23601784160044201</v>
      </c>
      <c r="E627" s="17">
        <v>-0.22416818134882199</v>
      </c>
      <c r="F627" s="17"/>
      <c r="G627" s="17">
        <v>0.147397870680473</v>
      </c>
      <c r="H627" s="17">
        <v>0.24583642322070301</v>
      </c>
      <c r="I627" s="17">
        <v>0.110004500523052</v>
      </c>
      <c r="J627" s="17">
        <v>-1.89904925556868E-2</v>
      </c>
      <c r="K627" s="17">
        <v>-0.122270976968165</v>
      </c>
      <c r="L627" s="17">
        <v>-0.28146905256447402</v>
      </c>
      <c r="M627" s="17"/>
      <c r="N627" s="17">
        <v>0.10326037750190301</v>
      </c>
      <c r="O627" s="17">
        <v>-2.8746339434839001E-2</v>
      </c>
      <c r="P627" s="17">
        <v>3.9354420232114398E-2</v>
      </c>
      <c r="Q627" s="17">
        <v>-0.10798044326069101</v>
      </c>
      <c r="R627" s="17"/>
      <c r="S627" s="17">
        <v>0.137936084120381</v>
      </c>
      <c r="T627" s="17">
        <v>-4.7644957853879698E-2</v>
      </c>
      <c r="U627" s="17">
        <v>-0.13631805657339</v>
      </c>
      <c r="V627" s="17">
        <v>-7.5750610727119597E-2</v>
      </c>
      <c r="W627" s="17">
        <v>4.43464202146263E-2</v>
      </c>
      <c r="X627" s="17">
        <v>3.29192293717969E-2</v>
      </c>
      <c r="Y627" s="17">
        <v>-4.58263801975409E-2</v>
      </c>
      <c r="Z627" s="17">
        <v>3.1013329902773799E-2</v>
      </c>
      <c r="AA627" s="17">
        <v>-1.0385277987380001E-2</v>
      </c>
      <c r="AB627" s="17">
        <v>-1.0531780108345001E-2</v>
      </c>
      <c r="AC627" s="17">
        <v>5.9739682938966801E-3</v>
      </c>
      <c r="AD627" s="17">
        <v>0.15507522922727701</v>
      </c>
      <c r="AE627" s="17"/>
      <c r="AF627" s="17">
        <v>-9.3410646105923506E-2</v>
      </c>
      <c r="AG627" s="17">
        <v>6.5194223312840499E-2</v>
      </c>
      <c r="AH627" s="17">
        <v>3.9293446993311103E-2</v>
      </c>
      <c r="AI627" s="17"/>
      <c r="AJ627" s="17">
        <v>-2.4356054611797E-2</v>
      </c>
      <c r="AK627" s="17">
        <v>0.11618601235666801</v>
      </c>
      <c r="AL627" s="17">
        <v>-0.10127029002112301</v>
      </c>
      <c r="AM627" s="17">
        <v>6.1974148067880904E-3</v>
      </c>
      <c r="AN627" s="17">
        <v>-0.12646038835477699</v>
      </c>
      <c r="AO627" s="17"/>
      <c r="AP627" s="17">
        <v>8.3118720895535098E-2</v>
      </c>
      <c r="AQ627" s="17">
        <v>9.3074760342822804E-2</v>
      </c>
      <c r="AR627" s="17">
        <v>3.4428316036392001E-2</v>
      </c>
      <c r="AS627" s="17"/>
      <c r="AT627" s="17">
        <v>-7.4903191120647694E-2</v>
      </c>
      <c r="AU627" s="17">
        <v>-3.9294987473287302E-3</v>
      </c>
      <c r="AV627" s="17">
        <v>5.7830359803164103E-2</v>
      </c>
      <c r="AW627" s="17">
        <v>0.15561448540255601</v>
      </c>
      <c r="AX627" s="17">
        <v>0.257039148617974</v>
      </c>
      <c r="AY627" s="17"/>
      <c r="AZ627" s="17">
        <v>-3.7389535754982499E-3</v>
      </c>
      <c r="BA627" s="17">
        <v>-0.27195778402758197</v>
      </c>
      <c r="BB627" s="17">
        <v>-0.20502930626904001</v>
      </c>
      <c r="BC627" s="17">
        <v>-0.18800696376707099</v>
      </c>
      <c r="BD627" s="17">
        <v>-9.0590776768019798E-2</v>
      </c>
      <c r="BE627" s="17">
        <v>-3.9005665920915401E-2</v>
      </c>
      <c r="BF627" s="17">
        <v>3.8898608609294699E-2</v>
      </c>
      <c r="BG627" s="17">
        <v>9.3336075525366297E-2</v>
      </c>
      <c r="BH627" s="17">
        <v>6.8426882910474093E-2</v>
      </c>
      <c r="BI627" s="17">
        <v>0.120375156709272</v>
      </c>
      <c r="BJ627" s="17">
        <v>0.12835391985261099</v>
      </c>
      <c r="BK627" s="17">
        <v>0.13178100716288199</v>
      </c>
      <c r="BL627" s="17">
        <v>3.6485664871229798E-2</v>
      </c>
      <c r="BM627" s="17">
        <v>0.180633534223334</v>
      </c>
      <c r="BN627" s="17">
        <v>0.26817046762347702</v>
      </c>
      <c r="BO627" s="17">
        <v>0.419688872786186</v>
      </c>
      <c r="BP627" s="17"/>
      <c r="BQ627" s="17">
        <v>0.151660259757531</v>
      </c>
      <c r="BR627" s="17">
        <v>-6.7203384561647997E-2</v>
      </c>
    </row>
    <row r="628" spans="2:70" x14ac:dyDescent="0.35">
      <c r="C628" s="17"/>
      <c r="D628" s="17"/>
      <c r="E628" s="17"/>
      <c r="F628" s="17"/>
      <c r="G628" s="17"/>
      <c r="H628" s="17"/>
      <c r="I628" s="17"/>
      <c r="J628" s="17"/>
      <c r="K628" s="17"/>
      <c r="L628" s="17"/>
      <c r="M628" s="17"/>
      <c r="N628" s="17"/>
      <c r="O628" s="17"/>
      <c r="P628" s="17"/>
      <c r="Q628" s="17"/>
      <c r="R628" s="17"/>
      <c r="S628" s="17"/>
      <c r="T628" s="17"/>
      <c r="U628" s="17"/>
      <c r="V628" s="17"/>
      <c r="W628" s="17"/>
      <c r="X628" s="17"/>
      <c r="Y628" s="17"/>
      <c r="Z628" s="17"/>
      <c r="AA628" s="17"/>
      <c r="AB628" s="17"/>
      <c r="AC628" s="17"/>
      <c r="AD628" s="17"/>
      <c r="AE628" s="17"/>
      <c r="AF628" s="17"/>
      <c r="AG628" s="17"/>
      <c r="AH628" s="17"/>
      <c r="AI628" s="17"/>
      <c r="AJ628" s="17"/>
      <c r="AK628" s="17"/>
      <c r="AL628" s="17"/>
      <c r="AM628" s="17"/>
      <c r="AN628" s="17"/>
      <c r="AO628" s="17"/>
      <c r="AP628" s="17"/>
      <c r="AQ628" s="17"/>
      <c r="AR628" s="17"/>
      <c r="AS628" s="17"/>
      <c r="AT628" s="17"/>
      <c r="AU628" s="17"/>
      <c r="AV628" s="17"/>
      <c r="AW628" s="17"/>
      <c r="AX628" s="17"/>
      <c r="AY628" s="17"/>
      <c r="AZ628" s="17"/>
      <c r="BA628" s="17"/>
      <c r="BB628" s="17"/>
      <c r="BC628" s="17"/>
      <c r="BD628" s="17"/>
      <c r="BE628" s="17"/>
      <c r="BF628" s="17"/>
      <c r="BG628" s="17"/>
      <c r="BH628" s="17"/>
      <c r="BI628" s="17"/>
      <c r="BJ628" s="17"/>
      <c r="BK628" s="17"/>
      <c r="BL628" s="17"/>
      <c r="BM628" s="17"/>
      <c r="BN628" s="17"/>
      <c r="BO628" s="17"/>
      <c r="BP628" s="17"/>
      <c r="BQ628" s="17"/>
      <c r="BR628" s="17"/>
    </row>
    <row r="629" spans="2:70" x14ac:dyDescent="0.35">
      <c r="B629" s="6" t="s">
        <v>326</v>
      </c>
      <c r="C629" s="17"/>
      <c r="D629" s="17"/>
      <c r="E629" s="17"/>
      <c r="F629" s="17"/>
      <c r="G629" s="17"/>
      <c r="H629" s="17"/>
      <c r="I629" s="17"/>
      <c r="J629" s="17"/>
      <c r="K629" s="17"/>
      <c r="L629" s="17"/>
      <c r="M629" s="17"/>
      <c r="N629" s="17"/>
      <c r="O629" s="17"/>
      <c r="P629" s="17"/>
      <c r="Q629" s="17"/>
      <c r="R629" s="17"/>
      <c r="S629" s="17"/>
      <c r="T629" s="17"/>
      <c r="U629" s="17"/>
      <c r="V629" s="17"/>
      <c r="W629" s="17"/>
      <c r="X629" s="17"/>
      <c r="Y629" s="17"/>
      <c r="Z629" s="17"/>
      <c r="AA629" s="17"/>
      <c r="AB629" s="17"/>
      <c r="AC629" s="17"/>
      <c r="AD629" s="17"/>
      <c r="AE629" s="17"/>
      <c r="AF629" s="17"/>
      <c r="AG629" s="17"/>
      <c r="AH629" s="17"/>
      <c r="AI629" s="17"/>
      <c r="AJ629" s="17"/>
      <c r="AK629" s="17"/>
      <c r="AL629" s="17"/>
      <c r="AM629" s="17"/>
      <c r="AN629" s="17"/>
      <c r="AO629" s="17"/>
      <c r="AP629" s="17"/>
      <c r="AQ629" s="17"/>
      <c r="AR629" s="17"/>
      <c r="AS629" s="17"/>
      <c r="AT629" s="17"/>
      <c r="AU629" s="17"/>
      <c r="AV629" s="17"/>
      <c r="AW629" s="17"/>
      <c r="AX629" s="17"/>
      <c r="AY629" s="17"/>
      <c r="AZ629" s="17"/>
      <c r="BA629" s="17"/>
      <c r="BB629" s="17"/>
      <c r="BC629" s="17"/>
      <c r="BD629" s="17"/>
      <c r="BE629" s="17"/>
      <c r="BF629" s="17"/>
      <c r="BG629" s="17"/>
      <c r="BH629" s="17"/>
      <c r="BI629" s="17"/>
      <c r="BJ629" s="17"/>
      <c r="BK629" s="17"/>
      <c r="BL629" s="17"/>
      <c r="BM629" s="17"/>
      <c r="BN629" s="17"/>
      <c r="BO629" s="17"/>
      <c r="BP629" s="17"/>
      <c r="BQ629" s="17"/>
      <c r="BR629" s="17"/>
    </row>
    <row r="630" spans="2:70" x14ac:dyDescent="0.35">
      <c r="B630" s="24" t="s">
        <v>97</v>
      </c>
      <c r="C630" s="17"/>
      <c r="D630" s="17"/>
      <c r="E630" s="17"/>
      <c r="F630" s="17"/>
      <c r="G630" s="17"/>
      <c r="H630" s="17"/>
      <c r="I630" s="17"/>
      <c r="J630" s="17"/>
      <c r="K630" s="17"/>
      <c r="L630" s="17"/>
      <c r="M630" s="17"/>
      <c r="N630" s="17"/>
      <c r="O630" s="17"/>
      <c r="P630" s="17"/>
      <c r="Q630" s="17"/>
      <c r="R630" s="17"/>
      <c r="S630" s="17"/>
      <c r="T630" s="17"/>
      <c r="U630" s="17"/>
      <c r="V630" s="17"/>
      <c r="W630" s="17"/>
      <c r="X630" s="17"/>
      <c r="Y630" s="17"/>
      <c r="Z630" s="17"/>
      <c r="AA630" s="17"/>
      <c r="AB630" s="17"/>
      <c r="AC630" s="17"/>
      <c r="AD630" s="17"/>
      <c r="AE630" s="17"/>
      <c r="AF630" s="17"/>
      <c r="AG630" s="17"/>
      <c r="AH630" s="17"/>
      <c r="AI630" s="17"/>
      <c r="AJ630" s="17"/>
      <c r="AK630" s="17"/>
      <c r="AL630" s="17"/>
      <c r="AM630" s="17"/>
      <c r="AN630" s="17"/>
      <c r="AO630" s="17"/>
      <c r="AP630" s="17"/>
      <c r="AQ630" s="17"/>
      <c r="AR630" s="17"/>
      <c r="AS630" s="17"/>
      <c r="AT630" s="17"/>
      <c r="AU630" s="17"/>
      <c r="AV630" s="17"/>
      <c r="AW630" s="17"/>
      <c r="AX630" s="17"/>
      <c r="AY630" s="17"/>
      <c r="AZ630" s="17"/>
      <c r="BA630" s="17"/>
      <c r="BB630" s="17"/>
      <c r="BC630" s="17"/>
      <c r="BD630" s="17"/>
      <c r="BE630" s="17"/>
      <c r="BF630" s="17"/>
      <c r="BG630" s="17"/>
      <c r="BH630" s="17"/>
      <c r="BI630" s="17"/>
      <c r="BJ630" s="17"/>
      <c r="BK630" s="17"/>
      <c r="BL630" s="17"/>
      <c r="BM630" s="17"/>
      <c r="BN630" s="17"/>
      <c r="BO630" s="17"/>
      <c r="BP630" s="17"/>
      <c r="BQ630" s="17"/>
      <c r="BR630" s="17"/>
    </row>
    <row r="631" spans="2:70" x14ac:dyDescent="0.35">
      <c r="B631" t="s">
        <v>298</v>
      </c>
      <c r="C631" s="17">
        <v>0.124384292149138</v>
      </c>
      <c r="D631" s="17">
        <v>0.122123077202253</v>
      </c>
      <c r="E631" s="17">
        <v>0.12697169333209299</v>
      </c>
      <c r="F631" s="17"/>
      <c r="G631" s="17">
        <v>0.17491387091470101</v>
      </c>
      <c r="H631" s="17">
        <v>0.239122531912142</v>
      </c>
      <c r="I631" s="17">
        <v>0.15777988273927401</v>
      </c>
      <c r="J631" s="17">
        <v>0.10392640297033399</v>
      </c>
      <c r="K631" s="17">
        <v>6.5017329424682094E-2</v>
      </c>
      <c r="L631" s="17">
        <v>2.6646266117603401E-2</v>
      </c>
      <c r="M631" s="17"/>
      <c r="N631" s="17">
        <v>0.128042628237719</v>
      </c>
      <c r="O631" s="17">
        <v>0.108081413313452</v>
      </c>
      <c r="P631" s="17">
        <v>0.14968515492694301</v>
      </c>
      <c r="Q631" s="17">
        <v>0.116724216837217</v>
      </c>
      <c r="R631" s="17"/>
      <c r="S631" s="17">
        <v>0.17519106922288</v>
      </c>
      <c r="T631" s="17">
        <v>0.10903439147746399</v>
      </c>
      <c r="U631" s="17">
        <v>9.6221168518768899E-2</v>
      </c>
      <c r="V631" s="17">
        <v>8.4442925318712295E-2</v>
      </c>
      <c r="W631" s="17">
        <v>9.2294945430656694E-2</v>
      </c>
      <c r="X631" s="17">
        <v>0.153829369361663</v>
      </c>
      <c r="Y631" s="17">
        <v>8.6997985528944999E-2</v>
      </c>
      <c r="Z631" s="17">
        <v>0.145029050149769</v>
      </c>
      <c r="AA631" s="17">
        <v>0.14084562933368699</v>
      </c>
      <c r="AB631" s="17">
        <v>0.10806101927560401</v>
      </c>
      <c r="AC631" s="17">
        <v>0.131745773730299</v>
      </c>
      <c r="AD631" s="17">
        <v>0.18404287278911699</v>
      </c>
      <c r="AE631" s="17"/>
      <c r="AF631" s="17">
        <v>9.7926220686231594E-2</v>
      </c>
      <c r="AG631" s="17">
        <v>0.133119337652463</v>
      </c>
      <c r="AH631" s="17">
        <v>0.125451159699211</v>
      </c>
      <c r="AI631" s="17"/>
      <c r="AJ631" s="17">
        <v>8.5407965653866894E-2</v>
      </c>
      <c r="AK631" s="17">
        <v>0.14991123962411901</v>
      </c>
      <c r="AL631" s="17">
        <v>8.0142256357340805E-2</v>
      </c>
      <c r="AM631" s="17">
        <v>0.196705768265557</v>
      </c>
      <c r="AN631" s="17">
        <v>0.13984755697797399</v>
      </c>
      <c r="AO631" s="17"/>
      <c r="AP631" s="17">
        <v>0.102806327154307</v>
      </c>
      <c r="AQ631" s="17">
        <v>0.143987225731562</v>
      </c>
      <c r="AR631" s="17">
        <v>0.13340808301225901</v>
      </c>
      <c r="AS631" s="17"/>
      <c r="AT631" s="17">
        <v>8.49421905012544E-2</v>
      </c>
      <c r="AU631" s="17">
        <v>0.119113636700951</v>
      </c>
      <c r="AV631" s="17">
        <v>0.15032574632877099</v>
      </c>
      <c r="AW631" s="17">
        <v>0.14757914033208699</v>
      </c>
      <c r="AX631" s="17">
        <v>0.388275448256934</v>
      </c>
      <c r="AY631" s="17"/>
      <c r="AZ631" s="17">
        <v>0.12280826565884299</v>
      </c>
      <c r="BA631" s="17">
        <v>0.10485691636970899</v>
      </c>
      <c r="BB631" s="17">
        <v>8.4476090721703007E-2</v>
      </c>
      <c r="BC631" s="17">
        <v>0.108314917185947</v>
      </c>
      <c r="BD631" s="17">
        <v>0.16333157774831</v>
      </c>
      <c r="BE631" s="17">
        <v>9.2123810318161803E-2</v>
      </c>
      <c r="BF631" s="17">
        <v>0.13274143806181599</v>
      </c>
      <c r="BG631" s="17">
        <v>0.13083739195552299</v>
      </c>
      <c r="BH631" s="17">
        <v>0.128603112804478</v>
      </c>
      <c r="BI631" s="17">
        <v>8.4719653051042995E-2</v>
      </c>
      <c r="BJ631" s="17">
        <v>0.14409624168920901</v>
      </c>
      <c r="BK631" s="17">
        <v>0.16349230839260501</v>
      </c>
      <c r="BL631" s="17">
        <v>0.17437595387400101</v>
      </c>
      <c r="BM631" s="17">
        <v>0.12311091824327</v>
      </c>
      <c r="BN631" s="17">
        <v>0.16797858056059101</v>
      </c>
      <c r="BO631" s="17">
        <v>0.15301026727724601</v>
      </c>
      <c r="BP631" s="17"/>
      <c r="BQ631" s="17">
        <v>0.204641010552126</v>
      </c>
      <c r="BR631" s="17">
        <v>8.8449439408431293E-2</v>
      </c>
    </row>
    <row r="632" spans="2:70" x14ac:dyDescent="0.35">
      <c r="B632" t="s">
        <v>299</v>
      </c>
      <c r="C632" s="17">
        <v>0.24637530516127301</v>
      </c>
      <c r="D632" s="17">
        <v>0.243054604681155</v>
      </c>
      <c r="E632" s="17">
        <v>0.24878456891443901</v>
      </c>
      <c r="F632" s="17"/>
      <c r="G632" s="17">
        <v>0.38325764416968799</v>
      </c>
      <c r="H632" s="17">
        <v>0.32081761310061402</v>
      </c>
      <c r="I632" s="17">
        <v>0.294021322676293</v>
      </c>
      <c r="J632" s="17">
        <v>0.23192636498295499</v>
      </c>
      <c r="K632" s="17">
        <v>0.19619705800937801</v>
      </c>
      <c r="L632" s="17">
        <v>0.101215790196791</v>
      </c>
      <c r="M632" s="17"/>
      <c r="N632" s="17">
        <v>0.24472766535135099</v>
      </c>
      <c r="O632" s="17">
        <v>0.23457637767190501</v>
      </c>
      <c r="P632" s="17">
        <v>0.27397698465742298</v>
      </c>
      <c r="Q632" s="17">
        <v>0.23841025109764899</v>
      </c>
      <c r="R632" s="17"/>
      <c r="S632" s="17">
        <v>0.27984843248742403</v>
      </c>
      <c r="T632" s="17">
        <v>0.23598745345789601</v>
      </c>
      <c r="U632" s="17">
        <v>0.259230701096066</v>
      </c>
      <c r="V632" s="17">
        <v>0.247715170946568</v>
      </c>
      <c r="W632" s="17">
        <v>0.248221596178652</v>
      </c>
      <c r="X632" s="17">
        <v>0.28417774660984102</v>
      </c>
      <c r="Y632" s="17">
        <v>0.261501219416858</v>
      </c>
      <c r="Z632" s="17">
        <v>0.21281308205142799</v>
      </c>
      <c r="AA632" s="17">
        <v>0.211633296337396</v>
      </c>
      <c r="AB632" s="17">
        <v>0.21168973693241999</v>
      </c>
      <c r="AC632" s="17">
        <v>0.24415527057470701</v>
      </c>
      <c r="AD632" s="17">
        <v>0.21836402064820101</v>
      </c>
      <c r="AE632" s="17"/>
      <c r="AF632" s="17">
        <v>0.184673849577982</v>
      </c>
      <c r="AG632" s="17">
        <v>0.26277677057687698</v>
      </c>
      <c r="AH632" s="17">
        <v>0.270170677085596</v>
      </c>
      <c r="AI632" s="17"/>
      <c r="AJ632" s="17">
        <v>0.19561068809648399</v>
      </c>
      <c r="AK632" s="17">
        <v>0.31948294241172098</v>
      </c>
      <c r="AL632" s="17">
        <v>0.23560935954342299</v>
      </c>
      <c r="AM632" s="17">
        <v>0.17960651352514001</v>
      </c>
      <c r="AN632" s="17">
        <v>0.22301669161552301</v>
      </c>
      <c r="AO632" s="17"/>
      <c r="AP632" s="17">
        <v>0.22655221258219099</v>
      </c>
      <c r="AQ632" s="17">
        <v>0.303858301188695</v>
      </c>
      <c r="AR632" s="17">
        <v>0.25752778658703801</v>
      </c>
      <c r="AS632" s="17"/>
      <c r="AT632" s="17">
        <v>0.20802716467135099</v>
      </c>
      <c r="AU632" s="17">
        <v>0.27147058205058799</v>
      </c>
      <c r="AV632" s="17">
        <v>0.25460508408863097</v>
      </c>
      <c r="AW632" s="17">
        <v>0.324813111684366</v>
      </c>
      <c r="AX632" s="17">
        <v>0.13878623139252499</v>
      </c>
      <c r="AY632" s="17"/>
      <c r="AZ632" s="17">
        <v>0.25727733997080598</v>
      </c>
      <c r="BA632" s="17">
        <v>0.226379873637678</v>
      </c>
      <c r="BB632" s="17">
        <v>0.24216787846426799</v>
      </c>
      <c r="BC632" s="17">
        <v>0.218331448302299</v>
      </c>
      <c r="BD632" s="17">
        <v>0.243321557019546</v>
      </c>
      <c r="BE632" s="17">
        <v>0.23168178634605199</v>
      </c>
      <c r="BF632" s="17">
        <v>0.24431656775032701</v>
      </c>
      <c r="BG632" s="17">
        <v>0.23708162756936399</v>
      </c>
      <c r="BH632" s="17">
        <v>0.25832063350816298</v>
      </c>
      <c r="BI632" s="17">
        <v>0.29583138912050899</v>
      </c>
      <c r="BJ632" s="17">
        <v>0.28234444974330503</v>
      </c>
      <c r="BK632" s="17">
        <v>0.22930675169669601</v>
      </c>
      <c r="BL632" s="17">
        <v>0.23874213399104699</v>
      </c>
      <c r="BM632" s="17">
        <v>0.27144035773517999</v>
      </c>
      <c r="BN632" s="17">
        <v>0.182034579339307</v>
      </c>
      <c r="BO632" s="17">
        <v>0.32785663924576403</v>
      </c>
      <c r="BP632" s="17"/>
      <c r="BQ632" s="17">
        <v>0.28536605549625299</v>
      </c>
      <c r="BR632" s="17">
        <v>0.22331870004883</v>
      </c>
    </row>
    <row r="633" spans="2:70" x14ac:dyDescent="0.35">
      <c r="B633" t="s">
        <v>300</v>
      </c>
      <c r="C633" s="17">
        <v>0.21140106196158501</v>
      </c>
      <c r="D633" s="17">
        <v>0.21937771217410301</v>
      </c>
      <c r="E633" s="17">
        <v>0.20424865253038799</v>
      </c>
      <c r="F633" s="17"/>
      <c r="G633" s="17">
        <v>0.182459838676685</v>
      </c>
      <c r="H633" s="17">
        <v>0.179745434292366</v>
      </c>
      <c r="I633" s="17">
        <v>0.24990390357459299</v>
      </c>
      <c r="J633" s="17">
        <v>0.226369817424521</v>
      </c>
      <c r="K633" s="17">
        <v>0.20592292892787001</v>
      </c>
      <c r="L633" s="17">
        <v>0.216388860648973</v>
      </c>
      <c r="M633" s="17"/>
      <c r="N633" s="17">
        <v>0.20525875961388099</v>
      </c>
      <c r="O633" s="17">
        <v>0.22107399817621301</v>
      </c>
      <c r="P633" s="17">
        <v>0.22000522501564701</v>
      </c>
      <c r="Q633" s="17">
        <v>0.199277634742831</v>
      </c>
      <c r="R633" s="17"/>
      <c r="S633" s="17">
        <v>0.199705694157536</v>
      </c>
      <c r="T633" s="17">
        <v>0.19768469777365899</v>
      </c>
      <c r="U633" s="17">
        <v>0.21265260481943901</v>
      </c>
      <c r="V633" s="17">
        <v>0.230784086407235</v>
      </c>
      <c r="W633" s="17">
        <v>0.23151303301394699</v>
      </c>
      <c r="X633" s="17">
        <v>0.20176758945342901</v>
      </c>
      <c r="Y633" s="17">
        <v>0.19536201836195199</v>
      </c>
      <c r="Z633" s="17">
        <v>0.211222681847791</v>
      </c>
      <c r="AA633" s="17">
        <v>0.20705493291066701</v>
      </c>
      <c r="AB633" s="17">
        <v>0.230354915699371</v>
      </c>
      <c r="AC633" s="17">
        <v>0.21004115650622401</v>
      </c>
      <c r="AD633" s="17">
        <v>0.25043266538466202</v>
      </c>
      <c r="AE633" s="17"/>
      <c r="AF633" s="17">
        <v>0.212302855384739</v>
      </c>
      <c r="AG633" s="17">
        <v>0.20832562570807001</v>
      </c>
      <c r="AH633" s="17">
        <v>0.242775720771438</v>
      </c>
      <c r="AI633" s="17"/>
      <c r="AJ633" s="17">
        <v>0.20164547574724301</v>
      </c>
      <c r="AK633" s="17">
        <v>0.20108377053554199</v>
      </c>
      <c r="AL633" s="17">
        <v>0.24138469409421301</v>
      </c>
      <c r="AM633" s="17">
        <v>0.27626451290523302</v>
      </c>
      <c r="AN633" s="17">
        <v>0.23376844757066401</v>
      </c>
      <c r="AO633" s="17"/>
      <c r="AP633" s="17">
        <v>0.180207379183774</v>
      </c>
      <c r="AQ633" s="17">
        <v>0.204960237324806</v>
      </c>
      <c r="AR633" s="17">
        <v>0.21064030802814199</v>
      </c>
      <c r="AS633" s="17"/>
      <c r="AT633" s="17">
        <v>0.22324579215896601</v>
      </c>
      <c r="AU633" s="17">
        <v>0.20988100523412501</v>
      </c>
      <c r="AV633" s="17">
        <v>0.19833628907833301</v>
      </c>
      <c r="AW633" s="17">
        <v>0.235778907171908</v>
      </c>
      <c r="AX633" s="17">
        <v>0.18009631925901801</v>
      </c>
      <c r="AY633" s="17"/>
      <c r="AZ633" s="17">
        <v>0.22250037308881601</v>
      </c>
      <c r="BA633" s="17">
        <v>0.20116569611635299</v>
      </c>
      <c r="BB633" s="17">
        <v>0.26574755964751301</v>
      </c>
      <c r="BC633" s="17">
        <v>0.23129213886864999</v>
      </c>
      <c r="BD633" s="17">
        <v>0.18006846651004199</v>
      </c>
      <c r="BE633" s="17">
        <v>0.22083172383737501</v>
      </c>
      <c r="BF633" s="17">
        <v>0.197511648853259</v>
      </c>
      <c r="BG633" s="17">
        <v>0.20299700267881601</v>
      </c>
      <c r="BH633" s="17">
        <v>0.229662192206431</v>
      </c>
      <c r="BI633" s="17">
        <v>0.211295258070721</v>
      </c>
      <c r="BJ633" s="17">
        <v>0.193403748876637</v>
      </c>
      <c r="BK633" s="17">
        <v>0.22042998691874299</v>
      </c>
      <c r="BL633" s="17">
        <v>0.21338411734068999</v>
      </c>
      <c r="BM633" s="17">
        <v>0.20754587074974601</v>
      </c>
      <c r="BN633" s="17">
        <v>0.26303327377801</v>
      </c>
      <c r="BO633" s="17">
        <v>0.21209549230388</v>
      </c>
      <c r="BP633" s="17"/>
      <c r="BQ633" s="17">
        <v>0.212582467424655</v>
      </c>
      <c r="BR633" s="17">
        <v>0.20839964302519701</v>
      </c>
    </row>
    <row r="634" spans="2:70" x14ac:dyDescent="0.35">
      <c r="B634" t="s">
        <v>301</v>
      </c>
      <c r="C634" s="17">
        <v>0.18465179459650899</v>
      </c>
      <c r="D634" s="17">
        <v>0.17509437839525299</v>
      </c>
      <c r="E634" s="17">
        <v>0.19422778615377401</v>
      </c>
      <c r="F634" s="17"/>
      <c r="G634" s="17">
        <v>0.13670130368764</v>
      </c>
      <c r="H634" s="17">
        <v>0.13583886733027201</v>
      </c>
      <c r="I634" s="17">
        <v>0.16586587020977001</v>
      </c>
      <c r="J634" s="17">
        <v>0.21771694154813301</v>
      </c>
      <c r="K634" s="17">
        <v>0.191427310344426</v>
      </c>
      <c r="L634" s="17">
        <v>0.24004540170429201</v>
      </c>
      <c r="M634" s="17"/>
      <c r="N634" s="17">
        <v>0.187096318085064</v>
      </c>
      <c r="O634" s="17">
        <v>0.196429223961059</v>
      </c>
      <c r="P634" s="17">
        <v>0.172112972342987</v>
      </c>
      <c r="Q634" s="17">
        <v>0.17889486557590101</v>
      </c>
      <c r="R634" s="17"/>
      <c r="S634" s="17">
        <v>0.169774297567021</v>
      </c>
      <c r="T634" s="17">
        <v>0.180947884194126</v>
      </c>
      <c r="U634" s="17">
        <v>0.180971369931515</v>
      </c>
      <c r="V634" s="17">
        <v>0.16559983442482501</v>
      </c>
      <c r="W634" s="17">
        <v>0.18194488589249699</v>
      </c>
      <c r="X634" s="17">
        <v>0.16210103403793399</v>
      </c>
      <c r="Y634" s="17">
        <v>0.18801028840963599</v>
      </c>
      <c r="Z634" s="17">
        <v>0.18123401633830699</v>
      </c>
      <c r="AA634" s="17">
        <v>0.20282291640626501</v>
      </c>
      <c r="AB634" s="17">
        <v>0.22582957351886301</v>
      </c>
      <c r="AC634" s="17">
        <v>0.19783225297155499</v>
      </c>
      <c r="AD634" s="17">
        <v>0.19461253193037401</v>
      </c>
      <c r="AE634" s="17"/>
      <c r="AF634" s="17">
        <v>0.19093160082274999</v>
      </c>
      <c r="AG634" s="17">
        <v>0.19623044025645001</v>
      </c>
      <c r="AH634" s="17">
        <v>0.16943369125593899</v>
      </c>
      <c r="AI634" s="17"/>
      <c r="AJ634" s="17">
        <v>0.20540378983791699</v>
      </c>
      <c r="AK634" s="17">
        <v>0.172147880489256</v>
      </c>
      <c r="AL634" s="17">
        <v>0.191942316488251</v>
      </c>
      <c r="AM634" s="17">
        <v>0.16550627100188101</v>
      </c>
      <c r="AN634" s="17">
        <v>0.17049993379935799</v>
      </c>
      <c r="AO634" s="17"/>
      <c r="AP634" s="17">
        <v>0.21523294666513701</v>
      </c>
      <c r="AQ634" s="17">
        <v>0.17452986287935299</v>
      </c>
      <c r="AR634" s="17">
        <v>0.16247734353030199</v>
      </c>
      <c r="AS634" s="17"/>
      <c r="AT634" s="17">
        <v>0.18521409438096501</v>
      </c>
      <c r="AU634" s="17">
        <v>0.18682853797070101</v>
      </c>
      <c r="AV634" s="17">
        <v>0.19078169625782401</v>
      </c>
      <c r="AW634" s="17">
        <v>0.15107194781205099</v>
      </c>
      <c r="AX634" s="17">
        <v>0.124753380249582</v>
      </c>
      <c r="AY634" s="17"/>
      <c r="AZ634" s="17">
        <v>0.154083108820043</v>
      </c>
      <c r="BA634" s="17">
        <v>0.17259018258685799</v>
      </c>
      <c r="BB634" s="17">
        <v>0.13878615699750599</v>
      </c>
      <c r="BC634" s="17">
        <v>0.16354868814027099</v>
      </c>
      <c r="BD634" s="17">
        <v>0.162826690314121</v>
      </c>
      <c r="BE634" s="17">
        <v>0.22791118315985701</v>
      </c>
      <c r="BF634" s="17">
        <v>0.214261589665488</v>
      </c>
      <c r="BG634" s="17">
        <v>0.19501667403276499</v>
      </c>
      <c r="BH634" s="17">
        <v>0.17132824763471699</v>
      </c>
      <c r="BI634" s="17">
        <v>0.140887430927183</v>
      </c>
      <c r="BJ634" s="17">
        <v>0.16609177467812999</v>
      </c>
      <c r="BK634" s="17">
        <v>0.16776899024955699</v>
      </c>
      <c r="BL634" s="17">
        <v>0.20237535833687201</v>
      </c>
      <c r="BM634" s="17">
        <v>0.194237622250472</v>
      </c>
      <c r="BN634" s="17">
        <v>0.219710719526306</v>
      </c>
      <c r="BO634" s="17">
        <v>0.16870696872604901</v>
      </c>
      <c r="BP634" s="17"/>
      <c r="BQ634" s="17">
        <v>0.13585931787076999</v>
      </c>
      <c r="BR634" s="17">
        <v>0.210342315461679</v>
      </c>
    </row>
    <row r="635" spans="2:70" x14ac:dyDescent="0.35">
      <c r="B635" t="s">
        <v>302</v>
      </c>
      <c r="C635" s="17">
        <v>0.22903706276198499</v>
      </c>
      <c r="D635" s="17">
        <v>0.23685395392415401</v>
      </c>
      <c r="E635" s="17">
        <v>0.22095172729725099</v>
      </c>
      <c r="F635" s="17"/>
      <c r="G635" s="17">
        <v>0.11512391935465</v>
      </c>
      <c r="H635" s="17">
        <v>0.11906960562831199</v>
      </c>
      <c r="I635" s="17">
        <v>0.12822745722461901</v>
      </c>
      <c r="J635" s="17">
        <v>0.21742960114076401</v>
      </c>
      <c r="K635" s="17">
        <v>0.33585070470410699</v>
      </c>
      <c r="L635" s="17">
        <v>0.41459306759603298</v>
      </c>
      <c r="M635" s="17"/>
      <c r="N635" s="17">
        <v>0.230931615430541</v>
      </c>
      <c r="O635" s="17">
        <v>0.239016781306054</v>
      </c>
      <c r="P635" s="17">
        <v>0.178970540788432</v>
      </c>
      <c r="Q635" s="17">
        <v>0.25977324599682</v>
      </c>
      <c r="R635" s="17"/>
      <c r="S635" s="17">
        <v>0.175480506565139</v>
      </c>
      <c r="T635" s="17">
        <v>0.26931994109889701</v>
      </c>
      <c r="U635" s="17">
        <v>0.241892229749893</v>
      </c>
      <c r="V635" s="17">
        <v>0.27145798290266099</v>
      </c>
      <c r="W635" s="17">
        <v>0.23971386659035701</v>
      </c>
      <c r="X635" s="17">
        <v>0.186712904400998</v>
      </c>
      <c r="Y635" s="17">
        <v>0.25851300917297998</v>
      </c>
      <c r="Z635" s="17">
        <v>0.249701169612705</v>
      </c>
      <c r="AA635" s="17">
        <v>0.235137193164695</v>
      </c>
      <c r="AB635" s="17">
        <v>0.224064754573743</v>
      </c>
      <c r="AC635" s="17">
        <v>0.21622554621721399</v>
      </c>
      <c r="AD635" s="17">
        <v>0.152547909247646</v>
      </c>
      <c r="AE635" s="17"/>
      <c r="AF635" s="17">
        <v>0.31012655588095001</v>
      </c>
      <c r="AG635" s="17">
        <v>0.196508706138527</v>
      </c>
      <c r="AH635" s="17">
        <v>0.189229857238286</v>
      </c>
      <c r="AI635" s="17"/>
      <c r="AJ635" s="17">
        <v>0.30922752280228299</v>
      </c>
      <c r="AK635" s="17">
        <v>0.15365451656342999</v>
      </c>
      <c r="AL635" s="17">
        <v>0.24531133841662101</v>
      </c>
      <c r="AM635" s="17">
        <v>0.181916934302188</v>
      </c>
      <c r="AN635" s="17">
        <v>0.22578018942937</v>
      </c>
      <c r="AO635" s="17"/>
      <c r="AP635" s="17">
        <v>0.27309843411704499</v>
      </c>
      <c r="AQ635" s="17">
        <v>0.16957142487483101</v>
      </c>
      <c r="AR635" s="17">
        <v>0.229837212679537</v>
      </c>
      <c r="AS635" s="17"/>
      <c r="AT635" s="17">
        <v>0.29462700599375002</v>
      </c>
      <c r="AU635" s="17">
        <v>0.20408784041619901</v>
      </c>
      <c r="AV635" s="17">
        <v>0.20511743864126</v>
      </c>
      <c r="AW635" s="17">
        <v>0.13824046877287099</v>
      </c>
      <c r="AX635" s="17">
        <v>0.13952927798091999</v>
      </c>
      <c r="AY635" s="17"/>
      <c r="AZ635" s="17">
        <v>0.24333091246149099</v>
      </c>
      <c r="BA635" s="17">
        <v>0.27930257493548499</v>
      </c>
      <c r="BB635" s="17">
        <v>0.26051158326204199</v>
      </c>
      <c r="BC635" s="17">
        <v>0.275186608888835</v>
      </c>
      <c r="BD635" s="17">
        <v>0.24836713897836701</v>
      </c>
      <c r="BE635" s="17">
        <v>0.223478528135064</v>
      </c>
      <c r="BF635" s="17">
        <v>0.21116875566911</v>
      </c>
      <c r="BG635" s="17">
        <v>0.23406730376353199</v>
      </c>
      <c r="BH635" s="17">
        <v>0.20783440206437101</v>
      </c>
      <c r="BI635" s="17">
        <v>0.26305295899300901</v>
      </c>
      <c r="BJ635" s="17">
        <v>0.20816528868784501</v>
      </c>
      <c r="BK635" s="17">
        <v>0.219001962742399</v>
      </c>
      <c r="BL635" s="17">
        <v>0.16479059391075901</v>
      </c>
      <c r="BM635" s="17">
        <v>0.20366523102133199</v>
      </c>
      <c r="BN635" s="17">
        <v>0.16724284679578599</v>
      </c>
      <c r="BO635" s="17">
        <v>0.13833063244705901</v>
      </c>
      <c r="BP635" s="17"/>
      <c r="BQ635" s="17">
        <v>0.16155114865619599</v>
      </c>
      <c r="BR635" s="17">
        <v>0.26479090466470501</v>
      </c>
    </row>
    <row r="636" spans="2:70" x14ac:dyDescent="0.35">
      <c r="B636" t="s">
        <v>129</v>
      </c>
      <c r="C636" s="17">
        <v>4.1504833695113E-3</v>
      </c>
      <c r="D636" s="17">
        <v>3.4962736230823698E-3</v>
      </c>
      <c r="E636" s="17">
        <v>4.8155717720557703E-3</v>
      </c>
      <c r="F636" s="17"/>
      <c r="G636" s="17">
        <v>7.5434231966358799E-3</v>
      </c>
      <c r="H636" s="17">
        <v>5.4059477362946402E-3</v>
      </c>
      <c r="I636" s="17">
        <v>4.2015635754495103E-3</v>
      </c>
      <c r="J636" s="17">
        <v>2.6308719332927802E-3</v>
      </c>
      <c r="K636" s="17">
        <v>5.5846685895360598E-3</v>
      </c>
      <c r="L636" s="17">
        <v>1.1106137363072401E-3</v>
      </c>
      <c r="M636" s="17"/>
      <c r="N636" s="17">
        <v>3.94301328144369E-3</v>
      </c>
      <c r="O636" s="17">
        <v>8.2220557131777402E-4</v>
      </c>
      <c r="P636" s="17">
        <v>5.2491222685671001E-3</v>
      </c>
      <c r="Q636" s="17">
        <v>6.9197857495819498E-3</v>
      </c>
      <c r="R636" s="17"/>
      <c r="S636" s="17">
        <v>0</v>
      </c>
      <c r="T636" s="17">
        <v>7.0256319979582196E-3</v>
      </c>
      <c r="U636" s="17">
        <v>9.0319258843177992E-3</v>
      </c>
      <c r="V636" s="17">
        <v>0</v>
      </c>
      <c r="W636" s="17">
        <v>6.3116728938895699E-3</v>
      </c>
      <c r="X636" s="17">
        <v>1.1411356136134299E-2</v>
      </c>
      <c r="Y636" s="17">
        <v>9.6154791096289497E-3</v>
      </c>
      <c r="Z636" s="17">
        <v>0</v>
      </c>
      <c r="AA636" s="17">
        <v>2.5060318472900698E-3</v>
      </c>
      <c r="AB636" s="17">
        <v>0</v>
      </c>
      <c r="AC636" s="17">
        <v>0</v>
      </c>
      <c r="AD636" s="17">
        <v>0</v>
      </c>
      <c r="AE636" s="17"/>
      <c r="AF636" s="17">
        <v>4.0389176473467304E-3</v>
      </c>
      <c r="AG636" s="17">
        <v>3.03911966761313E-3</v>
      </c>
      <c r="AH636" s="17">
        <v>2.9388939495302601E-3</v>
      </c>
      <c r="AI636" s="17"/>
      <c r="AJ636" s="17">
        <v>2.7045578622066102E-3</v>
      </c>
      <c r="AK636" s="17">
        <v>3.7196503759309202E-3</v>
      </c>
      <c r="AL636" s="17">
        <v>5.6100351001517404E-3</v>
      </c>
      <c r="AM636" s="17">
        <v>0</v>
      </c>
      <c r="AN636" s="17">
        <v>7.0871806071116303E-3</v>
      </c>
      <c r="AO636" s="17"/>
      <c r="AP636" s="17">
        <v>2.1027002975462202E-3</v>
      </c>
      <c r="AQ636" s="17">
        <v>3.0929480007530299E-3</v>
      </c>
      <c r="AR636" s="17">
        <v>6.1092661627219604E-3</v>
      </c>
      <c r="AS636" s="17"/>
      <c r="AT636" s="17">
        <v>3.9437522937136298E-3</v>
      </c>
      <c r="AU636" s="17">
        <v>8.6183976274350794E-3</v>
      </c>
      <c r="AV636" s="17">
        <v>8.3374560518049696E-4</v>
      </c>
      <c r="AW636" s="17">
        <v>2.5164242267164899E-3</v>
      </c>
      <c r="AX636" s="17">
        <v>2.8559342861021499E-2</v>
      </c>
      <c r="AY636" s="17"/>
      <c r="AZ636" s="17">
        <v>0</v>
      </c>
      <c r="BA636" s="17">
        <v>1.5704756353916698E-2</v>
      </c>
      <c r="BB636" s="17">
        <v>8.3107309069673802E-3</v>
      </c>
      <c r="BC636" s="17">
        <v>3.3261986139972001E-3</v>
      </c>
      <c r="BD636" s="17">
        <v>2.0845694296139799E-3</v>
      </c>
      <c r="BE636" s="17">
        <v>3.9729682034908703E-3</v>
      </c>
      <c r="BF636" s="17">
        <v>0</v>
      </c>
      <c r="BG636" s="17">
        <v>0</v>
      </c>
      <c r="BH636" s="17">
        <v>4.2514117818396998E-3</v>
      </c>
      <c r="BI636" s="17">
        <v>4.21330983753458E-3</v>
      </c>
      <c r="BJ636" s="17">
        <v>5.8984963248748402E-3</v>
      </c>
      <c r="BK636" s="17">
        <v>0</v>
      </c>
      <c r="BL636" s="17">
        <v>6.3318425466308004E-3</v>
      </c>
      <c r="BM636" s="17">
        <v>0</v>
      </c>
      <c r="BN636" s="17">
        <v>0</v>
      </c>
      <c r="BO636" s="17">
        <v>0</v>
      </c>
      <c r="BP636" s="17"/>
      <c r="BQ636" s="17">
        <v>0</v>
      </c>
      <c r="BR636" s="17">
        <v>4.6989973911577103E-3</v>
      </c>
    </row>
    <row r="637" spans="2:70" x14ac:dyDescent="0.35">
      <c r="B637" t="s">
        <v>303</v>
      </c>
      <c r="C637" s="17">
        <v>0.37075959731041103</v>
      </c>
      <c r="D637" s="17">
        <v>0.36517768188340699</v>
      </c>
      <c r="E637" s="17">
        <v>0.37575626224653103</v>
      </c>
      <c r="F637" s="17"/>
      <c r="G637" s="17">
        <v>0.558171515084389</v>
      </c>
      <c r="H637" s="17">
        <v>0.55994014501275602</v>
      </c>
      <c r="I637" s="17">
        <v>0.45180120541556701</v>
      </c>
      <c r="J637" s="17">
        <v>0.335852767953288</v>
      </c>
      <c r="K637" s="17">
        <v>0.26121438743406</v>
      </c>
      <c r="L637" s="17">
        <v>0.12786205631439501</v>
      </c>
      <c r="M637" s="17"/>
      <c r="N637" s="17">
        <v>0.37277029358906999</v>
      </c>
      <c r="O637" s="17">
        <v>0.34265779098535698</v>
      </c>
      <c r="P637" s="17">
        <v>0.42366213958436699</v>
      </c>
      <c r="Q637" s="17">
        <v>0.35513446793486603</v>
      </c>
      <c r="R637" s="17"/>
      <c r="S637" s="17">
        <v>0.455039501710304</v>
      </c>
      <c r="T637" s="17">
        <v>0.34502184493535898</v>
      </c>
      <c r="U637" s="17">
        <v>0.35545186961483499</v>
      </c>
      <c r="V637" s="17">
        <v>0.33215809626527998</v>
      </c>
      <c r="W637" s="17">
        <v>0.340516541609309</v>
      </c>
      <c r="X637" s="17">
        <v>0.43800711597150399</v>
      </c>
      <c r="Y637" s="17">
        <v>0.348499204945803</v>
      </c>
      <c r="Z637" s="17">
        <v>0.35784213220119698</v>
      </c>
      <c r="AA637" s="17">
        <v>0.35247892567108302</v>
      </c>
      <c r="AB637" s="17">
        <v>0.31975075620802301</v>
      </c>
      <c r="AC637" s="17">
        <v>0.37590104430500698</v>
      </c>
      <c r="AD637" s="17">
        <v>0.402406893437318</v>
      </c>
      <c r="AE637" s="17"/>
      <c r="AF637" s="17">
        <v>0.28260007026421402</v>
      </c>
      <c r="AG637" s="17">
        <v>0.39589610822933902</v>
      </c>
      <c r="AH637" s="17">
        <v>0.395621836784808</v>
      </c>
      <c r="AI637" s="17"/>
      <c r="AJ637" s="17">
        <v>0.28101865375035101</v>
      </c>
      <c r="AK637" s="17">
        <v>0.46939418203583999</v>
      </c>
      <c r="AL637" s="17">
        <v>0.315751615900764</v>
      </c>
      <c r="AM637" s="17">
        <v>0.37631228179069798</v>
      </c>
      <c r="AN637" s="17">
        <v>0.36286424859349697</v>
      </c>
      <c r="AO637" s="17"/>
      <c r="AP637" s="17">
        <v>0.32935853973649698</v>
      </c>
      <c r="AQ637" s="17">
        <v>0.44784552692025698</v>
      </c>
      <c r="AR637" s="17">
        <v>0.39093586959929699</v>
      </c>
      <c r="AS637" s="17"/>
      <c r="AT637" s="17">
        <v>0.29296935517260603</v>
      </c>
      <c r="AU637" s="17">
        <v>0.39058421875153898</v>
      </c>
      <c r="AV637" s="17">
        <v>0.40493083041740202</v>
      </c>
      <c r="AW637" s="17">
        <v>0.47239225201645302</v>
      </c>
      <c r="AX637" s="17">
        <v>0.52706167964945905</v>
      </c>
      <c r="AY637" s="17"/>
      <c r="AZ637" s="17">
        <v>0.38008560562964999</v>
      </c>
      <c r="BA637" s="17">
        <v>0.33123679000738798</v>
      </c>
      <c r="BB637" s="17">
        <v>0.32664396918597099</v>
      </c>
      <c r="BC637" s="17">
        <v>0.32664636548824699</v>
      </c>
      <c r="BD637" s="17">
        <v>0.40665313476785597</v>
      </c>
      <c r="BE637" s="17">
        <v>0.32380559666421399</v>
      </c>
      <c r="BF637" s="17">
        <v>0.37705800581214299</v>
      </c>
      <c r="BG637" s="17">
        <v>0.36791901952488698</v>
      </c>
      <c r="BH637" s="17">
        <v>0.38692374631264098</v>
      </c>
      <c r="BI637" s="17">
        <v>0.380551042171552</v>
      </c>
      <c r="BJ637" s="17">
        <v>0.42644069143251401</v>
      </c>
      <c r="BK637" s="17">
        <v>0.39279906008930199</v>
      </c>
      <c r="BL637" s="17">
        <v>0.413118087865048</v>
      </c>
      <c r="BM637" s="17">
        <v>0.39455127597845102</v>
      </c>
      <c r="BN637" s="17">
        <v>0.35001315989989801</v>
      </c>
      <c r="BO637" s="17">
        <v>0.48086690652301101</v>
      </c>
      <c r="BP637" s="17"/>
      <c r="BQ637" s="17">
        <v>0.49000706604837801</v>
      </c>
      <c r="BR637" s="17">
        <v>0.31176813945726101</v>
      </c>
    </row>
    <row r="638" spans="2:70" x14ac:dyDescent="0.35">
      <c r="B638" t="s">
        <v>304</v>
      </c>
      <c r="C638" s="17">
        <v>0.41368885735849298</v>
      </c>
      <c r="D638" s="17">
        <v>0.41194833231940697</v>
      </c>
      <c r="E638" s="17">
        <v>0.415179513451025</v>
      </c>
      <c r="F638" s="17"/>
      <c r="G638" s="17">
        <v>0.25182522304228999</v>
      </c>
      <c r="H638" s="17">
        <v>0.25490847295858399</v>
      </c>
      <c r="I638" s="17">
        <v>0.29409332743438998</v>
      </c>
      <c r="J638" s="17">
        <v>0.43514654268889802</v>
      </c>
      <c r="K638" s="17">
        <v>0.527278015048533</v>
      </c>
      <c r="L638" s="17">
        <v>0.65463846930032499</v>
      </c>
      <c r="M638" s="17"/>
      <c r="N638" s="17">
        <v>0.41802793351560502</v>
      </c>
      <c r="O638" s="17">
        <v>0.43544600526711302</v>
      </c>
      <c r="P638" s="17">
        <v>0.35108351313142</v>
      </c>
      <c r="Q638" s="17">
        <v>0.43866811157272101</v>
      </c>
      <c r="R638" s="17"/>
      <c r="S638" s="17">
        <v>0.34525480413215998</v>
      </c>
      <c r="T638" s="17">
        <v>0.45026782529302301</v>
      </c>
      <c r="U638" s="17">
        <v>0.42286359968140802</v>
      </c>
      <c r="V638" s="17">
        <v>0.437057817327485</v>
      </c>
      <c r="W638" s="17">
        <v>0.421658752482854</v>
      </c>
      <c r="X638" s="17">
        <v>0.34881393843893299</v>
      </c>
      <c r="Y638" s="17">
        <v>0.446523297582617</v>
      </c>
      <c r="Z638" s="17">
        <v>0.43093518595101099</v>
      </c>
      <c r="AA638" s="17">
        <v>0.43796010957095999</v>
      </c>
      <c r="AB638" s="17">
        <v>0.44989432809260599</v>
      </c>
      <c r="AC638" s="17">
        <v>0.414057799188769</v>
      </c>
      <c r="AD638" s="17">
        <v>0.34716044117801897</v>
      </c>
      <c r="AE638" s="17"/>
      <c r="AF638" s="17">
        <v>0.50105815670370002</v>
      </c>
      <c r="AG638" s="17">
        <v>0.39273914639497698</v>
      </c>
      <c r="AH638" s="17">
        <v>0.35866354849422399</v>
      </c>
      <c r="AI638" s="17"/>
      <c r="AJ638" s="17">
        <v>0.51463131264019901</v>
      </c>
      <c r="AK638" s="17">
        <v>0.32580239705268699</v>
      </c>
      <c r="AL638" s="17">
        <v>0.437253654904872</v>
      </c>
      <c r="AM638" s="17">
        <v>0.347423205304069</v>
      </c>
      <c r="AN638" s="17">
        <v>0.39628012322872802</v>
      </c>
      <c r="AO638" s="17"/>
      <c r="AP638" s="17">
        <v>0.48833138078218302</v>
      </c>
      <c r="AQ638" s="17">
        <v>0.34410128775418403</v>
      </c>
      <c r="AR638" s="17">
        <v>0.39231455620983902</v>
      </c>
      <c r="AS638" s="17"/>
      <c r="AT638" s="17">
        <v>0.479841100374715</v>
      </c>
      <c r="AU638" s="17">
        <v>0.39091637838690002</v>
      </c>
      <c r="AV638" s="17">
        <v>0.39589913489908402</v>
      </c>
      <c r="AW638" s="17">
        <v>0.28931241658492202</v>
      </c>
      <c r="AX638" s="17">
        <v>0.26428265823050201</v>
      </c>
      <c r="AY638" s="17"/>
      <c r="AZ638" s="17">
        <v>0.39741402128153402</v>
      </c>
      <c r="BA638" s="17">
        <v>0.45189275752234198</v>
      </c>
      <c r="BB638" s="17">
        <v>0.39929774025954801</v>
      </c>
      <c r="BC638" s="17">
        <v>0.43873529702910602</v>
      </c>
      <c r="BD638" s="17">
        <v>0.41119382929248799</v>
      </c>
      <c r="BE638" s="17">
        <v>0.451389711294921</v>
      </c>
      <c r="BF638" s="17">
        <v>0.425430345334598</v>
      </c>
      <c r="BG638" s="17">
        <v>0.42908397779629698</v>
      </c>
      <c r="BH638" s="17">
        <v>0.37916264969908903</v>
      </c>
      <c r="BI638" s="17">
        <v>0.40394038992019199</v>
      </c>
      <c r="BJ638" s="17">
        <v>0.37425706336597497</v>
      </c>
      <c r="BK638" s="17">
        <v>0.38677095299195602</v>
      </c>
      <c r="BL638" s="17">
        <v>0.36716595224763099</v>
      </c>
      <c r="BM638" s="17">
        <v>0.39790285327180402</v>
      </c>
      <c r="BN638" s="17">
        <v>0.38695356632209199</v>
      </c>
      <c r="BO638" s="17">
        <v>0.30703760117310902</v>
      </c>
      <c r="BP638" s="17"/>
      <c r="BQ638" s="17">
        <v>0.29741046652696701</v>
      </c>
      <c r="BR638" s="17">
        <v>0.47513322012638398</v>
      </c>
    </row>
    <row r="639" spans="2:70" x14ac:dyDescent="0.35">
      <c r="B639" t="s">
        <v>143</v>
      </c>
      <c r="C639" s="17">
        <v>-4.2929260048082798E-2</v>
      </c>
      <c r="D639" s="17">
        <v>-4.67706504359994E-2</v>
      </c>
      <c r="E639" s="17">
        <v>-3.9423251204493602E-2</v>
      </c>
      <c r="F639" s="17"/>
      <c r="G639" s="17">
        <v>0.30634629204209901</v>
      </c>
      <c r="H639" s="17">
        <v>0.30503167205417198</v>
      </c>
      <c r="I639" s="17">
        <v>0.157707877981178</v>
      </c>
      <c r="J639" s="17">
        <v>-9.92937747356092E-2</v>
      </c>
      <c r="K639" s="17">
        <v>-0.266063627614473</v>
      </c>
      <c r="L639" s="17">
        <v>-0.52677641298593003</v>
      </c>
      <c r="M639" s="17"/>
      <c r="N639" s="17">
        <v>-4.5257639926535399E-2</v>
      </c>
      <c r="O639" s="17">
        <v>-9.2788214281756196E-2</v>
      </c>
      <c r="P639" s="17">
        <v>7.2578626452947007E-2</v>
      </c>
      <c r="Q639" s="17">
        <v>-8.3533643637855204E-2</v>
      </c>
      <c r="R639" s="17"/>
      <c r="S639" s="17">
        <v>0.10978469757814301</v>
      </c>
      <c r="T639" s="17">
        <v>-0.105245980357664</v>
      </c>
      <c r="U639" s="17">
        <v>-6.7411730066572806E-2</v>
      </c>
      <c r="V639" s="17">
        <v>-0.10489972106220601</v>
      </c>
      <c r="W639" s="17">
        <v>-8.1142210873545298E-2</v>
      </c>
      <c r="X639" s="17">
        <v>8.9193177532571194E-2</v>
      </c>
      <c r="Y639" s="17">
        <v>-9.8024092636813803E-2</v>
      </c>
      <c r="Z639" s="17">
        <v>-7.3093053749813702E-2</v>
      </c>
      <c r="AA639" s="17">
        <v>-8.5481183899877605E-2</v>
      </c>
      <c r="AB639" s="17">
        <v>-0.130143571884582</v>
      </c>
      <c r="AC639" s="17">
        <v>-3.8156754883762099E-2</v>
      </c>
      <c r="AD639" s="17">
        <v>5.5246452259298903E-2</v>
      </c>
      <c r="AE639" s="17"/>
      <c r="AF639" s="17">
        <v>-0.218458086439486</v>
      </c>
      <c r="AG639" s="17">
        <v>3.1569618343624301E-3</v>
      </c>
      <c r="AH639" s="17">
        <v>3.6958288290583403E-2</v>
      </c>
      <c r="AI639" s="17"/>
      <c r="AJ639" s="17">
        <v>-0.233612658889848</v>
      </c>
      <c r="AK639" s="17">
        <v>0.143591784983154</v>
      </c>
      <c r="AL639" s="17">
        <v>-0.121502039004107</v>
      </c>
      <c r="AM639" s="17">
        <v>2.8889076486628501E-2</v>
      </c>
      <c r="AN639" s="17">
        <v>-3.3415874635230998E-2</v>
      </c>
      <c r="AO639" s="17"/>
      <c r="AP639" s="17">
        <v>-0.15897284104568499</v>
      </c>
      <c r="AQ639" s="17">
        <v>0.103744239166073</v>
      </c>
      <c r="AR639" s="17">
        <v>-1.3786866105422501E-3</v>
      </c>
      <c r="AS639" s="17"/>
      <c r="AT639" s="17">
        <v>-0.186871745202109</v>
      </c>
      <c r="AU639" s="17">
        <v>-3.3215963536126198E-4</v>
      </c>
      <c r="AV639" s="17">
        <v>9.0316955183181204E-3</v>
      </c>
      <c r="AW639" s="17">
        <v>0.183079835431531</v>
      </c>
      <c r="AX639" s="17">
        <v>0.26277902141895698</v>
      </c>
      <c r="AY639" s="17"/>
      <c r="AZ639" s="17">
        <v>-1.7328415651884799E-2</v>
      </c>
      <c r="BA639" s="17">
        <v>-0.120655967514955</v>
      </c>
      <c r="BB639" s="17">
        <v>-7.26537710735774E-2</v>
      </c>
      <c r="BC639" s="17">
        <v>-0.112088931540859</v>
      </c>
      <c r="BD639" s="17">
        <v>-4.5406945246315202E-3</v>
      </c>
      <c r="BE639" s="17">
        <v>-0.12758411463070701</v>
      </c>
      <c r="BF639" s="17">
        <v>-4.8372339522454601E-2</v>
      </c>
      <c r="BG639" s="17">
        <v>-6.1164958271410802E-2</v>
      </c>
      <c r="BH639" s="17">
        <v>7.7610966135522302E-3</v>
      </c>
      <c r="BI639" s="17">
        <v>-2.3389347748639901E-2</v>
      </c>
      <c r="BJ639" s="17">
        <v>5.2183628066539103E-2</v>
      </c>
      <c r="BK639" s="17">
        <v>6.0281070973459104E-3</v>
      </c>
      <c r="BL639" s="17">
        <v>4.5952135617416803E-2</v>
      </c>
      <c r="BM639" s="17">
        <v>-3.3515772933532802E-3</v>
      </c>
      <c r="BN639" s="17">
        <v>-3.6940406422193699E-2</v>
      </c>
      <c r="BO639" s="17">
        <v>0.17382930534990201</v>
      </c>
      <c r="BP639" s="17"/>
      <c r="BQ639" s="17">
        <v>0.192596599521412</v>
      </c>
      <c r="BR639" s="17">
        <v>-0.163365080669123</v>
      </c>
    </row>
    <row r="640" spans="2:70" x14ac:dyDescent="0.35">
      <c r="C640" s="17"/>
      <c r="D640" s="17"/>
      <c r="E640" s="17"/>
      <c r="F640" s="17"/>
      <c r="G640" s="17"/>
      <c r="H640" s="17"/>
      <c r="I640" s="17"/>
      <c r="J640" s="17"/>
      <c r="K640" s="17"/>
      <c r="L640" s="17"/>
      <c r="M640" s="17"/>
      <c r="N640" s="17"/>
      <c r="O640" s="17"/>
      <c r="P640" s="17"/>
      <c r="Q640" s="17"/>
      <c r="R640" s="17"/>
      <c r="S640" s="17"/>
      <c r="T640" s="17"/>
      <c r="U640" s="17"/>
      <c r="V640" s="17"/>
      <c r="W640" s="17"/>
      <c r="X640" s="17"/>
      <c r="Y640" s="17"/>
      <c r="Z640" s="17"/>
      <c r="AA640" s="17"/>
      <c r="AB640" s="17"/>
      <c r="AC640" s="17"/>
      <c r="AD640" s="17"/>
      <c r="AE640" s="17"/>
      <c r="AF640" s="17"/>
      <c r="AG640" s="17"/>
      <c r="AH640" s="17"/>
      <c r="AI640" s="17"/>
      <c r="AJ640" s="17"/>
      <c r="AK640" s="17"/>
      <c r="AL640" s="17"/>
      <c r="AM640" s="17"/>
      <c r="AN640" s="17"/>
      <c r="AO640" s="17"/>
      <c r="AP640" s="17"/>
      <c r="AQ640" s="17"/>
      <c r="AR640" s="17"/>
      <c r="AS640" s="17"/>
      <c r="AT640" s="17"/>
      <c r="AU640" s="17"/>
      <c r="AV640" s="17"/>
      <c r="AW640" s="17"/>
      <c r="AX640" s="17"/>
      <c r="AY640" s="17"/>
      <c r="AZ640" s="17"/>
      <c r="BA640" s="17"/>
      <c r="BB640" s="17"/>
      <c r="BC640" s="17"/>
      <c r="BD640" s="17"/>
      <c r="BE640" s="17"/>
      <c r="BF640" s="17"/>
      <c r="BG640" s="17"/>
      <c r="BH640" s="17"/>
      <c r="BI640" s="17"/>
      <c r="BJ640" s="17"/>
      <c r="BK640" s="17"/>
      <c r="BL640" s="17"/>
      <c r="BM640" s="17"/>
      <c r="BN640" s="17"/>
      <c r="BO640" s="17"/>
      <c r="BP640" s="17"/>
      <c r="BQ640" s="17"/>
      <c r="BR640" s="17"/>
    </row>
    <row r="641" spans="2:70" x14ac:dyDescent="0.35">
      <c r="B641" s="6" t="s">
        <v>327</v>
      </c>
      <c r="C641" s="17"/>
      <c r="D641" s="17"/>
      <c r="E641" s="17"/>
      <c r="F641" s="17"/>
      <c r="G641" s="17"/>
      <c r="H641" s="17"/>
      <c r="I641" s="17"/>
      <c r="J641" s="17"/>
      <c r="K641" s="17"/>
      <c r="L641" s="17"/>
      <c r="M641" s="17"/>
      <c r="N641" s="17"/>
      <c r="O641" s="17"/>
      <c r="P641" s="17"/>
      <c r="Q641" s="17"/>
      <c r="R641" s="17"/>
      <c r="S641" s="17"/>
      <c r="T641" s="17"/>
      <c r="U641" s="17"/>
      <c r="V641" s="17"/>
      <c r="W641" s="17"/>
      <c r="X641" s="17"/>
      <c r="Y641" s="17"/>
      <c r="Z641" s="17"/>
      <c r="AA641" s="17"/>
      <c r="AB641" s="17"/>
      <c r="AC641" s="17"/>
      <c r="AD641" s="17"/>
      <c r="AE641" s="17"/>
      <c r="AF641" s="17"/>
      <c r="AG641" s="17"/>
      <c r="AH641" s="17"/>
      <c r="AI641" s="17"/>
      <c r="AJ641" s="17"/>
      <c r="AK641" s="17"/>
      <c r="AL641" s="17"/>
      <c r="AM641" s="17"/>
      <c r="AN641" s="17"/>
      <c r="AO641" s="17"/>
      <c r="AP641" s="17"/>
      <c r="AQ641" s="17"/>
      <c r="AR641" s="17"/>
      <c r="AS641" s="17"/>
      <c r="AT641" s="17"/>
      <c r="AU641" s="17"/>
      <c r="AV641" s="17"/>
      <c r="AW641" s="17"/>
      <c r="AX641" s="17"/>
      <c r="AY641" s="17"/>
      <c r="AZ641" s="17"/>
      <c r="BA641" s="17"/>
      <c r="BB641" s="17"/>
      <c r="BC641" s="17"/>
      <c r="BD641" s="17"/>
      <c r="BE641" s="17"/>
      <c r="BF641" s="17"/>
      <c r="BG641" s="17"/>
      <c r="BH641" s="17"/>
      <c r="BI641" s="17"/>
      <c r="BJ641" s="17"/>
      <c r="BK641" s="17"/>
      <c r="BL641" s="17"/>
      <c r="BM641" s="17"/>
      <c r="BN641" s="17"/>
      <c r="BO641" s="17"/>
      <c r="BP641" s="17"/>
      <c r="BQ641" s="17"/>
      <c r="BR641" s="17"/>
    </row>
    <row r="642" spans="2:70" x14ac:dyDescent="0.35">
      <c r="B642" s="24" t="s">
        <v>97</v>
      </c>
      <c r="C642" s="17"/>
      <c r="D642" s="17"/>
      <c r="E642" s="17"/>
      <c r="F642" s="17"/>
      <c r="G642" s="17"/>
      <c r="H642" s="17"/>
      <c r="I642" s="17"/>
      <c r="J642" s="17"/>
      <c r="K642" s="17"/>
      <c r="L642" s="17"/>
      <c r="M642" s="17"/>
      <c r="N642" s="17"/>
      <c r="O642" s="17"/>
      <c r="P642" s="17"/>
      <c r="Q642" s="17"/>
      <c r="R642" s="17"/>
      <c r="S642" s="17"/>
      <c r="T642" s="17"/>
      <c r="U642" s="17"/>
      <c r="V642" s="17"/>
      <c r="W642" s="17"/>
      <c r="X642" s="17"/>
      <c r="Y642" s="17"/>
      <c r="Z642" s="17"/>
      <c r="AA642" s="17"/>
      <c r="AB642" s="17"/>
      <c r="AC642" s="17"/>
      <c r="AD642" s="17"/>
      <c r="AE642" s="17"/>
      <c r="AF642" s="17"/>
      <c r="AG642" s="17"/>
      <c r="AH642" s="17"/>
      <c r="AI642" s="17"/>
      <c r="AJ642" s="17"/>
      <c r="AK642" s="17"/>
      <c r="AL642" s="17"/>
      <c r="AM642" s="17"/>
      <c r="AN642" s="17"/>
      <c r="AO642" s="17"/>
      <c r="AP642" s="17"/>
      <c r="AQ642" s="17"/>
      <c r="AR642" s="17"/>
      <c r="AS642" s="17"/>
      <c r="AT642" s="17"/>
      <c r="AU642" s="17"/>
      <c r="AV642" s="17"/>
      <c r="AW642" s="17"/>
      <c r="AX642" s="17"/>
      <c r="AY642" s="17"/>
      <c r="AZ642" s="17"/>
      <c r="BA642" s="17"/>
      <c r="BB642" s="17"/>
      <c r="BC642" s="17"/>
      <c r="BD642" s="17"/>
      <c r="BE642" s="17"/>
      <c r="BF642" s="17"/>
      <c r="BG642" s="17"/>
      <c r="BH642" s="17"/>
      <c r="BI642" s="17"/>
      <c r="BJ642" s="17"/>
      <c r="BK642" s="17"/>
      <c r="BL642" s="17"/>
      <c r="BM642" s="17"/>
      <c r="BN642" s="17"/>
      <c r="BO642" s="17"/>
      <c r="BP642" s="17"/>
      <c r="BQ642" s="17"/>
      <c r="BR642" s="17"/>
    </row>
    <row r="643" spans="2:70" x14ac:dyDescent="0.35">
      <c r="B643" t="s">
        <v>298</v>
      </c>
      <c r="C643" s="17">
        <v>0.15335914484416399</v>
      </c>
      <c r="D643" s="17">
        <v>0.13364181149552701</v>
      </c>
      <c r="E643" s="17">
        <v>0.17260842917705199</v>
      </c>
      <c r="F643" s="17"/>
      <c r="G643" s="17">
        <v>0.184249278665543</v>
      </c>
      <c r="H643" s="17">
        <v>0.19613913341505801</v>
      </c>
      <c r="I643" s="17">
        <v>0.17632986763802599</v>
      </c>
      <c r="J643" s="17">
        <v>0.13323815384769899</v>
      </c>
      <c r="K643" s="17">
        <v>0.11949627862746599</v>
      </c>
      <c r="L643" s="17">
        <v>0.118375006113331</v>
      </c>
      <c r="M643" s="17"/>
      <c r="N643" s="17">
        <v>0.13401611921208401</v>
      </c>
      <c r="O643" s="17">
        <v>0.134781687211427</v>
      </c>
      <c r="P643" s="17">
        <v>0.18488350676004001</v>
      </c>
      <c r="Q643" s="17">
        <v>0.16448670201448301</v>
      </c>
      <c r="R643" s="17"/>
      <c r="S643" s="17">
        <v>0.187468071535352</v>
      </c>
      <c r="T643" s="17">
        <v>0.12793512810053001</v>
      </c>
      <c r="U643" s="17">
        <v>0.116154686963152</v>
      </c>
      <c r="V643" s="17">
        <v>0.146794401570883</v>
      </c>
      <c r="W643" s="17">
        <v>0.14883346504046699</v>
      </c>
      <c r="X643" s="17">
        <v>0.20256273535938599</v>
      </c>
      <c r="Y643" s="17">
        <v>0.15813295408157399</v>
      </c>
      <c r="Z643" s="17">
        <v>0.18956042306167001</v>
      </c>
      <c r="AA643" s="17">
        <v>0.12555671444185601</v>
      </c>
      <c r="AB643" s="17">
        <v>0.120131573246218</v>
      </c>
      <c r="AC643" s="17">
        <v>0.18895043958257901</v>
      </c>
      <c r="AD643" s="17">
        <v>0.16753781206469301</v>
      </c>
      <c r="AE643" s="17"/>
      <c r="AF643" s="17">
        <v>0.13731555099210699</v>
      </c>
      <c r="AG643" s="17">
        <v>0.15726676286152</v>
      </c>
      <c r="AH643" s="17">
        <v>0.147380493590479</v>
      </c>
      <c r="AI643" s="17"/>
      <c r="AJ643" s="17">
        <v>0.141415790977276</v>
      </c>
      <c r="AK643" s="17">
        <v>0.172750760946531</v>
      </c>
      <c r="AL643" s="17">
        <v>0.13941323352832499</v>
      </c>
      <c r="AM643" s="17">
        <v>0.25644620262833201</v>
      </c>
      <c r="AN643" s="17">
        <v>0.120709145451507</v>
      </c>
      <c r="AO643" s="17"/>
      <c r="AP643" s="17">
        <v>0.15084941199742499</v>
      </c>
      <c r="AQ643" s="17">
        <v>0.16894447938919099</v>
      </c>
      <c r="AR643" s="17">
        <v>0.187242854950671</v>
      </c>
      <c r="AS643" s="17"/>
      <c r="AT643" s="17">
        <v>0.15058601225677601</v>
      </c>
      <c r="AU643" s="17">
        <v>0.14290515627789099</v>
      </c>
      <c r="AV643" s="17">
        <v>0.14935540276996101</v>
      </c>
      <c r="AW643" s="17">
        <v>0.17999964239323299</v>
      </c>
      <c r="AX643" s="17">
        <v>0.35620862313456197</v>
      </c>
      <c r="AY643" s="17"/>
      <c r="AZ643" s="17">
        <v>0.26258837881615599</v>
      </c>
      <c r="BA643" s="17">
        <v>0.179031965454682</v>
      </c>
      <c r="BB643" s="17">
        <v>0.14702813709027199</v>
      </c>
      <c r="BC643" s="17">
        <v>0.152559621083101</v>
      </c>
      <c r="BD643" s="17">
        <v>0.165676881395874</v>
      </c>
      <c r="BE643" s="17">
        <v>0.14674639372116999</v>
      </c>
      <c r="BF643" s="17">
        <v>0.178165002489205</v>
      </c>
      <c r="BG643" s="17">
        <v>0.158308333561621</v>
      </c>
      <c r="BH643" s="17">
        <v>0.146534738219637</v>
      </c>
      <c r="BI643" s="17">
        <v>0.147130391119589</v>
      </c>
      <c r="BJ643" s="17">
        <v>0.13768567847088201</v>
      </c>
      <c r="BK643" s="17">
        <v>0.137364555113974</v>
      </c>
      <c r="BL643" s="17">
        <v>0.167219296290228</v>
      </c>
      <c r="BM643" s="17">
        <v>0.103457664506933</v>
      </c>
      <c r="BN643" s="17">
        <v>0.16381257246231601</v>
      </c>
      <c r="BO643" s="17">
        <v>0.17007578982656299</v>
      </c>
      <c r="BP643" s="17"/>
      <c r="BQ643" s="17">
        <v>0.21105843149696099</v>
      </c>
      <c r="BR643" s="17">
        <v>0.12752299538197201</v>
      </c>
    </row>
    <row r="644" spans="2:70" x14ac:dyDescent="0.35">
      <c r="B644" t="s">
        <v>299</v>
      </c>
      <c r="C644" s="17">
        <v>0.41689085072489901</v>
      </c>
      <c r="D644" s="17">
        <v>0.39972948988763002</v>
      </c>
      <c r="E644" s="17">
        <v>0.43375644284167297</v>
      </c>
      <c r="F644" s="17"/>
      <c r="G644" s="17">
        <v>0.34812877849537499</v>
      </c>
      <c r="H644" s="17">
        <v>0.46015063174376297</v>
      </c>
      <c r="I644" s="17">
        <v>0.430415509795264</v>
      </c>
      <c r="J644" s="17">
        <v>0.419269705337661</v>
      </c>
      <c r="K644" s="17">
        <v>0.37096161493848401</v>
      </c>
      <c r="L644" s="17">
        <v>0.445258123848985</v>
      </c>
      <c r="M644" s="17"/>
      <c r="N644" s="17">
        <v>0.40877142531828597</v>
      </c>
      <c r="O644" s="17">
        <v>0.42089118911207601</v>
      </c>
      <c r="P644" s="17">
        <v>0.42320656116479399</v>
      </c>
      <c r="Q644" s="17">
        <v>0.42045675173722102</v>
      </c>
      <c r="R644" s="17"/>
      <c r="S644" s="17">
        <v>0.42557428798737901</v>
      </c>
      <c r="T644" s="17">
        <v>0.42085021634974101</v>
      </c>
      <c r="U644" s="17">
        <v>0.41983375487811597</v>
      </c>
      <c r="V644" s="17">
        <v>0.41552817932913499</v>
      </c>
      <c r="W644" s="17">
        <v>0.36315718943763098</v>
      </c>
      <c r="X644" s="17">
        <v>0.42930867141474899</v>
      </c>
      <c r="Y644" s="17">
        <v>0.416412466865974</v>
      </c>
      <c r="Z644" s="17">
        <v>0.41614594100355601</v>
      </c>
      <c r="AA644" s="17">
        <v>0.42370808170721602</v>
      </c>
      <c r="AB644" s="17">
        <v>0.406762919101261</v>
      </c>
      <c r="AC644" s="17">
        <v>0.43097791675597003</v>
      </c>
      <c r="AD644" s="17">
        <v>0.42779508871626398</v>
      </c>
      <c r="AE644" s="17"/>
      <c r="AF644" s="17">
        <v>0.431711100164198</v>
      </c>
      <c r="AG644" s="17">
        <v>0.416374074589899</v>
      </c>
      <c r="AH644" s="17">
        <v>0.42298465448519901</v>
      </c>
      <c r="AI644" s="17"/>
      <c r="AJ644" s="17">
        <v>0.42027454558545702</v>
      </c>
      <c r="AK644" s="17">
        <v>0.434765346078202</v>
      </c>
      <c r="AL644" s="17">
        <v>0.36540572980268499</v>
      </c>
      <c r="AM644" s="17">
        <v>0.43140781245777698</v>
      </c>
      <c r="AN644" s="17">
        <v>0.40961135443403601</v>
      </c>
      <c r="AO644" s="17"/>
      <c r="AP644" s="17">
        <v>0.43166381941743198</v>
      </c>
      <c r="AQ644" s="17">
        <v>0.43692766438049702</v>
      </c>
      <c r="AR644" s="17">
        <v>0.36375725860382002</v>
      </c>
      <c r="AS644" s="17"/>
      <c r="AT644" s="17">
        <v>0.41397893800910501</v>
      </c>
      <c r="AU644" s="17">
        <v>0.40961211687608301</v>
      </c>
      <c r="AV644" s="17">
        <v>0.408360832602154</v>
      </c>
      <c r="AW644" s="17">
        <v>0.44072709315495101</v>
      </c>
      <c r="AX644" s="17">
        <v>0.27662391644377898</v>
      </c>
      <c r="AY644" s="17"/>
      <c r="AZ644" s="17">
        <v>0.29163382533020299</v>
      </c>
      <c r="BA644" s="17">
        <v>0.36883962885456401</v>
      </c>
      <c r="BB644" s="17">
        <v>0.44600957980039801</v>
      </c>
      <c r="BC644" s="17">
        <v>0.41416959210807502</v>
      </c>
      <c r="BD644" s="17">
        <v>0.43071607951829899</v>
      </c>
      <c r="BE644" s="17">
        <v>0.415611419481561</v>
      </c>
      <c r="BF644" s="17">
        <v>0.433188826433964</v>
      </c>
      <c r="BG644" s="17">
        <v>0.44679263362549099</v>
      </c>
      <c r="BH644" s="17">
        <v>0.40454338891223601</v>
      </c>
      <c r="BI644" s="17">
        <v>0.39067811622221799</v>
      </c>
      <c r="BJ644" s="17">
        <v>0.44113044088968101</v>
      </c>
      <c r="BK644" s="17">
        <v>0.43916003685886301</v>
      </c>
      <c r="BL644" s="17">
        <v>0.41502816808201698</v>
      </c>
      <c r="BM644" s="17">
        <v>0.37001796728643599</v>
      </c>
      <c r="BN644" s="17">
        <v>0.37869382144001601</v>
      </c>
      <c r="BO644" s="17">
        <v>0.44520927222501999</v>
      </c>
      <c r="BP644" s="17"/>
      <c r="BQ644" s="17">
        <v>0.44167885219811598</v>
      </c>
      <c r="BR644" s="17">
        <v>0.40842477971223501</v>
      </c>
    </row>
    <row r="645" spans="2:70" x14ac:dyDescent="0.35">
      <c r="B645" t="s">
        <v>300</v>
      </c>
      <c r="C645" s="17">
        <v>0.24549498749791701</v>
      </c>
      <c r="D645" s="17">
        <v>0.270216345309996</v>
      </c>
      <c r="E645" s="17">
        <v>0.22133325639148599</v>
      </c>
      <c r="F645" s="17"/>
      <c r="G645" s="17">
        <v>0.24870740305584399</v>
      </c>
      <c r="H645" s="17">
        <v>0.19495246802293201</v>
      </c>
      <c r="I645" s="17">
        <v>0.23741238291073299</v>
      </c>
      <c r="J645" s="17">
        <v>0.25462939438431598</v>
      </c>
      <c r="K645" s="17">
        <v>0.27569712092669602</v>
      </c>
      <c r="L645" s="17">
        <v>0.26336383091913401</v>
      </c>
      <c r="M645" s="17"/>
      <c r="N645" s="17">
        <v>0.26946051388447301</v>
      </c>
      <c r="O645" s="17">
        <v>0.248831870397479</v>
      </c>
      <c r="P645" s="17">
        <v>0.24730599112208901</v>
      </c>
      <c r="Q645" s="17">
        <v>0.21091763607473399</v>
      </c>
      <c r="R645" s="17"/>
      <c r="S645" s="17">
        <v>0.229799114411149</v>
      </c>
      <c r="T645" s="17">
        <v>0.248140219370906</v>
      </c>
      <c r="U645" s="17">
        <v>0.26398583198140801</v>
      </c>
      <c r="V645" s="17">
        <v>0.25957956935840398</v>
      </c>
      <c r="W645" s="17">
        <v>0.30303893744789201</v>
      </c>
      <c r="X645" s="17">
        <v>0.20876323406853201</v>
      </c>
      <c r="Y645" s="17">
        <v>0.22312112843853699</v>
      </c>
      <c r="Z645" s="17">
        <v>0.19632866537089599</v>
      </c>
      <c r="AA645" s="17">
        <v>0.28312655882359</v>
      </c>
      <c r="AB645" s="17">
        <v>0.27018590931262598</v>
      </c>
      <c r="AC645" s="17">
        <v>0.17389744953855699</v>
      </c>
      <c r="AD645" s="17">
        <v>0.22416898196184601</v>
      </c>
      <c r="AE645" s="17"/>
      <c r="AF645" s="17">
        <v>0.24320347648810201</v>
      </c>
      <c r="AG645" s="17">
        <v>0.24851241601045701</v>
      </c>
      <c r="AH645" s="17">
        <v>0.24453583311909</v>
      </c>
      <c r="AI645" s="17"/>
      <c r="AJ645" s="17">
        <v>0.24718589981410599</v>
      </c>
      <c r="AK645" s="17">
        <v>0.22970383332424699</v>
      </c>
      <c r="AL645" s="17">
        <v>0.284399251458336</v>
      </c>
      <c r="AM645" s="17">
        <v>0.14878031003528</v>
      </c>
      <c r="AN645" s="17">
        <v>0.25314050476655098</v>
      </c>
      <c r="AO645" s="17"/>
      <c r="AP645" s="17">
        <v>0.233646755335881</v>
      </c>
      <c r="AQ645" s="17">
        <v>0.23137405819215101</v>
      </c>
      <c r="AR645" s="17">
        <v>0.245103056931855</v>
      </c>
      <c r="AS645" s="17"/>
      <c r="AT645" s="17">
        <v>0.24475990251305199</v>
      </c>
      <c r="AU645" s="17">
        <v>0.25610537385865001</v>
      </c>
      <c r="AV645" s="17">
        <v>0.24001673061821599</v>
      </c>
      <c r="AW645" s="17">
        <v>0.24448098308163899</v>
      </c>
      <c r="AX645" s="17">
        <v>0.20776512406359901</v>
      </c>
      <c r="AY645" s="17"/>
      <c r="AZ645" s="17">
        <v>0.168887151216254</v>
      </c>
      <c r="BA645" s="17">
        <v>0.23146664604099601</v>
      </c>
      <c r="BB645" s="17">
        <v>0.23564286180807301</v>
      </c>
      <c r="BC645" s="17">
        <v>0.236789120841468</v>
      </c>
      <c r="BD645" s="17">
        <v>0.20897960627196999</v>
      </c>
      <c r="BE645" s="17">
        <v>0.25997618430477398</v>
      </c>
      <c r="BF645" s="17">
        <v>0.222731788359257</v>
      </c>
      <c r="BG645" s="17">
        <v>0.23406110385929099</v>
      </c>
      <c r="BH645" s="17">
        <v>0.24762149112930201</v>
      </c>
      <c r="BI645" s="17">
        <v>0.25201643192812201</v>
      </c>
      <c r="BJ645" s="17">
        <v>0.24937115688377401</v>
      </c>
      <c r="BK645" s="17">
        <v>0.25300895140656898</v>
      </c>
      <c r="BL645" s="17">
        <v>0.21804708610134299</v>
      </c>
      <c r="BM645" s="17">
        <v>0.32016590160499198</v>
      </c>
      <c r="BN645" s="17">
        <v>0.255619824347115</v>
      </c>
      <c r="BO645" s="17">
        <v>0.27149506829192199</v>
      </c>
      <c r="BP645" s="17"/>
      <c r="BQ645" s="17">
        <v>0.216687697561599</v>
      </c>
      <c r="BR645" s="17">
        <v>0.25564134083138101</v>
      </c>
    </row>
    <row r="646" spans="2:70" x14ac:dyDescent="0.35">
      <c r="B646" t="s">
        <v>301</v>
      </c>
      <c r="C646" s="17">
        <v>0.113839238537182</v>
      </c>
      <c r="D646" s="17">
        <v>0.122148540160602</v>
      </c>
      <c r="E646" s="17">
        <v>0.106461780973126</v>
      </c>
      <c r="F646" s="17"/>
      <c r="G646" s="17">
        <v>0.13841675847556001</v>
      </c>
      <c r="H646" s="17">
        <v>9.9422471869375598E-2</v>
      </c>
      <c r="I646" s="17">
        <v>9.8968886088337801E-2</v>
      </c>
      <c r="J646" s="17">
        <v>0.11342567978104399</v>
      </c>
      <c r="K646" s="17">
        <v>0.13898413625182199</v>
      </c>
      <c r="L646" s="17">
        <v>0.10484381054495</v>
      </c>
      <c r="M646" s="17"/>
      <c r="N646" s="17">
        <v>0.12861297158965501</v>
      </c>
      <c r="O646" s="17">
        <v>0.123673436983097</v>
      </c>
      <c r="P646" s="17">
        <v>8.1337999423203494E-2</v>
      </c>
      <c r="Q646" s="17">
        <v>0.116713710786644</v>
      </c>
      <c r="R646" s="17"/>
      <c r="S646" s="17">
        <v>9.3294658329301602E-2</v>
      </c>
      <c r="T646" s="17">
        <v>0.11577446162295001</v>
      </c>
      <c r="U646" s="17">
        <v>0.13306684011974501</v>
      </c>
      <c r="V646" s="17">
        <v>0.106589560275654</v>
      </c>
      <c r="W646" s="17">
        <v>0.119204775828406</v>
      </c>
      <c r="X646" s="17">
        <v>8.5273547708820299E-2</v>
      </c>
      <c r="Y646" s="17">
        <v>0.138294434812094</v>
      </c>
      <c r="Z646" s="17">
        <v>0.104114298613853</v>
      </c>
      <c r="AA646" s="17">
        <v>0.11643784005593701</v>
      </c>
      <c r="AB646" s="17">
        <v>0.12688221581710399</v>
      </c>
      <c r="AC646" s="17">
        <v>0.13698904705449799</v>
      </c>
      <c r="AD646" s="17">
        <v>0.105360342312894</v>
      </c>
      <c r="AE646" s="17"/>
      <c r="AF646" s="17">
        <v>0.10327730867762901</v>
      </c>
      <c r="AG646" s="17">
        <v>0.122919080534685</v>
      </c>
      <c r="AH646" s="17">
        <v>0.104660482029719</v>
      </c>
      <c r="AI646" s="17"/>
      <c r="AJ646" s="17">
        <v>0.111781284847559</v>
      </c>
      <c r="AK646" s="17">
        <v>0.113366733216336</v>
      </c>
      <c r="AL646" s="17">
        <v>0.144707636859427</v>
      </c>
      <c r="AM646" s="17">
        <v>7.8667856925295501E-2</v>
      </c>
      <c r="AN646" s="17">
        <v>0.129428284165851</v>
      </c>
      <c r="AO646" s="17"/>
      <c r="AP646" s="17">
        <v>0.112795197731337</v>
      </c>
      <c r="AQ646" s="17">
        <v>0.109667310010349</v>
      </c>
      <c r="AR646" s="17">
        <v>0.14192473482651799</v>
      </c>
      <c r="AS646" s="17"/>
      <c r="AT646" s="17">
        <v>0.115086835524562</v>
      </c>
      <c r="AU646" s="17">
        <v>0.110804115621435</v>
      </c>
      <c r="AV646" s="17">
        <v>0.12829828269844301</v>
      </c>
      <c r="AW646" s="17">
        <v>0.104958525203111</v>
      </c>
      <c r="AX646" s="17">
        <v>0.10231584522615</v>
      </c>
      <c r="AY646" s="17"/>
      <c r="AZ646" s="17">
        <v>0.16688083484052299</v>
      </c>
      <c r="BA646" s="17">
        <v>0.101883903952168</v>
      </c>
      <c r="BB646" s="17">
        <v>0.11969914926978301</v>
      </c>
      <c r="BC646" s="17">
        <v>0.103083865507255</v>
      </c>
      <c r="BD646" s="17">
        <v>0.101859896006913</v>
      </c>
      <c r="BE646" s="17">
        <v>0.116177375365778</v>
      </c>
      <c r="BF646" s="17">
        <v>0.123012858278319</v>
      </c>
      <c r="BG646" s="17">
        <v>0.104360319520006</v>
      </c>
      <c r="BH646" s="17">
        <v>0.139179870044085</v>
      </c>
      <c r="BI646" s="17">
        <v>0.13096017699663501</v>
      </c>
      <c r="BJ646" s="17">
        <v>0.108760324023896</v>
      </c>
      <c r="BK646" s="17">
        <v>9.1914939446196595E-2</v>
      </c>
      <c r="BL646" s="17">
        <v>0.125637582902562</v>
      </c>
      <c r="BM646" s="17">
        <v>0.140485713643904</v>
      </c>
      <c r="BN646" s="17">
        <v>0.20187378175055201</v>
      </c>
      <c r="BO646" s="17">
        <v>7.62665683790551E-2</v>
      </c>
      <c r="BP646" s="17"/>
      <c r="BQ646" s="17">
        <v>9.1999768504266402E-2</v>
      </c>
      <c r="BR646" s="17">
        <v>0.12533056398321099</v>
      </c>
    </row>
    <row r="647" spans="2:70" x14ac:dyDescent="0.35">
      <c r="B647" t="s">
        <v>302</v>
      </c>
      <c r="C647" s="17">
        <v>6.5866483329388298E-2</v>
      </c>
      <c r="D647" s="17">
        <v>6.9900148852100302E-2</v>
      </c>
      <c r="E647" s="17">
        <v>6.10804175219005E-2</v>
      </c>
      <c r="F647" s="17"/>
      <c r="G647" s="17">
        <v>7.5241136976079995E-2</v>
      </c>
      <c r="H647" s="17">
        <v>4.3578067831043399E-2</v>
      </c>
      <c r="I647" s="17">
        <v>5.5604703490372297E-2</v>
      </c>
      <c r="J647" s="17">
        <v>7.5398041199055701E-2</v>
      </c>
      <c r="K647" s="17">
        <v>8.9591303866855501E-2</v>
      </c>
      <c r="L647" s="17">
        <v>6.2448406201375498E-2</v>
      </c>
      <c r="M647" s="17"/>
      <c r="N647" s="17">
        <v>5.51095631508609E-2</v>
      </c>
      <c r="O647" s="17">
        <v>6.8971316925204598E-2</v>
      </c>
      <c r="P647" s="17">
        <v>6.0813229578464599E-2</v>
      </c>
      <c r="Q647" s="17">
        <v>7.8645242335944998E-2</v>
      </c>
      <c r="R647" s="17"/>
      <c r="S647" s="17">
        <v>6.17509912207585E-2</v>
      </c>
      <c r="T647" s="17">
        <v>7.8172386558397797E-2</v>
      </c>
      <c r="U647" s="17">
        <v>6.1178014484118297E-2</v>
      </c>
      <c r="V647" s="17">
        <v>7.1508289465924899E-2</v>
      </c>
      <c r="W647" s="17">
        <v>5.6161331835226903E-2</v>
      </c>
      <c r="X647" s="17">
        <v>6.6414674077912197E-2</v>
      </c>
      <c r="Y647" s="17">
        <v>5.7210321628818103E-2</v>
      </c>
      <c r="Z647" s="17">
        <v>9.3850671950024098E-2</v>
      </c>
      <c r="AA647" s="17">
        <v>4.7052709767493602E-2</v>
      </c>
      <c r="AB647" s="17">
        <v>7.6037382522790006E-2</v>
      </c>
      <c r="AC647" s="17">
        <v>6.43810952143586E-2</v>
      </c>
      <c r="AD647" s="17">
        <v>7.5137774944302502E-2</v>
      </c>
      <c r="AE647" s="17"/>
      <c r="AF647" s="17">
        <v>7.7694612876921004E-2</v>
      </c>
      <c r="AG647" s="17">
        <v>5.2105211518487501E-2</v>
      </c>
      <c r="AH647" s="17">
        <v>7.5118710268993805E-2</v>
      </c>
      <c r="AI647" s="17"/>
      <c r="AJ647" s="17">
        <v>7.2516820276871202E-2</v>
      </c>
      <c r="AK647" s="17">
        <v>4.6697148381753303E-2</v>
      </c>
      <c r="AL647" s="17">
        <v>6.3601955415028499E-2</v>
      </c>
      <c r="AM647" s="17">
        <v>8.4697817953316101E-2</v>
      </c>
      <c r="AN647" s="17">
        <v>8.3670979027845399E-2</v>
      </c>
      <c r="AO647" s="17"/>
      <c r="AP647" s="17">
        <v>6.3291712960049207E-2</v>
      </c>
      <c r="AQ647" s="17">
        <v>5.0791651969239397E-2</v>
      </c>
      <c r="AR647" s="17">
        <v>5.5862828524413599E-2</v>
      </c>
      <c r="AS647" s="17"/>
      <c r="AT647" s="17">
        <v>7.1568107517810203E-2</v>
      </c>
      <c r="AU647" s="17">
        <v>7.5863753738826298E-2</v>
      </c>
      <c r="AV647" s="17">
        <v>6.9189909997691701E-2</v>
      </c>
      <c r="AW647" s="17">
        <v>2.73173319403495E-2</v>
      </c>
      <c r="AX647" s="17">
        <v>2.8527148270888099E-2</v>
      </c>
      <c r="AY647" s="17"/>
      <c r="AZ647" s="17">
        <v>0.11000980979686301</v>
      </c>
      <c r="BA647" s="17">
        <v>0.108821018039198</v>
      </c>
      <c r="BB647" s="17">
        <v>5.1620272031474602E-2</v>
      </c>
      <c r="BC647" s="17">
        <v>9.0071601846102994E-2</v>
      </c>
      <c r="BD647" s="17">
        <v>8.8471716596755401E-2</v>
      </c>
      <c r="BE647" s="17">
        <v>5.7002099498179797E-2</v>
      </c>
      <c r="BF647" s="17">
        <v>4.0629176125309897E-2</v>
      </c>
      <c r="BG647" s="17">
        <v>5.29490485737691E-2</v>
      </c>
      <c r="BH647" s="17">
        <v>5.7869099912900401E-2</v>
      </c>
      <c r="BI647" s="17">
        <v>7.0618390219270494E-2</v>
      </c>
      <c r="BJ647" s="17">
        <v>5.9863440916440497E-2</v>
      </c>
      <c r="BK647" s="17">
        <v>7.8551517174396901E-2</v>
      </c>
      <c r="BL647" s="17">
        <v>6.7736024077219695E-2</v>
      </c>
      <c r="BM647" s="17">
        <v>6.5872752957735897E-2</v>
      </c>
      <c r="BN647" s="17">
        <v>0</v>
      </c>
      <c r="BO647" s="17">
        <v>3.69533012774391E-2</v>
      </c>
      <c r="BP647" s="17"/>
      <c r="BQ647" s="17">
        <v>3.7048259590974797E-2</v>
      </c>
      <c r="BR647" s="17">
        <v>7.8073978681370004E-2</v>
      </c>
    </row>
    <row r="648" spans="2:70" x14ac:dyDescent="0.35">
      <c r="B648" t="s">
        <v>129</v>
      </c>
      <c r="C648" s="17">
        <v>4.5492950664502603E-3</v>
      </c>
      <c r="D648" s="17">
        <v>4.3636642941450301E-3</v>
      </c>
      <c r="E648" s="17">
        <v>4.7596730947624304E-3</v>
      </c>
      <c r="F648" s="17"/>
      <c r="G648" s="17">
        <v>5.2566443315973498E-3</v>
      </c>
      <c r="H648" s="17">
        <v>5.7572271178286099E-3</v>
      </c>
      <c r="I648" s="17">
        <v>1.2686500772678001E-3</v>
      </c>
      <c r="J648" s="17">
        <v>4.0390254502238902E-3</v>
      </c>
      <c r="K648" s="17">
        <v>5.2695453886763997E-3</v>
      </c>
      <c r="L648" s="17">
        <v>5.7108223722249904E-3</v>
      </c>
      <c r="M648" s="17"/>
      <c r="N648" s="17">
        <v>4.0294068446409398E-3</v>
      </c>
      <c r="O648" s="17">
        <v>2.8504993707160302E-3</v>
      </c>
      <c r="P648" s="17">
        <v>2.4527119514082801E-3</v>
      </c>
      <c r="Q648" s="17">
        <v>8.7799570509729807E-3</v>
      </c>
      <c r="R648" s="17"/>
      <c r="S648" s="17">
        <v>2.1128765160595602E-3</v>
      </c>
      <c r="T648" s="17">
        <v>9.1275879974748401E-3</v>
      </c>
      <c r="U648" s="17">
        <v>5.78087157346047E-3</v>
      </c>
      <c r="V648" s="17">
        <v>0</v>
      </c>
      <c r="W648" s="17">
        <v>9.6043004103775406E-3</v>
      </c>
      <c r="X648" s="17">
        <v>7.6771373706007798E-3</v>
      </c>
      <c r="Y648" s="17">
        <v>6.8286941730027204E-3</v>
      </c>
      <c r="Z648" s="17">
        <v>0</v>
      </c>
      <c r="AA648" s="17">
        <v>4.1180952039077401E-3</v>
      </c>
      <c r="AB648" s="17">
        <v>0</v>
      </c>
      <c r="AC648" s="17">
        <v>4.8040518540375197E-3</v>
      </c>
      <c r="AD648" s="17">
        <v>0</v>
      </c>
      <c r="AE648" s="17"/>
      <c r="AF648" s="17">
        <v>6.7979508010433797E-3</v>
      </c>
      <c r="AG648" s="17">
        <v>2.8224544849512799E-3</v>
      </c>
      <c r="AH648" s="17">
        <v>5.3198265065199203E-3</v>
      </c>
      <c r="AI648" s="17"/>
      <c r="AJ648" s="17">
        <v>6.8256584987309698E-3</v>
      </c>
      <c r="AK648" s="17">
        <v>2.7161780529298199E-3</v>
      </c>
      <c r="AL648" s="17">
        <v>2.4721929361984302E-3</v>
      </c>
      <c r="AM648" s="17">
        <v>0</v>
      </c>
      <c r="AN648" s="17">
        <v>3.43973215421011E-3</v>
      </c>
      <c r="AO648" s="17"/>
      <c r="AP648" s="17">
        <v>7.7531025578760704E-3</v>
      </c>
      <c r="AQ648" s="17">
        <v>2.2948360585724002E-3</v>
      </c>
      <c r="AR648" s="17">
        <v>6.1092661627219604E-3</v>
      </c>
      <c r="AS648" s="17"/>
      <c r="AT648" s="17">
        <v>4.0202041786952898E-3</v>
      </c>
      <c r="AU648" s="17">
        <v>4.7094836271135403E-3</v>
      </c>
      <c r="AV648" s="17">
        <v>4.77884131353392E-3</v>
      </c>
      <c r="AW648" s="17">
        <v>2.5164242267164899E-3</v>
      </c>
      <c r="AX648" s="17">
        <v>2.8559342861021499E-2</v>
      </c>
      <c r="AY648" s="17"/>
      <c r="AZ648" s="17">
        <v>0</v>
      </c>
      <c r="BA648" s="17">
        <v>9.95683765839246E-3</v>
      </c>
      <c r="BB648" s="17">
        <v>0</v>
      </c>
      <c r="BC648" s="17">
        <v>3.3261986139972001E-3</v>
      </c>
      <c r="BD648" s="17">
        <v>4.2958202101891002E-3</v>
      </c>
      <c r="BE648" s="17">
        <v>4.4865276285362401E-3</v>
      </c>
      <c r="BF648" s="17">
        <v>2.27234831394558E-3</v>
      </c>
      <c r="BG648" s="17">
        <v>3.5285608598217399E-3</v>
      </c>
      <c r="BH648" s="17">
        <v>4.2514117818396998E-3</v>
      </c>
      <c r="BI648" s="17">
        <v>8.5964935141647908E-3</v>
      </c>
      <c r="BJ648" s="17">
        <v>3.1889588153264799E-3</v>
      </c>
      <c r="BK648" s="17">
        <v>0</v>
      </c>
      <c r="BL648" s="17">
        <v>6.3318425466308004E-3</v>
      </c>
      <c r="BM648" s="17">
        <v>0</v>
      </c>
      <c r="BN648" s="17">
        <v>0</v>
      </c>
      <c r="BO648" s="17">
        <v>0</v>
      </c>
      <c r="BP648" s="17"/>
      <c r="BQ648" s="17">
        <v>1.5269906480825401E-3</v>
      </c>
      <c r="BR648" s="17">
        <v>5.0063414098307103E-3</v>
      </c>
    </row>
    <row r="649" spans="2:70" x14ac:dyDescent="0.35">
      <c r="B649" t="s">
        <v>303</v>
      </c>
      <c r="C649" s="17">
        <v>0.57024999556906297</v>
      </c>
      <c r="D649" s="17">
        <v>0.53337130138315703</v>
      </c>
      <c r="E649" s="17">
        <v>0.60636487201872502</v>
      </c>
      <c r="F649" s="17"/>
      <c r="G649" s="17">
        <v>0.53237805716091902</v>
      </c>
      <c r="H649" s="17">
        <v>0.65628976515882098</v>
      </c>
      <c r="I649" s="17">
        <v>0.60674537743328905</v>
      </c>
      <c r="J649" s="17">
        <v>0.55250785918536005</v>
      </c>
      <c r="K649" s="17">
        <v>0.49045789356595099</v>
      </c>
      <c r="L649" s="17">
        <v>0.56363312996231496</v>
      </c>
      <c r="M649" s="17"/>
      <c r="N649" s="17">
        <v>0.54278754453037004</v>
      </c>
      <c r="O649" s="17">
        <v>0.55567287632350304</v>
      </c>
      <c r="P649" s="17">
        <v>0.608090067924834</v>
      </c>
      <c r="Q649" s="17">
        <v>0.58494345375170398</v>
      </c>
      <c r="R649" s="17"/>
      <c r="S649" s="17">
        <v>0.61304235952273201</v>
      </c>
      <c r="T649" s="17">
        <v>0.54878534445027005</v>
      </c>
      <c r="U649" s="17">
        <v>0.53598844184126804</v>
      </c>
      <c r="V649" s="17">
        <v>0.56232258090001797</v>
      </c>
      <c r="W649" s="17">
        <v>0.511990654478098</v>
      </c>
      <c r="X649" s="17">
        <v>0.631871406774135</v>
      </c>
      <c r="Y649" s="17">
        <v>0.57454542094754801</v>
      </c>
      <c r="Z649" s="17">
        <v>0.60570636406522604</v>
      </c>
      <c r="AA649" s="17">
        <v>0.54926479614907198</v>
      </c>
      <c r="AB649" s="17">
        <v>0.52689449234747998</v>
      </c>
      <c r="AC649" s="17">
        <v>0.61992835633854904</v>
      </c>
      <c r="AD649" s="17">
        <v>0.59533290078095702</v>
      </c>
      <c r="AE649" s="17"/>
      <c r="AF649" s="17">
        <v>0.56902665115630402</v>
      </c>
      <c r="AG649" s="17">
        <v>0.57364083745142003</v>
      </c>
      <c r="AH649" s="17">
        <v>0.57036514807567795</v>
      </c>
      <c r="AI649" s="17"/>
      <c r="AJ649" s="17">
        <v>0.56169033656273304</v>
      </c>
      <c r="AK649" s="17">
        <v>0.60751610702473302</v>
      </c>
      <c r="AL649" s="17">
        <v>0.50481896333100995</v>
      </c>
      <c r="AM649" s="17">
        <v>0.68785401508610899</v>
      </c>
      <c r="AN649" s="17">
        <v>0.53032049988554297</v>
      </c>
      <c r="AO649" s="17"/>
      <c r="AP649" s="17">
        <v>0.582513231414857</v>
      </c>
      <c r="AQ649" s="17">
        <v>0.60587214376968801</v>
      </c>
      <c r="AR649" s="17">
        <v>0.55100011355449197</v>
      </c>
      <c r="AS649" s="17"/>
      <c r="AT649" s="17">
        <v>0.56456495026588105</v>
      </c>
      <c r="AU649" s="17">
        <v>0.55251727315397403</v>
      </c>
      <c r="AV649" s="17">
        <v>0.55771623537211501</v>
      </c>
      <c r="AW649" s="17">
        <v>0.62072673554818503</v>
      </c>
      <c r="AX649" s="17">
        <v>0.63283253957834096</v>
      </c>
      <c r="AY649" s="17"/>
      <c r="AZ649" s="17">
        <v>0.55422220414635903</v>
      </c>
      <c r="BA649" s="17">
        <v>0.54787159430924603</v>
      </c>
      <c r="BB649" s="17">
        <v>0.59303771689066997</v>
      </c>
      <c r="BC649" s="17">
        <v>0.56672921319117597</v>
      </c>
      <c r="BD649" s="17">
        <v>0.59639296091417304</v>
      </c>
      <c r="BE649" s="17">
        <v>0.56235781320273204</v>
      </c>
      <c r="BF649" s="17">
        <v>0.61135382892316903</v>
      </c>
      <c r="BG649" s="17">
        <v>0.60510096718711204</v>
      </c>
      <c r="BH649" s="17">
        <v>0.55107812713187299</v>
      </c>
      <c r="BI649" s="17">
        <v>0.53780850734180796</v>
      </c>
      <c r="BJ649" s="17">
        <v>0.57881611936056299</v>
      </c>
      <c r="BK649" s="17">
        <v>0.57652459197283801</v>
      </c>
      <c r="BL649" s="17">
        <v>0.58224746437224495</v>
      </c>
      <c r="BM649" s="17">
        <v>0.47347563179336899</v>
      </c>
      <c r="BN649" s="17">
        <v>0.54250639390233302</v>
      </c>
      <c r="BO649" s="17">
        <v>0.61528506205158295</v>
      </c>
      <c r="BP649" s="17"/>
      <c r="BQ649" s="17">
        <v>0.652737283695077</v>
      </c>
      <c r="BR649" s="17">
        <v>0.53594777509420799</v>
      </c>
    </row>
    <row r="650" spans="2:70" x14ac:dyDescent="0.35">
      <c r="B650" t="s">
        <v>304</v>
      </c>
      <c r="C650" s="17">
        <v>0.17970572186657</v>
      </c>
      <c r="D650" s="17">
        <v>0.192048689012702</v>
      </c>
      <c r="E650" s="17">
        <v>0.16754219849502699</v>
      </c>
      <c r="F650" s="17"/>
      <c r="G650" s="17">
        <v>0.21365789545163999</v>
      </c>
      <c r="H650" s="17">
        <v>0.14300053970041901</v>
      </c>
      <c r="I650" s="17">
        <v>0.15457358957871001</v>
      </c>
      <c r="J650" s="17">
        <v>0.1888237209801</v>
      </c>
      <c r="K650" s="17">
        <v>0.228575440118677</v>
      </c>
      <c r="L650" s="17">
        <v>0.16729221674632599</v>
      </c>
      <c r="M650" s="17"/>
      <c r="N650" s="17">
        <v>0.183722534740516</v>
      </c>
      <c r="O650" s="17">
        <v>0.19264475390830199</v>
      </c>
      <c r="P650" s="17">
        <v>0.14215122900166799</v>
      </c>
      <c r="Q650" s="17">
        <v>0.195358953122589</v>
      </c>
      <c r="R650" s="17"/>
      <c r="S650" s="17">
        <v>0.15504564955006001</v>
      </c>
      <c r="T650" s="17">
        <v>0.193946848181348</v>
      </c>
      <c r="U650" s="17">
        <v>0.19424485460386301</v>
      </c>
      <c r="V650" s="17">
        <v>0.178097849741579</v>
      </c>
      <c r="W650" s="17">
        <v>0.175366107663632</v>
      </c>
      <c r="X650" s="17">
        <v>0.151688221786732</v>
      </c>
      <c r="Y650" s="17">
        <v>0.195504756440912</v>
      </c>
      <c r="Z650" s="17">
        <v>0.19796497056387799</v>
      </c>
      <c r="AA650" s="17">
        <v>0.16349054982343</v>
      </c>
      <c r="AB650" s="17">
        <v>0.20291959833989401</v>
      </c>
      <c r="AC650" s="17">
        <v>0.20137014226885599</v>
      </c>
      <c r="AD650" s="17">
        <v>0.180498117257197</v>
      </c>
      <c r="AE650" s="17"/>
      <c r="AF650" s="17">
        <v>0.18097192155455</v>
      </c>
      <c r="AG650" s="17">
        <v>0.17502429205317199</v>
      </c>
      <c r="AH650" s="17">
        <v>0.179779192298712</v>
      </c>
      <c r="AI650" s="17"/>
      <c r="AJ650" s="17">
        <v>0.18429810512443001</v>
      </c>
      <c r="AK650" s="17">
        <v>0.16006388159809001</v>
      </c>
      <c r="AL650" s="17">
        <v>0.208309592274456</v>
      </c>
      <c r="AM650" s="17">
        <v>0.163365674878612</v>
      </c>
      <c r="AN650" s="17">
        <v>0.21309926319369599</v>
      </c>
      <c r="AO650" s="17"/>
      <c r="AP650" s="17">
        <v>0.17608691069138599</v>
      </c>
      <c r="AQ650" s="17">
        <v>0.16045896197958801</v>
      </c>
      <c r="AR650" s="17">
        <v>0.19778756335093101</v>
      </c>
      <c r="AS650" s="17"/>
      <c r="AT650" s="17">
        <v>0.18665494304237201</v>
      </c>
      <c r="AU650" s="17">
        <v>0.186667869360262</v>
      </c>
      <c r="AV650" s="17">
        <v>0.19748819269613499</v>
      </c>
      <c r="AW650" s="17">
        <v>0.13227585714345999</v>
      </c>
      <c r="AX650" s="17">
        <v>0.13084299349703801</v>
      </c>
      <c r="AY650" s="17"/>
      <c r="AZ650" s="17">
        <v>0.276890644637387</v>
      </c>
      <c r="BA650" s="17">
        <v>0.21070492199136601</v>
      </c>
      <c r="BB650" s="17">
        <v>0.17131942130125699</v>
      </c>
      <c r="BC650" s="17">
        <v>0.19315546735335801</v>
      </c>
      <c r="BD650" s="17">
        <v>0.19033161260366799</v>
      </c>
      <c r="BE650" s="17">
        <v>0.17317947486395799</v>
      </c>
      <c r="BF650" s="17">
        <v>0.16364203440362801</v>
      </c>
      <c r="BG650" s="17">
        <v>0.15730936809377499</v>
      </c>
      <c r="BH650" s="17">
        <v>0.19704896995698601</v>
      </c>
      <c r="BI650" s="17">
        <v>0.201578567215906</v>
      </c>
      <c r="BJ650" s="17">
        <v>0.16862376494033701</v>
      </c>
      <c r="BK650" s="17">
        <v>0.17046645662059401</v>
      </c>
      <c r="BL650" s="17">
        <v>0.19337360697978101</v>
      </c>
      <c r="BM650" s="17">
        <v>0.20635846660163901</v>
      </c>
      <c r="BN650" s="17">
        <v>0.20187378175055201</v>
      </c>
      <c r="BO650" s="17">
        <v>0.113219869656494</v>
      </c>
      <c r="BP650" s="17"/>
      <c r="BQ650" s="17">
        <v>0.12904802809524099</v>
      </c>
      <c r="BR650" s="17">
        <v>0.203404542664581</v>
      </c>
    </row>
    <row r="651" spans="2:70" x14ac:dyDescent="0.35">
      <c r="B651" t="s">
        <v>143</v>
      </c>
      <c r="C651" s="17">
        <v>0.39054427370249301</v>
      </c>
      <c r="D651" s="17">
        <v>0.34132261237045403</v>
      </c>
      <c r="E651" s="17">
        <v>0.43882267352369903</v>
      </c>
      <c r="F651" s="17"/>
      <c r="G651" s="17">
        <v>0.31872016170927903</v>
      </c>
      <c r="H651" s="17">
        <v>0.51328922545840205</v>
      </c>
      <c r="I651" s="17">
        <v>0.45217178785457901</v>
      </c>
      <c r="J651" s="17">
        <v>0.36368413820526002</v>
      </c>
      <c r="K651" s="17">
        <v>0.26188245344727301</v>
      </c>
      <c r="L651" s="17">
        <v>0.39634091321599002</v>
      </c>
      <c r="M651" s="17"/>
      <c r="N651" s="17">
        <v>0.35906500978985301</v>
      </c>
      <c r="O651" s="17">
        <v>0.36302812241520099</v>
      </c>
      <c r="P651" s="17">
        <v>0.46593883892316601</v>
      </c>
      <c r="Q651" s="17">
        <v>0.38958450062911598</v>
      </c>
      <c r="R651" s="17"/>
      <c r="S651" s="17">
        <v>0.457996709972672</v>
      </c>
      <c r="T651" s="17">
        <v>0.354838496268922</v>
      </c>
      <c r="U651" s="17">
        <v>0.341743587237405</v>
      </c>
      <c r="V651" s="17">
        <v>0.38422473115843903</v>
      </c>
      <c r="W651" s="17">
        <v>0.33662454681446602</v>
      </c>
      <c r="X651" s="17">
        <v>0.48018318498740298</v>
      </c>
      <c r="Y651" s="17">
        <v>0.37904066450663598</v>
      </c>
      <c r="Z651" s="17">
        <v>0.40774139350134903</v>
      </c>
      <c r="AA651" s="17">
        <v>0.385774246325642</v>
      </c>
      <c r="AB651" s="17">
        <v>0.323974894007586</v>
      </c>
      <c r="AC651" s="17">
        <v>0.41855821406969301</v>
      </c>
      <c r="AD651" s="17">
        <v>0.41483478352376002</v>
      </c>
      <c r="AE651" s="17"/>
      <c r="AF651" s="17">
        <v>0.38805472960175502</v>
      </c>
      <c r="AG651" s="17">
        <v>0.39861654539824698</v>
      </c>
      <c r="AH651" s="17">
        <v>0.39058595577696498</v>
      </c>
      <c r="AI651" s="17"/>
      <c r="AJ651" s="17">
        <v>0.37739223143830303</v>
      </c>
      <c r="AK651" s="17">
        <v>0.44745222542664398</v>
      </c>
      <c r="AL651" s="17">
        <v>0.29650937105655401</v>
      </c>
      <c r="AM651" s="17">
        <v>0.52448834020749702</v>
      </c>
      <c r="AN651" s="17">
        <v>0.31722123669184699</v>
      </c>
      <c r="AO651" s="17"/>
      <c r="AP651" s="17">
        <v>0.40642632072347101</v>
      </c>
      <c r="AQ651" s="17">
        <v>0.44541318179009998</v>
      </c>
      <c r="AR651" s="17">
        <v>0.35321255020356002</v>
      </c>
      <c r="AS651" s="17"/>
      <c r="AT651" s="17">
        <v>0.37791000722350998</v>
      </c>
      <c r="AU651" s="17">
        <v>0.365849403793713</v>
      </c>
      <c r="AV651" s="17">
        <v>0.36022804267598002</v>
      </c>
      <c r="AW651" s="17">
        <v>0.48845087840472501</v>
      </c>
      <c r="AX651" s="17">
        <v>0.50198954608130297</v>
      </c>
      <c r="AY651" s="17"/>
      <c r="AZ651" s="17">
        <v>0.27733155950897298</v>
      </c>
      <c r="BA651" s="17">
        <v>0.33716667231788</v>
      </c>
      <c r="BB651" s="17">
        <v>0.42171829558941298</v>
      </c>
      <c r="BC651" s="17">
        <v>0.37357374583781799</v>
      </c>
      <c r="BD651" s="17">
        <v>0.406061348310504</v>
      </c>
      <c r="BE651" s="17">
        <v>0.38917833833877402</v>
      </c>
      <c r="BF651" s="17">
        <v>0.44771179451954102</v>
      </c>
      <c r="BG651" s="17">
        <v>0.44779159909333699</v>
      </c>
      <c r="BH651" s="17">
        <v>0.35402915717488698</v>
      </c>
      <c r="BI651" s="17">
        <v>0.33622994012590202</v>
      </c>
      <c r="BJ651" s="17">
        <v>0.410192354420226</v>
      </c>
      <c r="BK651" s="17">
        <v>0.406058135352244</v>
      </c>
      <c r="BL651" s="17">
        <v>0.388873857392464</v>
      </c>
      <c r="BM651" s="17">
        <v>0.26711716519172901</v>
      </c>
      <c r="BN651" s="17">
        <v>0.34063261215177998</v>
      </c>
      <c r="BO651" s="17">
        <v>0.50206519239508896</v>
      </c>
      <c r="BP651" s="17"/>
      <c r="BQ651" s="17">
        <v>0.52368925559983603</v>
      </c>
      <c r="BR651" s="17">
        <v>0.33254323242962702</v>
      </c>
    </row>
    <row r="652" spans="2:70" x14ac:dyDescent="0.35">
      <c r="C652" s="17"/>
      <c r="D652" s="17"/>
      <c r="E652" s="17"/>
      <c r="F652" s="17"/>
      <c r="G652" s="17"/>
      <c r="H652" s="17"/>
      <c r="I652" s="17"/>
      <c r="J652" s="17"/>
      <c r="K652" s="17"/>
      <c r="L652" s="17"/>
      <c r="M652" s="17"/>
      <c r="N652" s="17"/>
      <c r="O652" s="17"/>
      <c r="P652" s="17"/>
      <c r="Q652" s="17"/>
      <c r="R652" s="17"/>
      <c r="S652" s="17"/>
      <c r="T652" s="17"/>
      <c r="U652" s="17"/>
      <c r="V652" s="17"/>
      <c r="W652" s="17"/>
      <c r="X652" s="17"/>
      <c r="Y652" s="17"/>
      <c r="Z652" s="17"/>
      <c r="AA652" s="17"/>
      <c r="AB652" s="17"/>
      <c r="AC652" s="17"/>
      <c r="AD652" s="17"/>
      <c r="AE652" s="17"/>
      <c r="AF652" s="17"/>
      <c r="AG652" s="17"/>
      <c r="AH652" s="17"/>
      <c r="AI652" s="17"/>
      <c r="AJ652" s="17"/>
      <c r="AK652" s="17"/>
      <c r="AL652" s="17"/>
      <c r="AM652" s="17"/>
      <c r="AN652" s="17"/>
      <c r="AO652" s="17"/>
      <c r="AP652" s="17"/>
      <c r="AQ652" s="17"/>
      <c r="AR652" s="17"/>
      <c r="AS652" s="17"/>
      <c r="AT652" s="17"/>
      <c r="AU652" s="17"/>
      <c r="AV652" s="17"/>
      <c r="AW652" s="17"/>
      <c r="AX652" s="17"/>
      <c r="AY652" s="17"/>
      <c r="AZ652" s="17"/>
      <c r="BA652" s="17"/>
      <c r="BB652" s="17"/>
      <c r="BC652" s="17"/>
      <c r="BD652" s="17"/>
      <c r="BE652" s="17"/>
      <c r="BF652" s="17"/>
      <c r="BG652" s="17"/>
      <c r="BH652" s="17"/>
      <c r="BI652" s="17"/>
      <c r="BJ652" s="17"/>
      <c r="BK652" s="17"/>
      <c r="BL652" s="17"/>
      <c r="BM652" s="17"/>
      <c r="BN652" s="17"/>
      <c r="BO652" s="17"/>
      <c r="BP652" s="17"/>
      <c r="BQ652" s="17"/>
      <c r="BR652" s="17"/>
    </row>
    <row r="653" spans="2:70" x14ac:dyDescent="0.35">
      <c r="B653" s="6" t="s">
        <v>328</v>
      </c>
      <c r="C653" s="17"/>
      <c r="D653" s="17"/>
      <c r="E653" s="17"/>
      <c r="F653" s="17"/>
      <c r="G653" s="17"/>
      <c r="H653" s="17"/>
      <c r="I653" s="17"/>
      <c r="J653" s="17"/>
      <c r="K653" s="17"/>
      <c r="L653" s="17"/>
      <c r="M653" s="17"/>
      <c r="N653" s="17"/>
      <c r="O653" s="17"/>
      <c r="P653" s="17"/>
      <c r="Q653" s="17"/>
      <c r="R653" s="17"/>
      <c r="S653" s="17"/>
      <c r="T653" s="17"/>
      <c r="U653" s="17"/>
      <c r="V653" s="17"/>
      <c r="W653" s="17"/>
      <c r="X653" s="17"/>
      <c r="Y653" s="17"/>
      <c r="Z653" s="17"/>
      <c r="AA653" s="17"/>
      <c r="AB653" s="17"/>
      <c r="AC653" s="17"/>
      <c r="AD653" s="17"/>
      <c r="AE653" s="17"/>
      <c r="AF653" s="17"/>
      <c r="AG653" s="17"/>
      <c r="AH653" s="17"/>
      <c r="AI653" s="17"/>
      <c r="AJ653" s="17"/>
      <c r="AK653" s="17"/>
      <c r="AL653" s="17"/>
      <c r="AM653" s="17"/>
      <c r="AN653" s="17"/>
      <c r="AO653" s="17"/>
      <c r="AP653" s="17"/>
      <c r="AQ653" s="17"/>
      <c r="AR653" s="17"/>
      <c r="AS653" s="17"/>
      <c r="AT653" s="17"/>
      <c r="AU653" s="17"/>
      <c r="AV653" s="17"/>
      <c r="AW653" s="17"/>
      <c r="AX653" s="17"/>
      <c r="AY653" s="17"/>
      <c r="AZ653" s="17"/>
      <c r="BA653" s="17"/>
      <c r="BB653" s="17"/>
      <c r="BC653" s="17"/>
      <c r="BD653" s="17"/>
      <c r="BE653" s="17"/>
      <c r="BF653" s="17"/>
      <c r="BG653" s="17"/>
      <c r="BH653" s="17"/>
      <c r="BI653" s="17"/>
      <c r="BJ653" s="17"/>
      <c r="BK653" s="17"/>
      <c r="BL653" s="17"/>
      <c r="BM653" s="17"/>
      <c r="BN653" s="17"/>
      <c r="BO653" s="17"/>
      <c r="BP653" s="17"/>
      <c r="BQ653" s="17"/>
      <c r="BR653" s="17"/>
    </row>
    <row r="654" spans="2:70" x14ac:dyDescent="0.35">
      <c r="B654" s="24" t="s">
        <v>97</v>
      </c>
      <c r="C654" s="17"/>
      <c r="D654" s="17"/>
      <c r="E654" s="17"/>
      <c r="F654" s="17"/>
      <c r="G654" s="17"/>
      <c r="H654" s="17"/>
      <c r="I654" s="17"/>
      <c r="J654" s="17"/>
      <c r="K654" s="17"/>
      <c r="L654" s="17"/>
      <c r="M654" s="17"/>
      <c r="N654" s="17"/>
      <c r="O654" s="17"/>
      <c r="P654" s="17"/>
      <c r="Q654" s="17"/>
      <c r="R654" s="17"/>
      <c r="S654" s="17"/>
      <c r="T654" s="17"/>
      <c r="U654" s="17"/>
      <c r="V654" s="17"/>
      <c r="W654" s="17"/>
      <c r="X654" s="17"/>
      <c r="Y654" s="17"/>
      <c r="Z654" s="17"/>
      <c r="AA654" s="17"/>
      <c r="AB654" s="17"/>
      <c r="AC654" s="17"/>
      <c r="AD654" s="17"/>
      <c r="AE654" s="17"/>
      <c r="AF654" s="17"/>
      <c r="AG654" s="17"/>
      <c r="AH654" s="17"/>
      <c r="AI654" s="17"/>
      <c r="AJ654" s="17"/>
      <c r="AK654" s="17"/>
      <c r="AL654" s="17"/>
      <c r="AM654" s="17"/>
      <c r="AN654" s="17"/>
      <c r="AO654" s="17"/>
      <c r="AP654" s="17"/>
      <c r="AQ654" s="17"/>
      <c r="AR654" s="17"/>
      <c r="AS654" s="17"/>
      <c r="AT654" s="17"/>
      <c r="AU654" s="17"/>
      <c r="AV654" s="17"/>
      <c r="AW654" s="17"/>
      <c r="AX654" s="17"/>
      <c r="AY654" s="17"/>
      <c r="AZ654" s="17"/>
      <c r="BA654" s="17"/>
      <c r="BB654" s="17"/>
      <c r="BC654" s="17"/>
      <c r="BD654" s="17"/>
      <c r="BE654" s="17"/>
      <c r="BF654" s="17"/>
      <c r="BG654" s="17"/>
      <c r="BH654" s="17"/>
      <c r="BI654" s="17"/>
      <c r="BJ654" s="17"/>
      <c r="BK654" s="17"/>
      <c r="BL654" s="17"/>
      <c r="BM654" s="17"/>
      <c r="BN654" s="17"/>
      <c r="BO654" s="17"/>
      <c r="BP654" s="17"/>
      <c r="BQ654" s="17"/>
      <c r="BR654" s="17"/>
    </row>
    <row r="655" spans="2:70" x14ac:dyDescent="0.35">
      <c r="B655" t="s">
        <v>298</v>
      </c>
      <c r="C655" s="17">
        <v>0.39370743347154402</v>
      </c>
      <c r="D655" s="17">
        <v>0.35323890687721698</v>
      </c>
      <c r="E655" s="17">
        <v>0.43339651634383197</v>
      </c>
      <c r="F655" s="17"/>
      <c r="G655" s="17">
        <v>0.31598906231665802</v>
      </c>
      <c r="H655" s="17">
        <v>0.36058948066977797</v>
      </c>
      <c r="I655" s="17">
        <v>0.41180847461319298</v>
      </c>
      <c r="J655" s="17">
        <v>0.43560099853638501</v>
      </c>
      <c r="K655" s="17">
        <v>0.399483020689961</v>
      </c>
      <c r="L655" s="17">
        <v>0.419467399176564</v>
      </c>
      <c r="M655" s="17"/>
      <c r="N655" s="17">
        <v>0.42507282231148502</v>
      </c>
      <c r="O655" s="17">
        <v>0.39455846118215498</v>
      </c>
      <c r="P655" s="17">
        <v>0.394616591892542</v>
      </c>
      <c r="Q655" s="17">
        <v>0.35639909949710702</v>
      </c>
      <c r="R655" s="17"/>
      <c r="S655" s="17">
        <v>0.37103341667154899</v>
      </c>
      <c r="T655" s="17">
        <v>0.43671510987329099</v>
      </c>
      <c r="U655" s="17">
        <v>0.46623112825395702</v>
      </c>
      <c r="V655" s="17">
        <v>0.37850258966205003</v>
      </c>
      <c r="W655" s="17">
        <v>0.356161317405016</v>
      </c>
      <c r="X655" s="17">
        <v>0.31822348295368302</v>
      </c>
      <c r="Y655" s="17">
        <v>0.42200734694401099</v>
      </c>
      <c r="Z655" s="17">
        <v>0.35010297771075799</v>
      </c>
      <c r="AA655" s="17">
        <v>0.37946113861699099</v>
      </c>
      <c r="AB655" s="17">
        <v>0.340188484001055</v>
      </c>
      <c r="AC655" s="17">
        <v>0.48019585042010499</v>
      </c>
      <c r="AD655" s="17">
        <v>0.53048241068006197</v>
      </c>
      <c r="AE655" s="17"/>
      <c r="AF655" s="17">
        <v>0.38812934950905897</v>
      </c>
      <c r="AG655" s="17">
        <v>0.41716260827062202</v>
      </c>
      <c r="AH655" s="17">
        <v>0.34973690213397102</v>
      </c>
      <c r="AI655" s="17"/>
      <c r="AJ655" s="17">
        <v>0.38162801762229998</v>
      </c>
      <c r="AK655" s="17">
        <v>0.38370554236515902</v>
      </c>
      <c r="AL655" s="17">
        <v>0.48270233659914002</v>
      </c>
      <c r="AM655" s="17">
        <v>0.38299188280698199</v>
      </c>
      <c r="AN655" s="17">
        <v>0.36249274270903997</v>
      </c>
      <c r="AO655" s="17"/>
      <c r="AP655" s="17">
        <v>0.37589505625467201</v>
      </c>
      <c r="AQ655" s="17">
        <v>0.38183550659007798</v>
      </c>
      <c r="AR655" s="17">
        <v>0.47300399999791198</v>
      </c>
      <c r="AS655" s="17"/>
      <c r="AT655" s="17">
        <v>0.360343275319153</v>
      </c>
      <c r="AU655" s="17">
        <v>0.36074661392179802</v>
      </c>
      <c r="AV655" s="17">
        <v>0.42080130624206902</v>
      </c>
      <c r="AW655" s="17">
        <v>0.38263026571654102</v>
      </c>
      <c r="AX655" s="17">
        <v>0.516108775209415</v>
      </c>
      <c r="AY655" s="17"/>
      <c r="AZ655" s="17">
        <v>0.36367470789458101</v>
      </c>
      <c r="BA655" s="17">
        <v>0.34367949143964999</v>
      </c>
      <c r="BB655" s="17">
        <v>0.37594660957628001</v>
      </c>
      <c r="BC655" s="17">
        <v>0.37303424054597101</v>
      </c>
      <c r="BD655" s="17">
        <v>0.40457325710834002</v>
      </c>
      <c r="BE655" s="17">
        <v>0.379236201361007</v>
      </c>
      <c r="BF655" s="17">
        <v>0.40734025186565898</v>
      </c>
      <c r="BG655" s="17">
        <v>0.41138203943519303</v>
      </c>
      <c r="BH655" s="17">
        <v>0.41803487025332597</v>
      </c>
      <c r="BI655" s="17">
        <v>0.38414482800795102</v>
      </c>
      <c r="BJ655" s="17">
        <v>0.44192929516978502</v>
      </c>
      <c r="BK655" s="17">
        <v>0.44287037760599302</v>
      </c>
      <c r="BL655" s="17">
        <v>0.40545825346152498</v>
      </c>
      <c r="BM655" s="17">
        <v>0.32652918314178198</v>
      </c>
      <c r="BN655" s="17">
        <v>0.37750116756751101</v>
      </c>
      <c r="BO655" s="17">
        <v>0.39044061162666099</v>
      </c>
      <c r="BP655" s="17"/>
      <c r="BQ655" s="17">
        <v>0.47232147954701797</v>
      </c>
      <c r="BR655" s="17">
        <v>0.36303213438106102</v>
      </c>
    </row>
    <row r="656" spans="2:70" x14ac:dyDescent="0.35">
      <c r="B656" t="s">
        <v>299</v>
      </c>
      <c r="C656" s="17">
        <v>0.407482389660141</v>
      </c>
      <c r="D656" s="17">
        <v>0.42389044792248198</v>
      </c>
      <c r="E656" s="17">
        <v>0.39085051790118602</v>
      </c>
      <c r="F656" s="17"/>
      <c r="G656" s="17">
        <v>0.38879335136267301</v>
      </c>
      <c r="H656" s="17">
        <v>0.43606571599269101</v>
      </c>
      <c r="I656" s="17">
        <v>0.42233903954635199</v>
      </c>
      <c r="J656" s="17">
        <v>0.38163666934229501</v>
      </c>
      <c r="K656" s="17">
        <v>0.41532218344732102</v>
      </c>
      <c r="L656" s="17">
        <v>0.40041821030774299</v>
      </c>
      <c r="M656" s="17"/>
      <c r="N656" s="17">
        <v>0.41796387139408703</v>
      </c>
      <c r="O656" s="17">
        <v>0.41055434471471403</v>
      </c>
      <c r="P656" s="17">
        <v>0.39268739498451299</v>
      </c>
      <c r="Q656" s="17">
        <v>0.40848970911896698</v>
      </c>
      <c r="R656" s="17"/>
      <c r="S656" s="17">
        <v>0.40840865974771701</v>
      </c>
      <c r="T656" s="17">
        <v>0.39213264327395497</v>
      </c>
      <c r="U656" s="17">
        <v>0.40191648901431798</v>
      </c>
      <c r="V656" s="17">
        <v>0.42923411902622799</v>
      </c>
      <c r="W656" s="17">
        <v>0.41823011740385901</v>
      </c>
      <c r="X656" s="17">
        <v>0.42671010051229202</v>
      </c>
      <c r="Y656" s="17">
        <v>0.39999298817037998</v>
      </c>
      <c r="Z656" s="17">
        <v>0.45327928762703601</v>
      </c>
      <c r="AA656" s="17">
        <v>0.41966564139059198</v>
      </c>
      <c r="AB656" s="17">
        <v>0.41183723720495702</v>
      </c>
      <c r="AC656" s="17">
        <v>0.37100198671078699</v>
      </c>
      <c r="AD656" s="17">
        <v>0.29855997311531801</v>
      </c>
      <c r="AE656" s="17"/>
      <c r="AF656" s="17">
        <v>0.40373758934956699</v>
      </c>
      <c r="AG656" s="17">
        <v>0.42373569590320498</v>
      </c>
      <c r="AH656" s="17">
        <v>0.40125958293304997</v>
      </c>
      <c r="AI656" s="17"/>
      <c r="AJ656" s="17">
        <v>0.42570963992011501</v>
      </c>
      <c r="AK656" s="17">
        <v>0.43268908928675598</v>
      </c>
      <c r="AL656" s="17">
        <v>0.339863346561118</v>
      </c>
      <c r="AM656" s="17">
        <v>0.414773849171789</v>
      </c>
      <c r="AN656" s="17">
        <v>0.39605530151308599</v>
      </c>
      <c r="AO656" s="17"/>
      <c r="AP656" s="17">
        <v>0.41519051568393001</v>
      </c>
      <c r="AQ656" s="17">
        <v>0.43198791699906303</v>
      </c>
      <c r="AR656" s="17">
        <v>0.35518500195497099</v>
      </c>
      <c r="AS656" s="17"/>
      <c r="AT656" s="17">
        <v>0.40761114325591402</v>
      </c>
      <c r="AU656" s="17">
        <v>0.42848256006667301</v>
      </c>
      <c r="AV656" s="17">
        <v>0.40912974522107998</v>
      </c>
      <c r="AW656" s="17">
        <v>0.45827376859373298</v>
      </c>
      <c r="AX656" s="17">
        <v>0.26571403570226598</v>
      </c>
      <c r="AY656" s="17"/>
      <c r="AZ656" s="17">
        <v>0.37285284625655302</v>
      </c>
      <c r="BA656" s="17">
        <v>0.38365338642909103</v>
      </c>
      <c r="BB656" s="17">
        <v>0.42065227818082301</v>
      </c>
      <c r="BC656" s="17">
        <v>0.43713581576479599</v>
      </c>
      <c r="BD656" s="17">
        <v>0.39346627503224302</v>
      </c>
      <c r="BE656" s="17">
        <v>0.38378415505510499</v>
      </c>
      <c r="BF656" s="17">
        <v>0.38987877275815502</v>
      </c>
      <c r="BG656" s="17">
        <v>0.41259223777056198</v>
      </c>
      <c r="BH656" s="17">
        <v>0.401014992378946</v>
      </c>
      <c r="BI656" s="17">
        <v>0.44778066754879398</v>
      </c>
      <c r="BJ656" s="17">
        <v>0.39030057013058</v>
      </c>
      <c r="BK656" s="17">
        <v>0.37571248164854298</v>
      </c>
      <c r="BL656" s="17">
        <v>0.46160891330792497</v>
      </c>
      <c r="BM656" s="17">
        <v>0.444382077295643</v>
      </c>
      <c r="BN656" s="17">
        <v>0.43328098556649303</v>
      </c>
      <c r="BO656" s="17">
        <v>0.40591806251628398</v>
      </c>
      <c r="BP656" s="17"/>
      <c r="BQ656" s="17">
        <v>0.39848965954773202</v>
      </c>
      <c r="BR656" s="17">
        <v>0.40942157976248</v>
      </c>
    </row>
    <row r="657" spans="2:70" x14ac:dyDescent="0.35">
      <c r="B657" t="s">
        <v>300</v>
      </c>
      <c r="C657" s="17">
        <v>0.12323291089484301</v>
      </c>
      <c r="D657" s="17">
        <v>0.141785227084432</v>
      </c>
      <c r="E657" s="17">
        <v>0.105919944042295</v>
      </c>
      <c r="F657" s="17"/>
      <c r="G657" s="17">
        <v>0.169784227021715</v>
      </c>
      <c r="H657" s="17">
        <v>0.12393727977668299</v>
      </c>
      <c r="I657" s="17">
        <v>0.11260282299513399</v>
      </c>
      <c r="J657" s="17">
        <v>0.103734397731599</v>
      </c>
      <c r="K657" s="17">
        <v>0.122549168603742</v>
      </c>
      <c r="L657" s="17">
        <v>0.11675713593972201</v>
      </c>
      <c r="M657" s="17"/>
      <c r="N657" s="17">
        <v>9.7137502609960402E-2</v>
      </c>
      <c r="O657" s="17">
        <v>0.12575531005301499</v>
      </c>
      <c r="P657" s="17">
        <v>0.12648108434986299</v>
      </c>
      <c r="Q657" s="17">
        <v>0.14420423312596201</v>
      </c>
      <c r="R657" s="17"/>
      <c r="S657" s="17">
        <v>0.14014225411825099</v>
      </c>
      <c r="T657" s="17">
        <v>9.4835153576551603E-2</v>
      </c>
      <c r="U657" s="17">
        <v>0.10434406209375501</v>
      </c>
      <c r="V657" s="17">
        <v>0.12972910544878</v>
      </c>
      <c r="W657" s="17">
        <v>0.147092747979788</v>
      </c>
      <c r="X657" s="17">
        <v>0.155795542968232</v>
      </c>
      <c r="Y657" s="17">
        <v>8.3243789062009202E-2</v>
      </c>
      <c r="Z657" s="17">
        <v>0.123027631802204</v>
      </c>
      <c r="AA657" s="17">
        <v>0.13309927567173899</v>
      </c>
      <c r="AB657" s="17">
        <v>0.14908346460859301</v>
      </c>
      <c r="AC657" s="17">
        <v>9.5943354525362595E-2</v>
      </c>
      <c r="AD657" s="17">
        <v>8.3652920877062206E-2</v>
      </c>
      <c r="AE657" s="17"/>
      <c r="AF657" s="17">
        <v>0.12795769224717901</v>
      </c>
      <c r="AG657" s="17">
        <v>0.102080298992962</v>
      </c>
      <c r="AH657" s="17">
        <v>0.153567197611471</v>
      </c>
      <c r="AI657" s="17"/>
      <c r="AJ657" s="17">
        <v>0.119827736961074</v>
      </c>
      <c r="AK657" s="17">
        <v>0.121600871565269</v>
      </c>
      <c r="AL657" s="17">
        <v>0.133647099389376</v>
      </c>
      <c r="AM657" s="17">
        <v>9.7257290856180803E-2</v>
      </c>
      <c r="AN657" s="17">
        <v>0.14331752064922301</v>
      </c>
      <c r="AO657" s="17"/>
      <c r="AP657" s="17">
        <v>0.13573839186536901</v>
      </c>
      <c r="AQ657" s="17">
        <v>0.11893919646722</v>
      </c>
      <c r="AR657" s="17">
        <v>0.117916353329266</v>
      </c>
      <c r="AS657" s="17"/>
      <c r="AT657" s="17">
        <v>0.140922064928451</v>
      </c>
      <c r="AU657" s="17">
        <v>0.12658487086467099</v>
      </c>
      <c r="AV657" s="17">
        <v>0.10830258066736199</v>
      </c>
      <c r="AW657" s="17">
        <v>0.10511747920723</v>
      </c>
      <c r="AX657" s="17">
        <v>0.143296789822391</v>
      </c>
      <c r="AY657" s="17"/>
      <c r="AZ657" s="17">
        <v>0.143332033410632</v>
      </c>
      <c r="BA657" s="17">
        <v>0.15074832556961101</v>
      </c>
      <c r="BB657" s="17">
        <v>0.128730453037319</v>
      </c>
      <c r="BC657" s="17">
        <v>0.122004071169485</v>
      </c>
      <c r="BD657" s="17">
        <v>0.12486454344991101</v>
      </c>
      <c r="BE657" s="17">
        <v>0.15053103098843801</v>
      </c>
      <c r="BF657" s="17">
        <v>0.135653742252693</v>
      </c>
      <c r="BG657" s="17">
        <v>0.111463460987869</v>
      </c>
      <c r="BH657" s="17">
        <v>0.12677646866101799</v>
      </c>
      <c r="BI657" s="17">
        <v>0.116720979319235</v>
      </c>
      <c r="BJ657" s="17">
        <v>8.9396899405082303E-2</v>
      </c>
      <c r="BK657" s="17">
        <v>0.10198940173881001</v>
      </c>
      <c r="BL657" s="17">
        <v>9.1487403527048899E-2</v>
      </c>
      <c r="BM657" s="17">
        <v>0.106747313467528</v>
      </c>
      <c r="BN657" s="17">
        <v>0.110251441627503</v>
      </c>
      <c r="BO657" s="17">
        <v>0.159512887163967</v>
      </c>
      <c r="BP657" s="17"/>
      <c r="BQ657" s="17">
        <v>9.1437835285434296E-2</v>
      </c>
      <c r="BR657" s="17">
        <v>0.13655949353767899</v>
      </c>
    </row>
    <row r="658" spans="2:70" x14ac:dyDescent="0.35">
      <c r="B658" t="s">
        <v>301</v>
      </c>
      <c r="C658" s="17">
        <v>4.0821641221533797E-2</v>
      </c>
      <c r="D658" s="17">
        <v>4.07883335548739E-2</v>
      </c>
      <c r="E658" s="17">
        <v>4.11163988992242E-2</v>
      </c>
      <c r="F658" s="17"/>
      <c r="G658" s="17">
        <v>7.5258145878659796E-2</v>
      </c>
      <c r="H658" s="17">
        <v>4.5253399731842898E-2</v>
      </c>
      <c r="I658" s="17">
        <v>3.6178693476258003E-2</v>
      </c>
      <c r="J658" s="17">
        <v>2.9527232896924299E-2</v>
      </c>
      <c r="K658" s="17">
        <v>3.3892706869460901E-2</v>
      </c>
      <c r="L658" s="17">
        <v>3.1963698869642697E-2</v>
      </c>
      <c r="M658" s="17"/>
      <c r="N658" s="17">
        <v>3.69470292101629E-2</v>
      </c>
      <c r="O658" s="17">
        <v>3.7559372610874997E-2</v>
      </c>
      <c r="P658" s="17">
        <v>4.9937932826097903E-2</v>
      </c>
      <c r="Q658" s="17">
        <v>4.0904064004152599E-2</v>
      </c>
      <c r="R658" s="17"/>
      <c r="S658" s="17">
        <v>3.4706737641097198E-2</v>
      </c>
      <c r="T658" s="17">
        <v>3.6066463504653E-2</v>
      </c>
      <c r="U658" s="17">
        <v>9.8095868500591796E-3</v>
      </c>
      <c r="V658" s="17">
        <v>3.3037850690098999E-2</v>
      </c>
      <c r="W658" s="17">
        <v>4.0994340773490699E-2</v>
      </c>
      <c r="X658" s="17">
        <v>5.53931351054417E-2</v>
      </c>
      <c r="Y658" s="17">
        <v>6.5579073737879301E-2</v>
      </c>
      <c r="Z658" s="17">
        <v>4.17018027836982E-2</v>
      </c>
      <c r="AA658" s="17">
        <v>3.6943949806090198E-2</v>
      </c>
      <c r="AB658" s="17">
        <v>6.3428683033655703E-2</v>
      </c>
      <c r="AC658" s="17">
        <v>2.0581652689474199E-2</v>
      </c>
      <c r="AD658" s="17">
        <v>6.5015032767586994E-2</v>
      </c>
      <c r="AE658" s="17"/>
      <c r="AF658" s="17">
        <v>3.5784104376393497E-2</v>
      </c>
      <c r="AG658" s="17">
        <v>3.8921941902824803E-2</v>
      </c>
      <c r="AH658" s="17">
        <v>4.3293650708020902E-2</v>
      </c>
      <c r="AI658" s="17"/>
      <c r="AJ658" s="17">
        <v>3.04679475390842E-2</v>
      </c>
      <c r="AK658" s="17">
        <v>3.5832471042814201E-2</v>
      </c>
      <c r="AL658" s="17">
        <v>2.9310075347867899E-2</v>
      </c>
      <c r="AM658" s="17">
        <v>8.4479107504499898E-2</v>
      </c>
      <c r="AN658" s="17">
        <v>5.9765742883074499E-2</v>
      </c>
      <c r="AO658" s="17"/>
      <c r="AP658" s="17">
        <v>3.17490430083084E-2</v>
      </c>
      <c r="AQ658" s="17">
        <v>3.9437325555951003E-2</v>
      </c>
      <c r="AR658" s="17">
        <v>3.4690624968779497E-2</v>
      </c>
      <c r="AS658" s="17"/>
      <c r="AT658" s="17">
        <v>4.8322144153845399E-2</v>
      </c>
      <c r="AU658" s="17">
        <v>4.7636973660835302E-2</v>
      </c>
      <c r="AV658" s="17">
        <v>3.5021071215439598E-2</v>
      </c>
      <c r="AW658" s="17">
        <v>3.80060581981937E-2</v>
      </c>
      <c r="AX658" s="17">
        <v>1.6491801903228302E-2</v>
      </c>
      <c r="AY658" s="17"/>
      <c r="AZ658" s="17">
        <v>6.4160679007290194E-2</v>
      </c>
      <c r="BA658" s="17">
        <v>5.5938828624248302E-2</v>
      </c>
      <c r="BB658" s="17">
        <v>5.3504487589289197E-2</v>
      </c>
      <c r="BC658" s="17">
        <v>3.2010765027957702E-2</v>
      </c>
      <c r="BD658" s="17">
        <v>4.03260516804834E-2</v>
      </c>
      <c r="BE658" s="17">
        <v>3.1907166951214698E-2</v>
      </c>
      <c r="BF658" s="17">
        <v>3.6102456713921101E-2</v>
      </c>
      <c r="BG658" s="17">
        <v>4.2058941012134803E-2</v>
      </c>
      <c r="BH658" s="17">
        <v>2.83023838049173E-2</v>
      </c>
      <c r="BI658" s="17">
        <v>3.5597506273362202E-2</v>
      </c>
      <c r="BJ658" s="17">
        <v>4.3100126146876902E-2</v>
      </c>
      <c r="BK658" s="17">
        <v>6.0030012571335799E-2</v>
      </c>
      <c r="BL658" s="17">
        <v>2.3501357512019601E-2</v>
      </c>
      <c r="BM658" s="17">
        <v>7.7546262604875293E-2</v>
      </c>
      <c r="BN658" s="17">
        <v>5.7037029270239799E-2</v>
      </c>
      <c r="BO658" s="17">
        <v>2.0239523104744601E-2</v>
      </c>
      <c r="BP658" s="17"/>
      <c r="BQ658" s="17">
        <v>2.4012199754568801E-2</v>
      </c>
      <c r="BR658" s="17">
        <v>4.71600162071944E-2</v>
      </c>
    </row>
    <row r="659" spans="2:70" x14ac:dyDescent="0.35">
      <c r="B659" t="s">
        <v>302</v>
      </c>
      <c r="C659" s="17">
        <v>3.1009082374682199E-2</v>
      </c>
      <c r="D659" s="17">
        <v>3.5058243911863803E-2</v>
      </c>
      <c r="E659" s="17">
        <v>2.6402301387552202E-2</v>
      </c>
      <c r="F659" s="17"/>
      <c r="G659" s="17">
        <v>4.3692823555660398E-2</v>
      </c>
      <c r="H659" s="17">
        <v>2.7166924468975898E-2</v>
      </c>
      <c r="I659" s="17">
        <v>1.5802319291795899E-2</v>
      </c>
      <c r="J659" s="17">
        <v>4.2435510679351397E-2</v>
      </c>
      <c r="K659" s="17">
        <v>2.87529203895153E-2</v>
      </c>
      <c r="L659" s="17">
        <v>3.0282941970020801E-2</v>
      </c>
      <c r="M659" s="17"/>
      <c r="N659" s="17">
        <v>1.9773175267279501E-2</v>
      </c>
      <c r="O659" s="17">
        <v>2.9607520347328799E-2</v>
      </c>
      <c r="P659" s="17">
        <v>3.38258471174449E-2</v>
      </c>
      <c r="Q659" s="17">
        <v>4.2524450094337203E-2</v>
      </c>
      <c r="R659" s="17"/>
      <c r="S659" s="17">
        <v>3.7142060323780701E-2</v>
      </c>
      <c r="T659" s="17">
        <v>3.5414818418599101E-2</v>
      </c>
      <c r="U659" s="17">
        <v>1.21432140336035E-2</v>
      </c>
      <c r="V659" s="17">
        <v>2.94963351728427E-2</v>
      </c>
      <c r="W659" s="17">
        <v>3.4428171365971101E-2</v>
      </c>
      <c r="X659" s="17">
        <v>3.8603078395806498E-2</v>
      </c>
      <c r="Y659" s="17">
        <v>2.5776374278861099E-2</v>
      </c>
      <c r="Z659" s="17">
        <v>3.1888300076303999E-2</v>
      </c>
      <c r="AA659" s="17">
        <v>2.8384173373704601E-2</v>
      </c>
      <c r="AB659" s="17">
        <v>3.5462131151739303E-2</v>
      </c>
      <c r="AC659" s="17">
        <v>2.74731038002335E-2</v>
      </c>
      <c r="AD659" s="17">
        <v>2.22896625599713E-2</v>
      </c>
      <c r="AE659" s="17"/>
      <c r="AF659" s="17">
        <v>4.1063142333750698E-2</v>
      </c>
      <c r="AG659" s="17">
        <v>1.6329988590961301E-2</v>
      </c>
      <c r="AH659" s="17">
        <v>4.1171120820866901E-2</v>
      </c>
      <c r="AI659" s="17"/>
      <c r="AJ659" s="17">
        <v>3.89145865544894E-2</v>
      </c>
      <c r="AK659" s="17">
        <v>2.4320114408532E-2</v>
      </c>
      <c r="AL659" s="17">
        <v>1.20049491662999E-2</v>
      </c>
      <c r="AM659" s="17">
        <v>2.0497869660547501E-2</v>
      </c>
      <c r="AN659" s="17">
        <v>3.1345974608171699E-2</v>
      </c>
      <c r="AO659" s="17"/>
      <c r="AP659" s="17">
        <v>3.6937180878534398E-2</v>
      </c>
      <c r="AQ659" s="17">
        <v>2.6996515619020001E-2</v>
      </c>
      <c r="AR659" s="17">
        <v>1.04484804034454E-2</v>
      </c>
      <c r="AS659" s="17"/>
      <c r="AT659" s="17">
        <v>3.9939548915986001E-2</v>
      </c>
      <c r="AU659" s="17">
        <v>3.46857548558967E-2</v>
      </c>
      <c r="AV659" s="17">
        <v>2.4786754572786701E-2</v>
      </c>
      <c r="AW659" s="17">
        <v>6.1855065591043404E-3</v>
      </c>
      <c r="AX659" s="17">
        <v>2.9829254501678001E-2</v>
      </c>
      <c r="AY659" s="17"/>
      <c r="AZ659" s="17">
        <v>5.59797334309435E-2</v>
      </c>
      <c r="BA659" s="17">
        <v>5.6023130279007502E-2</v>
      </c>
      <c r="BB659" s="17">
        <v>2.1166171616288702E-2</v>
      </c>
      <c r="BC659" s="17">
        <v>3.2488908877793397E-2</v>
      </c>
      <c r="BD659" s="17">
        <v>3.3040550183276202E-2</v>
      </c>
      <c r="BE659" s="17">
        <v>5.01107115344884E-2</v>
      </c>
      <c r="BF659" s="17">
        <v>2.8289500161808701E-2</v>
      </c>
      <c r="BG659" s="17">
        <v>2.2503320794240299E-2</v>
      </c>
      <c r="BH659" s="17">
        <v>2.1619873119953201E-2</v>
      </c>
      <c r="BI659" s="17">
        <v>1.15427090131229E-2</v>
      </c>
      <c r="BJ659" s="17">
        <v>2.93746128228018E-2</v>
      </c>
      <c r="BK659" s="17">
        <v>1.9397726435318799E-2</v>
      </c>
      <c r="BL659" s="17">
        <v>1.7944072191480798E-2</v>
      </c>
      <c r="BM659" s="17">
        <v>4.47951634901727E-2</v>
      </c>
      <c r="BN659" s="17">
        <v>2.1929375968253499E-2</v>
      </c>
      <c r="BO659" s="17">
        <v>2.3888915588343201E-2</v>
      </c>
      <c r="BP659" s="17"/>
      <c r="BQ659" s="17">
        <v>1.3738825865247601E-2</v>
      </c>
      <c r="BR659" s="17">
        <v>3.9692144286651E-2</v>
      </c>
    </row>
    <row r="660" spans="2:70" x14ac:dyDescent="0.35">
      <c r="B660" t="s">
        <v>129</v>
      </c>
      <c r="C660" s="17">
        <v>3.7465423772563098E-3</v>
      </c>
      <c r="D660" s="17">
        <v>5.2388406491309701E-3</v>
      </c>
      <c r="E660" s="17">
        <v>2.3143214259104799E-3</v>
      </c>
      <c r="F660" s="17"/>
      <c r="G660" s="17">
        <v>6.4823898646333101E-3</v>
      </c>
      <c r="H660" s="17">
        <v>6.98719936002849E-3</v>
      </c>
      <c r="I660" s="17">
        <v>1.2686500772678001E-3</v>
      </c>
      <c r="J660" s="17">
        <v>7.0651908134459398E-3</v>
      </c>
      <c r="K660" s="17">
        <v>0</v>
      </c>
      <c r="L660" s="17">
        <v>1.1106137363072401E-3</v>
      </c>
      <c r="M660" s="17"/>
      <c r="N660" s="17">
        <v>3.1055992070250201E-3</v>
      </c>
      <c r="O660" s="17">
        <v>1.9649910919118298E-3</v>
      </c>
      <c r="P660" s="17">
        <v>2.45114882953943E-3</v>
      </c>
      <c r="Q660" s="17">
        <v>7.4784441594742098E-3</v>
      </c>
      <c r="R660" s="17"/>
      <c r="S660" s="17">
        <v>8.5668714976046799E-3</v>
      </c>
      <c r="T660" s="17">
        <v>4.8358113529501897E-3</v>
      </c>
      <c r="U660" s="17">
        <v>5.5555197543082999E-3</v>
      </c>
      <c r="V660" s="17">
        <v>0</v>
      </c>
      <c r="W660" s="17">
        <v>3.0933050718752902E-3</v>
      </c>
      <c r="X660" s="17">
        <v>5.2746600645440598E-3</v>
      </c>
      <c r="Y660" s="17">
        <v>3.4004278068586599E-3</v>
      </c>
      <c r="Z660" s="17">
        <v>0</v>
      </c>
      <c r="AA660" s="17">
        <v>2.4458211408834498E-3</v>
      </c>
      <c r="AB660" s="17">
        <v>0</v>
      </c>
      <c r="AC660" s="17">
        <v>4.8040518540375197E-3</v>
      </c>
      <c r="AD660" s="17">
        <v>0</v>
      </c>
      <c r="AE660" s="17"/>
      <c r="AF660" s="17">
        <v>3.3281221840509002E-3</v>
      </c>
      <c r="AG660" s="17">
        <v>1.7694663394249E-3</v>
      </c>
      <c r="AH660" s="17">
        <v>1.0971545792620101E-2</v>
      </c>
      <c r="AI660" s="17"/>
      <c r="AJ660" s="17">
        <v>3.4520714029383898E-3</v>
      </c>
      <c r="AK660" s="17">
        <v>1.85191133146906E-3</v>
      </c>
      <c r="AL660" s="17">
        <v>2.4721929361984302E-3</v>
      </c>
      <c r="AM660" s="17">
        <v>0</v>
      </c>
      <c r="AN660" s="17">
        <v>7.0227176374042903E-3</v>
      </c>
      <c r="AO660" s="17"/>
      <c r="AP660" s="17">
        <v>4.4898123091866001E-3</v>
      </c>
      <c r="AQ660" s="17">
        <v>8.0353876866863104E-4</v>
      </c>
      <c r="AR660" s="17">
        <v>8.7555393456251792E-3</v>
      </c>
      <c r="AS660" s="17"/>
      <c r="AT660" s="17">
        <v>2.8618234266506301E-3</v>
      </c>
      <c r="AU660" s="17">
        <v>1.8632266301259501E-3</v>
      </c>
      <c r="AV660" s="17">
        <v>1.95854208126264E-3</v>
      </c>
      <c r="AW660" s="17">
        <v>9.7869217251978797E-3</v>
      </c>
      <c r="AX660" s="17">
        <v>2.8559342861021499E-2</v>
      </c>
      <c r="AY660" s="17"/>
      <c r="AZ660" s="17">
        <v>0</v>
      </c>
      <c r="BA660" s="17">
        <v>9.95683765839246E-3</v>
      </c>
      <c r="BB660" s="17">
        <v>0</v>
      </c>
      <c r="BC660" s="17">
        <v>3.3261986139972001E-3</v>
      </c>
      <c r="BD660" s="17">
        <v>3.7293225457461199E-3</v>
      </c>
      <c r="BE660" s="17">
        <v>4.4307341097464701E-3</v>
      </c>
      <c r="BF660" s="17">
        <v>2.7352762477635701E-3</v>
      </c>
      <c r="BG660" s="17">
        <v>0</v>
      </c>
      <c r="BH660" s="17">
        <v>4.2514117818396998E-3</v>
      </c>
      <c r="BI660" s="17">
        <v>4.21330983753458E-3</v>
      </c>
      <c r="BJ660" s="17">
        <v>5.8984963248748402E-3</v>
      </c>
      <c r="BK660" s="17">
        <v>0</v>
      </c>
      <c r="BL660" s="17">
        <v>0</v>
      </c>
      <c r="BM660" s="17">
        <v>0</v>
      </c>
      <c r="BN660" s="17">
        <v>0</v>
      </c>
      <c r="BO660" s="17">
        <v>0</v>
      </c>
      <c r="BP660" s="17"/>
      <c r="BQ660" s="17">
        <v>0</v>
      </c>
      <c r="BR660" s="17">
        <v>4.1346318249350098E-3</v>
      </c>
    </row>
    <row r="661" spans="2:70" x14ac:dyDescent="0.35">
      <c r="B661" t="s">
        <v>303</v>
      </c>
      <c r="C661" s="17">
        <v>0.80118982313168496</v>
      </c>
      <c r="D661" s="17">
        <v>0.77712935479969902</v>
      </c>
      <c r="E661" s="17">
        <v>0.82424703424501899</v>
      </c>
      <c r="F661" s="17"/>
      <c r="G661" s="17">
        <v>0.70478241367933103</v>
      </c>
      <c r="H661" s="17">
        <v>0.79665519666246898</v>
      </c>
      <c r="I661" s="17">
        <v>0.83414751415954402</v>
      </c>
      <c r="J661" s="17">
        <v>0.81723766787868002</v>
      </c>
      <c r="K661" s="17">
        <v>0.81480520413728197</v>
      </c>
      <c r="L661" s="17">
        <v>0.819885609484307</v>
      </c>
      <c r="M661" s="17"/>
      <c r="N661" s="17">
        <v>0.84303669370557199</v>
      </c>
      <c r="O661" s="17">
        <v>0.80511280589686895</v>
      </c>
      <c r="P661" s="17">
        <v>0.78730398687705405</v>
      </c>
      <c r="Q661" s="17">
        <v>0.764888808616074</v>
      </c>
      <c r="R661" s="17"/>
      <c r="S661" s="17">
        <v>0.77944207641926599</v>
      </c>
      <c r="T661" s="17">
        <v>0.82884775314724601</v>
      </c>
      <c r="U661" s="17">
        <v>0.86814761726827405</v>
      </c>
      <c r="V661" s="17">
        <v>0.80773670868827896</v>
      </c>
      <c r="W661" s="17">
        <v>0.77439143480887496</v>
      </c>
      <c r="X661" s="17">
        <v>0.74493358346597505</v>
      </c>
      <c r="Y661" s="17">
        <v>0.82200033511439197</v>
      </c>
      <c r="Z661" s="17">
        <v>0.803382265337794</v>
      </c>
      <c r="AA661" s="17">
        <v>0.79912678000758297</v>
      </c>
      <c r="AB661" s="17">
        <v>0.75202572120601197</v>
      </c>
      <c r="AC661" s="17">
        <v>0.85119783713089203</v>
      </c>
      <c r="AD661" s="17">
        <v>0.82904238379537998</v>
      </c>
      <c r="AE661" s="17"/>
      <c r="AF661" s="17">
        <v>0.79186693885862602</v>
      </c>
      <c r="AG661" s="17">
        <v>0.84089830417382705</v>
      </c>
      <c r="AH661" s="17">
        <v>0.75099648506702099</v>
      </c>
      <c r="AI661" s="17"/>
      <c r="AJ661" s="17">
        <v>0.80733765754241404</v>
      </c>
      <c r="AK661" s="17">
        <v>0.81639463165191595</v>
      </c>
      <c r="AL661" s="17">
        <v>0.82256568316025802</v>
      </c>
      <c r="AM661" s="17">
        <v>0.79776573197877199</v>
      </c>
      <c r="AN661" s="17">
        <v>0.75854804422212596</v>
      </c>
      <c r="AO661" s="17"/>
      <c r="AP661" s="17">
        <v>0.79108557193860196</v>
      </c>
      <c r="AQ661" s="17">
        <v>0.81382342358914095</v>
      </c>
      <c r="AR661" s="17">
        <v>0.82818900195288403</v>
      </c>
      <c r="AS661" s="17"/>
      <c r="AT661" s="17">
        <v>0.76795441857506697</v>
      </c>
      <c r="AU661" s="17">
        <v>0.78922917398847203</v>
      </c>
      <c r="AV661" s="17">
        <v>0.82993105146314905</v>
      </c>
      <c r="AW661" s="17">
        <v>0.84090403431027405</v>
      </c>
      <c r="AX661" s="17">
        <v>0.78182281091168204</v>
      </c>
      <c r="AY661" s="17"/>
      <c r="AZ661" s="17">
        <v>0.73652755415113402</v>
      </c>
      <c r="BA661" s="17">
        <v>0.72733287786874101</v>
      </c>
      <c r="BB661" s="17">
        <v>0.79659888775710297</v>
      </c>
      <c r="BC661" s="17">
        <v>0.810170056310767</v>
      </c>
      <c r="BD661" s="17">
        <v>0.79803953214058299</v>
      </c>
      <c r="BE661" s="17">
        <v>0.76302035641611199</v>
      </c>
      <c r="BF661" s="17">
        <v>0.797219024623814</v>
      </c>
      <c r="BG661" s="17">
        <v>0.823974277205756</v>
      </c>
      <c r="BH661" s="17">
        <v>0.81904986263227197</v>
      </c>
      <c r="BI661" s="17">
        <v>0.831925495556745</v>
      </c>
      <c r="BJ661" s="17">
        <v>0.83222986530036402</v>
      </c>
      <c r="BK661" s="17">
        <v>0.818582859254536</v>
      </c>
      <c r="BL661" s="17">
        <v>0.86706716676945095</v>
      </c>
      <c r="BM661" s="17">
        <v>0.77091126043742397</v>
      </c>
      <c r="BN661" s="17">
        <v>0.81078215313400404</v>
      </c>
      <c r="BO661" s="17">
        <v>0.79635867414294503</v>
      </c>
      <c r="BP661" s="17"/>
      <c r="BQ661" s="17">
        <v>0.87081113909474905</v>
      </c>
      <c r="BR661" s="17">
        <v>0.77245371414354103</v>
      </c>
    </row>
    <row r="662" spans="2:70" x14ac:dyDescent="0.35">
      <c r="B662" t="s">
        <v>304</v>
      </c>
      <c r="C662" s="17">
        <v>7.1830723596216103E-2</v>
      </c>
      <c r="D662" s="17">
        <v>7.58465774667378E-2</v>
      </c>
      <c r="E662" s="17">
        <v>6.7518700286776395E-2</v>
      </c>
      <c r="F662" s="17"/>
      <c r="G662" s="17">
        <v>0.11895096943432</v>
      </c>
      <c r="H662" s="17">
        <v>7.24203242008188E-2</v>
      </c>
      <c r="I662" s="17">
        <v>5.1981012768053801E-2</v>
      </c>
      <c r="J662" s="17">
        <v>7.1962743576275703E-2</v>
      </c>
      <c r="K662" s="17">
        <v>6.2645627258976197E-2</v>
      </c>
      <c r="L662" s="17">
        <v>6.2246640839663497E-2</v>
      </c>
      <c r="M662" s="17"/>
      <c r="N662" s="17">
        <v>5.6720204477442401E-2</v>
      </c>
      <c r="O662" s="17">
        <v>6.71668929582038E-2</v>
      </c>
      <c r="P662" s="17">
        <v>8.3763779943542699E-2</v>
      </c>
      <c r="Q662" s="17">
        <v>8.3428514098489795E-2</v>
      </c>
      <c r="R662" s="17"/>
      <c r="S662" s="17">
        <v>7.1848797964877906E-2</v>
      </c>
      <c r="T662" s="17">
        <v>7.1481281923252094E-2</v>
      </c>
      <c r="U662" s="17">
        <v>2.19528008836627E-2</v>
      </c>
      <c r="V662" s="17">
        <v>6.2534185862941696E-2</v>
      </c>
      <c r="W662" s="17">
        <v>7.54225121394618E-2</v>
      </c>
      <c r="X662" s="17">
        <v>9.3996213501248205E-2</v>
      </c>
      <c r="Y662" s="17">
        <v>9.1355448016740406E-2</v>
      </c>
      <c r="Z662" s="17">
        <v>7.3590102860002199E-2</v>
      </c>
      <c r="AA662" s="17">
        <v>6.5328123179794806E-2</v>
      </c>
      <c r="AB662" s="17">
        <v>9.8890814185394998E-2</v>
      </c>
      <c r="AC662" s="17">
        <v>4.8054756489707598E-2</v>
      </c>
      <c r="AD662" s="17">
        <v>8.7304695327558302E-2</v>
      </c>
      <c r="AE662" s="17"/>
      <c r="AF662" s="17">
        <v>7.6847246710144201E-2</v>
      </c>
      <c r="AG662" s="17">
        <v>5.5251930493786197E-2</v>
      </c>
      <c r="AH662" s="17">
        <v>8.4464771528887803E-2</v>
      </c>
      <c r="AI662" s="17"/>
      <c r="AJ662" s="17">
        <v>6.9382534093573506E-2</v>
      </c>
      <c r="AK662" s="17">
        <v>6.0152585451346198E-2</v>
      </c>
      <c r="AL662" s="17">
        <v>4.1315024514167797E-2</v>
      </c>
      <c r="AM662" s="17">
        <v>0.104976977165047</v>
      </c>
      <c r="AN662" s="17">
        <v>9.1111717491246205E-2</v>
      </c>
      <c r="AO662" s="17"/>
      <c r="AP662" s="17">
        <v>6.8686223886842701E-2</v>
      </c>
      <c r="AQ662" s="17">
        <v>6.6433841174971003E-2</v>
      </c>
      <c r="AR662" s="17">
        <v>4.5139105372224902E-2</v>
      </c>
      <c r="AS662" s="17"/>
      <c r="AT662" s="17">
        <v>8.8261693069831407E-2</v>
      </c>
      <c r="AU662" s="17">
        <v>8.2322728516732002E-2</v>
      </c>
      <c r="AV662" s="17">
        <v>5.9807825788226202E-2</v>
      </c>
      <c r="AW662" s="17">
        <v>4.4191564757297998E-2</v>
      </c>
      <c r="AX662" s="17">
        <v>4.6321056404906302E-2</v>
      </c>
      <c r="AY662" s="17"/>
      <c r="AZ662" s="17">
        <v>0.12014041243823401</v>
      </c>
      <c r="BA662" s="17">
        <v>0.111961958903256</v>
      </c>
      <c r="BB662" s="17">
        <v>7.4670659205577999E-2</v>
      </c>
      <c r="BC662" s="17">
        <v>6.4499673905751106E-2</v>
      </c>
      <c r="BD662" s="17">
        <v>7.3366601863759595E-2</v>
      </c>
      <c r="BE662" s="17">
        <v>8.2017878485703105E-2</v>
      </c>
      <c r="BF662" s="17">
        <v>6.4391956875729794E-2</v>
      </c>
      <c r="BG662" s="17">
        <v>6.4562261806375101E-2</v>
      </c>
      <c r="BH662" s="17">
        <v>4.9922256924870498E-2</v>
      </c>
      <c r="BI662" s="17">
        <v>4.7140215286485203E-2</v>
      </c>
      <c r="BJ662" s="17">
        <v>7.2474738969678695E-2</v>
      </c>
      <c r="BK662" s="17">
        <v>7.9427739006654702E-2</v>
      </c>
      <c r="BL662" s="17">
        <v>4.1445429703500403E-2</v>
      </c>
      <c r="BM662" s="17">
        <v>0.122341426095048</v>
      </c>
      <c r="BN662" s="17">
        <v>7.8966405238493298E-2</v>
      </c>
      <c r="BO662" s="17">
        <v>4.4128438693087801E-2</v>
      </c>
      <c r="BP662" s="17"/>
      <c r="BQ662" s="17">
        <v>3.77510256198164E-2</v>
      </c>
      <c r="BR662" s="17">
        <v>8.6852160493845407E-2</v>
      </c>
    </row>
    <row r="663" spans="2:70" x14ac:dyDescent="0.35">
      <c r="B663" t="s">
        <v>143</v>
      </c>
      <c r="C663" s="17">
        <v>0.72935909953546896</v>
      </c>
      <c r="D663" s="17">
        <v>0.70128277733296196</v>
      </c>
      <c r="E663" s="17">
        <v>0.75672833395824202</v>
      </c>
      <c r="F663" s="17"/>
      <c r="G663" s="17">
        <v>0.58583144424501099</v>
      </c>
      <c r="H663" s="17">
        <v>0.72423487246165097</v>
      </c>
      <c r="I663" s="17">
        <v>0.78216650139149102</v>
      </c>
      <c r="J663" s="17">
        <v>0.74527492430240405</v>
      </c>
      <c r="K663" s="17">
        <v>0.75215957687830504</v>
      </c>
      <c r="L663" s="17">
        <v>0.75763896864464397</v>
      </c>
      <c r="M663" s="17"/>
      <c r="N663" s="17">
        <v>0.78631648922813002</v>
      </c>
      <c r="O663" s="17">
        <v>0.73794591293866596</v>
      </c>
      <c r="P663" s="17">
        <v>0.70354020693351105</v>
      </c>
      <c r="Q663" s="17">
        <v>0.68146029451758405</v>
      </c>
      <c r="R663" s="17"/>
      <c r="S663" s="17">
        <v>0.70759327845438802</v>
      </c>
      <c r="T663" s="17">
        <v>0.75736647122399403</v>
      </c>
      <c r="U663" s="17">
        <v>0.84619481638461203</v>
      </c>
      <c r="V663" s="17">
        <v>0.74520252282533705</v>
      </c>
      <c r="W663" s="17">
        <v>0.69896892266941302</v>
      </c>
      <c r="X663" s="17">
        <v>0.65093736996472695</v>
      </c>
      <c r="Y663" s="17">
        <v>0.73064488709765096</v>
      </c>
      <c r="Z663" s="17">
        <v>0.72979216247779199</v>
      </c>
      <c r="AA663" s="17">
        <v>0.733798656827788</v>
      </c>
      <c r="AB663" s="17">
        <v>0.65313490702061705</v>
      </c>
      <c r="AC663" s="17">
        <v>0.803143080641185</v>
      </c>
      <c r="AD663" s="17">
        <v>0.74173768846782095</v>
      </c>
      <c r="AE663" s="17"/>
      <c r="AF663" s="17">
        <v>0.71501969214848204</v>
      </c>
      <c r="AG663" s="17">
        <v>0.78564637368004098</v>
      </c>
      <c r="AH663" s="17">
        <v>0.66653171353813301</v>
      </c>
      <c r="AI663" s="17"/>
      <c r="AJ663" s="17">
        <v>0.73795512344884096</v>
      </c>
      <c r="AK663" s="17">
        <v>0.75624204620057001</v>
      </c>
      <c r="AL663" s="17">
        <v>0.78125065864609</v>
      </c>
      <c r="AM663" s="17">
        <v>0.69278875481372404</v>
      </c>
      <c r="AN663" s="17">
        <v>0.66743632673088005</v>
      </c>
      <c r="AO663" s="17"/>
      <c r="AP663" s="17">
        <v>0.72239934805175898</v>
      </c>
      <c r="AQ663" s="17">
        <v>0.74738958241416997</v>
      </c>
      <c r="AR663" s="17">
        <v>0.78304989658065904</v>
      </c>
      <c r="AS663" s="17"/>
      <c r="AT663" s="17">
        <v>0.67969272550523496</v>
      </c>
      <c r="AU663" s="17">
        <v>0.70690644547173997</v>
      </c>
      <c r="AV663" s="17">
        <v>0.77012322567492297</v>
      </c>
      <c r="AW663" s="17">
        <v>0.79671246955297603</v>
      </c>
      <c r="AX663" s="17">
        <v>0.73550175450677502</v>
      </c>
      <c r="AY663" s="17"/>
      <c r="AZ663" s="17">
        <v>0.61638714171289999</v>
      </c>
      <c r="BA663" s="17">
        <v>0.61537091896548501</v>
      </c>
      <c r="BB663" s="17">
        <v>0.72192822855152505</v>
      </c>
      <c r="BC663" s="17">
        <v>0.74567038240501604</v>
      </c>
      <c r="BD663" s="17">
        <v>0.724672930276824</v>
      </c>
      <c r="BE663" s="17">
        <v>0.68100247793040902</v>
      </c>
      <c r="BF663" s="17">
        <v>0.73282706774808404</v>
      </c>
      <c r="BG663" s="17">
        <v>0.75941201539938097</v>
      </c>
      <c r="BH663" s="17">
        <v>0.76912760570740102</v>
      </c>
      <c r="BI663" s="17">
        <v>0.78478528027025996</v>
      </c>
      <c r="BJ663" s="17">
        <v>0.75975512633068498</v>
      </c>
      <c r="BK663" s="17">
        <v>0.73915512024788099</v>
      </c>
      <c r="BL663" s="17">
        <v>0.82562173706594999</v>
      </c>
      <c r="BM663" s="17">
        <v>0.64856983434237603</v>
      </c>
      <c r="BN663" s="17">
        <v>0.73181574789551096</v>
      </c>
      <c r="BO663" s="17">
        <v>0.75223023544985701</v>
      </c>
      <c r="BP663" s="17"/>
      <c r="BQ663" s="17">
        <v>0.83306011347493303</v>
      </c>
      <c r="BR663" s="17">
        <v>0.68560155364969499</v>
      </c>
    </row>
    <row r="664" spans="2:70" x14ac:dyDescent="0.35">
      <c r="C664" s="17"/>
      <c r="D664" s="17"/>
      <c r="E664" s="17"/>
      <c r="F664" s="17"/>
      <c r="G664" s="17"/>
      <c r="H664" s="17"/>
      <c r="I664" s="17"/>
      <c r="J664" s="17"/>
      <c r="K664" s="17"/>
      <c r="L664" s="17"/>
      <c r="M664" s="17"/>
      <c r="N664" s="17"/>
      <c r="O664" s="17"/>
      <c r="P664" s="17"/>
      <c r="Q664" s="17"/>
      <c r="R664" s="17"/>
      <c r="S664" s="17"/>
      <c r="T664" s="17"/>
      <c r="U664" s="17"/>
      <c r="V664" s="17"/>
      <c r="W664" s="17"/>
      <c r="X664" s="17"/>
      <c r="Y664" s="17"/>
      <c r="Z664" s="17"/>
      <c r="AA664" s="17"/>
      <c r="AB664" s="17"/>
      <c r="AC664" s="17"/>
      <c r="AD664" s="17"/>
      <c r="AE664" s="17"/>
      <c r="AF664" s="17"/>
      <c r="AG664" s="17"/>
      <c r="AH664" s="17"/>
      <c r="AI664" s="17"/>
      <c r="AJ664" s="17"/>
      <c r="AK664" s="17"/>
      <c r="AL664" s="17"/>
      <c r="AM664" s="17"/>
      <c r="AN664" s="17"/>
      <c r="AO664" s="17"/>
      <c r="AP664" s="17"/>
      <c r="AQ664" s="17"/>
      <c r="AR664" s="17"/>
      <c r="AS664" s="17"/>
      <c r="AT664" s="17"/>
      <c r="AU664" s="17"/>
      <c r="AV664" s="17"/>
      <c r="AW664" s="17"/>
      <c r="AX664" s="17"/>
      <c r="AY664" s="17"/>
      <c r="AZ664" s="17"/>
      <c r="BA664" s="17"/>
      <c r="BB664" s="17"/>
      <c r="BC664" s="17"/>
      <c r="BD664" s="17"/>
      <c r="BE664" s="17"/>
      <c r="BF664" s="17"/>
      <c r="BG664" s="17"/>
      <c r="BH664" s="17"/>
      <c r="BI664" s="17"/>
      <c r="BJ664" s="17"/>
      <c r="BK664" s="17"/>
      <c r="BL664" s="17"/>
      <c r="BM664" s="17"/>
      <c r="BN664" s="17"/>
      <c r="BO664" s="17"/>
      <c r="BP664" s="17"/>
      <c r="BQ664" s="17"/>
      <c r="BR664" s="17"/>
    </row>
    <row r="665" spans="2:70" x14ac:dyDescent="0.35">
      <c r="B665" s="6" t="s">
        <v>341</v>
      </c>
      <c r="C665" s="17"/>
      <c r="D665" s="17"/>
      <c r="E665" s="17"/>
      <c r="F665" s="17"/>
      <c r="G665" s="17"/>
      <c r="H665" s="17"/>
      <c r="I665" s="17"/>
      <c r="J665" s="17"/>
      <c r="K665" s="17"/>
      <c r="L665" s="17"/>
      <c r="M665" s="17"/>
      <c r="N665" s="17"/>
      <c r="O665" s="17"/>
      <c r="P665" s="17"/>
      <c r="Q665" s="17"/>
      <c r="R665" s="17"/>
      <c r="S665" s="17"/>
      <c r="T665" s="17"/>
      <c r="U665" s="17"/>
      <c r="V665" s="17"/>
      <c r="W665" s="17"/>
      <c r="X665" s="17"/>
      <c r="Y665" s="17"/>
      <c r="Z665" s="17"/>
      <c r="AA665" s="17"/>
      <c r="AB665" s="17"/>
      <c r="AC665" s="17"/>
      <c r="AD665" s="17"/>
      <c r="AE665" s="17"/>
      <c r="AF665" s="17"/>
      <c r="AG665" s="17"/>
      <c r="AH665" s="17"/>
      <c r="AI665" s="17"/>
      <c r="AJ665" s="17"/>
      <c r="AK665" s="17"/>
      <c r="AL665" s="17"/>
      <c r="AM665" s="17"/>
      <c r="AN665" s="17"/>
      <c r="AO665" s="17"/>
      <c r="AP665" s="17"/>
      <c r="AQ665" s="17"/>
      <c r="AR665" s="17"/>
      <c r="AS665" s="17"/>
      <c r="AT665" s="17"/>
      <c r="AU665" s="17"/>
      <c r="AV665" s="17"/>
      <c r="AW665" s="17"/>
      <c r="AX665" s="17"/>
      <c r="AY665" s="17"/>
      <c r="AZ665" s="17"/>
      <c r="BA665" s="17"/>
      <c r="BB665" s="17"/>
      <c r="BC665" s="17"/>
      <c r="BD665" s="17"/>
      <c r="BE665" s="17"/>
      <c r="BF665" s="17"/>
      <c r="BG665" s="17"/>
      <c r="BH665" s="17"/>
      <c r="BI665" s="17"/>
      <c r="BJ665" s="17"/>
      <c r="BK665" s="17"/>
      <c r="BL665" s="17"/>
      <c r="BM665" s="17"/>
      <c r="BN665" s="17"/>
      <c r="BO665" s="17"/>
      <c r="BP665" s="17"/>
      <c r="BQ665" s="17"/>
      <c r="BR665" s="17"/>
    </row>
    <row r="666" spans="2:70" x14ac:dyDescent="0.35">
      <c r="B666" s="24" t="s">
        <v>97</v>
      </c>
      <c r="C666" s="17"/>
      <c r="D666" s="17"/>
      <c r="E666" s="17"/>
      <c r="F666" s="17"/>
      <c r="G666" s="17"/>
      <c r="H666" s="17"/>
      <c r="I666" s="17"/>
      <c r="J666" s="17"/>
      <c r="K666" s="17"/>
      <c r="L666" s="17"/>
      <c r="M666" s="17"/>
      <c r="N666" s="17"/>
      <c r="O666" s="17"/>
      <c r="P666" s="17"/>
      <c r="Q666" s="17"/>
      <c r="R666" s="17"/>
      <c r="S666" s="17"/>
      <c r="T666" s="17"/>
      <c r="U666" s="17"/>
      <c r="V666" s="17"/>
      <c r="W666" s="17"/>
      <c r="X666" s="17"/>
      <c r="Y666" s="17"/>
      <c r="Z666" s="17"/>
      <c r="AA666" s="17"/>
      <c r="AB666" s="17"/>
      <c r="AC666" s="17"/>
      <c r="AD666" s="17"/>
      <c r="AE666" s="17"/>
      <c r="AF666" s="17"/>
      <c r="AG666" s="17"/>
      <c r="AH666" s="17"/>
      <c r="AI666" s="17"/>
      <c r="AJ666" s="17"/>
      <c r="AK666" s="17"/>
      <c r="AL666" s="17"/>
      <c r="AM666" s="17"/>
      <c r="AN666" s="17"/>
      <c r="AO666" s="17"/>
      <c r="AP666" s="17"/>
      <c r="AQ666" s="17"/>
      <c r="AR666" s="17"/>
      <c r="AS666" s="17"/>
      <c r="AT666" s="17"/>
      <c r="AU666" s="17"/>
      <c r="AV666" s="17"/>
      <c r="AW666" s="17"/>
      <c r="AX666" s="17"/>
      <c r="AY666" s="17"/>
      <c r="AZ666" s="17"/>
      <c r="BA666" s="17"/>
      <c r="BB666" s="17"/>
      <c r="BC666" s="17"/>
      <c r="BD666" s="17"/>
      <c r="BE666" s="17"/>
      <c r="BF666" s="17"/>
      <c r="BG666" s="17"/>
      <c r="BH666" s="17"/>
      <c r="BI666" s="17"/>
      <c r="BJ666" s="17"/>
      <c r="BK666" s="17"/>
      <c r="BL666" s="17"/>
      <c r="BM666" s="17"/>
      <c r="BN666" s="17"/>
      <c r="BO666" s="17"/>
      <c r="BP666" s="17"/>
      <c r="BQ666" s="17"/>
      <c r="BR666" s="17"/>
    </row>
    <row r="667" spans="2:70" x14ac:dyDescent="0.35">
      <c r="B667" t="s">
        <v>329</v>
      </c>
      <c r="C667" s="17">
        <v>0.64937130148809696</v>
      </c>
      <c r="D667" s="17">
        <v>0.68297961229908799</v>
      </c>
      <c r="E667" s="17">
        <v>0.61506425367361806</v>
      </c>
      <c r="F667" s="17"/>
      <c r="G667" s="17">
        <v>0.49660556352877699</v>
      </c>
      <c r="H667" s="17">
        <v>0.57711220068340696</v>
      </c>
      <c r="I667" s="17">
        <v>0.64992428875091302</v>
      </c>
      <c r="J667" s="17">
        <v>0.69392594411081698</v>
      </c>
      <c r="K667" s="17">
        <v>0.69145739337888201</v>
      </c>
      <c r="L667" s="17">
        <v>0.74578832978050702</v>
      </c>
      <c r="M667" s="17"/>
      <c r="N667" s="17">
        <v>0.71011849427915796</v>
      </c>
      <c r="O667" s="17">
        <v>0.63760671964803795</v>
      </c>
      <c r="P667" s="17">
        <v>0.64022569392536299</v>
      </c>
      <c r="Q667" s="17">
        <v>0.60939802613128002</v>
      </c>
      <c r="R667" s="17"/>
      <c r="S667" s="17">
        <v>0.57519198608667799</v>
      </c>
      <c r="T667" s="17">
        <v>0.66056285925996905</v>
      </c>
      <c r="U667" s="17">
        <v>0.70864213665957898</v>
      </c>
      <c r="V667" s="17">
        <v>0.66644074885007798</v>
      </c>
      <c r="W667" s="17">
        <v>0.58134717938559899</v>
      </c>
      <c r="X667" s="17">
        <v>0.57963570386598495</v>
      </c>
      <c r="Y667" s="17">
        <v>0.618031708214553</v>
      </c>
      <c r="Z667" s="17">
        <v>0.64124147263595599</v>
      </c>
      <c r="AA667" s="17">
        <v>0.71822121417034601</v>
      </c>
      <c r="AB667" s="17">
        <v>0.69091066761860898</v>
      </c>
      <c r="AC667" s="17">
        <v>0.70412675023445204</v>
      </c>
      <c r="AD667" s="17">
        <v>0.69030033958182702</v>
      </c>
      <c r="AE667" s="17"/>
      <c r="AF667" s="17">
        <v>0.67019570796953398</v>
      </c>
      <c r="AG667" s="17">
        <v>0.692769712668869</v>
      </c>
      <c r="AH667" s="17">
        <v>0.54105208352688505</v>
      </c>
      <c r="AI667" s="17"/>
      <c r="AJ667" s="17">
        <v>0.71435060281691498</v>
      </c>
      <c r="AK667" s="17">
        <v>0.63435116626371302</v>
      </c>
      <c r="AL667" s="17">
        <v>0.654178549287599</v>
      </c>
      <c r="AM667" s="17">
        <v>0.60210354197957106</v>
      </c>
      <c r="AN667" s="17">
        <v>0.56765010510173697</v>
      </c>
      <c r="AO667" s="17"/>
      <c r="AP667" s="17">
        <v>0.70094853261808199</v>
      </c>
      <c r="AQ667" s="17">
        <v>0.66403991657125305</v>
      </c>
      <c r="AR667" s="17">
        <v>0.66210616384718901</v>
      </c>
      <c r="AS667" s="17"/>
      <c r="AT667" s="17">
        <v>0.61643678537809898</v>
      </c>
      <c r="AU667" s="17">
        <v>0.61478385448106498</v>
      </c>
      <c r="AV667" s="17">
        <v>0.69544463337472395</v>
      </c>
      <c r="AW667" s="17">
        <v>0.66227356602718102</v>
      </c>
      <c r="AX667" s="17">
        <v>0.70619584750475295</v>
      </c>
      <c r="AY667" s="17"/>
      <c r="AZ667" s="17">
        <v>0.43309362090022102</v>
      </c>
      <c r="BA667" s="17">
        <v>0.533631655359454</v>
      </c>
      <c r="BB667" s="17">
        <v>0.61801814512075404</v>
      </c>
      <c r="BC667" s="17">
        <v>0.65181744312939605</v>
      </c>
      <c r="BD667" s="17">
        <v>0.63662984321028304</v>
      </c>
      <c r="BE667" s="17">
        <v>0.65206577527300102</v>
      </c>
      <c r="BF667" s="17">
        <v>0.66197921379256797</v>
      </c>
      <c r="BG667" s="17">
        <v>0.62268676540090295</v>
      </c>
      <c r="BH667" s="17">
        <v>0.71179848937785095</v>
      </c>
      <c r="BI667" s="17">
        <v>0.72567684535754295</v>
      </c>
      <c r="BJ667" s="17">
        <v>0.629030159375634</v>
      </c>
      <c r="BK667" s="17">
        <v>0.75771644996456899</v>
      </c>
      <c r="BL667" s="17">
        <v>0.70454802313345</v>
      </c>
      <c r="BM667" s="17">
        <v>0.81776188539746997</v>
      </c>
      <c r="BN667" s="17">
        <v>0.61330752661612098</v>
      </c>
      <c r="BO667" s="17">
        <v>0.688525030794233</v>
      </c>
      <c r="BP667" s="17"/>
      <c r="BQ667" s="17">
        <v>0.68255491886445296</v>
      </c>
      <c r="BR667" s="17">
        <v>0.64868563704950899</v>
      </c>
    </row>
    <row r="668" spans="2:70" x14ac:dyDescent="0.35">
      <c r="B668" t="s">
        <v>330</v>
      </c>
      <c r="C668" s="17">
        <v>0.62720845480848397</v>
      </c>
      <c r="D668" s="17">
        <v>0.62454891436844695</v>
      </c>
      <c r="E668" s="17">
        <v>0.62997442722277397</v>
      </c>
      <c r="F668" s="17"/>
      <c r="G668" s="17">
        <v>0.550661595339622</v>
      </c>
      <c r="H668" s="17">
        <v>0.53348203284294704</v>
      </c>
      <c r="I668" s="17">
        <v>0.615476029982027</v>
      </c>
      <c r="J668" s="17">
        <v>0.65084098714679695</v>
      </c>
      <c r="K668" s="17">
        <v>0.68942862013349304</v>
      </c>
      <c r="L668" s="17">
        <v>0.70524869115585698</v>
      </c>
      <c r="M668" s="17"/>
      <c r="N668" s="17">
        <v>0.67542510975147596</v>
      </c>
      <c r="O668" s="17">
        <v>0.62697447071416301</v>
      </c>
      <c r="P668" s="17">
        <v>0.63097448468562001</v>
      </c>
      <c r="Q668" s="17">
        <v>0.57846495497053496</v>
      </c>
      <c r="R668" s="17"/>
      <c r="S668" s="17">
        <v>0.56281558639324203</v>
      </c>
      <c r="T668" s="17">
        <v>0.602212280783198</v>
      </c>
      <c r="U668" s="17">
        <v>0.69633740751420503</v>
      </c>
      <c r="V668" s="17">
        <v>0.70649622320151095</v>
      </c>
      <c r="W668" s="17">
        <v>0.56803652957483497</v>
      </c>
      <c r="X668" s="17">
        <v>0.56279734711048301</v>
      </c>
      <c r="Y668" s="17">
        <v>0.66608170780928899</v>
      </c>
      <c r="Z668" s="17">
        <v>0.62057555111115803</v>
      </c>
      <c r="AA668" s="17">
        <v>0.62742043603477005</v>
      </c>
      <c r="AB668" s="17">
        <v>0.645477927302892</v>
      </c>
      <c r="AC668" s="17">
        <v>0.70749686184659</v>
      </c>
      <c r="AD668" s="17">
        <v>0.62865064504061197</v>
      </c>
      <c r="AE668" s="17"/>
      <c r="AF668" s="17">
        <v>0.66749267566811998</v>
      </c>
      <c r="AG668" s="17">
        <v>0.647751233946111</v>
      </c>
      <c r="AH668" s="17">
        <v>0.4819658585378</v>
      </c>
      <c r="AI668" s="17"/>
      <c r="AJ668" s="17">
        <v>0.683057310519669</v>
      </c>
      <c r="AK668" s="17">
        <v>0.60286100108851504</v>
      </c>
      <c r="AL668" s="17">
        <v>0.63375012664910202</v>
      </c>
      <c r="AM668" s="17">
        <v>0.60196640735266604</v>
      </c>
      <c r="AN668" s="17">
        <v>0.56700960355639896</v>
      </c>
      <c r="AO668" s="17"/>
      <c r="AP668" s="17">
        <v>0.65331824700751195</v>
      </c>
      <c r="AQ668" s="17">
        <v>0.64568929556075405</v>
      </c>
      <c r="AR668" s="17">
        <v>0.60355509354614101</v>
      </c>
      <c r="AS668" s="17"/>
      <c r="AT668" s="17">
        <v>0.629286727260853</v>
      </c>
      <c r="AU668" s="17">
        <v>0.60924275386361404</v>
      </c>
      <c r="AV668" s="17">
        <v>0.64788095874419904</v>
      </c>
      <c r="AW668" s="17">
        <v>0.65363215011102405</v>
      </c>
      <c r="AX668" s="17">
        <v>0.51497068778154598</v>
      </c>
      <c r="AY668" s="17"/>
      <c r="AZ668" s="17">
        <v>0.42731946939418403</v>
      </c>
      <c r="BA668" s="17">
        <v>0.51928049628697004</v>
      </c>
      <c r="BB668" s="17">
        <v>0.62244375806311902</v>
      </c>
      <c r="BC668" s="17">
        <v>0.60154659349706296</v>
      </c>
      <c r="BD668" s="17">
        <v>0.58628792326596402</v>
      </c>
      <c r="BE668" s="17">
        <v>0.69207479305792996</v>
      </c>
      <c r="BF668" s="17">
        <v>0.60292184312678498</v>
      </c>
      <c r="BG668" s="17">
        <v>0.64813136279015005</v>
      </c>
      <c r="BH668" s="17">
        <v>0.68772516216340396</v>
      </c>
      <c r="BI668" s="17">
        <v>0.63094303103729199</v>
      </c>
      <c r="BJ668" s="17">
        <v>0.63988244464628596</v>
      </c>
      <c r="BK668" s="17">
        <v>0.70827072320819495</v>
      </c>
      <c r="BL668" s="17">
        <v>0.61542369577184497</v>
      </c>
      <c r="BM668" s="17">
        <v>0.72778838376151</v>
      </c>
      <c r="BN668" s="17">
        <v>0.66512298385387503</v>
      </c>
      <c r="BO668" s="17">
        <v>0.65341338658294601</v>
      </c>
      <c r="BP668" s="17"/>
      <c r="BQ668" s="17">
        <v>0.656218392674911</v>
      </c>
      <c r="BR668" s="17">
        <v>0.62883402855401704</v>
      </c>
    </row>
    <row r="669" spans="2:70" x14ac:dyDescent="0.35">
      <c r="B669" t="s">
        <v>331</v>
      </c>
      <c r="C669" s="17">
        <v>0.529681971355075</v>
      </c>
      <c r="D669" s="17">
        <v>0.52971843671928198</v>
      </c>
      <c r="E669" s="17">
        <v>0.52833567075902199</v>
      </c>
      <c r="F669" s="17"/>
      <c r="G669" s="17">
        <v>0.44675979734966997</v>
      </c>
      <c r="H669" s="17">
        <v>0.461795680109575</v>
      </c>
      <c r="I669" s="17">
        <v>0.54103190846180305</v>
      </c>
      <c r="J669" s="17">
        <v>0.53887273460802199</v>
      </c>
      <c r="K669" s="17">
        <v>0.59739491832581104</v>
      </c>
      <c r="L669" s="17">
        <v>0.58046043988914098</v>
      </c>
      <c r="M669" s="17"/>
      <c r="N669" s="17">
        <v>0.60276399456714003</v>
      </c>
      <c r="O669" s="17">
        <v>0.52476389322647898</v>
      </c>
      <c r="P669" s="17">
        <v>0.47923416957452197</v>
      </c>
      <c r="Q669" s="17">
        <v>0.50679029971762002</v>
      </c>
      <c r="R669" s="17"/>
      <c r="S669" s="17">
        <v>0.47197881695958399</v>
      </c>
      <c r="T669" s="17">
        <v>0.53004668023384305</v>
      </c>
      <c r="U669" s="17">
        <v>0.53872806652943805</v>
      </c>
      <c r="V669" s="17">
        <v>0.55698154892973295</v>
      </c>
      <c r="W669" s="17">
        <v>0.48683822774333702</v>
      </c>
      <c r="X669" s="17">
        <v>0.52809379313376603</v>
      </c>
      <c r="Y669" s="17">
        <v>0.492107325048666</v>
      </c>
      <c r="Z669" s="17">
        <v>0.50343314074952406</v>
      </c>
      <c r="AA669" s="17">
        <v>0.59638339505566995</v>
      </c>
      <c r="AB669" s="17">
        <v>0.52593335379583905</v>
      </c>
      <c r="AC669" s="17">
        <v>0.62463770404392105</v>
      </c>
      <c r="AD669" s="17">
        <v>0.52831644589859394</v>
      </c>
      <c r="AE669" s="17"/>
      <c r="AF669" s="17">
        <v>0.54658824385921201</v>
      </c>
      <c r="AG669" s="17">
        <v>0.56556518100411202</v>
      </c>
      <c r="AH669" s="17">
        <v>0.400487250559661</v>
      </c>
      <c r="AI669" s="17"/>
      <c r="AJ669" s="17">
        <v>0.56780169053844898</v>
      </c>
      <c r="AK669" s="17">
        <v>0.52088670860571495</v>
      </c>
      <c r="AL669" s="17">
        <v>0.547338407764697</v>
      </c>
      <c r="AM669" s="17">
        <v>0.53411737852486596</v>
      </c>
      <c r="AN669" s="17">
        <v>0.45253685207098099</v>
      </c>
      <c r="AO669" s="17"/>
      <c r="AP669" s="17">
        <v>0.562156230081582</v>
      </c>
      <c r="AQ669" s="17">
        <v>0.53027335133678699</v>
      </c>
      <c r="AR669" s="17">
        <v>0.61654131068600804</v>
      </c>
      <c r="AS669" s="17"/>
      <c r="AT669" s="17">
        <v>0.47448535736666098</v>
      </c>
      <c r="AU669" s="17">
        <v>0.52248385243795104</v>
      </c>
      <c r="AV669" s="17">
        <v>0.58120778376987103</v>
      </c>
      <c r="AW669" s="17">
        <v>0.57580104865470705</v>
      </c>
      <c r="AX669" s="17">
        <v>0.58878166226351702</v>
      </c>
      <c r="AY669" s="17"/>
      <c r="AZ669" s="17">
        <v>0.31029767080871601</v>
      </c>
      <c r="BA669" s="17">
        <v>0.43854676784910201</v>
      </c>
      <c r="BB669" s="17">
        <v>0.53471531375319903</v>
      </c>
      <c r="BC669" s="17">
        <v>0.47510223696526899</v>
      </c>
      <c r="BD669" s="17">
        <v>0.55862684965779197</v>
      </c>
      <c r="BE669" s="17">
        <v>0.54833725748667905</v>
      </c>
      <c r="BF669" s="17">
        <v>0.50161405446294105</v>
      </c>
      <c r="BG669" s="17">
        <v>0.55989680548363796</v>
      </c>
      <c r="BH669" s="17">
        <v>0.50757211973606697</v>
      </c>
      <c r="BI669" s="17">
        <v>0.54116639838997604</v>
      </c>
      <c r="BJ669" s="17">
        <v>0.55521166810744604</v>
      </c>
      <c r="BK669" s="17">
        <v>0.57948665419843104</v>
      </c>
      <c r="BL669" s="17">
        <v>0.62631612046628005</v>
      </c>
      <c r="BM669" s="17">
        <v>0.62238829311947297</v>
      </c>
      <c r="BN669" s="17">
        <v>0.52717228057430099</v>
      </c>
      <c r="BO669" s="17">
        <v>0.54401743788902501</v>
      </c>
      <c r="BP669" s="17"/>
      <c r="BQ669" s="17">
        <v>0.59617206534089895</v>
      </c>
      <c r="BR669" s="17">
        <v>0.51241177484655498</v>
      </c>
    </row>
    <row r="670" spans="2:70" x14ac:dyDescent="0.35">
      <c r="B670" t="s">
        <v>332</v>
      </c>
      <c r="C670" s="17">
        <v>0.51054453400404898</v>
      </c>
      <c r="D670" s="17">
        <v>0.49623249891825799</v>
      </c>
      <c r="E670" s="17">
        <v>0.52297126173937203</v>
      </c>
      <c r="F670" s="17"/>
      <c r="G670" s="17">
        <v>0.44661846178088999</v>
      </c>
      <c r="H670" s="17">
        <v>0.43147769865094598</v>
      </c>
      <c r="I670" s="17">
        <v>0.55453504188596303</v>
      </c>
      <c r="J670" s="17">
        <v>0.56001502064719699</v>
      </c>
      <c r="K670" s="17">
        <v>0.54836610819053699</v>
      </c>
      <c r="L670" s="17">
        <v>0.51602733934307599</v>
      </c>
      <c r="M670" s="17"/>
      <c r="N670" s="17">
        <v>0.50962465324903405</v>
      </c>
      <c r="O670" s="17">
        <v>0.54080042049966104</v>
      </c>
      <c r="P670" s="17">
        <v>0.476482744574237</v>
      </c>
      <c r="Q670" s="17">
        <v>0.51192908050675101</v>
      </c>
      <c r="R670" s="17"/>
      <c r="S670" s="17">
        <v>0.43500933822117699</v>
      </c>
      <c r="T670" s="17">
        <v>0.55695842540501495</v>
      </c>
      <c r="U670" s="17">
        <v>0.52754024309105496</v>
      </c>
      <c r="V670" s="17">
        <v>0.51551020141627901</v>
      </c>
      <c r="W670" s="17">
        <v>0.49322609402173501</v>
      </c>
      <c r="X670" s="17">
        <v>0.45220659147673598</v>
      </c>
      <c r="Y670" s="17">
        <v>0.54819771187107502</v>
      </c>
      <c r="Z670" s="17">
        <v>0.43728289802514902</v>
      </c>
      <c r="AA670" s="17">
        <v>0.55436555859041603</v>
      </c>
      <c r="AB670" s="17">
        <v>0.48536548818696801</v>
      </c>
      <c r="AC670" s="17">
        <v>0.65714069748135695</v>
      </c>
      <c r="AD670" s="17">
        <v>0.49547174457352899</v>
      </c>
      <c r="AE670" s="17"/>
      <c r="AF670" s="17">
        <v>0.52942131991792196</v>
      </c>
      <c r="AG670" s="17">
        <v>0.539839342125224</v>
      </c>
      <c r="AH670" s="17">
        <v>0.38549356917119398</v>
      </c>
      <c r="AI670" s="17"/>
      <c r="AJ670" s="17">
        <v>0.53846512225082099</v>
      </c>
      <c r="AK670" s="17">
        <v>0.524813655860773</v>
      </c>
      <c r="AL670" s="17">
        <v>0.51743219211424196</v>
      </c>
      <c r="AM670" s="17">
        <v>0.48443966371584402</v>
      </c>
      <c r="AN670" s="17">
        <v>0.41975039177578399</v>
      </c>
      <c r="AO670" s="17"/>
      <c r="AP670" s="17">
        <v>0.52256384328134098</v>
      </c>
      <c r="AQ670" s="17">
        <v>0.50604311454628903</v>
      </c>
      <c r="AR670" s="17">
        <v>0.53177747746030801</v>
      </c>
      <c r="AS670" s="17"/>
      <c r="AT670" s="17">
        <v>0.49416482064084699</v>
      </c>
      <c r="AU670" s="17">
        <v>0.52802855489108802</v>
      </c>
      <c r="AV670" s="17">
        <v>0.52939947959535205</v>
      </c>
      <c r="AW670" s="17">
        <v>0.52609030426139902</v>
      </c>
      <c r="AX670" s="17">
        <v>0.51392600025630697</v>
      </c>
      <c r="AY670" s="17"/>
      <c r="AZ670" s="17">
        <v>0.40410759706263599</v>
      </c>
      <c r="BA670" s="17">
        <v>0.47745072032277303</v>
      </c>
      <c r="BB670" s="17">
        <v>0.46450728856275098</v>
      </c>
      <c r="BC670" s="17">
        <v>0.51543152801004499</v>
      </c>
      <c r="BD670" s="17">
        <v>0.52684295795529901</v>
      </c>
      <c r="BE670" s="17">
        <v>0.51877420296618104</v>
      </c>
      <c r="BF670" s="17">
        <v>0.508944305199164</v>
      </c>
      <c r="BG670" s="17">
        <v>0.54116298223958403</v>
      </c>
      <c r="BH670" s="17">
        <v>0.51691208580377901</v>
      </c>
      <c r="BI670" s="17">
        <v>0.50967341820672996</v>
      </c>
      <c r="BJ670" s="17">
        <v>0.51261100045262997</v>
      </c>
      <c r="BK670" s="17">
        <v>0.55353585045270903</v>
      </c>
      <c r="BL670" s="17">
        <v>0.493858214363879</v>
      </c>
      <c r="BM670" s="17">
        <v>0.57782310440624096</v>
      </c>
      <c r="BN670" s="17">
        <v>0.54023598313582599</v>
      </c>
      <c r="BO670" s="17">
        <v>0.59516313561856005</v>
      </c>
      <c r="BP670" s="17"/>
      <c r="BQ670" s="17">
        <v>0.54810848541884505</v>
      </c>
      <c r="BR670" s="17">
        <v>0.50637546884700801</v>
      </c>
    </row>
    <row r="671" spans="2:70" x14ac:dyDescent="0.35">
      <c r="B671" t="s">
        <v>333</v>
      </c>
      <c r="C671" s="17">
        <v>0.50865181954165495</v>
      </c>
      <c r="D671" s="17">
        <v>0.46087456676175398</v>
      </c>
      <c r="E671" s="17">
        <v>0.55330076445980503</v>
      </c>
      <c r="F671" s="17"/>
      <c r="G671" s="17">
        <v>0.44119824628459198</v>
      </c>
      <c r="H671" s="17">
        <v>0.41477247048959798</v>
      </c>
      <c r="I671" s="17">
        <v>0.50064764986368804</v>
      </c>
      <c r="J671" s="17">
        <v>0.55709958864069997</v>
      </c>
      <c r="K671" s="17">
        <v>0.52593537347743402</v>
      </c>
      <c r="L671" s="17">
        <v>0.58528920485839597</v>
      </c>
      <c r="M671" s="17"/>
      <c r="N671" s="17">
        <v>0.54287455479556801</v>
      </c>
      <c r="O671" s="17">
        <v>0.53210284888820303</v>
      </c>
      <c r="P671" s="17">
        <v>0.48834944261158397</v>
      </c>
      <c r="Q671" s="17">
        <v>0.47084352165186</v>
      </c>
      <c r="R671" s="17"/>
      <c r="S671" s="17">
        <v>0.45076694046125199</v>
      </c>
      <c r="T671" s="17">
        <v>0.56036240324465003</v>
      </c>
      <c r="U671" s="17">
        <v>0.610040778669936</v>
      </c>
      <c r="V671" s="17">
        <v>0.51329856965160103</v>
      </c>
      <c r="W671" s="17">
        <v>0.51184425221756702</v>
      </c>
      <c r="X671" s="17">
        <v>0.48203412791007899</v>
      </c>
      <c r="Y671" s="17">
        <v>0.51463445466623403</v>
      </c>
      <c r="Z671" s="17">
        <v>0.42616136926793202</v>
      </c>
      <c r="AA671" s="17">
        <v>0.47129617126651202</v>
      </c>
      <c r="AB671" s="17">
        <v>0.53547061937229501</v>
      </c>
      <c r="AC671" s="17">
        <v>0.49756562257449</v>
      </c>
      <c r="AD671" s="17">
        <v>0.48694378144204797</v>
      </c>
      <c r="AE671" s="17"/>
      <c r="AF671" s="17">
        <v>0.55337314863184395</v>
      </c>
      <c r="AG671" s="17">
        <v>0.50460561472463406</v>
      </c>
      <c r="AH671" s="17">
        <v>0.432349445951555</v>
      </c>
      <c r="AI671" s="17"/>
      <c r="AJ671" s="17">
        <v>0.53127114477876902</v>
      </c>
      <c r="AK671" s="17">
        <v>0.50935907005554604</v>
      </c>
      <c r="AL671" s="17">
        <v>0.412273307138946</v>
      </c>
      <c r="AM671" s="17">
        <v>0.55050473954671697</v>
      </c>
      <c r="AN671" s="17">
        <v>0.45435532123150602</v>
      </c>
      <c r="AO671" s="17"/>
      <c r="AP671" s="17">
        <v>0.54757357692267705</v>
      </c>
      <c r="AQ671" s="17">
        <v>0.50116306412040801</v>
      </c>
      <c r="AR671" s="17">
        <v>0.47677624947057001</v>
      </c>
      <c r="AS671" s="17"/>
      <c r="AT671" s="17">
        <v>0.50764916153125705</v>
      </c>
      <c r="AU671" s="17">
        <v>0.511383093924625</v>
      </c>
      <c r="AV671" s="17">
        <v>0.49371683633720498</v>
      </c>
      <c r="AW671" s="17">
        <v>0.49813832632805699</v>
      </c>
      <c r="AX671" s="17">
        <v>0.50680488293779802</v>
      </c>
      <c r="AY671" s="17"/>
      <c r="AZ671" s="17">
        <v>0.49238882077559099</v>
      </c>
      <c r="BA671" s="17">
        <v>0.37732600199149702</v>
      </c>
      <c r="BB671" s="17">
        <v>0.53935190641945296</v>
      </c>
      <c r="BC671" s="17">
        <v>0.48851324439053301</v>
      </c>
      <c r="BD671" s="17">
        <v>0.50923905108230205</v>
      </c>
      <c r="BE671" s="17">
        <v>0.54702097481332701</v>
      </c>
      <c r="BF671" s="17">
        <v>0.48904952852688</v>
      </c>
      <c r="BG671" s="17">
        <v>0.51031160271400999</v>
      </c>
      <c r="BH671" s="17">
        <v>0.38975977741364698</v>
      </c>
      <c r="BI671" s="17">
        <v>0.51400704556834498</v>
      </c>
      <c r="BJ671" s="17">
        <v>0.58592758447363003</v>
      </c>
      <c r="BK671" s="17">
        <v>0.62774914415902905</v>
      </c>
      <c r="BL671" s="17">
        <v>0.47326887632714598</v>
      </c>
      <c r="BM671" s="17">
        <v>0.59759959914625704</v>
      </c>
      <c r="BN671" s="17">
        <v>0.50395198442306299</v>
      </c>
      <c r="BO671" s="17">
        <v>0.48559094512485901</v>
      </c>
      <c r="BP671" s="17"/>
      <c r="BQ671" s="17">
        <v>0.53792303396142604</v>
      </c>
      <c r="BR671" s="17">
        <v>0.50288185099403504</v>
      </c>
    </row>
    <row r="672" spans="2:70" x14ac:dyDescent="0.35">
      <c r="B672" t="s">
        <v>334</v>
      </c>
      <c r="C672" s="17">
        <v>0.44817808824790301</v>
      </c>
      <c r="D672" s="17">
        <v>0.39102028565303698</v>
      </c>
      <c r="E672" s="17">
        <v>0.50158313201690297</v>
      </c>
      <c r="F672" s="17"/>
      <c r="G672" s="17">
        <v>0.34081363068653497</v>
      </c>
      <c r="H672" s="17">
        <v>0.36757584619809502</v>
      </c>
      <c r="I672" s="17">
        <v>0.45322032520800698</v>
      </c>
      <c r="J672" s="17">
        <v>0.465460557233775</v>
      </c>
      <c r="K672" s="17">
        <v>0.49283448182739198</v>
      </c>
      <c r="L672" s="17">
        <v>0.53857970183070403</v>
      </c>
      <c r="M672" s="17"/>
      <c r="N672" s="17">
        <v>0.46132425885286799</v>
      </c>
      <c r="O672" s="17">
        <v>0.473014039391425</v>
      </c>
      <c r="P672" s="17">
        <v>0.39819242147768202</v>
      </c>
      <c r="Q672" s="17">
        <v>0.45919116676324001</v>
      </c>
      <c r="R672" s="17"/>
      <c r="S672" s="17">
        <v>0.387950756012653</v>
      </c>
      <c r="T672" s="17">
        <v>0.469249106940404</v>
      </c>
      <c r="U672" s="17">
        <v>0.57825209258045696</v>
      </c>
      <c r="V672" s="17">
        <v>0.47431888223944102</v>
      </c>
      <c r="W672" s="17">
        <v>0.368115723974341</v>
      </c>
      <c r="X672" s="17">
        <v>0.436473893854259</v>
      </c>
      <c r="Y672" s="17">
        <v>0.453148752737699</v>
      </c>
      <c r="Z672" s="17">
        <v>0.442527578366397</v>
      </c>
      <c r="AA672" s="17">
        <v>0.34920539501777897</v>
      </c>
      <c r="AB672" s="17">
        <v>0.52760775244192204</v>
      </c>
      <c r="AC672" s="17">
        <v>0.51561907458109002</v>
      </c>
      <c r="AD672" s="17">
        <v>0.43541703460518</v>
      </c>
      <c r="AE672" s="17"/>
      <c r="AF672" s="17">
        <v>0.49220728211805898</v>
      </c>
      <c r="AG672" s="17">
        <v>0.45120804194025799</v>
      </c>
      <c r="AH672" s="17">
        <v>0.35428274328724702</v>
      </c>
      <c r="AI672" s="17"/>
      <c r="AJ672" s="17">
        <v>0.48456467780787799</v>
      </c>
      <c r="AK672" s="17">
        <v>0.42530578991825702</v>
      </c>
      <c r="AL672" s="17">
        <v>0.44214193026194498</v>
      </c>
      <c r="AM672" s="17">
        <v>0.46523256221753301</v>
      </c>
      <c r="AN672" s="17">
        <v>0.37599843822022</v>
      </c>
      <c r="AO672" s="17"/>
      <c r="AP672" s="17">
        <v>0.48070966708476898</v>
      </c>
      <c r="AQ672" s="17">
        <v>0.41588969136411702</v>
      </c>
      <c r="AR672" s="17">
        <v>0.45484468714180198</v>
      </c>
      <c r="AS672" s="17"/>
      <c r="AT672" s="17">
        <v>0.43280622397867102</v>
      </c>
      <c r="AU672" s="17">
        <v>0.43520903271792999</v>
      </c>
      <c r="AV672" s="17">
        <v>0.43876273241896602</v>
      </c>
      <c r="AW672" s="17">
        <v>0.43530401622501302</v>
      </c>
      <c r="AX672" s="17">
        <v>0.521051277898813</v>
      </c>
      <c r="AY672" s="17"/>
      <c r="AZ672" s="17">
        <v>0.32017196379351498</v>
      </c>
      <c r="BA672" s="17">
        <v>0.36534859957445198</v>
      </c>
      <c r="BB672" s="17">
        <v>0.43993267828049998</v>
      </c>
      <c r="BC672" s="17">
        <v>0.47094679422146102</v>
      </c>
      <c r="BD672" s="17">
        <v>0.474872435943615</v>
      </c>
      <c r="BE672" s="17">
        <v>0.49692926628879802</v>
      </c>
      <c r="BF672" s="17">
        <v>0.45415490366001998</v>
      </c>
      <c r="BG672" s="17">
        <v>0.428321252284522</v>
      </c>
      <c r="BH672" s="17">
        <v>0.30255297040130102</v>
      </c>
      <c r="BI672" s="17">
        <v>0.43344371386191399</v>
      </c>
      <c r="BJ672" s="17">
        <v>0.457939212102348</v>
      </c>
      <c r="BK672" s="17">
        <v>0.45215435871917797</v>
      </c>
      <c r="BL672" s="17">
        <v>0.588574286926553</v>
      </c>
      <c r="BM672" s="17">
        <v>0.42280686350121299</v>
      </c>
      <c r="BN672" s="17">
        <v>0.39224590775405799</v>
      </c>
      <c r="BO672" s="17">
        <v>0.56144669321026697</v>
      </c>
      <c r="BP672" s="17"/>
      <c r="BQ672" s="17">
        <v>0.44802420408145999</v>
      </c>
      <c r="BR672" s="17">
        <v>0.45757016118245097</v>
      </c>
    </row>
    <row r="673" spans="2:70" x14ac:dyDescent="0.35">
      <c r="B673" t="s">
        <v>335</v>
      </c>
      <c r="C673" s="17">
        <v>0.43741844096499599</v>
      </c>
      <c r="D673" s="17">
        <v>0.38401359575668298</v>
      </c>
      <c r="E673" s="17">
        <v>0.48726148136574199</v>
      </c>
      <c r="F673" s="17"/>
      <c r="G673" s="17">
        <v>0.27252511312530803</v>
      </c>
      <c r="H673" s="17">
        <v>0.31757796070615901</v>
      </c>
      <c r="I673" s="17">
        <v>0.44224445441487698</v>
      </c>
      <c r="J673" s="17">
        <v>0.489281670874184</v>
      </c>
      <c r="K673" s="17">
        <v>0.48218375622918302</v>
      </c>
      <c r="L673" s="17">
        <v>0.56933118955484097</v>
      </c>
      <c r="M673" s="17"/>
      <c r="N673" s="17">
        <v>0.50934300225038398</v>
      </c>
      <c r="O673" s="17">
        <v>0.442302702306406</v>
      </c>
      <c r="P673" s="17">
        <v>0.35557697935580301</v>
      </c>
      <c r="Q673" s="17">
        <v>0.43352997744726202</v>
      </c>
      <c r="R673" s="17"/>
      <c r="S673" s="17">
        <v>0.40463799052301203</v>
      </c>
      <c r="T673" s="17">
        <v>0.44603781984721003</v>
      </c>
      <c r="U673" s="17">
        <v>0.47328323168173198</v>
      </c>
      <c r="V673" s="17">
        <v>0.45466511091512002</v>
      </c>
      <c r="W673" s="17">
        <v>0.365522356857025</v>
      </c>
      <c r="X673" s="17">
        <v>0.40742669436901602</v>
      </c>
      <c r="Y673" s="17">
        <v>0.46545175748775403</v>
      </c>
      <c r="Z673" s="17">
        <v>0.44862799708600398</v>
      </c>
      <c r="AA673" s="17">
        <v>0.43247314071022602</v>
      </c>
      <c r="AB673" s="17">
        <v>0.42704271764437202</v>
      </c>
      <c r="AC673" s="17">
        <v>0.53156163304292203</v>
      </c>
      <c r="AD673" s="17">
        <v>0.47830659091961603</v>
      </c>
      <c r="AE673" s="17"/>
      <c r="AF673" s="17">
        <v>0.48068420679852802</v>
      </c>
      <c r="AG673" s="17">
        <v>0.474910519172072</v>
      </c>
      <c r="AH673" s="17">
        <v>0.310850260525388</v>
      </c>
      <c r="AI673" s="17"/>
      <c r="AJ673" s="17">
        <v>0.511742393951087</v>
      </c>
      <c r="AK673" s="17">
        <v>0.41278862417068302</v>
      </c>
      <c r="AL673" s="17">
        <v>0.46231483260809098</v>
      </c>
      <c r="AM673" s="17">
        <v>0.45520354976840199</v>
      </c>
      <c r="AN673" s="17">
        <v>0.31006482478622399</v>
      </c>
      <c r="AO673" s="17"/>
      <c r="AP673" s="17">
        <v>0.46936330494002898</v>
      </c>
      <c r="AQ673" s="17">
        <v>0.41029358354537199</v>
      </c>
      <c r="AR673" s="17">
        <v>0.51942293024991704</v>
      </c>
      <c r="AS673" s="17"/>
      <c r="AT673" s="17">
        <v>0.40742317946761802</v>
      </c>
      <c r="AU673" s="17">
        <v>0.44461791640829901</v>
      </c>
      <c r="AV673" s="17">
        <v>0.43082855506968498</v>
      </c>
      <c r="AW673" s="17">
        <v>0.49952776120070203</v>
      </c>
      <c r="AX673" s="17">
        <v>0.57667522383710501</v>
      </c>
      <c r="AY673" s="17"/>
      <c r="AZ673" s="17">
        <v>0.26741975667772899</v>
      </c>
      <c r="BA673" s="17">
        <v>0.31567187910104699</v>
      </c>
      <c r="BB673" s="17">
        <v>0.41143448988596198</v>
      </c>
      <c r="BC673" s="17">
        <v>0.53069057694403599</v>
      </c>
      <c r="BD673" s="17">
        <v>0.39805758498794902</v>
      </c>
      <c r="BE673" s="17">
        <v>0.52609897709270304</v>
      </c>
      <c r="BF673" s="17">
        <v>0.37515599778507103</v>
      </c>
      <c r="BG673" s="17">
        <v>0.44974923324475002</v>
      </c>
      <c r="BH673" s="17">
        <v>0.42032370548166398</v>
      </c>
      <c r="BI673" s="17">
        <v>0.46082441613999398</v>
      </c>
      <c r="BJ673" s="17">
        <v>0.39456289762392199</v>
      </c>
      <c r="BK673" s="17">
        <v>0.40522989538019599</v>
      </c>
      <c r="BL673" s="17">
        <v>0.40856722190234301</v>
      </c>
      <c r="BM673" s="17">
        <v>0.62372107593713699</v>
      </c>
      <c r="BN673" s="17">
        <v>0.4810115729833</v>
      </c>
      <c r="BO673" s="17">
        <v>0.58546628924226696</v>
      </c>
      <c r="BP673" s="17"/>
      <c r="BQ673" s="17">
        <v>0.53749668631494296</v>
      </c>
      <c r="BR673" s="17">
        <v>0.40470656413010098</v>
      </c>
    </row>
    <row r="674" spans="2:70" x14ac:dyDescent="0.35">
      <c r="B674" t="s">
        <v>336</v>
      </c>
      <c r="C674" s="17">
        <v>0.43237424654135798</v>
      </c>
      <c r="D674" s="17">
        <v>0.379918782309492</v>
      </c>
      <c r="E674" s="17">
        <v>0.48188831413713101</v>
      </c>
      <c r="F674" s="17"/>
      <c r="G674" s="17">
        <v>0.30363985328770599</v>
      </c>
      <c r="H674" s="17">
        <v>0.43907558441189498</v>
      </c>
      <c r="I674" s="17">
        <v>0.48055271566402902</v>
      </c>
      <c r="J674" s="17">
        <v>0.43833326724101401</v>
      </c>
      <c r="K674" s="17">
        <v>0.43429616917934</v>
      </c>
      <c r="L674" s="17">
        <v>0.46669736519717597</v>
      </c>
      <c r="M674" s="17"/>
      <c r="N674" s="17">
        <v>0.45054069150488901</v>
      </c>
      <c r="O674" s="17">
        <v>0.441099750675506</v>
      </c>
      <c r="P674" s="17">
        <v>0.41335669246370899</v>
      </c>
      <c r="Q674" s="17">
        <v>0.424136143296998</v>
      </c>
      <c r="R674" s="17"/>
      <c r="S674" s="17">
        <v>0.39346390873786002</v>
      </c>
      <c r="T674" s="17">
        <v>0.46878750187788398</v>
      </c>
      <c r="U674" s="17">
        <v>0.476597183170339</v>
      </c>
      <c r="V674" s="17">
        <v>0.43950270149967002</v>
      </c>
      <c r="W674" s="17">
        <v>0.47684587096036302</v>
      </c>
      <c r="X674" s="17">
        <v>0.41563948460005001</v>
      </c>
      <c r="Y674" s="17">
        <v>0.43402663906974598</v>
      </c>
      <c r="Z674" s="17">
        <v>0.430249951354777</v>
      </c>
      <c r="AA674" s="17">
        <v>0.37873028345385901</v>
      </c>
      <c r="AB674" s="17">
        <v>0.44902524719429898</v>
      </c>
      <c r="AC674" s="17">
        <v>0.46495693128319399</v>
      </c>
      <c r="AD674" s="17">
        <v>0.35306064925642</v>
      </c>
      <c r="AE674" s="17"/>
      <c r="AF674" s="17">
        <v>0.45466071312905498</v>
      </c>
      <c r="AG674" s="17">
        <v>0.45755771369323101</v>
      </c>
      <c r="AH674" s="17">
        <v>0.33026377119456501</v>
      </c>
      <c r="AI674" s="17"/>
      <c r="AJ674" s="17">
        <v>0.45561631142569298</v>
      </c>
      <c r="AK674" s="17">
        <v>0.45050917854025102</v>
      </c>
      <c r="AL674" s="17">
        <v>0.39942783111091001</v>
      </c>
      <c r="AM674" s="17">
        <v>0.37195305213118401</v>
      </c>
      <c r="AN674" s="17">
        <v>0.34213258278561298</v>
      </c>
      <c r="AO674" s="17"/>
      <c r="AP674" s="17">
        <v>0.440059019849252</v>
      </c>
      <c r="AQ674" s="17">
        <v>0.44044718772276098</v>
      </c>
      <c r="AR674" s="17">
        <v>0.46562018315008902</v>
      </c>
      <c r="AS674" s="17"/>
      <c r="AT674" s="17">
        <v>0.41523208397320999</v>
      </c>
      <c r="AU674" s="17">
        <v>0.400306219050306</v>
      </c>
      <c r="AV674" s="17">
        <v>0.45017918934301898</v>
      </c>
      <c r="AW674" s="17">
        <v>0.45434900322336902</v>
      </c>
      <c r="AX674" s="17">
        <v>0.53118450919407001</v>
      </c>
      <c r="AY674" s="17"/>
      <c r="AZ674" s="17">
        <v>0.318833117522906</v>
      </c>
      <c r="BA674" s="17">
        <v>0.30516438888887698</v>
      </c>
      <c r="BB674" s="17">
        <v>0.36119315498965299</v>
      </c>
      <c r="BC674" s="17">
        <v>0.51507312819223405</v>
      </c>
      <c r="BD674" s="17">
        <v>0.42178125950935702</v>
      </c>
      <c r="BE674" s="17">
        <v>0.49212150541625999</v>
      </c>
      <c r="BF674" s="17">
        <v>0.411831293263416</v>
      </c>
      <c r="BG674" s="17">
        <v>0.394173726478252</v>
      </c>
      <c r="BH674" s="17">
        <v>0.35794176685008999</v>
      </c>
      <c r="BI674" s="17">
        <v>0.55369472313296098</v>
      </c>
      <c r="BJ674" s="17">
        <v>0.49435754119279901</v>
      </c>
      <c r="BK674" s="17">
        <v>0.41101732812207997</v>
      </c>
      <c r="BL674" s="17">
        <v>0.40961969137167598</v>
      </c>
      <c r="BM674" s="17">
        <v>0.44334334198368702</v>
      </c>
      <c r="BN674" s="17">
        <v>0.39381816996073699</v>
      </c>
      <c r="BO674" s="17">
        <v>0.54181011274367596</v>
      </c>
      <c r="BP674" s="17"/>
      <c r="BQ674" s="17">
        <v>0.50200100764744304</v>
      </c>
      <c r="BR674" s="17">
        <v>0.40795014068846203</v>
      </c>
    </row>
    <row r="675" spans="2:70" x14ac:dyDescent="0.35">
      <c r="B675" t="s">
        <v>337</v>
      </c>
      <c r="C675" s="17">
        <v>0.35853873804847902</v>
      </c>
      <c r="D675" s="17">
        <v>0.32864898956556199</v>
      </c>
      <c r="E675" s="17">
        <v>0.38624027754747098</v>
      </c>
      <c r="F675" s="17"/>
      <c r="G675" s="17">
        <v>0.27934208701347901</v>
      </c>
      <c r="H675" s="17">
        <v>0.28696163292835303</v>
      </c>
      <c r="I675" s="17">
        <v>0.36667412806551603</v>
      </c>
      <c r="J675" s="17">
        <v>0.36846518193358702</v>
      </c>
      <c r="K675" s="17">
        <v>0.38232098509457002</v>
      </c>
      <c r="L675" s="17">
        <v>0.43957146622572901</v>
      </c>
      <c r="M675" s="17"/>
      <c r="N675" s="17">
        <v>0.39571260609612502</v>
      </c>
      <c r="O675" s="17">
        <v>0.36548824253297302</v>
      </c>
      <c r="P675" s="17">
        <v>0.327566715824265</v>
      </c>
      <c r="Q675" s="17">
        <v>0.34299080488936401</v>
      </c>
      <c r="R675" s="17"/>
      <c r="S675" s="17">
        <v>0.37346619446075602</v>
      </c>
      <c r="T675" s="17">
        <v>0.35530656274103101</v>
      </c>
      <c r="U675" s="17">
        <v>0.33205509036520497</v>
      </c>
      <c r="V675" s="17">
        <v>0.34385617885014602</v>
      </c>
      <c r="W675" s="17">
        <v>0.33104305310800702</v>
      </c>
      <c r="X675" s="17">
        <v>0.35294553208812102</v>
      </c>
      <c r="Y675" s="17">
        <v>0.354835672300643</v>
      </c>
      <c r="Z675" s="17">
        <v>0.38947436080323899</v>
      </c>
      <c r="AA675" s="17">
        <v>0.37640913037060603</v>
      </c>
      <c r="AB675" s="17">
        <v>0.32963352754771702</v>
      </c>
      <c r="AC675" s="17">
        <v>0.40304676405772</v>
      </c>
      <c r="AD675" s="17">
        <v>0.44440273557249799</v>
      </c>
      <c r="AE675" s="17"/>
      <c r="AF675" s="17">
        <v>0.38258758727377801</v>
      </c>
      <c r="AG675" s="17">
        <v>0.380227702217519</v>
      </c>
      <c r="AH675" s="17">
        <v>0.272434488063451</v>
      </c>
      <c r="AI675" s="17"/>
      <c r="AJ675" s="17">
        <v>0.37927815123397801</v>
      </c>
      <c r="AK675" s="17">
        <v>0.37359794055752699</v>
      </c>
      <c r="AL675" s="17">
        <v>0.39131922365449001</v>
      </c>
      <c r="AM675" s="17">
        <v>0.398052152888622</v>
      </c>
      <c r="AN675" s="17">
        <v>0.28942120236955199</v>
      </c>
      <c r="AO675" s="17"/>
      <c r="AP675" s="17">
        <v>0.38682580572008901</v>
      </c>
      <c r="AQ675" s="17">
        <v>0.37113752431890801</v>
      </c>
      <c r="AR675" s="17">
        <v>0.40127175956273903</v>
      </c>
      <c r="AS675" s="17"/>
      <c r="AT675" s="17">
        <v>0.331017402835936</v>
      </c>
      <c r="AU675" s="17">
        <v>0.35512633125703502</v>
      </c>
      <c r="AV675" s="17">
        <v>0.39715125145011598</v>
      </c>
      <c r="AW675" s="17">
        <v>0.417171870353509</v>
      </c>
      <c r="AX675" s="17">
        <v>0.41002780199358901</v>
      </c>
      <c r="AY675" s="17"/>
      <c r="AZ675" s="17">
        <v>0.328416700210649</v>
      </c>
      <c r="BA675" s="17">
        <v>0.39960125468186702</v>
      </c>
      <c r="BB675" s="17">
        <v>0.30832714486060098</v>
      </c>
      <c r="BC675" s="17">
        <v>0.36422226119432399</v>
      </c>
      <c r="BD675" s="17">
        <v>0.299461148983585</v>
      </c>
      <c r="BE675" s="17">
        <v>0.31678075660141303</v>
      </c>
      <c r="BF675" s="17">
        <v>0.36700388447693699</v>
      </c>
      <c r="BG675" s="17">
        <v>0.30845446747641397</v>
      </c>
      <c r="BH675" s="17">
        <v>0.401750065393355</v>
      </c>
      <c r="BI675" s="17">
        <v>0.39670344173785599</v>
      </c>
      <c r="BJ675" s="17">
        <v>0.39983649999084903</v>
      </c>
      <c r="BK675" s="17">
        <v>0.45556196382962399</v>
      </c>
      <c r="BL675" s="17">
        <v>0.46249279425695999</v>
      </c>
      <c r="BM675" s="17">
        <v>0.45390682786666398</v>
      </c>
      <c r="BN675" s="17">
        <v>0.34341596828111298</v>
      </c>
      <c r="BO675" s="17">
        <v>0.39785763171252098</v>
      </c>
      <c r="BP675" s="17"/>
      <c r="BQ675" s="17">
        <v>0.429215491701463</v>
      </c>
      <c r="BR675" s="17">
        <v>0.33756459240019698</v>
      </c>
    </row>
    <row r="676" spans="2:70" x14ac:dyDescent="0.35">
      <c r="B676" t="s">
        <v>338</v>
      </c>
      <c r="C676" s="17">
        <v>0.35281588131990599</v>
      </c>
      <c r="D676" s="17">
        <v>0.30943165207202999</v>
      </c>
      <c r="E676" s="17">
        <v>0.39414920397720399</v>
      </c>
      <c r="F676" s="17"/>
      <c r="G676" s="17">
        <v>0.24269330077811499</v>
      </c>
      <c r="H676" s="17">
        <v>0.31057881171614199</v>
      </c>
      <c r="I676" s="17">
        <v>0.38156836083039702</v>
      </c>
      <c r="J676" s="17">
        <v>0.391105186459002</v>
      </c>
      <c r="K676" s="17">
        <v>0.378968052419209</v>
      </c>
      <c r="L676" s="17">
        <v>0.38836577031804098</v>
      </c>
      <c r="M676" s="17"/>
      <c r="N676" s="17">
        <v>0.36408548069138602</v>
      </c>
      <c r="O676" s="17">
        <v>0.41217737338099703</v>
      </c>
      <c r="P676" s="17">
        <v>0.284550362994553</v>
      </c>
      <c r="Q676" s="17">
        <v>0.34406874617415301</v>
      </c>
      <c r="R676" s="17"/>
      <c r="S676" s="17">
        <v>0.37317324932143903</v>
      </c>
      <c r="T676" s="17">
        <v>0.381709733418575</v>
      </c>
      <c r="U676" s="17">
        <v>0.37108076937930301</v>
      </c>
      <c r="V676" s="17">
        <v>0.36629889574262797</v>
      </c>
      <c r="W676" s="17">
        <v>0.32012930249729599</v>
      </c>
      <c r="X676" s="17">
        <v>0.29733185318585797</v>
      </c>
      <c r="Y676" s="17">
        <v>0.34772719573741701</v>
      </c>
      <c r="Z676" s="17">
        <v>0.42168636157119099</v>
      </c>
      <c r="AA676" s="17">
        <v>0.29399469768908598</v>
      </c>
      <c r="AB676" s="17">
        <v>0.34377529025935299</v>
      </c>
      <c r="AC676" s="17">
        <v>0.434501559009704</v>
      </c>
      <c r="AD676" s="17">
        <v>0.35992418956053701</v>
      </c>
      <c r="AE676" s="17"/>
      <c r="AF676" s="17">
        <v>0.366485961327007</v>
      </c>
      <c r="AG676" s="17">
        <v>0.37499072281044399</v>
      </c>
      <c r="AH676" s="17">
        <v>0.29613101675249798</v>
      </c>
      <c r="AI676" s="17"/>
      <c r="AJ676" s="17">
        <v>0.37144277785933499</v>
      </c>
      <c r="AK676" s="17">
        <v>0.353033004304457</v>
      </c>
      <c r="AL676" s="17">
        <v>0.34878626402608598</v>
      </c>
      <c r="AM676" s="17">
        <v>0.30879671126837599</v>
      </c>
      <c r="AN676" s="17">
        <v>0.32905529821954299</v>
      </c>
      <c r="AO676" s="17"/>
      <c r="AP676" s="17">
        <v>0.37177871114938799</v>
      </c>
      <c r="AQ676" s="17">
        <v>0.36608606586320003</v>
      </c>
      <c r="AR676" s="17">
        <v>0.37323305928526501</v>
      </c>
      <c r="AS676" s="17"/>
      <c r="AT676" s="17">
        <v>0.33302291995656402</v>
      </c>
      <c r="AU676" s="17">
        <v>0.30072753809036301</v>
      </c>
      <c r="AV676" s="17">
        <v>0.38139491968987999</v>
      </c>
      <c r="AW676" s="17">
        <v>0.38537939350055</v>
      </c>
      <c r="AX676" s="17">
        <v>0.41651685685742801</v>
      </c>
      <c r="AY676" s="17"/>
      <c r="AZ676" s="17">
        <v>0.214072596954483</v>
      </c>
      <c r="BA676" s="17">
        <v>0.379821488677761</v>
      </c>
      <c r="BB676" s="17">
        <v>0.34090660804510903</v>
      </c>
      <c r="BC676" s="17">
        <v>0.36256712260995999</v>
      </c>
      <c r="BD676" s="17">
        <v>0.38582683743825202</v>
      </c>
      <c r="BE676" s="17">
        <v>0.41423490900375998</v>
      </c>
      <c r="BF676" s="17">
        <v>0.29801135172279197</v>
      </c>
      <c r="BG676" s="17">
        <v>0.31755722564316602</v>
      </c>
      <c r="BH676" s="17">
        <v>0.24859475951448001</v>
      </c>
      <c r="BI676" s="17">
        <v>0.32018641553931798</v>
      </c>
      <c r="BJ676" s="17">
        <v>0.376595616253669</v>
      </c>
      <c r="BK676" s="17">
        <v>0.404008745775434</v>
      </c>
      <c r="BL676" s="17">
        <v>0.32669035116158301</v>
      </c>
      <c r="BM676" s="17">
        <v>0.41609243493017301</v>
      </c>
      <c r="BN676" s="17">
        <v>0.31809738717333003</v>
      </c>
      <c r="BO676" s="17">
        <v>0.399147818968211</v>
      </c>
      <c r="BP676" s="17"/>
      <c r="BQ676" s="17">
        <v>0.42966721965316101</v>
      </c>
      <c r="BR676" s="17">
        <v>0.32655451114657502</v>
      </c>
    </row>
    <row r="677" spans="2:70" x14ac:dyDescent="0.35">
      <c r="B677" t="s">
        <v>339</v>
      </c>
      <c r="C677" s="17">
        <v>0.30428121967971999</v>
      </c>
      <c r="D677" s="17">
        <v>0.29301918456543602</v>
      </c>
      <c r="E677" s="17">
        <v>0.31543081051653998</v>
      </c>
      <c r="F677" s="17"/>
      <c r="G677" s="17">
        <v>0.235347653747079</v>
      </c>
      <c r="H677" s="17">
        <v>0.30014458782380099</v>
      </c>
      <c r="I677" s="17">
        <v>0.33835249659104</v>
      </c>
      <c r="J677" s="17">
        <v>0.31141070884185001</v>
      </c>
      <c r="K677" s="17">
        <v>0.32519318415480197</v>
      </c>
      <c r="L677" s="17">
        <v>0.30629543142708798</v>
      </c>
      <c r="M677" s="17"/>
      <c r="N677" s="17">
        <v>0.34448110905561702</v>
      </c>
      <c r="O677" s="17">
        <v>0.31322454263606098</v>
      </c>
      <c r="P677" s="17">
        <v>0.26785744376648901</v>
      </c>
      <c r="Q677" s="17">
        <v>0.28581965488507599</v>
      </c>
      <c r="R677" s="17"/>
      <c r="S677" s="17">
        <v>0.25445527454218098</v>
      </c>
      <c r="T677" s="17">
        <v>0.31896896947623599</v>
      </c>
      <c r="U677" s="17">
        <v>0.35659015916112902</v>
      </c>
      <c r="V677" s="17">
        <v>0.310762558185604</v>
      </c>
      <c r="W677" s="17">
        <v>0.24656849696656</v>
      </c>
      <c r="X677" s="17">
        <v>0.29589125064876598</v>
      </c>
      <c r="Y677" s="17">
        <v>0.358706583842136</v>
      </c>
      <c r="Z677" s="17">
        <v>0.29228326752737099</v>
      </c>
      <c r="AA677" s="17">
        <v>0.28799155260780301</v>
      </c>
      <c r="AB677" s="17">
        <v>0.30243449230346597</v>
      </c>
      <c r="AC677" s="17">
        <v>0.31560668077535098</v>
      </c>
      <c r="AD677" s="17">
        <v>0.37714192245082301</v>
      </c>
      <c r="AE677" s="17"/>
      <c r="AF677" s="17">
        <v>0.31507367543849601</v>
      </c>
      <c r="AG677" s="17">
        <v>0.35044525007583599</v>
      </c>
      <c r="AH677" s="17">
        <v>0.20053915613452999</v>
      </c>
      <c r="AI677" s="17"/>
      <c r="AJ677" s="17">
        <v>0.31618244309919302</v>
      </c>
      <c r="AK677" s="17">
        <v>0.33906737715583402</v>
      </c>
      <c r="AL677" s="17">
        <v>0.350711767773011</v>
      </c>
      <c r="AM677" s="17">
        <v>0.34823739818549099</v>
      </c>
      <c r="AN677" s="17">
        <v>0.19899123009469599</v>
      </c>
      <c r="AO677" s="17"/>
      <c r="AP677" s="17">
        <v>0.31874366235250601</v>
      </c>
      <c r="AQ677" s="17">
        <v>0.31940953590011001</v>
      </c>
      <c r="AR677" s="17">
        <v>0.38450579150587499</v>
      </c>
      <c r="AS677" s="17"/>
      <c r="AT677" s="17">
        <v>0.25790885902879701</v>
      </c>
      <c r="AU677" s="17">
        <v>0.29383128364095701</v>
      </c>
      <c r="AV677" s="17">
        <v>0.32274081928924497</v>
      </c>
      <c r="AW677" s="17">
        <v>0.35288490554622198</v>
      </c>
      <c r="AX677" s="17">
        <v>0.57309108753376004</v>
      </c>
      <c r="AY677" s="17"/>
      <c r="AZ677" s="17">
        <v>0.30817875517591697</v>
      </c>
      <c r="BA677" s="17">
        <v>0.304272848139162</v>
      </c>
      <c r="BB677" s="17">
        <v>0.25217895598128298</v>
      </c>
      <c r="BC677" s="17">
        <v>0.316741854805215</v>
      </c>
      <c r="BD677" s="17">
        <v>0.28057582236595002</v>
      </c>
      <c r="BE677" s="17">
        <v>0.283910642323777</v>
      </c>
      <c r="BF677" s="17">
        <v>0.307788339360968</v>
      </c>
      <c r="BG677" s="17">
        <v>0.28272771800512703</v>
      </c>
      <c r="BH677" s="17">
        <v>0.298335300208666</v>
      </c>
      <c r="BI677" s="17">
        <v>0.36760766931545302</v>
      </c>
      <c r="BJ677" s="17">
        <v>0.31227886641079999</v>
      </c>
      <c r="BK677" s="17">
        <v>0.30496917811917901</v>
      </c>
      <c r="BL677" s="17">
        <v>0.34215914820707899</v>
      </c>
      <c r="BM677" s="17">
        <v>0.420442259166729</v>
      </c>
      <c r="BN677" s="17">
        <v>0.29245484677095901</v>
      </c>
      <c r="BO677" s="17">
        <v>0.42839490799832097</v>
      </c>
      <c r="BP677" s="17"/>
      <c r="BQ677" s="17">
        <v>0.39301357580410001</v>
      </c>
      <c r="BR677" s="17">
        <v>0.27116975350196998</v>
      </c>
    </row>
    <row r="678" spans="2:70" x14ac:dyDescent="0.35">
      <c r="B678" t="s">
        <v>340</v>
      </c>
      <c r="C678" s="17">
        <v>0.21121128356897501</v>
      </c>
      <c r="D678" s="17">
        <v>0.18271023864977101</v>
      </c>
      <c r="E678" s="17">
        <v>0.238545800805155</v>
      </c>
      <c r="F678" s="17"/>
      <c r="G678" s="17">
        <v>0.13587760594450901</v>
      </c>
      <c r="H678" s="17">
        <v>0.19915656533515899</v>
      </c>
      <c r="I678" s="17">
        <v>0.22854312995477299</v>
      </c>
      <c r="J678" s="17">
        <v>0.22411822191623201</v>
      </c>
      <c r="K678" s="17">
        <v>0.21292935740108401</v>
      </c>
      <c r="L678" s="17">
        <v>0.24503711987041299</v>
      </c>
      <c r="M678" s="17"/>
      <c r="N678" s="17">
        <v>0.22757540320191699</v>
      </c>
      <c r="O678" s="17">
        <v>0.22230858691980099</v>
      </c>
      <c r="P678" s="17">
        <v>0.176541408380576</v>
      </c>
      <c r="Q678" s="17">
        <v>0.21465736722138101</v>
      </c>
      <c r="R678" s="17"/>
      <c r="S678" s="17">
        <v>0.21295228186224799</v>
      </c>
      <c r="T678" s="17">
        <v>0.20333554932051301</v>
      </c>
      <c r="U678" s="17">
        <v>0.204727694047244</v>
      </c>
      <c r="V678" s="17">
        <v>0.224926366677666</v>
      </c>
      <c r="W678" s="17">
        <v>0.154322609704517</v>
      </c>
      <c r="X678" s="17">
        <v>0.217086215389937</v>
      </c>
      <c r="Y678" s="17">
        <v>0.176601886307798</v>
      </c>
      <c r="Z678" s="17">
        <v>0.24891860772244401</v>
      </c>
      <c r="AA678" s="17">
        <v>0.21825418503366101</v>
      </c>
      <c r="AB678" s="17">
        <v>0.20638755245200099</v>
      </c>
      <c r="AC678" s="17">
        <v>0.32050897622117602</v>
      </c>
      <c r="AD678" s="17">
        <v>0.207798698806305</v>
      </c>
      <c r="AE678" s="17"/>
      <c r="AF678" s="17">
        <v>0.22845978177787099</v>
      </c>
      <c r="AG678" s="17">
        <v>0.23747326592511001</v>
      </c>
      <c r="AH678" s="17">
        <v>0.156608776189571</v>
      </c>
      <c r="AI678" s="17"/>
      <c r="AJ678" s="17">
        <v>0.222847022331226</v>
      </c>
      <c r="AK678" s="17">
        <v>0.20676022811182801</v>
      </c>
      <c r="AL678" s="17">
        <v>0.266180170323014</v>
      </c>
      <c r="AM678" s="17">
        <v>0.20927695880417699</v>
      </c>
      <c r="AN678" s="17">
        <v>0.16680048801733099</v>
      </c>
      <c r="AO678" s="17"/>
      <c r="AP678" s="17">
        <v>0.22019008149536901</v>
      </c>
      <c r="AQ678" s="17">
        <v>0.20992977931098999</v>
      </c>
      <c r="AR678" s="17">
        <v>0.29681818594888598</v>
      </c>
      <c r="AS678" s="17"/>
      <c r="AT678" s="17">
        <v>0.16525069723953401</v>
      </c>
      <c r="AU678" s="17">
        <v>0.201177497512248</v>
      </c>
      <c r="AV678" s="17">
        <v>0.23458936843185199</v>
      </c>
      <c r="AW678" s="17">
        <v>0.225206979207106</v>
      </c>
      <c r="AX678" s="17">
        <v>0.36216545843660802</v>
      </c>
      <c r="AY678" s="17"/>
      <c r="AZ678" s="17">
        <v>9.7641308025428003E-2</v>
      </c>
      <c r="BA678" s="17">
        <v>0.236990473671461</v>
      </c>
      <c r="BB678" s="17">
        <v>0.20694006147195601</v>
      </c>
      <c r="BC678" s="17">
        <v>0.25498754707589399</v>
      </c>
      <c r="BD678" s="17">
        <v>0.243754734104486</v>
      </c>
      <c r="BE678" s="17">
        <v>0.20969003612007101</v>
      </c>
      <c r="BF678" s="17">
        <v>0.17154026891194099</v>
      </c>
      <c r="BG678" s="17">
        <v>0.142381872906331</v>
      </c>
      <c r="BH678" s="17">
        <v>0.163034856449362</v>
      </c>
      <c r="BI678" s="17">
        <v>0.16586513002991901</v>
      </c>
      <c r="BJ678" s="17">
        <v>0.25980482139771399</v>
      </c>
      <c r="BK678" s="17">
        <v>0.20777813851867399</v>
      </c>
      <c r="BL678" s="17">
        <v>0.19957826106430401</v>
      </c>
      <c r="BM678" s="17">
        <v>0.35974674551491598</v>
      </c>
      <c r="BN678" s="17">
        <v>0.195060694183604</v>
      </c>
      <c r="BO678" s="17">
        <v>0.29341831520297501</v>
      </c>
      <c r="BP678" s="17"/>
      <c r="BQ678" s="17">
        <v>0.335986924657176</v>
      </c>
      <c r="BR678" s="17">
        <v>0.15957693009006399</v>
      </c>
    </row>
    <row r="679" spans="2:70" x14ac:dyDescent="0.35">
      <c r="B679" t="s">
        <v>129</v>
      </c>
      <c r="C679" s="17">
        <v>6.9805240409204702E-2</v>
      </c>
      <c r="D679" s="17">
        <v>5.1932814534395702E-2</v>
      </c>
      <c r="E679" s="17">
        <v>8.7445505456490005E-2</v>
      </c>
      <c r="F679" s="17"/>
      <c r="G679" s="17">
        <v>7.1432535345039197E-2</v>
      </c>
      <c r="H679" s="17">
        <v>4.66760244264567E-2</v>
      </c>
      <c r="I679" s="17">
        <v>7.8619724502484695E-2</v>
      </c>
      <c r="J679" s="17">
        <v>6.6781561960812003E-2</v>
      </c>
      <c r="K679" s="17">
        <v>6.29282356779408E-2</v>
      </c>
      <c r="L679" s="17">
        <v>8.7128707693722704E-2</v>
      </c>
      <c r="M679" s="17"/>
      <c r="N679" s="17">
        <v>3.8815068426143802E-2</v>
      </c>
      <c r="O679" s="17">
        <v>8.6970177455322595E-2</v>
      </c>
      <c r="P679" s="17">
        <v>6.7486184110102196E-2</v>
      </c>
      <c r="Q679" s="17">
        <v>8.4260478942607103E-2</v>
      </c>
      <c r="R679" s="17"/>
      <c r="S679" s="17">
        <v>6.8026403227319093E-2</v>
      </c>
      <c r="T679" s="17">
        <v>5.7449701662298298E-2</v>
      </c>
      <c r="U679" s="17">
        <v>7.0307448071094306E-2</v>
      </c>
      <c r="V679" s="17">
        <v>3.8252896162247502E-2</v>
      </c>
      <c r="W679" s="17">
        <v>0.12609506442454699</v>
      </c>
      <c r="X679" s="17">
        <v>6.47055859120933E-2</v>
      </c>
      <c r="Y679" s="17">
        <v>8.7360957155490401E-2</v>
      </c>
      <c r="Z679" s="17">
        <v>9.5701444394949306E-2</v>
      </c>
      <c r="AA679" s="17">
        <v>9.5379182018921996E-2</v>
      </c>
      <c r="AB679" s="17">
        <v>4.1189612131249297E-2</v>
      </c>
      <c r="AC679" s="17">
        <v>3.2662411072085597E-2</v>
      </c>
      <c r="AD679" s="17">
        <v>6.1974411671718098E-2</v>
      </c>
      <c r="AE679" s="17"/>
      <c r="AF679" s="17">
        <v>6.3139461072366898E-2</v>
      </c>
      <c r="AG679" s="17">
        <v>5.2862899342068503E-2</v>
      </c>
      <c r="AH679" s="17">
        <v>0.13530534524978599</v>
      </c>
      <c r="AI679" s="17"/>
      <c r="AJ679" s="17">
        <v>5.1600479967738699E-2</v>
      </c>
      <c r="AK679" s="17">
        <v>5.40903024245823E-2</v>
      </c>
      <c r="AL679" s="17">
        <v>7.4477269043049105E-2</v>
      </c>
      <c r="AM679" s="17">
        <v>0</v>
      </c>
      <c r="AN679" s="17">
        <v>0.124107930633462</v>
      </c>
      <c r="AO679" s="17"/>
      <c r="AP679" s="17">
        <v>4.1641420904802398E-2</v>
      </c>
      <c r="AQ679" s="17">
        <v>4.6605804298665697E-2</v>
      </c>
      <c r="AR679" s="17">
        <v>5.7711023102053297E-2</v>
      </c>
      <c r="AS679" s="17"/>
      <c r="AT679" s="17">
        <v>7.6698342148595097E-2</v>
      </c>
      <c r="AU679" s="17">
        <v>8.0618631041112193E-2</v>
      </c>
      <c r="AV679" s="17">
        <v>6.1521311791270801E-2</v>
      </c>
      <c r="AW679" s="17">
        <v>2.4863703482160202E-2</v>
      </c>
      <c r="AX679" s="17">
        <v>3.9183224041339802E-2</v>
      </c>
      <c r="AY679" s="17"/>
      <c r="AZ679" s="17">
        <v>9.6578508192176699E-2</v>
      </c>
      <c r="BA679" s="17">
        <v>8.4549957072003704E-2</v>
      </c>
      <c r="BB679" s="17">
        <v>0.12455107168108299</v>
      </c>
      <c r="BC679" s="17">
        <v>7.5554740560268702E-2</v>
      </c>
      <c r="BD679" s="17">
        <v>6.1257375204079201E-2</v>
      </c>
      <c r="BE679" s="17">
        <v>5.6031095441150001E-2</v>
      </c>
      <c r="BF679" s="17">
        <v>7.9945686052613096E-2</v>
      </c>
      <c r="BG679" s="17">
        <v>4.6541902536668699E-2</v>
      </c>
      <c r="BH679" s="17">
        <v>3.51097448109913E-2</v>
      </c>
      <c r="BI679" s="17">
        <v>6.3323452216332801E-2</v>
      </c>
      <c r="BJ679" s="17">
        <v>5.8137442054038001E-2</v>
      </c>
      <c r="BK679" s="17">
        <v>5.2766624135724E-2</v>
      </c>
      <c r="BL679" s="17">
        <v>8.8149635054002001E-2</v>
      </c>
      <c r="BM679" s="17">
        <v>1.9738647358417901E-2</v>
      </c>
      <c r="BN679" s="17">
        <v>5.3534577626382703E-2</v>
      </c>
      <c r="BO679" s="17">
        <v>0</v>
      </c>
      <c r="BP679" s="17"/>
      <c r="BQ679" s="17">
        <v>3.4738116675663601E-2</v>
      </c>
      <c r="BR679" s="17">
        <v>7.8571863907842404E-2</v>
      </c>
    </row>
    <row r="680" spans="2:70" x14ac:dyDescent="0.35">
      <c r="B680" t="s">
        <v>130</v>
      </c>
      <c r="C680" s="17">
        <v>2.2372207389362402E-2</v>
      </c>
      <c r="D680" s="17">
        <v>2.8410024899473901E-2</v>
      </c>
      <c r="E680" s="17">
        <v>1.6650655859805599E-2</v>
      </c>
      <c r="F680" s="17"/>
      <c r="G680" s="17">
        <v>1.6140882853558702E-2</v>
      </c>
      <c r="H680" s="17">
        <v>3.9809021306906098E-2</v>
      </c>
      <c r="I680" s="17">
        <v>2.0369456562193099E-2</v>
      </c>
      <c r="J680" s="17">
        <v>2.2891360648343101E-2</v>
      </c>
      <c r="K680" s="17">
        <v>1.36266210608058E-2</v>
      </c>
      <c r="L680" s="17">
        <v>1.9061480568207199E-2</v>
      </c>
      <c r="M680" s="17"/>
      <c r="N680" s="17">
        <v>1.3857864065780399E-2</v>
      </c>
      <c r="O680" s="17">
        <v>2.10020868417575E-2</v>
      </c>
      <c r="P680" s="17">
        <v>2.5655039722228299E-2</v>
      </c>
      <c r="Q680" s="17">
        <v>2.7203592447239199E-2</v>
      </c>
      <c r="R680" s="17"/>
      <c r="S680" s="17">
        <v>1.2561790992728099E-2</v>
      </c>
      <c r="T680" s="17">
        <v>2.1309609315817601E-2</v>
      </c>
      <c r="U680" s="17">
        <v>2.1600308513379098E-2</v>
      </c>
      <c r="V680" s="17">
        <v>5.3589778007764703E-2</v>
      </c>
      <c r="W680" s="17">
        <v>7.2213810078578904E-3</v>
      </c>
      <c r="X680" s="17">
        <v>2.84805931991425E-2</v>
      </c>
      <c r="Y680" s="17">
        <v>1.28250372491669E-2</v>
      </c>
      <c r="Z680" s="17">
        <v>4.1558236299020501E-2</v>
      </c>
      <c r="AA680" s="17">
        <v>4.3466949634691403E-3</v>
      </c>
      <c r="AB680" s="17">
        <v>3.5066334281231501E-2</v>
      </c>
      <c r="AC680" s="17">
        <v>1.43433807834886E-2</v>
      </c>
      <c r="AD680" s="17">
        <v>3.4829874889716297E-2</v>
      </c>
      <c r="AE680" s="17"/>
      <c r="AF680" s="17">
        <v>2.9697621893054599E-2</v>
      </c>
      <c r="AG680" s="17">
        <v>1.50320318557635E-2</v>
      </c>
      <c r="AH680" s="17">
        <v>2.9360266458344501E-2</v>
      </c>
      <c r="AI680" s="17"/>
      <c r="AJ680" s="17">
        <v>2.0949682462094301E-2</v>
      </c>
      <c r="AK680" s="17">
        <v>1.1175977921213E-2</v>
      </c>
      <c r="AL680" s="17">
        <v>1.5425435649959801E-2</v>
      </c>
      <c r="AM680" s="17">
        <v>6.2536511438420206E-2</v>
      </c>
      <c r="AN680" s="17">
        <v>4.8977953068891397E-2</v>
      </c>
      <c r="AO680" s="17"/>
      <c r="AP680" s="17">
        <v>1.01503925571371E-2</v>
      </c>
      <c r="AQ680" s="17">
        <v>1.26758174407371E-2</v>
      </c>
      <c r="AR680" s="17">
        <v>1.5830290157573399E-2</v>
      </c>
      <c r="AS680" s="17"/>
      <c r="AT680" s="17">
        <v>2.9274616056115799E-2</v>
      </c>
      <c r="AU680" s="17">
        <v>3.01466024786427E-2</v>
      </c>
      <c r="AV680" s="17">
        <v>6.4557120334734703E-3</v>
      </c>
      <c r="AW680" s="17">
        <v>2.29564054311268E-2</v>
      </c>
      <c r="AX680" s="17">
        <v>3.2119173243178298E-2</v>
      </c>
      <c r="AY680" s="17"/>
      <c r="AZ680" s="17">
        <v>4.6752301647500501E-2</v>
      </c>
      <c r="BA680" s="17">
        <v>3.8547714043825801E-2</v>
      </c>
      <c r="BB680" s="17">
        <v>1.9933708261018101E-2</v>
      </c>
      <c r="BC680" s="17">
        <v>1.9417389036347901E-2</v>
      </c>
      <c r="BD680" s="17">
        <v>1.1000194773198401E-2</v>
      </c>
      <c r="BE680" s="17">
        <v>2.15458886106598E-2</v>
      </c>
      <c r="BF680" s="17">
        <v>1.8092698389381798E-2</v>
      </c>
      <c r="BG680" s="17">
        <v>3.91056458305142E-2</v>
      </c>
      <c r="BH680" s="17">
        <v>2.2073754634406102E-2</v>
      </c>
      <c r="BI680" s="17">
        <v>1.4644034996036601E-2</v>
      </c>
      <c r="BJ680" s="17">
        <v>3.4566576671025903E-2</v>
      </c>
      <c r="BK680" s="17">
        <v>0</v>
      </c>
      <c r="BL680" s="17">
        <v>0</v>
      </c>
      <c r="BM680" s="17">
        <v>1.9585186596182899E-2</v>
      </c>
      <c r="BN680" s="17">
        <v>5.3993986503489598E-2</v>
      </c>
      <c r="BO680" s="17">
        <v>1.6399405747499499E-2</v>
      </c>
      <c r="BP680" s="17"/>
      <c r="BQ680" s="17">
        <v>9.2309486422313004E-3</v>
      </c>
      <c r="BR680" s="17">
        <v>2.6189854740532498E-2</v>
      </c>
    </row>
    <row r="681" spans="2:70" x14ac:dyDescent="0.35">
      <c r="C681" s="17"/>
      <c r="D681" s="17"/>
      <c r="E681" s="17"/>
      <c r="F681" s="17"/>
      <c r="G681" s="17"/>
      <c r="H681" s="17"/>
      <c r="I681" s="17"/>
      <c r="J681" s="17"/>
      <c r="K681" s="17"/>
      <c r="L681" s="17"/>
      <c r="M681" s="17"/>
      <c r="N681" s="17"/>
      <c r="O681" s="17"/>
      <c r="P681" s="17"/>
      <c r="Q681" s="17"/>
      <c r="R681" s="17"/>
      <c r="S681" s="17"/>
      <c r="T681" s="17"/>
      <c r="U681" s="17"/>
      <c r="V681" s="17"/>
      <c r="W681" s="17"/>
      <c r="X681" s="17"/>
      <c r="Y681" s="17"/>
      <c r="Z681" s="17"/>
      <c r="AA681" s="17"/>
      <c r="AB681" s="17"/>
      <c r="AC681" s="17"/>
      <c r="AD681" s="17"/>
      <c r="AE681" s="17"/>
      <c r="AF681" s="17"/>
      <c r="AG681" s="17"/>
      <c r="AH681" s="17"/>
      <c r="AI681" s="17"/>
      <c r="AJ681" s="17"/>
      <c r="AK681" s="17"/>
      <c r="AL681" s="17"/>
      <c r="AM681" s="17"/>
      <c r="AN681" s="17"/>
      <c r="AO681" s="17"/>
      <c r="AP681" s="17"/>
      <c r="AQ681" s="17"/>
      <c r="AR681" s="17"/>
      <c r="AS681" s="17"/>
      <c r="AT681" s="17"/>
      <c r="AU681" s="17"/>
      <c r="AV681" s="17"/>
      <c r="AW681" s="17"/>
      <c r="AX681" s="17"/>
      <c r="AY681" s="17"/>
      <c r="AZ681" s="17"/>
      <c r="BA681" s="17"/>
      <c r="BB681" s="17"/>
      <c r="BC681" s="17"/>
      <c r="BD681" s="17"/>
      <c r="BE681" s="17"/>
      <c r="BF681" s="17"/>
      <c r="BG681" s="17"/>
      <c r="BH681" s="17"/>
      <c r="BI681" s="17"/>
      <c r="BJ681" s="17"/>
      <c r="BK681" s="17"/>
      <c r="BL681" s="17"/>
      <c r="BM681" s="17"/>
      <c r="BN681" s="17"/>
      <c r="BO681" s="17"/>
      <c r="BP681" s="17"/>
      <c r="BQ681" s="17"/>
      <c r="BR681" s="17"/>
    </row>
    <row r="682" spans="2:70" x14ac:dyDescent="0.35">
      <c r="B682" s="6" t="s">
        <v>342</v>
      </c>
      <c r="C682" s="17"/>
      <c r="D682" s="17"/>
      <c r="E682" s="17"/>
      <c r="F682" s="17"/>
      <c r="G682" s="17"/>
      <c r="H682" s="17"/>
      <c r="I682" s="17"/>
      <c r="J682" s="17"/>
      <c r="K682" s="17"/>
      <c r="L682" s="17"/>
      <c r="M682" s="17"/>
      <c r="N682" s="17"/>
      <c r="O682" s="17"/>
      <c r="P682" s="17"/>
      <c r="Q682" s="17"/>
      <c r="R682" s="17"/>
      <c r="S682" s="17"/>
      <c r="T682" s="17"/>
      <c r="U682" s="17"/>
      <c r="V682" s="17"/>
      <c r="W682" s="17"/>
      <c r="X682" s="17"/>
      <c r="Y682" s="17"/>
      <c r="Z682" s="17"/>
      <c r="AA682" s="17"/>
      <c r="AB682" s="17"/>
      <c r="AC682" s="17"/>
      <c r="AD682" s="17"/>
      <c r="AE682" s="17"/>
      <c r="AF682" s="17"/>
      <c r="AG682" s="17"/>
      <c r="AH682" s="17"/>
      <c r="AI682" s="17"/>
      <c r="AJ682" s="17"/>
      <c r="AK682" s="17"/>
      <c r="AL682" s="17"/>
      <c r="AM682" s="17"/>
      <c r="AN682" s="17"/>
      <c r="AO682" s="17"/>
      <c r="AP682" s="17"/>
      <c r="AQ682" s="17"/>
      <c r="AR682" s="17"/>
      <c r="AS682" s="17"/>
      <c r="AT682" s="17"/>
      <c r="AU682" s="17"/>
      <c r="AV682" s="17"/>
      <c r="AW682" s="17"/>
      <c r="AX682" s="17"/>
      <c r="AY682" s="17"/>
      <c r="AZ682" s="17"/>
      <c r="BA682" s="17"/>
      <c r="BB682" s="17"/>
      <c r="BC682" s="17"/>
      <c r="BD682" s="17"/>
      <c r="BE682" s="17"/>
      <c r="BF682" s="17"/>
      <c r="BG682" s="17"/>
      <c r="BH682" s="17"/>
      <c r="BI682" s="17"/>
      <c r="BJ682" s="17"/>
      <c r="BK682" s="17"/>
      <c r="BL682" s="17"/>
      <c r="BM682" s="17"/>
      <c r="BN682" s="17"/>
      <c r="BO682" s="17"/>
      <c r="BP682" s="17"/>
      <c r="BQ682" s="17"/>
      <c r="BR682" s="17"/>
    </row>
    <row r="683" spans="2:70" x14ac:dyDescent="0.35">
      <c r="B683" s="24" t="s">
        <v>97</v>
      </c>
      <c r="C683" s="17"/>
      <c r="D683" s="17"/>
      <c r="E683" s="17"/>
      <c r="F683" s="17"/>
      <c r="G683" s="17"/>
      <c r="H683" s="17"/>
      <c r="I683" s="17"/>
      <c r="J683" s="17"/>
      <c r="K683" s="17"/>
      <c r="L683" s="17"/>
      <c r="M683" s="17"/>
      <c r="N683" s="17"/>
      <c r="O683" s="17"/>
      <c r="P683" s="17"/>
      <c r="Q683" s="17"/>
      <c r="R683" s="17"/>
      <c r="S683" s="17"/>
      <c r="T683" s="17"/>
      <c r="U683" s="17"/>
      <c r="V683" s="17"/>
      <c r="W683" s="17"/>
      <c r="X683" s="17"/>
      <c r="Y683" s="17"/>
      <c r="Z683" s="17"/>
      <c r="AA683" s="17"/>
      <c r="AB683" s="17"/>
      <c r="AC683" s="17"/>
      <c r="AD683" s="17"/>
      <c r="AE683" s="17"/>
      <c r="AF683" s="17"/>
      <c r="AG683" s="17"/>
      <c r="AH683" s="17"/>
      <c r="AI683" s="17"/>
      <c r="AJ683" s="17"/>
      <c r="AK683" s="17"/>
      <c r="AL683" s="17"/>
      <c r="AM683" s="17"/>
      <c r="AN683" s="17"/>
      <c r="AO683" s="17"/>
      <c r="AP683" s="17"/>
      <c r="AQ683" s="17"/>
      <c r="AR683" s="17"/>
      <c r="AS683" s="17"/>
      <c r="AT683" s="17"/>
      <c r="AU683" s="17"/>
      <c r="AV683" s="17"/>
      <c r="AW683" s="17"/>
      <c r="AX683" s="17"/>
      <c r="AY683" s="17"/>
      <c r="AZ683" s="17"/>
      <c r="BA683" s="17"/>
      <c r="BB683" s="17"/>
      <c r="BC683" s="17"/>
      <c r="BD683" s="17"/>
      <c r="BE683" s="17"/>
      <c r="BF683" s="17"/>
      <c r="BG683" s="17"/>
      <c r="BH683" s="17"/>
      <c r="BI683" s="17"/>
      <c r="BJ683" s="17"/>
      <c r="BK683" s="17"/>
      <c r="BL683" s="17"/>
      <c r="BM683" s="17"/>
      <c r="BN683" s="17"/>
      <c r="BO683" s="17"/>
      <c r="BP683" s="17"/>
      <c r="BQ683" s="17"/>
      <c r="BR683" s="17"/>
    </row>
    <row r="684" spans="2:70" x14ac:dyDescent="0.35">
      <c r="B684" t="s">
        <v>333</v>
      </c>
      <c r="C684" s="17">
        <v>0.63204015708260697</v>
      </c>
      <c r="D684" s="17">
        <v>0.61012863475768098</v>
      </c>
      <c r="E684" s="17">
        <v>0.65496901361424398</v>
      </c>
      <c r="F684" s="17"/>
      <c r="G684" s="17">
        <v>0.476286338157075</v>
      </c>
      <c r="H684" s="17">
        <v>0.477881599219381</v>
      </c>
      <c r="I684" s="17">
        <v>0.58786707696382801</v>
      </c>
      <c r="J684" s="17">
        <v>0.697214399687202</v>
      </c>
      <c r="K684" s="17">
        <v>0.76763001921903995</v>
      </c>
      <c r="L684" s="17">
        <v>0.76171637429907402</v>
      </c>
      <c r="M684" s="17"/>
      <c r="N684" s="17">
        <v>0.67161612802451998</v>
      </c>
      <c r="O684" s="17">
        <v>0.65354522963737705</v>
      </c>
      <c r="P684" s="17">
        <v>0.57504881558466803</v>
      </c>
      <c r="Q684" s="17">
        <v>0.62103715830273398</v>
      </c>
      <c r="R684" s="17"/>
      <c r="S684" s="17">
        <v>0.57020309796266</v>
      </c>
      <c r="T684" s="17">
        <v>0.66015639089024603</v>
      </c>
      <c r="U684" s="17">
        <v>0.67611133563843195</v>
      </c>
      <c r="V684" s="17">
        <v>0.62767535919524897</v>
      </c>
      <c r="W684" s="17">
        <v>0.63378871881812204</v>
      </c>
      <c r="X684" s="17">
        <v>0.66245532782885597</v>
      </c>
      <c r="Y684" s="17">
        <v>0.57893063799959898</v>
      </c>
      <c r="Z684" s="17">
        <v>0.57746305795201602</v>
      </c>
      <c r="AA684" s="17">
        <v>0.663526589601943</v>
      </c>
      <c r="AB684" s="17">
        <v>0.67687945435165198</v>
      </c>
      <c r="AC684" s="17">
        <v>0.62771601830156498</v>
      </c>
      <c r="AD684" s="17">
        <v>0.59456331869856005</v>
      </c>
      <c r="AE684" s="17"/>
      <c r="AF684" s="17">
        <v>0.67970778548313904</v>
      </c>
      <c r="AG684" s="17">
        <v>0.65906600177111396</v>
      </c>
      <c r="AH684" s="17">
        <v>0.52419627029320903</v>
      </c>
      <c r="AI684" s="17"/>
      <c r="AJ684" s="17">
        <v>0.68637958495305995</v>
      </c>
      <c r="AK684" s="17">
        <v>0.61631690972167397</v>
      </c>
      <c r="AL684" s="17">
        <v>0.70019714289834101</v>
      </c>
      <c r="AM684" s="17">
        <v>0.64316508481250401</v>
      </c>
      <c r="AN684" s="17">
        <v>0.53677261240227703</v>
      </c>
      <c r="AO684" s="17"/>
      <c r="AP684" s="17">
        <v>0.63496578643596702</v>
      </c>
      <c r="AQ684" s="17">
        <v>0.61166419028971897</v>
      </c>
      <c r="AR684" s="17">
        <v>0.66989029218045004</v>
      </c>
      <c r="AS684" s="17"/>
      <c r="AT684" s="17">
        <v>0.64461531908368597</v>
      </c>
      <c r="AU684" s="17">
        <v>0.60776270071304594</v>
      </c>
      <c r="AV684" s="17">
        <v>0.64571808237691097</v>
      </c>
      <c r="AW684" s="17">
        <v>0.59502070790940798</v>
      </c>
      <c r="AX684" s="17">
        <v>0.476433262247488</v>
      </c>
      <c r="AY684" s="17"/>
      <c r="AZ684" s="17">
        <v>0.407404540023936</v>
      </c>
      <c r="BA684" s="17">
        <v>0.58292403963727202</v>
      </c>
      <c r="BB684" s="17">
        <v>0.7049183493458</v>
      </c>
      <c r="BC684" s="17">
        <v>0.65106783446569105</v>
      </c>
      <c r="BD684" s="17">
        <v>0.57829294567981504</v>
      </c>
      <c r="BE684" s="17">
        <v>0.61489747173114295</v>
      </c>
      <c r="BF684" s="17">
        <v>0.59118536055892901</v>
      </c>
      <c r="BG684" s="17">
        <v>0.68465628188887595</v>
      </c>
      <c r="BH684" s="17">
        <v>0.62330135269629205</v>
      </c>
      <c r="BI684" s="17">
        <v>0.60129708462765497</v>
      </c>
      <c r="BJ684" s="17">
        <v>0.648854557172584</v>
      </c>
      <c r="BK684" s="17">
        <v>0.77438708321462602</v>
      </c>
      <c r="BL684" s="17">
        <v>0.66181035122484999</v>
      </c>
      <c r="BM684" s="17">
        <v>0.60587993930311701</v>
      </c>
      <c r="BN684" s="17">
        <v>0.64574424057933999</v>
      </c>
      <c r="BO684" s="17">
        <v>0.57185230033058199</v>
      </c>
      <c r="BP684" s="17"/>
      <c r="BQ684" s="17">
        <v>0.68453041256747305</v>
      </c>
      <c r="BR684" s="17">
        <v>0.61495045025551298</v>
      </c>
    </row>
    <row r="685" spans="2:70" x14ac:dyDescent="0.35">
      <c r="B685" t="s">
        <v>334</v>
      </c>
      <c r="C685" s="17">
        <v>0.57802812934235703</v>
      </c>
      <c r="D685" s="17">
        <v>0.52831620549207103</v>
      </c>
      <c r="E685" s="17">
        <v>0.62457655617602503</v>
      </c>
      <c r="F685" s="17"/>
      <c r="G685" s="17">
        <v>0.38368859742418499</v>
      </c>
      <c r="H685" s="17">
        <v>0.41851466854589098</v>
      </c>
      <c r="I685" s="17">
        <v>0.57394394445115104</v>
      </c>
      <c r="J685" s="17">
        <v>0.59668587727692801</v>
      </c>
      <c r="K685" s="17">
        <v>0.72577413503840005</v>
      </c>
      <c r="L685" s="17">
        <v>0.73970538011106401</v>
      </c>
      <c r="M685" s="17"/>
      <c r="N685" s="17">
        <v>0.63876570395336296</v>
      </c>
      <c r="O685" s="17">
        <v>0.58323707994422103</v>
      </c>
      <c r="P685" s="17">
        <v>0.53087478984594705</v>
      </c>
      <c r="Q685" s="17">
        <v>0.55323680713261902</v>
      </c>
      <c r="R685" s="17"/>
      <c r="S685" s="17">
        <v>0.48829106842562198</v>
      </c>
      <c r="T685" s="17">
        <v>0.59351077224201998</v>
      </c>
      <c r="U685" s="17">
        <v>0.65959582578878295</v>
      </c>
      <c r="V685" s="17">
        <v>0.56175679132355905</v>
      </c>
      <c r="W685" s="17">
        <v>0.56468266014388702</v>
      </c>
      <c r="X685" s="17">
        <v>0.49124272576557199</v>
      </c>
      <c r="Y685" s="17">
        <v>0.58949982334421303</v>
      </c>
      <c r="Z685" s="17">
        <v>0.57327896865949601</v>
      </c>
      <c r="AA685" s="17">
        <v>0.66835215077561305</v>
      </c>
      <c r="AB685" s="17">
        <v>0.61831874829766698</v>
      </c>
      <c r="AC685" s="17">
        <v>0.63270031023849405</v>
      </c>
      <c r="AD685" s="17">
        <v>0.54930750952241603</v>
      </c>
      <c r="AE685" s="17"/>
      <c r="AF685" s="17">
        <v>0.62850313569223304</v>
      </c>
      <c r="AG685" s="17">
        <v>0.60671049447960501</v>
      </c>
      <c r="AH685" s="17">
        <v>0.487149164382778</v>
      </c>
      <c r="AI685" s="17"/>
      <c r="AJ685" s="17">
        <v>0.61746113107321698</v>
      </c>
      <c r="AK685" s="17">
        <v>0.558514649514807</v>
      </c>
      <c r="AL685" s="17">
        <v>0.63815918799219096</v>
      </c>
      <c r="AM685" s="17">
        <v>0.64830419881200096</v>
      </c>
      <c r="AN685" s="17">
        <v>0.51359728420858697</v>
      </c>
      <c r="AO685" s="17"/>
      <c r="AP685" s="17">
        <v>0.57040397706410395</v>
      </c>
      <c r="AQ685" s="17">
        <v>0.56368962934805</v>
      </c>
      <c r="AR685" s="17">
        <v>0.58019711851668399</v>
      </c>
      <c r="AS685" s="17"/>
      <c r="AT685" s="17">
        <v>0.58060414509152702</v>
      </c>
      <c r="AU685" s="17">
        <v>0.56169333532851795</v>
      </c>
      <c r="AV685" s="17">
        <v>0.574715791524261</v>
      </c>
      <c r="AW685" s="17">
        <v>0.54444730881870296</v>
      </c>
      <c r="AX685" s="17">
        <v>0.51271139319374703</v>
      </c>
      <c r="AY685" s="17"/>
      <c r="AZ685" s="17">
        <v>0.42779919559473201</v>
      </c>
      <c r="BA685" s="17">
        <v>0.532925899453913</v>
      </c>
      <c r="BB685" s="17">
        <v>0.62240388640634303</v>
      </c>
      <c r="BC685" s="17">
        <v>0.620155279341563</v>
      </c>
      <c r="BD685" s="17">
        <v>0.58987318895729801</v>
      </c>
      <c r="BE685" s="17">
        <v>0.55275283273655995</v>
      </c>
      <c r="BF685" s="17">
        <v>0.58472488083111795</v>
      </c>
      <c r="BG685" s="17">
        <v>0.60879119968903095</v>
      </c>
      <c r="BH685" s="17">
        <v>0.52080239966327702</v>
      </c>
      <c r="BI685" s="17">
        <v>0.62978334049847795</v>
      </c>
      <c r="BJ685" s="17">
        <v>0.59181686109742004</v>
      </c>
      <c r="BK685" s="17">
        <v>0.68346686504228205</v>
      </c>
      <c r="BL685" s="17">
        <v>0.59919362394446196</v>
      </c>
      <c r="BM685" s="17">
        <v>0.57143209938968598</v>
      </c>
      <c r="BN685" s="17">
        <v>0.61174825760741003</v>
      </c>
      <c r="BO685" s="17">
        <v>0.40917707412793602</v>
      </c>
      <c r="BP685" s="17"/>
      <c r="BQ685" s="17">
        <v>0.63968098098956006</v>
      </c>
      <c r="BR685" s="17">
        <v>0.55973256671761196</v>
      </c>
    </row>
    <row r="686" spans="2:70" x14ac:dyDescent="0.35">
      <c r="B686" t="s">
        <v>336</v>
      </c>
      <c r="C686" s="17">
        <v>0.57302829471060501</v>
      </c>
      <c r="D686" s="17">
        <v>0.55918394064016397</v>
      </c>
      <c r="E686" s="17">
        <v>0.58875251732673095</v>
      </c>
      <c r="F686" s="17"/>
      <c r="G686" s="17">
        <v>0.36761585166579103</v>
      </c>
      <c r="H686" s="17">
        <v>0.49859184868321599</v>
      </c>
      <c r="I686" s="17">
        <v>0.55177243615205995</v>
      </c>
      <c r="J686" s="17">
        <v>0.62734381171687703</v>
      </c>
      <c r="K686" s="17">
        <v>0.66571689961894598</v>
      </c>
      <c r="L686" s="17">
        <v>0.68590338299428799</v>
      </c>
      <c r="M686" s="17"/>
      <c r="N686" s="17">
        <v>0.62580107693678999</v>
      </c>
      <c r="O686" s="17">
        <v>0.57341843427441597</v>
      </c>
      <c r="P686" s="17">
        <v>0.51464759760277301</v>
      </c>
      <c r="Q686" s="17">
        <v>0.57274277124389095</v>
      </c>
      <c r="R686" s="17"/>
      <c r="S686" s="17">
        <v>0.56353897303657197</v>
      </c>
      <c r="T686" s="17">
        <v>0.62510346816939699</v>
      </c>
      <c r="U686" s="17">
        <v>0.52648614844180297</v>
      </c>
      <c r="V686" s="17">
        <v>0.53906271757715396</v>
      </c>
      <c r="W686" s="17">
        <v>0.59995168111952701</v>
      </c>
      <c r="X686" s="17">
        <v>0.56127295119613696</v>
      </c>
      <c r="Y686" s="17">
        <v>0.54987424327666901</v>
      </c>
      <c r="Z686" s="17">
        <v>0.48681300663960098</v>
      </c>
      <c r="AA686" s="17">
        <v>0.63240075721459599</v>
      </c>
      <c r="AB686" s="17">
        <v>0.57897713841165499</v>
      </c>
      <c r="AC686" s="17">
        <v>0.56246745578665802</v>
      </c>
      <c r="AD686" s="17">
        <v>0.57800041995210205</v>
      </c>
      <c r="AE686" s="17"/>
      <c r="AF686" s="17">
        <v>0.61778267593622205</v>
      </c>
      <c r="AG686" s="17">
        <v>0.60267919185549002</v>
      </c>
      <c r="AH686" s="17">
        <v>0.51926481328231899</v>
      </c>
      <c r="AI686" s="17"/>
      <c r="AJ686" s="17">
        <v>0.62012487816802198</v>
      </c>
      <c r="AK686" s="17">
        <v>0.55518241994182704</v>
      </c>
      <c r="AL686" s="17">
        <v>0.62913436301882697</v>
      </c>
      <c r="AM686" s="17">
        <v>0.52948220501902499</v>
      </c>
      <c r="AN686" s="17">
        <v>0.51896371150119103</v>
      </c>
      <c r="AO686" s="17"/>
      <c r="AP686" s="17">
        <v>0.59080171016998595</v>
      </c>
      <c r="AQ686" s="17">
        <v>0.55720361860672996</v>
      </c>
      <c r="AR686" s="17">
        <v>0.584178965944955</v>
      </c>
      <c r="AS686" s="17"/>
      <c r="AT686" s="17">
        <v>0.56244913673678298</v>
      </c>
      <c r="AU686" s="17">
        <v>0.53328886598908098</v>
      </c>
      <c r="AV686" s="17">
        <v>0.58216325740336705</v>
      </c>
      <c r="AW686" s="17">
        <v>0.56639309619127798</v>
      </c>
      <c r="AX686" s="17">
        <v>0.53877584307922399</v>
      </c>
      <c r="AY686" s="17"/>
      <c r="AZ686" s="17">
        <v>0.32019913301222902</v>
      </c>
      <c r="BA686" s="17">
        <v>0.57094180583853504</v>
      </c>
      <c r="BB686" s="17">
        <v>0.61457236097513301</v>
      </c>
      <c r="BC686" s="17">
        <v>0.53438988391096498</v>
      </c>
      <c r="BD686" s="17">
        <v>0.53686801038336496</v>
      </c>
      <c r="BE686" s="17">
        <v>0.52569946880018104</v>
      </c>
      <c r="BF686" s="17">
        <v>0.55687322410555895</v>
      </c>
      <c r="BG686" s="17">
        <v>0.60725582870227901</v>
      </c>
      <c r="BH686" s="17">
        <v>0.59116063766960303</v>
      </c>
      <c r="BI686" s="17">
        <v>0.58497006239734695</v>
      </c>
      <c r="BJ686" s="17">
        <v>0.66189759626581701</v>
      </c>
      <c r="BK686" s="17">
        <v>0.61167978847295701</v>
      </c>
      <c r="BL686" s="17">
        <v>0.59064726792294897</v>
      </c>
      <c r="BM686" s="17">
        <v>0.61772034652908503</v>
      </c>
      <c r="BN686" s="17">
        <v>0.53829701842075295</v>
      </c>
      <c r="BO686" s="17">
        <v>0.59612989231066005</v>
      </c>
      <c r="BP686" s="17"/>
      <c r="BQ686" s="17">
        <v>0.65140938359252698</v>
      </c>
      <c r="BR686" s="17">
        <v>0.54371945299199798</v>
      </c>
    </row>
    <row r="687" spans="2:70" x14ac:dyDescent="0.35">
      <c r="B687" t="s">
        <v>330</v>
      </c>
      <c r="C687" s="17">
        <v>0.541201506362462</v>
      </c>
      <c r="D687" s="17">
        <v>0.50037149444352202</v>
      </c>
      <c r="E687" s="17">
        <v>0.58519765754213304</v>
      </c>
      <c r="F687" s="17"/>
      <c r="G687" s="17">
        <v>0.47509763205751199</v>
      </c>
      <c r="H687" s="17">
        <v>0.54731834893261999</v>
      </c>
      <c r="I687" s="17">
        <v>0.48200840708917297</v>
      </c>
      <c r="J687" s="17">
        <v>0.50861025410053395</v>
      </c>
      <c r="K687" s="17">
        <v>0.586396380220776</v>
      </c>
      <c r="L687" s="17">
        <v>0.62620692037057102</v>
      </c>
      <c r="M687" s="17"/>
      <c r="N687" s="17">
        <v>0.58387145755664904</v>
      </c>
      <c r="O687" s="17">
        <v>0.53317014859170997</v>
      </c>
      <c r="P687" s="17">
        <v>0.53814395348642896</v>
      </c>
      <c r="Q687" s="17">
        <v>0.51185131186954902</v>
      </c>
      <c r="R687" s="17"/>
      <c r="S687" s="17">
        <v>0.51526458004086495</v>
      </c>
      <c r="T687" s="17">
        <v>0.54753824934471096</v>
      </c>
      <c r="U687" s="17">
        <v>0.55590306157592095</v>
      </c>
      <c r="V687" s="17">
        <v>0.57589349878892704</v>
      </c>
      <c r="W687" s="17">
        <v>0.49266734842096899</v>
      </c>
      <c r="X687" s="17">
        <v>0.56174754097892998</v>
      </c>
      <c r="Y687" s="17">
        <v>0.505901135825645</v>
      </c>
      <c r="Z687" s="17">
        <v>0.519412074069318</v>
      </c>
      <c r="AA687" s="17">
        <v>0.56998722287535697</v>
      </c>
      <c r="AB687" s="17">
        <v>0.57318913399984694</v>
      </c>
      <c r="AC687" s="17">
        <v>0.58008601995468501</v>
      </c>
      <c r="AD687" s="17">
        <v>0.41151013328950098</v>
      </c>
      <c r="AE687" s="17"/>
      <c r="AF687" s="17">
        <v>0.55468914341936704</v>
      </c>
      <c r="AG687" s="17">
        <v>0.55361771620957501</v>
      </c>
      <c r="AH687" s="17">
        <v>0.45673092344691402</v>
      </c>
      <c r="AI687" s="17"/>
      <c r="AJ687" s="17">
        <v>0.57215717002338096</v>
      </c>
      <c r="AK687" s="17">
        <v>0.52651544429458796</v>
      </c>
      <c r="AL687" s="17">
        <v>0.53773313575620996</v>
      </c>
      <c r="AM687" s="17">
        <v>0.55051897956126805</v>
      </c>
      <c r="AN687" s="17">
        <v>0.48813362879731498</v>
      </c>
      <c r="AO687" s="17"/>
      <c r="AP687" s="17">
        <v>0.53265093298812305</v>
      </c>
      <c r="AQ687" s="17">
        <v>0.54783560129228603</v>
      </c>
      <c r="AR687" s="17">
        <v>0.57687083681334095</v>
      </c>
      <c r="AS687" s="17"/>
      <c r="AT687" s="17">
        <v>0.526351437632535</v>
      </c>
      <c r="AU687" s="17">
        <v>0.55053424230956305</v>
      </c>
      <c r="AV687" s="17">
        <v>0.53726793946166096</v>
      </c>
      <c r="AW687" s="17">
        <v>0.51180370313549906</v>
      </c>
      <c r="AX687" s="17">
        <v>0.67019505260268297</v>
      </c>
      <c r="AY687" s="17"/>
      <c r="AZ687" s="17">
        <v>0.400728420255614</v>
      </c>
      <c r="BA687" s="17">
        <v>0.410899095332106</v>
      </c>
      <c r="BB687" s="17">
        <v>0.56099690960007498</v>
      </c>
      <c r="BC687" s="17">
        <v>0.557650269150751</v>
      </c>
      <c r="BD687" s="17">
        <v>0.52778989432059897</v>
      </c>
      <c r="BE687" s="17">
        <v>0.48357389122533601</v>
      </c>
      <c r="BF687" s="17">
        <v>0.53040746179402998</v>
      </c>
      <c r="BG687" s="17">
        <v>0.52185150468761898</v>
      </c>
      <c r="BH687" s="17">
        <v>0.56734873139346398</v>
      </c>
      <c r="BI687" s="17">
        <v>0.65460811468584301</v>
      </c>
      <c r="BJ687" s="17">
        <v>0.55980003642299503</v>
      </c>
      <c r="BK687" s="17">
        <v>0.68826091336653095</v>
      </c>
      <c r="BL687" s="17">
        <v>0.61711138225810303</v>
      </c>
      <c r="BM687" s="17">
        <v>0.55655393983032098</v>
      </c>
      <c r="BN687" s="17">
        <v>0.58168622002973802</v>
      </c>
      <c r="BO687" s="17">
        <v>0.45331152115244899</v>
      </c>
      <c r="BP687" s="17"/>
      <c r="BQ687" s="17">
        <v>0.58563917850019798</v>
      </c>
      <c r="BR687" s="17">
        <v>0.52134318498305199</v>
      </c>
    </row>
    <row r="688" spans="2:70" x14ac:dyDescent="0.35">
      <c r="B688" t="s">
        <v>329</v>
      </c>
      <c r="C688" s="17">
        <v>0.53450291479727396</v>
      </c>
      <c r="D688" s="17">
        <v>0.58425477031464301</v>
      </c>
      <c r="E688" s="17">
        <v>0.48668419335753899</v>
      </c>
      <c r="F688" s="17"/>
      <c r="G688" s="17">
        <v>0.43367059687123699</v>
      </c>
      <c r="H688" s="17">
        <v>0.43848305691596601</v>
      </c>
      <c r="I688" s="17">
        <v>0.48418557934024897</v>
      </c>
      <c r="J688" s="17">
        <v>0.60346253539384298</v>
      </c>
      <c r="K688" s="17">
        <v>0.59514257391287895</v>
      </c>
      <c r="L688" s="17">
        <v>0.62605153645202705</v>
      </c>
      <c r="M688" s="17"/>
      <c r="N688" s="17">
        <v>0.58583482824349697</v>
      </c>
      <c r="O688" s="17">
        <v>0.56400804366999602</v>
      </c>
      <c r="P688" s="17">
        <v>0.495384745723777</v>
      </c>
      <c r="Q688" s="17">
        <v>0.487743575627965</v>
      </c>
      <c r="R688" s="17"/>
      <c r="S688" s="17">
        <v>0.503719712255283</v>
      </c>
      <c r="T688" s="17">
        <v>0.510001587543091</v>
      </c>
      <c r="U688" s="17">
        <v>0.59513936035135095</v>
      </c>
      <c r="V688" s="17">
        <v>0.59024509564786598</v>
      </c>
      <c r="W688" s="17">
        <v>0.49552382812592999</v>
      </c>
      <c r="X688" s="17">
        <v>0.47095028090125401</v>
      </c>
      <c r="Y688" s="17">
        <v>0.49193602901723998</v>
      </c>
      <c r="Z688" s="17">
        <v>0.52722982629715098</v>
      </c>
      <c r="AA688" s="17">
        <v>0.55450398408691703</v>
      </c>
      <c r="AB688" s="17">
        <v>0.57555960758223901</v>
      </c>
      <c r="AC688" s="17">
        <v>0.55115098177323296</v>
      </c>
      <c r="AD688" s="17">
        <v>0.65844131885425095</v>
      </c>
      <c r="AE688" s="17"/>
      <c r="AF688" s="17">
        <v>0.56378959620872604</v>
      </c>
      <c r="AG688" s="17">
        <v>0.56746167049115104</v>
      </c>
      <c r="AH688" s="17">
        <v>0.41743700874468898</v>
      </c>
      <c r="AI688" s="17"/>
      <c r="AJ688" s="17">
        <v>0.597865337489078</v>
      </c>
      <c r="AK688" s="17">
        <v>0.51206202492847297</v>
      </c>
      <c r="AL688" s="17">
        <v>0.55188970997803499</v>
      </c>
      <c r="AM688" s="17">
        <v>0.487720920511786</v>
      </c>
      <c r="AN688" s="17">
        <v>0.43567732937597498</v>
      </c>
      <c r="AO688" s="17"/>
      <c r="AP688" s="17">
        <v>0.58260000427809799</v>
      </c>
      <c r="AQ688" s="17">
        <v>0.53306064557625299</v>
      </c>
      <c r="AR688" s="17">
        <v>0.54510391446316697</v>
      </c>
      <c r="AS688" s="17"/>
      <c r="AT688" s="17">
        <v>0.52759483141822405</v>
      </c>
      <c r="AU688" s="17">
        <v>0.52539998725881298</v>
      </c>
      <c r="AV688" s="17">
        <v>0.55571558577272395</v>
      </c>
      <c r="AW688" s="17">
        <v>0.48722217566937798</v>
      </c>
      <c r="AX688" s="17">
        <v>0.568585517289111</v>
      </c>
      <c r="AY688" s="17"/>
      <c r="AZ688" s="17">
        <v>0.247631106226745</v>
      </c>
      <c r="BA688" s="17">
        <v>0.30134828227696397</v>
      </c>
      <c r="BB688" s="17">
        <v>0.54548297537197399</v>
      </c>
      <c r="BC688" s="17">
        <v>0.57744564817225597</v>
      </c>
      <c r="BD688" s="17">
        <v>0.53996972457278303</v>
      </c>
      <c r="BE688" s="17">
        <v>0.46576127891765901</v>
      </c>
      <c r="BF688" s="17">
        <v>0.52879498394675595</v>
      </c>
      <c r="BG688" s="17">
        <v>0.53637664907922999</v>
      </c>
      <c r="BH688" s="17">
        <v>0.54945111491306198</v>
      </c>
      <c r="BI688" s="17">
        <v>0.72673467789981205</v>
      </c>
      <c r="BJ688" s="17">
        <v>0.54403868362576202</v>
      </c>
      <c r="BK688" s="17">
        <v>0.61903524621031403</v>
      </c>
      <c r="BL688" s="17">
        <v>0.56324863535382397</v>
      </c>
      <c r="BM688" s="17">
        <v>0.61664207314116204</v>
      </c>
      <c r="BN688" s="17">
        <v>0.63755963173970098</v>
      </c>
      <c r="BO688" s="17">
        <v>0.61888971065585296</v>
      </c>
      <c r="BP688" s="17"/>
      <c r="BQ688" s="17">
        <v>0.57179362376897602</v>
      </c>
      <c r="BR688" s="17">
        <v>0.51822085393123996</v>
      </c>
    </row>
    <row r="689" spans="2:70" x14ac:dyDescent="0.35">
      <c r="B689" t="s">
        <v>339</v>
      </c>
      <c r="C689" s="17">
        <v>0.46507021479779997</v>
      </c>
      <c r="D689" s="17">
        <v>0.438335166483584</v>
      </c>
      <c r="E689" s="17">
        <v>0.49084084132543798</v>
      </c>
      <c r="F689" s="17"/>
      <c r="G689" s="17">
        <v>0.37841743071134898</v>
      </c>
      <c r="H689" s="17">
        <v>0.37387198969525998</v>
      </c>
      <c r="I689" s="17">
        <v>0.47403245724111698</v>
      </c>
      <c r="J689" s="17">
        <v>0.50892929415023702</v>
      </c>
      <c r="K689" s="17">
        <v>0.50257433621163305</v>
      </c>
      <c r="L689" s="17">
        <v>0.53315496725509604</v>
      </c>
      <c r="M689" s="17"/>
      <c r="N689" s="17">
        <v>0.52143670939525599</v>
      </c>
      <c r="O689" s="17">
        <v>0.476772430856019</v>
      </c>
      <c r="P689" s="17">
        <v>0.44575310435828303</v>
      </c>
      <c r="Q689" s="17">
        <v>0.41778140845966399</v>
      </c>
      <c r="R689" s="17"/>
      <c r="S689" s="17">
        <v>0.421744473503052</v>
      </c>
      <c r="T689" s="17">
        <v>0.42050279910539601</v>
      </c>
      <c r="U689" s="17">
        <v>0.56291120420773999</v>
      </c>
      <c r="V689" s="17">
        <v>0.54322303338002698</v>
      </c>
      <c r="W689" s="17">
        <v>0.51451247482765405</v>
      </c>
      <c r="X689" s="17">
        <v>0.48570602641284</v>
      </c>
      <c r="Y689" s="17">
        <v>0.402352898971508</v>
      </c>
      <c r="Z689" s="17">
        <v>0.36195489114538698</v>
      </c>
      <c r="AA689" s="17">
        <v>0.50556221235799303</v>
      </c>
      <c r="AB689" s="17">
        <v>0.45943022902230402</v>
      </c>
      <c r="AC689" s="17">
        <v>0.46448875863518602</v>
      </c>
      <c r="AD689" s="17">
        <v>0.43014263699841199</v>
      </c>
      <c r="AE689" s="17"/>
      <c r="AF689" s="17">
        <v>0.49800679610910498</v>
      </c>
      <c r="AG689" s="17">
        <v>0.499448592812475</v>
      </c>
      <c r="AH689" s="17">
        <v>0.35586531064014099</v>
      </c>
      <c r="AI689" s="17"/>
      <c r="AJ689" s="17">
        <v>0.50688865795862004</v>
      </c>
      <c r="AK689" s="17">
        <v>0.44057767247729501</v>
      </c>
      <c r="AL689" s="17">
        <v>0.569125678667737</v>
      </c>
      <c r="AM689" s="17">
        <v>0.40804557337825098</v>
      </c>
      <c r="AN689" s="17">
        <v>0.381452303438232</v>
      </c>
      <c r="AO689" s="17"/>
      <c r="AP689" s="17">
        <v>0.47077226125472799</v>
      </c>
      <c r="AQ689" s="17">
        <v>0.466771925294311</v>
      </c>
      <c r="AR689" s="17">
        <v>0.49937928679851801</v>
      </c>
      <c r="AS689" s="17"/>
      <c r="AT689" s="17">
        <v>0.42110098672994201</v>
      </c>
      <c r="AU689" s="17">
        <v>0.44088877107551899</v>
      </c>
      <c r="AV689" s="17">
        <v>0.52635581102236895</v>
      </c>
      <c r="AW689" s="17">
        <v>0.48323676186900399</v>
      </c>
      <c r="AX689" s="17">
        <v>0.50916820572867205</v>
      </c>
      <c r="AY689" s="17"/>
      <c r="AZ689" s="17">
        <v>0.16061763844551999</v>
      </c>
      <c r="BA689" s="17">
        <v>0.49417957903198401</v>
      </c>
      <c r="BB689" s="17">
        <v>0.44562144472652598</v>
      </c>
      <c r="BC689" s="17">
        <v>0.48127041524921998</v>
      </c>
      <c r="BD689" s="17">
        <v>0.43222212605347499</v>
      </c>
      <c r="BE689" s="17">
        <v>0.38410824929073401</v>
      </c>
      <c r="BF689" s="17">
        <v>0.49739277211892002</v>
      </c>
      <c r="BG689" s="17">
        <v>0.46456967453895498</v>
      </c>
      <c r="BH689" s="17">
        <v>0.434726225032743</v>
      </c>
      <c r="BI689" s="17">
        <v>0.56090184364270701</v>
      </c>
      <c r="BJ689" s="17">
        <v>0.56757253915588601</v>
      </c>
      <c r="BK689" s="17">
        <v>0.39832735906775701</v>
      </c>
      <c r="BL689" s="17">
        <v>0.46763395516956002</v>
      </c>
      <c r="BM689" s="17">
        <v>0.42757141960760497</v>
      </c>
      <c r="BN689" s="17">
        <v>0.49040671083953802</v>
      </c>
      <c r="BO689" s="17">
        <v>0.49376761590664298</v>
      </c>
      <c r="BP689" s="17"/>
      <c r="BQ689" s="17">
        <v>0.57001840523896297</v>
      </c>
      <c r="BR689" s="17">
        <v>0.41705640056785798</v>
      </c>
    </row>
    <row r="690" spans="2:70" x14ac:dyDescent="0.35">
      <c r="B690" t="s">
        <v>335</v>
      </c>
      <c r="C690" s="17">
        <v>0.45651194936787198</v>
      </c>
      <c r="D690" s="17">
        <v>0.430571977095702</v>
      </c>
      <c r="E690" s="17">
        <v>0.48507485805304201</v>
      </c>
      <c r="F690" s="17"/>
      <c r="G690" s="17">
        <v>0.25288099603566</v>
      </c>
      <c r="H690" s="17">
        <v>0.33045683087216299</v>
      </c>
      <c r="I690" s="17">
        <v>0.42836923137704802</v>
      </c>
      <c r="J690" s="17">
        <v>0.51446844420112503</v>
      </c>
      <c r="K690" s="17">
        <v>0.56181990007999905</v>
      </c>
      <c r="L690" s="17">
        <v>0.60700265691570099</v>
      </c>
      <c r="M690" s="17"/>
      <c r="N690" s="17">
        <v>0.526336646221368</v>
      </c>
      <c r="O690" s="17">
        <v>0.46884767655534099</v>
      </c>
      <c r="P690" s="17">
        <v>0.39536051424399099</v>
      </c>
      <c r="Q690" s="17">
        <v>0.43096929295004999</v>
      </c>
      <c r="R690" s="17"/>
      <c r="S690" s="17">
        <v>0.45450877279575402</v>
      </c>
      <c r="T690" s="17">
        <v>0.51272217865451197</v>
      </c>
      <c r="U690" s="17">
        <v>0.54116363998765904</v>
      </c>
      <c r="V690" s="17">
        <v>0.53959113223851096</v>
      </c>
      <c r="W690" s="17">
        <v>0.497686159387424</v>
      </c>
      <c r="X690" s="17">
        <v>0.40494185535476801</v>
      </c>
      <c r="Y690" s="17">
        <v>0.40077569267141</v>
      </c>
      <c r="Z690" s="17">
        <v>0.36056752577752399</v>
      </c>
      <c r="AA690" s="17">
        <v>0.41197461228766302</v>
      </c>
      <c r="AB690" s="17">
        <v>0.46671717488687198</v>
      </c>
      <c r="AC690" s="17">
        <v>0.38110732961965399</v>
      </c>
      <c r="AD690" s="17">
        <v>0.324730995267969</v>
      </c>
      <c r="AE690" s="17"/>
      <c r="AF690" s="17">
        <v>0.51612927292880295</v>
      </c>
      <c r="AG690" s="17">
        <v>0.47448101996784497</v>
      </c>
      <c r="AH690" s="17">
        <v>0.35642910579910198</v>
      </c>
      <c r="AI690" s="17"/>
      <c r="AJ690" s="17">
        <v>0.52181599708878401</v>
      </c>
      <c r="AK690" s="17">
        <v>0.43174422001954699</v>
      </c>
      <c r="AL690" s="17">
        <v>0.53454063629280502</v>
      </c>
      <c r="AM690" s="17">
        <v>0.41043950262343598</v>
      </c>
      <c r="AN690" s="17">
        <v>0.337954953736266</v>
      </c>
      <c r="AO690" s="17"/>
      <c r="AP690" s="17">
        <v>0.488898006910165</v>
      </c>
      <c r="AQ690" s="17">
        <v>0.46540200924549702</v>
      </c>
      <c r="AR690" s="17">
        <v>0.475811907027888</v>
      </c>
      <c r="AS690" s="17"/>
      <c r="AT690" s="17">
        <v>0.45487373433496398</v>
      </c>
      <c r="AU690" s="17">
        <v>0.39534658437016001</v>
      </c>
      <c r="AV690" s="17">
        <v>0.468982301790069</v>
      </c>
      <c r="AW690" s="17">
        <v>0.479974615303848</v>
      </c>
      <c r="AX690" s="17">
        <v>0.46808551580907998</v>
      </c>
      <c r="AY690" s="17"/>
      <c r="AZ690" s="17">
        <v>0.32851519156729903</v>
      </c>
      <c r="BA690" s="17">
        <v>0.34447900276369903</v>
      </c>
      <c r="BB690" s="17">
        <v>0.494684025488691</v>
      </c>
      <c r="BC690" s="17">
        <v>0.46997292959403703</v>
      </c>
      <c r="BD690" s="17">
        <v>0.40820873248468598</v>
      </c>
      <c r="BE690" s="17">
        <v>0.42789195119759799</v>
      </c>
      <c r="BF690" s="17">
        <v>0.49628544293712101</v>
      </c>
      <c r="BG690" s="17">
        <v>0.44189997658503799</v>
      </c>
      <c r="BH690" s="17">
        <v>0.499550010641993</v>
      </c>
      <c r="BI690" s="17">
        <v>0.59891579810099405</v>
      </c>
      <c r="BJ690" s="17">
        <v>0.48935674116938299</v>
      </c>
      <c r="BK690" s="17">
        <v>0.42492447513831499</v>
      </c>
      <c r="BL690" s="17">
        <v>0.46185334285243101</v>
      </c>
      <c r="BM690" s="17">
        <v>0.50129965596995096</v>
      </c>
      <c r="BN690" s="17">
        <v>0.47673909040808099</v>
      </c>
      <c r="BO690" s="17">
        <v>0.45617603189107903</v>
      </c>
      <c r="BP690" s="17"/>
      <c r="BQ690" s="17">
        <v>0.57017142551809596</v>
      </c>
      <c r="BR690" s="17">
        <v>0.40874253816898398</v>
      </c>
    </row>
    <row r="691" spans="2:70" x14ac:dyDescent="0.35">
      <c r="B691" t="s">
        <v>331</v>
      </c>
      <c r="C691" s="17">
        <v>0.45411777121702102</v>
      </c>
      <c r="D691" s="17">
        <v>0.44720330753884102</v>
      </c>
      <c r="E691" s="17">
        <v>0.46009482542977098</v>
      </c>
      <c r="F691" s="17"/>
      <c r="G691" s="17">
        <v>0.41466575935781402</v>
      </c>
      <c r="H691" s="17">
        <v>0.439758744980488</v>
      </c>
      <c r="I691" s="17">
        <v>0.42450014317065199</v>
      </c>
      <c r="J691" s="17">
        <v>0.49706296744629902</v>
      </c>
      <c r="K691" s="17">
        <v>0.47096808469415002</v>
      </c>
      <c r="L691" s="17">
        <v>0.468106987441266</v>
      </c>
      <c r="M691" s="17"/>
      <c r="N691" s="17">
        <v>0.473612494279811</v>
      </c>
      <c r="O691" s="17">
        <v>0.49009767478715899</v>
      </c>
      <c r="P691" s="17">
        <v>0.44502627057560401</v>
      </c>
      <c r="Q691" s="17">
        <v>0.40839666464819202</v>
      </c>
      <c r="R691" s="17"/>
      <c r="S691" s="17">
        <v>0.44570303150256202</v>
      </c>
      <c r="T691" s="17">
        <v>0.41387184588051801</v>
      </c>
      <c r="U691" s="17">
        <v>0.454858526907223</v>
      </c>
      <c r="V691" s="17">
        <v>0.43592541855403399</v>
      </c>
      <c r="W691" s="17">
        <v>0.47530026565559602</v>
      </c>
      <c r="X691" s="17">
        <v>0.48267507221097899</v>
      </c>
      <c r="Y691" s="17">
        <v>0.41897139990932603</v>
      </c>
      <c r="Z691" s="17">
        <v>0.44677696804698702</v>
      </c>
      <c r="AA691" s="17">
        <v>0.45965298930149001</v>
      </c>
      <c r="AB691" s="17">
        <v>0.475515479717948</v>
      </c>
      <c r="AC691" s="17">
        <v>0.52160581245777904</v>
      </c>
      <c r="AD691" s="17">
        <v>0.50364834180518603</v>
      </c>
      <c r="AE691" s="17"/>
      <c r="AF691" s="17">
        <v>0.43623174890084998</v>
      </c>
      <c r="AG691" s="17">
        <v>0.50156040458336604</v>
      </c>
      <c r="AH691" s="17">
        <v>0.363956046100952</v>
      </c>
      <c r="AI691" s="17"/>
      <c r="AJ691" s="17">
        <v>0.451876215234298</v>
      </c>
      <c r="AK691" s="17">
        <v>0.45659126704977598</v>
      </c>
      <c r="AL691" s="17">
        <v>0.47318523243252503</v>
      </c>
      <c r="AM691" s="17">
        <v>0.46083079877470401</v>
      </c>
      <c r="AN691" s="17">
        <v>0.399621403227855</v>
      </c>
      <c r="AO691" s="17"/>
      <c r="AP691" s="17">
        <v>0.44164126497544598</v>
      </c>
      <c r="AQ691" s="17">
        <v>0.492872750153457</v>
      </c>
      <c r="AR691" s="17">
        <v>0.46206216176892501</v>
      </c>
      <c r="AS691" s="17"/>
      <c r="AT691" s="17">
        <v>0.41687644865458001</v>
      </c>
      <c r="AU691" s="17">
        <v>0.454210987005633</v>
      </c>
      <c r="AV691" s="17">
        <v>0.473760460934193</v>
      </c>
      <c r="AW691" s="17">
        <v>0.46497838267119401</v>
      </c>
      <c r="AX691" s="17">
        <v>0.52369277918419799</v>
      </c>
      <c r="AY691" s="17"/>
      <c r="AZ691" s="17">
        <v>0.25081048400475803</v>
      </c>
      <c r="BA691" s="17">
        <v>0.31684105289921899</v>
      </c>
      <c r="BB691" s="17">
        <v>0.48920306284659898</v>
      </c>
      <c r="BC691" s="17">
        <v>0.474161418014662</v>
      </c>
      <c r="BD691" s="17">
        <v>0.43252687121198002</v>
      </c>
      <c r="BE691" s="17">
        <v>0.42226067039672699</v>
      </c>
      <c r="BF691" s="17">
        <v>0.53616567562135997</v>
      </c>
      <c r="BG691" s="17">
        <v>0.47234724189660499</v>
      </c>
      <c r="BH691" s="17">
        <v>0.44532348306439301</v>
      </c>
      <c r="BI691" s="17">
        <v>0.49252601420396802</v>
      </c>
      <c r="BJ691" s="17">
        <v>0.52741124779733894</v>
      </c>
      <c r="BK691" s="17">
        <v>0.404634972105263</v>
      </c>
      <c r="BL691" s="17">
        <v>0.43302065093599501</v>
      </c>
      <c r="BM691" s="17">
        <v>0.34765962747010098</v>
      </c>
      <c r="BN691" s="17">
        <v>0.52920663460601203</v>
      </c>
      <c r="BO691" s="17">
        <v>0.43599175937579998</v>
      </c>
      <c r="BP691" s="17"/>
      <c r="BQ691" s="17">
        <v>0.51456367946624204</v>
      </c>
      <c r="BR691" s="17">
        <v>0.42307555361656002</v>
      </c>
    </row>
    <row r="692" spans="2:70" x14ac:dyDescent="0.35">
      <c r="B692" t="s">
        <v>332</v>
      </c>
      <c r="C692" s="17">
        <v>0.44499808800667201</v>
      </c>
      <c r="D692" s="17">
        <v>0.437910889132337</v>
      </c>
      <c r="E692" s="17">
        <v>0.44992638855383599</v>
      </c>
      <c r="F692" s="17"/>
      <c r="G692" s="17">
        <v>0.38006931381269898</v>
      </c>
      <c r="H692" s="17">
        <v>0.367544791717066</v>
      </c>
      <c r="I692" s="17">
        <v>0.40035599627519602</v>
      </c>
      <c r="J692" s="17">
        <v>0.51869069523851696</v>
      </c>
      <c r="K692" s="17">
        <v>0.50176635709960604</v>
      </c>
      <c r="L692" s="17">
        <v>0.49030637857558501</v>
      </c>
      <c r="M692" s="17"/>
      <c r="N692" s="17">
        <v>0.50180348228875404</v>
      </c>
      <c r="O692" s="17">
        <v>0.47324454404735</v>
      </c>
      <c r="P692" s="17">
        <v>0.40290908748783899</v>
      </c>
      <c r="Q692" s="17">
        <v>0.39578704909302398</v>
      </c>
      <c r="R692" s="17"/>
      <c r="S692" s="17">
        <v>0.423211728170447</v>
      </c>
      <c r="T692" s="17">
        <v>0.46393246941677502</v>
      </c>
      <c r="U692" s="17">
        <v>0.46982621291624199</v>
      </c>
      <c r="V692" s="17">
        <v>0.48223944940455898</v>
      </c>
      <c r="W692" s="17">
        <v>0.46919834617876</v>
      </c>
      <c r="X692" s="17">
        <v>0.46738673930694402</v>
      </c>
      <c r="Y692" s="17">
        <v>0.36288187029222801</v>
      </c>
      <c r="Z692" s="17">
        <v>0.331040122444269</v>
      </c>
      <c r="AA692" s="17">
        <v>0.429194359166232</v>
      </c>
      <c r="AB692" s="17">
        <v>0.489372732380571</v>
      </c>
      <c r="AC692" s="17">
        <v>0.42114491024802198</v>
      </c>
      <c r="AD692" s="17">
        <v>0.49645985963518002</v>
      </c>
      <c r="AE692" s="17"/>
      <c r="AF692" s="17">
        <v>0.46183621023315602</v>
      </c>
      <c r="AG692" s="17">
        <v>0.488719146881959</v>
      </c>
      <c r="AH692" s="17">
        <v>0.30961171837739998</v>
      </c>
      <c r="AI692" s="17"/>
      <c r="AJ692" s="17">
        <v>0.468323890316585</v>
      </c>
      <c r="AK692" s="17">
        <v>0.43324749827291797</v>
      </c>
      <c r="AL692" s="17">
        <v>0.51314962984391799</v>
      </c>
      <c r="AM692" s="17">
        <v>0.43058523662942799</v>
      </c>
      <c r="AN692" s="17">
        <v>0.34486708518635201</v>
      </c>
      <c r="AO692" s="17"/>
      <c r="AP692" s="17">
        <v>0.439808224314374</v>
      </c>
      <c r="AQ692" s="17">
        <v>0.45703435064262898</v>
      </c>
      <c r="AR692" s="17">
        <v>0.44300453076409202</v>
      </c>
      <c r="AS692" s="17"/>
      <c r="AT692" s="17">
        <v>0.43450494054025302</v>
      </c>
      <c r="AU692" s="17">
        <v>0.41347692549065401</v>
      </c>
      <c r="AV692" s="17">
        <v>0.47861653252784397</v>
      </c>
      <c r="AW692" s="17">
        <v>0.46206134505246699</v>
      </c>
      <c r="AX692" s="17">
        <v>0.45400226859197701</v>
      </c>
      <c r="AY692" s="17"/>
      <c r="AZ692" s="17">
        <v>0.40290031219141498</v>
      </c>
      <c r="BA692" s="17">
        <v>0.318616891499928</v>
      </c>
      <c r="BB692" s="17">
        <v>0.43695235307392599</v>
      </c>
      <c r="BC692" s="17">
        <v>0.42861923067422097</v>
      </c>
      <c r="BD692" s="17">
        <v>0.45943659081854099</v>
      </c>
      <c r="BE692" s="17">
        <v>0.41099156408420701</v>
      </c>
      <c r="BF692" s="17">
        <v>0.45922575842916502</v>
      </c>
      <c r="BG692" s="17">
        <v>0.43795051295686299</v>
      </c>
      <c r="BH692" s="17">
        <v>0.47247462325587702</v>
      </c>
      <c r="BI692" s="17">
        <v>0.58376281102437799</v>
      </c>
      <c r="BJ692" s="17">
        <v>0.47708364332752201</v>
      </c>
      <c r="BK692" s="17">
        <v>0.47415129027730601</v>
      </c>
      <c r="BL692" s="17">
        <v>0.43008595985701098</v>
      </c>
      <c r="BM692" s="17">
        <v>0.49607135640001399</v>
      </c>
      <c r="BN692" s="17">
        <v>0.45323258098990998</v>
      </c>
      <c r="BO692" s="17">
        <v>0.45506103660013397</v>
      </c>
      <c r="BP692" s="17"/>
      <c r="BQ692" s="17">
        <v>0.50927117346301498</v>
      </c>
      <c r="BR692" s="17">
        <v>0.41915567953070798</v>
      </c>
    </row>
    <row r="693" spans="2:70" x14ac:dyDescent="0.35">
      <c r="B693" t="s">
        <v>338</v>
      </c>
      <c r="C693" s="17">
        <v>0.44081460519490001</v>
      </c>
      <c r="D693" s="17">
        <v>0.40280000890554202</v>
      </c>
      <c r="E693" s="17">
        <v>0.47709645870813999</v>
      </c>
      <c r="F693" s="17"/>
      <c r="G693" s="17">
        <v>0.34625480083233201</v>
      </c>
      <c r="H693" s="17">
        <v>0.37411551911108798</v>
      </c>
      <c r="I693" s="17">
        <v>0.36871419854357101</v>
      </c>
      <c r="J693" s="17">
        <v>0.47018363919313999</v>
      </c>
      <c r="K693" s="17">
        <v>0.52348705814980101</v>
      </c>
      <c r="L693" s="17">
        <v>0.54028961447884405</v>
      </c>
      <c r="M693" s="17"/>
      <c r="N693" s="17">
        <v>0.47641382722460801</v>
      </c>
      <c r="O693" s="17">
        <v>0.448489314399797</v>
      </c>
      <c r="P693" s="17">
        <v>0.40396920741888998</v>
      </c>
      <c r="Q693" s="17">
        <v>0.43076449576662901</v>
      </c>
      <c r="R693" s="17"/>
      <c r="S693" s="17">
        <v>0.48991493216945797</v>
      </c>
      <c r="T693" s="17">
        <v>0.43733175662253598</v>
      </c>
      <c r="U693" s="17">
        <v>0.45954681623925198</v>
      </c>
      <c r="V693" s="17">
        <v>0.410149851226906</v>
      </c>
      <c r="W693" s="17">
        <v>0.45118106235386302</v>
      </c>
      <c r="X693" s="17">
        <v>0.410009566457673</v>
      </c>
      <c r="Y693" s="17">
        <v>0.36371131274715401</v>
      </c>
      <c r="Z693" s="17">
        <v>0.36485473569141003</v>
      </c>
      <c r="AA693" s="17">
        <v>0.44964863968402202</v>
      </c>
      <c r="AB693" s="17">
        <v>0.45833682365065098</v>
      </c>
      <c r="AC693" s="17">
        <v>0.53589779436570395</v>
      </c>
      <c r="AD693" s="17">
        <v>0.38760249667486801</v>
      </c>
      <c r="AE693" s="17"/>
      <c r="AF693" s="17">
        <v>0.46905606233458003</v>
      </c>
      <c r="AG693" s="17">
        <v>0.47603209810992902</v>
      </c>
      <c r="AH693" s="17">
        <v>0.31685123897955197</v>
      </c>
      <c r="AI693" s="17"/>
      <c r="AJ693" s="17">
        <v>0.49248978812503202</v>
      </c>
      <c r="AK693" s="17">
        <v>0.43333342440420902</v>
      </c>
      <c r="AL693" s="17">
        <v>0.50261681503829303</v>
      </c>
      <c r="AM693" s="17">
        <v>0.35327794756712699</v>
      </c>
      <c r="AN693" s="17">
        <v>0.32112754983084302</v>
      </c>
      <c r="AO693" s="17"/>
      <c r="AP693" s="17">
        <v>0.477622810853156</v>
      </c>
      <c r="AQ693" s="17">
        <v>0.44561646058515503</v>
      </c>
      <c r="AR693" s="17">
        <v>0.477113322592364</v>
      </c>
      <c r="AS693" s="17"/>
      <c r="AT693" s="17">
        <v>0.4119661688363</v>
      </c>
      <c r="AU693" s="17">
        <v>0.413474325255899</v>
      </c>
      <c r="AV693" s="17">
        <v>0.45411808502696799</v>
      </c>
      <c r="AW693" s="17">
        <v>0.42245989289068098</v>
      </c>
      <c r="AX693" s="17">
        <v>0.55303257589347599</v>
      </c>
      <c r="AY693" s="17"/>
      <c r="AZ693" s="17">
        <v>0.16061763844551999</v>
      </c>
      <c r="BA693" s="17">
        <v>0.31440745992208202</v>
      </c>
      <c r="BB693" s="17">
        <v>0.502708356436676</v>
      </c>
      <c r="BC693" s="17">
        <v>0.51432665195370797</v>
      </c>
      <c r="BD693" s="17">
        <v>0.48712794691057798</v>
      </c>
      <c r="BE693" s="17">
        <v>0.40895233267265502</v>
      </c>
      <c r="BF693" s="17">
        <v>0.48037093675657799</v>
      </c>
      <c r="BG693" s="17">
        <v>0.40806013534818503</v>
      </c>
      <c r="BH693" s="17">
        <v>0.36074276640109099</v>
      </c>
      <c r="BI693" s="17">
        <v>0.49161810993416699</v>
      </c>
      <c r="BJ693" s="17">
        <v>0.46068081407465</v>
      </c>
      <c r="BK693" s="17">
        <v>0.49359014105710203</v>
      </c>
      <c r="BL693" s="17">
        <v>0.491644830369034</v>
      </c>
      <c r="BM693" s="17">
        <v>0.409152971248473</v>
      </c>
      <c r="BN693" s="17">
        <v>0.28765079658500398</v>
      </c>
      <c r="BO693" s="17">
        <v>0.44364514109999797</v>
      </c>
      <c r="BP693" s="17"/>
      <c r="BQ693" s="17">
        <v>0.57936870177764999</v>
      </c>
      <c r="BR693" s="17">
        <v>0.38137195418256697</v>
      </c>
    </row>
    <row r="694" spans="2:70" x14ac:dyDescent="0.35">
      <c r="B694" t="s">
        <v>337</v>
      </c>
      <c r="C694" s="17">
        <v>0.26735429314587</v>
      </c>
      <c r="D694" s="17">
        <v>0.21826678346404901</v>
      </c>
      <c r="E694" s="17">
        <v>0.31419679711374898</v>
      </c>
      <c r="F694" s="17"/>
      <c r="G694" s="17">
        <v>0.31768131019538098</v>
      </c>
      <c r="H694" s="17">
        <v>0.24038605832162299</v>
      </c>
      <c r="I694" s="17">
        <v>0.256524895513287</v>
      </c>
      <c r="J694" s="17">
        <v>0.27383070589353697</v>
      </c>
      <c r="K694" s="17">
        <v>0.24999724894210801</v>
      </c>
      <c r="L694" s="17">
        <v>0.27067630874173298</v>
      </c>
      <c r="M694" s="17"/>
      <c r="N694" s="17">
        <v>0.284319812789464</v>
      </c>
      <c r="O694" s="17">
        <v>0.23624144826496299</v>
      </c>
      <c r="P694" s="17">
        <v>0.27695115777457602</v>
      </c>
      <c r="Q694" s="17">
        <v>0.27324331721825501</v>
      </c>
      <c r="R694" s="17"/>
      <c r="S694" s="17">
        <v>0.30734207890204701</v>
      </c>
      <c r="T694" s="17">
        <v>0.25766271406028501</v>
      </c>
      <c r="U694" s="17">
        <v>0.236995229070005</v>
      </c>
      <c r="V694" s="17">
        <v>0.28450141214609798</v>
      </c>
      <c r="W694" s="17">
        <v>0.26568470744837203</v>
      </c>
      <c r="X694" s="17">
        <v>0.29085336089724201</v>
      </c>
      <c r="Y694" s="17">
        <v>0.21705313804395601</v>
      </c>
      <c r="Z694" s="17">
        <v>0.29666708880616799</v>
      </c>
      <c r="AA694" s="17">
        <v>0.262979937506156</v>
      </c>
      <c r="AB694" s="17">
        <v>0.21896738487950701</v>
      </c>
      <c r="AC694" s="17">
        <v>0.32298671778209398</v>
      </c>
      <c r="AD694" s="17">
        <v>0.25595147078915897</v>
      </c>
      <c r="AE694" s="17"/>
      <c r="AF694" s="17">
        <v>0.26010993507670899</v>
      </c>
      <c r="AG694" s="17">
        <v>0.25143248513145899</v>
      </c>
      <c r="AH694" s="17">
        <v>0.28741934504389699</v>
      </c>
      <c r="AI694" s="17"/>
      <c r="AJ694" s="17">
        <v>0.28081260164779198</v>
      </c>
      <c r="AK694" s="17">
        <v>0.27164756321555</v>
      </c>
      <c r="AL694" s="17">
        <v>0.23248762642505999</v>
      </c>
      <c r="AM694" s="17">
        <v>0.13435882668217</v>
      </c>
      <c r="AN694" s="17">
        <v>0.25705586463119501</v>
      </c>
      <c r="AO694" s="17"/>
      <c r="AP694" s="17">
        <v>0.25754915942079998</v>
      </c>
      <c r="AQ694" s="17">
        <v>0.291421636957862</v>
      </c>
      <c r="AR694" s="17">
        <v>0.26408071739517602</v>
      </c>
      <c r="AS694" s="17"/>
      <c r="AT694" s="17">
        <v>0.24252525389063101</v>
      </c>
      <c r="AU694" s="17">
        <v>0.28087617267328902</v>
      </c>
      <c r="AV694" s="17">
        <v>0.273786712857643</v>
      </c>
      <c r="AW694" s="17">
        <v>0.30604916048827402</v>
      </c>
      <c r="AX694" s="17">
        <v>0.30503155343848098</v>
      </c>
      <c r="AY694" s="17"/>
      <c r="AZ694" s="17">
        <v>9.2364737495038596E-2</v>
      </c>
      <c r="BA694" s="17">
        <v>0.22316849281550999</v>
      </c>
      <c r="BB694" s="17">
        <v>0.32129924674250998</v>
      </c>
      <c r="BC694" s="17">
        <v>0.29815980551923599</v>
      </c>
      <c r="BD694" s="17">
        <v>0.28186556210605801</v>
      </c>
      <c r="BE694" s="17">
        <v>0.24691094717777601</v>
      </c>
      <c r="BF694" s="17">
        <v>0.325155083171913</v>
      </c>
      <c r="BG694" s="17">
        <v>0.22022599818757199</v>
      </c>
      <c r="BH694" s="17">
        <v>0.23841200137526899</v>
      </c>
      <c r="BI694" s="17">
        <v>0.28903140551844703</v>
      </c>
      <c r="BJ694" s="17">
        <v>0.25823119514049803</v>
      </c>
      <c r="BK694" s="17">
        <v>0.24158529732226799</v>
      </c>
      <c r="BL694" s="17">
        <v>0.30370252382484297</v>
      </c>
      <c r="BM694" s="17">
        <v>0.200603169202553</v>
      </c>
      <c r="BN694" s="17">
        <v>0.22860150962828299</v>
      </c>
      <c r="BO694" s="17">
        <v>0.31843647263084002</v>
      </c>
      <c r="BP694" s="17"/>
      <c r="BQ694" s="17">
        <v>0.32548140018607402</v>
      </c>
      <c r="BR694" s="17">
        <v>0.23814138300961801</v>
      </c>
    </row>
    <row r="695" spans="2:70" x14ac:dyDescent="0.35">
      <c r="B695" t="s">
        <v>340</v>
      </c>
      <c r="C695" s="17">
        <v>0.20306331151769799</v>
      </c>
      <c r="D695" s="17">
        <v>0.17708866421085601</v>
      </c>
      <c r="E695" s="17">
        <v>0.22928989508720901</v>
      </c>
      <c r="F695" s="17"/>
      <c r="G695" s="17">
        <v>0.16218345141675</v>
      </c>
      <c r="H695" s="17">
        <v>0.17811765422454001</v>
      </c>
      <c r="I695" s="17">
        <v>0.17665103246912001</v>
      </c>
      <c r="J695" s="17">
        <v>0.25123964046534297</v>
      </c>
      <c r="K695" s="17">
        <v>0.21169086960752401</v>
      </c>
      <c r="L695" s="17">
        <v>0.225316071852903</v>
      </c>
      <c r="M695" s="17"/>
      <c r="N695" s="17">
        <v>0.24544649435414401</v>
      </c>
      <c r="O695" s="17">
        <v>0.21139961856373499</v>
      </c>
      <c r="P695" s="17">
        <v>0.17703042967857199</v>
      </c>
      <c r="Q695" s="17">
        <v>0.17420049795720599</v>
      </c>
      <c r="R695" s="17"/>
      <c r="S695" s="17">
        <v>0.27028330901495901</v>
      </c>
      <c r="T695" s="17">
        <v>0.13742908577861801</v>
      </c>
      <c r="U695" s="17">
        <v>0.19850260498948599</v>
      </c>
      <c r="V695" s="17">
        <v>0.226198151786383</v>
      </c>
      <c r="W695" s="17">
        <v>0.24512128428319899</v>
      </c>
      <c r="X695" s="17">
        <v>0.20710988331041599</v>
      </c>
      <c r="Y695" s="17">
        <v>0.144651874740892</v>
      </c>
      <c r="Z695" s="17">
        <v>0.17512405955247801</v>
      </c>
      <c r="AA695" s="17">
        <v>0.19504634000791901</v>
      </c>
      <c r="AB695" s="17">
        <v>0.194614407151804</v>
      </c>
      <c r="AC695" s="17">
        <v>0.23227017825893001</v>
      </c>
      <c r="AD695" s="17">
        <v>0.20769012815519999</v>
      </c>
      <c r="AE695" s="17"/>
      <c r="AF695" s="17">
        <v>0.21213181460000799</v>
      </c>
      <c r="AG695" s="17">
        <v>0.210413933821298</v>
      </c>
      <c r="AH695" s="17">
        <v>0.19838655101241301</v>
      </c>
      <c r="AI695" s="17"/>
      <c r="AJ695" s="17">
        <v>0.223553014185809</v>
      </c>
      <c r="AK695" s="17">
        <v>0.19765407204437799</v>
      </c>
      <c r="AL695" s="17">
        <v>0.203964580725088</v>
      </c>
      <c r="AM695" s="17">
        <v>0.248036098147003</v>
      </c>
      <c r="AN695" s="17">
        <v>0.174294658560497</v>
      </c>
      <c r="AO695" s="17"/>
      <c r="AP695" s="17">
        <v>0.209196687506253</v>
      </c>
      <c r="AQ695" s="17">
        <v>0.21503939666663199</v>
      </c>
      <c r="AR695" s="17">
        <v>0.206253172438571</v>
      </c>
      <c r="AS695" s="17"/>
      <c r="AT695" s="17">
        <v>0.13929754702472699</v>
      </c>
      <c r="AU695" s="17">
        <v>0.207812693185844</v>
      </c>
      <c r="AV695" s="17">
        <v>0.23474786012694901</v>
      </c>
      <c r="AW695" s="17">
        <v>0.26137511321238199</v>
      </c>
      <c r="AX695" s="17">
        <v>0.27326533055005497</v>
      </c>
      <c r="AY695" s="17"/>
      <c r="AZ695" s="17">
        <v>7.5149459702255006E-2</v>
      </c>
      <c r="BA695" s="17">
        <v>9.4176458011063904E-2</v>
      </c>
      <c r="BB695" s="17">
        <v>0.188881896512863</v>
      </c>
      <c r="BC695" s="17">
        <v>0.209245035701982</v>
      </c>
      <c r="BD695" s="17">
        <v>0.21711573776009099</v>
      </c>
      <c r="BE695" s="17">
        <v>0.153608816120956</v>
      </c>
      <c r="BF695" s="17">
        <v>0.21970658406128499</v>
      </c>
      <c r="BG695" s="17">
        <v>0.15488827009016401</v>
      </c>
      <c r="BH695" s="17">
        <v>0.19006938247533101</v>
      </c>
      <c r="BI695" s="17">
        <v>0.23392372458067501</v>
      </c>
      <c r="BJ695" s="17">
        <v>0.27130484486176198</v>
      </c>
      <c r="BK695" s="17">
        <v>0.23203802417755601</v>
      </c>
      <c r="BL695" s="17">
        <v>0.25200493963591403</v>
      </c>
      <c r="BM695" s="17">
        <v>0.23157019061581899</v>
      </c>
      <c r="BN695" s="17">
        <v>0.345287464956678</v>
      </c>
      <c r="BO695" s="17">
        <v>0.24632705768226101</v>
      </c>
      <c r="BP695" s="17"/>
      <c r="BQ695" s="17">
        <v>0.33591008104523101</v>
      </c>
      <c r="BR695" s="17">
        <v>0.14172257882207001</v>
      </c>
    </row>
    <row r="696" spans="2:70" x14ac:dyDescent="0.35">
      <c r="B696" t="s">
        <v>129</v>
      </c>
      <c r="C696" s="17">
        <v>5.2771196699997802E-2</v>
      </c>
      <c r="D696" s="17">
        <v>3.7989800104630697E-2</v>
      </c>
      <c r="E696" s="17">
        <v>6.7665294821775704E-2</v>
      </c>
      <c r="F696" s="17"/>
      <c r="G696" s="17">
        <v>5.2102720078483301E-2</v>
      </c>
      <c r="H696" s="17">
        <v>6.3673000351037706E-2</v>
      </c>
      <c r="I696" s="17">
        <v>7.15103631209075E-2</v>
      </c>
      <c r="J696" s="17">
        <v>3.8784538607391499E-2</v>
      </c>
      <c r="K696" s="17">
        <v>3.1714340375405402E-2</v>
      </c>
      <c r="L696" s="17">
        <v>5.4678721869260101E-2</v>
      </c>
      <c r="M696" s="17"/>
      <c r="N696" s="17">
        <v>2.89990528643751E-2</v>
      </c>
      <c r="O696" s="17">
        <v>7.7332242157022599E-2</v>
      </c>
      <c r="P696" s="17">
        <v>4.7587578557761301E-2</v>
      </c>
      <c r="Q696" s="17">
        <v>5.6913665009466999E-2</v>
      </c>
      <c r="R696" s="17"/>
      <c r="S696" s="17">
        <v>4.6246013997449903E-2</v>
      </c>
      <c r="T696" s="17">
        <v>4.4272654861510698E-2</v>
      </c>
      <c r="U696" s="17">
        <v>5.84737528667039E-2</v>
      </c>
      <c r="V696" s="17">
        <v>5.52159801789762E-2</v>
      </c>
      <c r="W696" s="17">
        <v>0.11085393565997199</v>
      </c>
      <c r="X696" s="17">
        <v>3.6970714219823897E-2</v>
      </c>
      <c r="Y696" s="17">
        <v>7.1956740796008195E-2</v>
      </c>
      <c r="Z696" s="17">
        <v>7.9147325312794198E-2</v>
      </c>
      <c r="AA696" s="17">
        <v>3.6431579542567302E-2</v>
      </c>
      <c r="AB696" s="17">
        <v>3.9842345613751801E-2</v>
      </c>
      <c r="AC696" s="17">
        <v>4.1399113721451997E-2</v>
      </c>
      <c r="AD696" s="17">
        <v>4.9618676975317598E-2</v>
      </c>
      <c r="AE696" s="17"/>
      <c r="AF696" s="17">
        <v>4.3982705620325198E-2</v>
      </c>
      <c r="AG696" s="17">
        <v>3.6641290280629103E-2</v>
      </c>
      <c r="AH696" s="17">
        <v>0.10900000934552601</v>
      </c>
      <c r="AI696" s="17"/>
      <c r="AJ696" s="17">
        <v>3.8087028483930398E-2</v>
      </c>
      <c r="AK696" s="17">
        <v>5.0259432911754699E-2</v>
      </c>
      <c r="AL696" s="17">
        <v>2.8684968595457199E-2</v>
      </c>
      <c r="AM696" s="17">
        <v>0</v>
      </c>
      <c r="AN696" s="17">
        <v>0.107913130473442</v>
      </c>
      <c r="AO696" s="17"/>
      <c r="AP696" s="17">
        <v>4.3502337465231702E-2</v>
      </c>
      <c r="AQ696" s="17">
        <v>4.33423729377381E-2</v>
      </c>
      <c r="AR696" s="17">
        <v>8.0860642937534699E-3</v>
      </c>
      <c r="AS696" s="17"/>
      <c r="AT696" s="17">
        <v>4.7021961061662398E-2</v>
      </c>
      <c r="AU696" s="17">
        <v>6.9680143985984003E-2</v>
      </c>
      <c r="AV696" s="17">
        <v>3.8801441661517E-2</v>
      </c>
      <c r="AW696" s="17">
        <v>3.3682305013854101E-2</v>
      </c>
      <c r="AX696" s="17">
        <v>3.36731944228656E-2</v>
      </c>
      <c r="AY696" s="17"/>
      <c r="AZ696" s="17">
        <v>0.179235855330379</v>
      </c>
      <c r="BA696" s="17">
        <v>7.2954034385666694E-2</v>
      </c>
      <c r="BB696" s="17">
        <v>6.3982112528231896E-2</v>
      </c>
      <c r="BC696" s="17">
        <v>4.9685060202565801E-2</v>
      </c>
      <c r="BD696" s="17">
        <v>5.9064198428788101E-2</v>
      </c>
      <c r="BE696" s="17">
        <v>6.4990798374173306E-2</v>
      </c>
      <c r="BF696" s="17">
        <v>4.6982585536928002E-2</v>
      </c>
      <c r="BG696" s="17">
        <v>3.08929393650728E-2</v>
      </c>
      <c r="BH696" s="17">
        <v>4.14404754055724E-2</v>
      </c>
      <c r="BI696" s="17">
        <v>4.5121388578599403E-2</v>
      </c>
      <c r="BJ696" s="17">
        <v>3.2442346688496201E-2</v>
      </c>
      <c r="BK696" s="17">
        <v>4.12816118690046E-2</v>
      </c>
      <c r="BL696" s="17">
        <v>2.92174433294431E-2</v>
      </c>
      <c r="BM696" s="17">
        <v>2.1182845386028298E-2</v>
      </c>
      <c r="BN696" s="17">
        <v>7.4694767098416201E-2</v>
      </c>
      <c r="BO696" s="17">
        <v>1.5183841114653899E-2</v>
      </c>
      <c r="BP696" s="17"/>
      <c r="BQ696" s="17">
        <v>9.5388780528797099E-3</v>
      </c>
      <c r="BR696" s="17">
        <v>6.8547478708972195E-2</v>
      </c>
    </row>
    <row r="697" spans="2:70" x14ac:dyDescent="0.35">
      <c r="B697" t="s">
        <v>130</v>
      </c>
      <c r="C697" s="17">
        <v>2.1803244156650099E-2</v>
      </c>
      <c r="D697" s="17">
        <v>2.40223120084797E-2</v>
      </c>
      <c r="E697" s="17">
        <v>1.98586353253472E-2</v>
      </c>
      <c r="F697" s="17"/>
      <c r="G697" s="17">
        <v>3.3082496468417197E-2</v>
      </c>
      <c r="H697" s="17">
        <v>3.08189119763334E-2</v>
      </c>
      <c r="I697" s="17">
        <v>2.3268749635447901E-2</v>
      </c>
      <c r="J697" s="17">
        <v>2.49612530513438E-2</v>
      </c>
      <c r="K697" s="17">
        <v>1.22698319194032E-2</v>
      </c>
      <c r="L697" s="17">
        <v>8.5895866849582895E-3</v>
      </c>
      <c r="M697" s="17"/>
      <c r="N697" s="17">
        <v>1.53106593175934E-2</v>
      </c>
      <c r="O697" s="17">
        <v>1.46183049633871E-2</v>
      </c>
      <c r="P697" s="17">
        <v>2.92038848548033E-2</v>
      </c>
      <c r="Q697" s="17">
        <v>2.9300644910529802E-2</v>
      </c>
      <c r="R697" s="17"/>
      <c r="S697" s="17">
        <v>1.75817838028554E-2</v>
      </c>
      <c r="T697" s="17">
        <v>2.3692214301299201E-2</v>
      </c>
      <c r="U697" s="17">
        <v>0</v>
      </c>
      <c r="V697" s="17">
        <v>2.3129900517887499E-2</v>
      </c>
      <c r="W697" s="17">
        <v>1.00408535516109E-2</v>
      </c>
      <c r="X697" s="17">
        <v>2.7794712386079199E-2</v>
      </c>
      <c r="Y697" s="17">
        <v>2.2135457175999299E-2</v>
      </c>
      <c r="Z697" s="17">
        <v>1.6603485519088999E-2</v>
      </c>
      <c r="AA697" s="17">
        <v>2.7385055859846699E-2</v>
      </c>
      <c r="AB697" s="17">
        <v>3.4112711910544498E-2</v>
      </c>
      <c r="AC697" s="17">
        <v>2.5234785172809499E-2</v>
      </c>
      <c r="AD697" s="17">
        <v>3.91513032689167E-2</v>
      </c>
      <c r="AE697" s="17"/>
      <c r="AF697" s="17">
        <v>1.7494205724192399E-2</v>
      </c>
      <c r="AG697" s="17">
        <v>2.2807314999873499E-2</v>
      </c>
      <c r="AH697" s="17">
        <v>2.88955834072533E-2</v>
      </c>
      <c r="AI697" s="17"/>
      <c r="AJ697" s="17">
        <v>1.3849631193366701E-2</v>
      </c>
      <c r="AK697" s="17">
        <v>9.8721409523840793E-3</v>
      </c>
      <c r="AL697" s="17">
        <v>3.0031685404981901E-2</v>
      </c>
      <c r="AM697" s="17">
        <v>5.5830444795064098E-2</v>
      </c>
      <c r="AN697" s="17">
        <v>5.1033586134416997E-2</v>
      </c>
      <c r="AO697" s="17"/>
      <c r="AP697" s="17">
        <v>1.21318615706138E-2</v>
      </c>
      <c r="AQ697" s="17">
        <v>1.38915995709458E-2</v>
      </c>
      <c r="AR697" s="17">
        <v>3.4680777881477602E-2</v>
      </c>
      <c r="AS697" s="17"/>
      <c r="AT697" s="17">
        <v>2.4060926683480401E-2</v>
      </c>
      <c r="AU697" s="17">
        <v>2.1477060510573399E-2</v>
      </c>
      <c r="AV697" s="17">
        <v>2.3917927503104602E-2</v>
      </c>
      <c r="AW697" s="17">
        <v>2.4062686496188299E-2</v>
      </c>
      <c r="AX697" s="17">
        <v>0</v>
      </c>
      <c r="AY697" s="17"/>
      <c r="AZ697" s="17">
        <v>0</v>
      </c>
      <c r="BA697" s="17">
        <v>7.4431479036081605E-2</v>
      </c>
      <c r="BB697" s="17">
        <v>1.6215797141740498E-2</v>
      </c>
      <c r="BC697" s="17">
        <v>0</v>
      </c>
      <c r="BD697" s="17">
        <v>1.3102365222339899E-2</v>
      </c>
      <c r="BE697" s="17">
        <v>2.73848464400521E-2</v>
      </c>
      <c r="BF697" s="17">
        <v>1.05181679370457E-2</v>
      </c>
      <c r="BG697" s="17">
        <v>2.94061759583738E-2</v>
      </c>
      <c r="BH697" s="17">
        <v>5.3689575088222898E-2</v>
      </c>
      <c r="BI697" s="17">
        <v>0</v>
      </c>
      <c r="BJ697" s="17">
        <v>3.4197652550685902E-2</v>
      </c>
      <c r="BK697" s="17">
        <v>0</v>
      </c>
      <c r="BL697" s="17">
        <v>1.2517719463475799E-2</v>
      </c>
      <c r="BM697" s="17">
        <v>0</v>
      </c>
      <c r="BN697" s="17">
        <v>0</v>
      </c>
      <c r="BO697" s="17">
        <v>7.1246615023786694E-2</v>
      </c>
      <c r="BP697" s="17"/>
      <c r="BQ697" s="17">
        <v>1.2783392921362701E-2</v>
      </c>
      <c r="BR697" s="17">
        <v>2.57811882711492E-2</v>
      </c>
    </row>
    <row r="698" spans="2:70" x14ac:dyDescent="0.35">
      <c r="C698" s="17"/>
      <c r="D698" s="17"/>
      <c r="E698" s="17"/>
      <c r="F698" s="17"/>
      <c r="G698" s="17"/>
      <c r="H698" s="17"/>
      <c r="I698" s="17"/>
      <c r="J698" s="17"/>
      <c r="K698" s="17"/>
      <c r="L698" s="17"/>
      <c r="M698" s="17"/>
      <c r="N698" s="17"/>
      <c r="O698" s="17"/>
      <c r="P698" s="17"/>
      <c r="Q698" s="17"/>
      <c r="R698" s="17"/>
      <c r="S698" s="17"/>
      <c r="T698" s="17"/>
      <c r="U698" s="17"/>
      <c r="V698" s="17"/>
      <c r="W698" s="17"/>
      <c r="X698" s="17"/>
      <c r="Y698" s="17"/>
      <c r="Z698" s="17"/>
      <c r="AA698" s="17"/>
      <c r="AB698" s="17"/>
      <c r="AC698" s="17"/>
      <c r="AD698" s="17"/>
      <c r="AE698" s="17"/>
      <c r="AF698" s="17"/>
      <c r="AG698" s="17"/>
      <c r="AH698" s="17"/>
      <c r="AI698" s="17"/>
      <c r="AJ698" s="17"/>
      <c r="AK698" s="17"/>
      <c r="AL698" s="17"/>
      <c r="AM698" s="17"/>
      <c r="AN698" s="17"/>
      <c r="AO698" s="17"/>
      <c r="AP698" s="17"/>
      <c r="AQ698" s="17"/>
      <c r="AR698" s="17"/>
      <c r="AS698" s="17"/>
      <c r="AT698" s="17"/>
      <c r="AU698" s="17"/>
      <c r="AV698" s="17"/>
      <c r="AW698" s="17"/>
      <c r="AX698" s="17"/>
      <c r="AY698" s="17"/>
      <c r="AZ698" s="17"/>
      <c r="BA698" s="17"/>
      <c r="BB698" s="17"/>
      <c r="BC698" s="17"/>
      <c r="BD698" s="17"/>
      <c r="BE698" s="17"/>
      <c r="BF698" s="17"/>
      <c r="BG698" s="17"/>
      <c r="BH698" s="17"/>
      <c r="BI698" s="17"/>
      <c r="BJ698" s="17"/>
      <c r="BK698" s="17"/>
      <c r="BL698" s="17"/>
      <c r="BM698" s="17"/>
      <c r="BN698" s="17"/>
      <c r="BO698" s="17"/>
      <c r="BP698" s="17"/>
      <c r="BQ698" s="17"/>
      <c r="BR698" s="17"/>
    </row>
    <row r="699" spans="2:70" x14ac:dyDescent="0.35">
      <c r="B699" s="6" t="s">
        <v>343</v>
      </c>
      <c r="C699" s="17"/>
      <c r="D699" s="17"/>
      <c r="E699" s="17"/>
      <c r="F699" s="17"/>
      <c r="G699" s="17"/>
      <c r="H699" s="17"/>
      <c r="I699" s="17"/>
      <c r="J699" s="17"/>
      <c r="K699" s="17"/>
      <c r="L699" s="17"/>
      <c r="M699" s="17"/>
      <c r="N699" s="17"/>
      <c r="O699" s="17"/>
      <c r="P699" s="17"/>
      <c r="Q699" s="17"/>
      <c r="R699" s="17"/>
      <c r="S699" s="17"/>
      <c r="T699" s="17"/>
      <c r="U699" s="17"/>
      <c r="V699" s="17"/>
      <c r="W699" s="17"/>
      <c r="X699" s="17"/>
      <c r="Y699" s="17"/>
      <c r="Z699" s="17"/>
      <c r="AA699" s="17"/>
      <c r="AB699" s="17"/>
      <c r="AC699" s="17"/>
      <c r="AD699" s="17"/>
      <c r="AE699" s="17"/>
      <c r="AF699" s="17"/>
      <c r="AG699" s="17"/>
      <c r="AH699" s="17"/>
      <c r="AI699" s="17"/>
      <c r="AJ699" s="17"/>
      <c r="AK699" s="17"/>
      <c r="AL699" s="17"/>
      <c r="AM699" s="17"/>
      <c r="AN699" s="17"/>
      <c r="AO699" s="17"/>
      <c r="AP699" s="17"/>
      <c r="AQ699" s="17"/>
      <c r="AR699" s="17"/>
      <c r="AS699" s="17"/>
      <c r="AT699" s="17"/>
      <c r="AU699" s="17"/>
      <c r="AV699" s="17"/>
      <c r="AW699" s="17"/>
      <c r="AX699" s="17"/>
      <c r="AY699" s="17"/>
      <c r="AZ699" s="17"/>
      <c r="BA699" s="17"/>
      <c r="BB699" s="17"/>
      <c r="BC699" s="17"/>
      <c r="BD699" s="17"/>
      <c r="BE699" s="17"/>
      <c r="BF699" s="17"/>
      <c r="BG699" s="17"/>
      <c r="BH699" s="17"/>
      <c r="BI699" s="17"/>
      <c r="BJ699" s="17"/>
      <c r="BK699" s="17"/>
      <c r="BL699" s="17"/>
      <c r="BM699" s="17"/>
      <c r="BN699" s="17"/>
      <c r="BO699" s="17"/>
      <c r="BP699" s="17"/>
      <c r="BQ699" s="17"/>
      <c r="BR699" s="17"/>
    </row>
    <row r="700" spans="2:70" x14ac:dyDescent="0.35">
      <c r="B700" s="24" t="s">
        <v>97</v>
      </c>
      <c r="C700" s="17"/>
      <c r="D700" s="17"/>
      <c r="E700" s="17"/>
      <c r="F700" s="17"/>
      <c r="G700" s="17"/>
      <c r="H700" s="17"/>
      <c r="I700" s="17"/>
      <c r="J700" s="17"/>
      <c r="K700" s="17"/>
      <c r="L700" s="17"/>
      <c r="M700" s="17"/>
      <c r="N700" s="17"/>
      <c r="O700" s="17"/>
      <c r="P700" s="17"/>
      <c r="Q700" s="17"/>
      <c r="R700" s="17"/>
      <c r="S700" s="17"/>
      <c r="T700" s="17"/>
      <c r="U700" s="17"/>
      <c r="V700" s="17"/>
      <c r="W700" s="17"/>
      <c r="X700" s="17"/>
      <c r="Y700" s="17"/>
      <c r="Z700" s="17"/>
      <c r="AA700" s="17"/>
      <c r="AB700" s="17"/>
      <c r="AC700" s="17"/>
      <c r="AD700" s="17"/>
      <c r="AE700" s="17"/>
      <c r="AF700" s="17"/>
      <c r="AG700" s="17"/>
      <c r="AH700" s="17"/>
      <c r="AI700" s="17"/>
      <c r="AJ700" s="17"/>
      <c r="AK700" s="17"/>
      <c r="AL700" s="17"/>
      <c r="AM700" s="17"/>
      <c r="AN700" s="17"/>
      <c r="AO700" s="17"/>
      <c r="AP700" s="17"/>
      <c r="AQ700" s="17"/>
      <c r="AR700" s="17"/>
      <c r="AS700" s="17"/>
      <c r="AT700" s="17"/>
      <c r="AU700" s="17"/>
      <c r="AV700" s="17"/>
      <c r="AW700" s="17"/>
      <c r="AX700" s="17"/>
      <c r="AY700" s="17"/>
      <c r="AZ700" s="17"/>
      <c r="BA700" s="17"/>
      <c r="BB700" s="17"/>
      <c r="BC700" s="17"/>
      <c r="BD700" s="17"/>
      <c r="BE700" s="17"/>
      <c r="BF700" s="17"/>
      <c r="BG700" s="17"/>
      <c r="BH700" s="17"/>
      <c r="BI700" s="17"/>
      <c r="BJ700" s="17"/>
      <c r="BK700" s="17"/>
      <c r="BL700" s="17"/>
      <c r="BM700" s="17"/>
      <c r="BN700" s="17"/>
      <c r="BO700" s="17"/>
      <c r="BP700" s="17"/>
      <c r="BQ700" s="17"/>
      <c r="BR700" s="17"/>
    </row>
    <row r="701" spans="2:70" x14ac:dyDescent="0.35">
      <c r="B701" t="s">
        <v>330</v>
      </c>
      <c r="C701" s="17">
        <v>0.61978755718609702</v>
      </c>
      <c r="D701" s="17">
        <v>0.60013859524292001</v>
      </c>
      <c r="E701" s="17">
        <v>0.63902336358452305</v>
      </c>
      <c r="F701" s="17"/>
      <c r="G701" s="17">
        <v>0.52593077745309702</v>
      </c>
      <c r="H701" s="17">
        <v>0.57718518997181001</v>
      </c>
      <c r="I701" s="17">
        <v>0.63480886796028202</v>
      </c>
      <c r="J701" s="17">
        <v>0.64776041011677898</v>
      </c>
      <c r="K701" s="17">
        <v>0.64851688289515796</v>
      </c>
      <c r="L701" s="17">
        <v>0.66056467204232205</v>
      </c>
      <c r="M701" s="17"/>
      <c r="N701" s="17">
        <v>0.67406462406103895</v>
      </c>
      <c r="O701" s="17">
        <v>0.62741630242521595</v>
      </c>
      <c r="P701" s="17">
        <v>0.61378259020764703</v>
      </c>
      <c r="Q701" s="17">
        <v>0.55869645888311303</v>
      </c>
      <c r="R701" s="17"/>
      <c r="S701" s="17">
        <v>0.57890543476676704</v>
      </c>
      <c r="T701" s="17">
        <v>0.64073192778499299</v>
      </c>
      <c r="U701" s="17">
        <v>0.61244588510857201</v>
      </c>
      <c r="V701" s="17">
        <v>0.58117668367109998</v>
      </c>
      <c r="W701" s="17">
        <v>0.61667833729257904</v>
      </c>
      <c r="X701" s="17">
        <v>0.60373076428064099</v>
      </c>
      <c r="Y701" s="17">
        <v>0.64257992905074801</v>
      </c>
      <c r="Z701" s="17">
        <v>0.60689159763042</v>
      </c>
      <c r="AA701" s="17">
        <v>0.67302746912394196</v>
      </c>
      <c r="AB701" s="17">
        <v>0.615744600554468</v>
      </c>
      <c r="AC701" s="17">
        <v>0.56235992228114995</v>
      </c>
      <c r="AD701" s="17">
        <v>0.78616360437743704</v>
      </c>
      <c r="AE701" s="17"/>
      <c r="AF701" s="17">
        <v>0.63795929998639</v>
      </c>
      <c r="AG701" s="17">
        <v>0.63812670738607902</v>
      </c>
      <c r="AH701" s="17">
        <v>0.53366974739628703</v>
      </c>
      <c r="AI701" s="17"/>
      <c r="AJ701" s="17">
        <v>0.65139217320797205</v>
      </c>
      <c r="AK701" s="17">
        <v>0.602919669196324</v>
      </c>
      <c r="AL701" s="17">
        <v>0.66114962619622997</v>
      </c>
      <c r="AM701" s="17">
        <v>0.531786610993501</v>
      </c>
      <c r="AN701" s="17">
        <v>0.552713234645827</v>
      </c>
      <c r="AO701" s="17"/>
      <c r="AP701" s="17">
        <v>0.65450913687268497</v>
      </c>
      <c r="AQ701" s="17">
        <v>0.62437025084451703</v>
      </c>
      <c r="AR701" s="17">
        <v>0.57844634543991102</v>
      </c>
      <c r="AS701" s="17"/>
      <c r="AT701" s="17">
        <v>0.58231382715730895</v>
      </c>
      <c r="AU701" s="17">
        <v>0.65365610330768997</v>
      </c>
      <c r="AV701" s="17">
        <v>0.66664758102020805</v>
      </c>
      <c r="AW701" s="17">
        <v>0.61748780931214198</v>
      </c>
      <c r="AX701" s="17">
        <v>0.54954104390957903</v>
      </c>
      <c r="AY701" s="17"/>
      <c r="AZ701" s="17">
        <v>0.43514868171903398</v>
      </c>
      <c r="BA701" s="17">
        <v>0.53294081958706696</v>
      </c>
      <c r="BB701" s="17">
        <v>0.60047884270189</v>
      </c>
      <c r="BC701" s="17">
        <v>0.51467288711155201</v>
      </c>
      <c r="BD701" s="17">
        <v>0.55873588150208198</v>
      </c>
      <c r="BE701" s="17">
        <v>0.57937873455316302</v>
      </c>
      <c r="BF701" s="17">
        <v>0.64085093269248095</v>
      </c>
      <c r="BG701" s="17">
        <v>0.71246463429756302</v>
      </c>
      <c r="BH701" s="17">
        <v>0.60209062218786802</v>
      </c>
      <c r="BI701" s="17">
        <v>0.70362002301174198</v>
      </c>
      <c r="BJ701" s="17">
        <v>0.63484184964953905</v>
      </c>
      <c r="BK701" s="17">
        <v>0.70003113707989895</v>
      </c>
      <c r="BL701" s="17">
        <v>0.62578722058779301</v>
      </c>
      <c r="BM701" s="17">
        <v>0.74719087307402599</v>
      </c>
      <c r="BN701" s="17">
        <v>0.65299445520425703</v>
      </c>
      <c r="BO701" s="17">
        <v>0.73091540911120301</v>
      </c>
      <c r="BP701" s="17"/>
      <c r="BQ701" s="17">
        <v>0.64092433804389404</v>
      </c>
      <c r="BR701" s="17">
        <v>0.61020886722519196</v>
      </c>
    </row>
    <row r="702" spans="2:70" x14ac:dyDescent="0.35">
      <c r="B702" t="s">
        <v>334</v>
      </c>
      <c r="C702" s="17">
        <v>0.461593529854887</v>
      </c>
      <c r="D702" s="17">
        <v>0.40672925190945097</v>
      </c>
      <c r="E702" s="17">
        <v>0.51451913541729299</v>
      </c>
      <c r="F702" s="17"/>
      <c r="G702" s="17">
        <v>0.31767718695367703</v>
      </c>
      <c r="H702" s="17">
        <v>0.43276936897935903</v>
      </c>
      <c r="I702" s="17">
        <v>0.45190082828949901</v>
      </c>
      <c r="J702" s="17">
        <v>0.50343821706513703</v>
      </c>
      <c r="K702" s="17">
        <v>0.50251956553834698</v>
      </c>
      <c r="L702" s="17">
        <v>0.52291090406866003</v>
      </c>
      <c r="M702" s="17"/>
      <c r="N702" s="17">
        <v>0.46932630604500303</v>
      </c>
      <c r="O702" s="17">
        <v>0.486375437109626</v>
      </c>
      <c r="P702" s="17">
        <v>0.43780622752957499</v>
      </c>
      <c r="Q702" s="17">
        <v>0.44316747137972801</v>
      </c>
      <c r="R702" s="17"/>
      <c r="S702" s="17">
        <v>0.36392079276839201</v>
      </c>
      <c r="T702" s="17">
        <v>0.44913525704749802</v>
      </c>
      <c r="U702" s="17">
        <v>0.55981113660121695</v>
      </c>
      <c r="V702" s="17">
        <v>0.45256565089149797</v>
      </c>
      <c r="W702" s="17">
        <v>0.402478508480071</v>
      </c>
      <c r="X702" s="17">
        <v>0.40713990198934402</v>
      </c>
      <c r="Y702" s="17">
        <v>0.48296113615755898</v>
      </c>
      <c r="Z702" s="17">
        <v>0.47371489111416798</v>
      </c>
      <c r="AA702" s="17">
        <v>0.48166069932865102</v>
      </c>
      <c r="AB702" s="17">
        <v>0.54760141986937805</v>
      </c>
      <c r="AC702" s="17">
        <v>0.48484778553007701</v>
      </c>
      <c r="AD702" s="17">
        <v>0.62157760089397096</v>
      </c>
      <c r="AE702" s="17"/>
      <c r="AF702" s="17">
        <v>0.48459321718065801</v>
      </c>
      <c r="AG702" s="17">
        <v>0.48103953327583998</v>
      </c>
      <c r="AH702" s="17">
        <v>0.393267581878193</v>
      </c>
      <c r="AI702" s="17"/>
      <c r="AJ702" s="17">
        <v>0.48037688410646501</v>
      </c>
      <c r="AK702" s="17">
        <v>0.40258562790567298</v>
      </c>
      <c r="AL702" s="17">
        <v>0.50871751368404805</v>
      </c>
      <c r="AM702" s="17">
        <v>0.32839680388260301</v>
      </c>
      <c r="AN702" s="17">
        <v>0.430559863354599</v>
      </c>
      <c r="AO702" s="17"/>
      <c r="AP702" s="17">
        <v>0.46819843453918902</v>
      </c>
      <c r="AQ702" s="17">
        <v>0.44348893498976</v>
      </c>
      <c r="AR702" s="17">
        <v>0.54031736820612897</v>
      </c>
      <c r="AS702" s="17"/>
      <c r="AT702" s="17">
        <v>0.45220384923163298</v>
      </c>
      <c r="AU702" s="17">
        <v>0.49273369417492702</v>
      </c>
      <c r="AV702" s="17">
        <v>0.43744083648138998</v>
      </c>
      <c r="AW702" s="17">
        <v>0.46067416930895</v>
      </c>
      <c r="AX702" s="17">
        <v>0.40579922888622999</v>
      </c>
      <c r="AY702" s="17"/>
      <c r="AZ702" s="17">
        <v>0.204866713501519</v>
      </c>
      <c r="BA702" s="17">
        <v>0.40319554950639203</v>
      </c>
      <c r="BB702" s="17">
        <v>0.50553377989274095</v>
      </c>
      <c r="BC702" s="17">
        <v>0.43275393337867402</v>
      </c>
      <c r="BD702" s="17">
        <v>0.44810078804979703</v>
      </c>
      <c r="BE702" s="17">
        <v>0.50929467518859195</v>
      </c>
      <c r="BF702" s="17">
        <v>0.45256094307841499</v>
      </c>
      <c r="BG702" s="17">
        <v>0.485827229279791</v>
      </c>
      <c r="BH702" s="17">
        <v>0.48647142945556698</v>
      </c>
      <c r="BI702" s="17">
        <v>0.43035760005289703</v>
      </c>
      <c r="BJ702" s="17">
        <v>0.462178783894379</v>
      </c>
      <c r="BK702" s="17">
        <v>0.43675675987608298</v>
      </c>
      <c r="BL702" s="17">
        <v>0.46867107548329401</v>
      </c>
      <c r="BM702" s="17">
        <v>0.45523781977314098</v>
      </c>
      <c r="BN702" s="17">
        <v>0.61564567689616101</v>
      </c>
      <c r="BO702" s="17">
        <v>0.50055982838145396</v>
      </c>
      <c r="BP702" s="17"/>
      <c r="BQ702" s="17">
        <v>0.515934014100628</v>
      </c>
      <c r="BR702" s="17">
        <v>0.435338651121219</v>
      </c>
    </row>
    <row r="703" spans="2:70" x14ac:dyDescent="0.35">
      <c r="B703" t="s">
        <v>333</v>
      </c>
      <c r="C703" s="17">
        <v>0.43877344397616702</v>
      </c>
      <c r="D703" s="17">
        <v>0.43609906967425</v>
      </c>
      <c r="E703" s="17">
        <v>0.44122479800720099</v>
      </c>
      <c r="F703" s="17"/>
      <c r="G703" s="17">
        <v>0.34034683710048802</v>
      </c>
      <c r="H703" s="17">
        <v>0.38576277578783402</v>
      </c>
      <c r="I703" s="17">
        <v>0.43845352985264602</v>
      </c>
      <c r="J703" s="17">
        <v>0.51324711857523997</v>
      </c>
      <c r="K703" s="17">
        <v>0.46452054267192799</v>
      </c>
      <c r="L703" s="17">
        <v>0.46966917698765498</v>
      </c>
      <c r="M703" s="17"/>
      <c r="N703" s="17">
        <v>0.46299210624271298</v>
      </c>
      <c r="O703" s="17">
        <v>0.457586773985939</v>
      </c>
      <c r="P703" s="17">
        <v>0.40995438928824701</v>
      </c>
      <c r="Q703" s="17">
        <v>0.42170308763380998</v>
      </c>
      <c r="R703" s="17"/>
      <c r="S703" s="17">
        <v>0.39454473196939599</v>
      </c>
      <c r="T703" s="17">
        <v>0.44783394866204401</v>
      </c>
      <c r="U703" s="17">
        <v>0.51784623461588297</v>
      </c>
      <c r="V703" s="17">
        <v>0.47230884400370199</v>
      </c>
      <c r="W703" s="17">
        <v>0.44219133863801402</v>
      </c>
      <c r="X703" s="17">
        <v>0.43732235560266502</v>
      </c>
      <c r="Y703" s="17">
        <v>0.45674573945203001</v>
      </c>
      <c r="Z703" s="17">
        <v>0.42527658997771201</v>
      </c>
      <c r="AA703" s="17">
        <v>0.38347035371820598</v>
      </c>
      <c r="AB703" s="17">
        <v>0.49120838597017302</v>
      </c>
      <c r="AC703" s="17">
        <v>0.35424028560554499</v>
      </c>
      <c r="AD703" s="17">
        <v>0.45278580435698301</v>
      </c>
      <c r="AE703" s="17"/>
      <c r="AF703" s="17">
        <v>0.43253792741374902</v>
      </c>
      <c r="AG703" s="17">
        <v>0.46064982440473801</v>
      </c>
      <c r="AH703" s="17">
        <v>0.40839267038357502</v>
      </c>
      <c r="AI703" s="17"/>
      <c r="AJ703" s="17">
        <v>0.46657046948994302</v>
      </c>
      <c r="AK703" s="17">
        <v>0.42129976128035002</v>
      </c>
      <c r="AL703" s="17">
        <v>0.46380026550518</v>
      </c>
      <c r="AM703" s="17">
        <v>0.36322059697294401</v>
      </c>
      <c r="AN703" s="17">
        <v>0.39459554913796302</v>
      </c>
      <c r="AO703" s="17"/>
      <c r="AP703" s="17">
        <v>0.45011384438709601</v>
      </c>
      <c r="AQ703" s="17">
        <v>0.46005070264639703</v>
      </c>
      <c r="AR703" s="17">
        <v>0.43450112509126099</v>
      </c>
      <c r="AS703" s="17"/>
      <c r="AT703" s="17">
        <v>0.43923689283208101</v>
      </c>
      <c r="AU703" s="17">
        <v>0.43693402841339501</v>
      </c>
      <c r="AV703" s="17">
        <v>0.47094878474565699</v>
      </c>
      <c r="AW703" s="17">
        <v>0.43846156775021</v>
      </c>
      <c r="AX703" s="17">
        <v>0.272453431487164</v>
      </c>
      <c r="AY703" s="17"/>
      <c r="AZ703" s="17">
        <v>0.241855508686141</v>
      </c>
      <c r="BA703" s="17">
        <v>0.41965706052944302</v>
      </c>
      <c r="BB703" s="17">
        <v>0.44765119177506602</v>
      </c>
      <c r="BC703" s="17">
        <v>0.38755470091911498</v>
      </c>
      <c r="BD703" s="17">
        <v>0.39116137664932299</v>
      </c>
      <c r="BE703" s="17">
        <v>0.444084963748622</v>
      </c>
      <c r="BF703" s="17">
        <v>0.48099519758628301</v>
      </c>
      <c r="BG703" s="17">
        <v>0.43771213609410198</v>
      </c>
      <c r="BH703" s="17">
        <v>0.49891273090139299</v>
      </c>
      <c r="BI703" s="17">
        <v>0.47912285525765702</v>
      </c>
      <c r="BJ703" s="17">
        <v>0.448829694000765</v>
      </c>
      <c r="BK703" s="17">
        <v>0.389586211501256</v>
      </c>
      <c r="BL703" s="17">
        <v>0.52607745025348995</v>
      </c>
      <c r="BM703" s="17">
        <v>0.36327478297187299</v>
      </c>
      <c r="BN703" s="17">
        <v>0.52018041775224</v>
      </c>
      <c r="BO703" s="17">
        <v>0.398633043999433</v>
      </c>
      <c r="BP703" s="17"/>
      <c r="BQ703" s="17">
        <v>0.50218482877110404</v>
      </c>
      <c r="BR703" s="17">
        <v>0.41258680386868701</v>
      </c>
    </row>
    <row r="704" spans="2:70" x14ac:dyDescent="0.35">
      <c r="B704" t="s">
        <v>329</v>
      </c>
      <c r="C704" s="17">
        <v>0.39835088607074998</v>
      </c>
      <c r="D704" s="17">
        <v>0.47142997767164702</v>
      </c>
      <c r="E704" s="17">
        <v>0.32752356876771899</v>
      </c>
      <c r="F704" s="17"/>
      <c r="G704" s="17">
        <v>0.40444962129426498</v>
      </c>
      <c r="H704" s="17">
        <v>0.40213835478570198</v>
      </c>
      <c r="I704" s="17">
        <v>0.42343724424266199</v>
      </c>
      <c r="J704" s="17">
        <v>0.40675192046613201</v>
      </c>
      <c r="K704" s="17">
        <v>0.39770852244039601</v>
      </c>
      <c r="L704" s="17">
        <v>0.36644441216402002</v>
      </c>
      <c r="M704" s="17"/>
      <c r="N704" s="17">
        <v>0.44949056842007201</v>
      </c>
      <c r="O704" s="17">
        <v>0.40593021067102603</v>
      </c>
      <c r="P704" s="17">
        <v>0.37052718983724697</v>
      </c>
      <c r="Q704" s="17">
        <v>0.36056904642904902</v>
      </c>
      <c r="R704" s="17"/>
      <c r="S704" s="17">
        <v>0.34947180957616703</v>
      </c>
      <c r="T704" s="17">
        <v>0.307328576572094</v>
      </c>
      <c r="U704" s="17">
        <v>0.37947108126066598</v>
      </c>
      <c r="V704" s="17">
        <v>0.33945936347300998</v>
      </c>
      <c r="W704" s="17">
        <v>0.43526781045832602</v>
      </c>
      <c r="X704" s="17">
        <v>0.35523517579407698</v>
      </c>
      <c r="Y704" s="17">
        <v>0.40194813957822301</v>
      </c>
      <c r="Z704" s="17">
        <v>0.48104938397737002</v>
      </c>
      <c r="AA704" s="17">
        <v>0.430715730497018</v>
      </c>
      <c r="AB704" s="17">
        <v>0.48800517067070598</v>
      </c>
      <c r="AC704" s="17">
        <v>0.43814087549888397</v>
      </c>
      <c r="AD704" s="17">
        <v>0.67634607357593002</v>
      </c>
      <c r="AE704" s="17"/>
      <c r="AF704" s="17">
        <v>0.368174080270946</v>
      </c>
      <c r="AG704" s="17">
        <v>0.43870046246045102</v>
      </c>
      <c r="AH704" s="17">
        <v>0.36435896015163499</v>
      </c>
      <c r="AI704" s="17"/>
      <c r="AJ704" s="17">
        <v>0.40579063380755998</v>
      </c>
      <c r="AK704" s="17">
        <v>0.40786688735290899</v>
      </c>
      <c r="AL704" s="17">
        <v>0.35409957740444398</v>
      </c>
      <c r="AM704" s="17">
        <v>0.47439376294914498</v>
      </c>
      <c r="AN704" s="17">
        <v>0.35470739688926201</v>
      </c>
      <c r="AO704" s="17"/>
      <c r="AP704" s="17">
        <v>0.41309342962562601</v>
      </c>
      <c r="AQ704" s="17">
        <v>0.44856763860308702</v>
      </c>
      <c r="AR704" s="17">
        <v>0.35853984378539899</v>
      </c>
      <c r="AS704" s="17"/>
      <c r="AT704" s="17">
        <v>0.34952878135995902</v>
      </c>
      <c r="AU704" s="17">
        <v>0.42081949385483097</v>
      </c>
      <c r="AV704" s="17">
        <v>0.41731377696357203</v>
      </c>
      <c r="AW704" s="17">
        <v>0.48458863432723298</v>
      </c>
      <c r="AX704" s="17">
        <v>0.310273180408139</v>
      </c>
      <c r="AY704" s="17"/>
      <c r="AZ704" s="17">
        <v>0</v>
      </c>
      <c r="BA704" s="17">
        <v>0.286560715334438</v>
      </c>
      <c r="BB704" s="17">
        <v>0.336451892740254</v>
      </c>
      <c r="BC704" s="17">
        <v>0.33418477436969202</v>
      </c>
      <c r="BD704" s="17">
        <v>0.40435208063234201</v>
      </c>
      <c r="BE704" s="17">
        <v>0.32708005135641099</v>
      </c>
      <c r="BF704" s="17">
        <v>0.457594940482763</v>
      </c>
      <c r="BG704" s="17">
        <v>0.42009996537111399</v>
      </c>
      <c r="BH704" s="17">
        <v>0.44074602713748701</v>
      </c>
      <c r="BI704" s="17">
        <v>0.47330699422012101</v>
      </c>
      <c r="BJ704" s="17">
        <v>0.468028903533526</v>
      </c>
      <c r="BK704" s="17">
        <v>0.45976954192111702</v>
      </c>
      <c r="BL704" s="17">
        <v>0.359149941622881</v>
      </c>
      <c r="BM704" s="17">
        <v>0.41006937259493298</v>
      </c>
      <c r="BN704" s="17">
        <v>0.55913559117081202</v>
      </c>
      <c r="BO704" s="17">
        <v>0.57151895648935203</v>
      </c>
      <c r="BP704" s="17"/>
      <c r="BQ704" s="17">
        <v>0.469311377368964</v>
      </c>
      <c r="BR704" s="17">
        <v>0.36922446749215398</v>
      </c>
    </row>
    <row r="705" spans="2:70" x14ac:dyDescent="0.35">
      <c r="B705" t="s">
        <v>336</v>
      </c>
      <c r="C705" s="17">
        <v>0.35776022229444898</v>
      </c>
      <c r="D705" s="17">
        <v>0.33675362703047301</v>
      </c>
      <c r="E705" s="17">
        <v>0.37775248791746402</v>
      </c>
      <c r="F705" s="17"/>
      <c r="G705" s="17">
        <v>0.33805549601738599</v>
      </c>
      <c r="H705" s="17">
        <v>0.39028722945708899</v>
      </c>
      <c r="I705" s="17">
        <v>0.38221231774388398</v>
      </c>
      <c r="J705" s="17">
        <v>0.39655501623811701</v>
      </c>
      <c r="K705" s="17">
        <v>0.33962358409733101</v>
      </c>
      <c r="L705" s="17">
        <v>0.30843519374216699</v>
      </c>
      <c r="M705" s="17"/>
      <c r="N705" s="17">
        <v>0.359643736428162</v>
      </c>
      <c r="O705" s="17">
        <v>0.34400542096018999</v>
      </c>
      <c r="P705" s="17">
        <v>0.34075717788901499</v>
      </c>
      <c r="Q705" s="17">
        <v>0.38485197069556398</v>
      </c>
      <c r="R705" s="17"/>
      <c r="S705" s="17">
        <v>0.3739219755514</v>
      </c>
      <c r="T705" s="17">
        <v>0.30523538165539299</v>
      </c>
      <c r="U705" s="17">
        <v>0.345849913424155</v>
      </c>
      <c r="V705" s="17">
        <v>0.323652936767724</v>
      </c>
      <c r="W705" s="17">
        <v>0.26888107491073998</v>
      </c>
      <c r="X705" s="17">
        <v>0.41326784275480899</v>
      </c>
      <c r="Y705" s="17">
        <v>0.35298439680773802</v>
      </c>
      <c r="Z705" s="17">
        <v>0.35297132796425401</v>
      </c>
      <c r="AA705" s="17">
        <v>0.35663536943385499</v>
      </c>
      <c r="AB705" s="17">
        <v>0.41294991679182302</v>
      </c>
      <c r="AC705" s="17">
        <v>0.384232751033935</v>
      </c>
      <c r="AD705" s="17">
        <v>0.50903749688119704</v>
      </c>
      <c r="AE705" s="17"/>
      <c r="AF705" s="17">
        <v>0.32737773351112098</v>
      </c>
      <c r="AG705" s="17">
        <v>0.37038209436287101</v>
      </c>
      <c r="AH705" s="17">
        <v>0.37204465194806902</v>
      </c>
      <c r="AI705" s="17"/>
      <c r="AJ705" s="17">
        <v>0.34106184259899103</v>
      </c>
      <c r="AK705" s="17">
        <v>0.40207821341745198</v>
      </c>
      <c r="AL705" s="17">
        <v>0.31042846088255399</v>
      </c>
      <c r="AM705" s="17">
        <v>0.356315877968087</v>
      </c>
      <c r="AN705" s="17">
        <v>0.315394604120805</v>
      </c>
      <c r="AO705" s="17"/>
      <c r="AP705" s="17">
        <v>0.34945245433238198</v>
      </c>
      <c r="AQ705" s="17">
        <v>0.412314792744845</v>
      </c>
      <c r="AR705" s="17">
        <v>0.25809805555330401</v>
      </c>
      <c r="AS705" s="17"/>
      <c r="AT705" s="17">
        <v>0.34073372057385798</v>
      </c>
      <c r="AU705" s="17">
        <v>0.32599463438557602</v>
      </c>
      <c r="AV705" s="17">
        <v>0.40865425900566699</v>
      </c>
      <c r="AW705" s="17">
        <v>0.37129909524480098</v>
      </c>
      <c r="AX705" s="17">
        <v>0.35109128459727301</v>
      </c>
      <c r="AY705" s="17"/>
      <c r="AZ705" s="17">
        <v>0.45791044461642499</v>
      </c>
      <c r="BA705" s="17">
        <v>0.336355821519703</v>
      </c>
      <c r="BB705" s="17">
        <v>0.41704580711599099</v>
      </c>
      <c r="BC705" s="17">
        <v>0.35496988801145402</v>
      </c>
      <c r="BD705" s="17">
        <v>0.42022075727130598</v>
      </c>
      <c r="BE705" s="17">
        <v>0.366793252969773</v>
      </c>
      <c r="BF705" s="17">
        <v>0.34746062475050998</v>
      </c>
      <c r="BG705" s="17">
        <v>0.26000925238497202</v>
      </c>
      <c r="BH705" s="17">
        <v>0.35349225040058802</v>
      </c>
      <c r="BI705" s="17">
        <v>0.452553192137021</v>
      </c>
      <c r="BJ705" s="17">
        <v>0.33035860523423699</v>
      </c>
      <c r="BK705" s="17">
        <v>0.37980866052614198</v>
      </c>
      <c r="BL705" s="17">
        <v>0.35107047248552498</v>
      </c>
      <c r="BM705" s="17">
        <v>0.228654384679609</v>
      </c>
      <c r="BN705" s="17">
        <v>0.20405580625380099</v>
      </c>
      <c r="BO705" s="17">
        <v>0.47541355905218602</v>
      </c>
      <c r="BP705" s="17"/>
      <c r="BQ705" s="17">
        <v>0.43450878598953502</v>
      </c>
      <c r="BR705" s="17">
        <v>0.32203215082138498</v>
      </c>
    </row>
    <row r="706" spans="2:70" x14ac:dyDescent="0.35">
      <c r="B706" t="s">
        <v>331</v>
      </c>
      <c r="C706" s="17">
        <v>0.35307529325001802</v>
      </c>
      <c r="D706" s="17">
        <v>0.33871224787399401</v>
      </c>
      <c r="E706" s="17">
        <v>0.366638631881119</v>
      </c>
      <c r="F706" s="17"/>
      <c r="G706" s="17">
        <v>0.42402218140867898</v>
      </c>
      <c r="H706" s="17">
        <v>0.416001959657119</v>
      </c>
      <c r="I706" s="17">
        <v>0.392743198768919</v>
      </c>
      <c r="J706" s="17">
        <v>0.349277525842906</v>
      </c>
      <c r="K706" s="17">
        <v>0.30605529386262098</v>
      </c>
      <c r="L706" s="17">
        <v>0.26259495854874898</v>
      </c>
      <c r="M706" s="17"/>
      <c r="N706" s="17">
        <v>0.38703147903398799</v>
      </c>
      <c r="O706" s="17">
        <v>0.34837057897831403</v>
      </c>
      <c r="P706" s="17">
        <v>0.34679598365921599</v>
      </c>
      <c r="Q706" s="17">
        <v>0.322323933082654</v>
      </c>
      <c r="R706" s="17"/>
      <c r="S706" s="17">
        <v>0.443007088413719</v>
      </c>
      <c r="T706" s="17">
        <v>0.28599073263952601</v>
      </c>
      <c r="U706" s="17">
        <v>0.35487415729036598</v>
      </c>
      <c r="V706" s="17">
        <v>0.38152871108023101</v>
      </c>
      <c r="W706" s="17">
        <v>0.226665124525538</v>
      </c>
      <c r="X706" s="17">
        <v>0.38967577962257399</v>
      </c>
      <c r="Y706" s="17">
        <v>0.316604371227792</v>
      </c>
      <c r="Z706" s="17">
        <v>0.38268623929876899</v>
      </c>
      <c r="AA706" s="17">
        <v>0.31643972243143598</v>
      </c>
      <c r="AB706" s="17">
        <v>0.31544540031980201</v>
      </c>
      <c r="AC706" s="17">
        <v>0.427523029026385</v>
      </c>
      <c r="AD706" s="17">
        <v>0.54910350188741697</v>
      </c>
      <c r="AE706" s="17"/>
      <c r="AF706" s="17">
        <v>0.306993350618747</v>
      </c>
      <c r="AG706" s="17">
        <v>0.36164479414866502</v>
      </c>
      <c r="AH706" s="17">
        <v>0.39117041221542098</v>
      </c>
      <c r="AI706" s="17"/>
      <c r="AJ706" s="17">
        <v>0.31220899175650502</v>
      </c>
      <c r="AK706" s="17">
        <v>0.41741312050107299</v>
      </c>
      <c r="AL706" s="17">
        <v>0.28582667144288698</v>
      </c>
      <c r="AM706" s="17">
        <v>0.53156626979228205</v>
      </c>
      <c r="AN706" s="17">
        <v>0.31622434084921502</v>
      </c>
      <c r="AO706" s="17"/>
      <c r="AP706" s="17">
        <v>0.31838093475878199</v>
      </c>
      <c r="AQ706" s="17">
        <v>0.40205241752537002</v>
      </c>
      <c r="AR706" s="17">
        <v>0.28762792117646302</v>
      </c>
      <c r="AS706" s="17"/>
      <c r="AT706" s="17">
        <v>0.31030694717479501</v>
      </c>
      <c r="AU706" s="17">
        <v>0.40291512919432498</v>
      </c>
      <c r="AV706" s="17">
        <v>0.36562084982933002</v>
      </c>
      <c r="AW706" s="17">
        <v>0.38080005196504302</v>
      </c>
      <c r="AX706" s="17">
        <v>0.23303254481719099</v>
      </c>
      <c r="AY706" s="17"/>
      <c r="AZ706" s="17">
        <v>0.245685964108287</v>
      </c>
      <c r="BA706" s="17">
        <v>0.212631372412418</v>
      </c>
      <c r="BB706" s="17">
        <v>0.303976108096358</v>
      </c>
      <c r="BC706" s="17">
        <v>0.28914633915071303</v>
      </c>
      <c r="BD706" s="17">
        <v>0.33374338769433998</v>
      </c>
      <c r="BE706" s="17">
        <v>0.333649036187048</v>
      </c>
      <c r="BF706" s="17">
        <v>0.38723986037332098</v>
      </c>
      <c r="BG706" s="17">
        <v>0.38413588633516199</v>
      </c>
      <c r="BH706" s="17">
        <v>0.39824841192340399</v>
      </c>
      <c r="BI706" s="17">
        <v>0.38071106918998399</v>
      </c>
      <c r="BJ706" s="17">
        <v>0.37860864710761599</v>
      </c>
      <c r="BK706" s="17">
        <v>0.46166207116598401</v>
      </c>
      <c r="BL706" s="17">
        <v>0.26930679505321697</v>
      </c>
      <c r="BM706" s="17">
        <v>0.324626878447969</v>
      </c>
      <c r="BN706" s="17">
        <v>0.26685993198527203</v>
      </c>
      <c r="BO706" s="17">
        <v>0.55856203479956301</v>
      </c>
      <c r="BP706" s="17"/>
      <c r="BQ706" s="17">
        <v>0.41795667473038001</v>
      </c>
      <c r="BR706" s="17">
        <v>0.32905319064673</v>
      </c>
    </row>
    <row r="707" spans="2:70" x14ac:dyDescent="0.35">
      <c r="B707" t="s">
        <v>332</v>
      </c>
      <c r="C707" s="17">
        <v>0.34814978171577798</v>
      </c>
      <c r="D707" s="17">
        <v>0.33386617979717498</v>
      </c>
      <c r="E707" s="17">
        <v>0.36162592396330501</v>
      </c>
      <c r="F707" s="17"/>
      <c r="G707" s="17">
        <v>0.35839149788843999</v>
      </c>
      <c r="H707" s="17">
        <v>0.42291987867735598</v>
      </c>
      <c r="I707" s="17">
        <v>0.36923509462142501</v>
      </c>
      <c r="J707" s="17">
        <v>0.339681047408042</v>
      </c>
      <c r="K707" s="17">
        <v>0.35876642590950503</v>
      </c>
      <c r="L707" s="17">
        <v>0.26507351247780297</v>
      </c>
      <c r="M707" s="17"/>
      <c r="N707" s="17">
        <v>0.37585965342212102</v>
      </c>
      <c r="O707" s="17">
        <v>0.32476393096557898</v>
      </c>
      <c r="P707" s="17">
        <v>0.35917063628050599</v>
      </c>
      <c r="Q707" s="17">
        <v>0.33884865957014498</v>
      </c>
      <c r="R707" s="17"/>
      <c r="S707" s="17">
        <v>0.364286594415627</v>
      </c>
      <c r="T707" s="17">
        <v>0.30517347167701597</v>
      </c>
      <c r="U707" s="17">
        <v>0.316729818890365</v>
      </c>
      <c r="V707" s="17">
        <v>0.32827973696137502</v>
      </c>
      <c r="W707" s="17">
        <v>0.29130924293355298</v>
      </c>
      <c r="X707" s="17">
        <v>0.34285651778523102</v>
      </c>
      <c r="Y707" s="17">
        <v>0.412219778723937</v>
      </c>
      <c r="Z707" s="17">
        <v>0.425315367055845</v>
      </c>
      <c r="AA707" s="17">
        <v>0.31361075100422098</v>
      </c>
      <c r="AB707" s="17">
        <v>0.37286963258300299</v>
      </c>
      <c r="AC707" s="17">
        <v>0.28083011020214599</v>
      </c>
      <c r="AD707" s="17">
        <v>0.65865382135682005</v>
      </c>
      <c r="AE707" s="17"/>
      <c r="AF707" s="17">
        <v>0.277394900319962</v>
      </c>
      <c r="AG707" s="17">
        <v>0.37883929568589902</v>
      </c>
      <c r="AH707" s="17">
        <v>0.39015198662263101</v>
      </c>
      <c r="AI707" s="17"/>
      <c r="AJ707" s="17">
        <v>0.29722511430061699</v>
      </c>
      <c r="AK707" s="17">
        <v>0.39953206099048599</v>
      </c>
      <c r="AL707" s="17">
        <v>0.32851624596474299</v>
      </c>
      <c r="AM707" s="17">
        <v>0.216498656952961</v>
      </c>
      <c r="AN707" s="17">
        <v>0.31737985653095202</v>
      </c>
      <c r="AO707" s="17"/>
      <c r="AP707" s="17">
        <v>0.316311580338905</v>
      </c>
      <c r="AQ707" s="17">
        <v>0.40939214461798001</v>
      </c>
      <c r="AR707" s="17">
        <v>0.29247972157449698</v>
      </c>
      <c r="AS707" s="17"/>
      <c r="AT707" s="17">
        <v>0.30264161035425202</v>
      </c>
      <c r="AU707" s="17">
        <v>0.37307682232864398</v>
      </c>
      <c r="AV707" s="17">
        <v>0.35653892465061199</v>
      </c>
      <c r="AW707" s="17">
        <v>0.42748782802146201</v>
      </c>
      <c r="AX707" s="17">
        <v>0.43384566808472302</v>
      </c>
      <c r="AY707" s="17"/>
      <c r="AZ707" s="17">
        <v>0.104348584461833</v>
      </c>
      <c r="BA707" s="17">
        <v>0.246624083604193</v>
      </c>
      <c r="BB707" s="17">
        <v>0.25731142365050502</v>
      </c>
      <c r="BC707" s="17">
        <v>0.27036950817058097</v>
      </c>
      <c r="BD707" s="17">
        <v>0.36848985256778799</v>
      </c>
      <c r="BE707" s="17">
        <v>0.33774358370143898</v>
      </c>
      <c r="BF707" s="17">
        <v>0.41321263211655301</v>
      </c>
      <c r="BG707" s="17">
        <v>0.31378156632734699</v>
      </c>
      <c r="BH707" s="17">
        <v>0.3647646309141</v>
      </c>
      <c r="BI707" s="17">
        <v>0.300361872839504</v>
      </c>
      <c r="BJ707" s="17">
        <v>0.40045047271932399</v>
      </c>
      <c r="BK707" s="17">
        <v>0.46238484668040802</v>
      </c>
      <c r="BL707" s="17">
        <v>0.40299312743142002</v>
      </c>
      <c r="BM707" s="17">
        <v>0.41297527317930199</v>
      </c>
      <c r="BN707" s="17">
        <v>0.31837288579716599</v>
      </c>
      <c r="BO707" s="17">
        <v>0.462527482738603</v>
      </c>
      <c r="BP707" s="17"/>
      <c r="BQ707" s="17">
        <v>0.40987712548070199</v>
      </c>
      <c r="BR707" s="17">
        <v>0.32088262523821298</v>
      </c>
    </row>
    <row r="708" spans="2:70" x14ac:dyDescent="0.35">
      <c r="B708" t="s">
        <v>335</v>
      </c>
      <c r="C708" s="17">
        <v>0.318933220198722</v>
      </c>
      <c r="D708" s="17">
        <v>0.28743394185288801</v>
      </c>
      <c r="E708" s="17">
        <v>0.34898123564307698</v>
      </c>
      <c r="F708" s="17"/>
      <c r="G708" s="17">
        <v>0.25787233366543499</v>
      </c>
      <c r="H708" s="17">
        <v>0.31128228882210301</v>
      </c>
      <c r="I708" s="17">
        <v>0.30840420814880998</v>
      </c>
      <c r="J708" s="17">
        <v>0.33939595433974501</v>
      </c>
      <c r="K708" s="17">
        <v>0.34223661291444502</v>
      </c>
      <c r="L708" s="17">
        <v>0.34019425706337197</v>
      </c>
      <c r="M708" s="17"/>
      <c r="N708" s="17">
        <v>0.37472274864910898</v>
      </c>
      <c r="O708" s="17">
        <v>0.320530553763893</v>
      </c>
      <c r="P708" s="17">
        <v>0.29195558880699801</v>
      </c>
      <c r="Q708" s="17">
        <v>0.28304160214299701</v>
      </c>
      <c r="R708" s="17"/>
      <c r="S708" s="17">
        <v>0.369550102171332</v>
      </c>
      <c r="T708" s="17">
        <v>0.30865915516620301</v>
      </c>
      <c r="U708" s="17">
        <v>0.36611772619696997</v>
      </c>
      <c r="V708" s="17">
        <v>0.30595015093281103</v>
      </c>
      <c r="W708" s="17">
        <v>0.23267012656012501</v>
      </c>
      <c r="X708" s="17">
        <v>0.36933297590354502</v>
      </c>
      <c r="Y708" s="17">
        <v>0.32920442727806698</v>
      </c>
      <c r="Z708" s="17">
        <v>0.385867765127416</v>
      </c>
      <c r="AA708" s="17">
        <v>0.28358206726617602</v>
      </c>
      <c r="AB708" s="17">
        <v>0.27430865659831</v>
      </c>
      <c r="AC708" s="17">
        <v>0.292510483852369</v>
      </c>
      <c r="AD708" s="17">
        <v>0.34145924980734799</v>
      </c>
      <c r="AE708" s="17"/>
      <c r="AF708" s="17">
        <v>0.334146561368523</v>
      </c>
      <c r="AG708" s="17">
        <v>0.31922341041042102</v>
      </c>
      <c r="AH708" s="17">
        <v>0.30346118850398002</v>
      </c>
      <c r="AI708" s="17"/>
      <c r="AJ708" s="17">
        <v>0.33797570196087801</v>
      </c>
      <c r="AK708" s="17">
        <v>0.337702754205014</v>
      </c>
      <c r="AL708" s="17">
        <v>0.32882843205677298</v>
      </c>
      <c r="AM708" s="17">
        <v>0.39868756423554602</v>
      </c>
      <c r="AN708" s="17">
        <v>0.22410511053607701</v>
      </c>
      <c r="AO708" s="17"/>
      <c r="AP708" s="17">
        <v>0.341247686562338</v>
      </c>
      <c r="AQ708" s="17">
        <v>0.34352115297998098</v>
      </c>
      <c r="AR708" s="17">
        <v>0.33524969149607198</v>
      </c>
      <c r="AS708" s="17"/>
      <c r="AT708" s="17">
        <v>0.276617030998623</v>
      </c>
      <c r="AU708" s="17">
        <v>0.32185449391332099</v>
      </c>
      <c r="AV708" s="17">
        <v>0.32870595535327501</v>
      </c>
      <c r="AW708" s="17">
        <v>0.36905776837978999</v>
      </c>
      <c r="AX708" s="17">
        <v>0.22155434020256201</v>
      </c>
      <c r="AY708" s="17"/>
      <c r="AZ708" s="17">
        <v>0.25304373111490602</v>
      </c>
      <c r="BA708" s="17">
        <v>0.22849620886667699</v>
      </c>
      <c r="BB708" s="17">
        <v>0.241513410005986</v>
      </c>
      <c r="BC708" s="17">
        <v>0.30098936253204001</v>
      </c>
      <c r="BD708" s="17">
        <v>0.359124852143202</v>
      </c>
      <c r="BE708" s="17">
        <v>0.27826931226595403</v>
      </c>
      <c r="BF708" s="17">
        <v>0.36860138883514398</v>
      </c>
      <c r="BG708" s="17">
        <v>0.32393583213015598</v>
      </c>
      <c r="BH708" s="17">
        <v>0.28849462107052998</v>
      </c>
      <c r="BI708" s="17">
        <v>0.27543068659377101</v>
      </c>
      <c r="BJ708" s="17">
        <v>0.30341914728520403</v>
      </c>
      <c r="BK708" s="17">
        <v>0.40670997524709301</v>
      </c>
      <c r="BL708" s="17">
        <v>0.36536387722320801</v>
      </c>
      <c r="BM708" s="17">
        <v>0.37670989811622202</v>
      </c>
      <c r="BN708" s="17">
        <v>0.33189582198059497</v>
      </c>
      <c r="BO708" s="17">
        <v>0.51799973604983196</v>
      </c>
      <c r="BP708" s="17"/>
      <c r="BQ708" s="17">
        <v>0.41024422363056501</v>
      </c>
      <c r="BR708" s="17">
        <v>0.27823150086096099</v>
      </c>
    </row>
    <row r="709" spans="2:70" x14ac:dyDescent="0.35">
      <c r="B709" t="s">
        <v>338</v>
      </c>
      <c r="C709" s="17">
        <v>0.23004575108724501</v>
      </c>
      <c r="D709" s="17">
        <v>0.19825732639927299</v>
      </c>
      <c r="E709" s="17">
        <v>0.26018477014077601</v>
      </c>
      <c r="F709" s="17"/>
      <c r="G709" s="17">
        <v>0.26404808224987297</v>
      </c>
      <c r="H709" s="17">
        <v>0.28607227736285501</v>
      </c>
      <c r="I709" s="17">
        <v>0.26305093000480601</v>
      </c>
      <c r="J709" s="17">
        <v>0.229239862185045</v>
      </c>
      <c r="K709" s="17">
        <v>0.20040062812069101</v>
      </c>
      <c r="L709" s="17">
        <v>0.15929734401589299</v>
      </c>
      <c r="M709" s="17"/>
      <c r="N709" s="17">
        <v>0.234218558472928</v>
      </c>
      <c r="O709" s="17">
        <v>0.23965204931370601</v>
      </c>
      <c r="P709" s="17">
        <v>0.203676860103783</v>
      </c>
      <c r="Q709" s="17">
        <v>0.23906814743715299</v>
      </c>
      <c r="R709" s="17"/>
      <c r="S709" s="17">
        <v>0.27962386495710001</v>
      </c>
      <c r="T709" s="17">
        <v>0.171967604339861</v>
      </c>
      <c r="U709" s="17">
        <v>0.269888818505441</v>
      </c>
      <c r="V709" s="17">
        <v>0.196519155883256</v>
      </c>
      <c r="W709" s="17">
        <v>0.168607965124314</v>
      </c>
      <c r="X709" s="17">
        <v>0.25148919429960298</v>
      </c>
      <c r="Y709" s="17">
        <v>0.22718163244172701</v>
      </c>
      <c r="Z709" s="17">
        <v>0.30479204620215999</v>
      </c>
      <c r="AA709" s="17">
        <v>0.222945760153381</v>
      </c>
      <c r="AB709" s="17">
        <v>0.25808948224420197</v>
      </c>
      <c r="AC709" s="17">
        <v>0.22109927088461001</v>
      </c>
      <c r="AD709" s="17">
        <v>0.20323023651750399</v>
      </c>
      <c r="AE709" s="17"/>
      <c r="AF709" s="17">
        <v>0.18591423494717199</v>
      </c>
      <c r="AG709" s="17">
        <v>0.23506069998512799</v>
      </c>
      <c r="AH709" s="17">
        <v>0.28511977081808398</v>
      </c>
      <c r="AI709" s="17"/>
      <c r="AJ709" s="17">
        <v>0.18291208750240401</v>
      </c>
      <c r="AK709" s="17">
        <v>0.29587348669055302</v>
      </c>
      <c r="AL709" s="17">
        <v>0.200827283097465</v>
      </c>
      <c r="AM709" s="17">
        <v>0.16192411317394101</v>
      </c>
      <c r="AN709" s="17">
        <v>0.247224581829144</v>
      </c>
      <c r="AO709" s="17"/>
      <c r="AP709" s="17">
        <v>0.18918077935219099</v>
      </c>
      <c r="AQ709" s="17">
        <v>0.29255176642883801</v>
      </c>
      <c r="AR709" s="17">
        <v>0.18703813799280899</v>
      </c>
      <c r="AS709" s="17"/>
      <c r="AT709" s="17">
        <v>0.19773186922865199</v>
      </c>
      <c r="AU709" s="17">
        <v>0.21586704731485801</v>
      </c>
      <c r="AV709" s="17">
        <v>0.26688510800373699</v>
      </c>
      <c r="AW709" s="17">
        <v>0.26991577325769101</v>
      </c>
      <c r="AX709" s="17">
        <v>0.30255639231747</v>
      </c>
      <c r="AY709" s="17"/>
      <c r="AZ709" s="17">
        <v>0.34620409314797301</v>
      </c>
      <c r="BA709" s="17">
        <v>0.29954334461673099</v>
      </c>
      <c r="BB709" s="17">
        <v>0.24096888184255799</v>
      </c>
      <c r="BC709" s="17">
        <v>0.23502725301866201</v>
      </c>
      <c r="BD709" s="17">
        <v>0.25448811052405901</v>
      </c>
      <c r="BE709" s="17">
        <v>0.20074801398042899</v>
      </c>
      <c r="BF709" s="17">
        <v>0.27566675260477103</v>
      </c>
      <c r="BG709" s="17">
        <v>0.22580591382715201</v>
      </c>
      <c r="BH709" s="17">
        <v>0.19824904773718499</v>
      </c>
      <c r="BI709" s="17">
        <v>0.22280747243823601</v>
      </c>
      <c r="BJ709" s="17">
        <v>0.22121941761060299</v>
      </c>
      <c r="BK709" s="17">
        <v>0.15764827036958301</v>
      </c>
      <c r="BL709" s="17">
        <v>0.25594641356759101</v>
      </c>
      <c r="BM709" s="17">
        <v>0.12962272323399701</v>
      </c>
      <c r="BN709" s="17">
        <v>0.228350033883118</v>
      </c>
      <c r="BO709" s="17">
        <v>0.24316142742670899</v>
      </c>
      <c r="BP709" s="17"/>
      <c r="BQ709" s="17">
        <v>0.29492004352119</v>
      </c>
      <c r="BR709" s="17">
        <v>0.19780376784306999</v>
      </c>
    </row>
    <row r="710" spans="2:70" x14ac:dyDescent="0.35">
      <c r="B710" t="s">
        <v>339</v>
      </c>
      <c r="C710" s="17">
        <v>0.147578008918716</v>
      </c>
      <c r="D710" s="17">
        <v>0.14738844824889999</v>
      </c>
      <c r="E710" s="17">
        <v>0.147011436643465</v>
      </c>
      <c r="F710" s="17"/>
      <c r="G710" s="17">
        <v>0.17004157472193801</v>
      </c>
      <c r="H710" s="17">
        <v>0.19994976258620001</v>
      </c>
      <c r="I710" s="17">
        <v>0.18389690767952499</v>
      </c>
      <c r="J710" s="17">
        <v>0.154277506573401</v>
      </c>
      <c r="K710" s="17">
        <v>0.100471312116838</v>
      </c>
      <c r="L710" s="17">
        <v>9.0497864417314694E-2</v>
      </c>
      <c r="M710" s="17"/>
      <c r="N710" s="17">
        <v>0.15540930914068499</v>
      </c>
      <c r="O710" s="17">
        <v>0.12916057325532501</v>
      </c>
      <c r="P710" s="17">
        <v>0.16927984827967099</v>
      </c>
      <c r="Q710" s="17">
        <v>0.13780823454552801</v>
      </c>
      <c r="R710" s="17"/>
      <c r="S710" s="17">
        <v>0.18577421287742099</v>
      </c>
      <c r="T710" s="17">
        <v>0.14126960169788699</v>
      </c>
      <c r="U710" s="17">
        <v>0.119450511762538</v>
      </c>
      <c r="V710" s="17">
        <v>0.17291946771842201</v>
      </c>
      <c r="W710" s="17">
        <v>0.11203441809775901</v>
      </c>
      <c r="X710" s="17">
        <v>0.19808175435595299</v>
      </c>
      <c r="Y710" s="17">
        <v>9.8285296220170904E-2</v>
      </c>
      <c r="Z710" s="17">
        <v>0.146245801780889</v>
      </c>
      <c r="AA710" s="17">
        <v>0.16306836877359501</v>
      </c>
      <c r="AB710" s="17">
        <v>0.117786161286108</v>
      </c>
      <c r="AC710" s="17">
        <v>8.8399925245674402E-2</v>
      </c>
      <c r="AD710" s="17">
        <v>0.195926493501386</v>
      </c>
      <c r="AE710" s="17"/>
      <c r="AF710" s="17">
        <v>0.13790162554180599</v>
      </c>
      <c r="AG710" s="17">
        <v>0.15874490960146201</v>
      </c>
      <c r="AH710" s="17">
        <v>0.13851632614729101</v>
      </c>
      <c r="AI710" s="17"/>
      <c r="AJ710" s="17">
        <v>0.13858469373176499</v>
      </c>
      <c r="AK710" s="17">
        <v>0.182355301598739</v>
      </c>
      <c r="AL710" s="17">
        <v>0.13824564337537801</v>
      </c>
      <c r="AM710" s="17">
        <v>0.102654660797853</v>
      </c>
      <c r="AN710" s="17">
        <v>0.102747358754241</v>
      </c>
      <c r="AO710" s="17"/>
      <c r="AP710" s="17">
        <v>0.14665352716173499</v>
      </c>
      <c r="AQ710" s="17">
        <v>0.17969134558774499</v>
      </c>
      <c r="AR710" s="17">
        <v>0.170874223104623</v>
      </c>
      <c r="AS710" s="17"/>
      <c r="AT710" s="17">
        <v>0.13205609675277599</v>
      </c>
      <c r="AU710" s="17">
        <v>0.117049627104724</v>
      </c>
      <c r="AV710" s="17">
        <v>0.14914885756499499</v>
      </c>
      <c r="AW710" s="17">
        <v>0.22377103724097899</v>
      </c>
      <c r="AX710" s="17">
        <v>0.29379027860800899</v>
      </c>
      <c r="AY710" s="17"/>
      <c r="AZ710" s="17">
        <v>0</v>
      </c>
      <c r="BA710" s="17">
        <v>0.14390553181440199</v>
      </c>
      <c r="BB710" s="17">
        <v>0.20561003945265199</v>
      </c>
      <c r="BC710" s="17">
        <v>0.105837722741564</v>
      </c>
      <c r="BD710" s="17">
        <v>0.187759104695708</v>
      </c>
      <c r="BE710" s="17">
        <v>0.14192175513101901</v>
      </c>
      <c r="BF710" s="17">
        <v>0.22047900678642399</v>
      </c>
      <c r="BG710" s="17">
        <v>0.14999375385674901</v>
      </c>
      <c r="BH710" s="17">
        <v>0.12748122422313499</v>
      </c>
      <c r="BI710" s="17">
        <v>9.0595155714763106E-2</v>
      </c>
      <c r="BJ710" s="17">
        <v>0.159128763098037</v>
      </c>
      <c r="BK710" s="17">
        <v>0.14628343124225801</v>
      </c>
      <c r="BL710" s="17">
        <v>0.15896358568647101</v>
      </c>
      <c r="BM710" s="17">
        <v>5.6634413419509498E-2</v>
      </c>
      <c r="BN710" s="17">
        <v>2.3338048854985201E-2</v>
      </c>
      <c r="BO710" s="17">
        <v>0.20204216759854501</v>
      </c>
      <c r="BP710" s="17"/>
      <c r="BQ710" s="17">
        <v>0.21401415850817401</v>
      </c>
      <c r="BR710" s="17">
        <v>0.118179523726713</v>
      </c>
    </row>
    <row r="711" spans="2:70" x14ac:dyDescent="0.35">
      <c r="B711" t="s">
        <v>337</v>
      </c>
      <c r="C711" s="17">
        <v>0.143862533175767</v>
      </c>
      <c r="D711" s="17">
        <v>0.11974284927468699</v>
      </c>
      <c r="E711" s="17">
        <v>0.16640937513332399</v>
      </c>
      <c r="F711" s="17"/>
      <c r="G711" s="17">
        <v>0.239424425968563</v>
      </c>
      <c r="H711" s="17">
        <v>0.23784178915816401</v>
      </c>
      <c r="I711" s="17">
        <v>0.179235413930068</v>
      </c>
      <c r="J711" s="17">
        <v>0.124745965210024</v>
      </c>
      <c r="K711" s="17">
        <v>7.9277906986607499E-2</v>
      </c>
      <c r="L711" s="17">
        <v>3.97785860078518E-2</v>
      </c>
      <c r="M711" s="17"/>
      <c r="N711" s="17">
        <v>0.1486315525986</v>
      </c>
      <c r="O711" s="17">
        <v>0.12812990635924401</v>
      </c>
      <c r="P711" s="17">
        <v>0.13912024417848401</v>
      </c>
      <c r="Q711" s="17">
        <v>0.160628164356519</v>
      </c>
      <c r="R711" s="17"/>
      <c r="S711" s="17">
        <v>0.24707625162987301</v>
      </c>
      <c r="T711" s="17">
        <v>0.114739120153819</v>
      </c>
      <c r="U711" s="17">
        <v>0.104384139085606</v>
      </c>
      <c r="V711" s="17">
        <v>9.6585869881388398E-2</v>
      </c>
      <c r="W711" s="17">
        <v>6.6925662065019903E-2</v>
      </c>
      <c r="X711" s="17">
        <v>0.14342343727840101</v>
      </c>
      <c r="Y711" s="17">
        <v>0.15529855770694501</v>
      </c>
      <c r="Z711" s="17">
        <v>0.23283279028290699</v>
      </c>
      <c r="AA711" s="17">
        <v>0.101054392658494</v>
      </c>
      <c r="AB711" s="17">
        <v>0.129707410804243</v>
      </c>
      <c r="AC711" s="17">
        <v>0.18893338738020399</v>
      </c>
      <c r="AD711" s="17">
        <v>0.236230640694402</v>
      </c>
      <c r="AE711" s="17"/>
      <c r="AF711" s="17">
        <v>9.16761339958862E-2</v>
      </c>
      <c r="AG711" s="17">
        <v>0.14420517952952</v>
      </c>
      <c r="AH711" s="17">
        <v>0.22574201690703699</v>
      </c>
      <c r="AI711" s="17"/>
      <c r="AJ711" s="17">
        <v>9.4691972747003403E-2</v>
      </c>
      <c r="AK711" s="17">
        <v>0.19719860810782699</v>
      </c>
      <c r="AL711" s="17">
        <v>0.110923989047108</v>
      </c>
      <c r="AM711" s="17">
        <v>0.23402260045120599</v>
      </c>
      <c r="AN711" s="17">
        <v>0.187656199179035</v>
      </c>
      <c r="AO711" s="17"/>
      <c r="AP711" s="17">
        <v>0.12056853534758299</v>
      </c>
      <c r="AQ711" s="17">
        <v>0.197895948677803</v>
      </c>
      <c r="AR711" s="17">
        <v>0.109932835768472</v>
      </c>
      <c r="AS711" s="17"/>
      <c r="AT711" s="17">
        <v>0.12622772279387701</v>
      </c>
      <c r="AU711" s="17">
        <v>0.17750825374136001</v>
      </c>
      <c r="AV711" s="17">
        <v>0.140294681685705</v>
      </c>
      <c r="AW711" s="17">
        <v>0.18299010496086601</v>
      </c>
      <c r="AX711" s="17">
        <v>0.14292278479887999</v>
      </c>
      <c r="AY711" s="17"/>
      <c r="AZ711" s="17">
        <v>0</v>
      </c>
      <c r="BA711" s="17">
        <v>0.116244603740875</v>
      </c>
      <c r="BB711" s="17">
        <v>0.176675332680514</v>
      </c>
      <c r="BC711" s="17">
        <v>0.128557655623419</v>
      </c>
      <c r="BD711" s="17">
        <v>0.15704894248123399</v>
      </c>
      <c r="BE711" s="17">
        <v>0.14494428337189</v>
      </c>
      <c r="BF711" s="17">
        <v>0.150004209481373</v>
      </c>
      <c r="BG711" s="17">
        <v>0.103136667260388</v>
      </c>
      <c r="BH711" s="17">
        <v>0.11701928098051299</v>
      </c>
      <c r="BI711" s="17">
        <v>0.16366500097805001</v>
      </c>
      <c r="BJ711" s="17">
        <v>0.14275256079995799</v>
      </c>
      <c r="BK711" s="17">
        <v>0.16306374536533599</v>
      </c>
      <c r="BL711" s="17">
        <v>0.16154427397318399</v>
      </c>
      <c r="BM711" s="17">
        <v>0.151440290246626</v>
      </c>
      <c r="BN711" s="17">
        <v>0.172705291049815</v>
      </c>
      <c r="BO711" s="17">
        <v>0.227586315915392</v>
      </c>
      <c r="BP711" s="17"/>
      <c r="BQ711" s="17">
        <v>0.18019000831648099</v>
      </c>
      <c r="BR711" s="17">
        <v>0.124869168729504</v>
      </c>
    </row>
    <row r="712" spans="2:70" x14ac:dyDescent="0.35">
      <c r="B712" t="s">
        <v>340</v>
      </c>
      <c r="C712" s="17">
        <v>8.2243579884060503E-2</v>
      </c>
      <c r="D712" s="17">
        <v>7.9286352375035105E-2</v>
      </c>
      <c r="E712" s="17">
        <v>8.4212671446755802E-2</v>
      </c>
      <c r="F712" s="17"/>
      <c r="G712" s="17">
        <v>6.9166178870827405E-2</v>
      </c>
      <c r="H712" s="17">
        <v>0.116462016815108</v>
      </c>
      <c r="I712" s="17">
        <v>0.11313131529682401</v>
      </c>
      <c r="J712" s="17">
        <v>9.5729443613853105E-2</v>
      </c>
      <c r="K712" s="17">
        <v>4.9576812674085001E-2</v>
      </c>
      <c r="L712" s="17">
        <v>5.1199954871141803E-2</v>
      </c>
      <c r="M712" s="17"/>
      <c r="N712" s="17">
        <v>0.104267933324697</v>
      </c>
      <c r="O712" s="17">
        <v>9.2057720255932604E-2</v>
      </c>
      <c r="P712" s="17">
        <v>6.0039221496949603E-2</v>
      </c>
      <c r="Q712" s="17">
        <v>6.7887298233937604E-2</v>
      </c>
      <c r="R712" s="17"/>
      <c r="S712" s="17">
        <v>0.160474570402552</v>
      </c>
      <c r="T712" s="17">
        <v>5.6611540813481798E-2</v>
      </c>
      <c r="U712" s="17">
        <v>3.62296906493213E-2</v>
      </c>
      <c r="V712" s="17">
        <v>5.69775875667956E-2</v>
      </c>
      <c r="W712" s="17">
        <v>3.58483769116371E-2</v>
      </c>
      <c r="X712" s="17">
        <v>9.8474357278087496E-2</v>
      </c>
      <c r="Y712" s="17">
        <v>5.2455917835980297E-2</v>
      </c>
      <c r="Z712" s="17">
        <v>0.101159267308869</v>
      </c>
      <c r="AA712" s="17">
        <v>5.4134072756412403E-2</v>
      </c>
      <c r="AB712" s="17">
        <v>9.6522141625410202E-2</v>
      </c>
      <c r="AC712" s="17">
        <v>0.14186775648497399</v>
      </c>
      <c r="AD712" s="17">
        <v>0.115442594955481</v>
      </c>
      <c r="AE712" s="17"/>
      <c r="AF712" s="17">
        <v>6.3833101679616699E-2</v>
      </c>
      <c r="AG712" s="17">
        <v>9.1126832678465899E-2</v>
      </c>
      <c r="AH712" s="17">
        <v>0.102208701469457</v>
      </c>
      <c r="AI712" s="17"/>
      <c r="AJ712" s="17">
        <v>8.2528577455437999E-2</v>
      </c>
      <c r="AK712" s="17">
        <v>0.113627518801193</v>
      </c>
      <c r="AL712" s="17">
        <v>1.5779332649466599E-2</v>
      </c>
      <c r="AM712" s="17">
        <v>0.13340907235055099</v>
      </c>
      <c r="AN712" s="17">
        <v>9.0315843474604904E-2</v>
      </c>
      <c r="AO712" s="17"/>
      <c r="AP712" s="17">
        <v>6.64491740933396E-2</v>
      </c>
      <c r="AQ712" s="17">
        <v>0.115848001229005</v>
      </c>
      <c r="AR712" s="17">
        <v>3.51903835261312E-2</v>
      </c>
      <c r="AS712" s="17"/>
      <c r="AT712" s="17">
        <v>7.3296531170583101E-2</v>
      </c>
      <c r="AU712" s="17">
        <v>6.1956968362295597E-2</v>
      </c>
      <c r="AV712" s="17">
        <v>0.101195568440737</v>
      </c>
      <c r="AW712" s="17">
        <v>9.4962622484278794E-2</v>
      </c>
      <c r="AX712" s="17">
        <v>7.5862944116270703E-2</v>
      </c>
      <c r="AY712" s="17"/>
      <c r="AZ712" s="17">
        <v>0</v>
      </c>
      <c r="BA712" s="17">
        <v>7.0215012033935195E-2</v>
      </c>
      <c r="BB712" s="17">
        <v>8.1682199750629306E-2</v>
      </c>
      <c r="BC712" s="17">
        <v>6.3006557646397898E-2</v>
      </c>
      <c r="BD712" s="17">
        <v>9.4392562990527895E-2</v>
      </c>
      <c r="BE712" s="17">
        <v>9.0846685870076299E-2</v>
      </c>
      <c r="BF712" s="17">
        <v>0.10500861040288501</v>
      </c>
      <c r="BG712" s="17">
        <v>0.100713748913746</v>
      </c>
      <c r="BH712" s="17">
        <v>4.9387091330098297E-2</v>
      </c>
      <c r="BI712" s="17">
        <v>6.6476747805430794E-2</v>
      </c>
      <c r="BJ712" s="17">
        <v>0.10527842903764199</v>
      </c>
      <c r="BK712" s="17">
        <v>7.3683303115742199E-2</v>
      </c>
      <c r="BL712" s="17">
        <v>5.2220348386519802E-2</v>
      </c>
      <c r="BM712" s="17">
        <v>2.9342732396299E-2</v>
      </c>
      <c r="BN712" s="17">
        <v>8.7226512642609499E-2</v>
      </c>
      <c r="BO712" s="17">
        <v>0.16503440550363899</v>
      </c>
      <c r="BP712" s="17"/>
      <c r="BQ712" s="17">
        <v>0.148077712534888</v>
      </c>
      <c r="BR712" s="17">
        <v>5.3759227687008797E-2</v>
      </c>
    </row>
    <row r="713" spans="2:70" x14ac:dyDescent="0.35">
      <c r="B713" t="s">
        <v>129</v>
      </c>
      <c r="C713" s="17">
        <v>7.4479315090720394E-2</v>
      </c>
      <c r="D713" s="17">
        <v>5.4810210509297602E-2</v>
      </c>
      <c r="E713" s="17">
        <v>9.2584722224453006E-2</v>
      </c>
      <c r="F713" s="17"/>
      <c r="G713" s="17">
        <v>5.9631950754052102E-2</v>
      </c>
      <c r="H713" s="17">
        <v>6.1765273937535101E-2</v>
      </c>
      <c r="I713" s="17">
        <v>8.6734884295857698E-2</v>
      </c>
      <c r="J713" s="17">
        <v>6.5749434603070506E-2</v>
      </c>
      <c r="K713" s="17">
        <v>6.7941622146576203E-2</v>
      </c>
      <c r="L713" s="17">
        <v>9.5416352580256603E-2</v>
      </c>
      <c r="M713" s="17"/>
      <c r="N713" s="17">
        <v>4.9304117700351403E-2</v>
      </c>
      <c r="O713" s="17">
        <v>9.3153953110168705E-2</v>
      </c>
      <c r="P713" s="17">
        <v>5.85131908863466E-2</v>
      </c>
      <c r="Q713" s="17">
        <v>9.5960150714416298E-2</v>
      </c>
      <c r="R713" s="17"/>
      <c r="S713" s="17">
        <v>7.7613953969587604E-2</v>
      </c>
      <c r="T713" s="17">
        <v>7.4232442354000602E-2</v>
      </c>
      <c r="U713" s="17">
        <v>0.101586570078115</v>
      </c>
      <c r="V713" s="17">
        <v>3.2686440974859003E-2</v>
      </c>
      <c r="W713" s="17">
        <v>0.100272207627221</v>
      </c>
      <c r="X713" s="17">
        <v>8.0507368265598206E-2</v>
      </c>
      <c r="Y713" s="17">
        <v>0.10853095773624399</v>
      </c>
      <c r="Z713" s="17">
        <v>9.6245902588679599E-2</v>
      </c>
      <c r="AA713" s="17">
        <v>5.7933845699200501E-2</v>
      </c>
      <c r="AB713" s="17">
        <v>3.8689107796025198E-2</v>
      </c>
      <c r="AC713" s="17">
        <v>0.119582258506957</v>
      </c>
      <c r="AD713" s="17">
        <v>2.2597244100448399E-2</v>
      </c>
      <c r="AE713" s="17"/>
      <c r="AF713" s="17">
        <v>6.1311853722350103E-2</v>
      </c>
      <c r="AG713" s="17">
        <v>6.9244922029718797E-2</v>
      </c>
      <c r="AH713" s="17">
        <v>0.12824682289150099</v>
      </c>
      <c r="AI713" s="17"/>
      <c r="AJ713" s="17">
        <v>7.1444778948256099E-2</v>
      </c>
      <c r="AK713" s="17">
        <v>6.2265431097485897E-2</v>
      </c>
      <c r="AL713" s="17">
        <v>7.9141289762120703E-2</v>
      </c>
      <c r="AM713" s="17">
        <v>6.83401813899919E-2</v>
      </c>
      <c r="AN713" s="17">
        <v>0.13514640525810201</v>
      </c>
      <c r="AO713" s="17"/>
      <c r="AP713" s="17">
        <v>7.28189885495166E-2</v>
      </c>
      <c r="AQ713" s="17">
        <v>5.4775551090656099E-2</v>
      </c>
      <c r="AR713" s="17">
        <v>4.0742128119652603E-2</v>
      </c>
      <c r="AS713" s="17"/>
      <c r="AT713" s="17">
        <v>7.9481534265876494E-2</v>
      </c>
      <c r="AU713" s="17">
        <v>7.0284921883424098E-2</v>
      </c>
      <c r="AV713" s="17">
        <v>7.39682371161723E-2</v>
      </c>
      <c r="AW713" s="17">
        <v>3.4150042085114997E-2</v>
      </c>
      <c r="AX713" s="17">
        <v>0</v>
      </c>
      <c r="AY713" s="17"/>
      <c r="AZ713" s="17">
        <v>0.21174378279338599</v>
      </c>
      <c r="BA713" s="17">
        <v>9.5529693478952502E-2</v>
      </c>
      <c r="BB713" s="17">
        <v>0.124330225400375</v>
      </c>
      <c r="BC713" s="17">
        <v>8.0411764004615499E-2</v>
      </c>
      <c r="BD713" s="17">
        <v>8.5292595085266598E-2</v>
      </c>
      <c r="BE713" s="17">
        <v>6.0569776378989401E-2</v>
      </c>
      <c r="BF713" s="17">
        <v>8.2870888286601205E-2</v>
      </c>
      <c r="BG713" s="17">
        <v>3.7999837758386203E-2</v>
      </c>
      <c r="BH713" s="17">
        <v>5.6094644609396199E-2</v>
      </c>
      <c r="BI713" s="17">
        <v>7.0583466891653304E-2</v>
      </c>
      <c r="BJ713" s="17">
        <v>8.1919550138410999E-2</v>
      </c>
      <c r="BK713" s="17">
        <v>1.7162679287592499E-2</v>
      </c>
      <c r="BL713" s="17">
        <v>2.4406321810606101E-2</v>
      </c>
      <c r="BM713" s="17">
        <v>2.5311413261489599E-2</v>
      </c>
      <c r="BN713" s="17">
        <v>2.8935270622279099E-2</v>
      </c>
      <c r="BO713" s="17">
        <v>4.11688810419268E-2</v>
      </c>
      <c r="BP713" s="17"/>
      <c r="BQ713" s="17">
        <v>3.0489060641800101E-2</v>
      </c>
      <c r="BR713" s="17">
        <v>9.4147646154949999E-2</v>
      </c>
    </row>
    <row r="714" spans="2:70" x14ac:dyDescent="0.35">
      <c r="B714" t="s">
        <v>130</v>
      </c>
      <c r="C714" s="17">
        <v>4.5376914673338299E-2</v>
      </c>
      <c r="D714" s="17">
        <v>5.8532077092994801E-2</v>
      </c>
      <c r="E714" s="17">
        <v>3.2762557507975097E-2</v>
      </c>
      <c r="F714" s="17"/>
      <c r="G714" s="17">
        <v>2.56330061622232E-2</v>
      </c>
      <c r="H714" s="17">
        <v>1.7790690401328701E-2</v>
      </c>
      <c r="I714" s="17">
        <v>2.3615891393246199E-2</v>
      </c>
      <c r="J714" s="17">
        <v>7.1842991766498193E-2</v>
      </c>
      <c r="K714" s="17">
        <v>5.2416560956224899E-2</v>
      </c>
      <c r="L714" s="17">
        <v>7.1863774783821596E-2</v>
      </c>
      <c r="M714" s="17"/>
      <c r="N714" s="17">
        <v>4.3004209923422798E-2</v>
      </c>
      <c r="O714" s="17">
        <v>4.1402967029287703E-2</v>
      </c>
      <c r="P714" s="17">
        <v>4.4220284470008503E-2</v>
      </c>
      <c r="Q714" s="17">
        <v>5.1714611978604601E-2</v>
      </c>
      <c r="R714" s="17"/>
      <c r="S714" s="17">
        <v>3.7994064521526101E-2</v>
      </c>
      <c r="T714" s="17">
        <v>4.8366579377080401E-2</v>
      </c>
      <c r="U714" s="17">
        <v>2.71021651904149E-2</v>
      </c>
      <c r="V714" s="17">
        <v>9.1847733098113601E-2</v>
      </c>
      <c r="W714" s="17">
        <v>6.2923820536930603E-2</v>
      </c>
      <c r="X714" s="17">
        <v>4.4387578070296398E-2</v>
      </c>
      <c r="Y714" s="17">
        <v>3.0155199501220298E-2</v>
      </c>
      <c r="Z714" s="17">
        <v>4.91857683483682E-2</v>
      </c>
      <c r="AA714" s="17">
        <v>2.5176708673872599E-2</v>
      </c>
      <c r="AB714" s="17">
        <v>6.4724532578986096E-2</v>
      </c>
      <c r="AC714" s="17">
        <v>2.82633066394141E-2</v>
      </c>
      <c r="AD714" s="17">
        <v>0</v>
      </c>
      <c r="AE714" s="17"/>
      <c r="AF714" s="17">
        <v>6.2030213902310803E-2</v>
      </c>
      <c r="AG714" s="17">
        <v>3.53192652712149E-2</v>
      </c>
      <c r="AH714" s="17">
        <v>4.5192313908416999E-2</v>
      </c>
      <c r="AI714" s="17"/>
      <c r="AJ714" s="17">
        <v>6.5281866240004899E-2</v>
      </c>
      <c r="AK714" s="17">
        <v>3.0630915863364899E-2</v>
      </c>
      <c r="AL714" s="17">
        <v>3.06192321281007E-2</v>
      </c>
      <c r="AM714" s="17">
        <v>0</v>
      </c>
      <c r="AN714" s="17">
        <v>6.6361325713098496E-2</v>
      </c>
      <c r="AO714" s="17"/>
      <c r="AP714" s="17">
        <v>5.1017659315396598E-2</v>
      </c>
      <c r="AQ714" s="17">
        <v>3.8058859452539999E-2</v>
      </c>
      <c r="AR714" s="17">
        <v>2.52829569821157E-2</v>
      </c>
      <c r="AS714" s="17"/>
      <c r="AT714" s="17">
        <v>6.5030979535849104E-2</v>
      </c>
      <c r="AU714" s="17">
        <v>3.0472231083771999E-2</v>
      </c>
      <c r="AV714" s="17">
        <v>3.7550781329701299E-2</v>
      </c>
      <c r="AW714" s="17">
        <v>3.0686755453744899E-2</v>
      </c>
      <c r="AX714" s="17">
        <v>3.8505824358244803E-2</v>
      </c>
      <c r="AY714" s="17"/>
      <c r="AZ714" s="17">
        <v>0.100063804372673</v>
      </c>
      <c r="BA714" s="17">
        <v>5.3555415632686301E-2</v>
      </c>
      <c r="BB714" s="17">
        <v>3.6847417357670997E-2</v>
      </c>
      <c r="BC714" s="17">
        <v>7.9960680724659394E-2</v>
      </c>
      <c r="BD714" s="17">
        <v>3.56065446315596E-2</v>
      </c>
      <c r="BE714" s="17">
        <v>5.18319468865047E-2</v>
      </c>
      <c r="BF714" s="17">
        <v>3.4696778281690301E-2</v>
      </c>
      <c r="BG714" s="17">
        <v>1.7743520458864698E-2</v>
      </c>
      <c r="BH714" s="17">
        <v>3.3221667449142601E-2</v>
      </c>
      <c r="BI714" s="17">
        <v>1.9998366266913599E-2</v>
      </c>
      <c r="BJ714" s="17">
        <v>4.7010024879684399E-2</v>
      </c>
      <c r="BK714" s="17">
        <v>4.0822962663052999E-2</v>
      </c>
      <c r="BL714" s="17">
        <v>6.9478125851643896E-2</v>
      </c>
      <c r="BM714" s="17">
        <v>5.1061434690637099E-2</v>
      </c>
      <c r="BN714" s="17">
        <v>6.4229636942789894E-2</v>
      </c>
      <c r="BO714" s="17">
        <v>4.6756366490278402E-2</v>
      </c>
      <c r="BP714" s="17"/>
      <c r="BQ714" s="17">
        <v>2.9792205660601902E-2</v>
      </c>
      <c r="BR714" s="17">
        <v>5.3981741195033399E-2</v>
      </c>
    </row>
    <row r="715" spans="2:70" x14ac:dyDescent="0.35">
      <c r="C715" s="17"/>
      <c r="D715" s="17"/>
      <c r="E715" s="17"/>
      <c r="F715" s="17"/>
      <c r="G715" s="17"/>
      <c r="H715" s="17"/>
      <c r="I715" s="17"/>
      <c r="J715" s="17"/>
      <c r="K715" s="17"/>
      <c r="L715" s="17"/>
      <c r="M715" s="17"/>
      <c r="N715" s="17"/>
      <c r="O715" s="17"/>
      <c r="P715" s="17"/>
      <c r="Q715" s="17"/>
      <c r="R715" s="17"/>
      <c r="S715" s="17"/>
      <c r="T715" s="17"/>
      <c r="U715" s="17"/>
      <c r="V715" s="17"/>
      <c r="W715" s="17"/>
      <c r="X715" s="17"/>
      <c r="Y715" s="17"/>
      <c r="Z715" s="17"/>
      <c r="AA715" s="17"/>
      <c r="AB715" s="17"/>
      <c r="AC715" s="17"/>
      <c r="AD715" s="17"/>
      <c r="AE715" s="17"/>
      <c r="AF715" s="17"/>
      <c r="AG715" s="17"/>
      <c r="AH715" s="17"/>
      <c r="AI715" s="17"/>
      <c r="AJ715" s="17"/>
      <c r="AK715" s="17"/>
      <c r="AL715" s="17"/>
      <c r="AM715" s="17"/>
      <c r="AN715" s="17"/>
      <c r="AO715" s="17"/>
      <c r="AP715" s="17"/>
      <c r="AQ715" s="17"/>
      <c r="AR715" s="17"/>
      <c r="AS715" s="17"/>
      <c r="AT715" s="17"/>
      <c r="AU715" s="17"/>
      <c r="AV715" s="17"/>
      <c r="AW715" s="17"/>
      <c r="AX715" s="17"/>
      <c r="AY715" s="17"/>
      <c r="AZ715" s="17"/>
      <c r="BA715" s="17"/>
      <c r="BB715" s="17"/>
      <c r="BC715" s="17"/>
      <c r="BD715" s="17"/>
      <c r="BE715" s="17"/>
      <c r="BF715" s="17"/>
      <c r="BG715" s="17"/>
      <c r="BH715" s="17"/>
      <c r="BI715" s="17"/>
      <c r="BJ715" s="17"/>
      <c r="BK715" s="17"/>
      <c r="BL715" s="17"/>
      <c r="BM715" s="17"/>
      <c r="BN715" s="17"/>
      <c r="BO715" s="17"/>
      <c r="BP715" s="17"/>
      <c r="BQ715" s="17"/>
      <c r="BR715" s="17"/>
    </row>
    <row r="716" spans="2:70" x14ac:dyDescent="0.35">
      <c r="B716" s="6" t="s">
        <v>344</v>
      </c>
      <c r="C716" s="17"/>
      <c r="D716" s="17"/>
      <c r="E716" s="17"/>
      <c r="F716" s="17"/>
      <c r="G716" s="17"/>
      <c r="H716" s="17"/>
      <c r="I716" s="17"/>
      <c r="J716" s="17"/>
      <c r="K716" s="17"/>
      <c r="L716" s="17"/>
      <c r="M716" s="17"/>
      <c r="N716" s="17"/>
      <c r="O716" s="17"/>
      <c r="P716" s="17"/>
      <c r="Q716" s="17"/>
      <c r="R716" s="17"/>
      <c r="S716" s="17"/>
      <c r="T716" s="17"/>
      <c r="U716" s="17"/>
      <c r="V716" s="17"/>
      <c r="W716" s="17"/>
      <c r="X716" s="17"/>
      <c r="Y716" s="17"/>
      <c r="Z716" s="17"/>
      <c r="AA716" s="17"/>
      <c r="AB716" s="17"/>
      <c r="AC716" s="17"/>
      <c r="AD716" s="17"/>
      <c r="AE716" s="17"/>
      <c r="AF716" s="17"/>
      <c r="AG716" s="17"/>
      <c r="AH716" s="17"/>
      <c r="AI716" s="17"/>
      <c r="AJ716" s="17"/>
      <c r="AK716" s="17"/>
      <c r="AL716" s="17"/>
      <c r="AM716" s="17"/>
      <c r="AN716" s="17"/>
      <c r="AO716" s="17"/>
      <c r="AP716" s="17"/>
      <c r="AQ716" s="17"/>
      <c r="AR716" s="17"/>
      <c r="AS716" s="17"/>
      <c r="AT716" s="17"/>
      <c r="AU716" s="17"/>
      <c r="AV716" s="17"/>
      <c r="AW716" s="17"/>
      <c r="AX716" s="17"/>
      <c r="AY716" s="17"/>
      <c r="AZ716" s="17"/>
      <c r="BA716" s="17"/>
      <c r="BB716" s="17"/>
      <c r="BC716" s="17"/>
      <c r="BD716" s="17"/>
      <c r="BE716" s="17"/>
      <c r="BF716" s="17"/>
      <c r="BG716" s="17"/>
      <c r="BH716" s="17"/>
      <c r="BI716" s="17"/>
      <c r="BJ716" s="17"/>
      <c r="BK716" s="17"/>
      <c r="BL716" s="17"/>
      <c r="BM716" s="17"/>
      <c r="BN716" s="17"/>
      <c r="BO716" s="17"/>
      <c r="BP716" s="17"/>
      <c r="BQ716" s="17"/>
      <c r="BR716" s="17"/>
    </row>
    <row r="717" spans="2:70" x14ac:dyDescent="0.35">
      <c r="B717" s="24" t="s">
        <v>97</v>
      </c>
      <c r="C717" s="17"/>
      <c r="D717" s="17"/>
      <c r="E717" s="17"/>
      <c r="F717" s="17"/>
      <c r="G717" s="17"/>
      <c r="H717" s="17"/>
      <c r="I717" s="17"/>
      <c r="J717" s="17"/>
      <c r="K717" s="17"/>
      <c r="L717" s="17"/>
      <c r="M717" s="17"/>
      <c r="N717" s="17"/>
      <c r="O717" s="17"/>
      <c r="P717" s="17"/>
      <c r="Q717" s="17"/>
      <c r="R717" s="17"/>
      <c r="S717" s="17"/>
      <c r="T717" s="17"/>
      <c r="U717" s="17"/>
      <c r="V717" s="17"/>
      <c r="W717" s="17"/>
      <c r="X717" s="17"/>
      <c r="Y717" s="17"/>
      <c r="Z717" s="17"/>
      <c r="AA717" s="17"/>
      <c r="AB717" s="17"/>
      <c r="AC717" s="17"/>
      <c r="AD717" s="17"/>
      <c r="AE717" s="17"/>
      <c r="AF717" s="17"/>
      <c r="AG717" s="17"/>
      <c r="AH717" s="17"/>
      <c r="AI717" s="17"/>
      <c r="AJ717" s="17"/>
      <c r="AK717" s="17"/>
      <c r="AL717" s="17"/>
      <c r="AM717" s="17"/>
      <c r="AN717" s="17"/>
      <c r="AO717" s="17"/>
      <c r="AP717" s="17"/>
      <c r="AQ717" s="17"/>
      <c r="AR717" s="17"/>
      <c r="AS717" s="17"/>
      <c r="AT717" s="17"/>
      <c r="AU717" s="17"/>
      <c r="AV717" s="17"/>
      <c r="AW717" s="17"/>
      <c r="AX717" s="17"/>
      <c r="AY717" s="17"/>
      <c r="AZ717" s="17"/>
      <c r="BA717" s="17"/>
      <c r="BB717" s="17"/>
      <c r="BC717" s="17"/>
      <c r="BD717" s="17"/>
      <c r="BE717" s="17"/>
      <c r="BF717" s="17"/>
      <c r="BG717" s="17"/>
      <c r="BH717" s="17"/>
      <c r="BI717" s="17"/>
      <c r="BJ717" s="17"/>
      <c r="BK717" s="17"/>
      <c r="BL717" s="17"/>
      <c r="BM717" s="17"/>
      <c r="BN717" s="17"/>
      <c r="BO717" s="17"/>
      <c r="BP717" s="17"/>
      <c r="BQ717" s="17"/>
      <c r="BR717" s="17"/>
    </row>
    <row r="718" spans="2:70" x14ac:dyDescent="0.35">
      <c r="B718" t="s">
        <v>333</v>
      </c>
      <c r="C718" s="17">
        <v>0.72949637021099101</v>
      </c>
      <c r="D718" s="17">
        <v>0.70642080870068502</v>
      </c>
      <c r="E718" s="17">
        <v>0.75325336538127696</v>
      </c>
      <c r="F718" s="17"/>
      <c r="G718" s="17">
        <v>0.48876284813923099</v>
      </c>
      <c r="H718" s="17">
        <v>0.60709161337672202</v>
      </c>
      <c r="I718" s="17">
        <v>0.70411547256489004</v>
      </c>
      <c r="J718" s="17">
        <v>0.80959389682090699</v>
      </c>
      <c r="K718" s="17">
        <v>0.83850916522756902</v>
      </c>
      <c r="L718" s="17">
        <v>0.87311772790450304</v>
      </c>
      <c r="M718" s="17"/>
      <c r="N718" s="17">
        <v>0.76886823641602997</v>
      </c>
      <c r="O718" s="17">
        <v>0.72378558583830699</v>
      </c>
      <c r="P718" s="17">
        <v>0.70190981827155596</v>
      </c>
      <c r="Q718" s="17">
        <v>0.71379885981254498</v>
      </c>
      <c r="R718" s="17"/>
      <c r="S718" s="17">
        <v>0.63821105554097701</v>
      </c>
      <c r="T718" s="17">
        <v>0.787999792493014</v>
      </c>
      <c r="U718" s="17">
        <v>0.83895433606800196</v>
      </c>
      <c r="V718" s="17">
        <v>0.79013286557953699</v>
      </c>
      <c r="W718" s="17">
        <v>0.704964990548551</v>
      </c>
      <c r="X718" s="17">
        <v>0.76283857426353296</v>
      </c>
      <c r="Y718" s="17">
        <v>0.79676772842886001</v>
      </c>
      <c r="Z718" s="17">
        <v>0.62106861871659902</v>
      </c>
      <c r="AA718" s="17">
        <v>0.73109952583600502</v>
      </c>
      <c r="AB718" s="17">
        <v>0.63782180076518702</v>
      </c>
      <c r="AC718" s="17">
        <v>0.71989341777725002</v>
      </c>
      <c r="AD718" s="17">
        <v>0.584222484385718</v>
      </c>
      <c r="AE718" s="17"/>
      <c r="AF718" s="17">
        <v>0.78361120983811705</v>
      </c>
      <c r="AG718" s="17">
        <v>0.74546649579746804</v>
      </c>
      <c r="AH718" s="17">
        <v>0.62442542579845195</v>
      </c>
      <c r="AI718" s="17"/>
      <c r="AJ718" s="17">
        <v>0.762254451864947</v>
      </c>
      <c r="AK718" s="17">
        <v>0.72254060836696998</v>
      </c>
      <c r="AL718" s="17">
        <v>0.76234324820518395</v>
      </c>
      <c r="AM718" s="17">
        <v>0.70209957463477402</v>
      </c>
      <c r="AN718" s="17">
        <v>0.70520139856243302</v>
      </c>
      <c r="AO718" s="17"/>
      <c r="AP718" s="17">
        <v>0.76951845215125603</v>
      </c>
      <c r="AQ718" s="17">
        <v>0.71621012522495697</v>
      </c>
      <c r="AR718" s="17">
        <v>0.74013609902834299</v>
      </c>
      <c r="AS718" s="17"/>
      <c r="AT718" s="17">
        <v>0.75129620844255296</v>
      </c>
      <c r="AU718" s="17">
        <v>0.697047902517278</v>
      </c>
      <c r="AV718" s="17">
        <v>0.73484162250197904</v>
      </c>
      <c r="AW718" s="17">
        <v>0.70757314025093698</v>
      </c>
      <c r="AX718" s="17">
        <v>0.651769292878428</v>
      </c>
      <c r="AY718" s="17"/>
      <c r="AZ718" s="17">
        <v>0.55408037372784202</v>
      </c>
      <c r="BA718" s="17">
        <v>0.62530980219512999</v>
      </c>
      <c r="BB718" s="17">
        <v>0.639081123580579</v>
      </c>
      <c r="BC718" s="17">
        <v>0.80893996165302295</v>
      </c>
      <c r="BD718" s="17">
        <v>0.73831302215924499</v>
      </c>
      <c r="BE718" s="17">
        <v>0.67080937543642605</v>
      </c>
      <c r="BF718" s="17">
        <v>0.71503012454991199</v>
      </c>
      <c r="BG718" s="17">
        <v>0.774248647882673</v>
      </c>
      <c r="BH718" s="17">
        <v>0.76198085826796003</v>
      </c>
      <c r="BI718" s="17">
        <v>0.75763135329428</v>
      </c>
      <c r="BJ718" s="17">
        <v>0.76804619234634097</v>
      </c>
      <c r="BK718" s="17">
        <v>0.80675285719404799</v>
      </c>
      <c r="BL718" s="17">
        <v>0.75116407903211002</v>
      </c>
      <c r="BM718" s="17">
        <v>0.56740389405838099</v>
      </c>
      <c r="BN718" s="17">
        <v>0.80069585030141799</v>
      </c>
      <c r="BO718" s="17">
        <v>0.65738197344431903</v>
      </c>
      <c r="BP718" s="17"/>
      <c r="BQ718" s="17">
        <v>0.74102520103263902</v>
      </c>
      <c r="BR718" s="17">
        <v>0.73518723945242503</v>
      </c>
    </row>
    <row r="719" spans="2:70" x14ac:dyDescent="0.35">
      <c r="B719" t="s">
        <v>336</v>
      </c>
      <c r="C719" s="17">
        <v>0.64477360845766896</v>
      </c>
      <c r="D719" s="17">
        <v>0.63984466073224799</v>
      </c>
      <c r="E719" s="17">
        <v>0.64903521164975597</v>
      </c>
      <c r="F719" s="17"/>
      <c r="G719" s="17">
        <v>0.42307185575795397</v>
      </c>
      <c r="H719" s="17">
        <v>0.54593586061362298</v>
      </c>
      <c r="I719" s="17">
        <v>0.66834373789253398</v>
      </c>
      <c r="J719" s="17">
        <v>0.69008501489413099</v>
      </c>
      <c r="K719" s="17">
        <v>0.73940390558578895</v>
      </c>
      <c r="L719" s="17">
        <v>0.75131468072796403</v>
      </c>
      <c r="M719" s="17"/>
      <c r="N719" s="17">
        <v>0.68688259701160803</v>
      </c>
      <c r="O719" s="17">
        <v>0.61867353176554396</v>
      </c>
      <c r="P719" s="17">
        <v>0.62752394071130901</v>
      </c>
      <c r="Q719" s="17">
        <v>0.63769230781180297</v>
      </c>
      <c r="R719" s="17"/>
      <c r="S719" s="17">
        <v>0.57592824807040399</v>
      </c>
      <c r="T719" s="17">
        <v>0.74289314935083495</v>
      </c>
      <c r="U719" s="17">
        <v>0.688529733892843</v>
      </c>
      <c r="V719" s="17">
        <v>0.70672959268832802</v>
      </c>
      <c r="W719" s="17">
        <v>0.61817603994315196</v>
      </c>
      <c r="X719" s="17">
        <v>0.60498321921960596</v>
      </c>
      <c r="Y719" s="17">
        <v>0.57779835789228295</v>
      </c>
      <c r="Z719" s="17">
        <v>0.59043283744854402</v>
      </c>
      <c r="AA719" s="17">
        <v>0.67570923079344003</v>
      </c>
      <c r="AB719" s="17">
        <v>0.58751056257058298</v>
      </c>
      <c r="AC719" s="17">
        <v>0.67154102903425605</v>
      </c>
      <c r="AD719" s="17">
        <v>0.62807517123369605</v>
      </c>
      <c r="AE719" s="17"/>
      <c r="AF719" s="17">
        <v>0.69106944419189698</v>
      </c>
      <c r="AG719" s="17">
        <v>0.65959075211597396</v>
      </c>
      <c r="AH719" s="17">
        <v>0.57797857852081702</v>
      </c>
      <c r="AI719" s="17"/>
      <c r="AJ719" s="17">
        <v>0.68026174567315101</v>
      </c>
      <c r="AK719" s="17">
        <v>0.67081525833058397</v>
      </c>
      <c r="AL719" s="17">
        <v>0.61694864552598905</v>
      </c>
      <c r="AM719" s="17">
        <v>0.55478730022481504</v>
      </c>
      <c r="AN719" s="17">
        <v>0.60167350107338402</v>
      </c>
      <c r="AO719" s="17"/>
      <c r="AP719" s="17">
        <v>0.70456180416758196</v>
      </c>
      <c r="AQ719" s="17">
        <v>0.64754792145970297</v>
      </c>
      <c r="AR719" s="17">
        <v>0.60480846097621499</v>
      </c>
      <c r="AS719" s="17"/>
      <c r="AT719" s="17">
        <v>0.63899326920152599</v>
      </c>
      <c r="AU719" s="17">
        <v>0.58436827366816702</v>
      </c>
      <c r="AV719" s="17">
        <v>0.66527955787134396</v>
      </c>
      <c r="AW719" s="17">
        <v>0.65951362618871601</v>
      </c>
      <c r="AX719" s="17">
        <v>0.77262344778528302</v>
      </c>
      <c r="AY719" s="17"/>
      <c r="AZ719" s="17">
        <v>0.365309944100566</v>
      </c>
      <c r="BA719" s="17">
        <v>0.58942094335017003</v>
      </c>
      <c r="BB719" s="17">
        <v>0.62657256189764898</v>
      </c>
      <c r="BC719" s="17">
        <v>0.61630202278206703</v>
      </c>
      <c r="BD719" s="17">
        <v>0.64590507725138102</v>
      </c>
      <c r="BE719" s="17">
        <v>0.61461995237746703</v>
      </c>
      <c r="BF719" s="17">
        <v>0.59825069978256795</v>
      </c>
      <c r="BG719" s="17">
        <v>0.69049169154391898</v>
      </c>
      <c r="BH719" s="17">
        <v>0.69224686998845097</v>
      </c>
      <c r="BI719" s="17">
        <v>0.64510306716895105</v>
      </c>
      <c r="BJ719" s="17">
        <v>0.68401215162481999</v>
      </c>
      <c r="BK719" s="17">
        <v>0.72046339469098997</v>
      </c>
      <c r="BL719" s="17">
        <v>0.72814751644541997</v>
      </c>
      <c r="BM719" s="17">
        <v>0.53457481965414499</v>
      </c>
      <c r="BN719" s="17">
        <v>0.76781937634057795</v>
      </c>
      <c r="BO719" s="17">
        <v>0.67492510560640795</v>
      </c>
      <c r="BP719" s="17"/>
      <c r="BQ719" s="17">
        <v>0.71185344689215402</v>
      </c>
      <c r="BR719" s="17">
        <v>0.63076811871539995</v>
      </c>
    </row>
    <row r="720" spans="2:70" x14ac:dyDescent="0.35">
      <c r="B720" t="s">
        <v>334</v>
      </c>
      <c r="C720" s="17">
        <v>0.61967895563004904</v>
      </c>
      <c r="D720" s="17">
        <v>0.60653512969996604</v>
      </c>
      <c r="E720" s="17">
        <v>0.63465176868275797</v>
      </c>
      <c r="F720" s="17"/>
      <c r="G720" s="17">
        <v>0.424743038042244</v>
      </c>
      <c r="H720" s="17">
        <v>0.42973710832281198</v>
      </c>
      <c r="I720" s="17">
        <v>0.64916159490749203</v>
      </c>
      <c r="J720" s="17">
        <v>0.63740959869351899</v>
      </c>
      <c r="K720" s="17">
        <v>0.76006387265971298</v>
      </c>
      <c r="L720" s="17">
        <v>0.76450461510557299</v>
      </c>
      <c r="M720" s="17"/>
      <c r="N720" s="17">
        <v>0.66759239210954702</v>
      </c>
      <c r="O720" s="17">
        <v>0.62011679055560398</v>
      </c>
      <c r="P720" s="17">
        <v>0.57186146729248</v>
      </c>
      <c r="Q720" s="17">
        <v>0.600750543631554</v>
      </c>
      <c r="R720" s="17"/>
      <c r="S720" s="17">
        <v>0.46072705206975001</v>
      </c>
      <c r="T720" s="17">
        <v>0.66812514256665401</v>
      </c>
      <c r="U720" s="17">
        <v>0.73451331795331898</v>
      </c>
      <c r="V720" s="17">
        <v>0.65619322850823403</v>
      </c>
      <c r="W720" s="17">
        <v>0.57245513299621098</v>
      </c>
      <c r="X720" s="17">
        <v>0.64698218833783105</v>
      </c>
      <c r="Y720" s="17">
        <v>0.66354329969055703</v>
      </c>
      <c r="Z720" s="17">
        <v>0.55266124696904695</v>
      </c>
      <c r="AA720" s="17">
        <v>0.62030392107435295</v>
      </c>
      <c r="AB720" s="17">
        <v>0.62999611563819502</v>
      </c>
      <c r="AC720" s="17">
        <v>0.66047879687545297</v>
      </c>
      <c r="AD720" s="17">
        <v>0.58888131264853905</v>
      </c>
      <c r="AE720" s="17"/>
      <c r="AF720" s="17">
        <v>0.69478473077457703</v>
      </c>
      <c r="AG720" s="17">
        <v>0.63870507788610198</v>
      </c>
      <c r="AH720" s="17">
        <v>0.46072133905587598</v>
      </c>
      <c r="AI720" s="17"/>
      <c r="AJ720" s="17">
        <v>0.66405957868966703</v>
      </c>
      <c r="AK720" s="17">
        <v>0.59783831662453302</v>
      </c>
      <c r="AL720" s="17">
        <v>0.66224677318531899</v>
      </c>
      <c r="AM720" s="17">
        <v>0.77104479035406603</v>
      </c>
      <c r="AN720" s="17">
        <v>0.532266539044285</v>
      </c>
      <c r="AO720" s="17"/>
      <c r="AP720" s="17">
        <v>0.63508847542449398</v>
      </c>
      <c r="AQ720" s="17">
        <v>0.60485884650844601</v>
      </c>
      <c r="AR720" s="17">
        <v>0.62798303916869902</v>
      </c>
      <c r="AS720" s="17"/>
      <c r="AT720" s="17">
        <v>0.614431912994023</v>
      </c>
      <c r="AU720" s="17">
        <v>0.58472214078861295</v>
      </c>
      <c r="AV720" s="17">
        <v>0.61287964380381499</v>
      </c>
      <c r="AW720" s="17">
        <v>0.61145464119798298</v>
      </c>
      <c r="AX720" s="17">
        <v>0.670567258172309</v>
      </c>
      <c r="AY720" s="17"/>
      <c r="AZ720" s="17">
        <v>0.373414079549167</v>
      </c>
      <c r="BA720" s="17">
        <v>0.51348343509034899</v>
      </c>
      <c r="BB720" s="17">
        <v>0.58806961672975799</v>
      </c>
      <c r="BC720" s="17">
        <v>0.60224023813743</v>
      </c>
      <c r="BD720" s="17">
        <v>0.65138404522686699</v>
      </c>
      <c r="BE720" s="17">
        <v>0.53618644938816695</v>
      </c>
      <c r="BF720" s="17">
        <v>0.65224998898430198</v>
      </c>
      <c r="BG720" s="17">
        <v>0.65003743921368196</v>
      </c>
      <c r="BH720" s="17">
        <v>0.63255048204341102</v>
      </c>
      <c r="BI720" s="17">
        <v>0.69932017952757797</v>
      </c>
      <c r="BJ720" s="17">
        <v>0.62106921234163304</v>
      </c>
      <c r="BK720" s="17">
        <v>0.70384711272687395</v>
      </c>
      <c r="BL720" s="17">
        <v>0.62639470580536305</v>
      </c>
      <c r="BM720" s="17">
        <v>0.61816658127667801</v>
      </c>
      <c r="BN720" s="17">
        <v>0.74390853899931697</v>
      </c>
      <c r="BO720" s="17">
        <v>0.54543466173144795</v>
      </c>
      <c r="BP720" s="17"/>
      <c r="BQ720" s="17">
        <v>0.64443390743814499</v>
      </c>
      <c r="BR720" s="17">
        <v>0.61796073228668502</v>
      </c>
    </row>
    <row r="721" spans="2:70" x14ac:dyDescent="0.35">
      <c r="B721" t="s">
        <v>339</v>
      </c>
      <c r="C721" s="17">
        <v>0.53469435415881605</v>
      </c>
      <c r="D721" s="17">
        <v>0.52521696403284601</v>
      </c>
      <c r="E721" s="17">
        <v>0.54302238258743896</v>
      </c>
      <c r="F721" s="17"/>
      <c r="G721" s="17">
        <v>0.48819983147525903</v>
      </c>
      <c r="H721" s="17">
        <v>0.48307723456628598</v>
      </c>
      <c r="I721" s="17">
        <v>0.488920860673421</v>
      </c>
      <c r="J721" s="17">
        <v>0.54347089853842001</v>
      </c>
      <c r="K721" s="17">
        <v>0.55625192935387902</v>
      </c>
      <c r="L721" s="17">
        <v>0.62582504272504202</v>
      </c>
      <c r="M721" s="17"/>
      <c r="N721" s="17">
        <v>0.63297660683720902</v>
      </c>
      <c r="O721" s="17">
        <v>0.53279752677744197</v>
      </c>
      <c r="P721" s="17">
        <v>0.466023413917597</v>
      </c>
      <c r="Q721" s="17">
        <v>0.48240657617710597</v>
      </c>
      <c r="R721" s="17"/>
      <c r="S721" s="17">
        <v>0.51803109856398499</v>
      </c>
      <c r="T721" s="17">
        <v>0.58611014877922296</v>
      </c>
      <c r="U721" s="17">
        <v>0.48680303129658498</v>
      </c>
      <c r="V721" s="17">
        <v>0.61311616122877899</v>
      </c>
      <c r="W721" s="17">
        <v>0.51196550504482696</v>
      </c>
      <c r="X721" s="17">
        <v>0.50783278411303101</v>
      </c>
      <c r="Y721" s="17">
        <v>0.49936398834646101</v>
      </c>
      <c r="Z721" s="17">
        <v>0.53653218042778805</v>
      </c>
      <c r="AA721" s="17">
        <v>0.53187002851653098</v>
      </c>
      <c r="AB721" s="17">
        <v>0.51348350391150099</v>
      </c>
      <c r="AC721" s="17">
        <v>0.52572844124973195</v>
      </c>
      <c r="AD721" s="17">
        <v>0.59696948567886399</v>
      </c>
      <c r="AE721" s="17"/>
      <c r="AF721" s="17">
        <v>0.52179799362851997</v>
      </c>
      <c r="AG721" s="17">
        <v>0.57069554008519996</v>
      </c>
      <c r="AH721" s="17">
        <v>0.46596123098894898</v>
      </c>
      <c r="AI721" s="17"/>
      <c r="AJ721" s="17">
        <v>0.54754352704749198</v>
      </c>
      <c r="AK721" s="17">
        <v>0.56281896338800297</v>
      </c>
      <c r="AL721" s="17">
        <v>0.62849335242641502</v>
      </c>
      <c r="AM721" s="17">
        <v>0.47237190517980798</v>
      </c>
      <c r="AN721" s="17">
        <v>0.47141216430833999</v>
      </c>
      <c r="AO721" s="17"/>
      <c r="AP721" s="17">
        <v>0.54477572602626301</v>
      </c>
      <c r="AQ721" s="17">
        <v>0.55068599533696805</v>
      </c>
      <c r="AR721" s="17">
        <v>0.67188396343128898</v>
      </c>
      <c r="AS721" s="17"/>
      <c r="AT721" s="17">
        <v>0.486911386660204</v>
      </c>
      <c r="AU721" s="17">
        <v>0.48127267307604599</v>
      </c>
      <c r="AV721" s="17">
        <v>0.60981284958497395</v>
      </c>
      <c r="AW721" s="17">
        <v>0.56748757211416001</v>
      </c>
      <c r="AX721" s="17">
        <v>0.85057218001538804</v>
      </c>
      <c r="AY721" s="17"/>
      <c r="AZ721" s="17">
        <v>0.39141558873200899</v>
      </c>
      <c r="BA721" s="17">
        <v>0.50152372335043305</v>
      </c>
      <c r="BB721" s="17">
        <v>0.48926587326392501</v>
      </c>
      <c r="BC721" s="17">
        <v>0.52611785828353297</v>
      </c>
      <c r="BD721" s="17">
        <v>0.58177357576447397</v>
      </c>
      <c r="BE721" s="17">
        <v>0.38362962654335703</v>
      </c>
      <c r="BF721" s="17">
        <v>0.56857341801198802</v>
      </c>
      <c r="BG721" s="17">
        <v>0.52555317041000005</v>
      </c>
      <c r="BH721" s="17">
        <v>0.52242142997947405</v>
      </c>
      <c r="BI721" s="17">
        <v>0.55245306902991198</v>
      </c>
      <c r="BJ721" s="17">
        <v>0.57180488772596905</v>
      </c>
      <c r="BK721" s="17">
        <v>0.58427910504761105</v>
      </c>
      <c r="BL721" s="17">
        <v>0.64565247269988801</v>
      </c>
      <c r="BM721" s="17">
        <v>0.50861017658623098</v>
      </c>
      <c r="BN721" s="17">
        <v>0.51386174370753002</v>
      </c>
      <c r="BO721" s="17">
        <v>0.60525723641683105</v>
      </c>
      <c r="BP721" s="17"/>
      <c r="BQ721" s="17">
        <v>0.62029069676750603</v>
      </c>
      <c r="BR721" s="17">
        <v>0.50253075603660402</v>
      </c>
    </row>
    <row r="722" spans="2:70" x14ac:dyDescent="0.35">
      <c r="B722" t="s">
        <v>329</v>
      </c>
      <c r="C722" s="17">
        <v>0.51673733539691202</v>
      </c>
      <c r="D722" s="17">
        <v>0.57639361184345295</v>
      </c>
      <c r="E722" s="17">
        <v>0.45520533670560998</v>
      </c>
      <c r="F722" s="17"/>
      <c r="G722" s="17">
        <v>0.41446150848688901</v>
      </c>
      <c r="H722" s="17">
        <v>0.39752060490226798</v>
      </c>
      <c r="I722" s="17">
        <v>0.51114097687072102</v>
      </c>
      <c r="J722" s="17">
        <v>0.56865571258078496</v>
      </c>
      <c r="K722" s="17">
        <v>0.60259532556569395</v>
      </c>
      <c r="L722" s="17">
        <v>0.58402984122031099</v>
      </c>
      <c r="M722" s="17"/>
      <c r="N722" s="17">
        <v>0.57988332081669702</v>
      </c>
      <c r="O722" s="17">
        <v>0.502484938250226</v>
      </c>
      <c r="P722" s="17">
        <v>0.45196588291769901</v>
      </c>
      <c r="Q722" s="17">
        <v>0.51134769600526597</v>
      </c>
      <c r="R722" s="17"/>
      <c r="S722" s="17">
        <v>0.464491738283829</v>
      </c>
      <c r="T722" s="17">
        <v>0.51921152021994998</v>
      </c>
      <c r="U722" s="17">
        <v>0.51756172467337003</v>
      </c>
      <c r="V722" s="17">
        <v>0.55651526347820801</v>
      </c>
      <c r="W722" s="17">
        <v>0.44670040995758697</v>
      </c>
      <c r="X722" s="17">
        <v>0.464220572220996</v>
      </c>
      <c r="Y722" s="17">
        <v>0.51602684280967404</v>
      </c>
      <c r="Z722" s="17">
        <v>0.53019980644865905</v>
      </c>
      <c r="AA722" s="17">
        <v>0.63827265439028402</v>
      </c>
      <c r="AB722" s="17">
        <v>0.52941922270222097</v>
      </c>
      <c r="AC722" s="17">
        <v>0.45045887376194199</v>
      </c>
      <c r="AD722" s="17">
        <v>0.58611367590555996</v>
      </c>
      <c r="AE722" s="17"/>
      <c r="AF722" s="17">
        <v>0.54659143401355104</v>
      </c>
      <c r="AG722" s="17">
        <v>0.52855057616744205</v>
      </c>
      <c r="AH722" s="17">
        <v>0.442952112732447</v>
      </c>
      <c r="AI722" s="17"/>
      <c r="AJ722" s="17">
        <v>0.57589251432482003</v>
      </c>
      <c r="AK722" s="17">
        <v>0.51981168338184103</v>
      </c>
      <c r="AL722" s="17">
        <v>0.50018970397030604</v>
      </c>
      <c r="AM722" s="17">
        <v>0.65322841952288002</v>
      </c>
      <c r="AN722" s="17">
        <v>0.43753450837737701</v>
      </c>
      <c r="AO722" s="17"/>
      <c r="AP722" s="17">
        <v>0.56473735022935301</v>
      </c>
      <c r="AQ722" s="17">
        <v>0.541115902951675</v>
      </c>
      <c r="AR722" s="17">
        <v>0.46457037939698398</v>
      </c>
      <c r="AS722" s="17"/>
      <c r="AT722" s="17">
        <v>0.53001122244724996</v>
      </c>
      <c r="AU722" s="17">
        <v>0.46634278608955398</v>
      </c>
      <c r="AV722" s="17">
        <v>0.53940692200231299</v>
      </c>
      <c r="AW722" s="17">
        <v>0.52505679445529096</v>
      </c>
      <c r="AX722" s="17">
        <v>0.659216776720289</v>
      </c>
      <c r="AY722" s="17"/>
      <c r="AZ722" s="17">
        <v>0.24255464616344699</v>
      </c>
      <c r="BA722" s="17">
        <v>0.31593259973791998</v>
      </c>
      <c r="BB722" s="17">
        <v>0.52590842655564296</v>
      </c>
      <c r="BC722" s="17">
        <v>0.51689458684491796</v>
      </c>
      <c r="BD722" s="17">
        <v>0.49326390211849502</v>
      </c>
      <c r="BE722" s="17">
        <v>0.437438415857341</v>
      </c>
      <c r="BF722" s="17">
        <v>0.57804302891117298</v>
      </c>
      <c r="BG722" s="17">
        <v>0.53280201632690805</v>
      </c>
      <c r="BH722" s="17">
        <v>0.506850444192813</v>
      </c>
      <c r="BI722" s="17">
        <v>0.60142170366741499</v>
      </c>
      <c r="BJ722" s="17">
        <v>0.43270935102403502</v>
      </c>
      <c r="BK722" s="17">
        <v>0.57734745976339197</v>
      </c>
      <c r="BL722" s="17">
        <v>0.60625057738727905</v>
      </c>
      <c r="BM722" s="17">
        <v>0.52013916651153302</v>
      </c>
      <c r="BN722" s="17">
        <v>0.77581886208199002</v>
      </c>
      <c r="BO722" s="17">
        <v>0.60296674763297997</v>
      </c>
      <c r="BP722" s="17"/>
      <c r="BQ722" s="17">
        <v>0.55397135639480199</v>
      </c>
      <c r="BR722" s="17">
        <v>0.50838406599183905</v>
      </c>
    </row>
    <row r="723" spans="2:70" x14ac:dyDescent="0.35">
      <c r="B723" t="s">
        <v>330</v>
      </c>
      <c r="C723" s="17">
        <v>0.47383421916999402</v>
      </c>
      <c r="D723" s="17">
        <v>0.44966925374844702</v>
      </c>
      <c r="E723" s="17">
        <v>0.49929378168570798</v>
      </c>
      <c r="F723" s="17"/>
      <c r="G723" s="17">
        <v>0.46996519426219802</v>
      </c>
      <c r="H723" s="17">
        <v>0.39568189677487398</v>
      </c>
      <c r="I723" s="17">
        <v>0.48343429819431</v>
      </c>
      <c r="J723" s="17">
        <v>0.47323538958459899</v>
      </c>
      <c r="K723" s="17">
        <v>0.52663319876608194</v>
      </c>
      <c r="L723" s="17">
        <v>0.49304377219530998</v>
      </c>
      <c r="M723" s="17"/>
      <c r="N723" s="17">
        <v>0.51798381096314905</v>
      </c>
      <c r="O723" s="17">
        <v>0.47587807424995099</v>
      </c>
      <c r="P723" s="17">
        <v>0.42162562457160901</v>
      </c>
      <c r="Q723" s="17">
        <v>0.45897040352457502</v>
      </c>
      <c r="R723" s="17"/>
      <c r="S723" s="17">
        <v>0.45927449086056299</v>
      </c>
      <c r="T723" s="17">
        <v>0.48840302318670298</v>
      </c>
      <c r="U723" s="17">
        <v>0.56829662516185298</v>
      </c>
      <c r="V723" s="17">
        <v>0.45974166237644498</v>
      </c>
      <c r="W723" s="17">
        <v>0.510788851384401</v>
      </c>
      <c r="X723" s="17">
        <v>0.4126353108111</v>
      </c>
      <c r="Y723" s="17">
        <v>0.42962165613238201</v>
      </c>
      <c r="Z723" s="17">
        <v>0.384139893432693</v>
      </c>
      <c r="AA723" s="17">
        <v>0.478413738394249</v>
      </c>
      <c r="AB723" s="17">
        <v>0.42398143713033298</v>
      </c>
      <c r="AC723" s="17">
        <v>0.52687302084181897</v>
      </c>
      <c r="AD723" s="17">
        <v>0.56192059981995202</v>
      </c>
      <c r="AE723" s="17"/>
      <c r="AF723" s="17">
        <v>0.50415717793877102</v>
      </c>
      <c r="AG723" s="17">
        <v>0.46542629443074102</v>
      </c>
      <c r="AH723" s="17">
        <v>0.39325023827496303</v>
      </c>
      <c r="AI723" s="17"/>
      <c r="AJ723" s="17">
        <v>0.51438732291970102</v>
      </c>
      <c r="AK723" s="17">
        <v>0.45404806640699702</v>
      </c>
      <c r="AL723" s="17">
        <v>0.40929907415129002</v>
      </c>
      <c r="AM723" s="17">
        <v>0.539013630111286</v>
      </c>
      <c r="AN723" s="17">
        <v>0.44709082491371799</v>
      </c>
      <c r="AO723" s="17"/>
      <c r="AP723" s="17">
        <v>0.49785685373194299</v>
      </c>
      <c r="AQ723" s="17">
        <v>0.495911719669829</v>
      </c>
      <c r="AR723" s="17">
        <v>0.40900078592456501</v>
      </c>
      <c r="AS723" s="17"/>
      <c r="AT723" s="17">
        <v>0.51231408905167897</v>
      </c>
      <c r="AU723" s="17">
        <v>0.454745803045283</v>
      </c>
      <c r="AV723" s="17">
        <v>0.454011160497093</v>
      </c>
      <c r="AW723" s="17">
        <v>0.47646318680627597</v>
      </c>
      <c r="AX723" s="17">
        <v>0.510432962551153</v>
      </c>
      <c r="AY723" s="17"/>
      <c r="AZ723" s="17">
        <v>0.37067285480068901</v>
      </c>
      <c r="BA723" s="17">
        <v>0.38205772281878497</v>
      </c>
      <c r="BB723" s="17">
        <v>0.51175041996816195</v>
      </c>
      <c r="BC723" s="17">
        <v>0.41215851489640698</v>
      </c>
      <c r="BD723" s="17">
        <v>0.38822157297411197</v>
      </c>
      <c r="BE723" s="17">
        <v>0.42561761537918702</v>
      </c>
      <c r="BF723" s="17">
        <v>0.50572877988524101</v>
      </c>
      <c r="BG723" s="17">
        <v>0.479331436645832</v>
      </c>
      <c r="BH723" s="17">
        <v>0.53235713620717295</v>
      </c>
      <c r="BI723" s="17">
        <v>0.48979480517174301</v>
      </c>
      <c r="BJ723" s="17">
        <v>0.45876878054786102</v>
      </c>
      <c r="BK723" s="17">
        <v>0.62455377478991303</v>
      </c>
      <c r="BL723" s="17">
        <v>0.48023594583647999</v>
      </c>
      <c r="BM723" s="17">
        <v>0.44924832851644803</v>
      </c>
      <c r="BN723" s="17">
        <v>0.53089013428839404</v>
      </c>
      <c r="BO723" s="17">
        <v>0.60681981424838005</v>
      </c>
      <c r="BP723" s="17"/>
      <c r="BQ723" s="17">
        <v>0.52716634923239303</v>
      </c>
      <c r="BR723" s="17">
        <v>0.45956804224515402</v>
      </c>
    </row>
    <row r="724" spans="2:70" x14ac:dyDescent="0.35">
      <c r="B724" t="s">
        <v>335</v>
      </c>
      <c r="C724" s="17">
        <v>0.45563614394627899</v>
      </c>
      <c r="D724" s="17">
        <v>0.40433186271154098</v>
      </c>
      <c r="E724" s="17">
        <v>0.50839371700828395</v>
      </c>
      <c r="F724" s="17"/>
      <c r="G724" s="17">
        <v>0.238717984583977</v>
      </c>
      <c r="H724" s="17">
        <v>0.37331981694433403</v>
      </c>
      <c r="I724" s="17">
        <v>0.463479721302192</v>
      </c>
      <c r="J724" s="17">
        <v>0.45498592840951901</v>
      </c>
      <c r="K724" s="17">
        <v>0.54119024521796799</v>
      </c>
      <c r="L724" s="17">
        <v>0.60315492184214703</v>
      </c>
      <c r="M724" s="17"/>
      <c r="N724" s="17">
        <v>0.55069712139891502</v>
      </c>
      <c r="O724" s="17">
        <v>0.45288214415767503</v>
      </c>
      <c r="P724" s="17">
        <v>0.36289290483374897</v>
      </c>
      <c r="Q724" s="17">
        <v>0.42968907723904298</v>
      </c>
      <c r="R724" s="17"/>
      <c r="S724" s="17">
        <v>0.45747389614995598</v>
      </c>
      <c r="T724" s="17">
        <v>0.51673288420355601</v>
      </c>
      <c r="U724" s="17">
        <v>0.45431341522312801</v>
      </c>
      <c r="V724" s="17">
        <v>0.52874617541111302</v>
      </c>
      <c r="W724" s="17">
        <v>0.39774533240292098</v>
      </c>
      <c r="X724" s="17">
        <v>0.40327606967603102</v>
      </c>
      <c r="Y724" s="17">
        <v>0.429214413325406</v>
      </c>
      <c r="Z724" s="17">
        <v>0.43766197981829003</v>
      </c>
      <c r="AA724" s="17">
        <v>0.51845278966160302</v>
      </c>
      <c r="AB724" s="17">
        <v>0.37854645005208598</v>
      </c>
      <c r="AC724" s="17">
        <v>0.375028378255573</v>
      </c>
      <c r="AD724" s="17">
        <v>0.47481758640414801</v>
      </c>
      <c r="AE724" s="17"/>
      <c r="AF724" s="17">
        <v>0.48623624793374798</v>
      </c>
      <c r="AG724" s="17">
        <v>0.48907887810522999</v>
      </c>
      <c r="AH724" s="17">
        <v>0.37435768616791598</v>
      </c>
      <c r="AI724" s="17"/>
      <c r="AJ724" s="17">
        <v>0.51052873959339196</v>
      </c>
      <c r="AK724" s="17">
        <v>0.473287671042392</v>
      </c>
      <c r="AL724" s="17">
        <v>0.53030047885017595</v>
      </c>
      <c r="AM724" s="17">
        <v>0.44546864047219797</v>
      </c>
      <c r="AN724" s="17">
        <v>0.36049726539656601</v>
      </c>
      <c r="AO724" s="17"/>
      <c r="AP724" s="17">
        <v>0.492434545682847</v>
      </c>
      <c r="AQ724" s="17">
        <v>0.486331833213968</v>
      </c>
      <c r="AR724" s="17">
        <v>0.46309229747755598</v>
      </c>
      <c r="AS724" s="17"/>
      <c r="AT724" s="17">
        <v>0.42923029796439</v>
      </c>
      <c r="AU724" s="17">
        <v>0.39472660055530101</v>
      </c>
      <c r="AV724" s="17">
        <v>0.52415969532027196</v>
      </c>
      <c r="AW724" s="17">
        <v>0.42657535255610801</v>
      </c>
      <c r="AX724" s="17">
        <v>0.66906643607652805</v>
      </c>
      <c r="AY724" s="17"/>
      <c r="AZ724" s="17">
        <v>0.31811931814743299</v>
      </c>
      <c r="BA724" s="17">
        <v>0.294255982308812</v>
      </c>
      <c r="BB724" s="17">
        <v>0.46318477982247303</v>
      </c>
      <c r="BC724" s="17">
        <v>0.452040476264158</v>
      </c>
      <c r="BD724" s="17">
        <v>0.41898172987499799</v>
      </c>
      <c r="BE724" s="17">
        <v>0.44270282693733098</v>
      </c>
      <c r="BF724" s="17">
        <v>0.48160788061667797</v>
      </c>
      <c r="BG724" s="17">
        <v>0.46587469471304099</v>
      </c>
      <c r="BH724" s="17">
        <v>0.47276710601939298</v>
      </c>
      <c r="BI724" s="17">
        <v>0.49347900156297397</v>
      </c>
      <c r="BJ724" s="17">
        <v>0.46918705405927003</v>
      </c>
      <c r="BK724" s="17">
        <v>0.54983314072268097</v>
      </c>
      <c r="BL724" s="17">
        <v>0.475990606294449</v>
      </c>
      <c r="BM724" s="17">
        <v>0.58281498683166799</v>
      </c>
      <c r="BN724" s="17">
        <v>0.56986356609063704</v>
      </c>
      <c r="BO724" s="17">
        <v>0.47515584722651899</v>
      </c>
      <c r="BP724" s="17"/>
      <c r="BQ724" s="17">
        <v>0.55965614802407904</v>
      </c>
      <c r="BR724" s="17">
        <v>0.41866075987602602</v>
      </c>
    </row>
    <row r="725" spans="2:70" x14ac:dyDescent="0.35">
      <c r="B725" t="s">
        <v>338</v>
      </c>
      <c r="C725" s="17">
        <v>0.413329744178764</v>
      </c>
      <c r="D725" s="17">
        <v>0.39565256273914801</v>
      </c>
      <c r="E725" s="17">
        <v>0.43175796790655602</v>
      </c>
      <c r="F725" s="17"/>
      <c r="G725" s="17">
        <v>0.30310233367659101</v>
      </c>
      <c r="H725" s="17">
        <v>0.345533779175278</v>
      </c>
      <c r="I725" s="17">
        <v>0.42085900579785201</v>
      </c>
      <c r="J725" s="17">
        <v>0.39936339726650599</v>
      </c>
      <c r="K725" s="17">
        <v>0.47220459767179102</v>
      </c>
      <c r="L725" s="17">
        <v>0.50578429409526604</v>
      </c>
      <c r="M725" s="17"/>
      <c r="N725" s="17">
        <v>0.46328697226580501</v>
      </c>
      <c r="O725" s="17">
        <v>0.40625474805395001</v>
      </c>
      <c r="P725" s="17">
        <v>0.34943609223730598</v>
      </c>
      <c r="Q725" s="17">
        <v>0.41940507718939402</v>
      </c>
      <c r="R725" s="17"/>
      <c r="S725" s="17">
        <v>0.43241783607591</v>
      </c>
      <c r="T725" s="17">
        <v>0.48320031386234602</v>
      </c>
      <c r="U725" s="17">
        <v>0.350983712822173</v>
      </c>
      <c r="V725" s="17">
        <v>0.447357811994614</v>
      </c>
      <c r="W725" s="17">
        <v>0.41265986846102398</v>
      </c>
      <c r="X725" s="17">
        <v>0.35748246080326201</v>
      </c>
      <c r="Y725" s="17">
        <v>0.42803009861917202</v>
      </c>
      <c r="Z725" s="17">
        <v>0.33360179230738801</v>
      </c>
      <c r="AA725" s="17">
        <v>0.42653675845197397</v>
      </c>
      <c r="AB725" s="17">
        <v>0.40379041800524001</v>
      </c>
      <c r="AC725" s="17">
        <v>0.40974026673967301</v>
      </c>
      <c r="AD725" s="17">
        <v>0.32139905055401302</v>
      </c>
      <c r="AE725" s="17"/>
      <c r="AF725" s="17">
        <v>0.44562104228509503</v>
      </c>
      <c r="AG725" s="17">
        <v>0.42980982581824101</v>
      </c>
      <c r="AH725" s="17">
        <v>0.32296568325966901</v>
      </c>
      <c r="AI725" s="17"/>
      <c r="AJ725" s="17">
        <v>0.43719797498853002</v>
      </c>
      <c r="AK725" s="17">
        <v>0.41804070364236101</v>
      </c>
      <c r="AL725" s="17">
        <v>0.48560680577941001</v>
      </c>
      <c r="AM725" s="17">
        <v>0.51681669359578197</v>
      </c>
      <c r="AN725" s="17">
        <v>0.34928035988901202</v>
      </c>
      <c r="AO725" s="17"/>
      <c r="AP725" s="17">
        <v>0.44644909520013398</v>
      </c>
      <c r="AQ725" s="17">
        <v>0.41781273988867801</v>
      </c>
      <c r="AR725" s="17">
        <v>0.45492770051377601</v>
      </c>
      <c r="AS725" s="17"/>
      <c r="AT725" s="17">
        <v>0.40200772107578198</v>
      </c>
      <c r="AU725" s="17">
        <v>0.36824611536454599</v>
      </c>
      <c r="AV725" s="17">
        <v>0.48399486046805901</v>
      </c>
      <c r="AW725" s="17">
        <v>0.368072676111665</v>
      </c>
      <c r="AX725" s="17">
        <v>0.53622470070089001</v>
      </c>
      <c r="AY725" s="17"/>
      <c r="AZ725" s="17">
        <v>0.17552950397348499</v>
      </c>
      <c r="BA725" s="17">
        <v>0.38156223992041999</v>
      </c>
      <c r="BB725" s="17">
        <v>0.34510028323451503</v>
      </c>
      <c r="BC725" s="17">
        <v>0.36135645565000701</v>
      </c>
      <c r="BD725" s="17">
        <v>0.43772461189270601</v>
      </c>
      <c r="BE725" s="17">
        <v>0.37499732325662899</v>
      </c>
      <c r="BF725" s="17">
        <v>0.43907385853271103</v>
      </c>
      <c r="BG725" s="17">
        <v>0.47337150802077799</v>
      </c>
      <c r="BH725" s="17">
        <v>0.40786926163631598</v>
      </c>
      <c r="BI725" s="17">
        <v>0.48383005974433702</v>
      </c>
      <c r="BJ725" s="17">
        <v>0.36384863270573897</v>
      </c>
      <c r="BK725" s="17">
        <v>0.44904538152157197</v>
      </c>
      <c r="BL725" s="17">
        <v>0.453327438739765</v>
      </c>
      <c r="BM725" s="17">
        <v>0.43909674389334302</v>
      </c>
      <c r="BN725" s="17">
        <v>0.46790122322714101</v>
      </c>
      <c r="BO725" s="17">
        <v>0.37764661915935299</v>
      </c>
      <c r="BP725" s="17"/>
      <c r="BQ725" s="17">
        <v>0.51129878796288597</v>
      </c>
      <c r="BR725" s="17">
        <v>0.37474192219843899</v>
      </c>
    </row>
    <row r="726" spans="2:70" x14ac:dyDescent="0.35">
      <c r="B726" t="s">
        <v>331</v>
      </c>
      <c r="C726" s="17">
        <v>0.38524327680472098</v>
      </c>
      <c r="D726" s="17">
        <v>0.38244748233166997</v>
      </c>
      <c r="E726" s="17">
        <v>0.38804167536201001</v>
      </c>
      <c r="F726" s="17"/>
      <c r="G726" s="17">
        <v>0.30101833567521402</v>
      </c>
      <c r="H726" s="17">
        <v>0.31649214697129302</v>
      </c>
      <c r="I726" s="17">
        <v>0.40707920512036999</v>
      </c>
      <c r="J726" s="17">
        <v>0.40430166572725801</v>
      </c>
      <c r="K726" s="17">
        <v>0.44392927909388102</v>
      </c>
      <c r="L726" s="17">
        <v>0.42145268128811603</v>
      </c>
      <c r="M726" s="17"/>
      <c r="N726" s="17">
        <v>0.42091083190930201</v>
      </c>
      <c r="O726" s="17">
        <v>0.39296756801738397</v>
      </c>
      <c r="P726" s="17">
        <v>0.37110503040919202</v>
      </c>
      <c r="Q726" s="17">
        <v>0.35124027225534199</v>
      </c>
      <c r="R726" s="17"/>
      <c r="S726" s="17">
        <v>0.36663406218531103</v>
      </c>
      <c r="T726" s="17">
        <v>0.411791686544975</v>
      </c>
      <c r="U726" s="17">
        <v>0.40393418580856599</v>
      </c>
      <c r="V726" s="17">
        <v>0.44277056289980798</v>
      </c>
      <c r="W726" s="17">
        <v>0.317879868098705</v>
      </c>
      <c r="X726" s="17">
        <v>0.32454892491026099</v>
      </c>
      <c r="Y726" s="17">
        <v>0.33591717967671098</v>
      </c>
      <c r="Z726" s="17">
        <v>0.36096653748083202</v>
      </c>
      <c r="AA726" s="17">
        <v>0.451632061881168</v>
      </c>
      <c r="AB726" s="17">
        <v>0.41273373985616002</v>
      </c>
      <c r="AC726" s="17">
        <v>0.36048153055102</v>
      </c>
      <c r="AD726" s="17">
        <v>0.36261862669058897</v>
      </c>
      <c r="AE726" s="17"/>
      <c r="AF726" s="17">
        <v>0.42260250036749902</v>
      </c>
      <c r="AG726" s="17">
        <v>0.39013222612967502</v>
      </c>
      <c r="AH726" s="17">
        <v>0.28485704047666999</v>
      </c>
      <c r="AI726" s="17"/>
      <c r="AJ726" s="17">
        <v>0.42184985471126801</v>
      </c>
      <c r="AK726" s="17">
        <v>0.41007701694971499</v>
      </c>
      <c r="AL726" s="17">
        <v>0.37656825964922502</v>
      </c>
      <c r="AM726" s="17">
        <v>0.42895748676816298</v>
      </c>
      <c r="AN726" s="17">
        <v>0.29379347694020003</v>
      </c>
      <c r="AO726" s="17"/>
      <c r="AP726" s="17">
        <v>0.41019395300174599</v>
      </c>
      <c r="AQ726" s="17">
        <v>0.41091730378416202</v>
      </c>
      <c r="AR726" s="17">
        <v>0.34277802057998502</v>
      </c>
      <c r="AS726" s="17"/>
      <c r="AT726" s="17">
        <v>0.35644836172385402</v>
      </c>
      <c r="AU726" s="17">
        <v>0.36358487892135699</v>
      </c>
      <c r="AV726" s="17">
        <v>0.38691773648611999</v>
      </c>
      <c r="AW726" s="17">
        <v>0.42907032394612499</v>
      </c>
      <c r="AX726" s="17">
        <v>0.58426372191946496</v>
      </c>
      <c r="AY726" s="17"/>
      <c r="AZ726" s="17">
        <v>0.32103827075524</v>
      </c>
      <c r="BA726" s="17">
        <v>0.270887072168496</v>
      </c>
      <c r="BB726" s="17">
        <v>0.37363430320047197</v>
      </c>
      <c r="BC726" s="17">
        <v>0.41677969922733898</v>
      </c>
      <c r="BD726" s="17">
        <v>0.33005141249286901</v>
      </c>
      <c r="BE726" s="17">
        <v>0.31933033912997799</v>
      </c>
      <c r="BF726" s="17">
        <v>0.443717151722888</v>
      </c>
      <c r="BG726" s="17">
        <v>0.39771922082122502</v>
      </c>
      <c r="BH726" s="17">
        <v>0.36819183406057499</v>
      </c>
      <c r="BI726" s="17">
        <v>0.51716436431082302</v>
      </c>
      <c r="BJ726" s="17">
        <v>0.32493039711322003</v>
      </c>
      <c r="BK726" s="17">
        <v>0.34725709168216701</v>
      </c>
      <c r="BL726" s="17">
        <v>0.37299260036923598</v>
      </c>
      <c r="BM726" s="17">
        <v>0.37660846010276999</v>
      </c>
      <c r="BN726" s="17">
        <v>0.57085572666093198</v>
      </c>
      <c r="BO726" s="17">
        <v>0.54355844885937499</v>
      </c>
      <c r="BP726" s="17"/>
      <c r="BQ726" s="17">
        <v>0.48503575522456799</v>
      </c>
      <c r="BR726" s="17">
        <v>0.34534008131394001</v>
      </c>
    </row>
    <row r="727" spans="2:70" x14ac:dyDescent="0.35">
      <c r="B727" t="s">
        <v>332</v>
      </c>
      <c r="C727" s="17">
        <v>0.36352786302136603</v>
      </c>
      <c r="D727" s="17">
        <v>0.36321953844488702</v>
      </c>
      <c r="E727" s="17">
        <v>0.36359081764358803</v>
      </c>
      <c r="F727" s="17"/>
      <c r="G727" s="17">
        <v>0.25484009305566901</v>
      </c>
      <c r="H727" s="17">
        <v>0.298378127321071</v>
      </c>
      <c r="I727" s="17">
        <v>0.39590749360025501</v>
      </c>
      <c r="J727" s="17">
        <v>0.43100277889295302</v>
      </c>
      <c r="K727" s="17">
        <v>0.46083438318229403</v>
      </c>
      <c r="L727" s="17">
        <v>0.33832249571261203</v>
      </c>
      <c r="M727" s="17"/>
      <c r="N727" s="17">
        <v>0.36655199414572298</v>
      </c>
      <c r="O727" s="17">
        <v>0.351375812241289</v>
      </c>
      <c r="P727" s="17">
        <v>0.36074932462824599</v>
      </c>
      <c r="Q727" s="17">
        <v>0.37922280744658698</v>
      </c>
      <c r="R727" s="17"/>
      <c r="S727" s="17">
        <v>0.30368191618469698</v>
      </c>
      <c r="T727" s="17">
        <v>0.39497161356649502</v>
      </c>
      <c r="U727" s="17">
        <v>0.36427266593473301</v>
      </c>
      <c r="V727" s="17">
        <v>0.39263730964204502</v>
      </c>
      <c r="W727" s="17">
        <v>0.36242743251067</v>
      </c>
      <c r="X727" s="17">
        <v>0.39514399930814198</v>
      </c>
      <c r="Y727" s="17">
        <v>0.31000479231495998</v>
      </c>
      <c r="Z727" s="17">
        <v>0.304044766283459</v>
      </c>
      <c r="AA727" s="17">
        <v>0.40385123897623998</v>
      </c>
      <c r="AB727" s="17">
        <v>0.37510198532021799</v>
      </c>
      <c r="AC727" s="17">
        <v>0.31968175655679698</v>
      </c>
      <c r="AD727" s="17">
        <v>0.45557229729658699</v>
      </c>
      <c r="AE727" s="17"/>
      <c r="AF727" s="17">
        <v>0.38086638492484998</v>
      </c>
      <c r="AG727" s="17">
        <v>0.37561048305844402</v>
      </c>
      <c r="AH727" s="17">
        <v>0.31320245222063597</v>
      </c>
      <c r="AI727" s="17"/>
      <c r="AJ727" s="17">
        <v>0.363198849271199</v>
      </c>
      <c r="AK727" s="17">
        <v>0.40092643111038401</v>
      </c>
      <c r="AL727" s="17">
        <v>0.34631669632433598</v>
      </c>
      <c r="AM727" s="17">
        <v>0.38697276226795602</v>
      </c>
      <c r="AN727" s="17">
        <v>0.32760175176282502</v>
      </c>
      <c r="AO727" s="17"/>
      <c r="AP727" s="17">
        <v>0.35301578702589298</v>
      </c>
      <c r="AQ727" s="17">
        <v>0.39297439486006402</v>
      </c>
      <c r="AR727" s="17">
        <v>0.308422464654874</v>
      </c>
      <c r="AS727" s="17"/>
      <c r="AT727" s="17">
        <v>0.38062452497170302</v>
      </c>
      <c r="AU727" s="17">
        <v>0.33627506378566002</v>
      </c>
      <c r="AV727" s="17">
        <v>0.381413558955499</v>
      </c>
      <c r="AW727" s="17">
        <v>0.34876915438586997</v>
      </c>
      <c r="AX727" s="17">
        <v>0.48241684443421801</v>
      </c>
      <c r="AY727" s="17"/>
      <c r="AZ727" s="17">
        <v>0.37920136647619301</v>
      </c>
      <c r="BA727" s="17">
        <v>0.34840066154304</v>
      </c>
      <c r="BB727" s="17">
        <v>0.27719759170708203</v>
      </c>
      <c r="BC727" s="17">
        <v>0.37198940132584302</v>
      </c>
      <c r="BD727" s="17">
        <v>0.36649018307237002</v>
      </c>
      <c r="BE727" s="17">
        <v>0.32156359087697201</v>
      </c>
      <c r="BF727" s="17">
        <v>0.39283556226836303</v>
      </c>
      <c r="BG727" s="17">
        <v>0.46010022157833003</v>
      </c>
      <c r="BH727" s="17">
        <v>0.35066569484280702</v>
      </c>
      <c r="BI727" s="17">
        <v>0.33550309579076498</v>
      </c>
      <c r="BJ727" s="17">
        <v>0.336908188049866</v>
      </c>
      <c r="BK727" s="17">
        <v>0.36546021504252302</v>
      </c>
      <c r="BL727" s="17">
        <v>0.344055123074619</v>
      </c>
      <c r="BM727" s="17">
        <v>0.423937415241881</v>
      </c>
      <c r="BN727" s="17">
        <v>0.46212703903260599</v>
      </c>
      <c r="BO727" s="17">
        <v>0.371948589379337</v>
      </c>
      <c r="BP727" s="17"/>
      <c r="BQ727" s="17">
        <v>0.42473361431990803</v>
      </c>
      <c r="BR727" s="17">
        <v>0.33879194846704702</v>
      </c>
    </row>
    <row r="728" spans="2:70" x14ac:dyDescent="0.35">
      <c r="B728" t="s">
        <v>337</v>
      </c>
      <c r="C728" s="17">
        <v>0.19072358350065199</v>
      </c>
      <c r="D728" s="17">
        <v>0.170466754221447</v>
      </c>
      <c r="E728" s="17">
        <v>0.20937688520902401</v>
      </c>
      <c r="F728" s="17"/>
      <c r="G728" s="17">
        <v>0.15945533612462001</v>
      </c>
      <c r="H728" s="17">
        <v>0.181693789676385</v>
      </c>
      <c r="I728" s="17">
        <v>0.21219337094589899</v>
      </c>
      <c r="J728" s="17">
        <v>0.18730482106379601</v>
      </c>
      <c r="K728" s="17">
        <v>0.201386710243117</v>
      </c>
      <c r="L728" s="17">
        <v>0.195531074812134</v>
      </c>
      <c r="M728" s="17"/>
      <c r="N728" s="17">
        <v>0.21798571367748901</v>
      </c>
      <c r="O728" s="17">
        <v>0.18594802119904</v>
      </c>
      <c r="P728" s="17">
        <v>0.174809019912158</v>
      </c>
      <c r="Q728" s="17">
        <v>0.17526778738201099</v>
      </c>
      <c r="R728" s="17"/>
      <c r="S728" s="17">
        <v>0.22883161893733001</v>
      </c>
      <c r="T728" s="17">
        <v>0.16958714788224</v>
      </c>
      <c r="U728" s="17">
        <v>0.18714424446909</v>
      </c>
      <c r="V728" s="17">
        <v>0.18668930851749499</v>
      </c>
      <c r="W728" s="17">
        <v>0.184463548540895</v>
      </c>
      <c r="X728" s="17">
        <v>0.163659760864452</v>
      </c>
      <c r="Y728" s="17">
        <v>0.17444184298939699</v>
      </c>
      <c r="Z728" s="17">
        <v>0.16114045528910301</v>
      </c>
      <c r="AA728" s="17">
        <v>0.18244272458937899</v>
      </c>
      <c r="AB728" s="17">
        <v>0.205812417704581</v>
      </c>
      <c r="AC728" s="17">
        <v>0.229444564976298</v>
      </c>
      <c r="AD728" s="17">
        <v>0.21564149670677701</v>
      </c>
      <c r="AE728" s="17"/>
      <c r="AF728" s="17">
        <v>0.225868101554865</v>
      </c>
      <c r="AG728" s="17">
        <v>0.19339292645994399</v>
      </c>
      <c r="AH728" s="17">
        <v>0.10922216475760201</v>
      </c>
      <c r="AI728" s="17"/>
      <c r="AJ728" s="17">
        <v>0.221230196091835</v>
      </c>
      <c r="AK728" s="17">
        <v>0.21571387650926199</v>
      </c>
      <c r="AL728" s="17">
        <v>0.14038441733257201</v>
      </c>
      <c r="AM728" s="17">
        <v>0.15227395295441101</v>
      </c>
      <c r="AN728" s="17">
        <v>0.130683392680393</v>
      </c>
      <c r="AO728" s="17"/>
      <c r="AP728" s="17">
        <v>0.20992690109534201</v>
      </c>
      <c r="AQ728" s="17">
        <v>0.197582002538669</v>
      </c>
      <c r="AR728" s="17">
        <v>0.15250541787170399</v>
      </c>
      <c r="AS728" s="17"/>
      <c r="AT728" s="17">
        <v>0.17491615982952199</v>
      </c>
      <c r="AU728" s="17">
        <v>0.164354661365091</v>
      </c>
      <c r="AV728" s="17">
        <v>0.21227459486247599</v>
      </c>
      <c r="AW728" s="17">
        <v>0.22549766582367101</v>
      </c>
      <c r="AX728" s="17">
        <v>0.22033718573410499</v>
      </c>
      <c r="AY728" s="17"/>
      <c r="AZ728" s="17">
        <v>0</v>
      </c>
      <c r="BA728" s="17">
        <v>0.16644952994829601</v>
      </c>
      <c r="BB728" s="17">
        <v>0.172296492637244</v>
      </c>
      <c r="BC728" s="17">
        <v>9.6606374559419603E-2</v>
      </c>
      <c r="BD728" s="17">
        <v>0.182123325474952</v>
      </c>
      <c r="BE728" s="17">
        <v>0.201056901289767</v>
      </c>
      <c r="BF728" s="17">
        <v>0.19890377329208001</v>
      </c>
      <c r="BG728" s="17">
        <v>0.21125141154418101</v>
      </c>
      <c r="BH728" s="17">
        <v>0.154852533703044</v>
      </c>
      <c r="BI728" s="17">
        <v>0.24769041251336699</v>
      </c>
      <c r="BJ728" s="17">
        <v>0.20179355750747399</v>
      </c>
      <c r="BK728" s="17">
        <v>0.25550273562016701</v>
      </c>
      <c r="BL728" s="17">
        <v>0.12504780301311699</v>
      </c>
      <c r="BM728" s="17">
        <v>0.18149353556550399</v>
      </c>
      <c r="BN728" s="17">
        <v>0.23477926493725601</v>
      </c>
      <c r="BO728" s="17">
        <v>0.31911568033950299</v>
      </c>
      <c r="BP728" s="17"/>
      <c r="BQ728" s="17">
        <v>0.257842244404277</v>
      </c>
      <c r="BR728" s="17">
        <v>0.16289249446457901</v>
      </c>
    </row>
    <row r="729" spans="2:70" x14ac:dyDescent="0.35">
      <c r="B729" t="s">
        <v>340</v>
      </c>
      <c r="C729" s="17">
        <v>0.190089513750826</v>
      </c>
      <c r="D729" s="17">
        <v>0.17140290576851999</v>
      </c>
      <c r="E729" s="17">
        <v>0.21080732714819</v>
      </c>
      <c r="F729" s="17"/>
      <c r="G729" s="17">
        <v>0.12519830121832101</v>
      </c>
      <c r="H729" s="17">
        <v>0.15597669751122201</v>
      </c>
      <c r="I729" s="17">
        <v>0.21205216311326899</v>
      </c>
      <c r="J729" s="17">
        <v>0.196752846190512</v>
      </c>
      <c r="K729" s="17">
        <v>0.20777976083209601</v>
      </c>
      <c r="L729" s="17">
        <v>0.22430687815863901</v>
      </c>
      <c r="M729" s="17"/>
      <c r="N729" s="17">
        <v>0.20455658393627599</v>
      </c>
      <c r="O729" s="17">
        <v>0.20045087391789901</v>
      </c>
      <c r="P729" s="17">
        <v>0.16778273343568101</v>
      </c>
      <c r="Q729" s="17">
        <v>0.181038715060202</v>
      </c>
      <c r="R729" s="17"/>
      <c r="S729" s="17">
        <v>0.24056872906572699</v>
      </c>
      <c r="T729" s="17">
        <v>0.214814033620402</v>
      </c>
      <c r="U729" s="17">
        <v>0.19608018665872301</v>
      </c>
      <c r="V729" s="17">
        <v>0.26538828955057497</v>
      </c>
      <c r="W729" s="17">
        <v>0.14623851562659501</v>
      </c>
      <c r="X729" s="17">
        <v>0.123160509135221</v>
      </c>
      <c r="Y729" s="17">
        <v>0.123019191862818</v>
      </c>
      <c r="Z729" s="17">
        <v>0.14946030881794301</v>
      </c>
      <c r="AA729" s="17">
        <v>0.19349905006142701</v>
      </c>
      <c r="AB729" s="17">
        <v>0.22828992699728501</v>
      </c>
      <c r="AC729" s="17">
        <v>0.127775559850034</v>
      </c>
      <c r="AD729" s="17">
        <v>0.14195574704952199</v>
      </c>
      <c r="AE729" s="17"/>
      <c r="AF729" s="17">
        <v>0.22237657475862899</v>
      </c>
      <c r="AG729" s="17">
        <v>0.19187475509288901</v>
      </c>
      <c r="AH729" s="17">
        <v>0.15460513620645699</v>
      </c>
      <c r="AI729" s="17"/>
      <c r="AJ729" s="17">
        <v>0.22883272608663899</v>
      </c>
      <c r="AK729" s="17">
        <v>0.19634428928041101</v>
      </c>
      <c r="AL729" s="17">
        <v>0.169442268805754</v>
      </c>
      <c r="AM729" s="17">
        <v>0.108049294479746</v>
      </c>
      <c r="AN729" s="17">
        <v>0.162727732830558</v>
      </c>
      <c r="AO729" s="17"/>
      <c r="AP729" s="17">
        <v>0.214213979366631</v>
      </c>
      <c r="AQ729" s="17">
        <v>0.17576420912764401</v>
      </c>
      <c r="AR729" s="17">
        <v>0.237710460381687</v>
      </c>
      <c r="AS729" s="17"/>
      <c r="AT729" s="17">
        <v>0.186217560956767</v>
      </c>
      <c r="AU729" s="17">
        <v>0.15622121825787599</v>
      </c>
      <c r="AV729" s="17">
        <v>0.239370578664335</v>
      </c>
      <c r="AW729" s="17">
        <v>0.21834036424185199</v>
      </c>
      <c r="AX729" s="17">
        <v>0.153607494857808</v>
      </c>
      <c r="AY729" s="17"/>
      <c r="AZ729" s="17">
        <v>5.8163095720952303E-2</v>
      </c>
      <c r="BA729" s="17">
        <v>0.13024586351729001</v>
      </c>
      <c r="BB729" s="17">
        <v>0.131522523668966</v>
      </c>
      <c r="BC729" s="17">
        <v>0.21915285585896099</v>
      </c>
      <c r="BD729" s="17">
        <v>0.20226119428636699</v>
      </c>
      <c r="BE729" s="17">
        <v>0.194554687521555</v>
      </c>
      <c r="BF729" s="17">
        <v>0.18376899017144099</v>
      </c>
      <c r="BG729" s="17">
        <v>0.196469238827084</v>
      </c>
      <c r="BH729" s="17">
        <v>0.202708985341535</v>
      </c>
      <c r="BI729" s="17">
        <v>0.187484541839812</v>
      </c>
      <c r="BJ729" s="17">
        <v>0.18672350250935199</v>
      </c>
      <c r="BK729" s="17">
        <v>0.172170210627686</v>
      </c>
      <c r="BL729" s="17">
        <v>0.211810963003909</v>
      </c>
      <c r="BM729" s="17">
        <v>0.20488586678453899</v>
      </c>
      <c r="BN729" s="17">
        <v>0.215861269824728</v>
      </c>
      <c r="BO729" s="17">
        <v>0.28507433753496297</v>
      </c>
      <c r="BP729" s="17"/>
      <c r="BQ729" s="17">
        <v>0.28821041723231999</v>
      </c>
      <c r="BR729" s="17">
        <v>0.14741620085534901</v>
      </c>
    </row>
    <row r="730" spans="2:70" x14ac:dyDescent="0.35">
      <c r="B730" t="s">
        <v>129</v>
      </c>
      <c r="C730" s="17">
        <v>2.7692011791090598E-2</v>
      </c>
      <c r="D730" s="17">
        <v>2.0470907542394699E-2</v>
      </c>
      <c r="E730" s="17">
        <v>3.5412229542644898E-2</v>
      </c>
      <c r="F730" s="17"/>
      <c r="G730" s="17">
        <v>4.5117393237700802E-2</v>
      </c>
      <c r="H730" s="17">
        <v>3.1172859239156799E-2</v>
      </c>
      <c r="I730" s="17">
        <v>2.3403532272894E-2</v>
      </c>
      <c r="J730" s="17">
        <v>6.84828840794241E-3</v>
      </c>
      <c r="K730" s="17">
        <v>2.4017945506738601E-2</v>
      </c>
      <c r="L730" s="17">
        <v>3.6120055172999502E-2</v>
      </c>
      <c r="M730" s="17"/>
      <c r="N730" s="17">
        <v>1.8478587152585602E-2</v>
      </c>
      <c r="O730" s="17">
        <v>3.56301810328436E-2</v>
      </c>
      <c r="P730" s="17">
        <v>2.0787901062349699E-2</v>
      </c>
      <c r="Q730" s="17">
        <v>3.7984641769220999E-2</v>
      </c>
      <c r="R730" s="17"/>
      <c r="S730" s="17">
        <v>1.48729708328091E-2</v>
      </c>
      <c r="T730" s="17">
        <v>1.6970509531012999E-2</v>
      </c>
      <c r="U730" s="17">
        <v>1.26331248820142E-2</v>
      </c>
      <c r="V730" s="17">
        <v>2.12958977083938E-2</v>
      </c>
      <c r="W730" s="17">
        <v>4.6623127409522597E-2</v>
      </c>
      <c r="X730" s="17">
        <v>3.3572103709679099E-2</v>
      </c>
      <c r="Y730" s="17">
        <v>3.8812888994434601E-2</v>
      </c>
      <c r="Z730" s="17">
        <v>6.1425390521162297E-2</v>
      </c>
      <c r="AA730" s="17">
        <v>2.3048196919014999E-2</v>
      </c>
      <c r="AB730" s="17">
        <v>3.3076547041659701E-2</v>
      </c>
      <c r="AC730" s="17">
        <v>3.5338075023557701E-2</v>
      </c>
      <c r="AD730" s="17">
        <v>5.1655982976761702E-2</v>
      </c>
      <c r="AE730" s="17"/>
      <c r="AF730" s="17">
        <v>2.78290905024632E-2</v>
      </c>
      <c r="AG730" s="17">
        <v>1.33070471121635E-2</v>
      </c>
      <c r="AH730" s="17">
        <v>5.29616343972166E-2</v>
      </c>
      <c r="AI730" s="17"/>
      <c r="AJ730" s="17">
        <v>2.1917854917320401E-2</v>
      </c>
      <c r="AK730" s="17">
        <v>9.3811786797119E-3</v>
      </c>
      <c r="AL730" s="17">
        <v>1.4404263360319801E-2</v>
      </c>
      <c r="AM730" s="17">
        <v>0</v>
      </c>
      <c r="AN730" s="17">
        <v>6.7481859047338597E-2</v>
      </c>
      <c r="AO730" s="17"/>
      <c r="AP730" s="17">
        <v>1.45538505929235E-2</v>
      </c>
      <c r="AQ730" s="17">
        <v>1.04947476968692E-2</v>
      </c>
      <c r="AR730" s="17">
        <v>1.56087287916546E-2</v>
      </c>
      <c r="AS730" s="17"/>
      <c r="AT730" s="17">
        <v>3.4541458007923798E-2</v>
      </c>
      <c r="AU730" s="17">
        <v>4.8084345388221199E-2</v>
      </c>
      <c r="AV730" s="17">
        <v>1.8031479284985101E-2</v>
      </c>
      <c r="AW730" s="17">
        <v>4.9719401772175299E-3</v>
      </c>
      <c r="AX730" s="17">
        <v>0</v>
      </c>
      <c r="AY730" s="17"/>
      <c r="AZ730" s="17">
        <v>5.5259851887527897E-2</v>
      </c>
      <c r="BA730" s="17">
        <v>5.1617175860250199E-2</v>
      </c>
      <c r="BB730" s="17">
        <v>7.7696554212986907E-2</v>
      </c>
      <c r="BC730" s="17">
        <v>1.50613977456368E-2</v>
      </c>
      <c r="BD730" s="17">
        <v>1.33664006443959E-2</v>
      </c>
      <c r="BE730" s="17">
        <v>5.43186922828282E-2</v>
      </c>
      <c r="BF730" s="17">
        <v>3.0596159965845901E-2</v>
      </c>
      <c r="BG730" s="17">
        <v>1.38424295696607E-2</v>
      </c>
      <c r="BH730" s="17">
        <v>2.6797535300024999E-2</v>
      </c>
      <c r="BI730" s="17">
        <v>1.00233175231321E-2</v>
      </c>
      <c r="BJ730" s="17">
        <v>2.0192125346559699E-2</v>
      </c>
      <c r="BK730" s="17">
        <v>1.3484169325319701E-2</v>
      </c>
      <c r="BL730" s="17">
        <v>1.3991973424854601E-2</v>
      </c>
      <c r="BM730" s="17">
        <v>0</v>
      </c>
      <c r="BN730" s="17">
        <v>0</v>
      </c>
      <c r="BO730" s="17">
        <v>0</v>
      </c>
      <c r="BP730" s="17"/>
      <c r="BQ730" s="17">
        <v>8.0621550064045693E-3</v>
      </c>
      <c r="BR730" s="17">
        <v>3.17385149109932E-2</v>
      </c>
    </row>
    <row r="731" spans="2:70" x14ac:dyDescent="0.35">
      <c r="B731" t="s">
        <v>130</v>
      </c>
      <c r="C731" s="17">
        <v>2.6082882317703698E-2</v>
      </c>
      <c r="D731" s="17">
        <v>1.8815901955675899E-2</v>
      </c>
      <c r="E731" s="17">
        <v>3.3840999038979497E-2</v>
      </c>
      <c r="F731" s="17"/>
      <c r="G731" s="17">
        <v>2.8880790205702001E-2</v>
      </c>
      <c r="H731" s="17">
        <v>4.8127540199114999E-2</v>
      </c>
      <c r="I731" s="17">
        <v>2.42298706587094E-2</v>
      </c>
      <c r="J731" s="17">
        <v>2.11382522137907E-2</v>
      </c>
      <c r="K731" s="17">
        <v>1.2989798175199199E-2</v>
      </c>
      <c r="L731" s="17">
        <v>2.1581799662909001E-2</v>
      </c>
      <c r="M731" s="17"/>
      <c r="N731" s="17">
        <v>1.27026627279672E-2</v>
      </c>
      <c r="O731" s="17">
        <v>3.1372626003066402E-2</v>
      </c>
      <c r="P731" s="17">
        <v>2.4596405654273099E-2</v>
      </c>
      <c r="Q731" s="17">
        <v>3.9090432740828303E-2</v>
      </c>
      <c r="R731" s="17"/>
      <c r="S731" s="17">
        <v>2.2118608630529502E-2</v>
      </c>
      <c r="T731" s="17">
        <v>1.3340408804104399E-2</v>
      </c>
      <c r="U731" s="17">
        <v>1.4323564004341399E-2</v>
      </c>
      <c r="V731" s="17">
        <v>2.5268776764994502E-2</v>
      </c>
      <c r="W731" s="17">
        <v>1.7564400165887499E-2</v>
      </c>
      <c r="X731" s="17">
        <v>3.4647162969610699E-2</v>
      </c>
      <c r="Y731" s="17">
        <v>3.9539831519987703E-2</v>
      </c>
      <c r="Z731" s="17">
        <v>4.2560313805936098E-2</v>
      </c>
      <c r="AA731" s="17">
        <v>1.2287693502493501E-2</v>
      </c>
      <c r="AB731" s="17">
        <v>5.2578022158427502E-2</v>
      </c>
      <c r="AC731" s="17">
        <v>3.0844126299064401E-2</v>
      </c>
      <c r="AD731" s="17">
        <v>4.4794310482662802E-2</v>
      </c>
      <c r="AE731" s="17"/>
      <c r="AF731" s="17">
        <v>2.4571946287444298E-2</v>
      </c>
      <c r="AG731" s="17">
        <v>2.1738649625352699E-2</v>
      </c>
      <c r="AH731" s="17">
        <v>4.8216650602554097E-2</v>
      </c>
      <c r="AI731" s="17"/>
      <c r="AJ731" s="17">
        <v>1.9205909496648001E-2</v>
      </c>
      <c r="AK731" s="17">
        <v>2.2820175202138901E-2</v>
      </c>
      <c r="AL731" s="17">
        <v>1.7087613891729098E-2</v>
      </c>
      <c r="AM731" s="17">
        <v>0</v>
      </c>
      <c r="AN731" s="17">
        <v>5.33275903341629E-2</v>
      </c>
      <c r="AO731" s="17"/>
      <c r="AP731" s="17">
        <v>1.02933562912768E-2</v>
      </c>
      <c r="AQ731" s="17">
        <v>1.7448078476390499E-2</v>
      </c>
      <c r="AR731" s="17">
        <v>2.6285010503925801E-2</v>
      </c>
      <c r="AS731" s="17"/>
      <c r="AT731" s="17">
        <v>2.5984739031789699E-2</v>
      </c>
      <c r="AU731" s="17">
        <v>2.43616267961714E-2</v>
      </c>
      <c r="AV731" s="17">
        <v>3.00509307388869E-2</v>
      </c>
      <c r="AW731" s="17">
        <v>1.5772258395289802E-2</v>
      </c>
      <c r="AX731" s="17">
        <v>0</v>
      </c>
      <c r="AY731" s="17"/>
      <c r="AZ731" s="17">
        <v>0.133478237511858</v>
      </c>
      <c r="BA731" s="17">
        <v>4.1892065784797698E-2</v>
      </c>
      <c r="BB731" s="17">
        <v>1.1544552859295501E-2</v>
      </c>
      <c r="BC731" s="17">
        <v>7.6594221110677504E-3</v>
      </c>
      <c r="BD731" s="17">
        <v>2.4345573539769599E-2</v>
      </c>
      <c r="BE731" s="17">
        <v>6.1508279736033997E-2</v>
      </c>
      <c r="BF731" s="17">
        <v>1.2027016036243499E-2</v>
      </c>
      <c r="BG731" s="17">
        <v>6.9048399627596397E-3</v>
      </c>
      <c r="BH731" s="17">
        <v>5.2499531728607898E-2</v>
      </c>
      <c r="BI731" s="17">
        <v>1.2488148307818201E-2</v>
      </c>
      <c r="BJ731" s="17">
        <v>3.7161610912316803E-2</v>
      </c>
      <c r="BK731" s="17">
        <v>1.69362443067591E-2</v>
      </c>
      <c r="BL731" s="17">
        <v>1.6761167511134101E-2</v>
      </c>
      <c r="BM731" s="17">
        <v>0</v>
      </c>
      <c r="BN731" s="17">
        <v>0</v>
      </c>
      <c r="BO731" s="17">
        <v>1.6822247588218198E-2</v>
      </c>
      <c r="BP731" s="17"/>
      <c r="BQ731" s="17">
        <v>1.2264818899208999E-2</v>
      </c>
      <c r="BR731" s="17">
        <v>3.02964399860992E-2</v>
      </c>
    </row>
    <row r="732" spans="2:70" x14ac:dyDescent="0.35">
      <c r="C732" s="17"/>
      <c r="D732" s="17"/>
      <c r="E732" s="17"/>
      <c r="F732" s="17"/>
      <c r="G732" s="17"/>
      <c r="H732" s="17"/>
      <c r="I732" s="17"/>
      <c r="J732" s="17"/>
      <c r="K732" s="17"/>
      <c r="L732" s="17"/>
      <c r="M732" s="17"/>
      <c r="N732" s="17"/>
      <c r="O732" s="17"/>
      <c r="P732" s="17"/>
      <c r="Q732" s="17"/>
      <c r="R732" s="17"/>
      <c r="S732" s="17"/>
      <c r="T732" s="17"/>
      <c r="U732" s="17"/>
      <c r="V732" s="17"/>
      <c r="W732" s="17"/>
      <c r="X732" s="17"/>
      <c r="Y732" s="17"/>
      <c r="Z732" s="17"/>
      <c r="AA732" s="17"/>
      <c r="AB732" s="17"/>
      <c r="AC732" s="17"/>
      <c r="AD732" s="17"/>
      <c r="AE732" s="17"/>
      <c r="AF732" s="17"/>
      <c r="AG732" s="17"/>
      <c r="AH732" s="17"/>
      <c r="AI732" s="17"/>
      <c r="AJ732" s="17"/>
      <c r="AK732" s="17"/>
      <c r="AL732" s="17"/>
      <c r="AM732" s="17"/>
      <c r="AN732" s="17"/>
      <c r="AO732" s="17"/>
      <c r="AP732" s="17"/>
      <c r="AQ732" s="17"/>
      <c r="AR732" s="17"/>
      <c r="AS732" s="17"/>
      <c r="AT732" s="17"/>
      <c r="AU732" s="17"/>
      <c r="AV732" s="17"/>
      <c r="AW732" s="17"/>
      <c r="AX732" s="17"/>
      <c r="AY732" s="17"/>
      <c r="AZ732" s="17"/>
      <c r="BA732" s="17"/>
      <c r="BB732" s="17"/>
      <c r="BC732" s="17"/>
      <c r="BD732" s="17"/>
      <c r="BE732" s="17"/>
      <c r="BF732" s="17"/>
      <c r="BG732" s="17"/>
      <c r="BH732" s="17"/>
      <c r="BI732" s="17"/>
      <c r="BJ732" s="17"/>
      <c r="BK732" s="17"/>
      <c r="BL732" s="17"/>
      <c r="BM732" s="17"/>
      <c r="BN732" s="17"/>
      <c r="BO732" s="17"/>
      <c r="BP732" s="17"/>
      <c r="BQ732" s="17"/>
      <c r="BR732" s="17"/>
    </row>
    <row r="733" spans="2:70" x14ac:dyDescent="0.35">
      <c r="B733" s="6" t="s">
        <v>345</v>
      </c>
      <c r="C733" s="17"/>
      <c r="D733" s="17"/>
      <c r="E733" s="17"/>
      <c r="F733" s="17"/>
      <c r="G733" s="17"/>
      <c r="H733" s="17"/>
      <c r="I733" s="17"/>
      <c r="J733" s="17"/>
      <c r="K733" s="17"/>
      <c r="L733" s="17"/>
      <c r="M733" s="17"/>
      <c r="N733" s="17"/>
      <c r="O733" s="17"/>
      <c r="P733" s="17"/>
      <c r="Q733" s="17"/>
      <c r="R733" s="17"/>
      <c r="S733" s="17"/>
      <c r="T733" s="17"/>
      <c r="U733" s="17"/>
      <c r="V733" s="17"/>
      <c r="W733" s="17"/>
      <c r="X733" s="17"/>
      <c r="Y733" s="17"/>
      <c r="Z733" s="17"/>
      <c r="AA733" s="17"/>
      <c r="AB733" s="17"/>
      <c r="AC733" s="17"/>
      <c r="AD733" s="17"/>
      <c r="AE733" s="17"/>
      <c r="AF733" s="17"/>
      <c r="AG733" s="17"/>
      <c r="AH733" s="17"/>
      <c r="AI733" s="17"/>
      <c r="AJ733" s="17"/>
      <c r="AK733" s="17"/>
      <c r="AL733" s="17"/>
      <c r="AM733" s="17"/>
      <c r="AN733" s="17"/>
      <c r="AO733" s="17"/>
      <c r="AP733" s="17"/>
      <c r="AQ733" s="17"/>
      <c r="AR733" s="17"/>
      <c r="AS733" s="17"/>
      <c r="AT733" s="17"/>
      <c r="AU733" s="17"/>
      <c r="AV733" s="17"/>
      <c r="AW733" s="17"/>
      <c r="AX733" s="17"/>
      <c r="AY733" s="17"/>
      <c r="AZ733" s="17"/>
      <c r="BA733" s="17"/>
      <c r="BB733" s="17"/>
      <c r="BC733" s="17"/>
      <c r="BD733" s="17"/>
      <c r="BE733" s="17"/>
      <c r="BF733" s="17"/>
      <c r="BG733" s="17"/>
      <c r="BH733" s="17"/>
      <c r="BI733" s="17"/>
      <c r="BJ733" s="17"/>
      <c r="BK733" s="17"/>
      <c r="BL733" s="17"/>
      <c r="BM733" s="17"/>
      <c r="BN733" s="17"/>
      <c r="BO733" s="17"/>
      <c r="BP733" s="17"/>
      <c r="BQ733" s="17"/>
      <c r="BR733" s="17"/>
    </row>
    <row r="734" spans="2:70" x14ac:dyDescent="0.35">
      <c r="B734" s="24" t="s">
        <v>97</v>
      </c>
      <c r="C734" s="17"/>
      <c r="D734" s="17"/>
      <c r="E734" s="17"/>
      <c r="F734" s="17"/>
      <c r="G734" s="17"/>
      <c r="H734" s="17"/>
      <c r="I734" s="17"/>
      <c r="J734" s="17"/>
      <c r="K734" s="17"/>
      <c r="L734" s="17"/>
      <c r="M734" s="17"/>
      <c r="N734" s="17"/>
      <c r="O734" s="17"/>
      <c r="P734" s="17"/>
      <c r="Q734" s="17"/>
      <c r="R734" s="17"/>
      <c r="S734" s="17"/>
      <c r="T734" s="17"/>
      <c r="U734" s="17"/>
      <c r="V734" s="17"/>
      <c r="W734" s="17"/>
      <c r="X734" s="17"/>
      <c r="Y734" s="17"/>
      <c r="Z734" s="17"/>
      <c r="AA734" s="17"/>
      <c r="AB734" s="17"/>
      <c r="AC734" s="17"/>
      <c r="AD734" s="17"/>
      <c r="AE734" s="17"/>
      <c r="AF734" s="17"/>
      <c r="AG734" s="17"/>
      <c r="AH734" s="17"/>
      <c r="AI734" s="17"/>
      <c r="AJ734" s="17"/>
      <c r="AK734" s="17"/>
      <c r="AL734" s="17"/>
      <c r="AM734" s="17"/>
      <c r="AN734" s="17"/>
      <c r="AO734" s="17"/>
      <c r="AP734" s="17"/>
      <c r="AQ734" s="17"/>
      <c r="AR734" s="17"/>
      <c r="AS734" s="17"/>
      <c r="AT734" s="17"/>
      <c r="AU734" s="17"/>
      <c r="AV734" s="17"/>
      <c r="AW734" s="17"/>
      <c r="AX734" s="17"/>
      <c r="AY734" s="17"/>
      <c r="AZ734" s="17"/>
      <c r="BA734" s="17"/>
      <c r="BB734" s="17"/>
      <c r="BC734" s="17"/>
      <c r="BD734" s="17"/>
      <c r="BE734" s="17"/>
      <c r="BF734" s="17"/>
      <c r="BG734" s="17"/>
      <c r="BH734" s="17"/>
      <c r="BI734" s="17"/>
      <c r="BJ734" s="17"/>
      <c r="BK734" s="17"/>
      <c r="BL734" s="17"/>
      <c r="BM734" s="17"/>
      <c r="BN734" s="17"/>
      <c r="BO734" s="17"/>
      <c r="BP734" s="17"/>
      <c r="BQ734" s="17"/>
      <c r="BR734" s="17"/>
    </row>
    <row r="735" spans="2:70" x14ac:dyDescent="0.35">
      <c r="B735" t="s">
        <v>333</v>
      </c>
      <c r="C735" s="17">
        <v>0.74161007072718599</v>
      </c>
      <c r="D735" s="17">
        <v>0.73331430772647899</v>
      </c>
      <c r="E735" s="17">
        <v>0.75176063054854203</v>
      </c>
      <c r="F735" s="17"/>
      <c r="G735" s="17">
        <v>0.58984981318372898</v>
      </c>
      <c r="H735" s="17">
        <v>0.58317578788132596</v>
      </c>
      <c r="I735" s="17">
        <v>0.71661771453365397</v>
      </c>
      <c r="J735" s="17">
        <v>0.80207171246695497</v>
      </c>
      <c r="K735" s="17">
        <v>0.82628350044104504</v>
      </c>
      <c r="L735" s="17">
        <v>0.88126171308772505</v>
      </c>
      <c r="M735" s="17"/>
      <c r="N735" s="17">
        <v>0.77374030211275402</v>
      </c>
      <c r="O735" s="17">
        <v>0.73039658772557603</v>
      </c>
      <c r="P735" s="17">
        <v>0.71731535031433202</v>
      </c>
      <c r="Q735" s="17">
        <v>0.73843471607189903</v>
      </c>
      <c r="R735" s="17"/>
      <c r="S735" s="17">
        <v>0.67569240837612399</v>
      </c>
      <c r="T735" s="17">
        <v>0.79653502983027902</v>
      </c>
      <c r="U735" s="17">
        <v>0.81519685564309996</v>
      </c>
      <c r="V735" s="17">
        <v>0.80320414947377505</v>
      </c>
      <c r="W735" s="17">
        <v>0.77110732306486196</v>
      </c>
      <c r="X735" s="17">
        <v>0.66160265720404399</v>
      </c>
      <c r="Y735" s="17">
        <v>0.73962983944731897</v>
      </c>
      <c r="Z735" s="17">
        <v>0.78282691192899101</v>
      </c>
      <c r="AA735" s="17">
        <v>0.72774571538434096</v>
      </c>
      <c r="AB735" s="17">
        <v>0.72217650327135097</v>
      </c>
      <c r="AC735" s="17">
        <v>0.75781019905358005</v>
      </c>
      <c r="AD735" s="17">
        <v>0.66337585527158005</v>
      </c>
      <c r="AE735" s="17"/>
      <c r="AF735" s="17">
        <v>0.81410065203968895</v>
      </c>
      <c r="AG735" s="17">
        <v>0.75017824059955895</v>
      </c>
      <c r="AH735" s="17">
        <v>0.603779681059464</v>
      </c>
      <c r="AI735" s="17"/>
      <c r="AJ735" s="17">
        <v>0.802599229459109</v>
      </c>
      <c r="AK735" s="17">
        <v>0.68502488662130201</v>
      </c>
      <c r="AL735" s="17">
        <v>0.81272688198666998</v>
      </c>
      <c r="AM735" s="17">
        <v>0.76493952188877101</v>
      </c>
      <c r="AN735" s="17">
        <v>0.69513586502498603</v>
      </c>
      <c r="AO735" s="17"/>
      <c r="AP735" s="17">
        <v>0.77787284826176795</v>
      </c>
      <c r="AQ735" s="17">
        <v>0.71351537750802596</v>
      </c>
      <c r="AR735" s="17">
        <v>0.73832973552544001</v>
      </c>
      <c r="AS735" s="17"/>
      <c r="AT735" s="17">
        <v>0.74394720316639296</v>
      </c>
      <c r="AU735" s="17">
        <v>0.72907805840165496</v>
      </c>
      <c r="AV735" s="17">
        <v>0.73354388709517904</v>
      </c>
      <c r="AW735" s="17">
        <v>0.72219561924176501</v>
      </c>
      <c r="AX735" s="17">
        <v>0.63404635884458305</v>
      </c>
      <c r="AY735" s="17"/>
      <c r="AZ735" s="17">
        <v>0.49218223622063501</v>
      </c>
      <c r="BA735" s="17">
        <v>0.68838371506234797</v>
      </c>
      <c r="BB735" s="17">
        <v>0.71627530144868601</v>
      </c>
      <c r="BC735" s="17">
        <v>0.75582761200347703</v>
      </c>
      <c r="BD735" s="17">
        <v>0.73430313932298596</v>
      </c>
      <c r="BE735" s="17">
        <v>0.73734063816871298</v>
      </c>
      <c r="BF735" s="17">
        <v>0.78784260142422702</v>
      </c>
      <c r="BG735" s="17">
        <v>0.767792665172361</v>
      </c>
      <c r="BH735" s="17">
        <v>0.712006197223779</v>
      </c>
      <c r="BI735" s="17">
        <v>0.75930855527243801</v>
      </c>
      <c r="BJ735" s="17">
        <v>0.72000784333985801</v>
      </c>
      <c r="BK735" s="17">
        <v>0.782468490922404</v>
      </c>
      <c r="BL735" s="17">
        <v>0.79641938006434199</v>
      </c>
      <c r="BM735" s="17">
        <v>0.76788034422100104</v>
      </c>
      <c r="BN735" s="17">
        <v>0.78841459321889396</v>
      </c>
      <c r="BO735" s="17">
        <v>0.65755970762504701</v>
      </c>
      <c r="BP735" s="17"/>
      <c r="BQ735" s="17">
        <v>0.77247190887941197</v>
      </c>
      <c r="BR735" s="17">
        <v>0.735921896291441</v>
      </c>
    </row>
    <row r="736" spans="2:70" x14ac:dyDescent="0.35">
      <c r="B736" t="s">
        <v>336</v>
      </c>
      <c r="C736" s="17">
        <v>0.65870641993632295</v>
      </c>
      <c r="D736" s="17">
        <v>0.65002228830457398</v>
      </c>
      <c r="E736" s="17">
        <v>0.66741844826897301</v>
      </c>
      <c r="F736" s="17"/>
      <c r="G736" s="17">
        <v>0.47971163442871001</v>
      </c>
      <c r="H736" s="17">
        <v>0.523138528008256</v>
      </c>
      <c r="I736" s="17">
        <v>0.62233700178328899</v>
      </c>
      <c r="J736" s="17">
        <v>0.73947013572411302</v>
      </c>
      <c r="K736" s="17">
        <v>0.71232974709975405</v>
      </c>
      <c r="L736" s="17">
        <v>0.81353766990103105</v>
      </c>
      <c r="M736" s="17"/>
      <c r="N736" s="17">
        <v>0.68855744700803201</v>
      </c>
      <c r="O736" s="17">
        <v>0.67336737386976997</v>
      </c>
      <c r="P736" s="17">
        <v>0.64773198198901905</v>
      </c>
      <c r="Q736" s="17">
        <v>0.61996368046047201</v>
      </c>
      <c r="R736" s="17"/>
      <c r="S736" s="17">
        <v>0.65807381728488901</v>
      </c>
      <c r="T736" s="17">
        <v>0.71886914161682502</v>
      </c>
      <c r="U736" s="17">
        <v>0.71273400690901101</v>
      </c>
      <c r="V736" s="17">
        <v>0.71816616998476202</v>
      </c>
      <c r="W736" s="17">
        <v>0.68286630022422101</v>
      </c>
      <c r="X736" s="17">
        <v>0.55981196888138296</v>
      </c>
      <c r="Y736" s="17">
        <v>0.65417365502045099</v>
      </c>
      <c r="Z736" s="17">
        <v>0.60724723347887199</v>
      </c>
      <c r="AA736" s="17">
        <v>0.68318626361384505</v>
      </c>
      <c r="AB736" s="17">
        <v>0.59413846187876096</v>
      </c>
      <c r="AC736" s="17">
        <v>0.62987178028389801</v>
      </c>
      <c r="AD736" s="17">
        <v>0.56665897602644699</v>
      </c>
      <c r="AE736" s="17"/>
      <c r="AF736" s="17">
        <v>0.74332973608707598</v>
      </c>
      <c r="AG736" s="17">
        <v>0.65352392759142897</v>
      </c>
      <c r="AH736" s="17">
        <v>0.58809417717494405</v>
      </c>
      <c r="AI736" s="17"/>
      <c r="AJ736" s="17">
        <v>0.69947250322603804</v>
      </c>
      <c r="AK736" s="17">
        <v>0.65226944272378795</v>
      </c>
      <c r="AL736" s="17">
        <v>0.73470633014354003</v>
      </c>
      <c r="AM736" s="17">
        <v>0.51447642970529095</v>
      </c>
      <c r="AN736" s="17">
        <v>0.61426445134625696</v>
      </c>
      <c r="AO736" s="17"/>
      <c r="AP736" s="17">
        <v>0.66367073324713599</v>
      </c>
      <c r="AQ736" s="17">
        <v>0.64540645403672903</v>
      </c>
      <c r="AR736" s="17">
        <v>0.65499522112193798</v>
      </c>
      <c r="AS736" s="17"/>
      <c r="AT736" s="17">
        <v>0.65263337299897695</v>
      </c>
      <c r="AU736" s="17">
        <v>0.632099678730073</v>
      </c>
      <c r="AV736" s="17">
        <v>0.66833092667874605</v>
      </c>
      <c r="AW736" s="17">
        <v>0.62378297547124095</v>
      </c>
      <c r="AX736" s="17">
        <v>0.64347404203925096</v>
      </c>
      <c r="AY736" s="17"/>
      <c r="AZ736" s="17">
        <v>0.60230268466160997</v>
      </c>
      <c r="BA736" s="17">
        <v>0.59900737392504799</v>
      </c>
      <c r="BB736" s="17">
        <v>0.64501364013315299</v>
      </c>
      <c r="BC736" s="17">
        <v>0.69194011689455404</v>
      </c>
      <c r="BD736" s="17">
        <v>0.67080744414792504</v>
      </c>
      <c r="BE736" s="17">
        <v>0.64722963024093905</v>
      </c>
      <c r="BF736" s="17">
        <v>0.754410707809957</v>
      </c>
      <c r="BG736" s="17">
        <v>0.65179190280384103</v>
      </c>
      <c r="BH736" s="17">
        <v>0.61532966696670899</v>
      </c>
      <c r="BI736" s="17">
        <v>0.72173842531339705</v>
      </c>
      <c r="BJ736" s="17">
        <v>0.684382155242657</v>
      </c>
      <c r="BK736" s="17">
        <v>0.58807367276712996</v>
      </c>
      <c r="BL736" s="17">
        <v>0.72766120563427905</v>
      </c>
      <c r="BM736" s="17">
        <v>0.64636981903093305</v>
      </c>
      <c r="BN736" s="17">
        <v>0.50758758249062297</v>
      </c>
      <c r="BO736" s="17">
        <v>0.61502567228723304</v>
      </c>
      <c r="BP736" s="17"/>
      <c r="BQ736" s="17">
        <v>0.716364353500891</v>
      </c>
      <c r="BR736" s="17">
        <v>0.63677379032276804</v>
      </c>
    </row>
    <row r="737" spans="2:70" x14ac:dyDescent="0.35">
      <c r="B737" t="s">
        <v>334</v>
      </c>
      <c r="C737" s="17">
        <v>0.65416612160905696</v>
      </c>
      <c r="D737" s="17">
        <v>0.62440330567629598</v>
      </c>
      <c r="E737" s="17">
        <v>0.68100106516335002</v>
      </c>
      <c r="F737" s="17"/>
      <c r="G737" s="17">
        <v>0.41041361300430301</v>
      </c>
      <c r="H737" s="17">
        <v>0.44461264877897599</v>
      </c>
      <c r="I737" s="17">
        <v>0.67109070361464196</v>
      </c>
      <c r="J737" s="17">
        <v>0.71756012658142099</v>
      </c>
      <c r="K737" s="17">
        <v>0.795197458492092</v>
      </c>
      <c r="L737" s="17">
        <v>0.819839381249724</v>
      </c>
      <c r="M737" s="17"/>
      <c r="N737" s="17">
        <v>0.70661384129342997</v>
      </c>
      <c r="O737" s="17">
        <v>0.64832239871747799</v>
      </c>
      <c r="P737" s="17">
        <v>0.59448646816113204</v>
      </c>
      <c r="Q737" s="17">
        <v>0.64906374854862803</v>
      </c>
      <c r="R737" s="17"/>
      <c r="S737" s="17">
        <v>0.573555235860156</v>
      </c>
      <c r="T737" s="17">
        <v>0.70839817662414695</v>
      </c>
      <c r="U737" s="17">
        <v>0.82378040702338795</v>
      </c>
      <c r="V737" s="17">
        <v>0.67946118592889804</v>
      </c>
      <c r="W737" s="17">
        <v>0.64144024476802897</v>
      </c>
      <c r="X737" s="17">
        <v>0.61757446382578995</v>
      </c>
      <c r="Y737" s="17">
        <v>0.62387580754081495</v>
      </c>
      <c r="Z737" s="17">
        <v>0.57253627619333602</v>
      </c>
      <c r="AA737" s="17">
        <v>0.65246676266384496</v>
      </c>
      <c r="AB737" s="17">
        <v>0.66920297200562295</v>
      </c>
      <c r="AC737" s="17">
        <v>0.68524817388086501</v>
      </c>
      <c r="AD737" s="17">
        <v>0.57051249537043103</v>
      </c>
      <c r="AE737" s="17"/>
      <c r="AF737" s="17">
        <v>0.74987118339103498</v>
      </c>
      <c r="AG737" s="17">
        <v>0.67007750813238698</v>
      </c>
      <c r="AH737" s="17">
        <v>0.51069778581180003</v>
      </c>
      <c r="AI737" s="17"/>
      <c r="AJ737" s="17">
        <v>0.73694351951310699</v>
      </c>
      <c r="AK737" s="17">
        <v>0.59386536615058105</v>
      </c>
      <c r="AL737" s="17">
        <v>0.74422625133005804</v>
      </c>
      <c r="AM737" s="17">
        <v>0.57820034214112603</v>
      </c>
      <c r="AN737" s="17">
        <v>0.56645690882223199</v>
      </c>
      <c r="AO737" s="17"/>
      <c r="AP737" s="17">
        <v>0.69456312252859598</v>
      </c>
      <c r="AQ737" s="17">
        <v>0.62925376031856495</v>
      </c>
      <c r="AR737" s="17">
        <v>0.65010792596501399</v>
      </c>
      <c r="AS737" s="17"/>
      <c r="AT737" s="17">
        <v>0.66591015904228701</v>
      </c>
      <c r="AU737" s="17">
        <v>0.650173771698207</v>
      </c>
      <c r="AV737" s="17">
        <v>0.64636987744563001</v>
      </c>
      <c r="AW737" s="17">
        <v>0.64419954301507698</v>
      </c>
      <c r="AX737" s="17">
        <v>0.55851127082912999</v>
      </c>
      <c r="AY737" s="17"/>
      <c r="AZ737" s="17">
        <v>0.64534778588277997</v>
      </c>
      <c r="BA737" s="17">
        <v>0.60199564205232303</v>
      </c>
      <c r="BB737" s="17">
        <v>0.58252410146032696</v>
      </c>
      <c r="BC737" s="17">
        <v>0.62269381417933201</v>
      </c>
      <c r="BD737" s="17">
        <v>0.66216587114332004</v>
      </c>
      <c r="BE737" s="17">
        <v>0.64054196358194504</v>
      </c>
      <c r="BF737" s="17">
        <v>0.717255972279775</v>
      </c>
      <c r="BG737" s="17">
        <v>0.66053444419193597</v>
      </c>
      <c r="BH737" s="17">
        <v>0.66410270154838302</v>
      </c>
      <c r="BI737" s="17">
        <v>0.66487721658634003</v>
      </c>
      <c r="BJ737" s="17">
        <v>0.73124724589157397</v>
      </c>
      <c r="BK737" s="17">
        <v>0.71366348171174998</v>
      </c>
      <c r="BL737" s="17">
        <v>0.69846373754379898</v>
      </c>
      <c r="BM737" s="17">
        <v>0.59525827367832995</v>
      </c>
      <c r="BN737" s="17">
        <v>0.64958152808978598</v>
      </c>
      <c r="BO737" s="17">
        <v>0.508674180786164</v>
      </c>
      <c r="BP737" s="17"/>
      <c r="BQ737" s="17">
        <v>0.666999153538679</v>
      </c>
      <c r="BR737" s="17">
        <v>0.65427639173170904</v>
      </c>
    </row>
    <row r="738" spans="2:70" x14ac:dyDescent="0.35">
      <c r="B738" t="s">
        <v>339</v>
      </c>
      <c r="C738" s="17">
        <v>0.55724280975473595</v>
      </c>
      <c r="D738" s="17">
        <v>0.54072049689615698</v>
      </c>
      <c r="E738" s="17">
        <v>0.57235137981538897</v>
      </c>
      <c r="F738" s="17"/>
      <c r="G738" s="17">
        <v>0.43968845683922703</v>
      </c>
      <c r="H738" s="17">
        <v>0.50771519578380697</v>
      </c>
      <c r="I738" s="17">
        <v>0.57269319992999901</v>
      </c>
      <c r="J738" s="17">
        <v>0.573710096798138</v>
      </c>
      <c r="K738" s="17">
        <v>0.54749403896792503</v>
      </c>
      <c r="L738" s="17">
        <v>0.65762332239875698</v>
      </c>
      <c r="M738" s="17"/>
      <c r="N738" s="17">
        <v>0.630215279190669</v>
      </c>
      <c r="O738" s="17">
        <v>0.57394761117664905</v>
      </c>
      <c r="P738" s="17">
        <v>0.50586014724738004</v>
      </c>
      <c r="Q738" s="17">
        <v>0.50225900466125495</v>
      </c>
      <c r="R738" s="17"/>
      <c r="S738" s="17">
        <v>0.54374627016906296</v>
      </c>
      <c r="T738" s="17">
        <v>0.57207897527100404</v>
      </c>
      <c r="U738" s="17">
        <v>0.59998063987483496</v>
      </c>
      <c r="V738" s="17">
        <v>0.53960761447595196</v>
      </c>
      <c r="W738" s="17">
        <v>0.58221887008041295</v>
      </c>
      <c r="X738" s="17">
        <v>0.51381062396782995</v>
      </c>
      <c r="Y738" s="17">
        <v>0.60114099761144701</v>
      </c>
      <c r="Z738" s="17">
        <v>0.57234083076176001</v>
      </c>
      <c r="AA738" s="17">
        <v>0.57820486798860904</v>
      </c>
      <c r="AB738" s="17">
        <v>0.53200126674655202</v>
      </c>
      <c r="AC738" s="17">
        <v>0.51835402691459198</v>
      </c>
      <c r="AD738" s="17">
        <v>0.52472055659752004</v>
      </c>
      <c r="AE738" s="17"/>
      <c r="AF738" s="17">
        <v>0.59367429489443502</v>
      </c>
      <c r="AG738" s="17">
        <v>0.59435203525828595</v>
      </c>
      <c r="AH738" s="17">
        <v>0.42420149613015501</v>
      </c>
      <c r="AI738" s="17"/>
      <c r="AJ738" s="17">
        <v>0.572548536909954</v>
      </c>
      <c r="AK738" s="17">
        <v>0.58706849820792695</v>
      </c>
      <c r="AL738" s="17">
        <v>0.59033740558613801</v>
      </c>
      <c r="AM738" s="17">
        <v>0.69042693208199801</v>
      </c>
      <c r="AN738" s="17">
        <v>0.44076645512097401</v>
      </c>
      <c r="AO738" s="17"/>
      <c r="AP738" s="17">
        <v>0.515350393624048</v>
      </c>
      <c r="AQ738" s="17">
        <v>0.587327519653839</v>
      </c>
      <c r="AR738" s="17">
        <v>0.53256029002021399</v>
      </c>
      <c r="AS738" s="17"/>
      <c r="AT738" s="17">
        <v>0.48092654663685402</v>
      </c>
      <c r="AU738" s="17">
        <v>0.52129980377168395</v>
      </c>
      <c r="AV738" s="17">
        <v>0.65462080923572996</v>
      </c>
      <c r="AW738" s="17">
        <v>0.62555036043902901</v>
      </c>
      <c r="AX738" s="17">
        <v>0.49670784815416402</v>
      </c>
      <c r="AY738" s="17"/>
      <c r="AZ738" s="17">
        <v>0.32026352962011401</v>
      </c>
      <c r="BA738" s="17">
        <v>0.50358502144957196</v>
      </c>
      <c r="BB738" s="17">
        <v>0.51643995047139502</v>
      </c>
      <c r="BC738" s="17">
        <v>0.57767955711388597</v>
      </c>
      <c r="BD738" s="17">
        <v>0.53536051143740804</v>
      </c>
      <c r="BE738" s="17">
        <v>0.58720451827326703</v>
      </c>
      <c r="BF738" s="17">
        <v>0.631592797847081</v>
      </c>
      <c r="BG738" s="17">
        <v>0.56287404523588602</v>
      </c>
      <c r="BH738" s="17">
        <v>0.56192420250717101</v>
      </c>
      <c r="BI738" s="17">
        <v>0.52854119887727002</v>
      </c>
      <c r="BJ738" s="17">
        <v>0.51438533567034705</v>
      </c>
      <c r="BK738" s="17">
        <v>0.61181324337080201</v>
      </c>
      <c r="BL738" s="17">
        <v>0.652127064868401</v>
      </c>
      <c r="BM738" s="17">
        <v>0.47749935933805898</v>
      </c>
      <c r="BN738" s="17">
        <v>0.60262605790167501</v>
      </c>
      <c r="BO738" s="17">
        <v>0.56860298063477999</v>
      </c>
      <c r="BP738" s="17"/>
      <c r="BQ738" s="17">
        <v>0.65352005825259596</v>
      </c>
      <c r="BR738" s="17">
        <v>0.51443865011437995</v>
      </c>
    </row>
    <row r="739" spans="2:70" x14ac:dyDescent="0.35">
      <c r="B739" t="s">
        <v>329</v>
      </c>
      <c r="C739" s="17">
        <v>0.52939489239340298</v>
      </c>
      <c r="D739" s="17">
        <v>0.57391571960068899</v>
      </c>
      <c r="E739" s="17">
        <v>0.48857755484516902</v>
      </c>
      <c r="F739" s="17"/>
      <c r="G739" s="17">
        <v>0.48679077093909401</v>
      </c>
      <c r="H739" s="17">
        <v>0.410838825951717</v>
      </c>
      <c r="I739" s="17">
        <v>0.50448171010421605</v>
      </c>
      <c r="J739" s="17">
        <v>0.55355562866636598</v>
      </c>
      <c r="K739" s="17">
        <v>0.65388040781379697</v>
      </c>
      <c r="L739" s="17">
        <v>0.56413845160201903</v>
      </c>
      <c r="M739" s="17"/>
      <c r="N739" s="17">
        <v>0.58138673632083004</v>
      </c>
      <c r="O739" s="17">
        <v>0.52232404886762196</v>
      </c>
      <c r="P739" s="17">
        <v>0.54451553101036898</v>
      </c>
      <c r="Q739" s="17">
        <v>0.46649272236811301</v>
      </c>
      <c r="R739" s="17"/>
      <c r="S739" s="17">
        <v>0.492959918421425</v>
      </c>
      <c r="T739" s="17">
        <v>0.59882075337762297</v>
      </c>
      <c r="U739" s="17">
        <v>0.54247963024802404</v>
      </c>
      <c r="V739" s="17">
        <v>0.53358854469296901</v>
      </c>
      <c r="W739" s="17">
        <v>0.51905870027314305</v>
      </c>
      <c r="X739" s="17">
        <v>0.48554646220394598</v>
      </c>
      <c r="Y739" s="17">
        <v>0.43380301243818098</v>
      </c>
      <c r="Z739" s="17">
        <v>0.435929296829906</v>
      </c>
      <c r="AA739" s="17">
        <v>0.58799319233231595</v>
      </c>
      <c r="AB739" s="17">
        <v>0.55992282502397706</v>
      </c>
      <c r="AC739" s="17">
        <v>0.454573969813373</v>
      </c>
      <c r="AD739" s="17">
        <v>0.67139608949431395</v>
      </c>
      <c r="AE739" s="17"/>
      <c r="AF739" s="17">
        <v>0.54210956921011799</v>
      </c>
      <c r="AG739" s="17">
        <v>0.56517520856635795</v>
      </c>
      <c r="AH739" s="17">
        <v>0.42648747142336102</v>
      </c>
      <c r="AI739" s="17"/>
      <c r="AJ739" s="17">
        <v>0.53080300919865597</v>
      </c>
      <c r="AK739" s="17">
        <v>0.55304218972861197</v>
      </c>
      <c r="AL739" s="17">
        <v>0.51562410606001197</v>
      </c>
      <c r="AM739" s="17">
        <v>0.64649055416272705</v>
      </c>
      <c r="AN739" s="17">
        <v>0.448504062696023</v>
      </c>
      <c r="AO739" s="17"/>
      <c r="AP739" s="17">
        <v>0.47613985276950999</v>
      </c>
      <c r="AQ739" s="17">
        <v>0.57348457217222404</v>
      </c>
      <c r="AR739" s="17">
        <v>0.54429081100342702</v>
      </c>
      <c r="AS739" s="17"/>
      <c r="AT739" s="17">
        <v>0.47993802414749398</v>
      </c>
      <c r="AU739" s="17">
        <v>0.58681710281037003</v>
      </c>
      <c r="AV739" s="17">
        <v>0.55389058215093501</v>
      </c>
      <c r="AW739" s="17">
        <v>0.574169284275034</v>
      </c>
      <c r="AX739" s="17">
        <v>0.50983164435283901</v>
      </c>
      <c r="AY739" s="17"/>
      <c r="AZ739" s="17">
        <v>0.57906425293294606</v>
      </c>
      <c r="BA739" s="17">
        <v>0.42272353328936302</v>
      </c>
      <c r="BB739" s="17">
        <v>0.440857288381936</v>
      </c>
      <c r="BC739" s="17">
        <v>0.48184643044308101</v>
      </c>
      <c r="BD739" s="17">
        <v>0.43079505788740402</v>
      </c>
      <c r="BE739" s="17">
        <v>0.56468761726231098</v>
      </c>
      <c r="BF739" s="17">
        <v>0.58527364447792696</v>
      </c>
      <c r="BG739" s="17">
        <v>0.45466288985131298</v>
      </c>
      <c r="BH739" s="17">
        <v>0.59847618432313598</v>
      </c>
      <c r="BI739" s="17">
        <v>0.61616379585880199</v>
      </c>
      <c r="BJ739" s="17">
        <v>0.57626784473676396</v>
      </c>
      <c r="BK739" s="17">
        <v>0.53203360159766599</v>
      </c>
      <c r="BL739" s="17">
        <v>0.63833603491959601</v>
      </c>
      <c r="BM739" s="17">
        <v>0.68739909409400302</v>
      </c>
      <c r="BN739" s="17">
        <v>0.68409233886358001</v>
      </c>
      <c r="BO739" s="17">
        <v>0.55130517428745496</v>
      </c>
      <c r="BP739" s="17"/>
      <c r="BQ739" s="17">
        <v>0.54829190648091397</v>
      </c>
      <c r="BR739" s="17">
        <v>0.52388220126387097</v>
      </c>
    </row>
    <row r="740" spans="2:70" x14ac:dyDescent="0.35">
      <c r="B740" t="s">
        <v>330</v>
      </c>
      <c r="C740" s="17">
        <v>0.49760650071907497</v>
      </c>
      <c r="D740" s="17">
        <v>0.45634724171742902</v>
      </c>
      <c r="E740" s="17">
        <v>0.53604018912528795</v>
      </c>
      <c r="F740" s="17"/>
      <c r="G740" s="17">
        <v>0.53555557550092303</v>
      </c>
      <c r="H740" s="17">
        <v>0.41322003496855902</v>
      </c>
      <c r="I740" s="17">
        <v>0.501064110993099</v>
      </c>
      <c r="J740" s="17">
        <v>0.52378071066462495</v>
      </c>
      <c r="K740" s="17">
        <v>0.50480626096584302</v>
      </c>
      <c r="L740" s="17">
        <v>0.50933211471953999</v>
      </c>
      <c r="M740" s="17"/>
      <c r="N740" s="17">
        <v>0.56099954999288604</v>
      </c>
      <c r="O740" s="17">
        <v>0.50390717354739401</v>
      </c>
      <c r="P740" s="17">
        <v>0.462882088174636</v>
      </c>
      <c r="Q740" s="17">
        <v>0.45417047880051797</v>
      </c>
      <c r="R740" s="17"/>
      <c r="S740" s="17">
        <v>0.49971422748313599</v>
      </c>
      <c r="T740" s="17">
        <v>0.50292099676024604</v>
      </c>
      <c r="U740" s="17">
        <v>0.52019289008672898</v>
      </c>
      <c r="V740" s="17">
        <v>0.56596943557572699</v>
      </c>
      <c r="W740" s="17">
        <v>0.47599642306912698</v>
      </c>
      <c r="X740" s="17">
        <v>0.49360231266937998</v>
      </c>
      <c r="Y740" s="17">
        <v>0.48975567858645003</v>
      </c>
      <c r="Z740" s="17">
        <v>0.36394266471539399</v>
      </c>
      <c r="AA740" s="17">
        <v>0.54995280628247301</v>
      </c>
      <c r="AB740" s="17">
        <v>0.43950475894789398</v>
      </c>
      <c r="AC740" s="17">
        <v>0.49771031734542098</v>
      </c>
      <c r="AD740" s="17">
        <v>0.43391865173310101</v>
      </c>
      <c r="AE740" s="17"/>
      <c r="AF740" s="17">
        <v>0.48357995983701202</v>
      </c>
      <c r="AG740" s="17">
        <v>0.53007840840017895</v>
      </c>
      <c r="AH740" s="17">
        <v>0.41325589940589502</v>
      </c>
      <c r="AI740" s="17"/>
      <c r="AJ740" s="17">
        <v>0.50805822841961501</v>
      </c>
      <c r="AK740" s="17">
        <v>0.51144273758887204</v>
      </c>
      <c r="AL740" s="17">
        <v>0.47790903345268498</v>
      </c>
      <c r="AM740" s="17">
        <v>0.54874759772663795</v>
      </c>
      <c r="AN740" s="17">
        <v>0.42106031992341802</v>
      </c>
      <c r="AO740" s="17"/>
      <c r="AP740" s="17">
        <v>0.46523803158100502</v>
      </c>
      <c r="AQ740" s="17">
        <v>0.53713449004173497</v>
      </c>
      <c r="AR740" s="17">
        <v>0.49897189390262198</v>
      </c>
      <c r="AS740" s="17"/>
      <c r="AT740" s="17">
        <v>0.46459580599741601</v>
      </c>
      <c r="AU740" s="17">
        <v>0.52972355934141602</v>
      </c>
      <c r="AV740" s="17">
        <v>0.51115947446131105</v>
      </c>
      <c r="AW740" s="17">
        <v>0.54593248713746401</v>
      </c>
      <c r="AX740" s="17">
        <v>0.332944122603198</v>
      </c>
      <c r="AY740" s="17"/>
      <c r="AZ740" s="17">
        <v>0.33907069143639301</v>
      </c>
      <c r="BA740" s="17">
        <v>0.379025165371567</v>
      </c>
      <c r="BB740" s="17">
        <v>0.51150721512291497</v>
      </c>
      <c r="BC740" s="17">
        <v>0.46260272449152601</v>
      </c>
      <c r="BD740" s="17">
        <v>0.46118661569838798</v>
      </c>
      <c r="BE740" s="17">
        <v>0.469687107696387</v>
      </c>
      <c r="BF740" s="17">
        <v>0.593261815485293</v>
      </c>
      <c r="BG740" s="17">
        <v>0.44113222954250098</v>
      </c>
      <c r="BH740" s="17">
        <v>0.49926501896806302</v>
      </c>
      <c r="BI740" s="17">
        <v>0.56105642597729899</v>
      </c>
      <c r="BJ740" s="17">
        <v>0.51213539730610802</v>
      </c>
      <c r="BK740" s="17">
        <v>0.555152033848616</v>
      </c>
      <c r="BL740" s="17">
        <v>0.56367102362787702</v>
      </c>
      <c r="BM740" s="17">
        <v>0.68590411766311099</v>
      </c>
      <c r="BN740" s="17">
        <v>0.48954684951555999</v>
      </c>
      <c r="BO740" s="17">
        <v>0.53181463762585501</v>
      </c>
      <c r="BP740" s="17"/>
      <c r="BQ740" s="17">
        <v>0.56525402360362598</v>
      </c>
      <c r="BR740" s="17">
        <v>0.46610116840094901</v>
      </c>
    </row>
    <row r="741" spans="2:70" x14ac:dyDescent="0.35">
      <c r="B741" t="s">
        <v>335</v>
      </c>
      <c r="C741" s="17">
        <v>0.48310535683741901</v>
      </c>
      <c r="D741" s="17">
        <v>0.43659418022319602</v>
      </c>
      <c r="E741" s="17">
        <v>0.52543983941194705</v>
      </c>
      <c r="F741" s="17"/>
      <c r="G741" s="17">
        <v>0.341874811757164</v>
      </c>
      <c r="H741" s="17">
        <v>0.38410338224273199</v>
      </c>
      <c r="I741" s="17">
        <v>0.41871376485746897</v>
      </c>
      <c r="J741" s="17">
        <v>0.52206662139838</v>
      </c>
      <c r="K741" s="17">
        <v>0.54469683222411802</v>
      </c>
      <c r="L741" s="17">
        <v>0.63511811625482595</v>
      </c>
      <c r="M741" s="17"/>
      <c r="N741" s="17">
        <v>0.53832590985775897</v>
      </c>
      <c r="O741" s="17">
        <v>0.49533821220754698</v>
      </c>
      <c r="P741" s="17">
        <v>0.44532835082841099</v>
      </c>
      <c r="Q741" s="17">
        <v>0.442372739365613</v>
      </c>
      <c r="R741" s="17"/>
      <c r="S741" s="17">
        <v>0.52450241004854503</v>
      </c>
      <c r="T741" s="17">
        <v>0.54356994009923898</v>
      </c>
      <c r="U741" s="17">
        <v>0.54890941662190895</v>
      </c>
      <c r="V741" s="17">
        <v>0.54253982459880801</v>
      </c>
      <c r="W741" s="17">
        <v>0.45276269475201297</v>
      </c>
      <c r="X741" s="17">
        <v>0.39431913173912903</v>
      </c>
      <c r="Y741" s="17">
        <v>0.50999478090952499</v>
      </c>
      <c r="Z741" s="17">
        <v>0.40994467741040602</v>
      </c>
      <c r="AA741" s="17">
        <v>0.44349621001796302</v>
      </c>
      <c r="AB741" s="17">
        <v>0.44886629977588999</v>
      </c>
      <c r="AC741" s="17">
        <v>0.372639352148111</v>
      </c>
      <c r="AD741" s="17">
        <v>0.52214230877272205</v>
      </c>
      <c r="AE741" s="17"/>
      <c r="AF741" s="17">
        <v>0.54621581698271104</v>
      </c>
      <c r="AG741" s="17">
        <v>0.51129708935719098</v>
      </c>
      <c r="AH741" s="17">
        <v>0.31385020002751901</v>
      </c>
      <c r="AI741" s="17"/>
      <c r="AJ741" s="17">
        <v>0.545659589226829</v>
      </c>
      <c r="AK741" s="17">
        <v>0.49139315088864299</v>
      </c>
      <c r="AL741" s="17">
        <v>0.45066651583216299</v>
      </c>
      <c r="AM741" s="17">
        <v>0.58322372276893997</v>
      </c>
      <c r="AN741" s="17">
        <v>0.36042846691333602</v>
      </c>
      <c r="AO741" s="17"/>
      <c r="AP741" s="17">
        <v>0.48521760977807199</v>
      </c>
      <c r="AQ741" s="17">
        <v>0.49186680953647999</v>
      </c>
      <c r="AR741" s="17">
        <v>0.44246957322728703</v>
      </c>
      <c r="AS741" s="17"/>
      <c r="AT741" s="17">
        <v>0.459562276946826</v>
      </c>
      <c r="AU741" s="17">
        <v>0.446668618141986</v>
      </c>
      <c r="AV741" s="17">
        <v>0.52441350072885096</v>
      </c>
      <c r="AW741" s="17">
        <v>0.52812202442154499</v>
      </c>
      <c r="AX741" s="17">
        <v>0.44925835324937402</v>
      </c>
      <c r="AY741" s="17"/>
      <c r="AZ741" s="17">
        <v>0.39762248474068101</v>
      </c>
      <c r="BA741" s="17">
        <v>0.28951962992608499</v>
      </c>
      <c r="BB741" s="17">
        <v>0.49504807101524101</v>
      </c>
      <c r="BC741" s="17">
        <v>0.53086396702120697</v>
      </c>
      <c r="BD741" s="17">
        <v>0.38447528931642</v>
      </c>
      <c r="BE741" s="17">
        <v>0.53393796484808598</v>
      </c>
      <c r="BF741" s="17">
        <v>0.48718812718264998</v>
      </c>
      <c r="BG741" s="17">
        <v>0.510097762093217</v>
      </c>
      <c r="BH741" s="17">
        <v>0.47623895556623902</v>
      </c>
      <c r="BI741" s="17">
        <v>0.51146108725775197</v>
      </c>
      <c r="BJ741" s="17">
        <v>0.53896238090347803</v>
      </c>
      <c r="BK741" s="17">
        <v>0.53356255536146502</v>
      </c>
      <c r="BL741" s="17">
        <v>0.510263473593217</v>
      </c>
      <c r="BM741" s="17">
        <v>0.53039533109923998</v>
      </c>
      <c r="BN741" s="17">
        <v>0.57602178037738705</v>
      </c>
      <c r="BO741" s="17">
        <v>0.51594809226301197</v>
      </c>
      <c r="BP741" s="17"/>
      <c r="BQ741" s="17">
        <v>0.58801350157391596</v>
      </c>
      <c r="BR741" s="17">
        <v>0.43979997524965397</v>
      </c>
    </row>
    <row r="742" spans="2:70" x14ac:dyDescent="0.35">
      <c r="B742" t="s">
        <v>338</v>
      </c>
      <c r="C742" s="17">
        <v>0.46080452062116101</v>
      </c>
      <c r="D742" s="17">
        <v>0.43235662239157502</v>
      </c>
      <c r="E742" s="17">
        <v>0.487564201517658</v>
      </c>
      <c r="F742" s="17"/>
      <c r="G742" s="17">
        <v>0.36236897130351697</v>
      </c>
      <c r="H742" s="17">
        <v>0.38227167264794498</v>
      </c>
      <c r="I742" s="17">
        <v>0.45449996590860098</v>
      </c>
      <c r="J742" s="17">
        <v>0.48894314063481897</v>
      </c>
      <c r="K742" s="17">
        <v>0.488615243217424</v>
      </c>
      <c r="L742" s="17">
        <v>0.55255666602348197</v>
      </c>
      <c r="M742" s="17"/>
      <c r="N742" s="17">
        <v>0.47096593003009202</v>
      </c>
      <c r="O742" s="17">
        <v>0.50278316192727701</v>
      </c>
      <c r="P742" s="17">
        <v>0.43438509716205898</v>
      </c>
      <c r="Q742" s="17">
        <v>0.42869868601004202</v>
      </c>
      <c r="R742" s="17"/>
      <c r="S742" s="17">
        <v>0.48984755217485099</v>
      </c>
      <c r="T742" s="17">
        <v>0.491774516213355</v>
      </c>
      <c r="U742" s="17">
        <v>0.47284495799173698</v>
      </c>
      <c r="V742" s="17">
        <v>0.43650326548780999</v>
      </c>
      <c r="W742" s="17">
        <v>0.50426322813056701</v>
      </c>
      <c r="X742" s="17">
        <v>0.42254929681187298</v>
      </c>
      <c r="Y742" s="17">
        <v>0.50401744035673701</v>
      </c>
      <c r="Z742" s="17">
        <v>0.411520607241739</v>
      </c>
      <c r="AA742" s="17">
        <v>0.45277488628452101</v>
      </c>
      <c r="AB742" s="17">
        <v>0.38446477120181899</v>
      </c>
      <c r="AC742" s="17">
        <v>0.48437431152574101</v>
      </c>
      <c r="AD742" s="17">
        <v>0.41972848654585998</v>
      </c>
      <c r="AE742" s="17"/>
      <c r="AF742" s="17">
        <v>0.45677825456151999</v>
      </c>
      <c r="AG742" s="17">
        <v>0.50520203884859405</v>
      </c>
      <c r="AH742" s="17">
        <v>0.38773804177681798</v>
      </c>
      <c r="AI742" s="17"/>
      <c r="AJ742" s="17">
        <v>0.47932427433339297</v>
      </c>
      <c r="AK742" s="17">
        <v>0.496218373705135</v>
      </c>
      <c r="AL742" s="17">
        <v>0.49946127381689398</v>
      </c>
      <c r="AM742" s="17">
        <v>0.39975767573351201</v>
      </c>
      <c r="AN742" s="17">
        <v>0.40163614944070702</v>
      </c>
      <c r="AO742" s="17"/>
      <c r="AP742" s="17">
        <v>0.43031284390176799</v>
      </c>
      <c r="AQ742" s="17">
        <v>0.48655698663046698</v>
      </c>
      <c r="AR742" s="17">
        <v>0.44877352705225099</v>
      </c>
      <c r="AS742" s="17"/>
      <c r="AT742" s="17">
        <v>0.44351319902901598</v>
      </c>
      <c r="AU742" s="17">
        <v>0.40790026414778702</v>
      </c>
      <c r="AV742" s="17">
        <v>0.52217501787324805</v>
      </c>
      <c r="AW742" s="17">
        <v>0.47202387471749402</v>
      </c>
      <c r="AX742" s="17">
        <v>0.45873358415443699</v>
      </c>
      <c r="AY742" s="17"/>
      <c r="AZ742" s="17">
        <v>0.42543135546148497</v>
      </c>
      <c r="BA742" s="17">
        <v>0.39964582375098601</v>
      </c>
      <c r="BB742" s="17">
        <v>0.48795163905686301</v>
      </c>
      <c r="BC742" s="17">
        <v>0.45491151310476502</v>
      </c>
      <c r="BD742" s="17">
        <v>0.47508181942315503</v>
      </c>
      <c r="BE742" s="17">
        <v>0.496158996712803</v>
      </c>
      <c r="BF742" s="17">
        <v>0.49744448930066598</v>
      </c>
      <c r="BG742" s="17">
        <v>0.40580541770948603</v>
      </c>
      <c r="BH742" s="17">
        <v>0.44309344971437498</v>
      </c>
      <c r="BI742" s="17">
        <v>0.425319514323521</v>
      </c>
      <c r="BJ742" s="17">
        <v>0.50498682575702103</v>
      </c>
      <c r="BK742" s="17">
        <v>0.40707728715124197</v>
      </c>
      <c r="BL742" s="17">
        <v>0.45524501502832598</v>
      </c>
      <c r="BM742" s="17">
        <v>0.42967210612135898</v>
      </c>
      <c r="BN742" s="17">
        <v>0.47240649529488199</v>
      </c>
      <c r="BO742" s="17">
        <v>0.39266573119688197</v>
      </c>
      <c r="BP742" s="17"/>
      <c r="BQ742" s="17">
        <v>0.56139913732265301</v>
      </c>
      <c r="BR742" s="17">
        <v>0.41669448191404201</v>
      </c>
    </row>
    <row r="743" spans="2:70" x14ac:dyDescent="0.35">
      <c r="B743" t="s">
        <v>332</v>
      </c>
      <c r="C743" s="17">
        <v>0.42223616884326298</v>
      </c>
      <c r="D743" s="17">
        <v>0.407980819598949</v>
      </c>
      <c r="E743" s="17">
        <v>0.43405706882329897</v>
      </c>
      <c r="F743" s="17"/>
      <c r="G743" s="17">
        <v>0.40978550190298801</v>
      </c>
      <c r="H743" s="17">
        <v>0.33466216956679701</v>
      </c>
      <c r="I743" s="17">
        <v>0.42629362349406102</v>
      </c>
      <c r="J743" s="17">
        <v>0.473013027708994</v>
      </c>
      <c r="K743" s="17">
        <v>0.49917391185558002</v>
      </c>
      <c r="L743" s="17">
        <v>0.39978054156430098</v>
      </c>
      <c r="M743" s="17"/>
      <c r="N743" s="17">
        <v>0.41734886325306397</v>
      </c>
      <c r="O743" s="17">
        <v>0.44342711996381201</v>
      </c>
      <c r="P743" s="17">
        <v>0.43904682602783202</v>
      </c>
      <c r="Q743" s="17">
        <v>0.39178400179135298</v>
      </c>
      <c r="R743" s="17"/>
      <c r="S743" s="17">
        <v>0.37048818498054897</v>
      </c>
      <c r="T743" s="17">
        <v>0.42952211863655998</v>
      </c>
      <c r="U743" s="17">
        <v>0.406038067934131</v>
      </c>
      <c r="V743" s="17">
        <v>0.48837211875944597</v>
      </c>
      <c r="W743" s="17">
        <v>0.44252864494185301</v>
      </c>
      <c r="X743" s="17">
        <v>0.423487084201769</v>
      </c>
      <c r="Y743" s="17">
        <v>0.43569878344475499</v>
      </c>
      <c r="Z743" s="17">
        <v>0.34914210518947097</v>
      </c>
      <c r="AA743" s="17">
        <v>0.42706089195730901</v>
      </c>
      <c r="AB743" s="17">
        <v>0.38739518561992398</v>
      </c>
      <c r="AC743" s="17">
        <v>0.44063565573807001</v>
      </c>
      <c r="AD743" s="17">
        <v>0.52255300283936101</v>
      </c>
      <c r="AE743" s="17"/>
      <c r="AF743" s="17">
        <v>0.44129461235838702</v>
      </c>
      <c r="AG743" s="17">
        <v>0.45545808649915298</v>
      </c>
      <c r="AH743" s="17">
        <v>0.29530379900415199</v>
      </c>
      <c r="AI743" s="17"/>
      <c r="AJ743" s="17">
        <v>0.41877098292978399</v>
      </c>
      <c r="AK743" s="17">
        <v>0.47125070648152101</v>
      </c>
      <c r="AL743" s="17">
        <v>0.36316101096709702</v>
      </c>
      <c r="AM743" s="17">
        <v>0.32901369452380902</v>
      </c>
      <c r="AN743" s="17">
        <v>0.30507518451159799</v>
      </c>
      <c r="AO743" s="17"/>
      <c r="AP743" s="17">
        <v>0.35559521225081198</v>
      </c>
      <c r="AQ743" s="17">
        <v>0.46268321606238799</v>
      </c>
      <c r="AR743" s="17">
        <v>0.36283432425648499</v>
      </c>
      <c r="AS743" s="17"/>
      <c r="AT743" s="17">
        <v>0.393780838442857</v>
      </c>
      <c r="AU743" s="17">
        <v>0.42988708305545098</v>
      </c>
      <c r="AV743" s="17">
        <v>0.46345941454772499</v>
      </c>
      <c r="AW743" s="17">
        <v>0.46794421589523</v>
      </c>
      <c r="AX743" s="17">
        <v>0.45244392847577702</v>
      </c>
      <c r="AY743" s="17"/>
      <c r="AZ743" s="17">
        <v>0.35005376068973598</v>
      </c>
      <c r="BA743" s="17">
        <v>0.36385014013282602</v>
      </c>
      <c r="BB743" s="17">
        <v>0.40882835346135898</v>
      </c>
      <c r="BC743" s="17">
        <v>0.42968821416095898</v>
      </c>
      <c r="BD743" s="17">
        <v>0.39345543703158797</v>
      </c>
      <c r="BE743" s="17">
        <v>0.45230545773119601</v>
      </c>
      <c r="BF743" s="17">
        <v>0.46643237576546598</v>
      </c>
      <c r="BG743" s="17">
        <v>0.38499974438251999</v>
      </c>
      <c r="BH743" s="17">
        <v>0.477057012594305</v>
      </c>
      <c r="BI743" s="17">
        <v>0.42797075372104698</v>
      </c>
      <c r="BJ743" s="17">
        <v>0.36387789915021401</v>
      </c>
      <c r="BK743" s="17">
        <v>0.36793081654804599</v>
      </c>
      <c r="BL743" s="17">
        <v>0.54513452812043195</v>
      </c>
      <c r="BM743" s="17">
        <v>0.43319004561132102</v>
      </c>
      <c r="BN743" s="17">
        <v>0.52642697218478196</v>
      </c>
      <c r="BO743" s="17">
        <v>0.38374175638049102</v>
      </c>
      <c r="BP743" s="17"/>
      <c r="BQ743" s="17">
        <v>0.49929012998379202</v>
      </c>
      <c r="BR743" s="17">
        <v>0.38979582058575102</v>
      </c>
    </row>
    <row r="744" spans="2:70" x14ac:dyDescent="0.35">
      <c r="B744" t="s">
        <v>331</v>
      </c>
      <c r="C744" s="17">
        <v>0.406859647283216</v>
      </c>
      <c r="D744" s="17">
        <v>0.41123825829514998</v>
      </c>
      <c r="E744" s="17">
        <v>0.40120783396157</v>
      </c>
      <c r="F744" s="17"/>
      <c r="G744" s="17">
        <v>0.34739540587712697</v>
      </c>
      <c r="H744" s="17">
        <v>0.383300418731718</v>
      </c>
      <c r="I744" s="17">
        <v>0.41174308820858602</v>
      </c>
      <c r="J744" s="17">
        <v>0.45471859078075</v>
      </c>
      <c r="K744" s="17">
        <v>0.42384077267084003</v>
      </c>
      <c r="L744" s="17">
        <v>0.41022850818318402</v>
      </c>
      <c r="M744" s="17"/>
      <c r="N744" s="17">
        <v>0.42568989010189301</v>
      </c>
      <c r="O744" s="17">
        <v>0.41715390642550998</v>
      </c>
      <c r="P744" s="17">
        <v>0.43122860691242199</v>
      </c>
      <c r="Q744" s="17">
        <v>0.35813978404417401</v>
      </c>
      <c r="R744" s="17"/>
      <c r="S744" s="17">
        <v>0.420571092762698</v>
      </c>
      <c r="T744" s="17">
        <v>0.41641463609787299</v>
      </c>
      <c r="U744" s="17">
        <v>0.39719996010714698</v>
      </c>
      <c r="V744" s="17">
        <v>0.44189392118892201</v>
      </c>
      <c r="W744" s="17">
        <v>0.38673273025412402</v>
      </c>
      <c r="X744" s="17">
        <v>0.36482829534975503</v>
      </c>
      <c r="Y744" s="17">
        <v>0.41066478047110899</v>
      </c>
      <c r="Z744" s="17">
        <v>0.36049897381033102</v>
      </c>
      <c r="AA744" s="17">
        <v>0.375319135081296</v>
      </c>
      <c r="AB744" s="17">
        <v>0.40068383999826601</v>
      </c>
      <c r="AC744" s="17">
        <v>0.419775248352321</v>
      </c>
      <c r="AD744" s="17">
        <v>0.55574861365906103</v>
      </c>
      <c r="AE744" s="17"/>
      <c r="AF744" s="17">
        <v>0.445820697775198</v>
      </c>
      <c r="AG744" s="17">
        <v>0.42906914612814401</v>
      </c>
      <c r="AH744" s="17">
        <v>0.29492336738001801</v>
      </c>
      <c r="AI744" s="17"/>
      <c r="AJ744" s="17">
        <v>0.42734623552822798</v>
      </c>
      <c r="AK744" s="17">
        <v>0.45701183809876</v>
      </c>
      <c r="AL744" s="17">
        <v>0.319101518132412</v>
      </c>
      <c r="AM744" s="17">
        <v>0.27022336637119798</v>
      </c>
      <c r="AN744" s="17">
        <v>0.31720566838990699</v>
      </c>
      <c r="AO744" s="17"/>
      <c r="AP744" s="17">
        <v>0.38265903805616702</v>
      </c>
      <c r="AQ744" s="17">
        <v>0.44459739028317102</v>
      </c>
      <c r="AR744" s="17">
        <v>0.39802821412836897</v>
      </c>
      <c r="AS744" s="17"/>
      <c r="AT744" s="17">
        <v>0.38736110903897802</v>
      </c>
      <c r="AU744" s="17">
        <v>0.39208863721592901</v>
      </c>
      <c r="AV744" s="17">
        <v>0.42740279493093197</v>
      </c>
      <c r="AW744" s="17">
        <v>0.475964892244709</v>
      </c>
      <c r="AX744" s="17">
        <v>0.53605822840439099</v>
      </c>
      <c r="AY744" s="17"/>
      <c r="AZ744" s="17">
        <v>0.431328239240721</v>
      </c>
      <c r="BA744" s="17">
        <v>0.26898787800979301</v>
      </c>
      <c r="BB744" s="17">
        <v>0.41766083761504003</v>
      </c>
      <c r="BC744" s="17">
        <v>0.44927277844675501</v>
      </c>
      <c r="BD744" s="17">
        <v>0.36172147203320698</v>
      </c>
      <c r="BE744" s="17">
        <v>0.44131375950206803</v>
      </c>
      <c r="BF744" s="17">
        <v>0.43226740349505999</v>
      </c>
      <c r="BG744" s="17">
        <v>0.39266271998481</v>
      </c>
      <c r="BH744" s="17">
        <v>0.39644980254404999</v>
      </c>
      <c r="BI744" s="17">
        <v>0.46802933371004302</v>
      </c>
      <c r="BJ744" s="17">
        <v>0.455741207229308</v>
      </c>
      <c r="BK744" s="17">
        <v>0.406923348699405</v>
      </c>
      <c r="BL744" s="17">
        <v>0.40033472079112198</v>
      </c>
      <c r="BM744" s="17">
        <v>0.371521500381988</v>
      </c>
      <c r="BN744" s="17">
        <v>0.37108166494288802</v>
      </c>
      <c r="BO744" s="17">
        <v>0.517456635498869</v>
      </c>
      <c r="BP744" s="17"/>
      <c r="BQ744" s="17">
        <v>0.48579029883136898</v>
      </c>
      <c r="BR744" s="17">
        <v>0.37602669938894701</v>
      </c>
    </row>
    <row r="745" spans="2:70" x14ac:dyDescent="0.35">
      <c r="B745" t="s">
        <v>337</v>
      </c>
      <c r="C745" s="17">
        <v>0.24624387369974099</v>
      </c>
      <c r="D745" s="17">
        <v>0.23079858893699901</v>
      </c>
      <c r="E745" s="17">
        <v>0.25991384397393402</v>
      </c>
      <c r="F745" s="17"/>
      <c r="G745" s="17">
        <v>0.28453392401187799</v>
      </c>
      <c r="H745" s="17">
        <v>0.19836473185821901</v>
      </c>
      <c r="I745" s="17">
        <v>0.26655301583727598</v>
      </c>
      <c r="J745" s="17">
        <v>0.26040099601845401</v>
      </c>
      <c r="K745" s="17">
        <v>0.25188321839042399</v>
      </c>
      <c r="L745" s="17">
        <v>0.225754887792461</v>
      </c>
      <c r="M745" s="17"/>
      <c r="N745" s="17">
        <v>0.25599158443930697</v>
      </c>
      <c r="O745" s="17">
        <v>0.233204362553011</v>
      </c>
      <c r="P745" s="17">
        <v>0.25934944789796699</v>
      </c>
      <c r="Q745" s="17">
        <v>0.24079689040215899</v>
      </c>
      <c r="R745" s="17"/>
      <c r="S745" s="17">
        <v>0.27944585798120802</v>
      </c>
      <c r="T745" s="17">
        <v>0.25266733930678298</v>
      </c>
      <c r="U745" s="17">
        <v>0.21482000894762701</v>
      </c>
      <c r="V745" s="17">
        <v>0.250596105760032</v>
      </c>
      <c r="W745" s="17">
        <v>0.238550852651949</v>
      </c>
      <c r="X745" s="17">
        <v>0.285608137483363</v>
      </c>
      <c r="Y745" s="17">
        <v>0.18934021707013701</v>
      </c>
      <c r="Z745" s="17">
        <v>0.178145157479074</v>
      </c>
      <c r="AA745" s="17">
        <v>0.26076154192997197</v>
      </c>
      <c r="AB745" s="17">
        <v>0.21455976680713901</v>
      </c>
      <c r="AC745" s="17">
        <v>0.26167573202717598</v>
      </c>
      <c r="AD745" s="17">
        <v>0.24614722600528699</v>
      </c>
      <c r="AE745" s="17"/>
      <c r="AF745" s="17">
        <v>0.28407980356277401</v>
      </c>
      <c r="AG745" s="17">
        <v>0.22813393064596801</v>
      </c>
      <c r="AH745" s="17">
        <v>0.20571459947781701</v>
      </c>
      <c r="AI745" s="17"/>
      <c r="AJ745" s="17">
        <v>0.26627075737877598</v>
      </c>
      <c r="AK745" s="17">
        <v>0.26822280549046601</v>
      </c>
      <c r="AL745" s="17">
        <v>0.147415199781152</v>
      </c>
      <c r="AM745" s="17">
        <v>0.158763663300207</v>
      </c>
      <c r="AN745" s="17">
        <v>0.22235585480400299</v>
      </c>
      <c r="AO745" s="17"/>
      <c r="AP745" s="17">
        <v>0.231914780948687</v>
      </c>
      <c r="AQ745" s="17">
        <v>0.260590882093932</v>
      </c>
      <c r="AR745" s="17">
        <v>0.23033209179981201</v>
      </c>
      <c r="AS745" s="17"/>
      <c r="AT745" s="17">
        <v>0.22696783006294399</v>
      </c>
      <c r="AU745" s="17">
        <v>0.21988689619888499</v>
      </c>
      <c r="AV745" s="17">
        <v>0.26751151763499798</v>
      </c>
      <c r="AW745" s="17">
        <v>0.304837239227639</v>
      </c>
      <c r="AX745" s="17">
        <v>0.238376904463732</v>
      </c>
      <c r="AY745" s="17"/>
      <c r="AZ745" s="17">
        <v>0.35406163703754401</v>
      </c>
      <c r="BA745" s="17">
        <v>0.25096285503337201</v>
      </c>
      <c r="BB745" s="17">
        <v>0.304881691235868</v>
      </c>
      <c r="BC745" s="17">
        <v>0.24255322148592701</v>
      </c>
      <c r="BD745" s="17">
        <v>0.196611382233394</v>
      </c>
      <c r="BE745" s="17">
        <v>0.27270760039533798</v>
      </c>
      <c r="BF745" s="17">
        <v>0.29366351537810298</v>
      </c>
      <c r="BG745" s="17">
        <v>0.211004764141667</v>
      </c>
      <c r="BH745" s="17">
        <v>0.24474177190055099</v>
      </c>
      <c r="BI745" s="17">
        <v>0.223482693868779</v>
      </c>
      <c r="BJ745" s="17">
        <v>0.265982731846583</v>
      </c>
      <c r="BK745" s="17">
        <v>0.17718679149231001</v>
      </c>
      <c r="BL745" s="17">
        <v>0.242329555254506</v>
      </c>
      <c r="BM745" s="17">
        <v>0.23571615655292899</v>
      </c>
      <c r="BN745" s="17">
        <v>0.241116913243697</v>
      </c>
      <c r="BO745" s="17">
        <v>0.257245711954939</v>
      </c>
      <c r="BP745" s="17"/>
      <c r="BQ745" s="17">
        <v>0.30145010087836699</v>
      </c>
      <c r="BR745" s="17">
        <v>0.222529289002109</v>
      </c>
    </row>
    <row r="746" spans="2:70" x14ac:dyDescent="0.35">
      <c r="B746" t="s">
        <v>340</v>
      </c>
      <c r="C746" s="17">
        <v>0.21323210971033499</v>
      </c>
      <c r="D746" s="17">
        <v>0.21289452945467699</v>
      </c>
      <c r="E746" s="17">
        <v>0.21171872791115201</v>
      </c>
      <c r="F746" s="17"/>
      <c r="G746" s="17">
        <v>0.17256356548098001</v>
      </c>
      <c r="H746" s="17">
        <v>0.17784432080819301</v>
      </c>
      <c r="I746" s="17">
        <v>0.20800233298617199</v>
      </c>
      <c r="J746" s="17">
        <v>0.24769306564812801</v>
      </c>
      <c r="K746" s="17">
        <v>0.217351801608582</v>
      </c>
      <c r="L746" s="17">
        <v>0.24197416113533701</v>
      </c>
      <c r="M746" s="17"/>
      <c r="N746" s="17">
        <v>0.21131335526431799</v>
      </c>
      <c r="O746" s="17">
        <v>0.236972250570089</v>
      </c>
      <c r="P746" s="17">
        <v>0.19663283024157099</v>
      </c>
      <c r="Q746" s="17">
        <v>0.20449276917408399</v>
      </c>
      <c r="R746" s="17"/>
      <c r="S746" s="17">
        <v>0.27115029377947297</v>
      </c>
      <c r="T746" s="17">
        <v>0.20714211662152099</v>
      </c>
      <c r="U746" s="17">
        <v>0.25335477189525002</v>
      </c>
      <c r="V746" s="17">
        <v>0.24164670274149799</v>
      </c>
      <c r="W746" s="17">
        <v>0.26802656386511398</v>
      </c>
      <c r="X746" s="17">
        <v>0.16531993526705599</v>
      </c>
      <c r="Y746" s="17">
        <v>0.14877131848595301</v>
      </c>
      <c r="Z746" s="17">
        <v>0.19670886054952699</v>
      </c>
      <c r="AA746" s="17">
        <v>0.19017035296441001</v>
      </c>
      <c r="AB746" s="17">
        <v>0.181710540163291</v>
      </c>
      <c r="AC746" s="17">
        <v>0.19299584519558799</v>
      </c>
      <c r="AD746" s="17">
        <v>0.208463716942385</v>
      </c>
      <c r="AE746" s="17"/>
      <c r="AF746" s="17">
        <v>0.242294255518792</v>
      </c>
      <c r="AG746" s="17">
        <v>0.20745848127814701</v>
      </c>
      <c r="AH746" s="17">
        <v>0.17780550509888601</v>
      </c>
      <c r="AI746" s="17"/>
      <c r="AJ746" s="17">
        <v>0.24860809215867799</v>
      </c>
      <c r="AK746" s="17">
        <v>0.219965704473709</v>
      </c>
      <c r="AL746" s="17">
        <v>0.18564426825712099</v>
      </c>
      <c r="AM746" s="17">
        <v>0.14769896581493</v>
      </c>
      <c r="AN746" s="17">
        <v>0.18161104361125299</v>
      </c>
      <c r="AO746" s="17"/>
      <c r="AP746" s="17">
        <v>0.204974559842169</v>
      </c>
      <c r="AQ746" s="17">
        <v>0.232469419557328</v>
      </c>
      <c r="AR746" s="17">
        <v>0.18279940061274799</v>
      </c>
      <c r="AS746" s="17"/>
      <c r="AT746" s="17">
        <v>0.19671943709252299</v>
      </c>
      <c r="AU746" s="17">
        <v>0.19191653669782899</v>
      </c>
      <c r="AV746" s="17">
        <v>0.25265434762696698</v>
      </c>
      <c r="AW746" s="17">
        <v>0.22573374866478699</v>
      </c>
      <c r="AX746" s="17">
        <v>0.40139580465938401</v>
      </c>
      <c r="AY746" s="17"/>
      <c r="AZ746" s="17">
        <v>0.15782058337680799</v>
      </c>
      <c r="BA746" s="17">
        <v>0.160957892482297</v>
      </c>
      <c r="BB746" s="17">
        <v>0.21478828645931999</v>
      </c>
      <c r="BC746" s="17">
        <v>0.202892865553917</v>
      </c>
      <c r="BD746" s="17">
        <v>0.145436391914953</v>
      </c>
      <c r="BE746" s="17">
        <v>0.23807148361890901</v>
      </c>
      <c r="BF746" s="17">
        <v>0.33036587948618601</v>
      </c>
      <c r="BG746" s="17">
        <v>0.189427246422114</v>
      </c>
      <c r="BH746" s="17">
        <v>0.216816130242863</v>
      </c>
      <c r="BI746" s="17">
        <v>0.167984814077764</v>
      </c>
      <c r="BJ746" s="17">
        <v>0.235931960706671</v>
      </c>
      <c r="BK746" s="17">
        <v>0.19627217590198401</v>
      </c>
      <c r="BL746" s="17">
        <v>0.23959815529789999</v>
      </c>
      <c r="BM746" s="17">
        <v>0.163205377523224</v>
      </c>
      <c r="BN746" s="17">
        <v>0.240684310438494</v>
      </c>
      <c r="BO746" s="17">
        <v>0.25307144413090998</v>
      </c>
      <c r="BP746" s="17"/>
      <c r="BQ746" s="17">
        <v>0.34854368963667698</v>
      </c>
      <c r="BR746" s="17">
        <v>0.15218971176700399</v>
      </c>
    </row>
    <row r="747" spans="2:70" x14ac:dyDescent="0.35">
      <c r="B747" t="s">
        <v>129</v>
      </c>
      <c r="C747" s="17">
        <v>2.9599974931589602E-2</v>
      </c>
      <c r="D747" s="17">
        <v>2.8432376937048299E-2</v>
      </c>
      <c r="E747" s="17">
        <v>2.8749096697666E-2</v>
      </c>
      <c r="F747" s="17"/>
      <c r="G747" s="17">
        <v>3.6324706009043702E-2</v>
      </c>
      <c r="H747" s="17">
        <v>2.88343358340735E-2</v>
      </c>
      <c r="I747" s="17">
        <v>3.36720582883651E-2</v>
      </c>
      <c r="J747" s="17">
        <v>1.6923787078109102E-2</v>
      </c>
      <c r="K747" s="17">
        <v>3.0235985647433999E-2</v>
      </c>
      <c r="L747" s="17">
        <v>3.2339585171390198E-2</v>
      </c>
      <c r="M747" s="17"/>
      <c r="N747" s="17">
        <v>2.17557620804247E-2</v>
      </c>
      <c r="O747" s="17">
        <v>3.1843528991569899E-2</v>
      </c>
      <c r="P747" s="17">
        <v>2.89780677030783E-2</v>
      </c>
      <c r="Q747" s="17">
        <v>3.6519218805054703E-2</v>
      </c>
      <c r="R747" s="17"/>
      <c r="S747" s="17">
        <v>3.17239734035204E-2</v>
      </c>
      <c r="T747" s="17">
        <v>2.60357957044903E-2</v>
      </c>
      <c r="U747" s="17">
        <v>1.84112772669861E-2</v>
      </c>
      <c r="V747" s="17">
        <v>3.17078647569215E-2</v>
      </c>
      <c r="W747" s="17">
        <v>2.8992589009262701E-2</v>
      </c>
      <c r="X747" s="17">
        <v>4.2461165072486699E-2</v>
      </c>
      <c r="Y747" s="17">
        <v>2.5893614961152101E-2</v>
      </c>
      <c r="Z747" s="17">
        <v>4.1664543154538901E-2</v>
      </c>
      <c r="AA747" s="17">
        <v>2.1898769930468801E-2</v>
      </c>
      <c r="AB747" s="17">
        <v>3.0207442333165201E-2</v>
      </c>
      <c r="AC747" s="17">
        <v>5.06939737471453E-2</v>
      </c>
      <c r="AD747" s="17">
        <v>0</v>
      </c>
      <c r="AE747" s="17"/>
      <c r="AF747" s="17">
        <v>2.7912129049875601E-2</v>
      </c>
      <c r="AG747" s="17">
        <v>1.7372968478373701E-2</v>
      </c>
      <c r="AH747" s="17">
        <v>6.3276948037859701E-2</v>
      </c>
      <c r="AI747" s="17"/>
      <c r="AJ747" s="17">
        <v>3.1373168494798501E-2</v>
      </c>
      <c r="AK747" s="17">
        <v>1.8405050788030099E-2</v>
      </c>
      <c r="AL747" s="17">
        <v>1.65820035214433E-2</v>
      </c>
      <c r="AM747" s="17">
        <v>0</v>
      </c>
      <c r="AN747" s="17">
        <v>5.7313306208218701E-2</v>
      </c>
      <c r="AO747" s="17"/>
      <c r="AP747" s="17">
        <v>3.7600705738369301E-2</v>
      </c>
      <c r="AQ747" s="17">
        <v>2.56585203728966E-2</v>
      </c>
      <c r="AR747" s="17">
        <v>8.7269655168468307E-3</v>
      </c>
      <c r="AS747" s="17"/>
      <c r="AT747" s="17">
        <v>3.3289825892689397E-2</v>
      </c>
      <c r="AU747" s="17">
        <v>4.0068318975729003E-2</v>
      </c>
      <c r="AV747" s="17">
        <v>1.9173023184726901E-2</v>
      </c>
      <c r="AW747" s="17">
        <v>1.0098183147758601E-2</v>
      </c>
      <c r="AX747" s="17">
        <v>0</v>
      </c>
      <c r="AY747" s="17"/>
      <c r="AZ747" s="17">
        <v>7.1686074383304099E-2</v>
      </c>
      <c r="BA747" s="17">
        <v>6.8316112569978299E-2</v>
      </c>
      <c r="BB747" s="17">
        <v>3.9317059168934E-2</v>
      </c>
      <c r="BC747" s="17">
        <v>1.9947378710387299E-2</v>
      </c>
      <c r="BD747" s="17">
        <v>1.29917571129449E-2</v>
      </c>
      <c r="BE747" s="17">
        <v>5.33827448683694E-2</v>
      </c>
      <c r="BF747" s="17">
        <v>1.9698767053696799E-2</v>
      </c>
      <c r="BG747" s="17">
        <v>3.8505753977966399E-2</v>
      </c>
      <c r="BH747" s="17">
        <v>2.98030287415177E-2</v>
      </c>
      <c r="BI747" s="17">
        <v>0</v>
      </c>
      <c r="BJ747" s="17">
        <v>1.54369907358579E-2</v>
      </c>
      <c r="BK747" s="17">
        <v>1.2571817811253799E-2</v>
      </c>
      <c r="BL747" s="17">
        <v>2.5072217533611399E-2</v>
      </c>
      <c r="BM747" s="17">
        <v>0</v>
      </c>
      <c r="BN747" s="17">
        <v>0</v>
      </c>
      <c r="BO747" s="17">
        <v>2.9207058693930602E-2</v>
      </c>
      <c r="BP747" s="17"/>
      <c r="BQ747" s="17">
        <v>7.59719839166134E-3</v>
      </c>
      <c r="BR747" s="17">
        <v>3.7254431055653202E-2</v>
      </c>
    </row>
    <row r="748" spans="2:70" x14ac:dyDescent="0.35">
      <c r="B748" t="s">
        <v>130</v>
      </c>
      <c r="C748" s="17">
        <v>1.4996185889307999E-2</v>
      </c>
      <c r="D748" s="17">
        <v>1.8914298620670102E-2</v>
      </c>
      <c r="E748" s="17">
        <v>1.14854917401919E-2</v>
      </c>
      <c r="F748" s="17"/>
      <c r="G748" s="17">
        <v>5.7106325955693501E-3</v>
      </c>
      <c r="H748" s="17">
        <v>2.4424443252372498E-2</v>
      </c>
      <c r="I748" s="17">
        <v>1.71658063557996E-2</v>
      </c>
      <c r="J748" s="17">
        <v>1.7450644055767201E-2</v>
      </c>
      <c r="K748" s="17">
        <v>1.22826975919989E-2</v>
      </c>
      <c r="L748" s="17">
        <v>1.19195371518677E-2</v>
      </c>
      <c r="M748" s="17"/>
      <c r="N748" s="17">
        <v>1.0594197209183E-2</v>
      </c>
      <c r="O748" s="17">
        <v>1.54166837995627E-2</v>
      </c>
      <c r="P748" s="17">
        <v>1.004711068481E-2</v>
      </c>
      <c r="Q748" s="17">
        <v>2.3452928500384201E-2</v>
      </c>
      <c r="R748" s="17"/>
      <c r="S748" s="17">
        <v>8.5777410584459701E-3</v>
      </c>
      <c r="T748" s="17">
        <v>7.4921435144742103E-3</v>
      </c>
      <c r="U748" s="17">
        <v>1.10182276077127E-2</v>
      </c>
      <c r="V748" s="17">
        <v>1.6293037943036201E-2</v>
      </c>
      <c r="W748" s="17">
        <v>2.5117240275415599E-2</v>
      </c>
      <c r="X748" s="17">
        <v>1.3032987070601101E-2</v>
      </c>
      <c r="Y748" s="17">
        <v>9.50610345242907E-3</v>
      </c>
      <c r="Z748" s="17">
        <v>3.1260894940618601E-2</v>
      </c>
      <c r="AA748" s="17">
        <v>4.9769880651132298E-3</v>
      </c>
      <c r="AB748" s="17">
        <v>3.1068779555213401E-2</v>
      </c>
      <c r="AC748" s="17">
        <v>1.53632866349306E-2</v>
      </c>
      <c r="AD748" s="17">
        <v>4.8631448173107203E-2</v>
      </c>
      <c r="AE748" s="17"/>
      <c r="AF748" s="17">
        <v>6.09552957750863E-3</v>
      </c>
      <c r="AG748" s="17">
        <v>1.2803099130561201E-2</v>
      </c>
      <c r="AH748" s="17">
        <v>4.3180302841811E-2</v>
      </c>
      <c r="AI748" s="17"/>
      <c r="AJ748" s="17">
        <v>8.8574905398750396E-3</v>
      </c>
      <c r="AK748" s="17">
        <v>1.3270919090316901E-2</v>
      </c>
      <c r="AL748" s="17">
        <v>1.4206418098347299E-2</v>
      </c>
      <c r="AM748" s="17">
        <v>0</v>
      </c>
      <c r="AN748" s="17">
        <v>4.2363158891950102E-2</v>
      </c>
      <c r="AO748" s="17"/>
      <c r="AP748" s="17">
        <v>3.7886723272173399E-3</v>
      </c>
      <c r="AQ748" s="17">
        <v>6.8572086675745599E-3</v>
      </c>
      <c r="AR748" s="17">
        <v>1.90567254352773E-2</v>
      </c>
      <c r="AS748" s="17"/>
      <c r="AT748" s="17">
        <v>2.5568291197584501E-2</v>
      </c>
      <c r="AU748" s="17">
        <v>1.2851720363304101E-2</v>
      </c>
      <c r="AV748" s="17">
        <v>7.3231344272708301E-3</v>
      </c>
      <c r="AW748" s="17">
        <v>2.0315592284833602E-2</v>
      </c>
      <c r="AX748" s="17">
        <v>0.119781067311944</v>
      </c>
      <c r="AY748" s="17"/>
      <c r="AZ748" s="17">
        <v>0.101762131503426</v>
      </c>
      <c r="BA748" s="17">
        <v>3.8940228433181102E-2</v>
      </c>
      <c r="BB748" s="17">
        <v>1.00394051518812E-2</v>
      </c>
      <c r="BC748" s="17">
        <v>1.1341442188043E-2</v>
      </c>
      <c r="BD748" s="17">
        <v>1.33052645258384E-2</v>
      </c>
      <c r="BE748" s="17">
        <v>2.3997685611721799E-2</v>
      </c>
      <c r="BF748" s="17">
        <v>1.29462019191243E-2</v>
      </c>
      <c r="BG748" s="17">
        <v>2.1504010778961299E-2</v>
      </c>
      <c r="BH748" s="17">
        <v>1.85238916858965E-2</v>
      </c>
      <c r="BI748" s="17">
        <v>0</v>
      </c>
      <c r="BJ748" s="17">
        <v>7.3901021276570403E-3</v>
      </c>
      <c r="BK748" s="17">
        <v>0</v>
      </c>
      <c r="BL748" s="17">
        <v>0</v>
      </c>
      <c r="BM748" s="17">
        <v>0</v>
      </c>
      <c r="BN748" s="17">
        <v>2.59193115230897E-2</v>
      </c>
      <c r="BO748" s="17">
        <v>3.4030691452413497E-2</v>
      </c>
      <c r="BP748" s="17"/>
      <c r="BQ748" s="17">
        <v>3.80912769895004E-3</v>
      </c>
      <c r="BR748" s="17">
        <v>1.90790615026427E-2</v>
      </c>
    </row>
    <row r="749" spans="2:70" x14ac:dyDescent="0.35">
      <c r="C749" s="17"/>
      <c r="D749" s="17"/>
      <c r="E749" s="17"/>
      <c r="F749" s="17"/>
      <c r="G749" s="17"/>
      <c r="H749" s="17"/>
      <c r="I749" s="17"/>
      <c r="J749" s="17"/>
      <c r="K749" s="17"/>
      <c r="L749" s="17"/>
      <c r="M749" s="17"/>
      <c r="N749" s="17"/>
      <c r="O749" s="17"/>
      <c r="P749" s="17"/>
      <c r="Q749" s="17"/>
      <c r="R749" s="17"/>
      <c r="S749" s="17"/>
      <c r="T749" s="17"/>
      <c r="U749" s="17"/>
      <c r="V749" s="17"/>
      <c r="W749" s="17"/>
      <c r="X749" s="17"/>
      <c r="Y749" s="17"/>
      <c r="Z749" s="17"/>
      <c r="AA749" s="17"/>
      <c r="AB749" s="17"/>
      <c r="AC749" s="17"/>
      <c r="AD749" s="17"/>
      <c r="AE749" s="17"/>
      <c r="AF749" s="17"/>
      <c r="AG749" s="17"/>
      <c r="AH749" s="17"/>
      <c r="AI749" s="17"/>
      <c r="AJ749" s="17"/>
      <c r="AK749" s="17"/>
      <c r="AL749" s="17"/>
      <c r="AM749" s="17"/>
      <c r="AN749" s="17"/>
      <c r="AO749" s="17"/>
      <c r="AP749" s="17"/>
      <c r="AQ749" s="17"/>
      <c r="AR749" s="17"/>
      <c r="AS749" s="17"/>
      <c r="AT749" s="17"/>
      <c r="AU749" s="17"/>
      <c r="AV749" s="17"/>
      <c r="AW749" s="17"/>
      <c r="AX749" s="17"/>
      <c r="AY749" s="17"/>
      <c r="AZ749" s="17"/>
      <c r="BA749" s="17"/>
      <c r="BB749" s="17"/>
      <c r="BC749" s="17"/>
      <c r="BD749" s="17"/>
      <c r="BE749" s="17"/>
      <c r="BF749" s="17"/>
      <c r="BG749" s="17"/>
      <c r="BH749" s="17"/>
      <c r="BI749" s="17"/>
      <c r="BJ749" s="17"/>
      <c r="BK749" s="17"/>
      <c r="BL749" s="17"/>
      <c r="BM749" s="17"/>
      <c r="BN749" s="17"/>
      <c r="BO749" s="17"/>
      <c r="BP749" s="17"/>
      <c r="BQ749" s="17"/>
      <c r="BR749" s="17"/>
    </row>
    <row r="750" spans="2:70" x14ac:dyDescent="0.35">
      <c r="B750" s="6" t="s">
        <v>351</v>
      </c>
      <c r="C750" s="17"/>
      <c r="D750" s="17"/>
      <c r="E750" s="17"/>
      <c r="F750" s="17"/>
      <c r="G750" s="17"/>
      <c r="H750" s="17"/>
      <c r="I750" s="17"/>
      <c r="J750" s="17"/>
      <c r="K750" s="17"/>
      <c r="L750" s="17"/>
      <c r="M750" s="17"/>
      <c r="N750" s="17"/>
      <c r="O750" s="17"/>
      <c r="P750" s="17"/>
      <c r="Q750" s="17"/>
      <c r="R750" s="17"/>
      <c r="S750" s="17"/>
      <c r="T750" s="17"/>
      <c r="U750" s="17"/>
      <c r="V750" s="17"/>
      <c r="W750" s="17"/>
      <c r="X750" s="17"/>
      <c r="Y750" s="17"/>
      <c r="Z750" s="17"/>
      <c r="AA750" s="17"/>
      <c r="AB750" s="17"/>
      <c r="AC750" s="17"/>
      <c r="AD750" s="17"/>
      <c r="AE750" s="17"/>
      <c r="AF750" s="17"/>
      <c r="AG750" s="17"/>
      <c r="AH750" s="17"/>
      <c r="AI750" s="17"/>
      <c r="AJ750" s="17"/>
      <c r="AK750" s="17"/>
      <c r="AL750" s="17"/>
      <c r="AM750" s="17"/>
      <c r="AN750" s="17"/>
      <c r="AO750" s="17"/>
      <c r="AP750" s="17"/>
      <c r="AQ750" s="17"/>
      <c r="AR750" s="17"/>
      <c r="AS750" s="17"/>
      <c r="AT750" s="17"/>
      <c r="AU750" s="17"/>
      <c r="AV750" s="17"/>
      <c r="AW750" s="17"/>
      <c r="AX750" s="17"/>
      <c r="AY750" s="17"/>
      <c r="AZ750" s="17"/>
      <c r="BA750" s="17"/>
      <c r="BB750" s="17"/>
      <c r="BC750" s="17"/>
      <c r="BD750" s="17"/>
      <c r="BE750" s="17"/>
      <c r="BF750" s="17"/>
      <c r="BG750" s="17"/>
      <c r="BH750" s="17"/>
      <c r="BI750" s="17"/>
      <c r="BJ750" s="17"/>
      <c r="BK750" s="17"/>
      <c r="BL750" s="17"/>
      <c r="BM750" s="17"/>
      <c r="BN750" s="17"/>
      <c r="BO750" s="17"/>
      <c r="BP750" s="17"/>
      <c r="BQ750" s="17"/>
      <c r="BR750" s="17"/>
    </row>
    <row r="751" spans="2:70" x14ac:dyDescent="0.35">
      <c r="B751" s="24" t="s">
        <v>97</v>
      </c>
      <c r="C751" s="17"/>
      <c r="D751" s="17"/>
      <c r="E751" s="17"/>
      <c r="F751" s="17"/>
      <c r="G751" s="17"/>
      <c r="H751" s="17"/>
      <c r="I751" s="17"/>
      <c r="J751" s="17"/>
      <c r="K751" s="17"/>
      <c r="L751" s="17"/>
      <c r="M751" s="17"/>
      <c r="N751" s="17"/>
      <c r="O751" s="17"/>
      <c r="P751" s="17"/>
      <c r="Q751" s="17"/>
      <c r="R751" s="17"/>
      <c r="S751" s="17"/>
      <c r="T751" s="17"/>
      <c r="U751" s="17"/>
      <c r="V751" s="17"/>
      <c r="W751" s="17"/>
      <c r="X751" s="17"/>
      <c r="Y751" s="17"/>
      <c r="Z751" s="17"/>
      <c r="AA751" s="17"/>
      <c r="AB751" s="17"/>
      <c r="AC751" s="17"/>
      <c r="AD751" s="17"/>
      <c r="AE751" s="17"/>
      <c r="AF751" s="17"/>
      <c r="AG751" s="17"/>
      <c r="AH751" s="17"/>
      <c r="AI751" s="17"/>
      <c r="AJ751" s="17"/>
      <c r="AK751" s="17"/>
      <c r="AL751" s="17"/>
      <c r="AM751" s="17"/>
      <c r="AN751" s="17"/>
      <c r="AO751" s="17"/>
      <c r="AP751" s="17"/>
      <c r="AQ751" s="17"/>
      <c r="AR751" s="17"/>
      <c r="AS751" s="17"/>
      <c r="AT751" s="17"/>
      <c r="AU751" s="17"/>
      <c r="AV751" s="17"/>
      <c r="AW751" s="17"/>
      <c r="AX751" s="17"/>
      <c r="AY751" s="17"/>
      <c r="AZ751" s="17"/>
      <c r="BA751" s="17"/>
      <c r="BB751" s="17"/>
      <c r="BC751" s="17"/>
      <c r="BD751" s="17"/>
      <c r="BE751" s="17"/>
      <c r="BF751" s="17"/>
      <c r="BG751" s="17"/>
      <c r="BH751" s="17"/>
      <c r="BI751" s="17"/>
      <c r="BJ751" s="17"/>
      <c r="BK751" s="17"/>
      <c r="BL751" s="17"/>
      <c r="BM751" s="17"/>
      <c r="BN751" s="17"/>
      <c r="BO751" s="17"/>
      <c r="BP751" s="17"/>
      <c r="BQ751" s="17"/>
      <c r="BR751" s="17"/>
    </row>
    <row r="752" spans="2:70" x14ac:dyDescent="0.35">
      <c r="B752" t="s">
        <v>136</v>
      </c>
      <c r="C752" s="17">
        <v>0.355510173803191</v>
      </c>
      <c r="D752" s="17">
        <v>0.37893456344739401</v>
      </c>
      <c r="E752" s="17">
        <v>0.332763971722906</v>
      </c>
      <c r="F752" s="17"/>
      <c r="G752" s="17">
        <v>0.25855506096911601</v>
      </c>
      <c r="H752" s="17">
        <v>0.30084068571461398</v>
      </c>
      <c r="I752" s="17">
        <v>0.36266187632061903</v>
      </c>
      <c r="J752" s="17">
        <v>0.375928684336093</v>
      </c>
      <c r="K752" s="17">
        <v>0.387144767237115</v>
      </c>
      <c r="L752" s="17">
        <v>0.420783510943256</v>
      </c>
      <c r="M752" s="17"/>
      <c r="N752" s="17">
        <v>0.397782327503514</v>
      </c>
      <c r="O752" s="17">
        <v>0.35937423137563701</v>
      </c>
      <c r="P752" s="17">
        <v>0.33961909124630302</v>
      </c>
      <c r="Q752" s="17">
        <v>0.320563793553371</v>
      </c>
      <c r="R752" s="17"/>
      <c r="S752" s="17">
        <v>0.32988821042048899</v>
      </c>
      <c r="T752" s="17">
        <v>0.40205481846764801</v>
      </c>
      <c r="U752" s="17">
        <v>0.35214571082044499</v>
      </c>
      <c r="V752" s="17">
        <v>0.38542020171192298</v>
      </c>
      <c r="W752" s="17">
        <v>0.331141912062136</v>
      </c>
      <c r="X752" s="17">
        <v>0.33068590601084602</v>
      </c>
      <c r="Y752" s="17">
        <v>0.353462088228926</v>
      </c>
      <c r="Z752" s="17">
        <v>0.39924668766106802</v>
      </c>
      <c r="AA752" s="17">
        <v>0.34881515284352799</v>
      </c>
      <c r="AB752" s="17">
        <v>0.32705151104178898</v>
      </c>
      <c r="AC752" s="17">
        <v>0.35445459834230603</v>
      </c>
      <c r="AD752" s="17">
        <v>0.38296269012821399</v>
      </c>
      <c r="AE752" s="17"/>
      <c r="AF752" s="17">
        <v>0.38779358071630599</v>
      </c>
      <c r="AG752" s="17">
        <v>0.365982873957648</v>
      </c>
      <c r="AH752" s="17">
        <v>0.292687105357889</v>
      </c>
      <c r="AI752" s="17"/>
      <c r="AJ752" s="17">
        <v>0.393579302775871</v>
      </c>
      <c r="AK752" s="17">
        <v>0.33272035283274798</v>
      </c>
      <c r="AL752" s="17">
        <v>0.38201148951575298</v>
      </c>
      <c r="AM752" s="17">
        <v>0.52042244746839705</v>
      </c>
      <c r="AN752" s="17">
        <v>0.29368987424172499</v>
      </c>
      <c r="AO752" s="17"/>
      <c r="AP752" s="17">
        <v>0.37451316574048299</v>
      </c>
      <c r="AQ752" s="17">
        <v>0.34295668993160799</v>
      </c>
      <c r="AR752" s="17">
        <v>0.37203993751686099</v>
      </c>
      <c r="AS752" s="17"/>
      <c r="AT752" s="17">
        <v>0.31032722934979301</v>
      </c>
      <c r="AU752" s="17">
        <v>0.32400336813497699</v>
      </c>
      <c r="AV752" s="17">
        <v>0.39907141597336898</v>
      </c>
      <c r="AW752" s="17">
        <v>0.39138374582943602</v>
      </c>
      <c r="AX752" s="17">
        <v>0.42521492289297502</v>
      </c>
      <c r="AY752" s="17"/>
      <c r="AZ752" s="17">
        <v>0.35188110739868</v>
      </c>
      <c r="BA752" s="17">
        <v>0.28127135558233002</v>
      </c>
      <c r="BB752" s="17">
        <v>0.316878938951971</v>
      </c>
      <c r="BC752" s="17">
        <v>0.39743094623085401</v>
      </c>
      <c r="BD752" s="17">
        <v>0.36298681298027202</v>
      </c>
      <c r="BE752" s="17">
        <v>0.32273586847406699</v>
      </c>
      <c r="BF752" s="17">
        <v>0.37441820358127398</v>
      </c>
      <c r="BG752" s="17">
        <v>0.406252054973538</v>
      </c>
      <c r="BH752" s="17">
        <v>0.320971346930704</v>
      </c>
      <c r="BI752" s="17">
        <v>0.38428566650691098</v>
      </c>
      <c r="BJ752" s="17">
        <v>0.35487379015442</v>
      </c>
      <c r="BK752" s="17">
        <v>0.41548325754314602</v>
      </c>
      <c r="BL752" s="17">
        <v>0.38777273127042999</v>
      </c>
      <c r="BM752" s="17">
        <v>0.28161061842809898</v>
      </c>
      <c r="BN752" s="17">
        <v>0.39511892421802203</v>
      </c>
      <c r="BO752" s="17">
        <v>0.41479437941278002</v>
      </c>
      <c r="BP752" s="17"/>
      <c r="BQ752" s="17">
        <v>0.44632392595854098</v>
      </c>
      <c r="BR752" s="17">
        <v>0.31978923259922198</v>
      </c>
    </row>
    <row r="753" spans="2:70" x14ac:dyDescent="0.35">
      <c r="B753" t="s">
        <v>137</v>
      </c>
      <c r="C753" s="17">
        <v>0.41474377830049602</v>
      </c>
      <c r="D753" s="17">
        <v>0.41783164455023197</v>
      </c>
      <c r="E753" s="17">
        <v>0.41206995226550902</v>
      </c>
      <c r="F753" s="17"/>
      <c r="G753" s="17">
        <v>0.41542107925875099</v>
      </c>
      <c r="H753" s="17">
        <v>0.44087012497672601</v>
      </c>
      <c r="I753" s="17">
        <v>0.40886672378957001</v>
      </c>
      <c r="J753" s="17">
        <v>0.397816668371544</v>
      </c>
      <c r="K753" s="17">
        <v>0.41875657719556197</v>
      </c>
      <c r="L753" s="17">
        <v>0.40899668264273298</v>
      </c>
      <c r="M753" s="17"/>
      <c r="N753" s="17">
        <v>0.42589057280829901</v>
      </c>
      <c r="O753" s="17">
        <v>0.42826854435950501</v>
      </c>
      <c r="P753" s="17">
        <v>0.40573036918120198</v>
      </c>
      <c r="Q753" s="17">
        <v>0.39519660448306698</v>
      </c>
      <c r="R753" s="17"/>
      <c r="S753" s="17">
        <v>0.43768224981784698</v>
      </c>
      <c r="T753" s="17">
        <v>0.41739991274258198</v>
      </c>
      <c r="U753" s="17">
        <v>0.44371069889318798</v>
      </c>
      <c r="V753" s="17">
        <v>0.37889336259242201</v>
      </c>
      <c r="W753" s="17">
        <v>0.38627169512936899</v>
      </c>
      <c r="X753" s="17">
        <v>0.443066847529406</v>
      </c>
      <c r="Y753" s="17">
        <v>0.43406833225715102</v>
      </c>
      <c r="Z753" s="17">
        <v>0.350589638175756</v>
      </c>
      <c r="AA753" s="17">
        <v>0.417212358517704</v>
      </c>
      <c r="AB753" s="17">
        <v>0.40243685083410602</v>
      </c>
      <c r="AC753" s="17">
        <v>0.418834662530641</v>
      </c>
      <c r="AD753" s="17">
        <v>0.36253761130897599</v>
      </c>
      <c r="AE753" s="17"/>
      <c r="AF753" s="17">
        <v>0.398378631548296</v>
      </c>
      <c r="AG753" s="17">
        <v>0.43664714101792501</v>
      </c>
      <c r="AH753" s="17">
        <v>0.389158489719794</v>
      </c>
      <c r="AI753" s="17"/>
      <c r="AJ753" s="17">
        <v>0.41375508737206801</v>
      </c>
      <c r="AK753" s="17">
        <v>0.44212989419183402</v>
      </c>
      <c r="AL753" s="17">
        <v>0.40714282384245898</v>
      </c>
      <c r="AM753" s="17">
        <v>0.28011379488450999</v>
      </c>
      <c r="AN753" s="17">
        <v>0.38422450609660103</v>
      </c>
      <c r="AO753" s="17"/>
      <c r="AP753" s="17">
        <v>0.42476624010245101</v>
      </c>
      <c r="AQ753" s="17">
        <v>0.44222004639284002</v>
      </c>
      <c r="AR753" s="17">
        <v>0.41619244251222698</v>
      </c>
      <c r="AS753" s="17"/>
      <c r="AT753" s="17">
        <v>0.41539421068189702</v>
      </c>
      <c r="AU753" s="17">
        <v>0.41481356413017201</v>
      </c>
      <c r="AV753" s="17">
        <v>0.41964966909776302</v>
      </c>
      <c r="AW753" s="17">
        <v>0.42065137741561598</v>
      </c>
      <c r="AX753" s="17">
        <v>0.34123207591459398</v>
      </c>
      <c r="AY753" s="17"/>
      <c r="AZ753" s="17">
        <v>0.29627828437821901</v>
      </c>
      <c r="BA753" s="17">
        <v>0.42008492676162201</v>
      </c>
      <c r="BB753" s="17">
        <v>0.41492757575362699</v>
      </c>
      <c r="BC753" s="17">
        <v>0.39039150210128698</v>
      </c>
      <c r="BD753" s="17">
        <v>0.38518796496394597</v>
      </c>
      <c r="BE753" s="17">
        <v>0.44839579646078498</v>
      </c>
      <c r="BF753" s="17">
        <v>0.38850629699064698</v>
      </c>
      <c r="BG753" s="17">
        <v>0.41474843422164598</v>
      </c>
      <c r="BH753" s="17">
        <v>0.42591503675086401</v>
      </c>
      <c r="BI753" s="17">
        <v>0.40015962254932402</v>
      </c>
      <c r="BJ753" s="17">
        <v>0.413202820530015</v>
      </c>
      <c r="BK753" s="17">
        <v>0.41443313683175997</v>
      </c>
      <c r="BL753" s="17">
        <v>0.46559928258290401</v>
      </c>
      <c r="BM753" s="17">
        <v>0.49307632146422797</v>
      </c>
      <c r="BN753" s="17">
        <v>0.41588714145301098</v>
      </c>
      <c r="BO753" s="17">
        <v>0.37743656443922302</v>
      </c>
      <c r="BP753" s="17"/>
      <c r="BQ753" s="17">
        <v>0.41065568893075999</v>
      </c>
      <c r="BR753" s="17">
        <v>0.41828272186330001</v>
      </c>
    </row>
    <row r="754" spans="2:70" x14ac:dyDescent="0.35">
      <c r="B754" t="s">
        <v>214</v>
      </c>
      <c r="C754" s="17">
        <v>0.14004903036480401</v>
      </c>
      <c r="D754" s="17">
        <v>0.128574908182365</v>
      </c>
      <c r="E754" s="17">
        <v>0.15172993876705901</v>
      </c>
      <c r="F754" s="17"/>
      <c r="G754" s="17">
        <v>0.18811820016379099</v>
      </c>
      <c r="H754" s="17">
        <v>0.14086253857341299</v>
      </c>
      <c r="I754" s="17">
        <v>0.13962613258755499</v>
      </c>
      <c r="J754" s="17">
        <v>0.15016842093615801</v>
      </c>
      <c r="K754" s="17">
        <v>0.126777160485015</v>
      </c>
      <c r="L754" s="17">
        <v>0.10835184472102399</v>
      </c>
      <c r="M754" s="17"/>
      <c r="N754" s="17">
        <v>0.116429513184543</v>
      </c>
      <c r="O754" s="17">
        <v>0.13587343289269699</v>
      </c>
      <c r="P754" s="17">
        <v>0.139127322105285</v>
      </c>
      <c r="Q754" s="17">
        <v>0.17019165165790301</v>
      </c>
      <c r="R754" s="17"/>
      <c r="S754" s="17">
        <v>0.16532418364259999</v>
      </c>
      <c r="T754" s="17">
        <v>0.100866890956837</v>
      </c>
      <c r="U754" s="17">
        <v>0.14102971746481699</v>
      </c>
      <c r="V754" s="17">
        <v>0.13898365146387701</v>
      </c>
      <c r="W754" s="17">
        <v>0.174045266590835</v>
      </c>
      <c r="X754" s="17">
        <v>0.13880190370425</v>
      </c>
      <c r="Y754" s="17">
        <v>0.1277060452139</v>
      </c>
      <c r="Z754" s="17">
        <v>0.12708937276681601</v>
      </c>
      <c r="AA754" s="17">
        <v>0.11913939351576799</v>
      </c>
      <c r="AB754" s="17">
        <v>0.17204779127858799</v>
      </c>
      <c r="AC754" s="17">
        <v>0.13855169996866701</v>
      </c>
      <c r="AD754" s="17">
        <v>0.150225582623466</v>
      </c>
      <c r="AE754" s="17"/>
      <c r="AF754" s="17">
        <v>0.126238244633709</v>
      </c>
      <c r="AG754" s="17">
        <v>0.127695653211015</v>
      </c>
      <c r="AH754" s="17">
        <v>0.19240044357264699</v>
      </c>
      <c r="AI754" s="17"/>
      <c r="AJ754" s="17">
        <v>0.126344748751021</v>
      </c>
      <c r="AK754" s="17">
        <v>0.14496979216193601</v>
      </c>
      <c r="AL754" s="17">
        <v>0.12438232875052101</v>
      </c>
      <c r="AM754" s="17">
        <v>0.133623199347254</v>
      </c>
      <c r="AN754" s="17">
        <v>0.17516199854945699</v>
      </c>
      <c r="AO754" s="17"/>
      <c r="AP754" s="17">
        <v>0.13533039767055999</v>
      </c>
      <c r="AQ754" s="17">
        <v>0.132625909144021</v>
      </c>
      <c r="AR754" s="17">
        <v>0.13400842821753201</v>
      </c>
      <c r="AS754" s="17"/>
      <c r="AT754" s="17">
        <v>0.16876885401212299</v>
      </c>
      <c r="AU754" s="17">
        <v>0.15110083287064</v>
      </c>
      <c r="AV754" s="17">
        <v>0.118323571047287</v>
      </c>
      <c r="AW754" s="17">
        <v>0.12717895030356</v>
      </c>
      <c r="AX754" s="17">
        <v>0.15010815217321</v>
      </c>
      <c r="AY754" s="17"/>
      <c r="AZ754" s="17">
        <v>0.174212053906349</v>
      </c>
      <c r="BA754" s="17">
        <v>0.15823121016599201</v>
      </c>
      <c r="BB754" s="17">
        <v>0.14817997290728999</v>
      </c>
      <c r="BC754" s="17">
        <v>0.13405626103426899</v>
      </c>
      <c r="BD754" s="17">
        <v>0.16877263183942401</v>
      </c>
      <c r="BE754" s="17">
        <v>0.12636194140411799</v>
      </c>
      <c r="BF754" s="17">
        <v>0.158821732936372</v>
      </c>
      <c r="BG754" s="17">
        <v>0.11642735322375899</v>
      </c>
      <c r="BH754" s="17">
        <v>0.16022299335725201</v>
      </c>
      <c r="BI754" s="17">
        <v>0.12848192464968</v>
      </c>
      <c r="BJ754" s="17">
        <v>0.131276280352701</v>
      </c>
      <c r="BK754" s="17">
        <v>0.111987556102422</v>
      </c>
      <c r="BL754" s="17">
        <v>9.62671348956297E-2</v>
      </c>
      <c r="BM754" s="17">
        <v>0.11142336284497301</v>
      </c>
      <c r="BN754" s="17">
        <v>0.13561170744054199</v>
      </c>
      <c r="BO754" s="17">
        <v>0.121492150216455</v>
      </c>
      <c r="BP754" s="17"/>
      <c r="BQ754" s="17">
        <v>0.10316765737629099</v>
      </c>
      <c r="BR754" s="17">
        <v>0.151831055653498</v>
      </c>
    </row>
    <row r="755" spans="2:70" x14ac:dyDescent="0.35">
      <c r="B755" t="s">
        <v>139</v>
      </c>
      <c r="C755" s="17">
        <v>5.63844783753975E-2</v>
      </c>
      <c r="D755" s="17">
        <v>4.50952623297491E-2</v>
      </c>
      <c r="E755" s="17">
        <v>6.6807732414960894E-2</v>
      </c>
      <c r="F755" s="17"/>
      <c r="G755" s="17">
        <v>7.1042751743616794E-2</v>
      </c>
      <c r="H755" s="17">
        <v>7.6120231923058598E-2</v>
      </c>
      <c r="I755" s="17">
        <v>5.9440547971741302E-2</v>
      </c>
      <c r="J755" s="17">
        <v>4.7892351023729497E-2</v>
      </c>
      <c r="K755" s="17">
        <v>4.5171720455747001E-2</v>
      </c>
      <c r="L755" s="17">
        <v>4.2534242449526603E-2</v>
      </c>
      <c r="M755" s="17"/>
      <c r="N755" s="17">
        <v>4.47686190068931E-2</v>
      </c>
      <c r="O755" s="17">
        <v>5.0886266553226603E-2</v>
      </c>
      <c r="P755" s="17">
        <v>5.9767885647576201E-2</v>
      </c>
      <c r="Q755" s="17">
        <v>7.2397848395980902E-2</v>
      </c>
      <c r="R755" s="17"/>
      <c r="S755" s="17">
        <v>4.4148831861717898E-2</v>
      </c>
      <c r="T755" s="17">
        <v>4.0619652786223003E-2</v>
      </c>
      <c r="U755" s="17">
        <v>4.0297272004857401E-2</v>
      </c>
      <c r="V755" s="17">
        <v>6.4679770459201105E-2</v>
      </c>
      <c r="W755" s="17">
        <v>8.5458151262390397E-2</v>
      </c>
      <c r="X755" s="17">
        <v>4.2730852241272203E-2</v>
      </c>
      <c r="Y755" s="17">
        <v>5.49289830044681E-2</v>
      </c>
      <c r="Z755" s="17">
        <v>6.6813249265426505E-2</v>
      </c>
      <c r="AA755" s="17">
        <v>9.0234682486378295E-2</v>
      </c>
      <c r="AB755" s="17">
        <v>4.4216723995753798E-2</v>
      </c>
      <c r="AC755" s="17">
        <v>6.9190117243083396E-2</v>
      </c>
      <c r="AD755" s="17">
        <v>5.4069329799010898E-2</v>
      </c>
      <c r="AE755" s="17"/>
      <c r="AF755" s="17">
        <v>5.0049034817726497E-2</v>
      </c>
      <c r="AG755" s="17">
        <v>5.3904477087495101E-2</v>
      </c>
      <c r="AH755" s="17">
        <v>6.83062713449967E-2</v>
      </c>
      <c r="AI755" s="17"/>
      <c r="AJ755" s="17">
        <v>4.1741386096281599E-2</v>
      </c>
      <c r="AK755" s="17">
        <v>5.0216793111008601E-2</v>
      </c>
      <c r="AL755" s="17">
        <v>5.8633278613062598E-2</v>
      </c>
      <c r="AM755" s="17">
        <v>0</v>
      </c>
      <c r="AN755" s="17">
        <v>8.6726858202327797E-2</v>
      </c>
      <c r="AO755" s="17"/>
      <c r="AP755" s="17">
        <v>4.2880067711983501E-2</v>
      </c>
      <c r="AQ755" s="17">
        <v>5.31667845422081E-2</v>
      </c>
      <c r="AR755" s="17">
        <v>5.36316694517169E-2</v>
      </c>
      <c r="AS755" s="17"/>
      <c r="AT755" s="17">
        <v>6.5647425963725498E-2</v>
      </c>
      <c r="AU755" s="17">
        <v>6.7193862956845499E-2</v>
      </c>
      <c r="AV755" s="17">
        <v>4.3706177032272302E-2</v>
      </c>
      <c r="AW755" s="17">
        <v>3.9278868702264699E-2</v>
      </c>
      <c r="AX755" s="17">
        <v>6.6939580660407005E-2</v>
      </c>
      <c r="AY755" s="17"/>
      <c r="AZ755" s="17">
        <v>9.1183910913802693E-2</v>
      </c>
      <c r="BA755" s="17">
        <v>0.10045674896260499</v>
      </c>
      <c r="BB755" s="17">
        <v>7.1877714791494296E-2</v>
      </c>
      <c r="BC755" s="17">
        <v>4.1998578364660401E-2</v>
      </c>
      <c r="BD755" s="17">
        <v>5.35251871735773E-2</v>
      </c>
      <c r="BE755" s="17">
        <v>6.3762893709151197E-2</v>
      </c>
      <c r="BF755" s="17">
        <v>6.5870273097642901E-2</v>
      </c>
      <c r="BG755" s="17">
        <v>4.2885035483180102E-2</v>
      </c>
      <c r="BH755" s="17">
        <v>5.10882274387695E-2</v>
      </c>
      <c r="BI755" s="17">
        <v>4.1618460777550097E-2</v>
      </c>
      <c r="BJ755" s="17">
        <v>5.7313858669467102E-2</v>
      </c>
      <c r="BK755" s="17">
        <v>5.1609179905642802E-2</v>
      </c>
      <c r="BL755" s="17">
        <v>2.5646088994496202E-2</v>
      </c>
      <c r="BM755" s="17">
        <v>7.4973840153629498E-2</v>
      </c>
      <c r="BN755" s="17">
        <v>3.1424274182570898E-2</v>
      </c>
      <c r="BO755" s="17">
        <v>5.7430517279956003E-2</v>
      </c>
      <c r="BP755" s="17"/>
      <c r="BQ755" s="17">
        <v>2.7732535745130401E-2</v>
      </c>
      <c r="BR755" s="17">
        <v>6.9427987405065297E-2</v>
      </c>
    </row>
    <row r="756" spans="2:70" x14ac:dyDescent="0.35">
      <c r="B756" t="s">
        <v>140</v>
      </c>
      <c r="C756" s="17">
        <v>2.9224970364316399E-2</v>
      </c>
      <c r="D756" s="17">
        <v>2.4189585667296599E-2</v>
      </c>
      <c r="E756" s="17">
        <v>3.3770001429034899E-2</v>
      </c>
      <c r="F756" s="17"/>
      <c r="G756" s="17">
        <v>5.1335612648308E-2</v>
      </c>
      <c r="H756" s="17">
        <v>3.4417635557891298E-2</v>
      </c>
      <c r="I756" s="17">
        <v>2.64937659918652E-2</v>
      </c>
      <c r="J756" s="17">
        <v>2.66820908384456E-2</v>
      </c>
      <c r="K756" s="17">
        <v>2.2149774626560401E-2</v>
      </c>
      <c r="L756" s="17">
        <v>1.93337192434609E-2</v>
      </c>
      <c r="M756" s="17"/>
      <c r="N756" s="17">
        <v>1.4285224672358701E-2</v>
      </c>
      <c r="O756" s="17">
        <v>2.3953113676299102E-2</v>
      </c>
      <c r="P756" s="17">
        <v>4.39532457002254E-2</v>
      </c>
      <c r="Q756" s="17">
        <v>3.8256397129616801E-2</v>
      </c>
      <c r="R756" s="17"/>
      <c r="S756" s="17">
        <v>2.2956524257345401E-2</v>
      </c>
      <c r="T756" s="17">
        <v>3.0467396607786499E-2</v>
      </c>
      <c r="U756" s="17">
        <v>2.0040192042394201E-2</v>
      </c>
      <c r="V756" s="17">
        <v>3.2023013772577102E-2</v>
      </c>
      <c r="W756" s="17">
        <v>1.9348831777612398E-2</v>
      </c>
      <c r="X756" s="17">
        <v>3.4214636423875303E-2</v>
      </c>
      <c r="Y756" s="17">
        <v>2.9834551295554401E-2</v>
      </c>
      <c r="Z756" s="17">
        <v>4.7880755587646699E-2</v>
      </c>
      <c r="AA756" s="17">
        <v>2.14369108860617E-2</v>
      </c>
      <c r="AB756" s="17">
        <v>4.9969430485844298E-2</v>
      </c>
      <c r="AC756" s="17">
        <v>1.8968921915302899E-2</v>
      </c>
      <c r="AD756" s="17">
        <v>3.4335332598856301E-2</v>
      </c>
      <c r="AE756" s="17"/>
      <c r="AF756" s="17">
        <v>3.4823040913833501E-2</v>
      </c>
      <c r="AG756" s="17">
        <v>1.3794246860545799E-2</v>
      </c>
      <c r="AH756" s="17">
        <v>4.6412051608469701E-2</v>
      </c>
      <c r="AI756" s="17"/>
      <c r="AJ756" s="17">
        <v>2.0941789441627699E-2</v>
      </c>
      <c r="AK756" s="17">
        <v>2.7080630106898599E-2</v>
      </c>
      <c r="AL756" s="17">
        <v>2.4668522897931099E-2</v>
      </c>
      <c r="AM756" s="17">
        <v>6.58405582998388E-2</v>
      </c>
      <c r="AN756" s="17">
        <v>5.2960252839496499E-2</v>
      </c>
      <c r="AO756" s="17"/>
      <c r="AP756" s="17">
        <v>1.7784797721811799E-2</v>
      </c>
      <c r="AQ756" s="17">
        <v>2.7280430228342499E-2</v>
      </c>
      <c r="AR756" s="17">
        <v>2.0603832808055399E-2</v>
      </c>
      <c r="AS756" s="17"/>
      <c r="AT756" s="17">
        <v>3.6532402944767797E-2</v>
      </c>
      <c r="AU756" s="17">
        <v>3.5854328565188602E-2</v>
      </c>
      <c r="AV756" s="17">
        <v>1.8254517573002501E-2</v>
      </c>
      <c r="AW756" s="17">
        <v>1.9406395131224101E-2</v>
      </c>
      <c r="AX756" s="17">
        <v>1.65052683588141E-2</v>
      </c>
      <c r="AY756" s="17"/>
      <c r="AZ756" s="17">
        <v>8.6444643402949606E-2</v>
      </c>
      <c r="BA756" s="17">
        <v>3.5176816609023401E-2</v>
      </c>
      <c r="BB756" s="17">
        <v>4.8135797595618701E-2</v>
      </c>
      <c r="BC756" s="17">
        <v>3.61227122689304E-2</v>
      </c>
      <c r="BD756" s="17">
        <v>2.3981802984501501E-2</v>
      </c>
      <c r="BE756" s="17">
        <v>3.1412707685532698E-2</v>
      </c>
      <c r="BF756" s="17">
        <v>1.23834933940639E-2</v>
      </c>
      <c r="BG756" s="17">
        <v>1.9687122097877499E-2</v>
      </c>
      <c r="BH756" s="17">
        <v>2.6146476428903598E-2</v>
      </c>
      <c r="BI756" s="17">
        <v>4.5454325516534798E-2</v>
      </c>
      <c r="BJ756" s="17">
        <v>4.0565630309851199E-2</v>
      </c>
      <c r="BK756" s="17">
        <v>6.4868696170296801E-3</v>
      </c>
      <c r="BL756" s="17">
        <v>1.66929860577756E-2</v>
      </c>
      <c r="BM756" s="17">
        <v>3.8915857109070702E-2</v>
      </c>
      <c r="BN756" s="17">
        <v>2.1957952705854399E-2</v>
      </c>
      <c r="BO756" s="17">
        <v>1.8390781500922899E-2</v>
      </c>
      <c r="BP756" s="17"/>
      <c r="BQ756" s="17">
        <v>1.1010731804915099E-2</v>
      </c>
      <c r="BR756" s="17">
        <v>3.6323470867974501E-2</v>
      </c>
    </row>
    <row r="757" spans="2:70" x14ac:dyDescent="0.35">
      <c r="B757" t="s">
        <v>129</v>
      </c>
      <c r="C757" s="17">
        <v>4.0875687917950702E-3</v>
      </c>
      <c r="D757" s="17">
        <v>5.3740358229636999E-3</v>
      </c>
      <c r="E757" s="17">
        <v>2.8584034005297199E-3</v>
      </c>
      <c r="F757" s="17"/>
      <c r="G757" s="17">
        <v>1.5527295216417601E-2</v>
      </c>
      <c r="H757" s="17">
        <v>6.8887832542969098E-3</v>
      </c>
      <c r="I757" s="17">
        <v>2.9109533386499002E-3</v>
      </c>
      <c r="J757" s="17">
        <v>1.51178449403054E-3</v>
      </c>
      <c r="K757" s="17">
        <v>0</v>
      </c>
      <c r="L757" s="17">
        <v>0</v>
      </c>
      <c r="M757" s="17"/>
      <c r="N757" s="17">
        <v>8.43742824391519E-4</v>
      </c>
      <c r="O757" s="17">
        <v>1.64441114263555E-3</v>
      </c>
      <c r="P757" s="17">
        <v>1.18020861194082E-2</v>
      </c>
      <c r="Q757" s="17">
        <v>3.3937047800614E-3</v>
      </c>
      <c r="R757" s="17"/>
      <c r="S757" s="17">
        <v>0</v>
      </c>
      <c r="T757" s="17">
        <v>8.5913284389233895E-3</v>
      </c>
      <c r="U757" s="17">
        <v>2.7764087742987299E-3</v>
      </c>
      <c r="V757" s="17">
        <v>0</v>
      </c>
      <c r="W757" s="17">
        <v>3.7341431776576998E-3</v>
      </c>
      <c r="X757" s="17">
        <v>1.04998540903495E-2</v>
      </c>
      <c r="Y757" s="17">
        <v>0</v>
      </c>
      <c r="Z757" s="17">
        <v>8.3802965432857295E-3</v>
      </c>
      <c r="AA757" s="17">
        <v>3.1615017505598601E-3</v>
      </c>
      <c r="AB757" s="17">
        <v>4.2776923639182398E-3</v>
      </c>
      <c r="AC757" s="17">
        <v>0</v>
      </c>
      <c r="AD757" s="17">
        <v>1.5869453541476501E-2</v>
      </c>
      <c r="AE757" s="17"/>
      <c r="AF757" s="17">
        <v>2.71746737012995E-3</v>
      </c>
      <c r="AG757" s="17">
        <v>1.9756078653718101E-3</v>
      </c>
      <c r="AH757" s="17">
        <v>1.1035638396203201E-2</v>
      </c>
      <c r="AI757" s="17"/>
      <c r="AJ757" s="17">
        <v>3.63768556313134E-3</v>
      </c>
      <c r="AK757" s="17">
        <v>2.8825375955755001E-3</v>
      </c>
      <c r="AL757" s="17">
        <v>3.16155638027299E-3</v>
      </c>
      <c r="AM757" s="17">
        <v>0</v>
      </c>
      <c r="AN757" s="17">
        <v>7.2365100703924599E-3</v>
      </c>
      <c r="AO757" s="17"/>
      <c r="AP757" s="17">
        <v>4.7253310527116399E-3</v>
      </c>
      <c r="AQ757" s="17">
        <v>1.75013976098023E-3</v>
      </c>
      <c r="AR757" s="17">
        <v>3.5236894936082402E-3</v>
      </c>
      <c r="AS757" s="17"/>
      <c r="AT757" s="17">
        <v>3.3298770476938499E-3</v>
      </c>
      <c r="AU757" s="17">
        <v>7.03404334217722E-3</v>
      </c>
      <c r="AV757" s="17">
        <v>9.9464927630615505E-4</v>
      </c>
      <c r="AW757" s="17">
        <v>2.10066261789912E-3</v>
      </c>
      <c r="AX757" s="17">
        <v>0</v>
      </c>
      <c r="AY757" s="17"/>
      <c r="AZ757" s="17">
        <v>0</v>
      </c>
      <c r="BA757" s="17">
        <v>4.7789419184280299E-3</v>
      </c>
      <c r="BB757" s="17">
        <v>0</v>
      </c>
      <c r="BC757" s="17">
        <v>0</v>
      </c>
      <c r="BD757" s="17">
        <v>5.5456000582792602E-3</v>
      </c>
      <c r="BE757" s="17">
        <v>7.3307922663462298E-3</v>
      </c>
      <c r="BF757" s="17">
        <v>0</v>
      </c>
      <c r="BG757" s="17">
        <v>0</v>
      </c>
      <c r="BH757" s="17">
        <v>1.56559190935078E-2</v>
      </c>
      <c r="BI757" s="17">
        <v>0</v>
      </c>
      <c r="BJ757" s="17">
        <v>2.7676199835458999E-3</v>
      </c>
      <c r="BK757" s="17">
        <v>0</v>
      </c>
      <c r="BL757" s="17">
        <v>8.0217761987640204E-3</v>
      </c>
      <c r="BM757" s="17">
        <v>0</v>
      </c>
      <c r="BN757" s="17">
        <v>0</v>
      </c>
      <c r="BO757" s="17">
        <v>1.0455607150663199E-2</v>
      </c>
      <c r="BP757" s="17"/>
      <c r="BQ757" s="17">
        <v>1.10946018436211E-3</v>
      </c>
      <c r="BR757" s="17">
        <v>4.3455316109402503E-3</v>
      </c>
    </row>
    <row r="758" spans="2:70" x14ac:dyDescent="0.35">
      <c r="B758" t="s">
        <v>141</v>
      </c>
      <c r="C758" s="17">
        <v>0.77025395210368697</v>
      </c>
      <c r="D758" s="17">
        <v>0.79676620799762599</v>
      </c>
      <c r="E758" s="17">
        <v>0.74483392398841497</v>
      </c>
      <c r="F758" s="17"/>
      <c r="G758" s="17">
        <v>0.673976140227867</v>
      </c>
      <c r="H758" s="17">
        <v>0.74171081069134004</v>
      </c>
      <c r="I758" s="17">
        <v>0.77152860011018898</v>
      </c>
      <c r="J758" s="17">
        <v>0.773745352707637</v>
      </c>
      <c r="K758" s="17">
        <v>0.80590134443267802</v>
      </c>
      <c r="L758" s="17">
        <v>0.82978019358598898</v>
      </c>
      <c r="M758" s="17"/>
      <c r="N758" s="17">
        <v>0.82367290031181395</v>
      </c>
      <c r="O758" s="17">
        <v>0.78764277573514196</v>
      </c>
      <c r="P758" s="17">
        <v>0.74534946042750505</v>
      </c>
      <c r="Q758" s="17">
        <v>0.71576039803643698</v>
      </c>
      <c r="R758" s="17"/>
      <c r="S758" s="17">
        <v>0.76757046023833597</v>
      </c>
      <c r="T758" s="17">
        <v>0.81945473121023005</v>
      </c>
      <c r="U758" s="17">
        <v>0.79585640971363303</v>
      </c>
      <c r="V758" s="17">
        <v>0.76431356430434505</v>
      </c>
      <c r="W758" s="17">
        <v>0.71741360719150404</v>
      </c>
      <c r="X758" s="17">
        <v>0.77375275354025297</v>
      </c>
      <c r="Y758" s="17">
        <v>0.78753042048607802</v>
      </c>
      <c r="Z758" s="17">
        <v>0.74983632583682502</v>
      </c>
      <c r="AA758" s="17">
        <v>0.76602751136123204</v>
      </c>
      <c r="AB758" s="17">
        <v>0.72948836187589605</v>
      </c>
      <c r="AC758" s="17">
        <v>0.77328926087294703</v>
      </c>
      <c r="AD758" s="17">
        <v>0.74550030143719004</v>
      </c>
      <c r="AE758" s="17"/>
      <c r="AF758" s="17">
        <v>0.78617221226460199</v>
      </c>
      <c r="AG758" s="17">
        <v>0.80263001497557296</v>
      </c>
      <c r="AH758" s="17">
        <v>0.68184559507768305</v>
      </c>
      <c r="AI758" s="17"/>
      <c r="AJ758" s="17">
        <v>0.80733439014793895</v>
      </c>
      <c r="AK758" s="17">
        <v>0.77485024702458105</v>
      </c>
      <c r="AL758" s="17">
        <v>0.78915431335821296</v>
      </c>
      <c r="AM758" s="17">
        <v>0.80053624235290699</v>
      </c>
      <c r="AN758" s="17">
        <v>0.67791438033832596</v>
      </c>
      <c r="AO758" s="17"/>
      <c r="AP758" s="17">
        <v>0.799279405842934</v>
      </c>
      <c r="AQ758" s="17">
        <v>0.78517673632444795</v>
      </c>
      <c r="AR758" s="17">
        <v>0.78823238002908802</v>
      </c>
      <c r="AS758" s="17"/>
      <c r="AT758" s="17">
        <v>0.72572144003169003</v>
      </c>
      <c r="AU758" s="17">
        <v>0.738816932265149</v>
      </c>
      <c r="AV758" s="17">
        <v>0.81872108507113195</v>
      </c>
      <c r="AW758" s="17">
        <v>0.812035123245052</v>
      </c>
      <c r="AX758" s="17">
        <v>0.76644699880756895</v>
      </c>
      <c r="AY758" s="17"/>
      <c r="AZ758" s="17">
        <v>0.64815939177689896</v>
      </c>
      <c r="BA758" s="17">
        <v>0.70135628234395098</v>
      </c>
      <c r="BB758" s="17">
        <v>0.73180651470559699</v>
      </c>
      <c r="BC758" s="17">
        <v>0.78782244833213999</v>
      </c>
      <c r="BD758" s="17">
        <v>0.74817477794421805</v>
      </c>
      <c r="BE758" s="17">
        <v>0.77113166493485197</v>
      </c>
      <c r="BF758" s="17">
        <v>0.76292450057192096</v>
      </c>
      <c r="BG758" s="17">
        <v>0.82100048919518298</v>
      </c>
      <c r="BH758" s="17">
        <v>0.74688638368156701</v>
      </c>
      <c r="BI758" s="17">
        <v>0.78444528905623501</v>
      </c>
      <c r="BJ758" s="17">
        <v>0.768076610684435</v>
      </c>
      <c r="BK758" s="17">
        <v>0.82991639437490505</v>
      </c>
      <c r="BL758" s="17">
        <v>0.85337201385333405</v>
      </c>
      <c r="BM758" s="17">
        <v>0.77468693989232695</v>
      </c>
      <c r="BN758" s="17">
        <v>0.81100606567103295</v>
      </c>
      <c r="BO758" s="17">
        <v>0.79223094385200299</v>
      </c>
      <c r="BP758" s="17"/>
      <c r="BQ758" s="17">
        <v>0.85697961488930197</v>
      </c>
      <c r="BR758" s="17">
        <v>0.73807195446252205</v>
      </c>
    </row>
    <row r="759" spans="2:70" x14ac:dyDescent="0.35">
      <c r="B759" t="s">
        <v>142</v>
      </c>
      <c r="C759" s="17">
        <v>8.5609448739713906E-2</v>
      </c>
      <c r="D759" s="17">
        <v>6.9284847997045707E-2</v>
      </c>
      <c r="E759" s="17">
        <v>0.100577733843996</v>
      </c>
      <c r="F759" s="17"/>
      <c r="G759" s="17">
        <v>0.122378364391925</v>
      </c>
      <c r="H759" s="17">
        <v>0.11053786748095</v>
      </c>
      <c r="I759" s="17">
        <v>8.5934313963606498E-2</v>
      </c>
      <c r="J759" s="17">
        <v>7.4574441862175198E-2</v>
      </c>
      <c r="K759" s="17">
        <v>6.7321495082307406E-2</v>
      </c>
      <c r="L759" s="17">
        <v>6.18679616929875E-2</v>
      </c>
      <c r="M759" s="17"/>
      <c r="N759" s="17">
        <v>5.9053843679251698E-2</v>
      </c>
      <c r="O759" s="17">
        <v>7.4839380229525604E-2</v>
      </c>
      <c r="P759" s="17">
        <v>0.103721131347802</v>
      </c>
      <c r="Q759" s="17">
        <v>0.11065424552559799</v>
      </c>
      <c r="R759" s="17"/>
      <c r="S759" s="17">
        <v>6.7105356119063403E-2</v>
      </c>
      <c r="T759" s="17">
        <v>7.1087049394009394E-2</v>
      </c>
      <c r="U759" s="17">
        <v>6.0337464047251599E-2</v>
      </c>
      <c r="V759" s="17">
        <v>9.6702784231778194E-2</v>
      </c>
      <c r="W759" s="17">
        <v>0.10480698304000299</v>
      </c>
      <c r="X759" s="17">
        <v>7.6945488665147499E-2</v>
      </c>
      <c r="Y759" s="17">
        <v>8.4763534300022494E-2</v>
      </c>
      <c r="Z759" s="17">
        <v>0.114694004853073</v>
      </c>
      <c r="AA759" s="17">
        <v>0.11167159337244</v>
      </c>
      <c r="AB759" s="17">
        <v>9.41861544815982E-2</v>
      </c>
      <c r="AC759" s="17">
        <v>8.8159039158386202E-2</v>
      </c>
      <c r="AD759" s="17">
        <v>8.8404662397867206E-2</v>
      </c>
      <c r="AE759" s="17"/>
      <c r="AF759" s="17">
        <v>8.4872075731559901E-2</v>
      </c>
      <c r="AG759" s="17">
        <v>6.7698723948040898E-2</v>
      </c>
      <c r="AH759" s="17">
        <v>0.114718322953466</v>
      </c>
      <c r="AI759" s="17"/>
      <c r="AJ759" s="17">
        <v>6.2683175537909294E-2</v>
      </c>
      <c r="AK759" s="17">
        <v>7.7297423217907293E-2</v>
      </c>
      <c r="AL759" s="17">
        <v>8.3301801510993603E-2</v>
      </c>
      <c r="AM759" s="17">
        <v>6.58405582998388E-2</v>
      </c>
      <c r="AN759" s="17">
        <v>0.13968711104182399</v>
      </c>
      <c r="AO759" s="17"/>
      <c r="AP759" s="17">
        <v>6.0664865433795297E-2</v>
      </c>
      <c r="AQ759" s="17">
        <v>8.0447214770550696E-2</v>
      </c>
      <c r="AR759" s="17">
        <v>7.4235502259772407E-2</v>
      </c>
      <c r="AS759" s="17"/>
      <c r="AT759" s="17">
        <v>0.102179828908493</v>
      </c>
      <c r="AU759" s="17">
        <v>0.103048191522034</v>
      </c>
      <c r="AV759" s="17">
        <v>6.1960694605274903E-2</v>
      </c>
      <c r="AW759" s="17">
        <v>5.8685263833488897E-2</v>
      </c>
      <c r="AX759" s="17">
        <v>8.3444849019221098E-2</v>
      </c>
      <c r="AY759" s="17"/>
      <c r="AZ759" s="17">
        <v>0.17762855431675201</v>
      </c>
      <c r="BA759" s="17">
        <v>0.13563356557162901</v>
      </c>
      <c r="BB759" s="17">
        <v>0.120013512387113</v>
      </c>
      <c r="BC759" s="17">
        <v>7.8121290633590801E-2</v>
      </c>
      <c r="BD759" s="17">
        <v>7.7506990158078798E-2</v>
      </c>
      <c r="BE759" s="17">
        <v>9.5175601394683895E-2</v>
      </c>
      <c r="BF759" s="17">
        <v>7.8253766491706803E-2</v>
      </c>
      <c r="BG759" s="17">
        <v>6.2572157581057594E-2</v>
      </c>
      <c r="BH759" s="17">
        <v>7.7234703867673005E-2</v>
      </c>
      <c r="BI759" s="17">
        <v>8.7072786294084895E-2</v>
      </c>
      <c r="BJ759" s="17">
        <v>9.7879488979318294E-2</v>
      </c>
      <c r="BK759" s="17">
        <v>5.8096049522672499E-2</v>
      </c>
      <c r="BL759" s="17">
        <v>4.2339075052271802E-2</v>
      </c>
      <c r="BM759" s="17">
        <v>0.1138896972627</v>
      </c>
      <c r="BN759" s="17">
        <v>5.3382226888425303E-2</v>
      </c>
      <c r="BO759" s="17">
        <v>7.5821298780878899E-2</v>
      </c>
      <c r="BP759" s="17"/>
      <c r="BQ759" s="17">
        <v>3.87432675500455E-2</v>
      </c>
      <c r="BR759" s="17">
        <v>0.10575145827304</v>
      </c>
    </row>
    <row r="760" spans="2:70" x14ac:dyDescent="0.35">
      <c r="B760" t="s">
        <v>143</v>
      </c>
      <c r="C760" s="17">
        <v>0.68464450336397298</v>
      </c>
      <c r="D760" s="17">
        <v>0.72748136000057995</v>
      </c>
      <c r="E760" s="17">
        <v>0.64425619014441904</v>
      </c>
      <c r="F760" s="17"/>
      <c r="G760" s="17">
        <v>0.55159777583594205</v>
      </c>
      <c r="H760" s="17">
        <v>0.63117294321038997</v>
      </c>
      <c r="I760" s="17">
        <v>0.68559428614658202</v>
      </c>
      <c r="J760" s="17">
        <v>0.69917091084546201</v>
      </c>
      <c r="K760" s="17">
        <v>0.73857984935037002</v>
      </c>
      <c r="L760" s="17">
        <v>0.76791223189300095</v>
      </c>
      <c r="M760" s="17"/>
      <c r="N760" s="17">
        <v>0.76461905663256202</v>
      </c>
      <c r="O760" s="17">
        <v>0.712803395505616</v>
      </c>
      <c r="P760" s="17">
        <v>0.64162832907970302</v>
      </c>
      <c r="Q760" s="17">
        <v>0.60510615251083999</v>
      </c>
      <c r="R760" s="17"/>
      <c r="S760" s="17">
        <v>0.70046510411927299</v>
      </c>
      <c r="T760" s="17">
        <v>0.74836768181622104</v>
      </c>
      <c r="U760" s="17">
        <v>0.73551894566638099</v>
      </c>
      <c r="V760" s="17">
        <v>0.66761078007256702</v>
      </c>
      <c r="W760" s="17">
        <v>0.61260662415150202</v>
      </c>
      <c r="X760" s="17">
        <v>0.69680726487510503</v>
      </c>
      <c r="Y760" s="17">
        <v>0.70276688618605498</v>
      </c>
      <c r="Z760" s="17">
        <v>0.63514232098375101</v>
      </c>
      <c r="AA760" s="17">
        <v>0.654355917988792</v>
      </c>
      <c r="AB760" s="17">
        <v>0.63530220739429699</v>
      </c>
      <c r="AC760" s="17">
        <v>0.68513022171456095</v>
      </c>
      <c r="AD760" s="17">
        <v>0.657095639039323</v>
      </c>
      <c r="AE760" s="17"/>
      <c r="AF760" s="17">
        <v>0.70130013653304202</v>
      </c>
      <c r="AG760" s="17">
        <v>0.73493129102753196</v>
      </c>
      <c r="AH760" s="17">
        <v>0.56712727212421699</v>
      </c>
      <c r="AI760" s="17"/>
      <c r="AJ760" s="17">
        <v>0.74465121461002903</v>
      </c>
      <c r="AK760" s="17">
        <v>0.69755282380667405</v>
      </c>
      <c r="AL760" s="17">
        <v>0.70585251184721898</v>
      </c>
      <c r="AM760" s="17">
        <v>0.73469568405306795</v>
      </c>
      <c r="AN760" s="17">
        <v>0.538227269296502</v>
      </c>
      <c r="AO760" s="17"/>
      <c r="AP760" s="17">
        <v>0.73861454040913799</v>
      </c>
      <c r="AQ760" s="17">
        <v>0.70472952155389701</v>
      </c>
      <c r="AR760" s="17">
        <v>0.71399687776931597</v>
      </c>
      <c r="AS760" s="17"/>
      <c r="AT760" s="17">
        <v>0.62354161112319695</v>
      </c>
      <c r="AU760" s="17">
        <v>0.63576874074311496</v>
      </c>
      <c r="AV760" s="17">
        <v>0.75676039046585697</v>
      </c>
      <c r="AW760" s="17">
        <v>0.75334985941156296</v>
      </c>
      <c r="AX760" s="17">
        <v>0.68300214978834795</v>
      </c>
      <c r="AY760" s="17"/>
      <c r="AZ760" s="17">
        <v>0.47053083746014701</v>
      </c>
      <c r="BA760" s="17">
        <v>0.565722716772322</v>
      </c>
      <c r="BB760" s="17">
        <v>0.61179300231848399</v>
      </c>
      <c r="BC760" s="17">
        <v>0.70970115769855002</v>
      </c>
      <c r="BD760" s="17">
        <v>0.670667787786139</v>
      </c>
      <c r="BE760" s="17">
        <v>0.67595606354016802</v>
      </c>
      <c r="BF760" s="17">
        <v>0.68467073408021395</v>
      </c>
      <c r="BG760" s="17">
        <v>0.75842833161412604</v>
      </c>
      <c r="BH760" s="17">
        <v>0.66965167981389395</v>
      </c>
      <c r="BI760" s="17">
        <v>0.69737250276215001</v>
      </c>
      <c r="BJ760" s="17">
        <v>0.67019712170511603</v>
      </c>
      <c r="BK760" s="17">
        <v>0.77182034485223305</v>
      </c>
      <c r="BL760" s="17">
        <v>0.81103293880106297</v>
      </c>
      <c r="BM760" s="17">
        <v>0.66079724262962702</v>
      </c>
      <c r="BN760" s="17">
        <v>0.75762383878260797</v>
      </c>
      <c r="BO760" s="17">
        <v>0.71640964507112403</v>
      </c>
      <c r="BP760" s="17"/>
      <c r="BQ760" s="17">
        <v>0.81823634733925599</v>
      </c>
      <c r="BR760" s="17">
        <v>0.63232049618948205</v>
      </c>
    </row>
    <row r="761" spans="2:70" x14ac:dyDescent="0.35">
      <c r="C761" s="17"/>
      <c r="D761" s="17"/>
      <c r="E761" s="17"/>
      <c r="F761" s="17"/>
      <c r="G761" s="17"/>
      <c r="H761" s="17"/>
      <c r="I761" s="17"/>
      <c r="J761" s="17"/>
      <c r="K761" s="17"/>
      <c r="L761" s="17"/>
      <c r="M761" s="17"/>
      <c r="N761" s="17"/>
      <c r="O761" s="17"/>
      <c r="P761" s="17"/>
      <c r="Q761" s="17"/>
      <c r="R761" s="17"/>
      <c r="S761" s="17"/>
      <c r="T761" s="17"/>
      <c r="U761" s="17"/>
      <c r="V761" s="17"/>
      <c r="W761" s="17"/>
      <c r="X761" s="17"/>
      <c r="Y761" s="17"/>
      <c r="Z761" s="17"/>
      <c r="AA761" s="17"/>
      <c r="AB761" s="17"/>
      <c r="AC761" s="17"/>
      <c r="AD761" s="17"/>
      <c r="AE761" s="17"/>
      <c r="AF761" s="17"/>
      <c r="AG761" s="17"/>
      <c r="AH761" s="17"/>
      <c r="AI761" s="17"/>
      <c r="AJ761" s="17"/>
      <c r="AK761" s="17"/>
      <c r="AL761" s="17"/>
      <c r="AM761" s="17"/>
      <c r="AN761" s="17"/>
      <c r="AO761" s="17"/>
      <c r="AP761" s="17"/>
      <c r="AQ761" s="17"/>
      <c r="AR761" s="17"/>
      <c r="AS761" s="17"/>
      <c r="AT761" s="17"/>
      <c r="AU761" s="17"/>
      <c r="AV761" s="17"/>
      <c r="AW761" s="17"/>
      <c r="AX761" s="17"/>
      <c r="AY761" s="17"/>
      <c r="AZ761" s="17"/>
      <c r="BA761" s="17"/>
      <c r="BB761" s="17"/>
      <c r="BC761" s="17"/>
      <c r="BD761" s="17"/>
      <c r="BE761" s="17"/>
      <c r="BF761" s="17"/>
      <c r="BG761" s="17"/>
      <c r="BH761" s="17"/>
      <c r="BI761" s="17"/>
      <c r="BJ761" s="17"/>
      <c r="BK761" s="17"/>
      <c r="BL761" s="17"/>
      <c r="BM761" s="17"/>
      <c r="BN761" s="17"/>
      <c r="BO761" s="17"/>
      <c r="BP761" s="17"/>
      <c r="BQ761" s="17"/>
      <c r="BR761" s="17"/>
    </row>
    <row r="762" spans="2:70" x14ac:dyDescent="0.35">
      <c r="B762" s="6" t="s">
        <v>352</v>
      </c>
      <c r="C762" s="17"/>
      <c r="D762" s="17"/>
      <c r="E762" s="17"/>
      <c r="F762" s="17"/>
      <c r="G762" s="17"/>
      <c r="H762" s="17"/>
      <c r="I762" s="17"/>
      <c r="J762" s="17"/>
      <c r="K762" s="17"/>
      <c r="L762" s="17"/>
      <c r="M762" s="17"/>
      <c r="N762" s="17"/>
      <c r="O762" s="17"/>
      <c r="P762" s="17"/>
      <c r="Q762" s="17"/>
      <c r="R762" s="17"/>
      <c r="S762" s="17"/>
      <c r="T762" s="17"/>
      <c r="U762" s="17"/>
      <c r="V762" s="17"/>
      <c r="W762" s="17"/>
      <c r="X762" s="17"/>
      <c r="Y762" s="17"/>
      <c r="Z762" s="17"/>
      <c r="AA762" s="17"/>
      <c r="AB762" s="17"/>
      <c r="AC762" s="17"/>
      <c r="AD762" s="17"/>
      <c r="AE762" s="17"/>
      <c r="AF762" s="17"/>
      <c r="AG762" s="17"/>
      <c r="AH762" s="17"/>
      <c r="AI762" s="17"/>
      <c r="AJ762" s="17"/>
      <c r="AK762" s="17"/>
      <c r="AL762" s="17"/>
      <c r="AM762" s="17"/>
      <c r="AN762" s="17"/>
      <c r="AO762" s="17"/>
      <c r="AP762" s="17"/>
      <c r="AQ762" s="17"/>
      <c r="AR762" s="17"/>
      <c r="AS762" s="17"/>
      <c r="AT762" s="17"/>
      <c r="AU762" s="17"/>
      <c r="AV762" s="17"/>
      <c r="AW762" s="17"/>
      <c r="AX762" s="17"/>
      <c r="AY762" s="17"/>
      <c r="AZ762" s="17"/>
      <c r="BA762" s="17"/>
      <c r="BB762" s="17"/>
      <c r="BC762" s="17"/>
      <c r="BD762" s="17"/>
      <c r="BE762" s="17"/>
      <c r="BF762" s="17"/>
      <c r="BG762" s="17"/>
      <c r="BH762" s="17"/>
      <c r="BI762" s="17"/>
      <c r="BJ762" s="17"/>
      <c r="BK762" s="17"/>
      <c r="BL762" s="17"/>
      <c r="BM762" s="17"/>
      <c r="BN762" s="17"/>
      <c r="BO762" s="17"/>
      <c r="BP762" s="17"/>
      <c r="BQ762" s="17"/>
      <c r="BR762" s="17"/>
    </row>
    <row r="763" spans="2:70" x14ac:dyDescent="0.35">
      <c r="B763" s="24" t="s">
        <v>97</v>
      </c>
      <c r="C763" s="17"/>
      <c r="D763" s="17"/>
      <c r="E763" s="17"/>
      <c r="F763" s="17"/>
      <c r="G763" s="17"/>
      <c r="H763" s="17"/>
      <c r="I763" s="17"/>
      <c r="J763" s="17"/>
      <c r="K763" s="17"/>
      <c r="L763" s="17"/>
      <c r="M763" s="17"/>
      <c r="N763" s="17"/>
      <c r="O763" s="17"/>
      <c r="P763" s="17"/>
      <c r="Q763" s="17"/>
      <c r="R763" s="17"/>
      <c r="S763" s="17"/>
      <c r="T763" s="17"/>
      <c r="U763" s="17"/>
      <c r="V763" s="17"/>
      <c r="W763" s="17"/>
      <c r="X763" s="17"/>
      <c r="Y763" s="17"/>
      <c r="Z763" s="17"/>
      <c r="AA763" s="17"/>
      <c r="AB763" s="17"/>
      <c r="AC763" s="17"/>
      <c r="AD763" s="17"/>
      <c r="AE763" s="17"/>
      <c r="AF763" s="17"/>
      <c r="AG763" s="17"/>
      <c r="AH763" s="17"/>
      <c r="AI763" s="17"/>
      <c r="AJ763" s="17"/>
      <c r="AK763" s="17"/>
      <c r="AL763" s="17"/>
      <c r="AM763" s="17"/>
      <c r="AN763" s="17"/>
      <c r="AO763" s="17"/>
      <c r="AP763" s="17"/>
      <c r="AQ763" s="17"/>
      <c r="AR763" s="17"/>
      <c r="AS763" s="17"/>
      <c r="AT763" s="17"/>
      <c r="AU763" s="17"/>
      <c r="AV763" s="17"/>
      <c r="AW763" s="17"/>
      <c r="AX763" s="17"/>
      <c r="AY763" s="17"/>
      <c r="AZ763" s="17"/>
      <c r="BA763" s="17"/>
      <c r="BB763" s="17"/>
      <c r="BC763" s="17"/>
      <c r="BD763" s="17"/>
      <c r="BE763" s="17"/>
      <c r="BF763" s="17"/>
      <c r="BG763" s="17"/>
      <c r="BH763" s="17"/>
      <c r="BI763" s="17"/>
      <c r="BJ763" s="17"/>
      <c r="BK763" s="17"/>
      <c r="BL763" s="17"/>
      <c r="BM763" s="17"/>
      <c r="BN763" s="17"/>
      <c r="BO763" s="17"/>
      <c r="BP763" s="17"/>
      <c r="BQ763" s="17"/>
      <c r="BR763" s="17"/>
    </row>
    <row r="764" spans="2:70" x14ac:dyDescent="0.35">
      <c r="B764" t="s">
        <v>136</v>
      </c>
      <c r="C764" s="17">
        <v>8.4686903588312296E-2</v>
      </c>
      <c r="D764" s="17">
        <v>0.106385456970715</v>
      </c>
      <c r="E764" s="17">
        <v>6.3083296931502802E-2</v>
      </c>
      <c r="F764" s="17"/>
      <c r="G764" s="17">
        <v>9.7349292972124704E-2</v>
      </c>
      <c r="H764" s="17">
        <v>9.4727932045776495E-2</v>
      </c>
      <c r="I764" s="17">
        <v>7.0303086849189594E-2</v>
      </c>
      <c r="J764" s="17">
        <v>6.6938693866093205E-2</v>
      </c>
      <c r="K764" s="17">
        <v>0.106903558773317</v>
      </c>
      <c r="L764" s="17">
        <v>7.9468929451547501E-2</v>
      </c>
      <c r="M764" s="17"/>
      <c r="N764" s="17">
        <v>6.3232882900754905E-2</v>
      </c>
      <c r="O764" s="17">
        <v>8.8385210813635498E-2</v>
      </c>
      <c r="P764" s="17">
        <v>9.1024242887465204E-2</v>
      </c>
      <c r="Q764" s="17">
        <v>9.6627241958403304E-2</v>
      </c>
      <c r="R764" s="17"/>
      <c r="S764" s="17">
        <v>8.1523451450361398E-2</v>
      </c>
      <c r="T764" s="17">
        <v>6.8332140692019899E-2</v>
      </c>
      <c r="U764" s="17">
        <v>8.5291264616556006E-2</v>
      </c>
      <c r="V764" s="17">
        <v>0.109750237472411</v>
      </c>
      <c r="W764" s="17">
        <v>0.106116573911903</v>
      </c>
      <c r="X764" s="17">
        <v>8.9922230236195597E-2</v>
      </c>
      <c r="Y764" s="17">
        <v>9.3115542481655295E-2</v>
      </c>
      <c r="Z764" s="17">
        <v>0.10541584786288</v>
      </c>
      <c r="AA764" s="17">
        <v>8.2581125072207398E-2</v>
      </c>
      <c r="AB764" s="17">
        <v>5.9236233724351703E-2</v>
      </c>
      <c r="AC764" s="17">
        <v>8.10279726912468E-2</v>
      </c>
      <c r="AD764" s="17">
        <v>6.7938098983838E-2</v>
      </c>
      <c r="AE764" s="17"/>
      <c r="AF764" s="17">
        <v>0.11111837654843</v>
      </c>
      <c r="AG764" s="17">
        <v>7.1343108069729794E-2</v>
      </c>
      <c r="AH764" s="17">
        <v>6.8860231512412606E-2</v>
      </c>
      <c r="AI764" s="17"/>
      <c r="AJ764" s="17">
        <v>9.5461386191940098E-2</v>
      </c>
      <c r="AK764" s="17">
        <v>8.8051017218168798E-2</v>
      </c>
      <c r="AL764" s="17">
        <v>7.0096826250323402E-2</v>
      </c>
      <c r="AM764" s="17">
        <v>0.18178925245028299</v>
      </c>
      <c r="AN764" s="17">
        <v>7.02573767884975E-2</v>
      </c>
      <c r="AO764" s="17"/>
      <c r="AP764" s="17">
        <v>9.5656422286465703E-2</v>
      </c>
      <c r="AQ764" s="17">
        <v>7.9605439803518196E-2</v>
      </c>
      <c r="AR764" s="17">
        <v>8.6313852647929706E-2</v>
      </c>
      <c r="AS764" s="17"/>
      <c r="AT764" s="17">
        <v>9.1318770017593795E-2</v>
      </c>
      <c r="AU764" s="17">
        <v>9.6860458105348698E-2</v>
      </c>
      <c r="AV764" s="17">
        <v>7.2975284808806704E-2</v>
      </c>
      <c r="AW764" s="17">
        <v>7.3598229468575499E-2</v>
      </c>
      <c r="AX764" s="17">
        <v>0.159205297755183</v>
      </c>
      <c r="AY764" s="17"/>
      <c r="AZ764" s="17">
        <v>5.7579780823068E-2</v>
      </c>
      <c r="BA764" s="17">
        <v>7.8950149151196095E-2</v>
      </c>
      <c r="BB764" s="17">
        <v>4.6276893466506701E-2</v>
      </c>
      <c r="BC764" s="17">
        <v>0.118199450052887</v>
      </c>
      <c r="BD764" s="17">
        <v>8.7608680655063595E-2</v>
      </c>
      <c r="BE764" s="17">
        <v>8.94292934994695E-2</v>
      </c>
      <c r="BF764" s="17">
        <v>7.3165652045117102E-2</v>
      </c>
      <c r="BG764" s="17">
        <v>9.7779047202801297E-2</v>
      </c>
      <c r="BH764" s="17">
        <v>0.113946007902963</v>
      </c>
      <c r="BI764" s="17">
        <v>8.9008342147938693E-2</v>
      </c>
      <c r="BJ764" s="17">
        <v>6.6637621778153397E-2</v>
      </c>
      <c r="BK764" s="17">
        <v>7.2962942666417299E-2</v>
      </c>
      <c r="BL764" s="17">
        <v>8.7331418047870604E-2</v>
      </c>
      <c r="BM764" s="17">
        <v>6.9984983469594003E-2</v>
      </c>
      <c r="BN764" s="17">
        <v>9.6025699938039402E-2</v>
      </c>
      <c r="BO764" s="17">
        <v>6.5219027600106796E-2</v>
      </c>
      <c r="BP764" s="17"/>
      <c r="BQ764" s="17">
        <v>8.5739309953147505E-2</v>
      </c>
      <c r="BR764" s="17">
        <v>8.4776543871667803E-2</v>
      </c>
    </row>
    <row r="765" spans="2:70" x14ac:dyDescent="0.35">
      <c r="B765" t="s">
        <v>137</v>
      </c>
      <c r="C765" s="17">
        <v>0.17283953009257499</v>
      </c>
      <c r="D765" s="17">
        <v>0.19752814298270299</v>
      </c>
      <c r="E765" s="17">
        <v>0.148966767200605</v>
      </c>
      <c r="F765" s="17"/>
      <c r="G765" s="17">
        <v>0.173798792147773</v>
      </c>
      <c r="H765" s="17">
        <v>0.19507525854156599</v>
      </c>
      <c r="I765" s="17">
        <v>0.16664004859474901</v>
      </c>
      <c r="J765" s="17">
        <v>0.156448459321336</v>
      </c>
      <c r="K765" s="17">
        <v>0.147035045916867</v>
      </c>
      <c r="L765" s="17">
        <v>0.18987183813828001</v>
      </c>
      <c r="M765" s="17"/>
      <c r="N765" s="17">
        <v>0.17534620623479999</v>
      </c>
      <c r="O765" s="17">
        <v>0.15968644505174401</v>
      </c>
      <c r="P765" s="17">
        <v>0.195815598518117</v>
      </c>
      <c r="Q765" s="17">
        <v>0.16479318450327499</v>
      </c>
      <c r="R765" s="17"/>
      <c r="S765" s="17">
        <v>0.178060918936814</v>
      </c>
      <c r="T765" s="17">
        <v>0.177770785184728</v>
      </c>
      <c r="U765" s="17">
        <v>0.17108099866508999</v>
      </c>
      <c r="V765" s="17">
        <v>0.18539831254039801</v>
      </c>
      <c r="W765" s="17">
        <v>0.167387115075639</v>
      </c>
      <c r="X765" s="17">
        <v>0.179774294314553</v>
      </c>
      <c r="Y765" s="17">
        <v>0.16044624283339001</v>
      </c>
      <c r="Z765" s="17">
        <v>0.20437541083589</v>
      </c>
      <c r="AA765" s="17">
        <v>0.16770841691430499</v>
      </c>
      <c r="AB765" s="17">
        <v>0.147496801545034</v>
      </c>
      <c r="AC765" s="17">
        <v>0.19131837300528901</v>
      </c>
      <c r="AD765" s="17">
        <v>0.141018770251509</v>
      </c>
      <c r="AE765" s="17"/>
      <c r="AF765" s="17">
        <v>0.19974731816993499</v>
      </c>
      <c r="AG765" s="17">
        <v>0.16374095317321799</v>
      </c>
      <c r="AH765" s="17">
        <v>0.15379909561355401</v>
      </c>
      <c r="AI765" s="17"/>
      <c r="AJ765" s="17">
        <v>0.190734614970786</v>
      </c>
      <c r="AK765" s="17">
        <v>0.16590955058418699</v>
      </c>
      <c r="AL765" s="17">
        <v>0.226700349337186</v>
      </c>
      <c r="AM765" s="17">
        <v>0.190801341579039</v>
      </c>
      <c r="AN765" s="17">
        <v>0.14241289225617201</v>
      </c>
      <c r="AO765" s="17"/>
      <c r="AP765" s="17">
        <v>0.22505994524764</v>
      </c>
      <c r="AQ765" s="17">
        <v>0.156834545084541</v>
      </c>
      <c r="AR765" s="17">
        <v>0.22819632929431199</v>
      </c>
      <c r="AS765" s="17"/>
      <c r="AT765" s="17">
        <v>0.17632896119258101</v>
      </c>
      <c r="AU765" s="17">
        <v>0.17483762730784499</v>
      </c>
      <c r="AV765" s="17">
        <v>0.17718284022647299</v>
      </c>
      <c r="AW765" s="17">
        <v>0.14391545015657201</v>
      </c>
      <c r="AX765" s="17">
        <v>0.138060728384788</v>
      </c>
      <c r="AY765" s="17"/>
      <c r="AZ765" s="17">
        <v>6.7679034729868304E-2</v>
      </c>
      <c r="BA765" s="17">
        <v>0.18908859452091101</v>
      </c>
      <c r="BB765" s="17">
        <v>0.22458518239571301</v>
      </c>
      <c r="BC765" s="17">
        <v>0.18118684848109801</v>
      </c>
      <c r="BD765" s="17">
        <v>0.16174192675320201</v>
      </c>
      <c r="BE765" s="17">
        <v>0.173857973681908</v>
      </c>
      <c r="BF765" s="17">
        <v>0.17958469578750799</v>
      </c>
      <c r="BG765" s="17">
        <v>0.15085142161918499</v>
      </c>
      <c r="BH765" s="17">
        <v>0.15542985614777999</v>
      </c>
      <c r="BI765" s="17">
        <v>0.168006839510387</v>
      </c>
      <c r="BJ765" s="17">
        <v>0.19556150863881799</v>
      </c>
      <c r="BK765" s="17">
        <v>0.139187672728804</v>
      </c>
      <c r="BL765" s="17">
        <v>0.16709683232115</v>
      </c>
      <c r="BM765" s="17">
        <v>0.17105419802222199</v>
      </c>
      <c r="BN765" s="17">
        <v>0.16530215437473</v>
      </c>
      <c r="BO765" s="17">
        <v>0.17248347749116699</v>
      </c>
      <c r="BP765" s="17"/>
      <c r="BQ765" s="17">
        <v>0.18016197377318499</v>
      </c>
      <c r="BR765" s="17">
        <v>0.169733767302196</v>
      </c>
    </row>
    <row r="766" spans="2:70" x14ac:dyDescent="0.35">
      <c r="B766" t="s">
        <v>214</v>
      </c>
      <c r="C766" s="17">
        <v>0.30939248573825601</v>
      </c>
      <c r="D766" s="17">
        <v>0.31044483556989599</v>
      </c>
      <c r="E766" s="17">
        <v>0.309797234019973</v>
      </c>
      <c r="F766" s="17"/>
      <c r="G766" s="17">
        <v>0.28073463993236197</v>
      </c>
      <c r="H766" s="17">
        <v>0.236610618432885</v>
      </c>
      <c r="I766" s="17">
        <v>0.26172809204522601</v>
      </c>
      <c r="J766" s="17">
        <v>0.305258846223247</v>
      </c>
      <c r="K766" s="17">
        <v>0.35930409233800797</v>
      </c>
      <c r="L766" s="17">
        <v>0.39654574209568</v>
      </c>
      <c r="M766" s="17"/>
      <c r="N766" s="17">
        <v>0.286518763529723</v>
      </c>
      <c r="O766" s="17">
        <v>0.31664923248430299</v>
      </c>
      <c r="P766" s="17">
        <v>0.293638304940324</v>
      </c>
      <c r="Q766" s="17">
        <v>0.33962995580470301</v>
      </c>
      <c r="R766" s="17"/>
      <c r="S766" s="17">
        <v>0.249701647809244</v>
      </c>
      <c r="T766" s="17">
        <v>0.31169109375100601</v>
      </c>
      <c r="U766" s="17">
        <v>0.29881992763649001</v>
      </c>
      <c r="V766" s="17">
        <v>0.325150229093845</v>
      </c>
      <c r="W766" s="17">
        <v>0.335699450432625</v>
      </c>
      <c r="X766" s="17">
        <v>0.29511515826196999</v>
      </c>
      <c r="Y766" s="17">
        <v>0.34544777106486402</v>
      </c>
      <c r="Z766" s="17">
        <v>0.313780778530098</v>
      </c>
      <c r="AA766" s="17">
        <v>0.31276881378979499</v>
      </c>
      <c r="AB766" s="17">
        <v>0.30136971205063701</v>
      </c>
      <c r="AC766" s="17">
        <v>0.35485124818969499</v>
      </c>
      <c r="AD766" s="17">
        <v>0.37442691907977599</v>
      </c>
      <c r="AE766" s="17"/>
      <c r="AF766" s="17">
        <v>0.33220663029342801</v>
      </c>
      <c r="AG766" s="17">
        <v>0.28326159858987698</v>
      </c>
      <c r="AH766" s="17">
        <v>0.33174927093590501</v>
      </c>
      <c r="AI766" s="17"/>
      <c r="AJ766" s="17">
        <v>0.35142224219081702</v>
      </c>
      <c r="AK766" s="17">
        <v>0.26360345218484699</v>
      </c>
      <c r="AL766" s="17">
        <v>0.22500605272927901</v>
      </c>
      <c r="AM766" s="17">
        <v>0.25225429278778899</v>
      </c>
      <c r="AN766" s="17">
        <v>0.362502038976243</v>
      </c>
      <c r="AO766" s="17"/>
      <c r="AP766" s="17">
        <v>0.316734199074587</v>
      </c>
      <c r="AQ766" s="17">
        <v>0.27743101494842498</v>
      </c>
      <c r="AR766" s="17">
        <v>0.21009693003840599</v>
      </c>
      <c r="AS766" s="17"/>
      <c r="AT766" s="17">
        <v>0.37675674719265601</v>
      </c>
      <c r="AU766" s="17">
        <v>0.30534964832091799</v>
      </c>
      <c r="AV766" s="17">
        <v>0.25806699071472999</v>
      </c>
      <c r="AW766" s="17">
        <v>0.29152907533657602</v>
      </c>
      <c r="AX766" s="17">
        <v>0.173925461056261</v>
      </c>
      <c r="AY766" s="17"/>
      <c r="AZ766" s="17">
        <v>0.44536748254268299</v>
      </c>
      <c r="BA766" s="17">
        <v>0.319935729225097</v>
      </c>
      <c r="BB766" s="17">
        <v>0.33841544539073098</v>
      </c>
      <c r="BC766" s="17">
        <v>0.34933548821388599</v>
      </c>
      <c r="BD766" s="17">
        <v>0.280568481524897</v>
      </c>
      <c r="BE766" s="17">
        <v>0.34630622436040098</v>
      </c>
      <c r="BF766" s="17">
        <v>0.28558989494936199</v>
      </c>
      <c r="BG766" s="17">
        <v>0.34083864775032502</v>
      </c>
      <c r="BH766" s="17">
        <v>0.27018903245325099</v>
      </c>
      <c r="BI766" s="17">
        <v>0.30496399556349502</v>
      </c>
      <c r="BJ766" s="17">
        <v>0.31088874412800799</v>
      </c>
      <c r="BK766" s="17">
        <v>0.27104515157544201</v>
      </c>
      <c r="BL766" s="17">
        <v>0.21932747056096899</v>
      </c>
      <c r="BM766" s="17">
        <v>0.34376849157130401</v>
      </c>
      <c r="BN766" s="17">
        <v>0.245819825668217</v>
      </c>
      <c r="BO766" s="17">
        <v>0.22699566905757801</v>
      </c>
      <c r="BP766" s="17"/>
      <c r="BQ766" s="17">
        <v>0.24941626010226001</v>
      </c>
      <c r="BR766" s="17">
        <v>0.33555440301390299</v>
      </c>
    </row>
    <row r="767" spans="2:70" x14ac:dyDescent="0.35">
      <c r="B767" t="s">
        <v>139</v>
      </c>
      <c r="C767" s="17">
        <v>0.26657682052638698</v>
      </c>
      <c r="D767" s="17">
        <v>0.23339901103889499</v>
      </c>
      <c r="E767" s="17">
        <v>0.29918214175534902</v>
      </c>
      <c r="F767" s="17"/>
      <c r="G767" s="17">
        <v>0.26645921516541998</v>
      </c>
      <c r="H767" s="17">
        <v>0.30477223322464198</v>
      </c>
      <c r="I767" s="17">
        <v>0.30602190601676799</v>
      </c>
      <c r="J767" s="17">
        <v>0.26957226885289098</v>
      </c>
      <c r="K767" s="17">
        <v>0.22906101290613001</v>
      </c>
      <c r="L767" s="17">
        <v>0.22604997321443199</v>
      </c>
      <c r="M767" s="17"/>
      <c r="N767" s="17">
        <v>0.292713970636375</v>
      </c>
      <c r="O767" s="17">
        <v>0.26946216229119002</v>
      </c>
      <c r="P767" s="17">
        <v>0.26123945894940398</v>
      </c>
      <c r="Q767" s="17">
        <v>0.242209725860181</v>
      </c>
      <c r="R767" s="17"/>
      <c r="S767" s="17">
        <v>0.29186673046724698</v>
      </c>
      <c r="T767" s="17">
        <v>0.276643233895082</v>
      </c>
      <c r="U767" s="17">
        <v>0.28861126822042898</v>
      </c>
      <c r="V767" s="17">
        <v>0.233397257647881</v>
      </c>
      <c r="W767" s="17">
        <v>0.24456270597104601</v>
      </c>
      <c r="X767" s="17">
        <v>0.28844934119255</v>
      </c>
      <c r="Y767" s="17">
        <v>0.25874057769722703</v>
      </c>
      <c r="Z767" s="17">
        <v>0.23793159175890199</v>
      </c>
      <c r="AA767" s="17">
        <v>0.30001515539117302</v>
      </c>
      <c r="AB767" s="17">
        <v>0.26567641446333001</v>
      </c>
      <c r="AC767" s="17">
        <v>0.20815565489633001</v>
      </c>
      <c r="AD767" s="17">
        <v>0.16781667235061501</v>
      </c>
      <c r="AE767" s="17"/>
      <c r="AF767" s="17">
        <v>0.221009203686474</v>
      </c>
      <c r="AG767" s="17">
        <v>0.29806211940482902</v>
      </c>
      <c r="AH767" s="17">
        <v>0.27953698397974103</v>
      </c>
      <c r="AI767" s="17"/>
      <c r="AJ767" s="17">
        <v>0.23230166255706999</v>
      </c>
      <c r="AK767" s="17">
        <v>0.28928554596331801</v>
      </c>
      <c r="AL767" s="17">
        <v>0.30676236050629502</v>
      </c>
      <c r="AM767" s="17">
        <v>0.28105504266076597</v>
      </c>
      <c r="AN767" s="17">
        <v>0.25131310903508303</v>
      </c>
      <c r="AO767" s="17"/>
      <c r="AP767" s="17">
        <v>0.22218918592984099</v>
      </c>
      <c r="AQ767" s="17">
        <v>0.28765541297014102</v>
      </c>
      <c r="AR767" s="17">
        <v>0.29638515098302798</v>
      </c>
      <c r="AS767" s="17"/>
      <c r="AT767" s="17">
        <v>0.24018614879788899</v>
      </c>
      <c r="AU767" s="17">
        <v>0.26687018533649998</v>
      </c>
      <c r="AV767" s="17">
        <v>0.289656068165563</v>
      </c>
      <c r="AW767" s="17">
        <v>0.295268299167325</v>
      </c>
      <c r="AX767" s="17">
        <v>0.26521182791277198</v>
      </c>
      <c r="AY767" s="17"/>
      <c r="AZ767" s="17">
        <v>0.28260990501295802</v>
      </c>
      <c r="BA767" s="17">
        <v>0.21772635001923199</v>
      </c>
      <c r="BB767" s="17">
        <v>0.23930189697305501</v>
      </c>
      <c r="BC767" s="17">
        <v>0.25307766968935402</v>
      </c>
      <c r="BD767" s="17">
        <v>0.29213614285736</v>
      </c>
      <c r="BE767" s="17">
        <v>0.23205189045140301</v>
      </c>
      <c r="BF767" s="17">
        <v>0.263202154212068</v>
      </c>
      <c r="BG767" s="17">
        <v>0.27481376168751898</v>
      </c>
      <c r="BH767" s="17">
        <v>0.27642276783465802</v>
      </c>
      <c r="BI767" s="17">
        <v>0.27723436865437501</v>
      </c>
      <c r="BJ767" s="17">
        <v>0.27684798713563002</v>
      </c>
      <c r="BK767" s="17">
        <v>0.32810668883486499</v>
      </c>
      <c r="BL767" s="17">
        <v>0.32416185007835902</v>
      </c>
      <c r="BM767" s="17">
        <v>0.247717144300825</v>
      </c>
      <c r="BN767" s="17">
        <v>0.28419642300405801</v>
      </c>
      <c r="BO767" s="17">
        <v>0.31407104996670299</v>
      </c>
      <c r="BP767" s="17"/>
      <c r="BQ767" s="17">
        <v>0.28889687824055599</v>
      </c>
      <c r="BR767" s="17">
        <v>0.257255178485922</v>
      </c>
    </row>
    <row r="768" spans="2:70" x14ac:dyDescent="0.35">
      <c r="B768" t="s">
        <v>140</v>
      </c>
      <c r="C768" s="17">
        <v>0.13779175695183199</v>
      </c>
      <c r="D768" s="17">
        <v>0.12552281816604999</v>
      </c>
      <c r="E768" s="17">
        <v>0.14812891324359101</v>
      </c>
      <c r="F768" s="17"/>
      <c r="G768" s="17">
        <v>0.15898039952774401</v>
      </c>
      <c r="H768" s="17">
        <v>0.13952293244996899</v>
      </c>
      <c r="I768" s="17">
        <v>0.171437082769792</v>
      </c>
      <c r="J768" s="17">
        <v>0.16545718896336201</v>
      </c>
      <c r="K768" s="17">
        <v>0.118540815120682</v>
      </c>
      <c r="L768" s="17">
        <v>8.5068684377776996E-2</v>
      </c>
      <c r="M768" s="17"/>
      <c r="N768" s="17">
        <v>0.16437725634404399</v>
      </c>
      <c r="O768" s="17">
        <v>0.13790748622549201</v>
      </c>
      <c r="P768" s="17">
        <v>0.12518351607432099</v>
      </c>
      <c r="Q768" s="17">
        <v>0.118906068798867</v>
      </c>
      <c r="R768" s="17"/>
      <c r="S768" s="17">
        <v>0.18213284788251899</v>
      </c>
      <c r="T768" s="17">
        <v>0.14248412016237799</v>
      </c>
      <c r="U768" s="17">
        <v>0.13530929607485101</v>
      </c>
      <c r="V768" s="17">
        <v>0.13264954893263201</v>
      </c>
      <c r="W768" s="17">
        <v>0.12521789289285901</v>
      </c>
      <c r="X768" s="17">
        <v>0.112608656745518</v>
      </c>
      <c r="Y768" s="17">
        <v>0.11914532592578</v>
      </c>
      <c r="Z768" s="17">
        <v>9.1608374744793095E-2</v>
      </c>
      <c r="AA768" s="17">
        <v>0.10718539614405501</v>
      </c>
      <c r="AB768" s="17">
        <v>0.17111727098452401</v>
      </c>
      <c r="AC768" s="17">
        <v>0.116096419290854</v>
      </c>
      <c r="AD768" s="17">
        <v>0.19707354611717001</v>
      </c>
      <c r="AE768" s="17"/>
      <c r="AF768" s="17">
        <v>0.10400327194278999</v>
      </c>
      <c r="AG768" s="17">
        <v>0.15547052786172499</v>
      </c>
      <c r="AH768" s="17">
        <v>0.13850913588501601</v>
      </c>
      <c r="AI768" s="17"/>
      <c r="AJ768" s="17">
        <v>0.10413057354075</v>
      </c>
      <c r="AK768" s="17">
        <v>0.16880088880656599</v>
      </c>
      <c r="AL768" s="17">
        <v>0.133439202013064</v>
      </c>
      <c r="AM768" s="17">
        <v>7.2354844349795805E-2</v>
      </c>
      <c r="AN768" s="17">
        <v>0.14204028795698001</v>
      </c>
      <c r="AO768" s="17"/>
      <c r="AP768" s="17">
        <v>0.11881701703019699</v>
      </c>
      <c r="AQ768" s="17">
        <v>0.17185980218247901</v>
      </c>
      <c r="AR768" s="17">
        <v>0.167011784976933</v>
      </c>
      <c r="AS768" s="17"/>
      <c r="AT768" s="17">
        <v>7.7056431971020606E-2</v>
      </c>
      <c r="AU768" s="17">
        <v>0.122722615696987</v>
      </c>
      <c r="AV768" s="17">
        <v>0.18124272636911401</v>
      </c>
      <c r="AW768" s="17">
        <v>0.18423350042891801</v>
      </c>
      <c r="AX768" s="17">
        <v>0.26359668489099602</v>
      </c>
      <c r="AY768" s="17"/>
      <c r="AZ768" s="17">
        <v>0.120611766850969</v>
      </c>
      <c r="BA768" s="17">
        <v>0.140626664779262</v>
      </c>
      <c r="BB768" s="17">
        <v>0.12075274078337001</v>
      </c>
      <c r="BC768" s="17">
        <v>8.2185756210559194E-2</v>
      </c>
      <c r="BD768" s="17">
        <v>0.15182703445330301</v>
      </c>
      <c r="BE768" s="17">
        <v>0.13226278804880401</v>
      </c>
      <c r="BF768" s="17">
        <v>0.181516448302564</v>
      </c>
      <c r="BG768" s="17">
        <v>0.108408499226941</v>
      </c>
      <c r="BH768" s="17">
        <v>0.14368075927355201</v>
      </c>
      <c r="BI768" s="17">
        <v>0.122324242350465</v>
      </c>
      <c r="BJ768" s="17">
        <v>0.12334667666041101</v>
      </c>
      <c r="BK768" s="17">
        <v>0.17286844398687701</v>
      </c>
      <c r="BL768" s="17">
        <v>0.15796552439188799</v>
      </c>
      <c r="BM768" s="17">
        <v>0.15835999966084099</v>
      </c>
      <c r="BN768" s="17">
        <v>0.17782257029081699</v>
      </c>
      <c r="BO768" s="17">
        <v>0.22123077588444601</v>
      </c>
      <c r="BP768" s="17"/>
      <c r="BQ768" s="17">
        <v>0.189007789232088</v>
      </c>
      <c r="BR768" s="17">
        <v>0.115596666054314</v>
      </c>
    </row>
    <row r="769" spans="2:70" x14ac:dyDescent="0.35">
      <c r="B769" t="s">
        <v>129</v>
      </c>
      <c r="C769" s="17">
        <v>2.8712503102638998E-2</v>
      </c>
      <c r="D769" s="17">
        <v>2.671973527174E-2</v>
      </c>
      <c r="E769" s="17">
        <v>3.0841646848979599E-2</v>
      </c>
      <c r="F769" s="17"/>
      <c r="G769" s="17">
        <v>2.2677660254576199E-2</v>
      </c>
      <c r="H769" s="17">
        <v>2.9291025305161599E-2</v>
      </c>
      <c r="I769" s="17">
        <v>2.3869783724275499E-2</v>
      </c>
      <c r="J769" s="17">
        <v>3.6324542773071102E-2</v>
      </c>
      <c r="K769" s="17">
        <v>3.9155474944996202E-2</v>
      </c>
      <c r="L769" s="17">
        <v>2.2994832722283601E-2</v>
      </c>
      <c r="M769" s="17"/>
      <c r="N769" s="17">
        <v>1.7810920354302099E-2</v>
      </c>
      <c r="O769" s="17">
        <v>2.7909463133635799E-2</v>
      </c>
      <c r="P769" s="17">
        <v>3.3098878630367999E-2</v>
      </c>
      <c r="Q769" s="17">
        <v>3.7833823074570103E-2</v>
      </c>
      <c r="R769" s="17"/>
      <c r="S769" s="17">
        <v>1.6714403453814999E-2</v>
      </c>
      <c r="T769" s="17">
        <v>2.3078626314786702E-2</v>
      </c>
      <c r="U769" s="17">
        <v>2.08872447865842E-2</v>
      </c>
      <c r="V769" s="17">
        <v>1.36544143128328E-2</v>
      </c>
      <c r="W769" s="17">
        <v>2.1016261715927801E-2</v>
      </c>
      <c r="X769" s="17">
        <v>3.4130319249214301E-2</v>
      </c>
      <c r="Y769" s="17">
        <v>2.31045399970831E-2</v>
      </c>
      <c r="Z769" s="17">
        <v>4.6887996267436699E-2</v>
      </c>
      <c r="AA769" s="17">
        <v>2.9741092688463599E-2</v>
      </c>
      <c r="AB769" s="17">
        <v>5.5103567232124097E-2</v>
      </c>
      <c r="AC769" s="17">
        <v>4.8550331926585602E-2</v>
      </c>
      <c r="AD769" s="17">
        <v>5.1725993217092599E-2</v>
      </c>
      <c r="AE769" s="17"/>
      <c r="AF769" s="17">
        <v>3.1915199358941902E-2</v>
      </c>
      <c r="AG769" s="17">
        <v>2.8121692900621199E-2</v>
      </c>
      <c r="AH769" s="17">
        <v>2.7545282073370501E-2</v>
      </c>
      <c r="AI769" s="17"/>
      <c r="AJ769" s="17">
        <v>2.59495205486358E-2</v>
      </c>
      <c r="AK769" s="17">
        <v>2.4349545242912999E-2</v>
      </c>
      <c r="AL769" s="17">
        <v>3.7995209163852503E-2</v>
      </c>
      <c r="AM769" s="17">
        <v>2.1745226172327398E-2</v>
      </c>
      <c r="AN769" s="17">
        <v>3.1474294987025198E-2</v>
      </c>
      <c r="AO769" s="17"/>
      <c r="AP769" s="17">
        <v>2.1543230431269201E-2</v>
      </c>
      <c r="AQ769" s="17">
        <v>2.66137850108954E-2</v>
      </c>
      <c r="AR769" s="17">
        <v>1.19959520593916E-2</v>
      </c>
      <c r="AS769" s="17"/>
      <c r="AT769" s="17">
        <v>3.8352940828258998E-2</v>
      </c>
      <c r="AU769" s="17">
        <v>3.3359465232400798E-2</v>
      </c>
      <c r="AV769" s="17">
        <v>2.0876089715312601E-2</v>
      </c>
      <c r="AW769" s="17">
        <v>1.14554454420333E-2</v>
      </c>
      <c r="AX769" s="17">
        <v>0</v>
      </c>
      <c r="AY769" s="17"/>
      <c r="AZ769" s="17">
        <v>2.6152030040453401E-2</v>
      </c>
      <c r="BA769" s="17">
        <v>5.3672512304301999E-2</v>
      </c>
      <c r="BB769" s="17">
        <v>3.0667840990623599E-2</v>
      </c>
      <c r="BC769" s="17">
        <v>1.6014787352215901E-2</v>
      </c>
      <c r="BD769" s="17">
        <v>2.6117733756174401E-2</v>
      </c>
      <c r="BE769" s="17">
        <v>2.60918299580143E-2</v>
      </c>
      <c r="BF769" s="17">
        <v>1.6941154703380801E-2</v>
      </c>
      <c r="BG769" s="17">
        <v>2.73086225132293E-2</v>
      </c>
      <c r="BH769" s="17">
        <v>4.03315763877947E-2</v>
      </c>
      <c r="BI769" s="17">
        <v>3.8462211773339E-2</v>
      </c>
      <c r="BJ769" s="17">
        <v>2.6717461658978901E-2</v>
      </c>
      <c r="BK769" s="17">
        <v>1.5829100207594302E-2</v>
      </c>
      <c r="BL769" s="17">
        <v>4.4116904599762599E-2</v>
      </c>
      <c r="BM769" s="17">
        <v>9.1151829752134806E-3</v>
      </c>
      <c r="BN769" s="17">
        <v>3.0833326724139101E-2</v>
      </c>
      <c r="BO769" s="17">
        <v>0</v>
      </c>
      <c r="BP769" s="17"/>
      <c r="BQ769" s="17">
        <v>6.7777886987634098E-3</v>
      </c>
      <c r="BR769" s="17">
        <v>3.7083441271996698E-2</v>
      </c>
    </row>
    <row r="770" spans="2:70" x14ac:dyDescent="0.35">
      <c r="B770" t="s">
        <v>141</v>
      </c>
      <c r="C770" s="17">
        <v>0.25752643368088701</v>
      </c>
      <c r="D770" s="17">
        <v>0.30391359995341799</v>
      </c>
      <c r="E770" s="17">
        <v>0.212050064132108</v>
      </c>
      <c r="F770" s="17"/>
      <c r="G770" s="17">
        <v>0.27114808511989802</v>
      </c>
      <c r="H770" s="17">
        <v>0.289803190587343</v>
      </c>
      <c r="I770" s="17">
        <v>0.236943135443939</v>
      </c>
      <c r="J770" s="17">
        <v>0.22338715318742899</v>
      </c>
      <c r="K770" s="17">
        <v>0.25393860469018398</v>
      </c>
      <c r="L770" s="17">
        <v>0.269340767589827</v>
      </c>
      <c r="M770" s="17"/>
      <c r="N770" s="17">
        <v>0.23857908913555501</v>
      </c>
      <c r="O770" s="17">
        <v>0.24807165586537999</v>
      </c>
      <c r="P770" s="17">
        <v>0.286839841405582</v>
      </c>
      <c r="Q770" s="17">
        <v>0.26142042646167801</v>
      </c>
      <c r="R770" s="17"/>
      <c r="S770" s="17">
        <v>0.25958437038717502</v>
      </c>
      <c r="T770" s="17">
        <v>0.24610292587674801</v>
      </c>
      <c r="U770" s="17">
        <v>0.25637226328164597</v>
      </c>
      <c r="V770" s="17">
        <v>0.29514855001280899</v>
      </c>
      <c r="W770" s="17">
        <v>0.27350368898754202</v>
      </c>
      <c r="X770" s="17">
        <v>0.269696524550748</v>
      </c>
      <c r="Y770" s="17">
        <v>0.25356178531504497</v>
      </c>
      <c r="Z770" s="17">
        <v>0.30979125869877</v>
      </c>
      <c r="AA770" s="17">
        <v>0.25028954198651299</v>
      </c>
      <c r="AB770" s="17">
        <v>0.206733035269385</v>
      </c>
      <c r="AC770" s="17">
        <v>0.27234634569653499</v>
      </c>
      <c r="AD770" s="17">
        <v>0.20895686923534701</v>
      </c>
      <c r="AE770" s="17"/>
      <c r="AF770" s="17">
        <v>0.310865694718366</v>
      </c>
      <c r="AG770" s="17">
        <v>0.23508406124294801</v>
      </c>
      <c r="AH770" s="17">
        <v>0.222659327125967</v>
      </c>
      <c r="AI770" s="17"/>
      <c r="AJ770" s="17">
        <v>0.28619600116272598</v>
      </c>
      <c r="AK770" s="17">
        <v>0.25396056780235599</v>
      </c>
      <c r="AL770" s="17">
        <v>0.29679717558751001</v>
      </c>
      <c r="AM770" s="17">
        <v>0.37259059402932199</v>
      </c>
      <c r="AN770" s="17">
        <v>0.21267026904466901</v>
      </c>
      <c r="AO770" s="17"/>
      <c r="AP770" s="17">
        <v>0.32071636753410498</v>
      </c>
      <c r="AQ770" s="17">
        <v>0.23643998488805901</v>
      </c>
      <c r="AR770" s="17">
        <v>0.31451018194224201</v>
      </c>
      <c r="AS770" s="17"/>
      <c r="AT770" s="17">
        <v>0.26764773121017499</v>
      </c>
      <c r="AU770" s="17">
        <v>0.27169808541319401</v>
      </c>
      <c r="AV770" s="17">
        <v>0.25015812503528001</v>
      </c>
      <c r="AW770" s="17">
        <v>0.217513679625148</v>
      </c>
      <c r="AX770" s="17">
        <v>0.297266026139971</v>
      </c>
      <c r="AY770" s="17"/>
      <c r="AZ770" s="17">
        <v>0.125258815552936</v>
      </c>
      <c r="BA770" s="17">
        <v>0.268038743672107</v>
      </c>
      <c r="BB770" s="17">
        <v>0.27086207586222</v>
      </c>
      <c r="BC770" s="17">
        <v>0.29938629853398402</v>
      </c>
      <c r="BD770" s="17">
        <v>0.24935060740826501</v>
      </c>
      <c r="BE770" s="17">
        <v>0.26328726718137802</v>
      </c>
      <c r="BF770" s="17">
        <v>0.25275034783262501</v>
      </c>
      <c r="BG770" s="17">
        <v>0.248630468821986</v>
      </c>
      <c r="BH770" s="17">
        <v>0.26937586405074398</v>
      </c>
      <c r="BI770" s="17">
        <v>0.25701518165832599</v>
      </c>
      <c r="BJ770" s="17">
        <v>0.26219913041697201</v>
      </c>
      <c r="BK770" s="17">
        <v>0.21215061539522201</v>
      </c>
      <c r="BL770" s="17">
        <v>0.254428250369021</v>
      </c>
      <c r="BM770" s="17">
        <v>0.241039181491816</v>
      </c>
      <c r="BN770" s="17">
        <v>0.261327854312769</v>
      </c>
      <c r="BO770" s="17">
        <v>0.237702505091273</v>
      </c>
      <c r="BP770" s="17"/>
      <c r="BQ770" s="17">
        <v>0.26590128372633298</v>
      </c>
      <c r="BR770" s="17">
        <v>0.25451031117386402</v>
      </c>
    </row>
    <row r="771" spans="2:70" x14ac:dyDescent="0.35">
      <c r="B771" t="s">
        <v>142</v>
      </c>
      <c r="C771" s="17">
        <v>0.40436857747821803</v>
      </c>
      <c r="D771" s="17">
        <v>0.35892182920494498</v>
      </c>
      <c r="E771" s="17">
        <v>0.44731105499893897</v>
      </c>
      <c r="F771" s="17"/>
      <c r="G771" s="17">
        <v>0.42543961469316399</v>
      </c>
      <c r="H771" s="17">
        <v>0.44429516567461003</v>
      </c>
      <c r="I771" s="17">
        <v>0.47745898878656001</v>
      </c>
      <c r="J771" s="17">
        <v>0.43502945781625302</v>
      </c>
      <c r="K771" s="17">
        <v>0.347601828026812</v>
      </c>
      <c r="L771" s="17">
        <v>0.31111865759220902</v>
      </c>
      <c r="M771" s="17"/>
      <c r="N771" s="17">
        <v>0.45709122698041899</v>
      </c>
      <c r="O771" s="17">
        <v>0.407369648516682</v>
      </c>
      <c r="P771" s="17">
        <v>0.38642297502372502</v>
      </c>
      <c r="Q771" s="17">
        <v>0.36111579465904903</v>
      </c>
      <c r="R771" s="17"/>
      <c r="S771" s="17">
        <v>0.47399957834976603</v>
      </c>
      <c r="T771" s="17">
        <v>0.41912735405745999</v>
      </c>
      <c r="U771" s="17">
        <v>0.42392056429528002</v>
      </c>
      <c r="V771" s="17">
        <v>0.36604680658051297</v>
      </c>
      <c r="W771" s="17">
        <v>0.36978059886390502</v>
      </c>
      <c r="X771" s="17">
        <v>0.40105799793806801</v>
      </c>
      <c r="Y771" s="17">
        <v>0.377885903623008</v>
      </c>
      <c r="Z771" s="17">
        <v>0.32953996650369499</v>
      </c>
      <c r="AA771" s="17">
        <v>0.40720055153522899</v>
      </c>
      <c r="AB771" s="17">
        <v>0.43679368544785402</v>
      </c>
      <c r="AC771" s="17">
        <v>0.32425207418718399</v>
      </c>
      <c r="AD771" s="17">
        <v>0.36489021846778502</v>
      </c>
      <c r="AE771" s="17"/>
      <c r="AF771" s="17">
        <v>0.325012475629265</v>
      </c>
      <c r="AG771" s="17">
        <v>0.45353264726655501</v>
      </c>
      <c r="AH771" s="17">
        <v>0.41804611986475798</v>
      </c>
      <c r="AI771" s="17"/>
      <c r="AJ771" s="17">
        <v>0.33643223609782102</v>
      </c>
      <c r="AK771" s="17">
        <v>0.45808643476988398</v>
      </c>
      <c r="AL771" s="17">
        <v>0.44020156251935899</v>
      </c>
      <c r="AM771" s="17">
        <v>0.35340988701056197</v>
      </c>
      <c r="AN771" s="17">
        <v>0.39335339699206301</v>
      </c>
      <c r="AO771" s="17"/>
      <c r="AP771" s="17">
        <v>0.34100620296003797</v>
      </c>
      <c r="AQ771" s="17">
        <v>0.45951521515262</v>
      </c>
      <c r="AR771" s="17">
        <v>0.46339693595996001</v>
      </c>
      <c r="AS771" s="17"/>
      <c r="AT771" s="17">
        <v>0.31724258076890999</v>
      </c>
      <c r="AU771" s="17">
        <v>0.38959280103348698</v>
      </c>
      <c r="AV771" s="17">
        <v>0.47089879453467698</v>
      </c>
      <c r="AW771" s="17">
        <v>0.47950179959624301</v>
      </c>
      <c r="AX771" s="17">
        <v>0.52880851280376895</v>
      </c>
      <c r="AY771" s="17"/>
      <c r="AZ771" s="17">
        <v>0.40322167186392699</v>
      </c>
      <c r="BA771" s="17">
        <v>0.35835301479849402</v>
      </c>
      <c r="BB771" s="17">
        <v>0.36005463775642599</v>
      </c>
      <c r="BC771" s="17">
        <v>0.33526342589991298</v>
      </c>
      <c r="BD771" s="17">
        <v>0.44396317731066298</v>
      </c>
      <c r="BE771" s="17">
        <v>0.36431467850020699</v>
      </c>
      <c r="BF771" s="17">
        <v>0.44471860251463202</v>
      </c>
      <c r="BG771" s="17">
        <v>0.38322226091445999</v>
      </c>
      <c r="BH771" s="17">
        <v>0.42010352710820997</v>
      </c>
      <c r="BI771" s="17">
        <v>0.39955861100484003</v>
      </c>
      <c r="BJ771" s="17">
        <v>0.40019466379604202</v>
      </c>
      <c r="BK771" s="17">
        <v>0.500975132821742</v>
      </c>
      <c r="BL771" s="17">
        <v>0.48212737447024701</v>
      </c>
      <c r="BM771" s="17">
        <v>0.406077143961666</v>
      </c>
      <c r="BN771" s="17">
        <v>0.462018993294875</v>
      </c>
      <c r="BO771" s="17">
        <v>0.53530182585114905</v>
      </c>
      <c r="BP771" s="17"/>
      <c r="BQ771" s="17">
        <v>0.47790466747264299</v>
      </c>
      <c r="BR771" s="17">
        <v>0.37285184454023601</v>
      </c>
    </row>
    <row r="772" spans="2:70" x14ac:dyDescent="0.35">
      <c r="B772" t="s">
        <v>143</v>
      </c>
      <c r="C772" s="17">
        <v>-0.14684214379733099</v>
      </c>
      <c r="D772" s="17">
        <v>-5.5008229251527298E-2</v>
      </c>
      <c r="E772" s="17">
        <v>-0.235260990866831</v>
      </c>
      <c r="F772" s="17"/>
      <c r="G772" s="17">
        <v>-0.154291529573266</v>
      </c>
      <c r="H772" s="17">
        <v>-0.154491975087268</v>
      </c>
      <c r="I772" s="17">
        <v>-0.24051585334262099</v>
      </c>
      <c r="J772" s="17">
        <v>-0.211642304628824</v>
      </c>
      <c r="K772" s="17">
        <v>-9.3663223336628298E-2</v>
      </c>
      <c r="L772" s="17">
        <v>-4.1777890002381197E-2</v>
      </c>
      <c r="M772" s="17"/>
      <c r="N772" s="17">
        <v>-0.21851213784486401</v>
      </c>
      <c r="O772" s="17">
        <v>-0.15929799265130201</v>
      </c>
      <c r="P772" s="17">
        <v>-9.9583133618142694E-2</v>
      </c>
      <c r="Q772" s="17">
        <v>-9.9695368197370599E-2</v>
      </c>
      <c r="R772" s="17"/>
      <c r="S772" s="17">
        <v>-0.214415207962591</v>
      </c>
      <c r="T772" s="17">
        <v>-0.17302442818071201</v>
      </c>
      <c r="U772" s="17">
        <v>-0.16754830101363399</v>
      </c>
      <c r="V772" s="17">
        <v>-7.0898256567703904E-2</v>
      </c>
      <c r="W772" s="17">
        <v>-9.6276909876362504E-2</v>
      </c>
      <c r="X772" s="17">
        <v>-0.13136147338731899</v>
      </c>
      <c r="Y772" s="17">
        <v>-0.124324118307962</v>
      </c>
      <c r="Z772" s="17">
        <v>-1.97487078049257E-2</v>
      </c>
      <c r="AA772" s="17">
        <v>-0.15691100954871601</v>
      </c>
      <c r="AB772" s="17">
        <v>-0.230060650178468</v>
      </c>
      <c r="AC772" s="17">
        <v>-5.1905728490649103E-2</v>
      </c>
      <c r="AD772" s="17">
        <v>-0.15593334923243801</v>
      </c>
      <c r="AE772" s="17"/>
      <c r="AF772" s="17">
        <v>-1.41467809108988E-2</v>
      </c>
      <c r="AG772" s="17">
        <v>-0.21844858602360701</v>
      </c>
      <c r="AH772" s="17">
        <v>-0.195386792738791</v>
      </c>
      <c r="AI772" s="17"/>
      <c r="AJ772" s="17">
        <v>-5.0236234935094902E-2</v>
      </c>
      <c r="AK772" s="17">
        <v>-0.20412586696752799</v>
      </c>
      <c r="AL772" s="17">
        <v>-0.14340438693185001</v>
      </c>
      <c r="AM772" s="17">
        <v>1.9180707018760301E-2</v>
      </c>
      <c r="AN772" s="17">
        <v>-0.180683127947393</v>
      </c>
      <c r="AO772" s="17"/>
      <c r="AP772" s="17">
        <v>-2.0289835425932601E-2</v>
      </c>
      <c r="AQ772" s="17">
        <v>-0.223075230264561</v>
      </c>
      <c r="AR772" s="17">
        <v>-0.148886754017719</v>
      </c>
      <c r="AS772" s="17"/>
      <c r="AT772" s="17">
        <v>-4.9594849558734701E-2</v>
      </c>
      <c r="AU772" s="17">
        <v>-0.11789471562029399</v>
      </c>
      <c r="AV772" s="17">
        <v>-0.220740669499397</v>
      </c>
      <c r="AW772" s="17">
        <v>-0.261988119971095</v>
      </c>
      <c r="AX772" s="17">
        <v>-0.23154248666379801</v>
      </c>
      <c r="AY772" s="17"/>
      <c r="AZ772" s="17">
        <v>-0.27796285631099099</v>
      </c>
      <c r="BA772" s="17">
        <v>-9.0314271126386694E-2</v>
      </c>
      <c r="BB772" s="17">
        <v>-8.9192561894206199E-2</v>
      </c>
      <c r="BC772" s="17">
        <v>-3.5877127365928803E-2</v>
      </c>
      <c r="BD772" s="17">
        <v>-0.194612569902398</v>
      </c>
      <c r="BE772" s="17">
        <v>-0.10102741131883</v>
      </c>
      <c r="BF772" s="17">
        <v>-0.19196825468200701</v>
      </c>
      <c r="BG772" s="17">
        <v>-0.13459179209247299</v>
      </c>
      <c r="BH772" s="17">
        <v>-0.15072766305746699</v>
      </c>
      <c r="BI772" s="17">
        <v>-0.14254342934651401</v>
      </c>
      <c r="BJ772" s="17">
        <v>-0.13799553337907</v>
      </c>
      <c r="BK772" s="17">
        <v>-0.28882451742651999</v>
      </c>
      <c r="BL772" s="17">
        <v>-0.227699124101226</v>
      </c>
      <c r="BM772" s="17">
        <v>-0.16503796246985</v>
      </c>
      <c r="BN772" s="17">
        <v>-0.200691138982106</v>
      </c>
      <c r="BO772" s="17">
        <v>-0.297599320759875</v>
      </c>
      <c r="BP772" s="17"/>
      <c r="BQ772" s="17">
        <v>-0.21200338374631</v>
      </c>
      <c r="BR772" s="17">
        <v>-0.118341533366372</v>
      </c>
    </row>
    <row r="773" spans="2:70" x14ac:dyDescent="0.35">
      <c r="C773" s="17"/>
      <c r="D773" s="17"/>
      <c r="E773" s="17"/>
      <c r="F773" s="17"/>
      <c r="G773" s="17"/>
      <c r="H773" s="17"/>
      <c r="I773" s="17"/>
      <c r="J773" s="17"/>
      <c r="K773" s="17"/>
      <c r="L773" s="17"/>
      <c r="M773" s="17"/>
      <c r="N773" s="17"/>
      <c r="O773" s="17"/>
      <c r="P773" s="17"/>
      <c r="Q773" s="17"/>
      <c r="R773" s="17"/>
      <c r="S773" s="17"/>
      <c r="T773" s="17"/>
      <c r="U773" s="17"/>
      <c r="V773" s="17"/>
      <c r="W773" s="17"/>
      <c r="X773" s="17"/>
      <c r="Y773" s="17"/>
      <c r="Z773" s="17"/>
      <c r="AA773" s="17"/>
      <c r="AB773" s="17"/>
      <c r="AC773" s="17"/>
      <c r="AD773" s="17"/>
      <c r="AE773" s="17"/>
      <c r="AF773" s="17"/>
      <c r="AG773" s="17"/>
      <c r="AH773" s="17"/>
      <c r="AI773" s="17"/>
      <c r="AJ773" s="17"/>
      <c r="AK773" s="17"/>
      <c r="AL773" s="17"/>
      <c r="AM773" s="17"/>
      <c r="AN773" s="17"/>
      <c r="AO773" s="17"/>
      <c r="AP773" s="17"/>
      <c r="AQ773" s="17"/>
      <c r="AR773" s="17"/>
      <c r="AS773" s="17"/>
      <c r="AT773" s="17"/>
      <c r="AU773" s="17"/>
      <c r="AV773" s="17"/>
      <c r="AW773" s="17"/>
      <c r="AX773" s="17"/>
      <c r="AY773" s="17"/>
      <c r="AZ773" s="17"/>
      <c r="BA773" s="17"/>
      <c r="BB773" s="17"/>
      <c r="BC773" s="17"/>
      <c r="BD773" s="17"/>
      <c r="BE773" s="17"/>
      <c r="BF773" s="17"/>
      <c r="BG773" s="17"/>
      <c r="BH773" s="17"/>
      <c r="BI773" s="17"/>
      <c r="BJ773" s="17"/>
      <c r="BK773" s="17"/>
      <c r="BL773" s="17"/>
      <c r="BM773" s="17"/>
      <c r="BN773" s="17"/>
      <c r="BO773" s="17"/>
      <c r="BP773" s="17"/>
      <c r="BQ773" s="17"/>
      <c r="BR773" s="17"/>
    </row>
    <row r="774" spans="2:70" x14ac:dyDescent="0.35">
      <c r="B774" s="6" t="s">
        <v>353</v>
      </c>
      <c r="C774" s="17"/>
      <c r="D774" s="17"/>
      <c r="E774" s="17"/>
      <c r="F774" s="17"/>
      <c r="G774" s="17"/>
      <c r="H774" s="17"/>
      <c r="I774" s="17"/>
      <c r="J774" s="17"/>
      <c r="K774" s="17"/>
      <c r="L774" s="17"/>
      <c r="M774" s="17"/>
      <c r="N774" s="17"/>
      <c r="O774" s="17"/>
      <c r="P774" s="17"/>
      <c r="Q774" s="17"/>
      <c r="R774" s="17"/>
      <c r="S774" s="17"/>
      <c r="T774" s="17"/>
      <c r="U774" s="17"/>
      <c r="V774" s="17"/>
      <c r="W774" s="17"/>
      <c r="X774" s="17"/>
      <c r="Y774" s="17"/>
      <c r="Z774" s="17"/>
      <c r="AA774" s="17"/>
      <c r="AB774" s="17"/>
      <c r="AC774" s="17"/>
      <c r="AD774" s="17"/>
      <c r="AE774" s="17"/>
      <c r="AF774" s="17"/>
      <c r="AG774" s="17"/>
      <c r="AH774" s="17"/>
      <c r="AI774" s="17"/>
      <c r="AJ774" s="17"/>
      <c r="AK774" s="17"/>
      <c r="AL774" s="17"/>
      <c r="AM774" s="17"/>
      <c r="AN774" s="17"/>
      <c r="AO774" s="17"/>
      <c r="AP774" s="17"/>
      <c r="AQ774" s="17"/>
      <c r="AR774" s="17"/>
      <c r="AS774" s="17"/>
      <c r="AT774" s="17"/>
      <c r="AU774" s="17"/>
      <c r="AV774" s="17"/>
      <c r="AW774" s="17"/>
      <c r="AX774" s="17"/>
      <c r="AY774" s="17"/>
      <c r="AZ774" s="17"/>
      <c r="BA774" s="17"/>
      <c r="BB774" s="17"/>
      <c r="BC774" s="17"/>
      <c r="BD774" s="17"/>
      <c r="BE774" s="17"/>
      <c r="BF774" s="17"/>
      <c r="BG774" s="17"/>
      <c r="BH774" s="17"/>
      <c r="BI774" s="17"/>
      <c r="BJ774" s="17"/>
      <c r="BK774" s="17"/>
      <c r="BL774" s="17"/>
      <c r="BM774" s="17"/>
      <c r="BN774" s="17"/>
      <c r="BO774" s="17"/>
      <c r="BP774" s="17"/>
      <c r="BQ774" s="17"/>
      <c r="BR774" s="17"/>
    </row>
    <row r="775" spans="2:70" x14ac:dyDescent="0.35">
      <c r="B775" s="24" t="s">
        <v>97</v>
      </c>
      <c r="C775" s="17"/>
      <c r="D775" s="17"/>
      <c r="E775" s="17"/>
      <c r="F775" s="17"/>
      <c r="G775" s="17"/>
      <c r="H775" s="17"/>
      <c r="I775" s="17"/>
      <c r="J775" s="17"/>
      <c r="K775" s="17"/>
      <c r="L775" s="17"/>
      <c r="M775" s="17"/>
      <c r="N775" s="17"/>
      <c r="O775" s="17"/>
      <c r="P775" s="17"/>
      <c r="Q775" s="17"/>
      <c r="R775" s="17"/>
      <c r="S775" s="17"/>
      <c r="T775" s="17"/>
      <c r="U775" s="17"/>
      <c r="V775" s="17"/>
      <c r="W775" s="17"/>
      <c r="X775" s="17"/>
      <c r="Y775" s="17"/>
      <c r="Z775" s="17"/>
      <c r="AA775" s="17"/>
      <c r="AB775" s="17"/>
      <c r="AC775" s="17"/>
      <c r="AD775" s="17"/>
      <c r="AE775" s="17"/>
      <c r="AF775" s="17"/>
      <c r="AG775" s="17"/>
      <c r="AH775" s="17"/>
      <c r="AI775" s="17"/>
      <c r="AJ775" s="17"/>
      <c r="AK775" s="17"/>
      <c r="AL775" s="17"/>
      <c r="AM775" s="17"/>
      <c r="AN775" s="17"/>
      <c r="AO775" s="17"/>
      <c r="AP775" s="17"/>
      <c r="AQ775" s="17"/>
      <c r="AR775" s="17"/>
      <c r="AS775" s="17"/>
      <c r="AT775" s="17"/>
      <c r="AU775" s="17"/>
      <c r="AV775" s="17"/>
      <c r="AW775" s="17"/>
      <c r="AX775" s="17"/>
      <c r="AY775" s="17"/>
      <c r="AZ775" s="17"/>
      <c r="BA775" s="17"/>
      <c r="BB775" s="17"/>
      <c r="BC775" s="17"/>
      <c r="BD775" s="17"/>
      <c r="BE775" s="17"/>
      <c r="BF775" s="17"/>
      <c r="BG775" s="17"/>
      <c r="BH775" s="17"/>
      <c r="BI775" s="17"/>
      <c r="BJ775" s="17"/>
      <c r="BK775" s="17"/>
      <c r="BL775" s="17"/>
      <c r="BM775" s="17"/>
      <c r="BN775" s="17"/>
      <c r="BO775" s="17"/>
      <c r="BP775" s="17"/>
      <c r="BQ775" s="17"/>
      <c r="BR775" s="17"/>
    </row>
    <row r="776" spans="2:70" x14ac:dyDescent="0.35">
      <c r="B776" t="s">
        <v>136</v>
      </c>
      <c r="C776" s="17">
        <v>0.352182887613322</v>
      </c>
      <c r="D776" s="17">
        <v>0.342759493316798</v>
      </c>
      <c r="E776" s="17">
        <v>0.359926597731896</v>
      </c>
      <c r="F776" s="17"/>
      <c r="G776" s="17">
        <v>0.26335593437267901</v>
      </c>
      <c r="H776" s="17">
        <v>0.260640377098114</v>
      </c>
      <c r="I776" s="17">
        <v>0.321578618908749</v>
      </c>
      <c r="J776" s="17">
        <v>0.37319335058786801</v>
      </c>
      <c r="K776" s="17">
        <v>0.38696143793253301</v>
      </c>
      <c r="L776" s="17">
        <v>0.47029092508490999</v>
      </c>
      <c r="M776" s="17"/>
      <c r="N776" s="17">
        <v>0.367612461964684</v>
      </c>
      <c r="O776" s="17">
        <v>0.32615735224065701</v>
      </c>
      <c r="P776" s="17">
        <v>0.374697965024127</v>
      </c>
      <c r="Q776" s="17">
        <v>0.34245363965332798</v>
      </c>
      <c r="R776" s="17"/>
      <c r="S776" s="17">
        <v>0.32661238481688798</v>
      </c>
      <c r="T776" s="17">
        <v>0.387893032600512</v>
      </c>
      <c r="U776" s="17">
        <v>0.35876076914968402</v>
      </c>
      <c r="V776" s="17">
        <v>0.36503026974852298</v>
      </c>
      <c r="W776" s="17">
        <v>0.35526043984206801</v>
      </c>
      <c r="X776" s="17">
        <v>0.320794408978402</v>
      </c>
      <c r="Y776" s="17">
        <v>0.37083885073891498</v>
      </c>
      <c r="Z776" s="17">
        <v>0.31356193864370602</v>
      </c>
      <c r="AA776" s="17">
        <v>0.380753900123938</v>
      </c>
      <c r="AB776" s="17">
        <v>0.30333116502148999</v>
      </c>
      <c r="AC776" s="17">
        <v>0.34607998620692898</v>
      </c>
      <c r="AD776" s="17">
        <v>0.40134892700198499</v>
      </c>
      <c r="AE776" s="17"/>
      <c r="AF776" s="17">
        <v>0.45004280194468699</v>
      </c>
      <c r="AG776" s="17">
        <v>0.30985647593361598</v>
      </c>
      <c r="AH776" s="17">
        <v>0.291216752085102</v>
      </c>
      <c r="AI776" s="17"/>
      <c r="AJ776" s="17">
        <v>0.46075777153473801</v>
      </c>
      <c r="AK776" s="17">
        <v>0.28692802533554301</v>
      </c>
      <c r="AL776" s="17">
        <v>0.29754137139106102</v>
      </c>
      <c r="AM776" s="17">
        <v>0.54572450670497297</v>
      </c>
      <c r="AN776" s="17">
        <v>0.276281602667096</v>
      </c>
      <c r="AO776" s="17"/>
      <c r="AP776" s="17">
        <v>0.45704813270383698</v>
      </c>
      <c r="AQ776" s="17">
        <v>0.295236727507656</v>
      </c>
      <c r="AR776" s="17">
        <v>0.31290949399759199</v>
      </c>
      <c r="AS776" s="17"/>
      <c r="AT776" s="17">
        <v>0.35622670894207498</v>
      </c>
      <c r="AU776" s="17">
        <v>0.35033116511627399</v>
      </c>
      <c r="AV776" s="17">
        <v>0.32858305873579702</v>
      </c>
      <c r="AW776" s="17">
        <v>0.32087682489966901</v>
      </c>
      <c r="AX776" s="17">
        <v>0.47832315362279099</v>
      </c>
      <c r="AY776" s="17"/>
      <c r="AZ776" s="17">
        <v>0.229924553906902</v>
      </c>
      <c r="BA776" s="17">
        <v>0.30421543499700598</v>
      </c>
      <c r="BB776" s="17">
        <v>0.39429911198303302</v>
      </c>
      <c r="BC776" s="17">
        <v>0.39807692139621598</v>
      </c>
      <c r="BD776" s="17">
        <v>0.355507887353326</v>
      </c>
      <c r="BE776" s="17">
        <v>0.35271621048631402</v>
      </c>
      <c r="BF776" s="17">
        <v>0.35197547053278799</v>
      </c>
      <c r="BG776" s="17">
        <v>0.38822313889548499</v>
      </c>
      <c r="BH776" s="17">
        <v>0.33529213021408699</v>
      </c>
      <c r="BI776" s="17">
        <v>0.32203973933865598</v>
      </c>
      <c r="BJ776" s="17">
        <v>0.34584343133634199</v>
      </c>
      <c r="BK776" s="17">
        <v>0.38061829288375898</v>
      </c>
      <c r="BL776" s="17">
        <v>0.28992158220672498</v>
      </c>
      <c r="BM776" s="17">
        <v>0.29102454138028699</v>
      </c>
      <c r="BN776" s="17">
        <v>0.391056067899825</v>
      </c>
      <c r="BO776" s="17">
        <v>0.32363268504145998</v>
      </c>
      <c r="BP776" s="17"/>
      <c r="BQ776" s="17">
        <v>0.41507611409187101</v>
      </c>
      <c r="BR776" s="17">
        <v>0.32825565575161902</v>
      </c>
    </row>
    <row r="777" spans="2:70" x14ac:dyDescent="0.35">
      <c r="B777" t="s">
        <v>137</v>
      </c>
      <c r="C777" s="17">
        <v>0.44808943850386701</v>
      </c>
      <c r="D777" s="17">
        <v>0.44136068624935598</v>
      </c>
      <c r="E777" s="17">
        <v>0.45618050021949602</v>
      </c>
      <c r="F777" s="17"/>
      <c r="G777" s="17">
        <v>0.428025854873196</v>
      </c>
      <c r="H777" s="17">
        <v>0.48752242653081601</v>
      </c>
      <c r="I777" s="17">
        <v>0.47851637124297403</v>
      </c>
      <c r="J777" s="17">
        <v>0.42551600024678099</v>
      </c>
      <c r="K777" s="17">
        <v>0.45039276847973703</v>
      </c>
      <c r="L777" s="17">
        <v>0.42142911785942599</v>
      </c>
      <c r="M777" s="17"/>
      <c r="N777" s="17">
        <v>0.45357888398340801</v>
      </c>
      <c r="O777" s="17">
        <v>0.46522384495908797</v>
      </c>
      <c r="P777" s="17">
        <v>0.42844375457962602</v>
      </c>
      <c r="Q777" s="17">
        <v>0.44448515231829999</v>
      </c>
      <c r="R777" s="17"/>
      <c r="S777" s="17">
        <v>0.46065829473124797</v>
      </c>
      <c r="T777" s="17">
        <v>0.43063582557290803</v>
      </c>
      <c r="U777" s="17">
        <v>0.47093741007738998</v>
      </c>
      <c r="V777" s="17">
        <v>0.47557599731939998</v>
      </c>
      <c r="W777" s="17">
        <v>0.42675115047418899</v>
      </c>
      <c r="X777" s="17">
        <v>0.47046446585768298</v>
      </c>
      <c r="Y777" s="17">
        <v>0.42694584394803098</v>
      </c>
      <c r="Z777" s="17">
        <v>0.46997443428001701</v>
      </c>
      <c r="AA777" s="17">
        <v>0.42752559791517902</v>
      </c>
      <c r="AB777" s="17">
        <v>0.45753240586786698</v>
      </c>
      <c r="AC777" s="17">
        <v>0.48329439124644602</v>
      </c>
      <c r="AD777" s="17">
        <v>0.319577875597431</v>
      </c>
      <c r="AE777" s="17"/>
      <c r="AF777" s="17">
        <v>0.42435371458197602</v>
      </c>
      <c r="AG777" s="17">
        <v>0.46903324085139197</v>
      </c>
      <c r="AH777" s="17">
        <v>0.44412610246131801</v>
      </c>
      <c r="AI777" s="17"/>
      <c r="AJ777" s="17">
        <v>0.43115431305364699</v>
      </c>
      <c r="AK777" s="17">
        <v>0.45636245831746097</v>
      </c>
      <c r="AL777" s="17">
        <v>0.494918089176062</v>
      </c>
      <c r="AM777" s="17">
        <v>0.36340981927085297</v>
      </c>
      <c r="AN777" s="17">
        <v>0.45817197156836198</v>
      </c>
      <c r="AO777" s="17"/>
      <c r="AP777" s="17">
        <v>0.42164977384806801</v>
      </c>
      <c r="AQ777" s="17">
        <v>0.48057158463180399</v>
      </c>
      <c r="AR777" s="17">
        <v>0.49044358293174201</v>
      </c>
      <c r="AS777" s="17"/>
      <c r="AT777" s="17">
        <v>0.44245836949920098</v>
      </c>
      <c r="AU777" s="17">
        <v>0.46634105254809499</v>
      </c>
      <c r="AV777" s="17">
        <v>0.46130175021247999</v>
      </c>
      <c r="AW777" s="17">
        <v>0.45804910384372</v>
      </c>
      <c r="AX777" s="17">
        <v>0.21064776702865501</v>
      </c>
      <c r="AY777" s="17"/>
      <c r="AZ777" s="17">
        <v>0.35747722814719002</v>
      </c>
      <c r="BA777" s="17">
        <v>0.39685142091834902</v>
      </c>
      <c r="BB777" s="17">
        <v>0.42631048021147899</v>
      </c>
      <c r="BC777" s="17">
        <v>0.415810106224628</v>
      </c>
      <c r="BD777" s="17">
        <v>0.45112202916965399</v>
      </c>
      <c r="BE777" s="17">
        <v>0.44792964248795603</v>
      </c>
      <c r="BF777" s="17">
        <v>0.45618733001509998</v>
      </c>
      <c r="BG777" s="17">
        <v>0.43693772549691101</v>
      </c>
      <c r="BH777" s="17">
        <v>0.46238011603712298</v>
      </c>
      <c r="BI777" s="17">
        <v>0.51233270512464102</v>
      </c>
      <c r="BJ777" s="17">
        <v>0.422093933910477</v>
      </c>
      <c r="BK777" s="17">
        <v>0.426506893949615</v>
      </c>
      <c r="BL777" s="17">
        <v>0.53085183897085197</v>
      </c>
      <c r="BM777" s="17">
        <v>0.50444665628531404</v>
      </c>
      <c r="BN777" s="17">
        <v>0.48880942729096</v>
      </c>
      <c r="BO777" s="17">
        <v>0.478425934841744</v>
      </c>
      <c r="BP777" s="17"/>
      <c r="BQ777" s="17">
        <v>0.43178124355785802</v>
      </c>
      <c r="BR777" s="17">
        <v>0.45759424137501697</v>
      </c>
    </row>
    <row r="778" spans="2:70" x14ac:dyDescent="0.35">
      <c r="B778" t="s">
        <v>214</v>
      </c>
      <c r="C778" s="17">
        <v>0.149601549726703</v>
      </c>
      <c r="D778" s="17">
        <v>0.15818040120759</v>
      </c>
      <c r="E778" s="17">
        <v>0.14130464578611701</v>
      </c>
      <c r="F778" s="17"/>
      <c r="G778" s="17">
        <v>0.20051285090618901</v>
      </c>
      <c r="H778" s="17">
        <v>0.17886973923998301</v>
      </c>
      <c r="I778" s="17">
        <v>0.14713773320490001</v>
      </c>
      <c r="J778" s="17">
        <v>0.16385126159498101</v>
      </c>
      <c r="K778" s="17">
        <v>0.13559667699917999</v>
      </c>
      <c r="L778" s="17">
        <v>9.16503648801546E-2</v>
      </c>
      <c r="M778" s="17"/>
      <c r="N778" s="17">
        <v>0.142277054783742</v>
      </c>
      <c r="O778" s="17">
        <v>0.148056365327009</v>
      </c>
      <c r="P778" s="17">
        <v>0.15474131946956299</v>
      </c>
      <c r="Q778" s="17">
        <v>0.153715306862896</v>
      </c>
      <c r="R778" s="17"/>
      <c r="S778" s="17">
        <v>0.14967081582535799</v>
      </c>
      <c r="T778" s="17">
        <v>0.13696347824149699</v>
      </c>
      <c r="U778" s="17">
        <v>0.142869604770131</v>
      </c>
      <c r="V778" s="17">
        <v>0.117585089523009</v>
      </c>
      <c r="W778" s="17">
        <v>0.185991250614926</v>
      </c>
      <c r="X778" s="17">
        <v>0.14992640216950601</v>
      </c>
      <c r="Y778" s="17">
        <v>0.15092450296916601</v>
      </c>
      <c r="Z778" s="17">
        <v>0.16325250245041201</v>
      </c>
      <c r="AA778" s="17">
        <v>0.13550602798547601</v>
      </c>
      <c r="AB778" s="17">
        <v>0.18479004619446901</v>
      </c>
      <c r="AC778" s="17">
        <v>0.118885190783863</v>
      </c>
      <c r="AD778" s="17">
        <v>0.208031775730222</v>
      </c>
      <c r="AE778" s="17"/>
      <c r="AF778" s="17">
        <v>9.79725793614281E-2</v>
      </c>
      <c r="AG778" s="17">
        <v>0.16456826829513499</v>
      </c>
      <c r="AH778" s="17">
        <v>0.198409055533769</v>
      </c>
      <c r="AI778" s="17"/>
      <c r="AJ778" s="17">
        <v>8.7289567661435696E-2</v>
      </c>
      <c r="AK778" s="17">
        <v>0.19018604998984401</v>
      </c>
      <c r="AL778" s="17">
        <v>0.153429784825063</v>
      </c>
      <c r="AM778" s="17">
        <v>7.1784241968276194E-2</v>
      </c>
      <c r="AN778" s="17">
        <v>0.19973381891526101</v>
      </c>
      <c r="AO778" s="17"/>
      <c r="AP778" s="17">
        <v>0.10004364381252</v>
      </c>
      <c r="AQ778" s="17">
        <v>0.171914596951912</v>
      </c>
      <c r="AR778" s="17">
        <v>0.13708186944057299</v>
      </c>
      <c r="AS778" s="17"/>
      <c r="AT778" s="17">
        <v>0.15371473919060299</v>
      </c>
      <c r="AU778" s="17">
        <v>0.13959455174103</v>
      </c>
      <c r="AV778" s="17">
        <v>0.154564901305555</v>
      </c>
      <c r="AW778" s="17">
        <v>0.158683478372455</v>
      </c>
      <c r="AX778" s="17">
        <v>0.233826822985328</v>
      </c>
      <c r="AY778" s="17"/>
      <c r="AZ778" s="17">
        <v>0.17136183219101001</v>
      </c>
      <c r="BA778" s="17">
        <v>0.19166364154915</v>
      </c>
      <c r="BB778" s="17">
        <v>0.13072465311015799</v>
      </c>
      <c r="BC778" s="17">
        <v>0.15202011971882001</v>
      </c>
      <c r="BD778" s="17">
        <v>0.15363476291027001</v>
      </c>
      <c r="BE778" s="17">
        <v>0.142735420841896</v>
      </c>
      <c r="BF778" s="17">
        <v>0.15062529407498201</v>
      </c>
      <c r="BG778" s="17">
        <v>0.13335595277457701</v>
      </c>
      <c r="BH778" s="17">
        <v>0.141838293066987</v>
      </c>
      <c r="BI778" s="17">
        <v>0.138486942885366</v>
      </c>
      <c r="BJ778" s="17">
        <v>0.16649080875354699</v>
      </c>
      <c r="BK778" s="17">
        <v>0.15147663175520401</v>
      </c>
      <c r="BL778" s="17">
        <v>0.142317896197692</v>
      </c>
      <c r="BM778" s="17">
        <v>0.13500108924037399</v>
      </c>
      <c r="BN778" s="17">
        <v>0.10263421515516501</v>
      </c>
      <c r="BO778" s="17">
        <v>0.12738500081118101</v>
      </c>
      <c r="BP778" s="17"/>
      <c r="BQ778" s="17">
        <v>0.11798777552571101</v>
      </c>
      <c r="BR778" s="17">
        <v>0.158935317512539</v>
      </c>
    </row>
    <row r="779" spans="2:70" x14ac:dyDescent="0.35">
      <c r="B779" t="s">
        <v>139</v>
      </c>
      <c r="C779" s="17">
        <v>2.8979391668372399E-2</v>
      </c>
      <c r="D779" s="17">
        <v>2.9887753554865001E-2</v>
      </c>
      <c r="E779" s="17">
        <v>2.7809782162755599E-2</v>
      </c>
      <c r="F779" s="17"/>
      <c r="G779" s="17">
        <v>5.6195870030317202E-2</v>
      </c>
      <c r="H779" s="17">
        <v>4.0513276593635697E-2</v>
      </c>
      <c r="I779" s="17">
        <v>3.1678858395791501E-2</v>
      </c>
      <c r="J779" s="17">
        <v>2.4006390623750502E-2</v>
      </c>
      <c r="K779" s="17">
        <v>1.8412007292719301E-2</v>
      </c>
      <c r="L779" s="17">
        <v>1.0421737842525799E-2</v>
      </c>
      <c r="M779" s="17"/>
      <c r="N779" s="17">
        <v>2.34966932433547E-2</v>
      </c>
      <c r="O779" s="17">
        <v>3.4659634581175602E-2</v>
      </c>
      <c r="P779" s="17">
        <v>2.35822171885396E-2</v>
      </c>
      <c r="Q779" s="17">
        <v>3.3109974934279598E-2</v>
      </c>
      <c r="R779" s="17"/>
      <c r="S779" s="17">
        <v>3.8393134794665003E-2</v>
      </c>
      <c r="T779" s="17">
        <v>2.1666140621170001E-2</v>
      </c>
      <c r="U779" s="17">
        <v>8.3312383129007898E-3</v>
      </c>
      <c r="V779" s="17">
        <v>2.5497535062381602E-2</v>
      </c>
      <c r="W779" s="17">
        <v>1.6233167869151199E-2</v>
      </c>
      <c r="X779" s="17">
        <v>3.7351349022607901E-2</v>
      </c>
      <c r="Y779" s="17">
        <v>3.3805543152600301E-2</v>
      </c>
      <c r="Z779" s="17">
        <v>3.3249879069979497E-2</v>
      </c>
      <c r="AA779" s="17">
        <v>3.9966123658605301E-2</v>
      </c>
      <c r="AB779" s="17">
        <v>2.9205535842723999E-2</v>
      </c>
      <c r="AC779" s="17">
        <v>2.8329320609626899E-2</v>
      </c>
      <c r="AD779" s="17">
        <v>2.8504044051599599E-2</v>
      </c>
      <c r="AE779" s="17"/>
      <c r="AF779" s="17">
        <v>1.4987188248517301E-2</v>
      </c>
      <c r="AG779" s="17">
        <v>3.5687842919530199E-2</v>
      </c>
      <c r="AH779" s="17">
        <v>3.1426338237042002E-2</v>
      </c>
      <c r="AI779" s="17"/>
      <c r="AJ779" s="17">
        <v>1.1482346929494E-2</v>
      </c>
      <c r="AK779" s="17">
        <v>4.0819822949596699E-2</v>
      </c>
      <c r="AL779" s="17">
        <v>4.5214599407246502E-2</v>
      </c>
      <c r="AM779" s="17">
        <v>0</v>
      </c>
      <c r="AN779" s="17">
        <v>2.7181096702362101E-2</v>
      </c>
      <c r="AO779" s="17"/>
      <c r="AP779" s="17">
        <v>1.3602852693876301E-2</v>
      </c>
      <c r="AQ779" s="17">
        <v>3.2585907777286302E-2</v>
      </c>
      <c r="AR779" s="17">
        <v>4.0768131566200197E-2</v>
      </c>
      <c r="AS779" s="17"/>
      <c r="AT779" s="17">
        <v>2.5090885593440599E-2</v>
      </c>
      <c r="AU779" s="17">
        <v>2.7535765749881001E-2</v>
      </c>
      <c r="AV779" s="17">
        <v>3.5636381032630601E-2</v>
      </c>
      <c r="AW779" s="17">
        <v>2.6291871473072301E-2</v>
      </c>
      <c r="AX779" s="17">
        <v>4.5874947081977702E-2</v>
      </c>
      <c r="AY779" s="17"/>
      <c r="AZ779" s="17">
        <v>6.0463825938155198E-2</v>
      </c>
      <c r="BA779" s="17">
        <v>6.4907433608165296E-2</v>
      </c>
      <c r="BB779" s="17">
        <v>3.3408444628973001E-2</v>
      </c>
      <c r="BC779" s="17">
        <v>2.62626404862621E-2</v>
      </c>
      <c r="BD779" s="17">
        <v>2.33097907881155E-2</v>
      </c>
      <c r="BE779" s="17">
        <v>2.8762543433153199E-2</v>
      </c>
      <c r="BF779" s="17">
        <v>2.3265851521397998E-2</v>
      </c>
      <c r="BG779" s="17">
        <v>3.8273185606804101E-2</v>
      </c>
      <c r="BH779" s="17">
        <v>2.8138106281183101E-2</v>
      </c>
      <c r="BI779" s="17">
        <v>1.1804252537738201E-2</v>
      </c>
      <c r="BJ779" s="17">
        <v>3.9022383510022303E-2</v>
      </c>
      <c r="BK779" s="17">
        <v>2.63526245038062E-2</v>
      </c>
      <c r="BL779" s="17">
        <v>2.1421836153460199E-2</v>
      </c>
      <c r="BM779" s="17">
        <v>3.9405599657676003E-2</v>
      </c>
      <c r="BN779" s="17">
        <v>1.7500289654048901E-2</v>
      </c>
      <c r="BO779" s="17">
        <v>3.20434957866223E-2</v>
      </c>
      <c r="BP779" s="17"/>
      <c r="BQ779" s="17">
        <v>2.52329117024984E-2</v>
      </c>
      <c r="BR779" s="17">
        <v>3.1113333295622402E-2</v>
      </c>
    </row>
    <row r="780" spans="2:70" x14ac:dyDescent="0.35">
      <c r="B780" t="s">
        <v>140</v>
      </c>
      <c r="C780" s="17">
        <v>1.27928875988554E-2</v>
      </c>
      <c r="D780" s="17">
        <v>1.7727460039527399E-2</v>
      </c>
      <c r="E780" s="17">
        <v>8.0595692943818895E-3</v>
      </c>
      <c r="F780" s="17"/>
      <c r="G780" s="17">
        <v>2.96071292641715E-2</v>
      </c>
      <c r="H780" s="17">
        <v>2.0580742462802001E-2</v>
      </c>
      <c r="I780" s="17">
        <v>9.1217517190697803E-3</v>
      </c>
      <c r="J780" s="17">
        <v>7.8976325335110998E-3</v>
      </c>
      <c r="K780" s="17">
        <v>6.9118506088672402E-3</v>
      </c>
      <c r="L780" s="17">
        <v>6.2078543329842899E-3</v>
      </c>
      <c r="M780" s="17"/>
      <c r="N780" s="17">
        <v>8.9734665617665493E-3</v>
      </c>
      <c r="O780" s="17">
        <v>1.6748534765985701E-2</v>
      </c>
      <c r="P780" s="17">
        <v>1.01532032337563E-2</v>
      </c>
      <c r="Q780" s="17">
        <v>1.39936953839601E-2</v>
      </c>
      <c r="R780" s="17"/>
      <c r="S780" s="17">
        <v>1.5056385491844701E-2</v>
      </c>
      <c r="T780" s="17">
        <v>8.4805832335973792E-3</v>
      </c>
      <c r="U780" s="17">
        <v>1.35220109140696E-2</v>
      </c>
      <c r="V780" s="17">
        <v>1.3725267571679099E-2</v>
      </c>
      <c r="W780" s="17">
        <v>9.5969146461639E-3</v>
      </c>
      <c r="X780" s="17">
        <v>8.50095687759953E-3</v>
      </c>
      <c r="Y780" s="17">
        <v>1.15045623214059E-2</v>
      </c>
      <c r="Z780" s="17">
        <v>1.3434319605312099E-2</v>
      </c>
      <c r="AA780" s="17">
        <v>1.42094018562958E-2</v>
      </c>
      <c r="AB780" s="17">
        <v>1.4681898106182799E-2</v>
      </c>
      <c r="AC780" s="17">
        <v>1.3763269157696E-2</v>
      </c>
      <c r="AD780" s="17">
        <v>2.6667924077286399E-2</v>
      </c>
      <c r="AE780" s="17"/>
      <c r="AF780" s="17">
        <v>7.9708595161284094E-3</v>
      </c>
      <c r="AG780" s="17">
        <v>1.3540625192036301E-2</v>
      </c>
      <c r="AH780" s="17">
        <v>1.64071320032925E-2</v>
      </c>
      <c r="AI780" s="17"/>
      <c r="AJ780" s="17">
        <v>5.6864797320199199E-3</v>
      </c>
      <c r="AK780" s="17">
        <v>1.4937307851497401E-2</v>
      </c>
      <c r="AL780" s="17">
        <v>5.7345988202949904E-3</v>
      </c>
      <c r="AM780" s="17">
        <v>1.9081432055897601E-2</v>
      </c>
      <c r="AN780" s="17">
        <v>2.21846419390354E-2</v>
      </c>
      <c r="AO780" s="17"/>
      <c r="AP780" s="17">
        <v>5.9588070884935597E-3</v>
      </c>
      <c r="AQ780" s="17">
        <v>1.1668586450922801E-2</v>
      </c>
      <c r="AR780" s="17">
        <v>8.9239990872304695E-3</v>
      </c>
      <c r="AS780" s="17"/>
      <c r="AT780" s="17">
        <v>1.4154464005110799E-2</v>
      </c>
      <c r="AU780" s="17">
        <v>8.62258667471286E-3</v>
      </c>
      <c r="AV780" s="17">
        <v>1.34716831546306E-2</v>
      </c>
      <c r="AW780" s="17">
        <v>2.4910935619242899E-2</v>
      </c>
      <c r="AX780" s="17">
        <v>3.1327309281248397E-2</v>
      </c>
      <c r="AY780" s="17"/>
      <c r="AZ780" s="17">
        <v>0.124920730044789</v>
      </c>
      <c r="BA780" s="17">
        <v>3.2382809051601097E-2</v>
      </c>
      <c r="BB780" s="17">
        <v>3.2738666049663399E-3</v>
      </c>
      <c r="BC780" s="17">
        <v>0</v>
      </c>
      <c r="BD780" s="17">
        <v>1.0879929720356001E-2</v>
      </c>
      <c r="BE780" s="17">
        <v>1.5872069516244199E-2</v>
      </c>
      <c r="BF780" s="17">
        <v>1.5112790744141701E-2</v>
      </c>
      <c r="BG780" s="17">
        <v>3.2099972262230299E-3</v>
      </c>
      <c r="BH780" s="17">
        <v>1.6463763619514599E-2</v>
      </c>
      <c r="BI780" s="17">
        <v>1.1321548750438301E-2</v>
      </c>
      <c r="BJ780" s="17">
        <v>1.19952805094605E-2</v>
      </c>
      <c r="BK780" s="17">
        <v>1.50455569076164E-2</v>
      </c>
      <c r="BL780" s="17">
        <v>1.54868464712715E-2</v>
      </c>
      <c r="BM780" s="17">
        <v>2.0878715659737399E-2</v>
      </c>
      <c r="BN780" s="17">
        <v>0</v>
      </c>
      <c r="BO780" s="17">
        <v>2.6034721929203902E-2</v>
      </c>
      <c r="BP780" s="17"/>
      <c r="BQ780" s="17">
        <v>8.1694750468965793E-3</v>
      </c>
      <c r="BR780" s="17">
        <v>1.4666256336142301E-2</v>
      </c>
    </row>
    <row r="781" spans="2:70" x14ac:dyDescent="0.35">
      <c r="B781" t="s">
        <v>129</v>
      </c>
      <c r="C781" s="17">
        <v>8.3538448888797502E-3</v>
      </c>
      <c r="D781" s="17">
        <v>1.0084205631863101E-2</v>
      </c>
      <c r="E781" s="17">
        <v>6.7189048053538803E-3</v>
      </c>
      <c r="F781" s="17"/>
      <c r="G781" s="17">
        <v>2.2302360553447999E-2</v>
      </c>
      <c r="H781" s="17">
        <v>1.18734380746494E-2</v>
      </c>
      <c r="I781" s="17">
        <v>1.1966666528515199E-2</v>
      </c>
      <c r="J781" s="17">
        <v>5.5353644131085501E-3</v>
      </c>
      <c r="K781" s="17">
        <v>1.7252586869637701E-3</v>
      </c>
      <c r="L781" s="17">
        <v>0</v>
      </c>
      <c r="M781" s="17"/>
      <c r="N781" s="17">
        <v>4.06143946304413E-3</v>
      </c>
      <c r="O781" s="17">
        <v>9.1542681260837408E-3</v>
      </c>
      <c r="P781" s="17">
        <v>8.3815405043872592E-3</v>
      </c>
      <c r="Q781" s="17">
        <v>1.22422308472361E-2</v>
      </c>
      <c r="R781" s="17"/>
      <c r="S781" s="17">
        <v>9.6089843399957894E-3</v>
      </c>
      <c r="T781" s="17">
        <v>1.4360939730316E-2</v>
      </c>
      <c r="U781" s="17">
        <v>5.5789667758236097E-3</v>
      </c>
      <c r="V781" s="17">
        <v>2.5858407750071902E-3</v>
      </c>
      <c r="W781" s="17">
        <v>6.1670765535024596E-3</v>
      </c>
      <c r="X781" s="17">
        <v>1.2962417094201199E-2</v>
      </c>
      <c r="Y781" s="17">
        <v>5.9806968698810402E-3</v>
      </c>
      <c r="Z781" s="17">
        <v>6.5269259505737398E-3</v>
      </c>
      <c r="AA781" s="17">
        <v>2.03894846050538E-3</v>
      </c>
      <c r="AB781" s="17">
        <v>1.0458948967267101E-2</v>
      </c>
      <c r="AC781" s="17">
        <v>9.6478419954386004E-3</v>
      </c>
      <c r="AD781" s="17">
        <v>1.5869453541476501E-2</v>
      </c>
      <c r="AE781" s="17"/>
      <c r="AF781" s="17">
        <v>4.6728563472633097E-3</v>
      </c>
      <c r="AG781" s="17">
        <v>7.3135468082908403E-3</v>
      </c>
      <c r="AH781" s="17">
        <v>1.8414619679476499E-2</v>
      </c>
      <c r="AI781" s="17"/>
      <c r="AJ781" s="17">
        <v>3.6295210886653799E-3</v>
      </c>
      <c r="AK781" s="17">
        <v>1.0766335556058401E-2</v>
      </c>
      <c r="AL781" s="17">
        <v>3.16155638027299E-3</v>
      </c>
      <c r="AM781" s="17">
        <v>0</v>
      </c>
      <c r="AN781" s="17">
        <v>1.64468682078837E-2</v>
      </c>
      <c r="AO781" s="17"/>
      <c r="AP781" s="17">
        <v>1.6967898532044101E-3</v>
      </c>
      <c r="AQ781" s="17">
        <v>8.0225966804201004E-3</v>
      </c>
      <c r="AR781" s="17">
        <v>9.8729229766626094E-3</v>
      </c>
      <c r="AS781" s="17"/>
      <c r="AT781" s="17">
        <v>8.3548327695689706E-3</v>
      </c>
      <c r="AU781" s="17">
        <v>7.5748781700074597E-3</v>
      </c>
      <c r="AV781" s="17">
        <v>6.4422255589066599E-3</v>
      </c>
      <c r="AW781" s="17">
        <v>1.1187785791840399E-2</v>
      </c>
      <c r="AX781" s="17">
        <v>0</v>
      </c>
      <c r="AY781" s="17"/>
      <c r="AZ781" s="17">
        <v>5.5851829771953597E-2</v>
      </c>
      <c r="BA781" s="17">
        <v>9.9792598757287403E-3</v>
      </c>
      <c r="BB781" s="17">
        <v>1.1983443461390599E-2</v>
      </c>
      <c r="BC781" s="17">
        <v>7.8302121740744593E-3</v>
      </c>
      <c r="BD781" s="17">
        <v>5.5456000582792602E-3</v>
      </c>
      <c r="BE781" s="17">
        <v>1.1984113234436201E-2</v>
      </c>
      <c r="BF781" s="17">
        <v>2.83326311158973E-3</v>
      </c>
      <c r="BG781" s="17">
        <v>0</v>
      </c>
      <c r="BH781" s="17">
        <v>1.5887590781105101E-2</v>
      </c>
      <c r="BI781" s="17">
        <v>4.0148113631600498E-3</v>
      </c>
      <c r="BJ781" s="17">
        <v>1.4554161980150899E-2</v>
      </c>
      <c r="BK781" s="17">
        <v>0</v>
      </c>
      <c r="BL781" s="17">
        <v>0</v>
      </c>
      <c r="BM781" s="17">
        <v>9.2433977766119696E-3</v>
      </c>
      <c r="BN781" s="17">
        <v>0</v>
      </c>
      <c r="BO781" s="17">
        <v>1.24781615897884E-2</v>
      </c>
      <c r="BP781" s="17"/>
      <c r="BQ781" s="17">
        <v>1.75248007516403E-3</v>
      </c>
      <c r="BR781" s="17">
        <v>9.4351957290613308E-3</v>
      </c>
    </row>
    <row r="782" spans="2:70" x14ac:dyDescent="0.35">
      <c r="B782" t="s">
        <v>141</v>
      </c>
      <c r="C782" s="17">
        <v>0.80027232611718901</v>
      </c>
      <c r="D782" s="17">
        <v>0.78412017956615399</v>
      </c>
      <c r="E782" s="17">
        <v>0.81610709795139202</v>
      </c>
      <c r="F782" s="17"/>
      <c r="G782" s="17">
        <v>0.69138178924587501</v>
      </c>
      <c r="H782" s="17">
        <v>0.74816280362892995</v>
      </c>
      <c r="I782" s="17">
        <v>0.80009499015172403</v>
      </c>
      <c r="J782" s="17">
        <v>0.798709350834649</v>
      </c>
      <c r="K782" s="17">
        <v>0.83735420641226999</v>
      </c>
      <c r="L782" s="17">
        <v>0.89172004294433505</v>
      </c>
      <c r="M782" s="17"/>
      <c r="N782" s="17">
        <v>0.82119134594809196</v>
      </c>
      <c r="O782" s="17">
        <v>0.79138119719974598</v>
      </c>
      <c r="P782" s="17">
        <v>0.80314171960375302</v>
      </c>
      <c r="Q782" s="17">
        <v>0.78693879197162797</v>
      </c>
      <c r="R782" s="17"/>
      <c r="S782" s="17">
        <v>0.78727067954813601</v>
      </c>
      <c r="T782" s="17">
        <v>0.81852885817342003</v>
      </c>
      <c r="U782" s="17">
        <v>0.82969817922707501</v>
      </c>
      <c r="V782" s="17">
        <v>0.84060626706792296</v>
      </c>
      <c r="W782" s="17">
        <v>0.782011590316257</v>
      </c>
      <c r="X782" s="17">
        <v>0.79125887483608603</v>
      </c>
      <c r="Y782" s="17">
        <v>0.79778469468694602</v>
      </c>
      <c r="Z782" s="17">
        <v>0.78353637292372302</v>
      </c>
      <c r="AA782" s="17">
        <v>0.80827949803911803</v>
      </c>
      <c r="AB782" s="17">
        <v>0.76086357088935697</v>
      </c>
      <c r="AC782" s="17">
        <v>0.82937437745337494</v>
      </c>
      <c r="AD782" s="17">
        <v>0.72092680259941599</v>
      </c>
      <c r="AE782" s="17"/>
      <c r="AF782" s="17">
        <v>0.87439651652666295</v>
      </c>
      <c r="AG782" s="17">
        <v>0.77888971678500796</v>
      </c>
      <c r="AH782" s="17">
        <v>0.73534285454642001</v>
      </c>
      <c r="AI782" s="17"/>
      <c r="AJ782" s="17">
        <v>0.891912084588385</v>
      </c>
      <c r="AK782" s="17">
        <v>0.74329048365300399</v>
      </c>
      <c r="AL782" s="17">
        <v>0.79245946056712202</v>
      </c>
      <c r="AM782" s="17">
        <v>0.909134325975826</v>
      </c>
      <c r="AN782" s="17">
        <v>0.73445357423545798</v>
      </c>
      <c r="AO782" s="17"/>
      <c r="AP782" s="17">
        <v>0.87869790655190605</v>
      </c>
      <c r="AQ782" s="17">
        <v>0.775808312139459</v>
      </c>
      <c r="AR782" s="17">
        <v>0.803353076929334</v>
      </c>
      <c r="AS782" s="17"/>
      <c r="AT782" s="17">
        <v>0.79868507844127701</v>
      </c>
      <c r="AU782" s="17">
        <v>0.81667221766436904</v>
      </c>
      <c r="AV782" s="17">
        <v>0.78988480894827695</v>
      </c>
      <c r="AW782" s="17">
        <v>0.77892592874338895</v>
      </c>
      <c r="AX782" s="17">
        <v>0.68897092065144605</v>
      </c>
      <c r="AY782" s="17"/>
      <c r="AZ782" s="17">
        <v>0.58740178205409199</v>
      </c>
      <c r="BA782" s="17">
        <v>0.701066855915355</v>
      </c>
      <c r="BB782" s="17">
        <v>0.82060959219451202</v>
      </c>
      <c r="BC782" s="17">
        <v>0.81388702762084397</v>
      </c>
      <c r="BD782" s="17">
        <v>0.80662991652298</v>
      </c>
      <c r="BE782" s="17">
        <v>0.80064585297427004</v>
      </c>
      <c r="BF782" s="17">
        <v>0.80816280054788903</v>
      </c>
      <c r="BG782" s="17">
        <v>0.825160864392396</v>
      </c>
      <c r="BH782" s="17">
        <v>0.79767224625121003</v>
      </c>
      <c r="BI782" s="17">
        <v>0.83437244446329795</v>
      </c>
      <c r="BJ782" s="17">
        <v>0.76793736524681899</v>
      </c>
      <c r="BK782" s="17">
        <v>0.80712518683337398</v>
      </c>
      <c r="BL782" s="17">
        <v>0.82077342117757601</v>
      </c>
      <c r="BM782" s="17">
        <v>0.79547119766560104</v>
      </c>
      <c r="BN782" s="17">
        <v>0.87986549519078605</v>
      </c>
      <c r="BO782" s="17">
        <v>0.80205861988320404</v>
      </c>
      <c r="BP782" s="17"/>
      <c r="BQ782" s="17">
        <v>0.84685735764972903</v>
      </c>
      <c r="BR782" s="17">
        <v>0.785849897126635</v>
      </c>
    </row>
    <row r="783" spans="2:70" x14ac:dyDescent="0.35">
      <c r="B783" t="s">
        <v>142</v>
      </c>
      <c r="C783" s="17">
        <v>4.1772279267227701E-2</v>
      </c>
      <c r="D783" s="17">
        <v>4.76152135943924E-2</v>
      </c>
      <c r="E783" s="17">
        <v>3.5869351457137502E-2</v>
      </c>
      <c r="F783" s="17"/>
      <c r="G783" s="17">
        <v>8.5802999294488605E-2</v>
      </c>
      <c r="H783" s="17">
        <v>6.1094019056437701E-2</v>
      </c>
      <c r="I783" s="17">
        <v>4.0800610114861198E-2</v>
      </c>
      <c r="J783" s="17">
        <v>3.1904023157261603E-2</v>
      </c>
      <c r="K783" s="17">
        <v>2.5323857901586599E-2</v>
      </c>
      <c r="L783" s="17">
        <v>1.6629592175510102E-2</v>
      </c>
      <c r="M783" s="17"/>
      <c r="N783" s="17">
        <v>3.2470159805121301E-2</v>
      </c>
      <c r="O783" s="17">
        <v>5.1408169347161303E-2</v>
      </c>
      <c r="P783" s="17">
        <v>3.3735420422295902E-2</v>
      </c>
      <c r="Q783" s="17">
        <v>4.7103670318239699E-2</v>
      </c>
      <c r="R783" s="17"/>
      <c r="S783" s="17">
        <v>5.3449520286509698E-2</v>
      </c>
      <c r="T783" s="17">
        <v>3.0146723854767399E-2</v>
      </c>
      <c r="U783" s="17">
        <v>2.1853249226970399E-2</v>
      </c>
      <c r="V783" s="17">
        <v>3.9222802634060701E-2</v>
      </c>
      <c r="W783" s="17">
        <v>2.58300825153151E-2</v>
      </c>
      <c r="X783" s="17">
        <v>4.5852305900207502E-2</v>
      </c>
      <c r="Y783" s="17">
        <v>4.5310105474006199E-2</v>
      </c>
      <c r="Z783" s="17">
        <v>4.6684198675291499E-2</v>
      </c>
      <c r="AA783" s="17">
        <v>5.4175525514900999E-2</v>
      </c>
      <c r="AB783" s="17">
        <v>4.3887433948906797E-2</v>
      </c>
      <c r="AC783" s="17">
        <v>4.2092589767322899E-2</v>
      </c>
      <c r="AD783" s="17">
        <v>5.5171968128886001E-2</v>
      </c>
      <c r="AE783" s="17"/>
      <c r="AF783" s="17">
        <v>2.29580477646457E-2</v>
      </c>
      <c r="AG783" s="17">
        <v>4.9228468111566497E-2</v>
      </c>
      <c r="AH783" s="17">
        <v>4.7833470240334401E-2</v>
      </c>
      <c r="AI783" s="17"/>
      <c r="AJ783" s="17">
        <v>1.7168826661513901E-2</v>
      </c>
      <c r="AK783" s="17">
        <v>5.5757130801093999E-2</v>
      </c>
      <c r="AL783" s="17">
        <v>5.0949198227541501E-2</v>
      </c>
      <c r="AM783" s="17">
        <v>1.9081432055897601E-2</v>
      </c>
      <c r="AN783" s="17">
        <v>4.9365738641397497E-2</v>
      </c>
      <c r="AO783" s="17"/>
      <c r="AP783" s="17">
        <v>1.95616597823699E-2</v>
      </c>
      <c r="AQ783" s="17">
        <v>4.4254494228209103E-2</v>
      </c>
      <c r="AR783" s="17">
        <v>4.9692130653430699E-2</v>
      </c>
      <c r="AS783" s="17"/>
      <c r="AT783" s="17">
        <v>3.9245349598551402E-2</v>
      </c>
      <c r="AU783" s="17">
        <v>3.6158352424593802E-2</v>
      </c>
      <c r="AV783" s="17">
        <v>4.9108064187261199E-2</v>
      </c>
      <c r="AW783" s="17">
        <v>5.12028070923152E-2</v>
      </c>
      <c r="AX783" s="17">
        <v>7.7202256363226099E-2</v>
      </c>
      <c r="AY783" s="17"/>
      <c r="AZ783" s="17">
        <v>0.18538455598294401</v>
      </c>
      <c r="BA783" s="17">
        <v>9.7290242659766393E-2</v>
      </c>
      <c r="BB783" s="17">
        <v>3.6682311233939301E-2</v>
      </c>
      <c r="BC783" s="17">
        <v>2.62626404862621E-2</v>
      </c>
      <c r="BD783" s="17">
        <v>3.4189720508471501E-2</v>
      </c>
      <c r="BE783" s="17">
        <v>4.4634612949397398E-2</v>
      </c>
      <c r="BF783" s="17">
        <v>3.8378642265539699E-2</v>
      </c>
      <c r="BG783" s="17">
        <v>4.1483182833027203E-2</v>
      </c>
      <c r="BH783" s="17">
        <v>4.4601869900697699E-2</v>
      </c>
      <c r="BI783" s="17">
        <v>2.3125801288176501E-2</v>
      </c>
      <c r="BJ783" s="17">
        <v>5.1017664019482899E-2</v>
      </c>
      <c r="BK783" s="17">
        <v>4.1398181411422597E-2</v>
      </c>
      <c r="BL783" s="17">
        <v>3.6908682624731702E-2</v>
      </c>
      <c r="BM783" s="17">
        <v>6.0284315317413302E-2</v>
      </c>
      <c r="BN783" s="17">
        <v>1.7500289654048901E-2</v>
      </c>
      <c r="BO783" s="17">
        <v>5.8078217715826198E-2</v>
      </c>
      <c r="BP783" s="17"/>
      <c r="BQ783" s="17">
        <v>3.3402386749394997E-2</v>
      </c>
      <c r="BR783" s="17">
        <v>4.5779589631764699E-2</v>
      </c>
    </row>
    <row r="784" spans="2:70" x14ac:dyDescent="0.35">
      <c r="B784" t="s">
        <v>143</v>
      </c>
      <c r="C784" s="17">
        <v>0.75850004684996197</v>
      </c>
      <c r="D784" s="17">
        <v>0.73650496597176196</v>
      </c>
      <c r="E784" s="17">
        <v>0.78023774649425404</v>
      </c>
      <c r="F784" s="17"/>
      <c r="G784" s="17">
        <v>0.60557878995138603</v>
      </c>
      <c r="H784" s="17">
        <v>0.68706878457249199</v>
      </c>
      <c r="I784" s="17">
        <v>0.759294380036863</v>
      </c>
      <c r="J784" s="17">
        <v>0.76680532767738696</v>
      </c>
      <c r="K784" s="17">
        <v>0.81203034851068301</v>
      </c>
      <c r="L784" s="17">
        <v>0.87509045076882497</v>
      </c>
      <c r="M784" s="17"/>
      <c r="N784" s="17">
        <v>0.78872118614297104</v>
      </c>
      <c r="O784" s="17">
        <v>0.73997302785258401</v>
      </c>
      <c r="P784" s="17">
        <v>0.76940629918145698</v>
      </c>
      <c r="Q784" s="17">
        <v>0.73983512165338805</v>
      </c>
      <c r="R784" s="17"/>
      <c r="S784" s="17">
        <v>0.73382115926162605</v>
      </c>
      <c r="T784" s="17">
        <v>0.78838213431865301</v>
      </c>
      <c r="U784" s="17">
        <v>0.80784493000010404</v>
      </c>
      <c r="V784" s="17">
        <v>0.80138346443386299</v>
      </c>
      <c r="W784" s="17">
        <v>0.75618150780094195</v>
      </c>
      <c r="X784" s="17">
        <v>0.74540656893587798</v>
      </c>
      <c r="Y784" s="17">
        <v>0.75247458921293997</v>
      </c>
      <c r="Z784" s="17">
        <v>0.73685217424843097</v>
      </c>
      <c r="AA784" s="17">
        <v>0.75410397252421701</v>
      </c>
      <c r="AB784" s="17">
        <v>0.71697613694045104</v>
      </c>
      <c r="AC784" s="17">
        <v>0.78728178768605195</v>
      </c>
      <c r="AD784" s="17">
        <v>0.66575483447052997</v>
      </c>
      <c r="AE784" s="17"/>
      <c r="AF784" s="17">
        <v>0.85143846876201701</v>
      </c>
      <c r="AG784" s="17">
        <v>0.72966124867344195</v>
      </c>
      <c r="AH784" s="17">
        <v>0.68750938430608499</v>
      </c>
      <c r="AI784" s="17"/>
      <c r="AJ784" s="17">
        <v>0.87474325792687102</v>
      </c>
      <c r="AK784" s="17">
        <v>0.68753335285190997</v>
      </c>
      <c r="AL784" s="17">
        <v>0.74151026233958095</v>
      </c>
      <c r="AM784" s="17">
        <v>0.89005289391992903</v>
      </c>
      <c r="AN784" s="17">
        <v>0.68508783559405995</v>
      </c>
      <c r="AO784" s="17"/>
      <c r="AP784" s="17">
        <v>0.85913624676953604</v>
      </c>
      <c r="AQ784" s="17">
        <v>0.73155381791124996</v>
      </c>
      <c r="AR784" s="17">
        <v>0.75366094627590396</v>
      </c>
      <c r="AS784" s="17"/>
      <c r="AT784" s="17">
        <v>0.75943972884272504</v>
      </c>
      <c r="AU784" s="17">
        <v>0.78051386523977495</v>
      </c>
      <c r="AV784" s="17">
        <v>0.74077674476101596</v>
      </c>
      <c r="AW784" s="17">
        <v>0.727723121651074</v>
      </c>
      <c r="AX784" s="17">
        <v>0.61176866428821997</v>
      </c>
      <c r="AY784" s="17"/>
      <c r="AZ784" s="17">
        <v>0.40201722607114798</v>
      </c>
      <c r="BA784" s="17">
        <v>0.60377661325558796</v>
      </c>
      <c r="BB784" s="17">
        <v>0.78392728096057296</v>
      </c>
      <c r="BC784" s="17">
        <v>0.78762438713458205</v>
      </c>
      <c r="BD784" s="17">
        <v>0.77244019601450797</v>
      </c>
      <c r="BE784" s="17">
        <v>0.75601124002487297</v>
      </c>
      <c r="BF784" s="17">
        <v>0.76978415828234903</v>
      </c>
      <c r="BG784" s="17">
        <v>0.78367768155936901</v>
      </c>
      <c r="BH784" s="17">
        <v>0.75307037635051199</v>
      </c>
      <c r="BI784" s="17">
        <v>0.81124664317512096</v>
      </c>
      <c r="BJ784" s="17">
        <v>0.71691970122733595</v>
      </c>
      <c r="BK784" s="17">
        <v>0.76572700542195105</v>
      </c>
      <c r="BL784" s="17">
        <v>0.783864738552845</v>
      </c>
      <c r="BM784" s="17">
        <v>0.73518688234818796</v>
      </c>
      <c r="BN784" s="17">
        <v>0.86236520553673701</v>
      </c>
      <c r="BO784" s="17">
        <v>0.74398040216737804</v>
      </c>
      <c r="BP784" s="17"/>
      <c r="BQ784" s="17">
        <v>0.81345497090033403</v>
      </c>
      <c r="BR784" s="17">
        <v>0.74007030749487002</v>
      </c>
    </row>
    <row r="785" spans="2:70" x14ac:dyDescent="0.35">
      <c r="C785" s="17"/>
      <c r="D785" s="17"/>
      <c r="E785" s="17"/>
      <c r="F785" s="17"/>
      <c r="G785" s="17"/>
      <c r="H785" s="17"/>
      <c r="I785" s="17"/>
      <c r="J785" s="17"/>
      <c r="K785" s="17"/>
      <c r="L785" s="17"/>
      <c r="M785" s="17"/>
      <c r="N785" s="17"/>
      <c r="O785" s="17"/>
      <c r="P785" s="17"/>
      <c r="Q785" s="17"/>
      <c r="R785" s="17"/>
      <c r="S785" s="17"/>
      <c r="T785" s="17"/>
      <c r="U785" s="17"/>
      <c r="V785" s="17"/>
      <c r="W785" s="17"/>
      <c r="X785" s="17"/>
      <c r="Y785" s="17"/>
      <c r="Z785" s="17"/>
      <c r="AA785" s="17"/>
      <c r="AB785" s="17"/>
      <c r="AC785" s="17"/>
      <c r="AD785" s="17"/>
      <c r="AE785" s="17"/>
      <c r="AF785" s="17"/>
      <c r="AG785" s="17"/>
      <c r="AH785" s="17"/>
      <c r="AI785" s="17"/>
      <c r="AJ785" s="17"/>
      <c r="AK785" s="17"/>
      <c r="AL785" s="17"/>
      <c r="AM785" s="17"/>
      <c r="AN785" s="17"/>
      <c r="AO785" s="17"/>
      <c r="AP785" s="17"/>
      <c r="AQ785" s="17"/>
      <c r="AR785" s="17"/>
      <c r="AS785" s="17"/>
      <c r="AT785" s="17"/>
      <c r="AU785" s="17"/>
      <c r="AV785" s="17"/>
      <c r="AW785" s="17"/>
      <c r="AX785" s="17"/>
      <c r="AY785" s="17"/>
      <c r="AZ785" s="17"/>
      <c r="BA785" s="17"/>
      <c r="BB785" s="17"/>
      <c r="BC785" s="17"/>
      <c r="BD785" s="17"/>
      <c r="BE785" s="17"/>
      <c r="BF785" s="17"/>
      <c r="BG785" s="17"/>
      <c r="BH785" s="17"/>
      <c r="BI785" s="17"/>
      <c r="BJ785" s="17"/>
      <c r="BK785" s="17"/>
      <c r="BL785" s="17"/>
      <c r="BM785" s="17"/>
      <c r="BN785" s="17"/>
      <c r="BO785" s="17"/>
      <c r="BP785" s="17"/>
      <c r="BQ785" s="17"/>
      <c r="BR785" s="17"/>
    </row>
    <row r="786" spans="2:70" x14ac:dyDescent="0.35">
      <c r="B786" s="6" t="s">
        <v>354</v>
      </c>
      <c r="C786" s="17"/>
      <c r="D786" s="17"/>
      <c r="E786" s="17"/>
      <c r="F786" s="17"/>
      <c r="G786" s="17"/>
      <c r="H786" s="17"/>
      <c r="I786" s="17"/>
      <c r="J786" s="17"/>
      <c r="K786" s="17"/>
      <c r="L786" s="17"/>
      <c r="M786" s="17"/>
      <c r="N786" s="17"/>
      <c r="O786" s="17"/>
      <c r="P786" s="17"/>
      <c r="Q786" s="17"/>
      <c r="R786" s="17"/>
      <c r="S786" s="17"/>
      <c r="T786" s="17"/>
      <c r="U786" s="17"/>
      <c r="V786" s="17"/>
      <c r="W786" s="17"/>
      <c r="X786" s="17"/>
      <c r="Y786" s="17"/>
      <c r="Z786" s="17"/>
      <c r="AA786" s="17"/>
      <c r="AB786" s="17"/>
      <c r="AC786" s="17"/>
      <c r="AD786" s="17"/>
      <c r="AE786" s="17"/>
      <c r="AF786" s="17"/>
      <c r="AG786" s="17"/>
      <c r="AH786" s="17"/>
      <c r="AI786" s="17"/>
      <c r="AJ786" s="17"/>
      <c r="AK786" s="17"/>
      <c r="AL786" s="17"/>
      <c r="AM786" s="17"/>
      <c r="AN786" s="17"/>
      <c r="AO786" s="17"/>
      <c r="AP786" s="17"/>
      <c r="AQ786" s="17"/>
      <c r="AR786" s="17"/>
      <c r="AS786" s="17"/>
      <c r="AT786" s="17"/>
      <c r="AU786" s="17"/>
      <c r="AV786" s="17"/>
      <c r="AW786" s="17"/>
      <c r="AX786" s="17"/>
      <c r="AY786" s="17"/>
      <c r="AZ786" s="17"/>
      <c r="BA786" s="17"/>
      <c r="BB786" s="17"/>
      <c r="BC786" s="17"/>
      <c r="BD786" s="17"/>
      <c r="BE786" s="17"/>
      <c r="BF786" s="17"/>
      <c r="BG786" s="17"/>
      <c r="BH786" s="17"/>
      <c r="BI786" s="17"/>
      <c r="BJ786" s="17"/>
      <c r="BK786" s="17"/>
      <c r="BL786" s="17"/>
      <c r="BM786" s="17"/>
      <c r="BN786" s="17"/>
      <c r="BO786" s="17"/>
      <c r="BP786" s="17"/>
      <c r="BQ786" s="17"/>
      <c r="BR786" s="17"/>
    </row>
    <row r="787" spans="2:70" x14ac:dyDescent="0.35">
      <c r="B787" s="24" t="s">
        <v>97</v>
      </c>
      <c r="C787" s="17"/>
      <c r="D787" s="17"/>
      <c r="E787" s="17"/>
      <c r="F787" s="17"/>
      <c r="G787" s="17"/>
      <c r="H787" s="17"/>
      <c r="I787" s="17"/>
      <c r="J787" s="17"/>
      <c r="K787" s="17"/>
      <c r="L787" s="17"/>
      <c r="M787" s="17"/>
      <c r="N787" s="17"/>
      <c r="O787" s="17"/>
      <c r="P787" s="17"/>
      <c r="Q787" s="17"/>
      <c r="R787" s="17"/>
      <c r="S787" s="17"/>
      <c r="T787" s="17"/>
      <c r="U787" s="17"/>
      <c r="V787" s="17"/>
      <c r="W787" s="17"/>
      <c r="X787" s="17"/>
      <c r="Y787" s="17"/>
      <c r="Z787" s="17"/>
      <c r="AA787" s="17"/>
      <c r="AB787" s="17"/>
      <c r="AC787" s="17"/>
      <c r="AD787" s="17"/>
      <c r="AE787" s="17"/>
      <c r="AF787" s="17"/>
      <c r="AG787" s="17"/>
      <c r="AH787" s="17"/>
      <c r="AI787" s="17"/>
      <c r="AJ787" s="17"/>
      <c r="AK787" s="17"/>
      <c r="AL787" s="17"/>
      <c r="AM787" s="17"/>
      <c r="AN787" s="17"/>
      <c r="AO787" s="17"/>
      <c r="AP787" s="17"/>
      <c r="AQ787" s="17"/>
      <c r="AR787" s="17"/>
      <c r="AS787" s="17"/>
      <c r="AT787" s="17"/>
      <c r="AU787" s="17"/>
      <c r="AV787" s="17"/>
      <c r="AW787" s="17"/>
      <c r="AX787" s="17"/>
      <c r="AY787" s="17"/>
      <c r="AZ787" s="17"/>
      <c r="BA787" s="17"/>
      <c r="BB787" s="17"/>
      <c r="BC787" s="17"/>
      <c r="BD787" s="17"/>
      <c r="BE787" s="17"/>
      <c r="BF787" s="17"/>
      <c r="BG787" s="17"/>
      <c r="BH787" s="17"/>
      <c r="BI787" s="17"/>
      <c r="BJ787" s="17"/>
      <c r="BK787" s="17"/>
      <c r="BL787" s="17"/>
      <c r="BM787" s="17"/>
      <c r="BN787" s="17"/>
      <c r="BO787" s="17"/>
      <c r="BP787" s="17"/>
      <c r="BQ787" s="17"/>
      <c r="BR787" s="17"/>
    </row>
    <row r="788" spans="2:70" x14ac:dyDescent="0.35">
      <c r="B788" t="s">
        <v>136</v>
      </c>
      <c r="C788" s="17">
        <v>0.11620989615372899</v>
      </c>
      <c r="D788" s="17">
        <v>0.119328077570869</v>
      </c>
      <c r="E788" s="17">
        <v>0.109886973233128</v>
      </c>
      <c r="F788" s="17"/>
      <c r="G788" s="17">
        <v>0.146657094008804</v>
      </c>
      <c r="H788" s="17">
        <v>0.17639752570421999</v>
      </c>
      <c r="I788" s="17">
        <v>0.15138558942847699</v>
      </c>
      <c r="J788" s="17">
        <v>0.12374958447303799</v>
      </c>
      <c r="K788" s="17">
        <v>6.3590553707002506E-2</v>
      </c>
      <c r="L788" s="17">
        <v>4.7341046598937501E-2</v>
      </c>
      <c r="M788" s="17"/>
      <c r="N788" s="17">
        <v>0.13511531033743099</v>
      </c>
      <c r="O788" s="17">
        <v>0.100704321053047</v>
      </c>
      <c r="P788" s="17">
        <v>0.111899460836673</v>
      </c>
      <c r="Q788" s="17">
        <v>0.115264539681529</v>
      </c>
      <c r="R788" s="17"/>
      <c r="S788" s="17">
        <v>0.18171698224573499</v>
      </c>
      <c r="T788" s="17">
        <v>9.6823941539963806E-2</v>
      </c>
      <c r="U788" s="17">
        <v>9.8202933019688105E-2</v>
      </c>
      <c r="V788" s="17">
        <v>0.112756212115976</v>
      </c>
      <c r="W788" s="17">
        <v>8.2809105472186798E-2</v>
      </c>
      <c r="X788" s="17">
        <v>0.117921673013811</v>
      </c>
      <c r="Y788" s="17">
        <v>0.102595657864624</v>
      </c>
      <c r="Z788" s="17">
        <v>9.5728749060709398E-2</v>
      </c>
      <c r="AA788" s="17">
        <v>0.10656069371667</v>
      </c>
      <c r="AB788" s="17">
        <v>0.10526618444493099</v>
      </c>
      <c r="AC788" s="17">
        <v>0.123223394148711</v>
      </c>
      <c r="AD788" s="17">
        <v>0.14575275839298801</v>
      </c>
      <c r="AE788" s="17"/>
      <c r="AF788" s="17">
        <v>8.5797576078314397E-2</v>
      </c>
      <c r="AG788" s="17">
        <v>0.136878790039067</v>
      </c>
      <c r="AH788" s="17">
        <v>0.11304876259941</v>
      </c>
      <c r="AI788" s="17"/>
      <c r="AJ788" s="17">
        <v>8.2625981942614099E-2</v>
      </c>
      <c r="AK788" s="17">
        <v>0.15703744590336499</v>
      </c>
      <c r="AL788" s="17">
        <v>0.111982064300265</v>
      </c>
      <c r="AM788" s="17">
        <v>0.20664259532811</v>
      </c>
      <c r="AN788" s="17">
        <v>9.3158005411290296E-2</v>
      </c>
      <c r="AO788" s="17"/>
      <c r="AP788" s="17">
        <v>9.1714470873275403E-2</v>
      </c>
      <c r="AQ788" s="17">
        <v>0.15741348173810199</v>
      </c>
      <c r="AR788" s="17">
        <v>0.115202196130392</v>
      </c>
      <c r="AS788" s="17"/>
      <c r="AT788" s="17">
        <v>7.5915550436946005E-2</v>
      </c>
      <c r="AU788" s="17">
        <v>0.103917373484689</v>
      </c>
      <c r="AV788" s="17">
        <v>0.14895233639848701</v>
      </c>
      <c r="AW788" s="17">
        <v>0.16495634783036101</v>
      </c>
      <c r="AX788" s="17">
        <v>0.28463562922722302</v>
      </c>
      <c r="AY788" s="17"/>
      <c r="AZ788" s="17">
        <v>0.118312795030889</v>
      </c>
      <c r="BA788" s="17">
        <v>0.123639399889772</v>
      </c>
      <c r="BB788" s="17">
        <v>9.4061236658918301E-2</v>
      </c>
      <c r="BC788" s="17">
        <v>9.3512689825293399E-2</v>
      </c>
      <c r="BD788" s="17">
        <v>0.119051004153615</v>
      </c>
      <c r="BE788" s="17">
        <v>0.111883027142455</v>
      </c>
      <c r="BF788" s="17">
        <v>0.13270988592455299</v>
      </c>
      <c r="BG788" s="17">
        <v>9.1735685724395E-2</v>
      </c>
      <c r="BH788" s="17">
        <v>0.105750643787968</v>
      </c>
      <c r="BI788" s="17">
        <v>0.11663701620118</v>
      </c>
      <c r="BJ788" s="17">
        <v>0.133443604637562</v>
      </c>
      <c r="BK788" s="17">
        <v>0.142285487188195</v>
      </c>
      <c r="BL788" s="17">
        <v>0.104922191203095</v>
      </c>
      <c r="BM788" s="17">
        <v>0.113814236092253</v>
      </c>
      <c r="BN788" s="17">
        <v>0.14050896098169299</v>
      </c>
      <c r="BO788" s="17">
        <v>0.20800172925871699</v>
      </c>
      <c r="BP788" s="17"/>
      <c r="BQ788" s="17">
        <v>0.19002965771133801</v>
      </c>
      <c r="BR788" s="17">
        <v>8.4061499986291102E-2</v>
      </c>
    </row>
    <row r="789" spans="2:70" x14ac:dyDescent="0.35">
      <c r="B789" t="s">
        <v>137</v>
      </c>
      <c r="C789" s="17">
        <v>0.37218744734310599</v>
      </c>
      <c r="D789" s="17">
        <v>0.338080132523151</v>
      </c>
      <c r="E789" s="17">
        <v>0.40742439218094001</v>
      </c>
      <c r="F789" s="17"/>
      <c r="G789" s="17">
        <v>0.40863505785666199</v>
      </c>
      <c r="H789" s="17">
        <v>0.43146992122477301</v>
      </c>
      <c r="I789" s="17">
        <v>0.44657460916298097</v>
      </c>
      <c r="J789" s="17">
        <v>0.36480849974634699</v>
      </c>
      <c r="K789" s="17">
        <v>0.30998308034525301</v>
      </c>
      <c r="L789" s="17">
        <v>0.28664592684290802</v>
      </c>
      <c r="M789" s="17"/>
      <c r="N789" s="17">
        <v>0.38721835214921801</v>
      </c>
      <c r="O789" s="17">
        <v>0.39061182572333902</v>
      </c>
      <c r="P789" s="17">
        <v>0.37033215706982198</v>
      </c>
      <c r="Q789" s="17">
        <v>0.34130388639338</v>
      </c>
      <c r="R789" s="17"/>
      <c r="S789" s="17">
        <v>0.41321268990427901</v>
      </c>
      <c r="T789" s="17">
        <v>0.378819995718571</v>
      </c>
      <c r="U789" s="17">
        <v>0.36801431025127102</v>
      </c>
      <c r="V789" s="17">
        <v>0.35157891220427101</v>
      </c>
      <c r="W789" s="17">
        <v>0.38881525887560098</v>
      </c>
      <c r="X789" s="17">
        <v>0.35505795326869499</v>
      </c>
      <c r="Y789" s="17">
        <v>0.36094047558298697</v>
      </c>
      <c r="Z789" s="17">
        <v>0.31603439709347902</v>
      </c>
      <c r="AA789" s="17">
        <v>0.375329747789449</v>
      </c>
      <c r="AB789" s="17">
        <v>0.36923332210291498</v>
      </c>
      <c r="AC789" s="17">
        <v>0.35267577139685202</v>
      </c>
      <c r="AD789" s="17">
        <v>0.371949686244683</v>
      </c>
      <c r="AE789" s="17"/>
      <c r="AF789" s="17">
        <v>0.28743045525658201</v>
      </c>
      <c r="AG789" s="17">
        <v>0.42769346193192198</v>
      </c>
      <c r="AH789" s="17">
        <v>0.38087368991317799</v>
      </c>
      <c r="AI789" s="17"/>
      <c r="AJ789" s="17">
        <v>0.32807501118784899</v>
      </c>
      <c r="AK789" s="17">
        <v>0.43907668250036602</v>
      </c>
      <c r="AL789" s="17">
        <v>0.385406734194784</v>
      </c>
      <c r="AM789" s="17">
        <v>0.17257643283576701</v>
      </c>
      <c r="AN789" s="17">
        <v>0.33042138414095801</v>
      </c>
      <c r="AO789" s="17"/>
      <c r="AP789" s="17">
        <v>0.34773565450014798</v>
      </c>
      <c r="AQ789" s="17">
        <v>0.43518738281591002</v>
      </c>
      <c r="AR789" s="17">
        <v>0.409669323353544</v>
      </c>
      <c r="AS789" s="17"/>
      <c r="AT789" s="17">
        <v>0.31473671261449898</v>
      </c>
      <c r="AU789" s="17">
        <v>0.36737951837906602</v>
      </c>
      <c r="AV789" s="17">
        <v>0.43261080869264301</v>
      </c>
      <c r="AW789" s="17">
        <v>0.45115738234179498</v>
      </c>
      <c r="AX789" s="17">
        <v>0.34121716525375001</v>
      </c>
      <c r="AY789" s="17"/>
      <c r="AZ789" s="17">
        <v>0.24137273831484299</v>
      </c>
      <c r="BA789" s="17">
        <v>0.31026054834413902</v>
      </c>
      <c r="BB789" s="17">
        <v>0.33999268432183</v>
      </c>
      <c r="BC789" s="17">
        <v>0.38012421804911001</v>
      </c>
      <c r="BD789" s="17">
        <v>0.375318316116319</v>
      </c>
      <c r="BE789" s="17">
        <v>0.37602077634514097</v>
      </c>
      <c r="BF789" s="17">
        <v>0.39854354785357898</v>
      </c>
      <c r="BG789" s="17">
        <v>0.36977087121984997</v>
      </c>
      <c r="BH789" s="17">
        <v>0.39713560108197399</v>
      </c>
      <c r="BI789" s="17">
        <v>0.36840230689287001</v>
      </c>
      <c r="BJ789" s="17">
        <v>0.36030161491429702</v>
      </c>
      <c r="BK789" s="17">
        <v>0.432928304232919</v>
      </c>
      <c r="BL789" s="17">
        <v>0.44371361483194</v>
      </c>
      <c r="BM789" s="17">
        <v>0.39636452891875601</v>
      </c>
      <c r="BN789" s="17">
        <v>0.39437587329993601</v>
      </c>
      <c r="BO789" s="17">
        <v>0.34112453024401301</v>
      </c>
      <c r="BP789" s="17"/>
      <c r="BQ789" s="17">
        <v>0.43470595412493002</v>
      </c>
      <c r="BR789" s="17">
        <v>0.34639824810115399</v>
      </c>
    </row>
    <row r="790" spans="2:70" x14ac:dyDescent="0.35">
      <c r="B790" t="s">
        <v>214</v>
      </c>
      <c r="C790" s="17">
        <v>0.34922084930023101</v>
      </c>
      <c r="D790" s="17">
        <v>0.34736436078634803</v>
      </c>
      <c r="E790" s="17">
        <v>0.35275873045528799</v>
      </c>
      <c r="F790" s="17"/>
      <c r="G790" s="17">
        <v>0.275543410751664</v>
      </c>
      <c r="H790" s="17">
        <v>0.271091061396944</v>
      </c>
      <c r="I790" s="17">
        <v>0.27350685651018902</v>
      </c>
      <c r="J790" s="17">
        <v>0.34571075896840398</v>
      </c>
      <c r="K790" s="17">
        <v>0.42093044965600501</v>
      </c>
      <c r="L790" s="17">
        <v>0.47849401033378403</v>
      </c>
      <c r="M790" s="17"/>
      <c r="N790" s="17">
        <v>0.33893906260739498</v>
      </c>
      <c r="O790" s="17">
        <v>0.34816742395773498</v>
      </c>
      <c r="P790" s="17">
        <v>0.35423193708954398</v>
      </c>
      <c r="Q790" s="17">
        <v>0.35572242589860298</v>
      </c>
      <c r="R790" s="17"/>
      <c r="S790" s="17">
        <v>0.29371685940120501</v>
      </c>
      <c r="T790" s="17">
        <v>0.35811459010305902</v>
      </c>
      <c r="U790" s="17">
        <v>0.37580783121590899</v>
      </c>
      <c r="V790" s="17">
        <v>0.37075655636308003</v>
      </c>
      <c r="W790" s="17">
        <v>0.36598755793116999</v>
      </c>
      <c r="X790" s="17">
        <v>0.37591639732969201</v>
      </c>
      <c r="Y790" s="17">
        <v>0.34643344055342401</v>
      </c>
      <c r="Z790" s="17">
        <v>0.32650548324038697</v>
      </c>
      <c r="AA790" s="17">
        <v>0.34696394868987401</v>
      </c>
      <c r="AB790" s="17">
        <v>0.354439279873839</v>
      </c>
      <c r="AC790" s="17">
        <v>0.384980475327172</v>
      </c>
      <c r="AD790" s="17">
        <v>0.28541765181665901</v>
      </c>
      <c r="AE790" s="17"/>
      <c r="AF790" s="17">
        <v>0.41231046954620099</v>
      </c>
      <c r="AG790" s="17">
        <v>0.31434528969682501</v>
      </c>
      <c r="AH790" s="17">
        <v>0.344908746536704</v>
      </c>
      <c r="AI790" s="17"/>
      <c r="AJ790" s="17">
        <v>0.39584771605783597</v>
      </c>
      <c r="AK790" s="17">
        <v>0.27648215690585598</v>
      </c>
      <c r="AL790" s="17">
        <v>0.348922736667438</v>
      </c>
      <c r="AM790" s="17">
        <v>0.40128518161564197</v>
      </c>
      <c r="AN790" s="17">
        <v>0.39226417790446999</v>
      </c>
      <c r="AO790" s="17"/>
      <c r="AP790" s="17">
        <v>0.364125964007178</v>
      </c>
      <c r="AQ790" s="17">
        <v>0.296696531386138</v>
      </c>
      <c r="AR790" s="17">
        <v>0.32138092232266602</v>
      </c>
      <c r="AS790" s="17"/>
      <c r="AT790" s="17">
        <v>0.402878612687598</v>
      </c>
      <c r="AU790" s="17">
        <v>0.35111935174786102</v>
      </c>
      <c r="AV790" s="17">
        <v>0.29135888594693798</v>
      </c>
      <c r="AW790" s="17">
        <v>0.28253374438286</v>
      </c>
      <c r="AX790" s="17">
        <v>0.26004554250303602</v>
      </c>
      <c r="AY790" s="17"/>
      <c r="AZ790" s="17">
        <v>0.41533504759058498</v>
      </c>
      <c r="BA790" s="17">
        <v>0.365508193956887</v>
      </c>
      <c r="BB790" s="17">
        <v>0.408355104935405</v>
      </c>
      <c r="BC790" s="17">
        <v>0.36034532015221099</v>
      </c>
      <c r="BD790" s="17">
        <v>0.34958068712443402</v>
      </c>
      <c r="BE790" s="17">
        <v>0.34010854484048603</v>
      </c>
      <c r="BF790" s="17">
        <v>0.34242279908835299</v>
      </c>
      <c r="BG790" s="17">
        <v>0.35471604981616001</v>
      </c>
      <c r="BH790" s="17">
        <v>0.31184748977228599</v>
      </c>
      <c r="BI790" s="17">
        <v>0.36413867939307798</v>
      </c>
      <c r="BJ790" s="17">
        <v>0.33015111682153497</v>
      </c>
      <c r="BK790" s="17">
        <v>0.30759002674020097</v>
      </c>
      <c r="BL790" s="17">
        <v>0.279295734943589</v>
      </c>
      <c r="BM790" s="17">
        <v>0.35777543295456798</v>
      </c>
      <c r="BN790" s="17">
        <v>0.30584030152604702</v>
      </c>
      <c r="BO790" s="17">
        <v>0.31825919283690002</v>
      </c>
      <c r="BP790" s="17"/>
      <c r="BQ790" s="17">
        <v>0.28441586519561401</v>
      </c>
      <c r="BR790" s="17">
        <v>0.37660731306169198</v>
      </c>
    </row>
    <row r="791" spans="2:70" x14ac:dyDescent="0.35">
      <c r="B791" t="s">
        <v>139</v>
      </c>
      <c r="C791" s="17">
        <v>8.6830682406076706E-2</v>
      </c>
      <c r="D791" s="17">
        <v>0.10992603552794</v>
      </c>
      <c r="E791" s="17">
        <v>6.4381096845452901E-2</v>
      </c>
      <c r="F791" s="17"/>
      <c r="G791" s="17">
        <v>8.4119213271937707E-2</v>
      </c>
      <c r="H791" s="17">
        <v>6.2413049783544901E-2</v>
      </c>
      <c r="I791" s="17">
        <v>6.5572117790000203E-2</v>
      </c>
      <c r="J791" s="17">
        <v>9.3457628049892896E-2</v>
      </c>
      <c r="K791" s="17">
        <v>9.6662416125587597E-2</v>
      </c>
      <c r="L791" s="17">
        <v>0.11385738775823501</v>
      </c>
      <c r="M791" s="17"/>
      <c r="N791" s="17">
        <v>8.2296775071704201E-2</v>
      </c>
      <c r="O791" s="17">
        <v>8.8919408560369798E-2</v>
      </c>
      <c r="P791" s="17">
        <v>7.0886064041320404E-2</v>
      </c>
      <c r="Q791" s="17">
        <v>0.104717178885153</v>
      </c>
      <c r="R791" s="17"/>
      <c r="S791" s="17">
        <v>5.1675722043522901E-2</v>
      </c>
      <c r="T791" s="17">
        <v>0.104881658757403</v>
      </c>
      <c r="U791" s="17">
        <v>8.1257620206242803E-2</v>
      </c>
      <c r="V791" s="17">
        <v>9.9017789307985105E-2</v>
      </c>
      <c r="W791" s="17">
        <v>8.3877263020552303E-2</v>
      </c>
      <c r="X791" s="17">
        <v>8.0808522562473603E-2</v>
      </c>
      <c r="Y791" s="17">
        <v>0.11048023361774301</v>
      </c>
      <c r="Z791" s="17">
        <v>0.13952726815445099</v>
      </c>
      <c r="AA791" s="17">
        <v>8.6305020393608003E-2</v>
      </c>
      <c r="AB791" s="17">
        <v>7.4877964518668294E-2</v>
      </c>
      <c r="AC791" s="17">
        <v>6.1421353138967801E-2</v>
      </c>
      <c r="AD791" s="17">
        <v>0.123149100292973</v>
      </c>
      <c r="AE791" s="17"/>
      <c r="AF791" s="17">
        <v>0.11068076181377701</v>
      </c>
      <c r="AG791" s="17">
        <v>7.7014757606360701E-2</v>
      </c>
      <c r="AH791" s="17">
        <v>6.3807973205814397E-2</v>
      </c>
      <c r="AI791" s="17"/>
      <c r="AJ791" s="17">
        <v>0.111051624851635</v>
      </c>
      <c r="AK791" s="17">
        <v>7.1270707400165695E-2</v>
      </c>
      <c r="AL791" s="17">
        <v>0.102993049047284</v>
      </c>
      <c r="AM791" s="17">
        <v>0.111596909749478</v>
      </c>
      <c r="AN791" s="17">
        <v>6.4538321364384102E-2</v>
      </c>
      <c r="AO791" s="17"/>
      <c r="AP791" s="17">
        <v>0.116285144522027</v>
      </c>
      <c r="AQ791" s="17">
        <v>5.9959585392063197E-2</v>
      </c>
      <c r="AR791" s="17">
        <v>0.10117717772785299</v>
      </c>
      <c r="AS791" s="17"/>
      <c r="AT791" s="17">
        <v>0.104259432449739</v>
      </c>
      <c r="AU791" s="17">
        <v>9.3110981764822603E-2</v>
      </c>
      <c r="AV791" s="17">
        <v>7.0423898459454903E-2</v>
      </c>
      <c r="AW791" s="17">
        <v>6.0042016189218797E-2</v>
      </c>
      <c r="AX791" s="17">
        <v>0.100777676873128</v>
      </c>
      <c r="AY791" s="17"/>
      <c r="AZ791" s="17">
        <v>0.113045139964009</v>
      </c>
      <c r="BA791" s="17">
        <v>8.7389062010024304E-2</v>
      </c>
      <c r="BB791" s="17">
        <v>9.8062357579100506E-2</v>
      </c>
      <c r="BC791" s="17">
        <v>8.5129757463332206E-2</v>
      </c>
      <c r="BD791" s="17">
        <v>8.8130545522290299E-2</v>
      </c>
      <c r="BE791" s="17">
        <v>0.10083165518472301</v>
      </c>
      <c r="BF791" s="17">
        <v>6.3206252852935699E-2</v>
      </c>
      <c r="BG791" s="17">
        <v>0.105070281709097</v>
      </c>
      <c r="BH791" s="17">
        <v>7.7494032599316795E-2</v>
      </c>
      <c r="BI791" s="17">
        <v>5.2956878234111E-2</v>
      </c>
      <c r="BJ791" s="17">
        <v>8.9142597520646294E-2</v>
      </c>
      <c r="BK791" s="17">
        <v>6.53057931200276E-2</v>
      </c>
      <c r="BL791" s="17">
        <v>0.11600634848114801</v>
      </c>
      <c r="BM791" s="17">
        <v>7.4608954262598198E-2</v>
      </c>
      <c r="BN791" s="17">
        <v>0.100609105130109</v>
      </c>
      <c r="BO791" s="17">
        <v>8.1236971231215802E-2</v>
      </c>
      <c r="BP791" s="17"/>
      <c r="BQ791" s="17">
        <v>5.9987318168012199E-2</v>
      </c>
      <c r="BR791" s="17">
        <v>9.86795504035958E-2</v>
      </c>
    </row>
    <row r="792" spans="2:70" x14ac:dyDescent="0.35">
      <c r="B792" t="s">
        <v>140</v>
      </c>
      <c r="C792" s="17">
        <v>4.7316216841657502E-2</v>
      </c>
      <c r="D792" s="17">
        <v>5.8969550567470497E-2</v>
      </c>
      <c r="E792" s="17">
        <v>3.5275362267766799E-2</v>
      </c>
      <c r="F792" s="17"/>
      <c r="G792" s="17">
        <v>4.64942960543051E-2</v>
      </c>
      <c r="H792" s="17">
        <v>4.0015397520107299E-2</v>
      </c>
      <c r="I792" s="17">
        <v>3.4553172006483501E-2</v>
      </c>
      <c r="J792" s="17">
        <v>3.6599868894526003E-2</v>
      </c>
      <c r="K792" s="17">
        <v>7.6869710433525806E-2</v>
      </c>
      <c r="L792" s="17">
        <v>5.3189930229662702E-2</v>
      </c>
      <c r="M792" s="17"/>
      <c r="N792" s="17">
        <v>3.4376834530551501E-2</v>
      </c>
      <c r="O792" s="17">
        <v>4.0837338883232002E-2</v>
      </c>
      <c r="P792" s="17">
        <v>6.3530598386141807E-2</v>
      </c>
      <c r="Q792" s="17">
        <v>5.1116195033736801E-2</v>
      </c>
      <c r="R792" s="17"/>
      <c r="S792" s="17">
        <v>3.7297541250961103E-2</v>
      </c>
      <c r="T792" s="17">
        <v>3.0402182125322301E-2</v>
      </c>
      <c r="U792" s="17">
        <v>5.52336288369384E-2</v>
      </c>
      <c r="V792" s="17">
        <v>4.5814602661069598E-2</v>
      </c>
      <c r="W792" s="17">
        <v>4.2881411235830502E-2</v>
      </c>
      <c r="X792" s="17">
        <v>4.1961623297383198E-2</v>
      </c>
      <c r="Y792" s="17">
        <v>4.7206484222871103E-2</v>
      </c>
      <c r="Z792" s="17">
        <v>7.9740764567399605E-2</v>
      </c>
      <c r="AA792" s="17">
        <v>6.5432042860169307E-2</v>
      </c>
      <c r="AB792" s="17">
        <v>6.4506410787101107E-2</v>
      </c>
      <c r="AC792" s="17">
        <v>4.2515333658740599E-2</v>
      </c>
      <c r="AD792" s="17">
        <v>2.4450237925286101E-2</v>
      </c>
      <c r="AE792" s="17"/>
      <c r="AF792" s="17">
        <v>7.3299195185015403E-2</v>
      </c>
      <c r="AG792" s="17">
        <v>2.32419328650116E-2</v>
      </c>
      <c r="AH792" s="17">
        <v>6.16354310100799E-2</v>
      </c>
      <c r="AI792" s="17"/>
      <c r="AJ792" s="17">
        <v>5.4373641304673703E-2</v>
      </c>
      <c r="AK792" s="17">
        <v>3.1789511811085303E-2</v>
      </c>
      <c r="AL792" s="17">
        <v>3.3731646167344899E-2</v>
      </c>
      <c r="AM792" s="17">
        <v>8.3281380348666195E-2</v>
      </c>
      <c r="AN792" s="17">
        <v>7.8333765589642695E-2</v>
      </c>
      <c r="AO792" s="17"/>
      <c r="AP792" s="17">
        <v>5.1070252503838197E-2</v>
      </c>
      <c r="AQ792" s="17">
        <v>2.9315105103877401E-2</v>
      </c>
      <c r="AR792" s="17">
        <v>3.4369005284221599E-2</v>
      </c>
      <c r="AS792" s="17"/>
      <c r="AT792" s="17">
        <v>6.6276171147591503E-2</v>
      </c>
      <c r="AU792" s="17">
        <v>5.6895754081230203E-2</v>
      </c>
      <c r="AV792" s="17">
        <v>2.9762017772483301E-2</v>
      </c>
      <c r="AW792" s="17">
        <v>2.3004972230446299E-2</v>
      </c>
      <c r="AX792" s="17">
        <v>1.33239861428638E-2</v>
      </c>
      <c r="AY792" s="17"/>
      <c r="AZ792" s="17">
        <v>2.7752077432577901E-2</v>
      </c>
      <c r="BA792" s="17">
        <v>6.5273997980259499E-2</v>
      </c>
      <c r="BB792" s="17">
        <v>3.2372330155661003E-2</v>
      </c>
      <c r="BC792" s="17">
        <v>6.2491263254054401E-2</v>
      </c>
      <c r="BD792" s="17">
        <v>4.8342725690028003E-2</v>
      </c>
      <c r="BE792" s="17">
        <v>4.8965945742549602E-2</v>
      </c>
      <c r="BF792" s="17">
        <v>3.5018798079920498E-2</v>
      </c>
      <c r="BG792" s="17">
        <v>4.1703892289121601E-2</v>
      </c>
      <c r="BH792" s="17">
        <v>7.63887163713005E-2</v>
      </c>
      <c r="BI792" s="17">
        <v>7.07629778989535E-2</v>
      </c>
      <c r="BJ792" s="17">
        <v>5.0660545154019097E-2</v>
      </c>
      <c r="BK792" s="17">
        <v>3.0137408792435601E-2</v>
      </c>
      <c r="BL792" s="17">
        <v>2.66490870363503E-2</v>
      </c>
      <c r="BM792" s="17">
        <v>3.6984897488442803E-2</v>
      </c>
      <c r="BN792" s="17">
        <v>2.5962781048720001E-2</v>
      </c>
      <c r="BO792" s="17">
        <v>3.7865695584891203E-2</v>
      </c>
      <c r="BP792" s="17"/>
      <c r="BQ792" s="17">
        <v>2.3432319267158101E-2</v>
      </c>
      <c r="BR792" s="17">
        <v>5.7527819983308998E-2</v>
      </c>
    </row>
    <row r="793" spans="2:70" x14ac:dyDescent="0.35">
      <c r="B793" t="s">
        <v>129</v>
      </c>
      <c r="C793" s="17">
        <v>2.82349079551991E-2</v>
      </c>
      <c r="D793" s="17">
        <v>2.6331843024221299E-2</v>
      </c>
      <c r="E793" s="17">
        <v>3.0273445017423802E-2</v>
      </c>
      <c r="F793" s="17"/>
      <c r="G793" s="17">
        <v>3.8550928056626702E-2</v>
      </c>
      <c r="H793" s="17">
        <v>1.8613044370410801E-2</v>
      </c>
      <c r="I793" s="17">
        <v>2.8407655101869201E-2</v>
      </c>
      <c r="J793" s="17">
        <v>3.5673659867792501E-2</v>
      </c>
      <c r="K793" s="17">
        <v>3.19637897326258E-2</v>
      </c>
      <c r="L793" s="17">
        <v>2.0471698236473299E-2</v>
      </c>
      <c r="M793" s="17"/>
      <c r="N793" s="17">
        <v>2.2053665303700801E-2</v>
      </c>
      <c r="O793" s="17">
        <v>3.07596818222764E-2</v>
      </c>
      <c r="P793" s="17">
        <v>2.9119782576499401E-2</v>
      </c>
      <c r="Q793" s="17">
        <v>3.1875774107597302E-2</v>
      </c>
      <c r="R793" s="17"/>
      <c r="S793" s="17">
        <v>2.2380205154296701E-2</v>
      </c>
      <c r="T793" s="17">
        <v>3.09576317556804E-2</v>
      </c>
      <c r="U793" s="17">
        <v>2.1483676469950998E-2</v>
      </c>
      <c r="V793" s="17">
        <v>2.0075927347619399E-2</v>
      </c>
      <c r="W793" s="17">
        <v>3.5629403464659801E-2</v>
      </c>
      <c r="X793" s="17">
        <v>2.8333830527945299E-2</v>
      </c>
      <c r="Y793" s="17">
        <v>3.2343708158350998E-2</v>
      </c>
      <c r="Z793" s="17">
        <v>4.2463337883574301E-2</v>
      </c>
      <c r="AA793" s="17">
        <v>1.94085465502301E-2</v>
      </c>
      <c r="AB793" s="17">
        <v>3.1676838272545402E-2</v>
      </c>
      <c r="AC793" s="17">
        <v>3.5183672329556097E-2</v>
      </c>
      <c r="AD793" s="17">
        <v>4.9280565327410999E-2</v>
      </c>
      <c r="AE793" s="17"/>
      <c r="AF793" s="17">
        <v>3.0481542120109499E-2</v>
      </c>
      <c r="AG793" s="17">
        <v>2.0825767860813599E-2</v>
      </c>
      <c r="AH793" s="17">
        <v>3.5725396734813099E-2</v>
      </c>
      <c r="AI793" s="17"/>
      <c r="AJ793" s="17">
        <v>2.8026024655392199E-2</v>
      </c>
      <c r="AK793" s="17">
        <v>2.4343495479162699E-2</v>
      </c>
      <c r="AL793" s="17">
        <v>1.6963769622882999E-2</v>
      </c>
      <c r="AM793" s="17">
        <v>2.4617500122337599E-2</v>
      </c>
      <c r="AN793" s="17">
        <v>4.1284345589254201E-2</v>
      </c>
      <c r="AO793" s="17"/>
      <c r="AP793" s="17">
        <v>2.9068513593533199E-2</v>
      </c>
      <c r="AQ793" s="17">
        <v>2.1427913563909901E-2</v>
      </c>
      <c r="AR793" s="17">
        <v>1.8201375181322799E-2</v>
      </c>
      <c r="AS793" s="17"/>
      <c r="AT793" s="17">
        <v>3.5933520663625498E-2</v>
      </c>
      <c r="AU793" s="17">
        <v>2.7577020542331299E-2</v>
      </c>
      <c r="AV793" s="17">
        <v>2.6892052729993801E-2</v>
      </c>
      <c r="AW793" s="17">
        <v>1.8305537025318199E-2</v>
      </c>
      <c r="AX793" s="17">
        <v>0</v>
      </c>
      <c r="AY793" s="17"/>
      <c r="AZ793" s="17">
        <v>8.4182201667096002E-2</v>
      </c>
      <c r="BA793" s="17">
        <v>4.7928797818918401E-2</v>
      </c>
      <c r="BB793" s="17">
        <v>2.7156286349086099E-2</v>
      </c>
      <c r="BC793" s="17">
        <v>1.83967512559986E-2</v>
      </c>
      <c r="BD793" s="17">
        <v>1.9576721393313699E-2</v>
      </c>
      <c r="BE793" s="17">
        <v>2.2190050744644502E-2</v>
      </c>
      <c r="BF793" s="17">
        <v>2.8098716200658701E-2</v>
      </c>
      <c r="BG793" s="17">
        <v>3.7003219241376499E-2</v>
      </c>
      <c r="BH793" s="17">
        <v>3.1383516387155502E-2</v>
      </c>
      <c r="BI793" s="17">
        <v>2.7102141379807598E-2</v>
      </c>
      <c r="BJ793" s="17">
        <v>3.6300520951940897E-2</v>
      </c>
      <c r="BK793" s="17">
        <v>2.17529799262219E-2</v>
      </c>
      <c r="BL793" s="17">
        <v>2.94130235038782E-2</v>
      </c>
      <c r="BM793" s="17">
        <v>2.0451950283383102E-2</v>
      </c>
      <c r="BN793" s="17">
        <v>3.2702978013495199E-2</v>
      </c>
      <c r="BO793" s="17">
        <v>1.35118808442633E-2</v>
      </c>
      <c r="BP793" s="17"/>
      <c r="BQ793" s="17">
        <v>7.4288855329473699E-3</v>
      </c>
      <c r="BR793" s="17">
        <v>3.67255684639579E-2</v>
      </c>
    </row>
    <row r="794" spans="2:70" x14ac:dyDescent="0.35">
      <c r="B794" t="s">
        <v>141</v>
      </c>
      <c r="C794" s="17">
        <v>0.488397343496836</v>
      </c>
      <c r="D794" s="17">
        <v>0.45740821009402</v>
      </c>
      <c r="E794" s="17">
        <v>0.51731136541406797</v>
      </c>
      <c r="F794" s="17"/>
      <c r="G794" s="17">
        <v>0.55529215186546599</v>
      </c>
      <c r="H794" s="17">
        <v>0.60786744692899297</v>
      </c>
      <c r="I794" s="17">
        <v>0.59796019859145799</v>
      </c>
      <c r="J794" s="17">
        <v>0.48855808421938501</v>
      </c>
      <c r="K794" s="17">
        <v>0.37357363405225502</v>
      </c>
      <c r="L794" s="17">
        <v>0.33398697344184503</v>
      </c>
      <c r="M794" s="17"/>
      <c r="N794" s="17">
        <v>0.52233366248664903</v>
      </c>
      <c r="O794" s="17">
        <v>0.49131614677638702</v>
      </c>
      <c r="P794" s="17">
        <v>0.48223161790649399</v>
      </c>
      <c r="Q794" s="17">
        <v>0.45656842607490999</v>
      </c>
      <c r="R794" s="17"/>
      <c r="S794" s="17">
        <v>0.59492967215001402</v>
      </c>
      <c r="T794" s="17">
        <v>0.47564393725853499</v>
      </c>
      <c r="U794" s="17">
        <v>0.46621724327095898</v>
      </c>
      <c r="V794" s="17">
        <v>0.46433512432024598</v>
      </c>
      <c r="W794" s="17">
        <v>0.47162436434778698</v>
      </c>
      <c r="X794" s="17">
        <v>0.472979626282506</v>
      </c>
      <c r="Y794" s="17">
        <v>0.46353613344761102</v>
      </c>
      <c r="Z794" s="17">
        <v>0.41176314615418802</v>
      </c>
      <c r="AA794" s="17">
        <v>0.48189044150611798</v>
      </c>
      <c r="AB794" s="17">
        <v>0.47449950654784601</v>
      </c>
      <c r="AC794" s="17">
        <v>0.475899165545563</v>
      </c>
      <c r="AD794" s="17">
        <v>0.51770244463767101</v>
      </c>
      <c r="AE794" s="17"/>
      <c r="AF794" s="17">
        <v>0.37322803133489602</v>
      </c>
      <c r="AG794" s="17">
        <v>0.56457225197098904</v>
      </c>
      <c r="AH794" s="17">
        <v>0.49392245251258798</v>
      </c>
      <c r="AI794" s="17"/>
      <c r="AJ794" s="17">
        <v>0.41070099313046299</v>
      </c>
      <c r="AK794" s="17">
        <v>0.59611412840373001</v>
      </c>
      <c r="AL794" s="17">
        <v>0.49738879849504902</v>
      </c>
      <c r="AM794" s="17">
        <v>0.37921902816387698</v>
      </c>
      <c r="AN794" s="17">
        <v>0.423579389552249</v>
      </c>
      <c r="AO794" s="17"/>
      <c r="AP794" s="17">
        <v>0.43945012537342398</v>
      </c>
      <c r="AQ794" s="17">
        <v>0.59260086455401195</v>
      </c>
      <c r="AR794" s="17">
        <v>0.52487151948393596</v>
      </c>
      <c r="AS794" s="17"/>
      <c r="AT794" s="17">
        <v>0.39065226305144501</v>
      </c>
      <c r="AU794" s="17">
        <v>0.47129689186375501</v>
      </c>
      <c r="AV794" s="17">
        <v>0.58156314509113005</v>
      </c>
      <c r="AW794" s="17">
        <v>0.61611373017215598</v>
      </c>
      <c r="AX794" s="17">
        <v>0.62585279448097197</v>
      </c>
      <c r="AY794" s="17"/>
      <c r="AZ794" s="17">
        <v>0.359685533345732</v>
      </c>
      <c r="BA794" s="17">
        <v>0.43389994823390998</v>
      </c>
      <c r="BB794" s="17">
        <v>0.43405392098074802</v>
      </c>
      <c r="BC794" s="17">
        <v>0.47363690787440399</v>
      </c>
      <c r="BD794" s="17">
        <v>0.49436932026993402</v>
      </c>
      <c r="BE794" s="17">
        <v>0.48790380348759599</v>
      </c>
      <c r="BF794" s="17">
        <v>0.53125343377813194</v>
      </c>
      <c r="BG794" s="17">
        <v>0.46150655694424503</v>
      </c>
      <c r="BH794" s="17">
        <v>0.50288624486994205</v>
      </c>
      <c r="BI794" s="17">
        <v>0.48503932309405001</v>
      </c>
      <c r="BJ794" s="17">
        <v>0.49374521955185902</v>
      </c>
      <c r="BK794" s="17">
        <v>0.57521379142111395</v>
      </c>
      <c r="BL794" s="17">
        <v>0.54863580603503403</v>
      </c>
      <c r="BM794" s="17">
        <v>0.51017876501100801</v>
      </c>
      <c r="BN794" s="17">
        <v>0.53488483428162903</v>
      </c>
      <c r="BO794" s="17">
        <v>0.54912625950272997</v>
      </c>
      <c r="BP794" s="17"/>
      <c r="BQ794" s="17">
        <v>0.62473561183626802</v>
      </c>
      <c r="BR794" s="17">
        <v>0.43045974808744503</v>
      </c>
    </row>
    <row r="795" spans="2:70" x14ac:dyDescent="0.35">
      <c r="B795" t="s">
        <v>142</v>
      </c>
      <c r="C795" s="17">
        <v>0.13414689924773401</v>
      </c>
      <c r="D795" s="17">
        <v>0.168895586095411</v>
      </c>
      <c r="E795" s="17">
        <v>9.9656459113219797E-2</v>
      </c>
      <c r="F795" s="17"/>
      <c r="G795" s="17">
        <v>0.13061350932624299</v>
      </c>
      <c r="H795" s="17">
        <v>0.102428447303652</v>
      </c>
      <c r="I795" s="17">
        <v>0.100125289796484</v>
      </c>
      <c r="J795" s="17">
        <v>0.13005749694441901</v>
      </c>
      <c r="K795" s="17">
        <v>0.17353212655911299</v>
      </c>
      <c r="L795" s="17">
        <v>0.16704731798789699</v>
      </c>
      <c r="M795" s="17"/>
      <c r="N795" s="17">
        <v>0.11667360960225601</v>
      </c>
      <c r="O795" s="17">
        <v>0.12975674744360199</v>
      </c>
      <c r="P795" s="17">
        <v>0.134416662427462</v>
      </c>
      <c r="Q795" s="17">
        <v>0.15583337391888999</v>
      </c>
      <c r="R795" s="17"/>
      <c r="S795" s="17">
        <v>8.8973263294484004E-2</v>
      </c>
      <c r="T795" s="17">
        <v>0.13528384088272599</v>
      </c>
      <c r="U795" s="17">
        <v>0.136491249043181</v>
      </c>
      <c r="V795" s="17">
        <v>0.14483239196905501</v>
      </c>
      <c r="W795" s="17">
        <v>0.12675867425638301</v>
      </c>
      <c r="X795" s="17">
        <v>0.122770145859857</v>
      </c>
      <c r="Y795" s="17">
        <v>0.157686717840614</v>
      </c>
      <c r="Z795" s="17">
        <v>0.21926803272185</v>
      </c>
      <c r="AA795" s="17">
        <v>0.151737063253777</v>
      </c>
      <c r="AB795" s="17">
        <v>0.139384375305769</v>
      </c>
      <c r="AC795" s="17">
        <v>0.103936686797708</v>
      </c>
      <c r="AD795" s="17">
        <v>0.14759933821825899</v>
      </c>
      <c r="AE795" s="17"/>
      <c r="AF795" s="17">
        <v>0.18397995699879199</v>
      </c>
      <c r="AG795" s="17">
        <v>0.10025669047137201</v>
      </c>
      <c r="AH795" s="17">
        <v>0.12544340421589401</v>
      </c>
      <c r="AI795" s="17"/>
      <c r="AJ795" s="17">
        <v>0.16542526615630901</v>
      </c>
      <c r="AK795" s="17">
        <v>0.103060219211251</v>
      </c>
      <c r="AL795" s="17">
        <v>0.13672469521462899</v>
      </c>
      <c r="AM795" s="17">
        <v>0.194878290098144</v>
      </c>
      <c r="AN795" s="17">
        <v>0.14287208695402701</v>
      </c>
      <c r="AO795" s="17"/>
      <c r="AP795" s="17">
        <v>0.16735539702586499</v>
      </c>
      <c r="AQ795" s="17">
        <v>8.9274690495940598E-2</v>
      </c>
      <c r="AR795" s="17">
        <v>0.13554618301207499</v>
      </c>
      <c r="AS795" s="17"/>
      <c r="AT795" s="17">
        <v>0.170535603597331</v>
      </c>
      <c r="AU795" s="17">
        <v>0.15000673584605301</v>
      </c>
      <c r="AV795" s="17">
        <v>0.100185916231938</v>
      </c>
      <c r="AW795" s="17">
        <v>8.3046988419665096E-2</v>
      </c>
      <c r="AX795" s="17">
        <v>0.11410166301599201</v>
      </c>
      <c r="AY795" s="17"/>
      <c r="AZ795" s="17">
        <v>0.14079721739658699</v>
      </c>
      <c r="BA795" s="17">
        <v>0.15266305999028401</v>
      </c>
      <c r="BB795" s="17">
        <v>0.13043468773476199</v>
      </c>
      <c r="BC795" s="17">
        <v>0.147621020717387</v>
      </c>
      <c r="BD795" s="17">
        <v>0.136473271212318</v>
      </c>
      <c r="BE795" s="17">
        <v>0.14979760092727301</v>
      </c>
      <c r="BF795" s="17">
        <v>9.8225050932856106E-2</v>
      </c>
      <c r="BG795" s="17">
        <v>0.14677417399821799</v>
      </c>
      <c r="BH795" s="17">
        <v>0.15388274897061699</v>
      </c>
      <c r="BI795" s="17">
        <v>0.12371985613306501</v>
      </c>
      <c r="BJ795" s="17">
        <v>0.13980314267466501</v>
      </c>
      <c r="BK795" s="17">
        <v>9.5443201912463194E-2</v>
      </c>
      <c r="BL795" s="17">
        <v>0.14265543551749901</v>
      </c>
      <c r="BM795" s="17">
        <v>0.111593851751041</v>
      </c>
      <c r="BN795" s="17">
        <v>0.126571886178829</v>
      </c>
      <c r="BO795" s="17">
        <v>0.119102666816107</v>
      </c>
      <c r="BP795" s="17"/>
      <c r="BQ795" s="17">
        <v>8.3419637435170294E-2</v>
      </c>
      <c r="BR795" s="17">
        <v>0.15620737038690499</v>
      </c>
    </row>
    <row r="796" spans="2:70" x14ac:dyDescent="0.35">
      <c r="B796" t="s">
        <v>143</v>
      </c>
      <c r="C796" s="17">
        <v>0.35425044424910201</v>
      </c>
      <c r="D796" s="17">
        <v>0.288512623998609</v>
      </c>
      <c r="E796" s="17">
        <v>0.417654906300849</v>
      </c>
      <c r="F796" s="17"/>
      <c r="G796" s="17">
        <v>0.42467864253922299</v>
      </c>
      <c r="H796" s="17">
        <v>0.505438999625341</v>
      </c>
      <c r="I796" s="17">
        <v>0.497834908794974</v>
      </c>
      <c r="J796" s="17">
        <v>0.35850058727496598</v>
      </c>
      <c r="K796" s="17">
        <v>0.20004150749314201</v>
      </c>
      <c r="L796" s="17">
        <v>0.16693965545394801</v>
      </c>
      <c r="M796" s="17"/>
      <c r="N796" s="17">
        <v>0.405660052884393</v>
      </c>
      <c r="O796" s="17">
        <v>0.36155939933278503</v>
      </c>
      <c r="P796" s="17">
        <v>0.34781495547903202</v>
      </c>
      <c r="Q796" s="17">
        <v>0.30073505215601998</v>
      </c>
      <c r="R796" s="17"/>
      <c r="S796" s="17">
        <v>0.50595640885552995</v>
      </c>
      <c r="T796" s="17">
        <v>0.340360096375809</v>
      </c>
      <c r="U796" s="17">
        <v>0.32972599422777799</v>
      </c>
      <c r="V796" s="17">
        <v>0.31950273235119098</v>
      </c>
      <c r="W796" s="17">
        <v>0.344865690091404</v>
      </c>
      <c r="X796" s="17">
        <v>0.35020948042264899</v>
      </c>
      <c r="Y796" s="17">
        <v>0.30584941560699702</v>
      </c>
      <c r="Z796" s="17">
        <v>0.19249511343233799</v>
      </c>
      <c r="AA796" s="17">
        <v>0.33015337825234098</v>
      </c>
      <c r="AB796" s="17">
        <v>0.33511513124207698</v>
      </c>
      <c r="AC796" s="17">
        <v>0.37196247874785499</v>
      </c>
      <c r="AD796" s="17">
        <v>0.37010310641941202</v>
      </c>
      <c r="AE796" s="17"/>
      <c r="AF796" s="17">
        <v>0.18924807433610399</v>
      </c>
      <c r="AG796" s="17">
        <v>0.464315561499617</v>
      </c>
      <c r="AH796" s="17">
        <v>0.36847904829669398</v>
      </c>
      <c r="AI796" s="17"/>
      <c r="AJ796" s="17">
        <v>0.24527572697415401</v>
      </c>
      <c r="AK796" s="17">
        <v>0.49305390919247899</v>
      </c>
      <c r="AL796" s="17">
        <v>0.36066410328041998</v>
      </c>
      <c r="AM796" s="17">
        <v>0.18434073806573201</v>
      </c>
      <c r="AN796" s="17">
        <v>0.28070730259822202</v>
      </c>
      <c r="AO796" s="17"/>
      <c r="AP796" s="17">
        <v>0.27209472834755899</v>
      </c>
      <c r="AQ796" s="17">
        <v>0.50332617405807101</v>
      </c>
      <c r="AR796" s="17">
        <v>0.38932533647186102</v>
      </c>
      <c r="AS796" s="17"/>
      <c r="AT796" s="17">
        <v>0.22011665945411399</v>
      </c>
      <c r="AU796" s="17">
        <v>0.321290156017702</v>
      </c>
      <c r="AV796" s="17">
        <v>0.48137722885919199</v>
      </c>
      <c r="AW796" s="17">
        <v>0.53306674175249102</v>
      </c>
      <c r="AX796" s="17">
        <v>0.51175113146497997</v>
      </c>
      <c r="AY796" s="17"/>
      <c r="AZ796" s="17">
        <v>0.21888831594914501</v>
      </c>
      <c r="BA796" s="17">
        <v>0.28123688824362603</v>
      </c>
      <c r="BB796" s="17">
        <v>0.303619233245986</v>
      </c>
      <c r="BC796" s="17">
        <v>0.32601588715701701</v>
      </c>
      <c r="BD796" s="17">
        <v>0.35789604905761502</v>
      </c>
      <c r="BE796" s="17">
        <v>0.33810620256032298</v>
      </c>
      <c r="BF796" s="17">
        <v>0.43302838284527601</v>
      </c>
      <c r="BG796" s="17">
        <v>0.31473238294602701</v>
      </c>
      <c r="BH796" s="17">
        <v>0.349003495899324</v>
      </c>
      <c r="BI796" s="17">
        <v>0.36131946696098599</v>
      </c>
      <c r="BJ796" s="17">
        <v>0.35394207687719398</v>
      </c>
      <c r="BK796" s="17">
        <v>0.47977058950865098</v>
      </c>
      <c r="BL796" s="17">
        <v>0.40598037051753599</v>
      </c>
      <c r="BM796" s="17">
        <v>0.39858491325996698</v>
      </c>
      <c r="BN796" s="17">
        <v>0.4083129481028</v>
      </c>
      <c r="BO796" s="17">
        <v>0.43002359268662299</v>
      </c>
      <c r="BP796" s="17"/>
      <c r="BQ796" s="17">
        <v>0.54131597440109802</v>
      </c>
      <c r="BR796" s="17">
        <v>0.27425237770054001</v>
      </c>
    </row>
    <row r="797" spans="2:70" x14ac:dyDescent="0.35">
      <c r="C797" s="17"/>
      <c r="D797" s="17"/>
      <c r="E797" s="17"/>
      <c r="F797" s="17"/>
      <c r="G797" s="17"/>
      <c r="H797" s="17"/>
      <c r="I797" s="17"/>
      <c r="J797" s="17"/>
      <c r="K797" s="17"/>
      <c r="L797" s="17"/>
      <c r="M797" s="17"/>
      <c r="N797" s="17"/>
      <c r="O797" s="17"/>
      <c r="P797" s="17"/>
      <c r="Q797" s="17"/>
      <c r="R797" s="17"/>
      <c r="S797" s="17"/>
      <c r="T797" s="17"/>
      <c r="U797" s="17"/>
      <c r="V797" s="17"/>
      <c r="W797" s="17"/>
      <c r="X797" s="17"/>
      <c r="Y797" s="17"/>
      <c r="Z797" s="17"/>
      <c r="AA797" s="17"/>
      <c r="AB797" s="17"/>
      <c r="AC797" s="17"/>
      <c r="AD797" s="17"/>
      <c r="AE797" s="17"/>
      <c r="AF797" s="17"/>
      <c r="AG797" s="17"/>
      <c r="AH797" s="17"/>
      <c r="AI797" s="17"/>
      <c r="AJ797" s="17"/>
      <c r="AK797" s="17"/>
      <c r="AL797" s="17"/>
      <c r="AM797" s="17"/>
      <c r="AN797" s="17"/>
      <c r="AO797" s="17"/>
      <c r="AP797" s="17"/>
      <c r="AQ797" s="17"/>
      <c r="AR797" s="17"/>
      <c r="AS797" s="17"/>
      <c r="AT797" s="17"/>
      <c r="AU797" s="17"/>
      <c r="AV797" s="17"/>
      <c r="AW797" s="17"/>
      <c r="AX797" s="17"/>
      <c r="AY797" s="17"/>
      <c r="AZ797" s="17"/>
      <c r="BA797" s="17"/>
      <c r="BB797" s="17"/>
      <c r="BC797" s="17"/>
      <c r="BD797" s="17"/>
      <c r="BE797" s="17"/>
      <c r="BF797" s="17"/>
      <c r="BG797" s="17"/>
      <c r="BH797" s="17"/>
      <c r="BI797" s="17"/>
      <c r="BJ797" s="17"/>
      <c r="BK797" s="17"/>
      <c r="BL797" s="17"/>
      <c r="BM797" s="17"/>
      <c r="BN797" s="17"/>
      <c r="BO797" s="17"/>
      <c r="BP797" s="17"/>
      <c r="BQ797" s="17"/>
      <c r="BR797" s="17"/>
    </row>
    <row r="798" spans="2:70" x14ac:dyDescent="0.35">
      <c r="B798" s="6" t="s">
        <v>355</v>
      </c>
      <c r="C798" s="17"/>
      <c r="D798" s="17"/>
      <c r="E798" s="17"/>
      <c r="F798" s="17"/>
      <c r="G798" s="17"/>
      <c r="H798" s="17"/>
      <c r="I798" s="17"/>
      <c r="J798" s="17"/>
      <c r="K798" s="17"/>
      <c r="L798" s="17"/>
      <c r="M798" s="17"/>
      <c r="N798" s="17"/>
      <c r="O798" s="17"/>
      <c r="P798" s="17"/>
      <c r="Q798" s="17"/>
      <c r="R798" s="17"/>
      <c r="S798" s="17"/>
      <c r="T798" s="17"/>
      <c r="U798" s="17"/>
      <c r="V798" s="17"/>
      <c r="W798" s="17"/>
      <c r="X798" s="17"/>
      <c r="Y798" s="17"/>
      <c r="Z798" s="17"/>
      <c r="AA798" s="17"/>
      <c r="AB798" s="17"/>
      <c r="AC798" s="17"/>
      <c r="AD798" s="17"/>
      <c r="AE798" s="17"/>
      <c r="AF798" s="17"/>
      <c r="AG798" s="17"/>
      <c r="AH798" s="17"/>
      <c r="AI798" s="17"/>
      <c r="AJ798" s="17"/>
      <c r="AK798" s="17"/>
      <c r="AL798" s="17"/>
      <c r="AM798" s="17"/>
      <c r="AN798" s="17"/>
      <c r="AO798" s="17"/>
      <c r="AP798" s="17"/>
      <c r="AQ798" s="17"/>
      <c r="AR798" s="17"/>
      <c r="AS798" s="17"/>
      <c r="AT798" s="17"/>
      <c r="AU798" s="17"/>
      <c r="AV798" s="17"/>
      <c r="AW798" s="17"/>
      <c r="AX798" s="17"/>
      <c r="AY798" s="17"/>
      <c r="AZ798" s="17"/>
      <c r="BA798" s="17"/>
      <c r="BB798" s="17"/>
      <c r="BC798" s="17"/>
      <c r="BD798" s="17"/>
      <c r="BE798" s="17"/>
      <c r="BF798" s="17"/>
      <c r="BG798" s="17"/>
      <c r="BH798" s="17"/>
      <c r="BI798" s="17"/>
      <c r="BJ798" s="17"/>
      <c r="BK798" s="17"/>
      <c r="BL798" s="17"/>
      <c r="BM798" s="17"/>
      <c r="BN798" s="17"/>
      <c r="BO798" s="17"/>
      <c r="BP798" s="17"/>
      <c r="BQ798" s="17"/>
      <c r="BR798" s="17"/>
    </row>
    <row r="799" spans="2:70" x14ac:dyDescent="0.35">
      <c r="B799" s="24" t="s">
        <v>97</v>
      </c>
      <c r="C799" s="17"/>
      <c r="D799" s="17"/>
      <c r="E799" s="17"/>
      <c r="F799" s="17"/>
      <c r="G799" s="17"/>
      <c r="H799" s="17"/>
      <c r="I799" s="17"/>
      <c r="J799" s="17"/>
      <c r="K799" s="17"/>
      <c r="L799" s="17"/>
      <c r="M799" s="17"/>
      <c r="N799" s="17"/>
      <c r="O799" s="17"/>
      <c r="P799" s="17"/>
      <c r="Q799" s="17"/>
      <c r="R799" s="17"/>
      <c r="S799" s="17"/>
      <c r="T799" s="17"/>
      <c r="U799" s="17"/>
      <c r="V799" s="17"/>
      <c r="W799" s="17"/>
      <c r="X799" s="17"/>
      <c r="Y799" s="17"/>
      <c r="Z799" s="17"/>
      <c r="AA799" s="17"/>
      <c r="AB799" s="17"/>
      <c r="AC799" s="17"/>
      <c r="AD799" s="17"/>
      <c r="AE799" s="17"/>
      <c r="AF799" s="17"/>
      <c r="AG799" s="17"/>
      <c r="AH799" s="17"/>
      <c r="AI799" s="17"/>
      <c r="AJ799" s="17"/>
      <c r="AK799" s="17"/>
      <c r="AL799" s="17"/>
      <c r="AM799" s="17"/>
      <c r="AN799" s="17"/>
      <c r="AO799" s="17"/>
      <c r="AP799" s="17"/>
      <c r="AQ799" s="17"/>
      <c r="AR799" s="17"/>
      <c r="AS799" s="17"/>
      <c r="AT799" s="17"/>
      <c r="AU799" s="17"/>
      <c r="AV799" s="17"/>
      <c r="AW799" s="17"/>
      <c r="AX799" s="17"/>
      <c r="AY799" s="17"/>
      <c r="AZ799" s="17"/>
      <c r="BA799" s="17"/>
      <c r="BB799" s="17"/>
      <c r="BC799" s="17"/>
      <c r="BD799" s="17"/>
      <c r="BE799" s="17"/>
      <c r="BF799" s="17"/>
      <c r="BG799" s="17"/>
      <c r="BH799" s="17"/>
      <c r="BI799" s="17"/>
      <c r="BJ799" s="17"/>
      <c r="BK799" s="17"/>
      <c r="BL799" s="17"/>
      <c r="BM799" s="17"/>
      <c r="BN799" s="17"/>
      <c r="BO799" s="17"/>
      <c r="BP799" s="17"/>
      <c r="BQ799" s="17"/>
      <c r="BR799" s="17"/>
    </row>
    <row r="800" spans="2:70" x14ac:dyDescent="0.35">
      <c r="B800" t="s">
        <v>136</v>
      </c>
      <c r="C800" s="17">
        <v>0.10192287273332699</v>
      </c>
      <c r="D800" s="17">
        <v>0.113739052133232</v>
      </c>
      <c r="E800" s="17">
        <v>8.9188430706276703E-2</v>
      </c>
      <c r="F800" s="17"/>
      <c r="G800" s="17">
        <v>0.13731037529683801</v>
      </c>
      <c r="H800" s="17">
        <v>0.12704255162202299</v>
      </c>
      <c r="I800" s="17">
        <v>0.127086803698607</v>
      </c>
      <c r="J800" s="17">
        <v>0.10281171486587901</v>
      </c>
      <c r="K800" s="17">
        <v>7.2520825305985095E-2</v>
      </c>
      <c r="L800" s="17">
        <v>5.6349371154300498E-2</v>
      </c>
      <c r="M800" s="17"/>
      <c r="N800" s="17">
        <v>0.10631549321431499</v>
      </c>
      <c r="O800" s="17">
        <v>0.100673891410762</v>
      </c>
      <c r="P800" s="17">
        <v>9.2520622138332897E-2</v>
      </c>
      <c r="Q800" s="17">
        <v>0.10521787840042</v>
      </c>
      <c r="R800" s="17"/>
      <c r="S800" s="17">
        <v>0.15016445476519399</v>
      </c>
      <c r="T800" s="17">
        <v>8.8702498946267597E-2</v>
      </c>
      <c r="U800" s="17">
        <v>7.1041530400328096E-2</v>
      </c>
      <c r="V800" s="17">
        <v>9.7747071267136207E-2</v>
      </c>
      <c r="W800" s="17">
        <v>6.6301717550356007E-2</v>
      </c>
      <c r="X800" s="17">
        <v>0.124200354245041</v>
      </c>
      <c r="Y800" s="17">
        <v>7.5595650272007001E-2</v>
      </c>
      <c r="Z800" s="17">
        <v>0.121995674177001</v>
      </c>
      <c r="AA800" s="17">
        <v>9.2186494144788397E-2</v>
      </c>
      <c r="AB800" s="17">
        <v>8.8658340684903206E-2</v>
      </c>
      <c r="AC800" s="17">
        <v>0.10939753955109301</v>
      </c>
      <c r="AD800" s="17">
        <v>0.15190951011210299</v>
      </c>
      <c r="AE800" s="17"/>
      <c r="AF800" s="17">
        <v>9.2057252059908098E-2</v>
      </c>
      <c r="AG800" s="17">
        <v>0.103001379181772</v>
      </c>
      <c r="AH800" s="17">
        <v>0.105836025440179</v>
      </c>
      <c r="AI800" s="17"/>
      <c r="AJ800" s="17">
        <v>9.0475394260003297E-2</v>
      </c>
      <c r="AK800" s="17">
        <v>0.122338550662059</v>
      </c>
      <c r="AL800" s="17">
        <v>9.6028771524061002E-2</v>
      </c>
      <c r="AM800" s="17">
        <v>0.33940428264738798</v>
      </c>
      <c r="AN800" s="17">
        <v>8.4667952433892399E-2</v>
      </c>
      <c r="AO800" s="17"/>
      <c r="AP800" s="17">
        <v>0.120692693009053</v>
      </c>
      <c r="AQ800" s="17">
        <v>0.116950717992425</v>
      </c>
      <c r="AR800" s="17">
        <v>0.109428265126088</v>
      </c>
      <c r="AS800" s="17"/>
      <c r="AT800" s="17">
        <v>8.1346383006262804E-2</v>
      </c>
      <c r="AU800" s="17">
        <v>8.5815028092414397E-2</v>
      </c>
      <c r="AV800" s="17">
        <v>0.12182921128749399</v>
      </c>
      <c r="AW800" s="17">
        <v>0.137627050762859</v>
      </c>
      <c r="AX800" s="17">
        <v>0.21930152387789101</v>
      </c>
      <c r="AY800" s="17"/>
      <c r="AZ800" s="17">
        <v>5.4788582143081799E-2</v>
      </c>
      <c r="BA800" s="17">
        <v>0.104226190934346</v>
      </c>
      <c r="BB800" s="17">
        <v>9.62570226844746E-2</v>
      </c>
      <c r="BC800" s="17">
        <v>0.110980833458255</v>
      </c>
      <c r="BD800" s="17">
        <v>9.9776099696340007E-2</v>
      </c>
      <c r="BE800" s="17">
        <v>0.10156841798436</v>
      </c>
      <c r="BF800" s="17">
        <v>0.109033537012675</v>
      </c>
      <c r="BG800" s="17">
        <v>0.14707199278097</v>
      </c>
      <c r="BH800" s="17">
        <v>6.9146858494828697E-2</v>
      </c>
      <c r="BI800" s="17">
        <v>8.5487395823711704E-2</v>
      </c>
      <c r="BJ800" s="17">
        <v>9.9716468113126996E-2</v>
      </c>
      <c r="BK800" s="17">
        <v>0.114433335756381</v>
      </c>
      <c r="BL800" s="17">
        <v>8.42808884837596E-2</v>
      </c>
      <c r="BM800" s="17">
        <v>7.7238262193024806E-2</v>
      </c>
      <c r="BN800" s="17">
        <v>0.107084298660528</v>
      </c>
      <c r="BO800" s="17">
        <v>0.13128711271933399</v>
      </c>
      <c r="BP800" s="17"/>
      <c r="BQ800" s="17">
        <v>0.16059311431066101</v>
      </c>
      <c r="BR800" s="17">
        <v>7.6928011058090606E-2</v>
      </c>
    </row>
    <row r="801" spans="2:70" x14ac:dyDescent="0.35">
      <c r="B801" t="s">
        <v>137</v>
      </c>
      <c r="C801" s="17">
        <v>0.332916974164715</v>
      </c>
      <c r="D801" s="17">
        <v>0.34336309359341899</v>
      </c>
      <c r="E801" s="17">
        <v>0.32430509153536502</v>
      </c>
      <c r="F801" s="17"/>
      <c r="G801" s="17">
        <v>0.30742214222870701</v>
      </c>
      <c r="H801" s="17">
        <v>0.37258687092415099</v>
      </c>
      <c r="I801" s="17">
        <v>0.36643072200772397</v>
      </c>
      <c r="J801" s="17">
        <v>0.33260571568916197</v>
      </c>
      <c r="K801" s="17">
        <v>0.29238009879246601</v>
      </c>
      <c r="L801" s="17">
        <v>0.31765776189940198</v>
      </c>
      <c r="M801" s="17"/>
      <c r="N801" s="17">
        <v>0.36610408788339199</v>
      </c>
      <c r="O801" s="17">
        <v>0.32819185506660498</v>
      </c>
      <c r="P801" s="17">
        <v>0.33138355355564802</v>
      </c>
      <c r="Q801" s="17">
        <v>0.304443212358743</v>
      </c>
      <c r="R801" s="17"/>
      <c r="S801" s="17">
        <v>0.35438880812915802</v>
      </c>
      <c r="T801" s="17">
        <v>0.33131982466879301</v>
      </c>
      <c r="U801" s="17">
        <v>0.31849909856203901</v>
      </c>
      <c r="V801" s="17">
        <v>0.34162487434419597</v>
      </c>
      <c r="W801" s="17">
        <v>0.36098483046325103</v>
      </c>
      <c r="X801" s="17">
        <v>0.27941349344724598</v>
      </c>
      <c r="Y801" s="17">
        <v>0.27578769709595602</v>
      </c>
      <c r="Z801" s="17">
        <v>0.32888289547667598</v>
      </c>
      <c r="AA801" s="17">
        <v>0.34486717873476402</v>
      </c>
      <c r="AB801" s="17">
        <v>0.35833698299488997</v>
      </c>
      <c r="AC801" s="17">
        <v>0.34207238064943402</v>
      </c>
      <c r="AD801" s="17">
        <v>0.36939904036000198</v>
      </c>
      <c r="AE801" s="17"/>
      <c r="AF801" s="17">
        <v>0.31448669733299101</v>
      </c>
      <c r="AG801" s="17">
        <v>0.37513553923797299</v>
      </c>
      <c r="AH801" s="17">
        <v>0.28924242112094001</v>
      </c>
      <c r="AI801" s="17"/>
      <c r="AJ801" s="17">
        <v>0.33747347950516898</v>
      </c>
      <c r="AK801" s="17">
        <v>0.36239845695380002</v>
      </c>
      <c r="AL801" s="17">
        <v>0.35888410066098703</v>
      </c>
      <c r="AM801" s="17">
        <v>0.16906205741438701</v>
      </c>
      <c r="AN801" s="17">
        <v>0.26073260071833498</v>
      </c>
      <c r="AO801" s="17"/>
      <c r="AP801" s="17">
        <v>0.32605156939058899</v>
      </c>
      <c r="AQ801" s="17">
        <v>0.36984693914656502</v>
      </c>
      <c r="AR801" s="17">
        <v>0.41178943709739801</v>
      </c>
      <c r="AS801" s="17"/>
      <c r="AT801" s="17">
        <v>0.30454732012390001</v>
      </c>
      <c r="AU801" s="17">
        <v>0.32415146772340198</v>
      </c>
      <c r="AV801" s="17">
        <v>0.34577967566358397</v>
      </c>
      <c r="AW801" s="17">
        <v>0.37992688436081401</v>
      </c>
      <c r="AX801" s="17">
        <v>0.331511399083537</v>
      </c>
      <c r="AY801" s="17"/>
      <c r="AZ801" s="17">
        <v>0.183467231844687</v>
      </c>
      <c r="BA801" s="17">
        <v>0.27930213728975201</v>
      </c>
      <c r="BB801" s="17">
        <v>0.33271288077490802</v>
      </c>
      <c r="BC801" s="17">
        <v>0.33323971804939501</v>
      </c>
      <c r="BD801" s="17">
        <v>0.31491865164362998</v>
      </c>
      <c r="BE801" s="17">
        <v>0.33316274999523499</v>
      </c>
      <c r="BF801" s="17">
        <v>0.36662320028242201</v>
      </c>
      <c r="BG801" s="17">
        <v>0.29951909435484397</v>
      </c>
      <c r="BH801" s="17">
        <v>0.34629469887243303</v>
      </c>
      <c r="BI801" s="17">
        <v>0.34021154799547598</v>
      </c>
      <c r="BJ801" s="17">
        <v>0.36888590406201799</v>
      </c>
      <c r="BK801" s="17">
        <v>0.32538954897223898</v>
      </c>
      <c r="BL801" s="17">
        <v>0.36317750364775198</v>
      </c>
      <c r="BM801" s="17">
        <v>0.29897898177676602</v>
      </c>
      <c r="BN801" s="17">
        <v>0.41887743713071501</v>
      </c>
      <c r="BO801" s="17">
        <v>0.38003919396082902</v>
      </c>
      <c r="BP801" s="17"/>
      <c r="BQ801" s="17">
        <v>0.38434963560874602</v>
      </c>
      <c r="BR801" s="17">
        <v>0.31122219403986301</v>
      </c>
    </row>
    <row r="802" spans="2:70" x14ac:dyDescent="0.35">
      <c r="B802" t="s">
        <v>214</v>
      </c>
      <c r="C802" s="17">
        <v>0.39117094852838502</v>
      </c>
      <c r="D802" s="17">
        <v>0.37937193448573497</v>
      </c>
      <c r="E802" s="17">
        <v>0.40339865260968299</v>
      </c>
      <c r="F802" s="17"/>
      <c r="G802" s="17">
        <v>0.342893579664517</v>
      </c>
      <c r="H802" s="17">
        <v>0.33366984005188599</v>
      </c>
      <c r="I802" s="17">
        <v>0.33148180482567002</v>
      </c>
      <c r="J802" s="17">
        <v>0.40447350049271702</v>
      </c>
      <c r="K802" s="17">
        <v>0.43607702773603801</v>
      </c>
      <c r="L802" s="17">
        <v>0.47787700417789097</v>
      </c>
      <c r="M802" s="17"/>
      <c r="N802" s="17">
        <v>0.38556345704186701</v>
      </c>
      <c r="O802" s="17">
        <v>0.405869152470064</v>
      </c>
      <c r="P802" s="17">
        <v>0.37435675842725102</v>
      </c>
      <c r="Q802" s="17">
        <v>0.39685512720063998</v>
      </c>
      <c r="R802" s="17"/>
      <c r="S802" s="17">
        <v>0.34217037276498702</v>
      </c>
      <c r="T802" s="17">
        <v>0.409310986278762</v>
      </c>
      <c r="U802" s="17">
        <v>0.44646740895176301</v>
      </c>
      <c r="V802" s="17">
        <v>0.38992775507224797</v>
      </c>
      <c r="W802" s="17">
        <v>0.408572378089197</v>
      </c>
      <c r="X802" s="17">
        <v>0.41228994803805502</v>
      </c>
      <c r="Y802" s="17">
        <v>0.46405807664696402</v>
      </c>
      <c r="Z802" s="17">
        <v>0.33433401235096299</v>
      </c>
      <c r="AA802" s="17">
        <v>0.38082533962374499</v>
      </c>
      <c r="AB802" s="17">
        <v>0.37350963054734299</v>
      </c>
      <c r="AC802" s="17">
        <v>0.344064466116135</v>
      </c>
      <c r="AD802" s="17">
        <v>0.344126977880509</v>
      </c>
      <c r="AE802" s="17"/>
      <c r="AF802" s="17">
        <v>0.410195835584173</v>
      </c>
      <c r="AG802" s="17">
        <v>0.37479319411520301</v>
      </c>
      <c r="AH802" s="17">
        <v>0.40286987806867902</v>
      </c>
      <c r="AI802" s="17"/>
      <c r="AJ802" s="17">
        <v>0.40717227200651002</v>
      </c>
      <c r="AK802" s="17">
        <v>0.358900510551864</v>
      </c>
      <c r="AL802" s="17">
        <v>0.36710708634489397</v>
      </c>
      <c r="AM802" s="17">
        <v>0.29405942826815001</v>
      </c>
      <c r="AN802" s="17">
        <v>0.43515423491907801</v>
      </c>
      <c r="AO802" s="17"/>
      <c r="AP802" s="17">
        <v>0.409021789291799</v>
      </c>
      <c r="AQ802" s="17">
        <v>0.36793573372720301</v>
      </c>
      <c r="AR802" s="17">
        <v>0.28269461182960698</v>
      </c>
      <c r="AS802" s="17"/>
      <c r="AT802" s="17">
        <v>0.448463737853044</v>
      </c>
      <c r="AU802" s="17">
        <v>0.388600500825937</v>
      </c>
      <c r="AV802" s="17">
        <v>0.362862020792803</v>
      </c>
      <c r="AW802" s="17">
        <v>0.33517381158829401</v>
      </c>
      <c r="AX802" s="17">
        <v>0.31016483068790501</v>
      </c>
      <c r="AY802" s="17"/>
      <c r="AZ802" s="17">
        <v>0.47907309019135402</v>
      </c>
      <c r="BA802" s="17">
        <v>0.39115587535037499</v>
      </c>
      <c r="BB802" s="17">
        <v>0.41401434656962999</v>
      </c>
      <c r="BC802" s="17">
        <v>0.39202003616231601</v>
      </c>
      <c r="BD802" s="17">
        <v>0.398826631074649</v>
      </c>
      <c r="BE802" s="17">
        <v>0.40690551148199999</v>
      </c>
      <c r="BF802" s="17">
        <v>0.37146486397678202</v>
      </c>
      <c r="BG802" s="17">
        <v>0.39649922212761102</v>
      </c>
      <c r="BH802" s="17">
        <v>0.36009274310914002</v>
      </c>
      <c r="BI802" s="17">
        <v>0.39112968056948999</v>
      </c>
      <c r="BJ802" s="17">
        <v>0.35266932746215401</v>
      </c>
      <c r="BK802" s="17">
        <v>0.38457814697121301</v>
      </c>
      <c r="BL802" s="17">
        <v>0.39610147536653101</v>
      </c>
      <c r="BM802" s="17">
        <v>0.47220429931555202</v>
      </c>
      <c r="BN802" s="17">
        <v>0.33350661220842698</v>
      </c>
      <c r="BO802" s="17">
        <v>0.30197833954714198</v>
      </c>
      <c r="BP802" s="17"/>
      <c r="BQ802" s="17">
        <v>0.32857313825998902</v>
      </c>
      <c r="BR802" s="17">
        <v>0.41905802693163002</v>
      </c>
    </row>
    <row r="803" spans="2:70" x14ac:dyDescent="0.35">
      <c r="B803" t="s">
        <v>139</v>
      </c>
      <c r="C803" s="17">
        <v>9.6503535922963402E-2</v>
      </c>
      <c r="D803" s="17">
        <v>8.6115870567335301E-2</v>
      </c>
      <c r="E803" s="17">
        <v>0.105466643720993</v>
      </c>
      <c r="F803" s="17"/>
      <c r="G803" s="17">
        <v>0.128921815209389</v>
      </c>
      <c r="H803" s="17">
        <v>0.102798231952938</v>
      </c>
      <c r="I803" s="17">
        <v>0.110403200314002</v>
      </c>
      <c r="J803" s="17">
        <v>7.4639734999191507E-2</v>
      </c>
      <c r="K803" s="17">
        <v>0.100403921318708</v>
      </c>
      <c r="L803" s="17">
        <v>7.3711542944858405E-2</v>
      </c>
      <c r="M803" s="17"/>
      <c r="N803" s="17">
        <v>0.100920858997482</v>
      </c>
      <c r="O803" s="17">
        <v>9.5386980765426996E-2</v>
      </c>
      <c r="P803" s="17">
        <v>0.107636379928735</v>
      </c>
      <c r="Q803" s="17">
        <v>8.3424005400952295E-2</v>
      </c>
      <c r="R803" s="17"/>
      <c r="S803" s="17">
        <v>9.3315536556821399E-2</v>
      </c>
      <c r="T803" s="17">
        <v>0.10543764578416</v>
      </c>
      <c r="U803" s="17">
        <v>8.7756609116556597E-2</v>
      </c>
      <c r="V803" s="17">
        <v>0.100742140989196</v>
      </c>
      <c r="W803" s="17">
        <v>9.3753084698897093E-2</v>
      </c>
      <c r="X803" s="17">
        <v>0.10124735292141999</v>
      </c>
      <c r="Y803" s="17">
        <v>0.100442418483603</v>
      </c>
      <c r="Z803" s="17">
        <v>0.10909205106699101</v>
      </c>
      <c r="AA803" s="17">
        <v>9.0803079849054502E-2</v>
      </c>
      <c r="AB803" s="17">
        <v>0.100656617343944</v>
      </c>
      <c r="AC803" s="17">
        <v>0.10579816546343999</v>
      </c>
      <c r="AD803" s="17">
        <v>4.0956518708858802E-2</v>
      </c>
      <c r="AE803" s="17"/>
      <c r="AF803" s="17">
        <v>9.4424360615363703E-2</v>
      </c>
      <c r="AG803" s="17">
        <v>9.1234369216564096E-2</v>
      </c>
      <c r="AH803" s="17">
        <v>0.100376577958806</v>
      </c>
      <c r="AI803" s="17"/>
      <c r="AJ803" s="17">
        <v>8.9588227030003895E-2</v>
      </c>
      <c r="AK803" s="17">
        <v>0.103608002601906</v>
      </c>
      <c r="AL803" s="17">
        <v>0.11382619924604601</v>
      </c>
      <c r="AM803" s="17">
        <v>6.7707702827587105E-2</v>
      </c>
      <c r="AN803" s="17">
        <v>9.1863531862905107E-2</v>
      </c>
      <c r="AO803" s="17"/>
      <c r="AP803" s="17">
        <v>8.6953858953207105E-2</v>
      </c>
      <c r="AQ803" s="17">
        <v>9.2237581712037497E-2</v>
      </c>
      <c r="AR803" s="17">
        <v>0.15209407004935699</v>
      </c>
      <c r="AS803" s="17"/>
      <c r="AT803" s="17">
        <v>7.3368016558404706E-2</v>
      </c>
      <c r="AU803" s="17">
        <v>0.118275838684296</v>
      </c>
      <c r="AV803" s="17">
        <v>0.103530573881051</v>
      </c>
      <c r="AW803" s="17">
        <v>0.108414657338191</v>
      </c>
      <c r="AX803" s="17">
        <v>0.105107211217289</v>
      </c>
      <c r="AY803" s="17"/>
      <c r="AZ803" s="17">
        <v>9.8227622984563404E-2</v>
      </c>
      <c r="BA803" s="17">
        <v>0.103957276707762</v>
      </c>
      <c r="BB803" s="17">
        <v>8.3300032077959996E-2</v>
      </c>
      <c r="BC803" s="17">
        <v>6.8079246744781802E-2</v>
      </c>
      <c r="BD803" s="17">
        <v>0.118322701104366</v>
      </c>
      <c r="BE803" s="17">
        <v>6.6474879793289796E-2</v>
      </c>
      <c r="BF803" s="17">
        <v>0.100993816123039</v>
      </c>
      <c r="BG803" s="17">
        <v>9.0296525300682107E-2</v>
      </c>
      <c r="BH803" s="17">
        <v>0.12722245420963799</v>
      </c>
      <c r="BI803" s="17">
        <v>0.11576272444491401</v>
      </c>
      <c r="BJ803" s="17">
        <v>0.10631561743200001</v>
      </c>
      <c r="BK803" s="17">
        <v>0.105068713016747</v>
      </c>
      <c r="BL803" s="17">
        <v>0.106368668700142</v>
      </c>
      <c r="BM803" s="17">
        <v>9.4867682180498805E-2</v>
      </c>
      <c r="BN803" s="17">
        <v>0.117751686834128</v>
      </c>
      <c r="BO803" s="17">
        <v>0.129808085905186</v>
      </c>
      <c r="BP803" s="17"/>
      <c r="BQ803" s="17">
        <v>0.100101300722408</v>
      </c>
      <c r="BR803" s="17">
        <v>9.3726075243119794E-2</v>
      </c>
    </row>
    <row r="804" spans="2:70" x14ac:dyDescent="0.35">
      <c r="B804" t="s">
        <v>140</v>
      </c>
      <c r="C804" s="17">
        <v>2.1540015680689899E-2</v>
      </c>
      <c r="D804" s="17">
        <v>2.4725372524958902E-2</v>
      </c>
      <c r="E804" s="17">
        <v>1.8569900493358601E-2</v>
      </c>
      <c r="F804" s="17"/>
      <c r="G804" s="17">
        <v>2.74639464051998E-2</v>
      </c>
      <c r="H804" s="17">
        <v>2.4701902189487999E-2</v>
      </c>
      <c r="I804" s="17">
        <v>2.0373244764147098E-2</v>
      </c>
      <c r="J804" s="17">
        <v>2.3537903980232401E-2</v>
      </c>
      <c r="K804" s="17">
        <v>2.37043769827344E-2</v>
      </c>
      <c r="L804" s="17">
        <v>1.28943589671624E-2</v>
      </c>
      <c r="M804" s="17"/>
      <c r="N804" s="17">
        <v>1.10936328281312E-2</v>
      </c>
      <c r="O804" s="17">
        <v>2.2468846724734499E-2</v>
      </c>
      <c r="P804" s="17">
        <v>2.5494412649797699E-2</v>
      </c>
      <c r="Q804" s="17">
        <v>2.8657204577725099E-2</v>
      </c>
      <c r="R804" s="17"/>
      <c r="S804" s="17">
        <v>1.7596543581235E-2</v>
      </c>
      <c r="T804" s="17">
        <v>1.52581870048355E-2</v>
      </c>
      <c r="U804" s="17">
        <v>1.9131677759625699E-2</v>
      </c>
      <c r="V804" s="17">
        <v>2.2846374670683699E-2</v>
      </c>
      <c r="W804" s="17">
        <v>7.2169382750636602E-3</v>
      </c>
      <c r="X804" s="17">
        <v>1.7794567001689202E-2</v>
      </c>
      <c r="Y804" s="17">
        <v>3.3083921066672302E-2</v>
      </c>
      <c r="Z804" s="17">
        <v>2.51337175192216E-2</v>
      </c>
      <c r="AA804" s="17">
        <v>2.8811544463374399E-2</v>
      </c>
      <c r="AB804" s="17">
        <v>2.3056985555175599E-2</v>
      </c>
      <c r="AC804" s="17">
        <v>3.99394501300094E-2</v>
      </c>
      <c r="AD804" s="17">
        <v>1.6873356357691001E-2</v>
      </c>
      <c r="AE804" s="17"/>
      <c r="AF804" s="17">
        <v>2.6636028163929501E-2</v>
      </c>
      <c r="AG804" s="17">
        <v>1.01728464235373E-2</v>
      </c>
      <c r="AH804" s="17">
        <v>3.6700686162822502E-2</v>
      </c>
      <c r="AI804" s="17"/>
      <c r="AJ804" s="17">
        <v>2.1638657770547302E-2</v>
      </c>
      <c r="AK804" s="17">
        <v>1.3795276077289901E-2</v>
      </c>
      <c r="AL804" s="17">
        <v>1.32979472857775E-2</v>
      </c>
      <c r="AM804" s="17">
        <v>4.1355195023421602E-2</v>
      </c>
      <c r="AN804" s="17">
        <v>4.2854177426274502E-2</v>
      </c>
      <c r="AO804" s="17"/>
      <c r="AP804" s="17">
        <v>1.6686493640377199E-2</v>
      </c>
      <c r="AQ804" s="17">
        <v>1.2995806480491E-2</v>
      </c>
      <c r="AR804" s="17">
        <v>1.1049300443514799E-2</v>
      </c>
      <c r="AS804" s="17"/>
      <c r="AT804" s="17">
        <v>1.7910317582619701E-2</v>
      </c>
      <c r="AU804" s="17">
        <v>2.5812892057780801E-2</v>
      </c>
      <c r="AV804" s="17">
        <v>2.2080530343706901E-2</v>
      </c>
      <c r="AW804" s="17">
        <v>1.0202969690208299E-2</v>
      </c>
      <c r="AX804" s="17">
        <v>3.3915035133377798E-2</v>
      </c>
      <c r="AY804" s="17"/>
      <c r="AZ804" s="17">
        <v>9.4791539713669506E-2</v>
      </c>
      <c r="BA804" s="17">
        <v>2.94985063295344E-2</v>
      </c>
      <c r="BB804" s="17">
        <v>8.5801177276462696E-3</v>
      </c>
      <c r="BC804" s="17">
        <v>1.1778723100334501E-2</v>
      </c>
      <c r="BD804" s="17">
        <v>2.4646195600912899E-2</v>
      </c>
      <c r="BE804" s="17">
        <v>2.1224244542943801E-2</v>
      </c>
      <c r="BF804" s="17">
        <v>1.5752112202463701E-2</v>
      </c>
      <c r="BG804" s="17">
        <v>1.15708707670172E-2</v>
      </c>
      <c r="BH804" s="17">
        <v>4.45513684535883E-2</v>
      </c>
      <c r="BI804" s="17">
        <v>2.6212476510727101E-2</v>
      </c>
      <c r="BJ804" s="17">
        <v>2.4004355776416401E-2</v>
      </c>
      <c r="BK804" s="17">
        <v>2.6909384045062601E-2</v>
      </c>
      <c r="BL804" s="17">
        <v>1.0128300885950899E-2</v>
      </c>
      <c r="BM804" s="17">
        <v>2.0149345085683699E-2</v>
      </c>
      <c r="BN804" s="17">
        <v>0</v>
      </c>
      <c r="BO804" s="17">
        <v>1.9105880443206599E-2</v>
      </c>
      <c r="BP804" s="17"/>
      <c r="BQ804" s="17">
        <v>1.0740734194642901E-2</v>
      </c>
      <c r="BR804" s="17">
        <v>2.5614274174445301E-2</v>
      </c>
    </row>
    <row r="805" spans="2:70" x14ac:dyDescent="0.35">
      <c r="B805" t="s">
        <v>129</v>
      </c>
      <c r="C805" s="17">
        <v>5.5945652969919699E-2</v>
      </c>
      <c r="D805" s="17">
        <v>5.2684676695319899E-2</v>
      </c>
      <c r="E805" s="17">
        <v>5.90712809343239E-2</v>
      </c>
      <c r="F805" s="17"/>
      <c r="G805" s="17">
        <v>5.5988141195348499E-2</v>
      </c>
      <c r="H805" s="17">
        <v>3.9200603259513501E-2</v>
      </c>
      <c r="I805" s="17">
        <v>4.4224224389850297E-2</v>
      </c>
      <c r="J805" s="17">
        <v>6.1931429972819099E-2</v>
      </c>
      <c r="K805" s="17">
        <v>7.4913749864067306E-2</v>
      </c>
      <c r="L805" s="17">
        <v>6.1509960856385902E-2</v>
      </c>
      <c r="M805" s="17"/>
      <c r="N805" s="17">
        <v>3.0002470034813902E-2</v>
      </c>
      <c r="O805" s="17">
        <v>4.7409273562408101E-2</v>
      </c>
      <c r="P805" s="17">
        <v>6.8608273300235195E-2</v>
      </c>
      <c r="Q805" s="17">
        <v>8.1402572061518894E-2</v>
      </c>
      <c r="R805" s="17"/>
      <c r="S805" s="17">
        <v>4.23642842026049E-2</v>
      </c>
      <c r="T805" s="17">
        <v>4.9970857317181802E-2</v>
      </c>
      <c r="U805" s="17">
        <v>5.7103675209687899E-2</v>
      </c>
      <c r="V805" s="17">
        <v>4.7111783656539501E-2</v>
      </c>
      <c r="W805" s="17">
        <v>6.3171050923234703E-2</v>
      </c>
      <c r="X805" s="17">
        <v>6.5054284346549196E-2</v>
      </c>
      <c r="Y805" s="17">
        <v>5.1032236434797401E-2</v>
      </c>
      <c r="Z805" s="17">
        <v>8.0561649409146993E-2</v>
      </c>
      <c r="AA805" s="17">
        <v>6.2506363184273703E-2</v>
      </c>
      <c r="AB805" s="17">
        <v>5.5781442873744501E-2</v>
      </c>
      <c r="AC805" s="17">
        <v>5.8727998089889599E-2</v>
      </c>
      <c r="AD805" s="17">
        <v>7.6734596580836395E-2</v>
      </c>
      <c r="AE805" s="17"/>
      <c r="AF805" s="17">
        <v>6.2199826243635098E-2</v>
      </c>
      <c r="AG805" s="17">
        <v>4.5662671824949701E-2</v>
      </c>
      <c r="AH805" s="17">
        <v>6.4974411248573297E-2</v>
      </c>
      <c r="AI805" s="17"/>
      <c r="AJ805" s="17">
        <v>5.3651969427766399E-2</v>
      </c>
      <c r="AK805" s="17">
        <v>3.89592031530804E-2</v>
      </c>
      <c r="AL805" s="17">
        <v>5.0855894938234503E-2</v>
      </c>
      <c r="AM805" s="17">
        <v>8.8411333819066101E-2</v>
      </c>
      <c r="AN805" s="17">
        <v>8.4727502639514604E-2</v>
      </c>
      <c r="AO805" s="17"/>
      <c r="AP805" s="17">
        <v>4.0593595714974999E-2</v>
      </c>
      <c r="AQ805" s="17">
        <v>4.0033220941279E-2</v>
      </c>
      <c r="AR805" s="17">
        <v>3.2944315454035103E-2</v>
      </c>
      <c r="AS805" s="17"/>
      <c r="AT805" s="17">
        <v>7.4364224875768298E-2</v>
      </c>
      <c r="AU805" s="17">
        <v>5.73442726161697E-2</v>
      </c>
      <c r="AV805" s="17">
        <v>4.3917988031360898E-2</v>
      </c>
      <c r="AW805" s="17">
        <v>2.8654626259634199E-2</v>
      </c>
      <c r="AX805" s="17">
        <v>0</v>
      </c>
      <c r="AY805" s="17"/>
      <c r="AZ805" s="17">
        <v>8.9651933122643704E-2</v>
      </c>
      <c r="BA805" s="17">
        <v>9.1860013388229494E-2</v>
      </c>
      <c r="BB805" s="17">
        <v>6.5135600165381197E-2</v>
      </c>
      <c r="BC805" s="17">
        <v>8.3901442484917793E-2</v>
      </c>
      <c r="BD805" s="17">
        <v>4.3509720880101903E-2</v>
      </c>
      <c r="BE805" s="17">
        <v>7.0664196202172E-2</v>
      </c>
      <c r="BF805" s="17">
        <v>3.6132470402618098E-2</v>
      </c>
      <c r="BG805" s="17">
        <v>5.5042294668875197E-2</v>
      </c>
      <c r="BH805" s="17">
        <v>5.2691876860371599E-2</v>
      </c>
      <c r="BI805" s="17">
        <v>4.1196174655681102E-2</v>
      </c>
      <c r="BJ805" s="17">
        <v>4.8408327154284697E-2</v>
      </c>
      <c r="BK805" s="17">
        <v>4.3620871238356403E-2</v>
      </c>
      <c r="BL805" s="17">
        <v>3.9943162915864402E-2</v>
      </c>
      <c r="BM805" s="17">
        <v>3.6561429448475E-2</v>
      </c>
      <c r="BN805" s="17">
        <v>2.27799651662016E-2</v>
      </c>
      <c r="BO805" s="17">
        <v>3.7781387424301899E-2</v>
      </c>
      <c r="BP805" s="17"/>
      <c r="BQ805" s="17">
        <v>1.5642076903553299E-2</v>
      </c>
      <c r="BR805" s="17">
        <v>7.34514185528512E-2</v>
      </c>
    </row>
    <row r="806" spans="2:70" x14ac:dyDescent="0.35">
      <c r="B806" t="s">
        <v>141</v>
      </c>
      <c r="C806" s="17">
        <v>0.434839846898042</v>
      </c>
      <c r="D806" s="17">
        <v>0.45710214572665098</v>
      </c>
      <c r="E806" s="17">
        <v>0.41349352224164099</v>
      </c>
      <c r="F806" s="17"/>
      <c r="G806" s="17">
        <v>0.44473251752554499</v>
      </c>
      <c r="H806" s="17">
        <v>0.49962942254617498</v>
      </c>
      <c r="I806" s="17">
        <v>0.49351752570633101</v>
      </c>
      <c r="J806" s="17">
        <v>0.43541743055504001</v>
      </c>
      <c r="K806" s="17">
        <v>0.36490092409845198</v>
      </c>
      <c r="L806" s="17">
        <v>0.37400713305370298</v>
      </c>
      <c r="M806" s="17"/>
      <c r="N806" s="17">
        <v>0.47241958109770699</v>
      </c>
      <c r="O806" s="17">
        <v>0.42886574647736603</v>
      </c>
      <c r="P806" s="17">
        <v>0.42390417569398098</v>
      </c>
      <c r="Q806" s="17">
        <v>0.40966109075916302</v>
      </c>
      <c r="R806" s="17"/>
      <c r="S806" s="17">
        <v>0.50455326289435098</v>
      </c>
      <c r="T806" s="17">
        <v>0.42002232361505998</v>
      </c>
      <c r="U806" s="17">
        <v>0.38954062896236702</v>
      </c>
      <c r="V806" s="17">
        <v>0.43937194561133203</v>
      </c>
      <c r="W806" s="17">
        <v>0.42728654801360699</v>
      </c>
      <c r="X806" s="17">
        <v>0.40361384769228698</v>
      </c>
      <c r="Y806" s="17">
        <v>0.35138334736796301</v>
      </c>
      <c r="Z806" s="17">
        <v>0.45087856965367701</v>
      </c>
      <c r="AA806" s="17">
        <v>0.43705367287955299</v>
      </c>
      <c r="AB806" s="17">
        <v>0.446995323679794</v>
      </c>
      <c r="AC806" s="17">
        <v>0.45146992020052601</v>
      </c>
      <c r="AD806" s="17">
        <v>0.521308550472105</v>
      </c>
      <c r="AE806" s="17"/>
      <c r="AF806" s="17">
        <v>0.40654394939289901</v>
      </c>
      <c r="AG806" s="17">
        <v>0.47813691841974498</v>
      </c>
      <c r="AH806" s="17">
        <v>0.39507844656112001</v>
      </c>
      <c r="AI806" s="17"/>
      <c r="AJ806" s="17">
        <v>0.42794887376517199</v>
      </c>
      <c r="AK806" s="17">
        <v>0.48473700761585897</v>
      </c>
      <c r="AL806" s="17">
        <v>0.454912872185048</v>
      </c>
      <c r="AM806" s="17">
        <v>0.50846634006177605</v>
      </c>
      <c r="AN806" s="17">
        <v>0.34540055315222801</v>
      </c>
      <c r="AO806" s="17"/>
      <c r="AP806" s="17">
        <v>0.44674426239964099</v>
      </c>
      <c r="AQ806" s="17">
        <v>0.48679765713898898</v>
      </c>
      <c r="AR806" s="17">
        <v>0.52121770222348596</v>
      </c>
      <c r="AS806" s="17"/>
      <c r="AT806" s="17">
        <v>0.38589370313016302</v>
      </c>
      <c r="AU806" s="17">
        <v>0.40996649581581601</v>
      </c>
      <c r="AV806" s="17">
        <v>0.467608886951078</v>
      </c>
      <c r="AW806" s="17">
        <v>0.51755393512367298</v>
      </c>
      <c r="AX806" s="17">
        <v>0.55081292296142803</v>
      </c>
      <c r="AY806" s="17"/>
      <c r="AZ806" s="17">
        <v>0.23825581398776899</v>
      </c>
      <c r="BA806" s="17">
        <v>0.38352832822409899</v>
      </c>
      <c r="BB806" s="17">
        <v>0.42896990345938302</v>
      </c>
      <c r="BC806" s="17">
        <v>0.44422055150765</v>
      </c>
      <c r="BD806" s="17">
        <v>0.41469475133997002</v>
      </c>
      <c r="BE806" s="17">
        <v>0.43473116797959399</v>
      </c>
      <c r="BF806" s="17">
        <v>0.475656737295097</v>
      </c>
      <c r="BG806" s="17">
        <v>0.44659108713581502</v>
      </c>
      <c r="BH806" s="17">
        <v>0.41544155736726202</v>
      </c>
      <c r="BI806" s="17">
        <v>0.42569894381918699</v>
      </c>
      <c r="BJ806" s="17">
        <v>0.468602372175145</v>
      </c>
      <c r="BK806" s="17">
        <v>0.43982288472862102</v>
      </c>
      <c r="BL806" s="17">
        <v>0.44745839213151201</v>
      </c>
      <c r="BM806" s="17">
        <v>0.376217243969791</v>
      </c>
      <c r="BN806" s="17">
        <v>0.52596173579124295</v>
      </c>
      <c r="BO806" s="17">
        <v>0.51132630668016299</v>
      </c>
      <c r="BP806" s="17"/>
      <c r="BQ806" s="17">
        <v>0.54494274991940705</v>
      </c>
      <c r="BR806" s="17">
        <v>0.388150205097954</v>
      </c>
    </row>
    <row r="807" spans="2:70" x14ac:dyDescent="0.35">
      <c r="B807" t="s">
        <v>142</v>
      </c>
      <c r="C807" s="17">
        <v>0.118043551603653</v>
      </c>
      <c r="D807" s="17">
        <v>0.110841243092294</v>
      </c>
      <c r="E807" s="17">
        <v>0.12403654421435099</v>
      </c>
      <c r="F807" s="17"/>
      <c r="G807" s="17">
        <v>0.156385761614589</v>
      </c>
      <c r="H807" s="17">
        <v>0.127500134142426</v>
      </c>
      <c r="I807" s="17">
        <v>0.13077644507814901</v>
      </c>
      <c r="J807" s="17">
        <v>9.8177638979423998E-2</v>
      </c>
      <c r="K807" s="17">
        <v>0.124108298301443</v>
      </c>
      <c r="L807" s="17">
        <v>8.6605901912020805E-2</v>
      </c>
      <c r="M807" s="17"/>
      <c r="N807" s="17">
        <v>0.112014491825613</v>
      </c>
      <c r="O807" s="17">
        <v>0.11785582749016101</v>
      </c>
      <c r="P807" s="17">
        <v>0.133130792578533</v>
      </c>
      <c r="Q807" s="17">
        <v>0.112081209978677</v>
      </c>
      <c r="R807" s="17"/>
      <c r="S807" s="17">
        <v>0.11091208013805599</v>
      </c>
      <c r="T807" s="17">
        <v>0.120695832788996</v>
      </c>
      <c r="U807" s="17">
        <v>0.106888286876182</v>
      </c>
      <c r="V807" s="17">
        <v>0.12358851565987999</v>
      </c>
      <c r="W807" s="17">
        <v>0.100970022973961</v>
      </c>
      <c r="X807" s="17">
        <v>0.119041919923109</v>
      </c>
      <c r="Y807" s="17">
        <v>0.13352633955027499</v>
      </c>
      <c r="Z807" s="17">
        <v>0.13422576858621299</v>
      </c>
      <c r="AA807" s="17">
        <v>0.119614624312429</v>
      </c>
      <c r="AB807" s="17">
        <v>0.12371360289911899</v>
      </c>
      <c r="AC807" s="17">
        <v>0.145737615593449</v>
      </c>
      <c r="AD807" s="17">
        <v>5.7829875066549803E-2</v>
      </c>
      <c r="AE807" s="17"/>
      <c r="AF807" s="17">
        <v>0.121060388779293</v>
      </c>
      <c r="AG807" s="17">
        <v>0.10140721564010099</v>
      </c>
      <c r="AH807" s="17">
        <v>0.13707726412162799</v>
      </c>
      <c r="AI807" s="17"/>
      <c r="AJ807" s="17">
        <v>0.111226884800551</v>
      </c>
      <c r="AK807" s="17">
        <v>0.117403278679196</v>
      </c>
      <c r="AL807" s="17">
        <v>0.127124146531823</v>
      </c>
      <c r="AM807" s="17">
        <v>0.10906289785100901</v>
      </c>
      <c r="AN807" s="17">
        <v>0.13471770928918</v>
      </c>
      <c r="AO807" s="17"/>
      <c r="AP807" s="17">
        <v>0.10364035259358401</v>
      </c>
      <c r="AQ807" s="17">
        <v>0.105233388192528</v>
      </c>
      <c r="AR807" s="17">
        <v>0.163143370492872</v>
      </c>
      <c r="AS807" s="17"/>
      <c r="AT807" s="17">
        <v>9.1278334141024403E-2</v>
      </c>
      <c r="AU807" s="17">
        <v>0.14408873074207701</v>
      </c>
      <c r="AV807" s="17">
        <v>0.12561110422475799</v>
      </c>
      <c r="AW807" s="17">
        <v>0.11861762702839899</v>
      </c>
      <c r="AX807" s="17">
        <v>0.13902224635066701</v>
      </c>
      <c r="AY807" s="17"/>
      <c r="AZ807" s="17">
        <v>0.19301916269823299</v>
      </c>
      <c r="BA807" s="17">
        <v>0.13345578303729599</v>
      </c>
      <c r="BB807" s="17">
        <v>9.1880149805606201E-2</v>
      </c>
      <c r="BC807" s="17">
        <v>7.9857969845116297E-2</v>
      </c>
      <c r="BD807" s="17">
        <v>0.14296889670527901</v>
      </c>
      <c r="BE807" s="17">
        <v>8.76991243362336E-2</v>
      </c>
      <c r="BF807" s="17">
        <v>0.116745928325503</v>
      </c>
      <c r="BG807" s="17">
        <v>0.101867396067699</v>
      </c>
      <c r="BH807" s="17">
        <v>0.17177382266322599</v>
      </c>
      <c r="BI807" s="17">
        <v>0.14197520095564201</v>
      </c>
      <c r="BJ807" s="17">
        <v>0.13031997320841601</v>
      </c>
      <c r="BK807" s="17">
        <v>0.13197809706180999</v>
      </c>
      <c r="BL807" s="17">
        <v>0.116496969586093</v>
      </c>
      <c r="BM807" s="17">
        <v>0.115017027266183</v>
      </c>
      <c r="BN807" s="17">
        <v>0.117751686834128</v>
      </c>
      <c r="BO807" s="17">
        <v>0.14891396634839299</v>
      </c>
      <c r="BP807" s="17"/>
      <c r="BQ807" s="17">
        <v>0.110842034917051</v>
      </c>
      <c r="BR807" s="17">
        <v>0.11934034941756499</v>
      </c>
    </row>
    <row r="808" spans="2:70" x14ac:dyDescent="0.35">
      <c r="B808" t="s">
        <v>143</v>
      </c>
      <c r="C808" s="17">
        <v>0.31679629529438902</v>
      </c>
      <c r="D808" s="17">
        <v>0.34626090263435699</v>
      </c>
      <c r="E808" s="17">
        <v>0.28945697802728998</v>
      </c>
      <c r="F808" s="17"/>
      <c r="G808" s="17">
        <v>0.28834675591095699</v>
      </c>
      <c r="H808" s="17">
        <v>0.37212928840374898</v>
      </c>
      <c r="I808" s="17">
        <v>0.362741080628182</v>
      </c>
      <c r="J808" s="17">
        <v>0.33723979157561601</v>
      </c>
      <c r="K808" s="17">
        <v>0.240792625797009</v>
      </c>
      <c r="L808" s="17">
        <v>0.28740123114168198</v>
      </c>
      <c r="M808" s="17"/>
      <c r="N808" s="17">
        <v>0.36040508927209403</v>
      </c>
      <c r="O808" s="17">
        <v>0.31100991898720498</v>
      </c>
      <c r="P808" s="17">
        <v>0.29077338311544698</v>
      </c>
      <c r="Q808" s="17">
        <v>0.29757988078048597</v>
      </c>
      <c r="R808" s="17"/>
      <c r="S808" s="17">
        <v>0.393641182756295</v>
      </c>
      <c r="T808" s="17">
        <v>0.29932649082606499</v>
      </c>
      <c r="U808" s="17">
        <v>0.28265234208618401</v>
      </c>
      <c r="V808" s="17">
        <v>0.31578342995145198</v>
      </c>
      <c r="W808" s="17">
        <v>0.32631652503964598</v>
      </c>
      <c r="X808" s="17">
        <v>0.284571927769179</v>
      </c>
      <c r="Y808" s="17">
        <v>0.21785700781768799</v>
      </c>
      <c r="Z808" s="17">
        <v>0.31665280106746402</v>
      </c>
      <c r="AA808" s="17">
        <v>0.31743904856712402</v>
      </c>
      <c r="AB808" s="17">
        <v>0.32328172078067402</v>
      </c>
      <c r="AC808" s="17">
        <v>0.30573230460707701</v>
      </c>
      <c r="AD808" s="17">
        <v>0.46347867540555499</v>
      </c>
      <c r="AE808" s="17"/>
      <c r="AF808" s="17">
        <v>0.28548356061360602</v>
      </c>
      <c r="AG808" s="17">
        <v>0.37672970277964402</v>
      </c>
      <c r="AH808" s="17">
        <v>0.25800118243949099</v>
      </c>
      <c r="AI808" s="17"/>
      <c r="AJ808" s="17">
        <v>0.316721988964621</v>
      </c>
      <c r="AK808" s="17">
        <v>0.367333728936663</v>
      </c>
      <c r="AL808" s="17">
        <v>0.32778872565322498</v>
      </c>
      <c r="AM808" s="17">
        <v>0.39940344221076701</v>
      </c>
      <c r="AN808" s="17">
        <v>0.210682843863048</v>
      </c>
      <c r="AO808" s="17"/>
      <c r="AP808" s="17">
        <v>0.34310390980605698</v>
      </c>
      <c r="AQ808" s="17">
        <v>0.381564268946461</v>
      </c>
      <c r="AR808" s="17">
        <v>0.35807433173061398</v>
      </c>
      <c r="AS808" s="17"/>
      <c r="AT808" s="17">
        <v>0.29461536898913898</v>
      </c>
      <c r="AU808" s="17">
        <v>0.26587776507374</v>
      </c>
      <c r="AV808" s="17">
        <v>0.34199778272631998</v>
      </c>
      <c r="AW808" s="17">
        <v>0.39893630809527397</v>
      </c>
      <c r="AX808" s="17">
        <v>0.41179067661076102</v>
      </c>
      <c r="AY808" s="17"/>
      <c r="AZ808" s="17">
        <v>4.5236651289536099E-2</v>
      </c>
      <c r="BA808" s="17">
        <v>0.250072545186802</v>
      </c>
      <c r="BB808" s="17">
        <v>0.33708975365377702</v>
      </c>
      <c r="BC808" s="17">
        <v>0.36436258166253399</v>
      </c>
      <c r="BD808" s="17">
        <v>0.27172585463469101</v>
      </c>
      <c r="BE808" s="17">
        <v>0.34703204364336099</v>
      </c>
      <c r="BF808" s="17">
        <v>0.35891080896959399</v>
      </c>
      <c r="BG808" s="17">
        <v>0.34472369106811601</v>
      </c>
      <c r="BH808" s="17">
        <v>0.24366773470403599</v>
      </c>
      <c r="BI808" s="17">
        <v>0.28372374286354601</v>
      </c>
      <c r="BJ808" s="17">
        <v>0.33828239896672802</v>
      </c>
      <c r="BK808" s="17">
        <v>0.307844787666811</v>
      </c>
      <c r="BL808" s="17">
        <v>0.33096142254541899</v>
      </c>
      <c r="BM808" s="17">
        <v>0.26120021670360799</v>
      </c>
      <c r="BN808" s="17">
        <v>0.40821004895711499</v>
      </c>
      <c r="BO808" s="17">
        <v>0.362412340331771</v>
      </c>
      <c r="BP808" s="17"/>
      <c r="BQ808" s="17">
        <v>0.43410071500235597</v>
      </c>
      <c r="BR808" s="17">
        <v>0.26880985568038901</v>
      </c>
    </row>
    <row r="809" spans="2:70" x14ac:dyDescent="0.35">
      <c r="C809" s="17"/>
      <c r="D809" s="17"/>
      <c r="E809" s="17"/>
      <c r="F809" s="17"/>
      <c r="G809" s="17"/>
      <c r="H809" s="17"/>
      <c r="I809" s="17"/>
      <c r="J809" s="17"/>
      <c r="K809" s="17"/>
      <c r="L809" s="17"/>
      <c r="M809" s="17"/>
      <c r="N809" s="17"/>
      <c r="O809" s="17"/>
      <c r="P809" s="17"/>
      <c r="Q809" s="17"/>
      <c r="R809" s="17"/>
      <c r="S809" s="17"/>
      <c r="T809" s="17"/>
      <c r="U809" s="17"/>
      <c r="V809" s="17"/>
      <c r="W809" s="17"/>
      <c r="X809" s="17"/>
      <c r="Y809" s="17"/>
      <c r="Z809" s="17"/>
      <c r="AA809" s="17"/>
      <c r="AB809" s="17"/>
      <c r="AC809" s="17"/>
      <c r="AD809" s="17"/>
      <c r="AE809" s="17"/>
      <c r="AF809" s="17"/>
      <c r="AG809" s="17"/>
      <c r="AH809" s="17"/>
      <c r="AI809" s="17"/>
      <c r="AJ809" s="17"/>
      <c r="AK809" s="17"/>
      <c r="AL809" s="17"/>
      <c r="AM809" s="17"/>
      <c r="AN809" s="17"/>
      <c r="AO809" s="17"/>
      <c r="AP809" s="17"/>
      <c r="AQ809" s="17"/>
      <c r="AR809" s="17"/>
      <c r="AS809" s="17"/>
      <c r="AT809" s="17"/>
      <c r="AU809" s="17"/>
      <c r="AV809" s="17"/>
      <c r="AW809" s="17"/>
      <c r="AX809" s="17"/>
      <c r="AY809" s="17"/>
      <c r="AZ809" s="17"/>
      <c r="BA809" s="17"/>
      <c r="BB809" s="17"/>
      <c r="BC809" s="17"/>
      <c r="BD809" s="17"/>
      <c r="BE809" s="17"/>
      <c r="BF809" s="17"/>
      <c r="BG809" s="17"/>
      <c r="BH809" s="17"/>
      <c r="BI809" s="17"/>
      <c r="BJ809" s="17"/>
      <c r="BK809" s="17"/>
      <c r="BL809" s="17"/>
      <c r="BM809" s="17"/>
      <c r="BN809" s="17"/>
      <c r="BO809" s="17"/>
      <c r="BP809" s="17"/>
      <c r="BQ809" s="17"/>
      <c r="BR809" s="17"/>
    </row>
    <row r="810" spans="2:70" x14ac:dyDescent="0.35">
      <c r="B810" s="6" t="s">
        <v>361</v>
      </c>
      <c r="C810" s="17"/>
      <c r="D810" s="17"/>
      <c r="E810" s="17"/>
      <c r="F810" s="17"/>
      <c r="G810" s="17"/>
      <c r="H810" s="17"/>
      <c r="I810" s="17"/>
      <c r="J810" s="17"/>
      <c r="K810" s="17"/>
      <c r="L810" s="17"/>
      <c r="M810" s="17"/>
      <c r="N810" s="17"/>
      <c r="O810" s="17"/>
      <c r="P810" s="17"/>
      <c r="Q810" s="17"/>
      <c r="R810" s="17"/>
      <c r="S810" s="17"/>
      <c r="T810" s="17"/>
      <c r="U810" s="17"/>
      <c r="V810" s="17"/>
      <c r="W810" s="17"/>
      <c r="X810" s="17"/>
      <c r="Y810" s="17"/>
      <c r="Z810" s="17"/>
      <c r="AA810" s="17"/>
      <c r="AB810" s="17"/>
      <c r="AC810" s="17"/>
      <c r="AD810" s="17"/>
      <c r="AE810" s="17"/>
      <c r="AF810" s="17"/>
      <c r="AG810" s="17"/>
      <c r="AH810" s="17"/>
      <c r="AI810" s="17"/>
      <c r="AJ810" s="17"/>
      <c r="AK810" s="17"/>
      <c r="AL810" s="17"/>
      <c r="AM810" s="17"/>
      <c r="AN810" s="17"/>
      <c r="AO810" s="17"/>
      <c r="AP810" s="17"/>
      <c r="AQ810" s="17"/>
      <c r="AR810" s="17"/>
      <c r="AS810" s="17"/>
      <c r="AT810" s="17"/>
      <c r="AU810" s="17"/>
      <c r="AV810" s="17"/>
      <c r="AW810" s="17"/>
      <c r="AX810" s="17"/>
      <c r="AY810" s="17"/>
      <c r="AZ810" s="17"/>
      <c r="BA810" s="17"/>
      <c r="BB810" s="17"/>
      <c r="BC810" s="17"/>
      <c r="BD810" s="17"/>
      <c r="BE810" s="17"/>
      <c r="BF810" s="17"/>
      <c r="BG810" s="17"/>
      <c r="BH810" s="17"/>
      <c r="BI810" s="17"/>
      <c r="BJ810" s="17"/>
      <c r="BK810" s="17"/>
      <c r="BL810" s="17"/>
      <c r="BM810" s="17"/>
      <c r="BN810" s="17"/>
      <c r="BO810" s="17"/>
      <c r="BP810" s="17"/>
      <c r="BQ810" s="17"/>
      <c r="BR810" s="17"/>
    </row>
    <row r="811" spans="2:70" x14ac:dyDescent="0.35">
      <c r="B811" s="24" t="s">
        <v>97</v>
      </c>
      <c r="C811" s="17"/>
      <c r="D811" s="17"/>
      <c r="E811" s="17"/>
      <c r="F811" s="17"/>
      <c r="G811" s="17"/>
      <c r="H811" s="17"/>
      <c r="I811" s="17"/>
      <c r="J811" s="17"/>
      <c r="K811" s="17"/>
      <c r="L811" s="17"/>
      <c r="M811" s="17"/>
      <c r="N811" s="17"/>
      <c r="O811" s="17"/>
      <c r="P811" s="17"/>
      <c r="Q811" s="17"/>
      <c r="R811" s="17"/>
      <c r="S811" s="17"/>
      <c r="T811" s="17"/>
      <c r="U811" s="17"/>
      <c r="V811" s="17"/>
      <c r="W811" s="17"/>
      <c r="X811" s="17"/>
      <c r="Y811" s="17"/>
      <c r="Z811" s="17"/>
      <c r="AA811" s="17"/>
      <c r="AB811" s="17"/>
      <c r="AC811" s="17"/>
      <c r="AD811" s="17"/>
      <c r="AE811" s="17"/>
      <c r="AF811" s="17"/>
      <c r="AG811" s="17"/>
      <c r="AH811" s="17"/>
      <c r="AI811" s="17"/>
      <c r="AJ811" s="17"/>
      <c r="AK811" s="17"/>
      <c r="AL811" s="17"/>
      <c r="AM811" s="17"/>
      <c r="AN811" s="17"/>
      <c r="AO811" s="17"/>
      <c r="AP811" s="17"/>
      <c r="AQ811" s="17"/>
      <c r="AR811" s="17"/>
      <c r="AS811" s="17"/>
      <c r="AT811" s="17"/>
      <c r="AU811" s="17"/>
      <c r="AV811" s="17"/>
      <c r="AW811" s="17"/>
      <c r="AX811" s="17"/>
      <c r="AY811" s="17"/>
      <c r="AZ811" s="17"/>
      <c r="BA811" s="17"/>
      <c r="BB811" s="17"/>
      <c r="BC811" s="17"/>
      <c r="BD811" s="17"/>
      <c r="BE811" s="17"/>
      <c r="BF811" s="17"/>
      <c r="BG811" s="17"/>
      <c r="BH811" s="17"/>
      <c r="BI811" s="17"/>
      <c r="BJ811" s="17"/>
      <c r="BK811" s="17"/>
      <c r="BL811" s="17"/>
      <c r="BM811" s="17"/>
      <c r="BN811" s="17"/>
      <c r="BO811" s="17"/>
      <c r="BP811" s="17"/>
      <c r="BQ811" s="17"/>
      <c r="BR811" s="17"/>
    </row>
    <row r="812" spans="2:70" x14ac:dyDescent="0.35">
      <c r="B812" t="s">
        <v>136</v>
      </c>
      <c r="C812" s="17">
        <v>7.8495187261848398E-2</v>
      </c>
      <c r="D812" s="17">
        <v>9.5031326837452898E-2</v>
      </c>
      <c r="E812" s="17">
        <v>6.1756891670337301E-2</v>
      </c>
      <c r="F812" s="17"/>
      <c r="G812" s="17">
        <v>9.9589370216349005E-2</v>
      </c>
      <c r="H812" s="17">
        <v>0.11304311764474501</v>
      </c>
      <c r="I812" s="17">
        <v>8.4053994947571598E-2</v>
      </c>
      <c r="J812" s="17">
        <v>8.2242219213245399E-2</v>
      </c>
      <c r="K812" s="17">
        <v>5.2718245079881897E-2</v>
      </c>
      <c r="L812" s="17">
        <v>4.6019222184783201E-2</v>
      </c>
      <c r="M812" s="17"/>
      <c r="N812" s="17">
        <v>7.7207719035576897E-2</v>
      </c>
      <c r="O812" s="17">
        <v>6.4148340468568404E-2</v>
      </c>
      <c r="P812" s="17">
        <v>8.8303618224264996E-2</v>
      </c>
      <c r="Q812" s="17">
        <v>8.3343001891394805E-2</v>
      </c>
      <c r="R812" s="17"/>
      <c r="S812" s="17">
        <v>9.4482294699484201E-2</v>
      </c>
      <c r="T812" s="17">
        <v>6.7771657889832998E-2</v>
      </c>
      <c r="U812" s="17">
        <v>6.1716331691182798E-2</v>
      </c>
      <c r="V812" s="17">
        <v>6.9456660974715603E-2</v>
      </c>
      <c r="W812" s="17">
        <v>8.4363525648925602E-2</v>
      </c>
      <c r="X812" s="17">
        <v>8.8464912961707304E-2</v>
      </c>
      <c r="Y812" s="17">
        <v>6.78643976503569E-2</v>
      </c>
      <c r="Z812" s="17">
        <v>6.5138893264208894E-2</v>
      </c>
      <c r="AA812" s="17">
        <v>7.6994065568817105E-2</v>
      </c>
      <c r="AB812" s="17">
        <v>8.5508068010212102E-2</v>
      </c>
      <c r="AC812" s="17">
        <v>6.9743531254162494E-2</v>
      </c>
      <c r="AD812" s="17">
        <v>0.12393529626893</v>
      </c>
      <c r="AE812" s="17"/>
      <c r="AF812" s="17">
        <v>8.9436847633764596E-2</v>
      </c>
      <c r="AG812" s="17">
        <v>6.8756993359508994E-2</v>
      </c>
      <c r="AH812" s="17">
        <v>8.1110277108730103E-2</v>
      </c>
      <c r="AI812" s="17"/>
      <c r="AJ812" s="17">
        <v>8.5990262625635305E-2</v>
      </c>
      <c r="AK812" s="17">
        <v>8.0550682786084293E-2</v>
      </c>
      <c r="AL812" s="17">
        <v>4.9133508578417202E-2</v>
      </c>
      <c r="AM812" s="17">
        <v>0.25627513961135301</v>
      </c>
      <c r="AN812" s="17">
        <v>6.8250525359639699E-2</v>
      </c>
      <c r="AO812" s="17"/>
      <c r="AP812" s="17">
        <v>8.5906944657556203E-2</v>
      </c>
      <c r="AQ812" s="17">
        <v>7.0542173704061101E-2</v>
      </c>
      <c r="AR812" s="17">
        <v>7.6969114027857194E-2</v>
      </c>
      <c r="AS812" s="17"/>
      <c r="AT812" s="17">
        <v>7.3330271417518397E-2</v>
      </c>
      <c r="AU812" s="17">
        <v>8.1314513332001098E-2</v>
      </c>
      <c r="AV812" s="17">
        <v>8.13875672517647E-2</v>
      </c>
      <c r="AW812" s="17">
        <v>8.1825017855166493E-2</v>
      </c>
      <c r="AX812" s="17">
        <v>0.14449754595015399</v>
      </c>
      <c r="AY812" s="17"/>
      <c r="AZ812" s="17">
        <v>0.117043014570592</v>
      </c>
      <c r="BA812" s="17">
        <v>0.105044248660977</v>
      </c>
      <c r="BB812" s="17">
        <v>8.8913457263210705E-2</v>
      </c>
      <c r="BC812" s="17">
        <v>8.98310621779424E-2</v>
      </c>
      <c r="BD812" s="17">
        <v>7.5320366367567795E-2</v>
      </c>
      <c r="BE812" s="17">
        <v>7.0746461487702E-2</v>
      </c>
      <c r="BF812" s="17">
        <v>7.2576004995174706E-2</v>
      </c>
      <c r="BG812" s="17">
        <v>8.8112068124790804E-2</v>
      </c>
      <c r="BH812" s="17">
        <v>6.0492118720497499E-2</v>
      </c>
      <c r="BI812" s="17">
        <v>0.11686040080304901</v>
      </c>
      <c r="BJ812" s="17">
        <v>6.4360849622817407E-2</v>
      </c>
      <c r="BK812" s="17">
        <v>8.29215572229689E-2</v>
      </c>
      <c r="BL812" s="17">
        <v>7.53666551668732E-2</v>
      </c>
      <c r="BM812" s="17">
        <v>0.123647454924352</v>
      </c>
      <c r="BN812" s="17">
        <v>5.8017255931536497E-2</v>
      </c>
      <c r="BO812" s="17">
        <v>6.7633572544891996E-2</v>
      </c>
      <c r="BP812" s="17"/>
      <c r="BQ812" s="17">
        <v>0.112337568838978</v>
      </c>
      <c r="BR812" s="17">
        <v>6.4352227209552706E-2</v>
      </c>
    </row>
    <row r="813" spans="2:70" x14ac:dyDescent="0.35">
      <c r="B813" t="s">
        <v>137</v>
      </c>
      <c r="C813" s="17">
        <v>0.22121630037492099</v>
      </c>
      <c r="D813" s="17">
        <v>0.23790021328990299</v>
      </c>
      <c r="E813" s="17">
        <v>0.20538410766395099</v>
      </c>
      <c r="F813" s="17"/>
      <c r="G813" s="17">
        <v>0.25863378305340601</v>
      </c>
      <c r="H813" s="17">
        <v>0.26647737568035001</v>
      </c>
      <c r="I813" s="17">
        <v>0.24872743272547601</v>
      </c>
      <c r="J813" s="17">
        <v>0.21858604733428999</v>
      </c>
      <c r="K813" s="17">
        <v>0.16330575115559001</v>
      </c>
      <c r="L813" s="17">
        <v>0.17797016940184399</v>
      </c>
      <c r="M813" s="17"/>
      <c r="N813" s="17">
        <v>0.19408785530091299</v>
      </c>
      <c r="O813" s="17">
        <v>0.22895506073175301</v>
      </c>
      <c r="P813" s="17">
        <v>0.251640115081115</v>
      </c>
      <c r="Q813" s="17">
        <v>0.21857730400752301</v>
      </c>
      <c r="R813" s="17"/>
      <c r="S813" s="17">
        <v>0.23154234459365999</v>
      </c>
      <c r="T813" s="17">
        <v>0.19835198543990401</v>
      </c>
      <c r="U813" s="17">
        <v>0.217930096470424</v>
      </c>
      <c r="V813" s="17">
        <v>0.25128362395826598</v>
      </c>
      <c r="W813" s="17">
        <v>0.23581154506851201</v>
      </c>
      <c r="X813" s="17">
        <v>0.23679211142543399</v>
      </c>
      <c r="Y813" s="17">
        <v>0.207582999406007</v>
      </c>
      <c r="Z813" s="17">
        <v>0.21613466805668399</v>
      </c>
      <c r="AA813" s="17">
        <v>0.222019499990737</v>
      </c>
      <c r="AB813" s="17">
        <v>0.218542898489235</v>
      </c>
      <c r="AC813" s="17">
        <v>0.23179952222053299</v>
      </c>
      <c r="AD813" s="17">
        <v>0.14022580493896999</v>
      </c>
      <c r="AE813" s="17"/>
      <c r="AF813" s="17">
        <v>0.21380758007235001</v>
      </c>
      <c r="AG813" s="17">
        <v>0.237130175825194</v>
      </c>
      <c r="AH813" s="17">
        <v>0.21350434915889899</v>
      </c>
      <c r="AI813" s="17"/>
      <c r="AJ813" s="17">
        <v>0.20625221538888</v>
      </c>
      <c r="AK813" s="17">
        <v>0.251474571089151</v>
      </c>
      <c r="AL813" s="17">
        <v>0.25745121654726399</v>
      </c>
      <c r="AM813" s="17">
        <v>0.240456246776552</v>
      </c>
      <c r="AN813" s="17">
        <v>0.208953253998266</v>
      </c>
      <c r="AO813" s="17"/>
      <c r="AP813" s="17">
        <v>0.21453792023639101</v>
      </c>
      <c r="AQ813" s="17">
        <v>0.235355770819386</v>
      </c>
      <c r="AR813" s="17">
        <v>0.264993751830151</v>
      </c>
      <c r="AS813" s="17"/>
      <c r="AT813" s="17">
        <v>0.221538916675078</v>
      </c>
      <c r="AU813" s="17">
        <v>0.223303449567469</v>
      </c>
      <c r="AV813" s="17">
        <v>0.22513979690806099</v>
      </c>
      <c r="AW813" s="17">
        <v>0.23951379754556401</v>
      </c>
      <c r="AX813" s="17">
        <v>0.19421366065325599</v>
      </c>
      <c r="AY813" s="17"/>
      <c r="AZ813" s="17">
        <v>0.16377942174231799</v>
      </c>
      <c r="BA813" s="17">
        <v>0.20637063517785201</v>
      </c>
      <c r="BB813" s="17">
        <v>0.221244801451255</v>
      </c>
      <c r="BC813" s="17">
        <v>0.210380342571517</v>
      </c>
      <c r="BD813" s="17">
        <v>0.221672798252112</v>
      </c>
      <c r="BE813" s="17">
        <v>0.23929065019410001</v>
      </c>
      <c r="BF813" s="17">
        <v>0.248085299077417</v>
      </c>
      <c r="BG813" s="17">
        <v>0.261144985091605</v>
      </c>
      <c r="BH813" s="17">
        <v>0.23501820430999101</v>
      </c>
      <c r="BI813" s="17">
        <v>0.228691068997976</v>
      </c>
      <c r="BJ813" s="17">
        <v>0.185689708640147</v>
      </c>
      <c r="BK813" s="17">
        <v>0.19959589944844999</v>
      </c>
      <c r="BL813" s="17">
        <v>0.18051314929823301</v>
      </c>
      <c r="BM813" s="17">
        <v>0.231122822605862</v>
      </c>
      <c r="BN813" s="17">
        <v>0.26684800432820799</v>
      </c>
      <c r="BO813" s="17">
        <v>0.20830155115466201</v>
      </c>
      <c r="BP813" s="17"/>
      <c r="BQ813" s="17">
        <v>0.22599383436828499</v>
      </c>
      <c r="BR813" s="17">
        <v>0.216915743528386</v>
      </c>
    </row>
    <row r="814" spans="2:70" x14ac:dyDescent="0.35">
      <c r="B814" t="s">
        <v>214</v>
      </c>
      <c r="C814" s="17">
        <v>0.33149396221775101</v>
      </c>
      <c r="D814" s="17">
        <v>0.34022982553480102</v>
      </c>
      <c r="E814" s="17">
        <v>0.32348352235899902</v>
      </c>
      <c r="F814" s="17"/>
      <c r="G814" s="17">
        <v>0.297554649971707</v>
      </c>
      <c r="H814" s="17">
        <v>0.33643521630775602</v>
      </c>
      <c r="I814" s="17">
        <v>0.306564596323603</v>
      </c>
      <c r="J814" s="17">
        <v>0.34921099942376099</v>
      </c>
      <c r="K814" s="17">
        <v>0.351535625563208</v>
      </c>
      <c r="L814" s="17">
        <v>0.34252026776174099</v>
      </c>
      <c r="M814" s="17"/>
      <c r="N814" s="17">
        <v>0.31508510256765199</v>
      </c>
      <c r="O814" s="17">
        <v>0.32753684160077701</v>
      </c>
      <c r="P814" s="17">
        <v>0.336281386962477</v>
      </c>
      <c r="Q814" s="17">
        <v>0.349537601759914</v>
      </c>
      <c r="R814" s="17"/>
      <c r="S814" s="17">
        <v>0.35103239418182203</v>
      </c>
      <c r="T814" s="17">
        <v>0.33299848605458399</v>
      </c>
      <c r="U814" s="17">
        <v>0.29900319877332898</v>
      </c>
      <c r="V814" s="17">
        <v>0.31422410809085999</v>
      </c>
      <c r="W814" s="17">
        <v>0.32862346989265401</v>
      </c>
      <c r="X814" s="17">
        <v>0.31536110995635303</v>
      </c>
      <c r="Y814" s="17">
        <v>0.330960694959607</v>
      </c>
      <c r="Z814" s="17">
        <v>0.31732990057545901</v>
      </c>
      <c r="AA814" s="17">
        <v>0.32040545589880198</v>
      </c>
      <c r="AB814" s="17">
        <v>0.35397962237599201</v>
      </c>
      <c r="AC814" s="17">
        <v>0.356438642815676</v>
      </c>
      <c r="AD814" s="17">
        <v>0.37920889606839198</v>
      </c>
      <c r="AE814" s="17"/>
      <c r="AF814" s="17">
        <v>0.32496269374937398</v>
      </c>
      <c r="AG814" s="17">
        <v>0.31268560236204701</v>
      </c>
      <c r="AH814" s="17">
        <v>0.38600640159069799</v>
      </c>
      <c r="AI814" s="17"/>
      <c r="AJ814" s="17">
        <v>0.31305354965886101</v>
      </c>
      <c r="AK814" s="17">
        <v>0.31431706176137802</v>
      </c>
      <c r="AL814" s="17">
        <v>0.34761245225572701</v>
      </c>
      <c r="AM814" s="17">
        <v>0.21935288154257099</v>
      </c>
      <c r="AN814" s="17">
        <v>0.39912366965724</v>
      </c>
      <c r="AO814" s="17"/>
      <c r="AP814" s="17">
        <v>0.32403961697761902</v>
      </c>
      <c r="AQ814" s="17">
        <v>0.32057392873184898</v>
      </c>
      <c r="AR814" s="17">
        <v>0.343299417762229</v>
      </c>
      <c r="AS814" s="17"/>
      <c r="AT814" s="17">
        <v>0.36052219202293101</v>
      </c>
      <c r="AU814" s="17">
        <v>0.31304094003024302</v>
      </c>
      <c r="AV814" s="17">
        <v>0.30722448200228503</v>
      </c>
      <c r="AW814" s="17">
        <v>0.33185486846781298</v>
      </c>
      <c r="AX814" s="17">
        <v>0.34009841965611698</v>
      </c>
      <c r="AY814" s="17"/>
      <c r="AZ814" s="17">
        <v>0.39110347996543599</v>
      </c>
      <c r="BA814" s="17">
        <v>0.37969139049754302</v>
      </c>
      <c r="BB814" s="17">
        <v>0.320119554338123</v>
      </c>
      <c r="BC814" s="17">
        <v>0.33871329985037801</v>
      </c>
      <c r="BD814" s="17">
        <v>0.321555523972758</v>
      </c>
      <c r="BE814" s="17">
        <v>0.33116271574106898</v>
      </c>
      <c r="BF814" s="17">
        <v>0.32927117793041399</v>
      </c>
      <c r="BG814" s="17">
        <v>0.347078630311564</v>
      </c>
      <c r="BH814" s="17">
        <v>0.30678045797029802</v>
      </c>
      <c r="BI814" s="17">
        <v>0.336855275662307</v>
      </c>
      <c r="BJ814" s="17">
        <v>0.31321762739049502</v>
      </c>
      <c r="BK814" s="17">
        <v>0.29070476226159903</v>
      </c>
      <c r="BL814" s="17">
        <v>0.35270679173584601</v>
      </c>
      <c r="BM814" s="17">
        <v>0.29626581969032401</v>
      </c>
      <c r="BN814" s="17">
        <v>0.24784784947229599</v>
      </c>
      <c r="BO814" s="17">
        <v>0.27470895848247701</v>
      </c>
      <c r="BP814" s="17"/>
      <c r="BQ814" s="17">
        <v>0.28189863624351902</v>
      </c>
      <c r="BR814" s="17">
        <v>0.34921363834247099</v>
      </c>
    </row>
    <row r="815" spans="2:70" x14ac:dyDescent="0.35">
      <c r="B815" t="s">
        <v>139</v>
      </c>
      <c r="C815" s="17">
        <v>0.26071322174499501</v>
      </c>
      <c r="D815" s="17">
        <v>0.23501505567539799</v>
      </c>
      <c r="E815" s="17">
        <v>0.28657781368726298</v>
      </c>
      <c r="F815" s="17"/>
      <c r="G815" s="17">
        <v>0.25169295880409998</v>
      </c>
      <c r="H815" s="17">
        <v>0.19357763657274499</v>
      </c>
      <c r="I815" s="17">
        <v>0.26562753865609001</v>
      </c>
      <c r="J815" s="17">
        <v>0.23597176934206501</v>
      </c>
      <c r="K815" s="17">
        <v>0.31012428272176401</v>
      </c>
      <c r="L815" s="17">
        <v>0.30443167463902998</v>
      </c>
      <c r="M815" s="17"/>
      <c r="N815" s="17">
        <v>0.30074379728276501</v>
      </c>
      <c r="O815" s="17">
        <v>0.26651456447930599</v>
      </c>
      <c r="P815" s="17">
        <v>0.229761647645256</v>
      </c>
      <c r="Q815" s="17">
        <v>0.23783607541834501</v>
      </c>
      <c r="R815" s="17"/>
      <c r="S815" s="17">
        <v>0.243018176859399</v>
      </c>
      <c r="T815" s="17">
        <v>0.29894082072048</v>
      </c>
      <c r="U815" s="17">
        <v>0.30285772459841698</v>
      </c>
      <c r="V815" s="17">
        <v>0.27327438848202601</v>
      </c>
      <c r="W815" s="17">
        <v>0.23972067468622199</v>
      </c>
      <c r="X815" s="17">
        <v>0.258951422998139</v>
      </c>
      <c r="Y815" s="17">
        <v>0.25615334032784198</v>
      </c>
      <c r="Z815" s="17">
        <v>0.27601960979030998</v>
      </c>
      <c r="AA815" s="17">
        <v>0.25256789534007701</v>
      </c>
      <c r="AB815" s="17">
        <v>0.232152195870196</v>
      </c>
      <c r="AC815" s="17">
        <v>0.24544248279547701</v>
      </c>
      <c r="AD815" s="17">
        <v>0.21446099529705501</v>
      </c>
      <c r="AE815" s="17"/>
      <c r="AF815" s="17">
        <v>0.258213999954297</v>
      </c>
      <c r="AG815" s="17">
        <v>0.27668494933378401</v>
      </c>
      <c r="AH815" s="17">
        <v>0.20929258129772699</v>
      </c>
      <c r="AI815" s="17"/>
      <c r="AJ815" s="17">
        <v>0.28146009525228999</v>
      </c>
      <c r="AK815" s="17">
        <v>0.25400975515292201</v>
      </c>
      <c r="AL815" s="17">
        <v>0.27856586286429702</v>
      </c>
      <c r="AM815" s="17">
        <v>0.14328431552005699</v>
      </c>
      <c r="AN815" s="17">
        <v>0.20507168856955801</v>
      </c>
      <c r="AO815" s="17"/>
      <c r="AP815" s="17">
        <v>0.27510103828402999</v>
      </c>
      <c r="AQ815" s="17">
        <v>0.27771278490378698</v>
      </c>
      <c r="AR815" s="17">
        <v>0.22015493851023299</v>
      </c>
      <c r="AS815" s="17"/>
      <c r="AT815" s="17">
        <v>0.24050641957322599</v>
      </c>
      <c r="AU815" s="17">
        <v>0.26788663635356003</v>
      </c>
      <c r="AV815" s="17">
        <v>0.29089318169484202</v>
      </c>
      <c r="AW815" s="17">
        <v>0.231088557844224</v>
      </c>
      <c r="AX815" s="17">
        <v>0.24377105227513099</v>
      </c>
      <c r="AY815" s="17"/>
      <c r="AZ815" s="17">
        <v>0.212631821103238</v>
      </c>
      <c r="BA815" s="17">
        <v>0.22017723504315401</v>
      </c>
      <c r="BB815" s="17">
        <v>0.26329111255225202</v>
      </c>
      <c r="BC815" s="17">
        <v>0.24068778924885001</v>
      </c>
      <c r="BD815" s="17">
        <v>0.247569773912486</v>
      </c>
      <c r="BE815" s="17">
        <v>0.24312520638472199</v>
      </c>
      <c r="BF815" s="17">
        <v>0.23249823524343499</v>
      </c>
      <c r="BG815" s="17">
        <v>0.227920678846976</v>
      </c>
      <c r="BH815" s="17">
        <v>0.26631487319222202</v>
      </c>
      <c r="BI815" s="17">
        <v>0.228304963486335</v>
      </c>
      <c r="BJ815" s="17">
        <v>0.32515741180055802</v>
      </c>
      <c r="BK815" s="17">
        <v>0.30264774323964899</v>
      </c>
      <c r="BL815" s="17">
        <v>0.30007167135545199</v>
      </c>
      <c r="BM815" s="17">
        <v>0.33117591314794997</v>
      </c>
      <c r="BN815" s="17">
        <v>0.31422740213736799</v>
      </c>
      <c r="BO815" s="17">
        <v>0.32683575241334001</v>
      </c>
      <c r="BP815" s="17"/>
      <c r="BQ815" s="17">
        <v>0.28604509743491802</v>
      </c>
      <c r="BR815" s="17">
        <v>0.25220051664172599</v>
      </c>
    </row>
    <row r="816" spans="2:70" x14ac:dyDescent="0.35">
      <c r="B816" t="s">
        <v>140</v>
      </c>
      <c r="C816" s="17">
        <v>8.8556889398995295E-2</v>
      </c>
      <c r="D816" s="17">
        <v>7.3105017902407005E-2</v>
      </c>
      <c r="E816" s="17">
        <v>0.10283070060982</v>
      </c>
      <c r="F816" s="17"/>
      <c r="G816" s="17">
        <v>7.0806419412555902E-2</v>
      </c>
      <c r="H816" s="17">
        <v>6.9116342117835794E-2</v>
      </c>
      <c r="I816" s="17">
        <v>7.4697915051829794E-2</v>
      </c>
      <c r="J816" s="17">
        <v>9.6565353719938796E-2</v>
      </c>
      <c r="K816" s="17">
        <v>0.105650285400177</v>
      </c>
      <c r="L816" s="17">
        <v>0.109506592423255</v>
      </c>
      <c r="M816" s="17"/>
      <c r="N816" s="17">
        <v>0.10263143245714999</v>
      </c>
      <c r="O816" s="17">
        <v>9.2199385446744206E-2</v>
      </c>
      <c r="P816" s="17">
        <v>7.6745422236980304E-2</v>
      </c>
      <c r="Q816" s="17">
        <v>8.0084254897672194E-2</v>
      </c>
      <c r="R816" s="17"/>
      <c r="S816" s="17">
        <v>6.7886380828996506E-2</v>
      </c>
      <c r="T816" s="17">
        <v>8.25574692764042E-2</v>
      </c>
      <c r="U816" s="17">
        <v>0.101972280993386</v>
      </c>
      <c r="V816" s="17">
        <v>7.2176210395953996E-2</v>
      </c>
      <c r="W816" s="17">
        <v>9.4109689664410107E-2</v>
      </c>
      <c r="X816" s="17">
        <v>6.7001565153685702E-2</v>
      </c>
      <c r="Y816" s="17">
        <v>0.108706500162874</v>
      </c>
      <c r="Z816" s="17">
        <v>7.9307310729940905E-2</v>
      </c>
      <c r="AA816" s="17">
        <v>0.11437786085695401</v>
      </c>
      <c r="AB816" s="17">
        <v>9.7434842689568493E-2</v>
      </c>
      <c r="AC816" s="17">
        <v>8.6927978918713705E-2</v>
      </c>
      <c r="AD816" s="17">
        <v>0.11624342262894601</v>
      </c>
      <c r="AE816" s="17"/>
      <c r="AF816" s="17">
        <v>9.5018154686635894E-2</v>
      </c>
      <c r="AG816" s="17">
        <v>8.9826990357282796E-2</v>
      </c>
      <c r="AH816" s="17">
        <v>7.7335623084011901E-2</v>
      </c>
      <c r="AI816" s="17"/>
      <c r="AJ816" s="17">
        <v>9.5478547920838097E-2</v>
      </c>
      <c r="AK816" s="17">
        <v>7.8986805627890594E-2</v>
      </c>
      <c r="AL816" s="17">
        <v>6.0875098494010703E-2</v>
      </c>
      <c r="AM816" s="17">
        <v>0.14063141654946701</v>
      </c>
      <c r="AN816" s="17">
        <v>9.4225764134357196E-2</v>
      </c>
      <c r="AO816" s="17"/>
      <c r="AP816" s="17">
        <v>8.5947507159227304E-2</v>
      </c>
      <c r="AQ816" s="17">
        <v>8.1929982567752094E-2</v>
      </c>
      <c r="AR816" s="17">
        <v>7.5061778950767502E-2</v>
      </c>
      <c r="AS816" s="17"/>
      <c r="AT816" s="17">
        <v>8.0622809841957299E-2</v>
      </c>
      <c r="AU816" s="17">
        <v>9.2916892129376399E-2</v>
      </c>
      <c r="AV816" s="17">
        <v>7.7857236545575303E-2</v>
      </c>
      <c r="AW816" s="17">
        <v>0.104480629484763</v>
      </c>
      <c r="AX816" s="17">
        <v>4.6281569134529701E-2</v>
      </c>
      <c r="AY816" s="17"/>
      <c r="AZ816" s="17">
        <v>3.3438402806008197E-2</v>
      </c>
      <c r="BA816" s="17">
        <v>5.9923400932852998E-2</v>
      </c>
      <c r="BB816" s="17">
        <v>8.6743617216790594E-2</v>
      </c>
      <c r="BC816" s="17">
        <v>8.8803893120869698E-2</v>
      </c>
      <c r="BD816" s="17">
        <v>0.111582453282352</v>
      </c>
      <c r="BE816" s="17">
        <v>0.102875688981737</v>
      </c>
      <c r="BF816" s="17">
        <v>9.3285886820143202E-2</v>
      </c>
      <c r="BG816" s="17">
        <v>5.5123021644709003E-2</v>
      </c>
      <c r="BH816" s="17">
        <v>0.10844978958564599</v>
      </c>
      <c r="BI816" s="17">
        <v>7.4043654826156199E-2</v>
      </c>
      <c r="BJ816" s="17">
        <v>9.9989319638027596E-2</v>
      </c>
      <c r="BK816" s="17">
        <v>0.111262657421847</v>
      </c>
      <c r="BL816" s="17">
        <v>8.6397939564303097E-2</v>
      </c>
      <c r="BM816" s="17">
        <v>8.91131251491354E-3</v>
      </c>
      <c r="BN816" s="17">
        <v>0.113059488130591</v>
      </c>
      <c r="BO816" s="17">
        <v>0.122520165404629</v>
      </c>
      <c r="BP816" s="17"/>
      <c r="BQ816" s="17">
        <v>8.8883080389000599E-2</v>
      </c>
      <c r="BR816" s="17">
        <v>9.12283170450124E-2</v>
      </c>
    </row>
    <row r="817" spans="2:70" x14ac:dyDescent="0.35">
      <c r="B817" t="s">
        <v>129</v>
      </c>
      <c r="C817" s="17">
        <v>1.95244390014905E-2</v>
      </c>
      <c r="D817" s="17">
        <v>1.8718560760038899E-2</v>
      </c>
      <c r="E817" s="17">
        <v>1.9966964009629599E-2</v>
      </c>
      <c r="F817" s="17"/>
      <c r="G817" s="17">
        <v>2.17228185418816E-2</v>
      </c>
      <c r="H817" s="17">
        <v>2.1350311676568999E-2</v>
      </c>
      <c r="I817" s="17">
        <v>2.03285222954297E-2</v>
      </c>
      <c r="J817" s="17">
        <v>1.74236109666994E-2</v>
      </c>
      <c r="K817" s="17">
        <v>1.6665810079379201E-2</v>
      </c>
      <c r="L817" s="17">
        <v>1.95520735893468E-2</v>
      </c>
      <c r="M817" s="17"/>
      <c r="N817" s="17">
        <v>1.0244093355942599E-2</v>
      </c>
      <c r="O817" s="17">
        <v>2.06458072728514E-2</v>
      </c>
      <c r="P817" s="17">
        <v>1.7267809849907199E-2</v>
      </c>
      <c r="Q817" s="17">
        <v>3.0621762025151E-2</v>
      </c>
      <c r="R817" s="17"/>
      <c r="S817" s="17">
        <v>1.20384088366385E-2</v>
      </c>
      <c r="T817" s="17">
        <v>1.9379580618794998E-2</v>
      </c>
      <c r="U817" s="17">
        <v>1.6520367473260401E-2</v>
      </c>
      <c r="V817" s="17">
        <v>1.9585008098177901E-2</v>
      </c>
      <c r="W817" s="17">
        <v>1.73710950392767E-2</v>
      </c>
      <c r="X817" s="17">
        <v>3.3428877504681702E-2</v>
      </c>
      <c r="Y817" s="17">
        <v>2.8732067493311999E-2</v>
      </c>
      <c r="Z817" s="17">
        <v>4.6069617583398198E-2</v>
      </c>
      <c r="AA817" s="17">
        <v>1.3635222344613399E-2</v>
      </c>
      <c r="AB817" s="17">
        <v>1.23823725647961E-2</v>
      </c>
      <c r="AC817" s="17">
        <v>9.6478419954386004E-3</v>
      </c>
      <c r="AD817" s="17">
        <v>2.5925584797705799E-2</v>
      </c>
      <c r="AE817" s="17"/>
      <c r="AF817" s="17">
        <v>1.85607239035782E-2</v>
      </c>
      <c r="AG817" s="17">
        <v>1.49152887621836E-2</v>
      </c>
      <c r="AH817" s="17">
        <v>3.27507677599332E-2</v>
      </c>
      <c r="AI817" s="17"/>
      <c r="AJ817" s="17">
        <v>1.7765329153495601E-2</v>
      </c>
      <c r="AK817" s="17">
        <v>2.0661123582574499E-2</v>
      </c>
      <c r="AL817" s="17">
        <v>6.3618612602841396E-3</v>
      </c>
      <c r="AM817" s="17">
        <v>0</v>
      </c>
      <c r="AN817" s="17">
        <v>2.43750982809386E-2</v>
      </c>
      <c r="AO817" s="17"/>
      <c r="AP817" s="17">
        <v>1.4466972685176801E-2</v>
      </c>
      <c r="AQ817" s="17">
        <v>1.38853592731643E-2</v>
      </c>
      <c r="AR817" s="17">
        <v>1.95209989187628E-2</v>
      </c>
      <c r="AS817" s="17"/>
      <c r="AT817" s="17">
        <v>2.3479390469288802E-2</v>
      </c>
      <c r="AU817" s="17">
        <v>2.1537568587349998E-2</v>
      </c>
      <c r="AV817" s="17">
        <v>1.7497735597471701E-2</v>
      </c>
      <c r="AW817" s="17">
        <v>1.1237128802469401E-2</v>
      </c>
      <c r="AX817" s="17">
        <v>3.1137752330812601E-2</v>
      </c>
      <c r="AY817" s="17"/>
      <c r="AZ817" s="17">
        <v>8.2003859812407001E-2</v>
      </c>
      <c r="BA817" s="17">
        <v>2.8793089687620399E-2</v>
      </c>
      <c r="BB817" s="17">
        <v>1.96874571783687E-2</v>
      </c>
      <c r="BC817" s="17">
        <v>3.1583613030443103E-2</v>
      </c>
      <c r="BD817" s="17">
        <v>2.22990842127237E-2</v>
      </c>
      <c r="BE817" s="17">
        <v>1.2799277210669599E-2</v>
      </c>
      <c r="BF817" s="17">
        <v>2.4283395933416899E-2</v>
      </c>
      <c r="BG817" s="17">
        <v>2.0620615980355601E-2</v>
      </c>
      <c r="BH817" s="17">
        <v>2.2944556221345402E-2</v>
      </c>
      <c r="BI817" s="17">
        <v>1.52446362241764E-2</v>
      </c>
      <c r="BJ817" s="17">
        <v>1.1585082907955501E-2</v>
      </c>
      <c r="BK817" s="17">
        <v>1.2867380405486101E-2</v>
      </c>
      <c r="BL817" s="17">
        <v>4.94379287929223E-3</v>
      </c>
      <c r="BM817" s="17">
        <v>8.8766771165991899E-3</v>
      </c>
      <c r="BN817" s="17">
        <v>0</v>
      </c>
      <c r="BO817" s="17">
        <v>0</v>
      </c>
      <c r="BP817" s="17"/>
      <c r="BQ817" s="17">
        <v>4.8417827252995203E-3</v>
      </c>
      <c r="BR817" s="17">
        <v>2.60895572328524E-2</v>
      </c>
    </row>
    <row r="818" spans="2:70" x14ac:dyDescent="0.35">
      <c r="B818" t="s">
        <v>141</v>
      </c>
      <c r="C818" s="17">
        <v>0.29971148763676903</v>
      </c>
      <c r="D818" s="17">
        <v>0.33293154012735598</v>
      </c>
      <c r="E818" s="17">
        <v>0.26714099933428798</v>
      </c>
      <c r="F818" s="17"/>
      <c r="G818" s="17">
        <v>0.35822315326975501</v>
      </c>
      <c r="H818" s="17">
        <v>0.37952049332509502</v>
      </c>
      <c r="I818" s="17">
        <v>0.33278142767304703</v>
      </c>
      <c r="J818" s="17">
        <v>0.30082826654753497</v>
      </c>
      <c r="K818" s="17">
        <v>0.216023996235472</v>
      </c>
      <c r="L818" s="17">
        <v>0.22398939158662701</v>
      </c>
      <c r="M818" s="17"/>
      <c r="N818" s="17">
        <v>0.27129557433648999</v>
      </c>
      <c r="O818" s="17">
        <v>0.29310340120032202</v>
      </c>
      <c r="P818" s="17">
        <v>0.33994373330538002</v>
      </c>
      <c r="Q818" s="17">
        <v>0.301920305898917</v>
      </c>
      <c r="R818" s="17"/>
      <c r="S818" s="17">
        <v>0.32602463929314401</v>
      </c>
      <c r="T818" s="17">
        <v>0.26612364332973698</v>
      </c>
      <c r="U818" s="17">
        <v>0.27964642816160701</v>
      </c>
      <c r="V818" s="17">
        <v>0.32074028493298201</v>
      </c>
      <c r="W818" s="17">
        <v>0.320175070717438</v>
      </c>
      <c r="X818" s="17">
        <v>0.32525702438714099</v>
      </c>
      <c r="Y818" s="17">
        <v>0.27544739705636401</v>
      </c>
      <c r="Z818" s="17">
        <v>0.28127356132089198</v>
      </c>
      <c r="AA818" s="17">
        <v>0.299013565559554</v>
      </c>
      <c r="AB818" s="17">
        <v>0.30405096649944702</v>
      </c>
      <c r="AC818" s="17">
        <v>0.30154305347469501</v>
      </c>
      <c r="AD818" s="17">
        <v>0.26416110120789998</v>
      </c>
      <c r="AE818" s="17"/>
      <c r="AF818" s="17">
        <v>0.30324442770611398</v>
      </c>
      <c r="AG818" s="17">
        <v>0.30588716918470299</v>
      </c>
      <c r="AH818" s="17">
        <v>0.29461462626763002</v>
      </c>
      <c r="AI818" s="17"/>
      <c r="AJ818" s="17">
        <v>0.29224247801451497</v>
      </c>
      <c r="AK818" s="17">
        <v>0.33202525387523502</v>
      </c>
      <c r="AL818" s="17">
        <v>0.30658472512568102</v>
      </c>
      <c r="AM818" s="17">
        <v>0.49673138638790498</v>
      </c>
      <c r="AN818" s="17">
        <v>0.27720377935790502</v>
      </c>
      <c r="AO818" s="17"/>
      <c r="AP818" s="17">
        <v>0.30044486489394701</v>
      </c>
      <c r="AQ818" s="17">
        <v>0.30589794452344798</v>
      </c>
      <c r="AR818" s="17">
        <v>0.341962865858008</v>
      </c>
      <c r="AS818" s="17"/>
      <c r="AT818" s="17">
        <v>0.29486918809259699</v>
      </c>
      <c r="AU818" s="17">
        <v>0.30461796289947102</v>
      </c>
      <c r="AV818" s="17">
        <v>0.30652736415982501</v>
      </c>
      <c r="AW818" s="17">
        <v>0.32133881540073</v>
      </c>
      <c r="AX818" s="17">
        <v>0.33871120660340998</v>
      </c>
      <c r="AY818" s="17"/>
      <c r="AZ818" s="17">
        <v>0.28082243631291098</v>
      </c>
      <c r="BA818" s="17">
        <v>0.31141488383882998</v>
      </c>
      <c r="BB818" s="17">
        <v>0.31015825871446601</v>
      </c>
      <c r="BC818" s="17">
        <v>0.30021140474946001</v>
      </c>
      <c r="BD818" s="17">
        <v>0.29699316461968001</v>
      </c>
      <c r="BE818" s="17">
        <v>0.31003711168180198</v>
      </c>
      <c r="BF818" s="17">
        <v>0.32066130407259102</v>
      </c>
      <c r="BG818" s="17">
        <v>0.349257053216395</v>
      </c>
      <c r="BH818" s="17">
        <v>0.29551032303048802</v>
      </c>
      <c r="BI818" s="17">
        <v>0.34555146980102502</v>
      </c>
      <c r="BJ818" s="17">
        <v>0.25005055826296502</v>
      </c>
      <c r="BK818" s="17">
        <v>0.28251745667141898</v>
      </c>
      <c r="BL818" s="17">
        <v>0.255879804465106</v>
      </c>
      <c r="BM818" s="17">
        <v>0.35477027753021401</v>
      </c>
      <c r="BN818" s="17">
        <v>0.32486526025974399</v>
      </c>
      <c r="BO818" s="17">
        <v>0.27593512369955397</v>
      </c>
      <c r="BP818" s="17"/>
      <c r="BQ818" s="17">
        <v>0.33833140320726302</v>
      </c>
      <c r="BR818" s="17">
        <v>0.28126797073793802</v>
      </c>
    </row>
    <row r="819" spans="2:70" x14ac:dyDescent="0.35">
      <c r="B819" t="s">
        <v>142</v>
      </c>
      <c r="C819" s="17">
        <v>0.34927011114398998</v>
      </c>
      <c r="D819" s="17">
        <v>0.30812007357780502</v>
      </c>
      <c r="E819" s="17">
        <v>0.38940851429708301</v>
      </c>
      <c r="F819" s="17"/>
      <c r="G819" s="17">
        <v>0.32249937821665597</v>
      </c>
      <c r="H819" s="17">
        <v>0.26269397869058098</v>
      </c>
      <c r="I819" s="17">
        <v>0.34032545370792</v>
      </c>
      <c r="J819" s="17">
        <v>0.332537123062004</v>
      </c>
      <c r="K819" s="17">
        <v>0.41577456812194002</v>
      </c>
      <c r="L819" s="17">
        <v>0.41393826706228498</v>
      </c>
      <c r="M819" s="17"/>
      <c r="N819" s="17">
        <v>0.40337522973991502</v>
      </c>
      <c r="O819" s="17">
        <v>0.35871394992604999</v>
      </c>
      <c r="P819" s="17">
        <v>0.30650706988223603</v>
      </c>
      <c r="Q819" s="17">
        <v>0.31792033031601702</v>
      </c>
      <c r="R819" s="17"/>
      <c r="S819" s="17">
        <v>0.31090455768839598</v>
      </c>
      <c r="T819" s="17">
        <v>0.38149828999688401</v>
      </c>
      <c r="U819" s="17">
        <v>0.40483000559180299</v>
      </c>
      <c r="V819" s="17">
        <v>0.34545059887798002</v>
      </c>
      <c r="W819" s="17">
        <v>0.33383036435063201</v>
      </c>
      <c r="X819" s="17">
        <v>0.325952988151824</v>
      </c>
      <c r="Y819" s="17">
        <v>0.36485984049071701</v>
      </c>
      <c r="Z819" s="17">
        <v>0.35532692052025</v>
      </c>
      <c r="AA819" s="17">
        <v>0.36694575619703101</v>
      </c>
      <c r="AB819" s="17">
        <v>0.32958703855976501</v>
      </c>
      <c r="AC819" s="17">
        <v>0.33237046171418999</v>
      </c>
      <c r="AD819" s="17">
        <v>0.33070441792600103</v>
      </c>
      <c r="AE819" s="17"/>
      <c r="AF819" s="17">
        <v>0.35323215464093299</v>
      </c>
      <c r="AG819" s="17">
        <v>0.36651193969106699</v>
      </c>
      <c r="AH819" s="17">
        <v>0.28662820438173903</v>
      </c>
      <c r="AI819" s="17"/>
      <c r="AJ819" s="17">
        <v>0.37693864317312797</v>
      </c>
      <c r="AK819" s="17">
        <v>0.33299656078081202</v>
      </c>
      <c r="AL819" s="17">
        <v>0.33944096135830798</v>
      </c>
      <c r="AM819" s="17">
        <v>0.28391573206952397</v>
      </c>
      <c r="AN819" s="17">
        <v>0.299297452703916</v>
      </c>
      <c r="AO819" s="17"/>
      <c r="AP819" s="17">
        <v>0.36104854544325798</v>
      </c>
      <c r="AQ819" s="17">
        <v>0.35964276747154</v>
      </c>
      <c r="AR819" s="17">
        <v>0.29521671746100098</v>
      </c>
      <c r="AS819" s="17"/>
      <c r="AT819" s="17">
        <v>0.32112922941518401</v>
      </c>
      <c r="AU819" s="17">
        <v>0.36080352848293701</v>
      </c>
      <c r="AV819" s="17">
        <v>0.36875041824041799</v>
      </c>
      <c r="AW819" s="17">
        <v>0.33556918732898799</v>
      </c>
      <c r="AX819" s="17">
        <v>0.29005262140966098</v>
      </c>
      <c r="AY819" s="17"/>
      <c r="AZ819" s="17">
        <v>0.24607022390924599</v>
      </c>
      <c r="BA819" s="17">
        <v>0.28010063597600698</v>
      </c>
      <c r="BB819" s="17">
        <v>0.35003472976904298</v>
      </c>
      <c r="BC819" s="17">
        <v>0.32949168236971899</v>
      </c>
      <c r="BD819" s="17">
        <v>0.35915222719483803</v>
      </c>
      <c r="BE819" s="17">
        <v>0.346000895366459</v>
      </c>
      <c r="BF819" s="17">
        <v>0.32578412206357799</v>
      </c>
      <c r="BG819" s="17">
        <v>0.28304370049168498</v>
      </c>
      <c r="BH819" s="17">
        <v>0.37476466277786802</v>
      </c>
      <c r="BI819" s="17">
        <v>0.30234861831249099</v>
      </c>
      <c r="BJ819" s="17">
        <v>0.425146731438585</v>
      </c>
      <c r="BK819" s="17">
        <v>0.41391040066149598</v>
      </c>
      <c r="BL819" s="17">
        <v>0.38646961091975501</v>
      </c>
      <c r="BM819" s="17">
        <v>0.34008722566286398</v>
      </c>
      <c r="BN819" s="17">
        <v>0.42728689026795902</v>
      </c>
      <c r="BO819" s="17">
        <v>0.44935591781796902</v>
      </c>
      <c r="BP819" s="17"/>
      <c r="BQ819" s="17">
        <v>0.37492817782391802</v>
      </c>
      <c r="BR819" s="17">
        <v>0.34342883368673899</v>
      </c>
    </row>
    <row r="820" spans="2:70" x14ac:dyDescent="0.35">
      <c r="B820" t="s">
        <v>143</v>
      </c>
      <c r="C820" s="17">
        <v>-4.95586235072209E-2</v>
      </c>
      <c r="D820" s="17">
        <v>2.48114665495512E-2</v>
      </c>
      <c r="E820" s="17">
        <v>-0.122267514962795</v>
      </c>
      <c r="F820" s="17"/>
      <c r="G820" s="17">
        <v>3.5723775053098303E-2</v>
      </c>
      <c r="H820" s="17">
        <v>0.116826514634514</v>
      </c>
      <c r="I820" s="17">
        <v>-7.5440260348726999E-3</v>
      </c>
      <c r="J820" s="17">
        <v>-3.1708856514468801E-2</v>
      </c>
      <c r="K820" s="17">
        <v>-0.199750571886469</v>
      </c>
      <c r="L820" s="17">
        <v>-0.189948875475658</v>
      </c>
      <c r="M820" s="17"/>
      <c r="N820" s="17">
        <v>-0.13207965540342501</v>
      </c>
      <c r="O820" s="17">
        <v>-6.5610548725728496E-2</v>
      </c>
      <c r="P820" s="17">
        <v>3.3436663423143699E-2</v>
      </c>
      <c r="Q820" s="17">
        <v>-1.6000024417099998E-2</v>
      </c>
      <c r="R820" s="17"/>
      <c r="S820" s="17">
        <v>1.5120081604748601E-2</v>
      </c>
      <c r="T820" s="17">
        <v>-0.115374646667147</v>
      </c>
      <c r="U820" s="17">
        <v>-0.12518357743019701</v>
      </c>
      <c r="V820" s="17">
        <v>-2.4710313944998199E-2</v>
      </c>
      <c r="W820" s="17">
        <v>-1.3655293633194201E-2</v>
      </c>
      <c r="X820" s="17">
        <v>-6.9596376468328302E-4</v>
      </c>
      <c r="Y820" s="17">
        <v>-8.9412443434352895E-2</v>
      </c>
      <c r="Z820" s="17">
        <v>-7.4053359199358001E-2</v>
      </c>
      <c r="AA820" s="17">
        <v>-6.7932190637476395E-2</v>
      </c>
      <c r="AB820" s="17">
        <v>-2.5536072060317699E-2</v>
      </c>
      <c r="AC820" s="17">
        <v>-3.0827408239495299E-2</v>
      </c>
      <c r="AD820" s="17">
        <v>-6.6543316718101E-2</v>
      </c>
      <c r="AE820" s="17"/>
      <c r="AF820" s="17">
        <v>-4.9987726934818899E-2</v>
      </c>
      <c r="AG820" s="17">
        <v>-6.06247705063638E-2</v>
      </c>
      <c r="AH820" s="17">
        <v>7.9864218858905506E-3</v>
      </c>
      <c r="AI820" s="17"/>
      <c r="AJ820" s="17">
        <v>-8.4696165158612405E-2</v>
      </c>
      <c r="AK820" s="17">
        <v>-9.7130690557678501E-4</v>
      </c>
      <c r="AL820" s="17">
        <v>-3.2856236232627102E-2</v>
      </c>
      <c r="AM820" s="17">
        <v>0.21281565431838101</v>
      </c>
      <c r="AN820" s="17">
        <v>-2.2093673346010301E-2</v>
      </c>
      <c r="AO820" s="17"/>
      <c r="AP820" s="17">
        <v>-6.0603680549310798E-2</v>
      </c>
      <c r="AQ820" s="17">
        <v>-5.3744822948091998E-2</v>
      </c>
      <c r="AR820" s="17">
        <v>4.6746148397007199E-2</v>
      </c>
      <c r="AS820" s="17"/>
      <c r="AT820" s="17">
        <v>-2.6260041322587101E-2</v>
      </c>
      <c r="AU820" s="17">
        <v>-5.6185565583466199E-2</v>
      </c>
      <c r="AV820" s="17">
        <v>-6.2223054080592102E-2</v>
      </c>
      <c r="AW820" s="17">
        <v>-1.42303719282574E-2</v>
      </c>
      <c r="AX820" s="17">
        <v>4.8658585193749701E-2</v>
      </c>
      <c r="AY820" s="17"/>
      <c r="AZ820" s="17">
        <v>3.4752212403664599E-2</v>
      </c>
      <c r="BA820" s="17">
        <v>3.1314247862822601E-2</v>
      </c>
      <c r="BB820" s="17">
        <v>-3.9876471054576798E-2</v>
      </c>
      <c r="BC820" s="17">
        <v>-2.9280277620259799E-2</v>
      </c>
      <c r="BD820" s="17">
        <v>-6.2159062575158401E-2</v>
      </c>
      <c r="BE820" s="17">
        <v>-3.5963783684657198E-2</v>
      </c>
      <c r="BF820" s="17">
        <v>-5.1228179909866304E-3</v>
      </c>
      <c r="BG820" s="17">
        <v>6.6213352724710406E-2</v>
      </c>
      <c r="BH820" s="17">
        <v>-7.9254339747379596E-2</v>
      </c>
      <c r="BI820" s="17">
        <v>4.3202851488534297E-2</v>
      </c>
      <c r="BJ820" s="17">
        <v>-0.17509617317562001</v>
      </c>
      <c r="BK820" s="17">
        <v>-0.131392943990078</v>
      </c>
      <c r="BL820" s="17">
        <v>-0.13058980645464899</v>
      </c>
      <c r="BM820" s="17">
        <v>1.468305186735E-2</v>
      </c>
      <c r="BN820" s="17">
        <v>-0.102421630008215</v>
      </c>
      <c r="BO820" s="17">
        <v>-0.17342079411841599</v>
      </c>
      <c r="BP820" s="17"/>
      <c r="BQ820" s="17">
        <v>-3.6596774616654802E-2</v>
      </c>
      <c r="BR820" s="17">
        <v>-6.2160862948800098E-2</v>
      </c>
    </row>
    <row r="821" spans="2:70" x14ac:dyDescent="0.35">
      <c r="C821" s="17"/>
      <c r="D821" s="17"/>
      <c r="E821" s="17"/>
      <c r="F821" s="17"/>
      <c r="G821" s="17"/>
      <c r="H821" s="17"/>
      <c r="I821" s="17"/>
      <c r="J821" s="17"/>
      <c r="K821" s="17"/>
      <c r="L821" s="17"/>
      <c r="M821" s="17"/>
      <c r="N821" s="17"/>
      <c r="O821" s="17"/>
      <c r="P821" s="17"/>
      <c r="Q821" s="17"/>
      <c r="R821" s="17"/>
      <c r="S821" s="17"/>
      <c r="T821" s="17"/>
      <c r="U821" s="17"/>
      <c r="V821" s="17"/>
      <c r="W821" s="17"/>
      <c r="X821" s="17"/>
      <c r="Y821" s="17"/>
      <c r="Z821" s="17"/>
      <c r="AA821" s="17"/>
      <c r="AB821" s="17"/>
      <c r="AC821" s="17"/>
      <c r="AD821" s="17"/>
      <c r="AE821" s="17"/>
      <c r="AF821" s="17"/>
      <c r="AG821" s="17"/>
      <c r="AH821" s="17"/>
      <c r="AI821" s="17"/>
      <c r="AJ821" s="17"/>
      <c r="AK821" s="17"/>
      <c r="AL821" s="17"/>
      <c r="AM821" s="17"/>
      <c r="AN821" s="17"/>
      <c r="AO821" s="17"/>
      <c r="AP821" s="17"/>
      <c r="AQ821" s="17"/>
      <c r="AR821" s="17"/>
      <c r="AS821" s="17"/>
      <c r="AT821" s="17"/>
      <c r="AU821" s="17"/>
      <c r="AV821" s="17"/>
      <c r="AW821" s="17"/>
      <c r="AX821" s="17"/>
      <c r="AY821" s="17"/>
      <c r="AZ821" s="17"/>
      <c r="BA821" s="17"/>
      <c r="BB821" s="17"/>
      <c r="BC821" s="17"/>
      <c r="BD821" s="17"/>
      <c r="BE821" s="17"/>
      <c r="BF821" s="17"/>
      <c r="BG821" s="17"/>
      <c r="BH821" s="17"/>
      <c r="BI821" s="17"/>
      <c r="BJ821" s="17"/>
      <c r="BK821" s="17"/>
      <c r="BL821" s="17"/>
      <c r="BM821" s="17"/>
      <c r="BN821" s="17"/>
      <c r="BO821" s="17"/>
      <c r="BP821" s="17"/>
      <c r="BQ821" s="17"/>
      <c r="BR821" s="17"/>
    </row>
    <row r="822" spans="2:70" x14ac:dyDescent="0.35">
      <c r="B822" s="6" t="s">
        <v>362</v>
      </c>
      <c r="C822" s="17"/>
      <c r="D822" s="17"/>
      <c r="E822" s="17"/>
      <c r="F822" s="17"/>
      <c r="G822" s="17"/>
      <c r="H822" s="17"/>
      <c r="I822" s="17"/>
      <c r="J822" s="17"/>
      <c r="K822" s="17"/>
      <c r="L822" s="17"/>
      <c r="M822" s="17"/>
      <c r="N822" s="17"/>
      <c r="O822" s="17"/>
      <c r="P822" s="17"/>
      <c r="Q822" s="17"/>
      <c r="R822" s="17"/>
      <c r="S822" s="17"/>
      <c r="T822" s="17"/>
      <c r="U822" s="17"/>
      <c r="V822" s="17"/>
      <c r="W822" s="17"/>
      <c r="X822" s="17"/>
      <c r="Y822" s="17"/>
      <c r="Z822" s="17"/>
      <c r="AA822" s="17"/>
      <c r="AB822" s="17"/>
      <c r="AC822" s="17"/>
      <c r="AD822" s="17"/>
      <c r="AE822" s="17"/>
      <c r="AF822" s="17"/>
      <c r="AG822" s="17"/>
      <c r="AH822" s="17"/>
      <c r="AI822" s="17"/>
      <c r="AJ822" s="17"/>
      <c r="AK822" s="17"/>
      <c r="AL822" s="17"/>
      <c r="AM822" s="17"/>
      <c r="AN822" s="17"/>
      <c r="AO822" s="17"/>
      <c r="AP822" s="17"/>
      <c r="AQ822" s="17"/>
      <c r="AR822" s="17"/>
      <c r="AS822" s="17"/>
      <c r="AT822" s="17"/>
      <c r="AU822" s="17"/>
      <c r="AV822" s="17"/>
      <c r="AW822" s="17"/>
      <c r="AX822" s="17"/>
      <c r="AY822" s="17"/>
      <c r="AZ822" s="17"/>
      <c r="BA822" s="17"/>
      <c r="BB822" s="17"/>
      <c r="BC822" s="17"/>
      <c r="BD822" s="17"/>
      <c r="BE822" s="17"/>
      <c r="BF822" s="17"/>
      <c r="BG822" s="17"/>
      <c r="BH822" s="17"/>
      <c r="BI822" s="17"/>
      <c r="BJ822" s="17"/>
      <c r="BK822" s="17"/>
      <c r="BL822" s="17"/>
      <c r="BM822" s="17"/>
      <c r="BN822" s="17"/>
      <c r="BO822" s="17"/>
      <c r="BP822" s="17"/>
      <c r="BQ822" s="17"/>
      <c r="BR822" s="17"/>
    </row>
    <row r="823" spans="2:70" x14ac:dyDescent="0.35">
      <c r="B823" s="24" t="s">
        <v>97</v>
      </c>
      <c r="C823" s="17"/>
      <c r="D823" s="17"/>
      <c r="E823" s="17"/>
      <c r="F823" s="17"/>
      <c r="G823" s="17"/>
      <c r="H823" s="17"/>
      <c r="I823" s="17"/>
      <c r="J823" s="17"/>
      <c r="K823" s="17"/>
      <c r="L823" s="17"/>
      <c r="M823" s="17"/>
      <c r="N823" s="17"/>
      <c r="O823" s="17"/>
      <c r="P823" s="17"/>
      <c r="Q823" s="17"/>
      <c r="R823" s="17"/>
      <c r="S823" s="17"/>
      <c r="T823" s="17"/>
      <c r="U823" s="17"/>
      <c r="V823" s="17"/>
      <c r="W823" s="17"/>
      <c r="X823" s="17"/>
      <c r="Y823" s="17"/>
      <c r="Z823" s="17"/>
      <c r="AA823" s="17"/>
      <c r="AB823" s="17"/>
      <c r="AC823" s="17"/>
      <c r="AD823" s="17"/>
      <c r="AE823" s="17"/>
      <c r="AF823" s="17"/>
      <c r="AG823" s="17"/>
      <c r="AH823" s="17"/>
      <c r="AI823" s="17"/>
      <c r="AJ823" s="17"/>
      <c r="AK823" s="17"/>
      <c r="AL823" s="17"/>
      <c r="AM823" s="17"/>
      <c r="AN823" s="17"/>
      <c r="AO823" s="17"/>
      <c r="AP823" s="17"/>
      <c r="AQ823" s="17"/>
      <c r="AR823" s="17"/>
      <c r="AS823" s="17"/>
      <c r="AT823" s="17"/>
      <c r="AU823" s="17"/>
      <c r="AV823" s="17"/>
      <c r="AW823" s="17"/>
      <c r="AX823" s="17"/>
      <c r="AY823" s="17"/>
      <c r="AZ823" s="17"/>
      <c r="BA823" s="17"/>
      <c r="BB823" s="17"/>
      <c r="BC823" s="17"/>
      <c r="BD823" s="17"/>
      <c r="BE823" s="17"/>
      <c r="BF823" s="17"/>
      <c r="BG823" s="17"/>
      <c r="BH823" s="17"/>
      <c r="BI823" s="17"/>
      <c r="BJ823" s="17"/>
      <c r="BK823" s="17"/>
      <c r="BL823" s="17"/>
      <c r="BM823" s="17"/>
      <c r="BN823" s="17"/>
      <c r="BO823" s="17"/>
      <c r="BP823" s="17"/>
      <c r="BQ823" s="17"/>
      <c r="BR823" s="17"/>
    </row>
    <row r="824" spans="2:70" x14ac:dyDescent="0.35">
      <c r="B824" t="s">
        <v>136</v>
      </c>
      <c r="C824" s="17">
        <v>0.19403256087262799</v>
      </c>
      <c r="D824" s="17">
        <v>0.19014593905614399</v>
      </c>
      <c r="E824" s="17">
        <v>0.198232680628561</v>
      </c>
      <c r="F824" s="17"/>
      <c r="G824" s="17">
        <v>0.22437553275675301</v>
      </c>
      <c r="H824" s="17">
        <v>0.21426331315225899</v>
      </c>
      <c r="I824" s="17">
        <v>0.20564080684682101</v>
      </c>
      <c r="J824" s="17">
        <v>0.18613886952201</v>
      </c>
      <c r="K824" s="17">
        <v>0.159923222337156</v>
      </c>
      <c r="L824" s="17">
        <v>0.17720312182210801</v>
      </c>
      <c r="M824" s="17"/>
      <c r="N824" s="17">
        <v>0.18282625542290601</v>
      </c>
      <c r="O824" s="17">
        <v>0.19070751126903199</v>
      </c>
      <c r="P824" s="17">
        <v>0.21476393453009199</v>
      </c>
      <c r="Q824" s="17">
        <v>0.18959081377877901</v>
      </c>
      <c r="R824" s="17"/>
      <c r="S824" s="17">
        <v>0.19436228001491301</v>
      </c>
      <c r="T824" s="17">
        <v>0.165678776471747</v>
      </c>
      <c r="U824" s="17">
        <v>0.19674526971379</v>
      </c>
      <c r="V824" s="17">
        <v>0.178340081511069</v>
      </c>
      <c r="W824" s="17">
        <v>0.21437202370205399</v>
      </c>
      <c r="X824" s="17">
        <v>0.199184754217648</v>
      </c>
      <c r="Y824" s="17">
        <v>0.18009670067054501</v>
      </c>
      <c r="Z824" s="17">
        <v>0.206050582342032</v>
      </c>
      <c r="AA824" s="17">
        <v>0.19773126368325</v>
      </c>
      <c r="AB824" s="17">
        <v>0.17684646421929801</v>
      </c>
      <c r="AC824" s="17">
        <v>0.21031144579656799</v>
      </c>
      <c r="AD824" s="17">
        <v>0.32473153896777102</v>
      </c>
      <c r="AE824" s="17"/>
      <c r="AF824" s="17">
        <v>0.190998662590839</v>
      </c>
      <c r="AG824" s="17">
        <v>0.19833738879059101</v>
      </c>
      <c r="AH824" s="17">
        <v>0.16360739501706101</v>
      </c>
      <c r="AI824" s="17"/>
      <c r="AJ824" s="17">
        <v>0.195141269556979</v>
      </c>
      <c r="AK824" s="17">
        <v>0.20550338422883099</v>
      </c>
      <c r="AL824" s="17">
        <v>0.15155416987628201</v>
      </c>
      <c r="AM824" s="17">
        <v>0.33281356547077101</v>
      </c>
      <c r="AN824" s="17">
        <v>0.16701453296539701</v>
      </c>
      <c r="AO824" s="17"/>
      <c r="AP824" s="17">
        <v>0.206026656763384</v>
      </c>
      <c r="AQ824" s="17">
        <v>0.20247547857429901</v>
      </c>
      <c r="AR824" s="17">
        <v>0.17776228301828101</v>
      </c>
      <c r="AS824" s="17"/>
      <c r="AT824" s="17">
        <v>0.16639204538125099</v>
      </c>
      <c r="AU824" s="17">
        <v>0.187128652295005</v>
      </c>
      <c r="AV824" s="17">
        <v>0.207566819562996</v>
      </c>
      <c r="AW824" s="17">
        <v>0.194699097277898</v>
      </c>
      <c r="AX824" s="17">
        <v>0.32577742053016701</v>
      </c>
      <c r="AY824" s="17"/>
      <c r="AZ824" s="17">
        <v>0.14974384101351801</v>
      </c>
      <c r="BA824" s="17">
        <v>0.16969848565740001</v>
      </c>
      <c r="BB824" s="17">
        <v>0.19917266328578101</v>
      </c>
      <c r="BC824" s="17">
        <v>0.19407815547946899</v>
      </c>
      <c r="BD824" s="17">
        <v>0.228495972418015</v>
      </c>
      <c r="BE824" s="17">
        <v>0.19717915104987799</v>
      </c>
      <c r="BF824" s="17">
        <v>0.21097117778725</v>
      </c>
      <c r="BG824" s="17">
        <v>0.18762150981909401</v>
      </c>
      <c r="BH824" s="17">
        <v>0.16427427057990901</v>
      </c>
      <c r="BI824" s="17">
        <v>0.16680879201843099</v>
      </c>
      <c r="BJ824" s="17">
        <v>0.19219519641389399</v>
      </c>
      <c r="BK824" s="17">
        <v>0.23973677022938</v>
      </c>
      <c r="BL824" s="17">
        <v>0.14457723801022199</v>
      </c>
      <c r="BM824" s="17">
        <v>8.73133767198261E-2</v>
      </c>
      <c r="BN824" s="17">
        <v>0.20674217681856599</v>
      </c>
      <c r="BO824" s="17">
        <v>0.31199357855828203</v>
      </c>
      <c r="BP824" s="17"/>
      <c r="BQ824" s="17">
        <v>0.25023145754290899</v>
      </c>
      <c r="BR824" s="17">
        <v>0.170062666801193</v>
      </c>
    </row>
    <row r="825" spans="2:70" x14ac:dyDescent="0.35">
      <c r="B825" t="s">
        <v>137</v>
      </c>
      <c r="C825" s="17">
        <v>0.47575828585721502</v>
      </c>
      <c r="D825" s="17">
        <v>0.45370032898702201</v>
      </c>
      <c r="E825" s="17">
        <v>0.49794028993483702</v>
      </c>
      <c r="F825" s="17"/>
      <c r="G825" s="17">
        <v>0.401440880255509</v>
      </c>
      <c r="H825" s="17">
        <v>0.478573742564604</v>
      </c>
      <c r="I825" s="17">
        <v>0.52327727349446596</v>
      </c>
      <c r="J825" s="17">
        <v>0.492082945952102</v>
      </c>
      <c r="K825" s="17">
        <v>0.49064993671567098</v>
      </c>
      <c r="L825" s="17">
        <v>0.46079329113800299</v>
      </c>
      <c r="M825" s="17"/>
      <c r="N825" s="17">
        <v>0.53841994696603102</v>
      </c>
      <c r="O825" s="17">
        <v>0.48236761894464902</v>
      </c>
      <c r="P825" s="17">
        <v>0.432173400538789</v>
      </c>
      <c r="Q825" s="17">
        <v>0.44088073533689398</v>
      </c>
      <c r="R825" s="17"/>
      <c r="S825" s="17">
        <v>0.48661823935019299</v>
      </c>
      <c r="T825" s="17">
        <v>0.486858475681267</v>
      </c>
      <c r="U825" s="17">
        <v>0.47702768985065902</v>
      </c>
      <c r="V825" s="17">
        <v>0.50549772881389399</v>
      </c>
      <c r="W825" s="17">
        <v>0.45772881835805102</v>
      </c>
      <c r="X825" s="17">
        <v>0.46724083388030002</v>
      </c>
      <c r="Y825" s="17">
        <v>0.45131097432207701</v>
      </c>
      <c r="Z825" s="17">
        <v>0.51280099269119706</v>
      </c>
      <c r="AA825" s="17">
        <v>0.46039045766827003</v>
      </c>
      <c r="AB825" s="17">
        <v>0.486079252322621</v>
      </c>
      <c r="AC825" s="17">
        <v>0.47532668360739899</v>
      </c>
      <c r="AD825" s="17">
        <v>0.39376913823960102</v>
      </c>
      <c r="AE825" s="17"/>
      <c r="AF825" s="17">
        <v>0.44112934505843998</v>
      </c>
      <c r="AG825" s="17">
        <v>0.53144529053920897</v>
      </c>
      <c r="AH825" s="17">
        <v>0.43273904277275299</v>
      </c>
      <c r="AI825" s="17"/>
      <c r="AJ825" s="17">
        <v>0.46784813301854</v>
      </c>
      <c r="AK825" s="17">
        <v>0.49352191630009101</v>
      </c>
      <c r="AL825" s="17">
        <v>0.58121928461151995</v>
      </c>
      <c r="AM825" s="17">
        <v>0.238952766264135</v>
      </c>
      <c r="AN825" s="17">
        <v>0.43506415678613503</v>
      </c>
      <c r="AO825" s="17"/>
      <c r="AP825" s="17">
        <v>0.47404712614883698</v>
      </c>
      <c r="AQ825" s="17">
        <v>0.52457318934868102</v>
      </c>
      <c r="AR825" s="17">
        <v>0.52718213297153504</v>
      </c>
      <c r="AS825" s="17"/>
      <c r="AT825" s="17">
        <v>0.44731834297342599</v>
      </c>
      <c r="AU825" s="17">
        <v>0.46554441123450502</v>
      </c>
      <c r="AV825" s="17">
        <v>0.51975325955252905</v>
      </c>
      <c r="AW825" s="17">
        <v>0.49379849260262199</v>
      </c>
      <c r="AX825" s="17">
        <v>0.38635833235899197</v>
      </c>
      <c r="AY825" s="17"/>
      <c r="AZ825" s="17">
        <v>0.38009603174801798</v>
      </c>
      <c r="BA825" s="17">
        <v>0.46808512822279102</v>
      </c>
      <c r="BB825" s="17">
        <v>0.38208995931856998</v>
      </c>
      <c r="BC825" s="17">
        <v>0.46790574888303599</v>
      </c>
      <c r="BD825" s="17">
        <v>0.45636882250965</v>
      </c>
      <c r="BE825" s="17">
        <v>0.46722812156093901</v>
      </c>
      <c r="BF825" s="17">
        <v>0.44699653085042401</v>
      </c>
      <c r="BG825" s="17">
        <v>0.50607711506558695</v>
      </c>
      <c r="BH825" s="17">
        <v>0.53504685487341497</v>
      </c>
      <c r="BI825" s="17">
        <v>0.45633828688103301</v>
      </c>
      <c r="BJ825" s="17">
        <v>0.51054472129122697</v>
      </c>
      <c r="BK825" s="17">
        <v>0.49399395065108898</v>
      </c>
      <c r="BL825" s="17">
        <v>0.52865084785706995</v>
      </c>
      <c r="BM825" s="17">
        <v>0.63898002351848404</v>
      </c>
      <c r="BN825" s="17">
        <v>0.60095175379715104</v>
      </c>
      <c r="BO825" s="17">
        <v>0.41096391966622098</v>
      </c>
      <c r="BP825" s="17"/>
      <c r="BQ825" s="17">
        <v>0.49076105805866499</v>
      </c>
      <c r="BR825" s="17">
        <v>0.47106135620919298</v>
      </c>
    </row>
    <row r="826" spans="2:70" x14ac:dyDescent="0.35">
      <c r="B826" t="s">
        <v>214</v>
      </c>
      <c r="C826" s="17">
        <v>0.231875664258296</v>
      </c>
      <c r="D826" s="17">
        <v>0.24649582406985199</v>
      </c>
      <c r="E826" s="17">
        <v>0.21688566233201501</v>
      </c>
      <c r="F826" s="17"/>
      <c r="G826" s="17">
        <v>0.24546261075909601</v>
      </c>
      <c r="H826" s="17">
        <v>0.21241545376433901</v>
      </c>
      <c r="I826" s="17">
        <v>0.19948303393440001</v>
      </c>
      <c r="J826" s="17">
        <v>0.23553118932876699</v>
      </c>
      <c r="K826" s="17">
        <v>0.23827980454068501</v>
      </c>
      <c r="L826" s="17">
        <v>0.257842998413504</v>
      </c>
      <c r="M826" s="17"/>
      <c r="N826" s="17">
        <v>0.20385972032201599</v>
      </c>
      <c r="O826" s="17">
        <v>0.234442855762417</v>
      </c>
      <c r="P826" s="17">
        <v>0.23777850034499501</v>
      </c>
      <c r="Q826" s="17">
        <v>0.25533530349563799</v>
      </c>
      <c r="R826" s="17"/>
      <c r="S826" s="17">
        <v>0.23107256113025201</v>
      </c>
      <c r="T826" s="17">
        <v>0.25743229844258197</v>
      </c>
      <c r="U826" s="17">
        <v>0.203325643704974</v>
      </c>
      <c r="V826" s="17">
        <v>0.223023282499586</v>
      </c>
      <c r="W826" s="17">
        <v>0.24791014432081601</v>
      </c>
      <c r="X826" s="17">
        <v>0.24152341348398201</v>
      </c>
      <c r="Y826" s="17">
        <v>0.25755181170688901</v>
      </c>
      <c r="Z826" s="17">
        <v>0.18167825212959099</v>
      </c>
      <c r="AA826" s="17">
        <v>0.219250223358466</v>
      </c>
      <c r="AB826" s="17">
        <v>0.229926188368797</v>
      </c>
      <c r="AC826" s="17">
        <v>0.23111084742985599</v>
      </c>
      <c r="AD826" s="17">
        <v>0.21268959886060801</v>
      </c>
      <c r="AE826" s="17"/>
      <c r="AF826" s="17">
        <v>0.23884820466519699</v>
      </c>
      <c r="AG826" s="17">
        <v>0.203477865180684</v>
      </c>
      <c r="AH826" s="17">
        <v>0.30039235598501601</v>
      </c>
      <c r="AI826" s="17"/>
      <c r="AJ826" s="17">
        <v>0.22493163541546199</v>
      </c>
      <c r="AK826" s="17">
        <v>0.22206855732349201</v>
      </c>
      <c r="AL826" s="17">
        <v>0.20044250511589201</v>
      </c>
      <c r="AM826" s="17">
        <v>0.26072691769918999</v>
      </c>
      <c r="AN826" s="17">
        <v>0.28076499301392999</v>
      </c>
      <c r="AO826" s="17"/>
      <c r="AP826" s="17">
        <v>0.21795856555354201</v>
      </c>
      <c r="AQ826" s="17">
        <v>0.20408812129253501</v>
      </c>
      <c r="AR826" s="17">
        <v>0.20034096884487801</v>
      </c>
      <c r="AS826" s="17"/>
      <c r="AT826" s="17">
        <v>0.26450547877090802</v>
      </c>
      <c r="AU826" s="17">
        <v>0.242227196479331</v>
      </c>
      <c r="AV826" s="17">
        <v>0.19972500241978999</v>
      </c>
      <c r="AW826" s="17">
        <v>0.22523958165244401</v>
      </c>
      <c r="AX826" s="17">
        <v>0.23065214172419099</v>
      </c>
      <c r="AY826" s="17"/>
      <c r="AZ826" s="17">
        <v>0.27058035226434302</v>
      </c>
      <c r="BA826" s="17">
        <v>0.27311292239905099</v>
      </c>
      <c r="BB826" s="17">
        <v>0.30083656342824</v>
      </c>
      <c r="BC826" s="17">
        <v>0.23293651080229999</v>
      </c>
      <c r="BD826" s="17">
        <v>0.226894579249558</v>
      </c>
      <c r="BE826" s="17">
        <v>0.214573633446726</v>
      </c>
      <c r="BF826" s="17">
        <v>0.23411239502383999</v>
      </c>
      <c r="BG826" s="17">
        <v>0.22043952374106601</v>
      </c>
      <c r="BH826" s="17">
        <v>0.19533883358753101</v>
      </c>
      <c r="BI826" s="17">
        <v>0.25089007151250298</v>
      </c>
      <c r="BJ826" s="17">
        <v>0.215411648056137</v>
      </c>
      <c r="BK826" s="17">
        <v>0.203623411773007</v>
      </c>
      <c r="BL826" s="17">
        <v>0.24520735818765099</v>
      </c>
      <c r="BM826" s="17">
        <v>0.19363021984591799</v>
      </c>
      <c r="BN826" s="17">
        <v>0.15011007284196901</v>
      </c>
      <c r="BO826" s="17">
        <v>0.20074502464602501</v>
      </c>
      <c r="BP826" s="17"/>
      <c r="BQ826" s="17">
        <v>0.18705293714742899</v>
      </c>
      <c r="BR826" s="17">
        <v>0.24959503387239099</v>
      </c>
    </row>
    <row r="827" spans="2:70" x14ac:dyDescent="0.35">
      <c r="B827" t="s">
        <v>139</v>
      </c>
      <c r="C827" s="17">
        <v>6.3313809381916802E-2</v>
      </c>
      <c r="D827" s="17">
        <v>7.2054432182463296E-2</v>
      </c>
      <c r="E827" s="17">
        <v>5.4774764278427902E-2</v>
      </c>
      <c r="F827" s="17"/>
      <c r="G827" s="17">
        <v>7.6192667465885794E-2</v>
      </c>
      <c r="H827" s="17">
        <v>6.6552206887990295E-2</v>
      </c>
      <c r="I827" s="17">
        <v>4.5040423775189499E-2</v>
      </c>
      <c r="J827" s="17">
        <v>5.2575671506098903E-2</v>
      </c>
      <c r="K827" s="17">
        <v>7.1477775468752294E-2</v>
      </c>
      <c r="L827" s="17">
        <v>7.0345741882886101E-2</v>
      </c>
      <c r="M827" s="17"/>
      <c r="N827" s="17">
        <v>5.3406389122836503E-2</v>
      </c>
      <c r="O827" s="17">
        <v>6.4355164450958804E-2</v>
      </c>
      <c r="P827" s="17">
        <v>6.9071520835619196E-2</v>
      </c>
      <c r="Q827" s="17">
        <v>6.8688148787695594E-2</v>
      </c>
      <c r="R827" s="17"/>
      <c r="S827" s="17">
        <v>5.3602036731819798E-2</v>
      </c>
      <c r="T827" s="17">
        <v>5.7298409926704701E-2</v>
      </c>
      <c r="U827" s="17">
        <v>8.2339422663069303E-2</v>
      </c>
      <c r="V827" s="17">
        <v>5.7920995998683701E-2</v>
      </c>
      <c r="W827" s="17">
        <v>5.1912756474319199E-2</v>
      </c>
      <c r="X827" s="17">
        <v>5.4528054207361898E-2</v>
      </c>
      <c r="Y827" s="17">
        <v>5.4351127140525202E-2</v>
      </c>
      <c r="Z827" s="17">
        <v>4.0032070092432398E-2</v>
      </c>
      <c r="AA827" s="17">
        <v>9.1667629077889903E-2</v>
      </c>
      <c r="AB827" s="17">
        <v>8.3958350288754202E-2</v>
      </c>
      <c r="AC827" s="17">
        <v>5.6858946286480201E-2</v>
      </c>
      <c r="AD827" s="17">
        <v>5.29402703905439E-2</v>
      </c>
      <c r="AE827" s="17"/>
      <c r="AF827" s="17">
        <v>8.3959971542740097E-2</v>
      </c>
      <c r="AG827" s="17">
        <v>4.8223859479192902E-2</v>
      </c>
      <c r="AH827" s="17">
        <v>5.1479066672814697E-2</v>
      </c>
      <c r="AI827" s="17"/>
      <c r="AJ827" s="17">
        <v>7.1957110413695194E-2</v>
      </c>
      <c r="AK827" s="17">
        <v>5.47020849815123E-2</v>
      </c>
      <c r="AL827" s="17">
        <v>5.2719018814945597E-2</v>
      </c>
      <c r="AM827" s="17">
        <v>0.122708291290649</v>
      </c>
      <c r="AN827" s="17">
        <v>7.1160863698941396E-2</v>
      </c>
      <c r="AO827" s="17"/>
      <c r="AP827" s="17">
        <v>6.80723341184577E-2</v>
      </c>
      <c r="AQ827" s="17">
        <v>5.0677014809118098E-2</v>
      </c>
      <c r="AR827" s="17">
        <v>5.0634305120932102E-2</v>
      </c>
      <c r="AS827" s="17"/>
      <c r="AT827" s="17">
        <v>7.1606817240423698E-2</v>
      </c>
      <c r="AU827" s="17">
        <v>6.7339826706512201E-2</v>
      </c>
      <c r="AV827" s="17">
        <v>5.0328100516485903E-2</v>
      </c>
      <c r="AW827" s="17">
        <v>6.7282030205578006E-2</v>
      </c>
      <c r="AX827" s="17">
        <v>2.60972312636326E-2</v>
      </c>
      <c r="AY827" s="17"/>
      <c r="AZ827" s="17">
        <v>0.116095179074911</v>
      </c>
      <c r="BA827" s="17">
        <v>6.0279754090418101E-2</v>
      </c>
      <c r="BB827" s="17">
        <v>8.2447928993529096E-2</v>
      </c>
      <c r="BC827" s="17">
        <v>7.0560330548772199E-2</v>
      </c>
      <c r="BD827" s="17">
        <v>6.4181301127609905E-2</v>
      </c>
      <c r="BE827" s="17">
        <v>7.6101695928931803E-2</v>
      </c>
      <c r="BF827" s="17">
        <v>7.1328092491394601E-2</v>
      </c>
      <c r="BG827" s="17">
        <v>5.2289473881921997E-2</v>
      </c>
      <c r="BH827" s="17">
        <v>4.9805681925325099E-2</v>
      </c>
      <c r="BI827" s="17">
        <v>9.5568229318508502E-2</v>
      </c>
      <c r="BJ827" s="17">
        <v>5.1776457755531698E-2</v>
      </c>
      <c r="BK827" s="17">
        <v>5.13272479360826E-2</v>
      </c>
      <c r="BL827" s="17">
        <v>5.24798682421962E-2</v>
      </c>
      <c r="BM827" s="17">
        <v>2.6845700366643299E-2</v>
      </c>
      <c r="BN827" s="17">
        <v>3.09200690838266E-2</v>
      </c>
      <c r="BO827" s="17">
        <v>7.1145792448659095E-2</v>
      </c>
      <c r="BP827" s="17"/>
      <c r="BQ827" s="17">
        <v>5.3832205800095699E-2</v>
      </c>
      <c r="BR827" s="17">
        <v>6.7590599034684604E-2</v>
      </c>
    </row>
    <row r="828" spans="2:70" x14ac:dyDescent="0.35">
      <c r="B828" t="s">
        <v>140</v>
      </c>
      <c r="C828" s="17">
        <v>1.9363309169225101E-2</v>
      </c>
      <c r="D828" s="17">
        <v>2.1149432478590201E-2</v>
      </c>
      <c r="E828" s="17">
        <v>1.7188075385403598E-2</v>
      </c>
      <c r="F828" s="17"/>
      <c r="G828" s="17">
        <v>2.8881207690248701E-2</v>
      </c>
      <c r="H828" s="17">
        <v>1.5187313568968699E-2</v>
      </c>
      <c r="I828" s="17">
        <v>1.32642805634079E-2</v>
      </c>
      <c r="J828" s="17">
        <v>1.7838119889548799E-2</v>
      </c>
      <c r="K828" s="17">
        <v>2.8648705619383201E-2</v>
      </c>
      <c r="L828" s="17">
        <v>1.6432490816372401E-2</v>
      </c>
      <c r="M828" s="17"/>
      <c r="N828" s="17">
        <v>1.37264309856361E-2</v>
      </c>
      <c r="O828" s="17">
        <v>1.37167665338058E-2</v>
      </c>
      <c r="P828" s="17">
        <v>2.75619603135033E-2</v>
      </c>
      <c r="Q828" s="17">
        <v>2.24584757698344E-2</v>
      </c>
      <c r="R828" s="17"/>
      <c r="S828" s="17">
        <v>1.67255606265715E-2</v>
      </c>
      <c r="T828" s="17">
        <v>1.5455550876886701E-2</v>
      </c>
      <c r="U828" s="17">
        <v>2.9588714572988398E-2</v>
      </c>
      <c r="V828" s="17">
        <v>1.8264247718136499E-2</v>
      </c>
      <c r="W828" s="17">
        <v>1.0445986826500799E-2</v>
      </c>
      <c r="X828" s="17">
        <v>2.1204196815073101E-2</v>
      </c>
      <c r="Y828" s="17">
        <v>3.7294574706743501E-2</v>
      </c>
      <c r="Z828" s="17">
        <v>3.2674136195146898E-2</v>
      </c>
      <c r="AA828" s="17">
        <v>2.0717261925543198E-2</v>
      </c>
      <c r="AB828" s="17">
        <v>1.40146431927011E-2</v>
      </c>
      <c r="AC828" s="17">
        <v>1.0653073024376101E-2</v>
      </c>
      <c r="AD828" s="17">
        <v>0</v>
      </c>
      <c r="AE828" s="17"/>
      <c r="AF828" s="17">
        <v>2.7237922498621E-2</v>
      </c>
      <c r="AG828" s="17">
        <v>8.8663126336899194E-3</v>
      </c>
      <c r="AH828" s="17">
        <v>2.7111138859299999E-2</v>
      </c>
      <c r="AI828" s="17"/>
      <c r="AJ828" s="17">
        <v>2.10315733704598E-2</v>
      </c>
      <c r="AK828" s="17">
        <v>1.35702810207259E-2</v>
      </c>
      <c r="AL828" s="17">
        <v>1.09034652010869E-2</v>
      </c>
      <c r="AM828" s="17">
        <v>4.47984592752547E-2</v>
      </c>
      <c r="AN828" s="17">
        <v>2.7825876909147999E-2</v>
      </c>
      <c r="AO828" s="17"/>
      <c r="AP828" s="17">
        <v>1.9975141152944801E-2</v>
      </c>
      <c r="AQ828" s="17">
        <v>9.7648027919891005E-3</v>
      </c>
      <c r="AR828" s="17">
        <v>2.6597795948828599E-2</v>
      </c>
      <c r="AS828" s="17"/>
      <c r="AT828" s="17">
        <v>2.8668428866033401E-2</v>
      </c>
      <c r="AU828" s="17">
        <v>2.7052023122355301E-2</v>
      </c>
      <c r="AV828" s="17">
        <v>9.0775890045266695E-3</v>
      </c>
      <c r="AW828" s="17">
        <v>1.04733649904982E-2</v>
      </c>
      <c r="AX828" s="17">
        <v>3.11148741230175E-2</v>
      </c>
      <c r="AY828" s="17"/>
      <c r="AZ828" s="17">
        <v>5.4030076365919902E-2</v>
      </c>
      <c r="BA828" s="17">
        <v>1.8977558032669099E-2</v>
      </c>
      <c r="BB828" s="17">
        <v>2.65244815272953E-2</v>
      </c>
      <c r="BC828" s="17">
        <v>1.5313405950719E-2</v>
      </c>
      <c r="BD828" s="17">
        <v>1.1309709450801401E-2</v>
      </c>
      <c r="BE828" s="17">
        <v>3.36791989482099E-2</v>
      </c>
      <c r="BF828" s="17">
        <v>2.41348100304071E-2</v>
      </c>
      <c r="BG828" s="17">
        <v>2.3576056769910099E-2</v>
      </c>
      <c r="BH828" s="17">
        <v>2.8240465858656701E-2</v>
      </c>
      <c r="BI828" s="17">
        <v>7.1854611957052001E-3</v>
      </c>
      <c r="BJ828" s="17">
        <v>1.17519249625036E-2</v>
      </c>
      <c r="BK828" s="17">
        <v>5.0400346038260496E-3</v>
      </c>
      <c r="BL828" s="17">
        <v>1.6119118624804401E-2</v>
      </c>
      <c r="BM828" s="17">
        <v>5.3230679549128801E-2</v>
      </c>
      <c r="BN828" s="17">
        <v>0</v>
      </c>
      <c r="BO828" s="17">
        <v>5.1516846808127301E-3</v>
      </c>
      <c r="BP828" s="17"/>
      <c r="BQ828" s="17">
        <v>1.5637913717651001E-2</v>
      </c>
      <c r="BR828" s="17">
        <v>2.0423877538035699E-2</v>
      </c>
    </row>
    <row r="829" spans="2:70" x14ac:dyDescent="0.35">
      <c r="B829" t="s">
        <v>129</v>
      </c>
      <c r="C829" s="17">
        <v>1.56563704607189E-2</v>
      </c>
      <c r="D829" s="17">
        <v>1.64540432259291E-2</v>
      </c>
      <c r="E829" s="17">
        <v>1.4978527440756201E-2</v>
      </c>
      <c r="F829" s="17"/>
      <c r="G829" s="17">
        <v>2.36471010725075E-2</v>
      </c>
      <c r="H829" s="17">
        <v>1.30079700618382E-2</v>
      </c>
      <c r="I829" s="17">
        <v>1.32941813857149E-2</v>
      </c>
      <c r="J829" s="17">
        <v>1.5833203801472899E-2</v>
      </c>
      <c r="K829" s="17">
        <v>1.1020555318352301E-2</v>
      </c>
      <c r="L829" s="17">
        <v>1.73823559271272E-2</v>
      </c>
      <c r="M829" s="17"/>
      <c r="N829" s="17">
        <v>7.7612571805747103E-3</v>
      </c>
      <c r="O829" s="17">
        <v>1.44100830391365E-2</v>
      </c>
      <c r="P829" s="17">
        <v>1.8650683437000701E-2</v>
      </c>
      <c r="Q829" s="17">
        <v>2.3046522831160099E-2</v>
      </c>
      <c r="R829" s="17"/>
      <c r="S829" s="17">
        <v>1.7619322146251601E-2</v>
      </c>
      <c r="T829" s="17">
        <v>1.7276488600812701E-2</v>
      </c>
      <c r="U829" s="17">
        <v>1.0973259494518999E-2</v>
      </c>
      <c r="V829" s="17">
        <v>1.69536634586312E-2</v>
      </c>
      <c r="W829" s="17">
        <v>1.7630270318258999E-2</v>
      </c>
      <c r="X829" s="17">
        <v>1.6318747395634901E-2</v>
      </c>
      <c r="Y829" s="17">
        <v>1.93948114532204E-2</v>
      </c>
      <c r="Z829" s="17">
        <v>2.6763966549600299E-2</v>
      </c>
      <c r="AA829" s="17">
        <v>1.0243164286581501E-2</v>
      </c>
      <c r="AB829" s="17">
        <v>9.1751016078286708E-3</v>
      </c>
      <c r="AC829" s="17">
        <v>1.57390038553211E-2</v>
      </c>
      <c r="AD829" s="17">
        <v>1.5869453541476501E-2</v>
      </c>
      <c r="AE829" s="17"/>
      <c r="AF829" s="17">
        <v>1.7825893644162399E-2</v>
      </c>
      <c r="AG829" s="17">
        <v>9.6492833766343902E-3</v>
      </c>
      <c r="AH829" s="17">
        <v>2.46710006930549E-2</v>
      </c>
      <c r="AI829" s="17"/>
      <c r="AJ829" s="17">
        <v>1.9090278224864098E-2</v>
      </c>
      <c r="AK829" s="17">
        <v>1.06337761453488E-2</v>
      </c>
      <c r="AL829" s="17">
        <v>3.16155638027299E-3</v>
      </c>
      <c r="AM829" s="17">
        <v>0</v>
      </c>
      <c r="AN829" s="17">
        <v>1.8169576626448199E-2</v>
      </c>
      <c r="AO829" s="17"/>
      <c r="AP829" s="17">
        <v>1.3920176262834099E-2</v>
      </c>
      <c r="AQ829" s="17">
        <v>8.4213931833771998E-3</v>
      </c>
      <c r="AR829" s="17">
        <v>1.7482514095545899E-2</v>
      </c>
      <c r="AS829" s="17"/>
      <c r="AT829" s="17">
        <v>2.15088867679585E-2</v>
      </c>
      <c r="AU829" s="17">
        <v>1.0707890162291E-2</v>
      </c>
      <c r="AV829" s="17">
        <v>1.3549228943672E-2</v>
      </c>
      <c r="AW829" s="17">
        <v>8.5074332709599992E-3</v>
      </c>
      <c r="AX829" s="17">
        <v>0</v>
      </c>
      <c r="AY829" s="17"/>
      <c r="AZ829" s="17">
        <v>2.94545195332899E-2</v>
      </c>
      <c r="BA829" s="17">
        <v>9.8461515976700099E-3</v>
      </c>
      <c r="BB829" s="17">
        <v>8.9284034465846405E-3</v>
      </c>
      <c r="BC829" s="17">
        <v>1.9205848335703601E-2</v>
      </c>
      <c r="BD829" s="17">
        <v>1.2749615244365299E-2</v>
      </c>
      <c r="BE829" s="17">
        <v>1.12381990653151E-2</v>
      </c>
      <c r="BF829" s="17">
        <v>1.24569938166843E-2</v>
      </c>
      <c r="BG829" s="17">
        <v>9.9963207224208206E-3</v>
      </c>
      <c r="BH829" s="17">
        <v>2.72938931751632E-2</v>
      </c>
      <c r="BI829" s="17">
        <v>2.3209159073818101E-2</v>
      </c>
      <c r="BJ829" s="17">
        <v>1.8320051520707099E-2</v>
      </c>
      <c r="BK829" s="17">
        <v>6.2785848066156599E-3</v>
      </c>
      <c r="BL829" s="17">
        <v>1.2965569078056301E-2</v>
      </c>
      <c r="BM829" s="17">
        <v>0</v>
      </c>
      <c r="BN829" s="17">
        <v>1.1275927458487E-2</v>
      </c>
      <c r="BO829" s="17">
        <v>0</v>
      </c>
      <c r="BP829" s="17"/>
      <c r="BQ829" s="17">
        <v>2.48442773325008E-3</v>
      </c>
      <c r="BR829" s="17">
        <v>2.1266466544502999E-2</v>
      </c>
    </row>
    <row r="830" spans="2:70" x14ac:dyDescent="0.35">
      <c r="B830" t="s">
        <v>141</v>
      </c>
      <c r="C830" s="17">
        <v>0.66979084672984301</v>
      </c>
      <c r="D830" s="17">
        <v>0.64384626804316603</v>
      </c>
      <c r="E830" s="17">
        <v>0.696172970563397</v>
      </c>
      <c r="F830" s="17"/>
      <c r="G830" s="17">
        <v>0.62581641301226199</v>
      </c>
      <c r="H830" s="17">
        <v>0.69283705571686405</v>
      </c>
      <c r="I830" s="17">
        <v>0.72891808034128702</v>
      </c>
      <c r="J830" s="17">
        <v>0.67822181547411198</v>
      </c>
      <c r="K830" s="17">
        <v>0.65057315905282698</v>
      </c>
      <c r="L830" s="17">
        <v>0.637996412960111</v>
      </c>
      <c r="M830" s="17"/>
      <c r="N830" s="17">
        <v>0.721246202388937</v>
      </c>
      <c r="O830" s="17">
        <v>0.67307513021368104</v>
      </c>
      <c r="P830" s="17">
        <v>0.64693733506888196</v>
      </c>
      <c r="Q830" s="17">
        <v>0.63047154911567205</v>
      </c>
      <c r="R830" s="17"/>
      <c r="S830" s="17">
        <v>0.68098051936510495</v>
      </c>
      <c r="T830" s="17">
        <v>0.65253725215301395</v>
      </c>
      <c r="U830" s="17">
        <v>0.67377295956445005</v>
      </c>
      <c r="V830" s="17">
        <v>0.68383781032496305</v>
      </c>
      <c r="W830" s="17">
        <v>0.67210084206010501</v>
      </c>
      <c r="X830" s="17">
        <v>0.66642558809794805</v>
      </c>
      <c r="Y830" s="17">
        <v>0.63140767499262196</v>
      </c>
      <c r="Z830" s="17">
        <v>0.71885157503322905</v>
      </c>
      <c r="AA830" s="17">
        <v>0.65812172135151903</v>
      </c>
      <c r="AB830" s="17">
        <v>0.66292571654191901</v>
      </c>
      <c r="AC830" s="17">
        <v>0.68563812940396696</v>
      </c>
      <c r="AD830" s="17">
        <v>0.71850067720737198</v>
      </c>
      <c r="AE830" s="17"/>
      <c r="AF830" s="17">
        <v>0.63212800764927901</v>
      </c>
      <c r="AG830" s="17">
        <v>0.72978267932979901</v>
      </c>
      <c r="AH830" s="17">
        <v>0.596346437789814</v>
      </c>
      <c r="AI830" s="17"/>
      <c r="AJ830" s="17">
        <v>0.66298940257551897</v>
      </c>
      <c r="AK830" s="17">
        <v>0.69902530052892198</v>
      </c>
      <c r="AL830" s="17">
        <v>0.73277345448780296</v>
      </c>
      <c r="AM830" s="17">
        <v>0.57176633173490599</v>
      </c>
      <c r="AN830" s="17">
        <v>0.602078689751532</v>
      </c>
      <c r="AO830" s="17"/>
      <c r="AP830" s="17">
        <v>0.68007378291222098</v>
      </c>
      <c r="AQ830" s="17">
        <v>0.72704866792297995</v>
      </c>
      <c r="AR830" s="17">
        <v>0.70494441598981505</v>
      </c>
      <c r="AS830" s="17"/>
      <c r="AT830" s="17">
        <v>0.61371038835467695</v>
      </c>
      <c r="AU830" s="17">
        <v>0.65267306352951004</v>
      </c>
      <c r="AV830" s="17">
        <v>0.72732007911552599</v>
      </c>
      <c r="AW830" s="17">
        <v>0.68849758988052001</v>
      </c>
      <c r="AX830" s="17">
        <v>0.71213575288915898</v>
      </c>
      <c r="AY830" s="17"/>
      <c r="AZ830" s="17">
        <v>0.52983987276153599</v>
      </c>
      <c r="BA830" s="17">
        <v>0.637783613880191</v>
      </c>
      <c r="BB830" s="17">
        <v>0.58126262260435102</v>
      </c>
      <c r="BC830" s="17">
        <v>0.66198390436250598</v>
      </c>
      <c r="BD830" s="17">
        <v>0.68486479492766505</v>
      </c>
      <c r="BE830" s="17">
        <v>0.664407272610817</v>
      </c>
      <c r="BF830" s="17">
        <v>0.65796770863767395</v>
      </c>
      <c r="BG830" s="17">
        <v>0.69369862488468104</v>
      </c>
      <c r="BH830" s="17">
        <v>0.69932112545332403</v>
      </c>
      <c r="BI830" s="17">
        <v>0.62314707889946497</v>
      </c>
      <c r="BJ830" s="17">
        <v>0.70273991770512101</v>
      </c>
      <c r="BK830" s="17">
        <v>0.73373072088046898</v>
      </c>
      <c r="BL830" s="17">
        <v>0.67322808586729199</v>
      </c>
      <c r="BM830" s="17">
        <v>0.72629340023831002</v>
      </c>
      <c r="BN830" s="17">
        <v>0.80769393061571704</v>
      </c>
      <c r="BO830" s="17">
        <v>0.72295749822450295</v>
      </c>
      <c r="BP830" s="17"/>
      <c r="BQ830" s="17">
        <v>0.74099251560157398</v>
      </c>
      <c r="BR830" s="17">
        <v>0.64112402301038596</v>
      </c>
    </row>
    <row r="831" spans="2:70" x14ac:dyDescent="0.35">
      <c r="B831" t="s">
        <v>142</v>
      </c>
      <c r="C831" s="17">
        <v>8.2677118551141807E-2</v>
      </c>
      <c r="D831" s="17">
        <v>9.3203864661053501E-2</v>
      </c>
      <c r="E831" s="17">
        <v>7.1962839663831504E-2</v>
      </c>
      <c r="F831" s="17"/>
      <c r="G831" s="17">
        <v>0.105073875156135</v>
      </c>
      <c r="H831" s="17">
        <v>8.1739520456958994E-2</v>
      </c>
      <c r="I831" s="17">
        <v>5.8304704338597503E-2</v>
      </c>
      <c r="J831" s="17">
        <v>7.0413791395647601E-2</v>
      </c>
      <c r="K831" s="17">
        <v>0.100126481088136</v>
      </c>
      <c r="L831" s="17">
        <v>8.6778232699258398E-2</v>
      </c>
      <c r="M831" s="17"/>
      <c r="N831" s="17">
        <v>6.7132820108472602E-2</v>
      </c>
      <c r="O831" s="17">
        <v>7.8071930984764601E-2</v>
      </c>
      <c r="P831" s="17">
        <v>9.6633481149122402E-2</v>
      </c>
      <c r="Q831" s="17">
        <v>9.1146624557530004E-2</v>
      </c>
      <c r="R831" s="17"/>
      <c r="S831" s="17">
        <v>7.0327597358391294E-2</v>
      </c>
      <c r="T831" s="17">
        <v>7.2753960803591394E-2</v>
      </c>
      <c r="U831" s="17">
        <v>0.111928137236058</v>
      </c>
      <c r="V831" s="17">
        <v>7.61852437168202E-2</v>
      </c>
      <c r="W831" s="17">
        <v>6.2358743300819898E-2</v>
      </c>
      <c r="X831" s="17">
        <v>7.5732251022434999E-2</v>
      </c>
      <c r="Y831" s="17">
        <v>9.1645701847268599E-2</v>
      </c>
      <c r="Z831" s="17">
        <v>7.2706206287579303E-2</v>
      </c>
      <c r="AA831" s="17">
        <v>0.112384891003433</v>
      </c>
      <c r="AB831" s="17">
        <v>9.7972993481455301E-2</v>
      </c>
      <c r="AC831" s="17">
        <v>6.7512019310856305E-2</v>
      </c>
      <c r="AD831" s="17">
        <v>5.29402703905439E-2</v>
      </c>
      <c r="AE831" s="17"/>
      <c r="AF831" s="17">
        <v>0.111197894041361</v>
      </c>
      <c r="AG831" s="17">
        <v>5.7090172112882899E-2</v>
      </c>
      <c r="AH831" s="17">
        <v>7.8590205532114807E-2</v>
      </c>
      <c r="AI831" s="17"/>
      <c r="AJ831" s="17">
        <v>9.2988683784154993E-2</v>
      </c>
      <c r="AK831" s="17">
        <v>6.8272366002238197E-2</v>
      </c>
      <c r="AL831" s="17">
        <v>6.3622484016032502E-2</v>
      </c>
      <c r="AM831" s="17">
        <v>0.167506750565904</v>
      </c>
      <c r="AN831" s="17">
        <v>9.8986740608089305E-2</v>
      </c>
      <c r="AO831" s="17"/>
      <c r="AP831" s="17">
        <v>8.8047475271402498E-2</v>
      </c>
      <c r="AQ831" s="17">
        <v>6.0441817601107201E-2</v>
      </c>
      <c r="AR831" s="17">
        <v>7.7232101069760695E-2</v>
      </c>
      <c r="AS831" s="17"/>
      <c r="AT831" s="17">
        <v>0.10027524610645699</v>
      </c>
      <c r="AU831" s="17">
        <v>9.4391849828867599E-2</v>
      </c>
      <c r="AV831" s="17">
        <v>5.9405689521012599E-2</v>
      </c>
      <c r="AW831" s="17">
        <v>7.7755395196076202E-2</v>
      </c>
      <c r="AX831" s="17">
        <v>5.72121053866501E-2</v>
      </c>
      <c r="AY831" s="17"/>
      <c r="AZ831" s="17">
        <v>0.17012525544083101</v>
      </c>
      <c r="BA831" s="17">
        <v>7.9257312123087301E-2</v>
      </c>
      <c r="BB831" s="17">
        <v>0.108972410520824</v>
      </c>
      <c r="BC831" s="17">
        <v>8.5873736499491093E-2</v>
      </c>
      <c r="BD831" s="17">
        <v>7.5491010578411302E-2</v>
      </c>
      <c r="BE831" s="17">
        <v>0.109780894877142</v>
      </c>
      <c r="BF831" s="17">
        <v>9.5462902521801701E-2</v>
      </c>
      <c r="BG831" s="17">
        <v>7.5865530651832103E-2</v>
      </c>
      <c r="BH831" s="17">
        <v>7.8046147783981806E-2</v>
      </c>
      <c r="BI831" s="17">
        <v>0.102753690514214</v>
      </c>
      <c r="BJ831" s="17">
        <v>6.3528382718035306E-2</v>
      </c>
      <c r="BK831" s="17">
        <v>5.6367282539908699E-2</v>
      </c>
      <c r="BL831" s="17">
        <v>6.8598986867000597E-2</v>
      </c>
      <c r="BM831" s="17">
        <v>8.00763799157721E-2</v>
      </c>
      <c r="BN831" s="17">
        <v>3.09200690838266E-2</v>
      </c>
      <c r="BO831" s="17">
        <v>7.6297477129471894E-2</v>
      </c>
      <c r="BP831" s="17"/>
      <c r="BQ831" s="17">
        <v>6.9470119517746703E-2</v>
      </c>
      <c r="BR831" s="17">
        <v>8.8014476572720296E-2</v>
      </c>
    </row>
    <row r="832" spans="2:70" x14ac:dyDescent="0.35">
      <c r="B832" t="s">
        <v>143</v>
      </c>
      <c r="C832" s="17">
        <v>0.587113728178701</v>
      </c>
      <c r="D832" s="17">
        <v>0.55064240338211201</v>
      </c>
      <c r="E832" s="17">
        <v>0.62421013089956601</v>
      </c>
      <c r="F832" s="17"/>
      <c r="G832" s="17">
        <v>0.52074253785612701</v>
      </c>
      <c r="H832" s="17">
        <v>0.61109753525990496</v>
      </c>
      <c r="I832" s="17">
        <v>0.67061337600269</v>
      </c>
      <c r="J832" s="17">
        <v>0.60780802407846501</v>
      </c>
      <c r="K832" s="17">
        <v>0.55044667796469204</v>
      </c>
      <c r="L832" s="17">
        <v>0.55121818026085201</v>
      </c>
      <c r="M832" s="17"/>
      <c r="N832" s="17">
        <v>0.65411338228046401</v>
      </c>
      <c r="O832" s="17">
        <v>0.59500319922891698</v>
      </c>
      <c r="P832" s="17">
        <v>0.550303853919759</v>
      </c>
      <c r="Q832" s="17">
        <v>0.53932492455814196</v>
      </c>
      <c r="R832" s="17"/>
      <c r="S832" s="17">
        <v>0.61065292200671395</v>
      </c>
      <c r="T832" s="17">
        <v>0.57978329134942197</v>
      </c>
      <c r="U832" s="17">
        <v>0.56184482232839195</v>
      </c>
      <c r="V832" s="17">
        <v>0.60765256660814304</v>
      </c>
      <c r="W832" s="17">
        <v>0.60974209875928498</v>
      </c>
      <c r="X832" s="17">
        <v>0.59069333707551297</v>
      </c>
      <c r="Y832" s="17">
        <v>0.53976197314535301</v>
      </c>
      <c r="Z832" s="17">
        <v>0.64614536874564998</v>
      </c>
      <c r="AA832" s="17">
        <v>0.54573683034808596</v>
      </c>
      <c r="AB832" s="17">
        <v>0.56495272306046396</v>
      </c>
      <c r="AC832" s="17">
        <v>0.61812611009311003</v>
      </c>
      <c r="AD832" s="17">
        <v>0.66556040681682804</v>
      </c>
      <c r="AE832" s="17"/>
      <c r="AF832" s="17">
        <v>0.52093011360791797</v>
      </c>
      <c r="AG832" s="17">
        <v>0.67269250721691598</v>
      </c>
      <c r="AH832" s="17">
        <v>0.51775623225769896</v>
      </c>
      <c r="AI832" s="17"/>
      <c r="AJ832" s="17">
        <v>0.57000071879136405</v>
      </c>
      <c r="AK832" s="17">
        <v>0.63075293452668302</v>
      </c>
      <c r="AL832" s="17">
        <v>0.66915097047176997</v>
      </c>
      <c r="AM832" s="17">
        <v>0.40425958116900301</v>
      </c>
      <c r="AN832" s="17">
        <v>0.50309194914344302</v>
      </c>
      <c r="AO832" s="17"/>
      <c r="AP832" s="17">
        <v>0.59202630764081898</v>
      </c>
      <c r="AQ832" s="17">
        <v>0.66660685032187295</v>
      </c>
      <c r="AR832" s="17">
        <v>0.62771231492005497</v>
      </c>
      <c r="AS832" s="17"/>
      <c r="AT832" s="17">
        <v>0.51343514224821996</v>
      </c>
      <c r="AU832" s="17">
        <v>0.55828121370064299</v>
      </c>
      <c r="AV832" s="17">
        <v>0.66791438959451299</v>
      </c>
      <c r="AW832" s="17">
        <v>0.61074219468444402</v>
      </c>
      <c r="AX832" s="17">
        <v>0.65492364750250898</v>
      </c>
      <c r="AY832" s="17"/>
      <c r="AZ832" s="17">
        <v>0.35971461732070498</v>
      </c>
      <c r="BA832" s="17">
        <v>0.55852630175710405</v>
      </c>
      <c r="BB832" s="17">
        <v>0.47229021208352701</v>
      </c>
      <c r="BC832" s="17">
        <v>0.57611016786301406</v>
      </c>
      <c r="BD832" s="17">
        <v>0.60937378434925404</v>
      </c>
      <c r="BE832" s="17">
        <v>0.55462637773367596</v>
      </c>
      <c r="BF832" s="17">
        <v>0.56250480611587195</v>
      </c>
      <c r="BG832" s="17">
        <v>0.61783309423284904</v>
      </c>
      <c r="BH832" s="17">
        <v>0.62127497766934203</v>
      </c>
      <c r="BI832" s="17">
        <v>0.52039338838525095</v>
      </c>
      <c r="BJ832" s="17">
        <v>0.63921153498708505</v>
      </c>
      <c r="BK832" s="17">
        <v>0.67736343834056001</v>
      </c>
      <c r="BL832" s="17">
        <v>0.60462909900029105</v>
      </c>
      <c r="BM832" s="17">
        <v>0.64621702032253803</v>
      </c>
      <c r="BN832" s="17">
        <v>0.77677386153189099</v>
      </c>
      <c r="BO832" s="17">
        <v>0.64666002109503096</v>
      </c>
      <c r="BP832" s="17"/>
      <c r="BQ832" s="17">
        <v>0.67152239608382702</v>
      </c>
      <c r="BR832" s="17">
        <v>0.55310954643766497</v>
      </c>
    </row>
    <row r="833" spans="2:70" x14ac:dyDescent="0.35">
      <c r="C833" s="17"/>
      <c r="D833" s="17"/>
      <c r="E833" s="17"/>
      <c r="F833" s="17"/>
      <c r="G833" s="17"/>
      <c r="H833" s="17"/>
      <c r="I833" s="17"/>
      <c r="J833" s="17"/>
      <c r="K833" s="17"/>
      <c r="L833" s="17"/>
      <c r="M833" s="17"/>
      <c r="N833" s="17"/>
      <c r="O833" s="17"/>
      <c r="P833" s="17"/>
      <c r="Q833" s="17"/>
      <c r="R833" s="17"/>
      <c r="S833" s="17"/>
      <c r="T833" s="17"/>
      <c r="U833" s="17"/>
      <c r="V833" s="17"/>
      <c r="W833" s="17"/>
      <c r="X833" s="17"/>
      <c r="Y833" s="17"/>
      <c r="Z833" s="17"/>
      <c r="AA833" s="17"/>
      <c r="AB833" s="17"/>
      <c r="AC833" s="17"/>
      <c r="AD833" s="17"/>
      <c r="AE833" s="17"/>
      <c r="AF833" s="17"/>
      <c r="AG833" s="17"/>
      <c r="AH833" s="17"/>
      <c r="AI833" s="17"/>
      <c r="AJ833" s="17"/>
      <c r="AK833" s="17"/>
      <c r="AL833" s="17"/>
      <c r="AM833" s="17"/>
      <c r="AN833" s="17"/>
      <c r="AO833" s="17"/>
      <c r="AP833" s="17"/>
      <c r="AQ833" s="17"/>
      <c r="AR833" s="17"/>
      <c r="AS833" s="17"/>
      <c r="AT833" s="17"/>
      <c r="AU833" s="17"/>
      <c r="AV833" s="17"/>
      <c r="AW833" s="17"/>
      <c r="AX833" s="17"/>
      <c r="AY833" s="17"/>
      <c r="AZ833" s="17"/>
      <c r="BA833" s="17"/>
      <c r="BB833" s="17"/>
      <c r="BC833" s="17"/>
      <c r="BD833" s="17"/>
      <c r="BE833" s="17"/>
      <c r="BF833" s="17"/>
      <c r="BG833" s="17"/>
      <c r="BH833" s="17"/>
      <c r="BI833" s="17"/>
      <c r="BJ833" s="17"/>
      <c r="BK833" s="17"/>
      <c r="BL833" s="17"/>
      <c r="BM833" s="17"/>
      <c r="BN833" s="17"/>
      <c r="BO833" s="17"/>
      <c r="BP833" s="17"/>
      <c r="BQ833" s="17"/>
      <c r="BR833" s="17"/>
    </row>
    <row r="834" spans="2:70" x14ac:dyDescent="0.35">
      <c r="B834" s="6" t="s">
        <v>363</v>
      </c>
      <c r="C834" s="17"/>
      <c r="D834" s="17"/>
      <c r="E834" s="17"/>
      <c r="F834" s="17"/>
      <c r="G834" s="17"/>
      <c r="H834" s="17"/>
      <c r="I834" s="17"/>
      <c r="J834" s="17"/>
      <c r="K834" s="17"/>
      <c r="L834" s="17"/>
      <c r="M834" s="17"/>
      <c r="N834" s="17"/>
      <c r="O834" s="17"/>
      <c r="P834" s="17"/>
      <c r="Q834" s="17"/>
      <c r="R834" s="17"/>
      <c r="S834" s="17"/>
      <c r="T834" s="17"/>
      <c r="U834" s="17"/>
      <c r="V834" s="17"/>
      <c r="W834" s="17"/>
      <c r="X834" s="17"/>
      <c r="Y834" s="17"/>
      <c r="Z834" s="17"/>
      <c r="AA834" s="17"/>
      <c r="AB834" s="17"/>
      <c r="AC834" s="17"/>
      <c r="AD834" s="17"/>
      <c r="AE834" s="17"/>
      <c r="AF834" s="17"/>
      <c r="AG834" s="17"/>
      <c r="AH834" s="17"/>
      <c r="AI834" s="17"/>
      <c r="AJ834" s="17"/>
      <c r="AK834" s="17"/>
      <c r="AL834" s="17"/>
      <c r="AM834" s="17"/>
      <c r="AN834" s="17"/>
      <c r="AO834" s="17"/>
      <c r="AP834" s="17"/>
      <c r="AQ834" s="17"/>
      <c r="AR834" s="17"/>
      <c r="AS834" s="17"/>
      <c r="AT834" s="17"/>
      <c r="AU834" s="17"/>
      <c r="AV834" s="17"/>
      <c r="AW834" s="17"/>
      <c r="AX834" s="17"/>
      <c r="AY834" s="17"/>
      <c r="AZ834" s="17"/>
      <c r="BA834" s="17"/>
      <c r="BB834" s="17"/>
      <c r="BC834" s="17"/>
      <c r="BD834" s="17"/>
      <c r="BE834" s="17"/>
      <c r="BF834" s="17"/>
      <c r="BG834" s="17"/>
      <c r="BH834" s="17"/>
      <c r="BI834" s="17"/>
      <c r="BJ834" s="17"/>
      <c r="BK834" s="17"/>
      <c r="BL834" s="17"/>
      <c r="BM834" s="17"/>
      <c r="BN834" s="17"/>
      <c r="BO834" s="17"/>
      <c r="BP834" s="17"/>
      <c r="BQ834" s="17"/>
      <c r="BR834" s="17"/>
    </row>
    <row r="835" spans="2:70" x14ac:dyDescent="0.35">
      <c r="B835" s="24" t="s">
        <v>97</v>
      </c>
      <c r="C835" s="17"/>
      <c r="D835" s="17"/>
      <c r="E835" s="17"/>
      <c r="F835" s="17"/>
      <c r="G835" s="17"/>
      <c r="H835" s="17"/>
      <c r="I835" s="17"/>
      <c r="J835" s="17"/>
      <c r="K835" s="17"/>
      <c r="L835" s="17"/>
      <c r="M835" s="17"/>
      <c r="N835" s="17"/>
      <c r="O835" s="17"/>
      <c r="P835" s="17"/>
      <c r="Q835" s="17"/>
      <c r="R835" s="17"/>
      <c r="S835" s="17"/>
      <c r="T835" s="17"/>
      <c r="U835" s="17"/>
      <c r="V835" s="17"/>
      <c r="W835" s="17"/>
      <c r="X835" s="17"/>
      <c r="Y835" s="17"/>
      <c r="Z835" s="17"/>
      <c r="AA835" s="17"/>
      <c r="AB835" s="17"/>
      <c r="AC835" s="17"/>
      <c r="AD835" s="17"/>
      <c r="AE835" s="17"/>
      <c r="AF835" s="17"/>
      <c r="AG835" s="17"/>
      <c r="AH835" s="17"/>
      <c r="AI835" s="17"/>
      <c r="AJ835" s="17"/>
      <c r="AK835" s="17"/>
      <c r="AL835" s="17"/>
      <c r="AM835" s="17"/>
      <c r="AN835" s="17"/>
      <c r="AO835" s="17"/>
      <c r="AP835" s="17"/>
      <c r="AQ835" s="17"/>
      <c r="AR835" s="17"/>
      <c r="AS835" s="17"/>
      <c r="AT835" s="17"/>
      <c r="AU835" s="17"/>
      <c r="AV835" s="17"/>
      <c r="AW835" s="17"/>
      <c r="AX835" s="17"/>
      <c r="AY835" s="17"/>
      <c r="AZ835" s="17"/>
      <c r="BA835" s="17"/>
      <c r="BB835" s="17"/>
      <c r="BC835" s="17"/>
      <c r="BD835" s="17"/>
      <c r="BE835" s="17"/>
      <c r="BF835" s="17"/>
      <c r="BG835" s="17"/>
      <c r="BH835" s="17"/>
      <c r="BI835" s="17"/>
      <c r="BJ835" s="17"/>
      <c r="BK835" s="17"/>
      <c r="BL835" s="17"/>
      <c r="BM835" s="17"/>
      <c r="BN835" s="17"/>
      <c r="BO835" s="17"/>
      <c r="BP835" s="17"/>
      <c r="BQ835" s="17"/>
      <c r="BR835" s="17"/>
    </row>
    <row r="836" spans="2:70" x14ac:dyDescent="0.35">
      <c r="B836" t="s">
        <v>136</v>
      </c>
      <c r="C836" s="17">
        <v>0.26634627478859002</v>
      </c>
      <c r="D836" s="17">
        <v>0.26652776359417901</v>
      </c>
      <c r="E836" s="17">
        <v>0.26516465653725102</v>
      </c>
      <c r="F836" s="17"/>
      <c r="G836" s="17">
        <v>0.212596711719513</v>
      </c>
      <c r="H836" s="17">
        <v>0.26647512713100202</v>
      </c>
      <c r="I836" s="17">
        <v>0.25431297849101703</v>
      </c>
      <c r="J836" s="17">
        <v>0.293331109882701</v>
      </c>
      <c r="K836" s="17">
        <v>0.25161724128248603</v>
      </c>
      <c r="L836" s="17">
        <v>0.29965686028778499</v>
      </c>
      <c r="M836" s="17"/>
      <c r="N836" s="17">
        <v>0.249293753545967</v>
      </c>
      <c r="O836" s="17">
        <v>0.25550368639920701</v>
      </c>
      <c r="P836" s="17">
        <v>0.29234872417893898</v>
      </c>
      <c r="Q836" s="17">
        <v>0.27167335572623702</v>
      </c>
      <c r="R836" s="17"/>
      <c r="S836" s="17">
        <v>0.24876160567865699</v>
      </c>
      <c r="T836" s="17">
        <v>0.26658882577388598</v>
      </c>
      <c r="U836" s="17">
        <v>0.24496021426779499</v>
      </c>
      <c r="V836" s="17">
        <v>0.28928920645850897</v>
      </c>
      <c r="W836" s="17">
        <v>0.25159251855334203</v>
      </c>
      <c r="X836" s="17">
        <v>0.26816224628096502</v>
      </c>
      <c r="Y836" s="17">
        <v>0.29616952108882799</v>
      </c>
      <c r="Z836" s="17">
        <v>0.25092761045088602</v>
      </c>
      <c r="AA836" s="17">
        <v>0.28968440050623301</v>
      </c>
      <c r="AB836" s="17">
        <v>0.240178550258658</v>
      </c>
      <c r="AC836" s="17">
        <v>0.27119574595846202</v>
      </c>
      <c r="AD836" s="17">
        <v>0.290521183379084</v>
      </c>
      <c r="AE836" s="17"/>
      <c r="AF836" s="17">
        <v>0.32190256812568002</v>
      </c>
      <c r="AG836" s="17">
        <v>0.231713370743449</v>
      </c>
      <c r="AH836" s="17">
        <v>0.249012192010062</v>
      </c>
      <c r="AI836" s="17"/>
      <c r="AJ836" s="17">
        <v>0.29986944211376299</v>
      </c>
      <c r="AK836" s="17">
        <v>0.22822731749029601</v>
      </c>
      <c r="AL836" s="17">
        <v>0.22507718205805</v>
      </c>
      <c r="AM836" s="17">
        <v>0.49323408181957301</v>
      </c>
      <c r="AN836" s="17">
        <v>0.28938982167197103</v>
      </c>
      <c r="AO836" s="17"/>
      <c r="AP836" s="17">
        <v>0.29017394209842201</v>
      </c>
      <c r="AQ836" s="17">
        <v>0.22932904333425599</v>
      </c>
      <c r="AR836" s="17">
        <v>0.26156191437958298</v>
      </c>
      <c r="AS836" s="17"/>
      <c r="AT836" s="17">
        <v>0.26501807307934999</v>
      </c>
      <c r="AU836" s="17">
        <v>0.27088027223837202</v>
      </c>
      <c r="AV836" s="17">
        <v>0.26123959328186103</v>
      </c>
      <c r="AW836" s="17">
        <v>0.212702449798162</v>
      </c>
      <c r="AX836" s="17">
        <v>0.30441607337993098</v>
      </c>
      <c r="AY836" s="17"/>
      <c r="AZ836" s="17">
        <v>0.22857021525539301</v>
      </c>
      <c r="BA836" s="17">
        <v>0.25152404584302201</v>
      </c>
      <c r="BB836" s="17">
        <v>0.31772397528469898</v>
      </c>
      <c r="BC836" s="17">
        <v>0.30366690927135398</v>
      </c>
      <c r="BD836" s="17">
        <v>0.27547075487484601</v>
      </c>
      <c r="BE836" s="17">
        <v>0.27772611469734398</v>
      </c>
      <c r="BF836" s="17">
        <v>0.25646277970287801</v>
      </c>
      <c r="BG836" s="17">
        <v>0.307259441816296</v>
      </c>
      <c r="BH836" s="17">
        <v>0.25515089266636198</v>
      </c>
      <c r="BI836" s="17">
        <v>0.28466078566386799</v>
      </c>
      <c r="BJ836" s="17">
        <v>0.22492951239756501</v>
      </c>
      <c r="BK836" s="17">
        <v>0.20949745282721699</v>
      </c>
      <c r="BL836" s="17">
        <v>0.257915349630159</v>
      </c>
      <c r="BM836" s="17">
        <v>0.258334097204997</v>
      </c>
      <c r="BN836" s="17">
        <v>0.26039604639134301</v>
      </c>
      <c r="BO836" s="17">
        <v>0.21439953082197899</v>
      </c>
      <c r="BP836" s="17"/>
      <c r="BQ836" s="17">
        <v>0.29150320235142402</v>
      </c>
      <c r="BR836" s="17">
        <v>0.256463940444835</v>
      </c>
    </row>
    <row r="837" spans="2:70" x14ac:dyDescent="0.35">
      <c r="B837" t="s">
        <v>137</v>
      </c>
      <c r="C837" s="17">
        <v>0.425448179538986</v>
      </c>
      <c r="D837" s="17">
        <v>0.436430143059932</v>
      </c>
      <c r="E837" s="17">
        <v>0.41557978126616002</v>
      </c>
      <c r="F837" s="17"/>
      <c r="G837" s="17">
        <v>0.39407526587161201</v>
      </c>
      <c r="H837" s="17">
        <v>0.392749137110743</v>
      </c>
      <c r="I837" s="17">
        <v>0.42618663276207502</v>
      </c>
      <c r="J837" s="17">
        <v>0.41943259141685801</v>
      </c>
      <c r="K837" s="17">
        <v>0.46703188706044102</v>
      </c>
      <c r="L837" s="17">
        <v>0.44938244420609602</v>
      </c>
      <c r="M837" s="17"/>
      <c r="N837" s="17">
        <v>0.42820809159453399</v>
      </c>
      <c r="O837" s="17">
        <v>0.44876102078645402</v>
      </c>
      <c r="P837" s="17">
        <v>0.411278574150993</v>
      </c>
      <c r="Q837" s="17">
        <v>0.41295356840957598</v>
      </c>
      <c r="R837" s="17"/>
      <c r="S837" s="17">
        <v>0.44630889172673099</v>
      </c>
      <c r="T837" s="17">
        <v>0.41361749411193999</v>
      </c>
      <c r="U837" s="17">
        <v>0.48138512217429302</v>
      </c>
      <c r="V837" s="17">
        <v>0.43792828023372599</v>
      </c>
      <c r="W837" s="17">
        <v>0.417379352252636</v>
      </c>
      <c r="X837" s="17">
        <v>0.40635685833669499</v>
      </c>
      <c r="Y837" s="17">
        <v>0.40636244627293999</v>
      </c>
      <c r="Z837" s="17">
        <v>0.38662473039985301</v>
      </c>
      <c r="AA837" s="17">
        <v>0.42008704643887002</v>
      </c>
      <c r="AB837" s="17">
        <v>0.45207266828315901</v>
      </c>
      <c r="AC837" s="17">
        <v>0.43255906694170798</v>
      </c>
      <c r="AD837" s="17">
        <v>0.29889028702152598</v>
      </c>
      <c r="AE837" s="17"/>
      <c r="AF837" s="17">
        <v>0.42646958385693401</v>
      </c>
      <c r="AG837" s="17">
        <v>0.44539731917668601</v>
      </c>
      <c r="AH837" s="17">
        <v>0.37860136604702599</v>
      </c>
      <c r="AI837" s="17"/>
      <c r="AJ837" s="17">
        <v>0.43986462746962601</v>
      </c>
      <c r="AK837" s="17">
        <v>0.43690429032262901</v>
      </c>
      <c r="AL837" s="17">
        <v>0.46795211279358501</v>
      </c>
      <c r="AM837" s="17">
        <v>0.22457350631461701</v>
      </c>
      <c r="AN837" s="17">
        <v>0.36682939308373802</v>
      </c>
      <c r="AO837" s="17"/>
      <c r="AP837" s="17">
        <v>0.443736486052134</v>
      </c>
      <c r="AQ837" s="17">
        <v>0.44167919866574101</v>
      </c>
      <c r="AR837" s="17">
        <v>0.44382247387790202</v>
      </c>
      <c r="AS837" s="17"/>
      <c r="AT837" s="17">
        <v>0.447563857191218</v>
      </c>
      <c r="AU837" s="17">
        <v>0.42120319106081999</v>
      </c>
      <c r="AV837" s="17">
        <v>0.42675013934127998</v>
      </c>
      <c r="AW837" s="17">
        <v>0.42540289183428998</v>
      </c>
      <c r="AX837" s="17">
        <v>0.27812307051950003</v>
      </c>
      <c r="AY837" s="17"/>
      <c r="AZ837" s="17">
        <v>0.32495507754354103</v>
      </c>
      <c r="BA837" s="17">
        <v>0.36606865727906102</v>
      </c>
      <c r="BB837" s="17">
        <v>0.43064682192810599</v>
      </c>
      <c r="BC837" s="17">
        <v>0.40038644728285999</v>
      </c>
      <c r="BD837" s="17">
        <v>0.42818256457892101</v>
      </c>
      <c r="BE837" s="17">
        <v>0.37449379659357002</v>
      </c>
      <c r="BF837" s="17">
        <v>0.45001943016700502</v>
      </c>
      <c r="BG837" s="17">
        <v>0.42812831508097099</v>
      </c>
      <c r="BH837" s="17">
        <v>0.42356250207748902</v>
      </c>
      <c r="BI837" s="17">
        <v>0.40479509753256698</v>
      </c>
      <c r="BJ837" s="17">
        <v>0.45408459359724701</v>
      </c>
      <c r="BK837" s="17">
        <v>0.48994868402922798</v>
      </c>
      <c r="BL837" s="17">
        <v>0.42773800577429499</v>
      </c>
      <c r="BM837" s="17">
        <v>0.479424126615069</v>
      </c>
      <c r="BN837" s="17">
        <v>0.45907990757107903</v>
      </c>
      <c r="BO837" s="17">
        <v>0.43167415098207401</v>
      </c>
      <c r="BP837" s="17"/>
      <c r="BQ837" s="17">
        <v>0.426834303974096</v>
      </c>
      <c r="BR837" s="17">
        <v>0.42738146066975802</v>
      </c>
    </row>
    <row r="838" spans="2:70" x14ac:dyDescent="0.35">
      <c r="B838" t="s">
        <v>214</v>
      </c>
      <c r="C838" s="17">
        <v>0.24711780234300301</v>
      </c>
      <c r="D838" s="17">
        <v>0.24090209235656901</v>
      </c>
      <c r="E838" s="17">
        <v>0.25341708314721201</v>
      </c>
      <c r="F838" s="17"/>
      <c r="G838" s="17">
        <v>0.27674912321768702</v>
      </c>
      <c r="H838" s="17">
        <v>0.24875176141462399</v>
      </c>
      <c r="I838" s="17">
        <v>0.25882077884535698</v>
      </c>
      <c r="J838" s="17">
        <v>0.239550478416094</v>
      </c>
      <c r="K838" s="17">
        <v>0.230857700120426</v>
      </c>
      <c r="L838" s="17">
        <v>0.233584379352543</v>
      </c>
      <c r="M838" s="17"/>
      <c r="N838" s="17">
        <v>0.26719922895376702</v>
      </c>
      <c r="O838" s="17">
        <v>0.23534805954577201</v>
      </c>
      <c r="P838" s="17">
        <v>0.229557007112586</v>
      </c>
      <c r="Q838" s="17">
        <v>0.25155203618136901</v>
      </c>
      <c r="R838" s="17"/>
      <c r="S838" s="17">
        <v>0.231219301781981</v>
      </c>
      <c r="T838" s="17">
        <v>0.247983068396289</v>
      </c>
      <c r="U838" s="17">
        <v>0.22584617000705801</v>
      </c>
      <c r="V838" s="17">
        <v>0.233931915286541</v>
      </c>
      <c r="W838" s="17">
        <v>0.25342470920157001</v>
      </c>
      <c r="X838" s="17">
        <v>0.25010981829715101</v>
      </c>
      <c r="Y838" s="17">
        <v>0.24546096750897201</v>
      </c>
      <c r="Z838" s="17">
        <v>0.27941194121719098</v>
      </c>
      <c r="AA838" s="17">
        <v>0.23433744145836699</v>
      </c>
      <c r="AB838" s="17">
        <v>0.265602228174383</v>
      </c>
      <c r="AC838" s="17">
        <v>0.25373437815779698</v>
      </c>
      <c r="AD838" s="17">
        <v>0.33225592915456997</v>
      </c>
      <c r="AE838" s="17"/>
      <c r="AF838" s="17">
        <v>0.20666705265105101</v>
      </c>
      <c r="AG838" s="17">
        <v>0.25926102738628498</v>
      </c>
      <c r="AH838" s="17">
        <v>0.29583335770251601</v>
      </c>
      <c r="AI838" s="17"/>
      <c r="AJ838" s="17">
        <v>0.219159148297175</v>
      </c>
      <c r="AK838" s="17">
        <v>0.259958705290115</v>
      </c>
      <c r="AL838" s="17">
        <v>0.238338349924169</v>
      </c>
      <c r="AM838" s="17">
        <v>0.21253983423596701</v>
      </c>
      <c r="AN838" s="17">
        <v>0.265654912276374</v>
      </c>
      <c r="AO838" s="17"/>
      <c r="AP838" s="17">
        <v>0.219043548812734</v>
      </c>
      <c r="AQ838" s="17">
        <v>0.26044372681713501</v>
      </c>
      <c r="AR838" s="17">
        <v>0.216842819271681</v>
      </c>
      <c r="AS838" s="17"/>
      <c r="AT838" s="17">
        <v>0.23379067178033699</v>
      </c>
      <c r="AU838" s="17">
        <v>0.24414009333738401</v>
      </c>
      <c r="AV838" s="17">
        <v>0.25272992908150599</v>
      </c>
      <c r="AW838" s="17">
        <v>0.28756708886336801</v>
      </c>
      <c r="AX838" s="17">
        <v>0.338675210381012</v>
      </c>
      <c r="AY838" s="17"/>
      <c r="AZ838" s="17">
        <v>0.29315998116815301</v>
      </c>
      <c r="BA838" s="17">
        <v>0.33636526228243302</v>
      </c>
      <c r="BB838" s="17">
        <v>0.186031582590438</v>
      </c>
      <c r="BC838" s="17">
        <v>0.231776772843654</v>
      </c>
      <c r="BD838" s="17">
        <v>0.24050820779436499</v>
      </c>
      <c r="BE838" s="17">
        <v>0.28299595055575599</v>
      </c>
      <c r="BF838" s="17">
        <v>0.234894967012511</v>
      </c>
      <c r="BG838" s="17">
        <v>0.197634148867847</v>
      </c>
      <c r="BH838" s="17">
        <v>0.25983404829053203</v>
      </c>
      <c r="BI838" s="17">
        <v>0.26703676068936999</v>
      </c>
      <c r="BJ838" s="17">
        <v>0.25872774490045802</v>
      </c>
      <c r="BK838" s="17">
        <v>0.23159470509511301</v>
      </c>
      <c r="BL838" s="17">
        <v>0.26085955699847102</v>
      </c>
      <c r="BM838" s="17">
        <v>0.23804845006763001</v>
      </c>
      <c r="BN838" s="17">
        <v>0.213057174533935</v>
      </c>
      <c r="BO838" s="17">
        <v>0.29256089615720099</v>
      </c>
      <c r="BP838" s="17"/>
      <c r="BQ838" s="17">
        <v>0.22641918805566899</v>
      </c>
      <c r="BR838" s="17">
        <v>0.25269692099227298</v>
      </c>
    </row>
    <row r="839" spans="2:70" x14ac:dyDescent="0.35">
      <c r="B839" t="s">
        <v>139</v>
      </c>
      <c r="C839" s="17">
        <v>4.1946078276344903E-2</v>
      </c>
      <c r="D839" s="17">
        <v>3.70557254669618E-2</v>
      </c>
      <c r="E839" s="17">
        <v>4.6517835920439198E-2</v>
      </c>
      <c r="F839" s="17"/>
      <c r="G839" s="17">
        <v>7.4838219642389306E-2</v>
      </c>
      <c r="H839" s="17">
        <v>6.7707107863356097E-2</v>
      </c>
      <c r="I839" s="17">
        <v>4.4927066318747599E-2</v>
      </c>
      <c r="J839" s="17">
        <v>2.7582608639129001E-2</v>
      </c>
      <c r="K839" s="17">
        <v>3.7521293452835502E-2</v>
      </c>
      <c r="L839" s="17">
        <v>1.13713397396613E-2</v>
      </c>
      <c r="M839" s="17"/>
      <c r="N839" s="17">
        <v>4.63339007216622E-2</v>
      </c>
      <c r="O839" s="17">
        <v>4.5212662002157102E-2</v>
      </c>
      <c r="P839" s="17">
        <v>3.8525505493444002E-2</v>
      </c>
      <c r="Q839" s="17">
        <v>3.7368652610828501E-2</v>
      </c>
      <c r="R839" s="17"/>
      <c r="S839" s="17">
        <v>6.3691700933554196E-2</v>
      </c>
      <c r="T839" s="17">
        <v>4.7645803182036199E-2</v>
      </c>
      <c r="U839" s="17">
        <v>3.2044064672692302E-2</v>
      </c>
      <c r="V839" s="17">
        <v>2.3205684009438E-2</v>
      </c>
      <c r="W839" s="17">
        <v>4.5978928969004899E-2</v>
      </c>
      <c r="X839" s="17">
        <v>4.6767229877211797E-2</v>
      </c>
      <c r="Y839" s="17">
        <v>4.0632801915952102E-2</v>
      </c>
      <c r="Z839" s="17">
        <v>3.2262950259874398E-2</v>
      </c>
      <c r="AA839" s="17">
        <v>3.8768966651939601E-2</v>
      </c>
      <c r="AB839" s="17">
        <v>2.5794121866514301E-2</v>
      </c>
      <c r="AC839" s="17">
        <v>4.2510808942032699E-2</v>
      </c>
      <c r="AD839" s="17">
        <v>4.9980270379012003E-2</v>
      </c>
      <c r="AE839" s="17"/>
      <c r="AF839" s="17">
        <v>2.7830145936116601E-2</v>
      </c>
      <c r="AG839" s="17">
        <v>4.7480725075005697E-2</v>
      </c>
      <c r="AH839" s="17">
        <v>5.0703583276975502E-2</v>
      </c>
      <c r="AI839" s="17"/>
      <c r="AJ839" s="17">
        <v>2.8737345278688198E-2</v>
      </c>
      <c r="AK839" s="17">
        <v>5.5022456229368202E-2</v>
      </c>
      <c r="AL839" s="17">
        <v>5.2022539337776202E-2</v>
      </c>
      <c r="AM839" s="17">
        <v>5.1055852684403297E-2</v>
      </c>
      <c r="AN839" s="17">
        <v>5.9117024196920297E-2</v>
      </c>
      <c r="AO839" s="17"/>
      <c r="AP839" s="17">
        <v>3.4336960955718199E-2</v>
      </c>
      <c r="AQ839" s="17">
        <v>5.4309831370042701E-2</v>
      </c>
      <c r="AR839" s="17">
        <v>4.9712444688268097E-2</v>
      </c>
      <c r="AS839" s="17"/>
      <c r="AT839" s="17">
        <v>3.0834698110567701E-2</v>
      </c>
      <c r="AU839" s="17">
        <v>4.4776196927220402E-2</v>
      </c>
      <c r="AV839" s="17">
        <v>4.0856867058869602E-2</v>
      </c>
      <c r="AW839" s="17">
        <v>6.7708390097936194E-2</v>
      </c>
      <c r="AX839" s="17">
        <v>4.9156854184389302E-2</v>
      </c>
      <c r="AY839" s="17"/>
      <c r="AZ839" s="17">
        <v>0.119876323226906</v>
      </c>
      <c r="BA839" s="17">
        <v>2.4917515741021998E-2</v>
      </c>
      <c r="BB839" s="17">
        <v>6.0995522671767402E-2</v>
      </c>
      <c r="BC839" s="17">
        <v>3.5764155617357497E-2</v>
      </c>
      <c r="BD839" s="17">
        <v>3.6316672298647101E-2</v>
      </c>
      <c r="BE839" s="17">
        <v>4.2739733704020899E-2</v>
      </c>
      <c r="BF839" s="17">
        <v>3.6752634030936801E-2</v>
      </c>
      <c r="BG839" s="17">
        <v>4.7389736090726498E-2</v>
      </c>
      <c r="BH839" s="17">
        <v>2.9427450696983E-2</v>
      </c>
      <c r="BI839" s="17">
        <v>2.5540365384713201E-2</v>
      </c>
      <c r="BJ839" s="17">
        <v>4.3984807999357098E-2</v>
      </c>
      <c r="BK839" s="17">
        <v>5.7575657783869701E-2</v>
      </c>
      <c r="BL839" s="17">
        <v>4.3877731555868202E-2</v>
      </c>
      <c r="BM839" s="17">
        <v>2.4193326112304101E-2</v>
      </c>
      <c r="BN839" s="17">
        <v>6.7466871503642695E-2</v>
      </c>
      <c r="BO839" s="17">
        <v>6.1365422038746398E-2</v>
      </c>
      <c r="BP839" s="17"/>
      <c r="BQ839" s="17">
        <v>4.5677471875459397E-2</v>
      </c>
      <c r="BR839" s="17">
        <v>4.1623913627745902E-2</v>
      </c>
    </row>
    <row r="840" spans="2:70" x14ac:dyDescent="0.35">
      <c r="B840" t="s">
        <v>140</v>
      </c>
      <c r="C840" s="17">
        <v>6.9232046557927496E-3</v>
      </c>
      <c r="D840" s="17">
        <v>8.3310105401326398E-3</v>
      </c>
      <c r="E840" s="17">
        <v>5.5938454328541398E-3</v>
      </c>
      <c r="F840" s="17"/>
      <c r="G840" s="17">
        <v>1.9588638461170101E-2</v>
      </c>
      <c r="H840" s="17">
        <v>6.1082614792391902E-3</v>
      </c>
      <c r="I840" s="17">
        <v>6.1764771104270196E-3</v>
      </c>
      <c r="J840" s="17">
        <v>7.5922109442597202E-3</v>
      </c>
      <c r="K840" s="17">
        <v>5.7558362266575697E-3</v>
      </c>
      <c r="L840" s="17">
        <v>0</v>
      </c>
      <c r="M840" s="17"/>
      <c r="N840" s="17">
        <v>3.1867247259049201E-3</v>
      </c>
      <c r="O840" s="17">
        <v>8.1387214444385708E-3</v>
      </c>
      <c r="P840" s="17">
        <v>8.3727225785082404E-3</v>
      </c>
      <c r="Q840" s="17">
        <v>8.5101069252042794E-3</v>
      </c>
      <c r="R840" s="17"/>
      <c r="S840" s="17">
        <v>3.7699467374708502E-3</v>
      </c>
      <c r="T840" s="17">
        <v>8.0126358510938505E-3</v>
      </c>
      <c r="U840" s="17">
        <v>6.2911002516425401E-3</v>
      </c>
      <c r="V840" s="17">
        <v>3.5168378794668501E-3</v>
      </c>
      <c r="W840" s="17">
        <v>1.27625881552341E-2</v>
      </c>
      <c r="X840" s="17">
        <v>8.33404182347499E-3</v>
      </c>
      <c r="Y840" s="17">
        <v>4.48259931190514E-3</v>
      </c>
      <c r="Z840" s="17">
        <v>1.3574982343127E-2</v>
      </c>
      <c r="AA840" s="17">
        <v>9.6544298536073991E-3</v>
      </c>
      <c r="AB840" s="17">
        <v>6.1609485261870101E-3</v>
      </c>
      <c r="AC840" s="17">
        <v>0</v>
      </c>
      <c r="AD840" s="17">
        <v>1.2482876524331801E-2</v>
      </c>
      <c r="AE840" s="17"/>
      <c r="AF840" s="17">
        <v>5.9455817550820604E-3</v>
      </c>
      <c r="AG840" s="17">
        <v>5.58918631127793E-3</v>
      </c>
      <c r="AH840" s="17">
        <v>4.8567078358888599E-3</v>
      </c>
      <c r="AI840" s="17"/>
      <c r="AJ840" s="17">
        <v>3.4773080317867001E-3</v>
      </c>
      <c r="AK840" s="17">
        <v>7.4133500080498802E-3</v>
      </c>
      <c r="AL840" s="17">
        <v>9.7607788978415402E-3</v>
      </c>
      <c r="AM840" s="17">
        <v>1.8596724945439801E-2</v>
      </c>
      <c r="AN840" s="17">
        <v>7.7736767345701801E-3</v>
      </c>
      <c r="AO840" s="17"/>
      <c r="AP840" s="17">
        <v>0</v>
      </c>
      <c r="AQ840" s="17">
        <v>8.1486006819453498E-3</v>
      </c>
      <c r="AR840" s="17">
        <v>3.4939095463539199E-3</v>
      </c>
      <c r="AS840" s="17"/>
      <c r="AT840" s="17">
        <v>8.0684610266726908E-3</v>
      </c>
      <c r="AU840" s="17">
        <v>8.2324537412775903E-3</v>
      </c>
      <c r="AV840" s="17">
        <v>7.7742145657223498E-3</v>
      </c>
      <c r="AW840" s="17">
        <v>2.0020925616288298E-3</v>
      </c>
      <c r="AX840" s="17">
        <v>1.6452314632851701E-2</v>
      </c>
      <c r="AY840" s="17"/>
      <c r="AZ840" s="17">
        <v>3.3438402806008197E-2</v>
      </c>
      <c r="BA840" s="17">
        <v>1.6345576936034299E-2</v>
      </c>
      <c r="BB840" s="17">
        <v>0</v>
      </c>
      <c r="BC840" s="17">
        <v>1.2686081981164299E-2</v>
      </c>
      <c r="BD840" s="17">
        <v>7.5190851481812997E-3</v>
      </c>
      <c r="BE840" s="17">
        <v>7.2554018164362301E-3</v>
      </c>
      <c r="BF840" s="17">
        <v>1.00459818809939E-2</v>
      </c>
      <c r="BG840" s="17">
        <v>0</v>
      </c>
      <c r="BH840" s="17">
        <v>8.4640513294960903E-3</v>
      </c>
      <c r="BI840" s="17">
        <v>7.1854611957052001E-3</v>
      </c>
      <c r="BJ840" s="17">
        <v>7.1226650612132804E-3</v>
      </c>
      <c r="BK840" s="17">
        <v>5.1049154579567001E-3</v>
      </c>
      <c r="BL840" s="17">
        <v>9.6093560412064197E-3</v>
      </c>
      <c r="BM840" s="17">
        <v>0</v>
      </c>
      <c r="BN840" s="17">
        <v>0</v>
      </c>
      <c r="BO840" s="17">
        <v>0</v>
      </c>
      <c r="BP840" s="17"/>
      <c r="BQ840" s="17">
        <v>8.0647986206169395E-3</v>
      </c>
      <c r="BR840" s="17">
        <v>5.7565749797913899E-3</v>
      </c>
    </row>
    <row r="841" spans="2:70" x14ac:dyDescent="0.35">
      <c r="B841" t="s">
        <v>129</v>
      </c>
      <c r="C841" s="17">
        <v>1.22184603972826E-2</v>
      </c>
      <c r="D841" s="17">
        <v>1.0753264982225799E-2</v>
      </c>
      <c r="E841" s="17">
        <v>1.37267976960845E-2</v>
      </c>
      <c r="F841" s="17"/>
      <c r="G841" s="17">
        <v>2.2152041087628398E-2</v>
      </c>
      <c r="H841" s="17">
        <v>1.8208605001036101E-2</v>
      </c>
      <c r="I841" s="17">
        <v>9.5760664723766892E-3</v>
      </c>
      <c r="J841" s="17">
        <v>1.2511000700957901E-2</v>
      </c>
      <c r="K841" s="17">
        <v>7.2160418571539297E-3</v>
      </c>
      <c r="L841" s="17">
        <v>6.00497641391462E-3</v>
      </c>
      <c r="M841" s="17"/>
      <c r="N841" s="17">
        <v>5.7783004581650598E-3</v>
      </c>
      <c r="O841" s="17">
        <v>7.0358498219711E-3</v>
      </c>
      <c r="P841" s="17">
        <v>1.99174664855294E-2</v>
      </c>
      <c r="Q841" s="17">
        <v>1.79422801467858E-2</v>
      </c>
      <c r="R841" s="17"/>
      <c r="S841" s="17">
        <v>6.2485531416057501E-3</v>
      </c>
      <c r="T841" s="17">
        <v>1.6152172684754499E-2</v>
      </c>
      <c r="U841" s="17">
        <v>9.4733286265200594E-3</v>
      </c>
      <c r="V841" s="17">
        <v>1.2128076132318699E-2</v>
      </c>
      <c r="W841" s="17">
        <v>1.8861902868211801E-2</v>
      </c>
      <c r="X841" s="17">
        <v>2.0269805384501901E-2</v>
      </c>
      <c r="Y841" s="17">
        <v>6.8916639014022004E-3</v>
      </c>
      <c r="Z841" s="17">
        <v>3.7197785329068499E-2</v>
      </c>
      <c r="AA841" s="17">
        <v>7.4677150909841497E-3</v>
      </c>
      <c r="AB841" s="17">
        <v>1.01914828910993E-2</v>
      </c>
      <c r="AC841" s="17">
        <v>0</v>
      </c>
      <c r="AD841" s="17">
        <v>1.5869453541476501E-2</v>
      </c>
      <c r="AE841" s="17"/>
      <c r="AF841" s="17">
        <v>1.11850676751373E-2</v>
      </c>
      <c r="AG841" s="17">
        <v>1.05583713072963E-2</v>
      </c>
      <c r="AH841" s="17">
        <v>2.09927931275317E-2</v>
      </c>
      <c r="AI841" s="17"/>
      <c r="AJ841" s="17">
        <v>8.8921288089614803E-3</v>
      </c>
      <c r="AK841" s="17">
        <v>1.2473880659543E-2</v>
      </c>
      <c r="AL841" s="17">
        <v>6.8490369885778899E-3</v>
      </c>
      <c r="AM841" s="17">
        <v>0</v>
      </c>
      <c r="AN841" s="17">
        <v>1.12351720364256E-2</v>
      </c>
      <c r="AO841" s="17"/>
      <c r="AP841" s="17">
        <v>1.2709062080991901E-2</v>
      </c>
      <c r="AQ841" s="17">
        <v>6.0895991308796103E-3</v>
      </c>
      <c r="AR841" s="17">
        <v>2.45664382362125E-2</v>
      </c>
      <c r="AS841" s="17"/>
      <c r="AT841" s="17">
        <v>1.47242388118546E-2</v>
      </c>
      <c r="AU841" s="17">
        <v>1.07677926949262E-2</v>
      </c>
      <c r="AV841" s="17">
        <v>1.06492566707607E-2</v>
      </c>
      <c r="AW841" s="17">
        <v>4.6170868446156104E-3</v>
      </c>
      <c r="AX841" s="17">
        <v>1.31764769023165E-2</v>
      </c>
      <c r="AY841" s="17"/>
      <c r="AZ841" s="17">
        <v>0</v>
      </c>
      <c r="BA841" s="17">
        <v>4.7789419184280299E-3</v>
      </c>
      <c r="BB841" s="17">
        <v>4.6020975249884896E-3</v>
      </c>
      <c r="BC841" s="17">
        <v>1.57196330036104E-2</v>
      </c>
      <c r="BD841" s="17">
        <v>1.2002715305039701E-2</v>
      </c>
      <c r="BE841" s="17">
        <v>1.47890026328717E-2</v>
      </c>
      <c r="BF841" s="17">
        <v>1.1824207205675501E-2</v>
      </c>
      <c r="BG841" s="17">
        <v>1.9588358144159199E-2</v>
      </c>
      <c r="BH841" s="17">
        <v>2.3561054939137599E-2</v>
      </c>
      <c r="BI841" s="17">
        <v>1.07815295337767E-2</v>
      </c>
      <c r="BJ841" s="17">
        <v>1.1150676044160601E-2</v>
      </c>
      <c r="BK841" s="17">
        <v>6.2785848066156599E-3</v>
      </c>
      <c r="BL841" s="17">
        <v>0</v>
      </c>
      <c r="BM841" s="17">
        <v>0</v>
      </c>
      <c r="BN841" s="17">
        <v>0</v>
      </c>
      <c r="BO841" s="17">
        <v>0</v>
      </c>
      <c r="BP841" s="17"/>
      <c r="BQ841" s="17">
        <v>1.50103512273453E-3</v>
      </c>
      <c r="BR841" s="17">
        <v>1.6077189285596202E-2</v>
      </c>
    </row>
    <row r="842" spans="2:70" x14ac:dyDescent="0.35">
      <c r="B842" t="s">
        <v>141</v>
      </c>
      <c r="C842" s="17">
        <v>0.69179445432757602</v>
      </c>
      <c r="D842" s="17">
        <v>0.70295790665411095</v>
      </c>
      <c r="E842" s="17">
        <v>0.68074443780340999</v>
      </c>
      <c r="F842" s="17"/>
      <c r="G842" s="17">
        <v>0.60667197759112501</v>
      </c>
      <c r="H842" s="17">
        <v>0.65922426424174496</v>
      </c>
      <c r="I842" s="17">
        <v>0.680499611253092</v>
      </c>
      <c r="J842" s="17">
        <v>0.71276370129955902</v>
      </c>
      <c r="K842" s="17">
        <v>0.71864912834292705</v>
      </c>
      <c r="L842" s="17">
        <v>0.74903930449388101</v>
      </c>
      <c r="M842" s="17"/>
      <c r="N842" s="17">
        <v>0.67750184514050005</v>
      </c>
      <c r="O842" s="17">
        <v>0.70426470718566103</v>
      </c>
      <c r="P842" s="17">
        <v>0.70362729832993298</v>
      </c>
      <c r="Q842" s="17">
        <v>0.68462692413581305</v>
      </c>
      <c r="R842" s="17"/>
      <c r="S842" s="17">
        <v>0.69507049740538795</v>
      </c>
      <c r="T842" s="17">
        <v>0.68020631988582603</v>
      </c>
      <c r="U842" s="17">
        <v>0.72634533644208699</v>
      </c>
      <c r="V842" s="17">
        <v>0.72721748669223596</v>
      </c>
      <c r="W842" s="17">
        <v>0.66897187080597897</v>
      </c>
      <c r="X842" s="17">
        <v>0.67451910461765996</v>
      </c>
      <c r="Y842" s="17">
        <v>0.70253196736176804</v>
      </c>
      <c r="Z842" s="17">
        <v>0.63755234085073897</v>
      </c>
      <c r="AA842" s="17">
        <v>0.70977144694510197</v>
      </c>
      <c r="AB842" s="17">
        <v>0.69225121854181704</v>
      </c>
      <c r="AC842" s="17">
        <v>0.70375481290016995</v>
      </c>
      <c r="AD842" s="17">
        <v>0.58941147040061004</v>
      </c>
      <c r="AE842" s="17"/>
      <c r="AF842" s="17">
        <v>0.74837215198261298</v>
      </c>
      <c r="AG842" s="17">
        <v>0.67711068992013501</v>
      </c>
      <c r="AH842" s="17">
        <v>0.62761355805708796</v>
      </c>
      <c r="AI842" s="17"/>
      <c r="AJ842" s="17">
        <v>0.73973406958338805</v>
      </c>
      <c r="AK842" s="17">
        <v>0.66513160781292402</v>
      </c>
      <c r="AL842" s="17">
        <v>0.693029294851636</v>
      </c>
      <c r="AM842" s="17">
        <v>0.71780758813418999</v>
      </c>
      <c r="AN842" s="17">
        <v>0.65621921475570899</v>
      </c>
      <c r="AO842" s="17"/>
      <c r="AP842" s="17">
        <v>0.73391042815055596</v>
      </c>
      <c r="AQ842" s="17">
        <v>0.67100824199999698</v>
      </c>
      <c r="AR842" s="17">
        <v>0.70538438825748495</v>
      </c>
      <c r="AS842" s="17"/>
      <c r="AT842" s="17">
        <v>0.71258193027056804</v>
      </c>
      <c r="AU842" s="17">
        <v>0.69208346329919201</v>
      </c>
      <c r="AV842" s="17">
        <v>0.687989732623142</v>
      </c>
      <c r="AW842" s="17">
        <v>0.63810534163245203</v>
      </c>
      <c r="AX842" s="17">
        <v>0.58253914389943096</v>
      </c>
      <c r="AY842" s="17"/>
      <c r="AZ842" s="17">
        <v>0.55352529279893303</v>
      </c>
      <c r="BA842" s="17">
        <v>0.61759270312208303</v>
      </c>
      <c r="BB842" s="17">
        <v>0.74837079721280597</v>
      </c>
      <c r="BC842" s="17">
        <v>0.70405335655421397</v>
      </c>
      <c r="BD842" s="17">
        <v>0.70365331945376697</v>
      </c>
      <c r="BE842" s="17">
        <v>0.65221991129091506</v>
      </c>
      <c r="BF842" s="17">
        <v>0.70648220986988297</v>
      </c>
      <c r="BG842" s="17">
        <v>0.73538775689726699</v>
      </c>
      <c r="BH842" s="17">
        <v>0.67871339474385195</v>
      </c>
      <c r="BI842" s="17">
        <v>0.68945588319643503</v>
      </c>
      <c r="BJ842" s="17">
        <v>0.67901410599481105</v>
      </c>
      <c r="BK842" s="17">
        <v>0.69944613685644497</v>
      </c>
      <c r="BL842" s="17">
        <v>0.68565335540445405</v>
      </c>
      <c r="BM842" s="17">
        <v>0.73775822382006595</v>
      </c>
      <c r="BN842" s="17">
        <v>0.71947595396242203</v>
      </c>
      <c r="BO842" s="17">
        <v>0.646073681804053</v>
      </c>
      <c r="BP842" s="17"/>
      <c r="BQ842" s="17">
        <v>0.71833750632551996</v>
      </c>
      <c r="BR842" s="17">
        <v>0.68384540111459402</v>
      </c>
    </row>
    <row r="843" spans="2:70" x14ac:dyDescent="0.35">
      <c r="B843" t="s">
        <v>142</v>
      </c>
      <c r="C843" s="17">
        <v>4.8869282932137603E-2</v>
      </c>
      <c r="D843" s="17">
        <v>4.5386736007094398E-2</v>
      </c>
      <c r="E843" s="17">
        <v>5.2111681353293401E-2</v>
      </c>
      <c r="F843" s="17"/>
      <c r="G843" s="17">
        <v>9.4426858103559497E-2</v>
      </c>
      <c r="H843" s="17">
        <v>7.3815369342595305E-2</v>
      </c>
      <c r="I843" s="17">
        <v>5.11035434291746E-2</v>
      </c>
      <c r="J843" s="17">
        <v>3.5174819583388701E-2</v>
      </c>
      <c r="K843" s="17">
        <v>4.3277129679493098E-2</v>
      </c>
      <c r="L843" s="17">
        <v>1.13713397396613E-2</v>
      </c>
      <c r="M843" s="17"/>
      <c r="N843" s="17">
        <v>4.95206254475671E-2</v>
      </c>
      <c r="O843" s="17">
        <v>5.33513834465957E-2</v>
      </c>
      <c r="P843" s="17">
        <v>4.6898228071952201E-2</v>
      </c>
      <c r="Q843" s="17">
        <v>4.5878759536032702E-2</v>
      </c>
      <c r="R843" s="17"/>
      <c r="S843" s="17">
        <v>6.7461647671025096E-2</v>
      </c>
      <c r="T843" s="17">
        <v>5.5658439033130003E-2</v>
      </c>
      <c r="U843" s="17">
        <v>3.8335164924334801E-2</v>
      </c>
      <c r="V843" s="17">
        <v>2.67225218889049E-2</v>
      </c>
      <c r="W843" s="17">
        <v>5.8741517124239001E-2</v>
      </c>
      <c r="X843" s="17">
        <v>5.5101271700686801E-2</v>
      </c>
      <c r="Y843" s="17">
        <v>4.5115401227857198E-2</v>
      </c>
      <c r="Z843" s="17">
        <v>4.5837932603001397E-2</v>
      </c>
      <c r="AA843" s="17">
        <v>4.8423396505547001E-2</v>
      </c>
      <c r="AB843" s="17">
        <v>3.1955070392701297E-2</v>
      </c>
      <c r="AC843" s="17">
        <v>4.2510808942032699E-2</v>
      </c>
      <c r="AD843" s="17">
        <v>6.2463146903343703E-2</v>
      </c>
      <c r="AE843" s="17"/>
      <c r="AF843" s="17">
        <v>3.3775727691198701E-2</v>
      </c>
      <c r="AG843" s="17">
        <v>5.3069911386283697E-2</v>
      </c>
      <c r="AH843" s="17">
        <v>5.5560291112864403E-2</v>
      </c>
      <c r="AI843" s="17"/>
      <c r="AJ843" s="17">
        <v>3.2214653310474899E-2</v>
      </c>
      <c r="AK843" s="17">
        <v>6.2435806237418102E-2</v>
      </c>
      <c r="AL843" s="17">
        <v>6.1783318235617703E-2</v>
      </c>
      <c r="AM843" s="17">
        <v>6.9652577629843102E-2</v>
      </c>
      <c r="AN843" s="17">
        <v>6.6890700931490493E-2</v>
      </c>
      <c r="AO843" s="17"/>
      <c r="AP843" s="17">
        <v>3.4336960955718199E-2</v>
      </c>
      <c r="AQ843" s="17">
        <v>6.2458432051988103E-2</v>
      </c>
      <c r="AR843" s="17">
        <v>5.3206354234622E-2</v>
      </c>
      <c r="AS843" s="17"/>
      <c r="AT843" s="17">
        <v>3.8903159137240399E-2</v>
      </c>
      <c r="AU843" s="17">
        <v>5.3008650668497997E-2</v>
      </c>
      <c r="AV843" s="17">
        <v>4.8631081624591899E-2</v>
      </c>
      <c r="AW843" s="17">
        <v>6.9710482659565004E-2</v>
      </c>
      <c r="AX843" s="17">
        <v>6.5609168817241006E-2</v>
      </c>
      <c r="AY843" s="17"/>
      <c r="AZ843" s="17">
        <v>0.15331472603291399</v>
      </c>
      <c r="BA843" s="17">
        <v>4.1263092677056301E-2</v>
      </c>
      <c r="BB843" s="17">
        <v>6.0995522671767402E-2</v>
      </c>
      <c r="BC843" s="17">
        <v>4.8450237598521802E-2</v>
      </c>
      <c r="BD843" s="17">
        <v>4.3835757446828397E-2</v>
      </c>
      <c r="BE843" s="17">
        <v>4.9995135520457201E-2</v>
      </c>
      <c r="BF843" s="17">
        <v>4.6798615911930602E-2</v>
      </c>
      <c r="BG843" s="17">
        <v>4.7389736090726498E-2</v>
      </c>
      <c r="BH843" s="17">
        <v>3.7891502026479E-2</v>
      </c>
      <c r="BI843" s="17">
        <v>3.27258265804184E-2</v>
      </c>
      <c r="BJ843" s="17">
        <v>5.1107473060570403E-2</v>
      </c>
      <c r="BK843" s="17">
        <v>6.2680573241826396E-2</v>
      </c>
      <c r="BL843" s="17">
        <v>5.3487087597074698E-2</v>
      </c>
      <c r="BM843" s="17">
        <v>2.4193326112304101E-2</v>
      </c>
      <c r="BN843" s="17">
        <v>6.7466871503642695E-2</v>
      </c>
      <c r="BO843" s="17">
        <v>6.1365422038746398E-2</v>
      </c>
      <c r="BP843" s="17"/>
      <c r="BQ843" s="17">
        <v>5.37422704960763E-2</v>
      </c>
      <c r="BR843" s="17">
        <v>4.7380488607537297E-2</v>
      </c>
    </row>
    <row r="844" spans="2:70" x14ac:dyDescent="0.35">
      <c r="B844" t="s">
        <v>143</v>
      </c>
      <c r="C844" s="17">
        <v>0.64292517139543903</v>
      </c>
      <c r="D844" s="17">
        <v>0.65757117064701698</v>
      </c>
      <c r="E844" s="17">
        <v>0.62863275645011696</v>
      </c>
      <c r="F844" s="17"/>
      <c r="G844" s="17">
        <v>0.51224511948756501</v>
      </c>
      <c r="H844" s="17">
        <v>0.58540889489914905</v>
      </c>
      <c r="I844" s="17">
        <v>0.62939606782391699</v>
      </c>
      <c r="J844" s="17">
        <v>0.67758888171617004</v>
      </c>
      <c r="K844" s="17">
        <v>0.675371998663434</v>
      </c>
      <c r="L844" s="17">
        <v>0.73766796475422003</v>
      </c>
      <c r="M844" s="17"/>
      <c r="N844" s="17">
        <v>0.62798121969293297</v>
      </c>
      <c r="O844" s="17">
        <v>0.65091332373906496</v>
      </c>
      <c r="P844" s="17">
        <v>0.65672907025798</v>
      </c>
      <c r="Q844" s="17">
        <v>0.63874816459978001</v>
      </c>
      <c r="R844" s="17"/>
      <c r="S844" s="17">
        <v>0.62760884973436304</v>
      </c>
      <c r="T844" s="17">
        <v>0.62454788085269597</v>
      </c>
      <c r="U844" s="17">
        <v>0.68801017151775201</v>
      </c>
      <c r="V844" s="17">
        <v>0.70049496480333096</v>
      </c>
      <c r="W844" s="17">
        <v>0.61023035368173995</v>
      </c>
      <c r="X844" s="17">
        <v>0.61941783291697405</v>
      </c>
      <c r="Y844" s="17">
        <v>0.65741656613391097</v>
      </c>
      <c r="Z844" s="17">
        <v>0.59171440824773702</v>
      </c>
      <c r="AA844" s="17">
        <v>0.66134805043955502</v>
      </c>
      <c r="AB844" s="17">
        <v>0.66029614814911497</v>
      </c>
      <c r="AC844" s="17">
        <v>0.66124400395813698</v>
      </c>
      <c r="AD844" s="17">
        <v>0.52694832349726595</v>
      </c>
      <c r="AE844" s="17"/>
      <c r="AF844" s="17">
        <v>0.71459642429141501</v>
      </c>
      <c r="AG844" s="17">
        <v>0.62404077853385098</v>
      </c>
      <c r="AH844" s="17">
        <v>0.57205326694422398</v>
      </c>
      <c r="AI844" s="17"/>
      <c r="AJ844" s="17">
        <v>0.70751941627291404</v>
      </c>
      <c r="AK844" s="17">
        <v>0.60269580157550595</v>
      </c>
      <c r="AL844" s="17">
        <v>0.631245976616018</v>
      </c>
      <c r="AM844" s="17">
        <v>0.64815501050434698</v>
      </c>
      <c r="AN844" s="17">
        <v>0.58932851382421902</v>
      </c>
      <c r="AO844" s="17"/>
      <c r="AP844" s="17">
        <v>0.69957346719483804</v>
      </c>
      <c r="AQ844" s="17">
        <v>0.608549809948009</v>
      </c>
      <c r="AR844" s="17">
        <v>0.65217803402286301</v>
      </c>
      <c r="AS844" s="17"/>
      <c r="AT844" s="17">
        <v>0.67367877113332797</v>
      </c>
      <c r="AU844" s="17">
        <v>0.63907481263069399</v>
      </c>
      <c r="AV844" s="17">
        <v>0.63935865099855005</v>
      </c>
      <c r="AW844" s="17">
        <v>0.568394858972887</v>
      </c>
      <c r="AX844" s="17">
        <v>0.51692997508218996</v>
      </c>
      <c r="AY844" s="17"/>
      <c r="AZ844" s="17">
        <v>0.40021056676602002</v>
      </c>
      <c r="BA844" s="17">
        <v>0.57632961044502595</v>
      </c>
      <c r="BB844" s="17">
        <v>0.68737527454103797</v>
      </c>
      <c r="BC844" s="17">
        <v>0.65560311895569201</v>
      </c>
      <c r="BD844" s="17">
        <v>0.65981756200693797</v>
      </c>
      <c r="BE844" s="17">
        <v>0.60222477577045697</v>
      </c>
      <c r="BF844" s="17">
        <v>0.65968359395795195</v>
      </c>
      <c r="BG844" s="17">
        <v>0.68799802080654104</v>
      </c>
      <c r="BH844" s="17">
        <v>0.640821892717372</v>
      </c>
      <c r="BI844" s="17">
        <v>0.65673005661601602</v>
      </c>
      <c r="BJ844" s="17">
        <v>0.62790663293424098</v>
      </c>
      <c r="BK844" s="17">
        <v>0.636765563614619</v>
      </c>
      <c r="BL844" s="17">
        <v>0.63216626780737994</v>
      </c>
      <c r="BM844" s="17">
        <v>0.71356489770776199</v>
      </c>
      <c r="BN844" s="17">
        <v>0.65200908245877998</v>
      </c>
      <c r="BO844" s="17">
        <v>0.58470825976530605</v>
      </c>
      <c r="BP844" s="17"/>
      <c r="BQ844" s="17">
        <v>0.66459523582944402</v>
      </c>
      <c r="BR844" s="17">
        <v>0.63646491250705595</v>
      </c>
    </row>
    <row r="845" spans="2:70" x14ac:dyDescent="0.35">
      <c r="C845" s="17"/>
      <c r="D845" s="17"/>
      <c r="E845" s="17"/>
      <c r="F845" s="17"/>
      <c r="G845" s="17"/>
      <c r="H845" s="17"/>
      <c r="I845" s="17"/>
      <c r="J845" s="17"/>
      <c r="K845" s="17"/>
      <c r="L845" s="17"/>
      <c r="M845" s="17"/>
      <c r="N845" s="17"/>
      <c r="O845" s="17"/>
      <c r="P845" s="17"/>
      <c r="Q845" s="17"/>
      <c r="R845" s="17"/>
      <c r="S845" s="17"/>
      <c r="T845" s="17"/>
      <c r="U845" s="17"/>
      <c r="V845" s="17"/>
      <c r="W845" s="17"/>
      <c r="X845" s="17"/>
      <c r="Y845" s="17"/>
      <c r="Z845" s="17"/>
      <c r="AA845" s="17"/>
      <c r="AB845" s="17"/>
      <c r="AC845" s="17"/>
      <c r="AD845" s="17"/>
      <c r="AE845" s="17"/>
      <c r="AF845" s="17"/>
      <c r="AG845" s="17"/>
      <c r="AH845" s="17"/>
      <c r="AI845" s="17"/>
      <c r="AJ845" s="17"/>
      <c r="AK845" s="17"/>
      <c r="AL845" s="17"/>
      <c r="AM845" s="17"/>
      <c r="AN845" s="17"/>
      <c r="AO845" s="17"/>
      <c r="AP845" s="17"/>
      <c r="AQ845" s="17"/>
      <c r="AR845" s="17"/>
      <c r="AS845" s="17"/>
      <c r="AT845" s="17"/>
      <c r="AU845" s="17"/>
      <c r="AV845" s="17"/>
      <c r="AW845" s="17"/>
      <c r="AX845" s="17"/>
      <c r="AY845" s="17"/>
      <c r="AZ845" s="17"/>
      <c r="BA845" s="17"/>
      <c r="BB845" s="17"/>
      <c r="BC845" s="17"/>
      <c r="BD845" s="17"/>
      <c r="BE845" s="17"/>
      <c r="BF845" s="17"/>
      <c r="BG845" s="17"/>
      <c r="BH845" s="17"/>
      <c r="BI845" s="17"/>
      <c r="BJ845" s="17"/>
      <c r="BK845" s="17"/>
      <c r="BL845" s="17"/>
      <c r="BM845" s="17"/>
      <c r="BN845" s="17"/>
      <c r="BO845" s="17"/>
      <c r="BP845" s="17"/>
      <c r="BQ845" s="17"/>
      <c r="BR845" s="17"/>
    </row>
    <row r="846" spans="2:70" x14ac:dyDescent="0.35">
      <c r="B846" s="6" t="s">
        <v>364</v>
      </c>
      <c r="C846" s="17"/>
      <c r="D846" s="17"/>
      <c r="E846" s="17"/>
      <c r="F846" s="17"/>
      <c r="G846" s="17"/>
      <c r="H846" s="17"/>
      <c r="I846" s="17"/>
      <c r="J846" s="17"/>
      <c r="K846" s="17"/>
      <c r="L846" s="17"/>
      <c r="M846" s="17"/>
      <c r="N846" s="17"/>
      <c r="O846" s="17"/>
      <c r="P846" s="17"/>
      <c r="Q846" s="17"/>
      <c r="R846" s="17"/>
      <c r="S846" s="17"/>
      <c r="T846" s="17"/>
      <c r="U846" s="17"/>
      <c r="V846" s="17"/>
      <c r="W846" s="17"/>
      <c r="X846" s="17"/>
      <c r="Y846" s="17"/>
      <c r="Z846" s="17"/>
      <c r="AA846" s="17"/>
      <c r="AB846" s="17"/>
      <c r="AC846" s="17"/>
      <c r="AD846" s="17"/>
      <c r="AE846" s="17"/>
      <c r="AF846" s="17"/>
      <c r="AG846" s="17"/>
      <c r="AH846" s="17"/>
      <c r="AI846" s="17"/>
      <c r="AJ846" s="17"/>
      <c r="AK846" s="17"/>
      <c r="AL846" s="17"/>
      <c r="AM846" s="17"/>
      <c r="AN846" s="17"/>
      <c r="AO846" s="17"/>
      <c r="AP846" s="17"/>
      <c r="AQ846" s="17"/>
      <c r="AR846" s="17"/>
      <c r="AS846" s="17"/>
      <c r="AT846" s="17"/>
      <c r="AU846" s="17"/>
      <c r="AV846" s="17"/>
      <c r="AW846" s="17"/>
      <c r="AX846" s="17"/>
      <c r="AY846" s="17"/>
      <c r="AZ846" s="17"/>
      <c r="BA846" s="17"/>
      <c r="BB846" s="17"/>
      <c r="BC846" s="17"/>
      <c r="BD846" s="17"/>
      <c r="BE846" s="17"/>
      <c r="BF846" s="17"/>
      <c r="BG846" s="17"/>
      <c r="BH846" s="17"/>
      <c r="BI846" s="17"/>
      <c r="BJ846" s="17"/>
      <c r="BK846" s="17"/>
      <c r="BL846" s="17"/>
      <c r="BM846" s="17"/>
      <c r="BN846" s="17"/>
      <c r="BO846" s="17"/>
      <c r="BP846" s="17"/>
      <c r="BQ846" s="17"/>
      <c r="BR846" s="17"/>
    </row>
    <row r="847" spans="2:70" x14ac:dyDescent="0.35">
      <c r="B847" s="24" t="s">
        <v>97</v>
      </c>
      <c r="C847" s="17"/>
      <c r="D847" s="17"/>
      <c r="E847" s="17"/>
      <c r="F847" s="17"/>
      <c r="G847" s="17"/>
      <c r="H847" s="17"/>
      <c r="I847" s="17"/>
      <c r="J847" s="17"/>
      <c r="K847" s="17"/>
      <c r="L847" s="17"/>
      <c r="M847" s="17"/>
      <c r="N847" s="17"/>
      <c r="O847" s="17"/>
      <c r="P847" s="17"/>
      <c r="Q847" s="17"/>
      <c r="R847" s="17"/>
      <c r="S847" s="17"/>
      <c r="T847" s="17"/>
      <c r="U847" s="17"/>
      <c r="V847" s="17"/>
      <c r="W847" s="17"/>
      <c r="X847" s="17"/>
      <c r="Y847" s="17"/>
      <c r="Z847" s="17"/>
      <c r="AA847" s="17"/>
      <c r="AB847" s="17"/>
      <c r="AC847" s="17"/>
      <c r="AD847" s="17"/>
      <c r="AE847" s="17"/>
      <c r="AF847" s="17"/>
      <c r="AG847" s="17"/>
      <c r="AH847" s="17"/>
      <c r="AI847" s="17"/>
      <c r="AJ847" s="17"/>
      <c r="AK847" s="17"/>
      <c r="AL847" s="17"/>
      <c r="AM847" s="17"/>
      <c r="AN847" s="17"/>
      <c r="AO847" s="17"/>
      <c r="AP847" s="17"/>
      <c r="AQ847" s="17"/>
      <c r="AR847" s="17"/>
      <c r="AS847" s="17"/>
      <c r="AT847" s="17"/>
      <c r="AU847" s="17"/>
      <c r="AV847" s="17"/>
      <c r="AW847" s="17"/>
      <c r="AX847" s="17"/>
      <c r="AY847" s="17"/>
      <c r="AZ847" s="17"/>
      <c r="BA847" s="17"/>
      <c r="BB847" s="17"/>
      <c r="BC847" s="17"/>
      <c r="BD847" s="17"/>
      <c r="BE847" s="17"/>
      <c r="BF847" s="17"/>
      <c r="BG847" s="17"/>
      <c r="BH847" s="17"/>
      <c r="BI847" s="17"/>
      <c r="BJ847" s="17"/>
      <c r="BK847" s="17"/>
      <c r="BL847" s="17"/>
      <c r="BM847" s="17"/>
      <c r="BN847" s="17"/>
      <c r="BO847" s="17"/>
      <c r="BP847" s="17"/>
      <c r="BQ847" s="17"/>
      <c r="BR847" s="17"/>
    </row>
    <row r="848" spans="2:70" x14ac:dyDescent="0.35">
      <c r="B848" t="s">
        <v>136</v>
      </c>
      <c r="C848" s="17">
        <v>8.06606940197752E-2</v>
      </c>
      <c r="D848" s="17">
        <v>8.9847658972411704E-2</v>
      </c>
      <c r="E848" s="17">
        <v>7.0687239398595003E-2</v>
      </c>
      <c r="F848" s="17"/>
      <c r="G848" s="17">
        <v>9.0149946621501803E-2</v>
      </c>
      <c r="H848" s="17">
        <v>0.103098765708979</v>
      </c>
      <c r="I848" s="17">
        <v>8.1351376297295802E-2</v>
      </c>
      <c r="J848" s="17">
        <v>7.4433222821959202E-2</v>
      </c>
      <c r="K848" s="17">
        <v>6.8993452682179199E-2</v>
      </c>
      <c r="L848" s="17">
        <v>6.8438755425566503E-2</v>
      </c>
      <c r="M848" s="17"/>
      <c r="N848" s="17">
        <v>7.4990752174995706E-2</v>
      </c>
      <c r="O848" s="17">
        <v>7.28710309947187E-2</v>
      </c>
      <c r="P848" s="17">
        <v>9.4072109224698594E-2</v>
      </c>
      <c r="Q848" s="17">
        <v>8.1194674391431604E-2</v>
      </c>
      <c r="R848" s="17"/>
      <c r="S848" s="17">
        <v>8.8538346488105102E-2</v>
      </c>
      <c r="T848" s="17">
        <v>7.0452240199839505E-2</v>
      </c>
      <c r="U848" s="17">
        <v>6.4768668202676294E-2</v>
      </c>
      <c r="V848" s="17">
        <v>6.9601301644073202E-2</v>
      </c>
      <c r="W848" s="17">
        <v>8.5328097189463506E-2</v>
      </c>
      <c r="X848" s="17">
        <v>7.3785437687901897E-2</v>
      </c>
      <c r="Y848" s="17">
        <v>8.2451581104591901E-2</v>
      </c>
      <c r="Z848" s="17">
        <v>8.22713769295874E-2</v>
      </c>
      <c r="AA848" s="17">
        <v>9.4755436127464204E-2</v>
      </c>
      <c r="AB848" s="17">
        <v>8.9700751822105795E-2</v>
      </c>
      <c r="AC848" s="17">
        <v>6.5295825330944093E-2</v>
      </c>
      <c r="AD848" s="17">
        <v>0.113512196195915</v>
      </c>
      <c r="AE848" s="17"/>
      <c r="AF848" s="17">
        <v>0.100943680485804</v>
      </c>
      <c r="AG848" s="17">
        <v>6.7957490859217304E-2</v>
      </c>
      <c r="AH848" s="17">
        <v>8.1626957805304406E-2</v>
      </c>
      <c r="AI848" s="17"/>
      <c r="AJ848" s="17">
        <v>8.2895208851874902E-2</v>
      </c>
      <c r="AK848" s="17">
        <v>8.9330636986662201E-2</v>
      </c>
      <c r="AL848" s="17">
        <v>6.9104748033180494E-2</v>
      </c>
      <c r="AM848" s="17">
        <v>0.19205066610066401</v>
      </c>
      <c r="AN848" s="17">
        <v>8.3434804965302201E-2</v>
      </c>
      <c r="AO848" s="17"/>
      <c r="AP848" s="17">
        <v>8.9834283579825994E-2</v>
      </c>
      <c r="AQ848" s="17">
        <v>7.1338652612097E-2</v>
      </c>
      <c r="AR848" s="17">
        <v>8.7740422343969393E-2</v>
      </c>
      <c r="AS848" s="17"/>
      <c r="AT848" s="17">
        <v>8.86442444323782E-2</v>
      </c>
      <c r="AU848" s="17">
        <v>8.2097362775671701E-2</v>
      </c>
      <c r="AV848" s="17">
        <v>8.0957562262288299E-2</v>
      </c>
      <c r="AW848" s="17">
        <v>6.7062476348522498E-2</v>
      </c>
      <c r="AX848" s="17">
        <v>0.190255309877262</v>
      </c>
      <c r="AY848" s="17"/>
      <c r="AZ848" s="17">
        <v>0.175858120790093</v>
      </c>
      <c r="BA848" s="17">
        <v>8.4559941342119097E-2</v>
      </c>
      <c r="BB848" s="17">
        <v>7.8423211599634501E-2</v>
      </c>
      <c r="BC848" s="17">
        <v>0.112141571138868</v>
      </c>
      <c r="BD848" s="17">
        <v>7.9959442803763006E-2</v>
      </c>
      <c r="BE848" s="17">
        <v>7.7180571508726301E-2</v>
      </c>
      <c r="BF848" s="17">
        <v>7.8006125659752706E-2</v>
      </c>
      <c r="BG848" s="17">
        <v>9.5966021868704399E-2</v>
      </c>
      <c r="BH848" s="17">
        <v>8.7876883209243695E-2</v>
      </c>
      <c r="BI848" s="17">
        <v>9.0262864817108796E-2</v>
      </c>
      <c r="BJ848" s="17">
        <v>8.1078780676832801E-2</v>
      </c>
      <c r="BK848" s="17">
        <v>3.8715008451332598E-2</v>
      </c>
      <c r="BL848" s="17">
        <v>6.28827001367602E-2</v>
      </c>
      <c r="BM848" s="17">
        <v>6.8165641596209497E-2</v>
      </c>
      <c r="BN848" s="17">
        <v>9.1083847631021106E-2</v>
      </c>
      <c r="BO848" s="17">
        <v>7.8569097152095493E-2</v>
      </c>
      <c r="BP848" s="17"/>
      <c r="BQ848" s="17">
        <v>0.10789187946119599</v>
      </c>
      <c r="BR848" s="17">
        <v>6.9289935242042994E-2</v>
      </c>
    </row>
    <row r="849" spans="2:70" x14ac:dyDescent="0.35">
      <c r="B849" t="s">
        <v>137</v>
      </c>
      <c r="C849" s="17">
        <v>0.19334672102605099</v>
      </c>
      <c r="D849" s="17">
        <v>0.20406002871727499</v>
      </c>
      <c r="E849" s="17">
        <v>0.18325022758974299</v>
      </c>
      <c r="F849" s="17"/>
      <c r="G849" s="17">
        <v>0.219359268463793</v>
      </c>
      <c r="H849" s="17">
        <v>0.22658667104234101</v>
      </c>
      <c r="I849" s="17">
        <v>0.19896645005323399</v>
      </c>
      <c r="J849" s="17">
        <v>0.19825985869901999</v>
      </c>
      <c r="K849" s="17">
        <v>0.14489849105208299</v>
      </c>
      <c r="L849" s="17">
        <v>0.172847023308554</v>
      </c>
      <c r="M849" s="17"/>
      <c r="N849" s="17">
        <v>0.17241919907206599</v>
      </c>
      <c r="O849" s="17">
        <v>0.18605873326644701</v>
      </c>
      <c r="P849" s="17">
        <v>0.20570956305825799</v>
      </c>
      <c r="Q849" s="17">
        <v>0.21412170601373601</v>
      </c>
      <c r="R849" s="17"/>
      <c r="S849" s="17">
        <v>0.207439565254359</v>
      </c>
      <c r="T849" s="17">
        <v>0.16515556874565299</v>
      </c>
      <c r="U849" s="17">
        <v>0.20069390984372201</v>
      </c>
      <c r="V849" s="17">
        <v>0.18283039454015201</v>
      </c>
      <c r="W849" s="17">
        <v>0.228390147677345</v>
      </c>
      <c r="X849" s="17">
        <v>0.234871637809237</v>
      </c>
      <c r="Y849" s="17">
        <v>0.17678406711411301</v>
      </c>
      <c r="Z849" s="17">
        <v>0.216541067587569</v>
      </c>
      <c r="AA849" s="17">
        <v>0.19577163167612799</v>
      </c>
      <c r="AB849" s="17">
        <v>0.17503792919094899</v>
      </c>
      <c r="AC849" s="17">
        <v>0.18603032290150201</v>
      </c>
      <c r="AD849" s="17">
        <v>0.12677207564346199</v>
      </c>
      <c r="AE849" s="17"/>
      <c r="AF849" s="17">
        <v>0.209467474145973</v>
      </c>
      <c r="AG849" s="17">
        <v>0.18184275740922801</v>
      </c>
      <c r="AH849" s="17">
        <v>0.191838306294008</v>
      </c>
      <c r="AI849" s="17"/>
      <c r="AJ849" s="17">
        <v>0.213449222896607</v>
      </c>
      <c r="AK849" s="17">
        <v>0.20111256598414201</v>
      </c>
      <c r="AL849" s="17">
        <v>0.17543248734359301</v>
      </c>
      <c r="AM849" s="17">
        <v>0.22387484930868901</v>
      </c>
      <c r="AN849" s="17">
        <v>0.16517063044983499</v>
      </c>
      <c r="AO849" s="17"/>
      <c r="AP849" s="17">
        <v>0.22203957294466001</v>
      </c>
      <c r="AQ849" s="17">
        <v>0.18516062385986601</v>
      </c>
      <c r="AR849" s="17">
        <v>0.21714705895029099</v>
      </c>
      <c r="AS849" s="17"/>
      <c r="AT849" s="17">
        <v>0.196460998128547</v>
      </c>
      <c r="AU849" s="17">
        <v>0.20804901042994101</v>
      </c>
      <c r="AV849" s="17">
        <v>0.19004122956147701</v>
      </c>
      <c r="AW849" s="17">
        <v>0.190076002100351</v>
      </c>
      <c r="AX849" s="17">
        <v>0.123033054637454</v>
      </c>
      <c r="AY849" s="17"/>
      <c r="AZ849" s="17">
        <v>0.15225054742052299</v>
      </c>
      <c r="BA849" s="17">
        <v>0.171088088611492</v>
      </c>
      <c r="BB849" s="17">
        <v>0.26407698889572001</v>
      </c>
      <c r="BC849" s="17">
        <v>0.190704827888001</v>
      </c>
      <c r="BD849" s="17">
        <v>0.20177806894115699</v>
      </c>
      <c r="BE849" s="17">
        <v>0.202093753149518</v>
      </c>
      <c r="BF849" s="17">
        <v>0.21308874565638899</v>
      </c>
      <c r="BG849" s="17">
        <v>0.211886018489576</v>
      </c>
      <c r="BH849" s="17">
        <v>0.15757249629391001</v>
      </c>
      <c r="BI849" s="17">
        <v>0.19510219531060699</v>
      </c>
      <c r="BJ849" s="17">
        <v>0.18479171367024799</v>
      </c>
      <c r="BK849" s="17">
        <v>0.222862975276509</v>
      </c>
      <c r="BL849" s="17">
        <v>0.157806050703614</v>
      </c>
      <c r="BM849" s="17">
        <v>0.14735082926576201</v>
      </c>
      <c r="BN849" s="17">
        <v>0.165890236802132</v>
      </c>
      <c r="BO849" s="17">
        <v>0.12758348401667799</v>
      </c>
      <c r="BP849" s="17"/>
      <c r="BQ849" s="17">
        <v>0.190961749534132</v>
      </c>
      <c r="BR849" s="17">
        <v>0.194288647299067</v>
      </c>
    </row>
    <row r="850" spans="2:70" x14ac:dyDescent="0.35">
      <c r="B850" t="s">
        <v>214</v>
      </c>
      <c r="C850" s="17">
        <v>0.31430040470091702</v>
      </c>
      <c r="D850" s="17">
        <v>0.31091356290261102</v>
      </c>
      <c r="E850" s="17">
        <v>0.31906876036128001</v>
      </c>
      <c r="F850" s="17"/>
      <c r="G850" s="17">
        <v>0.31545314185256601</v>
      </c>
      <c r="H850" s="17">
        <v>0.28207702593060002</v>
      </c>
      <c r="I850" s="17">
        <v>0.29887913378009101</v>
      </c>
      <c r="J850" s="17">
        <v>0.33192037398825902</v>
      </c>
      <c r="K850" s="17">
        <v>0.30725735931000198</v>
      </c>
      <c r="L850" s="17">
        <v>0.34265215982771702</v>
      </c>
      <c r="M850" s="17"/>
      <c r="N850" s="17">
        <v>0.288086334312391</v>
      </c>
      <c r="O850" s="17">
        <v>0.33319525320733201</v>
      </c>
      <c r="P850" s="17">
        <v>0.32170793222947303</v>
      </c>
      <c r="Q850" s="17">
        <v>0.31634831624167697</v>
      </c>
      <c r="R850" s="17"/>
      <c r="S850" s="17">
        <v>0.29234354075190799</v>
      </c>
      <c r="T850" s="17">
        <v>0.31621589568906</v>
      </c>
      <c r="U850" s="17">
        <v>0.288894102475722</v>
      </c>
      <c r="V850" s="17">
        <v>0.35879100284703402</v>
      </c>
      <c r="W850" s="17">
        <v>0.33497012598613601</v>
      </c>
      <c r="X850" s="17">
        <v>0.26618238775070702</v>
      </c>
      <c r="Y850" s="17">
        <v>0.36788622802677801</v>
      </c>
      <c r="Z850" s="17">
        <v>0.30167073496068703</v>
      </c>
      <c r="AA850" s="17">
        <v>0.31547986632492703</v>
      </c>
      <c r="AB850" s="17">
        <v>0.30239414374808399</v>
      </c>
      <c r="AC850" s="17">
        <v>0.34181708875368499</v>
      </c>
      <c r="AD850" s="17">
        <v>0.29815420995597902</v>
      </c>
      <c r="AE850" s="17"/>
      <c r="AF850" s="17">
        <v>0.31866146162579601</v>
      </c>
      <c r="AG850" s="17">
        <v>0.28811759058999398</v>
      </c>
      <c r="AH850" s="17">
        <v>0.375984806223015</v>
      </c>
      <c r="AI850" s="17"/>
      <c r="AJ850" s="17">
        <v>0.30728508579367703</v>
      </c>
      <c r="AK850" s="17">
        <v>0.30601005450618401</v>
      </c>
      <c r="AL850" s="17">
        <v>0.29678012133134302</v>
      </c>
      <c r="AM850" s="17">
        <v>0.204852049384564</v>
      </c>
      <c r="AN850" s="17">
        <v>0.368045988871334</v>
      </c>
      <c r="AO850" s="17"/>
      <c r="AP850" s="17">
        <v>0.32426920704134699</v>
      </c>
      <c r="AQ850" s="17">
        <v>0.30769383034144299</v>
      </c>
      <c r="AR850" s="17">
        <v>0.27008689902440602</v>
      </c>
      <c r="AS850" s="17"/>
      <c r="AT850" s="17">
        <v>0.367337653148188</v>
      </c>
      <c r="AU850" s="17">
        <v>0.29994735696888802</v>
      </c>
      <c r="AV850" s="17">
        <v>0.28308867527200998</v>
      </c>
      <c r="AW850" s="17">
        <v>0.29596620975549098</v>
      </c>
      <c r="AX850" s="17">
        <v>0.35412727708566</v>
      </c>
      <c r="AY850" s="17"/>
      <c r="AZ850" s="17">
        <v>0.35421326717596202</v>
      </c>
      <c r="BA850" s="17">
        <v>0.38929326656767799</v>
      </c>
      <c r="BB850" s="17">
        <v>0.30967846070210903</v>
      </c>
      <c r="BC850" s="17">
        <v>0.32475384651010902</v>
      </c>
      <c r="BD850" s="17">
        <v>0.32942230001707201</v>
      </c>
      <c r="BE850" s="17">
        <v>0.31290413337830297</v>
      </c>
      <c r="BF850" s="17">
        <v>0.34167053860622398</v>
      </c>
      <c r="BG850" s="17">
        <v>0.27856219200283799</v>
      </c>
      <c r="BH850" s="17">
        <v>0.27717277670378598</v>
      </c>
      <c r="BI850" s="17">
        <v>0.33431117526618098</v>
      </c>
      <c r="BJ850" s="17">
        <v>0.285188312541791</v>
      </c>
      <c r="BK850" s="17">
        <v>0.287546194578646</v>
      </c>
      <c r="BL850" s="17">
        <v>0.27165349130494798</v>
      </c>
      <c r="BM850" s="17">
        <v>0.406089139427384</v>
      </c>
      <c r="BN850" s="17">
        <v>0.24908728864339499</v>
      </c>
      <c r="BO850" s="17">
        <v>0.25028552014588701</v>
      </c>
      <c r="BP850" s="17"/>
      <c r="BQ850" s="17">
        <v>0.27655591989141998</v>
      </c>
      <c r="BR850" s="17">
        <v>0.32471306868709199</v>
      </c>
    </row>
    <row r="851" spans="2:70" x14ac:dyDescent="0.35">
      <c r="B851" t="s">
        <v>139</v>
      </c>
      <c r="C851" s="17">
        <v>0.29890558132146799</v>
      </c>
      <c r="D851" s="17">
        <v>0.28739949117501301</v>
      </c>
      <c r="E851" s="17">
        <v>0.310909625499312</v>
      </c>
      <c r="F851" s="17"/>
      <c r="G851" s="17">
        <v>0.25819509135465801</v>
      </c>
      <c r="H851" s="17">
        <v>0.29563435954998002</v>
      </c>
      <c r="I851" s="17">
        <v>0.30314904521915498</v>
      </c>
      <c r="J851" s="17">
        <v>0.29217728188501801</v>
      </c>
      <c r="K851" s="17">
        <v>0.346751411498185</v>
      </c>
      <c r="L851" s="17">
        <v>0.29864453856364198</v>
      </c>
      <c r="M851" s="17"/>
      <c r="N851" s="17">
        <v>0.35222974877118302</v>
      </c>
      <c r="O851" s="17">
        <v>0.29087524721848801</v>
      </c>
      <c r="P851" s="17">
        <v>0.27404766374155198</v>
      </c>
      <c r="Q851" s="17">
        <v>0.272522668272975</v>
      </c>
      <c r="R851" s="17"/>
      <c r="S851" s="17">
        <v>0.29031772774331399</v>
      </c>
      <c r="T851" s="17">
        <v>0.32257840733915299</v>
      </c>
      <c r="U851" s="17">
        <v>0.33919331850342499</v>
      </c>
      <c r="V851" s="17">
        <v>0.27814881999047703</v>
      </c>
      <c r="W851" s="17">
        <v>0.25527793703479301</v>
      </c>
      <c r="X851" s="17">
        <v>0.32993286262420302</v>
      </c>
      <c r="Y851" s="17">
        <v>0.27324115862055898</v>
      </c>
      <c r="Z851" s="17">
        <v>0.31242099969590997</v>
      </c>
      <c r="AA851" s="17">
        <v>0.27661005921959902</v>
      </c>
      <c r="AB851" s="17">
        <v>0.317976920825568</v>
      </c>
      <c r="AC851" s="17">
        <v>0.24492815521863401</v>
      </c>
      <c r="AD851" s="17">
        <v>0.365258743351493</v>
      </c>
      <c r="AE851" s="17"/>
      <c r="AF851" s="17">
        <v>0.26407381954068099</v>
      </c>
      <c r="AG851" s="17">
        <v>0.34344995139720902</v>
      </c>
      <c r="AH851" s="17">
        <v>0.23708919092321701</v>
      </c>
      <c r="AI851" s="17"/>
      <c r="AJ851" s="17">
        <v>0.28217831328972598</v>
      </c>
      <c r="AK851" s="17">
        <v>0.29403574550845002</v>
      </c>
      <c r="AL851" s="17">
        <v>0.35198079069152899</v>
      </c>
      <c r="AM851" s="17">
        <v>0.23993625914234901</v>
      </c>
      <c r="AN851" s="17">
        <v>0.28796860221098802</v>
      </c>
      <c r="AO851" s="17"/>
      <c r="AP851" s="17">
        <v>0.265889656490015</v>
      </c>
      <c r="AQ851" s="17">
        <v>0.32508306607419502</v>
      </c>
      <c r="AR851" s="17">
        <v>0.27570792315159898</v>
      </c>
      <c r="AS851" s="17"/>
      <c r="AT851" s="17">
        <v>0.25130202224089998</v>
      </c>
      <c r="AU851" s="17">
        <v>0.29560794062026302</v>
      </c>
      <c r="AV851" s="17">
        <v>0.32785778748600902</v>
      </c>
      <c r="AW851" s="17">
        <v>0.34238477838605202</v>
      </c>
      <c r="AX851" s="17">
        <v>0.26666543114661401</v>
      </c>
      <c r="AY851" s="17"/>
      <c r="AZ851" s="17">
        <v>0.20711812901975701</v>
      </c>
      <c r="BA851" s="17">
        <v>0.263201419024859</v>
      </c>
      <c r="BB851" s="17">
        <v>0.240552828607558</v>
      </c>
      <c r="BC851" s="17">
        <v>0.27094107626888397</v>
      </c>
      <c r="BD851" s="17">
        <v>0.261464666732172</v>
      </c>
      <c r="BE851" s="17">
        <v>0.300795516929871</v>
      </c>
      <c r="BF851" s="17">
        <v>0.25016111473205799</v>
      </c>
      <c r="BG851" s="17">
        <v>0.29794943630689802</v>
      </c>
      <c r="BH851" s="17">
        <v>0.34094204994286398</v>
      </c>
      <c r="BI851" s="17">
        <v>0.29936776188709602</v>
      </c>
      <c r="BJ851" s="17">
        <v>0.32496373858558902</v>
      </c>
      <c r="BK851" s="17">
        <v>0.3098020623294</v>
      </c>
      <c r="BL851" s="17">
        <v>0.40177073604608898</v>
      </c>
      <c r="BM851" s="17">
        <v>0.33247835517371199</v>
      </c>
      <c r="BN851" s="17">
        <v>0.39858445012188798</v>
      </c>
      <c r="BO851" s="17">
        <v>0.40204110364051998</v>
      </c>
      <c r="BP851" s="17"/>
      <c r="BQ851" s="17">
        <v>0.30838500843768102</v>
      </c>
      <c r="BR851" s="17">
        <v>0.29977452763493301</v>
      </c>
    </row>
    <row r="852" spans="2:70" x14ac:dyDescent="0.35">
      <c r="B852" t="s">
        <v>140</v>
      </c>
      <c r="C852" s="17">
        <v>9.1744373260828599E-2</v>
      </c>
      <c r="D852" s="17">
        <v>8.9207314404283894E-2</v>
      </c>
      <c r="E852" s="17">
        <v>9.29654029265152E-2</v>
      </c>
      <c r="F852" s="17"/>
      <c r="G852" s="17">
        <v>0.10295498095554199</v>
      </c>
      <c r="H852" s="17">
        <v>7.6289889109816197E-2</v>
      </c>
      <c r="I852" s="17">
        <v>9.7224113875841595E-2</v>
      </c>
      <c r="J852" s="17">
        <v>7.8445936243770997E-2</v>
      </c>
      <c r="K852" s="17">
        <v>0.105235559457852</v>
      </c>
      <c r="L852" s="17">
        <v>9.4209023187014101E-2</v>
      </c>
      <c r="M852" s="17"/>
      <c r="N852" s="17">
        <v>0.10103565271791901</v>
      </c>
      <c r="O852" s="17">
        <v>9.2190069341913802E-2</v>
      </c>
      <c r="P852" s="17">
        <v>8.3647446324153094E-2</v>
      </c>
      <c r="Q852" s="17">
        <v>8.7623297791065494E-2</v>
      </c>
      <c r="R852" s="17"/>
      <c r="S852" s="17">
        <v>0.102829340156666</v>
      </c>
      <c r="T852" s="17">
        <v>0.101372290296358</v>
      </c>
      <c r="U852" s="17">
        <v>8.9799988322131499E-2</v>
      </c>
      <c r="V852" s="17">
        <v>8.5931003321204E-2</v>
      </c>
      <c r="W852" s="17">
        <v>8.2307199443243204E-2</v>
      </c>
      <c r="X852" s="17">
        <v>6.4820267100699894E-2</v>
      </c>
      <c r="Y852" s="17">
        <v>7.9092417023594902E-2</v>
      </c>
      <c r="Z852" s="17">
        <v>7.4498449696142499E-2</v>
      </c>
      <c r="AA852" s="17">
        <v>9.7002678709435006E-2</v>
      </c>
      <c r="AB852" s="17">
        <v>9.7963284560224601E-2</v>
      </c>
      <c r="AC852" s="17">
        <v>0.13511389235802901</v>
      </c>
      <c r="AD852" s="17">
        <v>6.9905059547613696E-2</v>
      </c>
      <c r="AE852" s="17"/>
      <c r="AF852" s="17">
        <v>8.3370032939032002E-2</v>
      </c>
      <c r="AG852" s="17">
        <v>0.100332633686098</v>
      </c>
      <c r="AH852" s="17">
        <v>8.6051891811155704E-2</v>
      </c>
      <c r="AI852" s="17"/>
      <c r="AJ852" s="17">
        <v>8.9111298163557007E-2</v>
      </c>
      <c r="AK852" s="17">
        <v>9.7574262689336305E-2</v>
      </c>
      <c r="AL852" s="17">
        <v>9.4043252085888401E-2</v>
      </c>
      <c r="AM852" s="17">
        <v>9.3288180823561995E-2</v>
      </c>
      <c r="AN852" s="17">
        <v>7.0101060337148705E-2</v>
      </c>
      <c r="AO852" s="17"/>
      <c r="AP852" s="17">
        <v>8.0853410809553494E-2</v>
      </c>
      <c r="AQ852" s="17">
        <v>9.9836908742274494E-2</v>
      </c>
      <c r="AR852" s="17">
        <v>0.120442621140898</v>
      </c>
      <c r="AS852" s="17"/>
      <c r="AT852" s="17">
        <v>7.3299777638994104E-2</v>
      </c>
      <c r="AU852" s="17">
        <v>9.7531135205467107E-2</v>
      </c>
      <c r="AV852" s="17">
        <v>9.9003302459711298E-2</v>
      </c>
      <c r="AW852" s="17">
        <v>9.1441930246296696E-2</v>
      </c>
      <c r="AX852" s="17">
        <v>4.9413658894195397E-2</v>
      </c>
      <c r="AY852" s="17"/>
      <c r="AZ852" s="17">
        <v>5.4708105821710998E-2</v>
      </c>
      <c r="BA852" s="17">
        <v>7.0619267119526694E-2</v>
      </c>
      <c r="BB852" s="17">
        <v>8.6789705480425999E-2</v>
      </c>
      <c r="BC852" s="17">
        <v>8.1995078108878294E-2</v>
      </c>
      <c r="BD852" s="17">
        <v>0.102638340603231</v>
      </c>
      <c r="BE852" s="17">
        <v>8.6435612270133105E-2</v>
      </c>
      <c r="BF852" s="17">
        <v>0.10443577040384699</v>
      </c>
      <c r="BG852" s="17">
        <v>8.9181077067592193E-2</v>
      </c>
      <c r="BH852" s="17">
        <v>0.101780328220327</v>
      </c>
      <c r="BI852" s="17">
        <v>7.2064013627104601E-2</v>
      </c>
      <c r="BJ852" s="17">
        <v>9.8382654567091499E-2</v>
      </c>
      <c r="BK852" s="17">
        <v>0.128907409298785</v>
      </c>
      <c r="BL852" s="17">
        <v>0.100943228929296</v>
      </c>
      <c r="BM852" s="17">
        <v>4.5916034536932E-2</v>
      </c>
      <c r="BN852" s="17">
        <v>7.3569211850628105E-2</v>
      </c>
      <c r="BO852" s="17">
        <v>0.14152079504482001</v>
      </c>
      <c r="BP852" s="17"/>
      <c r="BQ852" s="17">
        <v>0.11004790891390399</v>
      </c>
      <c r="BR852" s="17">
        <v>8.41992367125102E-2</v>
      </c>
    </row>
    <row r="853" spans="2:70" x14ac:dyDescent="0.35">
      <c r="B853" t="s">
        <v>129</v>
      </c>
      <c r="C853" s="17">
        <v>2.1042225670959799E-2</v>
      </c>
      <c r="D853" s="17">
        <v>1.85719438284064E-2</v>
      </c>
      <c r="E853" s="17">
        <v>2.3118744224554701E-2</v>
      </c>
      <c r="F853" s="17"/>
      <c r="G853" s="17">
        <v>1.38875707519397E-2</v>
      </c>
      <c r="H853" s="17">
        <v>1.6313288658284599E-2</v>
      </c>
      <c r="I853" s="17">
        <v>2.0429880774382601E-2</v>
      </c>
      <c r="J853" s="17">
        <v>2.4763326361972201E-2</v>
      </c>
      <c r="K853" s="17">
        <v>2.6863725999698201E-2</v>
      </c>
      <c r="L853" s="17">
        <v>2.3208499687506001E-2</v>
      </c>
      <c r="M853" s="17"/>
      <c r="N853" s="17">
        <v>1.1238312951446399E-2</v>
      </c>
      <c r="O853" s="17">
        <v>2.4809665971100001E-2</v>
      </c>
      <c r="P853" s="17">
        <v>2.08152854218649E-2</v>
      </c>
      <c r="Q853" s="17">
        <v>2.8189337289114699E-2</v>
      </c>
      <c r="R853" s="17"/>
      <c r="S853" s="17">
        <v>1.8531479605648101E-2</v>
      </c>
      <c r="T853" s="17">
        <v>2.4225597729936099E-2</v>
      </c>
      <c r="U853" s="17">
        <v>1.6650012652322601E-2</v>
      </c>
      <c r="V853" s="17">
        <v>2.4697477657059E-2</v>
      </c>
      <c r="W853" s="17">
        <v>1.3726492669018099E-2</v>
      </c>
      <c r="X853" s="17">
        <v>3.0407407027252201E-2</v>
      </c>
      <c r="Y853" s="17">
        <v>2.05445481103637E-2</v>
      </c>
      <c r="Z853" s="17">
        <v>1.25973711301046E-2</v>
      </c>
      <c r="AA853" s="17">
        <v>2.0380327942446302E-2</v>
      </c>
      <c r="AB853" s="17">
        <v>1.6926969853069199E-2</v>
      </c>
      <c r="AC853" s="17">
        <v>2.6814715437205199E-2</v>
      </c>
      <c r="AD853" s="17">
        <v>2.63977153055375E-2</v>
      </c>
      <c r="AE853" s="17"/>
      <c r="AF853" s="17">
        <v>2.3483531262714099E-2</v>
      </c>
      <c r="AG853" s="17">
        <v>1.8299576058253799E-2</v>
      </c>
      <c r="AH853" s="17">
        <v>2.7408846943299401E-2</v>
      </c>
      <c r="AI853" s="17"/>
      <c r="AJ853" s="17">
        <v>2.5080871004558299E-2</v>
      </c>
      <c r="AK853" s="17">
        <v>1.19367343252255E-2</v>
      </c>
      <c r="AL853" s="17">
        <v>1.2658600514466999E-2</v>
      </c>
      <c r="AM853" s="17">
        <v>4.5997995240173298E-2</v>
      </c>
      <c r="AN853" s="17">
        <v>2.5278913165391801E-2</v>
      </c>
      <c r="AO853" s="17"/>
      <c r="AP853" s="17">
        <v>1.71138691345986E-2</v>
      </c>
      <c r="AQ853" s="17">
        <v>1.08869183701243E-2</v>
      </c>
      <c r="AR853" s="17">
        <v>2.88750753888363E-2</v>
      </c>
      <c r="AS853" s="17"/>
      <c r="AT853" s="17">
        <v>2.2955304410992899E-2</v>
      </c>
      <c r="AU853" s="17">
        <v>1.6767193999769999E-2</v>
      </c>
      <c r="AV853" s="17">
        <v>1.90514429585045E-2</v>
      </c>
      <c r="AW853" s="17">
        <v>1.3068603163286899E-2</v>
      </c>
      <c r="AX853" s="17">
        <v>1.65052683588141E-2</v>
      </c>
      <c r="AY853" s="17"/>
      <c r="AZ853" s="17">
        <v>5.5851829771953597E-2</v>
      </c>
      <c r="BA853" s="17">
        <v>2.1238017334325399E-2</v>
      </c>
      <c r="BB853" s="17">
        <v>2.04788047145536E-2</v>
      </c>
      <c r="BC853" s="17">
        <v>1.9463600085260099E-2</v>
      </c>
      <c r="BD853" s="17">
        <v>2.47371809026052E-2</v>
      </c>
      <c r="BE853" s="17">
        <v>2.0590412763448699E-2</v>
      </c>
      <c r="BF853" s="17">
        <v>1.2637704941728599E-2</v>
      </c>
      <c r="BG853" s="17">
        <v>2.64552542643916E-2</v>
      </c>
      <c r="BH853" s="17">
        <v>3.465546562987E-2</v>
      </c>
      <c r="BI853" s="17">
        <v>8.8919890919025406E-3</v>
      </c>
      <c r="BJ853" s="17">
        <v>2.5594799958447201E-2</v>
      </c>
      <c r="BK853" s="17">
        <v>1.21663500653267E-2</v>
      </c>
      <c r="BL853" s="17">
        <v>4.94379287929223E-3</v>
      </c>
      <c r="BM853" s="17">
        <v>0</v>
      </c>
      <c r="BN853" s="17">
        <v>2.1784964950935699E-2</v>
      </c>
      <c r="BO853" s="17">
        <v>0</v>
      </c>
      <c r="BP853" s="17"/>
      <c r="BQ853" s="17">
        <v>6.1575337616676402E-3</v>
      </c>
      <c r="BR853" s="17">
        <v>2.7734584424355401E-2</v>
      </c>
    </row>
    <row r="854" spans="2:70" x14ac:dyDescent="0.35">
      <c r="B854" t="s">
        <v>141</v>
      </c>
      <c r="C854" s="17">
        <v>0.27400741504582599</v>
      </c>
      <c r="D854" s="17">
        <v>0.293907687689686</v>
      </c>
      <c r="E854" s="17">
        <v>0.25393746698833802</v>
      </c>
      <c r="F854" s="17"/>
      <c r="G854" s="17">
        <v>0.309509215085295</v>
      </c>
      <c r="H854" s="17">
        <v>0.32968543675132</v>
      </c>
      <c r="I854" s="17">
        <v>0.28031782635052999</v>
      </c>
      <c r="J854" s="17">
        <v>0.27269308152097999</v>
      </c>
      <c r="K854" s="17">
        <v>0.21389194373426301</v>
      </c>
      <c r="L854" s="17">
        <v>0.24128577873412099</v>
      </c>
      <c r="M854" s="17"/>
      <c r="N854" s="17">
        <v>0.247409951247061</v>
      </c>
      <c r="O854" s="17">
        <v>0.25892976426116598</v>
      </c>
      <c r="P854" s="17">
        <v>0.29978167228295599</v>
      </c>
      <c r="Q854" s="17">
        <v>0.295316380405168</v>
      </c>
      <c r="R854" s="17"/>
      <c r="S854" s="17">
        <v>0.29597791174246402</v>
      </c>
      <c r="T854" s="17">
        <v>0.23560780894549199</v>
      </c>
      <c r="U854" s="17">
        <v>0.265462578046398</v>
      </c>
      <c r="V854" s="17">
        <v>0.25243169618422501</v>
      </c>
      <c r="W854" s="17">
        <v>0.31371824486680899</v>
      </c>
      <c r="X854" s="17">
        <v>0.308657075497139</v>
      </c>
      <c r="Y854" s="17">
        <v>0.25923564821870498</v>
      </c>
      <c r="Z854" s="17">
        <v>0.298812444517156</v>
      </c>
      <c r="AA854" s="17">
        <v>0.290527067803593</v>
      </c>
      <c r="AB854" s="17">
        <v>0.26473868101305398</v>
      </c>
      <c r="AC854" s="17">
        <v>0.25132614823244598</v>
      </c>
      <c r="AD854" s="17">
        <v>0.24028427183937701</v>
      </c>
      <c r="AE854" s="17"/>
      <c r="AF854" s="17">
        <v>0.31041115463177699</v>
      </c>
      <c r="AG854" s="17">
        <v>0.24980024826844499</v>
      </c>
      <c r="AH854" s="17">
        <v>0.27346526409931299</v>
      </c>
      <c r="AI854" s="17"/>
      <c r="AJ854" s="17">
        <v>0.29634443174848202</v>
      </c>
      <c r="AK854" s="17">
        <v>0.290443202970804</v>
      </c>
      <c r="AL854" s="17">
        <v>0.24453723537677299</v>
      </c>
      <c r="AM854" s="17">
        <v>0.41592551540935302</v>
      </c>
      <c r="AN854" s="17">
        <v>0.24860543541513699</v>
      </c>
      <c r="AO854" s="17"/>
      <c r="AP854" s="17">
        <v>0.31187385652448602</v>
      </c>
      <c r="AQ854" s="17">
        <v>0.25649927647196302</v>
      </c>
      <c r="AR854" s="17">
        <v>0.30488748129426002</v>
      </c>
      <c r="AS854" s="17"/>
      <c r="AT854" s="17">
        <v>0.28510524256092501</v>
      </c>
      <c r="AU854" s="17">
        <v>0.29014637320561298</v>
      </c>
      <c r="AV854" s="17">
        <v>0.27099879182376502</v>
      </c>
      <c r="AW854" s="17">
        <v>0.257138478448873</v>
      </c>
      <c r="AX854" s="17">
        <v>0.31328836451471598</v>
      </c>
      <c r="AY854" s="17"/>
      <c r="AZ854" s="17">
        <v>0.32810866821061602</v>
      </c>
      <c r="BA854" s="17">
        <v>0.25564802995361102</v>
      </c>
      <c r="BB854" s="17">
        <v>0.34250020049535401</v>
      </c>
      <c r="BC854" s="17">
        <v>0.302846399026868</v>
      </c>
      <c r="BD854" s="17">
        <v>0.28173751174492001</v>
      </c>
      <c r="BE854" s="17">
        <v>0.27927432465824398</v>
      </c>
      <c r="BF854" s="17">
        <v>0.29109487131614198</v>
      </c>
      <c r="BG854" s="17">
        <v>0.30785204035828101</v>
      </c>
      <c r="BH854" s="17">
        <v>0.24544937950315401</v>
      </c>
      <c r="BI854" s="17">
        <v>0.28536506012771601</v>
      </c>
      <c r="BJ854" s="17">
        <v>0.26587049434708099</v>
      </c>
      <c r="BK854" s="17">
        <v>0.26157798372784202</v>
      </c>
      <c r="BL854" s="17">
        <v>0.22068875084037501</v>
      </c>
      <c r="BM854" s="17">
        <v>0.21551647086197201</v>
      </c>
      <c r="BN854" s="17">
        <v>0.256974084433153</v>
      </c>
      <c r="BO854" s="17">
        <v>0.206152581168773</v>
      </c>
      <c r="BP854" s="17"/>
      <c r="BQ854" s="17">
        <v>0.29885362899532703</v>
      </c>
      <c r="BR854" s="17">
        <v>0.26357858254111</v>
      </c>
    </row>
    <row r="855" spans="2:70" x14ac:dyDescent="0.35">
      <c r="B855" t="s">
        <v>142</v>
      </c>
      <c r="C855" s="17">
        <v>0.39064995458229601</v>
      </c>
      <c r="D855" s="17">
        <v>0.37660680557929599</v>
      </c>
      <c r="E855" s="17">
        <v>0.40387502842582701</v>
      </c>
      <c r="F855" s="17"/>
      <c r="G855" s="17">
        <v>0.36115007231019902</v>
      </c>
      <c r="H855" s="17">
        <v>0.37192424865979601</v>
      </c>
      <c r="I855" s="17">
        <v>0.40037315909499699</v>
      </c>
      <c r="J855" s="17">
        <v>0.37062321812878901</v>
      </c>
      <c r="K855" s="17">
        <v>0.45198697095603702</v>
      </c>
      <c r="L855" s="17">
        <v>0.392853561750656</v>
      </c>
      <c r="M855" s="17"/>
      <c r="N855" s="17">
        <v>0.45326540148910199</v>
      </c>
      <c r="O855" s="17">
        <v>0.38306531656040199</v>
      </c>
      <c r="P855" s="17">
        <v>0.35769511006570498</v>
      </c>
      <c r="Q855" s="17">
        <v>0.36014596606403998</v>
      </c>
      <c r="R855" s="17"/>
      <c r="S855" s="17">
        <v>0.39314706789998</v>
      </c>
      <c r="T855" s="17">
        <v>0.42395069763551202</v>
      </c>
      <c r="U855" s="17">
        <v>0.42899330682555697</v>
      </c>
      <c r="V855" s="17">
        <v>0.36407982331168098</v>
      </c>
      <c r="W855" s="17">
        <v>0.33758513647803601</v>
      </c>
      <c r="X855" s="17">
        <v>0.39475312972490301</v>
      </c>
      <c r="Y855" s="17">
        <v>0.35233357564415402</v>
      </c>
      <c r="Z855" s="17">
        <v>0.38691944939205303</v>
      </c>
      <c r="AA855" s="17">
        <v>0.37361273792903399</v>
      </c>
      <c r="AB855" s="17">
        <v>0.41594020538579202</v>
      </c>
      <c r="AC855" s="17">
        <v>0.38004204757666299</v>
      </c>
      <c r="AD855" s="17">
        <v>0.435163802899107</v>
      </c>
      <c r="AE855" s="17"/>
      <c r="AF855" s="17">
        <v>0.34744385247971299</v>
      </c>
      <c r="AG855" s="17">
        <v>0.44378258508330698</v>
      </c>
      <c r="AH855" s="17">
        <v>0.32314108273437298</v>
      </c>
      <c r="AI855" s="17"/>
      <c r="AJ855" s="17">
        <v>0.37128961145328299</v>
      </c>
      <c r="AK855" s="17">
        <v>0.39161000819778702</v>
      </c>
      <c r="AL855" s="17">
        <v>0.44602404277741697</v>
      </c>
      <c r="AM855" s="17">
        <v>0.333224439965911</v>
      </c>
      <c r="AN855" s="17">
        <v>0.35806966254813699</v>
      </c>
      <c r="AO855" s="17"/>
      <c r="AP855" s="17">
        <v>0.346743067299569</v>
      </c>
      <c r="AQ855" s="17">
        <v>0.42491997481646898</v>
      </c>
      <c r="AR855" s="17">
        <v>0.39615054429249702</v>
      </c>
      <c r="AS855" s="17"/>
      <c r="AT855" s="17">
        <v>0.32460179987989402</v>
      </c>
      <c r="AU855" s="17">
        <v>0.39313907582572999</v>
      </c>
      <c r="AV855" s="17">
        <v>0.42686108994571997</v>
      </c>
      <c r="AW855" s="17">
        <v>0.43382670863234901</v>
      </c>
      <c r="AX855" s="17">
        <v>0.31607909004080897</v>
      </c>
      <c r="AY855" s="17"/>
      <c r="AZ855" s="17">
        <v>0.261826234841468</v>
      </c>
      <c r="BA855" s="17">
        <v>0.33382068614438598</v>
      </c>
      <c r="BB855" s="17">
        <v>0.32734253408798403</v>
      </c>
      <c r="BC855" s="17">
        <v>0.35293615437776199</v>
      </c>
      <c r="BD855" s="17">
        <v>0.36410300733540202</v>
      </c>
      <c r="BE855" s="17">
        <v>0.38723112920000502</v>
      </c>
      <c r="BF855" s="17">
        <v>0.35459688513590598</v>
      </c>
      <c r="BG855" s="17">
        <v>0.38713051337449</v>
      </c>
      <c r="BH855" s="17">
        <v>0.44272237816319099</v>
      </c>
      <c r="BI855" s="17">
        <v>0.37143177551420098</v>
      </c>
      <c r="BJ855" s="17">
        <v>0.42334639315268102</v>
      </c>
      <c r="BK855" s="17">
        <v>0.43870947162818502</v>
      </c>
      <c r="BL855" s="17">
        <v>0.50271396497538501</v>
      </c>
      <c r="BM855" s="17">
        <v>0.37839438971064399</v>
      </c>
      <c r="BN855" s="17">
        <v>0.47215366197251701</v>
      </c>
      <c r="BO855" s="17">
        <v>0.54356189868533999</v>
      </c>
      <c r="BP855" s="17"/>
      <c r="BQ855" s="17">
        <v>0.418432917351585</v>
      </c>
      <c r="BR855" s="17">
        <v>0.38397376434744301</v>
      </c>
    </row>
    <row r="856" spans="2:70" x14ac:dyDescent="0.35">
      <c r="B856" t="s">
        <v>143</v>
      </c>
      <c r="C856" s="17">
        <v>-0.11664253953647</v>
      </c>
      <c r="D856" s="17">
        <v>-8.2699117889609999E-2</v>
      </c>
      <c r="E856" s="17">
        <v>-0.14993756143748899</v>
      </c>
      <c r="F856" s="17"/>
      <c r="G856" s="17">
        <v>-5.1640857224904302E-2</v>
      </c>
      <c r="H856" s="17">
        <v>-4.2238811908475803E-2</v>
      </c>
      <c r="I856" s="17">
        <v>-0.120055332744467</v>
      </c>
      <c r="J856" s="17">
        <v>-9.7930136607809096E-2</v>
      </c>
      <c r="K856" s="17">
        <v>-0.238095027221774</v>
      </c>
      <c r="L856" s="17">
        <v>-0.15156778301653501</v>
      </c>
      <c r="M856" s="17"/>
      <c r="N856" s="17">
        <v>-0.20585545024203999</v>
      </c>
      <c r="O856" s="17">
        <v>-0.12413555229923599</v>
      </c>
      <c r="P856" s="17">
        <v>-5.7913437782748697E-2</v>
      </c>
      <c r="Q856" s="17">
        <v>-6.4829585658872396E-2</v>
      </c>
      <c r="R856" s="17"/>
      <c r="S856" s="17">
        <v>-9.7169156157515396E-2</v>
      </c>
      <c r="T856" s="17">
        <v>-0.188342888690019</v>
      </c>
      <c r="U856" s="17">
        <v>-0.163530728779158</v>
      </c>
      <c r="V856" s="17">
        <v>-0.111648127127456</v>
      </c>
      <c r="W856" s="17">
        <v>-2.38668916112274E-2</v>
      </c>
      <c r="X856" s="17">
        <v>-8.6096054227763702E-2</v>
      </c>
      <c r="Y856" s="17">
        <v>-9.3097927425448604E-2</v>
      </c>
      <c r="Z856" s="17">
        <v>-8.8107004874896297E-2</v>
      </c>
      <c r="AA856" s="17">
        <v>-8.3085670125441102E-2</v>
      </c>
      <c r="AB856" s="17">
        <v>-0.15120152437273801</v>
      </c>
      <c r="AC856" s="17">
        <v>-0.12871589934421801</v>
      </c>
      <c r="AD856" s="17">
        <v>-0.19487953105972999</v>
      </c>
      <c r="AE856" s="17"/>
      <c r="AF856" s="17">
        <v>-3.7032697847936197E-2</v>
      </c>
      <c r="AG856" s="17">
        <v>-0.19398233681486099</v>
      </c>
      <c r="AH856" s="17">
        <v>-4.9675818635060202E-2</v>
      </c>
      <c r="AI856" s="17"/>
      <c r="AJ856" s="17">
        <v>-7.4945179704800899E-2</v>
      </c>
      <c r="AK856" s="17">
        <v>-0.101166805226982</v>
      </c>
      <c r="AL856" s="17">
        <v>-0.20148680740064401</v>
      </c>
      <c r="AM856" s="17">
        <v>8.2701075443441893E-2</v>
      </c>
      <c r="AN856" s="17">
        <v>-0.109464227133</v>
      </c>
      <c r="AO856" s="17"/>
      <c r="AP856" s="17">
        <v>-3.4869210775082503E-2</v>
      </c>
      <c r="AQ856" s="17">
        <v>-0.16842069834450599</v>
      </c>
      <c r="AR856" s="17">
        <v>-9.1263062998237096E-2</v>
      </c>
      <c r="AS856" s="17"/>
      <c r="AT856" s="17">
        <v>-3.9496557318969103E-2</v>
      </c>
      <c r="AU856" s="17">
        <v>-0.102992702620117</v>
      </c>
      <c r="AV856" s="17">
        <v>-0.15586229812195501</v>
      </c>
      <c r="AW856" s="17">
        <v>-0.17668823018347499</v>
      </c>
      <c r="AX856" s="17">
        <v>-2.7907255260928901E-3</v>
      </c>
      <c r="AY856" s="17"/>
      <c r="AZ856" s="17">
        <v>6.6282433369148394E-2</v>
      </c>
      <c r="BA856" s="17">
        <v>-7.81726561907755E-2</v>
      </c>
      <c r="BB856" s="17">
        <v>1.51576664073707E-2</v>
      </c>
      <c r="BC856" s="17">
        <v>-5.0089755350894001E-2</v>
      </c>
      <c r="BD856" s="17">
        <v>-8.2365495590482202E-2</v>
      </c>
      <c r="BE856" s="17">
        <v>-0.107956804541761</v>
      </c>
      <c r="BF856" s="17">
        <v>-6.3502013819763406E-2</v>
      </c>
      <c r="BG856" s="17">
        <v>-7.9278473016209397E-2</v>
      </c>
      <c r="BH856" s="17">
        <v>-0.197272998660037</v>
      </c>
      <c r="BI856" s="17">
        <v>-8.6066715386485096E-2</v>
      </c>
      <c r="BJ856" s="17">
        <v>-0.15747589880560001</v>
      </c>
      <c r="BK856" s="17">
        <v>-0.177131487900344</v>
      </c>
      <c r="BL856" s="17">
        <v>-0.28202521413501003</v>
      </c>
      <c r="BM856" s="17">
        <v>-0.162877918848673</v>
      </c>
      <c r="BN856" s="17">
        <v>-0.21517957753936401</v>
      </c>
      <c r="BO856" s="17">
        <v>-0.337409317516566</v>
      </c>
      <c r="BP856" s="17"/>
      <c r="BQ856" s="17">
        <v>-0.119579288356258</v>
      </c>
      <c r="BR856" s="17">
        <v>-0.120395181806333</v>
      </c>
    </row>
    <row r="857" spans="2:70" x14ac:dyDescent="0.35">
      <c r="C857" s="17"/>
      <c r="D857" s="17"/>
      <c r="E857" s="17"/>
      <c r="F857" s="17"/>
      <c r="G857" s="17"/>
      <c r="H857" s="17"/>
      <c r="I857" s="17"/>
      <c r="J857" s="17"/>
      <c r="K857" s="17"/>
      <c r="L857" s="17"/>
      <c r="M857" s="17"/>
      <c r="N857" s="17"/>
      <c r="O857" s="17"/>
      <c r="P857" s="17"/>
      <c r="Q857" s="17"/>
      <c r="R857" s="17"/>
      <c r="S857" s="17"/>
      <c r="T857" s="17"/>
      <c r="U857" s="17"/>
      <c r="V857" s="17"/>
      <c r="W857" s="17"/>
      <c r="X857" s="17"/>
      <c r="Y857" s="17"/>
      <c r="Z857" s="17"/>
      <c r="AA857" s="17"/>
      <c r="AB857" s="17"/>
      <c r="AC857" s="17"/>
      <c r="AD857" s="17"/>
      <c r="AE857" s="17"/>
      <c r="AF857" s="17"/>
      <c r="AG857" s="17"/>
      <c r="AH857" s="17"/>
      <c r="AI857" s="17"/>
      <c r="AJ857" s="17"/>
      <c r="AK857" s="17"/>
      <c r="AL857" s="17"/>
      <c r="AM857" s="17"/>
      <c r="AN857" s="17"/>
      <c r="AO857" s="17"/>
      <c r="AP857" s="17"/>
      <c r="AQ857" s="17"/>
      <c r="AR857" s="17"/>
      <c r="AS857" s="17"/>
      <c r="AT857" s="17"/>
      <c r="AU857" s="17"/>
      <c r="AV857" s="17"/>
      <c r="AW857" s="17"/>
      <c r="AX857" s="17"/>
      <c r="AY857" s="17"/>
      <c r="AZ857" s="17"/>
      <c r="BA857" s="17"/>
      <c r="BB857" s="17"/>
      <c r="BC857" s="17"/>
      <c r="BD857" s="17"/>
      <c r="BE857" s="17"/>
      <c r="BF857" s="17"/>
      <c r="BG857" s="17"/>
      <c r="BH857" s="17"/>
      <c r="BI857" s="17"/>
      <c r="BJ857" s="17"/>
      <c r="BK857" s="17"/>
      <c r="BL857" s="17"/>
      <c r="BM857" s="17"/>
      <c r="BN857" s="17"/>
      <c r="BO857" s="17"/>
      <c r="BP857" s="17"/>
      <c r="BQ857" s="17"/>
      <c r="BR857" s="17"/>
    </row>
    <row r="858" spans="2:70" x14ac:dyDescent="0.35">
      <c r="B858" s="6" t="s">
        <v>381</v>
      </c>
      <c r="C858" s="17"/>
      <c r="D858" s="17"/>
      <c r="E858" s="17"/>
      <c r="F858" s="17"/>
      <c r="G858" s="17"/>
      <c r="H858" s="17"/>
      <c r="I858" s="17"/>
      <c r="J858" s="17"/>
      <c r="K858" s="17"/>
      <c r="L858" s="17"/>
      <c r="M858" s="17"/>
      <c r="N858" s="17"/>
      <c r="O858" s="17"/>
      <c r="P858" s="17"/>
      <c r="Q858" s="17"/>
      <c r="R858" s="17"/>
      <c r="S858" s="17"/>
      <c r="T858" s="17"/>
      <c r="U858" s="17"/>
      <c r="V858" s="17"/>
      <c r="W858" s="17"/>
      <c r="X858" s="17"/>
      <c r="Y858" s="17"/>
      <c r="Z858" s="17"/>
      <c r="AA858" s="17"/>
      <c r="AB858" s="17"/>
      <c r="AC858" s="17"/>
      <c r="AD858" s="17"/>
      <c r="AE858" s="17"/>
      <c r="AF858" s="17"/>
      <c r="AG858" s="17"/>
      <c r="AH858" s="17"/>
      <c r="AI858" s="17"/>
      <c r="AJ858" s="17"/>
      <c r="AK858" s="17"/>
      <c r="AL858" s="17"/>
      <c r="AM858" s="17"/>
      <c r="AN858" s="17"/>
      <c r="AO858" s="17"/>
      <c r="AP858" s="17"/>
      <c r="AQ858" s="17"/>
      <c r="AR858" s="17"/>
      <c r="AS858" s="17"/>
      <c r="AT858" s="17"/>
      <c r="AU858" s="17"/>
      <c r="AV858" s="17"/>
      <c r="AW858" s="17"/>
      <c r="AX858" s="17"/>
      <c r="AY858" s="17"/>
      <c r="AZ858" s="17"/>
      <c r="BA858" s="17"/>
      <c r="BB858" s="17"/>
      <c r="BC858" s="17"/>
      <c r="BD858" s="17"/>
      <c r="BE858" s="17"/>
      <c r="BF858" s="17"/>
      <c r="BG858" s="17"/>
      <c r="BH858" s="17"/>
      <c r="BI858" s="17"/>
      <c r="BJ858" s="17"/>
      <c r="BK858" s="17"/>
      <c r="BL858" s="17"/>
      <c r="BM858" s="17"/>
      <c r="BN858" s="17"/>
      <c r="BO858" s="17"/>
      <c r="BP858" s="17"/>
      <c r="BQ858" s="17"/>
      <c r="BR858" s="17"/>
    </row>
    <row r="859" spans="2:70" x14ac:dyDescent="0.35">
      <c r="B859" s="24" t="s">
        <v>97</v>
      </c>
      <c r="C859" s="17"/>
      <c r="D859" s="17"/>
      <c r="E859" s="17"/>
      <c r="F859" s="17"/>
      <c r="G859" s="17"/>
      <c r="H859" s="17"/>
      <c r="I859" s="17"/>
      <c r="J859" s="17"/>
      <c r="K859" s="17"/>
      <c r="L859" s="17"/>
      <c r="M859" s="17"/>
      <c r="N859" s="17"/>
      <c r="O859" s="17"/>
      <c r="P859" s="17"/>
      <c r="Q859" s="17"/>
      <c r="R859" s="17"/>
      <c r="S859" s="17"/>
      <c r="T859" s="17"/>
      <c r="U859" s="17"/>
      <c r="V859" s="17"/>
      <c r="W859" s="17"/>
      <c r="X859" s="17"/>
      <c r="Y859" s="17"/>
      <c r="Z859" s="17"/>
      <c r="AA859" s="17"/>
      <c r="AB859" s="17"/>
      <c r="AC859" s="17"/>
      <c r="AD859" s="17"/>
      <c r="AE859" s="17"/>
      <c r="AF859" s="17"/>
      <c r="AG859" s="17"/>
      <c r="AH859" s="17"/>
      <c r="AI859" s="17"/>
      <c r="AJ859" s="17"/>
      <c r="AK859" s="17"/>
      <c r="AL859" s="17"/>
      <c r="AM859" s="17"/>
      <c r="AN859" s="17"/>
      <c r="AO859" s="17"/>
      <c r="AP859" s="17"/>
      <c r="AQ859" s="17"/>
      <c r="AR859" s="17"/>
      <c r="AS859" s="17"/>
      <c r="AT859" s="17"/>
      <c r="AU859" s="17"/>
      <c r="AV859" s="17"/>
      <c r="AW859" s="17"/>
      <c r="AX859" s="17"/>
      <c r="AY859" s="17"/>
      <c r="AZ859" s="17"/>
      <c r="BA859" s="17"/>
      <c r="BB859" s="17"/>
      <c r="BC859" s="17"/>
      <c r="BD859" s="17"/>
      <c r="BE859" s="17"/>
      <c r="BF859" s="17"/>
      <c r="BG859" s="17"/>
      <c r="BH859" s="17"/>
      <c r="BI859" s="17"/>
      <c r="BJ859" s="17"/>
      <c r="BK859" s="17"/>
      <c r="BL859" s="17"/>
      <c r="BM859" s="17"/>
      <c r="BN859" s="17"/>
      <c r="BO859" s="17"/>
      <c r="BP859" s="17"/>
      <c r="BQ859" s="17"/>
      <c r="BR859" s="17"/>
    </row>
    <row r="860" spans="2:70" x14ac:dyDescent="0.35">
      <c r="B860" t="s">
        <v>377</v>
      </c>
      <c r="C860" s="17">
        <v>9.2239225458513194E-2</v>
      </c>
      <c r="D860" s="17">
        <v>9.3506342161848305E-2</v>
      </c>
      <c r="E860" s="17">
        <v>9.1046424447097304E-2</v>
      </c>
      <c r="F860" s="17"/>
      <c r="G860" s="17">
        <v>7.4473109019097705E-2</v>
      </c>
      <c r="H860" s="17">
        <v>8.8076337138982899E-2</v>
      </c>
      <c r="I860" s="17">
        <v>6.9970599005917497E-2</v>
      </c>
      <c r="J860" s="17">
        <v>8.2228133834149106E-2</v>
      </c>
      <c r="K860" s="17">
        <v>8.7506751854035905E-2</v>
      </c>
      <c r="L860" s="17">
        <v>0.13700101904116799</v>
      </c>
      <c r="M860" s="17"/>
      <c r="N860" s="17">
        <v>0.15134296136973199</v>
      </c>
      <c r="O860" s="17">
        <v>8.36268488277504E-2</v>
      </c>
      <c r="P860" s="17">
        <v>5.96685384013729E-2</v>
      </c>
      <c r="Q860" s="17">
        <v>6.7216764535004095E-2</v>
      </c>
      <c r="R860" s="17"/>
      <c r="S860" s="17">
        <v>0.128045191645377</v>
      </c>
      <c r="T860" s="17">
        <v>9.5793684489863307E-2</v>
      </c>
      <c r="U860" s="17">
        <v>0.10357786679487101</v>
      </c>
      <c r="V860" s="17">
        <v>0.101563571199314</v>
      </c>
      <c r="W860" s="17">
        <v>7.9890768738792903E-2</v>
      </c>
      <c r="X860" s="17">
        <v>7.7235614553220297E-2</v>
      </c>
      <c r="Y860" s="17">
        <v>8.0896851825886296E-2</v>
      </c>
      <c r="Z860" s="17">
        <v>5.5290177601763899E-2</v>
      </c>
      <c r="AA860" s="17">
        <v>7.9431149972224696E-2</v>
      </c>
      <c r="AB860" s="17">
        <v>7.3725677663709799E-2</v>
      </c>
      <c r="AC860" s="17">
        <v>0.11077228802153</v>
      </c>
      <c r="AD860" s="17">
        <v>7.6101075689346501E-2</v>
      </c>
      <c r="AE860" s="17"/>
      <c r="AF860" s="17">
        <v>8.8237136735303104E-2</v>
      </c>
      <c r="AG860" s="17">
        <v>0.120679536873794</v>
      </c>
      <c r="AH860" s="17">
        <v>4.9432617799489098E-2</v>
      </c>
      <c r="AI860" s="17"/>
      <c r="AJ860" s="17">
        <v>0.100298165400172</v>
      </c>
      <c r="AK860" s="17">
        <v>9.2562412833875396E-2</v>
      </c>
      <c r="AL860" s="17">
        <v>0.16929070359889201</v>
      </c>
      <c r="AM860" s="17">
        <v>8.6770895112769794E-2</v>
      </c>
      <c r="AN860" s="17">
        <v>3.6552377511324501E-2</v>
      </c>
      <c r="AO860" s="17"/>
      <c r="AP860" s="17">
        <v>0.10747467490976</v>
      </c>
      <c r="AQ860" s="17">
        <v>9.49273938612505E-2</v>
      </c>
      <c r="AR860" s="17">
        <v>0.128820573594111</v>
      </c>
      <c r="AS860" s="17"/>
      <c r="AT860" s="17">
        <v>5.8328366615336497E-2</v>
      </c>
      <c r="AU860" s="17">
        <v>5.71519910349138E-2</v>
      </c>
      <c r="AV860" s="17">
        <v>0.114138892939223</v>
      </c>
      <c r="AW860" s="17">
        <v>0.165426305670683</v>
      </c>
      <c r="AX860" s="17">
        <v>0.24297770439480701</v>
      </c>
      <c r="AY860" s="17"/>
      <c r="AZ860" s="17">
        <v>5.3718787957640401E-2</v>
      </c>
      <c r="BA860" s="17">
        <v>5.2008359910096398E-2</v>
      </c>
      <c r="BB860" s="17">
        <v>5.27667515518307E-2</v>
      </c>
      <c r="BC860" s="17">
        <v>7.4509832321828701E-2</v>
      </c>
      <c r="BD860" s="17">
        <v>9.0084800305583301E-2</v>
      </c>
      <c r="BE860" s="17">
        <v>7.0984251715795907E-2</v>
      </c>
      <c r="BF860" s="17">
        <v>9.4018364105589003E-2</v>
      </c>
      <c r="BG860" s="17">
        <v>9.1895287763271702E-2</v>
      </c>
      <c r="BH860" s="17">
        <v>9.9244622526346499E-2</v>
      </c>
      <c r="BI860" s="17">
        <v>6.9649425841609103E-2</v>
      </c>
      <c r="BJ860" s="17">
        <v>0.123787365883857</v>
      </c>
      <c r="BK860" s="17">
        <v>0.13256136317452499</v>
      </c>
      <c r="BL860" s="17">
        <v>0.101325450867459</v>
      </c>
      <c r="BM860" s="17">
        <v>8.6120293022820399E-2</v>
      </c>
      <c r="BN860" s="17">
        <v>0.18877827597135399</v>
      </c>
      <c r="BO860" s="17">
        <v>0.19380696674610701</v>
      </c>
      <c r="BP860" s="17"/>
      <c r="BQ860" s="17">
        <v>0.26111095703225901</v>
      </c>
      <c r="BR860" s="17">
        <v>1.8018222302798901E-2</v>
      </c>
    </row>
    <row r="861" spans="2:70" x14ac:dyDescent="0.35">
      <c r="B861" t="s">
        <v>378</v>
      </c>
      <c r="C861" s="17">
        <v>0.46379045114691703</v>
      </c>
      <c r="D861" s="17">
        <v>0.46252842659986698</v>
      </c>
      <c r="E861" s="17">
        <v>0.46580683872798401</v>
      </c>
      <c r="F861" s="17"/>
      <c r="G861" s="17">
        <v>0.198011311998253</v>
      </c>
      <c r="H861" s="17">
        <v>0.264836934130324</v>
      </c>
      <c r="I861" s="17">
        <v>0.37327723042386701</v>
      </c>
      <c r="J861" s="17">
        <v>0.52791184042128103</v>
      </c>
      <c r="K861" s="17">
        <v>0.63735075204315395</v>
      </c>
      <c r="L861" s="17">
        <v>0.70776521095255396</v>
      </c>
      <c r="M861" s="17"/>
      <c r="N861" s="17">
        <v>0.50873230737188302</v>
      </c>
      <c r="O861" s="17">
        <v>0.49199418243816601</v>
      </c>
      <c r="P861" s="17">
        <v>0.42392536224539201</v>
      </c>
      <c r="Q861" s="17">
        <v>0.41934460190296802</v>
      </c>
      <c r="R861" s="17"/>
      <c r="S861" s="17">
        <v>0.42187605895949898</v>
      </c>
      <c r="T861" s="17">
        <v>0.50491203710169097</v>
      </c>
      <c r="U861" s="17">
        <v>0.44295277761339302</v>
      </c>
      <c r="V861" s="17">
        <v>0.476428930105321</v>
      </c>
      <c r="W861" s="17">
        <v>0.38541127494475502</v>
      </c>
      <c r="X861" s="17">
        <v>0.423812953673321</v>
      </c>
      <c r="Y861" s="17">
        <v>0.43808412693889198</v>
      </c>
      <c r="Z861" s="17">
        <v>0.50735584980448101</v>
      </c>
      <c r="AA861" s="17">
        <v>0.51519119948243297</v>
      </c>
      <c r="AB861" s="17">
        <v>0.54765495317601198</v>
      </c>
      <c r="AC861" s="17">
        <v>0.43819986147217799</v>
      </c>
      <c r="AD861" s="17">
        <v>0.41510362962285402</v>
      </c>
      <c r="AE861" s="17"/>
      <c r="AF861" s="17">
        <v>0.53490809075621304</v>
      </c>
      <c r="AG861" s="17">
        <v>0.51777313857868101</v>
      </c>
      <c r="AH861" s="17">
        <v>0.31102456226177899</v>
      </c>
      <c r="AI861" s="17"/>
      <c r="AJ861" s="17">
        <v>0.56329438331472004</v>
      </c>
      <c r="AK861" s="17">
        <v>0.419307099273317</v>
      </c>
      <c r="AL861" s="17">
        <v>0.54716551058013696</v>
      </c>
      <c r="AM861" s="17">
        <v>0.50536630690009698</v>
      </c>
      <c r="AN861" s="17">
        <v>0.34989889514471501</v>
      </c>
      <c r="AO861" s="17"/>
      <c r="AP861" s="17">
        <v>0.53582330434412795</v>
      </c>
      <c r="AQ861" s="17">
        <v>0.431252256786196</v>
      </c>
      <c r="AR861" s="17">
        <v>0.51860334659352803</v>
      </c>
      <c r="AS861" s="17"/>
      <c r="AT861" s="17">
        <v>0.47817206750711599</v>
      </c>
      <c r="AU861" s="17">
        <v>0.41404466902888898</v>
      </c>
      <c r="AV861" s="17">
        <v>0.46613017480340702</v>
      </c>
      <c r="AW861" s="17">
        <v>0.46893037630658901</v>
      </c>
      <c r="AX861" s="17">
        <v>0.40949767938922499</v>
      </c>
      <c r="AY861" s="17"/>
      <c r="AZ861" s="17">
        <v>0.25835540467398499</v>
      </c>
      <c r="BA861" s="17">
        <v>0.431459234592452</v>
      </c>
      <c r="BB861" s="17">
        <v>0.53774281246389199</v>
      </c>
      <c r="BC861" s="17">
        <v>0.49128175247285299</v>
      </c>
      <c r="BD861" s="17">
        <v>0.43516061175123899</v>
      </c>
      <c r="BE861" s="17">
        <v>0.47187887899360798</v>
      </c>
      <c r="BF861" s="17">
        <v>0.47642808492317301</v>
      </c>
      <c r="BG861" s="17">
        <v>0.50855787045881795</v>
      </c>
      <c r="BH861" s="17">
        <v>0.42506201110041397</v>
      </c>
      <c r="BI861" s="17">
        <v>0.46580809800882</v>
      </c>
      <c r="BJ861" s="17">
        <v>0.39846725065092298</v>
      </c>
      <c r="BK861" s="17">
        <v>0.50179140496735997</v>
      </c>
      <c r="BL861" s="17">
        <v>0.45634219770324502</v>
      </c>
      <c r="BM861" s="17">
        <v>0.44217027409019999</v>
      </c>
      <c r="BN861" s="17">
        <v>0.445445937890317</v>
      </c>
      <c r="BO861" s="17">
        <v>0.440129941280551</v>
      </c>
      <c r="BP861" s="17"/>
      <c r="BQ861" s="17">
        <v>0.50143850205539997</v>
      </c>
      <c r="BR861" s="17">
        <v>0.45407566458973497</v>
      </c>
    </row>
    <row r="862" spans="2:70" x14ac:dyDescent="0.35">
      <c r="B862" t="s">
        <v>379</v>
      </c>
      <c r="C862" s="17">
        <v>0.39577925979035999</v>
      </c>
      <c r="D862" s="17">
        <v>0.39091853991575298</v>
      </c>
      <c r="E862" s="17">
        <v>0.39938454037896298</v>
      </c>
      <c r="F862" s="17"/>
      <c r="G862" s="17">
        <v>0.62398523513284798</v>
      </c>
      <c r="H862" s="17">
        <v>0.57968875282086096</v>
      </c>
      <c r="I862" s="17">
        <v>0.48017488044858597</v>
      </c>
      <c r="J862" s="17">
        <v>0.36111963611855902</v>
      </c>
      <c r="K862" s="17">
        <v>0.25969656224454202</v>
      </c>
      <c r="L862" s="17">
        <v>0.144850678967784</v>
      </c>
      <c r="M862" s="17"/>
      <c r="N862" s="17">
        <v>0.30692697550535902</v>
      </c>
      <c r="O862" s="17">
        <v>0.38467194246067798</v>
      </c>
      <c r="P862" s="17">
        <v>0.45345583418408703</v>
      </c>
      <c r="Q862" s="17">
        <v>0.45560390477498502</v>
      </c>
      <c r="R862" s="17"/>
      <c r="S862" s="17">
        <v>0.37394506607094202</v>
      </c>
      <c r="T862" s="17">
        <v>0.359501540324555</v>
      </c>
      <c r="U862" s="17">
        <v>0.41910607810253597</v>
      </c>
      <c r="V862" s="17">
        <v>0.372851663808348</v>
      </c>
      <c r="W862" s="17">
        <v>0.471821214851321</v>
      </c>
      <c r="X862" s="17">
        <v>0.43095354707824701</v>
      </c>
      <c r="Y862" s="17">
        <v>0.43923921182685899</v>
      </c>
      <c r="Z862" s="17">
        <v>0.39943563339438098</v>
      </c>
      <c r="AA862" s="17">
        <v>0.36185299492787099</v>
      </c>
      <c r="AB862" s="17">
        <v>0.35493118997830497</v>
      </c>
      <c r="AC862" s="17">
        <v>0.42866055309627399</v>
      </c>
      <c r="AD862" s="17">
        <v>0.449854066963701</v>
      </c>
      <c r="AE862" s="17"/>
      <c r="AF862" s="17">
        <v>0.34503973228051998</v>
      </c>
      <c r="AG862" s="17">
        <v>0.32732404855071401</v>
      </c>
      <c r="AH862" s="17">
        <v>0.53469533150447401</v>
      </c>
      <c r="AI862" s="17"/>
      <c r="AJ862" s="17">
        <v>0.30306297028243501</v>
      </c>
      <c r="AK862" s="17">
        <v>0.43946249081030098</v>
      </c>
      <c r="AL862" s="17">
        <v>0.253709592262224</v>
      </c>
      <c r="AM862" s="17">
        <v>0.38728043811575902</v>
      </c>
      <c r="AN862" s="17">
        <v>0.53695618611569595</v>
      </c>
      <c r="AO862" s="17"/>
      <c r="AP862" s="17">
        <v>0.318073131179613</v>
      </c>
      <c r="AQ862" s="17">
        <v>0.42535334271428998</v>
      </c>
      <c r="AR862" s="17">
        <v>0.32053825438644001</v>
      </c>
      <c r="AS862" s="17"/>
      <c r="AT862" s="17">
        <v>0.414440899364589</v>
      </c>
      <c r="AU862" s="17">
        <v>0.48104098402522399</v>
      </c>
      <c r="AV862" s="17">
        <v>0.37283707097607099</v>
      </c>
      <c r="AW862" s="17">
        <v>0.30099553864880602</v>
      </c>
      <c r="AX862" s="17">
        <v>0.27537817048292801</v>
      </c>
      <c r="AY862" s="17"/>
      <c r="AZ862" s="17">
        <v>0.54268385616306603</v>
      </c>
      <c r="BA862" s="17">
        <v>0.42302642073234298</v>
      </c>
      <c r="BB862" s="17">
        <v>0.35358393200152699</v>
      </c>
      <c r="BC862" s="17">
        <v>0.37049907006132499</v>
      </c>
      <c r="BD862" s="17">
        <v>0.42214936957334698</v>
      </c>
      <c r="BE862" s="17">
        <v>0.41162660663277501</v>
      </c>
      <c r="BF862" s="17">
        <v>0.37901994563210101</v>
      </c>
      <c r="BG862" s="17">
        <v>0.37382022797139303</v>
      </c>
      <c r="BH862" s="17">
        <v>0.42574207423764399</v>
      </c>
      <c r="BI862" s="17">
        <v>0.41689676961293698</v>
      </c>
      <c r="BJ862" s="17">
        <v>0.451053532473013</v>
      </c>
      <c r="BK862" s="17">
        <v>0.33761273815173298</v>
      </c>
      <c r="BL862" s="17">
        <v>0.39593962482547401</v>
      </c>
      <c r="BM862" s="17">
        <v>0.43429465919563398</v>
      </c>
      <c r="BN862" s="17">
        <v>0.34616976993891801</v>
      </c>
      <c r="BO862" s="17">
        <v>0.29182714465658</v>
      </c>
      <c r="BP862" s="17"/>
      <c r="BQ862" s="17">
        <v>0.21044207637898099</v>
      </c>
      <c r="BR862" s="17">
        <v>0.48055929950335802</v>
      </c>
    </row>
    <row r="863" spans="2:70" x14ac:dyDescent="0.35">
      <c r="B863" t="s">
        <v>129</v>
      </c>
      <c r="C863" s="17">
        <v>4.8191063604209397E-2</v>
      </c>
      <c r="D863" s="17">
        <v>5.3046691322532001E-2</v>
      </c>
      <c r="E863" s="17">
        <v>4.37621964459552E-2</v>
      </c>
      <c r="F863" s="17"/>
      <c r="G863" s="17">
        <v>0.103530343849801</v>
      </c>
      <c r="H863" s="17">
        <v>6.7397975909831806E-2</v>
      </c>
      <c r="I863" s="17">
        <v>7.6577290121629601E-2</v>
      </c>
      <c r="J863" s="17">
        <v>2.87403896260108E-2</v>
      </c>
      <c r="K863" s="17">
        <v>1.54459338582679E-2</v>
      </c>
      <c r="L863" s="17">
        <v>1.03830910384945E-2</v>
      </c>
      <c r="M863" s="17"/>
      <c r="N863" s="17">
        <v>3.2997755753026402E-2</v>
      </c>
      <c r="O863" s="17">
        <v>3.97070262734057E-2</v>
      </c>
      <c r="P863" s="17">
        <v>6.2950265169147604E-2</v>
      </c>
      <c r="Q863" s="17">
        <v>5.7834728787042697E-2</v>
      </c>
      <c r="R863" s="17"/>
      <c r="S863" s="17">
        <v>7.61336833241818E-2</v>
      </c>
      <c r="T863" s="17">
        <v>3.9792738083890097E-2</v>
      </c>
      <c r="U863" s="17">
        <v>3.4363277489198998E-2</v>
      </c>
      <c r="V863" s="17">
        <v>4.9155834887016497E-2</v>
      </c>
      <c r="W863" s="17">
        <v>6.2876741465131503E-2</v>
      </c>
      <c r="X863" s="17">
        <v>6.7997884695212105E-2</v>
      </c>
      <c r="Y863" s="17">
        <v>4.1779809408362997E-2</v>
      </c>
      <c r="Z863" s="17">
        <v>3.7918339199374103E-2</v>
      </c>
      <c r="AA863" s="17">
        <v>4.3524655617471299E-2</v>
      </c>
      <c r="AB863" s="17">
        <v>2.36881791819737E-2</v>
      </c>
      <c r="AC863" s="17">
        <v>2.2367297410018399E-2</v>
      </c>
      <c r="AD863" s="17">
        <v>5.8941227724097801E-2</v>
      </c>
      <c r="AE863" s="17"/>
      <c r="AF863" s="17">
        <v>3.1815040227963602E-2</v>
      </c>
      <c r="AG863" s="17">
        <v>3.4223275996810701E-2</v>
      </c>
      <c r="AH863" s="17">
        <v>0.10484748843425799</v>
      </c>
      <c r="AI863" s="17"/>
      <c r="AJ863" s="17">
        <v>3.3344481002672802E-2</v>
      </c>
      <c r="AK863" s="17">
        <v>4.8667997082506798E-2</v>
      </c>
      <c r="AL863" s="17">
        <v>2.9834193558746301E-2</v>
      </c>
      <c r="AM863" s="17">
        <v>2.0582359871374301E-2</v>
      </c>
      <c r="AN863" s="17">
        <v>7.6592541228264394E-2</v>
      </c>
      <c r="AO863" s="17"/>
      <c r="AP863" s="17">
        <v>3.8628889566499097E-2</v>
      </c>
      <c r="AQ863" s="17">
        <v>4.8467006638264302E-2</v>
      </c>
      <c r="AR863" s="17">
        <v>3.20378254259207E-2</v>
      </c>
      <c r="AS863" s="17"/>
      <c r="AT863" s="17">
        <v>4.90586665129586E-2</v>
      </c>
      <c r="AU863" s="17">
        <v>4.7762355910972498E-2</v>
      </c>
      <c r="AV863" s="17">
        <v>4.6893861281298202E-2</v>
      </c>
      <c r="AW863" s="17">
        <v>6.4647779373922104E-2</v>
      </c>
      <c r="AX863" s="17">
        <v>7.2146445733040201E-2</v>
      </c>
      <c r="AY863" s="17"/>
      <c r="AZ863" s="17">
        <v>0.145241951205309</v>
      </c>
      <c r="BA863" s="17">
        <v>9.35059847651077E-2</v>
      </c>
      <c r="BB863" s="17">
        <v>5.5906503982750003E-2</v>
      </c>
      <c r="BC863" s="17">
        <v>6.3709345143993804E-2</v>
      </c>
      <c r="BD863" s="17">
        <v>5.2605218369830398E-2</v>
      </c>
      <c r="BE863" s="17">
        <v>4.5510262657820801E-2</v>
      </c>
      <c r="BF863" s="17">
        <v>5.0533605339136603E-2</v>
      </c>
      <c r="BG863" s="17">
        <v>2.57266138065174E-2</v>
      </c>
      <c r="BH863" s="17">
        <v>4.9951292135595599E-2</v>
      </c>
      <c r="BI863" s="17">
        <v>4.7645706536634497E-2</v>
      </c>
      <c r="BJ863" s="17">
        <v>2.6691850992207399E-2</v>
      </c>
      <c r="BK863" s="17">
        <v>2.8034493706382599E-2</v>
      </c>
      <c r="BL863" s="17">
        <v>4.6392726603822002E-2</v>
      </c>
      <c r="BM863" s="17">
        <v>3.7414773691345403E-2</v>
      </c>
      <c r="BN863" s="17">
        <v>1.9606016199410999E-2</v>
      </c>
      <c r="BO863" s="17">
        <v>7.4235947316762599E-2</v>
      </c>
      <c r="BP863" s="17"/>
      <c r="BQ863" s="17">
        <v>2.70084645333604E-2</v>
      </c>
      <c r="BR863" s="17">
        <v>4.7346813604107502E-2</v>
      </c>
    </row>
    <row r="864" spans="2:70" x14ac:dyDescent="0.35">
      <c r="C864" s="17"/>
      <c r="D864" s="17"/>
      <c r="E864" s="17"/>
      <c r="F864" s="17"/>
      <c r="G864" s="17"/>
      <c r="H864" s="17"/>
      <c r="I864" s="17"/>
      <c r="J864" s="17"/>
      <c r="K864" s="17"/>
      <c r="L864" s="17"/>
      <c r="M864" s="17"/>
      <c r="N864" s="17"/>
      <c r="O864" s="17"/>
      <c r="P864" s="17"/>
      <c r="Q864" s="17"/>
      <c r="R864" s="17"/>
      <c r="S864" s="17"/>
      <c r="T864" s="17"/>
      <c r="U864" s="17"/>
      <c r="V864" s="17"/>
      <c r="W864" s="17"/>
      <c r="X864" s="17"/>
      <c r="Y864" s="17"/>
      <c r="Z864" s="17"/>
      <c r="AA864" s="17"/>
      <c r="AB864" s="17"/>
      <c r="AC864" s="17"/>
      <c r="AD864" s="17"/>
      <c r="AE864" s="17"/>
      <c r="AF864" s="17"/>
      <c r="AG864" s="17"/>
      <c r="AH864" s="17"/>
      <c r="AI864" s="17"/>
      <c r="AJ864" s="17"/>
      <c r="AK864" s="17"/>
      <c r="AL864" s="17"/>
      <c r="AM864" s="17"/>
      <c r="AN864" s="17"/>
      <c r="AO864" s="17"/>
      <c r="AP864" s="17"/>
      <c r="AQ864" s="17"/>
      <c r="AR864" s="17"/>
      <c r="AS864" s="17"/>
      <c r="AT864" s="17"/>
      <c r="AU864" s="17"/>
      <c r="AV864" s="17"/>
      <c r="AW864" s="17"/>
      <c r="AX864" s="17"/>
      <c r="AY864" s="17"/>
      <c r="AZ864" s="17"/>
      <c r="BA864" s="17"/>
      <c r="BB864" s="17"/>
      <c r="BC864" s="17"/>
      <c r="BD864" s="17"/>
      <c r="BE864" s="17"/>
      <c r="BF864" s="17"/>
      <c r="BG864" s="17"/>
      <c r="BH864" s="17"/>
      <c r="BI864" s="17"/>
      <c r="BJ864" s="17"/>
      <c r="BK864" s="17"/>
      <c r="BL864" s="17"/>
      <c r="BM864" s="17"/>
      <c r="BN864" s="17"/>
      <c r="BO864" s="17"/>
      <c r="BP864" s="17"/>
      <c r="BQ864" s="17"/>
      <c r="BR864" s="17"/>
    </row>
    <row r="865" spans="2:70" x14ac:dyDescent="0.35">
      <c r="B865" s="6" t="s">
        <v>382</v>
      </c>
      <c r="C865" s="17"/>
      <c r="D865" s="17"/>
      <c r="E865" s="17"/>
      <c r="F865" s="17"/>
      <c r="G865" s="17"/>
      <c r="H865" s="17"/>
      <c r="I865" s="17"/>
      <c r="J865" s="17"/>
      <c r="K865" s="17"/>
      <c r="L865" s="17"/>
      <c r="M865" s="17"/>
      <c r="N865" s="17"/>
      <c r="O865" s="17"/>
      <c r="P865" s="17"/>
      <c r="Q865" s="17"/>
      <c r="R865" s="17"/>
      <c r="S865" s="17"/>
      <c r="T865" s="17"/>
      <c r="U865" s="17"/>
      <c r="V865" s="17"/>
      <c r="W865" s="17"/>
      <c r="X865" s="17"/>
      <c r="Y865" s="17"/>
      <c r="Z865" s="17"/>
      <c r="AA865" s="17"/>
      <c r="AB865" s="17"/>
      <c r="AC865" s="17"/>
      <c r="AD865" s="17"/>
      <c r="AE865" s="17"/>
      <c r="AF865" s="17"/>
      <c r="AG865" s="17"/>
      <c r="AH865" s="17"/>
      <c r="AI865" s="17"/>
      <c r="AJ865" s="17"/>
      <c r="AK865" s="17"/>
      <c r="AL865" s="17"/>
      <c r="AM865" s="17"/>
      <c r="AN865" s="17"/>
      <c r="AO865" s="17"/>
      <c r="AP865" s="17"/>
      <c r="AQ865" s="17"/>
      <c r="AR865" s="17"/>
      <c r="AS865" s="17"/>
      <c r="AT865" s="17"/>
      <c r="AU865" s="17"/>
      <c r="AV865" s="17"/>
      <c r="AW865" s="17"/>
      <c r="AX865" s="17"/>
      <c r="AY865" s="17"/>
      <c r="AZ865" s="17"/>
      <c r="BA865" s="17"/>
      <c r="BB865" s="17"/>
      <c r="BC865" s="17"/>
      <c r="BD865" s="17"/>
      <c r="BE865" s="17"/>
      <c r="BF865" s="17"/>
      <c r="BG865" s="17"/>
      <c r="BH865" s="17"/>
      <c r="BI865" s="17"/>
      <c r="BJ865" s="17"/>
      <c r="BK865" s="17"/>
      <c r="BL865" s="17"/>
      <c r="BM865" s="17"/>
      <c r="BN865" s="17"/>
      <c r="BO865" s="17"/>
      <c r="BP865" s="17"/>
      <c r="BQ865" s="17"/>
      <c r="BR865" s="17"/>
    </row>
    <row r="866" spans="2:70" x14ac:dyDescent="0.35">
      <c r="B866" s="24" t="s">
        <v>97</v>
      </c>
      <c r="C866" s="17"/>
      <c r="D866" s="17"/>
      <c r="E866" s="17"/>
      <c r="F866" s="17"/>
      <c r="G866" s="17"/>
      <c r="H866" s="17"/>
      <c r="I866" s="17"/>
      <c r="J866" s="17"/>
      <c r="K866" s="17"/>
      <c r="L866" s="17"/>
      <c r="M866" s="17"/>
      <c r="N866" s="17"/>
      <c r="O866" s="17"/>
      <c r="P866" s="17"/>
      <c r="Q866" s="17"/>
      <c r="R866" s="17"/>
      <c r="S866" s="17"/>
      <c r="T866" s="17"/>
      <c r="U866" s="17"/>
      <c r="V866" s="17"/>
      <c r="W866" s="17"/>
      <c r="X866" s="17"/>
      <c r="Y866" s="17"/>
      <c r="Z866" s="17"/>
      <c r="AA866" s="17"/>
      <c r="AB866" s="17"/>
      <c r="AC866" s="17"/>
      <c r="AD866" s="17"/>
      <c r="AE866" s="17"/>
      <c r="AF866" s="17"/>
      <c r="AG866" s="17"/>
      <c r="AH866" s="17"/>
      <c r="AI866" s="17"/>
      <c r="AJ866" s="17"/>
      <c r="AK866" s="17"/>
      <c r="AL866" s="17"/>
      <c r="AM866" s="17"/>
      <c r="AN866" s="17"/>
      <c r="AO866" s="17"/>
      <c r="AP866" s="17"/>
      <c r="AQ866" s="17"/>
      <c r="AR866" s="17"/>
      <c r="AS866" s="17"/>
      <c r="AT866" s="17"/>
      <c r="AU866" s="17"/>
      <c r="AV866" s="17"/>
      <c r="AW866" s="17"/>
      <c r="AX866" s="17"/>
      <c r="AY866" s="17"/>
      <c r="AZ866" s="17"/>
      <c r="BA866" s="17"/>
      <c r="BB866" s="17"/>
      <c r="BC866" s="17"/>
      <c r="BD866" s="17"/>
      <c r="BE866" s="17"/>
      <c r="BF866" s="17"/>
      <c r="BG866" s="17"/>
      <c r="BH866" s="17"/>
      <c r="BI866" s="17"/>
      <c r="BJ866" s="17"/>
      <c r="BK866" s="17"/>
      <c r="BL866" s="17"/>
      <c r="BM866" s="17"/>
      <c r="BN866" s="17"/>
      <c r="BO866" s="17"/>
      <c r="BP866" s="17"/>
      <c r="BQ866" s="17"/>
      <c r="BR866" s="17"/>
    </row>
    <row r="867" spans="2:70" x14ac:dyDescent="0.35">
      <c r="B867" t="s">
        <v>377</v>
      </c>
      <c r="C867" s="17">
        <v>9.4808495648895805E-2</v>
      </c>
      <c r="D867" s="17">
        <v>0.100438888499843</v>
      </c>
      <c r="E867" s="17">
        <v>8.9034387026797598E-2</v>
      </c>
      <c r="F867" s="17"/>
      <c r="G867" s="17">
        <v>8.7461228105975897E-2</v>
      </c>
      <c r="H867" s="17">
        <v>9.6419132980500297E-2</v>
      </c>
      <c r="I867" s="17">
        <v>9.5481578375742698E-2</v>
      </c>
      <c r="J867" s="17">
        <v>6.76007774216522E-2</v>
      </c>
      <c r="K867" s="17">
        <v>7.5932301867462096E-2</v>
      </c>
      <c r="L867" s="17">
        <v>0.132733200309229</v>
      </c>
      <c r="M867" s="17"/>
      <c r="N867" s="17">
        <v>0.15831179257375599</v>
      </c>
      <c r="O867" s="17">
        <v>8.4489521944719495E-2</v>
      </c>
      <c r="P867" s="17">
        <v>8.3383068123914203E-2</v>
      </c>
      <c r="Q867" s="17">
        <v>4.8233235314105401E-2</v>
      </c>
      <c r="R867" s="17"/>
      <c r="S867" s="17">
        <v>0.13803037055197001</v>
      </c>
      <c r="T867" s="17">
        <v>8.0023085255070195E-2</v>
      </c>
      <c r="U867" s="17">
        <v>9.5675044234054901E-2</v>
      </c>
      <c r="V867" s="17">
        <v>7.8311530215832301E-2</v>
      </c>
      <c r="W867" s="17">
        <v>8.6916610108753095E-2</v>
      </c>
      <c r="X867" s="17">
        <v>8.6139664392378898E-2</v>
      </c>
      <c r="Y867" s="17">
        <v>8.57254513130431E-2</v>
      </c>
      <c r="Z867" s="17">
        <v>8.0563347039374303E-2</v>
      </c>
      <c r="AA867" s="17">
        <v>0.101763872179518</v>
      </c>
      <c r="AB867" s="17">
        <v>8.2622809583395698E-2</v>
      </c>
      <c r="AC867" s="17">
        <v>0.105504392567044</v>
      </c>
      <c r="AD867" s="17">
        <v>8.5055759237256903E-2</v>
      </c>
      <c r="AE867" s="17"/>
      <c r="AF867" s="17">
        <v>8.8651101620930206E-2</v>
      </c>
      <c r="AG867" s="17">
        <v>0.118928398128784</v>
      </c>
      <c r="AH867" s="17">
        <v>6.6701087470919698E-2</v>
      </c>
      <c r="AI867" s="17"/>
      <c r="AJ867" s="17">
        <v>9.8520407848393193E-2</v>
      </c>
      <c r="AK867" s="17">
        <v>9.1562347550662407E-2</v>
      </c>
      <c r="AL867" s="17">
        <v>0.15219935359244499</v>
      </c>
      <c r="AM867" s="17">
        <v>0.12934971821545799</v>
      </c>
      <c r="AN867" s="17">
        <v>5.0501213432809097E-2</v>
      </c>
      <c r="AO867" s="17"/>
      <c r="AP867" s="17">
        <v>9.6518871993161406E-2</v>
      </c>
      <c r="AQ867" s="17">
        <v>9.54420279463261E-2</v>
      </c>
      <c r="AR867" s="17">
        <v>0.163647809929514</v>
      </c>
      <c r="AS867" s="17"/>
      <c r="AT867" s="17">
        <v>3.9320783142217798E-2</v>
      </c>
      <c r="AU867" s="17">
        <v>5.99038206683567E-2</v>
      </c>
      <c r="AV867" s="17">
        <v>0.13433387801671101</v>
      </c>
      <c r="AW867" s="17">
        <v>0.18392391196711699</v>
      </c>
      <c r="AX867" s="17">
        <v>0.29374413888712197</v>
      </c>
      <c r="AY867" s="17"/>
      <c r="AZ867" s="17">
        <v>7.7899899279523094E-2</v>
      </c>
      <c r="BA867" s="17">
        <v>5.2891033086912197E-2</v>
      </c>
      <c r="BB867" s="17">
        <v>6.7594315000042399E-2</v>
      </c>
      <c r="BC867" s="17">
        <v>9.4812217927587997E-2</v>
      </c>
      <c r="BD867" s="17">
        <v>7.9788157319890904E-2</v>
      </c>
      <c r="BE867" s="17">
        <v>6.5904630270005093E-2</v>
      </c>
      <c r="BF867" s="17">
        <v>0.112778384107623</v>
      </c>
      <c r="BG867" s="17">
        <v>0.114570409824966</v>
      </c>
      <c r="BH867" s="17">
        <v>7.7697506618112505E-2</v>
      </c>
      <c r="BI867" s="17">
        <v>8.6670990263764194E-2</v>
      </c>
      <c r="BJ867" s="17">
        <v>0.13350100002634499</v>
      </c>
      <c r="BK867" s="17">
        <v>9.0221713608049106E-2</v>
      </c>
      <c r="BL867" s="17">
        <v>0.12675592732145999</v>
      </c>
      <c r="BM867" s="17">
        <v>6.9463364328236105E-2</v>
      </c>
      <c r="BN867" s="17">
        <v>0.136658395899004</v>
      </c>
      <c r="BO867" s="17">
        <v>0.19265883367394199</v>
      </c>
      <c r="BP867" s="17"/>
      <c r="BQ867" s="17">
        <v>0.26481492480284502</v>
      </c>
      <c r="BR867" s="17">
        <v>1.9734531808850601E-2</v>
      </c>
    </row>
    <row r="868" spans="2:70" x14ac:dyDescent="0.35">
      <c r="B868" t="s">
        <v>378</v>
      </c>
      <c r="C868" s="17">
        <v>0.45458097180500601</v>
      </c>
      <c r="D868" s="17">
        <v>0.45556668138494899</v>
      </c>
      <c r="E868" s="17">
        <v>0.45395976244700897</v>
      </c>
      <c r="F868" s="17"/>
      <c r="G868" s="17">
        <v>0.235015312915442</v>
      </c>
      <c r="H868" s="17">
        <v>0.29869297471838002</v>
      </c>
      <c r="I868" s="17">
        <v>0.32406631739931802</v>
      </c>
      <c r="J868" s="17">
        <v>0.46904266683441898</v>
      </c>
      <c r="K868" s="17">
        <v>0.60790500717131501</v>
      </c>
      <c r="L868" s="17">
        <v>0.71960812820536302</v>
      </c>
      <c r="M868" s="17"/>
      <c r="N868" s="17">
        <v>0.49468692100806499</v>
      </c>
      <c r="O868" s="17">
        <v>0.46425019001201101</v>
      </c>
      <c r="P868" s="17">
        <v>0.39780813184441699</v>
      </c>
      <c r="Q868" s="17">
        <v>0.447308289280267</v>
      </c>
      <c r="R868" s="17"/>
      <c r="S868" s="17">
        <v>0.37955607431731497</v>
      </c>
      <c r="T868" s="17">
        <v>0.47440815736062802</v>
      </c>
      <c r="U868" s="17">
        <v>0.483367098438926</v>
      </c>
      <c r="V868" s="17">
        <v>0.50484271044343698</v>
      </c>
      <c r="W868" s="17">
        <v>0.41424837844926399</v>
      </c>
      <c r="X868" s="17">
        <v>0.46219989923249899</v>
      </c>
      <c r="Y868" s="17">
        <v>0.465598343378612</v>
      </c>
      <c r="Z868" s="17">
        <v>0.51421388436911397</v>
      </c>
      <c r="AA868" s="17">
        <v>0.44160742815364101</v>
      </c>
      <c r="AB868" s="17">
        <v>0.473399634269488</v>
      </c>
      <c r="AC868" s="17">
        <v>0.50265252513249203</v>
      </c>
      <c r="AD868" s="17">
        <v>0.36456656352905698</v>
      </c>
      <c r="AE868" s="17"/>
      <c r="AF868" s="17">
        <v>0.52595994990305805</v>
      </c>
      <c r="AG868" s="17">
        <v>0.49558723997581899</v>
      </c>
      <c r="AH868" s="17">
        <v>0.31401672461532998</v>
      </c>
      <c r="AI868" s="17"/>
      <c r="AJ868" s="17">
        <v>0.55513036334503196</v>
      </c>
      <c r="AK868" s="17">
        <v>0.42917864959531299</v>
      </c>
      <c r="AL868" s="17">
        <v>0.53075483685022795</v>
      </c>
      <c r="AM868" s="17">
        <v>0.376417198373238</v>
      </c>
      <c r="AN868" s="17">
        <v>0.32681606704169602</v>
      </c>
      <c r="AO868" s="17"/>
      <c r="AP868" s="17">
        <v>0.57458285963086597</v>
      </c>
      <c r="AQ868" s="17">
        <v>0.41951972476897997</v>
      </c>
      <c r="AR868" s="17">
        <v>0.46472373398799699</v>
      </c>
      <c r="AS868" s="17"/>
      <c r="AT868" s="17">
        <v>0.47400748224908701</v>
      </c>
      <c r="AU868" s="17">
        <v>0.39887889689383099</v>
      </c>
      <c r="AV868" s="17">
        <v>0.46042758881206503</v>
      </c>
      <c r="AW868" s="17">
        <v>0.44199659307699202</v>
      </c>
      <c r="AX868" s="17">
        <v>0.44779988545594301</v>
      </c>
      <c r="AY868" s="17"/>
      <c r="AZ868" s="17">
        <v>0.16979290754905901</v>
      </c>
      <c r="BA868" s="17">
        <v>0.406772349607671</v>
      </c>
      <c r="BB868" s="17">
        <v>0.51490670192361498</v>
      </c>
      <c r="BC868" s="17">
        <v>0.47519293397183499</v>
      </c>
      <c r="BD868" s="17">
        <v>0.45208922786674499</v>
      </c>
      <c r="BE868" s="17">
        <v>0.47541114755674302</v>
      </c>
      <c r="BF868" s="17">
        <v>0.479777416584448</v>
      </c>
      <c r="BG868" s="17">
        <v>0.49978955585313101</v>
      </c>
      <c r="BH868" s="17">
        <v>0.45151462518513902</v>
      </c>
      <c r="BI868" s="17">
        <v>0.45004626679695903</v>
      </c>
      <c r="BJ868" s="17">
        <v>0.38259463505529401</v>
      </c>
      <c r="BK868" s="17">
        <v>0.49863809720969199</v>
      </c>
      <c r="BL868" s="17">
        <v>0.44805616164909201</v>
      </c>
      <c r="BM868" s="17">
        <v>0.41519417331311997</v>
      </c>
      <c r="BN868" s="17">
        <v>0.40852126047356202</v>
      </c>
      <c r="BO868" s="17">
        <v>0.42778144117376898</v>
      </c>
      <c r="BP868" s="17"/>
      <c r="BQ868" s="17">
        <v>0.49881368172748802</v>
      </c>
      <c r="BR868" s="17">
        <v>0.43904278556328402</v>
      </c>
    </row>
    <row r="869" spans="2:70" x14ac:dyDescent="0.35">
      <c r="B869" t="s">
        <v>379</v>
      </c>
      <c r="C869" s="17">
        <v>0.408589398255569</v>
      </c>
      <c r="D869" s="17">
        <v>0.39585818439034898</v>
      </c>
      <c r="E869" s="17">
        <v>0.42119965335864201</v>
      </c>
      <c r="F869" s="17"/>
      <c r="G869" s="17">
        <v>0.59077714306139995</v>
      </c>
      <c r="H869" s="17">
        <v>0.54016655677487202</v>
      </c>
      <c r="I869" s="17">
        <v>0.521876594044269</v>
      </c>
      <c r="J869" s="17">
        <v>0.43715818999786898</v>
      </c>
      <c r="K869" s="17">
        <v>0.296631369766716</v>
      </c>
      <c r="L869" s="17">
        <v>0.13939220671715999</v>
      </c>
      <c r="M869" s="17"/>
      <c r="N869" s="17">
        <v>0.32266784129124498</v>
      </c>
      <c r="O869" s="17">
        <v>0.413982990340519</v>
      </c>
      <c r="P869" s="17">
        <v>0.46212919795906099</v>
      </c>
      <c r="Q869" s="17">
        <v>0.45167595923644299</v>
      </c>
      <c r="R869" s="17"/>
      <c r="S869" s="17">
        <v>0.43257231279864999</v>
      </c>
      <c r="T869" s="17">
        <v>0.40663137479281503</v>
      </c>
      <c r="U869" s="17">
        <v>0.39588501880221899</v>
      </c>
      <c r="V869" s="17">
        <v>0.37683434177907699</v>
      </c>
      <c r="W869" s="17">
        <v>0.43965055209798698</v>
      </c>
      <c r="X869" s="17">
        <v>0.39943130956657602</v>
      </c>
      <c r="Y869" s="17">
        <v>0.42413680033870499</v>
      </c>
      <c r="Z869" s="17">
        <v>0.37583285578269998</v>
      </c>
      <c r="AA869" s="17">
        <v>0.41940595972178402</v>
      </c>
      <c r="AB869" s="17">
        <v>0.39093667465536303</v>
      </c>
      <c r="AC869" s="17">
        <v>0.37466635474256299</v>
      </c>
      <c r="AD869" s="17">
        <v>0.46137925245969802</v>
      </c>
      <c r="AE869" s="17"/>
      <c r="AF869" s="17">
        <v>0.35555792803933001</v>
      </c>
      <c r="AG869" s="17">
        <v>0.35657102284773301</v>
      </c>
      <c r="AH869" s="17">
        <v>0.52888240331143399</v>
      </c>
      <c r="AI869" s="17"/>
      <c r="AJ869" s="17">
        <v>0.32046959478959702</v>
      </c>
      <c r="AK869" s="17">
        <v>0.43444199240002901</v>
      </c>
      <c r="AL869" s="17">
        <v>0.30026064689124699</v>
      </c>
      <c r="AM869" s="17">
        <v>0.423056053968691</v>
      </c>
      <c r="AN869" s="17">
        <v>0.55961849613289505</v>
      </c>
      <c r="AO869" s="17"/>
      <c r="AP869" s="17">
        <v>0.29679746430692899</v>
      </c>
      <c r="AQ869" s="17">
        <v>0.44194957139202601</v>
      </c>
      <c r="AR869" s="17">
        <v>0.33539883567662299</v>
      </c>
      <c r="AS869" s="17"/>
      <c r="AT869" s="17">
        <v>0.442617752159358</v>
      </c>
      <c r="AU869" s="17">
        <v>0.49477464196966803</v>
      </c>
      <c r="AV869" s="17">
        <v>0.36826790542938898</v>
      </c>
      <c r="AW869" s="17">
        <v>0.333572778696552</v>
      </c>
      <c r="AX869" s="17">
        <v>0.203236744602625</v>
      </c>
      <c r="AY869" s="17"/>
      <c r="AZ869" s="17">
        <v>0.59811986778693105</v>
      </c>
      <c r="BA869" s="17">
        <v>0.43212046897355399</v>
      </c>
      <c r="BB869" s="17">
        <v>0.37297623634377602</v>
      </c>
      <c r="BC869" s="17">
        <v>0.382978370530701</v>
      </c>
      <c r="BD869" s="17">
        <v>0.43720382012520798</v>
      </c>
      <c r="BE869" s="17">
        <v>0.41826901951607698</v>
      </c>
      <c r="BF869" s="17">
        <v>0.36774764445310498</v>
      </c>
      <c r="BG869" s="17">
        <v>0.36600344210186297</v>
      </c>
      <c r="BH869" s="17">
        <v>0.43749712238771699</v>
      </c>
      <c r="BI869" s="17">
        <v>0.40174239456826799</v>
      </c>
      <c r="BJ869" s="17">
        <v>0.44908956014874302</v>
      </c>
      <c r="BK869" s="17">
        <v>0.36127743260291501</v>
      </c>
      <c r="BL869" s="17">
        <v>0.39586106302316199</v>
      </c>
      <c r="BM869" s="17">
        <v>0.50657492188638698</v>
      </c>
      <c r="BN869" s="17">
        <v>0.44522284649937199</v>
      </c>
      <c r="BO869" s="17">
        <v>0.34253650408595099</v>
      </c>
      <c r="BP869" s="17"/>
      <c r="BQ869" s="17">
        <v>0.21721509305762801</v>
      </c>
      <c r="BR869" s="17">
        <v>0.49585547872700197</v>
      </c>
    </row>
    <row r="870" spans="2:70" x14ac:dyDescent="0.35">
      <c r="B870" t="s">
        <v>129</v>
      </c>
      <c r="C870" s="17">
        <v>4.20211342905292E-2</v>
      </c>
      <c r="D870" s="17">
        <v>4.8136245724859798E-2</v>
      </c>
      <c r="E870" s="17">
        <v>3.5806197167551797E-2</v>
      </c>
      <c r="F870" s="17"/>
      <c r="G870" s="17">
        <v>8.6746315917182695E-2</v>
      </c>
      <c r="H870" s="17">
        <v>6.4721335526247897E-2</v>
      </c>
      <c r="I870" s="17">
        <v>5.8575510180670698E-2</v>
      </c>
      <c r="J870" s="17">
        <v>2.6198365746059799E-2</v>
      </c>
      <c r="K870" s="17">
        <v>1.9531321194507002E-2</v>
      </c>
      <c r="L870" s="17">
        <v>8.2664647682478293E-3</v>
      </c>
      <c r="M870" s="17"/>
      <c r="N870" s="17">
        <v>2.4333445126933601E-2</v>
      </c>
      <c r="O870" s="17">
        <v>3.7277297702751198E-2</v>
      </c>
      <c r="P870" s="17">
        <v>5.6679602072607201E-2</v>
      </c>
      <c r="Q870" s="17">
        <v>5.2782516169184598E-2</v>
      </c>
      <c r="R870" s="17"/>
      <c r="S870" s="17">
        <v>4.9841242332065903E-2</v>
      </c>
      <c r="T870" s="17">
        <v>3.8937382591486901E-2</v>
      </c>
      <c r="U870" s="17">
        <v>2.50728385248002E-2</v>
      </c>
      <c r="V870" s="17">
        <v>4.0011417561654099E-2</v>
      </c>
      <c r="W870" s="17">
        <v>5.9184459343996097E-2</v>
      </c>
      <c r="X870" s="17">
        <v>5.2229126808546099E-2</v>
      </c>
      <c r="Y870" s="17">
        <v>2.45394049696392E-2</v>
      </c>
      <c r="Z870" s="17">
        <v>2.9389912808811199E-2</v>
      </c>
      <c r="AA870" s="17">
        <v>3.7222739945057197E-2</v>
      </c>
      <c r="AB870" s="17">
        <v>5.3040881491753802E-2</v>
      </c>
      <c r="AC870" s="17">
        <v>1.7176727557900499E-2</v>
      </c>
      <c r="AD870" s="17">
        <v>8.8998424773988102E-2</v>
      </c>
      <c r="AE870" s="17"/>
      <c r="AF870" s="17">
        <v>2.9831020436682201E-2</v>
      </c>
      <c r="AG870" s="17">
        <v>2.8913339047664102E-2</v>
      </c>
      <c r="AH870" s="17">
        <v>9.0399784602316194E-2</v>
      </c>
      <c r="AI870" s="17"/>
      <c r="AJ870" s="17">
        <v>2.58796340169784E-2</v>
      </c>
      <c r="AK870" s="17">
        <v>4.48170104539952E-2</v>
      </c>
      <c r="AL870" s="17">
        <v>1.6785162666079601E-2</v>
      </c>
      <c r="AM870" s="17">
        <v>7.1177029442613796E-2</v>
      </c>
      <c r="AN870" s="17">
        <v>6.3064223392600205E-2</v>
      </c>
      <c r="AO870" s="17"/>
      <c r="AP870" s="17">
        <v>3.21008040690434E-2</v>
      </c>
      <c r="AQ870" s="17">
        <v>4.3088675892668099E-2</v>
      </c>
      <c r="AR870" s="17">
        <v>3.62296204058652E-2</v>
      </c>
      <c r="AS870" s="17"/>
      <c r="AT870" s="17">
        <v>4.4053982449337399E-2</v>
      </c>
      <c r="AU870" s="17">
        <v>4.6442640468144197E-2</v>
      </c>
      <c r="AV870" s="17">
        <v>3.6970627741835398E-2</v>
      </c>
      <c r="AW870" s="17">
        <v>4.0506716259338903E-2</v>
      </c>
      <c r="AX870" s="17">
        <v>5.5219231054310002E-2</v>
      </c>
      <c r="AY870" s="17"/>
      <c r="AZ870" s="17">
        <v>0.15418732538448701</v>
      </c>
      <c r="BA870" s="17">
        <v>0.10821614833186199</v>
      </c>
      <c r="BB870" s="17">
        <v>4.4522746732567398E-2</v>
      </c>
      <c r="BC870" s="17">
        <v>4.7016477569876099E-2</v>
      </c>
      <c r="BD870" s="17">
        <v>3.0918794688156202E-2</v>
      </c>
      <c r="BE870" s="17">
        <v>4.0415202657174902E-2</v>
      </c>
      <c r="BF870" s="17">
        <v>3.9696554854823901E-2</v>
      </c>
      <c r="BG870" s="17">
        <v>1.9636592220040501E-2</v>
      </c>
      <c r="BH870" s="17">
        <v>3.3290745809032199E-2</v>
      </c>
      <c r="BI870" s="17">
        <v>6.1540348371008802E-2</v>
      </c>
      <c r="BJ870" s="17">
        <v>3.4814804769618797E-2</v>
      </c>
      <c r="BK870" s="17">
        <v>4.98627565793444E-2</v>
      </c>
      <c r="BL870" s="17">
        <v>2.9326848006286401E-2</v>
      </c>
      <c r="BM870" s="17">
        <v>8.7675404722569808E-3</v>
      </c>
      <c r="BN870" s="17">
        <v>9.5974971280613792E-3</v>
      </c>
      <c r="BO870" s="17">
        <v>3.7023221066338298E-2</v>
      </c>
      <c r="BP870" s="17"/>
      <c r="BQ870" s="17">
        <v>1.9156300412038599E-2</v>
      </c>
      <c r="BR870" s="17">
        <v>4.5367203900864003E-2</v>
      </c>
    </row>
    <row r="871" spans="2:70" x14ac:dyDescent="0.35">
      <c r="C871" s="17"/>
      <c r="D871" s="17"/>
      <c r="E871" s="17"/>
      <c r="F871" s="17"/>
      <c r="G871" s="17"/>
      <c r="H871" s="17"/>
      <c r="I871" s="17"/>
      <c r="J871" s="17"/>
      <c r="K871" s="17"/>
      <c r="L871" s="17"/>
      <c r="M871" s="17"/>
      <c r="N871" s="17"/>
      <c r="O871" s="17"/>
      <c r="P871" s="17"/>
      <c r="Q871" s="17"/>
      <c r="R871" s="17"/>
      <c r="S871" s="17"/>
      <c r="T871" s="17"/>
      <c r="U871" s="17"/>
      <c r="V871" s="17"/>
      <c r="W871" s="17"/>
      <c r="X871" s="17"/>
      <c r="Y871" s="17"/>
      <c r="Z871" s="17"/>
      <c r="AA871" s="17"/>
      <c r="AB871" s="17"/>
      <c r="AC871" s="17"/>
      <c r="AD871" s="17"/>
      <c r="AE871" s="17"/>
      <c r="AF871" s="17"/>
      <c r="AG871" s="17"/>
      <c r="AH871" s="17"/>
      <c r="AI871" s="17"/>
      <c r="AJ871" s="17"/>
      <c r="AK871" s="17"/>
      <c r="AL871" s="17"/>
      <c r="AM871" s="17"/>
      <c r="AN871" s="17"/>
      <c r="AO871" s="17"/>
      <c r="AP871" s="17"/>
      <c r="AQ871" s="17"/>
      <c r="AR871" s="17"/>
      <c r="AS871" s="17"/>
      <c r="AT871" s="17"/>
      <c r="AU871" s="17"/>
      <c r="AV871" s="17"/>
      <c r="AW871" s="17"/>
      <c r="AX871" s="17"/>
      <c r="AY871" s="17"/>
      <c r="AZ871" s="17"/>
      <c r="BA871" s="17"/>
      <c r="BB871" s="17"/>
      <c r="BC871" s="17"/>
      <c r="BD871" s="17"/>
      <c r="BE871" s="17"/>
      <c r="BF871" s="17"/>
      <c r="BG871" s="17"/>
      <c r="BH871" s="17"/>
      <c r="BI871" s="17"/>
      <c r="BJ871" s="17"/>
      <c r="BK871" s="17"/>
      <c r="BL871" s="17"/>
      <c r="BM871" s="17"/>
      <c r="BN871" s="17"/>
      <c r="BO871" s="17"/>
      <c r="BP871" s="17"/>
      <c r="BQ871" s="17"/>
      <c r="BR871" s="17"/>
    </row>
    <row r="872" spans="2:70" x14ac:dyDescent="0.35">
      <c r="B872" s="6" t="s">
        <v>383</v>
      </c>
      <c r="C872" s="17"/>
      <c r="D872" s="17"/>
      <c r="E872" s="17"/>
      <c r="F872" s="17"/>
      <c r="G872" s="17"/>
      <c r="H872" s="17"/>
      <c r="I872" s="17"/>
      <c r="J872" s="17"/>
      <c r="K872" s="17"/>
      <c r="L872" s="17"/>
      <c r="M872" s="17"/>
      <c r="N872" s="17"/>
      <c r="O872" s="17"/>
      <c r="P872" s="17"/>
      <c r="Q872" s="17"/>
      <c r="R872" s="17"/>
      <c r="S872" s="17"/>
      <c r="T872" s="17"/>
      <c r="U872" s="17"/>
      <c r="V872" s="17"/>
      <c r="W872" s="17"/>
      <c r="X872" s="17"/>
      <c r="Y872" s="17"/>
      <c r="Z872" s="17"/>
      <c r="AA872" s="17"/>
      <c r="AB872" s="17"/>
      <c r="AC872" s="17"/>
      <c r="AD872" s="17"/>
      <c r="AE872" s="17"/>
      <c r="AF872" s="17"/>
      <c r="AG872" s="17"/>
      <c r="AH872" s="17"/>
      <c r="AI872" s="17"/>
      <c r="AJ872" s="17"/>
      <c r="AK872" s="17"/>
      <c r="AL872" s="17"/>
      <c r="AM872" s="17"/>
      <c r="AN872" s="17"/>
      <c r="AO872" s="17"/>
      <c r="AP872" s="17"/>
      <c r="AQ872" s="17"/>
      <c r="AR872" s="17"/>
      <c r="AS872" s="17"/>
      <c r="AT872" s="17"/>
      <c r="AU872" s="17"/>
      <c r="AV872" s="17"/>
      <c r="AW872" s="17"/>
      <c r="AX872" s="17"/>
      <c r="AY872" s="17"/>
      <c r="AZ872" s="17"/>
      <c r="BA872" s="17"/>
      <c r="BB872" s="17"/>
      <c r="BC872" s="17"/>
      <c r="BD872" s="17"/>
      <c r="BE872" s="17"/>
      <c r="BF872" s="17"/>
      <c r="BG872" s="17"/>
      <c r="BH872" s="17"/>
      <c r="BI872" s="17"/>
      <c r="BJ872" s="17"/>
      <c r="BK872" s="17"/>
      <c r="BL872" s="17"/>
      <c r="BM872" s="17"/>
      <c r="BN872" s="17"/>
      <c r="BO872" s="17"/>
      <c r="BP872" s="17"/>
      <c r="BQ872" s="17"/>
      <c r="BR872" s="17"/>
    </row>
    <row r="873" spans="2:70" x14ac:dyDescent="0.35">
      <c r="B873" s="24" t="s">
        <v>97</v>
      </c>
      <c r="C873" s="17"/>
      <c r="D873" s="17"/>
      <c r="E873" s="17"/>
      <c r="F873" s="17"/>
      <c r="G873" s="17"/>
      <c r="H873" s="17"/>
      <c r="I873" s="17"/>
      <c r="J873" s="17"/>
      <c r="K873" s="17"/>
      <c r="L873" s="17"/>
      <c r="M873" s="17"/>
      <c r="N873" s="17"/>
      <c r="O873" s="17"/>
      <c r="P873" s="17"/>
      <c r="Q873" s="17"/>
      <c r="R873" s="17"/>
      <c r="S873" s="17"/>
      <c r="T873" s="17"/>
      <c r="U873" s="17"/>
      <c r="V873" s="17"/>
      <c r="W873" s="17"/>
      <c r="X873" s="17"/>
      <c r="Y873" s="17"/>
      <c r="Z873" s="17"/>
      <c r="AA873" s="17"/>
      <c r="AB873" s="17"/>
      <c r="AC873" s="17"/>
      <c r="AD873" s="17"/>
      <c r="AE873" s="17"/>
      <c r="AF873" s="17"/>
      <c r="AG873" s="17"/>
      <c r="AH873" s="17"/>
      <c r="AI873" s="17"/>
      <c r="AJ873" s="17"/>
      <c r="AK873" s="17"/>
      <c r="AL873" s="17"/>
      <c r="AM873" s="17"/>
      <c r="AN873" s="17"/>
      <c r="AO873" s="17"/>
      <c r="AP873" s="17"/>
      <c r="AQ873" s="17"/>
      <c r="AR873" s="17"/>
      <c r="AS873" s="17"/>
      <c r="AT873" s="17"/>
      <c r="AU873" s="17"/>
      <c r="AV873" s="17"/>
      <c r="AW873" s="17"/>
      <c r="AX873" s="17"/>
      <c r="AY873" s="17"/>
      <c r="AZ873" s="17"/>
      <c r="BA873" s="17"/>
      <c r="BB873" s="17"/>
      <c r="BC873" s="17"/>
      <c r="BD873" s="17"/>
      <c r="BE873" s="17"/>
      <c r="BF873" s="17"/>
      <c r="BG873" s="17"/>
      <c r="BH873" s="17"/>
      <c r="BI873" s="17"/>
      <c r="BJ873" s="17"/>
      <c r="BK873" s="17"/>
      <c r="BL873" s="17"/>
      <c r="BM873" s="17"/>
      <c r="BN873" s="17"/>
      <c r="BO873" s="17"/>
      <c r="BP873" s="17"/>
      <c r="BQ873" s="17"/>
      <c r="BR873" s="17"/>
    </row>
    <row r="874" spans="2:70" x14ac:dyDescent="0.35">
      <c r="B874" t="s">
        <v>377</v>
      </c>
      <c r="C874" s="17">
        <v>2.5773849827818399E-2</v>
      </c>
      <c r="D874" s="17">
        <v>3.3039808874706499E-2</v>
      </c>
      <c r="E874" s="17">
        <v>1.8427879011057999E-2</v>
      </c>
      <c r="F874" s="17"/>
      <c r="G874" s="17">
        <v>5.1314374427413302E-2</v>
      </c>
      <c r="H874" s="17">
        <v>6.4233700263449697E-2</v>
      </c>
      <c r="I874" s="17">
        <v>2.5773315953469E-2</v>
      </c>
      <c r="J874" s="17">
        <v>7.6845762197186498E-3</v>
      </c>
      <c r="K874" s="17">
        <v>9.1001823449390392E-3</v>
      </c>
      <c r="L874" s="17">
        <v>3.4535286539410098E-3</v>
      </c>
      <c r="M874" s="17"/>
      <c r="N874" s="17">
        <v>3.6121748486027602E-2</v>
      </c>
      <c r="O874" s="17">
        <v>1.6066780567012998E-2</v>
      </c>
      <c r="P874" s="17">
        <v>3.3482285234192499E-2</v>
      </c>
      <c r="Q874" s="17">
        <v>1.82354011290819E-2</v>
      </c>
      <c r="R874" s="17"/>
      <c r="S874" s="17">
        <v>6.5256629122815907E-2</v>
      </c>
      <c r="T874" s="17">
        <v>2.77718257314583E-2</v>
      </c>
      <c r="U874" s="17">
        <v>4.5407888613106899E-3</v>
      </c>
      <c r="V874" s="17">
        <v>1.40477770217205E-2</v>
      </c>
      <c r="W874" s="17">
        <v>2.3616908382783301E-2</v>
      </c>
      <c r="X874" s="17">
        <v>1.9806428671569998E-2</v>
      </c>
      <c r="Y874" s="17">
        <v>1.0790496524313801E-2</v>
      </c>
      <c r="Z874" s="17">
        <v>2.3356012311246298E-2</v>
      </c>
      <c r="AA874" s="17">
        <v>3.12842470662692E-2</v>
      </c>
      <c r="AB874" s="17">
        <v>1.11347668565528E-2</v>
      </c>
      <c r="AC874" s="17">
        <v>1.4136069592026601E-2</v>
      </c>
      <c r="AD874" s="17">
        <v>3.3852730470264297E-2</v>
      </c>
      <c r="AE874" s="17"/>
      <c r="AF874" s="17">
        <v>1.6015254748877598E-2</v>
      </c>
      <c r="AG874" s="17">
        <v>3.7660567461359998E-2</v>
      </c>
      <c r="AH874" s="17">
        <v>1.8281880238200699E-2</v>
      </c>
      <c r="AI874" s="17"/>
      <c r="AJ874" s="17">
        <v>2.38794336087866E-2</v>
      </c>
      <c r="AK874" s="17">
        <v>3.5729849075871498E-2</v>
      </c>
      <c r="AL874" s="17">
        <v>2.9665252681984101E-2</v>
      </c>
      <c r="AM874" s="17">
        <v>8.6165970718790605E-2</v>
      </c>
      <c r="AN874" s="17">
        <v>9.5667452178111404E-3</v>
      </c>
      <c r="AO874" s="17"/>
      <c r="AP874" s="17">
        <v>4.3918242565898997E-2</v>
      </c>
      <c r="AQ874" s="17">
        <v>2.90611449393617E-2</v>
      </c>
      <c r="AR874" s="17">
        <v>4.4648875211700703E-2</v>
      </c>
      <c r="AS874" s="17"/>
      <c r="AT874" s="17">
        <v>1.58692759803323E-2</v>
      </c>
      <c r="AU874" s="17">
        <v>1.7249222828629899E-2</v>
      </c>
      <c r="AV874" s="17">
        <v>3.4605663863985101E-2</v>
      </c>
      <c r="AW874" s="17">
        <v>3.8066089316018403E-2</v>
      </c>
      <c r="AX874" s="17">
        <v>0.138653062751939</v>
      </c>
      <c r="AY874" s="17"/>
      <c r="AZ874" s="17">
        <v>0</v>
      </c>
      <c r="BA874" s="17">
        <v>2.1232016982779999E-2</v>
      </c>
      <c r="BB874" s="17">
        <v>3.10399742718949E-2</v>
      </c>
      <c r="BC874" s="17">
        <v>2.4833658929249599E-2</v>
      </c>
      <c r="BD874" s="17">
        <v>2.3689172391920602E-2</v>
      </c>
      <c r="BE874" s="17">
        <v>3.0031885491530401E-2</v>
      </c>
      <c r="BF874" s="17">
        <v>1.94815843857945E-2</v>
      </c>
      <c r="BG874" s="17">
        <v>3.58466775382352E-2</v>
      </c>
      <c r="BH874" s="17">
        <v>8.3503100956510701E-3</v>
      </c>
      <c r="BI874" s="17">
        <v>2.2659628926239701E-2</v>
      </c>
      <c r="BJ874" s="17">
        <v>2.75975064835575E-2</v>
      </c>
      <c r="BK874" s="17">
        <v>1.52517764374012E-2</v>
      </c>
      <c r="BL874" s="17">
        <v>2.2659931634404398E-2</v>
      </c>
      <c r="BM874" s="17">
        <v>2.5223503864201399E-2</v>
      </c>
      <c r="BN874" s="17">
        <v>6.9835683011767305E-2</v>
      </c>
      <c r="BO874" s="17">
        <v>5.7842938880938402E-2</v>
      </c>
      <c r="BP874" s="17"/>
      <c r="BQ874" s="17">
        <v>6.7004485125105206E-2</v>
      </c>
      <c r="BR874" s="17">
        <v>7.1514392215950599E-3</v>
      </c>
    </row>
    <row r="875" spans="2:70" x14ac:dyDescent="0.35">
      <c r="B875" t="s">
        <v>378</v>
      </c>
      <c r="C875" s="17">
        <v>0.115380123111336</v>
      </c>
      <c r="D875" s="17">
        <v>0.120141101825816</v>
      </c>
      <c r="E875" s="17">
        <v>0.11058918137396501</v>
      </c>
      <c r="F875" s="17"/>
      <c r="G875" s="17">
        <v>0.15051206885151899</v>
      </c>
      <c r="H875" s="17">
        <v>0.179196365076006</v>
      </c>
      <c r="I875" s="17">
        <v>0.122917617245707</v>
      </c>
      <c r="J875" s="17">
        <v>0.103133011701872</v>
      </c>
      <c r="K875" s="17">
        <v>6.7966865166591894E-2</v>
      </c>
      <c r="L875" s="17">
        <v>7.5711825229320406E-2</v>
      </c>
      <c r="M875" s="17"/>
      <c r="N875" s="17">
        <v>0.13434578779754899</v>
      </c>
      <c r="O875" s="17">
        <v>0.109545356189925</v>
      </c>
      <c r="P875" s="17">
        <v>0.119583354474478</v>
      </c>
      <c r="Q875" s="17">
        <v>9.8760626082454506E-2</v>
      </c>
      <c r="R875" s="17"/>
      <c r="S875" s="17">
        <v>0.169078546582871</v>
      </c>
      <c r="T875" s="17">
        <v>8.3339574368372596E-2</v>
      </c>
      <c r="U875" s="17">
        <v>0.117542920208467</v>
      </c>
      <c r="V875" s="17">
        <v>0.120483355070803</v>
      </c>
      <c r="W875" s="17">
        <v>0.12116573536087</v>
      </c>
      <c r="X875" s="17">
        <v>0.11108697357767799</v>
      </c>
      <c r="Y875" s="17">
        <v>0.10427342819074099</v>
      </c>
      <c r="Z875" s="17">
        <v>0.110331991594177</v>
      </c>
      <c r="AA875" s="17">
        <v>9.7729429710967694E-2</v>
      </c>
      <c r="AB875" s="17">
        <v>9.7612953263064198E-2</v>
      </c>
      <c r="AC875" s="17">
        <v>0.150218971840473</v>
      </c>
      <c r="AD875" s="17">
        <v>7.7910733287409606E-2</v>
      </c>
      <c r="AE875" s="17"/>
      <c r="AF875" s="17">
        <v>0.1011741581924</v>
      </c>
      <c r="AG875" s="17">
        <v>0.133442494213034</v>
      </c>
      <c r="AH875" s="17">
        <v>9.8671958980351193E-2</v>
      </c>
      <c r="AI875" s="17"/>
      <c r="AJ875" s="17">
        <v>0.109872535878815</v>
      </c>
      <c r="AK875" s="17">
        <v>0.15093138561780001</v>
      </c>
      <c r="AL875" s="17">
        <v>0.12479405630767799</v>
      </c>
      <c r="AM875" s="17">
        <v>9.3392248414328596E-2</v>
      </c>
      <c r="AN875" s="17">
        <v>6.55836360404633E-2</v>
      </c>
      <c r="AO875" s="17"/>
      <c r="AP875" s="17">
        <v>0.115493845483692</v>
      </c>
      <c r="AQ875" s="17">
        <v>0.14519023617467799</v>
      </c>
      <c r="AR875" s="17">
        <v>0.147699167228908</v>
      </c>
      <c r="AS875" s="17"/>
      <c r="AT875" s="17">
        <v>7.81791798501007E-2</v>
      </c>
      <c r="AU875" s="17">
        <v>9.19583262658068E-2</v>
      </c>
      <c r="AV875" s="17">
        <v>0.13596900855834801</v>
      </c>
      <c r="AW875" s="17">
        <v>0.20162669501582101</v>
      </c>
      <c r="AX875" s="17">
        <v>0.204069850609052</v>
      </c>
      <c r="AY875" s="17"/>
      <c r="AZ875" s="17">
        <v>8.8389641618165302E-2</v>
      </c>
      <c r="BA875" s="17">
        <v>0.125476934176387</v>
      </c>
      <c r="BB875" s="17">
        <v>7.3134975129284199E-2</v>
      </c>
      <c r="BC875" s="17">
        <v>0.10218658523497701</v>
      </c>
      <c r="BD875" s="17">
        <v>0.124052286377045</v>
      </c>
      <c r="BE875" s="17">
        <v>0.111766776658143</v>
      </c>
      <c r="BF875" s="17">
        <v>0.12915828058961101</v>
      </c>
      <c r="BG875" s="17">
        <v>0.100254686956394</v>
      </c>
      <c r="BH875" s="17">
        <v>0.108609375521282</v>
      </c>
      <c r="BI875" s="17">
        <v>0.129219331172302</v>
      </c>
      <c r="BJ875" s="17">
        <v>0.108699627818198</v>
      </c>
      <c r="BK875" s="17">
        <v>0.14505319925806601</v>
      </c>
      <c r="BL875" s="17">
        <v>0.100896740999166</v>
      </c>
      <c r="BM875" s="17">
        <v>0.14296413957600701</v>
      </c>
      <c r="BN875" s="17">
        <v>0.107098200186169</v>
      </c>
      <c r="BO875" s="17">
        <v>0.21179120235429499</v>
      </c>
      <c r="BP875" s="17"/>
      <c r="BQ875" s="17">
        <v>0.23963082954235601</v>
      </c>
      <c r="BR875" s="17">
        <v>5.91459804643968E-2</v>
      </c>
    </row>
    <row r="876" spans="2:70" x14ac:dyDescent="0.35">
      <c r="B876" t="s">
        <v>379</v>
      </c>
      <c r="C876" s="17">
        <v>0.79634426859024698</v>
      </c>
      <c r="D876" s="17">
        <v>0.78509062679747299</v>
      </c>
      <c r="E876" s="17">
        <v>0.80784234801319499</v>
      </c>
      <c r="F876" s="17"/>
      <c r="G876" s="17">
        <v>0.68439049120287598</v>
      </c>
      <c r="H876" s="17">
        <v>0.67573921800207204</v>
      </c>
      <c r="I876" s="17">
        <v>0.76709288115596197</v>
      </c>
      <c r="J876" s="17">
        <v>0.84279898735891101</v>
      </c>
      <c r="K876" s="17">
        <v>0.89412286908850103</v>
      </c>
      <c r="L876" s="17">
        <v>0.88936528171438001</v>
      </c>
      <c r="M876" s="17"/>
      <c r="N876" s="17">
        <v>0.78524479557266003</v>
      </c>
      <c r="O876" s="17">
        <v>0.82544978854140205</v>
      </c>
      <c r="P876" s="17">
        <v>0.74931300779431298</v>
      </c>
      <c r="Q876" s="17">
        <v>0.81874597843656904</v>
      </c>
      <c r="R876" s="17"/>
      <c r="S876" s="17">
        <v>0.67968617901237505</v>
      </c>
      <c r="T876" s="17">
        <v>0.825635988446627</v>
      </c>
      <c r="U876" s="17">
        <v>0.79619547992814299</v>
      </c>
      <c r="V876" s="17">
        <v>0.81118484127118495</v>
      </c>
      <c r="W876" s="17">
        <v>0.771122583834011</v>
      </c>
      <c r="X876" s="17">
        <v>0.80926177237913199</v>
      </c>
      <c r="Y876" s="17">
        <v>0.84241903891687797</v>
      </c>
      <c r="Z876" s="17">
        <v>0.81880659644093801</v>
      </c>
      <c r="AA876" s="17">
        <v>0.81608511798703898</v>
      </c>
      <c r="AB876" s="17">
        <v>0.84251918515455004</v>
      </c>
      <c r="AC876" s="17">
        <v>0.788698883491186</v>
      </c>
      <c r="AD876" s="17">
        <v>0.83933947608144699</v>
      </c>
      <c r="AE876" s="17"/>
      <c r="AF876" s="17">
        <v>0.83654898405785605</v>
      </c>
      <c r="AG876" s="17">
        <v>0.78714215834425405</v>
      </c>
      <c r="AH876" s="17">
        <v>0.76447830724754695</v>
      </c>
      <c r="AI876" s="17"/>
      <c r="AJ876" s="17">
        <v>0.820130807470828</v>
      </c>
      <c r="AK876" s="17">
        <v>0.75398581528974196</v>
      </c>
      <c r="AL876" s="17">
        <v>0.81014784792983796</v>
      </c>
      <c r="AM876" s="17">
        <v>0.80136034881098295</v>
      </c>
      <c r="AN876" s="17">
        <v>0.83715671407863901</v>
      </c>
      <c r="AO876" s="17"/>
      <c r="AP876" s="17">
        <v>0.792933016485868</v>
      </c>
      <c r="AQ876" s="17">
        <v>0.76641040422873197</v>
      </c>
      <c r="AR876" s="17">
        <v>0.73050743927982298</v>
      </c>
      <c r="AS876" s="17"/>
      <c r="AT876" s="17">
        <v>0.84957296982575203</v>
      </c>
      <c r="AU876" s="17">
        <v>0.82010466448972896</v>
      </c>
      <c r="AV876" s="17">
        <v>0.76891641264839405</v>
      </c>
      <c r="AW876" s="17">
        <v>0.68962203556429003</v>
      </c>
      <c r="AX876" s="17">
        <v>0.58758715674200201</v>
      </c>
      <c r="AY876" s="17"/>
      <c r="AZ876" s="17">
        <v>0.81877616990500901</v>
      </c>
      <c r="BA876" s="17">
        <v>0.73140142457493995</v>
      </c>
      <c r="BB876" s="17">
        <v>0.80063452423589698</v>
      </c>
      <c r="BC876" s="17">
        <v>0.81069694099870104</v>
      </c>
      <c r="BD876" s="17">
        <v>0.79176679857177601</v>
      </c>
      <c r="BE876" s="17">
        <v>0.78823625153850896</v>
      </c>
      <c r="BF876" s="17">
        <v>0.80423263037761505</v>
      </c>
      <c r="BG876" s="17">
        <v>0.82909765716760797</v>
      </c>
      <c r="BH876" s="17">
        <v>0.82123043325994205</v>
      </c>
      <c r="BI876" s="17">
        <v>0.77184086410860597</v>
      </c>
      <c r="BJ876" s="17">
        <v>0.81496748067384495</v>
      </c>
      <c r="BK876" s="17">
        <v>0.79034295925423004</v>
      </c>
      <c r="BL876" s="17">
        <v>0.82981413971872897</v>
      </c>
      <c r="BM876" s="17">
        <v>0.77088490078219196</v>
      </c>
      <c r="BN876" s="17">
        <v>0.781931157393008</v>
      </c>
      <c r="BO876" s="17">
        <v>0.67113282815819497</v>
      </c>
      <c r="BP876" s="17"/>
      <c r="BQ876" s="17">
        <v>0.64694508620408997</v>
      </c>
      <c r="BR876" s="17">
        <v>0.87384975374824303</v>
      </c>
    </row>
    <row r="877" spans="2:70" x14ac:dyDescent="0.35">
      <c r="B877" t="s">
        <v>129</v>
      </c>
      <c r="C877" s="17">
        <v>6.2501758470598898E-2</v>
      </c>
      <c r="D877" s="17">
        <v>6.1728462502003999E-2</v>
      </c>
      <c r="E877" s="17">
        <v>6.3140591601781496E-2</v>
      </c>
      <c r="F877" s="17"/>
      <c r="G877" s="17">
        <v>0.11378306551819201</v>
      </c>
      <c r="H877" s="17">
        <v>8.0830716658471705E-2</v>
      </c>
      <c r="I877" s="17">
        <v>8.4216185644861802E-2</v>
      </c>
      <c r="J877" s="17">
        <v>4.6383424719498301E-2</v>
      </c>
      <c r="K877" s="17">
        <v>2.8810083399968E-2</v>
      </c>
      <c r="L877" s="17">
        <v>3.1469364402358202E-2</v>
      </c>
      <c r="M877" s="17"/>
      <c r="N877" s="17">
        <v>4.4287668143763302E-2</v>
      </c>
      <c r="O877" s="17">
        <v>4.8938074701660103E-2</v>
      </c>
      <c r="P877" s="17">
        <v>9.7621352497016894E-2</v>
      </c>
      <c r="Q877" s="17">
        <v>6.4257994351895095E-2</v>
      </c>
      <c r="R877" s="17"/>
      <c r="S877" s="17">
        <v>8.5978645281937993E-2</v>
      </c>
      <c r="T877" s="17">
        <v>6.3252611453542107E-2</v>
      </c>
      <c r="U877" s="17">
        <v>8.17208110020788E-2</v>
      </c>
      <c r="V877" s="17">
        <v>5.4284026636291997E-2</v>
      </c>
      <c r="W877" s="17">
        <v>8.4094772422335901E-2</v>
      </c>
      <c r="X877" s="17">
        <v>5.9844825371619101E-2</v>
      </c>
      <c r="Y877" s="17">
        <v>4.2517036368067397E-2</v>
      </c>
      <c r="Z877" s="17">
        <v>4.7505399653638397E-2</v>
      </c>
      <c r="AA877" s="17">
        <v>5.4901205235724303E-2</v>
      </c>
      <c r="AB877" s="17">
        <v>4.8733094725832697E-2</v>
      </c>
      <c r="AC877" s="17">
        <v>4.6946075076315097E-2</v>
      </c>
      <c r="AD877" s="17">
        <v>4.88970601608789E-2</v>
      </c>
      <c r="AE877" s="17"/>
      <c r="AF877" s="17">
        <v>4.6261603000866298E-2</v>
      </c>
      <c r="AG877" s="17">
        <v>4.1754779981352297E-2</v>
      </c>
      <c r="AH877" s="17">
        <v>0.11856785353390099</v>
      </c>
      <c r="AI877" s="17"/>
      <c r="AJ877" s="17">
        <v>4.6117223041569698E-2</v>
      </c>
      <c r="AK877" s="17">
        <v>5.9352950016586699E-2</v>
      </c>
      <c r="AL877" s="17">
        <v>3.53928430805001E-2</v>
      </c>
      <c r="AM877" s="17">
        <v>1.9081432055897601E-2</v>
      </c>
      <c r="AN877" s="17">
        <v>8.7692904663086102E-2</v>
      </c>
      <c r="AO877" s="17"/>
      <c r="AP877" s="17">
        <v>4.7654895464541297E-2</v>
      </c>
      <c r="AQ877" s="17">
        <v>5.9338214657228397E-2</v>
      </c>
      <c r="AR877" s="17">
        <v>7.7144518279568003E-2</v>
      </c>
      <c r="AS877" s="17"/>
      <c r="AT877" s="17">
        <v>5.6378574343814998E-2</v>
      </c>
      <c r="AU877" s="17">
        <v>7.06877864158343E-2</v>
      </c>
      <c r="AV877" s="17">
        <v>6.0508914929273398E-2</v>
      </c>
      <c r="AW877" s="17">
        <v>7.0685180103870496E-2</v>
      </c>
      <c r="AX877" s="17">
        <v>6.9689929897007299E-2</v>
      </c>
      <c r="AY877" s="17"/>
      <c r="AZ877" s="17">
        <v>9.2834188476825702E-2</v>
      </c>
      <c r="BA877" s="17">
        <v>0.121889624265894</v>
      </c>
      <c r="BB877" s="17">
        <v>9.5190526362923494E-2</v>
      </c>
      <c r="BC877" s="17">
        <v>6.2282814837072098E-2</v>
      </c>
      <c r="BD877" s="17">
        <v>6.0491742659258399E-2</v>
      </c>
      <c r="BE877" s="17">
        <v>6.9965086311817901E-2</v>
      </c>
      <c r="BF877" s="17">
        <v>4.7127504646979297E-2</v>
      </c>
      <c r="BG877" s="17">
        <v>3.48009783377628E-2</v>
      </c>
      <c r="BH877" s="17">
        <v>6.1809881123125097E-2</v>
      </c>
      <c r="BI877" s="17">
        <v>7.62801757928524E-2</v>
      </c>
      <c r="BJ877" s="17">
        <v>4.8735385024399398E-2</v>
      </c>
      <c r="BK877" s="17">
        <v>4.9352065050302797E-2</v>
      </c>
      <c r="BL877" s="17">
        <v>4.6629187647700902E-2</v>
      </c>
      <c r="BM877" s="17">
        <v>6.0927455777599997E-2</v>
      </c>
      <c r="BN877" s="17">
        <v>4.1134959409055399E-2</v>
      </c>
      <c r="BO877" s="17">
        <v>5.9233030606571702E-2</v>
      </c>
      <c r="BP877" s="17"/>
      <c r="BQ877" s="17">
        <v>4.6419599128448903E-2</v>
      </c>
      <c r="BR877" s="17">
        <v>5.9852826565764898E-2</v>
      </c>
    </row>
    <row r="878" spans="2:70" x14ac:dyDescent="0.35">
      <c r="C878" s="17"/>
      <c r="D878" s="17"/>
      <c r="E878" s="17"/>
      <c r="F878" s="17"/>
      <c r="G878" s="17"/>
      <c r="H878" s="17"/>
      <c r="I878" s="17"/>
      <c r="J878" s="17"/>
      <c r="K878" s="17"/>
      <c r="L878" s="17"/>
      <c r="M878" s="17"/>
      <c r="N878" s="17"/>
      <c r="O878" s="17"/>
      <c r="P878" s="17"/>
      <c r="Q878" s="17"/>
      <c r="R878" s="17"/>
      <c r="S878" s="17"/>
      <c r="T878" s="17"/>
      <c r="U878" s="17"/>
      <c r="V878" s="17"/>
      <c r="W878" s="17"/>
      <c r="X878" s="17"/>
      <c r="Y878" s="17"/>
      <c r="Z878" s="17"/>
      <c r="AA878" s="17"/>
      <c r="AB878" s="17"/>
      <c r="AC878" s="17"/>
      <c r="AD878" s="17"/>
      <c r="AE878" s="17"/>
      <c r="AF878" s="17"/>
      <c r="AG878" s="17"/>
      <c r="AH878" s="17"/>
      <c r="AI878" s="17"/>
      <c r="AJ878" s="17"/>
      <c r="AK878" s="17"/>
      <c r="AL878" s="17"/>
      <c r="AM878" s="17"/>
      <c r="AN878" s="17"/>
      <c r="AO878" s="17"/>
      <c r="AP878" s="17"/>
      <c r="AQ878" s="17"/>
      <c r="AR878" s="17"/>
      <c r="AS878" s="17"/>
      <c r="AT878" s="17"/>
      <c r="AU878" s="17"/>
      <c r="AV878" s="17"/>
      <c r="AW878" s="17"/>
      <c r="AX878" s="17"/>
      <c r="AY878" s="17"/>
      <c r="AZ878" s="17"/>
      <c r="BA878" s="17"/>
      <c r="BB878" s="17"/>
      <c r="BC878" s="17"/>
      <c r="BD878" s="17"/>
      <c r="BE878" s="17"/>
      <c r="BF878" s="17"/>
      <c r="BG878" s="17"/>
      <c r="BH878" s="17"/>
      <c r="BI878" s="17"/>
      <c r="BJ878" s="17"/>
      <c r="BK878" s="17"/>
      <c r="BL878" s="17"/>
      <c r="BM878" s="17"/>
      <c r="BN878" s="17"/>
      <c r="BO878" s="17"/>
      <c r="BP878" s="17"/>
      <c r="BQ878" s="17"/>
      <c r="BR878" s="17"/>
    </row>
    <row r="879" spans="2:70" x14ac:dyDescent="0.35">
      <c r="B879" s="6" t="s">
        <v>384</v>
      </c>
      <c r="C879" s="17"/>
      <c r="D879" s="17"/>
      <c r="E879" s="17"/>
      <c r="F879" s="17"/>
      <c r="G879" s="17"/>
      <c r="H879" s="17"/>
      <c r="I879" s="17"/>
      <c r="J879" s="17"/>
      <c r="K879" s="17"/>
      <c r="L879" s="17"/>
      <c r="M879" s="17"/>
      <c r="N879" s="17"/>
      <c r="O879" s="17"/>
      <c r="P879" s="17"/>
      <c r="Q879" s="17"/>
      <c r="R879" s="17"/>
      <c r="S879" s="17"/>
      <c r="T879" s="17"/>
      <c r="U879" s="17"/>
      <c r="V879" s="17"/>
      <c r="W879" s="17"/>
      <c r="X879" s="17"/>
      <c r="Y879" s="17"/>
      <c r="Z879" s="17"/>
      <c r="AA879" s="17"/>
      <c r="AB879" s="17"/>
      <c r="AC879" s="17"/>
      <c r="AD879" s="17"/>
      <c r="AE879" s="17"/>
      <c r="AF879" s="17"/>
      <c r="AG879" s="17"/>
      <c r="AH879" s="17"/>
      <c r="AI879" s="17"/>
      <c r="AJ879" s="17"/>
      <c r="AK879" s="17"/>
      <c r="AL879" s="17"/>
      <c r="AM879" s="17"/>
      <c r="AN879" s="17"/>
      <c r="AO879" s="17"/>
      <c r="AP879" s="17"/>
      <c r="AQ879" s="17"/>
      <c r="AR879" s="17"/>
      <c r="AS879" s="17"/>
      <c r="AT879" s="17"/>
      <c r="AU879" s="17"/>
      <c r="AV879" s="17"/>
      <c r="AW879" s="17"/>
      <c r="AX879" s="17"/>
      <c r="AY879" s="17"/>
      <c r="AZ879" s="17"/>
      <c r="BA879" s="17"/>
      <c r="BB879" s="17"/>
      <c r="BC879" s="17"/>
      <c r="BD879" s="17"/>
      <c r="BE879" s="17"/>
      <c r="BF879" s="17"/>
      <c r="BG879" s="17"/>
      <c r="BH879" s="17"/>
      <c r="BI879" s="17"/>
      <c r="BJ879" s="17"/>
      <c r="BK879" s="17"/>
      <c r="BL879" s="17"/>
      <c r="BM879" s="17"/>
      <c r="BN879" s="17"/>
      <c r="BO879" s="17"/>
      <c r="BP879" s="17"/>
      <c r="BQ879" s="17"/>
      <c r="BR879" s="17"/>
    </row>
    <row r="880" spans="2:70" x14ac:dyDescent="0.35">
      <c r="B880" s="24" t="s">
        <v>97</v>
      </c>
      <c r="C880" s="17"/>
      <c r="D880" s="17"/>
      <c r="E880" s="17"/>
      <c r="F880" s="17"/>
      <c r="G880" s="17"/>
      <c r="H880" s="17"/>
      <c r="I880" s="17"/>
      <c r="J880" s="17"/>
      <c r="K880" s="17"/>
      <c r="L880" s="17"/>
      <c r="M880" s="17"/>
      <c r="N880" s="17"/>
      <c r="O880" s="17"/>
      <c r="P880" s="17"/>
      <c r="Q880" s="17"/>
      <c r="R880" s="17"/>
      <c r="S880" s="17"/>
      <c r="T880" s="17"/>
      <c r="U880" s="17"/>
      <c r="V880" s="17"/>
      <c r="W880" s="17"/>
      <c r="X880" s="17"/>
      <c r="Y880" s="17"/>
      <c r="Z880" s="17"/>
      <c r="AA880" s="17"/>
      <c r="AB880" s="17"/>
      <c r="AC880" s="17"/>
      <c r="AD880" s="17"/>
      <c r="AE880" s="17"/>
      <c r="AF880" s="17"/>
      <c r="AG880" s="17"/>
      <c r="AH880" s="17"/>
      <c r="AI880" s="17"/>
      <c r="AJ880" s="17"/>
      <c r="AK880" s="17"/>
      <c r="AL880" s="17"/>
      <c r="AM880" s="17"/>
      <c r="AN880" s="17"/>
      <c r="AO880" s="17"/>
      <c r="AP880" s="17"/>
      <c r="AQ880" s="17"/>
      <c r="AR880" s="17"/>
      <c r="AS880" s="17"/>
      <c r="AT880" s="17"/>
      <c r="AU880" s="17"/>
      <c r="AV880" s="17"/>
      <c r="AW880" s="17"/>
      <c r="AX880" s="17"/>
      <c r="AY880" s="17"/>
      <c r="AZ880" s="17"/>
      <c r="BA880" s="17"/>
      <c r="BB880" s="17"/>
      <c r="BC880" s="17"/>
      <c r="BD880" s="17"/>
      <c r="BE880" s="17"/>
      <c r="BF880" s="17"/>
      <c r="BG880" s="17"/>
      <c r="BH880" s="17"/>
      <c r="BI880" s="17"/>
      <c r="BJ880" s="17"/>
      <c r="BK880" s="17"/>
      <c r="BL880" s="17"/>
      <c r="BM880" s="17"/>
      <c r="BN880" s="17"/>
      <c r="BO880" s="17"/>
      <c r="BP880" s="17"/>
      <c r="BQ880" s="17"/>
      <c r="BR880" s="17"/>
    </row>
    <row r="881" spans="2:70" x14ac:dyDescent="0.35">
      <c r="B881" t="s">
        <v>377</v>
      </c>
      <c r="C881" s="17">
        <v>8.6170443710583203E-2</v>
      </c>
      <c r="D881" s="17">
        <v>8.5140304175539E-2</v>
      </c>
      <c r="E881" s="17">
        <v>8.6712735923234197E-2</v>
      </c>
      <c r="F881" s="17"/>
      <c r="G881" s="17">
        <v>7.16532510388532E-2</v>
      </c>
      <c r="H881" s="17">
        <v>8.1432110867566798E-2</v>
      </c>
      <c r="I881" s="17">
        <v>6.7742586209438502E-2</v>
      </c>
      <c r="J881" s="17">
        <v>7.4713455775635304E-2</v>
      </c>
      <c r="K881" s="17">
        <v>8.9510598725991999E-2</v>
      </c>
      <c r="L881" s="17">
        <v>0.121873278662116</v>
      </c>
      <c r="M881" s="17"/>
      <c r="N881" s="17">
        <v>0.13627098310632099</v>
      </c>
      <c r="O881" s="17">
        <v>8.4955235096988296E-2</v>
      </c>
      <c r="P881" s="17">
        <v>6.5137337900797093E-2</v>
      </c>
      <c r="Q881" s="17">
        <v>5.29538117935607E-2</v>
      </c>
      <c r="R881" s="17"/>
      <c r="S881" s="17">
        <v>0.11398878055287701</v>
      </c>
      <c r="T881" s="17">
        <v>7.8174033843716503E-2</v>
      </c>
      <c r="U881" s="17">
        <v>9.0111031377936204E-2</v>
      </c>
      <c r="V881" s="17">
        <v>0.100842518243275</v>
      </c>
      <c r="W881" s="17">
        <v>7.2767842297012303E-2</v>
      </c>
      <c r="X881" s="17">
        <v>5.5327861056231997E-2</v>
      </c>
      <c r="Y881" s="17">
        <v>8.5734513031459694E-2</v>
      </c>
      <c r="Z881" s="17">
        <v>7.9101805462394204E-2</v>
      </c>
      <c r="AA881" s="17">
        <v>8.3249975695494305E-2</v>
      </c>
      <c r="AB881" s="17">
        <v>8.8813905374237001E-2</v>
      </c>
      <c r="AC881" s="17">
        <v>8.4266355446235702E-2</v>
      </c>
      <c r="AD881" s="17">
        <v>7.6735873393596402E-2</v>
      </c>
      <c r="AE881" s="17"/>
      <c r="AF881" s="17">
        <v>8.5960097332069899E-2</v>
      </c>
      <c r="AG881" s="17">
        <v>0.112189279164277</v>
      </c>
      <c r="AH881" s="17">
        <v>4.6605586261937899E-2</v>
      </c>
      <c r="AI881" s="17"/>
      <c r="AJ881" s="17">
        <v>9.6482963539632399E-2</v>
      </c>
      <c r="AK881" s="17">
        <v>9.0641393399381598E-2</v>
      </c>
      <c r="AL881" s="17">
        <v>0.13914688396896699</v>
      </c>
      <c r="AM881" s="17">
        <v>0.194409297466208</v>
      </c>
      <c r="AN881" s="17">
        <v>3.0472208595427101E-2</v>
      </c>
      <c r="AO881" s="17"/>
      <c r="AP881" s="17">
        <v>0.10350817946237301</v>
      </c>
      <c r="AQ881" s="17">
        <v>9.5080341309054198E-2</v>
      </c>
      <c r="AR881" s="17">
        <v>0.124258438116485</v>
      </c>
      <c r="AS881" s="17"/>
      <c r="AT881" s="17">
        <v>4.52254880509875E-2</v>
      </c>
      <c r="AU881" s="17">
        <v>5.1896888911648197E-2</v>
      </c>
      <c r="AV881" s="17">
        <v>0.122222064621217</v>
      </c>
      <c r="AW881" s="17">
        <v>0.14035014053141701</v>
      </c>
      <c r="AX881" s="17">
        <v>0.25537159946346799</v>
      </c>
      <c r="AY881" s="17"/>
      <c r="AZ881" s="17">
        <v>2.7925033559249399E-2</v>
      </c>
      <c r="BA881" s="17">
        <v>4.6206782067819703E-2</v>
      </c>
      <c r="BB881" s="17">
        <v>5.3425795708469503E-2</v>
      </c>
      <c r="BC881" s="17">
        <v>8.0671335168415903E-2</v>
      </c>
      <c r="BD881" s="17">
        <v>8.0460483068700295E-2</v>
      </c>
      <c r="BE881" s="17">
        <v>8.2683157434527907E-2</v>
      </c>
      <c r="BF881" s="17">
        <v>8.0484333401188102E-2</v>
      </c>
      <c r="BG881" s="17">
        <v>9.4490049128081205E-2</v>
      </c>
      <c r="BH881" s="17">
        <v>6.4729341294850404E-2</v>
      </c>
      <c r="BI881" s="17">
        <v>7.6682878756544795E-2</v>
      </c>
      <c r="BJ881" s="17">
        <v>0.12071863705745001</v>
      </c>
      <c r="BK881" s="17">
        <v>0.10515634613767701</v>
      </c>
      <c r="BL881" s="17">
        <v>8.3525373772209296E-2</v>
      </c>
      <c r="BM881" s="17">
        <v>0.14783284022009699</v>
      </c>
      <c r="BN881" s="17">
        <v>0.140519487460879</v>
      </c>
      <c r="BO881" s="17">
        <v>0.16813249069336</v>
      </c>
      <c r="BP881" s="17"/>
      <c r="BQ881" s="17">
        <v>0.25063407481587302</v>
      </c>
      <c r="BR881" s="17">
        <v>1.5003359960870001E-2</v>
      </c>
    </row>
    <row r="882" spans="2:70" x14ac:dyDescent="0.35">
      <c r="B882" t="s">
        <v>378</v>
      </c>
      <c r="C882" s="17">
        <v>0.45479274975380202</v>
      </c>
      <c r="D882" s="17">
        <v>0.46347956750657698</v>
      </c>
      <c r="E882" s="17">
        <v>0.44756361714140402</v>
      </c>
      <c r="F882" s="17"/>
      <c r="G882" s="17">
        <v>0.180600798693279</v>
      </c>
      <c r="H882" s="17">
        <v>0.25403606552373598</v>
      </c>
      <c r="I882" s="17">
        <v>0.33283480932570703</v>
      </c>
      <c r="J882" s="17">
        <v>0.49366502722341499</v>
      </c>
      <c r="K882" s="17">
        <v>0.65028064450817002</v>
      </c>
      <c r="L882" s="17">
        <v>0.73747752287270096</v>
      </c>
      <c r="M882" s="17"/>
      <c r="N882" s="17">
        <v>0.51950984512252596</v>
      </c>
      <c r="O882" s="17">
        <v>0.47220451983151801</v>
      </c>
      <c r="P882" s="17">
        <v>0.39963197556865598</v>
      </c>
      <c r="Q882" s="17">
        <v>0.41222454256954</v>
      </c>
      <c r="R882" s="17"/>
      <c r="S882" s="17">
        <v>0.41742081124039998</v>
      </c>
      <c r="T882" s="17">
        <v>0.50064894816755001</v>
      </c>
      <c r="U882" s="17">
        <v>0.45025271064960798</v>
      </c>
      <c r="V882" s="17">
        <v>0.47569749891951102</v>
      </c>
      <c r="W882" s="17">
        <v>0.41000455755472498</v>
      </c>
      <c r="X882" s="17">
        <v>0.420363603687952</v>
      </c>
      <c r="Y882" s="17">
        <v>0.46048083356203001</v>
      </c>
      <c r="Z882" s="17">
        <v>0.45740133121125198</v>
      </c>
      <c r="AA882" s="17">
        <v>0.44670798524674799</v>
      </c>
      <c r="AB882" s="17">
        <v>0.50069354988151604</v>
      </c>
      <c r="AC882" s="17">
        <v>0.50734692568354001</v>
      </c>
      <c r="AD882" s="17">
        <v>0.37296893880540699</v>
      </c>
      <c r="AE882" s="17"/>
      <c r="AF882" s="17">
        <v>0.53688765731676502</v>
      </c>
      <c r="AG882" s="17">
        <v>0.50050729826934304</v>
      </c>
      <c r="AH882" s="17">
        <v>0.30174169470243101</v>
      </c>
      <c r="AI882" s="17"/>
      <c r="AJ882" s="17">
        <v>0.56158307777663996</v>
      </c>
      <c r="AK882" s="17">
        <v>0.388380276059892</v>
      </c>
      <c r="AL882" s="17">
        <v>0.63097064813826498</v>
      </c>
      <c r="AM882" s="17">
        <v>0.35229797833335602</v>
      </c>
      <c r="AN882" s="17">
        <v>0.34427355637527202</v>
      </c>
      <c r="AO882" s="17"/>
      <c r="AP882" s="17">
        <v>0.53751172133175096</v>
      </c>
      <c r="AQ882" s="17">
        <v>0.40801205992899903</v>
      </c>
      <c r="AR882" s="17">
        <v>0.55062972092631302</v>
      </c>
      <c r="AS882" s="17"/>
      <c r="AT882" s="17">
        <v>0.44807243475913699</v>
      </c>
      <c r="AU882" s="17">
        <v>0.41423658613560799</v>
      </c>
      <c r="AV882" s="17">
        <v>0.46703969107576099</v>
      </c>
      <c r="AW882" s="17">
        <v>0.46801686772634599</v>
      </c>
      <c r="AX882" s="17">
        <v>0.41054691213668398</v>
      </c>
      <c r="AY882" s="17"/>
      <c r="AZ882" s="17">
        <v>0.16545747161633001</v>
      </c>
      <c r="BA882" s="17">
        <v>0.42198454760837301</v>
      </c>
      <c r="BB882" s="17">
        <v>0.48107298615267502</v>
      </c>
      <c r="BC882" s="17">
        <v>0.46877977406017302</v>
      </c>
      <c r="BD882" s="17">
        <v>0.421068471145507</v>
      </c>
      <c r="BE882" s="17">
        <v>0.46658705784564197</v>
      </c>
      <c r="BF882" s="17">
        <v>0.49129780390695799</v>
      </c>
      <c r="BG882" s="17">
        <v>0.503238462849668</v>
      </c>
      <c r="BH882" s="17">
        <v>0.43560699334595798</v>
      </c>
      <c r="BI882" s="17">
        <v>0.47871840151017497</v>
      </c>
      <c r="BJ882" s="17">
        <v>0.41942851400040498</v>
      </c>
      <c r="BK882" s="17">
        <v>0.47879685402965799</v>
      </c>
      <c r="BL882" s="17">
        <v>0.43538163547020198</v>
      </c>
      <c r="BM882" s="17">
        <v>0.35461737478729499</v>
      </c>
      <c r="BN882" s="17">
        <v>0.44266478482417598</v>
      </c>
      <c r="BO882" s="17">
        <v>0.46047090971245602</v>
      </c>
      <c r="BP882" s="17"/>
      <c r="BQ882" s="17">
        <v>0.50600096171000797</v>
      </c>
      <c r="BR882" s="17">
        <v>0.43673612302241699</v>
      </c>
    </row>
    <row r="883" spans="2:70" x14ac:dyDescent="0.35">
      <c r="B883" t="s">
        <v>379</v>
      </c>
      <c r="C883" s="17">
        <v>0.41220673812180503</v>
      </c>
      <c r="D883" s="17">
        <v>0.40134592352140203</v>
      </c>
      <c r="E883" s="17">
        <v>0.422236885965039</v>
      </c>
      <c r="F883" s="17"/>
      <c r="G883" s="17">
        <v>0.63073056872085798</v>
      </c>
      <c r="H883" s="17">
        <v>0.596046387526316</v>
      </c>
      <c r="I883" s="17">
        <v>0.540556527288514</v>
      </c>
      <c r="J883" s="17">
        <v>0.40205242853135897</v>
      </c>
      <c r="K883" s="17">
        <v>0.249460983609186</v>
      </c>
      <c r="L883" s="17">
        <v>0.129698140944178</v>
      </c>
      <c r="M883" s="17"/>
      <c r="N883" s="17">
        <v>0.311563735466723</v>
      </c>
      <c r="O883" s="17">
        <v>0.40909638153245198</v>
      </c>
      <c r="P883" s="17">
        <v>0.46938286722279998</v>
      </c>
      <c r="Q883" s="17">
        <v>0.47613022930763699</v>
      </c>
      <c r="R883" s="17"/>
      <c r="S883" s="17">
        <v>0.40539267784651001</v>
      </c>
      <c r="T883" s="17">
        <v>0.38455289017996303</v>
      </c>
      <c r="U883" s="17">
        <v>0.41524338398010602</v>
      </c>
      <c r="V883" s="17">
        <v>0.38343820750527302</v>
      </c>
      <c r="W883" s="17">
        <v>0.45509544139795099</v>
      </c>
      <c r="X883" s="17">
        <v>0.46491075161288098</v>
      </c>
      <c r="Y883" s="17">
        <v>0.417441690015809</v>
      </c>
      <c r="Z883" s="17">
        <v>0.44906282491967597</v>
      </c>
      <c r="AA883" s="17">
        <v>0.414856742155995</v>
      </c>
      <c r="AB883" s="17">
        <v>0.36916905804910599</v>
      </c>
      <c r="AC883" s="17">
        <v>0.36959331793495898</v>
      </c>
      <c r="AD883" s="17">
        <v>0.51179495022656296</v>
      </c>
      <c r="AE883" s="17"/>
      <c r="AF883" s="17">
        <v>0.348945082878233</v>
      </c>
      <c r="AG883" s="17">
        <v>0.35389207173676002</v>
      </c>
      <c r="AH883" s="17">
        <v>0.55255854341677002</v>
      </c>
      <c r="AI883" s="17"/>
      <c r="AJ883" s="17">
        <v>0.31172481025009702</v>
      </c>
      <c r="AK883" s="17">
        <v>0.46531317764939401</v>
      </c>
      <c r="AL883" s="17">
        <v>0.215088790790227</v>
      </c>
      <c r="AM883" s="17">
        <v>0.45329272420043498</v>
      </c>
      <c r="AN883" s="17">
        <v>0.55477481691297004</v>
      </c>
      <c r="AO883" s="17"/>
      <c r="AP883" s="17">
        <v>0.32088198165723603</v>
      </c>
      <c r="AQ883" s="17">
        <v>0.45010945589645102</v>
      </c>
      <c r="AR883" s="17">
        <v>0.30011568214704798</v>
      </c>
      <c r="AS883" s="17"/>
      <c r="AT883" s="17">
        <v>0.46692045375049901</v>
      </c>
      <c r="AU883" s="17">
        <v>0.475423820850217</v>
      </c>
      <c r="AV883" s="17">
        <v>0.37180857810519202</v>
      </c>
      <c r="AW883" s="17">
        <v>0.33480591957269301</v>
      </c>
      <c r="AX883" s="17">
        <v>0.27886225734553899</v>
      </c>
      <c r="AY883" s="17"/>
      <c r="AZ883" s="17">
        <v>0.64916279110151398</v>
      </c>
      <c r="BA883" s="17">
        <v>0.43818935025439298</v>
      </c>
      <c r="BB883" s="17">
        <v>0.40095010426941902</v>
      </c>
      <c r="BC883" s="17">
        <v>0.39987080181799001</v>
      </c>
      <c r="BD883" s="17">
        <v>0.436226270379453</v>
      </c>
      <c r="BE883" s="17">
        <v>0.41223842321441001</v>
      </c>
      <c r="BF883" s="17">
        <v>0.38866587709748601</v>
      </c>
      <c r="BG883" s="17">
        <v>0.37831814331192898</v>
      </c>
      <c r="BH883" s="17">
        <v>0.45234132885811901</v>
      </c>
      <c r="BI883" s="17">
        <v>0.40672436281963797</v>
      </c>
      <c r="BJ883" s="17">
        <v>0.42484222704577801</v>
      </c>
      <c r="BK883" s="17">
        <v>0.37040072459073498</v>
      </c>
      <c r="BL883" s="17">
        <v>0.45257552956369901</v>
      </c>
      <c r="BM883" s="17">
        <v>0.45317202361617198</v>
      </c>
      <c r="BN883" s="17">
        <v>0.40689615627002901</v>
      </c>
      <c r="BO883" s="17">
        <v>0.32072206815865001</v>
      </c>
      <c r="BP883" s="17"/>
      <c r="BQ883" s="17">
        <v>0.215482280255376</v>
      </c>
      <c r="BR883" s="17">
        <v>0.50247075164780297</v>
      </c>
    </row>
    <row r="884" spans="2:70" x14ac:dyDescent="0.35">
      <c r="B884" t="s">
        <v>129</v>
      </c>
      <c r="C884" s="17">
        <v>4.6830068413809503E-2</v>
      </c>
      <c r="D884" s="17">
        <v>5.0034204796482198E-2</v>
      </c>
      <c r="E884" s="17">
        <v>4.3486760970322801E-2</v>
      </c>
      <c r="F884" s="17"/>
      <c r="G884" s="17">
        <v>0.117015381547009</v>
      </c>
      <c r="H884" s="17">
        <v>6.8485436082381002E-2</v>
      </c>
      <c r="I884" s="17">
        <v>5.8866077176340598E-2</v>
      </c>
      <c r="J884" s="17">
        <v>2.9569088469590901E-2</v>
      </c>
      <c r="K884" s="17">
        <v>1.07477731566522E-2</v>
      </c>
      <c r="L884" s="17">
        <v>1.09510575210051E-2</v>
      </c>
      <c r="M884" s="17"/>
      <c r="N884" s="17">
        <v>3.2655436304429401E-2</v>
      </c>
      <c r="O884" s="17">
        <v>3.3743863539040901E-2</v>
      </c>
      <c r="P884" s="17">
        <v>6.5847819307746705E-2</v>
      </c>
      <c r="Q884" s="17">
        <v>5.8691416329261899E-2</v>
      </c>
      <c r="R884" s="17"/>
      <c r="S884" s="17">
        <v>6.3197730360212701E-2</v>
      </c>
      <c r="T884" s="17">
        <v>3.6624127808770397E-2</v>
      </c>
      <c r="U884" s="17">
        <v>4.4392873992349299E-2</v>
      </c>
      <c r="V884" s="17">
        <v>4.0021775331940797E-2</v>
      </c>
      <c r="W884" s="17">
        <v>6.2132158750312201E-2</v>
      </c>
      <c r="X884" s="17">
        <v>5.9397783642934798E-2</v>
      </c>
      <c r="Y884" s="17">
        <v>3.6342963390700998E-2</v>
      </c>
      <c r="Z884" s="17">
        <v>1.44340384066777E-2</v>
      </c>
      <c r="AA884" s="17">
        <v>5.51852969017625E-2</v>
      </c>
      <c r="AB884" s="17">
        <v>4.1323486695141499E-2</v>
      </c>
      <c r="AC884" s="17">
        <v>3.87934009352651E-2</v>
      </c>
      <c r="AD884" s="17">
        <v>3.8500237574433903E-2</v>
      </c>
      <c r="AE884" s="17"/>
      <c r="AF884" s="17">
        <v>2.8207162472932101E-2</v>
      </c>
      <c r="AG884" s="17">
        <v>3.3411350829620101E-2</v>
      </c>
      <c r="AH884" s="17">
        <v>9.9094175618861094E-2</v>
      </c>
      <c r="AI884" s="17"/>
      <c r="AJ884" s="17">
        <v>3.02091484336308E-2</v>
      </c>
      <c r="AK884" s="17">
        <v>5.5665152891331802E-2</v>
      </c>
      <c r="AL884" s="17">
        <v>1.4793677102541199E-2</v>
      </c>
      <c r="AM884" s="17">
        <v>0</v>
      </c>
      <c r="AN884" s="17">
        <v>7.0479418116330406E-2</v>
      </c>
      <c r="AO884" s="17"/>
      <c r="AP884" s="17">
        <v>3.8098117548639197E-2</v>
      </c>
      <c r="AQ884" s="17">
        <v>4.6798142865495301E-2</v>
      </c>
      <c r="AR884" s="17">
        <v>2.49961588101534E-2</v>
      </c>
      <c r="AS884" s="17"/>
      <c r="AT884" s="17">
        <v>3.97816234393761E-2</v>
      </c>
      <c r="AU884" s="17">
        <v>5.8442704102527297E-2</v>
      </c>
      <c r="AV884" s="17">
        <v>3.8929666197828998E-2</v>
      </c>
      <c r="AW884" s="17">
        <v>5.6827072169543302E-2</v>
      </c>
      <c r="AX884" s="17">
        <v>5.5219231054310002E-2</v>
      </c>
      <c r="AY884" s="17"/>
      <c r="AZ884" s="17">
        <v>0.15745470372290599</v>
      </c>
      <c r="BA884" s="17">
        <v>9.36193200694138E-2</v>
      </c>
      <c r="BB884" s="17">
        <v>6.4551113869436599E-2</v>
      </c>
      <c r="BC884" s="17">
        <v>5.0678088953420498E-2</v>
      </c>
      <c r="BD884" s="17">
        <v>6.2244775406339603E-2</v>
      </c>
      <c r="BE884" s="17">
        <v>3.84913615054207E-2</v>
      </c>
      <c r="BF884" s="17">
        <v>3.9551985594367699E-2</v>
      </c>
      <c r="BG884" s="17">
        <v>2.39533447103225E-2</v>
      </c>
      <c r="BH884" s="17">
        <v>4.73223365010726E-2</v>
      </c>
      <c r="BI884" s="17">
        <v>3.7874356913641799E-2</v>
      </c>
      <c r="BJ884" s="17">
        <v>3.5010621896366903E-2</v>
      </c>
      <c r="BK884" s="17">
        <v>4.5646075241929998E-2</v>
      </c>
      <c r="BL884" s="17">
        <v>2.8517461193889499E-2</v>
      </c>
      <c r="BM884" s="17">
        <v>4.4377761376435801E-2</v>
      </c>
      <c r="BN884" s="17">
        <v>9.9195714449159898E-3</v>
      </c>
      <c r="BO884" s="17">
        <v>5.0674531435533403E-2</v>
      </c>
      <c r="BP884" s="17"/>
      <c r="BQ884" s="17">
        <v>2.78826832187422E-2</v>
      </c>
      <c r="BR884" s="17">
        <v>4.5789765368910502E-2</v>
      </c>
    </row>
    <row r="885" spans="2:70" x14ac:dyDescent="0.35">
      <c r="C885" s="17"/>
      <c r="D885" s="17"/>
      <c r="E885" s="17"/>
      <c r="F885" s="17"/>
      <c r="G885" s="17"/>
      <c r="H885" s="17"/>
      <c r="I885" s="17"/>
      <c r="J885" s="17"/>
      <c r="K885" s="17"/>
      <c r="L885" s="17"/>
      <c r="M885" s="17"/>
      <c r="N885" s="17"/>
      <c r="O885" s="17"/>
      <c r="P885" s="17"/>
      <c r="Q885" s="17"/>
      <c r="R885" s="17"/>
      <c r="S885" s="17"/>
      <c r="T885" s="17"/>
      <c r="U885" s="17"/>
      <c r="V885" s="17"/>
      <c r="W885" s="17"/>
      <c r="X885" s="17"/>
      <c r="Y885" s="17"/>
      <c r="Z885" s="17"/>
      <c r="AA885" s="17"/>
      <c r="AB885" s="17"/>
      <c r="AC885" s="17"/>
      <c r="AD885" s="17"/>
      <c r="AE885" s="17"/>
      <c r="AF885" s="17"/>
      <c r="AG885" s="17"/>
      <c r="AH885" s="17"/>
      <c r="AI885" s="17"/>
      <c r="AJ885" s="17"/>
      <c r="AK885" s="17"/>
      <c r="AL885" s="17"/>
      <c r="AM885" s="17"/>
      <c r="AN885" s="17"/>
      <c r="AO885" s="17"/>
      <c r="AP885" s="17"/>
      <c r="AQ885" s="17"/>
      <c r="AR885" s="17"/>
      <c r="AS885" s="17"/>
      <c r="AT885" s="17"/>
      <c r="AU885" s="17"/>
      <c r="AV885" s="17"/>
      <c r="AW885" s="17"/>
      <c r="AX885" s="17"/>
      <c r="AY885" s="17"/>
      <c r="AZ885" s="17"/>
      <c r="BA885" s="17"/>
      <c r="BB885" s="17"/>
      <c r="BC885" s="17"/>
      <c r="BD885" s="17"/>
      <c r="BE885" s="17"/>
      <c r="BF885" s="17"/>
      <c r="BG885" s="17"/>
      <c r="BH885" s="17"/>
      <c r="BI885" s="17"/>
      <c r="BJ885" s="17"/>
      <c r="BK885" s="17"/>
      <c r="BL885" s="17"/>
      <c r="BM885" s="17"/>
      <c r="BN885" s="17"/>
      <c r="BO885" s="17"/>
      <c r="BP885" s="17"/>
      <c r="BQ885" s="17"/>
      <c r="BR885" s="17"/>
    </row>
    <row r="886" spans="2:70" x14ac:dyDescent="0.35">
      <c r="B886" s="6" t="s">
        <v>385</v>
      </c>
      <c r="C886" s="17"/>
      <c r="D886" s="17"/>
      <c r="E886" s="17"/>
      <c r="F886" s="17"/>
      <c r="G886" s="17"/>
      <c r="H886" s="17"/>
      <c r="I886" s="17"/>
      <c r="J886" s="17"/>
      <c r="K886" s="17"/>
      <c r="L886" s="17"/>
      <c r="M886" s="17"/>
      <c r="N886" s="17"/>
      <c r="O886" s="17"/>
      <c r="P886" s="17"/>
      <c r="Q886" s="17"/>
      <c r="R886" s="17"/>
      <c r="S886" s="17"/>
      <c r="T886" s="17"/>
      <c r="U886" s="17"/>
      <c r="V886" s="17"/>
      <c r="W886" s="17"/>
      <c r="X886" s="17"/>
      <c r="Y886" s="17"/>
      <c r="Z886" s="17"/>
      <c r="AA886" s="17"/>
      <c r="AB886" s="17"/>
      <c r="AC886" s="17"/>
      <c r="AD886" s="17"/>
      <c r="AE886" s="17"/>
      <c r="AF886" s="17"/>
      <c r="AG886" s="17"/>
      <c r="AH886" s="17"/>
      <c r="AI886" s="17"/>
      <c r="AJ886" s="17"/>
      <c r="AK886" s="17"/>
      <c r="AL886" s="17"/>
      <c r="AM886" s="17"/>
      <c r="AN886" s="17"/>
      <c r="AO886" s="17"/>
      <c r="AP886" s="17"/>
      <c r="AQ886" s="17"/>
      <c r="AR886" s="17"/>
      <c r="AS886" s="17"/>
      <c r="AT886" s="17"/>
      <c r="AU886" s="17"/>
      <c r="AV886" s="17"/>
      <c r="AW886" s="17"/>
      <c r="AX886" s="17"/>
      <c r="AY886" s="17"/>
      <c r="AZ886" s="17"/>
      <c r="BA886" s="17"/>
      <c r="BB886" s="17"/>
      <c r="BC886" s="17"/>
      <c r="BD886" s="17"/>
      <c r="BE886" s="17"/>
      <c r="BF886" s="17"/>
      <c r="BG886" s="17"/>
      <c r="BH886" s="17"/>
      <c r="BI886" s="17"/>
      <c r="BJ886" s="17"/>
      <c r="BK886" s="17"/>
      <c r="BL886" s="17"/>
      <c r="BM886" s="17"/>
      <c r="BN886" s="17"/>
      <c r="BO886" s="17"/>
      <c r="BP886" s="17"/>
      <c r="BQ886" s="17"/>
      <c r="BR886" s="17"/>
    </row>
    <row r="887" spans="2:70" x14ac:dyDescent="0.35">
      <c r="B887" s="24" t="s">
        <v>97</v>
      </c>
      <c r="C887" s="17"/>
      <c r="D887" s="17"/>
      <c r="E887" s="17"/>
      <c r="F887" s="17"/>
      <c r="G887" s="17"/>
      <c r="H887" s="17"/>
      <c r="I887" s="17"/>
      <c r="J887" s="17"/>
      <c r="K887" s="17"/>
      <c r="L887" s="17"/>
      <c r="M887" s="17"/>
      <c r="N887" s="17"/>
      <c r="O887" s="17"/>
      <c r="P887" s="17"/>
      <c r="Q887" s="17"/>
      <c r="R887" s="17"/>
      <c r="S887" s="17"/>
      <c r="T887" s="17"/>
      <c r="U887" s="17"/>
      <c r="V887" s="17"/>
      <c r="W887" s="17"/>
      <c r="X887" s="17"/>
      <c r="Y887" s="17"/>
      <c r="Z887" s="17"/>
      <c r="AA887" s="17"/>
      <c r="AB887" s="17"/>
      <c r="AC887" s="17"/>
      <c r="AD887" s="17"/>
      <c r="AE887" s="17"/>
      <c r="AF887" s="17"/>
      <c r="AG887" s="17"/>
      <c r="AH887" s="17"/>
      <c r="AI887" s="17"/>
      <c r="AJ887" s="17"/>
      <c r="AK887" s="17"/>
      <c r="AL887" s="17"/>
      <c r="AM887" s="17"/>
      <c r="AN887" s="17"/>
      <c r="AO887" s="17"/>
      <c r="AP887" s="17"/>
      <c r="AQ887" s="17"/>
      <c r="AR887" s="17"/>
      <c r="AS887" s="17"/>
      <c r="AT887" s="17"/>
      <c r="AU887" s="17"/>
      <c r="AV887" s="17"/>
      <c r="AW887" s="17"/>
      <c r="AX887" s="17"/>
      <c r="AY887" s="17"/>
      <c r="AZ887" s="17"/>
      <c r="BA887" s="17"/>
      <c r="BB887" s="17"/>
      <c r="BC887" s="17"/>
      <c r="BD887" s="17"/>
      <c r="BE887" s="17"/>
      <c r="BF887" s="17"/>
      <c r="BG887" s="17"/>
      <c r="BH887" s="17"/>
      <c r="BI887" s="17"/>
      <c r="BJ887" s="17"/>
      <c r="BK887" s="17"/>
      <c r="BL887" s="17"/>
      <c r="BM887" s="17"/>
      <c r="BN887" s="17"/>
      <c r="BO887" s="17"/>
      <c r="BP887" s="17"/>
      <c r="BQ887" s="17"/>
      <c r="BR887" s="17"/>
    </row>
    <row r="888" spans="2:70" x14ac:dyDescent="0.35">
      <c r="B888" t="s">
        <v>377</v>
      </c>
      <c r="C888" s="17">
        <v>8.4762076745824297E-2</v>
      </c>
      <c r="D888" s="17">
        <v>9.48454401712127E-2</v>
      </c>
      <c r="E888" s="17">
        <v>7.4029063899537006E-2</v>
      </c>
      <c r="F888" s="17"/>
      <c r="G888" s="17">
        <v>4.2893073970281401E-2</v>
      </c>
      <c r="H888" s="17">
        <v>9.4175331727752901E-2</v>
      </c>
      <c r="I888" s="17">
        <v>6.8640699684866302E-2</v>
      </c>
      <c r="J888" s="17">
        <v>7.0738303215378107E-2</v>
      </c>
      <c r="K888" s="17">
        <v>8.3919736583081106E-2</v>
      </c>
      <c r="L888" s="17">
        <v>0.13017927119408099</v>
      </c>
      <c r="M888" s="17"/>
      <c r="N888" s="17">
        <v>0.13641788534749699</v>
      </c>
      <c r="O888" s="17">
        <v>7.8975588879586001E-2</v>
      </c>
      <c r="P888" s="17">
        <v>6.5840097745903103E-2</v>
      </c>
      <c r="Q888" s="17">
        <v>5.2739212866666101E-2</v>
      </c>
      <c r="R888" s="17"/>
      <c r="S888" s="17">
        <v>0.124077589731074</v>
      </c>
      <c r="T888" s="17">
        <v>7.9815800404087006E-2</v>
      </c>
      <c r="U888" s="17">
        <v>8.9358256909946795E-2</v>
      </c>
      <c r="V888" s="17">
        <v>6.3939596903119997E-2</v>
      </c>
      <c r="W888" s="17">
        <v>8.8622376146851201E-2</v>
      </c>
      <c r="X888" s="17">
        <v>6.5865835949405302E-2</v>
      </c>
      <c r="Y888" s="17">
        <v>6.3676632904777306E-2</v>
      </c>
      <c r="Z888" s="17">
        <v>7.6537900859682803E-2</v>
      </c>
      <c r="AA888" s="17">
        <v>7.7070927031618705E-2</v>
      </c>
      <c r="AB888" s="17">
        <v>9.62773961407552E-2</v>
      </c>
      <c r="AC888" s="17">
        <v>0.112664719368352</v>
      </c>
      <c r="AD888" s="17">
        <v>3.4574635400333703E-2</v>
      </c>
      <c r="AE888" s="17"/>
      <c r="AF888" s="17">
        <v>8.79070385685356E-2</v>
      </c>
      <c r="AG888" s="17">
        <v>0.105530650707485</v>
      </c>
      <c r="AH888" s="17">
        <v>5.3731934382763399E-2</v>
      </c>
      <c r="AI888" s="17"/>
      <c r="AJ888" s="17">
        <v>9.6774846656841607E-2</v>
      </c>
      <c r="AK888" s="17">
        <v>8.6856240984901203E-2</v>
      </c>
      <c r="AL888" s="17">
        <v>0.11931699936812</v>
      </c>
      <c r="AM888" s="17">
        <v>0.15698280641922299</v>
      </c>
      <c r="AN888" s="17">
        <v>4.4577993437280201E-2</v>
      </c>
      <c r="AO888" s="17"/>
      <c r="AP888" s="17">
        <v>0.108070577428079</v>
      </c>
      <c r="AQ888" s="17">
        <v>8.1864801985634006E-2</v>
      </c>
      <c r="AR888" s="17">
        <v>0.11310096269094801</v>
      </c>
      <c r="AS888" s="17"/>
      <c r="AT888" s="17">
        <v>4.0414555174026902E-2</v>
      </c>
      <c r="AU888" s="17">
        <v>5.9328015666437597E-2</v>
      </c>
      <c r="AV888" s="17">
        <v>0.115546695974114</v>
      </c>
      <c r="AW888" s="17">
        <v>0.158356341132175</v>
      </c>
      <c r="AX888" s="17">
        <v>0.18051890649539601</v>
      </c>
      <c r="AY888" s="17"/>
      <c r="AZ888" s="17">
        <v>5.49615382697533E-2</v>
      </c>
      <c r="BA888" s="17">
        <v>6.76732921936265E-2</v>
      </c>
      <c r="BB888" s="17">
        <v>5.9945132811944198E-2</v>
      </c>
      <c r="BC888" s="17">
        <v>6.5705127959138701E-2</v>
      </c>
      <c r="BD888" s="17">
        <v>7.5589138884132101E-2</v>
      </c>
      <c r="BE888" s="17">
        <v>6.8664878775698601E-2</v>
      </c>
      <c r="BF888" s="17">
        <v>9.4456751497468003E-2</v>
      </c>
      <c r="BG888" s="17">
        <v>0.115842432904586</v>
      </c>
      <c r="BH888" s="17">
        <v>8.2029240487445504E-2</v>
      </c>
      <c r="BI888" s="17">
        <v>6.9103454577425796E-2</v>
      </c>
      <c r="BJ888" s="17">
        <v>0.115387325123086</v>
      </c>
      <c r="BK888" s="17">
        <v>9.4812645854864194E-2</v>
      </c>
      <c r="BL888" s="17">
        <v>9.8475026059724705E-2</v>
      </c>
      <c r="BM888" s="17">
        <v>9.5779522309626303E-2</v>
      </c>
      <c r="BN888" s="17">
        <v>0.12211882740907</v>
      </c>
      <c r="BO888" s="17">
        <v>0.13618197042806801</v>
      </c>
      <c r="BP888" s="17"/>
      <c r="BQ888" s="17">
        <v>0.240099840327788</v>
      </c>
      <c r="BR888" s="17">
        <v>1.5818759998342199E-2</v>
      </c>
    </row>
    <row r="889" spans="2:70" x14ac:dyDescent="0.35">
      <c r="B889" t="s">
        <v>378</v>
      </c>
      <c r="C889" s="17">
        <v>0.51084698682136298</v>
      </c>
      <c r="D889" s="17">
        <v>0.53939043961558297</v>
      </c>
      <c r="E889" s="17">
        <v>0.484453039775677</v>
      </c>
      <c r="F889" s="17"/>
      <c r="G889" s="17">
        <v>0.19498479040814301</v>
      </c>
      <c r="H889" s="17">
        <v>0.27655005954819101</v>
      </c>
      <c r="I889" s="17">
        <v>0.39052156569338697</v>
      </c>
      <c r="J889" s="17">
        <v>0.56817170906080094</v>
      </c>
      <c r="K889" s="17">
        <v>0.76028665314821497</v>
      </c>
      <c r="L889" s="17">
        <v>0.79598152595963001</v>
      </c>
      <c r="M889" s="17"/>
      <c r="N889" s="17">
        <v>0.56018143516430496</v>
      </c>
      <c r="O889" s="17">
        <v>0.52540354357649999</v>
      </c>
      <c r="P889" s="17">
        <v>0.44670778402460498</v>
      </c>
      <c r="Q889" s="17">
        <v>0.49677660235492499</v>
      </c>
      <c r="R889" s="17"/>
      <c r="S889" s="17">
        <v>0.43201047182221403</v>
      </c>
      <c r="T889" s="17">
        <v>0.55257285640823595</v>
      </c>
      <c r="U889" s="17">
        <v>0.51445768272466297</v>
      </c>
      <c r="V889" s="17">
        <v>0.54599562089217801</v>
      </c>
      <c r="W889" s="17">
        <v>0.47101614012933202</v>
      </c>
      <c r="X889" s="17">
        <v>0.46325504872859202</v>
      </c>
      <c r="Y889" s="17">
        <v>0.49988597629210402</v>
      </c>
      <c r="Z889" s="17">
        <v>0.54503110482750505</v>
      </c>
      <c r="AA889" s="17">
        <v>0.52755893420238698</v>
      </c>
      <c r="AB889" s="17">
        <v>0.59392110596535796</v>
      </c>
      <c r="AC889" s="17">
        <v>0.52103523663253104</v>
      </c>
      <c r="AD889" s="17">
        <v>0.47494779009360399</v>
      </c>
      <c r="AE889" s="17"/>
      <c r="AF889" s="17">
        <v>0.61215031307606904</v>
      </c>
      <c r="AG889" s="17">
        <v>0.56035369966646997</v>
      </c>
      <c r="AH889" s="17">
        <v>0.33088252035987897</v>
      </c>
      <c r="AI889" s="17"/>
      <c r="AJ889" s="17">
        <v>0.64265490333618402</v>
      </c>
      <c r="AK889" s="17">
        <v>0.45058096842954598</v>
      </c>
      <c r="AL889" s="17">
        <v>0.64092817356841203</v>
      </c>
      <c r="AM889" s="17">
        <v>0.40634089186821598</v>
      </c>
      <c r="AN889" s="17">
        <v>0.35319118519778198</v>
      </c>
      <c r="AO889" s="17"/>
      <c r="AP889" s="17">
        <v>0.61500299198955799</v>
      </c>
      <c r="AQ889" s="17">
        <v>0.47634813511587099</v>
      </c>
      <c r="AR889" s="17">
        <v>0.567566717777927</v>
      </c>
      <c r="AS889" s="17"/>
      <c r="AT889" s="17">
        <v>0.54849935991933196</v>
      </c>
      <c r="AU889" s="17">
        <v>0.46572389482161303</v>
      </c>
      <c r="AV889" s="17">
        <v>0.50220348454004005</v>
      </c>
      <c r="AW889" s="17">
        <v>0.452517261496441</v>
      </c>
      <c r="AX889" s="17">
        <v>0.54172549111190205</v>
      </c>
      <c r="AY889" s="17"/>
      <c r="AZ889" s="17">
        <v>0.28343026487151901</v>
      </c>
      <c r="BA889" s="17">
        <v>0.46187737174266702</v>
      </c>
      <c r="BB889" s="17">
        <v>0.53388082659770597</v>
      </c>
      <c r="BC889" s="17">
        <v>0.55220316712191198</v>
      </c>
      <c r="BD889" s="17">
        <v>0.493386187551274</v>
      </c>
      <c r="BE889" s="17">
        <v>0.52684902122626298</v>
      </c>
      <c r="BF889" s="17">
        <v>0.52227712827795203</v>
      </c>
      <c r="BG889" s="17">
        <v>0.55249672823249496</v>
      </c>
      <c r="BH889" s="17">
        <v>0.48033345700181301</v>
      </c>
      <c r="BI889" s="17">
        <v>0.50888000382406195</v>
      </c>
      <c r="BJ889" s="17">
        <v>0.49047289393641103</v>
      </c>
      <c r="BK889" s="17">
        <v>0.56768579632009497</v>
      </c>
      <c r="BL889" s="17">
        <v>0.49324450295503602</v>
      </c>
      <c r="BM889" s="17">
        <v>0.41136845014242401</v>
      </c>
      <c r="BN889" s="17">
        <v>0.51444310790308401</v>
      </c>
      <c r="BO889" s="17">
        <v>0.487175098224786</v>
      </c>
      <c r="BP889" s="17"/>
      <c r="BQ889" s="17">
        <v>0.53979241071496398</v>
      </c>
      <c r="BR889" s="17">
        <v>0.506323713971359</v>
      </c>
    </row>
    <row r="890" spans="2:70" x14ac:dyDescent="0.35">
      <c r="B890" t="s">
        <v>379</v>
      </c>
      <c r="C890" s="17">
        <v>0.36067641836953201</v>
      </c>
      <c r="D890" s="17">
        <v>0.313147348213141</v>
      </c>
      <c r="E890" s="17">
        <v>0.406209988408815</v>
      </c>
      <c r="F890" s="17"/>
      <c r="G890" s="17">
        <v>0.66517088307445504</v>
      </c>
      <c r="H890" s="17">
        <v>0.56627529816726796</v>
      </c>
      <c r="I890" s="17">
        <v>0.48322849910754501</v>
      </c>
      <c r="J890" s="17">
        <v>0.32166696214260398</v>
      </c>
      <c r="K890" s="17">
        <v>0.141996399961555</v>
      </c>
      <c r="L890" s="17">
        <v>6.9046815053268304E-2</v>
      </c>
      <c r="M890" s="17"/>
      <c r="N890" s="17">
        <v>0.27310529450589699</v>
      </c>
      <c r="O890" s="17">
        <v>0.35481649139199001</v>
      </c>
      <c r="P890" s="17">
        <v>0.42878272841834503</v>
      </c>
      <c r="Q890" s="17">
        <v>0.40276235567534602</v>
      </c>
      <c r="R890" s="17"/>
      <c r="S890" s="17">
        <v>0.38801180290927501</v>
      </c>
      <c r="T890" s="17">
        <v>0.331527737454063</v>
      </c>
      <c r="U890" s="17">
        <v>0.35517084523374398</v>
      </c>
      <c r="V890" s="17">
        <v>0.35036823595843303</v>
      </c>
      <c r="W890" s="17">
        <v>0.35796755787148499</v>
      </c>
      <c r="X890" s="17">
        <v>0.42118817508526901</v>
      </c>
      <c r="Y890" s="17">
        <v>0.409126243313575</v>
      </c>
      <c r="Z890" s="17">
        <v>0.367505885844501</v>
      </c>
      <c r="AA890" s="17">
        <v>0.35804330952702501</v>
      </c>
      <c r="AB890" s="17">
        <v>0.268652428734176</v>
      </c>
      <c r="AC890" s="17">
        <v>0.34462818104732001</v>
      </c>
      <c r="AD890" s="17">
        <v>0.40416745853681102</v>
      </c>
      <c r="AE890" s="17"/>
      <c r="AF890" s="17">
        <v>0.27721801462531598</v>
      </c>
      <c r="AG890" s="17">
        <v>0.30089525535662398</v>
      </c>
      <c r="AH890" s="17">
        <v>0.50994192290726004</v>
      </c>
      <c r="AI890" s="17"/>
      <c r="AJ890" s="17">
        <v>0.229543578146057</v>
      </c>
      <c r="AK890" s="17">
        <v>0.41808893445992901</v>
      </c>
      <c r="AL890" s="17">
        <v>0.21933008962980399</v>
      </c>
      <c r="AM890" s="17">
        <v>0.41262461522616001</v>
      </c>
      <c r="AN890" s="17">
        <v>0.52690862527643501</v>
      </c>
      <c r="AO890" s="17"/>
      <c r="AP890" s="17">
        <v>0.24288128190090799</v>
      </c>
      <c r="AQ890" s="17">
        <v>0.40209394318761499</v>
      </c>
      <c r="AR890" s="17">
        <v>0.28322961474235703</v>
      </c>
      <c r="AS890" s="17"/>
      <c r="AT890" s="17">
        <v>0.36704300013386698</v>
      </c>
      <c r="AU890" s="17">
        <v>0.429073206562195</v>
      </c>
      <c r="AV890" s="17">
        <v>0.34016608285494199</v>
      </c>
      <c r="AW890" s="17">
        <v>0.34248253581950899</v>
      </c>
      <c r="AX890" s="17">
        <v>0.21954747091572199</v>
      </c>
      <c r="AY890" s="17"/>
      <c r="AZ890" s="17">
        <v>0.451760412021805</v>
      </c>
      <c r="BA890" s="17">
        <v>0.37024602594768702</v>
      </c>
      <c r="BB890" s="17">
        <v>0.34948028847436302</v>
      </c>
      <c r="BC890" s="17">
        <v>0.34058544542264102</v>
      </c>
      <c r="BD890" s="17">
        <v>0.39610822727377698</v>
      </c>
      <c r="BE890" s="17">
        <v>0.370202019613044</v>
      </c>
      <c r="BF890" s="17">
        <v>0.325565851463606</v>
      </c>
      <c r="BG890" s="17">
        <v>0.30213246168847602</v>
      </c>
      <c r="BH890" s="17">
        <v>0.39333906700337001</v>
      </c>
      <c r="BI890" s="17">
        <v>0.377769268039088</v>
      </c>
      <c r="BJ890" s="17">
        <v>0.37197529702627402</v>
      </c>
      <c r="BK890" s="17">
        <v>0.31445113255889001</v>
      </c>
      <c r="BL890" s="17">
        <v>0.37803857747138903</v>
      </c>
      <c r="BM890" s="17">
        <v>0.43622907534454902</v>
      </c>
      <c r="BN890" s="17">
        <v>0.35340695452502702</v>
      </c>
      <c r="BO890" s="17">
        <v>0.325320245179683</v>
      </c>
      <c r="BP890" s="17"/>
      <c r="BQ890" s="17">
        <v>0.19656472861691801</v>
      </c>
      <c r="BR890" s="17">
        <v>0.43527332287056703</v>
      </c>
    </row>
    <row r="891" spans="2:70" x14ac:dyDescent="0.35">
      <c r="B891" t="s">
        <v>129</v>
      </c>
      <c r="C891" s="17">
        <v>4.3714518063280999E-2</v>
      </c>
      <c r="D891" s="17">
        <v>5.2616772000063199E-2</v>
      </c>
      <c r="E891" s="17">
        <v>3.5307907915971097E-2</v>
      </c>
      <c r="F891" s="17"/>
      <c r="G891" s="17">
        <v>9.6951252547120906E-2</v>
      </c>
      <c r="H891" s="17">
        <v>6.2999310556787896E-2</v>
      </c>
      <c r="I891" s="17">
        <v>5.7609235514201197E-2</v>
      </c>
      <c r="J891" s="17">
        <v>3.9423025581216603E-2</v>
      </c>
      <c r="K891" s="17">
        <v>1.3797210307149199E-2</v>
      </c>
      <c r="L891" s="17">
        <v>4.79238779302045E-3</v>
      </c>
      <c r="M891" s="17"/>
      <c r="N891" s="17">
        <v>3.0295384982301402E-2</v>
      </c>
      <c r="O891" s="17">
        <v>4.0804376151923699E-2</v>
      </c>
      <c r="P891" s="17">
        <v>5.8669389811147103E-2</v>
      </c>
      <c r="Q891" s="17">
        <v>4.77218291030626E-2</v>
      </c>
      <c r="R891" s="17"/>
      <c r="S891" s="17">
        <v>5.5900135537436897E-2</v>
      </c>
      <c r="T891" s="17">
        <v>3.6083605733613501E-2</v>
      </c>
      <c r="U891" s="17">
        <v>4.1013215131645901E-2</v>
      </c>
      <c r="V891" s="17">
        <v>3.96965462462694E-2</v>
      </c>
      <c r="W891" s="17">
        <v>8.2393925852331795E-2</v>
      </c>
      <c r="X891" s="17">
        <v>4.9690940236733899E-2</v>
      </c>
      <c r="Y891" s="17">
        <v>2.73111474895435E-2</v>
      </c>
      <c r="Z891" s="17">
        <v>1.09251084683104E-2</v>
      </c>
      <c r="AA891" s="17">
        <v>3.7326829238968601E-2</v>
      </c>
      <c r="AB891" s="17">
        <v>4.1149069159710297E-2</v>
      </c>
      <c r="AC891" s="17">
        <v>2.1671862951797301E-2</v>
      </c>
      <c r="AD891" s="17">
        <v>8.6310115969251797E-2</v>
      </c>
      <c r="AE891" s="17"/>
      <c r="AF891" s="17">
        <v>2.2724633730079401E-2</v>
      </c>
      <c r="AG891" s="17">
        <v>3.3220394269421902E-2</v>
      </c>
      <c r="AH891" s="17">
        <v>0.10544362235009801</v>
      </c>
      <c r="AI891" s="17"/>
      <c r="AJ891" s="17">
        <v>3.1026671860917399E-2</v>
      </c>
      <c r="AK891" s="17">
        <v>4.4473856125623802E-2</v>
      </c>
      <c r="AL891" s="17">
        <v>2.0424737433663701E-2</v>
      </c>
      <c r="AM891" s="17">
        <v>2.4051686486401099E-2</v>
      </c>
      <c r="AN891" s="17">
        <v>7.5322196088503005E-2</v>
      </c>
      <c r="AO891" s="17"/>
      <c r="AP891" s="17">
        <v>3.4045148681455403E-2</v>
      </c>
      <c r="AQ891" s="17">
        <v>3.9693119710879299E-2</v>
      </c>
      <c r="AR891" s="17">
        <v>3.6102704788768501E-2</v>
      </c>
      <c r="AS891" s="17"/>
      <c r="AT891" s="17">
        <v>4.4043084772773501E-2</v>
      </c>
      <c r="AU891" s="17">
        <v>4.5874882949754697E-2</v>
      </c>
      <c r="AV891" s="17">
        <v>4.2083736630903597E-2</v>
      </c>
      <c r="AW891" s="17">
        <v>4.6643861551874902E-2</v>
      </c>
      <c r="AX891" s="17">
        <v>5.8208131476980202E-2</v>
      </c>
      <c r="AY891" s="17"/>
      <c r="AZ891" s="17">
        <v>0.20984778483692201</v>
      </c>
      <c r="BA891" s="17">
        <v>0.100203310116019</v>
      </c>
      <c r="BB891" s="17">
        <v>5.6693752115986401E-2</v>
      </c>
      <c r="BC891" s="17">
        <v>4.1506259496307901E-2</v>
      </c>
      <c r="BD891" s="17">
        <v>3.4916446290816798E-2</v>
      </c>
      <c r="BE891" s="17">
        <v>3.4284080384994399E-2</v>
      </c>
      <c r="BF891" s="17">
        <v>5.7700268760973498E-2</v>
      </c>
      <c r="BG891" s="17">
        <v>2.9528377174443999E-2</v>
      </c>
      <c r="BH891" s="17">
        <v>4.4298235507371601E-2</v>
      </c>
      <c r="BI891" s="17">
        <v>4.4247273559425197E-2</v>
      </c>
      <c r="BJ891" s="17">
        <v>2.21644839142295E-2</v>
      </c>
      <c r="BK891" s="17">
        <v>2.3050425266150702E-2</v>
      </c>
      <c r="BL891" s="17">
        <v>3.0241893513850201E-2</v>
      </c>
      <c r="BM891" s="17">
        <v>5.6622952203400301E-2</v>
      </c>
      <c r="BN891" s="17">
        <v>1.00311101628191E-2</v>
      </c>
      <c r="BO891" s="17">
        <v>5.1322686167463202E-2</v>
      </c>
      <c r="BP891" s="17"/>
      <c r="BQ891" s="17">
        <v>2.3543020340330199E-2</v>
      </c>
      <c r="BR891" s="17">
        <v>4.2584203159732402E-2</v>
      </c>
    </row>
    <row r="892" spans="2:70" x14ac:dyDescent="0.35">
      <c r="C892" s="17"/>
      <c r="D892" s="17"/>
      <c r="E892" s="17"/>
      <c r="F892" s="17"/>
      <c r="G892" s="17"/>
      <c r="H892" s="17"/>
      <c r="I892" s="17"/>
      <c r="J892" s="17"/>
      <c r="K892" s="17"/>
      <c r="L892" s="17"/>
      <c r="M892" s="17"/>
      <c r="N892" s="17"/>
      <c r="O892" s="17"/>
      <c r="P892" s="17"/>
      <c r="Q892" s="17"/>
      <c r="R892" s="17"/>
      <c r="S892" s="17"/>
      <c r="T892" s="17"/>
      <c r="U892" s="17"/>
      <c r="V892" s="17"/>
      <c r="W892" s="17"/>
      <c r="X892" s="17"/>
      <c r="Y892" s="17"/>
      <c r="Z892" s="17"/>
      <c r="AA892" s="17"/>
      <c r="AB892" s="17"/>
      <c r="AC892" s="17"/>
      <c r="AD892" s="17"/>
      <c r="AE892" s="17"/>
      <c r="AF892" s="17"/>
      <c r="AG892" s="17"/>
      <c r="AH892" s="17"/>
      <c r="AI892" s="17"/>
      <c r="AJ892" s="17"/>
      <c r="AK892" s="17"/>
      <c r="AL892" s="17"/>
      <c r="AM892" s="17"/>
      <c r="AN892" s="17"/>
      <c r="AO892" s="17"/>
      <c r="AP892" s="17"/>
      <c r="AQ892" s="17"/>
      <c r="AR892" s="17"/>
      <c r="AS892" s="17"/>
      <c r="AT892" s="17"/>
      <c r="AU892" s="17"/>
      <c r="AV892" s="17"/>
      <c r="AW892" s="17"/>
      <c r="AX892" s="17"/>
      <c r="AY892" s="17"/>
      <c r="AZ892" s="17"/>
      <c r="BA892" s="17"/>
      <c r="BB892" s="17"/>
      <c r="BC892" s="17"/>
      <c r="BD892" s="17"/>
      <c r="BE892" s="17"/>
      <c r="BF892" s="17"/>
      <c r="BG892" s="17"/>
      <c r="BH892" s="17"/>
      <c r="BI892" s="17"/>
      <c r="BJ892" s="17"/>
      <c r="BK892" s="17"/>
      <c r="BL892" s="17"/>
      <c r="BM892" s="17"/>
      <c r="BN892" s="17"/>
      <c r="BO892" s="17"/>
      <c r="BP892" s="17"/>
      <c r="BQ892" s="17"/>
      <c r="BR892" s="17"/>
    </row>
    <row r="893" spans="2:70" x14ac:dyDescent="0.35">
      <c r="B893" s="6" t="s">
        <v>386</v>
      </c>
      <c r="C893" s="17"/>
      <c r="D893" s="17"/>
      <c r="E893" s="17"/>
      <c r="F893" s="17"/>
      <c r="G893" s="17"/>
      <c r="H893" s="17"/>
      <c r="I893" s="17"/>
      <c r="J893" s="17"/>
      <c r="K893" s="17"/>
      <c r="L893" s="17"/>
      <c r="M893" s="17"/>
      <c r="N893" s="17"/>
      <c r="O893" s="17"/>
      <c r="P893" s="17"/>
      <c r="Q893" s="17"/>
      <c r="R893" s="17"/>
      <c r="S893" s="17"/>
      <c r="T893" s="17"/>
      <c r="U893" s="17"/>
      <c r="V893" s="17"/>
      <c r="W893" s="17"/>
      <c r="X893" s="17"/>
      <c r="Y893" s="17"/>
      <c r="Z893" s="17"/>
      <c r="AA893" s="17"/>
      <c r="AB893" s="17"/>
      <c r="AC893" s="17"/>
      <c r="AD893" s="17"/>
      <c r="AE893" s="17"/>
      <c r="AF893" s="17"/>
      <c r="AG893" s="17"/>
      <c r="AH893" s="17"/>
      <c r="AI893" s="17"/>
      <c r="AJ893" s="17"/>
      <c r="AK893" s="17"/>
      <c r="AL893" s="17"/>
      <c r="AM893" s="17"/>
      <c r="AN893" s="17"/>
      <c r="AO893" s="17"/>
      <c r="AP893" s="17"/>
      <c r="AQ893" s="17"/>
      <c r="AR893" s="17"/>
      <c r="AS893" s="17"/>
      <c r="AT893" s="17"/>
      <c r="AU893" s="17"/>
      <c r="AV893" s="17"/>
      <c r="AW893" s="17"/>
      <c r="AX893" s="17"/>
      <c r="AY893" s="17"/>
      <c r="AZ893" s="17"/>
      <c r="BA893" s="17"/>
      <c r="BB893" s="17"/>
      <c r="BC893" s="17"/>
      <c r="BD893" s="17"/>
      <c r="BE893" s="17"/>
      <c r="BF893" s="17"/>
      <c r="BG893" s="17"/>
      <c r="BH893" s="17"/>
      <c r="BI893" s="17"/>
      <c r="BJ893" s="17"/>
      <c r="BK893" s="17"/>
      <c r="BL893" s="17"/>
      <c r="BM893" s="17"/>
      <c r="BN893" s="17"/>
      <c r="BO893" s="17"/>
      <c r="BP893" s="17"/>
      <c r="BQ893" s="17"/>
      <c r="BR893" s="17"/>
    </row>
    <row r="894" spans="2:70" x14ac:dyDescent="0.35">
      <c r="B894" s="24" t="s">
        <v>97</v>
      </c>
      <c r="C894" s="17"/>
      <c r="D894" s="17"/>
      <c r="E894" s="17"/>
      <c r="F894" s="17"/>
      <c r="G894" s="17"/>
      <c r="H894" s="17"/>
      <c r="I894" s="17"/>
      <c r="J894" s="17"/>
      <c r="K894" s="17"/>
      <c r="L894" s="17"/>
      <c r="M894" s="17"/>
      <c r="N894" s="17"/>
      <c r="O894" s="17"/>
      <c r="P894" s="17"/>
      <c r="Q894" s="17"/>
      <c r="R894" s="17"/>
      <c r="S894" s="17"/>
      <c r="T894" s="17"/>
      <c r="U894" s="17"/>
      <c r="V894" s="17"/>
      <c r="W894" s="17"/>
      <c r="X894" s="17"/>
      <c r="Y894" s="17"/>
      <c r="Z894" s="17"/>
      <c r="AA894" s="17"/>
      <c r="AB894" s="17"/>
      <c r="AC894" s="17"/>
      <c r="AD894" s="17"/>
      <c r="AE894" s="17"/>
      <c r="AF894" s="17"/>
      <c r="AG894" s="17"/>
      <c r="AH894" s="17"/>
      <c r="AI894" s="17"/>
      <c r="AJ894" s="17"/>
      <c r="AK894" s="17"/>
      <c r="AL894" s="17"/>
      <c r="AM894" s="17"/>
      <c r="AN894" s="17"/>
      <c r="AO894" s="17"/>
      <c r="AP894" s="17"/>
      <c r="AQ894" s="17"/>
      <c r="AR894" s="17"/>
      <c r="AS894" s="17"/>
      <c r="AT894" s="17"/>
      <c r="AU894" s="17"/>
      <c r="AV894" s="17"/>
      <c r="AW894" s="17"/>
      <c r="AX894" s="17"/>
      <c r="AY894" s="17"/>
      <c r="AZ894" s="17"/>
      <c r="BA894" s="17"/>
      <c r="BB894" s="17"/>
      <c r="BC894" s="17"/>
      <c r="BD894" s="17"/>
      <c r="BE894" s="17"/>
      <c r="BF894" s="17"/>
      <c r="BG894" s="17"/>
      <c r="BH894" s="17"/>
      <c r="BI894" s="17"/>
      <c r="BJ894" s="17"/>
      <c r="BK894" s="17"/>
      <c r="BL894" s="17"/>
      <c r="BM894" s="17"/>
      <c r="BN894" s="17"/>
      <c r="BO894" s="17"/>
      <c r="BP894" s="17"/>
      <c r="BQ894" s="17"/>
      <c r="BR894" s="17"/>
    </row>
    <row r="895" spans="2:70" x14ac:dyDescent="0.35">
      <c r="B895" t="s">
        <v>377</v>
      </c>
      <c r="C895" s="17">
        <v>3.2431870806046099E-2</v>
      </c>
      <c r="D895" s="17">
        <v>3.7755187728156898E-2</v>
      </c>
      <c r="E895" s="17">
        <v>2.7445356426797501E-2</v>
      </c>
      <c r="F895" s="17"/>
      <c r="G895" s="17">
        <v>7.3074173220385494E-2</v>
      </c>
      <c r="H895" s="17">
        <v>7.2465998572938103E-2</v>
      </c>
      <c r="I895" s="17">
        <v>3.6478607926915499E-2</v>
      </c>
      <c r="J895" s="17">
        <v>8.3857621810280707E-3</v>
      </c>
      <c r="K895" s="17">
        <v>1.08683462905806E-2</v>
      </c>
      <c r="L895" s="17">
        <v>3.6184098539170199E-3</v>
      </c>
      <c r="M895" s="17"/>
      <c r="N895" s="17">
        <v>3.29524647774532E-2</v>
      </c>
      <c r="O895" s="17">
        <v>3.3958492237311601E-2</v>
      </c>
      <c r="P895" s="17">
        <v>3.5651641265117398E-2</v>
      </c>
      <c r="Q895" s="17">
        <v>2.7871685966337399E-2</v>
      </c>
      <c r="R895" s="17"/>
      <c r="S895" s="17">
        <v>5.2273177080791301E-2</v>
      </c>
      <c r="T895" s="17">
        <v>2.4121420903983198E-2</v>
      </c>
      <c r="U895" s="17">
        <v>1.6608209716142502E-2</v>
      </c>
      <c r="V895" s="17">
        <v>1.6066089761081901E-2</v>
      </c>
      <c r="W895" s="17">
        <v>4.97326117157166E-2</v>
      </c>
      <c r="X895" s="17">
        <v>4.3540483029686501E-2</v>
      </c>
      <c r="Y895" s="17">
        <v>1.8425514071577598E-2</v>
      </c>
      <c r="Z895" s="17">
        <v>2.7968856901426201E-2</v>
      </c>
      <c r="AA895" s="17">
        <v>4.35014679467082E-2</v>
      </c>
      <c r="AB895" s="17">
        <v>2.82048550925234E-2</v>
      </c>
      <c r="AC895" s="17">
        <v>2.3051424623419799E-2</v>
      </c>
      <c r="AD895" s="17">
        <v>2.4458236414497299E-2</v>
      </c>
      <c r="AE895" s="17"/>
      <c r="AF895" s="17">
        <v>2.6941044012815499E-2</v>
      </c>
      <c r="AG895" s="17">
        <v>3.5887116582641501E-2</v>
      </c>
      <c r="AH895" s="17">
        <v>2.3849675674889E-2</v>
      </c>
      <c r="AI895" s="17"/>
      <c r="AJ895" s="17">
        <v>2.1378601554357099E-2</v>
      </c>
      <c r="AK895" s="17">
        <v>4.87026351931278E-2</v>
      </c>
      <c r="AL895" s="17">
        <v>3.4070914022472101E-2</v>
      </c>
      <c r="AM895" s="17">
        <v>0.12934971821545799</v>
      </c>
      <c r="AN895" s="17">
        <v>1.45213458412381E-2</v>
      </c>
      <c r="AO895" s="17"/>
      <c r="AP895" s="17">
        <v>4.1961310510452703E-2</v>
      </c>
      <c r="AQ895" s="17">
        <v>3.9712484527270997E-2</v>
      </c>
      <c r="AR895" s="17">
        <v>4.9869125028516897E-2</v>
      </c>
      <c r="AS895" s="17"/>
      <c r="AT895" s="17">
        <v>1.8487988870239402E-2</v>
      </c>
      <c r="AU895" s="17">
        <v>2.5997043523642401E-2</v>
      </c>
      <c r="AV895" s="17">
        <v>4.3432226529289499E-2</v>
      </c>
      <c r="AW895" s="17">
        <v>4.9345543604165598E-2</v>
      </c>
      <c r="AX895" s="17">
        <v>0.10987871943388799</v>
      </c>
      <c r="AY895" s="17"/>
      <c r="AZ895" s="17">
        <v>2.4181111321882699E-2</v>
      </c>
      <c r="BA895" s="17">
        <v>3.8197449162632499E-2</v>
      </c>
      <c r="BB895" s="17">
        <v>2.1492269107440901E-2</v>
      </c>
      <c r="BC895" s="17">
        <v>1.8207535573496501E-2</v>
      </c>
      <c r="BD895" s="17">
        <v>3.9630194886766702E-2</v>
      </c>
      <c r="BE895" s="17">
        <v>2.84838451165433E-2</v>
      </c>
      <c r="BF895" s="17">
        <v>4.6732826712454899E-2</v>
      </c>
      <c r="BG895" s="17">
        <v>4.03056277190494E-2</v>
      </c>
      <c r="BH895" s="17">
        <v>1.22294875966033E-2</v>
      </c>
      <c r="BI895" s="17">
        <v>1.42849232415937E-2</v>
      </c>
      <c r="BJ895" s="17">
        <v>2.3948529251779899E-2</v>
      </c>
      <c r="BK895" s="17">
        <v>2.16942007204367E-2</v>
      </c>
      <c r="BL895" s="17">
        <v>5.3790414243942403E-2</v>
      </c>
      <c r="BM895" s="17">
        <v>4.6396930325153497E-2</v>
      </c>
      <c r="BN895" s="17">
        <v>4.2446160595614402E-2</v>
      </c>
      <c r="BO895" s="17">
        <v>8.2446691743040201E-2</v>
      </c>
      <c r="BP895" s="17"/>
      <c r="BQ895" s="17">
        <v>7.9926298416429203E-2</v>
      </c>
      <c r="BR895" s="17">
        <v>1.1062175092593701E-2</v>
      </c>
    </row>
    <row r="896" spans="2:70" x14ac:dyDescent="0.35">
      <c r="B896" t="s">
        <v>378</v>
      </c>
      <c r="C896" s="17">
        <v>0.149720394244509</v>
      </c>
      <c r="D896" s="17">
        <v>0.15283125261387001</v>
      </c>
      <c r="E896" s="17">
        <v>0.146807199948218</v>
      </c>
      <c r="F896" s="17"/>
      <c r="G896" s="17">
        <v>0.193352643887548</v>
      </c>
      <c r="H896" s="17">
        <v>0.21212373597828399</v>
      </c>
      <c r="I896" s="17">
        <v>0.185426315413212</v>
      </c>
      <c r="J896" s="17">
        <v>0.148622039748908</v>
      </c>
      <c r="K896" s="17">
        <v>9.0749748845887698E-2</v>
      </c>
      <c r="L896" s="17">
        <v>8.1157447976455896E-2</v>
      </c>
      <c r="M896" s="17"/>
      <c r="N896" s="17">
        <v>0.17371215375912899</v>
      </c>
      <c r="O896" s="17">
        <v>0.14023652966001601</v>
      </c>
      <c r="P896" s="17">
        <v>0.157428475728628</v>
      </c>
      <c r="Q896" s="17">
        <v>0.125599116387278</v>
      </c>
      <c r="R896" s="17"/>
      <c r="S896" s="17">
        <v>0.21653568537045501</v>
      </c>
      <c r="T896" s="17">
        <v>0.13330858445009</v>
      </c>
      <c r="U896" s="17">
        <v>0.12090443451850399</v>
      </c>
      <c r="V896" s="17">
        <v>0.14860653088631801</v>
      </c>
      <c r="W896" s="17">
        <v>0.120835416651508</v>
      </c>
      <c r="X896" s="17">
        <v>0.18300183605925599</v>
      </c>
      <c r="Y896" s="17">
        <v>0.11648351670377199</v>
      </c>
      <c r="Z896" s="17">
        <v>0.154712858528363</v>
      </c>
      <c r="AA896" s="17">
        <v>0.132372854240321</v>
      </c>
      <c r="AB896" s="17">
        <v>0.11006414777041799</v>
      </c>
      <c r="AC896" s="17">
        <v>0.18386052228441899</v>
      </c>
      <c r="AD896" s="17">
        <v>0.16428475968794201</v>
      </c>
      <c r="AE896" s="17"/>
      <c r="AF896" s="17">
        <v>0.13352766414761699</v>
      </c>
      <c r="AG896" s="17">
        <v>0.16589151669163299</v>
      </c>
      <c r="AH896" s="17">
        <v>0.141803911094184</v>
      </c>
      <c r="AI896" s="17"/>
      <c r="AJ896" s="17">
        <v>0.14699935509117601</v>
      </c>
      <c r="AK896" s="17">
        <v>0.179117973078877</v>
      </c>
      <c r="AL896" s="17">
        <v>0.17559360828701001</v>
      </c>
      <c r="AM896" s="17">
        <v>9.1942926850047693E-2</v>
      </c>
      <c r="AN896" s="17">
        <v>9.53104673445275E-2</v>
      </c>
      <c r="AO896" s="17"/>
      <c r="AP896" s="17">
        <v>0.14716906556298001</v>
      </c>
      <c r="AQ896" s="17">
        <v>0.17615196083059001</v>
      </c>
      <c r="AR896" s="17">
        <v>0.19008998880959899</v>
      </c>
      <c r="AS896" s="17"/>
      <c r="AT896" s="17">
        <v>0.11466728974078701</v>
      </c>
      <c r="AU896" s="17">
        <v>0.13338450367403501</v>
      </c>
      <c r="AV896" s="17">
        <v>0.18022867927090899</v>
      </c>
      <c r="AW896" s="17">
        <v>0.19917578223336099</v>
      </c>
      <c r="AX896" s="17">
        <v>0.220612297871352</v>
      </c>
      <c r="AY896" s="17"/>
      <c r="AZ896" s="17">
        <v>0.14383340297917199</v>
      </c>
      <c r="BA896" s="17">
        <v>0.13812370661809401</v>
      </c>
      <c r="BB896" s="17">
        <v>0.12227965135411301</v>
      </c>
      <c r="BC896" s="17">
        <v>0.14056611249668999</v>
      </c>
      <c r="BD896" s="17">
        <v>0.16148588698713001</v>
      </c>
      <c r="BE896" s="17">
        <v>0.13900670990156599</v>
      </c>
      <c r="BF896" s="17">
        <v>0.122649533554909</v>
      </c>
      <c r="BG896" s="17">
        <v>0.130735126899827</v>
      </c>
      <c r="BH896" s="17">
        <v>0.14510443315024699</v>
      </c>
      <c r="BI896" s="17">
        <v>0.17931417791936599</v>
      </c>
      <c r="BJ896" s="17">
        <v>0.175905860900752</v>
      </c>
      <c r="BK896" s="17">
        <v>0.178883561476604</v>
      </c>
      <c r="BL896" s="17">
        <v>0.13683090008523499</v>
      </c>
      <c r="BM896" s="17">
        <v>0.150446816896529</v>
      </c>
      <c r="BN896" s="17">
        <v>0.22373990026011401</v>
      </c>
      <c r="BO896" s="17">
        <v>0.25387172151540399</v>
      </c>
      <c r="BP896" s="17"/>
      <c r="BQ896" s="17">
        <v>0.26318822130109099</v>
      </c>
      <c r="BR896" s="17">
        <v>9.9511495464234101E-2</v>
      </c>
    </row>
    <row r="897" spans="2:70" x14ac:dyDescent="0.35">
      <c r="B897" t="s">
        <v>379</v>
      </c>
      <c r="C897" s="17">
        <v>0.76506651633516698</v>
      </c>
      <c r="D897" s="17">
        <v>0.75143448920422196</v>
      </c>
      <c r="E897" s="17">
        <v>0.77821690850853098</v>
      </c>
      <c r="F897" s="17"/>
      <c r="G897" s="17">
        <v>0.62644185505448502</v>
      </c>
      <c r="H897" s="17">
        <v>0.65366317138955099</v>
      </c>
      <c r="I897" s="17">
        <v>0.71012047488931396</v>
      </c>
      <c r="J897" s="17">
        <v>0.80279575526865898</v>
      </c>
      <c r="K897" s="17">
        <v>0.86685202932295402</v>
      </c>
      <c r="L897" s="17">
        <v>0.89379954119735905</v>
      </c>
      <c r="M897" s="17"/>
      <c r="N897" s="17">
        <v>0.74843161138099301</v>
      </c>
      <c r="O897" s="17">
        <v>0.78464205726151104</v>
      </c>
      <c r="P897" s="17">
        <v>0.73230521500107404</v>
      </c>
      <c r="Q897" s="17">
        <v>0.79261319458372603</v>
      </c>
      <c r="R897" s="17"/>
      <c r="S897" s="17">
        <v>0.65710166711904605</v>
      </c>
      <c r="T897" s="17">
        <v>0.797855550966585</v>
      </c>
      <c r="U897" s="17">
        <v>0.81678224592662296</v>
      </c>
      <c r="V897" s="17">
        <v>0.79202774829303502</v>
      </c>
      <c r="W897" s="17">
        <v>0.77228816850692195</v>
      </c>
      <c r="X897" s="17">
        <v>0.701388165298236</v>
      </c>
      <c r="Y897" s="17">
        <v>0.82562867587411704</v>
      </c>
      <c r="Z897" s="17">
        <v>0.781965687748719</v>
      </c>
      <c r="AA897" s="17">
        <v>0.77816611855084195</v>
      </c>
      <c r="AB897" s="17">
        <v>0.807796235737549</v>
      </c>
      <c r="AC897" s="17">
        <v>0.75303416318154304</v>
      </c>
      <c r="AD897" s="17">
        <v>0.742180182958461</v>
      </c>
      <c r="AE897" s="17"/>
      <c r="AF897" s="17">
        <v>0.81228268456859698</v>
      </c>
      <c r="AG897" s="17">
        <v>0.756672926969438</v>
      </c>
      <c r="AH897" s="17">
        <v>0.72541982891607604</v>
      </c>
      <c r="AI897" s="17"/>
      <c r="AJ897" s="17">
        <v>0.80019155584926305</v>
      </c>
      <c r="AK897" s="17">
        <v>0.71768823976739904</v>
      </c>
      <c r="AL897" s="17">
        <v>0.756838262244376</v>
      </c>
      <c r="AM897" s="17">
        <v>0.73500842275625999</v>
      </c>
      <c r="AN897" s="17">
        <v>0.80457371136623002</v>
      </c>
      <c r="AO897" s="17"/>
      <c r="AP897" s="17">
        <v>0.77750956846415198</v>
      </c>
      <c r="AQ897" s="17">
        <v>0.73084612755765599</v>
      </c>
      <c r="AR897" s="17">
        <v>0.71036802255945997</v>
      </c>
      <c r="AS897" s="17"/>
      <c r="AT897" s="17">
        <v>0.82266804750595701</v>
      </c>
      <c r="AU897" s="17">
        <v>0.78189369651987195</v>
      </c>
      <c r="AV897" s="17">
        <v>0.72493130965589603</v>
      </c>
      <c r="AW897" s="17">
        <v>0.68951044290216001</v>
      </c>
      <c r="AX897" s="17">
        <v>0.586560395478958</v>
      </c>
      <c r="AY897" s="17"/>
      <c r="AZ897" s="17">
        <v>0.76655453267148699</v>
      </c>
      <c r="BA897" s="17">
        <v>0.69795791972626997</v>
      </c>
      <c r="BB897" s="17">
        <v>0.78809182620656604</v>
      </c>
      <c r="BC897" s="17">
        <v>0.788215436643665</v>
      </c>
      <c r="BD897" s="17">
        <v>0.75065782089863997</v>
      </c>
      <c r="BE897" s="17">
        <v>0.78573214462923502</v>
      </c>
      <c r="BF897" s="17">
        <v>0.77645060366673102</v>
      </c>
      <c r="BG897" s="17">
        <v>0.79300169161146705</v>
      </c>
      <c r="BH897" s="17">
        <v>0.79705207471223705</v>
      </c>
      <c r="BI897" s="17">
        <v>0.75362259711774504</v>
      </c>
      <c r="BJ897" s="17">
        <v>0.764911861852407</v>
      </c>
      <c r="BK897" s="17">
        <v>0.75454626536681901</v>
      </c>
      <c r="BL897" s="17">
        <v>0.76900041678313802</v>
      </c>
      <c r="BM897" s="17">
        <v>0.76314595819563202</v>
      </c>
      <c r="BN897" s="17">
        <v>0.70375314688017199</v>
      </c>
      <c r="BO897" s="17">
        <v>0.60096768984621096</v>
      </c>
      <c r="BP897" s="17"/>
      <c r="BQ897" s="17">
        <v>0.61911334586389399</v>
      </c>
      <c r="BR897" s="17">
        <v>0.83878127490983401</v>
      </c>
    </row>
    <row r="898" spans="2:70" x14ac:dyDescent="0.35">
      <c r="B898" t="s">
        <v>129</v>
      </c>
      <c r="C898" s="17">
        <v>5.2781218614277398E-2</v>
      </c>
      <c r="D898" s="17">
        <v>5.7979070453751003E-2</v>
      </c>
      <c r="E898" s="17">
        <v>4.7530535116453401E-2</v>
      </c>
      <c r="F898" s="17"/>
      <c r="G898" s="17">
        <v>0.107131327837581</v>
      </c>
      <c r="H898" s="17">
        <v>6.1747094059226799E-2</v>
      </c>
      <c r="I898" s="17">
        <v>6.7974601770559195E-2</v>
      </c>
      <c r="J898" s="17">
        <v>4.0196442801405802E-2</v>
      </c>
      <c r="K898" s="17">
        <v>3.1529875540578199E-2</v>
      </c>
      <c r="L898" s="17">
        <v>2.14246009722679E-2</v>
      </c>
      <c r="M898" s="17"/>
      <c r="N898" s="17">
        <v>4.4903770082425402E-2</v>
      </c>
      <c r="O898" s="17">
        <v>4.11629208411615E-2</v>
      </c>
      <c r="P898" s="17">
        <v>7.4614668005180407E-2</v>
      </c>
      <c r="Q898" s="17">
        <v>5.39160030626585E-2</v>
      </c>
      <c r="R898" s="17"/>
      <c r="S898" s="17">
        <v>7.4089470429707302E-2</v>
      </c>
      <c r="T898" s="17">
        <v>4.47144436793417E-2</v>
      </c>
      <c r="U898" s="17">
        <v>4.5705109838730697E-2</v>
      </c>
      <c r="V898" s="17">
        <v>4.3299631059565503E-2</v>
      </c>
      <c r="W898" s="17">
        <v>5.7143803125853598E-2</v>
      </c>
      <c r="X898" s="17">
        <v>7.2069515612821003E-2</v>
      </c>
      <c r="Y898" s="17">
        <v>3.9462293350533001E-2</v>
      </c>
      <c r="Z898" s="17">
        <v>3.5352596821491701E-2</v>
      </c>
      <c r="AA898" s="17">
        <v>4.5959559262128198E-2</v>
      </c>
      <c r="AB898" s="17">
        <v>5.3934761399509798E-2</v>
      </c>
      <c r="AC898" s="17">
        <v>4.0053889910617903E-2</v>
      </c>
      <c r="AD898" s="17">
        <v>6.90768209391001E-2</v>
      </c>
      <c r="AE898" s="17"/>
      <c r="AF898" s="17">
        <v>2.7248607270970501E-2</v>
      </c>
      <c r="AG898" s="17">
        <v>4.1548439756287497E-2</v>
      </c>
      <c r="AH898" s="17">
        <v>0.108926584314851</v>
      </c>
      <c r="AI898" s="17"/>
      <c r="AJ898" s="17">
        <v>3.1430487505204198E-2</v>
      </c>
      <c r="AK898" s="17">
        <v>5.4491151960596798E-2</v>
      </c>
      <c r="AL898" s="17">
        <v>3.3497215446142301E-2</v>
      </c>
      <c r="AM898" s="17">
        <v>4.3698932178235103E-2</v>
      </c>
      <c r="AN898" s="17">
        <v>8.5594475448004206E-2</v>
      </c>
      <c r="AO898" s="17"/>
      <c r="AP898" s="17">
        <v>3.3360055462415099E-2</v>
      </c>
      <c r="AQ898" s="17">
        <v>5.3289427084482602E-2</v>
      </c>
      <c r="AR898" s="17">
        <v>4.9672863602423803E-2</v>
      </c>
      <c r="AS898" s="17"/>
      <c r="AT898" s="17">
        <v>4.4176673883016299E-2</v>
      </c>
      <c r="AU898" s="17">
        <v>5.8724756282450899E-2</v>
      </c>
      <c r="AV898" s="17">
        <v>5.1407784543906099E-2</v>
      </c>
      <c r="AW898" s="17">
        <v>6.1968231260312603E-2</v>
      </c>
      <c r="AX898" s="17">
        <v>8.2948587215802796E-2</v>
      </c>
      <c r="AY898" s="17"/>
      <c r="AZ898" s="17">
        <v>6.5430953027458494E-2</v>
      </c>
      <c r="BA898" s="17">
        <v>0.12572092449300301</v>
      </c>
      <c r="BB898" s="17">
        <v>6.8136253331879795E-2</v>
      </c>
      <c r="BC898" s="17">
        <v>5.30109152861492E-2</v>
      </c>
      <c r="BD898" s="17">
        <v>4.8226097227463099E-2</v>
      </c>
      <c r="BE898" s="17">
        <v>4.6777300352656002E-2</v>
      </c>
      <c r="BF898" s="17">
        <v>5.4167036065904998E-2</v>
      </c>
      <c r="BG898" s="17">
        <v>3.5957553769656397E-2</v>
      </c>
      <c r="BH898" s="17">
        <v>4.56140045409128E-2</v>
      </c>
      <c r="BI898" s="17">
        <v>5.2778301721295599E-2</v>
      </c>
      <c r="BJ898" s="17">
        <v>3.52337479950608E-2</v>
      </c>
      <c r="BK898" s="17">
        <v>4.4875972436140298E-2</v>
      </c>
      <c r="BL898" s="17">
        <v>4.0378268887684497E-2</v>
      </c>
      <c r="BM898" s="17">
        <v>4.0010294582685499E-2</v>
      </c>
      <c r="BN898" s="17">
        <v>3.0060792264099901E-2</v>
      </c>
      <c r="BO898" s="17">
        <v>6.2713896895344998E-2</v>
      </c>
      <c r="BP898" s="17"/>
      <c r="BQ898" s="17">
        <v>3.7772134418585103E-2</v>
      </c>
      <c r="BR898" s="17">
        <v>5.0645054533338202E-2</v>
      </c>
    </row>
    <row r="899" spans="2:70" x14ac:dyDescent="0.35">
      <c r="C899" s="17"/>
      <c r="D899" s="17"/>
      <c r="E899" s="17"/>
      <c r="F899" s="17"/>
      <c r="G899" s="17"/>
      <c r="H899" s="17"/>
      <c r="I899" s="17"/>
      <c r="J899" s="17"/>
      <c r="K899" s="17"/>
      <c r="L899" s="17"/>
      <c r="M899" s="17"/>
      <c r="N899" s="17"/>
      <c r="O899" s="17"/>
      <c r="P899" s="17"/>
      <c r="Q899" s="17"/>
      <c r="R899" s="17"/>
      <c r="S899" s="17"/>
      <c r="T899" s="17"/>
      <c r="U899" s="17"/>
      <c r="V899" s="17"/>
      <c r="W899" s="17"/>
      <c r="X899" s="17"/>
      <c r="Y899" s="17"/>
      <c r="Z899" s="17"/>
      <c r="AA899" s="17"/>
      <c r="AB899" s="17"/>
      <c r="AC899" s="17"/>
      <c r="AD899" s="17"/>
      <c r="AE899" s="17"/>
      <c r="AF899" s="17"/>
      <c r="AG899" s="17"/>
      <c r="AH899" s="17"/>
      <c r="AI899" s="17"/>
      <c r="AJ899" s="17"/>
      <c r="AK899" s="17"/>
      <c r="AL899" s="17"/>
      <c r="AM899" s="17"/>
      <c r="AN899" s="17"/>
      <c r="AO899" s="17"/>
      <c r="AP899" s="17"/>
      <c r="AQ899" s="17"/>
      <c r="AR899" s="17"/>
      <c r="AS899" s="17"/>
      <c r="AT899" s="17"/>
      <c r="AU899" s="17"/>
      <c r="AV899" s="17"/>
      <c r="AW899" s="17"/>
      <c r="AX899" s="17"/>
      <c r="AY899" s="17"/>
      <c r="AZ899" s="17"/>
      <c r="BA899" s="17"/>
      <c r="BB899" s="17"/>
      <c r="BC899" s="17"/>
      <c r="BD899" s="17"/>
      <c r="BE899" s="17"/>
      <c r="BF899" s="17"/>
      <c r="BG899" s="17"/>
      <c r="BH899" s="17"/>
      <c r="BI899" s="17"/>
      <c r="BJ899" s="17"/>
      <c r="BK899" s="17"/>
      <c r="BL899" s="17"/>
      <c r="BM899" s="17"/>
      <c r="BN899" s="17"/>
      <c r="BO899" s="17"/>
      <c r="BP899" s="17"/>
      <c r="BQ899" s="17"/>
      <c r="BR899" s="17"/>
    </row>
    <row r="900" spans="2:70" x14ac:dyDescent="0.35">
      <c r="B900" s="6" t="s">
        <v>387</v>
      </c>
      <c r="C900" s="17"/>
      <c r="D900" s="17"/>
      <c r="E900" s="17"/>
      <c r="F900" s="17"/>
      <c r="G900" s="17"/>
      <c r="H900" s="17"/>
      <c r="I900" s="17"/>
      <c r="J900" s="17"/>
      <c r="K900" s="17"/>
      <c r="L900" s="17"/>
      <c r="M900" s="17"/>
      <c r="N900" s="17"/>
      <c r="O900" s="17"/>
      <c r="P900" s="17"/>
      <c r="Q900" s="17"/>
      <c r="R900" s="17"/>
      <c r="S900" s="17"/>
      <c r="T900" s="17"/>
      <c r="U900" s="17"/>
      <c r="V900" s="17"/>
      <c r="W900" s="17"/>
      <c r="X900" s="17"/>
      <c r="Y900" s="17"/>
      <c r="Z900" s="17"/>
      <c r="AA900" s="17"/>
      <c r="AB900" s="17"/>
      <c r="AC900" s="17"/>
      <c r="AD900" s="17"/>
      <c r="AE900" s="17"/>
      <c r="AF900" s="17"/>
      <c r="AG900" s="17"/>
      <c r="AH900" s="17"/>
      <c r="AI900" s="17"/>
      <c r="AJ900" s="17"/>
      <c r="AK900" s="17"/>
      <c r="AL900" s="17"/>
      <c r="AM900" s="17"/>
      <c r="AN900" s="17"/>
      <c r="AO900" s="17"/>
      <c r="AP900" s="17"/>
      <c r="AQ900" s="17"/>
      <c r="AR900" s="17"/>
      <c r="AS900" s="17"/>
      <c r="AT900" s="17"/>
      <c r="AU900" s="17"/>
      <c r="AV900" s="17"/>
      <c r="AW900" s="17"/>
      <c r="AX900" s="17"/>
      <c r="AY900" s="17"/>
      <c r="AZ900" s="17"/>
      <c r="BA900" s="17"/>
      <c r="BB900" s="17"/>
      <c r="BC900" s="17"/>
      <c r="BD900" s="17"/>
      <c r="BE900" s="17"/>
      <c r="BF900" s="17"/>
      <c r="BG900" s="17"/>
      <c r="BH900" s="17"/>
      <c r="BI900" s="17"/>
      <c r="BJ900" s="17"/>
      <c r="BK900" s="17"/>
      <c r="BL900" s="17"/>
      <c r="BM900" s="17"/>
      <c r="BN900" s="17"/>
      <c r="BO900" s="17"/>
      <c r="BP900" s="17"/>
      <c r="BQ900" s="17"/>
      <c r="BR900" s="17"/>
    </row>
    <row r="901" spans="2:70" x14ac:dyDescent="0.35">
      <c r="B901" s="24" t="s">
        <v>97</v>
      </c>
      <c r="C901" s="17"/>
      <c r="D901" s="17"/>
      <c r="E901" s="17"/>
      <c r="F901" s="17"/>
      <c r="G901" s="17"/>
      <c r="H901" s="17"/>
      <c r="I901" s="17"/>
      <c r="J901" s="17"/>
      <c r="K901" s="17"/>
      <c r="L901" s="17"/>
      <c r="M901" s="17"/>
      <c r="N901" s="17"/>
      <c r="O901" s="17"/>
      <c r="P901" s="17"/>
      <c r="Q901" s="17"/>
      <c r="R901" s="17"/>
      <c r="S901" s="17"/>
      <c r="T901" s="17"/>
      <c r="U901" s="17"/>
      <c r="V901" s="17"/>
      <c r="W901" s="17"/>
      <c r="X901" s="17"/>
      <c r="Y901" s="17"/>
      <c r="Z901" s="17"/>
      <c r="AA901" s="17"/>
      <c r="AB901" s="17"/>
      <c r="AC901" s="17"/>
      <c r="AD901" s="17"/>
      <c r="AE901" s="17"/>
      <c r="AF901" s="17"/>
      <c r="AG901" s="17"/>
      <c r="AH901" s="17"/>
      <c r="AI901" s="17"/>
      <c r="AJ901" s="17"/>
      <c r="AK901" s="17"/>
      <c r="AL901" s="17"/>
      <c r="AM901" s="17"/>
      <c r="AN901" s="17"/>
      <c r="AO901" s="17"/>
      <c r="AP901" s="17"/>
      <c r="AQ901" s="17"/>
      <c r="AR901" s="17"/>
      <c r="AS901" s="17"/>
      <c r="AT901" s="17"/>
      <c r="AU901" s="17"/>
      <c r="AV901" s="17"/>
      <c r="AW901" s="17"/>
      <c r="AX901" s="17"/>
      <c r="AY901" s="17"/>
      <c r="AZ901" s="17"/>
      <c r="BA901" s="17"/>
      <c r="BB901" s="17"/>
      <c r="BC901" s="17"/>
      <c r="BD901" s="17"/>
      <c r="BE901" s="17"/>
      <c r="BF901" s="17"/>
      <c r="BG901" s="17"/>
      <c r="BH901" s="17"/>
      <c r="BI901" s="17"/>
      <c r="BJ901" s="17"/>
      <c r="BK901" s="17"/>
      <c r="BL901" s="17"/>
      <c r="BM901" s="17"/>
      <c r="BN901" s="17"/>
      <c r="BO901" s="17"/>
      <c r="BP901" s="17"/>
      <c r="BQ901" s="17"/>
      <c r="BR901" s="17"/>
    </row>
    <row r="902" spans="2:70" x14ac:dyDescent="0.35">
      <c r="B902" t="s">
        <v>377</v>
      </c>
      <c r="C902" s="17">
        <v>4.9684934206745197E-2</v>
      </c>
      <c r="D902" s="17">
        <v>5.9176416116335402E-2</v>
      </c>
      <c r="E902" s="17">
        <v>4.0320754707125199E-2</v>
      </c>
      <c r="F902" s="17"/>
      <c r="G902" s="17">
        <v>4.2856792825907999E-2</v>
      </c>
      <c r="H902" s="17">
        <v>6.4358072811647696E-2</v>
      </c>
      <c r="I902" s="17">
        <v>3.5929294541539598E-2</v>
      </c>
      <c r="J902" s="17">
        <v>3.1540184726594901E-2</v>
      </c>
      <c r="K902" s="17">
        <v>4.28572203508297E-2</v>
      </c>
      <c r="L902" s="17">
        <v>7.2944823248554003E-2</v>
      </c>
      <c r="M902" s="17"/>
      <c r="N902" s="17">
        <v>8.3183088145331693E-2</v>
      </c>
      <c r="O902" s="17">
        <v>4.0307555203790701E-2</v>
      </c>
      <c r="P902" s="17">
        <v>3.5873462482852697E-2</v>
      </c>
      <c r="Q902" s="17">
        <v>3.6050023998854597E-2</v>
      </c>
      <c r="R902" s="17"/>
      <c r="S902" s="17">
        <v>6.8384606457936301E-2</v>
      </c>
      <c r="T902" s="17">
        <v>4.25291372503417E-2</v>
      </c>
      <c r="U902" s="17">
        <v>5.1188321589386999E-2</v>
      </c>
      <c r="V902" s="17">
        <v>4.4525963611525901E-2</v>
      </c>
      <c r="W902" s="17">
        <v>5.2219765047893302E-2</v>
      </c>
      <c r="X902" s="17">
        <v>4.1242620012266001E-2</v>
      </c>
      <c r="Y902" s="17">
        <v>4.1959604194639802E-2</v>
      </c>
      <c r="Z902" s="17">
        <v>1.97882008723167E-2</v>
      </c>
      <c r="AA902" s="17">
        <v>4.0663119100568801E-2</v>
      </c>
      <c r="AB902" s="17">
        <v>5.8228551823940197E-2</v>
      </c>
      <c r="AC902" s="17">
        <v>7.0535535979652897E-2</v>
      </c>
      <c r="AD902" s="17">
        <v>5.7255512821551301E-2</v>
      </c>
      <c r="AE902" s="17"/>
      <c r="AF902" s="17">
        <v>4.4461345018864597E-2</v>
      </c>
      <c r="AG902" s="17">
        <v>6.8701183661961901E-2</v>
      </c>
      <c r="AH902" s="17">
        <v>2.9368440474280499E-2</v>
      </c>
      <c r="AI902" s="17"/>
      <c r="AJ902" s="17">
        <v>5.5618014591861303E-2</v>
      </c>
      <c r="AK902" s="17">
        <v>5.4099645311750599E-2</v>
      </c>
      <c r="AL902" s="17">
        <v>9.6106822043187795E-2</v>
      </c>
      <c r="AM902" s="17">
        <v>8.6165970718790605E-2</v>
      </c>
      <c r="AN902" s="17">
        <v>1.2361985148033701E-2</v>
      </c>
      <c r="AO902" s="17"/>
      <c r="AP902" s="17">
        <v>5.8787860847182197E-2</v>
      </c>
      <c r="AQ902" s="17">
        <v>5.7394442632484603E-2</v>
      </c>
      <c r="AR902" s="17">
        <v>7.6894888227761304E-2</v>
      </c>
      <c r="AS902" s="17"/>
      <c r="AT902" s="17">
        <v>2.9589834587258501E-2</v>
      </c>
      <c r="AU902" s="17">
        <v>1.91085125340371E-2</v>
      </c>
      <c r="AV902" s="17">
        <v>7.3352928903926404E-2</v>
      </c>
      <c r="AW902" s="17">
        <v>9.48243967008673E-2</v>
      </c>
      <c r="AX902" s="17">
        <v>0.16011011273332201</v>
      </c>
      <c r="AY902" s="17"/>
      <c r="AZ902" s="17">
        <v>0</v>
      </c>
      <c r="BA902" s="17">
        <v>5.2826211939976199E-2</v>
      </c>
      <c r="BB902" s="17">
        <v>2.15096955840944E-2</v>
      </c>
      <c r="BC902" s="17">
        <v>5.0536872620071498E-2</v>
      </c>
      <c r="BD902" s="17">
        <v>4.2753116011526399E-2</v>
      </c>
      <c r="BE902" s="17">
        <v>2.75701257139324E-2</v>
      </c>
      <c r="BF902" s="17">
        <v>5.5965800675982398E-2</v>
      </c>
      <c r="BG902" s="17">
        <v>4.6691534339775902E-2</v>
      </c>
      <c r="BH902" s="17">
        <v>4.1981665384098497E-2</v>
      </c>
      <c r="BI902" s="17">
        <v>4.6962581105572603E-2</v>
      </c>
      <c r="BJ902" s="17">
        <v>7.2595562416848294E-2</v>
      </c>
      <c r="BK902" s="17">
        <v>5.8354035839243E-2</v>
      </c>
      <c r="BL902" s="17">
        <v>4.6881632929547397E-2</v>
      </c>
      <c r="BM902" s="17">
        <v>5.4893704703828199E-2</v>
      </c>
      <c r="BN902" s="17">
        <v>0.11697704426373</v>
      </c>
      <c r="BO902" s="17">
        <v>9.8316016348050303E-2</v>
      </c>
      <c r="BP902" s="17"/>
      <c r="BQ902" s="17">
        <v>0.14310854623108801</v>
      </c>
      <c r="BR902" s="17">
        <v>7.9428334992636997E-3</v>
      </c>
    </row>
    <row r="903" spans="2:70" x14ac:dyDescent="0.35">
      <c r="B903" t="s">
        <v>378</v>
      </c>
      <c r="C903" s="17">
        <v>0.24958404727575001</v>
      </c>
      <c r="D903" s="17">
        <v>0.26489338861720302</v>
      </c>
      <c r="E903" s="17">
        <v>0.233879187632624</v>
      </c>
      <c r="F903" s="17"/>
      <c r="G903" s="17">
        <v>0.14600773322763899</v>
      </c>
      <c r="H903" s="17">
        <v>0.186533755184417</v>
      </c>
      <c r="I903" s="17">
        <v>0.172455751463582</v>
      </c>
      <c r="J903" s="17">
        <v>0.22749151579798099</v>
      </c>
      <c r="K903" s="17">
        <v>0.30261293297477698</v>
      </c>
      <c r="L903" s="17">
        <v>0.415361305808082</v>
      </c>
      <c r="M903" s="17"/>
      <c r="N903" s="17">
        <v>0.30769486980384197</v>
      </c>
      <c r="O903" s="17">
        <v>0.24791046961951399</v>
      </c>
      <c r="P903" s="17">
        <v>0.221569108354817</v>
      </c>
      <c r="Q903" s="17">
        <v>0.21452523618092001</v>
      </c>
      <c r="R903" s="17"/>
      <c r="S903" s="17">
        <v>0.28400906585841701</v>
      </c>
      <c r="T903" s="17">
        <v>0.25397726901316198</v>
      </c>
      <c r="U903" s="17">
        <v>0.26545934541730598</v>
      </c>
      <c r="V903" s="17">
        <v>0.26403851564026298</v>
      </c>
      <c r="W903" s="17">
        <v>0.196437062197167</v>
      </c>
      <c r="X903" s="17">
        <v>0.269678529779803</v>
      </c>
      <c r="Y903" s="17">
        <v>0.23404543953353199</v>
      </c>
      <c r="Z903" s="17">
        <v>0.27968833977732099</v>
      </c>
      <c r="AA903" s="17">
        <v>0.26026667273882598</v>
      </c>
      <c r="AB903" s="17">
        <v>0.222959251408301</v>
      </c>
      <c r="AC903" s="17">
        <v>0.20803388019305299</v>
      </c>
      <c r="AD903" s="17">
        <v>0.15918577933856001</v>
      </c>
      <c r="AE903" s="17"/>
      <c r="AF903" s="17">
        <v>0.275180636339794</v>
      </c>
      <c r="AG903" s="17">
        <v>0.28591976544102699</v>
      </c>
      <c r="AH903" s="17">
        <v>0.173656330018268</v>
      </c>
      <c r="AI903" s="17"/>
      <c r="AJ903" s="17">
        <v>0.28757083944413098</v>
      </c>
      <c r="AK903" s="17">
        <v>0.25088721839245598</v>
      </c>
      <c r="AL903" s="17">
        <v>0.34438619512356999</v>
      </c>
      <c r="AM903" s="17">
        <v>0.25858657170454202</v>
      </c>
      <c r="AN903" s="17">
        <v>0.14915155609969599</v>
      </c>
      <c r="AO903" s="17"/>
      <c r="AP903" s="17">
        <v>0.31423082724544499</v>
      </c>
      <c r="AQ903" s="17">
        <v>0.243688370664361</v>
      </c>
      <c r="AR903" s="17">
        <v>0.31022356375960197</v>
      </c>
      <c r="AS903" s="17"/>
      <c r="AT903" s="17">
        <v>0.21500138366695001</v>
      </c>
      <c r="AU903" s="17">
        <v>0.21840399200765401</v>
      </c>
      <c r="AV903" s="17">
        <v>0.29510317536606601</v>
      </c>
      <c r="AW903" s="17">
        <v>0.298672059917999</v>
      </c>
      <c r="AX903" s="17">
        <v>0.32306118319549698</v>
      </c>
      <c r="AY903" s="17"/>
      <c r="AZ903" s="17">
        <v>0.202021107047063</v>
      </c>
      <c r="BA903" s="17">
        <v>0.19696640225273199</v>
      </c>
      <c r="BB903" s="17">
        <v>0.219959000082534</v>
      </c>
      <c r="BC903" s="17">
        <v>0.277872499239536</v>
      </c>
      <c r="BD903" s="17">
        <v>0.257968631023407</v>
      </c>
      <c r="BE903" s="17">
        <v>0.25075034409991798</v>
      </c>
      <c r="BF903" s="17">
        <v>0.25471529844569102</v>
      </c>
      <c r="BG903" s="17">
        <v>0.24958784035255899</v>
      </c>
      <c r="BH903" s="17">
        <v>0.24822964703363801</v>
      </c>
      <c r="BI903" s="17">
        <v>0.20854954544183801</v>
      </c>
      <c r="BJ903" s="17">
        <v>0.23306098649166801</v>
      </c>
      <c r="BK903" s="17">
        <v>0.28857379946323403</v>
      </c>
      <c r="BL903" s="17">
        <v>0.28517987061726902</v>
      </c>
      <c r="BM903" s="17">
        <v>0.18750854988836901</v>
      </c>
      <c r="BN903" s="17">
        <v>0.15700216178614901</v>
      </c>
      <c r="BO903" s="17">
        <v>0.341605595719227</v>
      </c>
      <c r="BP903" s="17"/>
      <c r="BQ903" s="17">
        <v>0.37232241603748301</v>
      </c>
      <c r="BR903" s="17">
        <v>0.197868207991372</v>
      </c>
    </row>
    <row r="904" spans="2:70" x14ac:dyDescent="0.35">
      <c r="B904" t="s">
        <v>379</v>
      </c>
      <c r="C904" s="17">
        <v>0.64517576693444301</v>
      </c>
      <c r="D904" s="17">
        <v>0.61561212664877096</v>
      </c>
      <c r="E904" s="17">
        <v>0.674535791672638</v>
      </c>
      <c r="F904" s="17"/>
      <c r="G904" s="17">
        <v>0.69732479541276005</v>
      </c>
      <c r="H904" s="17">
        <v>0.67350252518906595</v>
      </c>
      <c r="I904" s="17">
        <v>0.728883282790036</v>
      </c>
      <c r="J904" s="17">
        <v>0.69465492312067201</v>
      </c>
      <c r="K904" s="17">
        <v>0.63154139684534605</v>
      </c>
      <c r="L904" s="17">
        <v>0.48771277109799999</v>
      </c>
      <c r="M904" s="17"/>
      <c r="N904" s="17">
        <v>0.57100242594410999</v>
      </c>
      <c r="O904" s="17">
        <v>0.66883801032479695</v>
      </c>
      <c r="P904" s="17">
        <v>0.66199310079741402</v>
      </c>
      <c r="Q904" s="17">
        <v>0.68413863603676295</v>
      </c>
      <c r="R904" s="17"/>
      <c r="S904" s="17">
        <v>0.57365388186241495</v>
      </c>
      <c r="T904" s="17">
        <v>0.65096702300589504</v>
      </c>
      <c r="U904" s="17">
        <v>0.64279252695022904</v>
      </c>
      <c r="V904" s="17">
        <v>0.63763328426980004</v>
      </c>
      <c r="W904" s="17">
        <v>0.68851462653412998</v>
      </c>
      <c r="X904" s="17">
        <v>0.62876422873634996</v>
      </c>
      <c r="Y904" s="17">
        <v>0.68763667173781695</v>
      </c>
      <c r="Z904" s="17">
        <v>0.64312611805824205</v>
      </c>
      <c r="AA904" s="17">
        <v>0.64704847714156999</v>
      </c>
      <c r="AB904" s="17">
        <v>0.66380187026619997</v>
      </c>
      <c r="AC904" s="17">
        <v>0.68285925663617197</v>
      </c>
      <c r="AD904" s="17">
        <v>0.694975355565284</v>
      </c>
      <c r="AE904" s="17"/>
      <c r="AF904" s="17">
        <v>0.64551300017534297</v>
      </c>
      <c r="AG904" s="17">
        <v>0.60324464671803701</v>
      </c>
      <c r="AH904" s="17">
        <v>0.67691663432488802</v>
      </c>
      <c r="AI904" s="17"/>
      <c r="AJ904" s="17">
        <v>0.61820305058650604</v>
      </c>
      <c r="AK904" s="17">
        <v>0.63413231747841303</v>
      </c>
      <c r="AL904" s="17">
        <v>0.53439831153010298</v>
      </c>
      <c r="AM904" s="17">
        <v>0.63119577109026603</v>
      </c>
      <c r="AN904" s="17">
        <v>0.75869906855976699</v>
      </c>
      <c r="AO904" s="17"/>
      <c r="AP904" s="17">
        <v>0.584512799900478</v>
      </c>
      <c r="AQ904" s="17">
        <v>0.64629108438263205</v>
      </c>
      <c r="AR904" s="17">
        <v>0.57027722931284996</v>
      </c>
      <c r="AS904" s="17"/>
      <c r="AT904" s="17">
        <v>0.70105042344162005</v>
      </c>
      <c r="AU904" s="17">
        <v>0.69726303359067698</v>
      </c>
      <c r="AV904" s="17">
        <v>0.58133300138342403</v>
      </c>
      <c r="AW904" s="17">
        <v>0.55356595353849902</v>
      </c>
      <c r="AX904" s="17">
        <v>0.46152729260039199</v>
      </c>
      <c r="AY904" s="17"/>
      <c r="AZ904" s="17">
        <v>0.61553434356538195</v>
      </c>
      <c r="BA904" s="17">
        <v>0.66078500586445499</v>
      </c>
      <c r="BB904" s="17">
        <v>0.68270286997984198</v>
      </c>
      <c r="BC904" s="17">
        <v>0.61799970679134697</v>
      </c>
      <c r="BD904" s="17">
        <v>0.64071952135738597</v>
      </c>
      <c r="BE904" s="17">
        <v>0.65586724888956804</v>
      </c>
      <c r="BF904" s="17">
        <v>0.62891276967078802</v>
      </c>
      <c r="BG904" s="17">
        <v>0.67750833691360901</v>
      </c>
      <c r="BH904" s="17">
        <v>0.65327572768831799</v>
      </c>
      <c r="BI904" s="17">
        <v>0.67600930539089099</v>
      </c>
      <c r="BJ904" s="17">
        <v>0.66170784533672999</v>
      </c>
      <c r="BK904" s="17">
        <v>0.60693113108457497</v>
      </c>
      <c r="BL904" s="17">
        <v>0.64427391438524095</v>
      </c>
      <c r="BM904" s="17">
        <v>0.72791089837067502</v>
      </c>
      <c r="BN904" s="17">
        <v>0.69768819970740004</v>
      </c>
      <c r="BO904" s="17">
        <v>0.49605059514827698</v>
      </c>
      <c r="BP904" s="17"/>
      <c r="BQ904" s="17">
        <v>0.44984956840149198</v>
      </c>
      <c r="BR904" s="17">
        <v>0.74192247307829395</v>
      </c>
    </row>
    <row r="905" spans="2:70" x14ac:dyDescent="0.35">
      <c r="B905" t="s">
        <v>129</v>
      </c>
      <c r="C905" s="17">
        <v>5.5555251583061502E-2</v>
      </c>
      <c r="D905" s="17">
        <v>6.03180686176907E-2</v>
      </c>
      <c r="E905" s="17">
        <v>5.1264265987612599E-2</v>
      </c>
      <c r="F905" s="17"/>
      <c r="G905" s="17">
        <v>0.113810678533693</v>
      </c>
      <c r="H905" s="17">
        <v>7.5605646814869698E-2</v>
      </c>
      <c r="I905" s="17">
        <v>6.2731671204843006E-2</v>
      </c>
      <c r="J905" s="17">
        <v>4.6313376354752099E-2</v>
      </c>
      <c r="K905" s="17">
        <v>2.2988449829047401E-2</v>
      </c>
      <c r="L905" s="17">
        <v>2.39810998453641E-2</v>
      </c>
      <c r="M905" s="17"/>
      <c r="N905" s="17">
        <v>3.81196161067172E-2</v>
      </c>
      <c r="O905" s="17">
        <v>4.2943964851898601E-2</v>
      </c>
      <c r="P905" s="17">
        <v>8.0564328364916601E-2</v>
      </c>
      <c r="Q905" s="17">
        <v>6.5286103783461599E-2</v>
      </c>
      <c r="R905" s="17"/>
      <c r="S905" s="17">
        <v>7.3952445821232504E-2</v>
      </c>
      <c r="T905" s="17">
        <v>5.2526570730600602E-2</v>
      </c>
      <c r="U905" s="17">
        <v>4.0559806043077601E-2</v>
      </c>
      <c r="V905" s="17">
        <v>5.3802236478410502E-2</v>
      </c>
      <c r="W905" s="17">
        <v>6.2828546220809994E-2</v>
      </c>
      <c r="X905" s="17">
        <v>6.0314621471581203E-2</v>
      </c>
      <c r="Y905" s="17">
        <v>3.6358284534011298E-2</v>
      </c>
      <c r="Z905" s="17">
        <v>5.7397341292120797E-2</v>
      </c>
      <c r="AA905" s="17">
        <v>5.2021731019035698E-2</v>
      </c>
      <c r="AB905" s="17">
        <v>5.5010326501559403E-2</v>
      </c>
      <c r="AC905" s="17">
        <v>3.8571327191122197E-2</v>
      </c>
      <c r="AD905" s="17">
        <v>8.8583352274604496E-2</v>
      </c>
      <c r="AE905" s="17"/>
      <c r="AF905" s="17">
        <v>3.48450184659988E-2</v>
      </c>
      <c r="AG905" s="17">
        <v>4.2134404178973899E-2</v>
      </c>
      <c r="AH905" s="17">
        <v>0.120058595182563</v>
      </c>
      <c r="AI905" s="17"/>
      <c r="AJ905" s="17">
        <v>3.86080953775019E-2</v>
      </c>
      <c r="AK905" s="17">
        <v>6.0880818817379903E-2</v>
      </c>
      <c r="AL905" s="17">
        <v>2.51086713031392E-2</v>
      </c>
      <c r="AM905" s="17">
        <v>2.4051686486401099E-2</v>
      </c>
      <c r="AN905" s="17">
        <v>7.9787390192503499E-2</v>
      </c>
      <c r="AO905" s="17"/>
      <c r="AP905" s="17">
        <v>4.2468512006894998E-2</v>
      </c>
      <c r="AQ905" s="17">
        <v>5.2626102320522401E-2</v>
      </c>
      <c r="AR905" s="17">
        <v>4.26043186997868E-2</v>
      </c>
      <c r="AS905" s="17"/>
      <c r="AT905" s="17">
        <v>5.4358358304171302E-2</v>
      </c>
      <c r="AU905" s="17">
        <v>6.5224461867632796E-2</v>
      </c>
      <c r="AV905" s="17">
        <v>5.0210894346584101E-2</v>
      </c>
      <c r="AW905" s="17">
        <v>5.2937589842634698E-2</v>
      </c>
      <c r="AX905" s="17">
        <v>5.5301411470788903E-2</v>
      </c>
      <c r="AY905" s="17"/>
      <c r="AZ905" s="17">
        <v>0.182444549387555</v>
      </c>
      <c r="BA905" s="17">
        <v>8.9422379942835903E-2</v>
      </c>
      <c r="BB905" s="17">
        <v>7.58284343535294E-2</v>
      </c>
      <c r="BC905" s="17">
        <v>5.3590921349045299E-2</v>
      </c>
      <c r="BD905" s="17">
        <v>5.8558731607680103E-2</v>
      </c>
      <c r="BE905" s="17">
        <v>6.5812281296581607E-2</v>
      </c>
      <c r="BF905" s="17">
        <v>6.0406131207537801E-2</v>
      </c>
      <c r="BG905" s="17">
        <v>2.6212288394056201E-2</v>
      </c>
      <c r="BH905" s="17">
        <v>5.6512959893946398E-2</v>
      </c>
      <c r="BI905" s="17">
        <v>6.8478568061698997E-2</v>
      </c>
      <c r="BJ905" s="17">
        <v>3.2635605754754299E-2</v>
      </c>
      <c r="BK905" s="17">
        <v>4.61410336129481E-2</v>
      </c>
      <c r="BL905" s="17">
        <v>2.36645820679433E-2</v>
      </c>
      <c r="BM905" s="17">
        <v>2.96868470371273E-2</v>
      </c>
      <c r="BN905" s="17">
        <v>2.83325942427206E-2</v>
      </c>
      <c r="BO905" s="17">
        <v>6.4027792784445203E-2</v>
      </c>
      <c r="BP905" s="17"/>
      <c r="BQ905" s="17">
        <v>3.4719469329936699E-2</v>
      </c>
      <c r="BR905" s="17">
        <v>5.2266485431070098E-2</v>
      </c>
    </row>
    <row r="906" spans="2:70" x14ac:dyDescent="0.35">
      <c r="C906" s="17"/>
      <c r="D906" s="17"/>
      <c r="E906" s="17"/>
      <c r="F906" s="17"/>
      <c r="G906" s="17"/>
      <c r="H906" s="17"/>
      <c r="I906" s="17"/>
      <c r="J906" s="17"/>
      <c r="K906" s="17"/>
      <c r="L906" s="17"/>
      <c r="M906" s="17"/>
      <c r="N906" s="17"/>
      <c r="O906" s="17"/>
      <c r="P906" s="17"/>
      <c r="Q906" s="17"/>
      <c r="R906" s="17"/>
      <c r="S906" s="17"/>
      <c r="T906" s="17"/>
      <c r="U906" s="17"/>
      <c r="V906" s="17"/>
      <c r="W906" s="17"/>
      <c r="X906" s="17"/>
      <c r="Y906" s="17"/>
      <c r="Z906" s="17"/>
      <c r="AA906" s="17"/>
      <c r="AB906" s="17"/>
      <c r="AC906" s="17"/>
      <c r="AD906" s="17"/>
      <c r="AE906" s="17"/>
      <c r="AF906" s="17"/>
      <c r="AG906" s="17"/>
      <c r="AH906" s="17"/>
      <c r="AI906" s="17"/>
      <c r="AJ906" s="17"/>
      <c r="AK906" s="17"/>
      <c r="AL906" s="17"/>
      <c r="AM906" s="17"/>
      <c r="AN906" s="17"/>
      <c r="AO906" s="17"/>
      <c r="AP906" s="17"/>
      <c r="AQ906" s="17"/>
      <c r="AR906" s="17"/>
      <c r="AS906" s="17"/>
      <c r="AT906" s="17"/>
      <c r="AU906" s="17"/>
      <c r="AV906" s="17"/>
      <c r="AW906" s="17"/>
      <c r="AX906" s="17"/>
      <c r="AY906" s="17"/>
      <c r="AZ906" s="17"/>
      <c r="BA906" s="17"/>
      <c r="BB906" s="17"/>
      <c r="BC906" s="17"/>
      <c r="BD906" s="17"/>
      <c r="BE906" s="17"/>
      <c r="BF906" s="17"/>
      <c r="BG906" s="17"/>
      <c r="BH906" s="17"/>
      <c r="BI906" s="17"/>
      <c r="BJ906" s="17"/>
      <c r="BK906" s="17"/>
      <c r="BL906" s="17"/>
      <c r="BM906" s="17"/>
      <c r="BN906" s="17"/>
      <c r="BO906" s="17"/>
      <c r="BP906" s="17"/>
      <c r="BQ906" s="17"/>
      <c r="BR906" s="17"/>
    </row>
    <row r="907" spans="2:70" x14ac:dyDescent="0.35">
      <c r="B907" s="6" t="s">
        <v>388</v>
      </c>
      <c r="C907" s="17"/>
      <c r="D907" s="17"/>
      <c r="E907" s="17"/>
      <c r="F907" s="17"/>
      <c r="G907" s="17"/>
      <c r="H907" s="17"/>
      <c r="I907" s="17"/>
      <c r="J907" s="17"/>
      <c r="K907" s="17"/>
      <c r="L907" s="17"/>
      <c r="M907" s="17"/>
      <c r="N907" s="17"/>
      <c r="O907" s="17"/>
      <c r="P907" s="17"/>
      <c r="Q907" s="17"/>
      <c r="R907" s="17"/>
      <c r="S907" s="17"/>
      <c r="T907" s="17"/>
      <c r="U907" s="17"/>
      <c r="V907" s="17"/>
      <c r="W907" s="17"/>
      <c r="X907" s="17"/>
      <c r="Y907" s="17"/>
      <c r="Z907" s="17"/>
      <c r="AA907" s="17"/>
      <c r="AB907" s="17"/>
      <c r="AC907" s="17"/>
      <c r="AD907" s="17"/>
      <c r="AE907" s="17"/>
      <c r="AF907" s="17"/>
      <c r="AG907" s="17"/>
      <c r="AH907" s="17"/>
      <c r="AI907" s="17"/>
      <c r="AJ907" s="17"/>
      <c r="AK907" s="17"/>
      <c r="AL907" s="17"/>
      <c r="AM907" s="17"/>
      <c r="AN907" s="17"/>
      <c r="AO907" s="17"/>
      <c r="AP907" s="17"/>
      <c r="AQ907" s="17"/>
      <c r="AR907" s="17"/>
      <c r="AS907" s="17"/>
      <c r="AT907" s="17"/>
      <c r="AU907" s="17"/>
      <c r="AV907" s="17"/>
      <c r="AW907" s="17"/>
      <c r="AX907" s="17"/>
      <c r="AY907" s="17"/>
      <c r="AZ907" s="17"/>
      <c r="BA907" s="17"/>
      <c r="BB907" s="17"/>
      <c r="BC907" s="17"/>
      <c r="BD907" s="17"/>
      <c r="BE907" s="17"/>
      <c r="BF907" s="17"/>
      <c r="BG907" s="17"/>
      <c r="BH907" s="17"/>
      <c r="BI907" s="17"/>
      <c r="BJ907" s="17"/>
      <c r="BK907" s="17"/>
      <c r="BL907" s="17"/>
      <c r="BM907" s="17"/>
      <c r="BN907" s="17"/>
      <c r="BO907" s="17"/>
      <c r="BP907" s="17"/>
      <c r="BQ907" s="17"/>
      <c r="BR907" s="17"/>
    </row>
    <row r="908" spans="2:70" x14ac:dyDescent="0.35">
      <c r="B908" s="24" t="s">
        <v>97</v>
      </c>
      <c r="C908" s="17"/>
      <c r="D908" s="17"/>
      <c r="E908" s="17"/>
      <c r="F908" s="17"/>
      <c r="G908" s="17"/>
      <c r="H908" s="17"/>
      <c r="I908" s="17"/>
      <c r="J908" s="17"/>
      <c r="K908" s="17"/>
      <c r="L908" s="17"/>
      <c r="M908" s="17"/>
      <c r="N908" s="17"/>
      <c r="O908" s="17"/>
      <c r="P908" s="17"/>
      <c r="Q908" s="17"/>
      <c r="R908" s="17"/>
      <c r="S908" s="17"/>
      <c r="T908" s="17"/>
      <c r="U908" s="17"/>
      <c r="V908" s="17"/>
      <c r="W908" s="17"/>
      <c r="X908" s="17"/>
      <c r="Y908" s="17"/>
      <c r="Z908" s="17"/>
      <c r="AA908" s="17"/>
      <c r="AB908" s="17"/>
      <c r="AC908" s="17"/>
      <c r="AD908" s="17"/>
      <c r="AE908" s="17"/>
      <c r="AF908" s="17"/>
      <c r="AG908" s="17"/>
      <c r="AH908" s="17"/>
      <c r="AI908" s="17"/>
      <c r="AJ908" s="17"/>
      <c r="AK908" s="17"/>
      <c r="AL908" s="17"/>
      <c r="AM908" s="17"/>
      <c r="AN908" s="17"/>
      <c r="AO908" s="17"/>
      <c r="AP908" s="17"/>
      <c r="AQ908" s="17"/>
      <c r="AR908" s="17"/>
      <c r="AS908" s="17"/>
      <c r="AT908" s="17"/>
      <c r="AU908" s="17"/>
      <c r="AV908" s="17"/>
      <c r="AW908" s="17"/>
      <c r="AX908" s="17"/>
      <c r="AY908" s="17"/>
      <c r="AZ908" s="17"/>
      <c r="BA908" s="17"/>
      <c r="BB908" s="17"/>
      <c r="BC908" s="17"/>
      <c r="BD908" s="17"/>
      <c r="BE908" s="17"/>
      <c r="BF908" s="17"/>
      <c r="BG908" s="17"/>
      <c r="BH908" s="17"/>
      <c r="BI908" s="17"/>
      <c r="BJ908" s="17"/>
      <c r="BK908" s="17"/>
      <c r="BL908" s="17"/>
      <c r="BM908" s="17"/>
      <c r="BN908" s="17"/>
      <c r="BO908" s="17"/>
      <c r="BP908" s="17"/>
      <c r="BQ908" s="17"/>
      <c r="BR908" s="17"/>
    </row>
    <row r="909" spans="2:70" x14ac:dyDescent="0.35">
      <c r="B909" t="s">
        <v>377</v>
      </c>
      <c r="C909" s="17">
        <v>9.6419024893895505E-2</v>
      </c>
      <c r="D909" s="17">
        <v>9.8415120640205994E-2</v>
      </c>
      <c r="E909" s="17">
        <v>9.4622782239009204E-2</v>
      </c>
      <c r="F909" s="17"/>
      <c r="G909" s="17">
        <v>7.4739258186376001E-2</v>
      </c>
      <c r="H909" s="17">
        <v>0.10986997884532</v>
      </c>
      <c r="I909" s="17">
        <v>7.0404531814579299E-2</v>
      </c>
      <c r="J909" s="17">
        <v>7.3035417682774495E-2</v>
      </c>
      <c r="K909" s="17">
        <v>0.10150288349236999</v>
      </c>
      <c r="L909" s="17">
        <v>0.13687748878226999</v>
      </c>
      <c r="M909" s="17"/>
      <c r="N909" s="17">
        <v>0.15012262496447301</v>
      </c>
      <c r="O909" s="17">
        <v>8.3408825005573797E-2</v>
      </c>
      <c r="P909" s="17">
        <v>8.5550887999550601E-2</v>
      </c>
      <c r="Q909" s="17">
        <v>6.2754142292282405E-2</v>
      </c>
      <c r="R909" s="17"/>
      <c r="S909" s="17">
        <v>0.145601777946541</v>
      </c>
      <c r="T909" s="17">
        <v>8.7428500954732202E-2</v>
      </c>
      <c r="U909" s="17">
        <v>8.5121381406014093E-2</v>
      </c>
      <c r="V909" s="17">
        <v>7.9549084780221893E-2</v>
      </c>
      <c r="W909" s="17">
        <v>9.2311913833348094E-2</v>
      </c>
      <c r="X909" s="17">
        <v>7.02508160459209E-2</v>
      </c>
      <c r="Y909" s="17">
        <v>9.9265170348926193E-2</v>
      </c>
      <c r="Z909" s="17">
        <v>6.4358106705361601E-2</v>
      </c>
      <c r="AA909" s="17">
        <v>9.1246604174657298E-2</v>
      </c>
      <c r="AB909" s="17">
        <v>0.118879190827967</v>
      </c>
      <c r="AC909" s="17">
        <v>8.4791856372163896E-2</v>
      </c>
      <c r="AD909" s="17">
        <v>8.0569395027070001E-2</v>
      </c>
      <c r="AE909" s="17"/>
      <c r="AF909" s="17">
        <v>8.9742794352607097E-2</v>
      </c>
      <c r="AG909" s="17">
        <v>0.12546649509424701</v>
      </c>
      <c r="AH909" s="17">
        <v>7.0500657599470204E-2</v>
      </c>
      <c r="AI909" s="17"/>
      <c r="AJ909" s="17">
        <v>0.10744327066331399</v>
      </c>
      <c r="AK909" s="17">
        <v>0.100818741770898</v>
      </c>
      <c r="AL909" s="17">
        <v>0.14997617985332801</v>
      </c>
      <c r="AM909" s="17">
        <v>0.14990263177820501</v>
      </c>
      <c r="AN909" s="17">
        <v>4.68122507905325E-2</v>
      </c>
      <c r="AO909" s="17"/>
      <c r="AP909" s="17">
        <v>0.10881680025134501</v>
      </c>
      <c r="AQ909" s="17">
        <v>0.103031373056023</v>
      </c>
      <c r="AR909" s="17">
        <v>0.166476712227068</v>
      </c>
      <c r="AS909" s="17"/>
      <c r="AT909" s="17">
        <v>5.3810862392717998E-2</v>
      </c>
      <c r="AU909" s="17">
        <v>5.6816998604979498E-2</v>
      </c>
      <c r="AV909" s="17">
        <v>0.13496277093803799</v>
      </c>
      <c r="AW909" s="17">
        <v>0.170300981977868</v>
      </c>
      <c r="AX909" s="17">
        <v>0.26205328936677502</v>
      </c>
      <c r="AY909" s="17"/>
      <c r="AZ909" s="17">
        <v>0.15229110867158299</v>
      </c>
      <c r="BA909" s="17">
        <v>5.8828656422596499E-2</v>
      </c>
      <c r="BB909" s="17">
        <v>5.41967665055091E-2</v>
      </c>
      <c r="BC909" s="17">
        <v>8.4811450064642496E-2</v>
      </c>
      <c r="BD909" s="17">
        <v>9.3192820498017997E-2</v>
      </c>
      <c r="BE909" s="17">
        <v>9.3461399658732999E-2</v>
      </c>
      <c r="BF909" s="17">
        <v>8.2598264086772594E-2</v>
      </c>
      <c r="BG909" s="17">
        <v>0.10491475308366301</v>
      </c>
      <c r="BH909" s="17">
        <v>6.6653244449411495E-2</v>
      </c>
      <c r="BI909" s="17">
        <v>0.11346854599440701</v>
      </c>
      <c r="BJ909" s="17">
        <v>0.109114745137198</v>
      </c>
      <c r="BK909" s="17">
        <v>0.12499616450498301</v>
      </c>
      <c r="BL909" s="17">
        <v>0.131224308440577</v>
      </c>
      <c r="BM909" s="17">
        <v>0.11628186668764701</v>
      </c>
      <c r="BN909" s="17">
        <v>0.14775596701666999</v>
      </c>
      <c r="BO909" s="17">
        <v>0.184873875396806</v>
      </c>
      <c r="BP909" s="17"/>
      <c r="BQ909" s="17">
        <v>0.26933194666187399</v>
      </c>
      <c r="BR909" s="17">
        <v>1.9322882277481801E-2</v>
      </c>
    </row>
    <row r="910" spans="2:70" x14ac:dyDescent="0.35">
      <c r="B910" t="s">
        <v>378</v>
      </c>
      <c r="C910" s="17">
        <v>0.52037142453893104</v>
      </c>
      <c r="D910" s="17">
        <v>0.52316980047661898</v>
      </c>
      <c r="E910" s="17">
        <v>0.51827165940745301</v>
      </c>
      <c r="F910" s="17"/>
      <c r="G910" s="17">
        <v>0.21723257751073999</v>
      </c>
      <c r="H910" s="17">
        <v>0.30433469733337198</v>
      </c>
      <c r="I910" s="17">
        <v>0.403527201577426</v>
      </c>
      <c r="J910" s="17">
        <v>0.57723699456343103</v>
      </c>
      <c r="K910" s="17">
        <v>0.74355421330997895</v>
      </c>
      <c r="L910" s="17">
        <v>0.79730793929145805</v>
      </c>
      <c r="M910" s="17"/>
      <c r="N910" s="17">
        <v>0.57895576857336195</v>
      </c>
      <c r="O910" s="17">
        <v>0.54893642355910599</v>
      </c>
      <c r="P910" s="17">
        <v>0.441941535863908</v>
      </c>
      <c r="Q910" s="17">
        <v>0.49741292016858402</v>
      </c>
      <c r="R910" s="17"/>
      <c r="S910" s="17">
        <v>0.45461089531226401</v>
      </c>
      <c r="T910" s="17">
        <v>0.55053488474851797</v>
      </c>
      <c r="U910" s="17">
        <v>0.55551832860042205</v>
      </c>
      <c r="V910" s="17">
        <v>0.56725004675185497</v>
      </c>
      <c r="W910" s="17">
        <v>0.46412529109339701</v>
      </c>
      <c r="X910" s="17">
        <v>0.45419708079438298</v>
      </c>
      <c r="Y910" s="17">
        <v>0.52935510537087405</v>
      </c>
      <c r="Z910" s="17">
        <v>0.57079860119708603</v>
      </c>
      <c r="AA910" s="17">
        <v>0.53951306001786303</v>
      </c>
      <c r="AB910" s="17">
        <v>0.53615032805648999</v>
      </c>
      <c r="AC910" s="17">
        <v>0.56916294244145604</v>
      </c>
      <c r="AD910" s="17">
        <v>0.50206929766323005</v>
      </c>
      <c r="AE910" s="17"/>
      <c r="AF910" s="17">
        <v>0.606065970960603</v>
      </c>
      <c r="AG910" s="17">
        <v>0.565293533290678</v>
      </c>
      <c r="AH910" s="17">
        <v>0.35860808593247601</v>
      </c>
      <c r="AI910" s="17"/>
      <c r="AJ910" s="17">
        <v>0.63363872764181906</v>
      </c>
      <c r="AK910" s="17">
        <v>0.45494772549023599</v>
      </c>
      <c r="AL910" s="17">
        <v>0.64292484787113102</v>
      </c>
      <c r="AM910" s="17">
        <v>0.45010292701196503</v>
      </c>
      <c r="AN910" s="17">
        <v>0.39986252244460102</v>
      </c>
      <c r="AO910" s="17"/>
      <c r="AP910" s="17">
        <v>0.61792528522944501</v>
      </c>
      <c r="AQ910" s="17">
        <v>0.47335668930783498</v>
      </c>
      <c r="AR910" s="17">
        <v>0.58772704735322301</v>
      </c>
      <c r="AS910" s="17"/>
      <c r="AT910" s="17">
        <v>0.52905189464453195</v>
      </c>
      <c r="AU910" s="17">
        <v>0.48239980931826498</v>
      </c>
      <c r="AV910" s="17">
        <v>0.50911388800594204</v>
      </c>
      <c r="AW910" s="17">
        <v>0.50524880352019097</v>
      </c>
      <c r="AX910" s="17">
        <v>0.58748945309413503</v>
      </c>
      <c r="AY910" s="17"/>
      <c r="AZ910" s="17">
        <v>0.26494816822613299</v>
      </c>
      <c r="BA910" s="17">
        <v>0.49932155387890398</v>
      </c>
      <c r="BB910" s="17">
        <v>0.57459157241269199</v>
      </c>
      <c r="BC910" s="17">
        <v>0.57061267660020998</v>
      </c>
      <c r="BD910" s="17">
        <v>0.48084547155657897</v>
      </c>
      <c r="BE910" s="17">
        <v>0.516521291364894</v>
      </c>
      <c r="BF910" s="17">
        <v>0.54053691464838705</v>
      </c>
      <c r="BG910" s="17">
        <v>0.54746235213386896</v>
      </c>
      <c r="BH910" s="17">
        <v>0.51371736747760699</v>
      </c>
      <c r="BI910" s="17">
        <v>0.47980183436775198</v>
      </c>
      <c r="BJ910" s="17">
        <v>0.50779214330490396</v>
      </c>
      <c r="BK910" s="17">
        <v>0.56790585776187597</v>
      </c>
      <c r="BL910" s="17">
        <v>0.52909304811901403</v>
      </c>
      <c r="BM910" s="17">
        <v>0.46416750659281603</v>
      </c>
      <c r="BN910" s="17">
        <v>0.51607075559897697</v>
      </c>
      <c r="BO910" s="17">
        <v>0.47289155794479398</v>
      </c>
      <c r="BP910" s="17"/>
      <c r="BQ910" s="17">
        <v>0.53184581851216495</v>
      </c>
      <c r="BR910" s="17">
        <v>0.52268982368801198</v>
      </c>
    </row>
    <row r="911" spans="2:70" x14ac:dyDescent="0.35">
      <c r="B911" t="s">
        <v>379</v>
      </c>
      <c r="C911" s="17">
        <v>0.34383810010636601</v>
      </c>
      <c r="D911" s="17">
        <v>0.333608617021731</v>
      </c>
      <c r="E911" s="17">
        <v>0.35278503914999099</v>
      </c>
      <c r="F911" s="17"/>
      <c r="G911" s="17">
        <v>0.62743200203120997</v>
      </c>
      <c r="H911" s="17">
        <v>0.52200576983268498</v>
      </c>
      <c r="I911" s="17">
        <v>0.47111615802080398</v>
      </c>
      <c r="J911" s="17">
        <v>0.31215634627336603</v>
      </c>
      <c r="K911" s="17">
        <v>0.15159701630668601</v>
      </c>
      <c r="L911" s="17">
        <v>6.0865990401928798E-2</v>
      </c>
      <c r="M911" s="17"/>
      <c r="N911" s="17">
        <v>0.24455543867906099</v>
      </c>
      <c r="O911" s="17">
        <v>0.340264630154408</v>
      </c>
      <c r="P911" s="17">
        <v>0.41330472294995002</v>
      </c>
      <c r="Q911" s="17">
        <v>0.39182397804147401</v>
      </c>
      <c r="R911" s="17"/>
      <c r="S911" s="17">
        <v>0.34062809421050999</v>
      </c>
      <c r="T911" s="17">
        <v>0.327438384657955</v>
      </c>
      <c r="U911" s="17">
        <v>0.33449949385497102</v>
      </c>
      <c r="V911" s="17">
        <v>0.31302119185787403</v>
      </c>
      <c r="W911" s="17">
        <v>0.38652583858161299</v>
      </c>
      <c r="X911" s="17">
        <v>0.41469705860537198</v>
      </c>
      <c r="Y911" s="17">
        <v>0.35644739687570498</v>
      </c>
      <c r="Z911" s="17">
        <v>0.33934307680471798</v>
      </c>
      <c r="AA911" s="17">
        <v>0.33218437756830899</v>
      </c>
      <c r="AB911" s="17">
        <v>0.31197571651858402</v>
      </c>
      <c r="AC911" s="17">
        <v>0.33014649783227801</v>
      </c>
      <c r="AD911" s="17">
        <v>0.36862637735790899</v>
      </c>
      <c r="AE911" s="17"/>
      <c r="AF911" s="17">
        <v>0.27450169148517201</v>
      </c>
      <c r="AG911" s="17">
        <v>0.28498580819040098</v>
      </c>
      <c r="AH911" s="17">
        <v>0.48263715249016098</v>
      </c>
      <c r="AI911" s="17"/>
      <c r="AJ911" s="17">
        <v>0.23301833909240499</v>
      </c>
      <c r="AK911" s="17">
        <v>0.39593758937818802</v>
      </c>
      <c r="AL911" s="17">
        <v>0.199434829315419</v>
      </c>
      <c r="AM911" s="17">
        <v>0.377486598375955</v>
      </c>
      <c r="AN911" s="17">
        <v>0.49146357142791403</v>
      </c>
      <c r="AO911" s="17"/>
      <c r="AP911" s="17">
        <v>0.241959825428574</v>
      </c>
      <c r="AQ911" s="17">
        <v>0.38235324160488998</v>
      </c>
      <c r="AR911" s="17">
        <v>0.223782881004365</v>
      </c>
      <c r="AS911" s="17"/>
      <c r="AT911" s="17">
        <v>0.37537162806632501</v>
      </c>
      <c r="AU911" s="17">
        <v>0.41604441558967498</v>
      </c>
      <c r="AV911" s="17">
        <v>0.32390537976297101</v>
      </c>
      <c r="AW911" s="17">
        <v>0.27272661842032703</v>
      </c>
      <c r="AX911" s="17">
        <v>0.13476287456720301</v>
      </c>
      <c r="AY911" s="17"/>
      <c r="AZ911" s="17">
        <v>0.525902968119627</v>
      </c>
      <c r="BA911" s="17">
        <v>0.34674359895541801</v>
      </c>
      <c r="BB911" s="17">
        <v>0.32518618661115201</v>
      </c>
      <c r="BC911" s="17">
        <v>0.301821142820832</v>
      </c>
      <c r="BD911" s="17">
        <v>0.397517101355568</v>
      </c>
      <c r="BE911" s="17">
        <v>0.34657635234127498</v>
      </c>
      <c r="BF911" s="17">
        <v>0.32854729037889402</v>
      </c>
      <c r="BG911" s="17">
        <v>0.319679593826597</v>
      </c>
      <c r="BH911" s="17">
        <v>0.37891775834813901</v>
      </c>
      <c r="BI911" s="17">
        <v>0.36930623864096501</v>
      </c>
      <c r="BJ911" s="17">
        <v>0.36882929698313399</v>
      </c>
      <c r="BK911" s="17">
        <v>0.26763047589378303</v>
      </c>
      <c r="BL911" s="17">
        <v>0.32048687440831197</v>
      </c>
      <c r="BM911" s="17">
        <v>0.38571085551962703</v>
      </c>
      <c r="BN911" s="17">
        <v>0.32464278388934398</v>
      </c>
      <c r="BO911" s="17">
        <v>0.26954694506256399</v>
      </c>
      <c r="BP911" s="17"/>
      <c r="BQ911" s="17">
        <v>0.18088289331969101</v>
      </c>
      <c r="BR911" s="17">
        <v>0.41711049053487997</v>
      </c>
    </row>
    <row r="912" spans="2:70" x14ac:dyDescent="0.35">
      <c r="B912" t="s">
        <v>129</v>
      </c>
      <c r="C912" s="17">
        <v>3.93714504608072E-2</v>
      </c>
      <c r="D912" s="17">
        <v>4.4806461861443998E-2</v>
      </c>
      <c r="E912" s="17">
        <v>3.4320519203546201E-2</v>
      </c>
      <c r="F912" s="17"/>
      <c r="G912" s="17">
        <v>8.0596162271674099E-2</v>
      </c>
      <c r="H912" s="17">
        <v>6.3789553988623002E-2</v>
      </c>
      <c r="I912" s="17">
        <v>5.4952108587190601E-2</v>
      </c>
      <c r="J912" s="17">
        <v>3.75712414804283E-2</v>
      </c>
      <c r="K912" s="17">
        <v>3.3458868909658399E-3</v>
      </c>
      <c r="L912" s="17">
        <v>4.94858152434304E-3</v>
      </c>
      <c r="M912" s="17"/>
      <c r="N912" s="17">
        <v>2.6366167783104199E-2</v>
      </c>
      <c r="O912" s="17">
        <v>2.7390121280912599E-2</v>
      </c>
      <c r="P912" s="17">
        <v>5.9202853186590701E-2</v>
      </c>
      <c r="Q912" s="17">
        <v>4.80089594976605E-2</v>
      </c>
      <c r="R912" s="17"/>
      <c r="S912" s="17">
        <v>5.9159232530684898E-2</v>
      </c>
      <c r="T912" s="17">
        <v>3.45982296387944E-2</v>
      </c>
      <c r="U912" s="17">
        <v>2.48607961385925E-2</v>
      </c>
      <c r="V912" s="17">
        <v>4.0179676610049099E-2</v>
      </c>
      <c r="W912" s="17">
        <v>5.7036956491641998E-2</v>
      </c>
      <c r="X912" s="17">
        <v>6.0855044554324098E-2</v>
      </c>
      <c r="Y912" s="17">
        <v>1.49323274044944E-2</v>
      </c>
      <c r="Z912" s="17">
        <v>2.5500215292834801E-2</v>
      </c>
      <c r="AA912" s="17">
        <v>3.7055958239170302E-2</v>
      </c>
      <c r="AB912" s="17">
        <v>3.2994764596958902E-2</v>
      </c>
      <c r="AC912" s="17">
        <v>1.5898703354101099E-2</v>
      </c>
      <c r="AD912" s="17">
        <v>4.8734929951790698E-2</v>
      </c>
      <c r="AE912" s="17"/>
      <c r="AF912" s="17">
        <v>2.9689543201617499E-2</v>
      </c>
      <c r="AG912" s="17">
        <v>2.4254163424674801E-2</v>
      </c>
      <c r="AH912" s="17">
        <v>8.8254103977892198E-2</v>
      </c>
      <c r="AI912" s="17"/>
      <c r="AJ912" s="17">
        <v>2.5899662602461099E-2</v>
      </c>
      <c r="AK912" s="17">
        <v>4.8295943360677503E-2</v>
      </c>
      <c r="AL912" s="17">
        <v>7.6641429601224101E-3</v>
      </c>
      <c r="AM912" s="17">
        <v>2.2507842833875202E-2</v>
      </c>
      <c r="AN912" s="17">
        <v>6.1861655336952703E-2</v>
      </c>
      <c r="AO912" s="17"/>
      <c r="AP912" s="17">
        <v>3.1298089090636402E-2</v>
      </c>
      <c r="AQ912" s="17">
        <v>4.1258696031251998E-2</v>
      </c>
      <c r="AR912" s="17">
        <v>2.20133594153442E-2</v>
      </c>
      <c r="AS912" s="17"/>
      <c r="AT912" s="17">
        <v>4.1765614896424497E-2</v>
      </c>
      <c r="AU912" s="17">
        <v>4.4738776487080897E-2</v>
      </c>
      <c r="AV912" s="17">
        <v>3.2017961293048201E-2</v>
      </c>
      <c r="AW912" s="17">
        <v>5.1723596081614601E-2</v>
      </c>
      <c r="AX912" s="17">
        <v>1.5694382971886699E-2</v>
      </c>
      <c r="AY912" s="17"/>
      <c r="AZ912" s="17">
        <v>5.6857754982657202E-2</v>
      </c>
      <c r="BA912" s="17">
        <v>9.5106190743081395E-2</v>
      </c>
      <c r="BB912" s="17">
        <v>4.6025474470647698E-2</v>
      </c>
      <c r="BC912" s="17">
        <v>4.2754730514316101E-2</v>
      </c>
      <c r="BD912" s="17">
        <v>2.8444606589835299E-2</v>
      </c>
      <c r="BE912" s="17">
        <v>4.3440956635097699E-2</v>
      </c>
      <c r="BF912" s="17">
        <v>4.8317530885946799E-2</v>
      </c>
      <c r="BG912" s="17">
        <v>2.79433009558703E-2</v>
      </c>
      <c r="BH912" s="17">
        <v>4.0711629724842997E-2</v>
      </c>
      <c r="BI912" s="17">
        <v>3.7423380996875803E-2</v>
      </c>
      <c r="BJ912" s="17">
        <v>1.4263814574764199E-2</v>
      </c>
      <c r="BK912" s="17">
        <v>3.9467501839357502E-2</v>
      </c>
      <c r="BL912" s="17">
        <v>1.91957690320965E-2</v>
      </c>
      <c r="BM912" s="17">
        <v>3.3839771199909698E-2</v>
      </c>
      <c r="BN912" s="17">
        <v>1.15304934950092E-2</v>
      </c>
      <c r="BO912" s="17">
        <v>7.2687621595836194E-2</v>
      </c>
      <c r="BP912" s="17"/>
      <c r="BQ912" s="17">
        <v>1.7939341506270402E-2</v>
      </c>
      <c r="BR912" s="17">
        <v>4.0876803499626899E-2</v>
      </c>
    </row>
    <row r="913" spans="2:70" x14ac:dyDescent="0.35">
      <c r="C913" s="17"/>
      <c r="D913" s="17"/>
      <c r="E913" s="17"/>
      <c r="F913" s="17"/>
      <c r="G913" s="17"/>
      <c r="H913" s="17"/>
      <c r="I913" s="17"/>
      <c r="J913" s="17"/>
      <c r="K913" s="17"/>
      <c r="L913" s="17"/>
      <c r="M913" s="17"/>
      <c r="N913" s="17"/>
      <c r="O913" s="17"/>
      <c r="P913" s="17"/>
      <c r="Q913" s="17"/>
      <c r="R913" s="17"/>
      <c r="S913" s="17"/>
      <c r="T913" s="17"/>
      <c r="U913" s="17"/>
      <c r="V913" s="17"/>
      <c r="W913" s="17"/>
      <c r="X913" s="17"/>
      <c r="Y913" s="17"/>
      <c r="Z913" s="17"/>
      <c r="AA913" s="17"/>
      <c r="AB913" s="17"/>
      <c r="AC913" s="17"/>
      <c r="AD913" s="17"/>
      <c r="AE913" s="17"/>
      <c r="AF913" s="17"/>
      <c r="AG913" s="17"/>
      <c r="AH913" s="17"/>
      <c r="AI913" s="17"/>
      <c r="AJ913" s="17"/>
      <c r="AK913" s="17"/>
      <c r="AL913" s="17"/>
      <c r="AM913" s="17"/>
      <c r="AN913" s="17"/>
      <c r="AO913" s="17"/>
      <c r="AP913" s="17"/>
      <c r="AQ913" s="17"/>
      <c r="AR913" s="17"/>
      <c r="AS913" s="17"/>
      <c r="AT913" s="17"/>
      <c r="AU913" s="17"/>
      <c r="AV913" s="17"/>
      <c r="AW913" s="17"/>
      <c r="AX913" s="17"/>
      <c r="AY913" s="17"/>
      <c r="AZ913" s="17"/>
      <c r="BA913" s="17"/>
      <c r="BB913" s="17"/>
      <c r="BC913" s="17"/>
      <c r="BD913" s="17"/>
      <c r="BE913" s="17"/>
      <c r="BF913" s="17"/>
      <c r="BG913" s="17"/>
      <c r="BH913" s="17"/>
      <c r="BI913" s="17"/>
      <c r="BJ913" s="17"/>
      <c r="BK913" s="17"/>
      <c r="BL913" s="17"/>
      <c r="BM913" s="17"/>
      <c r="BN913" s="17"/>
      <c r="BO913" s="17"/>
      <c r="BP913" s="17"/>
      <c r="BQ913" s="17"/>
      <c r="BR913" s="17"/>
    </row>
    <row r="914" spans="2:70" x14ac:dyDescent="0.35">
      <c r="B914" s="6" t="s">
        <v>389</v>
      </c>
      <c r="C914" s="17"/>
      <c r="D914" s="17"/>
      <c r="E914" s="17"/>
      <c r="F914" s="17"/>
      <c r="G914" s="17"/>
      <c r="H914" s="17"/>
      <c r="I914" s="17"/>
      <c r="J914" s="17"/>
      <c r="K914" s="17"/>
      <c r="L914" s="17"/>
      <c r="M914" s="17"/>
      <c r="N914" s="17"/>
      <c r="O914" s="17"/>
      <c r="P914" s="17"/>
      <c r="Q914" s="17"/>
      <c r="R914" s="17"/>
      <c r="S914" s="17"/>
      <c r="T914" s="17"/>
      <c r="U914" s="17"/>
      <c r="V914" s="17"/>
      <c r="W914" s="17"/>
      <c r="X914" s="17"/>
      <c r="Y914" s="17"/>
      <c r="Z914" s="17"/>
      <c r="AA914" s="17"/>
      <c r="AB914" s="17"/>
      <c r="AC914" s="17"/>
      <c r="AD914" s="17"/>
      <c r="AE914" s="17"/>
      <c r="AF914" s="17"/>
      <c r="AG914" s="17"/>
      <c r="AH914" s="17"/>
      <c r="AI914" s="17"/>
      <c r="AJ914" s="17"/>
      <c r="AK914" s="17"/>
      <c r="AL914" s="17"/>
      <c r="AM914" s="17"/>
      <c r="AN914" s="17"/>
      <c r="AO914" s="17"/>
      <c r="AP914" s="17"/>
      <c r="AQ914" s="17"/>
      <c r="AR914" s="17"/>
      <c r="AS914" s="17"/>
      <c r="AT914" s="17"/>
      <c r="AU914" s="17"/>
      <c r="AV914" s="17"/>
      <c r="AW914" s="17"/>
      <c r="AX914" s="17"/>
      <c r="AY914" s="17"/>
      <c r="AZ914" s="17"/>
      <c r="BA914" s="17"/>
      <c r="BB914" s="17"/>
      <c r="BC914" s="17"/>
      <c r="BD914" s="17"/>
      <c r="BE914" s="17"/>
      <c r="BF914" s="17"/>
      <c r="BG914" s="17"/>
      <c r="BH914" s="17"/>
      <c r="BI914" s="17"/>
      <c r="BJ914" s="17"/>
      <c r="BK914" s="17"/>
      <c r="BL914" s="17"/>
      <c r="BM914" s="17"/>
      <c r="BN914" s="17"/>
      <c r="BO914" s="17"/>
      <c r="BP914" s="17"/>
      <c r="BQ914" s="17"/>
      <c r="BR914" s="17"/>
    </row>
    <row r="915" spans="2:70" x14ac:dyDescent="0.35">
      <c r="B915" s="24" t="s">
        <v>97</v>
      </c>
      <c r="C915" s="17"/>
      <c r="D915" s="17"/>
      <c r="E915" s="17"/>
      <c r="F915" s="17"/>
      <c r="G915" s="17"/>
      <c r="H915" s="17"/>
      <c r="I915" s="17"/>
      <c r="J915" s="17"/>
      <c r="K915" s="17"/>
      <c r="L915" s="17"/>
      <c r="M915" s="17"/>
      <c r="N915" s="17"/>
      <c r="O915" s="17"/>
      <c r="P915" s="17"/>
      <c r="Q915" s="17"/>
      <c r="R915" s="17"/>
      <c r="S915" s="17"/>
      <c r="T915" s="17"/>
      <c r="U915" s="17"/>
      <c r="V915" s="17"/>
      <c r="W915" s="17"/>
      <c r="X915" s="17"/>
      <c r="Y915" s="17"/>
      <c r="Z915" s="17"/>
      <c r="AA915" s="17"/>
      <c r="AB915" s="17"/>
      <c r="AC915" s="17"/>
      <c r="AD915" s="17"/>
      <c r="AE915" s="17"/>
      <c r="AF915" s="17"/>
      <c r="AG915" s="17"/>
      <c r="AH915" s="17"/>
      <c r="AI915" s="17"/>
      <c r="AJ915" s="17"/>
      <c r="AK915" s="17"/>
      <c r="AL915" s="17"/>
      <c r="AM915" s="17"/>
      <c r="AN915" s="17"/>
      <c r="AO915" s="17"/>
      <c r="AP915" s="17"/>
      <c r="AQ915" s="17"/>
      <c r="AR915" s="17"/>
      <c r="AS915" s="17"/>
      <c r="AT915" s="17"/>
      <c r="AU915" s="17"/>
      <c r="AV915" s="17"/>
      <c r="AW915" s="17"/>
      <c r="AX915" s="17"/>
      <c r="AY915" s="17"/>
      <c r="AZ915" s="17"/>
      <c r="BA915" s="17"/>
      <c r="BB915" s="17"/>
      <c r="BC915" s="17"/>
      <c r="BD915" s="17"/>
      <c r="BE915" s="17"/>
      <c r="BF915" s="17"/>
      <c r="BG915" s="17"/>
      <c r="BH915" s="17"/>
      <c r="BI915" s="17"/>
      <c r="BJ915" s="17"/>
      <c r="BK915" s="17"/>
      <c r="BL915" s="17"/>
      <c r="BM915" s="17"/>
      <c r="BN915" s="17"/>
      <c r="BO915" s="17"/>
      <c r="BP915" s="17"/>
      <c r="BQ915" s="17"/>
      <c r="BR915" s="17"/>
    </row>
    <row r="916" spans="2:70" x14ac:dyDescent="0.35">
      <c r="B916" t="s">
        <v>377</v>
      </c>
      <c r="C916" s="17">
        <v>5.08785356089137E-2</v>
      </c>
      <c r="D916" s="17">
        <v>4.7775234169163502E-2</v>
      </c>
      <c r="E916" s="17">
        <v>5.3812904309053999E-2</v>
      </c>
      <c r="F916" s="17"/>
      <c r="G916" s="17">
        <v>0.100040817746188</v>
      </c>
      <c r="H916" s="17">
        <v>8.8606029815253104E-2</v>
      </c>
      <c r="I916" s="17">
        <v>6.16886955388143E-2</v>
      </c>
      <c r="J916" s="17">
        <v>2.8324473976800799E-2</v>
      </c>
      <c r="K916" s="17">
        <v>1.2687905006751E-2</v>
      </c>
      <c r="L916" s="17">
        <v>2.26641579465367E-2</v>
      </c>
      <c r="M916" s="17"/>
      <c r="N916" s="17">
        <v>5.4736217050280603E-2</v>
      </c>
      <c r="O916" s="17">
        <v>4.3209544261937703E-2</v>
      </c>
      <c r="P916" s="17">
        <v>6.4765394822405301E-2</v>
      </c>
      <c r="Q916" s="17">
        <v>4.3121306516788901E-2</v>
      </c>
      <c r="R916" s="17"/>
      <c r="S916" s="17">
        <v>8.4508973015941499E-2</v>
      </c>
      <c r="T916" s="17">
        <v>4.2579062933644302E-2</v>
      </c>
      <c r="U916" s="17">
        <v>3.4695241970743002E-2</v>
      </c>
      <c r="V916" s="17">
        <v>3.4506240341343399E-2</v>
      </c>
      <c r="W916" s="17">
        <v>4.25278509607592E-2</v>
      </c>
      <c r="X916" s="17">
        <v>6.8907649143336497E-2</v>
      </c>
      <c r="Y916" s="17">
        <v>5.24849675126981E-2</v>
      </c>
      <c r="Z916" s="17">
        <v>1.7072023653807802E-2</v>
      </c>
      <c r="AA916" s="17">
        <v>5.7564859564499402E-2</v>
      </c>
      <c r="AB916" s="17">
        <v>2.8082353051780699E-2</v>
      </c>
      <c r="AC916" s="17">
        <v>4.6116687478485102E-2</v>
      </c>
      <c r="AD916" s="17">
        <v>8.0105025217758904E-2</v>
      </c>
      <c r="AE916" s="17"/>
      <c r="AF916" s="17">
        <v>3.3088234720228801E-2</v>
      </c>
      <c r="AG916" s="17">
        <v>6.0167295819854902E-2</v>
      </c>
      <c r="AH916" s="17">
        <v>4.0800495357867797E-2</v>
      </c>
      <c r="AI916" s="17"/>
      <c r="AJ916" s="17">
        <v>4.24310464611201E-2</v>
      </c>
      <c r="AK916" s="17">
        <v>6.6784475381721803E-2</v>
      </c>
      <c r="AL916" s="17">
        <v>5.2044577323754997E-2</v>
      </c>
      <c r="AM916" s="17">
        <v>0.119434677550722</v>
      </c>
      <c r="AN916" s="17">
        <v>2.04273178296E-2</v>
      </c>
      <c r="AO916" s="17"/>
      <c r="AP916" s="17">
        <v>5.8112397326179101E-2</v>
      </c>
      <c r="AQ916" s="17">
        <v>5.8483663964068802E-2</v>
      </c>
      <c r="AR916" s="17">
        <v>8.2255277233032706E-2</v>
      </c>
      <c r="AS916" s="17"/>
      <c r="AT916" s="17">
        <v>2.96053241621188E-2</v>
      </c>
      <c r="AU916" s="17">
        <v>5.9157838432409703E-2</v>
      </c>
      <c r="AV916" s="17">
        <v>5.6646657470637199E-2</v>
      </c>
      <c r="AW916" s="17">
        <v>7.4210230957554899E-2</v>
      </c>
      <c r="AX916" s="17">
        <v>0.107436644113502</v>
      </c>
      <c r="AY916" s="17"/>
      <c r="AZ916" s="17">
        <v>9.3472789128259307E-2</v>
      </c>
      <c r="BA916" s="17">
        <v>2.7482807322912101E-2</v>
      </c>
      <c r="BB916" s="17">
        <v>4.3449037477577397E-2</v>
      </c>
      <c r="BC916" s="17">
        <v>2.98061169071633E-2</v>
      </c>
      <c r="BD916" s="17">
        <v>6.4183774562518101E-2</v>
      </c>
      <c r="BE916" s="17">
        <v>6.0720454340383603E-2</v>
      </c>
      <c r="BF916" s="17">
        <v>5.9429405164774997E-2</v>
      </c>
      <c r="BG916" s="17">
        <v>5.5764097395508402E-2</v>
      </c>
      <c r="BH916" s="17">
        <v>3.01881107282563E-2</v>
      </c>
      <c r="BI916" s="17">
        <v>4.0207641971848597E-2</v>
      </c>
      <c r="BJ916" s="17">
        <v>4.8906701290708302E-2</v>
      </c>
      <c r="BK916" s="17">
        <v>7.5294846521497497E-2</v>
      </c>
      <c r="BL916" s="17">
        <v>3.1308844412436698E-2</v>
      </c>
      <c r="BM916" s="17">
        <v>4.8839995066132E-2</v>
      </c>
      <c r="BN916" s="17">
        <v>4.9312514437204899E-2</v>
      </c>
      <c r="BO916" s="17">
        <v>9.4749229626421794E-2</v>
      </c>
      <c r="BP916" s="17"/>
      <c r="BQ916" s="17">
        <v>0.124297437793722</v>
      </c>
      <c r="BR916" s="17">
        <v>1.80882304233588E-2</v>
      </c>
    </row>
    <row r="917" spans="2:70" x14ac:dyDescent="0.35">
      <c r="B917" t="s">
        <v>378</v>
      </c>
      <c r="C917" s="17">
        <v>0.45224820162770601</v>
      </c>
      <c r="D917" s="17">
        <v>0.42571486253041702</v>
      </c>
      <c r="E917" s="17">
        <v>0.47839028351056101</v>
      </c>
      <c r="F917" s="17"/>
      <c r="G917" s="17">
        <v>0.37926375986620797</v>
      </c>
      <c r="H917" s="17">
        <v>0.41315475251612299</v>
      </c>
      <c r="I917" s="17">
        <v>0.42857764135854698</v>
      </c>
      <c r="J917" s="17">
        <v>0.42972967306204002</v>
      </c>
      <c r="K917" s="17">
        <v>0.51309753700574701</v>
      </c>
      <c r="L917" s="17">
        <v>0.52961082033095597</v>
      </c>
      <c r="M917" s="17"/>
      <c r="N917" s="17">
        <v>0.487192381689737</v>
      </c>
      <c r="O917" s="17">
        <v>0.441173401839003</v>
      </c>
      <c r="P917" s="17">
        <v>0.43346032793924599</v>
      </c>
      <c r="Q917" s="17">
        <v>0.44553074676524201</v>
      </c>
      <c r="R917" s="17"/>
      <c r="S917" s="17">
        <v>0.42808822970265398</v>
      </c>
      <c r="T917" s="17">
        <v>0.44745276484614999</v>
      </c>
      <c r="U917" s="17">
        <v>0.50726595504965899</v>
      </c>
      <c r="V917" s="17">
        <v>0.45997401508591901</v>
      </c>
      <c r="W917" s="17">
        <v>0.41603012196906197</v>
      </c>
      <c r="X917" s="17">
        <v>0.42440127552662599</v>
      </c>
      <c r="Y917" s="17">
        <v>0.47636399738200202</v>
      </c>
      <c r="Z917" s="17">
        <v>0.53292706987601002</v>
      </c>
      <c r="AA917" s="17">
        <v>0.46299596146288702</v>
      </c>
      <c r="AB917" s="17">
        <v>0.42764269098276098</v>
      </c>
      <c r="AC917" s="17">
        <v>0.50366430862719502</v>
      </c>
      <c r="AD917" s="17">
        <v>0.36074011879422102</v>
      </c>
      <c r="AE917" s="17"/>
      <c r="AF917" s="17">
        <v>0.49146494702550098</v>
      </c>
      <c r="AG917" s="17">
        <v>0.45788509377873199</v>
      </c>
      <c r="AH917" s="17">
        <v>0.37301347278941499</v>
      </c>
      <c r="AI917" s="17"/>
      <c r="AJ917" s="17">
        <v>0.48941284748109398</v>
      </c>
      <c r="AK917" s="17">
        <v>0.45615041811560297</v>
      </c>
      <c r="AL917" s="17">
        <v>0.44985718486640502</v>
      </c>
      <c r="AM917" s="17">
        <v>0.47318040734943101</v>
      </c>
      <c r="AN917" s="17">
        <v>0.40208330368450101</v>
      </c>
      <c r="AO917" s="17"/>
      <c r="AP917" s="17">
        <v>0.47376565128735199</v>
      </c>
      <c r="AQ917" s="17">
        <v>0.45337503975160198</v>
      </c>
      <c r="AR917" s="17">
        <v>0.44182968235646902</v>
      </c>
      <c r="AS917" s="17"/>
      <c r="AT917" s="17">
        <v>0.46441906340606798</v>
      </c>
      <c r="AU917" s="17">
        <v>0.45312982300294402</v>
      </c>
      <c r="AV917" s="17">
        <v>0.437709209099513</v>
      </c>
      <c r="AW917" s="17">
        <v>0.44076420516770198</v>
      </c>
      <c r="AX917" s="17">
        <v>0.35456382803581699</v>
      </c>
      <c r="AY917" s="17"/>
      <c r="AZ917" s="17">
        <v>0.36365771740243502</v>
      </c>
      <c r="BA917" s="17">
        <v>0.456407063293229</v>
      </c>
      <c r="BB917" s="17">
        <v>0.47407411735535898</v>
      </c>
      <c r="BC917" s="17">
        <v>0.47002848108256301</v>
      </c>
      <c r="BD917" s="17">
        <v>0.45723119195745199</v>
      </c>
      <c r="BE917" s="17">
        <v>0.42913653076968999</v>
      </c>
      <c r="BF917" s="17">
        <v>0.46297355025826398</v>
      </c>
      <c r="BG917" s="17">
        <v>0.44254243006697103</v>
      </c>
      <c r="BH917" s="17">
        <v>0.43694856145431499</v>
      </c>
      <c r="BI917" s="17">
        <v>0.46173990485584299</v>
      </c>
      <c r="BJ917" s="17">
        <v>0.46113862160000302</v>
      </c>
      <c r="BK917" s="17">
        <v>0.42303042181687001</v>
      </c>
      <c r="BL917" s="17">
        <v>0.49369358578354799</v>
      </c>
      <c r="BM917" s="17">
        <v>0.39526386001862901</v>
      </c>
      <c r="BN917" s="17">
        <v>0.50722190577607495</v>
      </c>
      <c r="BO917" s="17">
        <v>0.41837417776018199</v>
      </c>
      <c r="BP917" s="17"/>
      <c r="BQ917" s="17">
        <v>0.50216296311410402</v>
      </c>
      <c r="BR917" s="17">
        <v>0.43585201157047299</v>
      </c>
    </row>
    <row r="918" spans="2:70" x14ac:dyDescent="0.35">
      <c r="B918" t="s">
        <v>379</v>
      </c>
      <c r="C918" s="17">
        <v>0.44863270064926902</v>
      </c>
      <c r="D918" s="17">
        <v>0.46970887073312301</v>
      </c>
      <c r="E918" s="17">
        <v>0.42760024670283397</v>
      </c>
      <c r="F918" s="17"/>
      <c r="G918" s="17">
        <v>0.41618220557004398</v>
      </c>
      <c r="H918" s="17">
        <v>0.43597249036831198</v>
      </c>
      <c r="I918" s="17">
        <v>0.44542371504482697</v>
      </c>
      <c r="J918" s="17">
        <v>0.51746806545377</v>
      </c>
      <c r="K918" s="17">
        <v>0.45158069542070101</v>
      </c>
      <c r="L918" s="17">
        <v>0.42489444821585198</v>
      </c>
      <c r="M918" s="17"/>
      <c r="N918" s="17">
        <v>0.41997000393703099</v>
      </c>
      <c r="O918" s="17">
        <v>0.47269997906813799</v>
      </c>
      <c r="P918" s="17">
        <v>0.44987150877612803</v>
      </c>
      <c r="Q918" s="17">
        <v>0.45144206865967701</v>
      </c>
      <c r="R918" s="17"/>
      <c r="S918" s="17">
        <v>0.42991742932242799</v>
      </c>
      <c r="T918" s="17">
        <v>0.47260069296732499</v>
      </c>
      <c r="U918" s="17">
        <v>0.41587937960402599</v>
      </c>
      <c r="V918" s="17">
        <v>0.45659979681775797</v>
      </c>
      <c r="W918" s="17">
        <v>0.47952524673732499</v>
      </c>
      <c r="X918" s="17">
        <v>0.44135105518579798</v>
      </c>
      <c r="Y918" s="17">
        <v>0.44342926144161299</v>
      </c>
      <c r="Z918" s="17">
        <v>0.41352793062884502</v>
      </c>
      <c r="AA918" s="17">
        <v>0.41918031930844002</v>
      </c>
      <c r="AB918" s="17">
        <v>0.50847881000337902</v>
      </c>
      <c r="AC918" s="17">
        <v>0.41670654770051002</v>
      </c>
      <c r="AD918" s="17">
        <v>0.48764052570556798</v>
      </c>
      <c r="AE918" s="17"/>
      <c r="AF918" s="17">
        <v>0.43921879668998498</v>
      </c>
      <c r="AG918" s="17">
        <v>0.44669848415032098</v>
      </c>
      <c r="AH918" s="17">
        <v>0.49778559185155402</v>
      </c>
      <c r="AI918" s="17"/>
      <c r="AJ918" s="17">
        <v>0.43260533465721102</v>
      </c>
      <c r="AK918" s="17">
        <v>0.431385856101064</v>
      </c>
      <c r="AL918" s="17">
        <v>0.46366234289851699</v>
      </c>
      <c r="AM918" s="17">
        <v>0.38680255522847301</v>
      </c>
      <c r="AN918" s="17">
        <v>0.51067264969499504</v>
      </c>
      <c r="AO918" s="17"/>
      <c r="AP918" s="17">
        <v>0.42994299298032101</v>
      </c>
      <c r="AQ918" s="17">
        <v>0.44126594320624801</v>
      </c>
      <c r="AR918" s="17">
        <v>0.41562864922363901</v>
      </c>
      <c r="AS918" s="17"/>
      <c r="AT918" s="17">
        <v>0.46038934729231801</v>
      </c>
      <c r="AU918" s="17">
        <v>0.44048778598402299</v>
      </c>
      <c r="AV918" s="17">
        <v>0.45771580748625601</v>
      </c>
      <c r="AW918" s="17">
        <v>0.425852808670309</v>
      </c>
      <c r="AX918" s="17">
        <v>0.46585308211763998</v>
      </c>
      <c r="AY918" s="17"/>
      <c r="AZ918" s="17">
        <v>0.45142808795202799</v>
      </c>
      <c r="BA918" s="17">
        <v>0.423629189112886</v>
      </c>
      <c r="BB918" s="17">
        <v>0.43655673428720698</v>
      </c>
      <c r="BC918" s="17">
        <v>0.44582626531270197</v>
      </c>
      <c r="BD918" s="17">
        <v>0.43831178844408197</v>
      </c>
      <c r="BE918" s="17">
        <v>0.46965024322764798</v>
      </c>
      <c r="BF918" s="17">
        <v>0.41571775568514502</v>
      </c>
      <c r="BG918" s="17">
        <v>0.48825345027646999</v>
      </c>
      <c r="BH918" s="17">
        <v>0.46070911288639099</v>
      </c>
      <c r="BI918" s="17">
        <v>0.442148480490134</v>
      </c>
      <c r="BJ918" s="17">
        <v>0.450584959835448</v>
      </c>
      <c r="BK918" s="17">
        <v>0.46793544086862199</v>
      </c>
      <c r="BL918" s="17">
        <v>0.451332987736072</v>
      </c>
      <c r="BM918" s="17">
        <v>0.51728897395697104</v>
      </c>
      <c r="BN918" s="17">
        <v>0.39791750276641202</v>
      </c>
      <c r="BO918" s="17">
        <v>0.41915389962171801</v>
      </c>
      <c r="BP918" s="17"/>
      <c r="BQ918" s="17">
        <v>0.338636343884618</v>
      </c>
      <c r="BR918" s="17">
        <v>0.49847031905439199</v>
      </c>
    </row>
    <row r="919" spans="2:70" x14ac:dyDescent="0.35">
      <c r="B919" t="s">
        <v>129</v>
      </c>
      <c r="C919" s="17">
        <v>4.8240562114111402E-2</v>
      </c>
      <c r="D919" s="17">
        <v>5.6801032567296697E-2</v>
      </c>
      <c r="E919" s="17">
        <v>4.0196565477551002E-2</v>
      </c>
      <c r="F919" s="17"/>
      <c r="G919" s="17">
        <v>0.10451321681756</v>
      </c>
      <c r="H919" s="17">
        <v>6.2266727300311402E-2</v>
      </c>
      <c r="I919" s="17">
        <v>6.4309948057811803E-2</v>
      </c>
      <c r="J919" s="17">
        <v>2.44777875073891E-2</v>
      </c>
      <c r="K919" s="17">
        <v>2.2633862566800798E-2</v>
      </c>
      <c r="L919" s="17">
        <v>2.2830573506655599E-2</v>
      </c>
      <c r="M919" s="17"/>
      <c r="N919" s="17">
        <v>3.8101397322952202E-2</v>
      </c>
      <c r="O919" s="17">
        <v>4.2917074830921498E-2</v>
      </c>
      <c r="P919" s="17">
        <v>5.1902768462220701E-2</v>
      </c>
      <c r="Q919" s="17">
        <v>5.9905878058292401E-2</v>
      </c>
      <c r="R919" s="17"/>
      <c r="S919" s="17">
        <v>5.7485367958976498E-2</v>
      </c>
      <c r="T919" s="17">
        <v>3.7367479252880302E-2</v>
      </c>
      <c r="U919" s="17">
        <v>4.2159423375571402E-2</v>
      </c>
      <c r="V919" s="17">
        <v>4.8919947754979598E-2</v>
      </c>
      <c r="W919" s="17">
        <v>6.1916780332853701E-2</v>
      </c>
      <c r="X919" s="17">
        <v>6.5340020144239799E-2</v>
      </c>
      <c r="Y919" s="17">
        <v>2.7721773663687499E-2</v>
      </c>
      <c r="Z919" s="17">
        <v>3.6472975841336498E-2</v>
      </c>
      <c r="AA919" s="17">
        <v>6.0258859664173797E-2</v>
      </c>
      <c r="AB919" s="17">
        <v>3.5796145962079702E-2</v>
      </c>
      <c r="AC919" s="17">
        <v>3.35124561938097E-2</v>
      </c>
      <c r="AD919" s="17">
        <v>7.1514330282452299E-2</v>
      </c>
      <c r="AE919" s="17"/>
      <c r="AF919" s="17">
        <v>3.6228021564285E-2</v>
      </c>
      <c r="AG919" s="17">
        <v>3.5249126251092201E-2</v>
      </c>
      <c r="AH919" s="17">
        <v>8.8400440001163205E-2</v>
      </c>
      <c r="AI919" s="17"/>
      <c r="AJ919" s="17">
        <v>3.5550771400575103E-2</v>
      </c>
      <c r="AK919" s="17">
        <v>4.5679250401610298E-2</v>
      </c>
      <c r="AL919" s="17">
        <v>3.4435894911322602E-2</v>
      </c>
      <c r="AM919" s="17">
        <v>2.0582359871374301E-2</v>
      </c>
      <c r="AN919" s="17">
        <v>6.6816728790904598E-2</v>
      </c>
      <c r="AO919" s="17"/>
      <c r="AP919" s="17">
        <v>3.8178958406147698E-2</v>
      </c>
      <c r="AQ919" s="17">
        <v>4.6875353078081702E-2</v>
      </c>
      <c r="AR919" s="17">
        <v>6.0286391186859502E-2</v>
      </c>
      <c r="AS919" s="17"/>
      <c r="AT919" s="17">
        <v>4.5586265139495999E-2</v>
      </c>
      <c r="AU919" s="17">
        <v>4.7224552580623497E-2</v>
      </c>
      <c r="AV919" s="17">
        <v>4.7928325943593801E-2</v>
      </c>
      <c r="AW919" s="17">
        <v>5.9172755204433998E-2</v>
      </c>
      <c r="AX919" s="17">
        <v>7.2146445733040201E-2</v>
      </c>
      <c r="AY919" s="17"/>
      <c r="AZ919" s="17">
        <v>9.1441405517278307E-2</v>
      </c>
      <c r="BA919" s="17">
        <v>9.2480940270973006E-2</v>
      </c>
      <c r="BB919" s="17">
        <v>4.5920110879857E-2</v>
      </c>
      <c r="BC919" s="17">
        <v>5.43391366975714E-2</v>
      </c>
      <c r="BD919" s="17">
        <v>4.0273245035948001E-2</v>
      </c>
      <c r="BE919" s="17">
        <v>4.0492771662278097E-2</v>
      </c>
      <c r="BF919" s="17">
        <v>6.1879288891816001E-2</v>
      </c>
      <c r="BG919" s="17">
        <v>1.3440022261050399E-2</v>
      </c>
      <c r="BH919" s="17">
        <v>7.2154214931037602E-2</v>
      </c>
      <c r="BI919" s="17">
        <v>5.5903972682174403E-2</v>
      </c>
      <c r="BJ919" s="17">
        <v>3.93697172738404E-2</v>
      </c>
      <c r="BK919" s="17">
        <v>3.3739290793009802E-2</v>
      </c>
      <c r="BL919" s="17">
        <v>2.36645820679433E-2</v>
      </c>
      <c r="BM919" s="17">
        <v>3.8607170958267698E-2</v>
      </c>
      <c r="BN919" s="17">
        <v>4.5548077020308601E-2</v>
      </c>
      <c r="BO919" s="17">
        <v>6.7722692991678296E-2</v>
      </c>
      <c r="BP919" s="17"/>
      <c r="BQ919" s="17">
        <v>3.4903255207556098E-2</v>
      </c>
      <c r="BR919" s="17">
        <v>4.7589438951776503E-2</v>
      </c>
    </row>
    <row r="920" spans="2:70" x14ac:dyDescent="0.35">
      <c r="C920" s="17"/>
      <c r="D920" s="17"/>
      <c r="E920" s="17"/>
      <c r="F920" s="17"/>
      <c r="G920" s="17"/>
      <c r="H920" s="17"/>
      <c r="I920" s="17"/>
      <c r="J920" s="17"/>
      <c r="K920" s="17"/>
      <c r="L920" s="17"/>
      <c r="M920" s="17"/>
      <c r="N920" s="17"/>
      <c r="O920" s="17"/>
      <c r="P920" s="17"/>
      <c r="Q920" s="17"/>
      <c r="R920" s="17"/>
      <c r="S920" s="17"/>
      <c r="T920" s="17"/>
      <c r="U920" s="17"/>
      <c r="V920" s="17"/>
      <c r="W920" s="17"/>
      <c r="X920" s="17"/>
      <c r="Y920" s="17"/>
      <c r="Z920" s="17"/>
      <c r="AA920" s="17"/>
      <c r="AB920" s="17"/>
      <c r="AC920" s="17"/>
      <c r="AD920" s="17"/>
      <c r="AE920" s="17"/>
      <c r="AF920" s="17"/>
      <c r="AG920" s="17"/>
      <c r="AH920" s="17"/>
      <c r="AI920" s="17"/>
      <c r="AJ920" s="17"/>
      <c r="AK920" s="17"/>
      <c r="AL920" s="17"/>
      <c r="AM920" s="17"/>
      <c r="AN920" s="17"/>
      <c r="AO920" s="17"/>
      <c r="AP920" s="17"/>
      <c r="AQ920" s="17"/>
      <c r="AR920" s="17"/>
      <c r="AS920" s="17"/>
      <c r="AT920" s="17"/>
      <c r="AU920" s="17"/>
      <c r="AV920" s="17"/>
      <c r="AW920" s="17"/>
      <c r="AX920" s="17"/>
      <c r="AY920" s="17"/>
      <c r="AZ920" s="17"/>
      <c r="BA920" s="17"/>
      <c r="BB920" s="17"/>
      <c r="BC920" s="17"/>
      <c r="BD920" s="17"/>
      <c r="BE920" s="17"/>
      <c r="BF920" s="17"/>
      <c r="BG920" s="17"/>
      <c r="BH920" s="17"/>
      <c r="BI920" s="17"/>
      <c r="BJ920" s="17"/>
      <c r="BK920" s="17"/>
      <c r="BL920" s="17"/>
      <c r="BM920" s="17"/>
      <c r="BN920" s="17"/>
      <c r="BO920" s="17"/>
      <c r="BP920" s="17"/>
      <c r="BQ920" s="17"/>
      <c r="BR920" s="17"/>
    </row>
    <row r="921" spans="2:70" x14ac:dyDescent="0.35">
      <c r="B921" s="6" t="s">
        <v>390</v>
      </c>
      <c r="C921" s="17"/>
      <c r="D921" s="17"/>
      <c r="E921" s="17"/>
      <c r="F921" s="17"/>
      <c r="G921" s="17"/>
      <c r="H921" s="17"/>
      <c r="I921" s="17"/>
      <c r="J921" s="17"/>
      <c r="K921" s="17"/>
      <c r="L921" s="17"/>
      <c r="M921" s="17"/>
      <c r="N921" s="17"/>
      <c r="O921" s="17"/>
      <c r="P921" s="17"/>
      <c r="Q921" s="17"/>
      <c r="R921" s="17"/>
      <c r="S921" s="17"/>
      <c r="T921" s="17"/>
      <c r="U921" s="17"/>
      <c r="V921" s="17"/>
      <c r="W921" s="17"/>
      <c r="X921" s="17"/>
      <c r="Y921" s="17"/>
      <c r="Z921" s="17"/>
      <c r="AA921" s="17"/>
      <c r="AB921" s="17"/>
      <c r="AC921" s="17"/>
      <c r="AD921" s="17"/>
      <c r="AE921" s="17"/>
      <c r="AF921" s="17"/>
      <c r="AG921" s="17"/>
      <c r="AH921" s="17"/>
      <c r="AI921" s="17"/>
      <c r="AJ921" s="17"/>
      <c r="AK921" s="17"/>
      <c r="AL921" s="17"/>
      <c r="AM921" s="17"/>
      <c r="AN921" s="17"/>
      <c r="AO921" s="17"/>
      <c r="AP921" s="17"/>
      <c r="AQ921" s="17"/>
      <c r="AR921" s="17"/>
      <c r="AS921" s="17"/>
      <c r="AT921" s="17"/>
      <c r="AU921" s="17"/>
      <c r="AV921" s="17"/>
      <c r="AW921" s="17"/>
      <c r="AX921" s="17"/>
      <c r="AY921" s="17"/>
      <c r="AZ921" s="17"/>
      <c r="BA921" s="17"/>
      <c r="BB921" s="17"/>
      <c r="BC921" s="17"/>
      <c r="BD921" s="17"/>
      <c r="BE921" s="17"/>
      <c r="BF921" s="17"/>
      <c r="BG921" s="17"/>
      <c r="BH921" s="17"/>
      <c r="BI921" s="17"/>
      <c r="BJ921" s="17"/>
      <c r="BK921" s="17"/>
      <c r="BL921" s="17"/>
      <c r="BM921" s="17"/>
      <c r="BN921" s="17"/>
      <c r="BO921" s="17"/>
      <c r="BP921" s="17"/>
      <c r="BQ921" s="17"/>
      <c r="BR921" s="17"/>
    </row>
    <row r="922" spans="2:70" x14ac:dyDescent="0.35">
      <c r="B922" s="24" t="s">
        <v>97</v>
      </c>
      <c r="C922" s="17"/>
      <c r="D922" s="17"/>
      <c r="E922" s="17"/>
      <c r="F922" s="17"/>
      <c r="G922" s="17"/>
      <c r="H922" s="17"/>
      <c r="I922" s="17"/>
      <c r="J922" s="17"/>
      <c r="K922" s="17"/>
      <c r="L922" s="17"/>
      <c r="M922" s="17"/>
      <c r="N922" s="17"/>
      <c r="O922" s="17"/>
      <c r="P922" s="17"/>
      <c r="Q922" s="17"/>
      <c r="R922" s="17"/>
      <c r="S922" s="17"/>
      <c r="T922" s="17"/>
      <c r="U922" s="17"/>
      <c r="V922" s="17"/>
      <c r="W922" s="17"/>
      <c r="X922" s="17"/>
      <c r="Y922" s="17"/>
      <c r="Z922" s="17"/>
      <c r="AA922" s="17"/>
      <c r="AB922" s="17"/>
      <c r="AC922" s="17"/>
      <c r="AD922" s="17"/>
      <c r="AE922" s="17"/>
      <c r="AF922" s="17"/>
      <c r="AG922" s="17"/>
      <c r="AH922" s="17"/>
      <c r="AI922" s="17"/>
      <c r="AJ922" s="17"/>
      <c r="AK922" s="17"/>
      <c r="AL922" s="17"/>
      <c r="AM922" s="17"/>
      <c r="AN922" s="17"/>
      <c r="AO922" s="17"/>
      <c r="AP922" s="17"/>
      <c r="AQ922" s="17"/>
      <c r="AR922" s="17"/>
      <c r="AS922" s="17"/>
      <c r="AT922" s="17"/>
      <c r="AU922" s="17"/>
      <c r="AV922" s="17"/>
      <c r="AW922" s="17"/>
      <c r="AX922" s="17"/>
      <c r="AY922" s="17"/>
      <c r="AZ922" s="17"/>
      <c r="BA922" s="17"/>
      <c r="BB922" s="17"/>
      <c r="BC922" s="17"/>
      <c r="BD922" s="17"/>
      <c r="BE922" s="17"/>
      <c r="BF922" s="17"/>
      <c r="BG922" s="17"/>
      <c r="BH922" s="17"/>
      <c r="BI922" s="17"/>
      <c r="BJ922" s="17"/>
      <c r="BK922" s="17"/>
      <c r="BL922" s="17"/>
      <c r="BM922" s="17"/>
      <c r="BN922" s="17"/>
      <c r="BO922" s="17"/>
      <c r="BP922" s="17"/>
      <c r="BQ922" s="17"/>
      <c r="BR922" s="17"/>
    </row>
    <row r="923" spans="2:70" x14ac:dyDescent="0.35">
      <c r="B923" t="s">
        <v>377</v>
      </c>
      <c r="C923" s="17">
        <v>0.14035065312183001</v>
      </c>
      <c r="D923" s="17">
        <v>0.13721302696844301</v>
      </c>
      <c r="E923" s="17">
        <v>0.14384649269163299</v>
      </c>
      <c r="F923" s="17"/>
      <c r="G923" s="17">
        <v>7.1273545565766205E-2</v>
      </c>
      <c r="H923" s="17">
        <v>0.119801457465172</v>
      </c>
      <c r="I923" s="17">
        <v>0.111575834128484</v>
      </c>
      <c r="J923" s="17">
        <v>0.119391964507681</v>
      </c>
      <c r="K923" s="17">
        <v>0.159219207065216</v>
      </c>
      <c r="L923" s="17">
        <v>0.23105119237357399</v>
      </c>
      <c r="M923" s="17"/>
      <c r="N923" s="17">
        <v>0.211599132799863</v>
      </c>
      <c r="O923" s="17">
        <v>0.1422540603511</v>
      </c>
      <c r="P923" s="17">
        <v>0.100865208324478</v>
      </c>
      <c r="Q923" s="17">
        <v>9.6692925562219201E-2</v>
      </c>
      <c r="R923" s="17"/>
      <c r="S923" s="17">
        <v>0.19849475005792699</v>
      </c>
      <c r="T923" s="17">
        <v>0.13873457273904499</v>
      </c>
      <c r="U923" s="17">
        <v>0.13322011705214301</v>
      </c>
      <c r="V923" s="17">
        <v>0.150794825753824</v>
      </c>
      <c r="W923" s="17">
        <v>0.134251104125236</v>
      </c>
      <c r="X923" s="17">
        <v>0.10581497241790799</v>
      </c>
      <c r="Y923" s="17">
        <v>0.111172030320996</v>
      </c>
      <c r="Z923" s="17">
        <v>0.116221151618267</v>
      </c>
      <c r="AA923" s="17">
        <v>0.131628382559558</v>
      </c>
      <c r="AB923" s="17">
        <v>0.145658663414624</v>
      </c>
      <c r="AC923" s="17">
        <v>0.14122434119264901</v>
      </c>
      <c r="AD923" s="17">
        <v>0.10578327214637701</v>
      </c>
      <c r="AE923" s="17"/>
      <c r="AF923" s="17">
        <v>0.14806231789194399</v>
      </c>
      <c r="AG923" s="17">
        <v>0.171951769772101</v>
      </c>
      <c r="AH923" s="17">
        <v>7.9103722347435304E-2</v>
      </c>
      <c r="AI923" s="17"/>
      <c r="AJ923" s="17">
        <v>0.167227269024222</v>
      </c>
      <c r="AK923" s="17">
        <v>0.122771450562027</v>
      </c>
      <c r="AL923" s="17">
        <v>0.25802871525976701</v>
      </c>
      <c r="AM923" s="17">
        <v>0.180826947084154</v>
      </c>
      <c r="AN923" s="17">
        <v>8.2431543264031196E-2</v>
      </c>
      <c r="AO923" s="17"/>
      <c r="AP923" s="17">
        <v>0.17578703490077199</v>
      </c>
      <c r="AQ923" s="17">
        <v>0.133734905159752</v>
      </c>
      <c r="AR923" s="17">
        <v>0.22294172069754101</v>
      </c>
      <c r="AS923" s="17"/>
      <c r="AT923" s="17">
        <v>8.4129464755083594E-2</v>
      </c>
      <c r="AU923" s="17">
        <v>9.4452601098529307E-2</v>
      </c>
      <c r="AV923" s="17">
        <v>0.186518078254549</v>
      </c>
      <c r="AW923" s="17">
        <v>0.20780393629400601</v>
      </c>
      <c r="AX923" s="17">
        <v>0.32837953875331899</v>
      </c>
      <c r="AY923" s="17"/>
      <c r="AZ923" s="17">
        <v>9.3729170443907994E-2</v>
      </c>
      <c r="BA923" s="17">
        <v>8.3457296735201095E-2</v>
      </c>
      <c r="BB923" s="17">
        <v>0.11545332381609701</v>
      </c>
      <c r="BC923" s="17">
        <v>0.128891021879071</v>
      </c>
      <c r="BD923" s="17">
        <v>0.13653940907651699</v>
      </c>
      <c r="BE923" s="17">
        <v>9.2734626611956694E-2</v>
      </c>
      <c r="BF923" s="17">
        <v>0.14653908354047501</v>
      </c>
      <c r="BG923" s="17">
        <v>0.14751313565854701</v>
      </c>
      <c r="BH923" s="17">
        <v>0.13434337318324799</v>
      </c>
      <c r="BI923" s="17">
        <v>0.13726924174170199</v>
      </c>
      <c r="BJ923" s="17">
        <v>0.17025108939352299</v>
      </c>
      <c r="BK923" s="17">
        <v>0.22781153254714001</v>
      </c>
      <c r="BL923" s="17">
        <v>0.176352026885053</v>
      </c>
      <c r="BM923" s="17">
        <v>0.167727066867455</v>
      </c>
      <c r="BN923" s="17">
        <v>0.177481934069706</v>
      </c>
      <c r="BO923" s="17">
        <v>0.23482878927213699</v>
      </c>
      <c r="BP923" s="17"/>
      <c r="BQ923" s="17">
        <v>0.38090873245781798</v>
      </c>
      <c r="BR923" s="17">
        <v>3.6937375067627697E-2</v>
      </c>
    </row>
    <row r="924" spans="2:70" x14ac:dyDescent="0.35">
      <c r="B924" t="s">
        <v>378</v>
      </c>
      <c r="C924" s="17">
        <v>0.53198335753187997</v>
      </c>
      <c r="D924" s="17">
        <v>0.53250815602406099</v>
      </c>
      <c r="E924" s="17">
        <v>0.53107200750845895</v>
      </c>
      <c r="F924" s="17"/>
      <c r="G924" s="17">
        <v>0.26486638928122402</v>
      </c>
      <c r="H924" s="17">
        <v>0.32172173669817899</v>
      </c>
      <c r="I924" s="17">
        <v>0.45684805501028503</v>
      </c>
      <c r="J924" s="17">
        <v>0.64067709139967</v>
      </c>
      <c r="K924" s="17">
        <v>0.72672130373001997</v>
      </c>
      <c r="L924" s="17">
        <v>0.72284877994578001</v>
      </c>
      <c r="M924" s="17"/>
      <c r="N924" s="17">
        <v>0.54835842424248205</v>
      </c>
      <c r="O924" s="17">
        <v>0.55275743563859303</v>
      </c>
      <c r="P924" s="17">
        <v>0.51461578742555303</v>
      </c>
      <c r="Q924" s="17">
        <v>0.50513167220589505</v>
      </c>
      <c r="R924" s="17"/>
      <c r="S924" s="17">
        <v>0.46499474236667998</v>
      </c>
      <c r="T924" s="17">
        <v>0.57629905640677104</v>
      </c>
      <c r="U924" s="17">
        <v>0.55632227864970396</v>
      </c>
      <c r="V924" s="17">
        <v>0.55568932333324805</v>
      </c>
      <c r="W924" s="17">
        <v>0.49078372064354298</v>
      </c>
      <c r="X924" s="17">
        <v>0.48745175394294699</v>
      </c>
      <c r="Y924" s="17">
        <v>0.53826218942955195</v>
      </c>
      <c r="Z924" s="17">
        <v>0.55603310896382496</v>
      </c>
      <c r="AA924" s="17">
        <v>0.53440878542038694</v>
      </c>
      <c r="AB924" s="17">
        <v>0.59528543817371204</v>
      </c>
      <c r="AC924" s="17">
        <v>0.55276317328903601</v>
      </c>
      <c r="AD924" s="17">
        <v>0.463945446839229</v>
      </c>
      <c r="AE924" s="17"/>
      <c r="AF924" s="17">
        <v>0.60905555515877097</v>
      </c>
      <c r="AG924" s="17">
        <v>0.56574603015989</v>
      </c>
      <c r="AH924" s="17">
        <v>0.41555308123714702</v>
      </c>
      <c r="AI924" s="17"/>
      <c r="AJ924" s="17">
        <v>0.62194163916563905</v>
      </c>
      <c r="AK924" s="17">
        <v>0.49568678313259901</v>
      </c>
      <c r="AL924" s="17">
        <v>0.58124218309076903</v>
      </c>
      <c r="AM924" s="17">
        <v>0.475737785689615</v>
      </c>
      <c r="AN924" s="17">
        <v>0.42245859836242</v>
      </c>
      <c r="AO924" s="17"/>
      <c r="AP924" s="17">
        <v>0.603989076150513</v>
      </c>
      <c r="AQ924" s="17">
        <v>0.49743154719444199</v>
      </c>
      <c r="AR924" s="17">
        <v>0.56332668833821797</v>
      </c>
      <c r="AS924" s="17"/>
      <c r="AT924" s="17">
        <v>0.58179412384581197</v>
      </c>
      <c r="AU924" s="17">
        <v>0.49697425373741499</v>
      </c>
      <c r="AV924" s="17">
        <v>0.49598955706970099</v>
      </c>
      <c r="AW924" s="17">
        <v>0.51095452078499204</v>
      </c>
      <c r="AX924" s="17">
        <v>0.42640701125008701</v>
      </c>
      <c r="AY924" s="17"/>
      <c r="AZ924" s="17">
        <v>0.27605214068600697</v>
      </c>
      <c r="BA924" s="17">
        <v>0.47128101780987702</v>
      </c>
      <c r="BB924" s="17">
        <v>0.55543724222595703</v>
      </c>
      <c r="BC924" s="17">
        <v>0.55777163207552405</v>
      </c>
      <c r="BD924" s="17">
        <v>0.54772285665639098</v>
      </c>
      <c r="BE924" s="17">
        <v>0.5782050251484</v>
      </c>
      <c r="BF924" s="17">
        <v>0.55084603374392704</v>
      </c>
      <c r="BG924" s="17">
        <v>0.58238445669713701</v>
      </c>
      <c r="BH924" s="17">
        <v>0.49902212578197702</v>
      </c>
      <c r="BI924" s="17">
        <v>0.52499707232137705</v>
      </c>
      <c r="BJ924" s="17">
        <v>0.50475863732429405</v>
      </c>
      <c r="BK924" s="17">
        <v>0.475575501164471</v>
      </c>
      <c r="BL924" s="17">
        <v>0.513311860419148</v>
      </c>
      <c r="BM924" s="17">
        <v>0.488496790912267</v>
      </c>
      <c r="BN924" s="17">
        <v>0.55671871181055899</v>
      </c>
      <c r="BO924" s="17">
        <v>0.460472179299319</v>
      </c>
      <c r="BP924" s="17"/>
      <c r="BQ924" s="17">
        <v>0.44149111636243499</v>
      </c>
      <c r="BR924" s="17">
        <v>0.57896940508000705</v>
      </c>
    </row>
    <row r="925" spans="2:70" x14ac:dyDescent="0.35">
      <c r="B925" t="s">
        <v>379</v>
      </c>
      <c r="C925" s="17">
        <v>0.28845499123524498</v>
      </c>
      <c r="D925" s="17">
        <v>0.28809239743821802</v>
      </c>
      <c r="E925" s="17">
        <v>0.288522221992428</v>
      </c>
      <c r="F925" s="17"/>
      <c r="G925" s="17">
        <v>0.56229939225062797</v>
      </c>
      <c r="H925" s="17">
        <v>0.49778045260242199</v>
      </c>
      <c r="I925" s="17">
        <v>0.38087307201271298</v>
      </c>
      <c r="J925" s="17">
        <v>0.211419786135467</v>
      </c>
      <c r="K925" s="17">
        <v>0.108877526628837</v>
      </c>
      <c r="L925" s="17">
        <v>4.3709717724107901E-2</v>
      </c>
      <c r="M925" s="17"/>
      <c r="N925" s="17">
        <v>0.212003291718735</v>
      </c>
      <c r="O925" s="17">
        <v>0.26851441006236798</v>
      </c>
      <c r="P925" s="17">
        <v>0.33371201038542803</v>
      </c>
      <c r="Q925" s="17">
        <v>0.354666891091384</v>
      </c>
      <c r="R925" s="17"/>
      <c r="S925" s="17">
        <v>0.296726562732469</v>
      </c>
      <c r="T925" s="17">
        <v>0.245909439850307</v>
      </c>
      <c r="U925" s="17">
        <v>0.27070836511186602</v>
      </c>
      <c r="V925" s="17">
        <v>0.25702202765589499</v>
      </c>
      <c r="W925" s="17">
        <v>0.32067544967877898</v>
      </c>
      <c r="X925" s="17">
        <v>0.35442643045462902</v>
      </c>
      <c r="Y925" s="17">
        <v>0.32066556904167898</v>
      </c>
      <c r="Z925" s="17">
        <v>0.31602412766749199</v>
      </c>
      <c r="AA925" s="17">
        <v>0.29041270569033401</v>
      </c>
      <c r="AB925" s="17">
        <v>0.227486406326046</v>
      </c>
      <c r="AC925" s="17">
        <v>0.283374482532679</v>
      </c>
      <c r="AD925" s="17">
        <v>0.36468778659523299</v>
      </c>
      <c r="AE925" s="17"/>
      <c r="AF925" s="17">
        <v>0.223495376659055</v>
      </c>
      <c r="AG925" s="17">
        <v>0.23793372615351899</v>
      </c>
      <c r="AH925" s="17">
        <v>0.40335821636960001</v>
      </c>
      <c r="AI925" s="17"/>
      <c r="AJ925" s="17">
        <v>0.18805268650657</v>
      </c>
      <c r="AK925" s="17">
        <v>0.33846074271951598</v>
      </c>
      <c r="AL925" s="17">
        <v>0.14181773036155501</v>
      </c>
      <c r="AM925" s="17">
        <v>0.26913560046859403</v>
      </c>
      <c r="AN925" s="17">
        <v>0.42907040205215602</v>
      </c>
      <c r="AO925" s="17"/>
      <c r="AP925" s="17">
        <v>0.20005955474759801</v>
      </c>
      <c r="AQ925" s="17">
        <v>0.32868380554054499</v>
      </c>
      <c r="AR925" s="17">
        <v>0.17706195809789099</v>
      </c>
      <c r="AS925" s="17"/>
      <c r="AT925" s="17">
        <v>0.298722762291663</v>
      </c>
      <c r="AU925" s="17">
        <v>0.36271863760325801</v>
      </c>
      <c r="AV925" s="17">
        <v>0.28271845330273798</v>
      </c>
      <c r="AW925" s="17">
        <v>0.23357678797613299</v>
      </c>
      <c r="AX925" s="17">
        <v>0.197852408605831</v>
      </c>
      <c r="AY925" s="17"/>
      <c r="AZ925" s="17">
        <v>0.38039992193578298</v>
      </c>
      <c r="BA925" s="17">
        <v>0.34452294883117102</v>
      </c>
      <c r="BB925" s="17">
        <v>0.28251762070834102</v>
      </c>
      <c r="BC925" s="17">
        <v>0.28188223626049502</v>
      </c>
      <c r="BD925" s="17">
        <v>0.28210968053496299</v>
      </c>
      <c r="BE925" s="17">
        <v>0.28992114544944098</v>
      </c>
      <c r="BF925" s="17">
        <v>0.26616511261689102</v>
      </c>
      <c r="BG925" s="17">
        <v>0.247604777867903</v>
      </c>
      <c r="BH925" s="17">
        <v>0.33450788757942501</v>
      </c>
      <c r="BI925" s="17">
        <v>0.28500530442088401</v>
      </c>
      <c r="BJ925" s="17">
        <v>0.30264905738165898</v>
      </c>
      <c r="BK925" s="17">
        <v>0.27356254102223798</v>
      </c>
      <c r="BL925" s="17">
        <v>0.27721917107034599</v>
      </c>
      <c r="BM925" s="17">
        <v>0.335008601748021</v>
      </c>
      <c r="BN925" s="17">
        <v>0.22816060163813501</v>
      </c>
      <c r="BO925" s="17">
        <v>0.25484109969957203</v>
      </c>
      <c r="BP925" s="17"/>
      <c r="BQ925" s="17">
        <v>0.15718667632765501</v>
      </c>
      <c r="BR925" s="17">
        <v>0.34794255142042901</v>
      </c>
    </row>
    <row r="926" spans="2:70" x14ac:dyDescent="0.35">
      <c r="B926" t="s">
        <v>129</v>
      </c>
      <c r="C926" s="17">
        <v>3.92109981110461E-2</v>
      </c>
      <c r="D926" s="17">
        <v>4.2186419569278003E-2</v>
      </c>
      <c r="E926" s="17">
        <v>3.6559277807479897E-2</v>
      </c>
      <c r="F926" s="17"/>
      <c r="G926" s="17">
        <v>0.10156067290238199</v>
      </c>
      <c r="H926" s="17">
        <v>6.0696353234227E-2</v>
      </c>
      <c r="I926" s="17">
        <v>5.0703038848517498E-2</v>
      </c>
      <c r="J926" s="17">
        <v>2.8511157957182801E-2</v>
      </c>
      <c r="K926" s="17">
        <v>5.1819625759265599E-3</v>
      </c>
      <c r="L926" s="17">
        <v>2.39030995653802E-3</v>
      </c>
      <c r="M926" s="17"/>
      <c r="N926" s="17">
        <v>2.8039151238919199E-2</v>
      </c>
      <c r="O926" s="17">
        <v>3.6474093947939601E-2</v>
      </c>
      <c r="P926" s="17">
        <v>5.0806993864540698E-2</v>
      </c>
      <c r="Q926" s="17">
        <v>4.3508511140501797E-2</v>
      </c>
      <c r="R926" s="17"/>
      <c r="S926" s="17">
        <v>3.9783944842924399E-2</v>
      </c>
      <c r="T926" s="17">
        <v>3.9056931003876201E-2</v>
      </c>
      <c r="U926" s="17">
        <v>3.9749239186287699E-2</v>
      </c>
      <c r="V926" s="17">
        <v>3.6493823257033299E-2</v>
      </c>
      <c r="W926" s="17">
        <v>5.4289725552441798E-2</v>
      </c>
      <c r="X926" s="17">
        <v>5.2306843184516297E-2</v>
      </c>
      <c r="Y926" s="17">
        <v>2.9900211207774099E-2</v>
      </c>
      <c r="Z926" s="17">
        <v>1.1721611750415001E-2</v>
      </c>
      <c r="AA926" s="17">
        <v>4.3550126329721099E-2</v>
      </c>
      <c r="AB926" s="17">
        <v>3.1569492085617198E-2</v>
      </c>
      <c r="AC926" s="17">
        <v>2.2638002985635401E-2</v>
      </c>
      <c r="AD926" s="17">
        <v>6.5583494419160698E-2</v>
      </c>
      <c r="AE926" s="17"/>
      <c r="AF926" s="17">
        <v>1.9386750290230102E-2</v>
      </c>
      <c r="AG926" s="17">
        <v>2.4368473914489999E-2</v>
      </c>
      <c r="AH926" s="17">
        <v>0.10198498004581801</v>
      </c>
      <c r="AI926" s="17"/>
      <c r="AJ926" s="17">
        <v>2.27784053035694E-2</v>
      </c>
      <c r="AK926" s="17">
        <v>4.3081023585858899E-2</v>
      </c>
      <c r="AL926" s="17">
        <v>1.8911371287908801E-2</v>
      </c>
      <c r="AM926" s="17">
        <v>7.4299666757636607E-2</v>
      </c>
      <c r="AN926" s="17">
        <v>6.6039456321392603E-2</v>
      </c>
      <c r="AO926" s="17"/>
      <c r="AP926" s="17">
        <v>2.0164334201117001E-2</v>
      </c>
      <c r="AQ926" s="17">
        <v>4.0149742105260698E-2</v>
      </c>
      <c r="AR926" s="17">
        <v>3.6669632866351103E-2</v>
      </c>
      <c r="AS926" s="17"/>
      <c r="AT926" s="17">
        <v>3.5353649107442001E-2</v>
      </c>
      <c r="AU926" s="17">
        <v>4.5854507560798098E-2</v>
      </c>
      <c r="AV926" s="17">
        <v>3.4773911373012799E-2</v>
      </c>
      <c r="AW926" s="17">
        <v>4.7664754944868999E-2</v>
      </c>
      <c r="AX926" s="17">
        <v>4.7361041390763199E-2</v>
      </c>
      <c r="AY926" s="17"/>
      <c r="AZ926" s="17">
        <v>0.24981876693430199</v>
      </c>
      <c r="BA926" s="17">
        <v>0.100738736623752</v>
      </c>
      <c r="BB926" s="17">
        <v>4.6591813249604798E-2</v>
      </c>
      <c r="BC926" s="17">
        <v>3.145510978491E-2</v>
      </c>
      <c r="BD926" s="17">
        <v>3.3628053732129098E-2</v>
      </c>
      <c r="BE926" s="17">
        <v>3.9139202790201597E-2</v>
      </c>
      <c r="BF926" s="17">
        <v>3.64497700987075E-2</v>
      </c>
      <c r="BG926" s="17">
        <v>2.24976297764133E-2</v>
      </c>
      <c r="BH926" s="17">
        <v>3.21266134553502E-2</v>
      </c>
      <c r="BI926" s="17">
        <v>5.2728381516036801E-2</v>
      </c>
      <c r="BJ926" s="17">
        <v>2.2341215900523698E-2</v>
      </c>
      <c r="BK926" s="17">
        <v>2.3050425266150702E-2</v>
      </c>
      <c r="BL926" s="17">
        <v>3.3116941625452097E-2</v>
      </c>
      <c r="BM926" s="17">
        <v>8.7675404722569808E-3</v>
      </c>
      <c r="BN926" s="17">
        <v>3.7638752481600098E-2</v>
      </c>
      <c r="BO926" s="17">
        <v>4.9857931728971898E-2</v>
      </c>
      <c r="BP926" s="17"/>
      <c r="BQ926" s="17">
        <v>2.0413474852091999E-2</v>
      </c>
      <c r="BR926" s="17">
        <v>3.6150668431936199E-2</v>
      </c>
    </row>
    <row r="927" spans="2:70" x14ac:dyDescent="0.35">
      <c r="C927" s="17"/>
      <c r="D927" s="17"/>
      <c r="E927" s="17"/>
      <c r="F927" s="17"/>
      <c r="G927" s="17"/>
      <c r="H927" s="17"/>
      <c r="I927" s="17"/>
      <c r="J927" s="17"/>
      <c r="K927" s="17"/>
      <c r="L927" s="17"/>
      <c r="M927" s="17"/>
      <c r="N927" s="17"/>
      <c r="O927" s="17"/>
      <c r="P927" s="17"/>
      <c r="Q927" s="17"/>
      <c r="R927" s="17"/>
      <c r="S927" s="17"/>
      <c r="T927" s="17"/>
      <c r="U927" s="17"/>
      <c r="V927" s="17"/>
      <c r="W927" s="17"/>
      <c r="X927" s="17"/>
      <c r="Y927" s="17"/>
      <c r="Z927" s="17"/>
      <c r="AA927" s="17"/>
      <c r="AB927" s="17"/>
      <c r="AC927" s="17"/>
      <c r="AD927" s="17"/>
      <c r="AE927" s="17"/>
      <c r="AF927" s="17"/>
      <c r="AG927" s="17"/>
      <c r="AH927" s="17"/>
      <c r="AI927" s="17"/>
      <c r="AJ927" s="17"/>
      <c r="AK927" s="17"/>
      <c r="AL927" s="17"/>
      <c r="AM927" s="17"/>
      <c r="AN927" s="17"/>
      <c r="AO927" s="17"/>
      <c r="AP927" s="17"/>
      <c r="AQ927" s="17"/>
      <c r="AR927" s="17"/>
      <c r="AS927" s="17"/>
      <c r="AT927" s="17"/>
      <c r="AU927" s="17"/>
      <c r="AV927" s="17"/>
      <c r="AW927" s="17"/>
      <c r="AX927" s="17"/>
      <c r="AY927" s="17"/>
      <c r="AZ927" s="17"/>
      <c r="BA927" s="17"/>
      <c r="BB927" s="17"/>
      <c r="BC927" s="17"/>
      <c r="BD927" s="17"/>
      <c r="BE927" s="17"/>
      <c r="BF927" s="17"/>
      <c r="BG927" s="17"/>
      <c r="BH927" s="17"/>
      <c r="BI927" s="17"/>
      <c r="BJ927" s="17"/>
      <c r="BK927" s="17"/>
      <c r="BL927" s="17"/>
      <c r="BM927" s="17"/>
      <c r="BN927" s="17"/>
      <c r="BO927" s="17"/>
      <c r="BP927" s="17"/>
      <c r="BQ927" s="17"/>
      <c r="BR927" s="17"/>
    </row>
    <row r="928" spans="2:70" x14ac:dyDescent="0.35">
      <c r="B928" s="6" t="s">
        <v>391</v>
      </c>
      <c r="C928" s="17"/>
      <c r="D928" s="17"/>
      <c r="E928" s="17"/>
      <c r="F928" s="17"/>
      <c r="G928" s="17"/>
      <c r="H928" s="17"/>
      <c r="I928" s="17"/>
      <c r="J928" s="17"/>
      <c r="K928" s="17"/>
      <c r="L928" s="17"/>
      <c r="M928" s="17"/>
      <c r="N928" s="17"/>
      <c r="O928" s="17"/>
      <c r="P928" s="17"/>
      <c r="Q928" s="17"/>
      <c r="R928" s="17"/>
      <c r="S928" s="17"/>
      <c r="T928" s="17"/>
      <c r="U928" s="17"/>
      <c r="V928" s="17"/>
      <c r="W928" s="17"/>
      <c r="X928" s="17"/>
      <c r="Y928" s="17"/>
      <c r="Z928" s="17"/>
      <c r="AA928" s="17"/>
      <c r="AB928" s="17"/>
      <c r="AC928" s="17"/>
      <c r="AD928" s="17"/>
      <c r="AE928" s="17"/>
      <c r="AF928" s="17"/>
      <c r="AG928" s="17"/>
      <c r="AH928" s="17"/>
      <c r="AI928" s="17"/>
      <c r="AJ928" s="17"/>
      <c r="AK928" s="17"/>
      <c r="AL928" s="17"/>
      <c r="AM928" s="17"/>
      <c r="AN928" s="17"/>
      <c r="AO928" s="17"/>
      <c r="AP928" s="17"/>
      <c r="AQ928" s="17"/>
      <c r="AR928" s="17"/>
      <c r="AS928" s="17"/>
      <c r="AT928" s="17"/>
      <c r="AU928" s="17"/>
      <c r="AV928" s="17"/>
      <c r="AW928" s="17"/>
      <c r="AX928" s="17"/>
      <c r="AY928" s="17"/>
      <c r="AZ928" s="17"/>
      <c r="BA928" s="17"/>
      <c r="BB928" s="17"/>
      <c r="BC928" s="17"/>
      <c r="BD928" s="17"/>
      <c r="BE928" s="17"/>
      <c r="BF928" s="17"/>
      <c r="BG928" s="17"/>
      <c r="BH928" s="17"/>
      <c r="BI928" s="17"/>
      <c r="BJ928" s="17"/>
      <c r="BK928" s="17"/>
      <c r="BL928" s="17"/>
      <c r="BM928" s="17"/>
      <c r="BN928" s="17"/>
      <c r="BO928" s="17"/>
      <c r="BP928" s="17"/>
      <c r="BQ928" s="17"/>
      <c r="BR928" s="17"/>
    </row>
    <row r="929" spans="2:70" x14ac:dyDescent="0.35">
      <c r="B929" s="24" t="s">
        <v>97</v>
      </c>
      <c r="C929" s="17"/>
      <c r="D929" s="17"/>
      <c r="E929" s="17"/>
      <c r="F929" s="17"/>
      <c r="G929" s="17"/>
      <c r="H929" s="17"/>
      <c r="I929" s="17"/>
      <c r="J929" s="17"/>
      <c r="K929" s="17"/>
      <c r="L929" s="17"/>
      <c r="M929" s="17"/>
      <c r="N929" s="17"/>
      <c r="O929" s="17"/>
      <c r="P929" s="17"/>
      <c r="Q929" s="17"/>
      <c r="R929" s="17"/>
      <c r="S929" s="17"/>
      <c r="T929" s="17"/>
      <c r="U929" s="17"/>
      <c r="V929" s="17"/>
      <c r="W929" s="17"/>
      <c r="X929" s="17"/>
      <c r="Y929" s="17"/>
      <c r="Z929" s="17"/>
      <c r="AA929" s="17"/>
      <c r="AB929" s="17"/>
      <c r="AC929" s="17"/>
      <c r="AD929" s="17"/>
      <c r="AE929" s="17"/>
      <c r="AF929" s="17"/>
      <c r="AG929" s="17"/>
      <c r="AH929" s="17"/>
      <c r="AI929" s="17"/>
      <c r="AJ929" s="17"/>
      <c r="AK929" s="17"/>
      <c r="AL929" s="17"/>
      <c r="AM929" s="17"/>
      <c r="AN929" s="17"/>
      <c r="AO929" s="17"/>
      <c r="AP929" s="17"/>
      <c r="AQ929" s="17"/>
      <c r="AR929" s="17"/>
      <c r="AS929" s="17"/>
      <c r="AT929" s="17"/>
      <c r="AU929" s="17"/>
      <c r="AV929" s="17"/>
      <c r="AW929" s="17"/>
      <c r="AX929" s="17"/>
      <c r="AY929" s="17"/>
      <c r="AZ929" s="17"/>
      <c r="BA929" s="17"/>
      <c r="BB929" s="17"/>
      <c r="BC929" s="17"/>
      <c r="BD929" s="17"/>
      <c r="BE929" s="17"/>
      <c r="BF929" s="17"/>
      <c r="BG929" s="17"/>
      <c r="BH929" s="17"/>
      <c r="BI929" s="17"/>
      <c r="BJ929" s="17"/>
      <c r="BK929" s="17"/>
      <c r="BL929" s="17"/>
      <c r="BM929" s="17"/>
      <c r="BN929" s="17"/>
      <c r="BO929" s="17"/>
      <c r="BP929" s="17"/>
      <c r="BQ929" s="17"/>
      <c r="BR929" s="17"/>
    </row>
    <row r="930" spans="2:70" x14ac:dyDescent="0.35">
      <c r="B930" t="s">
        <v>377</v>
      </c>
      <c r="C930" s="17">
        <v>3.4151321342994402E-2</v>
      </c>
      <c r="D930" s="17">
        <v>4.3460897581026198E-2</v>
      </c>
      <c r="E930" s="17">
        <v>2.5285779694328499E-2</v>
      </c>
      <c r="F930" s="17"/>
      <c r="G930" s="17">
        <v>6.5360181221124997E-2</v>
      </c>
      <c r="H930" s="17">
        <v>8.41997803969525E-2</v>
      </c>
      <c r="I930" s="17">
        <v>4.29917923428755E-2</v>
      </c>
      <c r="J930" s="17">
        <v>9.9407596590111707E-3</v>
      </c>
      <c r="K930" s="17">
        <v>8.4391944194122798E-3</v>
      </c>
      <c r="L930" s="17">
        <v>2.4701898454808301E-3</v>
      </c>
      <c r="M930" s="17"/>
      <c r="N930" s="17">
        <v>4.6930417966508098E-2</v>
      </c>
      <c r="O930" s="17">
        <v>2.91408257001366E-2</v>
      </c>
      <c r="P930" s="17">
        <v>4.27747644374264E-2</v>
      </c>
      <c r="Q930" s="17">
        <v>1.8411139216887699E-2</v>
      </c>
      <c r="R930" s="17"/>
      <c r="S930" s="17">
        <v>7.9248826755027604E-2</v>
      </c>
      <c r="T930" s="17">
        <v>1.9889813546071101E-2</v>
      </c>
      <c r="U930" s="17">
        <v>2.2964545330806399E-2</v>
      </c>
      <c r="V930" s="17">
        <v>2.2208170932154499E-2</v>
      </c>
      <c r="W930" s="17">
        <v>3.3494850392179303E-2</v>
      </c>
      <c r="X930" s="17">
        <v>4.97561455256679E-2</v>
      </c>
      <c r="Y930" s="17">
        <v>1.46631866522917E-2</v>
      </c>
      <c r="Z930" s="17">
        <v>3.42168500220012E-2</v>
      </c>
      <c r="AA930" s="17">
        <v>3.5928578422221497E-2</v>
      </c>
      <c r="AB930" s="17">
        <v>1.6977882742555499E-2</v>
      </c>
      <c r="AC930" s="17">
        <v>2.1111666864000199E-2</v>
      </c>
      <c r="AD930" s="17">
        <v>2.4458236414497299E-2</v>
      </c>
      <c r="AE930" s="17"/>
      <c r="AF930" s="17">
        <v>1.9355304449883301E-2</v>
      </c>
      <c r="AG930" s="17">
        <v>4.3031664352173399E-2</v>
      </c>
      <c r="AH930" s="17">
        <v>3.8513308904336199E-2</v>
      </c>
      <c r="AI930" s="17"/>
      <c r="AJ930" s="17">
        <v>2.57924409502155E-2</v>
      </c>
      <c r="AK930" s="17">
        <v>4.9615218175611202E-2</v>
      </c>
      <c r="AL930" s="17">
        <v>4.6182783852541799E-2</v>
      </c>
      <c r="AM930" s="17">
        <v>0.110783470841128</v>
      </c>
      <c r="AN930" s="17">
        <v>1.52246174535375E-2</v>
      </c>
      <c r="AO930" s="17"/>
      <c r="AP930" s="17">
        <v>4.3685734705341803E-2</v>
      </c>
      <c r="AQ930" s="17">
        <v>4.5461583993740499E-2</v>
      </c>
      <c r="AR930" s="17">
        <v>5.5310196240948399E-2</v>
      </c>
      <c r="AS930" s="17"/>
      <c r="AT930" s="17">
        <v>1.2436299027595601E-2</v>
      </c>
      <c r="AU930" s="17">
        <v>2.4207560624682802E-2</v>
      </c>
      <c r="AV930" s="17">
        <v>5.2452895940804503E-2</v>
      </c>
      <c r="AW930" s="17">
        <v>6.4129135950530394E-2</v>
      </c>
      <c r="AX930" s="17">
        <v>0.13834267232473799</v>
      </c>
      <c r="AY930" s="17"/>
      <c r="AZ930" s="17">
        <v>3.1702601235699797E-2</v>
      </c>
      <c r="BA930" s="17">
        <v>2.5243952660887799E-2</v>
      </c>
      <c r="BB930" s="17">
        <v>2.1085052498466199E-2</v>
      </c>
      <c r="BC930" s="17">
        <v>1.34615675022194E-2</v>
      </c>
      <c r="BD930" s="17">
        <v>4.4636519594715297E-2</v>
      </c>
      <c r="BE930" s="17">
        <v>2.5956591025289601E-2</v>
      </c>
      <c r="BF930" s="17">
        <v>4.4059931583795897E-2</v>
      </c>
      <c r="BG930" s="17">
        <v>5.3852134802337998E-2</v>
      </c>
      <c r="BH930" s="17">
        <v>1.50304035612162E-2</v>
      </c>
      <c r="BI930" s="17">
        <v>3.8172583528211401E-2</v>
      </c>
      <c r="BJ930" s="17">
        <v>3.5000519693166601E-2</v>
      </c>
      <c r="BK930" s="17">
        <v>1.5736589429461899E-2</v>
      </c>
      <c r="BL930" s="17">
        <v>3.7728787151773698E-2</v>
      </c>
      <c r="BM930" s="17">
        <v>3.03922331364543E-2</v>
      </c>
      <c r="BN930" s="17">
        <v>8.4363999963252306E-2</v>
      </c>
      <c r="BO930" s="17">
        <v>7.6287377974993797E-2</v>
      </c>
      <c r="BP930" s="17"/>
      <c r="BQ930" s="17">
        <v>7.7318501198358106E-2</v>
      </c>
      <c r="BR930" s="17">
        <v>1.4575438416384401E-2</v>
      </c>
    </row>
    <row r="931" spans="2:70" x14ac:dyDescent="0.35">
      <c r="B931" t="s">
        <v>378</v>
      </c>
      <c r="C931" s="17">
        <v>0.18219628354607001</v>
      </c>
      <c r="D931" s="17">
        <v>0.19804724713661401</v>
      </c>
      <c r="E931" s="17">
        <v>0.167477375355569</v>
      </c>
      <c r="F931" s="17"/>
      <c r="G931" s="17">
        <v>0.19541665942213099</v>
      </c>
      <c r="H931" s="17">
        <v>0.240795845368654</v>
      </c>
      <c r="I931" s="17">
        <v>0.194146895396201</v>
      </c>
      <c r="J931" s="17">
        <v>0.164325206942048</v>
      </c>
      <c r="K931" s="17">
        <v>0.16471191239048499</v>
      </c>
      <c r="L931" s="17">
        <v>0.142297863183761</v>
      </c>
      <c r="M931" s="17"/>
      <c r="N931" s="17">
        <v>0.18584319650050701</v>
      </c>
      <c r="O931" s="17">
        <v>0.17586873406077599</v>
      </c>
      <c r="P931" s="17">
        <v>0.188620860984369</v>
      </c>
      <c r="Q931" s="17">
        <v>0.17921015500495799</v>
      </c>
      <c r="R931" s="17"/>
      <c r="S931" s="17">
        <v>0.23137093772196601</v>
      </c>
      <c r="T931" s="17">
        <v>0.16391053492069799</v>
      </c>
      <c r="U931" s="17">
        <v>0.159955606885542</v>
      </c>
      <c r="V931" s="17">
        <v>0.19128476692896301</v>
      </c>
      <c r="W931" s="17">
        <v>0.165316841493165</v>
      </c>
      <c r="X931" s="17">
        <v>0.17068706444039999</v>
      </c>
      <c r="Y931" s="17">
        <v>0.16263026388235799</v>
      </c>
      <c r="Z931" s="17">
        <v>0.17069700346243599</v>
      </c>
      <c r="AA931" s="17">
        <v>0.16258091215443601</v>
      </c>
      <c r="AB931" s="17">
        <v>0.18322826997195399</v>
      </c>
      <c r="AC931" s="17">
        <v>0.225116823606827</v>
      </c>
      <c r="AD931" s="17">
        <v>0.202518337442606</v>
      </c>
      <c r="AE931" s="17"/>
      <c r="AF931" s="17">
        <v>0.18114418657856901</v>
      </c>
      <c r="AG931" s="17">
        <v>0.19461290487918201</v>
      </c>
      <c r="AH931" s="17">
        <v>0.165883485435244</v>
      </c>
      <c r="AI931" s="17"/>
      <c r="AJ931" s="17">
        <v>0.16742201045046201</v>
      </c>
      <c r="AK931" s="17">
        <v>0.22699998583487699</v>
      </c>
      <c r="AL931" s="17">
        <v>0.17713494224127899</v>
      </c>
      <c r="AM931" s="17">
        <v>0.14666150827691199</v>
      </c>
      <c r="AN931" s="17">
        <v>0.14850370531337101</v>
      </c>
      <c r="AO931" s="17"/>
      <c r="AP931" s="17">
        <v>0.180479470222318</v>
      </c>
      <c r="AQ931" s="17">
        <v>0.207500516794835</v>
      </c>
      <c r="AR931" s="17">
        <v>0.193210922365122</v>
      </c>
      <c r="AS931" s="17"/>
      <c r="AT931" s="17">
        <v>0.15724250884364999</v>
      </c>
      <c r="AU931" s="17">
        <v>0.18452991649914199</v>
      </c>
      <c r="AV931" s="17">
        <v>0.19146554402997501</v>
      </c>
      <c r="AW931" s="17">
        <v>0.243563938908371</v>
      </c>
      <c r="AX931" s="17">
        <v>0.14785345104541101</v>
      </c>
      <c r="AY931" s="17"/>
      <c r="AZ931" s="17">
        <v>0.12847936755812001</v>
      </c>
      <c r="BA931" s="17">
        <v>0.14934202374319699</v>
      </c>
      <c r="BB931" s="17">
        <v>0.206043717157188</v>
      </c>
      <c r="BC931" s="17">
        <v>0.17996814639622599</v>
      </c>
      <c r="BD931" s="17">
        <v>0.19799725199462201</v>
      </c>
      <c r="BE931" s="17">
        <v>0.18891876572397601</v>
      </c>
      <c r="BF931" s="17">
        <v>0.16796557878150001</v>
      </c>
      <c r="BG931" s="17">
        <v>0.178311921236672</v>
      </c>
      <c r="BH931" s="17">
        <v>0.160019475012778</v>
      </c>
      <c r="BI931" s="17">
        <v>0.151142974853965</v>
      </c>
      <c r="BJ931" s="17">
        <v>0.19412283110853501</v>
      </c>
      <c r="BK931" s="17">
        <v>0.200061362806605</v>
      </c>
      <c r="BL931" s="17">
        <v>0.20492544901122201</v>
      </c>
      <c r="BM931" s="17">
        <v>0.17321662762991799</v>
      </c>
      <c r="BN931" s="17">
        <v>0.18510497226890199</v>
      </c>
      <c r="BO931" s="17">
        <v>0.25395801159215398</v>
      </c>
      <c r="BP931" s="17"/>
      <c r="BQ931" s="17">
        <v>0.27825030192865202</v>
      </c>
      <c r="BR931" s="17">
        <v>0.13813641782622299</v>
      </c>
    </row>
    <row r="932" spans="2:70" x14ac:dyDescent="0.35">
      <c r="B932" t="s">
        <v>379</v>
      </c>
      <c r="C932" s="17">
        <v>0.73443783851392896</v>
      </c>
      <c r="D932" s="17">
        <v>0.70939680641758296</v>
      </c>
      <c r="E932" s="17">
        <v>0.75758949128627595</v>
      </c>
      <c r="F932" s="17"/>
      <c r="G932" s="17">
        <v>0.63651897957912196</v>
      </c>
      <c r="H932" s="17">
        <v>0.61473129299793305</v>
      </c>
      <c r="I932" s="17">
        <v>0.69406877288519797</v>
      </c>
      <c r="J932" s="17">
        <v>0.79518510260125497</v>
      </c>
      <c r="K932" s="17">
        <v>0.80216346770578495</v>
      </c>
      <c r="L932" s="17">
        <v>0.834917171258721</v>
      </c>
      <c r="M932" s="17"/>
      <c r="N932" s="17">
        <v>0.73751237434987105</v>
      </c>
      <c r="O932" s="17">
        <v>0.75135768908538203</v>
      </c>
      <c r="P932" s="17">
        <v>0.69449530667501802</v>
      </c>
      <c r="Q932" s="17">
        <v>0.74848843672250698</v>
      </c>
      <c r="R932" s="17"/>
      <c r="S932" s="17">
        <v>0.62889786914731305</v>
      </c>
      <c r="T932" s="17">
        <v>0.77147833045040204</v>
      </c>
      <c r="U932" s="17">
        <v>0.770015378890896</v>
      </c>
      <c r="V932" s="17">
        <v>0.740899381972146</v>
      </c>
      <c r="W932" s="17">
        <v>0.72306350498699401</v>
      </c>
      <c r="X932" s="17">
        <v>0.73130803497816899</v>
      </c>
      <c r="Y932" s="17">
        <v>0.78471896275822095</v>
      </c>
      <c r="Z932" s="17">
        <v>0.75307963405019396</v>
      </c>
      <c r="AA932" s="17">
        <v>0.75243525715112503</v>
      </c>
      <c r="AB932" s="17">
        <v>0.76769852743940503</v>
      </c>
      <c r="AC932" s="17">
        <v>0.714082544371753</v>
      </c>
      <c r="AD932" s="17">
        <v>0.69754038612851899</v>
      </c>
      <c r="AE932" s="17"/>
      <c r="AF932" s="17">
        <v>0.77466258679439404</v>
      </c>
      <c r="AG932" s="17">
        <v>0.72026579467322704</v>
      </c>
      <c r="AH932" s="17">
        <v>0.68945966218228505</v>
      </c>
      <c r="AI932" s="17"/>
      <c r="AJ932" s="17">
        <v>0.76692639734811097</v>
      </c>
      <c r="AK932" s="17">
        <v>0.67756009929759098</v>
      </c>
      <c r="AL932" s="17">
        <v>0.75265923043204197</v>
      </c>
      <c r="AM932" s="17">
        <v>0.74255502088196002</v>
      </c>
      <c r="AN932" s="17">
        <v>0.76096728373470202</v>
      </c>
      <c r="AO932" s="17"/>
      <c r="AP932" s="17">
        <v>0.74249373119712703</v>
      </c>
      <c r="AQ932" s="17">
        <v>0.69840310556253504</v>
      </c>
      <c r="AR932" s="17">
        <v>0.70246412688061</v>
      </c>
      <c r="AS932" s="17"/>
      <c r="AT932" s="17">
        <v>0.78409962600147198</v>
      </c>
      <c r="AU932" s="17">
        <v>0.73569318097451797</v>
      </c>
      <c r="AV932" s="17">
        <v>0.71319861930976303</v>
      </c>
      <c r="AW932" s="17">
        <v>0.64166144598008501</v>
      </c>
      <c r="AX932" s="17">
        <v>0.62915896133585603</v>
      </c>
      <c r="AY932" s="17"/>
      <c r="AZ932" s="17">
        <v>0.72160713931586096</v>
      </c>
      <c r="BA932" s="17">
        <v>0.72523577270151196</v>
      </c>
      <c r="BB932" s="17">
        <v>0.711016205181906</v>
      </c>
      <c r="BC932" s="17">
        <v>0.76197327460296205</v>
      </c>
      <c r="BD932" s="17">
        <v>0.72216746418175004</v>
      </c>
      <c r="BE932" s="17">
        <v>0.73093548138688802</v>
      </c>
      <c r="BF932" s="17">
        <v>0.73460087317988398</v>
      </c>
      <c r="BG932" s="17">
        <v>0.74765087630516402</v>
      </c>
      <c r="BH932" s="17">
        <v>0.76944259990733699</v>
      </c>
      <c r="BI932" s="17">
        <v>0.77017816783256798</v>
      </c>
      <c r="BJ932" s="17">
        <v>0.73429910549674404</v>
      </c>
      <c r="BK932" s="17">
        <v>0.74586529761484399</v>
      </c>
      <c r="BL932" s="17">
        <v>0.71349795289767004</v>
      </c>
      <c r="BM932" s="17">
        <v>0.77616970951238495</v>
      </c>
      <c r="BN932" s="17">
        <v>0.70060821004771301</v>
      </c>
      <c r="BO932" s="17">
        <v>0.589600026962672</v>
      </c>
      <c r="BP932" s="17"/>
      <c r="BQ932" s="17">
        <v>0.60962716310405696</v>
      </c>
      <c r="BR932" s="17">
        <v>0.80188572209720299</v>
      </c>
    </row>
    <row r="933" spans="2:70" x14ac:dyDescent="0.35">
      <c r="B933" t="s">
        <v>129</v>
      </c>
      <c r="C933" s="17">
        <v>4.9214556597007297E-2</v>
      </c>
      <c r="D933" s="17">
        <v>4.9095048864776399E-2</v>
      </c>
      <c r="E933" s="17">
        <v>4.9647353663825902E-2</v>
      </c>
      <c r="F933" s="17"/>
      <c r="G933" s="17">
        <v>0.102704179777622</v>
      </c>
      <c r="H933" s="17">
        <v>6.0273081236460198E-2</v>
      </c>
      <c r="I933" s="17">
        <v>6.8792539375725201E-2</v>
      </c>
      <c r="J933" s="17">
        <v>3.05489307976861E-2</v>
      </c>
      <c r="K933" s="17">
        <v>2.4685425484318301E-2</v>
      </c>
      <c r="L933" s="17">
        <v>2.0314775712036999E-2</v>
      </c>
      <c r="M933" s="17"/>
      <c r="N933" s="17">
        <v>2.9714011183114401E-2</v>
      </c>
      <c r="O933" s="17">
        <v>4.3632751153705303E-2</v>
      </c>
      <c r="P933" s="17">
        <v>7.4109067903186707E-2</v>
      </c>
      <c r="Q933" s="17">
        <v>5.3890269055648199E-2</v>
      </c>
      <c r="R933" s="17"/>
      <c r="S933" s="17">
        <v>6.0482366375693701E-2</v>
      </c>
      <c r="T933" s="17">
        <v>4.4721321082828398E-2</v>
      </c>
      <c r="U933" s="17">
        <v>4.7064468892755403E-2</v>
      </c>
      <c r="V933" s="17">
        <v>4.5607680166736997E-2</v>
      </c>
      <c r="W933" s="17">
        <v>7.8124803127661194E-2</v>
      </c>
      <c r="X933" s="17">
        <v>4.8248755055762198E-2</v>
      </c>
      <c r="Y933" s="17">
        <v>3.79875867071299E-2</v>
      </c>
      <c r="Z933" s="17">
        <v>4.2006512465368698E-2</v>
      </c>
      <c r="AA933" s="17">
        <v>4.9055252272218297E-2</v>
      </c>
      <c r="AB933" s="17">
        <v>3.2095319846085699E-2</v>
      </c>
      <c r="AC933" s="17">
        <v>3.9688965157419098E-2</v>
      </c>
      <c r="AD933" s="17">
        <v>7.5483040014377806E-2</v>
      </c>
      <c r="AE933" s="17"/>
      <c r="AF933" s="17">
        <v>2.4837922177153301E-2</v>
      </c>
      <c r="AG933" s="17">
        <v>4.2089636095417597E-2</v>
      </c>
      <c r="AH933" s="17">
        <v>0.106143543478134</v>
      </c>
      <c r="AI933" s="17"/>
      <c r="AJ933" s="17">
        <v>3.9859151251210999E-2</v>
      </c>
      <c r="AK933" s="17">
        <v>4.58246966919214E-2</v>
      </c>
      <c r="AL933" s="17">
        <v>2.4023043474136599E-2</v>
      </c>
      <c r="AM933" s="17">
        <v>0</v>
      </c>
      <c r="AN933" s="17">
        <v>7.5304393498389299E-2</v>
      </c>
      <c r="AO933" s="17"/>
      <c r="AP933" s="17">
        <v>3.3341063875212601E-2</v>
      </c>
      <c r="AQ933" s="17">
        <v>4.8634793648889299E-2</v>
      </c>
      <c r="AR933" s="17">
        <v>4.9014754513320102E-2</v>
      </c>
      <c r="AS933" s="17"/>
      <c r="AT933" s="17">
        <v>4.6221566127282399E-2</v>
      </c>
      <c r="AU933" s="17">
        <v>5.5569341901657798E-2</v>
      </c>
      <c r="AV933" s="17">
        <v>4.2882940719456898E-2</v>
      </c>
      <c r="AW933" s="17">
        <v>5.0645479161013598E-2</v>
      </c>
      <c r="AX933" s="17">
        <v>8.4644915293995496E-2</v>
      </c>
      <c r="AY933" s="17"/>
      <c r="AZ933" s="17">
        <v>0.118210891890318</v>
      </c>
      <c r="BA933" s="17">
        <v>0.10017825089440401</v>
      </c>
      <c r="BB933" s="17">
        <v>6.1855025162439903E-2</v>
      </c>
      <c r="BC933" s="17">
        <v>4.4597011498593297E-2</v>
      </c>
      <c r="BD933" s="17">
        <v>3.5198764228912501E-2</v>
      </c>
      <c r="BE933" s="17">
        <v>5.41891618638463E-2</v>
      </c>
      <c r="BF933" s="17">
        <v>5.3373616454820701E-2</v>
      </c>
      <c r="BG933" s="17">
        <v>2.0185067655825398E-2</v>
      </c>
      <c r="BH933" s="17">
        <v>5.5507521518668397E-2</v>
      </c>
      <c r="BI933" s="17">
        <v>4.05062737852563E-2</v>
      </c>
      <c r="BJ933" s="17">
        <v>3.6577543701554298E-2</v>
      </c>
      <c r="BK933" s="17">
        <v>3.8336750149089202E-2</v>
      </c>
      <c r="BL933" s="17">
        <v>4.3847810939334202E-2</v>
      </c>
      <c r="BM933" s="17">
        <v>2.02214297212422E-2</v>
      </c>
      <c r="BN933" s="17">
        <v>2.99228177201326E-2</v>
      </c>
      <c r="BO933" s="17">
        <v>8.0154583470180701E-2</v>
      </c>
      <c r="BP933" s="17"/>
      <c r="BQ933" s="17">
        <v>3.4804033768932603E-2</v>
      </c>
      <c r="BR933" s="17">
        <v>4.5402421660189797E-2</v>
      </c>
    </row>
    <row r="934" spans="2:70" x14ac:dyDescent="0.35">
      <c r="C934" s="17"/>
      <c r="D934" s="17"/>
      <c r="E934" s="17"/>
      <c r="F934" s="17"/>
      <c r="G934" s="17"/>
      <c r="H934" s="17"/>
      <c r="I934" s="17"/>
      <c r="J934" s="17"/>
      <c r="K934" s="17"/>
      <c r="L934" s="17"/>
      <c r="M934" s="17"/>
      <c r="N934" s="17"/>
      <c r="O934" s="17"/>
      <c r="P934" s="17"/>
      <c r="Q934" s="17"/>
      <c r="R934" s="17"/>
      <c r="S934" s="17"/>
      <c r="T934" s="17"/>
      <c r="U934" s="17"/>
      <c r="V934" s="17"/>
      <c r="W934" s="17"/>
      <c r="X934" s="17"/>
      <c r="Y934" s="17"/>
      <c r="Z934" s="17"/>
      <c r="AA934" s="17"/>
      <c r="AB934" s="17"/>
      <c r="AC934" s="17"/>
      <c r="AD934" s="17"/>
      <c r="AE934" s="17"/>
      <c r="AF934" s="17"/>
      <c r="AG934" s="17"/>
      <c r="AH934" s="17"/>
      <c r="AI934" s="17"/>
      <c r="AJ934" s="17"/>
      <c r="AK934" s="17"/>
      <c r="AL934" s="17"/>
      <c r="AM934" s="17"/>
      <c r="AN934" s="17"/>
      <c r="AO934" s="17"/>
      <c r="AP934" s="17"/>
      <c r="AQ934" s="17"/>
      <c r="AR934" s="17"/>
      <c r="AS934" s="17"/>
      <c r="AT934" s="17"/>
      <c r="AU934" s="17"/>
      <c r="AV934" s="17"/>
      <c r="AW934" s="17"/>
      <c r="AX934" s="17"/>
      <c r="AY934" s="17"/>
      <c r="AZ934" s="17"/>
      <c r="BA934" s="17"/>
      <c r="BB934" s="17"/>
      <c r="BC934" s="17"/>
      <c r="BD934" s="17"/>
      <c r="BE934" s="17"/>
      <c r="BF934" s="17"/>
      <c r="BG934" s="17"/>
      <c r="BH934" s="17"/>
      <c r="BI934" s="17"/>
      <c r="BJ934" s="17"/>
      <c r="BK934" s="17"/>
      <c r="BL934" s="17"/>
      <c r="BM934" s="17"/>
      <c r="BN934" s="17"/>
      <c r="BO934" s="17"/>
      <c r="BP934" s="17"/>
      <c r="BQ934" s="17"/>
      <c r="BR934" s="17"/>
    </row>
    <row r="935" spans="2:70" x14ac:dyDescent="0.35">
      <c r="B935" s="6" t="s">
        <v>392</v>
      </c>
      <c r="C935" s="17"/>
      <c r="D935" s="17"/>
      <c r="E935" s="17"/>
      <c r="F935" s="17"/>
      <c r="G935" s="17"/>
      <c r="H935" s="17"/>
      <c r="I935" s="17"/>
      <c r="J935" s="17"/>
      <c r="K935" s="17"/>
      <c r="L935" s="17"/>
      <c r="M935" s="17"/>
      <c r="N935" s="17"/>
      <c r="O935" s="17"/>
      <c r="P935" s="17"/>
      <c r="Q935" s="17"/>
      <c r="R935" s="17"/>
      <c r="S935" s="17"/>
      <c r="T935" s="17"/>
      <c r="U935" s="17"/>
      <c r="V935" s="17"/>
      <c r="W935" s="17"/>
      <c r="X935" s="17"/>
      <c r="Y935" s="17"/>
      <c r="Z935" s="17"/>
      <c r="AA935" s="17"/>
      <c r="AB935" s="17"/>
      <c r="AC935" s="17"/>
      <c r="AD935" s="17"/>
      <c r="AE935" s="17"/>
      <c r="AF935" s="17"/>
      <c r="AG935" s="17"/>
      <c r="AH935" s="17"/>
      <c r="AI935" s="17"/>
      <c r="AJ935" s="17"/>
      <c r="AK935" s="17"/>
      <c r="AL935" s="17"/>
      <c r="AM935" s="17"/>
      <c r="AN935" s="17"/>
      <c r="AO935" s="17"/>
      <c r="AP935" s="17"/>
      <c r="AQ935" s="17"/>
      <c r="AR935" s="17"/>
      <c r="AS935" s="17"/>
      <c r="AT935" s="17"/>
      <c r="AU935" s="17"/>
      <c r="AV935" s="17"/>
      <c r="AW935" s="17"/>
      <c r="AX935" s="17"/>
      <c r="AY935" s="17"/>
      <c r="AZ935" s="17"/>
      <c r="BA935" s="17"/>
      <c r="BB935" s="17"/>
      <c r="BC935" s="17"/>
      <c r="BD935" s="17"/>
      <c r="BE935" s="17"/>
      <c r="BF935" s="17"/>
      <c r="BG935" s="17"/>
      <c r="BH935" s="17"/>
      <c r="BI935" s="17"/>
      <c r="BJ935" s="17"/>
      <c r="BK935" s="17"/>
      <c r="BL935" s="17"/>
      <c r="BM935" s="17"/>
      <c r="BN935" s="17"/>
      <c r="BO935" s="17"/>
      <c r="BP935" s="17"/>
      <c r="BQ935" s="17"/>
      <c r="BR935" s="17"/>
    </row>
    <row r="936" spans="2:70" x14ac:dyDescent="0.35">
      <c r="B936" s="24" t="s">
        <v>97</v>
      </c>
      <c r="C936" s="17"/>
      <c r="D936" s="17"/>
      <c r="E936" s="17"/>
      <c r="F936" s="17"/>
      <c r="G936" s="17"/>
      <c r="H936" s="17"/>
      <c r="I936" s="17"/>
      <c r="J936" s="17"/>
      <c r="K936" s="17"/>
      <c r="L936" s="17"/>
      <c r="M936" s="17"/>
      <c r="N936" s="17"/>
      <c r="O936" s="17"/>
      <c r="P936" s="17"/>
      <c r="Q936" s="17"/>
      <c r="R936" s="17"/>
      <c r="S936" s="17"/>
      <c r="T936" s="17"/>
      <c r="U936" s="17"/>
      <c r="V936" s="17"/>
      <c r="W936" s="17"/>
      <c r="X936" s="17"/>
      <c r="Y936" s="17"/>
      <c r="Z936" s="17"/>
      <c r="AA936" s="17"/>
      <c r="AB936" s="17"/>
      <c r="AC936" s="17"/>
      <c r="AD936" s="17"/>
      <c r="AE936" s="17"/>
      <c r="AF936" s="17"/>
      <c r="AG936" s="17"/>
      <c r="AH936" s="17"/>
      <c r="AI936" s="17"/>
      <c r="AJ936" s="17"/>
      <c r="AK936" s="17"/>
      <c r="AL936" s="17"/>
      <c r="AM936" s="17"/>
      <c r="AN936" s="17"/>
      <c r="AO936" s="17"/>
      <c r="AP936" s="17"/>
      <c r="AQ936" s="17"/>
      <c r="AR936" s="17"/>
      <c r="AS936" s="17"/>
      <c r="AT936" s="17"/>
      <c r="AU936" s="17"/>
      <c r="AV936" s="17"/>
      <c r="AW936" s="17"/>
      <c r="AX936" s="17"/>
      <c r="AY936" s="17"/>
      <c r="AZ936" s="17"/>
      <c r="BA936" s="17"/>
      <c r="BB936" s="17"/>
      <c r="BC936" s="17"/>
      <c r="BD936" s="17"/>
      <c r="BE936" s="17"/>
      <c r="BF936" s="17"/>
      <c r="BG936" s="17"/>
      <c r="BH936" s="17"/>
      <c r="BI936" s="17"/>
      <c r="BJ936" s="17"/>
      <c r="BK936" s="17"/>
      <c r="BL936" s="17"/>
      <c r="BM936" s="17"/>
      <c r="BN936" s="17"/>
      <c r="BO936" s="17"/>
      <c r="BP936" s="17"/>
      <c r="BQ936" s="17"/>
      <c r="BR936" s="17"/>
    </row>
    <row r="937" spans="2:70" x14ac:dyDescent="0.35">
      <c r="B937" t="s">
        <v>377</v>
      </c>
      <c r="C937" s="17">
        <v>4.2974776212211602E-2</v>
      </c>
      <c r="D937" s="17">
        <v>4.84637358879755E-2</v>
      </c>
      <c r="E937" s="17">
        <v>3.78943475448155E-2</v>
      </c>
      <c r="F937" s="17"/>
      <c r="G937" s="17">
        <v>9.3386661468825502E-2</v>
      </c>
      <c r="H937" s="17">
        <v>9.7870584639301997E-2</v>
      </c>
      <c r="I937" s="17">
        <v>5.5046021211626502E-2</v>
      </c>
      <c r="J937" s="17">
        <v>7.8986311810943597E-3</v>
      </c>
      <c r="K937" s="17">
        <v>1.09989257347523E-2</v>
      </c>
      <c r="L937" s="17">
        <v>5.0094554876129503E-3</v>
      </c>
      <c r="M937" s="17"/>
      <c r="N937" s="17">
        <v>4.8373418455593897E-2</v>
      </c>
      <c r="O937" s="17">
        <v>4.0956023477460302E-2</v>
      </c>
      <c r="P937" s="17">
        <v>4.6774111145791497E-2</v>
      </c>
      <c r="Q937" s="17">
        <v>3.6456984029973702E-2</v>
      </c>
      <c r="R937" s="17"/>
      <c r="S937" s="17">
        <v>8.9108425346587306E-2</v>
      </c>
      <c r="T937" s="17">
        <v>2.0119938771052798E-2</v>
      </c>
      <c r="U937" s="17">
        <v>1.6655967768420599E-2</v>
      </c>
      <c r="V937" s="17">
        <v>2.6438397672415698E-2</v>
      </c>
      <c r="W937" s="17">
        <v>3.8960513252930297E-2</v>
      </c>
      <c r="X937" s="17">
        <v>5.8959558171096701E-2</v>
      </c>
      <c r="Y937" s="17">
        <v>1.9198915621060901E-2</v>
      </c>
      <c r="Z937" s="17">
        <v>3.6139131582289499E-2</v>
      </c>
      <c r="AA937" s="17">
        <v>4.8404778278928501E-2</v>
      </c>
      <c r="AB937" s="17">
        <v>3.9838922060171603E-2</v>
      </c>
      <c r="AC937" s="17">
        <v>2.5199866005332E-2</v>
      </c>
      <c r="AD937" s="17">
        <v>9.9772133884278497E-2</v>
      </c>
      <c r="AE937" s="17"/>
      <c r="AF937" s="17">
        <v>3.0565553372468302E-2</v>
      </c>
      <c r="AG937" s="17">
        <v>5.1430342572825201E-2</v>
      </c>
      <c r="AH937" s="17">
        <v>3.9775096083002198E-2</v>
      </c>
      <c r="AI937" s="17"/>
      <c r="AJ937" s="17">
        <v>3.5112818882530601E-2</v>
      </c>
      <c r="AK937" s="17">
        <v>5.1755035281402899E-2</v>
      </c>
      <c r="AL937" s="17">
        <v>4.6500509057153201E-2</v>
      </c>
      <c r="AM937" s="17">
        <v>0.15700855913498701</v>
      </c>
      <c r="AN937" s="17">
        <v>2.0366053133250999E-2</v>
      </c>
      <c r="AO937" s="17"/>
      <c r="AP937" s="17">
        <v>5.2238668670877203E-2</v>
      </c>
      <c r="AQ937" s="17">
        <v>4.9803622841478802E-2</v>
      </c>
      <c r="AR937" s="17">
        <v>6.4528756501553194E-2</v>
      </c>
      <c r="AS937" s="17"/>
      <c r="AT937" s="17">
        <v>2.1126620621581799E-2</v>
      </c>
      <c r="AU937" s="17">
        <v>3.6473464935345E-2</v>
      </c>
      <c r="AV937" s="17">
        <v>6.20910444190724E-2</v>
      </c>
      <c r="AW937" s="17">
        <v>6.99408789942291E-2</v>
      </c>
      <c r="AX937" s="17">
        <v>0.12877980006202899</v>
      </c>
      <c r="AY937" s="17"/>
      <c r="AZ937" s="17">
        <v>0.12903217163753</v>
      </c>
      <c r="BA937" s="17">
        <v>5.25145483847375E-2</v>
      </c>
      <c r="BB937" s="17">
        <v>3.7155292149559899E-2</v>
      </c>
      <c r="BC937" s="17">
        <v>2.15590812171653E-2</v>
      </c>
      <c r="BD937" s="17">
        <v>4.7657394898338902E-2</v>
      </c>
      <c r="BE937" s="17">
        <v>3.0145234006419001E-2</v>
      </c>
      <c r="BF937" s="17">
        <v>4.41431267918104E-2</v>
      </c>
      <c r="BG937" s="17">
        <v>5.9919134830421397E-2</v>
      </c>
      <c r="BH937" s="17">
        <v>2.51806902072528E-2</v>
      </c>
      <c r="BI937" s="17">
        <v>2.8862886572048399E-2</v>
      </c>
      <c r="BJ937" s="17">
        <v>4.2011226280595303E-2</v>
      </c>
      <c r="BK937" s="17">
        <v>4.5869175110954299E-2</v>
      </c>
      <c r="BL937" s="17">
        <v>3.6065045794642002E-2</v>
      </c>
      <c r="BM937" s="17">
        <v>1.0229383939892599E-2</v>
      </c>
      <c r="BN937" s="17">
        <v>0.121646426492644</v>
      </c>
      <c r="BO937" s="17">
        <v>0.140192831815002</v>
      </c>
      <c r="BP937" s="17"/>
      <c r="BQ937" s="17">
        <v>0.104531188307961</v>
      </c>
      <c r="BR937" s="17">
        <v>1.42978749196606E-2</v>
      </c>
    </row>
    <row r="938" spans="2:70" x14ac:dyDescent="0.35">
      <c r="B938" t="s">
        <v>378</v>
      </c>
      <c r="C938" s="17">
        <v>0.178365966194166</v>
      </c>
      <c r="D938" s="17">
        <v>0.17900059588748299</v>
      </c>
      <c r="E938" s="17">
        <v>0.17722793549235999</v>
      </c>
      <c r="F938" s="17"/>
      <c r="G938" s="17">
        <v>0.29437222533527302</v>
      </c>
      <c r="H938" s="17">
        <v>0.22580633580454601</v>
      </c>
      <c r="I938" s="17">
        <v>0.17935613053149499</v>
      </c>
      <c r="J938" s="17">
        <v>0.15622335451227201</v>
      </c>
      <c r="K938" s="17">
        <v>0.125294285701778</v>
      </c>
      <c r="L938" s="17">
        <v>0.115411151107652</v>
      </c>
      <c r="M938" s="17"/>
      <c r="N938" s="17">
        <v>0.165861269254269</v>
      </c>
      <c r="O938" s="17">
        <v>0.16601888724640601</v>
      </c>
      <c r="P938" s="17">
        <v>0.198699344072889</v>
      </c>
      <c r="Q938" s="17">
        <v>0.18809180824566399</v>
      </c>
      <c r="R938" s="17"/>
      <c r="S938" s="17">
        <v>0.23423053241983899</v>
      </c>
      <c r="T938" s="17">
        <v>0.14915872035795699</v>
      </c>
      <c r="U938" s="17">
        <v>0.16997717445580099</v>
      </c>
      <c r="V938" s="17">
        <v>0.15319611995259599</v>
      </c>
      <c r="W938" s="17">
        <v>0.208429234343699</v>
      </c>
      <c r="X938" s="17">
        <v>0.19227527786222801</v>
      </c>
      <c r="Y938" s="17">
        <v>0.18293661315641399</v>
      </c>
      <c r="Z938" s="17">
        <v>0.17831568266741801</v>
      </c>
      <c r="AA938" s="17">
        <v>0.15143466639707101</v>
      </c>
      <c r="AB938" s="17">
        <v>0.13318629974972199</v>
      </c>
      <c r="AC938" s="17">
        <v>0.216419637496016</v>
      </c>
      <c r="AD938" s="17">
        <v>0.18869432161829</v>
      </c>
      <c r="AE938" s="17"/>
      <c r="AF938" s="17">
        <v>0.15061568487090199</v>
      </c>
      <c r="AG938" s="17">
        <v>0.17356951277510699</v>
      </c>
      <c r="AH938" s="17">
        <v>0.19536649067495299</v>
      </c>
      <c r="AI938" s="17"/>
      <c r="AJ938" s="17">
        <v>0.151183164920171</v>
      </c>
      <c r="AK938" s="17">
        <v>0.21340760222111799</v>
      </c>
      <c r="AL938" s="17">
        <v>0.156494880743203</v>
      </c>
      <c r="AM938" s="17">
        <v>0.17803646445723201</v>
      </c>
      <c r="AN938" s="17">
        <v>0.163638448606374</v>
      </c>
      <c r="AO938" s="17"/>
      <c r="AP938" s="17">
        <v>0.17517243913101399</v>
      </c>
      <c r="AQ938" s="17">
        <v>0.20475765110618799</v>
      </c>
      <c r="AR938" s="17">
        <v>0.20597403244470899</v>
      </c>
      <c r="AS938" s="17"/>
      <c r="AT938" s="17">
        <v>0.161234082910232</v>
      </c>
      <c r="AU938" s="17">
        <v>0.17334279353519899</v>
      </c>
      <c r="AV938" s="17">
        <v>0.17856563701552899</v>
      </c>
      <c r="AW938" s="17">
        <v>0.23090381753605199</v>
      </c>
      <c r="AX938" s="17">
        <v>0.268011823002472</v>
      </c>
      <c r="AY938" s="17"/>
      <c r="AZ938" s="17">
        <v>0.234528298282356</v>
      </c>
      <c r="BA938" s="17">
        <v>0.197050352267409</v>
      </c>
      <c r="BB938" s="17">
        <v>0.177678511666199</v>
      </c>
      <c r="BC938" s="17">
        <v>0.16296535263081899</v>
      </c>
      <c r="BD938" s="17">
        <v>0.218082732528526</v>
      </c>
      <c r="BE938" s="17">
        <v>0.18311547905528799</v>
      </c>
      <c r="BF938" s="17">
        <v>0.16854261129407</v>
      </c>
      <c r="BG938" s="17">
        <v>0.16964142148822101</v>
      </c>
      <c r="BH938" s="17">
        <v>0.124738565699739</v>
      </c>
      <c r="BI938" s="17">
        <v>0.14151464263698099</v>
      </c>
      <c r="BJ938" s="17">
        <v>0.177879481387096</v>
      </c>
      <c r="BK938" s="17">
        <v>0.21931838397165701</v>
      </c>
      <c r="BL938" s="17">
        <v>0.16878725676130801</v>
      </c>
      <c r="BM938" s="17">
        <v>0.14604005737395301</v>
      </c>
      <c r="BN938" s="17">
        <v>0.189976076677601</v>
      </c>
      <c r="BO938" s="17">
        <v>0.20604824817973999</v>
      </c>
      <c r="BP938" s="17"/>
      <c r="BQ938" s="17">
        <v>0.254907176654453</v>
      </c>
      <c r="BR938" s="17">
        <v>0.1392721044471</v>
      </c>
    </row>
    <row r="939" spans="2:70" x14ac:dyDescent="0.35">
      <c r="B939" t="s">
        <v>379</v>
      </c>
      <c r="C939" s="17">
        <v>0.73219795776955399</v>
      </c>
      <c r="D939" s="17">
        <v>0.71942709178384201</v>
      </c>
      <c r="E939" s="17">
        <v>0.74460481462114203</v>
      </c>
      <c r="F939" s="17"/>
      <c r="G939" s="17">
        <v>0.54231148535615104</v>
      </c>
      <c r="H939" s="17">
        <v>0.61293255113573097</v>
      </c>
      <c r="I939" s="17">
        <v>0.70322640388358704</v>
      </c>
      <c r="J939" s="17">
        <v>0.79630542564105</v>
      </c>
      <c r="K939" s="17">
        <v>0.84262829438506504</v>
      </c>
      <c r="L939" s="17">
        <v>0.85286896097654896</v>
      </c>
      <c r="M939" s="17"/>
      <c r="N939" s="17">
        <v>0.75138729054638898</v>
      </c>
      <c r="O939" s="17">
        <v>0.75806246232904595</v>
      </c>
      <c r="P939" s="17">
        <v>0.69090541732801403</v>
      </c>
      <c r="Q939" s="17">
        <v>0.71940648960065601</v>
      </c>
      <c r="R939" s="17"/>
      <c r="S939" s="17">
        <v>0.61825072968678596</v>
      </c>
      <c r="T939" s="17">
        <v>0.77450567343391397</v>
      </c>
      <c r="U939" s="17">
        <v>0.75358121196516403</v>
      </c>
      <c r="V939" s="17">
        <v>0.77573453805618098</v>
      </c>
      <c r="W939" s="17">
        <v>0.701953241143776</v>
      </c>
      <c r="X939" s="17">
        <v>0.70562221240366296</v>
      </c>
      <c r="Y939" s="17">
        <v>0.78604389341460001</v>
      </c>
      <c r="Z939" s="17">
        <v>0.74456864940084999</v>
      </c>
      <c r="AA939" s="17">
        <v>0.75904321635952399</v>
      </c>
      <c r="AB939" s="17">
        <v>0.77789757732382203</v>
      </c>
      <c r="AC939" s="17">
        <v>0.72319494263525597</v>
      </c>
      <c r="AD939" s="17">
        <v>0.66279861454564104</v>
      </c>
      <c r="AE939" s="17"/>
      <c r="AF939" s="17">
        <v>0.78602108551397398</v>
      </c>
      <c r="AG939" s="17">
        <v>0.73375006049490099</v>
      </c>
      <c r="AH939" s="17">
        <v>0.68364472778405005</v>
      </c>
      <c r="AI939" s="17"/>
      <c r="AJ939" s="17">
        <v>0.77584082378413699</v>
      </c>
      <c r="AK939" s="17">
        <v>0.68894158296822805</v>
      </c>
      <c r="AL939" s="17">
        <v>0.76390407935428295</v>
      </c>
      <c r="AM939" s="17">
        <v>0.62433268532272101</v>
      </c>
      <c r="AN939" s="17">
        <v>0.75437615017545001</v>
      </c>
      <c r="AO939" s="17"/>
      <c r="AP939" s="17">
        <v>0.73612596253023499</v>
      </c>
      <c r="AQ939" s="17">
        <v>0.69844360660337501</v>
      </c>
      <c r="AR939" s="17">
        <v>0.69883828010813298</v>
      </c>
      <c r="AS939" s="17"/>
      <c r="AT939" s="17">
        <v>0.77209467557168399</v>
      </c>
      <c r="AU939" s="17">
        <v>0.74211339076162697</v>
      </c>
      <c r="AV939" s="17">
        <v>0.71447571289423295</v>
      </c>
      <c r="AW939" s="17">
        <v>0.65406350116524403</v>
      </c>
      <c r="AX939" s="17">
        <v>0.55986681821859896</v>
      </c>
      <c r="AY939" s="17"/>
      <c r="AZ939" s="17">
        <v>0.55357132260763697</v>
      </c>
      <c r="BA939" s="17">
        <v>0.64978233059156598</v>
      </c>
      <c r="BB939" s="17">
        <v>0.71135967037292702</v>
      </c>
      <c r="BC939" s="17">
        <v>0.76759354395142798</v>
      </c>
      <c r="BD939" s="17">
        <v>0.69433257324993003</v>
      </c>
      <c r="BE939" s="17">
        <v>0.74143038950977602</v>
      </c>
      <c r="BF939" s="17">
        <v>0.71765832000594099</v>
      </c>
      <c r="BG939" s="17">
        <v>0.75664686833269201</v>
      </c>
      <c r="BH939" s="17">
        <v>0.81038506460078097</v>
      </c>
      <c r="BI939" s="17">
        <v>0.79635182546636496</v>
      </c>
      <c r="BJ939" s="17">
        <v>0.74836893394003101</v>
      </c>
      <c r="BK939" s="17">
        <v>0.69284255612587697</v>
      </c>
      <c r="BL939" s="17">
        <v>0.75746374249256498</v>
      </c>
      <c r="BM939" s="17">
        <v>0.81453421247340896</v>
      </c>
      <c r="BN939" s="17">
        <v>0.65796036200556396</v>
      </c>
      <c r="BO939" s="17">
        <v>0.60495098586289497</v>
      </c>
      <c r="BP939" s="17"/>
      <c r="BQ939" s="17">
        <v>0.60690724882562896</v>
      </c>
      <c r="BR939" s="17">
        <v>0.80008565461581005</v>
      </c>
    </row>
    <row r="940" spans="2:70" x14ac:dyDescent="0.35">
      <c r="B940" t="s">
        <v>129</v>
      </c>
      <c r="C940" s="17">
        <v>4.6461299824068603E-2</v>
      </c>
      <c r="D940" s="17">
        <v>5.3108576440699801E-2</v>
      </c>
      <c r="E940" s="17">
        <v>4.0272902341682799E-2</v>
      </c>
      <c r="F940" s="17"/>
      <c r="G940" s="17">
        <v>6.9929627839749806E-2</v>
      </c>
      <c r="H940" s="17">
        <v>6.3390528420420894E-2</v>
      </c>
      <c r="I940" s="17">
        <v>6.2371444373291403E-2</v>
      </c>
      <c r="J940" s="17">
        <v>3.9572588665583802E-2</v>
      </c>
      <c r="K940" s="17">
        <v>2.10784941784046E-2</v>
      </c>
      <c r="L940" s="17">
        <v>2.6710432428186302E-2</v>
      </c>
      <c r="M940" s="17"/>
      <c r="N940" s="17">
        <v>3.4378021743747503E-2</v>
      </c>
      <c r="O940" s="17">
        <v>3.4962626947088002E-2</v>
      </c>
      <c r="P940" s="17">
        <v>6.3621127453304893E-2</v>
      </c>
      <c r="Q940" s="17">
        <v>5.60447181237059E-2</v>
      </c>
      <c r="R940" s="17"/>
      <c r="S940" s="17">
        <v>5.8410312546787302E-2</v>
      </c>
      <c r="T940" s="17">
        <v>5.6215667437076303E-2</v>
      </c>
      <c r="U940" s="17">
        <v>5.9785645810614199E-2</v>
      </c>
      <c r="V940" s="17">
        <v>4.4630944318807597E-2</v>
      </c>
      <c r="W940" s="17">
        <v>5.0657011259594403E-2</v>
      </c>
      <c r="X940" s="17">
        <v>4.3142951563011803E-2</v>
      </c>
      <c r="Y940" s="17">
        <v>1.1820577807925401E-2</v>
      </c>
      <c r="Z940" s="17">
        <v>4.0976536349442302E-2</v>
      </c>
      <c r="AA940" s="17">
        <v>4.1117338964476897E-2</v>
      </c>
      <c r="AB940" s="17">
        <v>4.90772008662839E-2</v>
      </c>
      <c r="AC940" s="17">
        <v>3.5185553863395599E-2</v>
      </c>
      <c r="AD940" s="17">
        <v>4.8734929951790698E-2</v>
      </c>
      <c r="AE940" s="17"/>
      <c r="AF940" s="17">
        <v>3.2797676242655699E-2</v>
      </c>
      <c r="AG940" s="17">
        <v>4.1250084157166099E-2</v>
      </c>
      <c r="AH940" s="17">
        <v>8.1213685457995094E-2</v>
      </c>
      <c r="AI940" s="17"/>
      <c r="AJ940" s="17">
        <v>3.7863192413160898E-2</v>
      </c>
      <c r="AK940" s="17">
        <v>4.5895779529250801E-2</v>
      </c>
      <c r="AL940" s="17">
        <v>3.31005308453605E-2</v>
      </c>
      <c r="AM940" s="17">
        <v>4.0622291085059298E-2</v>
      </c>
      <c r="AN940" s="17">
        <v>6.1619348084925203E-2</v>
      </c>
      <c r="AO940" s="17"/>
      <c r="AP940" s="17">
        <v>3.6462929667874198E-2</v>
      </c>
      <c r="AQ940" s="17">
        <v>4.6995119448957498E-2</v>
      </c>
      <c r="AR940" s="17">
        <v>3.06589309456054E-2</v>
      </c>
      <c r="AS940" s="17"/>
      <c r="AT940" s="17">
        <v>4.5544620896502401E-2</v>
      </c>
      <c r="AU940" s="17">
        <v>4.8070350767829097E-2</v>
      </c>
      <c r="AV940" s="17">
        <v>4.4867605671165399E-2</v>
      </c>
      <c r="AW940" s="17">
        <v>4.5091802304475202E-2</v>
      </c>
      <c r="AX940" s="17">
        <v>4.3341558716900597E-2</v>
      </c>
      <c r="AY940" s="17"/>
      <c r="AZ940" s="17">
        <v>8.2868207472477001E-2</v>
      </c>
      <c r="BA940" s="17">
        <v>0.10065276875628699</v>
      </c>
      <c r="BB940" s="17">
        <v>7.3806525811313903E-2</v>
      </c>
      <c r="BC940" s="17">
        <v>4.78820222005885E-2</v>
      </c>
      <c r="BD940" s="17">
        <v>3.9927299323205302E-2</v>
      </c>
      <c r="BE940" s="17">
        <v>4.5308897428516001E-2</v>
      </c>
      <c r="BF940" s="17">
        <v>6.9655941908178601E-2</v>
      </c>
      <c r="BG940" s="17">
        <v>1.3792575348665501E-2</v>
      </c>
      <c r="BH940" s="17">
        <v>3.9695679492227402E-2</v>
      </c>
      <c r="BI940" s="17">
        <v>3.32706453246049E-2</v>
      </c>
      <c r="BJ940" s="17">
        <v>3.17403583922772E-2</v>
      </c>
      <c r="BK940" s="17">
        <v>4.1969884791511501E-2</v>
      </c>
      <c r="BL940" s="17">
        <v>3.76839549514855E-2</v>
      </c>
      <c r="BM940" s="17">
        <v>2.91963462127455E-2</v>
      </c>
      <c r="BN940" s="17">
        <v>3.0417134824190301E-2</v>
      </c>
      <c r="BO940" s="17">
        <v>4.8807934142363597E-2</v>
      </c>
      <c r="BP940" s="17"/>
      <c r="BQ940" s="17">
        <v>3.3654386211957897E-2</v>
      </c>
      <c r="BR940" s="17">
        <v>4.6344366017429799E-2</v>
      </c>
    </row>
    <row r="941" spans="2:70" x14ac:dyDescent="0.35">
      <c r="C941" s="17"/>
      <c r="D941" s="17"/>
      <c r="E941" s="17"/>
      <c r="F941" s="17"/>
      <c r="G941" s="17"/>
      <c r="H941" s="17"/>
      <c r="I941" s="17"/>
      <c r="J941" s="17"/>
      <c r="K941" s="17"/>
      <c r="L941" s="17"/>
      <c r="M941" s="17"/>
      <c r="N941" s="17"/>
      <c r="O941" s="17"/>
      <c r="P941" s="17"/>
      <c r="Q941" s="17"/>
      <c r="R941" s="17"/>
      <c r="S941" s="17"/>
      <c r="T941" s="17"/>
      <c r="U941" s="17"/>
      <c r="V941" s="17"/>
      <c r="W941" s="17"/>
      <c r="X941" s="17"/>
      <c r="Y941" s="17"/>
      <c r="Z941" s="17"/>
      <c r="AA941" s="17"/>
      <c r="AB941" s="17"/>
      <c r="AC941" s="17"/>
      <c r="AD941" s="17"/>
      <c r="AE941" s="17"/>
      <c r="AF941" s="17"/>
      <c r="AG941" s="17"/>
      <c r="AH941" s="17"/>
      <c r="AI941" s="17"/>
      <c r="AJ941" s="17"/>
      <c r="AK941" s="17"/>
      <c r="AL941" s="17"/>
      <c r="AM941" s="17"/>
      <c r="AN941" s="17"/>
      <c r="AO941" s="17"/>
      <c r="AP941" s="17"/>
      <c r="AQ941" s="17"/>
      <c r="AR941" s="17"/>
      <c r="AS941" s="17"/>
      <c r="AT941" s="17"/>
      <c r="AU941" s="17"/>
      <c r="AV941" s="17"/>
      <c r="AW941" s="17"/>
      <c r="AX941" s="17"/>
      <c r="AY941" s="17"/>
      <c r="AZ941" s="17"/>
      <c r="BA941" s="17"/>
      <c r="BB941" s="17"/>
      <c r="BC941" s="17"/>
      <c r="BD941" s="17"/>
      <c r="BE941" s="17"/>
      <c r="BF941" s="17"/>
      <c r="BG941" s="17"/>
      <c r="BH941" s="17"/>
      <c r="BI941" s="17"/>
      <c r="BJ941" s="17"/>
      <c r="BK941" s="17"/>
      <c r="BL941" s="17"/>
      <c r="BM941" s="17"/>
      <c r="BN941" s="17"/>
      <c r="BO941" s="17"/>
      <c r="BP941" s="17"/>
      <c r="BQ941" s="17"/>
      <c r="BR941" s="17"/>
    </row>
    <row r="942" spans="2:70" x14ac:dyDescent="0.35">
      <c r="B942" s="6" t="s">
        <v>402</v>
      </c>
      <c r="C942" s="17"/>
      <c r="D942" s="17"/>
      <c r="E942" s="17"/>
      <c r="F942" s="17"/>
      <c r="G942" s="17"/>
      <c r="H942" s="17"/>
      <c r="I942" s="17"/>
      <c r="J942" s="17"/>
      <c r="K942" s="17"/>
      <c r="L942" s="17"/>
      <c r="M942" s="17"/>
      <c r="N942" s="17"/>
      <c r="O942" s="17"/>
      <c r="P942" s="17"/>
      <c r="Q942" s="17"/>
      <c r="R942" s="17"/>
      <c r="S942" s="17"/>
      <c r="T942" s="17"/>
      <c r="U942" s="17"/>
      <c r="V942" s="17"/>
      <c r="W942" s="17"/>
      <c r="X942" s="17"/>
      <c r="Y942" s="17"/>
      <c r="Z942" s="17"/>
      <c r="AA942" s="17"/>
      <c r="AB942" s="17"/>
      <c r="AC942" s="17"/>
      <c r="AD942" s="17"/>
      <c r="AE942" s="17"/>
      <c r="AF942" s="17"/>
      <c r="AG942" s="17"/>
      <c r="AH942" s="17"/>
      <c r="AI942" s="17"/>
      <c r="AJ942" s="17"/>
      <c r="AK942" s="17"/>
      <c r="AL942" s="17"/>
      <c r="AM942" s="17"/>
      <c r="AN942" s="17"/>
      <c r="AO942" s="17"/>
      <c r="AP942" s="17"/>
      <c r="AQ942" s="17"/>
      <c r="AR942" s="17"/>
      <c r="AS942" s="17"/>
      <c r="AT942" s="17"/>
      <c r="AU942" s="17"/>
      <c r="AV942" s="17"/>
      <c r="AW942" s="17"/>
      <c r="AX942" s="17"/>
      <c r="AY942" s="17"/>
      <c r="AZ942" s="17"/>
      <c r="BA942" s="17"/>
      <c r="BB942" s="17"/>
      <c r="BC942" s="17"/>
      <c r="BD942" s="17"/>
      <c r="BE942" s="17"/>
      <c r="BF942" s="17"/>
      <c r="BG942" s="17"/>
      <c r="BH942" s="17"/>
      <c r="BI942" s="17"/>
      <c r="BJ942" s="17"/>
      <c r="BK942" s="17"/>
      <c r="BL942" s="17"/>
      <c r="BM942" s="17"/>
      <c r="BN942" s="17"/>
      <c r="BO942" s="17"/>
      <c r="BP942" s="17"/>
      <c r="BQ942" s="17"/>
      <c r="BR942" s="17"/>
    </row>
    <row r="943" spans="2:70" x14ac:dyDescent="0.35">
      <c r="B943" s="24" t="s">
        <v>97</v>
      </c>
      <c r="C943" s="17"/>
      <c r="D943" s="17"/>
      <c r="E943" s="17"/>
      <c r="F943" s="17"/>
      <c r="G943" s="17"/>
      <c r="H943" s="17"/>
      <c r="I943" s="17"/>
      <c r="J943" s="17"/>
      <c r="K943" s="17"/>
      <c r="L943" s="17"/>
      <c r="M943" s="17"/>
      <c r="N943" s="17"/>
      <c r="O943" s="17"/>
      <c r="P943" s="17"/>
      <c r="Q943" s="17"/>
      <c r="R943" s="17"/>
      <c r="S943" s="17"/>
      <c r="T943" s="17"/>
      <c r="U943" s="17"/>
      <c r="V943" s="17"/>
      <c r="W943" s="17"/>
      <c r="X943" s="17"/>
      <c r="Y943" s="17"/>
      <c r="Z943" s="17"/>
      <c r="AA943" s="17"/>
      <c r="AB943" s="17"/>
      <c r="AC943" s="17"/>
      <c r="AD943" s="17"/>
      <c r="AE943" s="17"/>
      <c r="AF943" s="17"/>
      <c r="AG943" s="17"/>
      <c r="AH943" s="17"/>
      <c r="AI943" s="17"/>
      <c r="AJ943" s="17"/>
      <c r="AK943" s="17"/>
      <c r="AL943" s="17"/>
      <c r="AM943" s="17"/>
      <c r="AN943" s="17"/>
      <c r="AO943" s="17"/>
      <c r="AP943" s="17"/>
      <c r="AQ943" s="17"/>
      <c r="AR943" s="17"/>
      <c r="AS943" s="17"/>
      <c r="AT943" s="17"/>
      <c r="AU943" s="17"/>
      <c r="AV943" s="17"/>
      <c r="AW943" s="17"/>
      <c r="AX943" s="17"/>
      <c r="AY943" s="17"/>
      <c r="AZ943" s="17"/>
      <c r="BA943" s="17"/>
      <c r="BB943" s="17"/>
      <c r="BC943" s="17"/>
      <c r="BD943" s="17"/>
      <c r="BE943" s="17"/>
      <c r="BF943" s="17"/>
      <c r="BG943" s="17"/>
      <c r="BH943" s="17"/>
      <c r="BI943" s="17"/>
      <c r="BJ943" s="17"/>
      <c r="BK943" s="17"/>
      <c r="BL943" s="17"/>
      <c r="BM943" s="17"/>
      <c r="BN943" s="17"/>
      <c r="BO943" s="17"/>
      <c r="BP943" s="17"/>
      <c r="BQ943" s="17"/>
      <c r="BR943" s="17"/>
    </row>
    <row r="944" spans="2:70" x14ac:dyDescent="0.35">
      <c r="B944" t="s">
        <v>399</v>
      </c>
      <c r="C944" s="17">
        <v>0.748322031008125</v>
      </c>
      <c r="D944" s="17">
        <v>0.70589103436156897</v>
      </c>
      <c r="E944" s="17">
        <v>0.79069904289875004</v>
      </c>
      <c r="F944" s="17"/>
      <c r="G944" s="17">
        <v>0.56677619137933899</v>
      </c>
      <c r="H944" s="17">
        <v>0.66369039252603901</v>
      </c>
      <c r="I944" s="17">
        <v>0.75690518458029199</v>
      </c>
      <c r="J944" s="17">
        <v>0.77857704246520099</v>
      </c>
      <c r="K944" s="17">
        <v>0.81446949742598795</v>
      </c>
      <c r="L944" s="17">
        <v>0.86193972543785502</v>
      </c>
      <c r="M944" s="17"/>
      <c r="N944" s="17">
        <v>0.812588525510056</v>
      </c>
      <c r="O944" s="17">
        <v>0.74309979434778295</v>
      </c>
      <c r="P944" s="17">
        <v>0.68850585091633898</v>
      </c>
      <c r="Q944" s="17">
        <v>0.73897306380318795</v>
      </c>
      <c r="R944" s="17"/>
      <c r="S944" s="17">
        <v>0.71762094397744103</v>
      </c>
      <c r="T944" s="17">
        <v>0.74579553167685197</v>
      </c>
      <c r="U944" s="17">
        <v>0.80846583403571104</v>
      </c>
      <c r="V944" s="17">
        <v>0.78563775795205104</v>
      </c>
      <c r="W944" s="17">
        <v>0.73110627694089103</v>
      </c>
      <c r="X944" s="17">
        <v>0.73034759289946605</v>
      </c>
      <c r="Y944" s="17">
        <v>0.75208056458068995</v>
      </c>
      <c r="Z944" s="17">
        <v>0.69824887943619396</v>
      </c>
      <c r="AA944" s="17">
        <v>0.77516692166471102</v>
      </c>
      <c r="AB944" s="17">
        <v>0.74247399686353499</v>
      </c>
      <c r="AC944" s="17">
        <v>0.74793615606414499</v>
      </c>
      <c r="AD944" s="17">
        <v>0.700621906887685</v>
      </c>
      <c r="AE944" s="17"/>
      <c r="AF944" s="17">
        <v>0.78569848074106996</v>
      </c>
      <c r="AG944" s="17">
        <v>0.77442123101988103</v>
      </c>
      <c r="AH944" s="17">
        <v>0.645777809379944</v>
      </c>
      <c r="AI944" s="17"/>
      <c r="AJ944" s="17">
        <v>0.80013742227578999</v>
      </c>
      <c r="AK944" s="17">
        <v>0.70537802856800602</v>
      </c>
      <c r="AL944" s="17">
        <v>0.82143893071274199</v>
      </c>
      <c r="AM944" s="17">
        <v>0.75476476780712698</v>
      </c>
      <c r="AN944" s="17">
        <v>0.69316405356161304</v>
      </c>
      <c r="AO944" s="17"/>
      <c r="AP944" s="17">
        <v>0.76799960634725095</v>
      </c>
      <c r="AQ944" s="17">
        <v>0.74035353612048505</v>
      </c>
      <c r="AR944" s="17">
        <v>0.814087532336502</v>
      </c>
      <c r="AS944" s="17"/>
      <c r="AT944" s="17">
        <v>0.74360999288077101</v>
      </c>
      <c r="AU944" s="17">
        <v>0.70424657167768401</v>
      </c>
      <c r="AV944" s="17">
        <v>0.78307540591105296</v>
      </c>
      <c r="AW944" s="17">
        <v>0.77702649616312303</v>
      </c>
      <c r="AX944" s="17">
        <v>0.67056863368246999</v>
      </c>
      <c r="AY944" s="17"/>
      <c r="AZ944" s="17">
        <v>0.52070154493631204</v>
      </c>
      <c r="BA944" s="17">
        <v>0.66321281081069505</v>
      </c>
      <c r="BB944" s="17">
        <v>0.74257156926687296</v>
      </c>
      <c r="BC944" s="17">
        <v>0.75864845408614701</v>
      </c>
      <c r="BD944" s="17">
        <v>0.73647739897908604</v>
      </c>
      <c r="BE944" s="17">
        <v>0.71852239273975504</v>
      </c>
      <c r="BF944" s="17">
        <v>0.73823067364943595</v>
      </c>
      <c r="BG944" s="17">
        <v>0.79370434159490599</v>
      </c>
      <c r="BH944" s="17">
        <v>0.78023565720481902</v>
      </c>
      <c r="BI944" s="17">
        <v>0.74763464330768203</v>
      </c>
      <c r="BJ944" s="17">
        <v>0.76993083086682701</v>
      </c>
      <c r="BK944" s="17">
        <v>0.81392644229192401</v>
      </c>
      <c r="BL944" s="17">
        <v>0.74134948661869005</v>
      </c>
      <c r="BM944" s="17">
        <v>0.80311735306398202</v>
      </c>
      <c r="BN944" s="17">
        <v>0.80464270121554504</v>
      </c>
      <c r="BO944" s="17">
        <v>0.70011153002629301</v>
      </c>
      <c r="BP944" s="17"/>
      <c r="BQ944" s="17">
        <v>0.83951264871494302</v>
      </c>
      <c r="BR944" s="17">
        <v>0.71111678951131196</v>
      </c>
    </row>
    <row r="945" spans="2:70" x14ac:dyDescent="0.35">
      <c r="B945" t="s">
        <v>400</v>
      </c>
      <c r="C945" s="17">
        <v>0.114657829188403</v>
      </c>
      <c r="D945" s="17">
        <v>0.13778881840088</v>
      </c>
      <c r="E945" s="17">
        <v>9.1679149804184498E-2</v>
      </c>
      <c r="F945" s="17"/>
      <c r="G945" s="17">
        <v>0.23832485862101799</v>
      </c>
      <c r="H945" s="17">
        <v>0.18372421411787601</v>
      </c>
      <c r="I945" s="17">
        <v>9.1949645657429996E-2</v>
      </c>
      <c r="J945" s="17">
        <v>8.2072718453759796E-2</v>
      </c>
      <c r="K945" s="17">
        <v>6.2827892343769107E-2</v>
      </c>
      <c r="L945" s="17">
        <v>5.6081381495397403E-2</v>
      </c>
      <c r="M945" s="17"/>
      <c r="N945" s="17">
        <v>9.8381637088850005E-2</v>
      </c>
      <c r="O945" s="17">
        <v>0.104945646031011</v>
      </c>
      <c r="P945" s="17">
        <v>0.14785492521304899</v>
      </c>
      <c r="Q945" s="17">
        <v>0.11330070292583801</v>
      </c>
      <c r="R945" s="17"/>
      <c r="S945" s="17">
        <v>0.14733287728347999</v>
      </c>
      <c r="T945" s="17">
        <v>9.5067458556045301E-2</v>
      </c>
      <c r="U945" s="17">
        <v>7.0062278859813296E-2</v>
      </c>
      <c r="V945" s="17">
        <v>8.5295209263840904E-2</v>
      </c>
      <c r="W945" s="17">
        <v>0.12039724072069501</v>
      </c>
      <c r="X945" s="17">
        <v>0.121498707593201</v>
      </c>
      <c r="Y945" s="17">
        <v>0.112076357376712</v>
      </c>
      <c r="Z945" s="17">
        <v>0.17468351467004001</v>
      </c>
      <c r="AA945" s="17">
        <v>0.115473862923784</v>
      </c>
      <c r="AB945" s="17">
        <v>0.123365202644647</v>
      </c>
      <c r="AC945" s="17">
        <v>0.114699444947768</v>
      </c>
      <c r="AD945" s="17">
        <v>0.11806939860582701</v>
      </c>
      <c r="AE945" s="17"/>
      <c r="AF945" s="17">
        <v>8.8691079465988407E-2</v>
      </c>
      <c r="AG945" s="17">
        <v>0.12070204632799</v>
      </c>
      <c r="AH945" s="17">
        <v>0.13313110168401901</v>
      </c>
      <c r="AI945" s="17"/>
      <c r="AJ945" s="17">
        <v>8.8344977779509198E-2</v>
      </c>
      <c r="AK945" s="17">
        <v>0.15400047230474501</v>
      </c>
      <c r="AL945" s="17">
        <v>0.101620737223862</v>
      </c>
      <c r="AM945" s="17">
        <v>0.12897985058814701</v>
      </c>
      <c r="AN945" s="17">
        <v>0.10096899818098801</v>
      </c>
      <c r="AO945" s="17"/>
      <c r="AP945" s="17">
        <v>0.117071408908479</v>
      </c>
      <c r="AQ945" s="17">
        <v>0.13796859259157401</v>
      </c>
      <c r="AR945" s="17">
        <v>0.114582854264483</v>
      </c>
      <c r="AS945" s="17"/>
      <c r="AT945" s="17">
        <v>9.9464694383698093E-2</v>
      </c>
      <c r="AU945" s="17">
        <v>0.12994098002722199</v>
      </c>
      <c r="AV945" s="17">
        <v>0.109673751100983</v>
      </c>
      <c r="AW945" s="17">
        <v>0.12861002857246101</v>
      </c>
      <c r="AX945" s="17">
        <v>0.15553563051774799</v>
      </c>
      <c r="AY945" s="17"/>
      <c r="AZ945" s="17">
        <v>0.21507355854372601</v>
      </c>
      <c r="BA945" s="17">
        <v>0.15669302390301801</v>
      </c>
      <c r="BB945" s="17">
        <v>0.108434398329793</v>
      </c>
      <c r="BC945" s="17">
        <v>0.112739938731718</v>
      </c>
      <c r="BD945" s="17">
        <v>0.11943055229334799</v>
      </c>
      <c r="BE945" s="17">
        <v>0.132913850984512</v>
      </c>
      <c r="BF945" s="17">
        <v>0.13476968301242001</v>
      </c>
      <c r="BG945" s="17">
        <v>9.1072680823368293E-2</v>
      </c>
      <c r="BH945" s="17">
        <v>8.2790095156044699E-2</v>
      </c>
      <c r="BI945" s="17">
        <v>0.13088633106147299</v>
      </c>
      <c r="BJ945" s="17">
        <v>0.10119860623529101</v>
      </c>
      <c r="BK945" s="17">
        <v>7.8566856212237496E-2</v>
      </c>
      <c r="BL945" s="17">
        <v>0.13295238817973801</v>
      </c>
      <c r="BM945" s="17">
        <v>0.12089647968948999</v>
      </c>
      <c r="BN945" s="17">
        <v>9.3701930967277899E-2</v>
      </c>
      <c r="BO945" s="17">
        <v>0.158244590563825</v>
      </c>
      <c r="BP945" s="17"/>
      <c r="BQ945" s="17">
        <v>0.12560712940492599</v>
      </c>
      <c r="BR945" s="17">
        <v>0.11164034077780099</v>
      </c>
    </row>
    <row r="946" spans="2:70" x14ac:dyDescent="0.35">
      <c r="B946" t="s">
        <v>129</v>
      </c>
      <c r="C946" s="17">
        <v>0.137020139803471</v>
      </c>
      <c r="D946" s="17">
        <v>0.156320147237551</v>
      </c>
      <c r="E946" s="17">
        <v>0.11762180729706601</v>
      </c>
      <c r="F946" s="17"/>
      <c r="G946" s="17">
        <v>0.194898949999643</v>
      </c>
      <c r="H946" s="17">
        <v>0.15258539335608601</v>
      </c>
      <c r="I946" s="17">
        <v>0.15114516976227799</v>
      </c>
      <c r="J946" s="17">
        <v>0.13935023908103999</v>
      </c>
      <c r="K946" s="17">
        <v>0.12270261023024299</v>
      </c>
      <c r="L946" s="17">
        <v>8.1978893066747105E-2</v>
      </c>
      <c r="M946" s="17"/>
      <c r="N946" s="17">
        <v>8.9029837401093603E-2</v>
      </c>
      <c r="O946" s="17">
        <v>0.15195455962120599</v>
      </c>
      <c r="P946" s="17">
        <v>0.163639223870612</v>
      </c>
      <c r="Q946" s="17">
        <v>0.14772623327097401</v>
      </c>
      <c r="R946" s="17"/>
      <c r="S946" s="17">
        <v>0.13504617873907901</v>
      </c>
      <c r="T946" s="17">
        <v>0.15913700976710299</v>
      </c>
      <c r="U946" s="17">
        <v>0.121471887104475</v>
      </c>
      <c r="V946" s="17">
        <v>0.129067032784108</v>
      </c>
      <c r="W946" s="17">
        <v>0.148496482338414</v>
      </c>
      <c r="X946" s="17">
        <v>0.14815369950733401</v>
      </c>
      <c r="Y946" s="17">
        <v>0.13584307804259699</v>
      </c>
      <c r="Z946" s="17">
        <v>0.12706760589376601</v>
      </c>
      <c r="AA946" s="17">
        <v>0.10935921541150501</v>
      </c>
      <c r="AB946" s="17">
        <v>0.134160800491818</v>
      </c>
      <c r="AC946" s="17">
        <v>0.137364398988087</v>
      </c>
      <c r="AD946" s="17">
        <v>0.18130869450648801</v>
      </c>
      <c r="AE946" s="17"/>
      <c r="AF946" s="17">
        <v>0.12561043979294201</v>
      </c>
      <c r="AG946" s="17">
        <v>0.104876722652129</v>
      </c>
      <c r="AH946" s="17">
        <v>0.22109108893603699</v>
      </c>
      <c r="AI946" s="17"/>
      <c r="AJ946" s="17">
        <v>0.11151759994470101</v>
      </c>
      <c r="AK946" s="17">
        <v>0.140621499127249</v>
      </c>
      <c r="AL946" s="17">
        <v>7.6940332063395706E-2</v>
      </c>
      <c r="AM946" s="17">
        <v>0.116255381604726</v>
      </c>
      <c r="AN946" s="17">
        <v>0.20586694825739901</v>
      </c>
      <c r="AO946" s="17"/>
      <c r="AP946" s="17">
        <v>0.11492898474427</v>
      </c>
      <c r="AQ946" s="17">
        <v>0.121677871287941</v>
      </c>
      <c r="AR946" s="17">
        <v>7.1329613399014696E-2</v>
      </c>
      <c r="AS946" s="17"/>
      <c r="AT946" s="17">
        <v>0.15692531273553101</v>
      </c>
      <c r="AU946" s="17">
        <v>0.16581244829509401</v>
      </c>
      <c r="AV946" s="17">
        <v>0.107250842987964</v>
      </c>
      <c r="AW946" s="17">
        <v>9.43634752644152E-2</v>
      </c>
      <c r="AX946" s="17">
        <v>0.17389573579978199</v>
      </c>
      <c r="AY946" s="17"/>
      <c r="AZ946" s="17">
        <v>0.264224896519962</v>
      </c>
      <c r="BA946" s="17">
        <v>0.18009416528628699</v>
      </c>
      <c r="BB946" s="17">
        <v>0.148994032403334</v>
      </c>
      <c r="BC946" s="17">
        <v>0.12861160718213499</v>
      </c>
      <c r="BD946" s="17">
        <v>0.14409204872756601</v>
      </c>
      <c r="BE946" s="17">
        <v>0.14856375627573301</v>
      </c>
      <c r="BF946" s="17">
        <v>0.12699964333814401</v>
      </c>
      <c r="BG946" s="17">
        <v>0.11522297758172501</v>
      </c>
      <c r="BH946" s="17">
        <v>0.13697424763913599</v>
      </c>
      <c r="BI946" s="17">
        <v>0.12147902563084501</v>
      </c>
      <c r="BJ946" s="17">
        <v>0.12887056289788201</v>
      </c>
      <c r="BK946" s="17">
        <v>0.107506701495839</v>
      </c>
      <c r="BL946" s="17">
        <v>0.125698125201572</v>
      </c>
      <c r="BM946" s="17">
        <v>7.5986167246527805E-2</v>
      </c>
      <c r="BN946" s="17">
        <v>0.101655367817177</v>
      </c>
      <c r="BO946" s="17">
        <v>0.14164387940988199</v>
      </c>
      <c r="BP946" s="17"/>
      <c r="BQ946" s="17">
        <v>3.4880221880131297E-2</v>
      </c>
      <c r="BR946" s="17">
        <v>0.17724286971088801</v>
      </c>
    </row>
    <row r="947" spans="2:70" x14ac:dyDescent="0.35">
      <c r="C947" s="17"/>
      <c r="D947" s="17"/>
      <c r="E947" s="17"/>
      <c r="F947" s="17"/>
      <c r="G947" s="17"/>
      <c r="H947" s="17"/>
      <c r="I947" s="17"/>
      <c r="J947" s="17"/>
      <c r="K947" s="17"/>
      <c r="L947" s="17"/>
      <c r="M947" s="17"/>
      <c r="N947" s="17"/>
      <c r="O947" s="17"/>
      <c r="P947" s="17"/>
      <c r="Q947" s="17"/>
      <c r="R947" s="17"/>
      <c r="S947" s="17"/>
      <c r="T947" s="17"/>
      <c r="U947" s="17"/>
      <c r="V947" s="17"/>
      <c r="W947" s="17"/>
      <c r="X947" s="17"/>
      <c r="Y947" s="17"/>
      <c r="Z947" s="17"/>
      <c r="AA947" s="17"/>
      <c r="AB947" s="17"/>
      <c r="AC947" s="17"/>
      <c r="AD947" s="17"/>
      <c r="AE947" s="17"/>
      <c r="AF947" s="17"/>
      <c r="AG947" s="17"/>
      <c r="AH947" s="17"/>
      <c r="AI947" s="17"/>
      <c r="AJ947" s="17"/>
      <c r="AK947" s="17"/>
      <c r="AL947" s="17"/>
      <c r="AM947" s="17"/>
      <c r="AN947" s="17"/>
      <c r="AO947" s="17"/>
      <c r="AP947" s="17"/>
      <c r="AQ947" s="17"/>
      <c r="AR947" s="17"/>
      <c r="AS947" s="17"/>
      <c r="AT947" s="17"/>
      <c r="AU947" s="17"/>
      <c r="AV947" s="17"/>
      <c r="AW947" s="17"/>
      <c r="AX947" s="17"/>
      <c r="AY947" s="17"/>
      <c r="AZ947" s="17"/>
      <c r="BA947" s="17"/>
      <c r="BB947" s="17"/>
      <c r="BC947" s="17"/>
      <c r="BD947" s="17"/>
      <c r="BE947" s="17"/>
      <c r="BF947" s="17"/>
      <c r="BG947" s="17"/>
      <c r="BH947" s="17"/>
      <c r="BI947" s="17"/>
      <c r="BJ947" s="17"/>
      <c r="BK947" s="17"/>
      <c r="BL947" s="17"/>
      <c r="BM947" s="17"/>
      <c r="BN947" s="17"/>
      <c r="BO947" s="17"/>
      <c r="BP947" s="17"/>
      <c r="BQ947" s="17"/>
      <c r="BR947" s="17"/>
    </row>
    <row r="948" spans="2:70" x14ac:dyDescent="0.35">
      <c r="B948" s="6" t="s">
        <v>403</v>
      </c>
      <c r="C948" s="17"/>
      <c r="D948" s="17"/>
      <c r="E948" s="17"/>
      <c r="F948" s="17"/>
      <c r="G948" s="17"/>
      <c r="H948" s="17"/>
      <c r="I948" s="17"/>
      <c r="J948" s="17"/>
      <c r="K948" s="17"/>
      <c r="L948" s="17"/>
      <c r="M948" s="17"/>
      <c r="N948" s="17"/>
      <c r="O948" s="17"/>
      <c r="P948" s="17"/>
      <c r="Q948" s="17"/>
      <c r="R948" s="17"/>
      <c r="S948" s="17"/>
      <c r="T948" s="17"/>
      <c r="U948" s="17"/>
      <c r="V948" s="17"/>
      <c r="W948" s="17"/>
      <c r="X948" s="17"/>
      <c r="Y948" s="17"/>
      <c r="Z948" s="17"/>
      <c r="AA948" s="17"/>
      <c r="AB948" s="17"/>
      <c r="AC948" s="17"/>
      <c r="AD948" s="17"/>
      <c r="AE948" s="17"/>
      <c r="AF948" s="17"/>
      <c r="AG948" s="17"/>
      <c r="AH948" s="17"/>
      <c r="AI948" s="17"/>
      <c r="AJ948" s="17"/>
      <c r="AK948" s="17"/>
      <c r="AL948" s="17"/>
      <c r="AM948" s="17"/>
      <c r="AN948" s="17"/>
      <c r="AO948" s="17"/>
      <c r="AP948" s="17"/>
      <c r="AQ948" s="17"/>
      <c r="AR948" s="17"/>
      <c r="AS948" s="17"/>
      <c r="AT948" s="17"/>
      <c r="AU948" s="17"/>
      <c r="AV948" s="17"/>
      <c r="AW948" s="17"/>
      <c r="AX948" s="17"/>
      <c r="AY948" s="17"/>
      <c r="AZ948" s="17"/>
      <c r="BA948" s="17"/>
      <c r="BB948" s="17"/>
      <c r="BC948" s="17"/>
      <c r="BD948" s="17"/>
      <c r="BE948" s="17"/>
      <c r="BF948" s="17"/>
      <c r="BG948" s="17"/>
      <c r="BH948" s="17"/>
      <c r="BI948" s="17"/>
      <c r="BJ948" s="17"/>
      <c r="BK948" s="17"/>
      <c r="BL948" s="17"/>
      <c r="BM948" s="17"/>
      <c r="BN948" s="17"/>
      <c r="BO948" s="17"/>
      <c r="BP948" s="17"/>
      <c r="BQ948" s="17"/>
      <c r="BR948" s="17"/>
    </row>
    <row r="949" spans="2:70" x14ac:dyDescent="0.35">
      <c r="B949" s="24" t="s">
        <v>97</v>
      </c>
      <c r="C949" s="17"/>
      <c r="D949" s="17"/>
      <c r="E949" s="17"/>
      <c r="F949" s="17"/>
      <c r="G949" s="17"/>
      <c r="H949" s="17"/>
      <c r="I949" s="17"/>
      <c r="J949" s="17"/>
      <c r="K949" s="17"/>
      <c r="L949" s="17"/>
      <c r="M949" s="17"/>
      <c r="N949" s="17"/>
      <c r="O949" s="17"/>
      <c r="P949" s="17"/>
      <c r="Q949" s="17"/>
      <c r="R949" s="17"/>
      <c r="S949" s="17"/>
      <c r="T949" s="17"/>
      <c r="U949" s="17"/>
      <c r="V949" s="17"/>
      <c r="W949" s="17"/>
      <c r="X949" s="17"/>
      <c r="Y949" s="17"/>
      <c r="Z949" s="17"/>
      <c r="AA949" s="17"/>
      <c r="AB949" s="17"/>
      <c r="AC949" s="17"/>
      <c r="AD949" s="17"/>
      <c r="AE949" s="17"/>
      <c r="AF949" s="17"/>
      <c r="AG949" s="17"/>
      <c r="AH949" s="17"/>
      <c r="AI949" s="17"/>
      <c r="AJ949" s="17"/>
      <c r="AK949" s="17"/>
      <c r="AL949" s="17"/>
      <c r="AM949" s="17"/>
      <c r="AN949" s="17"/>
      <c r="AO949" s="17"/>
      <c r="AP949" s="17"/>
      <c r="AQ949" s="17"/>
      <c r="AR949" s="17"/>
      <c r="AS949" s="17"/>
      <c r="AT949" s="17"/>
      <c r="AU949" s="17"/>
      <c r="AV949" s="17"/>
      <c r="AW949" s="17"/>
      <c r="AX949" s="17"/>
      <c r="AY949" s="17"/>
      <c r="AZ949" s="17"/>
      <c r="BA949" s="17"/>
      <c r="BB949" s="17"/>
      <c r="BC949" s="17"/>
      <c r="BD949" s="17"/>
      <c r="BE949" s="17"/>
      <c r="BF949" s="17"/>
      <c r="BG949" s="17"/>
      <c r="BH949" s="17"/>
      <c r="BI949" s="17"/>
      <c r="BJ949" s="17"/>
      <c r="BK949" s="17"/>
      <c r="BL949" s="17"/>
      <c r="BM949" s="17"/>
      <c r="BN949" s="17"/>
      <c r="BO949" s="17"/>
      <c r="BP949" s="17"/>
      <c r="BQ949" s="17"/>
      <c r="BR949" s="17"/>
    </row>
    <row r="950" spans="2:70" x14ac:dyDescent="0.35">
      <c r="B950" t="s">
        <v>399</v>
      </c>
      <c r="C950" s="17">
        <v>0.130539984683579</v>
      </c>
      <c r="D950" s="17">
        <v>0.134927106689397</v>
      </c>
      <c r="E950" s="17">
        <v>0.127097359216787</v>
      </c>
      <c r="F950" s="17"/>
      <c r="G950" s="17">
        <v>0.18690703509367801</v>
      </c>
      <c r="H950" s="17">
        <v>0.17992217643969399</v>
      </c>
      <c r="I950" s="17">
        <v>0.15286564581276499</v>
      </c>
      <c r="J950" s="17">
        <v>0.127875929385772</v>
      </c>
      <c r="K950" s="17">
        <v>8.7141782247059402E-2</v>
      </c>
      <c r="L950" s="17">
        <v>6.5868272813126197E-2</v>
      </c>
      <c r="M950" s="17"/>
      <c r="N950" s="17">
        <v>0.123622367591813</v>
      </c>
      <c r="O950" s="17">
        <v>0.10596097478911699</v>
      </c>
      <c r="P950" s="17">
        <v>0.15863381590912401</v>
      </c>
      <c r="Q950" s="17">
        <v>0.13850941066406999</v>
      </c>
      <c r="R950" s="17"/>
      <c r="S950" s="17">
        <v>0.19568235735867801</v>
      </c>
      <c r="T950" s="17">
        <v>0.108676812040836</v>
      </c>
      <c r="U950" s="17">
        <v>9.5532252832895501E-2</v>
      </c>
      <c r="V950" s="17">
        <v>0.140481913066312</v>
      </c>
      <c r="W950" s="17">
        <v>0.14948816111982499</v>
      </c>
      <c r="X950" s="17">
        <v>0.12395131523908499</v>
      </c>
      <c r="Y950" s="17">
        <v>0.12648198491543</v>
      </c>
      <c r="Z950" s="17">
        <v>0.10059204912280301</v>
      </c>
      <c r="AA950" s="17">
        <v>0.12598597277121701</v>
      </c>
      <c r="AB950" s="17">
        <v>9.5269563676129404E-2</v>
      </c>
      <c r="AC950" s="17">
        <v>0.11756160399179599</v>
      </c>
      <c r="AD950" s="17">
        <v>0.15513136474542399</v>
      </c>
      <c r="AE950" s="17"/>
      <c r="AF950" s="17">
        <v>0.11327799865578</v>
      </c>
      <c r="AG950" s="17">
        <v>0.13731365658471201</v>
      </c>
      <c r="AH950" s="17">
        <v>0.13449543718784299</v>
      </c>
      <c r="AI950" s="17"/>
      <c r="AJ950" s="17">
        <v>0.116305501287347</v>
      </c>
      <c r="AK950" s="17">
        <v>0.15624458796513899</v>
      </c>
      <c r="AL950" s="17">
        <v>0.107136421116114</v>
      </c>
      <c r="AM950" s="17">
        <v>0.23360088159668399</v>
      </c>
      <c r="AN950" s="17">
        <v>0.122150437962684</v>
      </c>
      <c r="AO950" s="17"/>
      <c r="AP950" s="17">
        <v>0.13914973376106199</v>
      </c>
      <c r="AQ950" s="17">
        <v>0.14231679741177899</v>
      </c>
      <c r="AR950" s="17">
        <v>0.15012929350578899</v>
      </c>
      <c r="AS950" s="17"/>
      <c r="AT950" s="17">
        <v>0.116376959231404</v>
      </c>
      <c r="AU950" s="17">
        <v>0.122910513646148</v>
      </c>
      <c r="AV950" s="17">
        <v>0.14183979108738501</v>
      </c>
      <c r="AW950" s="17">
        <v>0.142885171852244</v>
      </c>
      <c r="AX950" s="17">
        <v>0.28295588572385799</v>
      </c>
      <c r="AY950" s="17"/>
      <c r="AZ950" s="17">
        <v>0.220830811715028</v>
      </c>
      <c r="BA950" s="17">
        <v>0.11920980792689299</v>
      </c>
      <c r="BB950" s="17">
        <v>0.11799165942949599</v>
      </c>
      <c r="BC950" s="17">
        <v>0.106537093842427</v>
      </c>
      <c r="BD950" s="17">
        <v>0.13195858966827201</v>
      </c>
      <c r="BE950" s="17">
        <v>0.12182450636669399</v>
      </c>
      <c r="BF950" s="17">
        <v>0.14691429711945</v>
      </c>
      <c r="BG950" s="17">
        <v>0.14898601301289</v>
      </c>
      <c r="BH950" s="17">
        <v>0.11052610241649</v>
      </c>
      <c r="BI950" s="17">
        <v>0.15498742166405699</v>
      </c>
      <c r="BJ950" s="17">
        <v>0.14122398700352801</v>
      </c>
      <c r="BK950" s="17">
        <v>9.4431729132077494E-2</v>
      </c>
      <c r="BL950" s="17">
        <v>0.15641535677360299</v>
      </c>
      <c r="BM950" s="17">
        <v>0.13917616289392501</v>
      </c>
      <c r="BN950" s="17">
        <v>0.15001169060473901</v>
      </c>
      <c r="BO950" s="17">
        <v>0.16553090653199701</v>
      </c>
      <c r="BP950" s="17"/>
      <c r="BQ950" s="17">
        <v>0.187594327855023</v>
      </c>
      <c r="BR950" s="17">
        <v>0.105770320079419</v>
      </c>
    </row>
    <row r="951" spans="2:70" x14ac:dyDescent="0.35">
      <c r="B951" t="s">
        <v>400</v>
      </c>
      <c r="C951" s="17">
        <v>0.65593710088420298</v>
      </c>
      <c r="D951" s="17">
        <v>0.64764338270143795</v>
      </c>
      <c r="E951" s="17">
        <v>0.663264596996331</v>
      </c>
      <c r="F951" s="17"/>
      <c r="G951" s="17">
        <v>0.59367633561585398</v>
      </c>
      <c r="H951" s="17">
        <v>0.59610511012504397</v>
      </c>
      <c r="I951" s="17">
        <v>0.59842948384002503</v>
      </c>
      <c r="J951" s="17">
        <v>0.63217999991743001</v>
      </c>
      <c r="K951" s="17">
        <v>0.70661814760783503</v>
      </c>
      <c r="L951" s="17">
        <v>0.77849809183830099</v>
      </c>
      <c r="M951" s="17"/>
      <c r="N951" s="17">
        <v>0.72162379652730402</v>
      </c>
      <c r="O951" s="17">
        <v>0.679072085350236</v>
      </c>
      <c r="P951" s="17">
        <v>0.61454247131197803</v>
      </c>
      <c r="Q951" s="17">
        <v>0.60073171900901301</v>
      </c>
      <c r="R951" s="17"/>
      <c r="S951" s="17">
        <v>0.628470433949462</v>
      </c>
      <c r="T951" s="17">
        <v>0.67983412155683298</v>
      </c>
      <c r="U951" s="17">
        <v>0.70275885835290597</v>
      </c>
      <c r="V951" s="17">
        <v>0.63276582145632798</v>
      </c>
      <c r="W951" s="17">
        <v>0.61038457689826597</v>
      </c>
      <c r="X951" s="17">
        <v>0.64967580415779502</v>
      </c>
      <c r="Y951" s="17">
        <v>0.64523517958780197</v>
      </c>
      <c r="Z951" s="17">
        <v>0.64461620776770101</v>
      </c>
      <c r="AA951" s="17">
        <v>0.69862180800140805</v>
      </c>
      <c r="AB951" s="17">
        <v>0.66029984847968604</v>
      </c>
      <c r="AC951" s="17">
        <v>0.67597616129681803</v>
      </c>
      <c r="AD951" s="17">
        <v>0.59074856609095105</v>
      </c>
      <c r="AE951" s="17"/>
      <c r="AF951" s="17">
        <v>0.67285252572149401</v>
      </c>
      <c r="AG951" s="17">
        <v>0.68579658933227605</v>
      </c>
      <c r="AH951" s="17">
        <v>0.58079812866915403</v>
      </c>
      <c r="AI951" s="17"/>
      <c r="AJ951" s="17">
        <v>0.69830812361481798</v>
      </c>
      <c r="AK951" s="17">
        <v>0.62850430398688295</v>
      </c>
      <c r="AL951" s="17">
        <v>0.71375016467819496</v>
      </c>
      <c r="AM951" s="17">
        <v>0.52831100633925898</v>
      </c>
      <c r="AN951" s="17">
        <v>0.61255449474162604</v>
      </c>
      <c r="AO951" s="17"/>
      <c r="AP951" s="17">
        <v>0.69650336960973902</v>
      </c>
      <c r="AQ951" s="17">
        <v>0.66102099277650095</v>
      </c>
      <c r="AR951" s="17">
        <v>0.66960903588142495</v>
      </c>
      <c r="AS951" s="17"/>
      <c r="AT951" s="17">
        <v>0.63540726396163005</v>
      </c>
      <c r="AU951" s="17">
        <v>0.63752635673414204</v>
      </c>
      <c r="AV951" s="17">
        <v>0.68649602331477</v>
      </c>
      <c r="AW951" s="17">
        <v>0.708075096903241</v>
      </c>
      <c r="AX951" s="17">
        <v>0.564194695819492</v>
      </c>
      <c r="AY951" s="17"/>
      <c r="AZ951" s="17">
        <v>0.39835749782484797</v>
      </c>
      <c r="BA951" s="17">
        <v>0.58800263703657396</v>
      </c>
      <c r="BB951" s="17">
        <v>0.67437763375898896</v>
      </c>
      <c r="BC951" s="17">
        <v>0.67844528276264104</v>
      </c>
      <c r="BD951" s="17">
        <v>0.66423747386077803</v>
      </c>
      <c r="BE951" s="17">
        <v>0.62774824437191101</v>
      </c>
      <c r="BF951" s="17">
        <v>0.66645893320215399</v>
      </c>
      <c r="BG951" s="17">
        <v>0.66778066851580198</v>
      </c>
      <c r="BH951" s="17">
        <v>0.63542663059739302</v>
      </c>
      <c r="BI951" s="17">
        <v>0.64252487778092005</v>
      </c>
      <c r="BJ951" s="17">
        <v>0.66111076417724801</v>
      </c>
      <c r="BK951" s="17">
        <v>0.76425937920064602</v>
      </c>
      <c r="BL951" s="17">
        <v>0.64326950243889502</v>
      </c>
      <c r="BM951" s="17">
        <v>0.64613243266606502</v>
      </c>
      <c r="BN951" s="17">
        <v>0.67820324592880199</v>
      </c>
      <c r="BO951" s="17">
        <v>0.65701073936433996</v>
      </c>
      <c r="BP951" s="17"/>
      <c r="BQ951" s="17">
        <v>0.74799209971806202</v>
      </c>
      <c r="BR951" s="17">
        <v>0.62055782427084405</v>
      </c>
    </row>
    <row r="952" spans="2:70" x14ac:dyDescent="0.35">
      <c r="B952" t="s">
        <v>129</v>
      </c>
      <c r="C952" s="17">
        <v>0.21352291443221799</v>
      </c>
      <c r="D952" s="17">
        <v>0.21742951060916499</v>
      </c>
      <c r="E952" s="17">
        <v>0.209638043786882</v>
      </c>
      <c r="F952" s="17"/>
      <c r="G952" s="17">
        <v>0.21941662929046801</v>
      </c>
      <c r="H952" s="17">
        <v>0.22397271343526201</v>
      </c>
      <c r="I952" s="17">
        <v>0.24870487034721001</v>
      </c>
      <c r="J952" s="17">
        <v>0.23994407069679799</v>
      </c>
      <c r="K952" s="17">
        <v>0.20624007014510501</v>
      </c>
      <c r="L952" s="17">
        <v>0.155633635348573</v>
      </c>
      <c r="M952" s="17"/>
      <c r="N952" s="17">
        <v>0.15475383588088301</v>
      </c>
      <c r="O952" s="17">
        <v>0.21496693986064699</v>
      </c>
      <c r="P952" s="17">
        <v>0.22682371277889701</v>
      </c>
      <c r="Q952" s="17">
        <v>0.26075887032691802</v>
      </c>
      <c r="R952" s="17"/>
      <c r="S952" s="17">
        <v>0.17584720869185999</v>
      </c>
      <c r="T952" s="17">
        <v>0.21148906640233101</v>
      </c>
      <c r="U952" s="17">
        <v>0.20170888881419899</v>
      </c>
      <c r="V952" s="17">
        <v>0.22675226547735999</v>
      </c>
      <c r="W952" s="17">
        <v>0.24012726198190901</v>
      </c>
      <c r="X952" s="17">
        <v>0.22637288060312</v>
      </c>
      <c r="Y952" s="17">
        <v>0.22828283549676801</v>
      </c>
      <c r="Z952" s="17">
        <v>0.25479174310949498</v>
      </c>
      <c r="AA952" s="17">
        <v>0.175392219227374</v>
      </c>
      <c r="AB952" s="17">
        <v>0.244430587844185</v>
      </c>
      <c r="AC952" s="17">
        <v>0.206462234711386</v>
      </c>
      <c r="AD952" s="17">
        <v>0.25412006916362501</v>
      </c>
      <c r="AE952" s="17"/>
      <c r="AF952" s="17">
        <v>0.21386947562272601</v>
      </c>
      <c r="AG952" s="17">
        <v>0.176889754083012</v>
      </c>
      <c r="AH952" s="17">
        <v>0.28470643414300301</v>
      </c>
      <c r="AI952" s="17"/>
      <c r="AJ952" s="17">
        <v>0.18538637509783601</v>
      </c>
      <c r="AK952" s="17">
        <v>0.21525110804797901</v>
      </c>
      <c r="AL952" s="17">
        <v>0.17911341420569099</v>
      </c>
      <c r="AM952" s="17">
        <v>0.238088112064057</v>
      </c>
      <c r="AN952" s="17">
        <v>0.26529506729569002</v>
      </c>
      <c r="AO952" s="17"/>
      <c r="AP952" s="17">
        <v>0.16434689662919799</v>
      </c>
      <c r="AQ952" s="17">
        <v>0.19666220981172</v>
      </c>
      <c r="AR952" s="17">
        <v>0.180261670612786</v>
      </c>
      <c r="AS952" s="17"/>
      <c r="AT952" s="17">
        <v>0.24821577680696599</v>
      </c>
      <c r="AU952" s="17">
        <v>0.23956312961970999</v>
      </c>
      <c r="AV952" s="17">
        <v>0.17166418559784499</v>
      </c>
      <c r="AW952" s="17">
        <v>0.149039731244514</v>
      </c>
      <c r="AX952" s="17">
        <v>0.15284941845664901</v>
      </c>
      <c r="AY952" s="17"/>
      <c r="AZ952" s="17">
        <v>0.38081169046012397</v>
      </c>
      <c r="BA952" s="17">
        <v>0.29278755503653298</v>
      </c>
      <c r="BB952" s="17">
        <v>0.20763070681151499</v>
      </c>
      <c r="BC952" s="17">
        <v>0.21501762339493299</v>
      </c>
      <c r="BD952" s="17">
        <v>0.20380393647094999</v>
      </c>
      <c r="BE952" s="17">
        <v>0.25042724926139498</v>
      </c>
      <c r="BF952" s="17">
        <v>0.186626769678396</v>
      </c>
      <c r="BG952" s="17">
        <v>0.183233318471308</v>
      </c>
      <c r="BH952" s="17">
        <v>0.25404726698611702</v>
      </c>
      <c r="BI952" s="17">
        <v>0.20248770055502299</v>
      </c>
      <c r="BJ952" s="17">
        <v>0.19766524881922401</v>
      </c>
      <c r="BK952" s="17">
        <v>0.141308891667277</v>
      </c>
      <c r="BL952" s="17">
        <v>0.20031514078750201</v>
      </c>
      <c r="BM952" s="17">
        <v>0.21469140444001</v>
      </c>
      <c r="BN952" s="17">
        <v>0.171785063466459</v>
      </c>
      <c r="BO952" s="17">
        <v>0.17745835410366301</v>
      </c>
      <c r="BP952" s="17"/>
      <c r="BQ952" s="17">
        <v>6.4413572426914506E-2</v>
      </c>
      <c r="BR952" s="17">
        <v>0.27367185564973701</v>
      </c>
    </row>
    <row r="953" spans="2:70" x14ac:dyDescent="0.35">
      <c r="C953" s="17"/>
      <c r="D953" s="17"/>
      <c r="E953" s="17"/>
      <c r="F953" s="17"/>
      <c r="G953" s="17"/>
      <c r="H953" s="17"/>
      <c r="I953" s="17"/>
      <c r="J953" s="17"/>
      <c r="K953" s="17"/>
      <c r="L953" s="17"/>
      <c r="M953" s="17"/>
      <c r="N953" s="17"/>
      <c r="O953" s="17"/>
      <c r="P953" s="17"/>
      <c r="Q953" s="17"/>
      <c r="R953" s="17"/>
      <c r="S953" s="17"/>
      <c r="T953" s="17"/>
      <c r="U953" s="17"/>
      <c r="V953" s="17"/>
      <c r="W953" s="17"/>
      <c r="X953" s="17"/>
      <c r="Y953" s="17"/>
      <c r="Z953" s="17"/>
      <c r="AA953" s="17"/>
      <c r="AB953" s="17"/>
      <c r="AC953" s="17"/>
      <c r="AD953" s="17"/>
      <c r="AE953" s="17"/>
      <c r="AF953" s="17"/>
      <c r="AG953" s="17"/>
      <c r="AH953" s="17"/>
      <c r="AI953" s="17"/>
      <c r="AJ953" s="17"/>
      <c r="AK953" s="17"/>
      <c r="AL953" s="17"/>
      <c r="AM953" s="17"/>
      <c r="AN953" s="17"/>
      <c r="AO953" s="17"/>
      <c r="AP953" s="17"/>
      <c r="AQ953" s="17"/>
      <c r="AR953" s="17"/>
      <c r="AS953" s="17"/>
      <c r="AT953" s="17"/>
      <c r="AU953" s="17"/>
      <c r="AV953" s="17"/>
      <c r="AW953" s="17"/>
      <c r="AX953" s="17"/>
      <c r="AY953" s="17"/>
      <c r="AZ953" s="17"/>
      <c r="BA953" s="17"/>
      <c r="BB953" s="17"/>
      <c r="BC953" s="17"/>
      <c r="BD953" s="17"/>
      <c r="BE953" s="17"/>
      <c r="BF953" s="17"/>
      <c r="BG953" s="17"/>
      <c r="BH953" s="17"/>
      <c r="BI953" s="17"/>
      <c r="BJ953" s="17"/>
      <c r="BK953" s="17"/>
      <c r="BL953" s="17"/>
      <c r="BM953" s="17"/>
      <c r="BN953" s="17"/>
      <c r="BO953" s="17"/>
      <c r="BP953" s="17"/>
      <c r="BQ953" s="17"/>
      <c r="BR953" s="17"/>
    </row>
    <row r="954" spans="2:70" x14ac:dyDescent="0.35">
      <c r="B954" s="6" t="s">
        <v>404</v>
      </c>
      <c r="C954" s="17"/>
      <c r="D954" s="17"/>
      <c r="E954" s="17"/>
      <c r="F954" s="17"/>
      <c r="G954" s="17"/>
      <c r="H954" s="17"/>
      <c r="I954" s="17"/>
      <c r="J954" s="17"/>
      <c r="K954" s="17"/>
      <c r="L954" s="17"/>
      <c r="M954" s="17"/>
      <c r="N954" s="17"/>
      <c r="O954" s="17"/>
      <c r="P954" s="17"/>
      <c r="Q954" s="17"/>
      <c r="R954" s="17"/>
      <c r="S954" s="17"/>
      <c r="T954" s="17"/>
      <c r="U954" s="17"/>
      <c r="V954" s="17"/>
      <c r="W954" s="17"/>
      <c r="X954" s="17"/>
      <c r="Y954" s="17"/>
      <c r="Z954" s="17"/>
      <c r="AA954" s="17"/>
      <c r="AB954" s="17"/>
      <c r="AC954" s="17"/>
      <c r="AD954" s="17"/>
      <c r="AE954" s="17"/>
      <c r="AF954" s="17"/>
      <c r="AG954" s="17"/>
      <c r="AH954" s="17"/>
      <c r="AI954" s="17"/>
      <c r="AJ954" s="17"/>
      <c r="AK954" s="17"/>
      <c r="AL954" s="17"/>
      <c r="AM954" s="17"/>
      <c r="AN954" s="17"/>
      <c r="AO954" s="17"/>
      <c r="AP954" s="17"/>
      <c r="AQ954" s="17"/>
      <c r="AR954" s="17"/>
      <c r="AS954" s="17"/>
      <c r="AT954" s="17"/>
      <c r="AU954" s="17"/>
      <c r="AV954" s="17"/>
      <c r="AW954" s="17"/>
      <c r="AX954" s="17"/>
      <c r="AY954" s="17"/>
      <c r="AZ954" s="17"/>
      <c r="BA954" s="17"/>
      <c r="BB954" s="17"/>
      <c r="BC954" s="17"/>
      <c r="BD954" s="17"/>
      <c r="BE954" s="17"/>
      <c r="BF954" s="17"/>
      <c r="BG954" s="17"/>
      <c r="BH954" s="17"/>
      <c r="BI954" s="17"/>
      <c r="BJ954" s="17"/>
      <c r="BK954" s="17"/>
      <c r="BL954" s="17"/>
      <c r="BM954" s="17"/>
      <c r="BN954" s="17"/>
      <c r="BO954" s="17"/>
      <c r="BP954" s="17"/>
      <c r="BQ954" s="17"/>
      <c r="BR954" s="17"/>
    </row>
    <row r="955" spans="2:70" x14ac:dyDescent="0.35">
      <c r="B955" s="24" t="s">
        <v>97</v>
      </c>
      <c r="C955" s="17"/>
      <c r="D955" s="17"/>
      <c r="E955" s="17"/>
      <c r="F955" s="17"/>
      <c r="G955" s="17"/>
      <c r="H955" s="17"/>
      <c r="I955" s="17"/>
      <c r="J955" s="17"/>
      <c r="K955" s="17"/>
      <c r="L955" s="17"/>
      <c r="M955" s="17"/>
      <c r="N955" s="17"/>
      <c r="O955" s="17"/>
      <c r="P955" s="17"/>
      <c r="Q955" s="17"/>
      <c r="R955" s="17"/>
      <c r="S955" s="17"/>
      <c r="T955" s="17"/>
      <c r="U955" s="17"/>
      <c r="V955" s="17"/>
      <c r="W955" s="17"/>
      <c r="X955" s="17"/>
      <c r="Y955" s="17"/>
      <c r="Z955" s="17"/>
      <c r="AA955" s="17"/>
      <c r="AB955" s="17"/>
      <c r="AC955" s="17"/>
      <c r="AD955" s="17"/>
      <c r="AE955" s="17"/>
      <c r="AF955" s="17"/>
      <c r="AG955" s="17"/>
      <c r="AH955" s="17"/>
      <c r="AI955" s="17"/>
      <c r="AJ955" s="17"/>
      <c r="AK955" s="17"/>
      <c r="AL955" s="17"/>
      <c r="AM955" s="17"/>
      <c r="AN955" s="17"/>
      <c r="AO955" s="17"/>
      <c r="AP955" s="17"/>
      <c r="AQ955" s="17"/>
      <c r="AR955" s="17"/>
      <c r="AS955" s="17"/>
      <c r="AT955" s="17"/>
      <c r="AU955" s="17"/>
      <c r="AV955" s="17"/>
      <c r="AW955" s="17"/>
      <c r="AX955" s="17"/>
      <c r="AY955" s="17"/>
      <c r="AZ955" s="17"/>
      <c r="BA955" s="17"/>
      <c r="BB955" s="17"/>
      <c r="BC955" s="17"/>
      <c r="BD955" s="17"/>
      <c r="BE955" s="17"/>
      <c r="BF955" s="17"/>
      <c r="BG955" s="17"/>
      <c r="BH955" s="17"/>
      <c r="BI955" s="17"/>
      <c r="BJ955" s="17"/>
      <c r="BK955" s="17"/>
      <c r="BL955" s="17"/>
      <c r="BM955" s="17"/>
      <c r="BN955" s="17"/>
      <c r="BO955" s="17"/>
      <c r="BP955" s="17"/>
      <c r="BQ955" s="17"/>
      <c r="BR955" s="17"/>
    </row>
    <row r="956" spans="2:70" x14ac:dyDescent="0.35">
      <c r="B956" t="s">
        <v>399</v>
      </c>
      <c r="C956" s="17">
        <v>0.77681631595122103</v>
      </c>
      <c r="D956" s="17">
        <v>0.74473291294626798</v>
      </c>
      <c r="E956" s="17">
        <v>0.80881170328731999</v>
      </c>
      <c r="F956" s="17"/>
      <c r="G956" s="17">
        <v>0.66063093986232202</v>
      </c>
      <c r="H956" s="17">
        <v>0.70652856514472595</v>
      </c>
      <c r="I956" s="17">
        <v>0.77150520587201998</v>
      </c>
      <c r="J956" s="17">
        <v>0.77157258069294199</v>
      </c>
      <c r="K956" s="17">
        <v>0.82323512323330905</v>
      </c>
      <c r="L956" s="17">
        <v>0.88885320832828096</v>
      </c>
      <c r="M956" s="17"/>
      <c r="N956" s="17">
        <v>0.83370149853613795</v>
      </c>
      <c r="O956" s="17">
        <v>0.78958798141568198</v>
      </c>
      <c r="P956" s="17">
        <v>0.73874434242340103</v>
      </c>
      <c r="Q956" s="17">
        <v>0.73799598018788604</v>
      </c>
      <c r="R956" s="17"/>
      <c r="S956" s="17">
        <v>0.77804038367015205</v>
      </c>
      <c r="T956" s="17">
        <v>0.78147515238365595</v>
      </c>
      <c r="U956" s="17">
        <v>0.82701054125954199</v>
      </c>
      <c r="V956" s="17">
        <v>0.77919806037420902</v>
      </c>
      <c r="W956" s="17">
        <v>0.75172567338436302</v>
      </c>
      <c r="X956" s="17">
        <v>0.73626060236900104</v>
      </c>
      <c r="Y956" s="17">
        <v>0.77104247913726698</v>
      </c>
      <c r="Z956" s="17">
        <v>0.77848245719378195</v>
      </c>
      <c r="AA956" s="17">
        <v>0.81139526667800999</v>
      </c>
      <c r="AB956" s="17">
        <v>0.77446625835595095</v>
      </c>
      <c r="AC956" s="17">
        <v>0.78260816481207496</v>
      </c>
      <c r="AD956" s="17">
        <v>0.67366431456013498</v>
      </c>
      <c r="AE956" s="17"/>
      <c r="AF956" s="17">
        <v>0.80488916886890405</v>
      </c>
      <c r="AG956" s="17">
        <v>0.810887739397674</v>
      </c>
      <c r="AH956" s="17">
        <v>0.65182406440418506</v>
      </c>
      <c r="AI956" s="17"/>
      <c r="AJ956" s="17">
        <v>0.83227489269383603</v>
      </c>
      <c r="AK956" s="17">
        <v>0.75771090985450695</v>
      </c>
      <c r="AL956" s="17">
        <v>0.80598810548871502</v>
      </c>
      <c r="AM956" s="17">
        <v>0.71017827182044602</v>
      </c>
      <c r="AN956" s="17">
        <v>0.70770341862590003</v>
      </c>
      <c r="AO956" s="17"/>
      <c r="AP956" s="17">
        <v>0.81669208717395803</v>
      </c>
      <c r="AQ956" s="17">
        <v>0.77932346402205199</v>
      </c>
      <c r="AR956" s="17">
        <v>0.80890697199227202</v>
      </c>
      <c r="AS956" s="17"/>
      <c r="AT956" s="17">
        <v>0.749858625640618</v>
      </c>
      <c r="AU956" s="17">
        <v>0.74798540408244696</v>
      </c>
      <c r="AV956" s="17">
        <v>0.79802032357221198</v>
      </c>
      <c r="AW956" s="17">
        <v>0.81780017871934596</v>
      </c>
      <c r="AX956" s="17">
        <v>0.72553467646717196</v>
      </c>
      <c r="AY956" s="17"/>
      <c r="AZ956" s="17">
        <v>0.52115510794097197</v>
      </c>
      <c r="BA956" s="17">
        <v>0.68104926191008097</v>
      </c>
      <c r="BB956" s="17">
        <v>0.77219477152641403</v>
      </c>
      <c r="BC956" s="17">
        <v>0.75849121870779901</v>
      </c>
      <c r="BD956" s="17">
        <v>0.76402149212383996</v>
      </c>
      <c r="BE956" s="17">
        <v>0.74503331943257101</v>
      </c>
      <c r="BF956" s="17">
        <v>0.799314485051143</v>
      </c>
      <c r="BG956" s="17">
        <v>0.81939843291456305</v>
      </c>
      <c r="BH956" s="17">
        <v>0.77911738411706299</v>
      </c>
      <c r="BI956" s="17">
        <v>0.77498370611158895</v>
      </c>
      <c r="BJ956" s="17">
        <v>0.79417272364361202</v>
      </c>
      <c r="BK956" s="17">
        <v>0.80679995880690403</v>
      </c>
      <c r="BL956" s="17">
        <v>0.80896691536562404</v>
      </c>
      <c r="BM956" s="17">
        <v>0.85164598771659805</v>
      </c>
      <c r="BN956" s="17">
        <v>0.84739331398554496</v>
      </c>
      <c r="BO956" s="17">
        <v>0.79386591582532195</v>
      </c>
      <c r="BP956" s="17"/>
      <c r="BQ956" s="17">
        <v>0.86674004224034895</v>
      </c>
      <c r="BR956" s="17">
        <v>0.74628744068042896</v>
      </c>
    </row>
    <row r="957" spans="2:70" x14ac:dyDescent="0.35">
      <c r="B957" t="s">
        <v>400</v>
      </c>
      <c r="C957" s="17">
        <v>0.10066581924668901</v>
      </c>
      <c r="D957" s="17">
        <v>0.119372272056015</v>
      </c>
      <c r="E957" s="17">
        <v>8.2220460849377203E-2</v>
      </c>
      <c r="F957" s="17"/>
      <c r="G957" s="17">
        <v>0.18313097145006901</v>
      </c>
      <c r="H957" s="17">
        <v>0.16164538500119299</v>
      </c>
      <c r="I957" s="17">
        <v>8.7034460782288506E-2</v>
      </c>
      <c r="J957" s="17">
        <v>9.8440609360316997E-2</v>
      </c>
      <c r="K957" s="17">
        <v>5.8364675501400898E-2</v>
      </c>
      <c r="L957" s="17">
        <v>3.7470449482996999E-2</v>
      </c>
      <c r="M957" s="17"/>
      <c r="N957" s="17">
        <v>8.01230733046049E-2</v>
      </c>
      <c r="O957" s="17">
        <v>9.2794685334047E-2</v>
      </c>
      <c r="P957" s="17">
        <v>0.126642177930188</v>
      </c>
      <c r="Q957" s="17">
        <v>0.106226922737872</v>
      </c>
      <c r="R957" s="17"/>
      <c r="S957" s="17">
        <v>0.11774808394364</v>
      </c>
      <c r="T957" s="17">
        <v>9.7916689813589905E-2</v>
      </c>
      <c r="U957" s="17">
        <v>5.2344401834570599E-2</v>
      </c>
      <c r="V957" s="17">
        <v>8.9448765287365298E-2</v>
      </c>
      <c r="W957" s="17">
        <v>0.11496456895445099</v>
      </c>
      <c r="X957" s="17">
        <v>0.124058122596689</v>
      </c>
      <c r="Y957" s="17">
        <v>0.101758333354373</v>
      </c>
      <c r="Z957" s="17">
        <v>0.12659268788238001</v>
      </c>
      <c r="AA957" s="17">
        <v>9.5819985914082001E-2</v>
      </c>
      <c r="AB957" s="17">
        <v>0.10150304079289101</v>
      </c>
      <c r="AC957" s="17">
        <v>8.5602984197313201E-2</v>
      </c>
      <c r="AD957" s="17">
        <v>9.4805938952511701E-2</v>
      </c>
      <c r="AE957" s="17"/>
      <c r="AF957" s="17">
        <v>8.1997784227848799E-2</v>
      </c>
      <c r="AG957" s="17">
        <v>9.2971519886590595E-2</v>
      </c>
      <c r="AH957" s="17">
        <v>0.15535898312746299</v>
      </c>
      <c r="AI957" s="17"/>
      <c r="AJ957" s="17">
        <v>7.6274672378739999E-2</v>
      </c>
      <c r="AK957" s="17">
        <v>0.118858797814931</v>
      </c>
      <c r="AL957" s="17">
        <v>0.117910805960389</v>
      </c>
      <c r="AM957" s="17">
        <v>0.111907894266473</v>
      </c>
      <c r="AN957" s="17">
        <v>0.115482945949702</v>
      </c>
      <c r="AO957" s="17"/>
      <c r="AP957" s="17">
        <v>0.100685845441426</v>
      </c>
      <c r="AQ957" s="17">
        <v>0.104464590102521</v>
      </c>
      <c r="AR957" s="17">
        <v>0.12638815732643699</v>
      </c>
      <c r="AS957" s="17"/>
      <c r="AT957" s="17">
        <v>0.10183723654655499</v>
      </c>
      <c r="AU957" s="17">
        <v>0.11148216785709</v>
      </c>
      <c r="AV957" s="17">
        <v>9.9252014530536406E-2</v>
      </c>
      <c r="AW957" s="17">
        <v>0.10077998571662999</v>
      </c>
      <c r="AX957" s="17">
        <v>0.16586312989261501</v>
      </c>
      <c r="AY957" s="17"/>
      <c r="AZ957" s="17">
        <v>0.20540240197723</v>
      </c>
      <c r="BA957" s="17">
        <v>0.10974403674642801</v>
      </c>
      <c r="BB957" s="17">
        <v>0.110585162677115</v>
      </c>
      <c r="BC957" s="17">
        <v>0.115977332817657</v>
      </c>
      <c r="BD957" s="17">
        <v>0.101412470191452</v>
      </c>
      <c r="BE957" s="17">
        <v>0.11078031677679399</v>
      </c>
      <c r="BF957" s="17">
        <v>0.100445292660828</v>
      </c>
      <c r="BG957" s="17">
        <v>7.8317639320319904E-2</v>
      </c>
      <c r="BH957" s="17">
        <v>8.8414674967971299E-2</v>
      </c>
      <c r="BI957" s="17">
        <v>0.11062496212256601</v>
      </c>
      <c r="BJ957" s="17">
        <v>0.103640743105345</v>
      </c>
      <c r="BK957" s="17">
        <v>0.112757754275615</v>
      </c>
      <c r="BL957" s="17">
        <v>8.2575712563078302E-2</v>
      </c>
      <c r="BM957" s="17">
        <v>7.8448786764123105E-2</v>
      </c>
      <c r="BN957" s="17">
        <v>8.8863652910216404E-2</v>
      </c>
      <c r="BO957" s="17">
        <v>9.8071174982323595E-2</v>
      </c>
      <c r="BP957" s="17"/>
      <c r="BQ957" s="17">
        <v>0.102264658647609</v>
      </c>
      <c r="BR957" s="17">
        <v>9.7182702073906904E-2</v>
      </c>
    </row>
    <row r="958" spans="2:70" x14ac:dyDescent="0.35">
      <c r="B958" t="s">
        <v>129</v>
      </c>
      <c r="C958" s="17">
        <v>0.12251786480209</v>
      </c>
      <c r="D958" s="17">
        <v>0.135894814997717</v>
      </c>
      <c r="E958" s="17">
        <v>0.108967835863303</v>
      </c>
      <c r="F958" s="17"/>
      <c r="G958" s="17">
        <v>0.15623808868760899</v>
      </c>
      <c r="H958" s="17">
        <v>0.131826049854082</v>
      </c>
      <c r="I958" s="17">
        <v>0.141460333345692</v>
      </c>
      <c r="J958" s="17">
        <v>0.129986809946741</v>
      </c>
      <c r="K958" s="17">
        <v>0.11840020126529099</v>
      </c>
      <c r="L958" s="17">
        <v>7.3676342188721794E-2</v>
      </c>
      <c r="M958" s="17"/>
      <c r="N958" s="17">
        <v>8.6175428159257203E-2</v>
      </c>
      <c r="O958" s="17">
        <v>0.117617333250271</v>
      </c>
      <c r="P958" s="17">
        <v>0.13461347964641099</v>
      </c>
      <c r="Q958" s="17">
        <v>0.155777097074243</v>
      </c>
      <c r="R958" s="17"/>
      <c r="S958" s="17">
        <v>0.10421153238620801</v>
      </c>
      <c r="T958" s="17">
        <v>0.120608157802754</v>
      </c>
      <c r="U958" s="17">
        <v>0.120645056905888</v>
      </c>
      <c r="V958" s="17">
        <v>0.131353174338426</v>
      </c>
      <c r="W958" s="17">
        <v>0.133309757661186</v>
      </c>
      <c r="X958" s="17">
        <v>0.13968127503430999</v>
      </c>
      <c r="Y958" s="17">
        <v>0.12719918750836001</v>
      </c>
      <c r="Z958" s="17">
        <v>9.4924854923837801E-2</v>
      </c>
      <c r="AA958" s="17">
        <v>9.2784747407908194E-2</v>
      </c>
      <c r="AB958" s="17">
        <v>0.124030700851158</v>
      </c>
      <c r="AC958" s="17">
        <v>0.13178885099061199</v>
      </c>
      <c r="AD958" s="17">
        <v>0.231529746487354</v>
      </c>
      <c r="AE958" s="17"/>
      <c r="AF958" s="17">
        <v>0.113113046903247</v>
      </c>
      <c r="AG958" s="17">
        <v>9.6140740715735598E-2</v>
      </c>
      <c r="AH958" s="17">
        <v>0.19281695246835101</v>
      </c>
      <c r="AI958" s="17"/>
      <c r="AJ958" s="17">
        <v>9.1450434927423802E-2</v>
      </c>
      <c r="AK958" s="17">
        <v>0.123430292330563</v>
      </c>
      <c r="AL958" s="17">
        <v>7.6101088550896395E-2</v>
      </c>
      <c r="AM958" s="17">
        <v>0.17791383391308199</v>
      </c>
      <c r="AN958" s="17">
        <v>0.17681363542439901</v>
      </c>
      <c r="AO958" s="17"/>
      <c r="AP958" s="17">
        <v>8.2622067384615999E-2</v>
      </c>
      <c r="AQ958" s="17">
        <v>0.11621194587542701</v>
      </c>
      <c r="AR958" s="17">
        <v>6.4704870681290494E-2</v>
      </c>
      <c r="AS958" s="17"/>
      <c r="AT958" s="17">
        <v>0.148304137812828</v>
      </c>
      <c r="AU958" s="17">
        <v>0.14053242806046301</v>
      </c>
      <c r="AV958" s="17">
        <v>0.10272766189725201</v>
      </c>
      <c r="AW958" s="17">
        <v>8.1419835564024004E-2</v>
      </c>
      <c r="AX958" s="17">
        <v>0.10860219364021299</v>
      </c>
      <c r="AY958" s="17"/>
      <c r="AZ958" s="17">
        <v>0.273442490081798</v>
      </c>
      <c r="BA958" s="17">
        <v>0.20920670134349101</v>
      </c>
      <c r="BB958" s="17">
        <v>0.117220065796471</v>
      </c>
      <c r="BC958" s="17">
        <v>0.12553144847454401</v>
      </c>
      <c r="BD958" s="17">
        <v>0.13456603768470801</v>
      </c>
      <c r="BE958" s="17">
        <v>0.14418636379063501</v>
      </c>
      <c r="BF958" s="17">
        <v>0.10024022228802899</v>
      </c>
      <c r="BG958" s="17">
        <v>0.10228392776511699</v>
      </c>
      <c r="BH958" s="17">
        <v>0.132467940914966</v>
      </c>
      <c r="BI958" s="17">
        <v>0.114391331765845</v>
      </c>
      <c r="BJ958" s="17">
        <v>0.102186533251043</v>
      </c>
      <c r="BK958" s="17">
        <v>8.0442286917481703E-2</v>
      </c>
      <c r="BL958" s="17">
        <v>0.10845737207129701</v>
      </c>
      <c r="BM958" s="17">
        <v>6.9905225519278705E-2</v>
      </c>
      <c r="BN958" s="17">
        <v>6.3743033104238497E-2</v>
      </c>
      <c r="BO958" s="17">
        <v>0.10806290919235501</v>
      </c>
      <c r="BP958" s="17"/>
      <c r="BQ958" s="17">
        <v>3.0995299112041699E-2</v>
      </c>
      <c r="BR958" s="17">
        <v>0.15652985724566401</v>
      </c>
    </row>
    <row r="959" spans="2:70" x14ac:dyDescent="0.35">
      <c r="C959" s="17"/>
      <c r="D959" s="17"/>
      <c r="E959" s="17"/>
      <c r="F959" s="17"/>
      <c r="G959" s="17"/>
      <c r="H959" s="17"/>
      <c r="I959" s="17"/>
      <c r="J959" s="17"/>
      <c r="K959" s="17"/>
      <c r="L959" s="17"/>
      <c r="M959" s="17"/>
      <c r="N959" s="17"/>
      <c r="O959" s="17"/>
      <c r="P959" s="17"/>
      <c r="Q959" s="17"/>
      <c r="R959" s="17"/>
      <c r="S959" s="17"/>
      <c r="T959" s="17"/>
      <c r="U959" s="17"/>
      <c r="V959" s="17"/>
      <c r="W959" s="17"/>
      <c r="X959" s="17"/>
      <c r="Y959" s="17"/>
      <c r="Z959" s="17"/>
      <c r="AA959" s="17"/>
      <c r="AB959" s="17"/>
      <c r="AC959" s="17"/>
      <c r="AD959" s="17"/>
      <c r="AE959" s="17"/>
      <c r="AF959" s="17"/>
      <c r="AG959" s="17"/>
      <c r="AH959" s="17"/>
      <c r="AI959" s="17"/>
      <c r="AJ959" s="17"/>
      <c r="AK959" s="17"/>
      <c r="AL959" s="17"/>
      <c r="AM959" s="17"/>
      <c r="AN959" s="17"/>
      <c r="AO959" s="17"/>
      <c r="AP959" s="17"/>
      <c r="AQ959" s="17"/>
      <c r="AR959" s="17"/>
      <c r="AS959" s="17"/>
      <c r="AT959" s="17"/>
      <c r="AU959" s="17"/>
      <c r="AV959" s="17"/>
      <c r="AW959" s="17"/>
      <c r="AX959" s="17"/>
      <c r="AY959" s="17"/>
      <c r="AZ959" s="17"/>
      <c r="BA959" s="17"/>
      <c r="BB959" s="17"/>
      <c r="BC959" s="17"/>
      <c r="BD959" s="17"/>
      <c r="BE959" s="17"/>
      <c r="BF959" s="17"/>
      <c r="BG959" s="17"/>
      <c r="BH959" s="17"/>
      <c r="BI959" s="17"/>
      <c r="BJ959" s="17"/>
      <c r="BK959" s="17"/>
      <c r="BL959" s="17"/>
      <c r="BM959" s="17"/>
      <c r="BN959" s="17"/>
      <c r="BO959" s="17"/>
      <c r="BP959" s="17"/>
      <c r="BQ959" s="17"/>
      <c r="BR959" s="17"/>
    </row>
    <row r="960" spans="2:70" x14ac:dyDescent="0.35">
      <c r="B960" s="6" t="s">
        <v>405</v>
      </c>
      <c r="C960" s="17"/>
      <c r="D960" s="17"/>
      <c r="E960" s="17"/>
      <c r="F960" s="17"/>
      <c r="G960" s="17"/>
      <c r="H960" s="17"/>
      <c r="I960" s="17"/>
      <c r="J960" s="17"/>
      <c r="K960" s="17"/>
      <c r="L960" s="17"/>
      <c r="M960" s="17"/>
      <c r="N960" s="17"/>
      <c r="O960" s="17"/>
      <c r="P960" s="17"/>
      <c r="Q960" s="17"/>
      <c r="R960" s="17"/>
      <c r="S960" s="17"/>
      <c r="T960" s="17"/>
      <c r="U960" s="17"/>
      <c r="V960" s="17"/>
      <c r="W960" s="17"/>
      <c r="X960" s="17"/>
      <c r="Y960" s="17"/>
      <c r="Z960" s="17"/>
      <c r="AA960" s="17"/>
      <c r="AB960" s="17"/>
      <c r="AC960" s="17"/>
      <c r="AD960" s="17"/>
      <c r="AE960" s="17"/>
      <c r="AF960" s="17"/>
      <c r="AG960" s="17"/>
      <c r="AH960" s="17"/>
      <c r="AI960" s="17"/>
      <c r="AJ960" s="17"/>
      <c r="AK960" s="17"/>
      <c r="AL960" s="17"/>
      <c r="AM960" s="17"/>
      <c r="AN960" s="17"/>
      <c r="AO960" s="17"/>
      <c r="AP960" s="17"/>
      <c r="AQ960" s="17"/>
      <c r="AR960" s="17"/>
      <c r="AS960" s="17"/>
      <c r="AT960" s="17"/>
      <c r="AU960" s="17"/>
      <c r="AV960" s="17"/>
      <c r="AW960" s="17"/>
      <c r="AX960" s="17"/>
      <c r="AY960" s="17"/>
      <c r="AZ960" s="17"/>
      <c r="BA960" s="17"/>
      <c r="BB960" s="17"/>
      <c r="BC960" s="17"/>
      <c r="BD960" s="17"/>
      <c r="BE960" s="17"/>
      <c r="BF960" s="17"/>
      <c r="BG960" s="17"/>
      <c r="BH960" s="17"/>
      <c r="BI960" s="17"/>
      <c r="BJ960" s="17"/>
      <c r="BK960" s="17"/>
      <c r="BL960" s="17"/>
      <c r="BM960" s="17"/>
      <c r="BN960" s="17"/>
      <c r="BO960" s="17"/>
      <c r="BP960" s="17"/>
      <c r="BQ960" s="17"/>
      <c r="BR960" s="17"/>
    </row>
    <row r="961" spans="2:70" x14ac:dyDescent="0.35">
      <c r="B961" s="24" t="s">
        <v>97</v>
      </c>
      <c r="C961" s="17"/>
      <c r="D961" s="17"/>
      <c r="E961" s="17"/>
      <c r="F961" s="17"/>
      <c r="G961" s="17"/>
      <c r="H961" s="17"/>
      <c r="I961" s="17"/>
      <c r="J961" s="17"/>
      <c r="K961" s="17"/>
      <c r="L961" s="17"/>
      <c r="M961" s="17"/>
      <c r="N961" s="17"/>
      <c r="O961" s="17"/>
      <c r="P961" s="17"/>
      <c r="Q961" s="17"/>
      <c r="R961" s="17"/>
      <c r="S961" s="17"/>
      <c r="T961" s="17"/>
      <c r="U961" s="17"/>
      <c r="V961" s="17"/>
      <c r="W961" s="17"/>
      <c r="X961" s="17"/>
      <c r="Y961" s="17"/>
      <c r="Z961" s="17"/>
      <c r="AA961" s="17"/>
      <c r="AB961" s="17"/>
      <c r="AC961" s="17"/>
      <c r="AD961" s="17"/>
      <c r="AE961" s="17"/>
      <c r="AF961" s="17"/>
      <c r="AG961" s="17"/>
      <c r="AH961" s="17"/>
      <c r="AI961" s="17"/>
      <c r="AJ961" s="17"/>
      <c r="AK961" s="17"/>
      <c r="AL961" s="17"/>
      <c r="AM961" s="17"/>
      <c r="AN961" s="17"/>
      <c r="AO961" s="17"/>
      <c r="AP961" s="17"/>
      <c r="AQ961" s="17"/>
      <c r="AR961" s="17"/>
      <c r="AS961" s="17"/>
      <c r="AT961" s="17"/>
      <c r="AU961" s="17"/>
      <c r="AV961" s="17"/>
      <c r="AW961" s="17"/>
      <c r="AX961" s="17"/>
      <c r="AY961" s="17"/>
      <c r="AZ961" s="17"/>
      <c r="BA961" s="17"/>
      <c r="BB961" s="17"/>
      <c r="BC961" s="17"/>
      <c r="BD961" s="17"/>
      <c r="BE961" s="17"/>
      <c r="BF961" s="17"/>
      <c r="BG961" s="17"/>
      <c r="BH961" s="17"/>
      <c r="BI961" s="17"/>
      <c r="BJ961" s="17"/>
      <c r="BK961" s="17"/>
      <c r="BL961" s="17"/>
      <c r="BM961" s="17"/>
      <c r="BN961" s="17"/>
      <c r="BO961" s="17"/>
      <c r="BP961" s="17"/>
      <c r="BQ961" s="17"/>
      <c r="BR961" s="17"/>
    </row>
    <row r="962" spans="2:70" x14ac:dyDescent="0.35">
      <c r="B962" t="s">
        <v>399</v>
      </c>
      <c r="C962" s="17">
        <v>0.77765178272754298</v>
      </c>
      <c r="D962" s="17">
        <v>0.73283203212436698</v>
      </c>
      <c r="E962" s="17">
        <v>0.82166065061874805</v>
      </c>
      <c r="F962" s="17"/>
      <c r="G962" s="17">
        <v>0.64445058318831805</v>
      </c>
      <c r="H962" s="17">
        <v>0.70905584340747896</v>
      </c>
      <c r="I962" s="17">
        <v>0.76831317438413904</v>
      </c>
      <c r="J962" s="17">
        <v>0.78136215585949198</v>
      </c>
      <c r="K962" s="17">
        <v>0.82848423561065798</v>
      </c>
      <c r="L962" s="17">
        <v>0.89265169619052198</v>
      </c>
      <c r="M962" s="17"/>
      <c r="N962" s="17">
        <v>0.838806086977128</v>
      </c>
      <c r="O962" s="17">
        <v>0.79473494487352003</v>
      </c>
      <c r="P962" s="17">
        <v>0.72155939288104198</v>
      </c>
      <c r="Q962" s="17">
        <v>0.74327326793686699</v>
      </c>
      <c r="R962" s="17"/>
      <c r="S962" s="17">
        <v>0.77101262545013804</v>
      </c>
      <c r="T962" s="17">
        <v>0.80165642301380702</v>
      </c>
      <c r="U962" s="17">
        <v>0.81414965865627997</v>
      </c>
      <c r="V962" s="17">
        <v>0.820797311951727</v>
      </c>
      <c r="W962" s="17">
        <v>0.77392821985553495</v>
      </c>
      <c r="X962" s="17">
        <v>0.706135208887818</v>
      </c>
      <c r="Y962" s="17">
        <v>0.78769436739107401</v>
      </c>
      <c r="Z962" s="17">
        <v>0.76054743354799204</v>
      </c>
      <c r="AA962" s="17">
        <v>0.80331120053248195</v>
      </c>
      <c r="AB962" s="17">
        <v>0.76361205641232999</v>
      </c>
      <c r="AC962" s="17">
        <v>0.76308233086521005</v>
      </c>
      <c r="AD962" s="17">
        <v>0.66906038796545497</v>
      </c>
      <c r="AE962" s="17"/>
      <c r="AF962" s="17">
        <v>0.80940704999371205</v>
      </c>
      <c r="AG962" s="17">
        <v>0.80200665059633702</v>
      </c>
      <c r="AH962" s="17">
        <v>0.65455170508499605</v>
      </c>
      <c r="AI962" s="17"/>
      <c r="AJ962" s="17">
        <v>0.82917633358762899</v>
      </c>
      <c r="AK962" s="17">
        <v>0.75208676528635299</v>
      </c>
      <c r="AL962" s="17">
        <v>0.83298379685792101</v>
      </c>
      <c r="AM962" s="17">
        <v>0.79004145687122196</v>
      </c>
      <c r="AN962" s="17">
        <v>0.69022833994947197</v>
      </c>
      <c r="AO962" s="17"/>
      <c r="AP962" s="17">
        <v>0.80225793879548202</v>
      </c>
      <c r="AQ962" s="17">
        <v>0.78396584719132001</v>
      </c>
      <c r="AR962" s="17">
        <v>0.82154800157136398</v>
      </c>
      <c r="AS962" s="17"/>
      <c r="AT962" s="17">
        <v>0.76283127891331504</v>
      </c>
      <c r="AU962" s="17">
        <v>0.75105571626836698</v>
      </c>
      <c r="AV962" s="17">
        <v>0.79378899477339104</v>
      </c>
      <c r="AW962" s="17">
        <v>0.81088729727020104</v>
      </c>
      <c r="AX962" s="17">
        <v>0.75517556520935203</v>
      </c>
      <c r="AY962" s="17"/>
      <c r="AZ962" s="17">
        <v>0.53121341456498095</v>
      </c>
      <c r="BA962" s="17">
        <v>0.69723670257756498</v>
      </c>
      <c r="BB962" s="17">
        <v>0.73774216218352096</v>
      </c>
      <c r="BC962" s="17">
        <v>0.77796624688823701</v>
      </c>
      <c r="BD962" s="17">
        <v>0.75629082148507398</v>
      </c>
      <c r="BE962" s="17">
        <v>0.74127163325440804</v>
      </c>
      <c r="BF962" s="17">
        <v>0.79029125241726805</v>
      </c>
      <c r="BG962" s="17">
        <v>0.82480535916772602</v>
      </c>
      <c r="BH962" s="17">
        <v>0.81457917391562895</v>
      </c>
      <c r="BI962" s="17">
        <v>0.77979063846003405</v>
      </c>
      <c r="BJ962" s="17">
        <v>0.79898927664836505</v>
      </c>
      <c r="BK962" s="17">
        <v>0.84650893331777899</v>
      </c>
      <c r="BL962" s="17">
        <v>0.79741769883397895</v>
      </c>
      <c r="BM962" s="17">
        <v>0.84819646094959</v>
      </c>
      <c r="BN962" s="17">
        <v>0.84455507881306302</v>
      </c>
      <c r="BO962" s="17">
        <v>0.75734725976846795</v>
      </c>
      <c r="BP962" s="17"/>
      <c r="BQ962" s="17">
        <v>0.85105732982896098</v>
      </c>
      <c r="BR962" s="17">
        <v>0.75463535143659399</v>
      </c>
    </row>
    <row r="963" spans="2:70" x14ac:dyDescent="0.35">
      <c r="B963" t="s">
        <v>400</v>
      </c>
      <c r="C963" s="17">
        <v>0.10364239467314899</v>
      </c>
      <c r="D963" s="17">
        <v>0.121584200979343</v>
      </c>
      <c r="E963" s="17">
        <v>8.6383270298549905E-2</v>
      </c>
      <c r="F963" s="17"/>
      <c r="G963" s="17">
        <v>0.20677243871946599</v>
      </c>
      <c r="H963" s="17">
        <v>0.151547117968692</v>
      </c>
      <c r="I963" s="17">
        <v>0.112245312682156</v>
      </c>
      <c r="J963" s="17">
        <v>8.4343928353582204E-2</v>
      </c>
      <c r="K963" s="17">
        <v>6.2535165463692796E-2</v>
      </c>
      <c r="L963" s="17">
        <v>3.23202818196184E-2</v>
      </c>
      <c r="M963" s="17"/>
      <c r="N963" s="17">
        <v>8.5767609255524499E-2</v>
      </c>
      <c r="O963" s="17">
        <v>8.2735600569332907E-2</v>
      </c>
      <c r="P963" s="17">
        <v>0.139499672012873</v>
      </c>
      <c r="Q963" s="17">
        <v>0.114462269069842</v>
      </c>
      <c r="R963" s="17"/>
      <c r="S963" s="17">
        <v>0.13133258284789501</v>
      </c>
      <c r="T963" s="17">
        <v>7.5277802154593607E-2</v>
      </c>
      <c r="U963" s="17">
        <v>9.0083257295892505E-2</v>
      </c>
      <c r="V963" s="17">
        <v>8.2158316183062394E-2</v>
      </c>
      <c r="W963" s="17">
        <v>9.6305309885451301E-2</v>
      </c>
      <c r="X963" s="17">
        <v>0.13688183396581399</v>
      </c>
      <c r="Y963" s="17">
        <v>8.4681895644383498E-2</v>
      </c>
      <c r="Z963" s="17">
        <v>0.137925759037826</v>
      </c>
      <c r="AA963" s="17">
        <v>9.5511197350268598E-2</v>
      </c>
      <c r="AB963" s="17">
        <v>0.11367357064174601</v>
      </c>
      <c r="AC963" s="17">
        <v>0.119049625696056</v>
      </c>
      <c r="AD963" s="17">
        <v>9.4340733676258406E-2</v>
      </c>
      <c r="AE963" s="17"/>
      <c r="AF963" s="17">
        <v>7.8501561054255098E-2</v>
      </c>
      <c r="AG963" s="17">
        <v>0.10319480531787099</v>
      </c>
      <c r="AH963" s="17">
        <v>0.14779407317389801</v>
      </c>
      <c r="AI963" s="17"/>
      <c r="AJ963" s="17">
        <v>8.41435290792798E-2</v>
      </c>
      <c r="AK963" s="17">
        <v>0.128362821180979</v>
      </c>
      <c r="AL963" s="17">
        <v>0.113172505026379</v>
      </c>
      <c r="AM963" s="17">
        <v>6.4385879418288397E-2</v>
      </c>
      <c r="AN963" s="17">
        <v>0.115927563943606</v>
      </c>
      <c r="AO963" s="17"/>
      <c r="AP963" s="17">
        <v>0.105079606200846</v>
      </c>
      <c r="AQ963" s="17">
        <v>0.111194582898064</v>
      </c>
      <c r="AR963" s="17">
        <v>0.12044624503498701</v>
      </c>
      <c r="AS963" s="17"/>
      <c r="AT963" s="17">
        <v>8.7572390417825899E-2</v>
      </c>
      <c r="AU963" s="17">
        <v>0.117786272554149</v>
      </c>
      <c r="AV963" s="17">
        <v>0.110801448893027</v>
      </c>
      <c r="AW963" s="17">
        <v>0.11269454764794901</v>
      </c>
      <c r="AX963" s="17">
        <v>0.108580617784166</v>
      </c>
      <c r="AY963" s="17"/>
      <c r="AZ963" s="17">
        <v>8.5534248229544002E-2</v>
      </c>
      <c r="BA963" s="17">
        <v>0.113358812184958</v>
      </c>
      <c r="BB963" s="17">
        <v>0.145280016733945</v>
      </c>
      <c r="BC963" s="17">
        <v>0.104930007886421</v>
      </c>
      <c r="BD963" s="17">
        <v>0.12715727250534101</v>
      </c>
      <c r="BE963" s="17">
        <v>0.10561752504821501</v>
      </c>
      <c r="BF963" s="17">
        <v>0.107032787498021</v>
      </c>
      <c r="BG963" s="17">
        <v>7.4853402102654398E-2</v>
      </c>
      <c r="BH963" s="17">
        <v>4.68836103680879E-2</v>
      </c>
      <c r="BI963" s="17">
        <v>0.121188302076408</v>
      </c>
      <c r="BJ963" s="17">
        <v>0.107735138557649</v>
      </c>
      <c r="BK963" s="17">
        <v>7.3365120080904594E-2</v>
      </c>
      <c r="BL963" s="17">
        <v>8.3509105999376304E-2</v>
      </c>
      <c r="BM963" s="17">
        <v>7.9502980563492406E-2</v>
      </c>
      <c r="BN963" s="17">
        <v>0.126224603414271</v>
      </c>
      <c r="BO963" s="17">
        <v>0.15563523906047699</v>
      </c>
      <c r="BP963" s="17"/>
      <c r="BQ963" s="17">
        <v>0.11691772208967</v>
      </c>
      <c r="BR963" s="17">
        <v>9.5787939772400604E-2</v>
      </c>
    </row>
    <row r="964" spans="2:70" x14ac:dyDescent="0.35">
      <c r="B964" t="s">
        <v>129</v>
      </c>
      <c r="C964" s="17">
        <v>0.11870582259930799</v>
      </c>
      <c r="D964" s="17">
        <v>0.14558376689628899</v>
      </c>
      <c r="E964" s="17">
        <v>9.1956079082701703E-2</v>
      </c>
      <c r="F964" s="17"/>
      <c r="G964" s="17">
        <v>0.14877697809221599</v>
      </c>
      <c r="H964" s="17">
        <v>0.13939703862382999</v>
      </c>
      <c r="I964" s="17">
        <v>0.119441512933705</v>
      </c>
      <c r="J964" s="17">
        <v>0.13429391578692601</v>
      </c>
      <c r="K964" s="17">
        <v>0.10898059892565</v>
      </c>
      <c r="L964" s="17">
        <v>7.5028021989859903E-2</v>
      </c>
      <c r="M964" s="17"/>
      <c r="N964" s="17">
        <v>7.5426303767347797E-2</v>
      </c>
      <c r="O964" s="17">
        <v>0.12252945455714701</v>
      </c>
      <c r="P964" s="17">
        <v>0.13894093510608399</v>
      </c>
      <c r="Q964" s="17">
        <v>0.14226446299329101</v>
      </c>
      <c r="R964" s="17"/>
      <c r="S964" s="17">
        <v>9.7654791701966406E-2</v>
      </c>
      <c r="T964" s="17">
        <v>0.123065774831599</v>
      </c>
      <c r="U964" s="17">
        <v>9.5767084047827897E-2</v>
      </c>
      <c r="V964" s="17">
        <v>9.7044371865210893E-2</v>
      </c>
      <c r="W964" s="17">
        <v>0.129766470259014</v>
      </c>
      <c r="X964" s="17">
        <v>0.15698295714636801</v>
      </c>
      <c r="Y964" s="17">
        <v>0.12762373696454199</v>
      </c>
      <c r="Z964" s="17">
        <v>0.101526807414182</v>
      </c>
      <c r="AA964" s="17">
        <v>0.10117760211724899</v>
      </c>
      <c r="AB964" s="17">
        <v>0.12271437294592499</v>
      </c>
      <c r="AC964" s="17">
        <v>0.117868043438735</v>
      </c>
      <c r="AD964" s="17">
        <v>0.236598878358287</v>
      </c>
      <c r="AE964" s="17"/>
      <c r="AF964" s="17">
        <v>0.11209138895203299</v>
      </c>
      <c r="AG964" s="17">
        <v>9.4798544085791595E-2</v>
      </c>
      <c r="AH964" s="17">
        <v>0.197654221741106</v>
      </c>
      <c r="AI964" s="17"/>
      <c r="AJ964" s="17">
        <v>8.6680137333091101E-2</v>
      </c>
      <c r="AK964" s="17">
        <v>0.119550413532669</v>
      </c>
      <c r="AL964" s="17">
        <v>5.3843698115699702E-2</v>
      </c>
      <c r="AM964" s="17">
        <v>0.14557266371048899</v>
      </c>
      <c r="AN964" s="17">
        <v>0.19384409610692299</v>
      </c>
      <c r="AO964" s="17"/>
      <c r="AP964" s="17">
        <v>9.2662455003671901E-2</v>
      </c>
      <c r="AQ964" s="17">
        <v>0.10483956991061601</v>
      </c>
      <c r="AR964" s="17">
        <v>5.8005753393648302E-2</v>
      </c>
      <c r="AS964" s="17"/>
      <c r="AT964" s="17">
        <v>0.14959633066885999</v>
      </c>
      <c r="AU964" s="17">
        <v>0.13115801117748499</v>
      </c>
      <c r="AV964" s="17">
        <v>9.5409556333583001E-2</v>
      </c>
      <c r="AW964" s="17">
        <v>7.6418155081850306E-2</v>
      </c>
      <c r="AX964" s="17">
        <v>0.136243817006482</v>
      </c>
      <c r="AY964" s="17"/>
      <c r="AZ964" s="17">
        <v>0.38325233720547502</v>
      </c>
      <c r="BA964" s="17">
        <v>0.18940448523747599</v>
      </c>
      <c r="BB964" s="17">
        <v>0.116977821082534</v>
      </c>
      <c r="BC964" s="17">
        <v>0.117103745225342</v>
      </c>
      <c r="BD964" s="17">
        <v>0.116551906009585</v>
      </c>
      <c r="BE964" s="17">
        <v>0.15311084169737699</v>
      </c>
      <c r="BF964" s="17">
        <v>0.10267596008471</v>
      </c>
      <c r="BG964" s="17">
        <v>0.10034123872962</v>
      </c>
      <c r="BH964" s="17">
        <v>0.138537215716283</v>
      </c>
      <c r="BI964" s="17">
        <v>9.9021059463557506E-2</v>
      </c>
      <c r="BJ964" s="17">
        <v>9.3275584793985206E-2</v>
      </c>
      <c r="BK964" s="17">
        <v>8.0125946601316098E-2</v>
      </c>
      <c r="BL964" s="17">
        <v>0.119073195166644</v>
      </c>
      <c r="BM964" s="17">
        <v>7.2300558486917202E-2</v>
      </c>
      <c r="BN964" s="17">
        <v>2.9220317772666201E-2</v>
      </c>
      <c r="BO964" s="17">
        <v>8.7017501171055806E-2</v>
      </c>
      <c r="BP964" s="17"/>
      <c r="BQ964" s="17">
        <v>3.2024948081368299E-2</v>
      </c>
      <c r="BR964" s="17">
        <v>0.14957670879100499</v>
      </c>
    </row>
    <row r="965" spans="2:70" x14ac:dyDescent="0.35">
      <c r="C965" s="17"/>
      <c r="D965" s="17"/>
      <c r="E965" s="17"/>
      <c r="F965" s="17"/>
      <c r="G965" s="17"/>
      <c r="H965" s="17"/>
      <c r="I965" s="17"/>
      <c r="J965" s="17"/>
      <c r="K965" s="17"/>
      <c r="L965" s="17"/>
      <c r="M965" s="17"/>
      <c r="N965" s="17"/>
      <c r="O965" s="17"/>
      <c r="P965" s="17"/>
      <c r="Q965" s="17"/>
      <c r="R965" s="17"/>
      <c r="S965" s="17"/>
      <c r="T965" s="17"/>
      <c r="U965" s="17"/>
      <c r="V965" s="17"/>
      <c r="W965" s="17"/>
      <c r="X965" s="17"/>
      <c r="Y965" s="17"/>
      <c r="Z965" s="17"/>
      <c r="AA965" s="17"/>
      <c r="AB965" s="17"/>
      <c r="AC965" s="17"/>
      <c r="AD965" s="17"/>
      <c r="AE965" s="17"/>
      <c r="AF965" s="17"/>
      <c r="AG965" s="17"/>
      <c r="AH965" s="17"/>
      <c r="AI965" s="17"/>
      <c r="AJ965" s="17"/>
      <c r="AK965" s="17"/>
      <c r="AL965" s="17"/>
      <c r="AM965" s="17"/>
      <c r="AN965" s="17"/>
      <c r="AO965" s="17"/>
      <c r="AP965" s="17"/>
      <c r="AQ965" s="17"/>
      <c r="AR965" s="17"/>
      <c r="AS965" s="17"/>
      <c r="AT965" s="17"/>
      <c r="AU965" s="17"/>
      <c r="AV965" s="17"/>
      <c r="AW965" s="17"/>
      <c r="AX965" s="17"/>
      <c r="AY965" s="17"/>
      <c r="AZ965" s="17"/>
      <c r="BA965" s="17"/>
      <c r="BB965" s="17"/>
      <c r="BC965" s="17"/>
      <c r="BD965" s="17"/>
      <c r="BE965" s="17"/>
      <c r="BF965" s="17"/>
      <c r="BG965" s="17"/>
      <c r="BH965" s="17"/>
      <c r="BI965" s="17"/>
      <c r="BJ965" s="17"/>
      <c r="BK965" s="17"/>
      <c r="BL965" s="17"/>
      <c r="BM965" s="17"/>
      <c r="BN965" s="17"/>
      <c r="BO965" s="17"/>
      <c r="BP965" s="17"/>
      <c r="BQ965" s="17"/>
      <c r="BR965" s="17"/>
    </row>
    <row r="966" spans="2:70" x14ac:dyDescent="0.35">
      <c r="B966" s="6" t="s">
        <v>406</v>
      </c>
      <c r="C966" s="17"/>
      <c r="D966" s="17"/>
      <c r="E966" s="17"/>
      <c r="F966" s="17"/>
      <c r="G966" s="17"/>
      <c r="H966" s="17"/>
      <c r="I966" s="17"/>
      <c r="J966" s="17"/>
      <c r="K966" s="17"/>
      <c r="L966" s="17"/>
      <c r="M966" s="17"/>
      <c r="N966" s="17"/>
      <c r="O966" s="17"/>
      <c r="P966" s="17"/>
      <c r="Q966" s="17"/>
      <c r="R966" s="17"/>
      <c r="S966" s="17"/>
      <c r="T966" s="17"/>
      <c r="U966" s="17"/>
      <c r="V966" s="17"/>
      <c r="W966" s="17"/>
      <c r="X966" s="17"/>
      <c r="Y966" s="17"/>
      <c r="Z966" s="17"/>
      <c r="AA966" s="17"/>
      <c r="AB966" s="17"/>
      <c r="AC966" s="17"/>
      <c r="AD966" s="17"/>
      <c r="AE966" s="17"/>
      <c r="AF966" s="17"/>
      <c r="AG966" s="17"/>
      <c r="AH966" s="17"/>
      <c r="AI966" s="17"/>
      <c r="AJ966" s="17"/>
      <c r="AK966" s="17"/>
      <c r="AL966" s="17"/>
      <c r="AM966" s="17"/>
      <c r="AN966" s="17"/>
      <c r="AO966" s="17"/>
      <c r="AP966" s="17"/>
      <c r="AQ966" s="17"/>
      <c r="AR966" s="17"/>
      <c r="AS966" s="17"/>
      <c r="AT966" s="17"/>
      <c r="AU966" s="17"/>
      <c r="AV966" s="17"/>
      <c r="AW966" s="17"/>
      <c r="AX966" s="17"/>
      <c r="AY966" s="17"/>
      <c r="AZ966" s="17"/>
      <c r="BA966" s="17"/>
      <c r="BB966" s="17"/>
      <c r="BC966" s="17"/>
      <c r="BD966" s="17"/>
      <c r="BE966" s="17"/>
      <c r="BF966" s="17"/>
      <c r="BG966" s="17"/>
      <c r="BH966" s="17"/>
      <c r="BI966" s="17"/>
      <c r="BJ966" s="17"/>
      <c r="BK966" s="17"/>
      <c r="BL966" s="17"/>
      <c r="BM966" s="17"/>
      <c r="BN966" s="17"/>
      <c r="BO966" s="17"/>
      <c r="BP966" s="17"/>
      <c r="BQ966" s="17"/>
      <c r="BR966" s="17"/>
    </row>
    <row r="967" spans="2:70" x14ac:dyDescent="0.35">
      <c r="B967" s="24" t="s">
        <v>97</v>
      </c>
      <c r="C967" s="17"/>
      <c r="D967" s="17"/>
      <c r="E967" s="17"/>
      <c r="F967" s="17"/>
      <c r="G967" s="17"/>
      <c r="H967" s="17"/>
      <c r="I967" s="17"/>
      <c r="J967" s="17"/>
      <c r="K967" s="17"/>
      <c r="L967" s="17"/>
      <c r="M967" s="17"/>
      <c r="N967" s="17"/>
      <c r="O967" s="17"/>
      <c r="P967" s="17"/>
      <c r="Q967" s="17"/>
      <c r="R967" s="17"/>
      <c r="S967" s="17"/>
      <c r="T967" s="17"/>
      <c r="U967" s="17"/>
      <c r="V967" s="17"/>
      <c r="W967" s="17"/>
      <c r="X967" s="17"/>
      <c r="Y967" s="17"/>
      <c r="Z967" s="17"/>
      <c r="AA967" s="17"/>
      <c r="AB967" s="17"/>
      <c r="AC967" s="17"/>
      <c r="AD967" s="17"/>
      <c r="AE967" s="17"/>
      <c r="AF967" s="17"/>
      <c r="AG967" s="17"/>
      <c r="AH967" s="17"/>
      <c r="AI967" s="17"/>
      <c r="AJ967" s="17"/>
      <c r="AK967" s="17"/>
      <c r="AL967" s="17"/>
      <c r="AM967" s="17"/>
      <c r="AN967" s="17"/>
      <c r="AO967" s="17"/>
      <c r="AP967" s="17"/>
      <c r="AQ967" s="17"/>
      <c r="AR967" s="17"/>
      <c r="AS967" s="17"/>
      <c r="AT967" s="17"/>
      <c r="AU967" s="17"/>
      <c r="AV967" s="17"/>
      <c r="AW967" s="17"/>
      <c r="AX967" s="17"/>
      <c r="AY967" s="17"/>
      <c r="AZ967" s="17"/>
      <c r="BA967" s="17"/>
      <c r="BB967" s="17"/>
      <c r="BC967" s="17"/>
      <c r="BD967" s="17"/>
      <c r="BE967" s="17"/>
      <c r="BF967" s="17"/>
      <c r="BG967" s="17"/>
      <c r="BH967" s="17"/>
      <c r="BI967" s="17"/>
      <c r="BJ967" s="17"/>
      <c r="BK967" s="17"/>
      <c r="BL967" s="17"/>
      <c r="BM967" s="17"/>
      <c r="BN967" s="17"/>
      <c r="BO967" s="17"/>
      <c r="BP967" s="17"/>
      <c r="BQ967" s="17"/>
      <c r="BR967" s="17"/>
    </row>
    <row r="968" spans="2:70" x14ac:dyDescent="0.35">
      <c r="B968" t="s">
        <v>399</v>
      </c>
      <c r="C968" s="17">
        <v>0.37916884044126598</v>
      </c>
      <c r="D968" s="17">
        <v>0.36167570906653101</v>
      </c>
      <c r="E968" s="17">
        <v>0.396831343882456</v>
      </c>
      <c r="F968" s="17"/>
      <c r="G968" s="17">
        <v>0.45770591411148098</v>
      </c>
      <c r="H968" s="17">
        <v>0.50619529847321199</v>
      </c>
      <c r="I968" s="17">
        <v>0.42136940264135098</v>
      </c>
      <c r="J968" s="17">
        <v>0.38969583741451003</v>
      </c>
      <c r="K968" s="17">
        <v>0.31442398494004897</v>
      </c>
      <c r="L968" s="17">
        <v>0.223866868653402</v>
      </c>
      <c r="M968" s="17"/>
      <c r="N968" s="17">
        <v>0.37792772027119698</v>
      </c>
      <c r="O968" s="17">
        <v>0.363927787451162</v>
      </c>
      <c r="P968" s="17">
        <v>0.40231576069744801</v>
      </c>
      <c r="Q968" s="17">
        <v>0.37760551640912099</v>
      </c>
      <c r="R968" s="17"/>
      <c r="S968" s="17">
        <v>0.45707532543201901</v>
      </c>
      <c r="T968" s="17">
        <v>0.364597512510488</v>
      </c>
      <c r="U968" s="17">
        <v>0.35491109905457502</v>
      </c>
      <c r="V968" s="17">
        <v>0.37799294151734197</v>
      </c>
      <c r="W968" s="17">
        <v>0.374450067869254</v>
      </c>
      <c r="X968" s="17">
        <v>0.37612390312222499</v>
      </c>
      <c r="Y968" s="17">
        <v>0.35861292045390603</v>
      </c>
      <c r="Z968" s="17">
        <v>0.358089399340075</v>
      </c>
      <c r="AA968" s="17">
        <v>0.39348771838296998</v>
      </c>
      <c r="AB968" s="17">
        <v>0.31562006588582198</v>
      </c>
      <c r="AC968" s="17">
        <v>0.38185306858269902</v>
      </c>
      <c r="AD968" s="17">
        <v>0.38350489293912099</v>
      </c>
      <c r="AE968" s="17"/>
      <c r="AF968" s="17">
        <v>0.363604206517192</v>
      </c>
      <c r="AG968" s="17">
        <v>0.37866894969682602</v>
      </c>
      <c r="AH968" s="17">
        <v>0.39635135192451798</v>
      </c>
      <c r="AI968" s="17"/>
      <c r="AJ968" s="17">
        <v>0.35150836798653201</v>
      </c>
      <c r="AK968" s="17">
        <v>0.439057279711349</v>
      </c>
      <c r="AL968" s="17">
        <v>0.342706886777709</v>
      </c>
      <c r="AM968" s="17">
        <v>0.49870541782926398</v>
      </c>
      <c r="AN968" s="17">
        <v>0.36155580833616902</v>
      </c>
      <c r="AO968" s="17"/>
      <c r="AP968" s="17">
        <v>0.37051224675637201</v>
      </c>
      <c r="AQ968" s="17">
        <v>0.43004435055749901</v>
      </c>
      <c r="AR968" s="17">
        <v>0.40079662011023398</v>
      </c>
      <c r="AS968" s="17"/>
      <c r="AT968" s="17">
        <v>0.36849902848256</v>
      </c>
      <c r="AU968" s="17">
        <v>0.36682678648138201</v>
      </c>
      <c r="AV968" s="17">
        <v>0.40592162568131601</v>
      </c>
      <c r="AW968" s="17">
        <v>0.41012689579092998</v>
      </c>
      <c r="AX968" s="17">
        <v>0.41901323999025802</v>
      </c>
      <c r="AY968" s="17"/>
      <c r="AZ968" s="17">
        <v>0.36809301426955998</v>
      </c>
      <c r="BA968" s="17">
        <v>0.34522443045926199</v>
      </c>
      <c r="BB968" s="17">
        <v>0.351995501428913</v>
      </c>
      <c r="BC968" s="17">
        <v>0.36800124497391001</v>
      </c>
      <c r="BD968" s="17">
        <v>0.386572336750648</v>
      </c>
      <c r="BE968" s="17">
        <v>0.371325174999664</v>
      </c>
      <c r="BF968" s="17">
        <v>0.37131820609577199</v>
      </c>
      <c r="BG968" s="17">
        <v>0.39652290408205498</v>
      </c>
      <c r="BH968" s="17">
        <v>0.35371979251948998</v>
      </c>
      <c r="BI968" s="17">
        <v>0.39071692125624802</v>
      </c>
      <c r="BJ968" s="17">
        <v>0.41920931365890102</v>
      </c>
      <c r="BK968" s="17">
        <v>0.42511627825906401</v>
      </c>
      <c r="BL968" s="17">
        <v>0.42142725087161398</v>
      </c>
      <c r="BM968" s="17">
        <v>0.41726759398514102</v>
      </c>
      <c r="BN968" s="17">
        <v>0.44143686742898097</v>
      </c>
      <c r="BO968" s="17">
        <v>0.39008008428819402</v>
      </c>
      <c r="BP968" s="17"/>
      <c r="BQ968" s="17">
        <v>0.40143428796624703</v>
      </c>
      <c r="BR968" s="17">
        <v>0.36806984781486002</v>
      </c>
    </row>
    <row r="969" spans="2:70" x14ac:dyDescent="0.35">
      <c r="B969" t="s">
        <v>400</v>
      </c>
      <c r="C969" s="17">
        <v>0.36393604988817901</v>
      </c>
      <c r="D969" s="17">
        <v>0.37865302697262299</v>
      </c>
      <c r="E969" s="17">
        <v>0.349332561541085</v>
      </c>
      <c r="F969" s="17"/>
      <c r="G969" s="17">
        <v>0.30366087320164298</v>
      </c>
      <c r="H969" s="17">
        <v>0.27064256612107201</v>
      </c>
      <c r="I969" s="17">
        <v>0.32567905003814901</v>
      </c>
      <c r="J969" s="17">
        <v>0.35185112182734801</v>
      </c>
      <c r="K969" s="17">
        <v>0.37775418708689501</v>
      </c>
      <c r="L969" s="17">
        <v>0.51181791340383098</v>
      </c>
      <c r="M969" s="17"/>
      <c r="N969" s="17">
        <v>0.41222118836425597</v>
      </c>
      <c r="O969" s="17">
        <v>0.37358748118608298</v>
      </c>
      <c r="P969" s="17">
        <v>0.34471290560468398</v>
      </c>
      <c r="Q969" s="17">
        <v>0.32141926870543402</v>
      </c>
      <c r="R969" s="17"/>
      <c r="S969" s="17">
        <v>0.33201783086564202</v>
      </c>
      <c r="T969" s="17">
        <v>0.34559501746339599</v>
      </c>
      <c r="U969" s="17">
        <v>0.36464594041810799</v>
      </c>
      <c r="V969" s="17">
        <v>0.35023629159305403</v>
      </c>
      <c r="W969" s="17">
        <v>0.34311248668953898</v>
      </c>
      <c r="X969" s="17">
        <v>0.39363741229911903</v>
      </c>
      <c r="Y969" s="17">
        <v>0.35159895755237802</v>
      </c>
      <c r="Z969" s="17">
        <v>0.36531146412799698</v>
      </c>
      <c r="AA969" s="17">
        <v>0.38686703315566601</v>
      </c>
      <c r="AB969" s="17">
        <v>0.42731222174970002</v>
      </c>
      <c r="AC969" s="17">
        <v>0.36957862322680202</v>
      </c>
      <c r="AD969" s="17">
        <v>0.33869829411298102</v>
      </c>
      <c r="AE969" s="17"/>
      <c r="AF969" s="17">
        <v>0.37967357955869402</v>
      </c>
      <c r="AG969" s="17">
        <v>0.39234853163029898</v>
      </c>
      <c r="AH969" s="17">
        <v>0.28433406585226501</v>
      </c>
      <c r="AI969" s="17"/>
      <c r="AJ969" s="17">
        <v>0.409777853390975</v>
      </c>
      <c r="AK969" s="17">
        <v>0.32930649231062398</v>
      </c>
      <c r="AL969" s="17">
        <v>0.41384040940074601</v>
      </c>
      <c r="AM969" s="17">
        <v>0.268524303566403</v>
      </c>
      <c r="AN969" s="17">
        <v>0.31272960291129098</v>
      </c>
      <c r="AO969" s="17"/>
      <c r="AP969" s="17">
        <v>0.41012378916480002</v>
      </c>
      <c r="AQ969" s="17">
        <v>0.35641946465162</v>
      </c>
      <c r="AR969" s="17">
        <v>0.36688306482639699</v>
      </c>
      <c r="AS969" s="17"/>
      <c r="AT969" s="17">
        <v>0.34833097855720901</v>
      </c>
      <c r="AU969" s="17">
        <v>0.342794591910216</v>
      </c>
      <c r="AV969" s="17">
        <v>0.37840859771249202</v>
      </c>
      <c r="AW969" s="17">
        <v>0.41136762427913698</v>
      </c>
      <c r="AX969" s="17">
        <v>0.36589776959126302</v>
      </c>
      <c r="AY969" s="17"/>
      <c r="AZ969" s="17">
        <v>0.222339282090081</v>
      </c>
      <c r="BA969" s="17">
        <v>0.30100168977643299</v>
      </c>
      <c r="BB969" s="17">
        <v>0.35962413962987799</v>
      </c>
      <c r="BC969" s="17">
        <v>0.34287961475173601</v>
      </c>
      <c r="BD969" s="17">
        <v>0.37492804248921602</v>
      </c>
      <c r="BE969" s="17">
        <v>0.37069957848882301</v>
      </c>
      <c r="BF969" s="17">
        <v>0.38519072023200102</v>
      </c>
      <c r="BG969" s="17">
        <v>0.35776618224209999</v>
      </c>
      <c r="BH969" s="17">
        <v>0.35499216286650997</v>
      </c>
      <c r="BI969" s="17">
        <v>0.38283591170655701</v>
      </c>
      <c r="BJ969" s="17">
        <v>0.38317117653543997</v>
      </c>
      <c r="BK969" s="17">
        <v>0.39123239606745502</v>
      </c>
      <c r="BL969" s="17">
        <v>0.343449754676657</v>
      </c>
      <c r="BM969" s="17">
        <v>0.37559178062331</v>
      </c>
      <c r="BN969" s="17">
        <v>0.36161595989356199</v>
      </c>
      <c r="BO969" s="17">
        <v>0.39339931590501798</v>
      </c>
      <c r="BP969" s="17"/>
      <c r="BQ969" s="17">
        <v>0.49985929097021897</v>
      </c>
      <c r="BR969" s="17">
        <v>0.30689547437569198</v>
      </c>
    </row>
    <row r="970" spans="2:70" x14ac:dyDescent="0.35">
      <c r="B970" t="s">
        <v>129</v>
      </c>
      <c r="C970" s="17">
        <v>0.25689510967055501</v>
      </c>
      <c r="D970" s="17">
        <v>0.259671263960846</v>
      </c>
      <c r="E970" s="17">
        <v>0.253836094576459</v>
      </c>
      <c r="F970" s="17"/>
      <c r="G970" s="17">
        <v>0.23863321268687501</v>
      </c>
      <c r="H970" s="17">
        <v>0.223162135405716</v>
      </c>
      <c r="I970" s="17">
        <v>0.25295154732050001</v>
      </c>
      <c r="J970" s="17">
        <v>0.25845304075814302</v>
      </c>
      <c r="K970" s="17">
        <v>0.30782182797305602</v>
      </c>
      <c r="L970" s="17">
        <v>0.26431521794276802</v>
      </c>
      <c r="M970" s="17"/>
      <c r="N970" s="17">
        <v>0.20985109136454599</v>
      </c>
      <c r="O970" s="17">
        <v>0.26248473136275502</v>
      </c>
      <c r="P970" s="17">
        <v>0.25297133369786701</v>
      </c>
      <c r="Q970" s="17">
        <v>0.30097521488544399</v>
      </c>
      <c r="R970" s="17"/>
      <c r="S970" s="17">
        <v>0.210906843702339</v>
      </c>
      <c r="T970" s="17">
        <v>0.28980747002611601</v>
      </c>
      <c r="U970" s="17">
        <v>0.28044296052731699</v>
      </c>
      <c r="V970" s="17">
        <v>0.271770766889604</v>
      </c>
      <c r="W970" s="17">
        <v>0.28243744544120603</v>
      </c>
      <c r="X970" s="17">
        <v>0.23023868457865601</v>
      </c>
      <c r="Y970" s="17">
        <v>0.28978812199371601</v>
      </c>
      <c r="Z970" s="17">
        <v>0.27659913653192802</v>
      </c>
      <c r="AA970" s="17">
        <v>0.21964524846136399</v>
      </c>
      <c r="AB970" s="17">
        <v>0.25706771236447801</v>
      </c>
      <c r="AC970" s="17">
        <v>0.24856830819049899</v>
      </c>
      <c r="AD970" s="17">
        <v>0.27779681294789799</v>
      </c>
      <c r="AE970" s="17"/>
      <c r="AF970" s="17">
        <v>0.25672221392411398</v>
      </c>
      <c r="AG970" s="17">
        <v>0.228982518672875</v>
      </c>
      <c r="AH970" s="17">
        <v>0.31931458222321701</v>
      </c>
      <c r="AI970" s="17"/>
      <c r="AJ970" s="17">
        <v>0.23871377862249299</v>
      </c>
      <c r="AK970" s="17">
        <v>0.23163622797802699</v>
      </c>
      <c r="AL970" s="17">
        <v>0.24345270382154399</v>
      </c>
      <c r="AM970" s="17">
        <v>0.232770278604333</v>
      </c>
      <c r="AN970" s="17">
        <v>0.32571458875254</v>
      </c>
      <c r="AO970" s="17"/>
      <c r="AP970" s="17">
        <v>0.21936396407882799</v>
      </c>
      <c r="AQ970" s="17">
        <v>0.21353618479088099</v>
      </c>
      <c r="AR970" s="17">
        <v>0.23232031506337</v>
      </c>
      <c r="AS970" s="17"/>
      <c r="AT970" s="17">
        <v>0.28316999296023099</v>
      </c>
      <c r="AU970" s="17">
        <v>0.290378621608402</v>
      </c>
      <c r="AV970" s="17">
        <v>0.21566977660619299</v>
      </c>
      <c r="AW970" s="17">
        <v>0.17850547992993299</v>
      </c>
      <c r="AX970" s="17">
        <v>0.21508899041847901</v>
      </c>
      <c r="AY970" s="17"/>
      <c r="AZ970" s="17">
        <v>0.40956770364035899</v>
      </c>
      <c r="BA970" s="17">
        <v>0.35377387976430602</v>
      </c>
      <c r="BB970" s="17">
        <v>0.288380358941209</v>
      </c>
      <c r="BC970" s="17">
        <v>0.28911914027435398</v>
      </c>
      <c r="BD970" s="17">
        <v>0.238499620760137</v>
      </c>
      <c r="BE970" s="17">
        <v>0.25797524651151299</v>
      </c>
      <c r="BF970" s="17">
        <v>0.243491073672228</v>
      </c>
      <c r="BG970" s="17">
        <v>0.24571091367584499</v>
      </c>
      <c r="BH970" s="17">
        <v>0.29128804461399999</v>
      </c>
      <c r="BI970" s="17">
        <v>0.226447167037195</v>
      </c>
      <c r="BJ970" s="17">
        <v>0.19761950980565901</v>
      </c>
      <c r="BK970" s="17">
        <v>0.18365132567348</v>
      </c>
      <c r="BL970" s="17">
        <v>0.23512299445172899</v>
      </c>
      <c r="BM970" s="17">
        <v>0.20714062539154901</v>
      </c>
      <c r="BN970" s="17">
        <v>0.19694717267745701</v>
      </c>
      <c r="BO970" s="17">
        <v>0.21652059980678801</v>
      </c>
      <c r="BP970" s="17"/>
      <c r="BQ970" s="17">
        <v>9.8706421063534E-2</v>
      </c>
      <c r="BR970" s="17">
        <v>0.325034677809447</v>
      </c>
    </row>
    <row r="971" spans="2:70" x14ac:dyDescent="0.35">
      <c r="C971" s="17"/>
      <c r="D971" s="17"/>
      <c r="E971" s="17"/>
      <c r="F971" s="17"/>
      <c r="G971" s="17"/>
      <c r="H971" s="17"/>
      <c r="I971" s="17"/>
      <c r="J971" s="17"/>
      <c r="K971" s="17"/>
      <c r="L971" s="17"/>
      <c r="M971" s="17"/>
      <c r="N971" s="17"/>
      <c r="O971" s="17"/>
      <c r="P971" s="17"/>
      <c r="Q971" s="17"/>
      <c r="R971" s="17"/>
      <c r="S971" s="17"/>
      <c r="T971" s="17"/>
      <c r="U971" s="17"/>
      <c r="V971" s="17"/>
      <c r="W971" s="17"/>
      <c r="X971" s="17"/>
      <c r="Y971" s="17"/>
      <c r="Z971" s="17"/>
      <c r="AA971" s="17"/>
      <c r="AB971" s="17"/>
      <c r="AC971" s="17"/>
      <c r="AD971" s="17"/>
      <c r="AE971" s="17"/>
      <c r="AF971" s="17"/>
      <c r="AG971" s="17"/>
      <c r="AH971" s="17"/>
      <c r="AI971" s="17"/>
      <c r="AJ971" s="17"/>
      <c r="AK971" s="17"/>
      <c r="AL971" s="17"/>
      <c r="AM971" s="17"/>
      <c r="AN971" s="17"/>
      <c r="AO971" s="17"/>
      <c r="AP971" s="17"/>
      <c r="AQ971" s="17"/>
      <c r="AR971" s="17"/>
      <c r="AS971" s="17"/>
      <c r="AT971" s="17"/>
      <c r="AU971" s="17"/>
      <c r="AV971" s="17"/>
      <c r="AW971" s="17"/>
      <c r="AX971" s="17"/>
      <c r="AY971" s="17"/>
      <c r="AZ971" s="17"/>
      <c r="BA971" s="17"/>
      <c r="BB971" s="17"/>
      <c r="BC971" s="17"/>
      <c r="BD971" s="17"/>
      <c r="BE971" s="17"/>
      <c r="BF971" s="17"/>
      <c r="BG971" s="17"/>
      <c r="BH971" s="17"/>
      <c r="BI971" s="17"/>
      <c r="BJ971" s="17"/>
      <c r="BK971" s="17"/>
      <c r="BL971" s="17"/>
      <c r="BM971" s="17"/>
      <c r="BN971" s="17"/>
      <c r="BO971" s="17"/>
      <c r="BP971" s="17"/>
      <c r="BQ971" s="17"/>
      <c r="BR971" s="17"/>
    </row>
    <row r="972" spans="2:70" x14ac:dyDescent="0.35">
      <c r="B972" s="6" t="s">
        <v>407</v>
      </c>
      <c r="C972" s="17"/>
      <c r="D972" s="17"/>
      <c r="E972" s="17"/>
      <c r="F972" s="17"/>
      <c r="G972" s="17"/>
      <c r="H972" s="17"/>
      <c r="I972" s="17"/>
      <c r="J972" s="17"/>
      <c r="K972" s="17"/>
      <c r="L972" s="17"/>
      <c r="M972" s="17"/>
      <c r="N972" s="17"/>
      <c r="O972" s="17"/>
      <c r="P972" s="17"/>
      <c r="Q972" s="17"/>
      <c r="R972" s="17"/>
      <c r="S972" s="17"/>
      <c r="T972" s="17"/>
      <c r="U972" s="17"/>
      <c r="V972" s="17"/>
      <c r="W972" s="17"/>
      <c r="X972" s="17"/>
      <c r="Y972" s="17"/>
      <c r="Z972" s="17"/>
      <c r="AA972" s="17"/>
      <c r="AB972" s="17"/>
      <c r="AC972" s="17"/>
      <c r="AD972" s="17"/>
      <c r="AE972" s="17"/>
      <c r="AF972" s="17"/>
      <c r="AG972" s="17"/>
      <c r="AH972" s="17"/>
      <c r="AI972" s="17"/>
      <c r="AJ972" s="17"/>
      <c r="AK972" s="17"/>
      <c r="AL972" s="17"/>
      <c r="AM972" s="17"/>
      <c r="AN972" s="17"/>
      <c r="AO972" s="17"/>
      <c r="AP972" s="17"/>
      <c r="AQ972" s="17"/>
      <c r="AR972" s="17"/>
      <c r="AS972" s="17"/>
      <c r="AT972" s="17"/>
      <c r="AU972" s="17"/>
      <c r="AV972" s="17"/>
      <c r="AW972" s="17"/>
      <c r="AX972" s="17"/>
      <c r="AY972" s="17"/>
      <c r="AZ972" s="17"/>
      <c r="BA972" s="17"/>
      <c r="BB972" s="17"/>
      <c r="BC972" s="17"/>
      <c r="BD972" s="17"/>
      <c r="BE972" s="17"/>
      <c r="BF972" s="17"/>
      <c r="BG972" s="17"/>
      <c r="BH972" s="17"/>
      <c r="BI972" s="17"/>
      <c r="BJ972" s="17"/>
      <c r="BK972" s="17"/>
      <c r="BL972" s="17"/>
      <c r="BM972" s="17"/>
      <c r="BN972" s="17"/>
      <c r="BO972" s="17"/>
      <c r="BP972" s="17"/>
      <c r="BQ972" s="17"/>
      <c r="BR972" s="17"/>
    </row>
    <row r="973" spans="2:70" x14ac:dyDescent="0.35">
      <c r="B973" s="24" t="s">
        <v>97</v>
      </c>
      <c r="C973" s="17"/>
      <c r="D973" s="17"/>
      <c r="E973" s="17"/>
      <c r="F973" s="17"/>
      <c r="G973" s="17"/>
      <c r="H973" s="17"/>
      <c r="I973" s="17"/>
      <c r="J973" s="17"/>
      <c r="K973" s="17"/>
      <c r="L973" s="17"/>
      <c r="M973" s="17"/>
      <c r="N973" s="17"/>
      <c r="O973" s="17"/>
      <c r="P973" s="17"/>
      <c r="Q973" s="17"/>
      <c r="R973" s="17"/>
      <c r="S973" s="17"/>
      <c r="T973" s="17"/>
      <c r="U973" s="17"/>
      <c r="V973" s="17"/>
      <c r="W973" s="17"/>
      <c r="X973" s="17"/>
      <c r="Y973" s="17"/>
      <c r="Z973" s="17"/>
      <c r="AA973" s="17"/>
      <c r="AB973" s="17"/>
      <c r="AC973" s="17"/>
      <c r="AD973" s="17"/>
      <c r="AE973" s="17"/>
      <c r="AF973" s="17"/>
      <c r="AG973" s="17"/>
      <c r="AH973" s="17"/>
      <c r="AI973" s="17"/>
      <c r="AJ973" s="17"/>
      <c r="AK973" s="17"/>
      <c r="AL973" s="17"/>
      <c r="AM973" s="17"/>
      <c r="AN973" s="17"/>
      <c r="AO973" s="17"/>
      <c r="AP973" s="17"/>
      <c r="AQ973" s="17"/>
      <c r="AR973" s="17"/>
      <c r="AS973" s="17"/>
      <c r="AT973" s="17"/>
      <c r="AU973" s="17"/>
      <c r="AV973" s="17"/>
      <c r="AW973" s="17"/>
      <c r="AX973" s="17"/>
      <c r="AY973" s="17"/>
      <c r="AZ973" s="17"/>
      <c r="BA973" s="17"/>
      <c r="BB973" s="17"/>
      <c r="BC973" s="17"/>
      <c r="BD973" s="17"/>
      <c r="BE973" s="17"/>
      <c r="BF973" s="17"/>
      <c r="BG973" s="17"/>
      <c r="BH973" s="17"/>
      <c r="BI973" s="17"/>
      <c r="BJ973" s="17"/>
      <c r="BK973" s="17"/>
      <c r="BL973" s="17"/>
      <c r="BM973" s="17"/>
      <c r="BN973" s="17"/>
      <c r="BO973" s="17"/>
      <c r="BP973" s="17"/>
      <c r="BQ973" s="17"/>
      <c r="BR973" s="17"/>
    </row>
    <row r="974" spans="2:70" x14ac:dyDescent="0.35">
      <c r="B974" t="s">
        <v>399</v>
      </c>
      <c r="C974" s="17">
        <v>9.47158427702708E-2</v>
      </c>
      <c r="D974" s="17">
        <v>0.10458593323504101</v>
      </c>
      <c r="E974" s="17">
        <v>8.4722647200442897E-2</v>
      </c>
      <c r="F974" s="17"/>
      <c r="G974" s="17">
        <v>0.13307484007746001</v>
      </c>
      <c r="H974" s="17">
        <v>0.170458808334603</v>
      </c>
      <c r="I974" s="17">
        <v>0.11589927509598601</v>
      </c>
      <c r="J974" s="17">
        <v>5.6543978925016398E-2</v>
      </c>
      <c r="K974" s="17">
        <v>5.5800823853104302E-2</v>
      </c>
      <c r="L974" s="17">
        <v>4.7554189705913297E-2</v>
      </c>
      <c r="M974" s="17"/>
      <c r="N974" s="17">
        <v>0.109401752598501</v>
      </c>
      <c r="O974" s="17">
        <v>8.0466681147407099E-2</v>
      </c>
      <c r="P974" s="17">
        <v>0.11246387392712399</v>
      </c>
      <c r="Q974" s="17">
        <v>7.9272977619920304E-2</v>
      </c>
      <c r="R974" s="17"/>
      <c r="S974" s="17">
        <v>0.141549163932293</v>
      </c>
      <c r="T974" s="17">
        <v>7.5175681957576901E-2</v>
      </c>
      <c r="U974" s="17">
        <v>7.4539577174578903E-2</v>
      </c>
      <c r="V974" s="17">
        <v>9.2732697220169594E-2</v>
      </c>
      <c r="W974" s="17">
        <v>0.113944953439027</v>
      </c>
      <c r="X974" s="17">
        <v>9.1608928325054503E-2</v>
      </c>
      <c r="Y974" s="17">
        <v>8.7319129298577006E-2</v>
      </c>
      <c r="Z974" s="17">
        <v>0.12521229624338601</v>
      </c>
      <c r="AA974" s="17">
        <v>9.2187045089677302E-2</v>
      </c>
      <c r="AB974" s="17">
        <v>5.2326527137170203E-2</v>
      </c>
      <c r="AC974" s="17">
        <v>0.100217730832031</v>
      </c>
      <c r="AD974" s="17">
        <v>9.1369961153862797E-2</v>
      </c>
      <c r="AE974" s="17"/>
      <c r="AF974" s="17">
        <v>8.7930012917335806E-2</v>
      </c>
      <c r="AG974" s="17">
        <v>0.109351253048405</v>
      </c>
      <c r="AH974" s="17">
        <v>7.7657189104352403E-2</v>
      </c>
      <c r="AI974" s="17"/>
      <c r="AJ974" s="17">
        <v>8.43319933852896E-2</v>
      </c>
      <c r="AK974" s="17">
        <v>0.12411803927718899</v>
      </c>
      <c r="AL974" s="17">
        <v>0.115657805654536</v>
      </c>
      <c r="AM974" s="17">
        <v>0.29079223067583299</v>
      </c>
      <c r="AN974" s="17">
        <v>5.8389596329245098E-2</v>
      </c>
      <c r="AO974" s="17"/>
      <c r="AP974" s="17">
        <v>0.110758393824911</v>
      </c>
      <c r="AQ974" s="17">
        <v>0.109753658669676</v>
      </c>
      <c r="AR974" s="17">
        <v>0.143464148449051</v>
      </c>
      <c r="AS974" s="17"/>
      <c r="AT974" s="17">
        <v>7.5120592830623903E-2</v>
      </c>
      <c r="AU974" s="17">
        <v>8.2939641300739803E-2</v>
      </c>
      <c r="AV974" s="17">
        <v>0.11348347356334</v>
      </c>
      <c r="AW974" s="17">
        <v>0.111706868516685</v>
      </c>
      <c r="AX974" s="17">
        <v>0.251472801908599</v>
      </c>
      <c r="AY974" s="17"/>
      <c r="AZ974" s="17">
        <v>0.1265805313418</v>
      </c>
      <c r="BA974" s="17">
        <v>3.93636981131101E-2</v>
      </c>
      <c r="BB974" s="17">
        <v>9.3509574891612199E-2</v>
      </c>
      <c r="BC974" s="17">
        <v>0.110812420284868</v>
      </c>
      <c r="BD974" s="17">
        <v>7.9852495745898505E-2</v>
      </c>
      <c r="BE974" s="17">
        <v>8.5735194548706206E-2</v>
      </c>
      <c r="BF974" s="17">
        <v>0.106760226940703</v>
      </c>
      <c r="BG974" s="17">
        <v>0.102172271297573</v>
      </c>
      <c r="BH974" s="17">
        <v>7.9142730666864197E-2</v>
      </c>
      <c r="BI974" s="17">
        <v>8.6633024013174298E-2</v>
      </c>
      <c r="BJ974" s="17">
        <v>0.109085043906565</v>
      </c>
      <c r="BK974" s="17">
        <v>8.1629077884617804E-2</v>
      </c>
      <c r="BL974" s="17">
        <v>0.109859889153004</v>
      </c>
      <c r="BM974" s="17">
        <v>0.104261626815734</v>
      </c>
      <c r="BN974" s="17">
        <v>0.16710925725346701</v>
      </c>
      <c r="BO974" s="17">
        <v>0.13712228550938699</v>
      </c>
      <c r="BP974" s="17"/>
      <c r="BQ974" s="17">
        <v>0.158256861105913</v>
      </c>
      <c r="BR974" s="17">
        <v>6.6697943465099802E-2</v>
      </c>
    </row>
    <row r="975" spans="2:70" x14ac:dyDescent="0.35">
      <c r="B975" t="s">
        <v>400</v>
      </c>
      <c r="C975" s="17">
        <v>0.65768802453059505</v>
      </c>
      <c r="D975" s="17">
        <v>0.66362629481078494</v>
      </c>
      <c r="E975" s="17">
        <v>0.652546400305555</v>
      </c>
      <c r="F975" s="17"/>
      <c r="G975" s="17">
        <v>0.627668912567801</v>
      </c>
      <c r="H975" s="17">
        <v>0.57728255137168405</v>
      </c>
      <c r="I975" s="17">
        <v>0.60575511667447501</v>
      </c>
      <c r="J975" s="17">
        <v>0.69073036415366595</v>
      </c>
      <c r="K975" s="17">
        <v>0.67374293396157803</v>
      </c>
      <c r="L975" s="17">
        <v>0.74772213103891005</v>
      </c>
      <c r="M975" s="17"/>
      <c r="N975" s="17">
        <v>0.703689643283815</v>
      </c>
      <c r="O975" s="17">
        <v>0.66496918709437802</v>
      </c>
      <c r="P975" s="17">
        <v>0.60996726320026595</v>
      </c>
      <c r="Q975" s="17">
        <v>0.64580440460744903</v>
      </c>
      <c r="R975" s="17"/>
      <c r="S975" s="17">
        <v>0.63584323934889597</v>
      </c>
      <c r="T975" s="17">
        <v>0.67221562409006297</v>
      </c>
      <c r="U975" s="17">
        <v>0.66030325091484299</v>
      </c>
      <c r="V975" s="17">
        <v>0.66083700152519997</v>
      </c>
      <c r="W975" s="17">
        <v>0.57922222186183903</v>
      </c>
      <c r="X975" s="17">
        <v>0.65690272124392202</v>
      </c>
      <c r="Y975" s="17">
        <v>0.64299613162969604</v>
      </c>
      <c r="Z975" s="17">
        <v>0.65632094019086895</v>
      </c>
      <c r="AA975" s="17">
        <v>0.69590722021067497</v>
      </c>
      <c r="AB975" s="17">
        <v>0.68866485169042901</v>
      </c>
      <c r="AC975" s="17">
        <v>0.67652102792866897</v>
      </c>
      <c r="AD975" s="17">
        <v>0.64237180057010301</v>
      </c>
      <c r="AE975" s="17"/>
      <c r="AF975" s="17">
        <v>0.66458427561448497</v>
      </c>
      <c r="AG975" s="17">
        <v>0.68575118277323099</v>
      </c>
      <c r="AH975" s="17">
        <v>0.57914269481465097</v>
      </c>
      <c r="AI975" s="17"/>
      <c r="AJ975" s="17">
        <v>0.68105952838728301</v>
      </c>
      <c r="AK975" s="17">
        <v>0.64323015781483295</v>
      </c>
      <c r="AL975" s="17">
        <v>0.68608046906341003</v>
      </c>
      <c r="AM975" s="17">
        <v>0.42718617733110198</v>
      </c>
      <c r="AN975" s="17">
        <v>0.60740357689442004</v>
      </c>
      <c r="AO975" s="17"/>
      <c r="AP975" s="17">
        <v>0.66934360440280005</v>
      </c>
      <c r="AQ975" s="17">
        <v>0.67359231365894301</v>
      </c>
      <c r="AR975" s="17">
        <v>0.64592289950853099</v>
      </c>
      <c r="AS975" s="17"/>
      <c r="AT975" s="17">
        <v>0.64640773602245405</v>
      </c>
      <c r="AU975" s="17">
        <v>0.64686299469282504</v>
      </c>
      <c r="AV975" s="17">
        <v>0.684706792646537</v>
      </c>
      <c r="AW975" s="17">
        <v>0.70267844370804</v>
      </c>
      <c r="AX975" s="17">
        <v>0.54912251838339299</v>
      </c>
      <c r="AY975" s="17"/>
      <c r="AZ975" s="17">
        <v>0.47938910046977601</v>
      </c>
      <c r="BA975" s="17">
        <v>0.63346856422217102</v>
      </c>
      <c r="BB975" s="17">
        <v>0.64531284939047695</v>
      </c>
      <c r="BC975" s="17">
        <v>0.62688133891193598</v>
      </c>
      <c r="BD975" s="17">
        <v>0.70669180747671601</v>
      </c>
      <c r="BE975" s="17">
        <v>0.63063398383966096</v>
      </c>
      <c r="BF975" s="17">
        <v>0.65989913368393005</v>
      </c>
      <c r="BG975" s="17">
        <v>0.66854690698326702</v>
      </c>
      <c r="BH975" s="17">
        <v>0.64799922048398295</v>
      </c>
      <c r="BI975" s="17">
        <v>0.65632545008229604</v>
      </c>
      <c r="BJ975" s="17">
        <v>0.67523134130978202</v>
      </c>
      <c r="BK975" s="17">
        <v>0.756083966738608</v>
      </c>
      <c r="BL975" s="17">
        <v>0.66258288093330997</v>
      </c>
      <c r="BM975" s="17">
        <v>0.68149676712657803</v>
      </c>
      <c r="BN975" s="17">
        <v>0.64254597721483797</v>
      </c>
      <c r="BO975" s="17">
        <v>0.65187999793099305</v>
      </c>
      <c r="BP975" s="17"/>
      <c r="BQ975" s="17">
        <v>0.74853073987894903</v>
      </c>
      <c r="BR975" s="17">
        <v>0.62397234234726995</v>
      </c>
    </row>
    <row r="976" spans="2:70" x14ac:dyDescent="0.35">
      <c r="B976" t="s">
        <v>129</v>
      </c>
      <c r="C976" s="17">
        <v>0.247596132699134</v>
      </c>
      <c r="D976" s="17">
        <v>0.23178777195417399</v>
      </c>
      <c r="E976" s="17">
        <v>0.26273095249400202</v>
      </c>
      <c r="F976" s="17"/>
      <c r="G976" s="17">
        <v>0.23925624735473899</v>
      </c>
      <c r="H976" s="17">
        <v>0.25225864029371198</v>
      </c>
      <c r="I976" s="17">
        <v>0.27834560822953902</v>
      </c>
      <c r="J976" s="17">
        <v>0.25272565692131799</v>
      </c>
      <c r="K976" s="17">
        <v>0.270456242185318</v>
      </c>
      <c r="L976" s="17">
        <v>0.20472367925517601</v>
      </c>
      <c r="M976" s="17"/>
      <c r="N976" s="17">
        <v>0.18690860411768401</v>
      </c>
      <c r="O976" s="17">
        <v>0.25456413175821502</v>
      </c>
      <c r="P976" s="17">
        <v>0.27756886287261001</v>
      </c>
      <c r="Q976" s="17">
        <v>0.27492261777263099</v>
      </c>
      <c r="R976" s="17"/>
      <c r="S976" s="17">
        <v>0.222607596718811</v>
      </c>
      <c r="T976" s="17">
        <v>0.25260869395236002</v>
      </c>
      <c r="U976" s="17">
        <v>0.26515717191057803</v>
      </c>
      <c r="V976" s="17">
        <v>0.246430301254631</v>
      </c>
      <c r="W976" s="17">
        <v>0.30683282469913398</v>
      </c>
      <c r="X976" s="17">
        <v>0.25148835043102402</v>
      </c>
      <c r="Y976" s="17">
        <v>0.26968473907172702</v>
      </c>
      <c r="Z976" s="17">
        <v>0.21846676356574499</v>
      </c>
      <c r="AA976" s="17">
        <v>0.21190573469964799</v>
      </c>
      <c r="AB976" s="17">
        <v>0.25900862117239998</v>
      </c>
      <c r="AC976" s="17">
        <v>0.2232612412393</v>
      </c>
      <c r="AD976" s="17">
        <v>0.26625823827603401</v>
      </c>
      <c r="AE976" s="17"/>
      <c r="AF976" s="17">
        <v>0.24748571146817899</v>
      </c>
      <c r="AG976" s="17">
        <v>0.20489756417836499</v>
      </c>
      <c r="AH976" s="17">
        <v>0.34320011608099599</v>
      </c>
      <c r="AI976" s="17"/>
      <c r="AJ976" s="17">
        <v>0.234608478227427</v>
      </c>
      <c r="AK976" s="17">
        <v>0.23265180290797899</v>
      </c>
      <c r="AL976" s="17">
        <v>0.19826172528205299</v>
      </c>
      <c r="AM976" s="17">
        <v>0.28202159199306498</v>
      </c>
      <c r="AN976" s="17">
        <v>0.33420682677633501</v>
      </c>
      <c r="AO976" s="17"/>
      <c r="AP976" s="17">
        <v>0.21989800177228899</v>
      </c>
      <c r="AQ976" s="17">
        <v>0.21665402767138101</v>
      </c>
      <c r="AR976" s="17">
        <v>0.21061295204241701</v>
      </c>
      <c r="AS976" s="17"/>
      <c r="AT976" s="17">
        <v>0.27847167114692201</v>
      </c>
      <c r="AU976" s="17">
        <v>0.27019736400643501</v>
      </c>
      <c r="AV976" s="17">
        <v>0.20180973379012199</v>
      </c>
      <c r="AW976" s="17">
        <v>0.18561468777527501</v>
      </c>
      <c r="AX976" s="17">
        <v>0.19940467970800799</v>
      </c>
      <c r="AY976" s="17"/>
      <c r="AZ976" s="17">
        <v>0.39403036818842402</v>
      </c>
      <c r="BA976" s="17">
        <v>0.32716773766471902</v>
      </c>
      <c r="BB976" s="17">
        <v>0.261177575717911</v>
      </c>
      <c r="BC976" s="17">
        <v>0.26230624080319598</v>
      </c>
      <c r="BD976" s="17">
        <v>0.21345569677738499</v>
      </c>
      <c r="BE976" s="17">
        <v>0.283630821611633</v>
      </c>
      <c r="BF976" s="17">
        <v>0.233340639375368</v>
      </c>
      <c r="BG976" s="17">
        <v>0.229280821719161</v>
      </c>
      <c r="BH976" s="17">
        <v>0.27285804884915299</v>
      </c>
      <c r="BI976" s="17">
        <v>0.25704152590453</v>
      </c>
      <c r="BJ976" s="17">
        <v>0.215683614783653</v>
      </c>
      <c r="BK976" s="17">
        <v>0.16228695537677401</v>
      </c>
      <c r="BL976" s="17">
        <v>0.22755722991368499</v>
      </c>
      <c r="BM976" s="17">
        <v>0.21424160605768799</v>
      </c>
      <c r="BN976" s="17">
        <v>0.19034476553169499</v>
      </c>
      <c r="BO976" s="17">
        <v>0.21099771655961999</v>
      </c>
      <c r="BP976" s="17"/>
      <c r="BQ976" s="17">
        <v>9.3212399015137004E-2</v>
      </c>
      <c r="BR976" s="17">
        <v>0.30932971418763</v>
      </c>
    </row>
    <row r="977" spans="2:70" x14ac:dyDescent="0.35">
      <c r="C977" s="17"/>
      <c r="D977" s="17"/>
      <c r="E977" s="17"/>
      <c r="F977" s="17"/>
      <c r="G977" s="17"/>
      <c r="H977" s="17"/>
      <c r="I977" s="17"/>
      <c r="J977" s="17"/>
      <c r="K977" s="17"/>
      <c r="L977" s="17"/>
      <c r="M977" s="17"/>
      <c r="N977" s="17"/>
      <c r="O977" s="17"/>
      <c r="P977" s="17"/>
      <c r="Q977" s="17"/>
      <c r="R977" s="17"/>
      <c r="S977" s="17"/>
      <c r="T977" s="17"/>
      <c r="U977" s="17"/>
      <c r="V977" s="17"/>
      <c r="W977" s="17"/>
      <c r="X977" s="17"/>
      <c r="Y977" s="17"/>
      <c r="Z977" s="17"/>
      <c r="AA977" s="17"/>
      <c r="AB977" s="17"/>
      <c r="AC977" s="17"/>
      <c r="AD977" s="17"/>
      <c r="AE977" s="17"/>
      <c r="AF977" s="17"/>
      <c r="AG977" s="17"/>
      <c r="AH977" s="17"/>
      <c r="AI977" s="17"/>
      <c r="AJ977" s="17"/>
      <c r="AK977" s="17"/>
      <c r="AL977" s="17"/>
      <c r="AM977" s="17"/>
      <c r="AN977" s="17"/>
      <c r="AO977" s="17"/>
      <c r="AP977" s="17"/>
      <c r="AQ977" s="17"/>
      <c r="AR977" s="17"/>
      <c r="AS977" s="17"/>
      <c r="AT977" s="17"/>
      <c r="AU977" s="17"/>
      <c r="AV977" s="17"/>
      <c r="AW977" s="17"/>
      <c r="AX977" s="17"/>
      <c r="AY977" s="17"/>
      <c r="AZ977" s="17"/>
      <c r="BA977" s="17"/>
      <c r="BB977" s="17"/>
      <c r="BC977" s="17"/>
      <c r="BD977" s="17"/>
      <c r="BE977" s="17"/>
      <c r="BF977" s="17"/>
      <c r="BG977" s="17"/>
      <c r="BH977" s="17"/>
      <c r="BI977" s="17"/>
      <c r="BJ977" s="17"/>
      <c r="BK977" s="17"/>
      <c r="BL977" s="17"/>
      <c r="BM977" s="17"/>
      <c r="BN977" s="17"/>
      <c r="BO977" s="17"/>
      <c r="BP977" s="17"/>
      <c r="BQ977" s="17"/>
      <c r="BR977" s="17"/>
    </row>
    <row r="978" spans="2:70" x14ac:dyDescent="0.35">
      <c r="B978" s="6" t="s">
        <v>415</v>
      </c>
      <c r="C978" s="17"/>
      <c r="D978" s="17"/>
      <c r="E978" s="17"/>
      <c r="F978" s="17"/>
      <c r="G978" s="17"/>
      <c r="H978" s="17"/>
      <c r="I978" s="17"/>
      <c r="J978" s="17"/>
      <c r="K978" s="17"/>
      <c r="L978" s="17"/>
      <c r="M978" s="17"/>
      <c r="N978" s="17"/>
      <c r="O978" s="17"/>
      <c r="P978" s="17"/>
      <c r="Q978" s="17"/>
      <c r="R978" s="17"/>
      <c r="S978" s="17"/>
      <c r="T978" s="17"/>
      <c r="U978" s="17"/>
      <c r="V978" s="17"/>
      <c r="W978" s="17"/>
      <c r="X978" s="17"/>
      <c r="Y978" s="17"/>
      <c r="Z978" s="17"/>
      <c r="AA978" s="17"/>
      <c r="AB978" s="17"/>
      <c r="AC978" s="17"/>
      <c r="AD978" s="17"/>
      <c r="AE978" s="17"/>
      <c r="AF978" s="17"/>
      <c r="AG978" s="17"/>
      <c r="AH978" s="17"/>
      <c r="AI978" s="17"/>
      <c r="AJ978" s="17"/>
      <c r="AK978" s="17"/>
      <c r="AL978" s="17"/>
      <c r="AM978" s="17"/>
      <c r="AN978" s="17"/>
      <c r="AO978" s="17"/>
      <c r="AP978" s="17"/>
      <c r="AQ978" s="17"/>
      <c r="AR978" s="17"/>
      <c r="AS978" s="17"/>
      <c r="AT978" s="17"/>
      <c r="AU978" s="17"/>
      <c r="AV978" s="17"/>
      <c r="AW978" s="17"/>
      <c r="AX978" s="17"/>
      <c r="AY978" s="17"/>
      <c r="AZ978" s="17"/>
      <c r="BA978" s="17"/>
      <c r="BB978" s="17"/>
      <c r="BC978" s="17"/>
      <c r="BD978" s="17"/>
      <c r="BE978" s="17"/>
      <c r="BF978" s="17"/>
      <c r="BG978" s="17"/>
      <c r="BH978" s="17"/>
      <c r="BI978" s="17"/>
      <c r="BJ978" s="17"/>
      <c r="BK978" s="17"/>
      <c r="BL978" s="17"/>
      <c r="BM978" s="17"/>
      <c r="BN978" s="17"/>
      <c r="BO978" s="17"/>
      <c r="BP978" s="17"/>
      <c r="BQ978" s="17"/>
      <c r="BR978" s="17"/>
    </row>
    <row r="979" spans="2:70" x14ac:dyDescent="0.35">
      <c r="B979" s="24" t="s">
        <v>97</v>
      </c>
      <c r="C979" s="17"/>
      <c r="D979" s="17"/>
      <c r="E979" s="17"/>
      <c r="F979" s="17"/>
      <c r="G979" s="17"/>
      <c r="H979" s="17"/>
      <c r="I979" s="17"/>
      <c r="J979" s="17"/>
      <c r="K979" s="17"/>
      <c r="L979" s="17"/>
      <c r="M979" s="17"/>
      <c r="N979" s="17"/>
      <c r="O979" s="17"/>
      <c r="P979" s="17"/>
      <c r="Q979" s="17"/>
      <c r="R979" s="17"/>
      <c r="S979" s="17"/>
      <c r="T979" s="17"/>
      <c r="U979" s="17"/>
      <c r="V979" s="17"/>
      <c r="W979" s="17"/>
      <c r="X979" s="17"/>
      <c r="Y979" s="17"/>
      <c r="Z979" s="17"/>
      <c r="AA979" s="17"/>
      <c r="AB979" s="17"/>
      <c r="AC979" s="17"/>
      <c r="AD979" s="17"/>
      <c r="AE979" s="17"/>
      <c r="AF979" s="17"/>
      <c r="AG979" s="17"/>
      <c r="AH979" s="17"/>
      <c r="AI979" s="17"/>
      <c r="AJ979" s="17"/>
      <c r="AK979" s="17"/>
      <c r="AL979" s="17"/>
      <c r="AM979" s="17"/>
      <c r="AN979" s="17"/>
      <c r="AO979" s="17"/>
      <c r="AP979" s="17"/>
      <c r="AQ979" s="17"/>
      <c r="AR979" s="17"/>
      <c r="AS979" s="17"/>
      <c r="AT979" s="17"/>
      <c r="AU979" s="17"/>
      <c r="AV979" s="17"/>
      <c r="AW979" s="17"/>
      <c r="AX979" s="17"/>
      <c r="AY979" s="17"/>
      <c r="AZ979" s="17"/>
      <c r="BA979" s="17"/>
      <c r="BB979" s="17"/>
      <c r="BC979" s="17"/>
      <c r="BD979" s="17"/>
      <c r="BE979" s="17"/>
      <c r="BF979" s="17"/>
      <c r="BG979" s="17"/>
      <c r="BH979" s="17"/>
      <c r="BI979" s="17"/>
      <c r="BJ979" s="17"/>
      <c r="BK979" s="17"/>
      <c r="BL979" s="17"/>
      <c r="BM979" s="17"/>
      <c r="BN979" s="17"/>
      <c r="BO979" s="17"/>
      <c r="BP979" s="17"/>
      <c r="BQ979" s="17"/>
      <c r="BR979" s="17"/>
    </row>
    <row r="980" spans="2:70" x14ac:dyDescent="0.35">
      <c r="B980" t="s">
        <v>408</v>
      </c>
      <c r="C980" s="17">
        <v>5.4905946903144501E-2</v>
      </c>
      <c r="D980" s="17">
        <v>6.6840660062353105E-2</v>
      </c>
      <c r="E980" s="17">
        <v>4.3611946632084897E-2</v>
      </c>
      <c r="F980" s="17"/>
      <c r="G980" s="17">
        <v>4.7053642907847699E-2</v>
      </c>
      <c r="H980" s="17">
        <v>5.54315560314858E-2</v>
      </c>
      <c r="I980" s="17">
        <v>5.1871896049636997E-2</v>
      </c>
      <c r="J980" s="17">
        <v>4.0901124321001001E-2</v>
      </c>
      <c r="K980" s="17">
        <v>4.4505918735449602E-2</v>
      </c>
      <c r="L980" s="17">
        <v>8.0603514136629806E-2</v>
      </c>
      <c r="M980" s="17"/>
      <c r="N980" s="17">
        <v>8.2274799247345903E-2</v>
      </c>
      <c r="O980" s="17">
        <v>4.8243908215223202E-2</v>
      </c>
      <c r="P980" s="17">
        <v>4.95971954374173E-2</v>
      </c>
      <c r="Q980" s="17">
        <v>3.6674513783929899E-2</v>
      </c>
      <c r="R980" s="17"/>
      <c r="S980" s="17">
        <v>5.9428010239112199E-2</v>
      </c>
      <c r="T980" s="17">
        <v>5.7120944538672801E-2</v>
      </c>
      <c r="U980" s="17">
        <v>4.9327178629633199E-2</v>
      </c>
      <c r="V980" s="17">
        <v>6.5107324454295901E-2</v>
      </c>
      <c r="W980" s="17">
        <v>5.3333664855941203E-2</v>
      </c>
      <c r="X980" s="17">
        <v>4.7251949084818001E-2</v>
      </c>
      <c r="Y980" s="17">
        <v>3.4872397734647301E-2</v>
      </c>
      <c r="Z980" s="17">
        <v>4.6755418026867702E-2</v>
      </c>
      <c r="AA980" s="17">
        <v>6.5561040573206705E-2</v>
      </c>
      <c r="AB980" s="17">
        <v>6.5600028297781401E-2</v>
      </c>
      <c r="AC980" s="17">
        <v>3.87374741698156E-2</v>
      </c>
      <c r="AD980" s="17">
        <v>5.5251128047241901E-2</v>
      </c>
      <c r="AE980" s="17"/>
      <c r="AF980" s="17">
        <v>5.0145792684705703E-2</v>
      </c>
      <c r="AG980" s="17">
        <v>7.0671536599368104E-2</v>
      </c>
      <c r="AH980" s="17">
        <v>3.6994846172865199E-2</v>
      </c>
      <c r="AI980" s="17"/>
      <c r="AJ980" s="17">
        <v>5.5192205250613503E-2</v>
      </c>
      <c r="AK980" s="17">
        <v>5.2587302196213603E-2</v>
      </c>
      <c r="AL980" s="17">
        <v>8.6790402353905102E-2</v>
      </c>
      <c r="AM980" s="17">
        <v>8.9341214690017601E-2</v>
      </c>
      <c r="AN980" s="17">
        <v>3.4579711235463599E-2</v>
      </c>
      <c r="AO980" s="17"/>
      <c r="AP980" s="17">
        <v>6.2050993128255801E-2</v>
      </c>
      <c r="AQ980" s="17">
        <v>5.4396099893463702E-2</v>
      </c>
      <c r="AR980" s="17">
        <v>6.7336437836936894E-2</v>
      </c>
      <c r="AS980" s="17"/>
      <c r="AT980" s="17">
        <v>2.97779569339938E-2</v>
      </c>
      <c r="AU980" s="17">
        <v>3.6280387488315101E-2</v>
      </c>
      <c r="AV980" s="17">
        <v>7.2279591306551802E-2</v>
      </c>
      <c r="AW980" s="17">
        <v>9.5295366899027206E-2</v>
      </c>
      <c r="AX980" s="17">
        <v>0.116074433386574</v>
      </c>
      <c r="AY980" s="17"/>
      <c r="AZ980" s="17">
        <v>0</v>
      </c>
      <c r="BA980" s="17">
        <v>5.0701335589634799E-2</v>
      </c>
      <c r="BB980" s="17">
        <v>2.9207461239133901E-2</v>
      </c>
      <c r="BC980" s="17">
        <v>3.6061172655522597E-2</v>
      </c>
      <c r="BD980" s="17">
        <v>6.0143926318619402E-2</v>
      </c>
      <c r="BE980" s="17">
        <v>5.14312401609568E-2</v>
      </c>
      <c r="BF980" s="17">
        <v>8.1420228081109894E-2</v>
      </c>
      <c r="BG980" s="17">
        <v>4.4406765825482399E-2</v>
      </c>
      <c r="BH980" s="17">
        <v>4.4530121265765103E-2</v>
      </c>
      <c r="BI980" s="17">
        <v>3.56656669306585E-2</v>
      </c>
      <c r="BJ980" s="17">
        <v>5.4295479528513602E-2</v>
      </c>
      <c r="BK980" s="17">
        <v>7.0100055609314593E-2</v>
      </c>
      <c r="BL980" s="17">
        <v>6.8583931534274001E-2</v>
      </c>
      <c r="BM980" s="17">
        <v>1.7621281200857701E-2</v>
      </c>
      <c r="BN980" s="17">
        <v>0.106909005898604</v>
      </c>
      <c r="BO980" s="17">
        <v>0.115016127864911</v>
      </c>
      <c r="BP980" s="17"/>
      <c r="BQ980" s="17">
        <v>0.131528172789907</v>
      </c>
      <c r="BR980" s="17">
        <v>2.2812580427919799E-2</v>
      </c>
    </row>
    <row r="981" spans="2:70" x14ac:dyDescent="0.35">
      <c r="B981" t="s">
        <v>409</v>
      </c>
      <c r="C981" s="17">
        <v>5.3927014867572703E-2</v>
      </c>
      <c r="D981" s="17">
        <v>6.05701012303227E-2</v>
      </c>
      <c r="E981" s="17">
        <v>4.6902253137673502E-2</v>
      </c>
      <c r="F981" s="17"/>
      <c r="G981" s="17">
        <v>6.6486002634417105E-2</v>
      </c>
      <c r="H981" s="17">
        <v>8.2465951674529303E-2</v>
      </c>
      <c r="I981" s="17">
        <v>5.2031906043012999E-2</v>
      </c>
      <c r="J981" s="17">
        <v>2.69993387163639E-2</v>
      </c>
      <c r="K981" s="17">
        <v>3.8388573289067598E-2</v>
      </c>
      <c r="L981" s="17">
        <v>5.6331398295368498E-2</v>
      </c>
      <c r="M981" s="17"/>
      <c r="N981" s="17">
        <v>7.1874682167054504E-2</v>
      </c>
      <c r="O981" s="17">
        <v>4.1898108815910398E-2</v>
      </c>
      <c r="P981" s="17">
        <v>5.7098458499272503E-2</v>
      </c>
      <c r="Q981" s="17">
        <v>4.3648269060817001E-2</v>
      </c>
      <c r="R981" s="17"/>
      <c r="S981" s="17">
        <v>8.9957972595198596E-2</v>
      </c>
      <c r="T981" s="17">
        <v>4.7189718604844902E-2</v>
      </c>
      <c r="U981" s="17">
        <v>3.8424522041031202E-2</v>
      </c>
      <c r="V981" s="17">
        <v>6.32623002292209E-2</v>
      </c>
      <c r="W981" s="17">
        <v>4.9779637718538099E-2</v>
      </c>
      <c r="X981" s="17">
        <v>5.2270903273816303E-2</v>
      </c>
      <c r="Y981" s="17">
        <v>4.4886251547527997E-2</v>
      </c>
      <c r="Z981" s="17">
        <v>5.2923074831236899E-2</v>
      </c>
      <c r="AA981" s="17">
        <v>4.2499956199348501E-2</v>
      </c>
      <c r="AB981" s="17">
        <v>4.4524074978814103E-2</v>
      </c>
      <c r="AC981" s="17">
        <v>6.5414552535839096E-2</v>
      </c>
      <c r="AD981" s="17">
        <v>1.9146072152463001E-2</v>
      </c>
      <c r="AE981" s="17"/>
      <c r="AF981" s="17">
        <v>5.5612543707339597E-2</v>
      </c>
      <c r="AG981" s="17">
        <v>6.6351799573981296E-2</v>
      </c>
      <c r="AH981" s="17">
        <v>3.7488139482864197E-2</v>
      </c>
      <c r="AI981" s="17"/>
      <c r="AJ981" s="17">
        <v>5.1523386555634897E-2</v>
      </c>
      <c r="AK981" s="17">
        <v>7.4106777155094297E-2</v>
      </c>
      <c r="AL981" s="17">
        <v>8.22836851493155E-2</v>
      </c>
      <c r="AM981" s="17">
        <v>6.9017175664753502E-2</v>
      </c>
      <c r="AN981" s="17">
        <v>1.9081750616982199E-2</v>
      </c>
      <c r="AO981" s="17"/>
      <c r="AP981" s="17">
        <v>6.4537624350163206E-2</v>
      </c>
      <c r="AQ981" s="17">
        <v>6.3792729182908597E-2</v>
      </c>
      <c r="AR981" s="17">
        <v>8.1644768399741996E-2</v>
      </c>
      <c r="AS981" s="17"/>
      <c r="AT981" s="17">
        <v>3.4971329513187398E-2</v>
      </c>
      <c r="AU981" s="17">
        <v>4.7844173495305703E-2</v>
      </c>
      <c r="AV981" s="17">
        <v>6.3930294455039893E-2</v>
      </c>
      <c r="AW981" s="17">
        <v>8.7367100779460694E-2</v>
      </c>
      <c r="AX981" s="17">
        <v>0.15190652674642299</v>
      </c>
      <c r="AY981" s="17"/>
      <c r="AZ981" s="17">
        <v>5.4310301653002303E-2</v>
      </c>
      <c r="BA981" s="17">
        <v>4.3713608632633301E-2</v>
      </c>
      <c r="BB981" s="17">
        <v>5.0432265066931603E-2</v>
      </c>
      <c r="BC981" s="17">
        <v>4.31639435906295E-2</v>
      </c>
      <c r="BD981" s="17">
        <v>5.8862120197310602E-2</v>
      </c>
      <c r="BE981" s="17">
        <v>5.5210283504928799E-2</v>
      </c>
      <c r="BF981" s="17">
        <v>6.3769741550591896E-2</v>
      </c>
      <c r="BG981" s="17">
        <v>3.6982286503181E-2</v>
      </c>
      <c r="BH981" s="17">
        <v>4.9889384024366198E-2</v>
      </c>
      <c r="BI981" s="17">
        <v>7.1318161080681397E-2</v>
      </c>
      <c r="BJ981" s="17">
        <v>5.1629622064153398E-2</v>
      </c>
      <c r="BK981" s="17">
        <v>6.2258466923899899E-2</v>
      </c>
      <c r="BL981" s="17">
        <v>4.6348741705522598E-2</v>
      </c>
      <c r="BM981" s="17">
        <v>5.52353221039944E-2</v>
      </c>
      <c r="BN981" s="17">
        <v>2.45823206650739E-2</v>
      </c>
      <c r="BO981" s="17">
        <v>0.11324589734142999</v>
      </c>
      <c r="BP981" s="17"/>
      <c r="BQ981" s="17">
        <v>0.127027272735351</v>
      </c>
      <c r="BR981" s="17">
        <v>2.24093654529742E-2</v>
      </c>
    </row>
    <row r="982" spans="2:70" x14ac:dyDescent="0.35">
      <c r="B982" t="s">
        <v>410</v>
      </c>
      <c r="C982" s="17">
        <v>0.11279953926622401</v>
      </c>
      <c r="D982" s="17">
        <v>0.118936765942633</v>
      </c>
      <c r="E982" s="17">
        <v>0.10711415132548199</v>
      </c>
      <c r="F982" s="17"/>
      <c r="G982" s="17">
        <v>0.136058436347096</v>
      </c>
      <c r="H982" s="17">
        <v>0.137706477717665</v>
      </c>
      <c r="I982" s="17">
        <v>0.12576189383984501</v>
      </c>
      <c r="J982" s="17">
        <v>9.4045051936158502E-2</v>
      </c>
      <c r="K982" s="17">
        <v>7.62247660701348E-2</v>
      </c>
      <c r="L982" s="17">
        <v>0.106308510316662</v>
      </c>
      <c r="M982" s="17"/>
      <c r="N982" s="17">
        <v>0.13179289799327301</v>
      </c>
      <c r="O982" s="17">
        <v>0.1134089263819</v>
      </c>
      <c r="P982" s="17">
        <v>0.115582399402905</v>
      </c>
      <c r="Q982" s="17">
        <v>8.9762553003145895E-2</v>
      </c>
      <c r="R982" s="17"/>
      <c r="S982" s="17">
        <v>0.14537960731164501</v>
      </c>
      <c r="T982" s="17">
        <v>0.102901100668155</v>
      </c>
      <c r="U982" s="17">
        <v>7.9406949077268002E-2</v>
      </c>
      <c r="V982" s="17">
        <v>7.8818478670059297E-2</v>
      </c>
      <c r="W982" s="17">
        <v>0.118704856003815</v>
      </c>
      <c r="X982" s="17">
        <v>0.111723709590767</v>
      </c>
      <c r="Y982" s="17">
        <v>0.13964541043460801</v>
      </c>
      <c r="Z982" s="17">
        <v>0.13292026033346699</v>
      </c>
      <c r="AA982" s="17">
        <v>0.109823533636745</v>
      </c>
      <c r="AB982" s="17">
        <v>0.102235070805634</v>
      </c>
      <c r="AC982" s="17">
        <v>0.115252553449738</v>
      </c>
      <c r="AD982" s="17">
        <v>0.124208397775525</v>
      </c>
      <c r="AE982" s="17"/>
      <c r="AF982" s="17">
        <v>0.111630314937663</v>
      </c>
      <c r="AG982" s="17">
        <v>0.12165203213026</v>
      </c>
      <c r="AH982" s="17">
        <v>9.1448786231323104E-2</v>
      </c>
      <c r="AI982" s="17"/>
      <c r="AJ982" s="17">
        <v>0.112366585222371</v>
      </c>
      <c r="AK982" s="17">
        <v>0.13853458003491101</v>
      </c>
      <c r="AL982" s="17">
        <v>0.126754099821769</v>
      </c>
      <c r="AM982" s="17">
        <v>0.120315470135825</v>
      </c>
      <c r="AN982" s="17">
        <v>7.2217176099815997E-2</v>
      </c>
      <c r="AO982" s="17"/>
      <c r="AP982" s="17">
        <v>0.11407348432539199</v>
      </c>
      <c r="AQ982" s="17">
        <v>0.13588814883373901</v>
      </c>
      <c r="AR982" s="17">
        <v>0.112743057766335</v>
      </c>
      <c r="AS982" s="17"/>
      <c r="AT982" s="17">
        <v>8.1301891324193298E-2</v>
      </c>
      <c r="AU982" s="17">
        <v>0.100790689133269</v>
      </c>
      <c r="AV982" s="17">
        <v>0.13429669807037301</v>
      </c>
      <c r="AW982" s="17">
        <v>0.16480506129133901</v>
      </c>
      <c r="AX982" s="17">
        <v>0.27295957907679202</v>
      </c>
      <c r="AY982" s="17"/>
      <c r="AZ982" s="17">
        <v>0.124263844183023</v>
      </c>
      <c r="BA982" s="17">
        <v>9.2362318727169601E-2</v>
      </c>
      <c r="BB982" s="17">
        <v>9.9269120588421605E-2</v>
      </c>
      <c r="BC982" s="17">
        <v>0.104479550123769</v>
      </c>
      <c r="BD982" s="17">
        <v>0.129000724914098</v>
      </c>
      <c r="BE982" s="17">
        <v>0.110638478265213</v>
      </c>
      <c r="BF982" s="17">
        <v>0.109081243189366</v>
      </c>
      <c r="BG982" s="17">
        <v>0.13183211642513401</v>
      </c>
      <c r="BH982" s="17">
        <v>0.110004362364125</v>
      </c>
      <c r="BI982" s="17">
        <v>0.110485596587548</v>
      </c>
      <c r="BJ982" s="17">
        <v>9.6094172791608298E-2</v>
      </c>
      <c r="BK982" s="17">
        <v>0.14435500791002701</v>
      </c>
      <c r="BL982" s="17">
        <v>0.114692000616338</v>
      </c>
      <c r="BM982" s="17">
        <v>0.13869511367450399</v>
      </c>
      <c r="BN982" s="17">
        <v>0.112208275641623</v>
      </c>
      <c r="BO982" s="17">
        <v>0.14614718632467</v>
      </c>
      <c r="BP982" s="17"/>
      <c r="BQ982" s="17">
        <v>0.21340106407800399</v>
      </c>
      <c r="BR982" s="17">
        <v>6.6167775927023997E-2</v>
      </c>
    </row>
    <row r="983" spans="2:70" x14ac:dyDescent="0.35">
      <c r="B983" t="s">
        <v>411</v>
      </c>
      <c r="C983" s="17">
        <v>0.103986366968372</v>
      </c>
      <c r="D983" s="17">
        <v>9.6818629688735294E-2</v>
      </c>
      <c r="E983" s="17">
        <v>0.110455105164957</v>
      </c>
      <c r="F983" s="17"/>
      <c r="G983" s="17">
        <v>0.13789115275487401</v>
      </c>
      <c r="H983" s="17">
        <v>0.10946511778874</v>
      </c>
      <c r="I983" s="17">
        <v>9.0732591805406701E-2</v>
      </c>
      <c r="J983" s="17">
        <v>9.9611033975069693E-2</v>
      </c>
      <c r="K983" s="17">
        <v>0.103241156281222</v>
      </c>
      <c r="L983" s="17">
        <v>9.1865124742307805E-2</v>
      </c>
      <c r="M983" s="17"/>
      <c r="N983" s="17">
        <v>0.13327340531426399</v>
      </c>
      <c r="O983" s="17">
        <v>0.10926201981215999</v>
      </c>
      <c r="P983" s="17">
        <v>8.6498487870692295E-2</v>
      </c>
      <c r="Q983" s="17">
        <v>8.3616118626659006E-2</v>
      </c>
      <c r="R983" s="17"/>
      <c r="S983" s="17">
        <v>0.14696704231659199</v>
      </c>
      <c r="T983" s="17">
        <v>9.7877266505918797E-2</v>
      </c>
      <c r="U983" s="17">
        <v>0.11880169225965</v>
      </c>
      <c r="V983" s="17">
        <v>0.106339634990849</v>
      </c>
      <c r="W983" s="17">
        <v>8.0812808250635998E-2</v>
      </c>
      <c r="X983" s="17">
        <v>8.8060990885782703E-2</v>
      </c>
      <c r="Y983" s="17">
        <v>6.7205150683996198E-2</v>
      </c>
      <c r="Z983" s="17">
        <v>9.7199704332601597E-2</v>
      </c>
      <c r="AA983" s="17">
        <v>0.105381858651882</v>
      </c>
      <c r="AB983" s="17">
        <v>8.6363180483442506E-2</v>
      </c>
      <c r="AC983" s="17">
        <v>0.13423838659197401</v>
      </c>
      <c r="AD983" s="17">
        <v>8.9405416825314402E-2</v>
      </c>
      <c r="AE983" s="17"/>
      <c r="AF983" s="17">
        <v>0.100946358747542</v>
      </c>
      <c r="AG983" s="17">
        <v>9.7393468301371799E-2</v>
      </c>
      <c r="AH983" s="17">
        <v>0.124824109307638</v>
      </c>
      <c r="AI983" s="17"/>
      <c r="AJ983" s="17">
        <v>0.10409867756435801</v>
      </c>
      <c r="AK983" s="17">
        <v>9.8910128993986296E-2</v>
      </c>
      <c r="AL983" s="17">
        <v>0.116141613257165</v>
      </c>
      <c r="AM983" s="17">
        <v>0.118430665882508</v>
      </c>
      <c r="AN983" s="17">
        <v>8.8663501976975395E-2</v>
      </c>
      <c r="AO983" s="17"/>
      <c r="AP983" s="17">
        <v>0.119050936457196</v>
      </c>
      <c r="AQ983" s="17">
        <v>9.6760373480888798E-2</v>
      </c>
      <c r="AR983" s="17">
        <v>0.16718891112981901</v>
      </c>
      <c r="AS983" s="17"/>
      <c r="AT983" s="17">
        <v>7.53222600451144E-2</v>
      </c>
      <c r="AU983" s="17">
        <v>0.101956532042592</v>
      </c>
      <c r="AV983" s="17">
        <v>0.124116650579294</v>
      </c>
      <c r="AW983" s="17">
        <v>0.13023881634939599</v>
      </c>
      <c r="AX983" s="17">
        <v>4.3481684958844601E-2</v>
      </c>
      <c r="AY983" s="17"/>
      <c r="AZ983" s="17">
        <v>0.12543177167960801</v>
      </c>
      <c r="BA983" s="17">
        <v>8.0605770782012004E-2</v>
      </c>
      <c r="BB983" s="17">
        <v>8.7090309786188397E-2</v>
      </c>
      <c r="BC983" s="17">
        <v>0.10802974727767201</v>
      </c>
      <c r="BD983" s="17">
        <v>0.108950323024382</v>
      </c>
      <c r="BE983" s="17">
        <v>0.10836468843856099</v>
      </c>
      <c r="BF983" s="17">
        <v>8.5081757606901703E-2</v>
      </c>
      <c r="BG983" s="17">
        <v>8.59599991694147E-2</v>
      </c>
      <c r="BH983" s="17">
        <v>8.1446281721973199E-2</v>
      </c>
      <c r="BI983" s="17">
        <v>0.12613177285941801</v>
      </c>
      <c r="BJ983" s="17">
        <v>0.10866569965429899</v>
      </c>
      <c r="BK983" s="17">
        <v>0.152211069030838</v>
      </c>
      <c r="BL983" s="17">
        <v>0.143095063512271</v>
      </c>
      <c r="BM983" s="17">
        <v>7.1235174742590196E-2</v>
      </c>
      <c r="BN983" s="17">
        <v>0.12528975211070201</v>
      </c>
      <c r="BO983" s="17">
        <v>0.152652983355615</v>
      </c>
      <c r="BP983" s="17"/>
      <c r="BQ983" s="17">
        <v>0.17112391676899999</v>
      </c>
      <c r="BR983" s="17">
        <v>7.3309688485755795E-2</v>
      </c>
    </row>
    <row r="984" spans="2:70" x14ac:dyDescent="0.35">
      <c r="B984" t="s">
        <v>412</v>
      </c>
      <c r="C984" s="17">
        <v>8.1606624684742002E-2</v>
      </c>
      <c r="D984" s="17">
        <v>7.8752823113887996E-2</v>
      </c>
      <c r="E984" s="17">
        <v>8.4915837923273493E-2</v>
      </c>
      <c r="F984" s="17"/>
      <c r="G984" s="17">
        <v>7.1608432703075195E-2</v>
      </c>
      <c r="H984" s="17">
        <v>9.6731215898875803E-2</v>
      </c>
      <c r="I984" s="17">
        <v>8.1406863886875902E-2</v>
      </c>
      <c r="J984" s="17">
        <v>7.0224002640441693E-2</v>
      </c>
      <c r="K984" s="17">
        <v>8.9800572860050804E-2</v>
      </c>
      <c r="L984" s="17">
        <v>7.9941171561867003E-2</v>
      </c>
      <c r="M984" s="17"/>
      <c r="N984" s="17">
        <v>8.7626471404095393E-2</v>
      </c>
      <c r="O984" s="17">
        <v>8.3564788412096996E-2</v>
      </c>
      <c r="P984" s="17">
        <v>7.8997460656897805E-2</v>
      </c>
      <c r="Q984" s="17">
        <v>7.6427608580522999E-2</v>
      </c>
      <c r="R984" s="17"/>
      <c r="S984" s="17">
        <v>7.5766312610159606E-2</v>
      </c>
      <c r="T984" s="17">
        <v>8.1394035898635794E-2</v>
      </c>
      <c r="U984" s="17">
        <v>8.7481308534706301E-2</v>
      </c>
      <c r="V984" s="17">
        <v>7.8548659816308902E-2</v>
      </c>
      <c r="W984" s="17">
        <v>8.9915320227622997E-2</v>
      </c>
      <c r="X984" s="17">
        <v>0.102462713606193</v>
      </c>
      <c r="Y984" s="17">
        <v>7.0098320219816407E-2</v>
      </c>
      <c r="Z984" s="17">
        <v>0.104320922266133</v>
      </c>
      <c r="AA984" s="17">
        <v>8.1867251562522794E-2</v>
      </c>
      <c r="AB984" s="17">
        <v>7.2500883265332799E-2</v>
      </c>
      <c r="AC984" s="17">
        <v>9.0341762898133907E-2</v>
      </c>
      <c r="AD984" s="17">
        <v>3.3469977095471802E-2</v>
      </c>
      <c r="AE984" s="17"/>
      <c r="AF984" s="17">
        <v>8.1863771209408201E-2</v>
      </c>
      <c r="AG984" s="17">
        <v>8.2066327036436001E-2</v>
      </c>
      <c r="AH984" s="17">
        <v>8.8969488383485895E-2</v>
      </c>
      <c r="AI984" s="17"/>
      <c r="AJ984" s="17">
        <v>9.1371797034810701E-2</v>
      </c>
      <c r="AK984" s="17">
        <v>8.2816740620284907E-2</v>
      </c>
      <c r="AL984" s="17">
        <v>6.3597833365196199E-2</v>
      </c>
      <c r="AM984" s="17">
        <v>4.4717059146790299E-2</v>
      </c>
      <c r="AN984" s="17">
        <v>8.27225870540894E-2</v>
      </c>
      <c r="AO984" s="17"/>
      <c r="AP984" s="17">
        <v>9.3006582768096702E-2</v>
      </c>
      <c r="AQ984" s="17">
        <v>9.0424901839588401E-2</v>
      </c>
      <c r="AR984" s="17">
        <v>7.6984229488954503E-2</v>
      </c>
      <c r="AS984" s="17"/>
      <c r="AT984" s="17">
        <v>7.8359774815785599E-2</v>
      </c>
      <c r="AU984" s="17">
        <v>6.6251898994860697E-2</v>
      </c>
      <c r="AV984" s="17">
        <v>9.2852171008045298E-2</v>
      </c>
      <c r="AW984" s="17">
        <v>9.5270166201343501E-2</v>
      </c>
      <c r="AX984" s="17">
        <v>7.74029164585949E-2</v>
      </c>
      <c r="AY984" s="17"/>
      <c r="AZ984" s="17">
        <v>6.13626606416494E-2</v>
      </c>
      <c r="BA984" s="17">
        <v>5.2885050567748601E-2</v>
      </c>
      <c r="BB984" s="17">
        <v>7.7078283934890399E-2</v>
      </c>
      <c r="BC984" s="17">
        <v>6.7477271084591006E-2</v>
      </c>
      <c r="BD984" s="17">
        <v>8.8479343887816406E-2</v>
      </c>
      <c r="BE984" s="17">
        <v>7.5220359457456698E-2</v>
      </c>
      <c r="BF984" s="17">
        <v>7.3861185220662096E-2</v>
      </c>
      <c r="BG984" s="17">
        <v>0.109781191035727</v>
      </c>
      <c r="BH984" s="17">
        <v>8.8897712588514005E-2</v>
      </c>
      <c r="BI984" s="17">
        <v>5.7092527626162903E-2</v>
      </c>
      <c r="BJ984" s="17">
        <v>0.106248076991521</v>
      </c>
      <c r="BK984" s="17">
        <v>7.2186710728203998E-2</v>
      </c>
      <c r="BL984" s="17">
        <v>0.111680629242212</v>
      </c>
      <c r="BM984" s="17">
        <v>8.0145284098099595E-2</v>
      </c>
      <c r="BN984" s="17">
        <v>9.0133921599658204E-2</v>
      </c>
      <c r="BO984" s="17">
        <v>9.5607437858550096E-2</v>
      </c>
      <c r="BP984" s="17"/>
      <c r="BQ984" s="17">
        <v>0.108412278753389</v>
      </c>
      <c r="BR984" s="17">
        <v>6.9600665569405695E-2</v>
      </c>
    </row>
    <row r="985" spans="2:70" x14ac:dyDescent="0.35">
      <c r="B985" t="s">
        <v>413</v>
      </c>
      <c r="C985" s="17">
        <v>0.26554725876678997</v>
      </c>
      <c r="D985" s="17">
        <v>0.252966439897714</v>
      </c>
      <c r="E985" s="17">
        <v>0.277051559383376</v>
      </c>
      <c r="F985" s="17"/>
      <c r="G985" s="17">
        <v>0.21514366547718</v>
      </c>
      <c r="H985" s="17">
        <v>0.20132294722963201</v>
      </c>
      <c r="I985" s="17">
        <v>0.28304010699561</v>
      </c>
      <c r="J985" s="17">
        <v>0.30551607652766799</v>
      </c>
      <c r="K985" s="17">
        <v>0.29853951388321998</v>
      </c>
      <c r="L985" s="17">
        <v>0.28225968667805901</v>
      </c>
      <c r="M985" s="17"/>
      <c r="N985" s="17">
        <v>0.262210907972667</v>
      </c>
      <c r="O985" s="17">
        <v>0.27656523070301398</v>
      </c>
      <c r="P985" s="17">
        <v>0.247534751681809</v>
      </c>
      <c r="Q985" s="17">
        <v>0.27208686974944502</v>
      </c>
      <c r="R985" s="17"/>
      <c r="S985" s="17">
        <v>0.233961880152637</v>
      </c>
      <c r="T985" s="17">
        <v>0.26787792278801298</v>
      </c>
      <c r="U985" s="17">
        <v>0.305111739161672</v>
      </c>
      <c r="V985" s="17">
        <v>0.260185586363268</v>
      </c>
      <c r="W985" s="17">
        <v>0.24745415042892899</v>
      </c>
      <c r="X985" s="17">
        <v>0.25359580696472001</v>
      </c>
      <c r="Y985" s="17">
        <v>0.27086606257602602</v>
      </c>
      <c r="Z985" s="17">
        <v>0.223079683332574</v>
      </c>
      <c r="AA985" s="17">
        <v>0.28164753836195999</v>
      </c>
      <c r="AB985" s="17">
        <v>0.29372602569350797</v>
      </c>
      <c r="AC985" s="17">
        <v>0.238805130616667</v>
      </c>
      <c r="AD985" s="17">
        <v>0.335186170414774</v>
      </c>
      <c r="AE985" s="17"/>
      <c r="AF985" s="17">
        <v>0.25781250568381398</v>
      </c>
      <c r="AG985" s="17">
        <v>0.28659665688362701</v>
      </c>
      <c r="AH985" s="17">
        <v>0.23204635346801999</v>
      </c>
      <c r="AI985" s="17"/>
      <c r="AJ985" s="17">
        <v>0.28263408502200099</v>
      </c>
      <c r="AK985" s="17">
        <v>0.240556462459906</v>
      </c>
      <c r="AL985" s="17">
        <v>0.27503352932105202</v>
      </c>
      <c r="AM985" s="17">
        <v>0.14914486850873601</v>
      </c>
      <c r="AN985" s="17">
        <v>0.25035542872803401</v>
      </c>
      <c r="AO985" s="17"/>
      <c r="AP985" s="17">
        <v>0.26466116754811803</v>
      </c>
      <c r="AQ985" s="17">
        <v>0.261229097314579</v>
      </c>
      <c r="AR985" s="17">
        <v>0.269430826233645</v>
      </c>
      <c r="AS985" s="17"/>
      <c r="AT985" s="17">
        <v>0.27111741470744699</v>
      </c>
      <c r="AU985" s="17">
        <v>0.29529004521937402</v>
      </c>
      <c r="AV985" s="17">
        <v>0.246741361708951</v>
      </c>
      <c r="AW985" s="17">
        <v>0.25178165823050702</v>
      </c>
      <c r="AX985" s="17">
        <v>0.214016525276056</v>
      </c>
      <c r="AY985" s="17"/>
      <c r="AZ985" s="17">
        <v>0.20358175316729199</v>
      </c>
      <c r="BA985" s="17">
        <v>0.291167414592096</v>
      </c>
      <c r="BB985" s="17">
        <v>0.29177351715432898</v>
      </c>
      <c r="BC985" s="17">
        <v>0.32198503583605298</v>
      </c>
      <c r="BD985" s="17">
        <v>0.234361456818625</v>
      </c>
      <c r="BE985" s="17">
        <v>0.23621257419290001</v>
      </c>
      <c r="BF985" s="17">
        <v>0.29958741636719399</v>
      </c>
      <c r="BG985" s="17">
        <v>0.233335661056848</v>
      </c>
      <c r="BH985" s="17">
        <v>0.277571468721658</v>
      </c>
      <c r="BI985" s="17">
        <v>0.26812264865957203</v>
      </c>
      <c r="BJ985" s="17">
        <v>0.28261735872381599</v>
      </c>
      <c r="BK985" s="17">
        <v>0.21676069459576</v>
      </c>
      <c r="BL985" s="17">
        <v>0.26125840556587998</v>
      </c>
      <c r="BM985" s="17">
        <v>0.32021455183575998</v>
      </c>
      <c r="BN985" s="17">
        <v>0.32701940589067902</v>
      </c>
      <c r="BO985" s="17">
        <v>0.19778214705816299</v>
      </c>
      <c r="BP985" s="17"/>
      <c r="BQ985" s="17">
        <v>0.20887948434081999</v>
      </c>
      <c r="BR985" s="17">
        <v>0.291218071897685</v>
      </c>
    </row>
    <row r="986" spans="2:70" x14ac:dyDescent="0.35">
      <c r="B986" t="s">
        <v>414</v>
      </c>
      <c r="C986" s="17">
        <v>0.25866905086334802</v>
      </c>
      <c r="D986" s="17">
        <v>0.26056913192891001</v>
      </c>
      <c r="E986" s="17">
        <v>0.25745065951188001</v>
      </c>
      <c r="F986" s="17"/>
      <c r="G986" s="17">
        <v>0.26101159881206698</v>
      </c>
      <c r="H986" s="17">
        <v>0.27786512129427898</v>
      </c>
      <c r="I986" s="17">
        <v>0.248924729358241</v>
      </c>
      <c r="J986" s="17">
        <v>0.28912674875834199</v>
      </c>
      <c r="K986" s="17">
        <v>0.280892883204855</v>
      </c>
      <c r="L986" s="17">
        <v>0.20966367125876201</v>
      </c>
      <c r="M986" s="17"/>
      <c r="N986" s="17">
        <v>0.17564528524517001</v>
      </c>
      <c r="O986" s="17">
        <v>0.255072091254339</v>
      </c>
      <c r="P986" s="17">
        <v>0.30582380245567398</v>
      </c>
      <c r="Q986" s="17">
        <v>0.31006514634442001</v>
      </c>
      <c r="R986" s="17"/>
      <c r="S986" s="17">
        <v>0.18965279467937499</v>
      </c>
      <c r="T986" s="17">
        <v>0.25263027370427998</v>
      </c>
      <c r="U986" s="17">
        <v>0.26534272285941402</v>
      </c>
      <c r="V986" s="17">
        <v>0.30272015260886698</v>
      </c>
      <c r="W986" s="17">
        <v>0.27189024889719199</v>
      </c>
      <c r="X986" s="17">
        <v>0.28740592697478901</v>
      </c>
      <c r="Y986" s="17">
        <v>0.29327903055839299</v>
      </c>
      <c r="Z986" s="17">
        <v>0.28286926878129598</v>
      </c>
      <c r="AA986" s="17">
        <v>0.27161604468051198</v>
      </c>
      <c r="AB986" s="17">
        <v>0.24245166422709999</v>
      </c>
      <c r="AC986" s="17">
        <v>0.23771258618061999</v>
      </c>
      <c r="AD986" s="17">
        <v>0.25180982543782299</v>
      </c>
      <c r="AE986" s="17"/>
      <c r="AF986" s="17">
        <v>0.27612614508803901</v>
      </c>
      <c r="AG986" s="17">
        <v>0.20695743225211499</v>
      </c>
      <c r="AH986" s="17">
        <v>0.32133020097961101</v>
      </c>
      <c r="AI986" s="17"/>
      <c r="AJ986" s="17">
        <v>0.23451726727405101</v>
      </c>
      <c r="AK986" s="17">
        <v>0.25591721394776201</v>
      </c>
      <c r="AL986" s="17">
        <v>0.18212206559720001</v>
      </c>
      <c r="AM986" s="17">
        <v>0.32708806836381299</v>
      </c>
      <c r="AN986" s="17">
        <v>0.35911901278764602</v>
      </c>
      <c r="AO986" s="17"/>
      <c r="AP986" s="17">
        <v>0.22362053058627299</v>
      </c>
      <c r="AQ986" s="17">
        <v>0.24177786879696</v>
      </c>
      <c r="AR986" s="17">
        <v>0.17706299153357</v>
      </c>
      <c r="AS986" s="17"/>
      <c r="AT986" s="17">
        <v>0.34545327183216601</v>
      </c>
      <c r="AU986" s="17">
        <v>0.281780093546461</v>
      </c>
      <c r="AV986" s="17">
        <v>0.20192671507846699</v>
      </c>
      <c r="AW986" s="17">
        <v>0.144133230092061</v>
      </c>
      <c r="AX986" s="17">
        <v>0.10846395112483</v>
      </c>
      <c r="AY986" s="17"/>
      <c r="AZ986" s="17">
        <v>0.35123867049757501</v>
      </c>
      <c r="BA986" s="17">
        <v>0.28585723958882597</v>
      </c>
      <c r="BB986" s="17">
        <v>0.29009366471543102</v>
      </c>
      <c r="BC986" s="17">
        <v>0.24799899471704201</v>
      </c>
      <c r="BD986" s="17">
        <v>0.27029079075210999</v>
      </c>
      <c r="BE986" s="17">
        <v>0.29678116335796101</v>
      </c>
      <c r="BF986" s="17">
        <v>0.20965009885039801</v>
      </c>
      <c r="BG986" s="17">
        <v>0.288405143075255</v>
      </c>
      <c r="BH986" s="17">
        <v>0.245848846617963</v>
      </c>
      <c r="BI986" s="17">
        <v>0.26652226564905701</v>
      </c>
      <c r="BJ986" s="17">
        <v>0.26668710396679002</v>
      </c>
      <c r="BK986" s="17">
        <v>0.21011269243456199</v>
      </c>
      <c r="BL986" s="17">
        <v>0.21292863639059401</v>
      </c>
      <c r="BM986" s="17">
        <v>0.28984712540476498</v>
      </c>
      <c r="BN986" s="17">
        <v>0.16238509263597001</v>
      </c>
      <c r="BO986" s="17">
        <v>0.15328279278141399</v>
      </c>
      <c r="BP986" s="17"/>
      <c r="BQ986" s="17">
        <v>1.37511056534856E-2</v>
      </c>
      <c r="BR986" s="17">
        <v>0.37287512357416902</v>
      </c>
    </row>
    <row r="987" spans="2:70" x14ac:dyDescent="0.35">
      <c r="B987" t="s">
        <v>129</v>
      </c>
      <c r="C987" s="17">
        <v>6.8558197679807795E-2</v>
      </c>
      <c r="D987" s="17">
        <v>6.4545448135443301E-2</v>
      </c>
      <c r="E987" s="17">
        <v>7.2498486921272406E-2</v>
      </c>
      <c r="F987" s="17"/>
      <c r="G987" s="17">
        <v>6.4747068363442795E-2</v>
      </c>
      <c r="H987" s="17">
        <v>3.9011612364794203E-2</v>
      </c>
      <c r="I987" s="17">
        <v>6.6230012021370993E-2</v>
      </c>
      <c r="J987" s="17">
        <v>7.3576623124955401E-2</v>
      </c>
      <c r="K987" s="17">
        <v>6.8406615675999705E-2</v>
      </c>
      <c r="L987" s="17">
        <v>9.3026923010344001E-2</v>
      </c>
      <c r="M987" s="17"/>
      <c r="N987" s="17">
        <v>5.5301550656129801E-2</v>
      </c>
      <c r="O987" s="17">
        <v>7.1984926405356101E-2</v>
      </c>
      <c r="P987" s="17">
        <v>5.8867443995331697E-2</v>
      </c>
      <c r="Q987" s="17">
        <v>8.77189208510607E-2</v>
      </c>
      <c r="R987" s="17"/>
      <c r="S987" s="17">
        <v>5.8886380095281098E-2</v>
      </c>
      <c r="T987" s="17">
        <v>9.3008737291479598E-2</v>
      </c>
      <c r="U987" s="17">
        <v>5.6103887436625498E-2</v>
      </c>
      <c r="V987" s="17">
        <v>4.5017862867130699E-2</v>
      </c>
      <c r="W987" s="17">
        <v>8.8109313617324603E-2</v>
      </c>
      <c r="X987" s="17">
        <v>5.7227999619114199E-2</v>
      </c>
      <c r="Y987" s="17">
        <v>7.9147376244985704E-2</v>
      </c>
      <c r="Z987" s="17">
        <v>5.9931668095823197E-2</v>
      </c>
      <c r="AA987" s="17">
        <v>4.16027763338227E-2</v>
      </c>
      <c r="AB987" s="17">
        <v>9.2599072248387204E-2</v>
      </c>
      <c r="AC987" s="17">
        <v>7.9497553557211498E-2</v>
      </c>
      <c r="AD987" s="17">
        <v>9.1523012251386607E-2</v>
      </c>
      <c r="AE987" s="17"/>
      <c r="AF987" s="17">
        <v>6.5862567941489203E-2</v>
      </c>
      <c r="AG987" s="17">
        <v>6.8310747222840307E-2</v>
      </c>
      <c r="AH987" s="17">
        <v>6.6898075974191798E-2</v>
      </c>
      <c r="AI987" s="17"/>
      <c r="AJ987" s="17">
        <v>6.82959960761607E-2</v>
      </c>
      <c r="AK987" s="17">
        <v>5.6570794591840799E-2</v>
      </c>
      <c r="AL987" s="17">
        <v>6.7276771134397201E-2</v>
      </c>
      <c r="AM987" s="17">
        <v>8.1945477607556494E-2</v>
      </c>
      <c r="AN987" s="17">
        <v>9.3260831500992805E-2</v>
      </c>
      <c r="AO987" s="17"/>
      <c r="AP987" s="17">
        <v>5.8998680836505502E-2</v>
      </c>
      <c r="AQ987" s="17">
        <v>5.5730780657872701E-2</v>
      </c>
      <c r="AR987" s="17">
        <v>4.7608777610997403E-2</v>
      </c>
      <c r="AS987" s="17"/>
      <c r="AT987" s="17">
        <v>8.3696100828111797E-2</v>
      </c>
      <c r="AU987" s="17">
        <v>6.9806180079822505E-2</v>
      </c>
      <c r="AV987" s="17">
        <v>6.3856517793277903E-2</v>
      </c>
      <c r="AW987" s="17">
        <v>3.1108600156865299E-2</v>
      </c>
      <c r="AX987" s="17">
        <v>1.5694382971886699E-2</v>
      </c>
      <c r="AY987" s="17"/>
      <c r="AZ987" s="17">
        <v>7.9810998177850798E-2</v>
      </c>
      <c r="BA987" s="17">
        <v>0.102707261519879</v>
      </c>
      <c r="BB987" s="17">
        <v>7.5055377514673699E-2</v>
      </c>
      <c r="BC987" s="17">
        <v>7.0804284714721805E-2</v>
      </c>
      <c r="BD987" s="17">
        <v>4.9911314087038999E-2</v>
      </c>
      <c r="BE987" s="17">
        <v>6.6141212622022105E-2</v>
      </c>
      <c r="BF987" s="17">
        <v>7.75483291337761E-2</v>
      </c>
      <c r="BG987" s="17">
        <v>6.9296836908957105E-2</v>
      </c>
      <c r="BH987" s="17">
        <v>0.101811822695636</v>
      </c>
      <c r="BI987" s="17">
        <v>6.4661360606901294E-2</v>
      </c>
      <c r="BJ987" s="17">
        <v>3.37624862792993E-2</v>
      </c>
      <c r="BK987" s="17">
        <v>7.2015302767394596E-2</v>
      </c>
      <c r="BL987" s="17">
        <v>4.1412591432908603E-2</v>
      </c>
      <c r="BM987" s="17">
        <v>2.70061469394287E-2</v>
      </c>
      <c r="BN987" s="17">
        <v>5.1472225557690897E-2</v>
      </c>
      <c r="BO987" s="17">
        <v>2.6265427415246598E-2</v>
      </c>
      <c r="BP987" s="17"/>
      <c r="BQ987" s="17">
        <v>2.5876704880043899E-2</v>
      </c>
      <c r="BR987" s="17">
        <v>8.16067286650667E-2</v>
      </c>
    </row>
    <row r="988" spans="2:70" x14ac:dyDescent="0.35">
      <c r="C988" s="17"/>
      <c r="D988" s="17"/>
      <c r="E988" s="17"/>
      <c r="F988" s="17"/>
      <c r="G988" s="17"/>
      <c r="H988" s="17"/>
      <c r="I988" s="17"/>
      <c r="J988" s="17"/>
      <c r="K988" s="17"/>
      <c r="L988" s="17"/>
      <c r="M988" s="17"/>
      <c r="N988" s="17"/>
      <c r="O988" s="17"/>
      <c r="P988" s="17"/>
      <c r="Q988" s="17"/>
      <c r="R988" s="17"/>
      <c r="S988" s="17"/>
      <c r="T988" s="17"/>
      <c r="U988" s="17"/>
      <c r="V988" s="17"/>
      <c r="W988" s="17"/>
      <c r="X988" s="17"/>
      <c r="Y988" s="17"/>
      <c r="Z988" s="17"/>
      <c r="AA988" s="17"/>
      <c r="AB988" s="17"/>
      <c r="AC988" s="17"/>
      <c r="AD988" s="17"/>
      <c r="AE988" s="17"/>
      <c r="AF988" s="17"/>
      <c r="AG988" s="17"/>
      <c r="AH988" s="17"/>
      <c r="AI988" s="17"/>
      <c r="AJ988" s="17"/>
      <c r="AK988" s="17"/>
      <c r="AL988" s="17"/>
      <c r="AM988" s="17"/>
      <c r="AN988" s="17"/>
      <c r="AO988" s="17"/>
      <c r="AP988" s="17"/>
      <c r="AQ988" s="17"/>
      <c r="AR988" s="17"/>
      <c r="AS988" s="17"/>
      <c r="AT988" s="17"/>
      <c r="AU988" s="17"/>
      <c r="AV988" s="17"/>
      <c r="AW988" s="17"/>
      <c r="AX988" s="17"/>
      <c r="AY988" s="17"/>
      <c r="AZ988" s="17"/>
      <c r="BA988" s="17"/>
      <c r="BB988" s="17"/>
      <c r="BC988" s="17"/>
      <c r="BD988" s="17"/>
      <c r="BE988" s="17"/>
      <c r="BF988" s="17"/>
      <c r="BG988" s="17"/>
      <c r="BH988" s="17"/>
      <c r="BI988" s="17"/>
      <c r="BJ988" s="17"/>
      <c r="BK988" s="17"/>
      <c r="BL988" s="17"/>
      <c r="BM988" s="17"/>
      <c r="BN988" s="17"/>
      <c r="BO988" s="17"/>
      <c r="BP988" s="17"/>
      <c r="BQ988" s="17"/>
      <c r="BR988" s="17"/>
    </row>
    <row r="989" spans="2:70" x14ac:dyDescent="0.35">
      <c r="B989" s="6" t="s">
        <v>423</v>
      </c>
      <c r="C989" s="17"/>
      <c r="D989" s="17"/>
      <c r="E989" s="17"/>
      <c r="F989" s="17"/>
      <c r="G989" s="17"/>
      <c r="H989" s="17"/>
      <c r="I989" s="17"/>
      <c r="J989" s="17"/>
      <c r="K989" s="17"/>
      <c r="L989" s="17"/>
      <c r="M989" s="17"/>
      <c r="N989" s="17"/>
      <c r="O989" s="17"/>
      <c r="P989" s="17"/>
      <c r="Q989" s="17"/>
      <c r="R989" s="17"/>
      <c r="S989" s="17"/>
      <c r="T989" s="17"/>
      <c r="U989" s="17"/>
      <c r="V989" s="17"/>
      <c r="W989" s="17"/>
      <c r="X989" s="17"/>
      <c r="Y989" s="17"/>
      <c r="Z989" s="17"/>
      <c r="AA989" s="17"/>
      <c r="AB989" s="17"/>
      <c r="AC989" s="17"/>
      <c r="AD989" s="17"/>
      <c r="AE989" s="17"/>
      <c r="AF989" s="17"/>
      <c r="AG989" s="17"/>
      <c r="AH989" s="17"/>
      <c r="AI989" s="17"/>
      <c r="AJ989" s="17"/>
      <c r="AK989" s="17"/>
      <c r="AL989" s="17"/>
      <c r="AM989" s="17"/>
      <c r="AN989" s="17"/>
      <c r="AO989" s="17"/>
      <c r="AP989" s="17"/>
      <c r="AQ989" s="17"/>
      <c r="AR989" s="17"/>
      <c r="AS989" s="17"/>
      <c r="AT989" s="17"/>
      <c r="AU989" s="17"/>
      <c r="AV989" s="17"/>
      <c r="AW989" s="17"/>
      <c r="AX989" s="17"/>
      <c r="AY989" s="17"/>
      <c r="AZ989" s="17"/>
      <c r="BA989" s="17"/>
      <c r="BB989" s="17"/>
      <c r="BC989" s="17"/>
      <c r="BD989" s="17"/>
      <c r="BE989" s="17"/>
      <c r="BF989" s="17"/>
      <c r="BG989" s="17"/>
      <c r="BH989" s="17"/>
      <c r="BI989" s="17"/>
      <c r="BJ989" s="17"/>
      <c r="BK989" s="17"/>
      <c r="BL989" s="17"/>
      <c r="BM989" s="17"/>
      <c r="BN989" s="17"/>
      <c r="BO989" s="17"/>
      <c r="BP989" s="17"/>
      <c r="BQ989" s="17"/>
      <c r="BR989" s="17"/>
    </row>
    <row r="990" spans="2:70" x14ac:dyDescent="0.35">
      <c r="B990" s="24" t="s">
        <v>97</v>
      </c>
      <c r="C990" s="17"/>
      <c r="D990" s="17"/>
      <c r="E990" s="17"/>
      <c r="F990" s="17"/>
      <c r="G990" s="17"/>
      <c r="H990" s="17"/>
      <c r="I990" s="17"/>
      <c r="J990" s="17"/>
      <c r="K990" s="17"/>
      <c r="L990" s="17"/>
      <c r="M990" s="17"/>
      <c r="N990" s="17"/>
      <c r="O990" s="17"/>
      <c r="P990" s="17"/>
      <c r="Q990" s="17"/>
      <c r="R990" s="17"/>
      <c r="S990" s="17"/>
      <c r="T990" s="17"/>
      <c r="U990" s="17"/>
      <c r="V990" s="17"/>
      <c r="W990" s="17"/>
      <c r="X990" s="17"/>
      <c r="Y990" s="17"/>
      <c r="Z990" s="17"/>
      <c r="AA990" s="17"/>
      <c r="AB990" s="17"/>
      <c r="AC990" s="17"/>
      <c r="AD990" s="17"/>
      <c r="AE990" s="17"/>
      <c r="AF990" s="17"/>
      <c r="AG990" s="17"/>
      <c r="AH990" s="17"/>
      <c r="AI990" s="17"/>
      <c r="AJ990" s="17"/>
      <c r="AK990" s="17"/>
      <c r="AL990" s="17"/>
      <c r="AM990" s="17"/>
      <c r="AN990" s="17"/>
      <c r="AO990" s="17"/>
      <c r="AP990" s="17"/>
      <c r="AQ990" s="17"/>
      <c r="AR990" s="17"/>
      <c r="AS990" s="17"/>
      <c r="AT990" s="17"/>
      <c r="AU990" s="17"/>
      <c r="AV990" s="17"/>
      <c r="AW990" s="17"/>
      <c r="AX990" s="17"/>
      <c r="AY990" s="17"/>
      <c r="AZ990" s="17"/>
      <c r="BA990" s="17"/>
      <c r="BB990" s="17"/>
      <c r="BC990" s="17"/>
      <c r="BD990" s="17"/>
      <c r="BE990" s="17"/>
      <c r="BF990" s="17"/>
      <c r="BG990" s="17"/>
      <c r="BH990" s="17"/>
      <c r="BI990" s="17"/>
      <c r="BJ990" s="17"/>
      <c r="BK990" s="17"/>
      <c r="BL990" s="17"/>
      <c r="BM990" s="17"/>
      <c r="BN990" s="17"/>
      <c r="BO990" s="17"/>
      <c r="BP990" s="17"/>
      <c r="BQ990" s="17"/>
      <c r="BR990" s="17"/>
    </row>
    <row r="991" spans="2:70" x14ac:dyDescent="0.35">
      <c r="B991" t="s">
        <v>416</v>
      </c>
      <c r="C991" s="17">
        <v>0.48460490826175201</v>
      </c>
      <c r="D991" s="17">
        <v>0.50025974980940902</v>
      </c>
      <c r="E991" s="17">
        <v>0.47015162929944598</v>
      </c>
      <c r="F991" s="17"/>
      <c r="G991" s="17">
        <v>0.12934867457774099</v>
      </c>
      <c r="H991" s="17">
        <v>0.241166281686477</v>
      </c>
      <c r="I991" s="17">
        <v>0.37235710819512902</v>
      </c>
      <c r="J991" s="17">
        <v>0.60320611805198299</v>
      </c>
      <c r="K991" s="17">
        <v>0.70917299128040201</v>
      </c>
      <c r="L991" s="17">
        <v>0.76336048970791004</v>
      </c>
      <c r="M991" s="17"/>
      <c r="N991" s="17">
        <v>0.57624590884108395</v>
      </c>
      <c r="O991" s="17">
        <v>0.51292524589272404</v>
      </c>
      <c r="P991" s="17">
        <v>0.38684937122930302</v>
      </c>
      <c r="Q991" s="17">
        <v>0.44281295051817698</v>
      </c>
      <c r="R991" s="17"/>
      <c r="S991" s="17">
        <v>0.347830883703932</v>
      </c>
      <c r="T991" s="17">
        <v>0.51960381836104996</v>
      </c>
      <c r="U991" s="17">
        <v>0.50745784282055795</v>
      </c>
      <c r="V991" s="17">
        <v>0.51968129394487494</v>
      </c>
      <c r="W991" s="17">
        <v>0.48461469463152201</v>
      </c>
      <c r="X991" s="17">
        <v>0.41801030205399098</v>
      </c>
      <c r="Y991" s="17">
        <v>0.52128728293472104</v>
      </c>
      <c r="Z991" s="17">
        <v>0.51438369884021296</v>
      </c>
      <c r="AA991" s="17">
        <v>0.49561437469581998</v>
      </c>
      <c r="AB991" s="17">
        <v>0.56380808565075602</v>
      </c>
      <c r="AC991" s="17">
        <v>0.59103672727985301</v>
      </c>
      <c r="AD991" s="17">
        <v>0.41171153735744198</v>
      </c>
      <c r="AE991" s="17"/>
      <c r="AF991" s="17">
        <v>0.58758437665311902</v>
      </c>
      <c r="AG991" s="17">
        <v>0.54574646005346505</v>
      </c>
      <c r="AH991" s="17">
        <v>0.28336757046752198</v>
      </c>
      <c r="AI991" s="17"/>
      <c r="AJ991" s="17">
        <v>0.61324139162388303</v>
      </c>
      <c r="AK991" s="17">
        <v>0.42820916115331398</v>
      </c>
      <c r="AL991" s="17">
        <v>0.58733221611030395</v>
      </c>
      <c r="AM991" s="17">
        <v>0.41860047328616801</v>
      </c>
      <c r="AN991" s="17">
        <v>0.33282576736645603</v>
      </c>
      <c r="AO991" s="17"/>
      <c r="AP991" s="17">
        <v>0.55806208589916495</v>
      </c>
      <c r="AQ991" s="17">
        <v>0.43951379664085499</v>
      </c>
      <c r="AR991" s="17">
        <v>0.51482948342075097</v>
      </c>
      <c r="AS991" s="17"/>
      <c r="AT991" s="17">
        <v>0.52036817984077899</v>
      </c>
      <c r="AU991" s="17">
        <v>0.42550432740285299</v>
      </c>
      <c r="AV991" s="17">
        <v>0.47676585897432699</v>
      </c>
      <c r="AW991" s="17">
        <v>0.46458145629785003</v>
      </c>
      <c r="AX991" s="17">
        <v>0.45611038634433798</v>
      </c>
      <c r="AY991" s="17"/>
      <c r="AZ991" s="17">
        <v>0.28397355072965502</v>
      </c>
      <c r="BA991" s="17">
        <v>0.40132311009344501</v>
      </c>
      <c r="BB991" s="17">
        <v>0.493099953263538</v>
      </c>
      <c r="BC991" s="17">
        <v>0.52638019874564601</v>
      </c>
      <c r="BD991" s="17">
        <v>0.41015167504038502</v>
      </c>
      <c r="BE991" s="17">
        <v>0.48379701148264398</v>
      </c>
      <c r="BF991" s="17">
        <v>0.50967847393510901</v>
      </c>
      <c r="BG991" s="17">
        <v>0.519774321951056</v>
      </c>
      <c r="BH991" s="17">
        <v>0.53259150901653196</v>
      </c>
      <c r="BI991" s="17">
        <v>0.495473238678106</v>
      </c>
      <c r="BJ991" s="17">
        <v>0.50090514985652501</v>
      </c>
      <c r="BK991" s="17">
        <v>0.54692034065404005</v>
      </c>
      <c r="BL991" s="17">
        <v>0.43484740888494999</v>
      </c>
      <c r="BM991" s="17">
        <v>0.52548149190025395</v>
      </c>
      <c r="BN991" s="17">
        <v>0.55363051059184398</v>
      </c>
      <c r="BO991" s="17">
        <v>0.420424393084811</v>
      </c>
      <c r="BP991" s="17"/>
      <c r="BQ991" s="17">
        <v>0.53872240284103101</v>
      </c>
      <c r="BR991" s="17">
        <v>0.46838116355179998</v>
      </c>
    </row>
    <row r="992" spans="2:70" x14ac:dyDescent="0.35">
      <c r="B992" t="s">
        <v>417</v>
      </c>
      <c r="C992" s="17">
        <v>0.16679411928240601</v>
      </c>
      <c r="D992" s="17">
        <v>0.15998565367774301</v>
      </c>
      <c r="E992" s="17">
        <v>0.17344367260035801</v>
      </c>
      <c r="F992" s="17"/>
      <c r="G992" s="17">
        <v>0.19105992436104599</v>
      </c>
      <c r="H992" s="17">
        <v>0.19899265205795999</v>
      </c>
      <c r="I992" s="17">
        <v>0.195381767055815</v>
      </c>
      <c r="J992" s="17">
        <v>0.158817120416965</v>
      </c>
      <c r="K992" s="17">
        <v>0.11372834689965799</v>
      </c>
      <c r="L992" s="17">
        <v>0.14317348715295899</v>
      </c>
      <c r="M992" s="17"/>
      <c r="N992" s="17">
        <v>0.22054764021855899</v>
      </c>
      <c r="O992" s="17">
        <v>0.14692837445878201</v>
      </c>
      <c r="P992" s="17">
        <v>0.153783943453558</v>
      </c>
      <c r="Q992" s="17">
        <v>0.14115454644075601</v>
      </c>
      <c r="R992" s="17"/>
      <c r="S992" s="17">
        <v>0.19150847510501601</v>
      </c>
      <c r="T992" s="17">
        <v>0.145472760165055</v>
      </c>
      <c r="U992" s="17">
        <v>0.16025914649248299</v>
      </c>
      <c r="V992" s="17">
        <v>0.14329467177111599</v>
      </c>
      <c r="W992" s="17">
        <v>0.15573781091920499</v>
      </c>
      <c r="X992" s="17">
        <v>0.206056129443491</v>
      </c>
      <c r="Y992" s="17">
        <v>0.16367832012713401</v>
      </c>
      <c r="Z992" s="17">
        <v>0.12896158907479199</v>
      </c>
      <c r="AA992" s="17">
        <v>0.16159425461010399</v>
      </c>
      <c r="AB992" s="17">
        <v>0.17681449925873799</v>
      </c>
      <c r="AC992" s="17">
        <v>0.19625487618733001</v>
      </c>
      <c r="AD992" s="17">
        <v>0.138141070266487</v>
      </c>
      <c r="AE992" s="17"/>
      <c r="AF992" s="17">
        <v>0.16046385745790301</v>
      </c>
      <c r="AG992" s="17">
        <v>0.18219128664837</v>
      </c>
      <c r="AH992" s="17">
        <v>0.140231420174491</v>
      </c>
      <c r="AI992" s="17"/>
      <c r="AJ992" s="17">
        <v>0.15788751961935399</v>
      </c>
      <c r="AK992" s="17">
        <v>0.19589302268349401</v>
      </c>
      <c r="AL992" s="17">
        <v>0.20584252879279999</v>
      </c>
      <c r="AM992" s="17">
        <v>0.14990300819679001</v>
      </c>
      <c r="AN992" s="17">
        <v>0.107898046415375</v>
      </c>
      <c r="AO992" s="17"/>
      <c r="AP992" s="17">
        <v>0.18354259943956</v>
      </c>
      <c r="AQ992" s="17">
        <v>0.19011542503853701</v>
      </c>
      <c r="AR992" s="17">
        <v>0.18328594817728</v>
      </c>
      <c r="AS992" s="17"/>
      <c r="AT992" s="17">
        <v>0.123361612332789</v>
      </c>
      <c r="AU992" s="17">
        <v>0.146996962392968</v>
      </c>
      <c r="AV992" s="17">
        <v>0.19942431271077801</v>
      </c>
      <c r="AW992" s="17">
        <v>0.239521926065314</v>
      </c>
      <c r="AX992" s="17">
        <v>0.17957815527933399</v>
      </c>
      <c r="AY992" s="17"/>
      <c r="AZ992" s="17">
        <v>8.2018768027544806E-2</v>
      </c>
      <c r="BA992" s="17">
        <v>0.17651273724509101</v>
      </c>
      <c r="BB992" s="17">
        <v>0.16896480427653601</v>
      </c>
      <c r="BC992" s="17">
        <v>0.157805525781364</v>
      </c>
      <c r="BD992" s="17">
        <v>0.17223333466395499</v>
      </c>
      <c r="BE992" s="17">
        <v>0.124362080380387</v>
      </c>
      <c r="BF992" s="17">
        <v>0.200495329633498</v>
      </c>
      <c r="BG992" s="17">
        <v>0.14481720203377901</v>
      </c>
      <c r="BH992" s="17">
        <v>0.16687099886335199</v>
      </c>
      <c r="BI992" s="17">
        <v>0.16370852410541001</v>
      </c>
      <c r="BJ992" s="17">
        <v>0.174045663457886</v>
      </c>
      <c r="BK992" s="17">
        <v>0.21546227935742501</v>
      </c>
      <c r="BL992" s="17">
        <v>0.17965807449121399</v>
      </c>
      <c r="BM992" s="17">
        <v>9.9731161878510194E-2</v>
      </c>
      <c r="BN992" s="17">
        <v>0.208044791704313</v>
      </c>
      <c r="BO992" s="17">
        <v>0.21952199877686401</v>
      </c>
      <c r="BP992" s="17"/>
      <c r="BQ992" s="17">
        <v>0.301268911624686</v>
      </c>
      <c r="BR992" s="17">
        <v>0.1078004868199</v>
      </c>
    </row>
    <row r="993" spans="2:70" x14ac:dyDescent="0.35">
      <c r="B993" t="s">
        <v>418</v>
      </c>
      <c r="C993" s="17">
        <v>0.14041230367138599</v>
      </c>
      <c r="D993" s="17">
        <v>0.148973704258896</v>
      </c>
      <c r="E993" s="17">
        <v>0.13105410877022</v>
      </c>
      <c r="F993" s="17"/>
      <c r="G993" s="17">
        <v>0.109756843286269</v>
      </c>
      <c r="H993" s="17">
        <v>0.14455361466060401</v>
      </c>
      <c r="I993" s="17">
        <v>0.113304948173404</v>
      </c>
      <c r="J993" s="17">
        <v>0.118144124486093</v>
      </c>
      <c r="K993" s="17">
        <v>0.123299542427078</v>
      </c>
      <c r="L993" s="17">
        <v>0.209270216711679</v>
      </c>
      <c r="M993" s="17"/>
      <c r="N993" s="17">
        <v>0.20863975776952001</v>
      </c>
      <c r="O993" s="17">
        <v>0.130708371270156</v>
      </c>
      <c r="P993" s="17">
        <v>0.103841284456148</v>
      </c>
      <c r="Q993" s="17">
        <v>0.10983648648361</v>
      </c>
      <c r="R993" s="17"/>
      <c r="S993" s="17">
        <v>0.14784944802897601</v>
      </c>
      <c r="T993" s="17">
        <v>0.14058742951929401</v>
      </c>
      <c r="U993" s="17">
        <v>0.15839962468587401</v>
      </c>
      <c r="V993" s="17">
        <v>0.13932214583421201</v>
      </c>
      <c r="W993" s="17">
        <v>0.14429038384232001</v>
      </c>
      <c r="X993" s="17">
        <v>0.13690690512995399</v>
      </c>
      <c r="Y993" s="17">
        <v>0.17466876525316899</v>
      </c>
      <c r="Z993" s="17">
        <v>9.8516436611841701E-2</v>
      </c>
      <c r="AA993" s="17">
        <v>0.12595428982262299</v>
      </c>
      <c r="AB993" s="17">
        <v>0.12453506515683101</v>
      </c>
      <c r="AC993" s="17">
        <v>0.13987813115415801</v>
      </c>
      <c r="AD993" s="17">
        <v>0.12746175147552699</v>
      </c>
      <c r="AE993" s="17"/>
      <c r="AF993" s="17">
        <v>0.13525690176845301</v>
      </c>
      <c r="AG993" s="17">
        <v>0.17338389624147599</v>
      </c>
      <c r="AH993" s="17">
        <v>9.5618691255954E-2</v>
      </c>
      <c r="AI993" s="17"/>
      <c r="AJ993" s="17">
        <v>0.15274438925008901</v>
      </c>
      <c r="AK993" s="17">
        <v>0.15075602033567101</v>
      </c>
      <c r="AL993" s="17">
        <v>0.211228164049239</v>
      </c>
      <c r="AM993" s="17">
        <v>0.114515767878668</v>
      </c>
      <c r="AN993" s="17">
        <v>7.9695190891562698E-2</v>
      </c>
      <c r="AO993" s="17"/>
      <c r="AP993" s="17">
        <v>0.16395233564629999</v>
      </c>
      <c r="AQ993" s="17">
        <v>0.14574759513878799</v>
      </c>
      <c r="AR993" s="17">
        <v>0.16708191133955</v>
      </c>
      <c r="AS993" s="17"/>
      <c r="AT993" s="17">
        <v>8.2882468661285499E-2</v>
      </c>
      <c r="AU993" s="17">
        <v>0.112124120404284</v>
      </c>
      <c r="AV993" s="17">
        <v>0.18195835337786201</v>
      </c>
      <c r="AW993" s="17">
        <v>0.21182515197558099</v>
      </c>
      <c r="AX993" s="17">
        <v>0.33648953918983499</v>
      </c>
      <c r="AY993" s="17"/>
      <c r="AZ993" s="17">
        <v>0.168682907532998</v>
      </c>
      <c r="BA993" s="17">
        <v>0.12986803299722499</v>
      </c>
      <c r="BB993" s="17">
        <v>8.2805118261575397E-2</v>
      </c>
      <c r="BC993" s="17">
        <v>0.12816772916288199</v>
      </c>
      <c r="BD993" s="17">
        <v>0.16729388576043799</v>
      </c>
      <c r="BE993" s="17">
        <v>0.137318473948493</v>
      </c>
      <c r="BF993" s="17">
        <v>0.15264487034542701</v>
      </c>
      <c r="BG993" s="17">
        <v>0.12060337864939601</v>
      </c>
      <c r="BH993" s="17">
        <v>0.151037536252249</v>
      </c>
      <c r="BI993" s="17">
        <v>0.118953965929083</v>
      </c>
      <c r="BJ993" s="17">
        <v>0.13118819607322599</v>
      </c>
      <c r="BK993" s="17">
        <v>0.133895258692527</v>
      </c>
      <c r="BL993" s="17">
        <v>0.16244423239398301</v>
      </c>
      <c r="BM993" s="17">
        <v>0.102852666398626</v>
      </c>
      <c r="BN993" s="17">
        <v>0.22445951549121601</v>
      </c>
      <c r="BO993" s="17">
        <v>0.220460833818761</v>
      </c>
      <c r="BP993" s="17"/>
      <c r="BQ993" s="17">
        <v>0.289746022249316</v>
      </c>
      <c r="BR993" s="17">
        <v>7.5391179139338099E-2</v>
      </c>
    </row>
    <row r="994" spans="2:70" x14ac:dyDescent="0.35">
      <c r="B994" t="s">
        <v>419</v>
      </c>
      <c r="C994" s="17">
        <v>0.106627755614883</v>
      </c>
      <c r="D994" s="17">
        <v>0.105639161255919</v>
      </c>
      <c r="E994" s="17">
        <v>0.10688941496943399</v>
      </c>
      <c r="F994" s="17"/>
      <c r="G994" s="17">
        <v>6.5584312574086201E-2</v>
      </c>
      <c r="H994" s="17">
        <v>7.5079958895041599E-2</v>
      </c>
      <c r="I994" s="17">
        <v>5.2093937644019803E-2</v>
      </c>
      <c r="J994" s="17">
        <v>9.4011158160800495E-2</v>
      </c>
      <c r="K994" s="17">
        <v>0.12750999542046501</v>
      </c>
      <c r="L994" s="17">
        <v>0.20048657569398801</v>
      </c>
      <c r="M994" s="17"/>
      <c r="N994" s="17">
        <v>0.16015517047615299</v>
      </c>
      <c r="O994" s="17">
        <v>9.77587425761305E-2</v>
      </c>
      <c r="P994" s="17">
        <v>6.3041894354987998E-2</v>
      </c>
      <c r="Q994" s="17">
        <v>9.6794361459866196E-2</v>
      </c>
      <c r="R994" s="17"/>
      <c r="S994" s="17">
        <v>9.8436729745030899E-2</v>
      </c>
      <c r="T994" s="17">
        <v>0.117378654589785</v>
      </c>
      <c r="U994" s="17">
        <v>0.100449637115542</v>
      </c>
      <c r="V994" s="17">
        <v>9.1673329976588905E-2</v>
      </c>
      <c r="W994" s="17">
        <v>0.109567593222326</v>
      </c>
      <c r="X994" s="17">
        <v>9.9774837145676004E-2</v>
      </c>
      <c r="Y994" s="17">
        <v>9.7520429661901803E-2</v>
      </c>
      <c r="Z994" s="17">
        <v>0.107225215014719</v>
      </c>
      <c r="AA994" s="17">
        <v>9.1609366649342397E-2</v>
      </c>
      <c r="AB994" s="17">
        <v>0.14899134686682799</v>
      </c>
      <c r="AC994" s="17">
        <v>0.10852084446811699</v>
      </c>
      <c r="AD994" s="17">
        <v>0.121614750191906</v>
      </c>
      <c r="AE994" s="17"/>
      <c r="AF994" s="17">
        <v>0.116237198664814</v>
      </c>
      <c r="AG994" s="17">
        <v>0.12648689086479301</v>
      </c>
      <c r="AH994" s="17">
        <v>6.06237343881166E-2</v>
      </c>
      <c r="AI994" s="17"/>
      <c r="AJ994" s="17">
        <v>0.117938633314585</v>
      </c>
      <c r="AK994" s="17">
        <v>0.110441167060259</v>
      </c>
      <c r="AL994" s="17">
        <v>0.15396843762390999</v>
      </c>
      <c r="AM994" s="17">
        <v>0.117978879439884</v>
      </c>
      <c r="AN994" s="17">
        <v>5.4700679412441999E-2</v>
      </c>
      <c r="AO994" s="17"/>
      <c r="AP994" s="17">
        <v>0.124959395220837</v>
      </c>
      <c r="AQ994" s="17">
        <v>0.102629748720831</v>
      </c>
      <c r="AR994" s="17">
        <v>0.13115306136724</v>
      </c>
      <c r="AS994" s="17"/>
      <c r="AT994" s="17">
        <v>8.2871334573382902E-2</v>
      </c>
      <c r="AU994" s="17">
        <v>7.6815662243514202E-2</v>
      </c>
      <c r="AV994" s="17">
        <v>0.124300039226118</v>
      </c>
      <c r="AW994" s="17">
        <v>0.15671643270062099</v>
      </c>
      <c r="AX994" s="17">
        <v>0.20598035577399301</v>
      </c>
      <c r="AY994" s="17"/>
      <c r="AZ994" s="17">
        <v>0.144899628255792</v>
      </c>
      <c r="BA994" s="17">
        <v>0.107401012482107</v>
      </c>
      <c r="BB994" s="17">
        <v>0.11023393582598601</v>
      </c>
      <c r="BC994" s="17">
        <v>0.11475046608144999</v>
      </c>
      <c r="BD994" s="17">
        <v>0.12653812025553501</v>
      </c>
      <c r="BE994" s="17">
        <v>9.2841509602038796E-2</v>
      </c>
      <c r="BF994" s="17">
        <v>9.7077807531568902E-2</v>
      </c>
      <c r="BG994" s="17">
        <v>9.8698482448054695E-2</v>
      </c>
      <c r="BH994" s="17">
        <v>0.129410573911316</v>
      </c>
      <c r="BI994" s="17">
        <v>8.0530758448841597E-2</v>
      </c>
      <c r="BJ994" s="17">
        <v>8.6245013954739005E-2</v>
      </c>
      <c r="BK994" s="17">
        <v>8.8520546358286697E-2</v>
      </c>
      <c r="BL994" s="17">
        <v>0.12667608052498799</v>
      </c>
      <c r="BM994" s="17">
        <v>0.13746141852114599</v>
      </c>
      <c r="BN994" s="17">
        <v>0.120771729017722</v>
      </c>
      <c r="BO994" s="17">
        <v>9.9130227733992701E-2</v>
      </c>
      <c r="BP994" s="17"/>
      <c r="BQ994" s="17">
        <v>0.225636055778346</v>
      </c>
      <c r="BR994" s="17">
        <v>5.5153757960616299E-2</v>
      </c>
    </row>
    <row r="995" spans="2:70" x14ac:dyDescent="0.35">
      <c r="B995" t="s">
        <v>129</v>
      </c>
      <c r="C995" s="17">
        <v>7.5798756035421799E-2</v>
      </c>
      <c r="D995" s="17">
        <v>7.0655753063968305E-2</v>
      </c>
      <c r="E995" s="17">
        <v>8.1304621898313403E-2</v>
      </c>
      <c r="F995" s="17"/>
      <c r="G995" s="17">
        <v>0.11582670364512999</v>
      </c>
      <c r="H995" s="17">
        <v>9.8576300384884796E-2</v>
      </c>
      <c r="I995" s="17">
        <v>8.51052723187187E-2</v>
      </c>
      <c r="J995" s="17">
        <v>6.6837735464824896E-2</v>
      </c>
      <c r="K995" s="17">
        <v>6.8580506898893501E-2</v>
      </c>
      <c r="L995" s="17">
        <v>3.5186877850942801E-2</v>
      </c>
      <c r="M995" s="17"/>
      <c r="N995" s="17">
        <v>5.3679727481640897E-2</v>
      </c>
      <c r="O995" s="17">
        <v>7.5989441155363505E-2</v>
      </c>
      <c r="P995" s="17">
        <v>8.5536995913493105E-2</v>
      </c>
      <c r="Q995" s="17">
        <v>8.9891343995990303E-2</v>
      </c>
      <c r="R995" s="17"/>
      <c r="S995" s="17">
        <v>8.6439498131393705E-2</v>
      </c>
      <c r="T995" s="17">
        <v>6.4387735988140696E-2</v>
      </c>
      <c r="U995" s="17">
        <v>8.9870591214651394E-2</v>
      </c>
      <c r="V995" s="17">
        <v>7.3720602255574794E-2</v>
      </c>
      <c r="W995" s="17">
        <v>7.7521696186068703E-2</v>
      </c>
      <c r="X995" s="17">
        <v>7.3150269523875405E-2</v>
      </c>
      <c r="Y995" s="17">
        <v>6.52960129389277E-2</v>
      </c>
      <c r="Z995" s="17">
        <v>5.80203374962142E-2</v>
      </c>
      <c r="AA995" s="17">
        <v>7.3302868407864402E-2</v>
      </c>
      <c r="AB995" s="17">
        <v>6.0811924967000497E-2</v>
      </c>
      <c r="AC995" s="17">
        <v>7.2736741630223894E-2</v>
      </c>
      <c r="AD995" s="17">
        <v>0.159328818428462</v>
      </c>
      <c r="AE995" s="17"/>
      <c r="AF995" s="17">
        <v>5.0480405084701002E-2</v>
      </c>
      <c r="AG995" s="17">
        <v>6.6358968257844805E-2</v>
      </c>
      <c r="AH995" s="17">
        <v>0.13613081675156899</v>
      </c>
      <c r="AI995" s="17"/>
      <c r="AJ995" s="17">
        <v>5.7737940417621099E-2</v>
      </c>
      <c r="AK995" s="17">
        <v>6.7862582743150504E-2</v>
      </c>
      <c r="AL995" s="17">
        <v>4.6184707887347E-2</v>
      </c>
      <c r="AM995" s="17">
        <v>5.8191664186576002E-2</v>
      </c>
      <c r="AN995" s="17">
        <v>0.12824848619183099</v>
      </c>
      <c r="AO995" s="17"/>
      <c r="AP995" s="17">
        <v>5.4242402056425998E-2</v>
      </c>
      <c r="AQ995" s="17">
        <v>6.2547025938504502E-2</v>
      </c>
      <c r="AR995" s="17">
        <v>7.0266117440030307E-2</v>
      </c>
      <c r="AS995" s="17"/>
      <c r="AT995" s="17">
        <v>6.9974797755283799E-2</v>
      </c>
      <c r="AU995" s="17">
        <v>9.1415437330575805E-2</v>
      </c>
      <c r="AV995" s="17">
        <v>7.1847789942937099E-2</v>
      </c>
      <c r="AW995" s="17">
        <v>6.2301954605008203E-2</v>
      </c>
      <c r="AX995" s="17">
        <v>0.11077044160202</v>
      </c>
      <c r="AY995" s="17"/>
      <c r="AZ995" s="17">
        <v>5.4133191016995E-2</v>
      </c>
      <c r="BA995" s="17">
        <v>0.11205778815105499</v>
      </c>
      <c r="BB995" s="17">
        <v>6.4910584198562202E-2</v>
      </c>
      <c r="BC995" s="17">
        <v>5.9148307548974398E-2</v>
      </c>
      <c r="BD995" s="17">
        <v>6.9190299275238995E-2</v>
      </c>
      <c r="BE995" s="17">
        <v>7.5837272652196502E-2</v>
      </c>
      <c r="BF995" s="17">
        <v>8.1294375008909098E-2</v>
      </c>
      <c r="BG995" s="17">
        <v>7.0424658289887601E-2</v>
      </c>
      <c r="BH995" s="17">
        <v>7.3235434569067198E-2</v>
      </c>
      <c r="BI995" s="17">
        <v>7.3898709653893904E-2</v>
      </c>
      <c r="BJ995" s="17">
        <v>7.6081980335560198E-2</v>
      </c>
      <c r="BK995" s="17">
        <v>7.7315784630975298E-2</v>
      </c>
      <c r="BL995" s="17">
        <v>0.10065970919919499</v>
      </c>
      <c r="BM995" s="17">
        <v>1.86380772644032E-2</v>
      </c>
      <c r="BN995" s="17">
        <v>5.63129355714133E-2</v>
      </c>
      <c r="BO995" s="17">
        <v>6.3816155315691805E-2</v>
      </c>
      <c r="BP995" s="17"/>
      <c r="BQ995" s="17">
        <v>5.0728769623143703E-2</v>
      </c>
      <c r="BR995" s="17">
        <v>8.1132146919419695E-2</v>
      </c>
    </row>
    <row r="996" spans="2:70" x14ac:dyDescent="0.35">
      <c r="B996" t="s">
        <v>420</v>
      </c>
      <c r="C996" s="17">
        <v>7.4278642340658604E-2</v>
      </c>
      <c r="D996" s="17">
        <v>8.0396391366418907E-2</v>
      </c>
      <c r="E996" s="17">
        <v>6.7478701457157994E-2</v>
      </c>
      <c r="F996" s="17"/>
      <c r="G996" s="17">
        <v>6.9670686453686001E-2</v>
      </c>
      <c r="H996" s="17">
        <v>8.9518713819262602E-2</v>
      </c>
      <c r="I996" s="17">
        <v>8.9043863523410996E-2</v>
      </c>
      <c r="J996" s="17">
        <v>5.5196560562491802E-2</v>
      </c>
      <c r="K996" s="17">
        <v>5.2392060358712203E-2</v>
      </c>
      <c r="L996" s="17">
        <v>8.3154525020015704E-2</v>
      </c>
      <c r="M996" s="17"/>
      <c r="N996" s="17">
        <v>9.7288923790817994E-2</v>
      </c>
      <c r="O996" s="17">
        <v>7.3707893599140401E-2</v>
      </c>
      <c r="P996" s="17">
        <v>6.4488884774343599E-2</v>
      </c>
      <c r="Q996" s="17">
        <v>5.9601155325709497E-2</v>
      </c>
      <c r="R996" s="17"/>
      <c r="S996" s="17">
        <v>0.109341740919582</v>
      </c>
      <c r="T996" s="17">
        <v>6.7218859730168404E-2</v>
      </c>
      <c r="U996" s="17">
        <v>6.74400845976727E-2</v>
      </c>
      <c r="V996" s="17">
        <v>7.9566479444059604E-2</v>
      </c>
      <c r="W996" s="17">
        <v>6.3542548615162606E-2</v>
      </c>
      <c r="X996" s="17">
        <v>8.8601504746725596E-2</v>
      </c>
      <c r="Y996" s="17">
        <v>5.0283930596133099E-2</v>
      </c>
      <c r="Z996" s="17">
        <v>5.0542301990497203E-2</v>
      </c>
      <c r="AA996" s="17">
        <v>7.2760011708180194E-2</v>
      </c>
      <c r="AB996" s="17">
        <v>7.1754048777389695E-2</v>
      </c>
      <c r="AC996" s="17">
        <v>6.8223431734161899E-2</v>
      </c>
      <c r="AD996" s="17">
        <v>4.4380701644456899E-2</v>
      </c>
      <c r="AE996" s="17"/>
      <c r="AF996" s="17">
        <v>6.44423901206998E-2</v>
      </c>
      <c r="AG996" s="17">
        <v>8.9821653762089101E-2</v>
      </c>
      <c r="AH996" s="17">
        <v>6.5299748756005804E-2</v>
      </c>
      <c r="AI996" s="17"/>
      <c r="AJ996" s="17">
        <v>7.4159379962820696E-2</v>
      </c>
      <c r="AK996" s="17">
        <v>7.1625670032631303E-2</v>
      </c>
      <c r="AL996" s="17">
        <v>0.12221598304978699</v>
      </c>
      <c r="AM996" s="17">
        <v>8.9116754537723594E-2</v>
      </c>
      <c r="AN996" s="17">
        <v>5.8928877061944801E-2</v>
      </c>
      <c r="AO996" s="17"/>
      <c r="AP996" s="17">
        <v>8.5005443083041393E-2</v>
      </c>
      <c r="AQ996" s="17">
        <v>7.3513685809242696E-2</v>
      </c>
      <c r="AR996" s="17">
        <v>0.119054871333856</v>
      </c>
      <c r="AS996" s="17"/>
      <c r="AT996" s="17">
        <v>4.5337025014661601E-2</v>
      </c>
      <c r="AU996" s="17">
        <v>5.4903165410117798E-2</v>
      </c>
      <c r="AV996" s="17">
        <v>0.10067263633001999</v>
      </c>
      <c r="AW996" s="17">
        <v>0.110280526426137</v>
      </c>
      <c r="AX996" s="17">
        <v>0.13259730321160601</v>
      </c>
      <c r="AY996" s="17"/>
      <c r="AZ996" s="17">
        <v>8.8167498131223196E-2</v>
      </c>
      <c r="BA996" s="17">
        <v>6.8647464332973196E-2</v>
      </c>
      <c r="BB996" s="17">
        <v>5.4899781927078901E-2</v>
      </c>
      <c r="BC996" s="17">
        <v>6.6124461455951897E-2</v>
      </c>
      <c r="BD996" s="17">
        <v>8.6205347261410603E-2</v>
      </c>
      <c r="BE996" s="17">
        <v>6.9780890875396601E-2</v>
      </c>
      <c r="BF996" s="17">
        <v>6.7790752395259293E-2</v>
      </c>
      <c r="BG996" s="17">
        <v>7.0910776975549303E-2</v>
      </c>
      <c r="BH996" s="17">
        <v>8.6113915181694506E-2</v>
      </c>
      <c r="BI996" s="17">
        <v>7.3819375431072906E-2</v>
      </c>
      <c r="BJ996" s="17">
        <v>6.4381746873635001E-2</v>
      </c>
      <c r="BK996" s="17">
        <v>8.4415095602123499E-2</v>
      </c>
      <c r="BL996" s="17">
        <v>5.9209749637121903E-2</v>
      </c>
      <c r="BM996" s="17">
        <v>0.10405507468943299</v>
      </c>
      <c r="BN996" s="17">
        <v>0.101002970390363</v>
      </c>
      <c r="BO996" s="17">
        <v>0.12418798621172</v>
      </c>
      <c r="BP996" s="17"/>
      <c r="BQ996" s="17">
        <v>0.15745598847456299</v>
      </c>
      <c r="BR996" s="17">
        <v>3.80549805725965E-2</v>
      </c>
    </row>
    <row r="997" spans="2:70" x14ac:dyDescent="0.35">
      <c r="B997" t="s">
        <v>421</v>
      </c>
      <c r="C997" s="17">
        <v>6.2089017325266303E-2</v>
      </c>
      <c r="D997" s="17">
        <v>8.1257799246329102E-2</v>
      </c>
      <c r="E997" s="17">
        <v>4.2942388728624797E-2</v>
      </c>
      <c r="F997" s="17"/>
      <c r="G997" s="17">
        <v>7.0610580986473798E-2</v>
      </c>
      <c r="H997" s="17">
        <v>8.2811650257896899E-2</v>
      </c>
      <c r="I997" s="17">
        <v>4.4101955488837899E-2</v>
      </c>
      <c r="J997" s="17">
        <v>3.83437696857611E-2</v>
      </c>
      <c r="K997" s="17">
        <v>4.9238119594016999E-2</v>
      </c>
      <c r="L997" s="17">
        <v>8.2282298305841897E-2</v>
      </c>
      <c r="M997" s="17"/>
      <c r="N997" s="17">
        <v>9.5707022723360402E-2</v>
      </c>
      <c r="O997" s="17">
        <v>5.4660188820576897E-2</v>
      </c>
      <c r="P997" s="17">
        <v>4.7152237010754501E-2</v>
      </c>
      <c r="Q997" s="17">
        <v>4.64712388298879E-2</v>
      </c>
      <c r="R997" s="17"/>
      <c r="S997" s="17">
        <v>7.6510760486958901E-2</v>
      </c>
      <c r="T997" s="17">
        <v>5.89601817917417E-2</v>
      </c>
      <c r="U997" s="17">
        <v>6.3764358428113496E-2</v>
      </c>
      <c r="V997" s="17">
        <v>5.1520867801202498E-2</v>
      </c>
      <c r="W997" s="17">
        <v>5.9833046456667198E-2</v>
      </c>
      <c r="X997" s="17">
        <v>4.7082664065029201E-2</v>
      </c>
      <c r="Y997" s="17">
        <v>7.4258380231761401E-2</v>
      </c>
      <c r="Z997" s="17">
        <v>6.56940530423549E-2</v>
      </c>
      <c r="AA997" s="17">
        <v>5.7807201088007902E-2</v>
      </c>
      <c r="AB997" s="17">
        <v>7.0082718179782594E-2</v>
      </c>
      <c r="AC997" s="17">
        <v>4.9673676652653299E-2</v>
      </c>
      <c r="AD997" s="17">
        <v>6.1024645881005597E-2</v>
      </c>
      <c r="AE997" s="17"/>
      <c r="AF997" s="17">
        <v>5.8978375083637E-2</v>
      </c>
      <c r="AG997" s="17">
        <v>7.62537716206758E-2</v>
      </c>
      <c r="AH997" s="17">
        <v>4.37321269177256E-2</v>
      </c>
      <c r="AI997" s="17"/>
      <c r="AJ997" s="17">
        <v>6.2022217673527301E-2</v>
      </c>
      <c r="AK997" s="17">
        <v>7.6470033351980396E-2</v>
      </c>
      <c r="AL997" s="17">
        <v>0.101114977123525</v>
      </c>
      <c r="AM997" s="17">
        <v>0</v>
      </c>
      <c r="AN997" s="17">
        <v>2.4861663586759002E-2</v>
      </c>
      <c r="AO997" s="17"/>
      <c r="AP997" s="17">
        <v>6.6316737851007695E-2</v>
      </c>
      <c r="AQ997" s="17">
        <v>6.9132533882461697E-2</v>
      </c>
      <c r="AR997" s="17">
        <v>8.8462588921430496E-2</v>
      </c>
      <c r="AS997" s="17"/>
      <c r="AT997" s="17">
        <v>3.53901114395547E-2</v>
      </c>
      <c r="AU997" s="17">
        <v>4.1020366479290901E-2</v>
      </c>
      <c r="AV997" s="17">
        <v>8.5992462513044599E-2</v>
      </c>
      <c r="AW997" s="17">
        <v>0.11314799650046201</v>
      </c>
      <c r="AX997" s="17">
        <v>0.150405235361423</v>
      </c>
      <c r="AY997" s="17"/>
      <c r="AZ997" s="17">
        <v>9.59333272157782E-2</v>
      </c>
      <c r="BA997" s="17">
        <v>4.5640158136612097E-2</v>
      </c>
      <c r="BB997" s="17">
        <v>6.1567596953109503E-2</v>
      </c>
      <c r="BC997" s="17">
        <v>5.4651195532836497E-2</v>
      </c>
      <c r="BD997" s="17">
        <v>6.0968143016745198E-2</v>
      </c>
      <c r="BE997" s="17">
        <v>6.7721748078853797E-2</v>
      </c>
      <c r="BF997" s="17">
        <v>6.3118659282332401E-2</v>
      </c>
      <c r="BG997" s="17">
        <v>5.3919766203564402E-2</v>
      </c>
      <c r="BH997" s="17">
        <v>6.6200566945874395E-2</v>
      </c>
      <c r="BI997" s="17">
        <v>6.5310890567345903E-2</v>
      </c>
      <c r="BJ997" s="17">
        <v>5.4995462101559603E-2</v>
      </c>
      <c r="BK997" s="17">
        <v>6.6832664354693497E-2</v>
      </c>
      <c r="BL997" s="17">
        <v>6.8728585766141298E-2</v>
      </c>
      <c r="BM997" s="17">
        <v>4.9633071813377998E-2</v>
      </c>
      <c r="BN997" s="17">
        <v>5.26551925514488E-2</v>
      </c>
      <c r="BO997" s="17">
        <v>0.13587087431468101</v>
      </c>
      <c r="BP997" s="17"/>
      <c r="BQ997" s="17">
        <v>0.14002615325489601</v>
      </c>
      <c r="BR997" s="17">
        <v>2.7523132219337099E-2</v>
      </c>
    </row>
    <row r="998" spans="2:70" x14ac:dyDescent="0.35">
      <c r="B998" t="s">
        <v>422</v>
      </c>
      <c r="C998" s="17">
        <v>4.1053612722760098E-2</v>
      </c>
      <c r="D998" s="17">
        <v>4.3644472198908199E-2</v>
      </c>
      <c r="E998" s="17">
        <v>3.8789012845033E-2</v>
      </c>
      <c r="F998" s="17"/>
      <c r="G998" s="17">
        <v>8.3965716229598197E-2</v>
      </c>
      <c r="H998" s="17">
        <v>7.1628561611855102E-2</v>
      </c>
      <c r="I998" s="17">
        <v>4.9478197017182701E-2</v>
      </c>
      <c r="J998" s="17">
        <v>1.9313265881400001E-2</v>
      </c>
      <c r="K998" s="17">
        <v>2.0453965875586299E-2</v>
      </c>
      <c r="L998" s="17">
        <v>1.2314999459133899E-2</v>
      </c>
      <c r="M998" s="17"/>
      <c r="N998" s="17">
        <v>4.4316214770259002E-2</v>
      </c>
      <c r="O998" s="17">
        <v>3.4911130508372502E-2</v>
      </c>
      <c r="P998" s="17">
        <v>5.3832167558118801E-2</v>
      </c>
      <c r="Q998" s="17">
        <v>3.2167379544929098E-2</v>
      </c>
      <c r="R998" s="17"/>
      <c r="S998" s="17">
        <v>8.5208506195986897E-2</v>
      </c>
      <c r="T998" s="17">
        <v>3.5114810703923902E-2</v>
      </c>
      <c r="U998" s="17">
        <v>3.4087962588566702E-2</v>
      </c>
      <c r="V998" s="17">
        <v>3.24140298484865E-2</v>
      </c>
      <c r="W998" s="17">
        <v>2.6616388149140299E-2</v>
      </c>
      <c r="X998" s="17">
        <v>3.7248261092773599E-2</v>
      </c>
      <c r="Y998" s="17">
        <v>2.0627296782843699E-2</v>
      </c>
      <c r="Z998" s="17">
        <v>7.18798431591854E-2</v>
      </c>
      <c r="AA998" s="17">
        <v>3.54014897280477E-2</v>
      </c>
      <c r="AB998" s="17">
        <v>1.67766082198606E-2</v>
      </c>
      <c r="AC998" s="17">
        <v>5.6562259890059897E-2</v>
      </c>
      <c r="AD998" s="17">
        <v>3.1359690587257398E-2</v>
      </c>
      <c r="AE998" s="17"/>
      <c r="AF998" s="17">
        <v>3.2975937983784703E-2</v>
      </c>
      <c r="AG998" s="17">
        <v>4.5491374163432102E-2</v>
      </c>
      <c r="AH998" s="17">
        <v>3.6196369425634201E-2</v>
      </c>
      <c r="AI998" s="17"/>
      <c r="AJ998" s="17">
        <v>3.0585622380367598E-2</v>
      </c>
      <c r="AK998" s="17">
        <v>6.3558490726316405E-2</v>
      </c>
      <c r="AL998" s="17">
        <v>4.0458396971520601E-2</v>
      </c>
      <c r="AM998" s="17">
        <v>2.3368125330380699E-2</v>
      </c>
      <c r="AN998" s="17">
        <v>2.5821865349885401E-2</v>
      </c>
      <c r="AO998" s="17"/>
      <c r="AP998" s="17">
        <v>4.51962416499282E-2</v>
      </c>
      <c r="AQ998" s="17">
        <v>5.6580034691687597E-2</v>
      </c>
      <c r="AR998" s="17">
        <v>6.7547963099642297E-2</v>
      </c>
      <c r="AS998" s="17"/>
      <c r="AT998" s="17">
        <v>2.4470819961557699E-2</v>
      </c>
      <c r="AU998" s="17">
        <v>3.62486067134331E-2</v>
      </c>
      <c r="AV998" s="17">
        <v>5.79700452582163E-2</v>
      </c>
      <c r="AW998" s="17">
        <v>7.0357321148849003E-2</v>
      </c>
      <c r="AX998" s="17">
        <v>5.3960113864964097E-2</v>
      </c>
      <c r="AY998" s="17"/>
      <c r="AZ998" s="17">
        <v>0</v>
      </c>
      <c r="BA998" s="17">
        <v>1.2662329834322901E-2</v>
      </c>
      <c r="BB998" s="17">
        <v>3.53629301930364E-2</v>
      </c>
      <c r="BC998" s="17">
        <v>2.54523942818237E-2</v>
      </c>
      <c r="BD998" s="17">
        <v>5.0494479281387998E-2</v>
      </c>
      <c r="BE998" s="17">
        <v>5.9715943202443098E-2</v>
      </c>
      <c r="BF998" s="17">
        <v>2.4654714068855901E-2</v>
      </c>
      <c r="BG998" s="17">
        <v>3.7810443306631601E-2</v>
      </c>
      <c r="BH998" s="17">
        <v>4.6604578569531499E-2</v>
      </c>
      <c r="BI998" s="17">
        <v>5.0324997264486998E-2</v>
      </c>
      <c r="BJ998" s="17">
        <v>2.61368313908261E-2</v>
      </c>
      <c r="BK998" s="17">
        <v>6.7006283613611994E-2</v>
      </c>
      <c r="BL998" s="17">
        <v>4.7854987657303401E-2</v>
      </c>
      <c r="BM998" s="17">
        <v>7.0583467175156595E-2</v>
      </c>
      <c r="BN998" s="17">
        <v>2.6216312241331301E-2</v>
      </c>
      <c r="BO998" s="17">
        <v>8.6579649182559504E-2</v>
      </c>
      <c r="BP998" s="17"/>
      <c r="BQ998" s="17">
        <v>9.6812587076289897E-2</v>
      </c>
      <c r="BR998" s="17">
        <v>1.52197750498465E-2</v>
      </c>
    </row>
    <row r="999" spans="2:70" x14ac:dyDescent="0.35">
      <c r="B999" t="s">
        <v>130</v>
      </c>
      <c r="C999" s="17">
        <v>0.27732083999069901</v>
      </c>
      <c r="D999" s="17">
        <v>0.265957630720625</v>
      </c>
      <c r="E999" s="17">
        <v>0.28699481548834499</v>
      </c>
      <c r="F999" s="17"/>
      <c r="G999" s="17">
        <v>0.40216529272399199</v>
      </c>
      <c r="H999" s="17">
        <v>0.37178742953469401</v>
      </c>
      <c r="I999" s="17">
        <v>0.326955436180357</v>
      </c>
      <c r="J999" s="17">
        <v>0.25171938108167402</v>
      </c>
      <c r="K999" s="17">
        <v>0.17246179723174401</v>
      </c>
      <c r="L999" s="17">
        <v>0.16801868288805399</v>
      </c>
      <c r="M999" s="17"/>
      <c r="N999" s="17">
        <v>0.206941407055762</v>
      </c>
      <c r="O999" s="17">
        <v>0.27171024868945598</v>
      </c>
      <c r="P999" s="17">
        <v>0.32062797934313703</v>
      </c>
      <c r="Q999" s="17">
        <v>0.32133829912892498</v>
      </c>
      <c r="R999" s="17"/>
      <c r="S999" s="17">
        <v>0.27710002328531402</v>
      </c>
      <c r="T999" s="17">
        <v>0.27629531757745601</v>
      </c>
      <c r="U999" s="17">
        <v>0.26522175567677703</v>
      </c>
      <c r="V999" s="17">
        <v>0.28185708236831702</v>
      </c>
      <c r="W999" s="17">
        <v>0.29338670122430899</v>
      </c>
      <c r="X999" s="17">
        <v>0.30377120950244002</v>
      </c>
      <c r="Y999" s="17">
        <v>0.28067802736129899</v>
      </c>
      <c r="Z999" s="17">
        <v>0.27949064347190999</v>
      </c>
      <c r="AA999" s="17">
        <v>0.29181872037283202</v>
      </c>
      <c r="AB999" s="17">
        <v>0.25908765650316701</v>
      </c>
      <c r="AC999" s="17">
        <v>0.192149125264026</v>
      </c>
      <c r="AD999" s="17">
        <v>0.31670086653776702</v>
      </c>
      <c r="AE999" s="17"/>
      <c r="AF999" s="17">
        <v>0.23692546666071301</v>
      </c>
      <c r="AG999" s="17">
        <v>0.227200157184268</v>
      </c>
      <c r="AH999" s="17">
        <v>0.38565609324271499</v>
      </c>
      <c r="AI999" s="17"/>
      <c r="AJ999" s="17">
        <v>0.204403950856337</v>
      </c>
      <c r="AK999" s="17">
        <v>0.27595799142261601</v>
      </c>
      <c r="AL999" s="17">
        <v>0.198579624733318</v>
      </c>
      <c r="AM999" s="17">
        <v>0.33730988386782701</v>
      </c>
      <c r="AN999" s="17">
        <v>0.41856101441740501</v>
      </c>
      <c r="AO999" s="17"/>
      <c r="AP999" s="17">
        <v>0.21847333353592499</v>
      </c>
      <c r="AQ999" s="17">
        <v>0.28980965380409102</v>
      </c>
      <c r="AR999" s="17">
        <v>0.20561749353184799</v>
      </c>
      <c r="AS999" s="17"/>
      <c r="AT999" s="17">
        <v>0.29051419624906299</v>
      </c>
      <c r="AU999" s="17">
        <v>0.33184351679125101</v>
      </c>
      <c r="AV999" s="17">
        <v>0.25367171128409</v>
      </c>
      <c r="AW999" s="17">
        <v>0.21705848838702699</v>
      </c>
      <c r="AX999" s="17">
        <v>0.188071601515753</v>
      </c>
      <c r="AY999" s="17"/>
      <c r="AZ999" s="17">
        <v>0.449901637175806</v>
      </c>
      <c r="BA999" s="17">
        <v>0.30053649191070098</v>
      </c>
      <c r="BB999" s="17">
        <v>0.28394823059462698</v>
      </c>
      <c r="BC999" s="17">
        <v>0.27203853225262098</v>
      </c>
      <c r="BD999" s="17">
        <v>0.32673350228262699</v>
      </c>
      <c r="BE999" s="17">
        <v>0.28831054635166198</v>
      </c>
      <c r="BF999" s="17">
        <v>0.25090760761313202</v>
      </c>
      <c r="BG999" s="17">
        <v>0.22352821740485199</v>
      </c>
      <c r="BH999" s="17">
        <v>0.255147753373407</v>
      </c>
      <c r="BI999" s="17">
        <v>0.29927873170643399</v>
      </c>
      <c r="BJ999" s="17">
        <v>0.30387556407161198</v>
      </c>
      <c r="BK999" s="17">
        <v>0.18623430209832101</v>
      </c>
      <c r="BL999" s="17">
        <v>0.27613725089280999</v>
      </c>
      <c r="BM999" s="17">
        <v>0.28800950079362397</v>
      </c>
      <c r="BN999" s="17">
        <v>0.24094214227608299</v>
      </c>
      <c r="BO999" s="17">
        <v>0.24702699978311299</v>
      </c>
      <c r="BP999" s="17"/>
      <c r="BQ999" s="17">
        <v>0.108766302608413</v>
      </c>
      <c r="BR999" s="17">
        <v>0.35363560982167203</v>
      </c>
    </row>
    <row r="1000" spans="2:70" x14ac:dyDescent="0.35">
      <c r="C1000" s="17"/>
      <c r="D1000" s="17"/>
      <c r="E1000" s="17"/>
      <c r="F1000" s="17"/>
      <c r="G1000" s="17"/>
      <c r="H1000" s="17"/>
      <c r="I1000" s="17"/>
      <c r="J1000" s="17"/>
      <c r="K1000" s="17"/>
      <c r="L1000" s="17"/>
      <c r="M1000" s="17"/>
      <c r="N1000" s="17"/>
      <c r="O1000" s="17"/>
      <c r="P1000" s="17"/>
      <c r="Q1000" s="17"/>
      <c r="R1000" s="17"/>
      <c r="S1000" s="17"/>
      <c r="T1000" s="17"/>
      <c r="U1000" s="17"/>
      <c r="V1000" s="17"/>
      <c r="W1000" s="17"/>
      <c r="X1000" s="17"/>
      <c r="Y1000" s="17"/>
      <c r="Z1000" s="17"/>
      <c r="AA1000" s="17"/>
      <c r="AB1000" s="17"/>
      <c r="AC1000" s="17"/>
      <c r="AD1000" s="17"/>
      <c r="AE1000" s="17"/>
      <c r="AF1000" s="17"/>
      <c r="AG1000" s="17"/>
      <c r="AH1000" s="17"/>
      <c r="AI1000" s="17"/>
      <c r="AJ1000" s="17"/>
      <c r="AK1000" s="17"/>
      <c r="AL1000" s="17"/>
      <c r="AM1000" s="17"/>
      <c r="AN1000" s="17"/>
      <c r="AO1000" s="17"/>
      <c r="AP1000" s="17"/>
      <c r="AQ1000" s="17"/>
      <c r="AR1000" s="17"/>
      <c r="AS1000" s="17"/>
      <c r="AT1000" s="17"/>
      <c r="AU1000" s="17"/>
      <c r="AV1000" s="17"/>
      <c r="AW1000" s="17"/>
      <c r="AX1000" s="17"/>
      <c r="AY1000" s="17"/>
      <c r="AZ1000" s="17"/>
      <c r="BA1000" s="17"/>
      <c r="BB1000" s="17"/>
      <c r="BC1000" s="17"/>
      <c r="BD1000" s="17"/>
      <c r="BE1000" s="17"/>
      <c r="BF1000" s="17"/>
      <c r="BG1000" s="17"/>
      <c r="BH1000" s="17"/>
      <c r="BI1000" s="17"/>
      <c r="BJ1000" s="17"/>
      <c r="BK1000" s="17"/>
      <c r="BL1000" s="17"/>
      <c r="BM1000" s="17"/>
      <c r="BN1000" s="17"/>
      <c r="BO1000" s="17"/>
      <c r="BP1000" s="17"/>
      <c r="BQ1000" s="17"/>
      <c r="BR1000" s="17"/>
    </row>
    <row r="1001" spans="2:70" x14ac:dyDescent="0.35">
      <c r="B1001" s="6" t="s">
        <v>433</v>
      </c>
      <c r="C1001" s="17"/>
      <c r="D1001" s="17"/>
      <c r="E1001" s="17"/>
      <c r="F1001" s="17"/>
      <c r="G1001" s="17"/>
      <c r="H1001" s="17"/>
      <c r="I1001" s="17"/>
      <c r="J1001" s="17"/>
      <c r="K1001" s="17"/>
      <c r="L1001" s="17"/>
      <c r="M1001" s="17"/>
      <c r="N1001" s="17"/>
      <c r="O1001" s="17"/>
      <c r="P1001" s="17"/>
      <c r="Q1001" s="17"/>
      <c r="R1001" s="17"/>
      <c r="S1001" s="17"/>
      <c r="T1001" s="17"/>
      <c r="U1001" s="17"/>
      <c r="V1001" s="17"/>
      <c r="W1001" s="17"/>
      <c r="X1001" s="17"/>
      <c r="Y1001" s="17"/>
      <c r="Z1001" s="17"/>
      <c r="AA1001" s="17"/>
      <c r="AB1001" s="17"/>
      <c r="AC1001" s="17"/>
      <c r="AD1001" s="17"/>
      <c r="AE1001" s="17"/>
      <c r="AF1001" s="17"/>
      <c r="AG1001" s="17"/>
      <c r="AH1001" s="17"/>
      <c r="AI1001" s="17"/>
      <c r="AJ1001" s="17"/>
      <c r="AK1001" s="17"/>
      <c r="AL1001" s="17"/>
      <c r="AM1001" s="17"/>
      <c r="AN1001" s="17"/>
      <c r="AO1001" s="17"/>
      <c r="AP1001" s="17"/>
      <c r="AQ1001" s="17"/>
      <c r="AR1001" s="17"/>
      <c r="AS1001" s="17"/>
      <c r="AT1001" s="17"/>
      <c r="AU1001" s="17"/>
      <c r="AV1001" s="17"/>
      <c r="AW1001" s="17"/>
      <c r="AX1001" s="17"/>
      <c r="AY1001" s="17"/>
      <c r="AZ1001" s="17"/>
      <c r="BA1001" s="17"/>
      <c r="BB1001" s="17"/>
      <c r="BC1001" s="17"/>
      <c r="BD1001" s="17"/>
      <c r="BE1001" s="17"/>
      <c r="BF1001" s="17"/>
      <c r="BG1001" s="17"/>
      <c r="BH1001" s="17"/>
      <c r="BI1001" s="17"/>
      <c r="BJ1001" s="17"/>
      <c r="BK1001" s="17"/>
      <c r="BL1001" s="17"/>
      <c r="BM1001" s="17"/>
      <c r="BN1001" s="17"/>
      <c r="BO1001" s="17"/>
      <c r="BP1001" s="17"/>
      <c r="BQ1001" s="17"/>
      <c r="BR1001" s="17"/>
    </row>
    <row r="1002" spans="2:70" x14ac:dyDescent="0.35">
      <c r="B1002" s="24" t="s">
        <v>97</v>
      </c>
      <c r="C1002" s="17"/>
      <c r="D1002" s="17"/>
      <c r="E1002" s="17"/>
      <c r="F1002" s="17"/>
      <c r="G1002" s="17"/>
      <c r="H1002" s="17"/>
      <c r="I1002" s="17"/>
      <c r="J1002" s="17"/>
      <c r="K1002" s="17"/>
      <c r="L1002" s="17"/>
      <c r="M1002" s="17"/>
      <c r="N1002" s="17"/>
      <c r="O1002" s="17"/>
      <c r="P1002" s="17"/>
      <c r="Q1002" s="17"/>
      <c r="R1002" s="17"/>
      <c r="S1002" s="17"/>
      <c r="T1002" s="17"/>
      <c r="U1002" s="17"/>
      <c r="V1002" s="17"/>
      <c r="W1002" s="17"/>
      <c r="X1002" s="17"/>
      <c r="Y1002" s="17"/>
      <c r="Z1002" s="17"/>
      <c r="AA1002" s="17"/>
      <c r="AB1002" s="17"/>
      <c r="AC1002" s="17"/>
      <c r="AD1002" s="17"/>
      <c r="AE1002" s="17"/>
      <c r="AF1002" s="17"/>
      <c r="AG1002" s="17"/>
      <c r="AH1002" s="17"/>
      <c r="AI1002" s="17"/>
      <c r="AJ1002" s="17"/>
      <c r="AK1002" s="17"/>
      <c r="AL1002" s="17"/>
      <c r="AM1002" s="17"/>
      <c r="AN1002" s="17"/>
      <c r="AO1002" s="17"/>
      <c r="AP1002" s="17"/>
      <c r="AQ1002" s="17"/>
      <c r="AR1002" s="17"/>
      <c r="AS1002" s="17"/>
      <c r="AT1002" s="17"/>
      <c r="AU1002" s="17"/>
      <c r="AV1002" s="17"/>
      <c r="AW1002" s="17"/>
      <c r="AX1002" s="17"/>
      <c r="AY1002" s="17"/>
      <c r="AZ1002" s="17"/>
      <c r="BA1002" s="17"/>
      <c r="BB1002" s="17"/>
      <c r="BC1002" s="17"/>
      <c r="BD1002" s="17"/>
      <c r="BE1002" s="17"/>
      <c r="BF1002" s="17"/>
      <c r="BG1002" s="17"/>
      <c r="BH1002" s="17"/>
      <c r="BI1002" s="17"/>
      <c r="BJ1002" s="17"/>
      <c r="BK1002" s="17"/>
      <c r="BL1002" s="17"/>
      <c r="BM1002" s="17"/>
      <c r="BN1002" s="17"/>
      <c r="BO1002" s="17"/>
      <c r="BP1002" s="17"/>
      <c r="BQ1002" s="17"/>
      <c r="BR1002" s="17"/>
    </row>
    <row r="1003" spans="2:70" x14ac:dyDescent="0.35">
      <c r="B1003" t="s">
        <v>424</v>
      </c>
      <c r="C1003" s="17">
        <v>0.81045405612890897</v>
      </c>
      <c r="D1003" s="17">
        <v>0.78510944372427804</v>
      </c>
      <c r="E1003" s="17">
        <v>0.83452601139853699</v>
      </c>
      <c r="F1003" s="17"/>
      <c r="G1003" s="17">
        <v>0.570526955177454</v>
      </c>
      <c r="H1003" s="17">
        <v>0.69055042000561295</v>
      </c>
      <c r="I1003" s="17">
        <v>0.81189829910160904</v>
      </c>
      <c r="J1003" s="17">
        <v>0.87356295173183096</v>
      </c>
      <c r="K1003" s="17">
        <v>0.92123752252061297</v>
      </c>
      <c r="L1003" s="17">
        <v>0.94068649392570802</v>
      </c>
      <c r="M1003" s="17"/>
      <c r="N1003" s="17">
        <v>0.83520482852426603</v>
      </c>
      <c r="O1003" s="17">
        <v>0.83514979455370797</v>
      </c>
      <c r="P1003" s="17">
        <v>0.77876173726532605</v>
      </c>
      <c r="Q1003" s="17">
        <v>0.78761638429590197</v>
      </c>
      <c r="R1003" s="17"/>
      <c r="S1003" s="17">
        <v>0.724811521470764</v>
      </c>
      <c r="T1003" s="17">
        <v>0.85436994322305004</v>
      </c>
      <c r="U1003" s="17">
        <v>0.883462707871004</v>
      </c>
      <c r="V1003" s="17">
        <v>0.83097997464154705</v>
      </c>
      <c r="W1003" s="17">
        <v>0.80041929453027305</v>
      </c>
      <c r="X1003" s="17">
        <v>0.72496408236461196</v>
      </c>
      <c r="Y1003" s="17">
        <v>0.82214830625059099</v>
      </c>
      <c r="Z1003" s="17">
        <v>0.84011287027896198</v>
      </c>
      <c r="AA1003" s="17">
        <v>0.81967284091561698</v>
      </c>
      <c r="AB1003" s="17">
        <v>0.83616956525626296</v>
      </c>
      <c r="AC1003" s="17">
        <v>0.85702790347744395</v>
      </c>
      <c r="AD1003" s="17">
        <v>0.78405699670859896</v>
      </c>
      <c r="AE1003" s="17"/>
      <c r="AF1003" s="17">
        <v>0.858190589018616</v>
      </c>
      <c r="AG1003" s="17">
        <v>0.84220124393189</v>
      </c>
      <c r="AH1003" s="17">
        <v>0.70488135040452404</v>
      </c>
      <c r="AI1003" s="17"/>
      <c r="AJ1003" s="17">
        <v>0.86524681289486705</v>
      </c>
      <c r="AK1003" s="17">
        <v>0.77403343499176602</v>
      </c>
      <c r="AL1003" s="17">
        <v>0.85381544686042599</v>
      </c>
      <c r="AM1003" s="17">
        <v>0.74526760045908502</v>
      </c>
      <c r="AN1003" s="17">
        <v>0.75834034521275495</v>
      </c>
      <c r="AO1003" s="17"/>
      <c r="AP1003" s="17">
        <v>0.82351874918829004</v>
      </c>
      <c r="AQ1003" s="17">
        <v>0.781167994225476</v>
      </c>
      <c r="AR1003" s="17">
        <v>0.86896829148741594</v>
      </c>
      <c r="AS1003" s="17"/>
      <c r="AT1003" s="17">
        <v>0.82848606569846195</v>
      </c>
      <c r="AU1003" s="17">
        <v>0.80887314441224201</v>
      </c>
      <c r="AV1003" s="17">
        <v>0.79481747762738197</v>
      </c>
      <c r="AW1003" s="17">
        <v>0.75763701609371903</v>
      </c>
      <c r="AX1003" s="17">
        <v>0.70659269131098801</v>
      </c>
      <c r="AY1003" s="17"/>
      <c r="AZ1003" s="17">
        <v>0.58288917427762899</v>
      </c>
      <c r="BA1003" s="17">
        <v>0.71358326410758899</v>
      </c>
      <c r="BB1003" s="17">
        <v>0.82283867665018295</v>
      </c>
      <c r="BC1003" s="17">
        <v>0.79888897743845599</v>
      </c>
      <c r="BD1003" s="17">
        <v>0.77209793673467098</v>
      </c>
      <c r="BE1003" s="17">
        <v>0.810642206663169</v>
      </c>
      <c r="BF1003" s="17">
        <v>0.81787960856032604</v>
      </c>
      <c r="BG1003" s="17">
        <v>0.87459347949397603</v>
      </c>
      <c r="BH1003" s="17">
        <v>0.82917530720224897</v>
      </c>
      <c r="BI1003" s="17">
        <v>0.81422342067343201</v>
      </c>
      <c r="BJ1003" s="17">
        <v>0.828344769616704</v>
      </c>
      <c r="BK1003" s="17">
        <v>0.85627988325419502</v>
      </c>
      <c r="BL1003" s="17">
        <v>0.846789898084644</v>
      </c>
      <c r="BM1003" s="17">
        <v>0.830494118172311</v>
      </c>
      <c r="BN1003" s="17">
        <v>0.82633312247491097</v>
      </c>
      <c r="BO1003" s="17">
        <v>0.73842470012898398</v>
      </c>
      <c r="BP1003" s="17"/>
      <c r="BQ1003" s="17">
        <v>0.8364954573501</v>
      </c>
      <c r="BR1003" s="17">
        <v>0.80912795522373204</v>
      </c>
    </row>
    <row r="1004" spans="2:70" x14ac:dyDescent="0.35">
      <c r="B1004" t="s">
        <v>425</v>
      </c>
      <c r="C1004" s="17">
        <v>0.68233870535479202</v>
      </c>
      <c r="D1004" s="17">
        <v>0.66446462028245101</v>
      </c>
      <c r="E1004" s="17">
        <v>0.69954101981308603</v>
      </c>
      <c r="F1004" s="17"/>
      <c r="G1004" s="17">
        <v>0.33020382281344701</v>
      </c>
      <c r="H1004" s="17">
        <v>0.44023193707854802</v>
      </c>
      <c r="I1004" s="17">
        <v>0.65020106899680696</v>
      </c>
      <c r="J1004" s="17">
        <v>0.78802276370823598</v>
      </c>
      <c r="K1004" s="17">
        <v>0.88020816718985795</v>
      </c>
      <c r="L1004" s="17">
        <v>0.92093511912811898</v>
      </c>
      <c r="M1004" s="17"/>
      <c r="N1004" s="17">
        <v>0.73418475665306804</v>
      </c>
      <c r="O1004" s="17">
        <v>0.72090657589646501</v>
      </c>
      <c r="P1004" s="17">
        <v>0.616290039428673</v>
      </c>
      <c r="Q1004" s="17">
        <v>0.64542630358972997</v>
      </c>
      <c r="R1004" s="17"/>
      <c r="S1004" s="17">
        <v>0.57471653923826804</v>
      </c>
      <c r="T1004" s="17">
        <v>0.75212088245052799</v>
      </c>
      <c r="U1004" s="17">
        <v>0.752855705103051</v>
      </c>
      <c r="V1004" s="17">
        <v>0.74308964845113501</v>
      </c>
      <c r="W1004" s="17">
        <v>0.62615616226705595</v>
      </c>
      <c r="X1004" s="17">
        <v>0.58505355149426796</v>
      </c>
      <c r="Y1004" s="17">
        <v>0.699174862901358</v>
      </c>
      <c r="Z1004" s="17">
        <v>0.70055927599913603</v>
      </c>
      <c r="AA1004" s="17">
        <v>0.67941398949065901</v>
      </c>
      <c r="AB1004" s="17">
        <v>0.73978294941695799</v>
      </c>
      <c r="AC1004" s="17">
        <v>0.68059584325567002</v>
      </c>
      <c r="AD1004" s="17">
        <v>0.70717636656905003</v>
      </c>
      <c r="AE1004" s="17"/>
      <c r="AF1004" s="17">
        <v>0.77218572499245597</v>
      </c>
      <c r="AG1004" s="17">
        <v>0.73420498087911101</v>
      </c>
      <c r="AH1004" s="17">
        <v>0.50193464224610695</v>
      </c>
      <c r="AI1004" s="17"/>
      <c r="AJ1004" s="17">
        <v>0.79506649500871396</v>
      </c>
      <c r="AK1004" s="17">
        <v>0.61149999467232796</v>
      </c>
      <c r="AL1004" s="17">
        <v>0.77688659969319496</v>
      </c>
      <c r="AM1004" s="17">
        <v>0.72286133224552795</v>
      </c>
      <c r="AN1004" s="17">
        <v>0.56402581784644301</v>
      </c>
      <c r="AO1004" s="17"/>
      <c r="AP1004" s="17">
        <v>0.73330659235401996</v>
      </c>
      <c r="AQ1004" s="17">
        <v>0.62847286249564704</v>
      </c>
      <c r="AR1004" s="17">
        <v>0.75254978090949598</v>
      </c>
      <c r="AS1004" s="17"/>
      <c r="AT1004" s="17">
        <v>0.69547708652540896</v>
      </c>
      <c r="AU1004" s="17">
        <v>0.65172330408183299</v>
      </c>
      <c r="AV1004" s="17">
        <v>0.68060758293685697</v>
      </c>
      <c r="AW1004" s="17">
        <v>0.64536571793074404</v>
      </c>
      <c r="AX1004" s="17">
        <v>0.530794299017606</v>
      </c>
      <c r="AY1004" s="17"/>
      <c r="AZ1004" s="17">
        <v>0.43643887844160301</v>
      </c>
      <c r="BA1004" s="17">
        <v>0.63326943196792296</v>
      </c>
      <c r="BB1004" s="17">
        <v>0.71847935295051701</v>
      </c>
      <c r="BC1004" s="17">
        <v>0.69815901965840299</v>
      </c>
      <c r="BD1004" s="17">
        <v>0.62241660304162105</v>
      </c>
      <c r="BE1004" s="17">
        <v>0.67768456293618795</v>
      </c>
      <c r="BF1004" s="17">
        <v>0.70746479079010705</v>
      </c>
      <c r="BG1004" s="17">
        <v>0.72296138971377299</v>
      </c>
      <c r="BH1004" s="17">
        <v>0.68796288852927001</v>
      </c>
      <c r="BI1004" s="17">
        <v>0.67516815330036495</v>
      </c>
      <c r="BJ1004" s="17">
        <v>0.68834963306618002</v>
      </c>
      <c r="BK1004" s="17">
        <v>0.69057946796562797</v>
      </c>
      <c r="BL1004" s="17">
        <v>0.76138630222183401</v>
      </c>
      <c r="BM1004" s="17">
        <v>0.69851409728111702</v>
      </c>
      <c r="BN1004" s="17">
        <v>0.75497485620378502</v>
      </c>
      <c r="BO1004" s="17">
        <v>0.61186647066005695</v>
      </c>
      <c r="BP1004" s="17"/>
      <c r="BQ1004" s="17">
        <v>0.72396141367856703</v>
      </c>
      <c r="BR1004" s="17">
        <v>0.67331816275273004</v>
      </c>
    </row>
    <row r="1005" spans="2:70" x14ac:dyDescent="0.35">
      <c r="B1005" t="s">
        <v>426</v>
      </c>
      <c r="C1005" s="17">
        <v>0.64980001683180699</v>
      </c>
      <c r="D1005" s="17">
        <v>0.66005298137970103</v>
      </c>
      <c r="E1005" s="17">
        <v>0.64167954737718702</v>
      </c>
      <c r="F1005" s="17"/>
      <c r="G1005" s="17">
        <v>0.31543411105192898</v>
      </c>
      <c r="H1005" s="17">
        <v>0.44111298858389503</v>
      </c>
      <c r="I1005" s="17">
        <v>0.59294043203459101</v>
      </c>
      <c r="J1005" s="17">
        <v>0.72074329049631303</v>
      </c>
      <c r="K1005" s="17">
        <v>0.82696490276074497</v>
      </c>
      <c r="L1005" s="17">
        <v>0.91186153067007603</v>
      </c>
      <c r="M1005" s="17"/>
      <c r="N1005" s="17">
        <v>0.70707177183078196</v>
      </c>
      <c r="O1005" s="17">
        <v>0.674011238372623</v>
      </c>
      <c r="P1005" s="17">
        <v>0.57525560767032602</v>
      </c>
      <c r="Q1005" s="17">
        <v>0.62899759817048695</v>
      </c>
      <c r="R1005" s="17"/>
      <c r="S1005" s="17">
        <v>0.53477542662609601</v>
      </c>
      <c r="T1005" s="17">
        <v>0.71767976913841702</v>
      </c>
      <c r="U1005" s="17">
        <v>0.72136963557439604</v>
      </c>
      <c r="V1005" s="17">
        <v>0.69896809498769497</v>
      </c>
      <c r="W1005" s="17">
        <v>0.61213988524512097</v>
      </c>
      <c r="X1005" s="17">
        <v>0.55037219944316196</v>
      </c>
      <c r="Y1005" s="17">
        <v>0.68091943832306601</v>
      </c>
      <c r="Z1005" s="17">
        <v>0.64925723068348695</v>
      </c>
      <c r="AA1005" s="17">
        <v>0.64225373033353494</v>
      </c>
      <c r="AB1005" s="17">
        <v>0.70403920033571199</v>
      </c>
      <c r="AC1005" s="17">
        <v>0.68448029970911295</v>
      </c>
      <c r="AD1005" s="17">
        <v>0.66510104368941003</v>
      </c>
      <c r="AE1005" s="17"/>
      <c r="AF1005" s="17">
        <v>0.72821658754571195</v>
      </c>
      <c r="AG1005" s="17">
        <v>0.71396119591080298</v>
      </c>
      <c r="AH1005" s="17">
        <v>0.47004651608943898</v>
      </c>
      <c r="AI1005" s="17"/>
      <c r="AJ1005" s="17">
        <v>0.75219838211553403</v>
      </c>
      <c r="AK1005" s="17">
        <v>0.59034002298731703</v>
      </c>
      <c r="AL1005" s="17">
        <v>0.764827544805184</v>
      </c>
      <c r="AM1005" s="17">
        <v>0.58252167929980703</v>
      </c>
      <c r="AN1005" s="17">
        <v>0.52527940206492796</v>
      </c>
      <c r="AO1005" s="17"/>
      <c r="AP1005" s="17">
        <v>0.70021421260954797</v>
      </c>
      <c r="AQ1005" s="17">
        <v>0.60656181844572499</v>
      </c>
      <c r="AR1005" s="17">
        <v>0.73018932993781405</v>
      </c>
      <c r="AS1005" s="17"/>
      <c r="AT1005" s="17">
        <v>0.65670609392768098</v>
      </c>
      <c r="AU1005" s="17">
        <v>0.62014856688150499</v>
      </c>
      <c r="AV1005" s="17">
        <v>0.65155663399876196</v>
      </c>
      <c r="AW1005" s="17">
        <v>0.60309294721675399</v>
      </c>
      <c r="AX1005" s="17">
        <v>0.60663444893715801</v>
      </c>
      <c r="AY1005" s="17"/>
      <c r="AZ1005" s="17">
        <v>0.53782179506663097</v>
      </c>
      <c r="BA1005" s="17">
        <v>0.54266035656098099</v>
      </c>
      <c r="BB1005" s="17">
        <v>0.63266894852236699</v>
      </c>
      <c r="BC1005" s="17">
        <v>0.657055855217062</v>
      </c>
      <c r="BD1005" s="17">
        <v>0.60834283968120595</v>
      </c>
      <c r="BE1005" s="17">
        <v>0.64621153042511204</v>
      </c>
      <c r="BF1005" s="17">
        <v>0.68523435133745403</v>
      </c>
      <c r="BG1005" s="17">
        <v>0.72983943783044003</v>
      </c>
      <c r="BH1005" s="17">
        <v>0.64548615098631401</v>
      </c>
      <c r="BI1005" s="17">
        <v>0.65672917993385105</v>
      </c>
      <c r="BJ1005" s="17">
        <v>0.65174122382824096</v>
      </c>
      <c r="BK1005" s="17">
        <v>0.70623807856869003</v>
      </c>
      <c r="BL1005" s="17">
        <v>0.691344188157203</v>
      </c>
      <c r="BM1005" s="17">
        <v>0.62599541277718695</v>
      </c>
      <c r="BN1005" s="17">
        <v>0.68372838910490896</v>
      </c>
      <c r="BO1005" s="17">
        <v>0.61275257893990198</v>
      </c>
      <c r="BP1005" s="17"/>
      <c r="BQ1005" s="17">
        <v>0.71881574638096302</v>
      </c>
      <c r="BR1005" s="17">
        <v>0.62850535756797499</v>
      </c>
    </row>
    <row r="1006" spans="2:70" x14ac:dyDescent="0.35">
      <c r="B1006" t="s">
        <v>427</v>
      </c>
      <c r="C1006" s="17">
        <v>0.59258295869666699</v>
      </c>
      <c r="D1006" s="17">
        <v>0.588102044881332</v>
      </c>
      <c r="E1006" s="17">
        <v>0.59844238267030803</v>
      </c>
      <c r="F1006" s="17"/>
      <c r="G1006" s="17">
        <v>0.18972613639772801</v>
      </c>
      <c r="H1006" s="17">
        <v>0.30885285381989702</v>
      </c>
      <c r="I1006" s="17">
        <v>0.50422287925948095</v>
      </c>
      <c r="J1006" s="17">
        <v>0.684012919660833</v>
      </c>
      <c r="K1006" s="17">
        <v>0.83868707113081797</v>
      </c>
      <c r="L1006" s="17">
        <v>0.92406823325259202</v>
      </c>
      <c r="M1006" s="17"/>
      <c r="N1006" s="17">
        <v>0.65794580497840405</v>
      </c>
      <c r="O1006" s="17">
        <v>0.59793806952427497</v>
      </c>
      <c r="P1006" s="17">
        <v>0.525044288668579</v>
      </c>
      <c r="Q1006" s="17">
        <v>0.57583150985363496</v>
      </c>
      <c r="R1006" s="17"/>
      <c r="S1006" s="17">
        <v>0.48702982015514701</v>
      </c>
      <c r="T1006" s="17">
        <v>0.64659019354185499</v>
      </c>
      <c r="U1006" s="17">
        <v>0.66981256472031803</v>
      </c>
      <c r="V1006" s="17">
        <v>0.63127161016546096</v>
      </c>
      <c r="W1006" s="17">
        <v>0.54040213587185904</v>
      </c>
      <c r="X1006" s="17">
        <v>0.51028461495644495</v>
      </c>
      <c r="Y1006" s="17">
        <v>0.61252824894248703</v>
      </c>
      <c r="Z1006" s="17">
        <v>0.609209352016859</v>
      </c>
      <c r="AA1006" s="17">
        <v>0.62471925452163901</v>
      </c>
      <c r="AB1006" s="17">
        <v>0.63398524867200701</v>
      </c>
      <c r="AC1006" s="17">
        <v>0.64219079509672194</v>
      </c>
      <c r="AD1006" s="17">
        <v>0.49750647564064499</v>
      </c>
      <c r="AE1006" s="17"/>
      <c r="AF1006" s="17">
        <v>0.701549663929107</v>
      </c>
      <c r="AG1006" s="17">
        <v>0.65553127046693405</v>
      </c>
      <c r="AH1006" s="17">
        <v>0.41042582945740103</v>
      </c>
      <c r="AI1006" s="17"/>
      <c r="AJ1006" s="17">
        <v>0.71796625463573904</v>
      </c>
      <c r="AK1006" s="17">
        <v>0.54161676447872398</v>
      </c>
      <c r="AL1006" s="17">
        <v>0.71061981847269495</v>
      </c>
      <c r="AM1006" s="17">
        <v>0.49826815357951898</v>
      </c>
      <c r="AN1006" s="17">
        <v>0.44581570954255301</v>
      </c>
      <c r="AO1006" s="17"/>
      <c r="AP1006" s="17">
        <v>0.67420382522308997</v>
      </c>
      <c r="AQ1006" s="17">
        <v>0.55367297846179597</v>
      </c>
      <c r="AR1006" s="17">
        <v>0.64652800380790199</v>
      </c>
      <c r="AS1006" s="17"/>
      <c r="AT1006" s="17">
        <v>0.61649023351042298</v>
      </c>
      <c r="AU1006" s="17">
        <v>0.52942509538100102</v>
      </c>
      <c r="AV1006" s="17">
        <v>0.58616206895170098</v>
      </c>
      <c r="AW1006" s="17">
        <v>0.56150171870471099</v>
      </c>
      <c r="AX1006" s="17">
        <v>0.63552240440104202</v>
      </c>
      <c r="AY1006" s="17"/>
      <c r="AZ1006" s="17">
        <v>0.36647415573478698</v>
      </c>
      <c r="BA1006" s="17">
        <v>0.49143024022049397</v>
      </c>
      <c r="BB1006" s="17">
        <v>0.62541845561575804</v>
      </c>
      <c r="BC1006" s="17">
        <v>0.64220496954338502</v>
      </c>
      <c r="BD1006" s="17">
        <v>0.57504156896292102</v>
      </c>
      <c r="BE1006" s="17">
        <v>0.57983573117392695</v>
      </c>
      <c r="BF1006" s="17">
        <v>0.58899760150499603</v>
      </c>
      <c r="BG1006" s="17">
        <v>0.68100137386078496</v>
      </c>
      <c r="BH1006" s="17">
        <v>0.61642190086598603</v>
      </c>
      <c r="BI1006" s="17">
        <v>0.57692132947099795</v>
      </c>
      <c r="BJ1006" s="17">
        <v>0.57753233054838005</v>
      </c>
      <c r="BK1006" s="17">
        <v>0.61948861574304503</v>
      </c>
      <c r="BL1006" s="17">
        <v>0.61962647346671396</v>
      </c>
      <c r="BM1006" s="17">
        <v>0.52486307371218899</v>
      </c>
      <c r="BN1006" s="17">
        <v>0.64404673406712298</v>
      </c>
      <c r="BO1006" s="17">
        <v>0.54634370677044297</v>
      </c>
      <c r="BP1006" s="17"/>
      <c r="BQ1006" s="17">
        <v>0.68418812365362303</v>
      </c>
      <c r="BR1006" s="17">
        <v>0.560592243779368</v>
      </c>
    </row>
    <row r="1007" spans="2:70" x14ac:dyDescent="0.35">
      <c r="B1007" t="s">
        <v>428</v>
      </c>
      <c r="C1007" s="17">
        <v>0.57315651616115204</v>
      </c>
      <c r="D1007" s="17">
        <v>0.56583730426269896</v>
      </c>
      <c r="E1007" s="17">
        <v>0.580769962096085</v>
      </c>
      <c r="F1007" s="17"/>
      <c r="G1007" s="17">
        <v>0.149509669413879</v>
      </c>
      <c r="H1007" s="17">
        <v>0.24811014405517301</v>
      </c>
      <c r="I1007" s="17">
        <v>0.47178219273955002</v>
      </c>
      <c r="J1007" s="17">
        <v>0.69230993820451303</v>
      </c>
      <c r="K1007" s="17">
        <v>0.86288851967270996</v>
      </c>
      <c r="L1007" s="17">
        <v>0.91081895640647903</v>
      </c>
      <c r="M1007" s="17"/>
      <c r="N1007" s="17">
        <v>0.65046712734437695</v>
      </c>
      <c r="O1007" s="17">
        <v>0.58895378690750599</v>
      </c>
      <c r="P1007" s="17">
        <v>0.48521171506121002</v>
      </c>
      <c r="Q1007" s="17">
        <v>0.55025027340113197</v>
      </c>
      <c r="R1007" s="17"/>
      <c r="S1007" s="17">
        <v>0.45048749548434702</v>
      </c>
      <c r="T1007" s="17">
        <v>0.62998817605669899</v>
      </c>
      <c r="U1007" s="17">
        <v>0.64573533884731205</v>
      </c>
      <c r="V1007" s="17">
        <v>0.63414885426668299</v>
      </c>
      <c r="W1007" s="17">
        <v>0.509480657314479</v>
      </c>
      <c r="X1007" s="17">
        <v>0.51416939246786098</v>
      </c>
      <c r="Y1007" s="17">
        <v>0.60633561277386905</v>
      </c>
      <c r="Z1007" s="17">
        <v>0.60947770292838999</v>
      </c>
      <c r="AA1007" s="17">
        <v>0.57161825020706303</v>
      </c>
      <c r="AB1007" s="17">
        <v>0.59595332466552597</v>
      </c>
      <c r="AC1007" s="17">
        <v>0.60744266658513302</v>
      </c>
      <c r="AD1007" s="17">
        <v>0.59180907030345897</v>
      </c>
      <c r="AE1007" s="17"/>
      <c r="AF1007" s="17">
        <v>0.70539359955219605</v>
      </c>
      <c r="AG1007" s="17">
        <v>0.62970490751919805</v>
      </c>
      <c r="AH1007" s="17">
        <v>0.34622200247891299</v>
      </c>
      <c r="AI1007" s="17"/>
      <c r="AJ1007" s="17">
        <v>0.72146968108485698</v>
      </c>
      <c r="AK1007" s="17">
        <v>0.48358364003258097</v>
      </c>
      <c r="AL1007" s="17">
        <v>0.68978926731877199</v>
      </c>
      <c r="AM1007" s="17">
        <v>0.60716736631644996</v>
      </c>
      <c r="AN1007" s="17">
        <v>0.42777756465912398</v>
      </c>
      <c r="AO1007" s="17"/>
      <c r="AP1007" s="17">
        <v>0.67248990794281904</v>
      </c>
      <c r="AQ1007" s="17">
        <v>0.51335571409758995</v>
      </c>
      <c r="AR1007" s="17">
        <v>0.60727172527282303</v>
      </c>
      <c r="AS1007" s="17"/>
      <c r="AT1007" s="17">
        <v>0.60983438894271302</v>
      </c>
      <c r="AU1007" s="17">
        <v>0.51215922434873895</v>
      </c>
      <c r="AV1007" s="17">
        <v>0.55791942040530196</v>
      </c>
      <c r="AW1007" s="17">
        <v>0.553403047176104</v>
      </c>
      <c r="AX1007" s="17">
        <v>0.50912870952619005</v>
      </c>
      <c r="AY1007" s="17"/>
      <c r="AZ1007" s="17">
        <v>0.39445694574311302</v>
      </c>
      <c r="BA1007" s="17">
        <v>0.49141857553339502</v>
      </c>
      <c r="BB1007" s="17">
        <v>0.60714344979187196</v>
      </c>
      <c r="BC1007" s="17">
        <v>0.62228406490444399</v>
      </c>
      <c r="BD1007" s="17">
        <v>0.52110274113462896</v>
      </c>
      <c r="BE1007" s="17">
        <v>0.57498983810767501</v>
      </c>
      <c r="BF1007" s="17">
        <v>0.57831299675911996</v>
      </c>
      <c r="BG1007" s="17">
        <v>0.64406412697840698</v>
      </c>
      <c r="BH1007" s="17">
        <v>0.57983163693808704</v>
      </c>
      <c r="BI1007" s="17">
        <v>0.52072067226561802</v>
      </c>
      <c r="BJ1007" s="17">
        <v>0.56080784318689403</v>
      </c>
      <c r="BK1007" s="17">
        <v>0.59980602330195998</v>
      </c>
      <c r="BL1007" s="17">
        <v>0.61446867070854005</v>
      </c>
      <c r="BM1007" s="17">
        <v>0.54536024157827401</v>
      </c>
      <c r="BN1007" s="17">
        <v>0.60093931912269505</v>
      </c>
      <c r="BO1007" s="17">
        <v>0.52223031075720605</v>
      </c>
      <c r="BP1007" s="17"/>
      <c r="BQ1007" s="17">
        <v>0.63416870079658505</v>
      </c>
      <c r="BR1007" s="17">
        <v>0.55568908602060396</v>
      </c>
    </row>
    <row r="1008" spans="2:70" x14ac:dyDescent="0.35">
      <c r="B1008" t="s">
        <v>429</v>
      </c>
      <c r="C1008" s="17">
        <v>0.46678346081863198</v>
      </c>
      <c r="D1008" s="17">
        <v>0.47124521684097498</v>
      </c>
      <c r="E1008" s="17">
        <v>0.463107811637817</v>
      </c>
      <c r="F1008" s="17"/>
      <c r="G1008" s="17">
        <v>0.153054830985249</v>
      </c>
      <c r="H1008" s="17">
        <v>0.22431308167405001</v>
      </c>
      <c r="I1008" s="17">
        <v>0.32728291270345899</v>
      </c>
      <c r="J1008" s="17">
        <v>0.46991041882353901</v>
      </c>
      <c r="K1008" s="17">
        <v>0.66033490310423304</v>
      </c>
      <c r="L1008" s="17">
        <v>0.85457136134923595</v>
      </c>
      <c r="M1008" s="17"/>
      <c r="N1008" s="17">
        <v>0.54848762935388695</v>
      </c>
      <c r="O1008" s="17">
        <v>0.475364110146207</v>
      </c>
      <c r="P1008" s="17">
        <v>0.39328695440455302</v>
      </c>
      <c r="Q1008" s="17">
        <v>0.43357349866879602</v>
      </c>
      <c r="R1008" s="17"/>
      <c r="S1008" s="17">
        <v>0.370814115279129</v>
      </c>
      <c r="T1008" s="17">
        <v>0.51221480885963999</v>
      </c>
      <c r="U1008" s="17">
        <v>0.49100537981432701</v>
      </c>
      <c r="V1008" s="17">
        <v>0.51801743645615195</v>
      </c>
      <c r="W1008" s="17">
        <v>0.49230589806393299</v>
      </c>
      <c r="X1008" s="17">
        <v>0.40048980777777399</v>
      </c>
      <c r="Y1008" s="17">
        <v>0.45357511561837099</v>
      </c>
      <c r="Z1008" s="17">
        <v>0.43224036822268702</v>
      </c>
      <c r="AA1008" s="17">
        <v>0.499803207326386</v>
      </c>
      <c r="AB1008" s="17">
        <v>0.54089030271763705</v>
      </c>
      <c r="AC1008" s="17">
        <v>0.47106266465952201</v>
      </c>
      <c r="AD1008" s="17">
        <v>0.369284319666776</v>
      </c>
      <c r="AE1008" s="17"/>
      <c r="AF1008" s="17">
        <v>0.56118631650186301</v>
      </c>
      <c r="AG1008" s="17">
        <v>0.51555146304952304</v>
      </c>
      <c r="AH1008" s="17">
        <v>0.29212640440820198</v>
      </c>
      <c r="AI1008" s="17"/>
      <c r="AJ1008" s="17">
        <v>0.58842611513396503</v>
      </c>
      <c r="AK1008" s="17">
        <v>0.39461312486940697</v>
      </c>
      <c r="AL1008" s="17">
        <v>0.57145192329260397</v>
      </c>
      <c r="AM1008" s="17">
        <v>0.34399927762948501</v>
      </c>
      <c r="AN1008" s="17">
        <v>0.334026901316263</v>
      </c>
      <c r="AO1008" s="17"/>
      <c r="AP1008" s="17">
        <v>0.55744133142429797</v>
      </c>
      <c r="AQ1008" s="17">
        <v>0.41295473201470301</v>
      </c>
      <c r="AR1008" s="17">
        <v>0.54144887087754601</v>
      </c>
      <c r="AS1008" s="17"/>
      <c r="AT1008" s="17">
        <v>0.46986618163563698</v>
      </c>
      <c r="AU1008" s="17">
        <v>0.39762716948718202</v>
      </c>
      <c r="AV1008" s="17">
        <v>0.469954531667444</v>
      </c>
      <c r="AW1008" s="17">
        <v>0.489654404022413</v>
      </c>
      <c r="AX1008" s="17">
        <v>0.48804955434112002</v>
      </c>
      <c r="AY1008" s="17"/>
      <c r="AZ1008" s="17">
        <v>0.204686342475421</v>
      </c>
      <c r="BA1008" s="17">
        <v>0.37699517791151299</v>
      </c>
      <c r="BB1008" s="17">
        <v>0.50795840675805204</v>
      </c>
      <c r="BC1008" s="17">
        <v>0.48730226149915401</v>
      </c>
      <c r="BD1008" s="17">
        <v>0.46229001682064302</v>
      </c>
      <c r="BE1008" s="17">
        <v>0.487580090408121</v>
      </c>
      <c r="BF1008" s="17">
        <v>0.48333316264634502</v>
      </c>
      <c r="BG1008" s="17">
        <v>0.46788018140259302</v>
      </c>
      <c r="BH1008" s="17">
        <v>0.4558689603744</v>
      </c>
      <c r="BI1008" s="17">
        <v>0.46253801691723501</v>
      </c>
      <c r="BJ1008" s="17">
        <v>0.45168292017494299</v>
      </c>
      <c r="BK1008" s="17">
        <v>0.50824164683596595</v>
      </c>
      <c r="BL1008" s="17">
        <v>0.43030594593456201</v>
      </c>
      <c r="BM1008" s="17">
        <v>0.49702785182801601</v>
      </c>
      <c r="BN1008" s="17">
        <v>0.447180854158926</v>
      </c>
      <c r="BO1008" s="17">
        <v>0.45272600055425299</v>
      </c>
      <c r="BP1008" s="17"/>
      <c r="BQ1008" s="17">
        <v>0.60254261150913502</v>
      </c>
      <c r="BR1008" s="17">
        <v>0.41221149800043899</v>
      </c>
    </row>
    <row r="1009" spans="2:70" x14ac:dyDescent="0.35">
      <c r="B1009" t="s">
        <v>430</v>
      </c>
      <c r="C1009" s="17">
        <v>0.27991922565557598</v>
      </c>
      <c r="D1009" s="17">
        <v>0.30820344178814502</v>
      </c>
      <c r="E1009" s="17">
        <v>0.251843874035447</v>
      </c>
      <c r="F1009" s="17"/>
      <c r="G1009" s="17">
        <v>0.101119589824961</v>
      </c>
      <c r="H1009" s="17">
        <v>0.141507089544014</v>
      </c>
      <c r="I1009" s="17">
        <v>0.170519132138618</v>
      </c>
      <c r="J1009" s="17">
        <v>0.25891969542089699</v>
      </c>
      <c r="K1009" s="17">
        <v>0.38633492976613598</v>
      </c>
      <c r="L1009" s="17">
        <v>0.54676880307502096</v>
      </c>
      <c r="M1009" s="17"/>
      <c r="N1009" s="17">
        <v>0.37048537590890102</v>
      </c>
      <c r="O1009" s="17">
        <v>0.29653870633874302</v>
      </c>
      <c r="P1009" s="17">
        <v>0.19888712549315701</v>
      </c>
      <c r="Q1009" s="17">
        <v>0.23491175190869301</v>
      </c>
      <c r="R1009" s="17"/>
      <c r="S1009" s="17">
        <v>0.223696003605138</v>
      </c>
      <c r="T1009" s="17">
        <v>0.32619806033892401</v>
      </c>
      <c r="U1009" s="17">
        <v>0.34459574119987502</v>
      </c>
      <c r="V1009" s="17">
        <v>0.29851357819987001</v>
      </c>
      <c r="W1009" s="17">
        <v>0.25149753430762101</v>
      </c>
      <c r="X1009" s="17">
        <v>0.2426715334666</v>
      </c>
      <c r="Y1009" s="17">
        <v>0.299504692250955</v>
      </c>
      <c r="Z1009" s="17">
        <v>0.23898923334466299</v>
      </c>
      <c r="AA1009" s="17">
        <v>0.29100616202419</v>
      </c>
      <c r="AB1009" s="17">
        <v>0.27913633211537198</v>
      </c>
      <c r="AC1009" s="17">
        <v>0.29601904305721999</v>
      </c>
      <c r="AD1009" s="17">
        <v>0.228399455408105</v>
      </c>
      <c r="AE1009" s="17"/>
      <c r="AF1009" s="17">
        <v>0.31192267456120398</v>
      </c>
      <c r="AG1009" s="17">
        <v>0.33407512132268302</v>
      </c>
      <c r="AH1009" s="17">
        <v>0.16310926976762199</v>
      </c>
      <c r="AI1009" s="17"/>
      <c r="AJ1009" s="17">
        <v>0.34573218390211902</v>
      </c>
      <c r="AK1009" s="17">
        <v>0.23322671401660799</v>
      </c>
      <c r="AL1009" s="17">
        <v>0.38647046280821501</v>
      </c>
      <c r="AM1009" s="17">
        <v>0.227400613637216</v>
      </c>
      <c r="AN1009" s="17">
        <v>0.211833467979545</v>
      </c>
      <c r="AO1009" s="17"/>
      <c r="AP1009" s="17">
        <v>0.326890740686756</v>
      </c>
      <c r="AQ1009" s="17">
        <v>0.244435403642735</v>
      </c>
      <c r="AR1009" s="17">
        <v>0.33468655468786301</v>
      </c>
      <c r="AS1009" s="17"/>
      <c r="AT1009" s="17">
        <v>0.22856579920663</v>
      </c>
      <c r="AU1009" s="17">
        <v>0.23725962238725001</v>
      </c>
      <c r="AV1009" s="17">
        <v>0.31038105149502099</v>
      </c>
      <c r="AW1009" s="17">
        <v>0.32093900185625102</v>
      </c>
      <c r="AX1009" s="17">
        <v>0.45335959034412698</v>
      </c>
      <c r="AY1009" s="17"/>
      <c r="AZ1009" s="17">
        <v>8.5940617501500699E-2</v>
      </c>
      <c r="BA1009" s="17">
        <v>0.191614373119115</v>
      </c>
      <c r="BB1009" s="17">
        <v>0.27956242084778798</v>
      </c>
      <c r="BC1009" s="17">
        <v>0.30193390512836399</v>
      </c>
      <c r="BD1009" s="17">
        <v>0.283205138120522</v>
      </c>
      <c r="BE1009" s="17">
        <v>0.28995142786656802</v>
      </c>
      <c r="BF1009" s="17">
        <v>0.30446714303553701</v>
      </c>
      <c r="BG1009" s="17">
        <v>0.27147585356500697</v>
      </c>
      <c r="BH1009" s="17">
        <v>0.28953673119016898</v>
      </c>
      <c r="BI1009" s="17">
        <v>0.26118789593339298</v>
      </c>
      <c r="BJ1009" s="17">
        <v>0.27425447197694203</v>
      </c>
      <c r="BK1009" s="17">
        <v>0.33835180070473098</v>
      </c>
      <c r="BL1009" s="17">
        <v>0.278349562976278</v>
      </c>
      <c r="BM1009" s="17">
        <v>0.27872126120650098</v>
      </c>
      <c r="BN1009" s="17">
        <v>0.223469082989081</v>
      </c>
      <c r="BO1009" s="17">
        <v>0.281420909072777</v>
      </c>
      <c r="BP1009" s="17"/>
      <c r="BQ1009" s="17">
        <v>0.40233360175690103</v>
      </c>
      <c r="BR1009" s="17">
        <v>0.22777064186284801</v>
      </c>
    </row>
    <row r="1010" spans="2:70" x14ac:dyDescent="0.35">
      <c r="B1010" t="s">
        <v>431</v>
      </c>
      <c r="C1010" s="17">
        <v>0.11354036065936</v>
      </c>
      <c r="D1010" s="17">
        <v>9.7964997063081996E-2</v>
      </c>
      <c r="E1010" s="17">
        <v>0.12811272988816</v>
      </c>
      <c r="F1010" s="17"/>
      <c r="G1010" s="17">
        <v>0.139816789001416</v>
      </c>
      <c r="H1010" s="17">
        <v>0.159694124477437</v>
      </c>
      <c r="I1010" s="17">
        <v>0.15748663055988199</v>
      </c>
      <c r="J1010" s="17">
        <v>0.10977659168236201</v>
      </c>
      <c r="K1010" s="17">
        <v>7.3458128651099006E-2</v>
      </c>
      <c r="L1010" s="17">
        <v>5.2539384360059498E-2</v>
      </c>
      <c r="M1010" s="17"/>
      <c r="N1010" s="17">
        <v>0.11982266802741399</v>
      </c>
      <c r="O1010" s="17">
        <v>0.103971716373757</v>
      </c>
      <c r="P1010" s="17">
        <v>0.12847374102342499</v>
      </c>
      <c r="Q1010" s="17">
        <v>0.104016735802147</v>
      </c>
      <c r="R1010" s="17"/>
      <c r="S1010" s="17">
        <v>0.14366370274204099</v>
      </c>
      <c r="T1010" s="17">
        <v>0.10677774793163</v>
      </c>
      <c r="U1010" s="17">
        <v>8.7495576859403304E-2</v>
      </c>
      <c r="V1010" s="17">
        <v>0.124524202780945</v>
      </c>
      <c r="W1010" s="17">
        <v>0.104800293372616</v>
      </c>
      <c r="X1010" s="17">
        <v>9.1483957738977495E-2</v>
      </c>
      <c r="Y1010" s="17">
        <v>0.111759122934719</v>
      </c>
      <c r="Z1010" s="17">
        <v>0.14167432291365201</v>
      </c>
      <c r="AA1010" s="17">
        <v>0.106297319412252</v>
      </c>
      <c r="AB1010" s="17">
        <v>0.108542344101168</v>
      </c>
      <c r="AC1010" s="17">
        <v>9.5074407401965905E-2</v>
      </c>
      <c r="AD1010" s="17">
        <v>0.16517864732808801</v>
      </c>
      <c r="AE1010" s="17"/>
      <c r="AF1010" s="17">
        <v>0.10669799205093</v>
      </c>
      <c r="AG1010" s="17">
        <v>0.11889344599526699</v>
      </c>
      <c r="AH1010" s="17">
        <v>0.100560135447951</v>
      </c>
      <c r="AI1010" s="17"/>
      <c r="AJ1010" s="17">
        <v>0.105531051469854</v>
      </c>
      <c r="AK1010" s="17">
        <v>0.13765225854128699</v>
      </c>
      <c r="AL1010" s="17">
        <v>8.6863759123503706E-2</v>
      </c>
      <c r="AM1010" s="17">
        <v>0.125488234259887</v>
      </c>
      <c r="AN1010" s="17">
        <v>8.1231145053495102E-2</v>
      </c>
      <c r="AO1010" s="17"/>
      <c r="AP1010" s="17">
        <v>0.11186031715816</v>
      </c>
      <c r="AQ1010" s="17">
        <v>0.12432889546594</v>
      </c>
      <c r="AR1010" s="17">
        <v>0.13641506658976901</v>
      </c>
      <c r="AS1010" s="17"/>
      <c r="AT1010" s="17">
        <v>8.8456652044408099E-2</v>
      </c>
      <c r="AU1010" s="17">
        <v>0.10953863481668701</v>
      </c>
      <c r="AV1010" s="17">
        <v>0.129595059897717</v>
      </c>
      <c r="AW1010" s="17">
        <v>0.134493985826698</v>
      </c>
      <c r="AX1010" s="17">
        <v>0.19677635173925001</v>
      </c>
      <c r="AY1010" s="17"/>
      <c r="AZ1010" s="17">
        <v>8.8334568909356995E-2</v>
      </c>
      <c r="BA1010" s="17">
        <v>0.106624452473109</v>
      </c>
      <c r="BB1010" s="17">
        <v>8.3901118565680805E-2</v>
      </c>
      <c r="BC1010" s="17">
        <v>7.4712313580266101E-2</v>
      </c>
      <c r="BD1010" s="17">
        <v>0.12065893998822499</v>
      </c>
      <c r="BE1010" s="17">
        <v>7.8793848616835693E-2</v>
      </c>
      <c r="BF1010" s="17">
        <v>0.11616687071899599</v>
      </c>
      <c r="BG1010" s="17">
        <v>0.156249072742315</v>
      </c>
      <c r="BH1010" s="17">
        <v>0.12851953659340501</v>
      </c>
      <c r="BI1010" s="17">
        <v>0.115865423703038</v>
      </c>
      <c r="BJ1010" s="17">
        <v>0.13548111572462901</v>
      </c>
      <c r="BK1010" s="17">
        <v>9.6957609937199499E-2</v>
      </c>
      <c r="BL1010" s="17">
        <v>0.14508308616642801</v>
      </c>
      <c r="BM1010" s="17">
        <v>9.1429013177568699E-2</v>
      </c>
      <c r="BN1010" s="17">
        <v>4.89852674596312E-2</v>
      </c>
      <c r="BO1010" s="17">
        <v>0.24121882976845699</v>
      </c>
      <c r="BP1010" s="17"/>
      <c r="BQ1010" s="17">
        <v>0.174064344273031</v>
      </c>
      <c r="BR1010" s="17">
        <v>8.5182707962507806E-2</v>
      </c>
    </row>
    <row r="1011" spans="2:70" x14ac:dyDescent="0.35">
      <c r="B1011" t="s">
        <v>432</v>
      </c>
      <c r="C1011" s="17">
        <v>7.7520937203189699E-2</v>
      </c>
      <c r="D1011" s="17">
        <v>7.1988866087274506E-2</v>
      </c>
      <c r="E1011" s="17">
        <v>8.2999203126058699E-2</v>
      </c>
      <c r="F1011" s="17"/>
      <c r="G1011" s="17">
        <v>0.10176439133913601</v>
      </c>
      <c r="H1011" s="17">
        <v>0.10809847956044399</v>
      </c>
      <c r="I1011" s="17">
        <v>8.0772729990797695E-2</v>
      </c>
      <c r="J1011" s="17">
        <v>7.8911081836556596E-2</v>
      </c>
      <c r="K1011" s="17">
        <v>5.1236816547835802E-2</v>
      </c>
      <c r="L1011" s="17">
        <v>5.03295266195255E-2</v>
      </c>
      <c r="M1011" s="17"/>
      <c r="N1011" s="17">
        <v>8.2364826206510297E-2</v>
      </c>
      <c r="O1011" s="17">
        <v>7.4842374317276597E-2</v>
      </c>
      <c r="P1011" s="17">
        <v>8.9192748471030203E-2</v>
      </c>
      <c r="Q1011" s="17">
        <v>6.4775911488447996E-2</v>
      </c>
      <c r="R1011" s="17"/>
      <c r="S1011" s="17">
        <v>0.117224074134296</v>
      </c>
      <c r="T1011" s="17">
        <v>7.9167342551423395E-2</v>
      </c>
      <c r="U1011" s="17">
        <v>5.9414879386607299E-2</v>
      </c>
      <c r="V1011" s="17">
        <v>6.9344432162717601E-2</v>
      </c>
      <c r="W1011" s="17">
        <v>6.8878032132405204E-2</v>
      </c>
      <c r="X1011" s="17">
        <v>7.8819823082021095E-2</v>
      </c>
      <c r="Y1011" s="17">
        <v>6.5742216027059902E-2</v>
      </c>
      <c r="Z1011" s="17">
        <v>8.2344190322307206E-2</v>
      </c>
      <c r="AA1011" s="17">
        <v>6.5261146715249393E-2</v>
      </c>
      <c r="AB1011" s="17">
        <v>7.5828917141579799E-2</v>
      </c>
      <c r="AC1011" s="17">
        <v>7.4438348156004294E-2</v>
      </c>
      <c r="AD1011" s="17">
        <v>5.4183332581569099E-2</v>
      </c>
      <c r="AE1011" s="17"/>
      <c r="AF1011" s="17">
        <v>8.0285622055861997E-2</v>
      </c>
      <c r="AG1011" s="17">
        <v>6.9872202873967199E-2</v>
      </c>
      <c r="AH1011" s="17">
        <v>7.9084235561155805E-2</v>
      </c>
      <c r="AI1011" s="17"/>
      <c r="AJ1011" s="17">
        <v>7.9529333762310597E-2</v>
      </c>
      <c r="AK1011" s="17">
        <v>8.71907719775801E-2</v>
      </c>
      <c r="AL1011" s="17">
        <v>6.6799746418511705E-2</v>
      </c>
      <c r="AM1011" s="17">
        <v>4.0622291085059298E-2</v>
      </c>
      <c r="AN1011" s="17">
        <v>6.2129765581553101E-2</v>
      </c>
      <c r="AO1011" s="17"/>
      <c r="AP1011" s="17">
        <v>8.8696301774867106E-2</v>
      </c>
      <c r="AQ1011" s="17">
        <v>7.8948268223690707E-2</v>
      </c>
      <c r="AR1011" s="17">
        <v>0.113093908564687</v>
      </c>
      <c r="AS1011" s="17"/>
      <c r="AT1011" s="17">
        <v>5.8321239172073797E-2</v>
      </c>
      <c r="AU1011" s="17">
        <v>7.1983490027737698E-2</v>
      </c>
      <c r="AV1011" s="17">
        <v>8.6538982799112402E-2</v>
      </c>
      <c r="AW1011" s="17">
        <v>9.8225686959734396E-2</v>
      </c>
      <c r="AX1011" s="17">
        <v>0.111449722184807</v>
      </c>
      <c r="AY1011" s="17"/>
      <c r="AZ1011" s="17">
        <v>0</v>
      </c>
      <c r="BA1011" s="17">
        <v>7.8105918225934906E-2</v>
      </c>
      <c r="BB1011" s="17">
        <v>6.9510934065008995E-2</v>
      </c>
      <c r="BC1011" s="17">
        <v>5.7190362050576697E-2</v>
      </c>
      <c r="BD1011" s="17">
        <v>7.93525642706992E-2</v>
      </c>
      <c r="BE1011" s="17">
        <v>7.3733692523072505E-2</v>
      </c>
      <c r="BF1011" s="17">
        <v>7.8883531531950796E-2</v>
      </c>
      <c r="BG1011" s="17">
        <v>4.9306827277480002E-2</v>
      </c>
      <c r="BH1011" s="17">
        <v>5.6216571869159099E-2</v>
      </c>
      <c r="BI1011" s="17">
        <v>8.7339998671925795E-2</v>
      </c>
      <c r="BJ1011" s="17">
        <v>7.6825941374495596E-2</v>
      </c>
      <c r="BK1011" s="17">
        <v>0.11679005697895301</v>
      </c>
      <c r="BL1011" s="17">
        <v>0.124830140477768</v>
      </c>
      <c r="BM1011" s="17">
        <v>6.9045877155433796E-2</v>
      </c>
      <c r="BN1011" s="17">
        <v>7.9912501933970703E-2</v>
      </c>
      <c r="BO1011" s="17">
        <v>0.12479832691123501</v>
      </c>
      <c r="BP1011" s="17"/>
      <c r="BQ1011" s="17">
        <v>0.115659184444884</v>
      </c>
      <c r="BR1011" s="17">
        <v>5.9828798630901098E-2</v>
      </c>
    </row>
    <row r="1012" spans="2:70" x14ac:dyDescent="0.35">
      <c r="B1012" t="s">
        <v>129</v>
      </c>
      <c r="C1012" s="17">
        <v>2.6353384099952401E-2</v>
      </c>
      <c r="D1012" s="17">
        <v>2.7887753398211399E-2</v>
      </c>
      <c r="E1012" s="17">
        <v>2.50253421897523E-2</v>
      </c>
      <c r="F1012" s="17"/>
      <c r="G1012" s="17">
        <v>4.7334957442961699E-2</v>
      </c>
      <c r="H1012" s="17">
        <v>4.6519282510694197E-2</v>
      </c>
      <c r="I1012" s="17">
        <v>3.3217162726640402E-2</v>
      </c>
      <c r="J1012" s="17">
        <v>1.8564910035422599E-2</v>
      </c>
      <c r="K1012" s="17">
        <v>1.24135049565527E-2</v>
      </c>
      <c r="L1012" s="17">
        <v>6.0849837147464404E-3</v>
      </c>
      <c r="M1012" s="17"/>
      <c r="N1012" s="17">
        <v>2.1766004325623301E-2</v>
      </c>
      <c r="O1012" s="17">
        <v>2.4656913570201201E-2</v>
      </c>
      <c r="P1012" s="17">
        <v>2.4498989682235999E-2</v>
      </c>
      <c r="Q1012" s="17">
        <v>3.5044848217529297E-2</v>
      </c>
      <c r="R1012" s="17"/>
      <c r="S1012" s="17">
        <v>3.6440304418309699E-2</v>
      </c>
      <c r="T1012" s="17">
        <v>2.61176585980268E-2</v>
      </c>
      <c r="U1012" s="17">
        <v>1.2603064847634101E-2</v>
      </c>
      <c r="V1012" s="17">
        <v>3.0783547745094401E-2</v>
      </c>
      <c r="W1012" s="17">
        <v>3.4049739036972899E-2</v>
      </c>
      <c r="X1012" s="17">
        <v>3.1584833992919302E-2</v>
      </c>
      <c r="Y1012" s="17">
        <v>2.08416057814413E-2</v>
      </c>
      <c r="Z1012" s="17">
        <v>1.58502545021393E-2</v>
      </c>
      <c r="AA1012" s="17">
        <v>1.94031618109726E-2</v>
      </c>
      <c r="AB1012" s="17">
        <v>2.4040618948499098E-2</v>
      </c>
      <c r="AC1012" s="17">
        <v>1.56254430207356E-2</v>
      </c>
      <c r="AD1012" s="17">
        <v>4.9053645821891097E-2</v>
      </c>
      <c r="AE1012" s="17"/>
      <c r="AF1012" s="17">
        <v>1.6739471237250898E-2</v>
      </c>
      <c r="AG1012" s="17">
        <v>2.1077609352773599E-2</v>
      </c>
      <c r="AH1012" s="17">
        <v>5.3548911436352903E-2</v>
      </c>
      <c r="AI1012" s="17"/>
      <c r="AJ1012" s="17">
        <v>1.81796747688368E-2</v>
      </c>
      <c r="AK1012" s="17">
        <v>3.1860419949687802E-2</v>
      </c>
      <c r="AL1012" s="17">
        <v>6.7616183838048001E-3</v>
      </c>
      <c r="AM1012" s="17">
        <v>0</v>
      </c>
      <c r="AN1012" s="17">
        <v>4.4076014164496503E-2</v>
      </c>
      <c r="AO1012" s="17"/>
      <c r="AP1012" s="17">
        <v>1.9195370069992002E-2</v>
      </c>
      <c r="AQ1012" s="17">
        <v>2.9854258343311402E-2</v>
      </c>
      <c r="AR1012" s="17">
        <v>1.7587015770471701E-2</v>
      </c>
      <c r="AS1012" s="17"/>
      <c r="AT1012" s="17">
        <v>2.7542511634889699E-2</v>
      </c>
      <c r="AU1012" s="17">
        <v>2.0771736625763801E-2</v>
      </c>
      <c r="AV1012" s="17">
        <v>2.6837137697327099E-2</v>
      </c>
      <c r="AW1012" s="17">
        <v>3.2298015073353302E-2</v>
      </c>
      <c r="AX1012" s="17">
        <v>4.5656859248368598E-2</v>
      </c>
      <c r="AY1012" s="17"/>
      <c r="AZ1012" s="17">
        <v>9.2976004068739904E-2</v>
      </c>
      <c r="BA1012" s="17">
        <v>5.3242109577193997E-2</v>
      </c>
      <c r="BB1012" s="17">
        <v>3.76219835316862E-2</v>
      </c>
      <c r="BC1012" s="17">
        <v>2.6861882461333E-2</v>
      </c>
      <c r="BD1012" s="17">
        <v>2.38098393523004E-2</v>
      </c>
      <c r="BE1012" s="17">
        <v>3.5594650239056697E-2</v>
      </c>
      <c r="BF1012" s="17">
        <v>1.8645259758603299E-2</v>
      </c>
      <c r="BG1012" s="17">
        <v>7.82089649678387E-3</v>
      </c>
      <c r="BH1012" s="17">
        <v>2.4890943371488599E-2</v>
      </c>
      <c r="BI1012" s="17">
        <v>1.7888043639876099E-2</v>
      </c>
      <c r="BJ1012" s="17">
        <v>8.1518678294970406E-3</v>
      </c>
      <c r="BK1012" s="17">
        <v>2.1826666382387901E-2</v>
      </c>
      <c r="BL1012" s="17">
        <v>2.0119293165346101E-2</v>
      </c>
      <c r="BM1012" s="17">
        <v>2.7914719495918699E-2</v>
      </c>
      <c r="BN1012" s="17">
        <v>0</v>
      </c>
      <c r="BO1012" s="17">
        <v>3.99721893510308E-2</v>
      </c>
      <c r="BP1012" s="17"/>
      <c r="BQ1012" s="17">
        <v>1.23767457616357E-2</v>
      </c>
      <c r="BR1012" s="17">
        <v>2.8016314152013399E-2</v>
      </c>
    </row>
    <row r="1013" spans="2:70" x14ac:dyDescent="0.35">
      <c r="B1013" t="s">
        <v>130</v>
      </c>
      <c r="C1013" s="17">
        <v>6.5133082483727095E-2</v>
      </c>
      <c r="D1013" s="17">
        <v>6.9948670716397002E-2</v>
      </c>
      <c r="E1013" s="17">
        <v>6.0295525021032997E-2</v>
      </c>
      <c r="F1013" s="17"/>
      <c r="G1013" s="17">
        <v>0.15400587126364099</v>
      </c>
      <c r="H1013" s="17">
        <v>0.108458258514656</v>
      </c>
      <c r="I1013" s="17">
        <v>6.2204926583742201E-2</v>
      </c>
      <c r="J1013" s="17">
        <v>4.7598228998126803E-2</v>
      </c>
      <c r="K1013" s="17">
        <v>2.6597599042229698E-2</v>
      </c>
      <c r="L1013" s="17">
        <v>1.3282053307009699E-2</v>
      </c>
      <c r="M1013" s="17"/>
      <c r="N1013" s="17">
        <v>4.3337714288966697E-2</v>
      </c>
      <c r="O1013" s="17">
        <v>4.9097224635372798E-2</v>
      </c>
      <c r="P1013" s="17">
        <v>8.79359095294764E-2</v>
      </c>
      <c r="Q1013" s="17">
        <v>8.2895170177678904E-2</v>
      </c>
      <c r="R1013" s="17"/>
      <c r="S1013" s="17">
        <v>7.5556779475005206E-2</v>
      </c>
      <c r="T1013" s="17">
        <v>5.3208424526785203E-2</v>
      </c>
      <c r="U1013" s="17">
        <v>4.8576787339041902E-2</v>
      </c>
      <c r="V1013" s="17">
        <v>4.6155256665624499E-2</v>
      </c>
      <c r="W1013" s="17">
        <v>8.0317149484282396E-2</v>
      </c>
      <c r="X1013" s="17">
        <v>0.108693674161076</v>
      </c>
      <c r="Y1013" s="17">
        <v>6.3014294216655997E-2</v>
      </c>
      <c r="Z1013" s="17">
        <v>6.4772431056763405E-2</v>
      </c>
      <c r="AA1013" s="17">
        <v>6.9026440288703E-2</v>
      </c>
      <c r="AB1013" s="17">
        <v>5.1790316691248797E-2</v>
      </c>
      <c r="AC1013" s="17">
        <v>5.4598863973746102E-2</v>
      </c>
      <c r="AD1013" s="17">
        <v>5.2585376026369098E-2</v>
      </c>
      <c r="AE1013" s="17"/>
      <c r="AF1013" s="17">
        <v>4.93467772417302E-2</v>
      </c>
      <c r="AG1013" s="17">
        <v>3.85217532030704E-2</v>
      </c>
      <c r="AH1013" s="17">
        <v>0.13082283787317001</v>
      </c>
      <c r="AI1013" s="17"/>
      <c r="AJ1013" s="17">
        <v>3.5909956546591501E-2</v>
      </c>
      <c r="AK1013" s="17">
        <v>6.6483895184209205E-2</v>
      </c>
      <c r="AL1013" s="17">
        <v>3.1803279025203503E-2</v>
      </c>
      <c r="AM1013" s="17">
        <v>9.9598199775608395E-2</v>
      </c>
      <c r="AN1013" s="17">
        <v>0.136831946063633</v>
      </c>
      <c r="AO1013" s="17"/>
      <c r="AP1013" s="17">
        <v>4.5910813268474002E-2</v>
      </c>
      <c r="AQ1013" s="17">
        <v>6.9129886433954596E-2</v>
      </c>
      <c r="AR1013" s="17">
        <v>1.7779675998743999E-2</v>
      </c>
      <c r="AS1013" s="17"/>
      <c r="AT1013" s="17">
        <v>7.5374954624512103E-2</v>
      </c>
      <c r="AU1013" s="17">
        <v>8.0475283973881706E-2</v>
      </c>
      <c r="AV1013" s="17">
        <v>5.7618310988875501E-2</v>
      </c>
      <c r="AW1013" s="17">
        <v>5.4487422015529398E-2</v>
      </c>
      <c r="AX1013" s="17">
        <v>6.3955081687977602E-2</v>
      </c>
      <c r="AY1013" s="17"/>
      <c r="AZ1013" s="17">
        <v>0.110670048063207</v>
      </c>
      <c r="BA1013" s="17">
        <v>9.62636034609064E-2</v>
      </c>
      <c r="BB1013" s="17">
        <v>7.0672948647307193E-2</v>
      </c>
      <c r="BC1013" s="17">
        <v>6.3430341777530805E-2</v>
      </c>
      <c r="BD1013" s="17">
        <v>8.8452521741011994E-2</v>
      </c>
      <c r="BE1013" s="17">
        <v>6.4623368804248002E-2</v>
      </c>
      <c r="BF1013" s="17">
        <v>4.39691766992742E-2</v>
      </c>
      <c r="BG1013" s="17">
        <v>3.6169573267755203E-2</v>
      </c>
      <c r="BH1013" s="17">
        <v>6.7998011359064803E-2</v>
      </c>
      <c r="BI1013" s="17">
        <v>7.1035405163170001E-2</v>
      </c>
      <c r="BJ1013" s="17">
        <v>7.5388450177173105E-2</v>
      </c>
      <c r="BK1013" s="17">
        <v>3.1295587733940103E-2</v>
      </c>
      <c r="BL1013" s="17">
        <v>4.5843757389458797E-2</v>
      </c>
      <c r="BM1013" s="17">
        <v>4.9623290419741298E-2</v>
      </c>
      <c r="BN1013" s="17">
        <v>3.0741154011554001E-2</v>
      </c>
      <c r="BO1013" s="17">
        <v>8.7608314298411802E-2</v>
      </c>
      <c r="BP1013" s="17"/>
      <c r="BQ1013" s="17">
        <v>1.4626970894215399E-2</v>
      </c>
      <c r="BR1013" s="17">
        <v>8.7216585702118696E-2</v>
      </c>
    </row>
    <row r="1014" spans="2:70" x14ac:dyDescent="0.35">
      <c r="C1014" s="17"/>
      <c r="D1014" s="17"/>
      <c r="E1014" s="17"/>
      <c r="F1014" s="17"/>
      <c r="G1014" s="17"/>
      <c r="H1014" s="17"/>
      <c r="I1014" s="17"/>
      <c r="J1014" s="17"/>
      <c r="K1014" s="17"/>
      <c r="L1014" s="17"/>
      <c r="M1014" s="17"/>
      <c r="N1014" s="17"/>
      <c r="O1014" s="17"/>
      <c r="P1014" s="17"/>
      <c r="Q1014" s="17"/>
      <c r="R1014" s="17"/>
      <c r="S1014" s="17"/>
      <c r="T1014" s="17"/>
      <c r="U1014" s="17"/>
      <c r="V1014" s="17"/>
      <c r="W1014" s="17"/>
      <c r="X1014" s="17"/>
      <c r="Y1014" s="17"/>
      <c r="Z1014" s="17"/>
      <c r="AA1014" s="17"/>
      <c r="AB1014" s="17"/>
      <c r="AC1014" s="17"/>
      <c r="AD1014" s="17"/>
      <c r="AE1014" s="17"/>
      <c r="AF1014" s="17"/>
      <c r="AG1014" s="17"/>
      <c r="AH1014" s="17"/>
      <c r="AI1014" s="17"/>
      <c r="AJ1014" s="17"/>
      <c r="AK1014" s="17"/>
      <c r="AL1014" s="17"/>
      <c r="AM1014" s="17"/>
      <c r="AN1014" s="17"/>
      <c r="AO1014" s="17"/>
      <c r="AP1014" s="17"/>
      <c r="AQ1014" s="17"/>
      <c r="AR1014" s="17"/>
      <c r="AS1014" s="17"/>
      <c r="AT1014" s="17"/>
      <c r="AU1014" s="17"/>
      <c r="AV1014" s="17"/>
      <c r="AW1014" s="17"/>
      <c r="AX1014" s="17"/>
      <c r="AY1014" s="17"/>
      <c r="AZ1014" s="17"/>
      <c r="BA1014" s="17"/>
      <c r="BB1014" s="17"/>
      <c r="BC1014" s="17"/>
      <c r="BD1014" s="17"/>
      <c r="BE1014" s="17"/>
      <c r="BF1014" s="17"/>
      <c r="BG1014" s="17"/>
      <c r="BH1014" s="17"/>
      <c r="BI1014" s="17"/>
      <c r="BJ1014" s="17"/>
      <c r="BK1014" s="17"/>
      <c r="BL1014" s="17"/>
      <c r="BM1014" s="17"/>
      <c r="BN1014" s="17"/>
      <c r="BO1014" s="17"/>
      <c r="BP1014" s="17"/>
      <c r="BQ1014" s="17"/>
      <c r="BR1014" s="17"/>
    </row>
    <row r="1015" spans="2:70" x14ac:dyDescent="0.35">
      <c r="B1015" s="6" t="s">
        <v>442</v>
      </c>
      <c r="C1015" s="17"/>
      <c r="D1015" s="17"/>
      <c r="E1015" s="17"/>
      <c r="F1015" s="17"/>
      <c r="G1015" s="17"/>
      <c r="H1015" s="17"/>
      <c r="I1015" s="17"/>
      <c r="J1015" s="17"/>
      <c r="K1015" s="17"/>
      <c r="L1015" s="17"/>
      <c r="M1015" s="17"/>
      <c r="N1015" s="17"/>
      <c r="O1015" s="17"/>
      <c r="P1015" s="17"/>
      <c r="Q1015" s="17"/>
      <c r="R1015" s="17"/>
      <c r="S1015" s="17"/>
      <c r="T1015" s="17"/>
      <c r="U1015" s="17"/>
      <c r="V1015" s="17"/>
      <c r="W1015" s="17"/>
      <c r="X1015" s="17"/>
      <c r="Y1015" s="17"/>
      <c r="Z1015" s="17"/>
      <c r="AA1015" s="17"/>
      <c r="AB1015" s="17"/>
      <c r="AC1015" s="17"/>
      <c r="AD1015" s="17"/>
      <c r="AE1015" s="17"/>
      <c r="AF1015" s="17"/>
      <c r="AG1015" s="17"/>
      <c r="AH1015" s="17"/>
      <c r="AI1015" s="17"/>
      <c r="AJ1015" s="17"/>
      <c r="AK1015" s="17"/>
      <c r="AL1015" s="17"/>
      <c r="AM1015" s="17"/>
      <c r="AN1015" s="17"/>
      <c r="AO1015" s="17"/>
      <c r="AP1015" s="17"/>
      <c r="AQ1015" s="17"/>
      <c r="AR1015" s="17"/>
      <c r="AS1015" s="17"/>
      <c r="AT1015" s="17"/>
      <c r="AU1015" s="17"/>
      <c r="AV1015" s="17"/>
      <c r="AW1015" s="17"/>
      <c r="AX1015" s="17"/>
      <c r="AY1015" s="17"/>
      <c r="AZ1015" s="17"/>
      <c r="BA1015" s="17"/>
      <c r="BB1015" s="17"/>
      <c r="BC1015" s="17"/>
      <c r="BD1015" s="17"/>
      <c r="BE1015" s="17"/>
      <c r="BF1015" s="17"/>
      <c r="BG1015" s="17"/>
      <c r="BH1015" s="17"/>
      <c r="BI1015" s="17"/>
      <c r="BJ1015" s="17"/>
      <c r="BK1015" s="17"/>
      <c r="BL1015" s="17"/>
      <c r="BM1015" s="17"/>
      <c r="BN1015" s="17"/>
      <c r="BO1015" s="17"/>
      <c r="BP1015" s="17"/>
      <c r="BQ1015" s="17"/>
      <c r="BR1015" s="17"/>
    </row>
    <row r="1016" spans="2:70" x14ac:dyDescent="0.35">
      <c r="B1016" s="24" t="s">
        <v>97</v>
      </c>
      <c r="C1016" s="17"/>
      <c r="D1016" s="17"/>
      <c r="E1016" s="17"/>
      <c r="F1016" s="17"/>
      <c r="G1016" s="17"/>
      <c r="H1016" s="17"/>
      <c r="I1016" s="17"/>
      <c r="J1016" s="17"/>
      <c r="K1016" s="17"/>
      <c r="L1016" s="17"/>
      <c r="M1016" s="17"/>
      <c r="N1016" s="17"/>
      <c r="O1016" s="17"/>
      <c r="P1016" s="17"/>
      <c r="Q1016" s="17"/>
      <c r="R1016" s="17"/>
      <c r="S1016" s="17"/>
      <c r="T1016" s="17"/>
      <c r="U1016" s="17"/>
      <c r="V1016" s="17"/>
      <c r="W1016" s="17"/>
      <c r="X1016" s="17"/>
      <c r="Y1016" s="17"/>
      <c r="Z1016" s="17"/>
      <c r="AA1016" s="17"/>
      <c r="AB1016" s="17"/>
      <c r="AC1016" s="17"/>
      <c r="AD1016" s="17"/>
      <c r="AE1016" s="17"/>
      <c r="AF1016" s="17"/>
      <c r="AG1016" s="17"/>
      <c r="AH1016" s="17"/>
      <c r="AI1016" s="17"/>
      <c r="AJ1016" s="17"/>
      <c r="AK1016" s="17"/>
      <c r="AL1016" s="17"/>
      <c r="AM1016" s="17"/>
      <c r="AN1016" s="17"/>
      <c r="AO1016" s="17"/>
      <c r="AP1016" s="17"/>
      <c r="AQ1016" s="17"/>
      <c r="AR1016" s="17"/>
      <c r="AS1016" s="17"/>
      <c r="AT1016" s="17"/>
      <c r="AU1016" s="17"/>
      <c r="AV1016" s="17"/>
      <c r="AW1016" s="17"/>
      <c r="AX1016" s="17"/>
      <c r="AY1016" s="17"/>
      <c r="AZ1016" s="17"/>
      <c r="BA1016" s="17"/>
      <c r="BB1016" s="17"/>
      <c r="BC1016" s="17"/>
      <c r="BD1016" s="17"/>
      <c r="BE1016" s="17"/>
      <c r="BF1016" s="17"/>
      <c r="BG1016" s="17"/>
      <c r="BH1016" s="17"/>
      <c r="BI1016" s="17"/>
      <c r="BJ1016" s="17"/>
      <c r="BK1016" s="17"/>
      <c r="BL1016" s="17"/>
      <c r="BM1016" s="17"/>
      <c r="BN1016" s="17"/>
      <c r="BO1016" s="17"/>
      <c r="BP1016" s="17"/>
      <c r="BQ1016" s="17"/>
      <c r="BR1016" s="17"/>
    </row>
    <row r="1017" spans="2:70" x14ac:dyDescent="0.35">
      <c r="B1017" t="s">
        <v>258</v>
      </c>
      <c r="C1017" s="17">
        <v>0.55625564429278296</v>
      </c>
      <c r="D1017" s="17">
        <v>0.54352608108210199</v>
      </c>
      <c r="E1017" s="17">
        <v>0.56865482224483699</v>
      </c>
      <c r="F1017" s="17"/>
      <c r="G1017" s="17">
        <v>0.34479156032421598</v>
      </c>
      <c r="H1017" s="17">
        <v>0.432285783507185</v>
      </c>
      <c r="I1017" s="17">
        <v>0.51683500409435701</v>
      </c>
      <c r="J1017" s="17">
        <v>0.63945692936129594</v>
      </c>
      <c r="K1017" s="17">
        <v>0.64126814299926305</v>
      </c>
      <c r="L1017" s="17">
        <v>0.70507130581983901</v>
      </c>
      <c r="M1017" s="17"/>
      <c r="N1017" s="17">
        <v>0.612849162786543</v>
      </c>
      <c r="O1017" s="17">
        <v>0.56555258941900599</v>
      </c>
      <c r="P1017" s="17">
        <v>0.52153899371116996</v>
      </c>
      <c r="Q1017" s="17">
        <v>0.51949591096154002</v>
      </c>
      <c r="R1017" s="17"/>
      <c r="S1017" s="17">
        <v>0.50733538550358703</v>
      </c>
      <c r="T1017" s="17">
        <v>0.57661322440339902</v>
      </c>
      <c r="U1017" s="17">
        <v>0.60898904619509298</v>
      </c>
      <c r="V1017" s="17">
        <v>0.58366291844928897</v>
      </c>
      <c r="W1017" s="17">
        <v>0.55760207623600999</v>
      </c>
      <c r="X1017" s="17">
        <v>0.50441011253729695</v>
      </c>
      <c r="Y1017" s="17">
        <v>0.59264584622139505</v>
      </c>
      <c r="Z1017" s="17">
        <v>0.54877624895119803</v>
      </c>
      <c r="AA1017" s="17">
        <v>0.54020114709063405</v>
      </c>
      <c r="AB1017" s="17">
        <v>0.55924054575328397</v>
      </c>
      <c r="AC1017" s="17">
        <v>0.58032198036812899</v>
      </c>
      <c r="AD1017" s="17">
        <v>0.54844088616296605</v>
      </c>
      <c r="AE1017" s="17"/>
      <c r="AF1017" s="17">
        <v>0.62028513964619403</v>
      </c>
      <c r="AG1017" s="17">
        <v>0.58232787930269003</v>
      </c>
      <c r="AH1017" s="17">
        <v>0.43654274142245197</v>
      </c>
      <c r="AI1017" s="17"/>
      <c r="AJ1017" s="17">
        <v>0.63134506353770403</v>
      </c>
      <c r="AK1017" s="17">
        <v>0.52611237592271698</v>
      </c>
      <c r="AL1017" s="17">
        <v>0.62857306589991002</v>
      </c>
      <c r="AM1017" s="17">
        <v>0.53215981937271895</v>
      </c>
      <c r="AN1017" s="17">
        <v>0.46409569598094103</v>
      </c>
      <c r="AO1017" s="17"/>
      <c r="AP1017" s="17">
        <v>0.58204948211393503</v>
      </c>
      <c r="AQ1017" s="17">
        <v>0.54972724096998804</v>
      </c>
      <c r="AR1017" s="17">
        <v>0.58636204962682204</v>
      </c>
      <c r="AS1017" s="17"/>
      <c r="AT1017" s="17">
        <v>0.55723195838738004</v>
      </c>
      <c r="AU1017" s="17">
        <v>0.56489429217303999</v>
      </c>
      <c r="AV1017" s="17">
        <v>0.52384431819935595</v>
      </c>
      <c r="AW1017" s="17">
        <v>0.56691113952969296</v>
      </c>
      <c r="AX1017" s="17">
        <v>0.543402686938948</v>
      </c>
      <c r="AY1017" s="17"/>
      <c r="AZ1017" s="17">
        <v>0.448131883637304</v>
      </c>
      <c r="BA1017" s="17">
        <v>0.49405399709379</v>
      </c>
      <c r="BB1017" s="17">
        <v>0.54935566376475298</v>
      </c>
      <c r="BC1017" s="17">
        <v>0.61504524552720297</v>
      </c>
      <c r="BD1017" s="17">
        <v>0.52982197925521701</v>
      </c>
      <c r="BE1017" s="17">
        <v>0.52819797242839495</v>
      </c>
      <c r="BF1017" s="17">
        <v>0.56283489286035204</v>
      </c>
      <c r="BG1017" s="17">
        <v>0.60623922510175399</v>
      </c>
      <c r="BH1017" s="17">
        <v>0.56429770998254103</v>
      </c>
      <c r="BI1017" s="17">
        <v>0.57286493635165403</v>
      </c>
      <c r="BJ1017" s="17">
        <v>0.54979945144661202</v>
      </c>
      <c r="BK1017" s="17">
        <v>0.59825292593466295</v>
      </c>
      <c r="BL1017" s="17">
        <v>0.60133480792916205</v>
      </c>
      <c r="BM1017" s="17">
        <v>0.53493094862365398</v>
      </c>
      <c r="BN1017" s="17">
        <v>0.53119417716250195</v>
      </c>
      <c r="BO1017" s="17">
        <v>0.52537243784644305</v>
      </c>
      <c r="BP1017" s="17"/>
      <c r="BQ1017" s="17">
        <v>0.62764018458881299</v>
      </c>
      <c r="BR1017" s="17">
        <v>0.52959279806792203</v>
      </c>
    </row>
    <row r="1018" spans="2:70" x14ac:dyDescent="0.35">
      <c r="B1018" t="s">
        <v>434</v>
      </c>
      <c r="C1018" s="17">
        <v>0.43326262783562802</v>
      </c>
      <c r="D1018" s="17">
        <v>0.41120303246978801</v>
      </c>
      <c r="E1018" s="17">
        <v>0.45400378088877402</v>
      </c>
      <c r="F1018" s="17"/>
      <c r="G1018" s="17">
        <v>0.32798055450743002</v>
      </c>
      <c r="H1018" s="17">
        <v>0.34442992532998501</v>
      </c>
      <c r="I1018" s="17">
        <v>0.409768734747466</v>
      </c>
      <c r="J1018" s="17">
        <v>0.472314186499666</v>
      </c>
      <c r="K1018" s="17">
        <v>0.47946017541180203</v>
      </c>
      <c r="L1018" s="17">
        <v>0.53190948019108797</v>
      </c>
      <c r="M1018" s="17"/>
      <c r="N1018" s="17">
        <v>0.49562911309360302</v>
      </c>
      <c r="O1018" s="17">
        <v>0.439586091596122</v>
      </c>
      <c r="P1018" s="17">
        <v>0.38727655878893003</v>
      </c>
      <c r="Q1018" s="17">
        <v>0.39967052898704503</v>
      </c>
      <c r="R1018" s="17"/>
      <c r="S1018" s="17">
        <v>0.412540441216596</v>
      </c>
      <c r="T1018" s="17">
        <v>0.44292304780953201</v>
      </c>
      <c r="U1018" s="17">
        <v>0.45819201702118301</v>
      </c>
      <c r="V1018" s="17">
        <v>0.47868185429967303</v>
      </c>
      <c r="W1018" s="17">
        <v>0.39277157160329002</v>
      </c>
      <c r="X1018" s="17">
        <v>0.38892074670164101</v>
      </c>
      <c r="Y1018" s="17">
        <v>0.43075394376853698</v>
      </c>
      <c r="Z1018" s="17">
        <v>0.46495060346328898</v>
      </c>
      <c r="AA1018" s="17">
        <v>0.42740267471666199</v>
      </c>
      <c r="AB1018" s="17">
        <v>0.47563239360085502</v>
      </c>
      <c r="AC1018" s="17">
        <v>0.440332297749708</v>
      </c>
      <c r="AD1018" s="17">
        <v>0.35987984527637501</v>
      </c>
      <c r="AE1018" s="17"/>
      <c r="AF1018" s="17">
        <v>0.466383681181465</v>
      </c>
      <c r="AG1018" s="17">
        <v>0.44476096589242597</v>
      </c>
      <c r="AH1018" s="17">
        <v>0.35701760880203798</v>
      </c>
      <c r="AI1018" s="17"/>
      <c r="AJ1018" s="17">
        <v>0.47338607642040498</v>
      </c>
      <c r="AK1018" s="17">
        <v>0.40279814139611703</v>
      </c>
      <c r="AL1018" s="17">
        <v>0.47567415790875101</v>
      </c>
      <c r="AM1018" s="17">
        <v>0.29574817876128601</v>
      </c>
      <c r="AN1018" s="17">
        <v>0.41085712783287798</v>
      </c>
      <c r="AO1018" s="17"/>
      <c r="AP1018" s="17">
        <v>0.416136667402768</v>
      </c>
      <c r="AQ1018" s="17">
        <v>0.43640307159550601</v>
      </c>
      <c r="AR1018" s="17">
        <v>0.444130617060632</v>
      </c>
      <c r="AS1018" s="17"/>
      <c r="AT1018" s="17">
        <v>0.406299320389578</v>
      </c>
      <c r="AU1018" s="17">
        <v>0.42421423194427799</v>
      </c>
      <c r="AV1018" s="17">
        <v>0.44765546201956502</v>
      </c>
      <c r="AW1018" s="17">
        <v>0.45197215207760899</v>
      </c>
      <c r="AX1018" s="17">
        <v>0.42374545357500698</v>
      </c>
      <c r="AY1018" s="17"/>
      <c r="AZ1018" s="17">
        <v>0.16599111878807299</v>
      </c>
      <c r="BA1018" s="17">
        <v>0.38246503598901899</v>
      </c>
      <c r="BB1018" s="17">
        <v>0.473813775212376</v>
      </c>
      <c r="BC1018" s="17">
        <v>0.45374285451704199</v>
      </c>
      <c r="BD1018" s="17">
        <v>0.45100642803475599</v>
      </c>
      <c r="BE1018" s="17">
        <v>0.37894756963189402</v>
      </c>
      <c r="BF1018" s="17">
        <v>0.47036395145662702</v>
      </c>
      <c r="BG1018" s="17">
        <v>0.46469421239173397</v>
      </c>
      <c r="BH1018" s="17">
        <v>0.43570233204352998</v>
      </c>
      <c r="BI1018" s="17">
        <v>0.477243315961489</v>
      </c>
      <c r="BJ1018" s="17">
        <v>0.40524745967782899</v>
      </c>
      <c r="BK1018" s="17">
        <v>0.48524286866015598</v>
      </c>
      <c r="BL1018" s="17">
        <v>0.47120713351291899</v>
      </c>
      <c r="BM1018" s="17">
        <v>0.41234622906844698</v>
      </c>
      <c r="BN1018" s="17">
        <v>0.40562412239967599</v>
      </c>
      <c r="BO1018" s="17">
        <v>0.410308294588485</v>
      </c>
      <c r="BP1018" s="17"/>
      <c r="BQ1018" s="17">
        <v>0.48361738655501202</v>
      </c>
      <c r="BR1018" s="17">
        <v>0.41569831436407201</v>
      </c>
    </row>
    <row r="1019" spans="2:70" x14ac:dyDescent="0.35">
      <c r="B1019" t="s">
        <v>255</v>
      </c>
      <c r="C1019" s="17">
        <v>0.30453973683950097</v>
      </c>
      <c r="D1019" s="17">
        <v>0.32660596657380497</v>
      </c>
      <c r="E1019" s="17">
        <v>0.28291982524679599</v>
      </c>
      <c r="F1019" s="17"/>
      <c r="G1019" s="17">
        <v>0.20428648157132201</v>
      </c>
      <c r="H1019" s="17">
        <v>0.200544007924749</v>
      </c>
      <c r="I1019" s="17">
        <v>0.25336658775270599</v>
      </c>
      <c r="J1019" s="17">
        <v>0.322397935070597</v>
      </c>
      <c r="K1019" s="17">
        <v>0.32567017076494498</v>
      </c>
      <c r="L1019" s="17">
        <v>0.46890876937847797</v>
      </c>
      <c r="M1019" s="17"/>
      <c r="N1019" s="17">
        <v>0.39247562680446801</v>
      </c>
      <c r="O1019" s="17">
        <v>0.31308299336241902</v>
      </c>
      <c r="P1019" s="17">
        <v>0.25499899209507998</v>
      </c>
      <c r="Q1019" s="17">
        <v>0.24340759891038499</v>
      </c>
      <c r="R1019" s="17"/>
      <c r="S1019" s="17">
        <v>0.27881725359831999</v>
      </c>
      <c r="T1019" s="17">
        <v>0.34229615738161401</v>
      </c>
      <c r="U1019" s="17">
        <v>0.29415880495769903</v>
      </c>
      <c r="V1019" s="17">
        <v>0.31236270344058598</v>
      </c>
      <c r="W1019" s="17">
        <v>0.30398343269807598</v>
      </c>
      <c r="X1019" s="17">
        <v>0.28118595357701098</v>
      </c>
      <c r="Y1019" s="17">
        <v>0.30165449939905298</v>
      </c>
      <c r="Z1019" s="17">
        <v>0.300509245326886</v>
      </c>
      <c r="AA1019" s="17">
        <v>0.28860042775214001</v>
      </c>
      <c r="AB1019" s="17">
        <v>0.319216614234487</v>
      </c>
      <c r="AC1019" s="17">
        <v>0.35260249029491503</v>
      </c>
      <c r="AD1019" s="17">
        <v>0.28357668977702</v>
      </c>
      <c r="AE1019" s="17"/>
      <c r="AF1019" s="17">
        <v>0.32871306632285702</v>
      </c>
      <c r="AG1019" s="17">
        <v>0.33658468304332101</v>
      </c>
      <c r="AH1019" s="17">
        <v>0.24380336231247701</v>
      </c>
      <c r="AI1019" s="17"/>
      <c r="AJ1019" s="17">
        <v>0.34045580923906299</v>
      </c>
      <c r="AK1019" s="17">
        <v>0.295300181386286</v>
      </c>
      <c r="AL1019" s="17">
        <v>0.40261017170563301</v>
      </c>
      <c r="AM1019" s="17">
        <v>0.30604761685966703</v>
      </c>
      <c r="AN1019" s="17">
        <v>0.22291635791138301</v>
      </c>
      <c r="AO1019" s="17"/>
      <c r="AP1019" s="17">
        <v>0.35812608733061202</v>
      </c>
      <c r="AQ1019" s="17">
        <v>0.30102464334923701</v>
      </c>
      <c r="AR1019" s="17">
        <v>0.35731656369609999</v>
      </c>
      <c r="AS1019" s="17"/>
      <c r="AT1019" s="17">
        <v>0.27292165881644997</v>
      </c>
      <c r="AU1019" s="17">
        <v>0.28656555995785998</v>
      </c>
      <c r="AV1019" s="17">
        <v>0.33183488013583201</v>
      </c>
      <c r="AW1019" s="17">
        <v>0.32593065355959899</v>
      </c>
      <c r="AX1019" s="17">
        <v>0.46920210778299998</v>
      </c>
      <c r="AY1019" s="17"/>
      <c r="AZ1019" s="17">
        <v>0.19608050993156501</v>
      </c>
      <c r="BA1019" s="17">
        <v>0.237605524197924</v>
      </c>
      <c r="BB1019" s="17">
        <v>0.28259900089226397</v>
      </c>
      <c r="BC1019" s="17">
        <v>0.28993383623411301</v>
      </c>
      <c r="BD1019" s="17">
        <v>0.316498743999787</v>
      </c>
      <c r="BE1019" s="17">
        <v>0.301330410393989</v>
      </c>
      <c r="BF1019" s="17">
        <v>0.320107554096208</v>
      </c>
      <c r="BG1019" s="17">
        <v>0.29960974181639999</v>
      </c>
      <c r="BH1019" s="17">
        <v>0.30789221299400199</v>
      </c>
      <c r="BI1019" s="17">
        <v>0.37723923275955701</v>
      </c>
      <c r="BJ1019" s="17">
        <v>0.292241376249606</v>
      </c>
      <c r="BK1019" s="17">
        <v>0.34888433232941901</v>
      </c>
      <c r="BL1019" s="17">
        <v>0.28157522742114999</v>
      </c>
      <c r="BM1019" s="17">
        <v>0.32622533210186899</v>
      </c>
      <c r="BN1019" s="17">
        <v>0.28984178108594599</v>
      </c>
      <c r="BO1019" s="17">
        <v>0.32690738249434798</v>
      </c>
      <c r="BP1019" s="17"/>
      <c r="BQ1019" s="17">
        <v>0.44270860041454402</v>
      </c>
      <c r="BR1019" s="17">
        <v>0.245075637257606</v>
      </c>
    </row>
    <row r="1020" spans="2:70" x14ac:dyDescent="0.35">
      <c r="B1020" t="s">
        <v>435</v>
      </c>
      <c r="C1020" s="17">
        <v>0.25353401831379302</v>
      </c>
      <c r="D1020" s="17">
        <v>0.237921056665472</v>
      </c>
      <c r="E1020" s="17">
        <v>0.26862197389560399</v>
      </c>
      <c r="F1020" s="17"/>
      <c r="G1020" s="17">
        <v>0.17029252491359201</v>
      </c>
      <c r="H1020" s="17">
        <v>0.22796234206424901</v>
      </c>
      <c r="I1020" s="17">
        <v>0.25052263914515799</v>
      </c>
      <c r="J1020" s="17">
        <v>0.25249710393698499</v>
      </c>
      <c r="K1020" s="17">
        <v>0.25465636554339399</v>
      </c>
      <c r="L1020" s="17">
        <v>0.33230131372877197</v>
      </c>
      <c r="M1020" s="17"/>
      <c r="N1020" s="17">
        <v>0.37449156711356701</v>
      </c>
      <c r="O1020" s="17">
        <v>0.24614295322618801</v>
      </c>
      <c r="P1020" s="17">
        <v>0.19149417259753901</v>
      </c>
      <c r="Q1020" s="17">
        <v>0.18847018870444099</v>
      </c>
      <c r="R1020" s="17"/>
      <c r="S1020" s="17">
        <v>0.32542892837673298</v>
      </c>
      <c r="T1020" s="17">
        <v>0.26114882714649801</v>
      </c>
      <c r="U1020" s="17">
        <v>0.22113102771488399</v>
      </c>
      <c r="V1020" s="17">
        <v>0.27586859159065902</v>
      </c>
      <c r="W1020" s="17">
        <v>0.207151158622085</v>
      </c>
      <c r="X1020" s="17">
        <v>0.215020202419823</v>
      </c>
      <c r="Y1020" s="17">
        <v>0.234356207392798</v>
      </c>
      <c r="Z1020" s="17">
        <v>0.23972485533145199</v>
      </c>
      <c r="AA1020" s="17">
        <v>0.236362703181075</v>
      </c>
      <c r="AB1020" s="17">
        <v>0.27677793721211102</v>
      </c>
      <c r="AC1020" s="17">
        <v>0.23092649797025999</v>
      </c>
      <c r="AD1020" s="17">
        <v>0.22847069376280199</v>
      </c>
      <c r="AE1020" s="17"/>
      <c r="AF1020" s="17">
        <v>0.24066304455918899</v>
      </c>
      <c r="AG1020" s="17">
        <v>0.30938941420754701</v>
      </c>
      <c r="AH1020" s="17">
        <v>0.181499242707059</v>
      </c>
      <c r="AI1020" s="17"/>
      <c r="AJ1020" s="17">
        <v>0.28914585387487901</v>
      </c>
      <c r="AK1020" s="17">
        <v>0.237106887185182</v>
      </c>
      <c r="AL1020" s="17">
        <v>0.331696199936515</v>
      </c>
      <c r="AM1020" s="17">
        <v>0.21439672010479999</v>
      </c>
      <c r="AN1020" s="17">
        <v>0.17107185127000399</v>
      </c>
      <c r="AO1020" s="17"/>
      <c r="AP1020" s="17">
        <v>0.288454929227413</v>
      </c>
      <c r="AQ1020" s="17">
        <v>0.25899488481486099</v>
      </c>
      <c r="AR1020" s="17">
        <v>0.31183542161382499</v>
      </c>
      <c r="AS1020" s="17"/>
      <c r="AT1020" s="17">
        <v>0.165156735221762</v>
      </c>
      <c r="AU1020" s="17">
        <v>0.20747462898270599</v>
      </c>
      <c r="AV1020" s="17">
        <v>0.32722443375201898</v>
      </c>
      <c r="AW1020" s="17">
        <v>0.391676701910188</v>
      </c>
      <c r="AX1020" s="17">
        <v>0.37159112408903699</v>
      </c>
      <c r="AY1020" s="17"/>
      <c r="AZ1020" s="17">
        <v>0.18758192588587599</v>
      </c>
      <c r="BA1020" s="17">
        <v>0.16709185353226699</v>
      </c>
      <c r="BB1020" s="17">
        <v>0.202826927057391</v>
      </c>
      <c r="BC1020" s="17">
        <v>0.19283641337531501</v>
      </c>
      <c r="BD1020" s="17">
        <v>0.23345919127678499</v>
      </c>
      <c r="BE1020" s="17">
        <v>0.230186821535493</v>
      </c>
      <c r="BF1020" s="17">
        <v>0.24790730202289299</v>
      </c>
      <c r="BG1020" s="17">
        <v>0.22580259878997599</v>
      </c>
      <c r="BH1020" s="17">
        <v>0.25994923084000099</v>
      </c>
      <c r="BI1020" s="17">
        <v>0.29556712628533299</v>
      </c>
      <c r="BJ1020" s="17">
        <v>0.30015370729476198</v>
      </c>
      <c r="BK1020" s="17">
        <v>0.32660847756442102</v>
      </c>
      <c r="BL1020" s="17">
        <v>0.30159287892682701</v>
      </c>
      <c r="BM1020" s="17">
        <v>0.26249064990108401</v>
      </c>
      <c r="BN1020" s="17">
        <v>0.33686463664754401</v>
      </c>
      <c r="BO1020" s="17">
        <v>0.45823913994286097</v>
      </c>
      <c r="BP1020" s="17"/>
      <c r="BQ1020" s="17">
        <v>0.69764751199333896</v>
      </c>
      <c r="BR1020" s="17">
        <v>5.7009062127158602E-2</v>
      </c>
    </row>
    <row r="1021" spans="2:70" x14ac:dyDescent="0.35">
      <c r="B1021" t="s">
        <v>436</v>
      </c>
      <c r="C1021" s="17">
        <v>0.18692259307440701</v>
      </c>
      <c r="D1021" s="17">
        <v>0.20314861582708801</v>
      </c>
      <c r="E1021" s="17">
        <v>0.169864046226849</v>
      </c>
      <c r="F1021" s="17"/>
      <c r="G1021" s="17">
        <v>0.23128097480718099</v>
      </c>
      <c r="H1021" s="17">
        <v>0.28877145821037598</v>
      </c>
      <c r="I1021" s="17">
        <v>0.22481736056484</v>
      </c>
      <c r="J1021" s="17">
        <v>0.17433001655137101</v>
      </c>
      <c r="K1021" s="17">
        <v>0.114796445321524</v>
      </c>
      <c r="L1021" s="17">
        <v>0.10221791931162701</v>
      </c>
      <c r="M1021" s="17"/>
      <c r="N1021" s="17">
        <v>0.20175435145432899</v>
      </c>
      <c r="O1021" s="17">
        <v>0.17702419612324799</v>
      </c>
      <c r="P1021" s="17">
        <v>0.19035439470913401</v>
      </c>
      <c r="Q1021" s="17">
        <v>0.17870984462908601</v>
      </c>
      <c r="R1021" s="17"/>
      <c r="S1021" s="17">
        <v>0.240320661586712</v>
      </c>
      <c r="T1021" s="17">
        <v>0.16903940009097901</v>
      </c>
      <c r="U1021" s="17">
        <v>0.18199044584414401</v>
      </c>
      <c r="V1021" s="17">
        <v>0.15678373795665099</v>
      </c>
      <c r="W1021" s="17">
        <v>0.196493392017694</v>
      </c>
      <c r="X1021" s="17">
        <v>0.18560645116161201</v>
      </c>
      <c r="Y1021" s="17">
        <v>0.181411433603304</v>
      </c>
      <c r="Z1021" s="17">
        <v>0.184436449577846</v>
      </c>
      <c r="AA1021" s="17">
        <v>0.14304506590883401</v>
      </c>
      <c r="AB1021" s="17">
        <v>0.21871028481850799</v>
      </c>
      <c r="AC1021" s="17">
        <v>0.16888086881213701</v>
      </c>
      <c r="AD1021" s="17">
        <v>0.21395688008540101</v>
      </c>
      <c r="AE1021" s="17"/>
      <c r="AF1021" s="17">
        <v>0.13764420936076499</v>
      </c>
      <c r="AG1021" s="17">
        <v>0.19716347019681099</v>
      </c>
      <c r="AH1021" s="17">
        <v>0.22794547291494899</v>
      </c>
      <c r="AI1021" s="17"/>
      <c r="AJ1021" s="17">
        <v>0.13595740338385001</v>
      </c>
      <c r="AK1021" s="17">
        <v>0.22469365684446399</v>
      </c>
      <c r="AL1021" s="17">
        <v>0.16944047618308</v>
      </c>
      <c r="AM1021" s="17">
        <v>0.133642749796588</v>
      </c>
      <c r="AN1021" s="17">
        <v>0.20067713368397599</v>
      </c>
      <c r="AO1021" s="17"/>
      <c r="AP1021" s="17">
        <v>0.158103194668857</v>
      </c>
      <c r="AQ1021" s="17">
        <v>0.21466578236669601</v>
      </c>
      <c r="AR1021" s="17">
        <v>0.21189059461368601</v>
      </c>
      <c r="AS1021" s="17"/>
      <c r="AT1021" s="17">
        <v>0.12978445025120799</v>
      </c>
      <c r="AU1021" s="17">
        <v>0.18780788974892201</v>
      </c>
      <c r="AV1021" s="17">
        <v>0.219885306523669</v>
      </c>
      <c r="AW1021" s="17">
        <v>0.26812172323696798</v>
      </c>
      <c r="AX1021" s="17">
        <v>0.299924906734509</v>
      </c>
      <c r="AY1021" s="17"/>
      <c r="AZ1021" s="17">
        <v>0.30906617114381202</v>
      </c>
      <c r="BA1021" s="17">
        <v>0.202164389149951</v>
      </c>
      <c r="BB1021" s="17">
        <v>0.15719279359356</v>
      </c>
      <c r="BC1021" s="17">
        <v>0.153850604019236</v>
      </c>
      <c r="BD1021" s="17">
        <v>0.21085385506679</v>
      </c>
      <c r="BE1021" s="17">
        <v>0.15430525466973</v>
      </c>
      <c r="BF1021" s="17">
        <v>0.21988901267903699</v>
      </c>
      <c r="BG1021" s="17">
        <v>0.18853713262801</v>
      </c>
      <c r="BH1021" s="17">
        <v>0.16425510012511799</v>
      </c>
      <c r="BI1021" s="17">
        <v>0.225200940157466</v>
      </c>
      <c r="BJ1021" s="17">
        <v>0.18492029038955399</v>
      </c>
      <c r="BK1021" s="17">
        <v>0.24653375071214201</v>
      </c>
      <c r="BL1021" s="17">
        <v>0.17995012814346301</v>
      </c>
      <c r="BM1021" s="17">
        <v>0.19764520692405599</v>
      </c>
      <c r="BN1021" s="17">
        <v>0.18212352556713399</v>
      </c>
      <c r="BO1021" s="17">
        <v>0.19360150642376101</v>
      </c>
      <c r="BP1021" s="17"/>
      <c r="BQ1021" s="17">
        <v>0.28210927258623197</v>
      </c>
      <c r="BR1021" s="17">
        <v>0.14416623847287199</v>
      </c>
    </row>
    <row r="1022" spans="2:70" x14ac:dyDescent="0.35">
      <c r="B1022" t="s">
        <v>437</v>
      </c>
      <c r="C1022" s="17">
        <v>0.159820068221567</v>
      </c>
      <c r="D1022" s="17">
        <v>0.16939850748859001</v>
      </c>
      <c r="E1022" s="17">
        <v>0.15030540024571001</v>
      </c>
      <c r="F1022" s="17"/>
      <c r="G1022" s="17">
        <v>0.32589397761935102</v>
      </c>
      <c r="H1022" s="17">
        <v>0.27269292698307801</v>
      </c>
      <c r="I1022" s="17">
        <v>0.19160474270672501</v>
      </c>
      <c r="J1022" s="17">
        <v>0.102598384187335</v>
      </c>
      <c r="K1022" s="17">
        <v>5.5130127402717902E-2</v>
      </c>
      <c r="L1022" s="17">
        <v>4.8425564449896798E-2</v>
      </c>
      <c r="M1022" s="17"/>
      <c r="N1022" s="17">
        <v>0.14522261227349201</v>
      </c>
      <c r="O1022" s="17">
        <v>0.15403853331376899</v>
      </c>
      <c r="P1022" s="17">
        <v>0.17210518088976601</v>
      </c>
      <c r="Q1022" s="17">
        <v>0.169955000774239</v>
      </c>
      <c r="R1022" s="17"/>
      <c r="S1022" s="17">
        <v>0.234409316073904</v>
      </c>
      <c r="T1022" s="17">
        <v>0.14269673165008601</v>
      </c>
      <c r="U1022" s="17">
        <v>0.13737644085351999</v>
      </c>
      <c r="V1022" s="17">
        <v>0.123892772182193</v>
      </c>
      <c r="W1022" s="17">
        <v>0.146450470815115</v>
      </c>
      <c r="X1022" s="17">
        <v>0.15711590238237799</v>
      </c>
      <c r="Y1022" s="17">
        <v>0.151202891412101</v>
      </c>
      <c r="Z1022" s="17">
        <v>0.151647185505868</v>
      </c>
      <c r="AA1022" s="17">
        <v>0.15911457900374901</v>
      </c>
      <c r="AB1022" s="17">
        <v>0.14376870778242501</v>
      </c>
      <c r="AC1022" s="17">
        <v>0.165989391378076</v>
      </c>
      <c r="AD1022" s="17">
        <v>0.16705768311270899</v>
      </c>
      <c r="AE1022" s="17"/>
      <c r="AF1022" s="17">
        <v>0.11565563218618</v>
      </c>
      <c r="AG1022" s="17">
        <v>0.15800699979496</v>
      </c>
      <c r="AH1022" s="17">
        <v>0.17070734510493801</v>
      </c>
      <c r="AI1022" s="17"/>
      <c r="AJ1022" s="17">
        <v>0.104640085172854</v>
      </c>
      <c r="AK1022" s="17">
        <v>0.20768916158769399</v>
      </c>
      <c r="AL1022" s="17">
        <v>0.11601226859550701</v>
      </c>
      <c r="AM1022" s="17">
        <v>0.302828060044945</v>
      </c>
      <c r="AN1022" s="17">
        <v>0.180627672918548</v>
      </c>
      <c r="AO1022" s="17"/>
      <c r="AP1022" s="17">
        <v>0.13325669746695401</v>
      </c>
      <c r="AQ1022" s="17">
        <v>0.20001531359692301</v>
      </c>
      <c r="AR1022" s="17">
        <v>0.171911474915137</v>
      </c>
      <c r="AS1022" s="17"/>
      <c r="AT1022" s="17">
        <v>0.106709149178753</v>
      </c>
      <c r="AU1022" s="17">
        <v>0.174236309219435</v>
      </c>
      <c r="AV1022" s="17">
        <v>0.191299197510928</v>
      </c>
      <c r="AW1022" s="17">
        <v>0.21228026251311</v>
      </c>
      <c r="AX1022" s="17">
        <v>0.30833763486118598</v>
      </c>
      <c r="AY1022" s="17"/>
      <c r="AZ1022" s="17">
        <v>0.20403558166177399</v>
      </c>
      <c r="BA1022" s="17">
        <v>0.13276680469264601</v>
      </c>
      <c r="BB1022" s="17">
        <v>0.13415761953581101</v>
      </c>
      <c r="BC1022" s="17">
        <v>0.173119194232906</v>
      </c>
      <c r="BD1022" s="17">
        <v>0.196394074697055</v>
      </c>
      <c r="BE1022" s="17">
        <v>0.17456951754533401</v>
      </c>
      <c r="BF1022" s="17">
        <v>0.17396642015619601</v>
      </c>
      <c r="BG1022" s="17">
        <v>0.12578247612996099</v>
      </c>
      <c r="BH1022" s="17">
        <v>0.163613209029285</v>
      </c>
      <c r="BI1022" s="17">
        <v>0.14567915769301201</v>
      </c>
      <c r="BJ1022" s="17">
        <v>0.155463606321468</v>
      </c>
      <c r="BK1022" s="17">
        <v>0.171977139680563</v>
      </c>
      <c r="BL1022" s="17">
        <v>0.17011457039587599</v>
      </c>
      <c r="BM1022" s="17">
        <v>0.13341961538650199</v>
      </c>
      <c r="BN1022" s="17">
        <v>0.11416109206882501</v>
      </c>
      <c r="BO1022" s="17">
        <v>0.170381051982717</v>
      </c>
      <c r="BP1022" s="17"/>
      <c r="BQ1022" s="17">
        <v>0.21821824361115799</v>
      </c>
      <c r="BR1022" s="17">
        <v>0.13043764118725801</v>
      </c>
    </row>
    <row r="1023" spans="2:70" x14ac:dyDescent="0.35">
      <c r="B1023" t="s">
        <v>129</v>
      </c>
      <c r="C1023" s="17">
        <v>0.13040572929424701</v>
      </c>
      <c r="D1023" s="17">
        <v>0.126596063079563</v>
      </c>
      <c r="E1023" s="17">
        <v>0.13407582710322999</v>
      </c>
      <c r="F1023" s="17"/>
      <c r="G1023" s="17">
        <v>0.13377191475315001</v>
      </c>
      <c r="H1023" s="17">
        <v>0.13317713532922301</v>
      </c>
      <c r="I1023" s="17">
        <v>0.148514207907011</v>
      </c>
      <c r="J1023" s="17">
        <v>0.13041920786682501</v>
      </c>
      <c r="K1023" s="17">
        <v>0.14261094869447399</v>
      </c>
      <c r="L1023" s="17">
        <v>0.102928127044802</v>
      </c>
      <c r="M1023" s="17"/>
      <c r="N1023" s="17">
        <v>8.2370119504094994E-2</v>
      </c>
      <c r="O1023" s="17">
        <v>0.12552180760253101</v>
      </c>
      <c r="P1023" s="17">
        <v>0.14871531206868599</v>
      </c>
      <c r="Q1023" s="17">
        <v>0.16896149672661201</v>
      </c>
      <c r="R1023" s="17"/>
      <c r="S1023" s="17">
        <v>9.0748637746139907E-2</v>
      </c>
      <c r="T1023" s="17">
        <v>0.118662521821468</v>
      </c>
      <c r="U1023" s="17">
        <v>0.125560591787611</v>
      </c>
      <c r="V1023" s="17">
        <v>0.15169968894267299</v>
      </c>
      <c r="W1023" s="17">
        <v>0.14969323667468401</v>
      </c>
      <c r="X1023" s="17">
        <v>0.16432310470678699</v>
      </c>
      <c r="Y1023" s="17">
        <v>0.152040097458154</v>
      </c>
      <c r="Z1023" s="17">
        <v>0.16937136640358499</v>
      </c>
      <c r="AA1023" s="17">
        <v>0.118971724093064</v>
      </c>
      <c r="AB1023" s="17">
        <v>0.11878100522585899</v>
      </c>
      <c r="AC1023" s="17">
        <v>0.118966630844368</v>
      </c>
      <c r="AD1023" s="17">
        <v>0.155220025181698</v>
      </c>
      <c r="AE1023" s="17"/>
      <c r="AF1023" s="17">
        <v>0.12846893958092301</v>
      </c>
      <c r="AG1023" s="17">
        <v>0.10938470436296199</v>
      </c>
      <c r="AH1023" s="17">
        <v>0.18807677456963401</v>
      </c>
      <c r="AI1023" s="17"/>
      <c r="AJ1023" s="17">
        <v>0.11521542224874901</v>
      </c>
      <c r="AK1023" s="17">
        <v>0.129005194728322</v>
      </c>
      <c r="AL1023" s="17">
        <v>7.5462668973505606E-2</v>
      </c>
      <c r="AM1023" s="17">
        <v>0.16399290100340599</v>
      </c>
      <c r="AN1023" s="17">
        <v>0.19869646608882599</v>
      </c>
      <c r="AO1023" s="17"/>
      <c r="AP1023" s="17">
        <v>0.113332353827494</v>
      </c>
      <c r="AQ1023" s="17">
        <v>0.11100390135600099</v>
      </c>
      <c r="AR1023" s="17">
        <v>7.9084504302950803E-2</v>
      </c>
      <c r="AS1023" s="17"/>
      <c r="AT1023" s="17">
        <v>0.17937325027384199</v>
      </c>
      <c r="AU1023" s="17">
        <v>0.135218488625065</v>
      </c>
      <c r="AV1023" s="17">
        <v>0.102503240514025</v>
      </c>
      <c r="AW1023" s="17">
        <v>7.9644889956852094E-2</v>
      </c>
      <c r="AX1023" s="17">
        <v>6.7358776143621096E-2</v>
      </c>
      <c r="AY1023" s="17"/>
      <c r="AZ1023" s="17">
        <v>0.17163183126193099</v>
      </c>
      <c r="BA1023" s="17">
        <v>0.154847293661487</v>
      </c>
      <c r="BB1023" s="17">
        <v>0.14991591662828299</v>
      </c>
      <c r="BC1023" s="17">
        <v>0.124993201715937</v>
      </c>
      <c r="BD1023" s="17">
        <v>0.14655062583287001</v>
      </c>
      <c r="BE1023" s="17">
        <v>0.15006574029227199</v>
      </c>
      <c r="BF1023" s="17">
        <v>8.9521154663868605E-2</v>
      </c>
      <c r="BG1023" s="17">
        <v>9.8395861401169904E-2</v>
      </c>
      <c r="BH1023" s="17">
        <v>0.14134511156167101</v>
      </c>
      <c r="BI1023" s="17">
        <v>0.120077679682961</v>
      </c>
      <c r="BJ1023" s="17">
        <v>0.12853118433827601</v>
      </c>
      <c r="BK1023" s="17">
        <v>0.120391663461863</v>
      </c>
      <c r="BL1023" s="17">
        <v>7.5727007741265104E-2</v>
      </c>
      <c r="BM1023" s="17">
        <v>0.16972714917506199</v>
      </c>
      <c r="BN1023" s="17">
        <v>0.10740903760587101</v>
      </c>
      <c r="BO1023" s="17">
        <v>0.10106027910301101</v>
      </c>
      <c r="BP1023" s="17"/>
      <c r="BQ1023" s="17">
        <v>1.4887474639033E-2</v>
      </c>
      <c r="BR1023" s="17">
        <v>0.180654318198293</v>
      </c>
    </row>
    <row r="1024" spans="2:70" x14ac:dyDescent="0.35">
      <c r="B1024" t="s">
        <v>438</v>
      </c>
      <c r="C1024" s="17">
        <v>0.12298811383585299</v>
      </c>
      <c r="D1024" s="17">
        <v>0.13480971559853899</v>
      </c>
      <c r="E1024" s="17">
        <v>0.110935121252562</v>
      </c>
      <c r="F1024" s="17"/>
      <c r="G1024" s="17">
        <v>0.14793332423511099</v>
      </c>
      <c r="H1024" s="17">
        <v>0.194481538686926</v>
      </c>
      <c r="I1024" s="17">
        <v>0.15995144553162199</v>
      </c>
      <c r="J1024" s="17">
        <v>0.11344606447868601</v>
      </c>
      <c r="K1024" s="17">
        <v>5.6582890788316201E-2</v>
      </c>
      <c r="L1024" s="17">
        <v>7.0329482798581602E-2</v>
      </c>
      <c r="M1024" s="17"/>
      <c r="N1024" s="17">
        <v>0.15530876566882101</v>
      </c>
      <c r="O1024" s="17">
        <v>0.11499756129946</v>
      </c>
      <c r="P1024" s="17">
        <v>0.125463655375186</v>
      </c>
      <c r="Q1024" s="17">
        <v>9.4771132169251704E-2</v>
      </c>
      <c r="R1024" s="17"/>
      <c r="S1024" s="17">
        <v>0.18219794495139599</v>
      </c>
      <c r="T1024" s="17">
        <v>0.108183010725127</v>
      </c>
      <c r="U1024" s="17">
        <v>0.107530957538209</v>
      </c>
      <c r="V1024" s="17">
        <v>0.12665428055036099</v>
      </c>
      <c r="W1024" s="17">
        <v>0.10310403541659501</v>
      </c>
      <c r="X1024" s="17">
        <v>0.12113579095700799</v>
      </c>
      <c r="Y1024" s="17">
        <v>0.12246380533422201</v>
      </c>
      <c r="Z1024" s="17">
        <v>8.1524496688761605E-2</v>
      </c>
      <c r="AA1024" s="17">
        <v>0.109326677250198</v>
      </c>
      <c r="AB1024" s="17">
        <v>0.110354338111748</v>
      </c>
      <c r="AC1024" s="17">
        <v>0.15048239620239101</v>
      </c>
      <c r="AD1024" s="17">
        <v>9.1409135566328903E-2</v>
      </c>
      <c r="AE1024" s="17"/>
      <c r="AF1024" s="17">
        <v>0.101486117795206</v>
      </c>
      <c r="AG1024" s="17">
        <v>0.13621580571314601</v>
      </c>
      <c r="AH1024" s="17">
        <v>0.119925350455067</v>
      </c>
      <c r="AI1024" s="17"/>
      <c r="AJ1024" s="17">
        <v>9.7970047978115801E-2</v>
      </c>
      <c r="AK1024" s="17">
        <v>0.15632928521710199</v>
      </c>
      <c r="AL1024" s="17">
        <v>0.13464055476537601</v>
      </c>
      <c r="AM1024" s="17">
        <v>0.118343610494375</v>
      </c>
      <c r="AN1024" s="17">
        <v>8.7660707297204501E-2</v>
      </c>
      <c r="AO1024" s="17"/>
      <c r="AP1024" s="17">
        <v>0.104547366872246</v>
      </c>
      <c r="AQ1024" s="17">
        <v>0.14006918343040101</v>
      </c>
      <c r="AR1024" s="17">
        <v>0.18733229275006799</v>
      </c>
      <c r="AS1024" s="17"/>
      <c r="AT1024" s="17">
        <v>6.5930225343541496E-2</v>
      </c>
      <c r="AU1024" s="17">
        <v>0.12535320704409</v>
      </c>
      <c r="AV1024" s="17">
        <v>0.153297011513989</v>
      </c>
      <c r="AW1024" s="17">
        <v>0.18189654462613</v>
      </c>
      <c r="AX1024" s="17">
        <v>0.239585859936495</v>
      </c>
      <c r="AY1024" s="17"/>
      <c r="AZ1024" s="17">
        <v>0.210870754910057</v>
      </c>
      <c r="BA1024" s="17">
        <v>8.0362759554420002E-2</v>
      </c>
      <c r="BB1024" s="17">
        <v>0.110835164248791</v>
      </c>
      <c r="BC1024" s="17">
        <v>7.3980216334459295E-2</v>
      </c>
      <c r="BD1024" s="17">
        <v>0.14591968970904801</v>
      </c>
      <c r="BE1024" s="17">
        <v>9.8094831535711802E-2</v>
      </c>
      <c r="BF1024" s="17">
        <v>0.115405544382067</v>
      </c>
      <c r="BG1024" s="17">
        <v>0.131641621613176</v>
      </c>
      <c r="BH1024" s="17">
        <v>0.13663464104505499</v>
      </c>
      <c r="BI1024" s="17">
        <v>0.17531574171637601</v>
      </c>
      <c r="BJ1024" s="17">
        <v>0.115233499068138</v>
      </c>
      <c r="BK1024" s="17">
        <v>0.179689979023126</v>
      </c>
      <c r="BL1024" s="17">
        <v>0.165981430402804</v>
      </c>
      <c r="BM1024" s="17">
        <v>0.119199264406625</v>
      </c>
      <c r="BN1024" s="17">
        <v>0.10379923918669499</v>
      </c>
      <c r="BO1024" s="17">
        <v>0.19212312833642001</v>
      </c>
      <c r="BP1024" s="17"/>
      <c r="BQ1024" s="17">
        <v>0.240822959935868</v>
      </c>
      <c r="BR1024" s="17">
        <v>7.0518965604364298E-2</v>
      </c>
    </row>
    <row r="1025" spans="2:70" x14ac:dyDescent="0.35">
      <c r="B1025" t="s">
        <v>439</v>
      </c>
      <c r="C1025" s="17">
        <v>9.80001622670824E-2</v>
      </c>
      <c r="D1025" s="17">
        <v>9.7268346449762094E-2</v>
      </c>
      <c r="E1025" s="17">
        <v>9.8199215216253799E-2</v>
      </c>
      <c r="F1025" s="17"/>
      <c r="G1025" s="17">
        <v>0.12497750085211901</v>
      </c>
      <c r="H1025" s="17">
        <v>0.115721991145221</v>
      </c>
      <c r="I1025" s="17">
        <v>8.9428657147034102E-2</v>
      </c>
      <c r="J1025" s="17">
        <v>9.5483603607510598E-2</v>
      </c>
      <c r="K1025" s="17">
        <v>5.7339731836523501E-2</v>
      </c>
      <c r="L1025" s="17">
        <v>0.101930712777777</v>
      </c>
      <c r="M1025" s="17"/>
      <c r="N1025" s="17">
        <v>0.138148401122071</v>
      </c>
      <c r="O1025" s="17">
        <v>9.6894465596811905E-2</v>
      </c>
      <c r="P1025" s="17">
        <v>8.5788215877901905E-2</v>
      </c>
      <c r="Q1025" s="17">
        <v>6.6900915361198299E-2</v>
      </c>
      <c r="R1025" s="17"/>
      <c r="S1025" s="17">
        <v>0.149584076195589</v>
      </c>
      <c r="T1025" s="17">
        <v>8.4504956705892101E-2</v>
      </c>
      <c r="U1025" s="17">
        <v>8.9890251664583504E-2</v>
      </c>
      <c r="V1025" s="17">
        <v>7.9713882105474601E-2</v>
      </c>
      <c r="W1025" s="17">
        <v>7.9430680108742005E-2</v>
      </c>
      <c r="X1025" s="17">
        <v>9.0726917042392399E-2</v>
      </c>
      <c r="Y1025" s="17">
        <v>6.86664651074365E-2</v>
      </c>
      <c r="Z1025" s="17">
        <v>9.6302365927129902E-2</v>
      </c>
      <c r="AA1025" s="17">
        <v>8.1891169440618305E-2</v>
      </c>
      <c r="AB1025" s="17">
        <v>0.13294561877960301</v>
      </c>
      <c r="AC1025" s="17">
        <v>8.12585849845157E-2</v>
      </c>
      <c r="AD1025" s="17">
        <v>0.120056904601905</v>
      </c>
      <c r="AE1025" s="17"/>
      <c r="AF1025" s="17">
        <v>7.5844504392816606E-2</v>
      </c>
      <c r="AG1025" s="17">
        <v>0.124305700185439</v>
      </c>
      <c r="AH1025" s="17">
        <v>7.0106888620205199E-2</v>
      </c>
      <c r="AI1025" s="17"/>
      <c r="AJ1025" s="17">
        <v>9.6114610772173995E-2</v>
      </c>
      <c r="AK1025" s="17">
        <v>9.9373740624180695E-2</v>
      </c>
      <c r="AL1025" s="17">
        <v>0.136397021087106</v>
      </c>
      <c r="AM1025" s="17">
        <v>0.18977650813389499</v>
      </c>
      <c r="AN1025" s="17">
        <v>6.0987579777684299E-2</v>
      </c>
      <c r="AO1025" s="17"/>
      <c r="AP1025" s="17">
        <v>9.5054418733151305E-2</v>
      </c>
      <c r="AQ1025" s="17">
        <v>0.107615986957114</v>
      </c>
      <c r="AR1025" s="17">
        <v>0.16908054719410601</v>
      </c>
      <c r="AS1025" s="17"/>
      <c r="AT1025" s="17">
        <v>5.42517276700068E-2</v>
      </c>
      <c r="AU1025" s="17">
        <v>7.8107169061382806E-2</v>
      </c>
      <c r="AV1025" s="17">
        <v>0.136542601344389</v>
      </c>
      <c r="AW1025" s="17">
        <v>0.15280994190563699</v>
      </c>
      <c r="AX1025" s="17">
        <v>0.26558549256494401</v>
      </c>
      <c r="AY1025" s="17"/>
      <c r="AZ1025" s="17">
        <v>0.17264122281560201</v>
      </c>
      <c r="BA1025" s="17">
        <v>8.7982928889583201E-2</v>
      </c>
      <c r="BB1025" s="17">
        <v>6.24703523586084E-2</v>
      </c>
      <c r="BC1025" s="17">
        <v>9.5153958359089005E-2</v>
      </c>
      <c r="BD1025" s="17">
        <v>0.103718566577212</v>
      </c>
      <c r="BE1025" s="17">
        <v>7.2823589828524896E-2</v>
      </c>
      <c r="BF1025" s="17">
        <v>8.4067730575847294E-2</v>
      </c>
      <c r="BG1025" s="17">
        <v>0.11800200312713501</v>
      </c>
      <c r="BH1025" s="17">
        <v>0.11305726137346001</v>
      </c>
      <c r="BI1025" s="17">
        <v>0.101872447671657</v>
      </c>
      <c r="BJ1025" s="17">
        <v>0.103266117440055</v>
      </c>
      <c r="BK1025" s="17">
        <v>0.13659660384601899</v>
      </c>
      <c r="BL1025" s="17">
        <v>7.9809066381319099E-2</v>
      </c>
      <c r="BM1025" s="17">
        <v>0.108715778688313</v>
      </c>
      <c r="BN1025" s="17">
        <v>0.132773270992393</v>
      </c>
      <c r="BO1025" s="17">
        <v>0.186463987859007</v>
      </c>
      <c r="BP1025" s="17"/>
      <c r="BQ1025" s="17">
        <v>0.217423445472438</v>
      </c>
      <c r="BR1025" s="17">
        <v>4.3836590549129299E-2</v>
      </c>
    </row>
    <row r="1026" spans="2:70" x14ac:dyDescent="0.35">
      <c r="B1026" t="s">
        <v>440</v>
      </c>
      <c r="C1026" s="17">
        <v>6.7101532336399206E-2</v>
      </c>
      <c r="D1026" s="17">
        <v>9.8146284906414999E-2</v>
      </c>
      <c r="E1026" s="17">
        <v>3.7236953580957202E-2</v>
      </c>
      <c r="F1026" s="17"/>
      <c r="G1026" s="17">
        <v>0.14916115698504001</v>
      </c>
      <c r="H1026" s="17">
        <v>0.121626334776695</v>
      </c>
      <c r="I1026" s="17">
        <v>8.2625687041817997E-2</v>
      </c>
      <c r="J1026" s="17">
        <v>4.0547638574307501E-2</v>
      </c>
      <c r="K1026" s="17">
        <v>2.3859184010931501E-2</v>
      </c>
      <c r="L1026" s="17">
        <v>6.1298392208389597E-3</v>
      </c>
      <c r="M1026" s="17"/>
      <c r="N1026" s="17">
        <v>6.0062950350988902E-2</v>
      </c>
      <c r="O1026" s="17">
        <v>5.5659296912129202E-2</v>
      </c>
      <c r="P1026" s="17">
        <v>8.8804828749032005E-2</v>
      </c>
      <c r="Q1026" s="17">
        <v>6.7061623255340305E-2</v>
      </c>
      <c r="R1026" s="17"/>
      <c r="S1026" s="17">
        <v>8.8416092289402698E-2</v>
      </c>
      <c r="T1026" s="17">
        <v>6.2483667531555799E-2</v>
      </c>
      <c r="U1026" s="17">
        <v>5.2933041615002001E-2</v>
      </c>
      <c r="V1026" s="17">
        <v>4.8135051791154598E-2</v>
      </c>
      <c r="W1026" s="17">
        <v>4.9636884158811199E-2</v>
      </c>
      <c r="X1026" s="17">
        <v>6.81305746652935E-2</v>
      </c>
      <c r="Y1026" s="17">
        <v>7.2786921372212293E-2</v>
      </c>
      <c r="Z1026" s="17">
        <v>6.1585390346330003E-2</v>
      </c>
      <c r="AA1026" s="17">
        <v>6.6412007801233394E-2</v>
      </c>
      <c r="AB1026" s="17">
        <v>6.9938508789757395E-2</v>
      </c>
      <c r="AC1026" s="17">
        <v>8.0581143530348995E-2</v>
      </c>
      <c r="AD1026" s="17">
        <v>8.36979485665474E-2</v>
      </c>
      <c r="AE1026" s="17"/>
      <c r="AF1026" s="17">
        <v>4.7053383117628501E-2</v>
      </c>
      <c r="AG1026" s="17">
        <v>7.0836111908921806E-2</v>
      </c>
      <c r="AH1026" s="17">
        <v>8.05241622206114E-2</v>
      </c>
      <c r="AI1026" s="17"/>
      <c r="AJ1026" s="17">
        <v>4.1811243560118699E-2</v>
      </c>
      <c r="AK1026" s="17">
        <v>8.8998861524992604E-2</v>
      </c>
      <c r="AL1026" s="17">
        <v>4.9956834804946601E-2</v>
      </c>
      <c r="AM1026" s="17">
        <v>8.5433384357362599E-2</v>
      </c>
      <c r="AN1026" s="17">
        <v>6.4751627963269706E-2</v>
      </c>
      <c r="AO1026" s="17"/>
      <c r="AP1026" s="17">
        <v>4.9392830896001397E-2</v>
      </c>
      <c r="AQ1026" s="17">
        <v>8.0905708799144604E-2</v>
      </c>
      <c r="AR1026" s="17">
        <v>9.7238557834667005E-2</v>
      </c>
      <c r="AS1026" s="17"/>
      <c r="AT1026" s="17">
        <v>4.52066129006524E-2</v>
      </c>
      <c r="AU1026" s="17">
        <v>9.3973357654807202E-2</v>
      </c>
      <c r="AV1026" s="17">
        <v>7.3308417291218994E-2</v>
      </c>
      <c r="AW1026" s="17">
        <v>6.9697632919904703E-2</v>
      </c>
      <c r="AX1026" s="17">
        <v>0.129909397537014</v>
      </c>
      <c r="AY1026" s="17"/>
      <c r="AZ1026" s="17">
        <v>5.8739105946203699E-2</v>
      </c>
      <c r="BA1026" s="17">
        <v>8.2644923055594802E-2</v>
      </c>
      <c r="BB1026" s="17">
        <v>5.5230589681866102E-2</v>
      </c>
      <c r="BC1026" s="17">
        <v>6.6949212319029297E-2</v>
      </c>
      <c r="BD1026" s="17">
        <v>0.110039732734779</v>
      </c>
      <c r="BE1026" s="17">
        <v>5.2899442192126299E-2</v>
      </c>
      <c r="BF1026" s="17">
        <v>8.5571515113262095E-2</v>
      </c>
      <c r="BG1026" s="17">
        <v>4.9366959687236402E-2</v>
      </c>
      <c r="BH1026" s="17">
        <v>4.0033643038321597E-2</v>
      </c>
      <c r="BI1026" s="17">
        <v>8.6044329861173302E-2</v>
      </c>
      <c r="BJ1026" s="17">
        <v>6.1608813421890403E-2</v>
      </c>
      <c r="BK1026" s="17">
        <v>7.3091837730796694E-2</v>
      </c>
      <c r="BL1026" s="17">
        <v>6.6918532405994505E-2</v>
      </c>
      <c r="BM1026" s="17">
        <v>3.8968644774528098E-2</v>
      </c>
      <c r="BN1026" s="17">
        <v>4.0004846246739598E-2</v>
      </c>
      <c r="BO1026" s="17">
        <v>9.2656188558665101E-2</v>
      </c>
      <c r="BP1026" s="17"/>
      <c r="BQ1026" s="17">
        <v>9.1447293339260105E-2</v>
      </c>
      <c r="BR1026" s="17">
        <v>5.5014170282583097E-2</v>
      </c>
    </row>
    <row r="1027" spans="2:70" x14ac:dyDescent="0.35">
      <c r="B1027" t="s">
        <v>441</v>
      </c>
      <c r="C1027" s="17">
        <v>6.4875827313240403E-2</v>
      </c>
      <c r="D1027" s="17">
        <v>6.6190099741237199E-2</v>
      </c>
      <c r="E1027" s="17">
        <v>6.4010054271925604E-2</v>
      </c>
      <c r="F1027" s="17"/>
      <c r="G1027" s="17">
        <v>8.5609333614964603E-2</v>
      </c>
      <c r="H1027" s="17">
        <v>0.103537372785987</v>
      </c>
      <c r="I1027" s="17">
        <v>8.2555396089656494E-2</v>
      </c>
      <c r="J1027" s="17">
        <v>5.6086265950868602E-2</v>
      </c>
      <c r="K1027" s="17">
        <v>2.6772931437912199E-2</v>
      </c>
      <c r="L1027" s="17">
        <v>3.7900856686338497E-2</v>
      </c>
      <c r="M1027" s="17"/>
      <c r="N1027" s="17">
        <v>8.8149969873489498E-2</v>
      </c>
      <c r="O1027" s="17">
        <v>6.7699400769833398E-2</v>
      </c>
      <c r="P1027" s="17">
        <v>5.3186373080166598E-2</v>
      </c>
      <c r="Q1027" s="17">
        <v>4.6902935309387203E-2</v>
      </c>
      <c r="R1027" s="17"/>
      <c r="S1027" s="17">
        <v>0.117076718118856</v>
      </c>
      <c r="T1027" s="17">
        <v>6.8030414175679399E-2</v>
      </c>
      <c r="U1027" s="17">
        <v>3.7105209154041703E-2</v>
      </c>
      <c r="V1027" s="17">
        <v>5.3876605132732298E-2</v>
      </c>
      <c r="W1027" s="17">
        <v>6.6306088484228795E-2</v>
      </c>
      <c r="X1027" s="17">
        <v>5.3357776063312198E-2</v>
      </c>
      <c r="Y1027" s="17">
        <v>5.1263306452420603E-2</v>
      </c>
      <c r="Z1027" s="17">
        <v>6.0727960769253499E-2</v>
      </c>
      <c r="AA1027" s="17">
        <v>6.8304047365952497E-2</v>
      </c>
      <c r="AB1027" s="17">
        <v>4.7754032296094699E-2</v>
      </c>
      <c r="AC1027" s="17">
        <v>5.7523268506016502E-2</v>
      </c>
      <c r="AD1027" s="17">
        <v>3.8548836490000397E-2</v>
      </c>
      <c r="AE1027" s="17"/>
      <c r="AF1027" s="17">
        <v>5.6538571919792002E-2</v>
      </c>
      <c r="AG1027" s="17">
        <v>8.1345209022160997E-2</v>
      </c>
      <c r="AH1027" s="17">
        <v>5.8727841384965999E-2</v>
      </c>
      <c r="AI1027" s="17"/>
      <c r="AJ1027" s="17">
        <v>5.8695698735204103E-2</v>
      </c>
      <c r="AK1027" s="17">
        <v>9.6557129430192998E-2</v>
      </c>
      <c r="AL1027" s="17">
        <v>7.4709128120233295E-2</v>
      </c>
      <c r="AM1027" s="17">
        <v>3.6665629889181303E-2</v>
      </c>
      <c r="AN1027" s="17">
        <v>2.6516889437220401E-2</v>
      </c>
      <c r="AO1027" s="17"/>
      <c r="AP1027" s="17">
        <v>7.1081396424986204E-2</v>
      </c>
      <c r="AQ1027" s="17">
        <v>8.6331194294727603E-2</v>
      </c>
      <c r="AR1027" s="17">
        <v>0.10011348950401899</v>
      </c>
      <c r="AS1027" s="17"/>
      <c r="AT1027" s="17">
        <v>3.82255514511982E-2</v>
      </c>
      <c r="AU1027" s="17">
        <v>5.0187572220419099E-2</v>
      </c>
      <c r="AV1027" s="17">
        <v>8.6032067851951E-2</v>
      </c>
      <c r="AW1027" s="17">
        <v>0.115317688784167</v>
      </c>
      <c r="AX1027" s="17">
        <v>0.20803574432324701</v>
      </c>
      <c r="AY1027" s="17"/>
      <c r="AZ1027" s="17">
        <v>0.115840606279192</v>
      </c>
      <c r="BA1027" s="17">
        <v>5.2262496402898997E-2</v>
      </c>
      <c r="BB1027" s="17">
        <v>3.8616430065312797E-2</v>
      </c>
      <c r="BC1027" s="17">
        <v>6.8235372931242405E-2</v>
      </c>
      <c r="BD1027" s="17">
        <v>6.9207222343916797E-2</v>
      </c>
      <c r="BE1027" s="17">
        <v>5.8541013708598599E-2</v>
      </c>
      <c r="BF1027" s="17">
        <v>6.20334217993928E-2</v>
      </c>
      <c r="BG1027" s="17">
        <v>7.0603876616339101E-2</v>
      </c>
      <c r="BH1027" s="17">
        <v>6.3059626369857902E-2</v>
      </c>
      <c r="BI1027" s="17">
        <v>6.7951815697327306E-2</v>
      </c>
      <c r="BJ1027" s="17">
        <v>5.87468811076199E-2</v>
      </c>
      <c r="BK1027" s="17">
        <v>5.7873842112921299E-2</v>
      </c>
      <c r="BL1027" s="17">
        <v>7.6826800170079507E-2</v>
      </c>
      <c r="BM1027" s="17">
        <v>4.7109908171549503E-2</v>
      </c>
      <c r="BN1027" s="17">
        <v>0.11541294871806999</v>
      </c>
      <c r="BO1027" s="17">
        <v>0.15051507576743101</v>
      </c>
      <c r="BP1027" s="17"/>
      <c r="BQ1027" s="17">
        <v>0.15194604468547299</v>
      </c>
      <c r="BR1027" s="17">
        <v>2.4369602945162699E-2</v>
      </c>
    </row>
    <row r="1028" spans="2:70" x14ac:dyDescent="0.35">
      <c r="B1028" t="s">
        <v>267</v>
      </c>
      <c r="C1028" s="17">
        <v>2.8876666562826E-2</v>
      </c>
      <c r="D1028" s="17">
        <v>3.2565899849855799E-2</v>
      </c>
      <c r="E1028" s="17">
        <v>2.4905360926778499E-2</v>
      </c>
      <c r="F1028" s="17"/>
      <c r="G1028" s="17">
        <v>1.4083875087531599E-2</v>
      </c>
      <c r="H1028" s="17">
        <v>6.6985481387417996E-3</v>
      </c>
      <c r="I1028" s="17">
        <v>2.0574501287576499E-2</v>
      </c>
      <c r="J1028" s="17">
        <v>1.91201097804484E-2</v>
      </c>
      <c r="K1028" s="17">
        <v>5.2794743550851099E-2</v>
      </c>
      <c r="L1028" s="17">
        <v>5.5497432960873998E-2</v>
      </c>
      <c r="M1028" s="17"/>
      <c r="N1028" s="17">
        <v>3.0721806832224599E-2</v>
      </c>
      <c r="O1028" s="17">
        <v>2.8416872136433301E-2</v>
      </c>
      <c r="P1028" s="17">
        <v>3.0284527712134302E-2</v>
      </c>
      <c r="Q1028" s="17">
        <v>2.64981203348231E-2</v>
      </c>
      <c r="R1028" s="17"/>
      <c r="S1028" s="17">
        <v>2.0678996491548599E-2</v>
      </c>
      <c r="T1028" s="17">
        <v>3.2626718412189497E-2</v>
      </c>
      <c r="U1028" s="17">
        <v>3.0670849826388898E-2</v>
      </c>
      <c r="V1028" s="17">
        <v>3.4276957787937302E-2</v>
      </c>
      <c r="W1028" s="17">
        <v>4.0022908301539303E-2</v>
      </c>
      <c r="X1028" s="17">
        <v>1.0709712164095201E-2</v>
      </c>
      <c r="Y1028" s="17">
        <v>2.3979381548319599E-2</v>
      </c>
      <c r="Z1028" s="17">
        <v>1.84151171274749E-2</v>
      </c>
      <c r="AA1028" s="17">
        <v>2.6856011901959801E-2</v>
      </c>
      <c r="AB1028" s="17">
        <v>5.5142041611733701E-2</v>
      </c>
      <c r="AC1028" s="17">
        <v>6.3028347125970597E-3</v>
      </c>
      <c r="AD1028" s="17">
        <v>5.1734247774830301E-2</v>
      </c>
      <c r="AE1028" s="17"/>
      <c r="AF1028" s="17">
        <v>3.6761707164908397E-2</v>
      </c>
      <c r="AG1028" s="17">
        <v>2.7549311164511502E-2</v>
      </c>
      <c r="AH1028" s="17">
        <v>2.0651958301480901E-2</v>
      </c>
      <c r="AI1028" s="17"/>
      <c r="AJ1028" s="17">
        <v>3.3412740085885198E-2</v>
      </c>
      <c r="AK1028" s="17">
        <v>2.0298601505199101E-2</v>
      </c>
      <c r="AL1028" s="17">
        <v>4.03640239105355E-2</v>
      </c>
      <c r="AM1028" s="17">
        <v>4.3512399347502603E-2</v>
      </c>
      <c r="AN1028" s="17">
        <v>2.6050618825634898E-2</v>
      </c>
      <c r="AO1028" s="17"/>
      <c r="AP1028" s="17">
        <v>3.03528849472386E-2</v>
      </c>
      <c r="AQ1028" s="17">
        <v>2.77550928844119E-2</v>
      </c>
      <c r="AR1028" s="17">
        <v>2.5964453902112699E-2</v>
      </c>
      <c r="AS1028" s="17"/>
      <c r="AT1028" s="17">
        <v>3.3437317763702699E-2</v>
      </c>
      <c r="AU1028" s="17">
        <v>2.5455041066383102E-2</v>
      </c>
      <c r="AV1028" s="17">
        <v>2.14386510865462E-2</v>
      </c>
      <c r="AW1028" s="17">
        <v>2.97166965852366E-2</v>
      </c>
      <c r="AX1028" s="17">
        <v>6.2612142654884101E-2</v>
      </c>
      <c r="AY1028" s="17"/>
      <c r="AZ1028" s="17">
        <v>0</v>
      </c>
      <c r="BA1028" s="17">
        <v>5.6845692259959897E-2</v>
      </c>
      <c r="BB1028" s="17">
        <v>1.6979950263495001E-2</v>
      </c>
      <c r="BC1028" s="17">
        <v>3.2459390353616398E-2</v>
      </c>
      <c r="BD1028" s="17">
        <v>3.0470265412514099E-2</v>
      </c>
      <c r="BE1028" s="17">
        <v>3.6641355808347702E-2</v>
      </c>
      <c r="BF1028" s="17">
        <v>2.7119887708416598E-2</v>
      </c>
      <c r="BG1028" s="17">
        <v>1.81724654377249E-2</v>
      </c>
      <c r="BH1028" s="17">
        <v>4.8788717967772802E-2</v>
      </c>
      <c r="BI1028" s="17">
        <v>2.2686324189549301E-2</v>
      </c>
      <c r="BJ1028" s="17">
        <v>2.1546968433346501E-2</v>
      </c>
      <c r="BK1028" s="17">
        <v>1.0488169687788099E-2</v>
      </c>
      <c r="BL1028" s="17">
        <v>1.6725477064601198E-2</v>
      </c>
      <c r="BM1028" s="17">
        <v>9.6091292641155897E-3</v>
      </c>
      <c r="BN1028" s="17">
        <v>2.18779721178704E-2</v>
      </c>
      <c r="BO1028" s="17">
        <v>1.8759787145374601E-2</v>
      </c>
      <c r="BP1028" s="17"/>
      <c r="BQ1028" s="17">
        <v>3.1834233159550897E-2</v>
      </c>
      <c r="BR1028" s="17">
        <v>2.64520449009738E-2</v>
      </c>
    </row>
    <row r="1029" spans="2:70" x14ac:dyDescent="0.35">
      <c r="C1029" s="17"/>
      <c r="D1029" s="17"/>
      <c r="E1029" s="17"/>
      <c r="F1029" s="17"/>
      <c r="G1029" s="17"/>
      <c r="H1029" s="17"/>
      <c r="I1029" s="17"/>
      <c r="J1029" s="17"/>
      <c r="K1029" s="17"/>
      <c r="L1029" s="17"/>
      <c r="M1029" s="17"/>
      <c r="N1029" s="17"/>
      <c r="O1029" s="17"/>
      <c r="P1029" s="17"/>
      <c r="Q1029" s="17"/>
      <c r="R1029" s="17"/>
      <c r="S1029" s="17"/>
      <c r="T1029" s="17"/>
      <c r="U1029" s="17"/>
      <c r="V1029" s="17"/>
      <c r="W1029" s="17"/>
      <c r="X1029" s="17"/>
      <c r="Y1029" s="17"/>
      <c r="Z1029" s="17"/>
      <c r="AA1029" s="17"/>
      <c r="AB1029" s="17"/>
      <c r="AC1029" s="17"/>
      <c r="AD1029" s="17"/>
      <c r="AE1029" s="17"/>
      <c r="AF1029" s="17"/>
      <c r="AG1029" s="17"/>
      <c r="AH1029" s="17"/>
      <c r="AI1029" s="17"/>
      <c r="AJ1029" s="17"/>
      <c r="AK1029" s="17"/>
      <c r="AL1029" s="17"/>
      <c r="AM1029" s="17"/>
      <c r="AN1029" s="17"/>
      <c r="AO1029" s="17"/>
      <c r="AP1029" s="17"/>
      <c r="AQ1029" s="17"/>
      <c r="AR1029" s="17"/>
      <c r="AS1029" s="17"/>
      <c r="AT1029" s="17"/>
      <c r="AU1029" s="17"/>
      <c r="AV1029" s="17"/>
      <c r="AW1029" s="17"/>
      <c r="AX1029" s="17"/>
      <c r="AY1029" s="17"/>
      <c r="AZ1029" s="17"/>
      <c r="BA1029" s="17"/>
      <c r="BB1029" s="17"/>
      <c r="BC1029" s="17"/>
      <c r="BD1029" s="17"/>
      <c r="BE1029" s="17"/>
      <c r="BF1029" s="17"/>
      <c r="BG1029" s="17"/>
      <c r="BH1029" s="17"/>
      <c r="BI1029" s="17"/>
      <c r="BJ1029" s="17"/>
      <c r="BK1029" s="17"/>
      <c r="BL1029" s="17"/>
      <c r="BM1029" s="17"/>
      <c r="BN1029" s="17"/>
      <c r="BO1029" s="17"/>
      <c r="BP1029" s="17"/>
      <c r="BQ1029" s="17"/>
      <c r="BR1029" s="17"/>
    </row>
    <row r="1030" spans="2:70" x14ac:dyDescent="0.35">
      <c r="B1030" s="6" t="s">
        <v>444</v>
      </c>
      <c r="C1030" s="17"/>
      <c r="D1030" s="17"/>
      <c r="E1030" s="17"/>
      <c r="F1030" s="17"/>
      <c r="G1030" s="17"/>
      <c r="H1030" s="17"/>
      <c r="I1030" s="17"/>
      <c r="J1030" s="17"/>
      <c r="K1030" s="17"/>
      <c r="L1030" s="17"/>
      <c r="M1030" s="17"/>
      <c r="N1030" s="17"/>
      <c r="O1030" s="17"/>
      <c r="P1030" s="17"/>
      <c r="Q1030" s="17"/>
      <c r="R1030" s="17"/>
      <c r="S1030" s="17"/>
      <c r="T1030" s="17"/>
      <c r="U1030" s="17"/>
      <c r="V1030" s="17"/>
      <c r="W1030" s="17"/>
      <c r="X1030" s="17"/>
      <c r="Y1030" s="17"/>
      <c r="Z1030" s="17"/>
      <c r="AA1030" s="17"/>
      <c r="AB1030" s="17"/>
      <c r="AC1030" s="17"/>
      <c r="AD1030" s="17"/>
      <c r="AE1030" s="17"/>
      <c r="AF1030" s="17"/>
      <c r="AG1030" s="17"/>
      <c r="AH1030" s="17"/>
      <c r="AI1030" s="17"/>
      <c r="AJ1030" s="17"/>
      <c r="AK1030" s="17"/>
      <c r="AL1030" s="17"/>
      <c r="AM1030" s="17"/>
      <c r="AN1030" s="17"/>
      <c r="AO1030" s="17"/>
      <c r="AP1030" s="17"/>
      <c r="AQ1030" s="17"/>
      <c r="AR1030" s="17"/>
      <c r="AS1030" s="17"/>
      <c r="AT1030" s="17"/>
      <c r="AU1030" s="17"/>
      <c r="AV1030" s="17"/>
      <c r="AW1030" s="17"/>
      <c r="AX1030" s="17"/>
      <c r="AY1030" s="17"/>
      <c r="AZ1030" s="17"/>
      <c r="BA1030" s="17"/>
      <c r="BB1030" s="17"/>
      <c r="BC1030" s="17"/>
      <c r="BD1030" s="17"/>
      <c r="BE1030" s="17"/>
      <c r="BF1030" s="17"/>
      <c r="BG1030" s="17"/>
      <c r="BH1030" s="17"/>
      <c r="BI1030" s="17"/>
      <c r="BJ1030" s="17"/>
      <c r="BK1030" s="17"/>
      <c r="BL1030" s="17"/>
      <c r="BM1030" s="17"/>
      <c r="BN1030" s="17"/>
      <c r="BO1030" s="17"/>
      <c r="BP1030" s="17"/>
      <c r="BQ1030" s="17"/>
      <c r="BR1030" s="17"/>
    </row>
    <row r="1031" spans="2:70" x14ac:dyDescent="0.35">
      <c r="B1031" s="24" t="s">
        <v>97</v>
      </c>
      <c r="C1031" s="17"/>
      <c r="D1031" s="17"/>
      <c r="E1031" s="17"/>
      <c r="F1031" s="17"/>
      <c r="G1031" s="17"/>
      <c r="H1031" s="17"/>
      <c r="I1031" s="17"/>
      <c r="J1031" s="17"/>
      <c r="K1031" s="17"/>
      <c r="L1031" s="17"/>
      <c r="M1031" s="17"/>
      <c r="N1031" s="17"/>
      <c r="O1031" s="17"/>
      <c r="P1031" s="17"/>
      <c r="Q1031" s="17"/>
      <c r="R1031" s="17"/>
      <c r="S1031" s="17"/>
      <c r="T1031" s="17"/>
      <c r="U1031" s="17"/>
      <c r="V1031" s="17"/>
      <c r="W1031" s="17"/>
      <c r="X1031" s="17"/>
      <c r="Y1031" s="17"/>
      <c r="Z1031" s="17"/>
      <c r="AA1031" s="17"/>
      <c r="AB1031" s="17"/>
      <c r="AC1031" s="17"/>
      <c r="AD1031" s="17"/>
      <c r="AE1031" s="17"/>
      <c r="AF1031" s="17"/>
      <c r="AG1031" s="17"/>
      <c r="AH1031" s="17"/>
      <c r="AI1031" s="17"/>
      <c r="AJ1031" s="17"/>
      <c r="AK1031" s="17"/>
      <c r="AL1031" s="17"/>
      <c r="AM1031" s="17"/>
      <c r="AN1031" s="17"/>
      <c r="AO1031" s="17"/>
      <c r="AP1031" s="17"/>
      <c r="AQ1031" s="17"/>
      <c r="AR1031" s="17"/>
      <c r="AS1031" s="17"/>
      <c r="AT1031" s="17"/>
      <c r="AU1031" s="17"/>
      <c r="AV1031" s="17"/>
      <c r="AW1031" s="17"/>
      <c r="AX1031" s="17"/>
      <c r="AY1031" s="17"/>
      <c r="AZ1031" s="17"/>
      <c r="BA1031" s="17"/>
      <c r="BB1031" s="17"/>
      <c r="BC1031" s="17"/>
      <c r="BD1031" s="17"/>
      <c r="BE1031" s="17"/>
      <c r="BF1031" s="17"/>
      <c r="BG1031" s="17"/>
      <c r="BH1031" s="17"/>
      <c r="BI1031" s="17"/>
      <c r="BJ1031" s="17"/>
      <c r="BK1031" s="17"/>
      <c r="BL1031" s="17"/>
      <c r="BM1031" s="17"/>
      <c r="BN1031" s="17"/>
      <c r="BO1031" s="17"/>
      <c r="BP1031" s="17"/>
      <c r="BQ1031" s="17"/>
      <c r="BR1031" s="17"/>
    </row>
    <row r="1032" spans="2:70" x14ac:dyDescent="0.35">
      <c r="B1032" t="s">
        <v>408</v>
      </c>
      <c r="C1032" s="17">
        <v>3.1452355347441598E-2</v>
      </c>
      <c r="D1032" s="17">
        <v>3.6362395683316701E-2</v>
      </c>
      <c r="E1032" s="17">
        <v>2.6444508613667001E-2</v>
      </c>
      <c r="F1032" s="17"/>
      <c r="G1032" s="17">
        <v>4.0933615836284798E-2</v>
      </c>
      <c r="H1032" s="17">
        <v>3.93466997838747E-2</v>
      </c>
      <c r="I1032" s="17">
        <v>2.92830725354991E-2</v>
      </c>
      <c r="J1032" s="17">
        <v>2.94643941047299E-2</v>
      </c>
      <c r="K1032" s="17">
        <v>2.1906702588160101E-2</v>
      </c>
      <c r="L1032" s="17">
        <v>2.85133271208091E-2</v>
      </c>
      <c r="M1032" s="17"/>
      <c r="N1032" s="17">
        <v>4.6405878630218701E-2</v>
      </c>
      <c r="O1032" s="17">
        <v>3.0458957713969E-2</v>
      </c>
      <c r="P1032" s="17">
        <v>3.0455466022361599E-2</v>
      </c>
      <c r="Q1032" s="17">
        <v>1.7620833568807601E-2</v>
      </c>
      <c r="R1032" s="17"/>
      <c r="S1032" s="17">
        <v>5.6849429797671901E-2</v>
      </c>
      <c r="T1032" s="17">
        <v>2.2870204248012699E-2</v>
      </c>
      <c r="U1032" s="17">
        <v>2.3100741682086898E-2</v>
      </c>
      <c r="V1032" s="17">
        <v>2.8032649092851199E-2</v>
      </c>
      <c r="W1032" s="17">
        <v>2.17761218877786E-2</v>
      </c>
      <c r="X1032" s="17">
        <v>3.7878685182001E-2</v>
      </c>
      <c r="Y1032" s="17">
        <v>2.0668473623508699E-2</v>
      </c>
      <c r="Z1032" s="17">
        <v>1.87352394603345E-2</v>
      </c>
      <c r="AA1032" s="17">
        <v>3.1878852001793898E-2</v>
      </c>
      <c r="AB1032" s="17">
        <v>2.86067099887207E-2</v>
      </c>
      <c r="AC1032" s="17">
        <v>3.4062562555074498E-2</v>
      </c>
      <c r="AD1032" s="17">
        <v>3.4227467121230801E-2</v>
      </c>
      <c r="AE1032" s="17"/>
      <c r="AF1032" s="17">
        <v>2.52067499539371E-2</v>
      </c>
      <c r="AG1032" s="17">
        <v>3.9651355825721199E-2</v>
      </c>
      <c r="AH1032" s="17">
        <v>1.9646234296077002E-2</v>
      </c>
      <c r="AI1032" s="17"/>
      <c r="AJ1032" s="17">
        <v>3.03346792474493E-2</v>
      </c>
      <c r="AK1032" s="17">
        <v>3.4482160157387698E-2</v>
      </c>
      <c r="AL1032" s="17">
        <v>3.2869486234866699E-2</v>
      </c>
      <c r="AM1032" s="17">
        <v>0.10728971407677999</v>
      </c>
      <c r="AN1032" s="17">
        <v>1.71574013699075E-2</v>
      </c>
      <c r="AO1032" s="17"/>
      <c r="AP1032" s="17">
        <v>3.6470321763964399E-2</v>
      </c>
      <c r="AQ1032" s="17">
        <v>3.3822288422031499E-2</v>
      </c>
      <c r="AR1032" s="17">
        <v>6.1002425339311502E-2</v>
      </c>
      <c r="AS1032" s="17"/>
      <c r="AT1032" s="17">
        <v>1.5104347212578599E-2</v>
      </c>
      <c r="AU1032" s="17">
        <v>2.0542090016491099E-2</v>
      </c>
      <c r="AV1032" s="17">
        <v>4.1215003671085298E-2</v>
      </c>
      <c r="AW1032" s="17">
        <v>5.60060239938623E-2</v>
      </c>
      <c r="AX1032" s="17">
        <v>0.16524104746377299</v>
      </c>
      <c r="AY1032" s="17"/>
      <c r="AZ1032" s="17">
        <v>0</v>
      </c>
      <c r="BA1032" s="17">
        <v>2.94825410210642E-2</v>
      </c>
      <c r="BB1032" s="17">
        <v>3.16802641799936E-3</v>
      </c>
      <c r="BC1032" s="17">
        <v>1.4071009517867E-2</v>
      </c>
      <c r="BD1032" s="17">
        <v>3.0998083375095398E-2</v>
      </c>
      <c r="BE1032" s="17">
        <v>4.05199105663131E-2</v>
      </c>
      <c r="BF1032" s="17">
        <v>2.81491080074435E-2</v>
      </c>
      <c r="BG1032" s="17">
        <v>2.5800113294148601E-2</v>
      </c>
      <c r="BH1032" s="17">
        <v>3.19806695246804E-2</v>
      </c>
      <c r="BI1032" s="17">
        <v>3.7401998507748599E-2</v>
      </c>
      <c r="BJ1032" s="17">
        <v>3.0434039967338102E-2</v>
      </c>
      <c r="BK1032" s="17">
        <v>2.7113287966343099E-2</v>
      </c>
      <c r="BL1032" s="17">
        <v>4.0913281357810902E-2</v>
      </c>
      <c r="BM1032" s="17">
        <v>2.7172948284460902E-2</v>
      </c>
      <c r="BN1032" s="17">
        <v>8.8784327436657803E-2</v>
      </c>
      <c r="BO1032" s="17">
        <v>7.6916794113301296E-2</v>
      </c>
      <c r="BP1032" s="17"/>
      <c r="BQ1032" s="17">
        <v>7.8659418979878798E-2</v>
      </c>
      <c r="BR1032" s="17">
        <v>1.11550171283423E-2</v>
      </c>
    </row>
    <row r="1033" spans="2:70" x14ac:dyDescent="0.35">
      <c r="B1033" t="s">
        <v>409</v>
      </c>
      <c r="C1033" s="17">
        <v>3.8667076775541598E-2</v>
      </c>
      <c r="D1033" s="17">
        <v>4.3189808755360902E-2</v>
      </c>
      <c r="E1033" s="17">
        <v>3.3610899967315103E-2</v>
      </c>
      <c r="F1033" s="17"/>
      <c r="G1033" s="17">
        <v>6.6374140079250701E-2</v>
      </c>
      <c r="H1033" s="17">
        <v>5.8973765943867003E-2</v>
      </c>
      <c r="I1033" s="17">
        <v>5.0915227306792703E-2</v>
      </c>
      <c r="J1033" s="17">
        <v>2.57916784388094E-2</v>
      </c>
      <c r="K1033" s="17">
        <v>2.5660391985739699E-2</v>
      </c>
      <c r="L1033" s="17">
        <v>1.294231966084E-2</v>
      </c>
      <c r="M1033" s="17"/>
      <c r="N1033" s="17">
        <v>4.6939834983914297E-2</v>
      </c>
      <c r="O1033" s="17">
        <v>4.7152198627610102E-2</v>
      </c>
      <c r="P1033" s="17">
        <v>3.1910039184591399E-2</v>
      </c>
      <c r="Q1033" s="17">
        <v>2.6061842075943101E-2</v>
      </c>
      <c r="R1033" s="17"/>
      <c r="S1033" s="17">
        <v>7.0432048393824095E-2</v>
      </c>
      <c r="T1033" s="17">
        <v>3.1686840030921502E-2</v>
      </c>
      <c r="U1033" s="17">
        <v>1.5458580185508299E-2</v>
      </c>
      <c r="V1033" s="17">
        <v>2.9119156708975601E-2</v>
      </c>
      <c r="W1033" s="17">
        <v>4.7987538967884803E-2</v>
      </c>
      <c r="X1033" s="17">
        <v>2.7831230249764499E-2</v>
      </c>
      <c r="Y1033" s="17">
        <v>4.4994704780992899E-2</v>
      </c>
      <c r="Z1033" s="17">
        <v>2.9097258260503099E-2</v>
      </c>
      <c r="AA1033" s="17">
        <v>4.2148903068987699E-2</v>
      </c>
      <c r="AB1033" s="17">
        <v>2.7195785277158002E-2</v>
      </c>
      <c r="AC1033" s="17">
        <v>4.3925445078781898E-2</v>
      </c>
      <c r="AD1033" s="17">
        <v>3.0591590869469699E-2</v>
      </c>
      <c r="AE1033" s="17"/>
      <c r="AF1033" s="17">
        <v>3.2431164016127403E-2</v>
      </c>
      <c r="AG1033" s="17">
        <v>4.32453135163057E-2</v>
      </c>
      <c r="AH1033" s="17">
        <v>4.5423136077979001E-2</v>
      </c>
      <c r="AI1033" s="17"/>
      <c r="AJ1033" s="17">
        <v>3.06917784779825E-2</v>
      </c>
      <c r="AK1033" s="17">
        <v>4.9953964475483302E-2</v>
      </c>
      <c r="AL1033" s="17">
        <v>5.6254098243356698E-2</v>
      </c>
      <c r="AM1033" s="17">
        <v>6.7196323225025306E-2</v>
      </c>
      <c r="AN1033" s="17">
        <v>2.7508644851265699E-2</v>
      </c>
      <c r="AO1033" s="17"/>
      <c r="AP1033" s="17">
        <v>3.7884068972639802E-2</v>
      </c>
      <c r="AQ1033" s="17">
        <v>4.6573780529761702E-2</v>
      </c>
      <c r="AR1033" s="17">
        <v>5.9167038056207398E-2</v>
      </c>
      <c r="AS1033" s="17"/>
      <c r="AT1033" s="17">
        <v>2.8155046011388501E-2</v>
      </c>
      <c r="AU1033" s="17">
        <v>3.0211883234574102E-2</v>
      </c>
      <c r="AV1033" s="17">
        <v>4.6696940916738497E-2</v>
      </c>
      <c r="AW1033" s="17">
        <v>7.4091655644875798E-2</v>
      </c>
      <c r="AX1033" s="17">
        <v>8.3491688690763594E-2</v>
      </c>
      <c r="AY1033" s="17"/>
      <c r="AZ1033" s="17">
        <v>2.4181111321882699E-2</v>
      </c>
      <c r="BA1033" s="17">
        <v>2.59994251195384E-2</v>
      </c>
      <c r="BB1033" s="17">
        <v>4.1665810847726803E-2</v>
      </c>
      <c r="BC1033" s="17">
        <v>2.3582011352964501E-2</v>
      </c>
      <c r="BD1033" s="17">
        <v>5.92049247824976E-2</v>
      </c>
      <c r="BE1033" s="17">
        <v>3.3226896054688503E-2</v>
      </c>
      <c r="BF1033" s="17">
        <v>4.0577384886869003E-2</v>
      </c>
      <c r="BG1033" s="17">
        <v>3.1944311706510201E-2</v>
      </c>
      <c r="BH1033" s="17">
        <v>2.62490171031338E-2</v>
      </c>
      <c r="BI1033" s="17">
        <v>4.20450644662397E-2</v>
      </c>
      <c r="BJ1033" s="17">
        <v>3.3652999456285998E-2</v>
      </c>
      <c r="BK1033" s="17">
        <v>5.0726602357263902E-2</v>
      </c>
      <c r="BL1033" s="17">
        <v>3.3362575504584997E-2</v>
      </c>
      <c r="BM1033" s="17">
        <v>3.9055670414648101E-2</v>
      </c>
      <c r="BN1033" s="17">
        <v>5.3185762346502498E-2</v>
      </c>
      <c r="BO1033" s="17">
        <v>9.0930482449068498E-2</v>
      </c>
      <c r="BP1033" s="17"/>
      <c r="BQ1033" s="17">
        <v>8.3201461270559607E-2</v>
      </c>
      <c r="BR1033" s="17">
        <v>1.9379041276096499E-2</v>
      </c>
    </row>
    <row r="1034" spans="2:70" x14ac:dyDescent="0.35">
      <c r="B1034" t="s">
        <v>410</v>
      </c>
      <c r="C1034" s="17">
        <v>8.6654475652526805E-2</v>
      </c>
      <c r="D1034" s="17">
        <v>9.1974152925510894E-2</v>
      </c>
      <c r="E1034" s="17">
        <v>8.2019859673527498E-2</v>
      </c>
      <c r="F1034" s="17"/>
      <c r="G1034" s="17">
        <v>0.131574643373883</v>
      </c>
      <c r="H1034" s="17">
        <v>0.13541332712828699</v>
      </c>
      <c r="I1034" s="17">
        <v>0.103218052626963</v>
      </c>
      <c r="J1034" s="17">
        <v>6.2110500220256798E-2</v>
      </c>
      <c r="K1034" s="17">
        <v>5.3790356635513799E-2</v>
      </c>
      <c r="L1034" s="17">
        <v>4.5649676909267897E-2</v>
      </c>
      <c r="M1034" s="17"/>
      <c r="N1034" s="17">
        <v>9.9578249851569794E-2</v>
      </c>
      <c r="O1034" s="17">
        <v>7.1615486976036605E-2</v>
      </c>
      <c r="P1034" s="17">
        <v>9.5829524670257502E-2</v>
      </c>
      <c r="Q1034" s="17">
        <v>8.1374773800313396E-2</v>
      </c>
      <c r="R1034" s="17"/>
      <c r="S1034" s="17">
        <v>0.124756175748784</v>
      </c>
      <c r="T1034" s="17">
        <v>7.7833191437233398E-2</v>
      </c>
      <c r="U1034" s="17">
        <v>7.9194838036732398E-2</v>
      </c>
      <c r="V1034" s="17">
        <v>6.65876137160967E-2</v>
      </c>
      <c r="W1034" s="17">
        <v>8.8156168889391207E-2</v>
      </c>
      <c r="X1034" s="17">
        <v>6.9478956299599701E-2</v>
      </c>
      <c r="Y1034" s="17">
        <v>7.5623443730306994E-2</v>
      </c>
      <c r="Z1034" s="17">
        <v>8.8676105644806005E-2</v>
      </c>
      <c r="AA1034" s="17">
        <v>9.6004248497217698E-2</v>
      </c>
      <c r="AB1034" s="17">
        <v>8.8732578450164204E-2</v>
      </c>
      <c r="AC1034" s="17">
        <v>4.3939470697958997E-2</v>
      </c>
      <c r="AD1034" s="17">
        <v>0.132821674492553</v>
      </c>
      <c r="AE1034" s="17"/>
      <c r="AF1034" s="17">
        <v>7.3551628398236105E-2</v>
      </c>
      <c r="AG1034" s="17">
        <v>9.6501812123125905E-2</v>
      </c>
      <c r="AH1034" s="17">
        <v>8.2091073869961395E-2</v>
      </c>
      <c r="AI1034" s="17"/>
      <c r="AJ1034" s="17">
        <v>7.4310024971963304E-2</v>
      </c>
      <c r="AK1034" s="17">
        <v>0.12163056089760101</v>
      </c>
      <c r="AL1034" s="17">
        <v>9.5705001055613997E-2</v>
      </c>
      <c r="AM1034" s="17">
        <v>8.8950655602479195E-2</v>
      </c>
      <c r="AN1034" s="17">
        <v>5.5215820661518603E-2</v>
      </c>
      <c r="AO1034" s="17"/>
      <c r="AP1034" s="17">
        <v>8.8135015571824807E-2</v>
      </c>
      <c r="AQ1034" s="17">
        <v>0.11486258253503499</v>
      </c>
      <c r="AR1034" s="17">
        <v>9.7276653551772702E-2</v>
      </c>
      <c r="AS1034" s="17"/>
      <c r="AT1034" s="17">
        <v>4.7155127128972303E-2</v>
      </c>
      <c r="AU1034" s="17">
        <v>9.2931993910551597E-2</v>
      </c>
      <c r="AV1034" s="17">
        <v>0.108832278281272</v>
      </c>
      <c r="AW1034" s="17">
        <v>0.120542148381863</v>
      </c>
      <c r="AX1034" s="17">
        <v>0.127850589001824</v>
      </c>
      <c r="AY1034" s="17"/>
      <c r="AZ1034" s="17">
        <v>5.8739105946203699E-2</v>
      </c>
      <c r="BA1034" s="17">
        <v>7.6568285760148402E-2</v>
      </c>
      <c r="BB1034" s="17">
        <v>7.0269423654121504E-2</v>
      </c>
      <c r="BC1034" s="17">
        <v>5.9253225904955402E-2</v>
      </c>
      <c r="BD1034" s="17">
        <v>9.6104544364948905E-2</v>
      </c>
      <c r="BE1034" s="17">
        <v>7.5985451254071704E-2</v>
      </c>
      <c r="BF1034" s="17">
        <v>9.5045274334943697E-2</v>
      </c>
      <c r="BG1034" s="17">
        <v>9.8337026254471299E-2</v>
      </c>
      <c r="BH1034" s="17">
        <v>8.7209765810498802E-2</v>
      </c>
      <c r="BI1034" s="17">
        <v>7.8188230028381503E-2</v>
      </c>
      <c r="BJ1034" s="17">
        <v>9.84580839746967E-2</v>
      </c>
      <c r="BK1034" s="17">
        <v>0.14806204948749899</v>
      </c>
      <c r="BL1034" s="17">
        <v>0.103512236612796</v>
      </c>
      <c r="BM1034" s="17">
        <v>4.2416251972083298E-2</v>
      </c>
      <c r="BN1034" s="17">
        <v>6.8581481295300395E-2</v>
      </c>
      <c r="BO1034" s="17">
        <v>0.146142738679442</v>
      </c>
      <c r="BP1034" s="17"/>
      <c r="BQ1034" s="17">
        <v>0.176485796893457</v>
      </c>
      <c r="BR1034" s="17">
        <v>4.7965513853768002E-2</v>
      </c>
    </row>
    <row r="1035" spans="2:70" x14ac:dyDescent="0.35">
      <c r="B1035" t="s">
        <v>411</v>
      </c>
      <c r="C1035" s="17">
        <v>8.6646988638092004E-2</v>
      </c>
      <c r="D1035" s="17">
        <v>0.104190611507628</v>
      </c>
      <c r="E1035" s="17">
        <v>7.0083334205546896E-2</v>
      </c>
      <c r="F1035" s="17"/>
      <c r="G1035" s="17">
        <v>0.10969239695465501</v>
      </c>
      <c r="H1035" s="17">
        <v>0.114807551857616</v>
      </c>
      <c r="I1035" s="17">
        <v>0.102771240212348</v>
      </c>
      <c r="J1035" s="17">
        <v>7.1951504291431295E-2</v>
      </c>
      <c r="K1035" s="17">
        <v>6.4588239443653106E-2</v>
      </c>
      <c r="L1035" s="17">
        <v>6.2023975160933199E-2</v>
      </c>
      <c r="M1035" s="17"/>
      <c r="N1035" s="17">
        <v>0.103503237019446</v>
      </c>
      <c r="O1035" s="17">
        <v>7.8818917764452295E-2</v>
      </c>
      <c r="P1035" s="17">
        <v>8.2287283061229899E-2</v>
      </c>
      <c r="Q1035" s="17">
        <v>8.0505327086314193E-2</v>
      </c>
      <c r="R1035" s="17"/>
      <c r="S1035" s="17">
        <v>0.128849167832082</v>
      </c>
      <c r="T1035" s="17">
        <v>7.3462566823444E-2</v>
      </c>
      <c r="U1035" s="17">
        <v>8.3131288078557103E-2</v>
      </c>
      <c r="V1035" s="17">
        <v>6.8731687797810706E-2</v>
      </c>
      <c r="W1035" s="17">
        <v>5.0311601425941502E-2</v>
      </c>
      <c r="X1035" s="17">
        <v>9.4096893039840104E-2</v>
      </c>
      <c r="Y1035" s="17">
        <v>8.4308755073137495E-2</v>
      </c>
      <c r="Z1035" s="17">
        <v>8.1943614664971798E-2</v>
      </c>
      <c r="AA1035" s="17">
        <v>6.1162961008071802E-2</v>
      </c>
      <c r="AB1035" s="17">
        <v>8.7094953073199297E-2</v>
      </c>
      <c r="AC1035" s="17">
        <v>0.13155683430921</v>
      </c>
      <c r="AD1035" s="17">
        <v>0.10194546563032</v>
      </c>
      <c r="AE1035" s="17"/>
      <c r="AF1035" s="17">
        <v>7.6510042530588296E-2</v>
      </c>
      <c r="AG1035" s="17">
        <v>0.101527354471317</v>
      </c>
      <c r="AH1035" s="17">
        <v>7.0642767429454204E-2</v>
      </c>
      <c r="AI1035" s="17"/>
      <c r="AJ1035" s="17">
        <v>8.2359261475504195E-2</v>
      </c>
      <c r="AK1035" s="17">
        <v>9.7976633275117894E-2</v>
      </c>
      <c r="AL1035" s="17">
        <v>9.2512563042147694E-2</v>
      </c>
      <c r="AM1035" s="17">
        <v>7.6088405608801798E-2</v>
      </c>
      <c r="AN1035" s="17">
        <v>4.5314735792381697E-2</v>
      </c>
      <c r="AO1035" s="17"/>
      <c r="AP1035" s="17">
        <v>9.1734286284136393E-2</v>
      </c>
      <c r="AQ1035" s="17">
        <v>9.5460576433233302E-2</v>
      </c>
      <c r="AR1035" s="17">
        <v>0.127227133105736</v>
      </c>
      <c r="AS1035" s="17"/>
      <c r="AT1035" s="17">
        <v>6.63595980936528E-2</v>
      </c>
      <c r="AU1035" s="17">
        <v>8.6126524497512305E-2</v>
      </c>
      <c r="AV1035" s="17">
        <v>9.9532539227630196E-2</v>
      </c>
      <c r="AW1035" s="17">
        <v>0.10983914974535899</v>
      </c>
      <c r="AX1035" s="17">
        <v>0.111223384590233</v>
      </c>
      <c r="AY1035" s="17"/>
      <c r="AZ1035" s="17">
        <v>0.22355510455665401</v>
      </c>
      <c r="BA1035" s="17">
        <v>7.0391408854293597E-2</v>
      </c>
      <c r="BB1035" s="17">
        <v>4.7079066461489301E-2</v>
      </c>
      <c r="BC1035" s="17">
        <v>9.2790552585875097E-2</v>
      </c>
      <c r="BD1035" s="17">
        <v>9.1607216711794795E-2</v>
      </c>
      <c r="BE1035" s="17">
        <v>8.6041786994199301E-2</v>
      </c>
      <c r="BF1035" s="17">
        <v>8.6888207527160199E-2</v>
      </c>
      <c r="BG1035" s="17">
        <v>8.7166058677711794E-2</v>
      </c>
      <c r="BH1035" s="17">
        <v>7.5660132381622502E-2</v>
      </c>
      <c r="BI1035" s="17">
        <v>7.1537603018735796E-2</v>
      </c>
      <c r="BJ1035" s="17">
        <v>0.101816074755522</v>
      </c>
      <c r="BK1035" s="17">
        <v>0.10948945918468</v>
      </c>
      <c r="BL1035" s="17">
        <v>0.13486112152150401</v>
      </c>
      <c r="BM1035" s="17">
        <v>0.11345848640217</v>
      </c>
      <c r="BN1035" s="17">
        <v>7.5397722803145897E-2</v>
      </c>
      <c r="BO1035" s="17">
        <v>9.3268460608987497E-2</v>
      </c>
      <c r="BP1035" s="17"/>
      <c r="BQ1035" s="17">
        <v>0.14936624621759201</v>
      </c>
      <c r="BR1035" s="17">
        <v>5.6797843937471601E-2</v>
      </c>
    </row>
    <row r="1036" spans="2:70" x14ac:dyDescent="0.35">
      <c r="B1036" t="s">
        <v>412</v>
      </c>
      <c r="C1036" s="17">
        <v>7.1485599687899304E-2</v>
      </c>
      <c r="D1036" s="17">
        <v>6.8555900246996496E-2</v>
      </c>
      <c r="E1036" s="17">
        <v>7.4077507352746097E-2</v>
      </c>
      <c r="F1036" s="17"/>
      <c r="G1036" s="17">
        <v>0.115623788386848</v>
      </c>
      <c r="H1036" s="17">
        <v>8.2110110318023399E-2</v>
      </c>
      <c r="I1036" s="17">
        <v>5.8432149891318799E-2</v>
      </c>
      <c r="J1036" s="17">
        <v>7.3545396136360602E-2</v>
      </c>
      <c r="K1036" s="17">
        <v>5.5168148266968503E-2</v>
      </c>
      <c r="L1036" s="17">
        <v>5.3374886052717702E-2</v>
      </c>
      <c r="M1036" s="17"/>
      <c r="N1036" s="17">
        <v>7.6252503765229102E-2</v>
      </c>
      <c r="O1036" s="17">
        <v>7.3899125053727394E-2</v>
      </c>
      <c r="P1036" s="17">
        <v>7.7725663572898798E-2</v>
      </c>
      <c r="Q1036" s="17">
        <v>5.9267747006430997E-2</v>
      </c>
      <c r="R1036" s="17"/>
      <c r="S1036" s="17">
        <v>7.7162074388696697E-2</v>
      </c>
      <c r="T1036" s="17">
        <v>8.9957917748220803E-2</v>
      </c>
      <c r="U1036" s="17">
        <v>7.0339702434766199E-2</v>
      </c>
      <c r="V1036" s="17">
        <v>7.7358093563498806E-2</v>
      </c>
      <c r="W1036" s="17">
        <v>7.0198623009198199E-2</v>
      </c>
      <c r="X1036" s="17">
        <v>7.6464388226520894E-2</v>
      </c>
      <c r="Y1036" s="17">
        <v>4.5843705211354599E-2</v>
      </c>
      <c r="Z1036" s="17">
        <v>5.0493828262566598E-2</v>
      </c>
      <c r="AA1036" s="17">
        <v>7.1895751748212E-2</v>
      </c>
      <c r="AB1036" s="17">
        <v>6.8430447479081502E-2</v>
      </c>
      <c r="AC1036" s="17">
        <v>4.6273406250225899E-2</v>
      </c>
      <c r="AD1036" s="17">
        <v>8.4487129644592193E-2</v>
      </c>
      <c r="AE1036" s="17"/>
      <c r="AF1036" s="17">
        <v>6.5374317668049103E-2</v>
      </c>
      <c r="AG1036" s="17">
        <v>7.2987906292082794E-2</v>
      </c>
      <c r="AH1036" s="17">
        <v>6.0180970687157401E-2</v>
      </c>
      <c r="AI1036" s="17"/>
      <c r="AJ1036" s="17">
        <v>6.3011802844421497E-2</v>
      </c>
      <c r="AK1036" s="17">
        <v>8.3193635051830195E-2</v>
      </c>
      <c r="AL1036" s="17">
        <v>6.6888065499170896E-2</v>
      </c>
      <c r="AM1036" s="17">
        <v>2.2100317901278001E-2</v>
      </c>
      <c r="AN1036" s="17">
        <v>6.9384434052006796E-2</v>
      </c>
      <c r="AO1036" s="17"/>
      <c r="AP1036" s="17">
        <v>7.7992460249174597E-2</v>
      </c>
      <c r="AQ1036" s="17">
        <v>7.7323928488827506E-2</v>
      </c>
      <c r="AR1036" s="17">
        <v>7.9349456401315493E-2</v>
      </c>
      <c r="AS1036" s="17"/>
      <c r="AT1036" s="17">
        <v>6.4263884816662897E-2</v>
      </c>
      <c r="AU1036" s="17">
        <v>6.6765876345754704E-2</v>
      </c>
      <c r="AV1036" s="17">
        <v>8.4814800314773703E-2</v>
      </c>
      <c r="AW1036" s="17">
        <v>8.6484206731702304E-2</v>
      </c>
      <c r="AX1036" s="17">
        <v>7.7341855062985604E-2</v>
      </c>
      <c r="AY1036" s="17"/>
      <c r="AZ1036" s="17">
        <v>3.7116952876970297E-2</v>
      </c>
      <c r="BA1036" s="17">
        <v>7.6785738900066097E-2</v>
      </c>
      <c r="BB1036" s="17">
        <v>5.35658253066333E-2</v>
      </c>
      <c r="BC1036" s="17">
        <v>4.2762639256457E-2</v>
      </c>
      <c r="BD1036" s="17">
        <v>7.2751537267658706E-2</v>
      </c>
      <c r="BE1036" s="17">
        <v>8.6229442610195994E-2</v>
      </c>
      <c r="BF1036" s="17">
        <v>9.1131024421107099E-2</v>
      </c>
      <c r="BG1036" s="17">
        <v>6.3830753684019498E-2</v>
      </c>
      <c r="BH1036" s="17">
        <v>6.37718735455573E-2</v>
      </c>
      <c r="BI1036" s="17">
        <v>8.8100303045354697E-2</v>
      </c>
      <c r="BJ1036" s="17">
        <v>5.5332642713406897E-2</v>
      </c>
      <c r="BK1036" s="17">
        <v>9.7105034022844705E-2</v>
      </c>
      <c r="BL1036" s="17">
        <v>9.6142909829520604E-2</v>
      </c>
      <c r="BM1036" s="17">
        <v>3.8944832554026802E-2</v>
      </c>
      <c r="BN1036" s="17">
        <v>0.11119748455581201</v>
      </c>
      <c r="BO1036" s="17">
        <v>9.1366120501607001E-2</v>
      </c>
      <c r="BP1036" s="17"/>
      <c r="BQ1036" s="17">
        <v>9.3757808615217694E-2</v>
      </c>
      <c r="BR1036" s="17">
        <v>6.0847149951137401E-2</v>
      </c>
    </row>
    <row r="1037" spans="2:70" x14ac:dyDescent="0.35">
      <c r="B1037" t="s">
        <v>413</v>
      </c>
      <c r="C1037" s="17">
        <v>0.13256460377583901</v>
      </c>
      <c r="D1037" s="17">
        <v>0.14262256760518999</v>
      </c>
      <c r="E1037" s="17">
        <v>0.121179371279184</v>
      </c>
      <c r="F1037" s="17"/>
      <c r="G1037" s="17">
        <v>0.101470913480224</v>
      </c>
      <c r="H1037" s="17">
        <v>0.11417538853185499</v>
      </c>
      <c r="I1037" s="17">
        <v>0.113363628848567</v>
      </c>
      <c r="J1037" s="17">
        <v>0.14623960546392301</v>
      </c>
      <c r="K1037" s="17">
        <v>0.151197276072642</v>
      </c>
      <c r="L1037" s="17">
        <v>0.160241299151276</v>
      </c>
      <c r="M1037" s="17"/>
      <c r="N1037" s="17">
        <v>0.142297072646796</v>
      </c>
      <c r="O1037" s="17">
        <v>0.122336923869623</v>
      </c>
      <c r="P1037" s="17">
        <v>0.129553756369129</v>
      </c>
      <c r="Q1037" s="17">
        <v>0.13522750793961999</v>
      </c>
      <c r="R1037" s="17"/>
      <c r="S1037" s="17">
        <v>0.111108964676574</v>
      </c>
      <c r="T1037" s="17">
        <v>0.123748594594212</v>
      </c>
      <c r="U1037" s="17">
        <v>0.170352897369904</v>
      </c>
      <c r="V1037" s="17">
        <v>0.13340895358065999</v>
      </c>
      <c r="W1037" s="17">
        <v>0.128164823910697</v>
      </c>
      <c r="X1037" s="17">
        <v>0.116936901384949</v>
      </c>
      <c r="Y1037" s="17">
        <v>0.160485363948282</v>
      </c>
      <c r="Z1037" s="17">
        <v>0.13887605112593099</v>
      </c>
      <c r="AA1037" s="17">
        <v>0.12169635612480501</v>
      </c>
      <c r="AB1037" s="17">
        <v>0.15764105380693699</v>
      </c>
      <c r="AC1037" s="17">
        <v>0.12621594308707701</v>
      </c>
      <c r="AD1037" s="17">
        <v>0.117112272642189</v>
      </c>
      <c r="AE1037" s="17"/>
      <c r="AF1037" s="17">
        <v>0.142456366431953</v>
      </c>
      <c r="AG1037" s="17">
        <v>0.13448872378339999</v>
      </c>
      <c r="AH1037" s="17">
        <v>0.128986870013299</v>
      </c>
      <c r="AI1037" s="17"/>
      <c r="AJ1037" s="17">
        <v>0.15268901197458901</v>
      </c>
      <c r="AK1037" s="17">
        <v>0.125309292361372</v>
      </c>
      <c r="AL1037" s="17">
        <v>0.132700172029077</v>
      </c>
      <c r="AM1037" s="17">
        <v>6.5180044116758803E-2</v>
      </c>
      <c r="AN1037" s="17">
        <v>0.101885267829987</v>
      </c>
      <c r="AO1037" s="17"/>
      <c r="AP1037" s="17">
        <v>0.142040482089965</v>
      </c>
      <c r="AQ1037" s="17">
        <v>0.13310732416170101</v>
      </c>
      <c r="AR1037" s="17">
        <v>0.11552450896473899</v>
      </c>
      <c r="AS1037" s="17"/>
      <c r="AT1037" s="17">
        <v>0.139336132390283</v>
      </c>
      <c r="AU1037" s="17">
        <v>0.12544920758942399</v>
      </c>
      <c r="AV1037" s="17">
        <v>0.13325542504301599</v>
      </c>
      <c r="AW1037" s="17">
        <v>0.14149793460343199</v>
      </c>
      <c r="AX1037" s="17">
        <v>0.111499630334618</v>
      </c>
      <c r="AY1037" s="17"/>
      <c r="AZ1037" s="17">
        <v>0.10948824538341</v>
      </c>
      <c r="BA1037" s="17">
        <v>0.14352014224023699</v>
      </c>
      <c r="BB1037" s="17">
        <v>0.15369965194953</v>
      </c>
      <c r="BC1037" s="17">
        <v>0.162689089813772</v>
      </c>
      <c r="BD1037" s="17">
        <v>0.12743526401913499</v>
      </c>
      <c r="BE1037" s="17">
        <v>0.112891936790877</v>
      </c>
      <c r="BF1037" s="17">
        <v>0.15252033870617801</v>
      </c>
      <c r="BG1037" s="17">
        <v>0.142483963488377</v>
      </c>
      <c r="BH1037" s="17">
        <v>0.128418712226987</v>
      </c>
      <c r="BI1037" s="17">
        <v>0.13523356096629099</v>
      </c>
      <c r="BJ1037" s="17">
        <v>0.121366752824448</v>
      </c>
      <c r="BK1037" s="17">
        <v>8.4995332862323802E-2</v>
      </c>
      <c r="BL1037" s="17">
        <v>0.122981312526484</v>
      </c>
      <c r="BM1037" s="17">
        <v>0.192139592094594</v>
      </c>
      <c r="BN1037" s="17">
        <v>0.138704249359306</v>
      </c>
      <c r="BO1037" s="17">
        <v>0.11468943696332</v>
      </c>
      <c r="BP1037" s="17"/>
      <c r="BQ1037" s="17">
        <v>0.13471001058889601</v>
      </c>
      <c r="BR1037" s="17">
        <v>0.132660401894129</v>
      </c>
    </row>
    <row r="1038" spans="2:70" x14ac:dyDescent="0.35">
      <c r="B1038" t="s">
        <v>443</v>
      </c>
      <c r="C1038" s="17">
        <v>0.29778736800220801</v>
      </c>
      <c r="D1038" s="17">
        <v>0.27219682268789203</v>
      </c>
      <c r="E1038" s="17">
        <v>0.32270643875855098</v>
      </c>
      <c r="F1038" s="17"/>
      <c r="G1038" s="17">
        <v>0.295473534743946</v>
      </c>
      <c r="H1038" s="17">
        <v>0.27731331061904801</v>
      </c>
      <c r="I1038" s="17">
        <v>0.31308619197603599</v>
      </c>
      <c r="J1038" s="17">
        <v>0.29556967042692101</v>
      </c>
      <c r="K1038" s="17">
        <v>0.309538630155622</v>
      </c>
      <c r="L1038" s="17">
        <v>0.29742125085464099</v>
      </c>
      <c r="M1038" s="17"/>
      <c r="N1038" s="17">
        <v>0.24910867816902499</v>
      </c>
      <c r="O1038" s="17">
        <v>0.31242341800944801</v>
      </c>
      <c r="P1038" s="17">
        <v>0.30681048976057601</v>
      </c>
      <c r="Q1038" s="17">
        <v>0.32712198639357698</v>
      </c>
      <c r="R1038" s="17"/>
      <c r="S1038" s="17">
        <v>0.23312198051573199</v>
      </c>
      <c r="T1038" s="17">
        <v>0.30598859850946097</v>
      </c>
      <c r="U1038" s="17">
        <v>0.27976245784158499</v>
      </c>
      <c r="V1038" s="17">
        <v>0.33526407234955402</v>
      </c>
      <c r="W1038" s="17">
        <v>0.32421012321985099</v>
      </c>
      <c r="X1038" s="17">
        <v>0.32333122907363598</v>
      </c>
      <c r="Y1038" s="17">
        <v>0.32814000929811099</v>
      </c>
      <c r="Z1038" s="17">
        <v>0.29642984035016101</v>
      </c>
      <c r="AA1038" s="17">
        <v>0.32094533040140699</v>
      </c>
      <c r="AB1038" s="17">
        <v>0.26135706423321597</v>
      </c>
      <c r="AC1038" s="17">
        <v>0.317480788628976</v>
      </c>
      <c r="AD1038" s="17">
        <v>0.273807826727824</v>
      </c>
      <c r="AE1038" s="17"/>
      <c r="AF1038" s="17">
        <v>0.32546775875460199</v>
      </c>
      <c r="AG1038" s="17">
        <v>0.24863828773027</v>
      </c>
      <c r="AH1038" s="17">
        <v>0.33552688540662701</v>
      </c>
      <c r="AI1038" s="17"/>
      <c r="AJ1038" s="17">
        <v>0.288434542057938</v>
      </c>
      <c r="AK1038" s="17">
        <v>0.263235674791439</v>
      </c>
      <c r="AL1038" s="17">
        <v>0.25548266200240499</v>
      </c>
      <c r="AM1038" s="17">
        <v>0.37951082405766201</v>
      </c>
      <c r="AN1038" s="17">
        <v>0.40569176102673299</v>
      </c>
      <c r="AO1038" s="17"/>
      <c r="AP1038" s="17">
        <v>0.27489297513757899</v>
      </c>
      <c r="AQ1038" s="17">
        <v>0.26370390379083303</v>
      </c>
      <c r="AR1038" s="17">
        <v>0.25770695360309698</v>
      </c>
      <c r="AS1038" s="17"/>
      <c r="AT1038" s="17">
        <v>0.34540391726418401</v>
      </c>
      <c r="AU1038" s="17">
        <v>0.31225371678745201</v>
      </c>
      <c r="AV1038" s="17">
        <v>0.262184376788687</v>
      </c>
      <c r="AW1038" s="17">
        <v>0.22552183405051501</v>
      </c>
      <c r="AX1038" s="17">
        <v>0.16897959619975</v>
      </c>
      <c r="AY1038" s="17"/>
      <c r="AZ1038" s="17">
        <v>0.28938591535258901</v>
      </c>
      <c r="BA1038" s="17">
        <v>0.313767841879732</v>
      </c>
      <c r="BB1038" s="17">
        <v>0.359698085309406</v>
      </c>
      <c r="BC1038" s="17">
        <v>0.34249867211283203</v>
      </c>
      <c r="BD1038" s="17">
        <v>0.28852626307503598</v>
      </c>
      <c r="BE1038" s="17">
        <v>0.32423098364862901</v>
      </c>
      <c r="BF1038" s="17">
        <v>0.28739743775967702</v>
      </c>
      <c r="BG1038" s="17">
        <v>0.29445845973262902</v>
      </c>
      <c r="BH1038" s="17">
        <v>0.32160772592821202</v>
      </c>
      <c r="BI1038" s="17">
        <v>0.27035333539663398</v>
      </c>
      <c r="BJ1038" s="17">
        <v>0.30919318983800198</v>
      </c>
      <c r="BK1038" s="17">
        <v>0.208321382978708</v>
      </c>
      <c r="BL1038" s="17">
        <v>0.28049528675734198</v>
      </c>
      <c r="BM1038" s="17">
        <v>0.27705172073275403</v>
      </c>
      <c r="BN1038" s="17">
        <v>0.21698390815646201</v>
      </c>
      <c r="BO1038" s="17">
        <v>0.178424843182588</v>
      </c>
      <c r="BP1038" s="17"/>
      <c r="BQ1038" s="17">
        <v>9.7881032764513806E-2</v>
      </c>
      <c r="BR1038" s="17">
        <v>0.39194833080198499</v>
      </c>
    </row>
    <row r="1039" spans="2:70" x14ac:dyDescent="0.35">
      <c r="B1039" t="s">
        <v>129</v>
      </c>
      <c r="C1039" s="17">
        <v>0.25474153212045098</v>
      </c>
      <c r="D1039" s="17">
        <v>0.24090774058810399</v>
      </c>
      <c r="E1039" s="17">
        <v>0.26987808014946202</v>
      </c>
      <c r="F1039" s="17"/>
      <c r="G1039" s="17">
        <v>0.138856967144909</v>
      </c>
      <c r="H1039" s="17">
        <v>0.177859845817429</v>
      </c>
      <c r="I1039" s="17">
        <v>0.228930436602476</v>
      </c>
      <c r="J1039" s="17">
        <v>0.29532725091756801</v>
      </c>
      <c r="K1039" s="17">
        <v>0.31815025485170101</v>
      </c>
      <c r="L1039" s="17">
        <v>0.339833265089515</v>
      </c>
      <c r="M1039" s="17"/>
      <c r="N1039" s="17">
        <v>0.23591454493380101</v>
      </c>
      <c r="O1039" s="17">
        <v>0.26329497198513402</v>
      </c>
      <c r="P1039" s="17">
        <v>0.24542777735895599</v>
      </c>
      <c r="Q1039" s="17">
        <v>0.272819982128994</v>
      </c>
      <c r="R1039" s="17"/>
      <c r="S1039" s="17">
        <v>0.197720158646635</v>
      </c>
      <c r="T1039" s="17">
        <v>0.27445208660849402</v>
      </c>
      <c r="U1039" s="17">
        <v>0.27865949437086002</v>
      </c>
      <c r="V1039" s="17">
        <v>0.26149777319055401</v>
      </c>
      <c r="W1039" s="17">
        <v>0.269194998689257</v>
      </c>
      <c r="X1039" s="17">
        <v>0.25398171654369001</v>
      </c>
      <c r="Y1039" s="17">
        <v>0.239935544334306</v>
      </c>
      <c r="Z1039" s="17">
        <v>0.29574806223072603</v>
      </c>
      <c r="AA1039" s="17">
        <v>0.25426759714950398</v>
      </c>
      <c r="AB1039" s="17">
        <v>0.28094140769152298</v>
      </c>
      <c r="AC1039" s="17">
        <v>0.25654554939269503</v>
      </c>
      <c r="AD1039" s="17">
        <v>0.22500657287182199</v>
      </c>
      <c r="AE1039" s="17"/>
      <c r="AF1039" s="17">
        <v>0.25900197224650801</v>
      </c>
      <c r="AG1039" s="17">
        <v>0.262959246257777</v>
      </c>
      <c r="AH1039" s="17">
        <v>0.25750206221944599</v>
      </c>
      <c r="AI1039" s="17"/>
      <c r="AJ1039" s="17">
        <v>0.27816889895015301</v>
      </c>
      <c r="AK1039" s="17">
        <v>0.224218078989769</v>
      </c>
      <c r="AL1039" s="17">
        <v>0.26758795189336199</v>
      </c>
      <c r="AM1039" s="17">
        <v>0.19368371541121501</v>
      </c>
      <c r="AN1039" s="17">
        <v>0.27784193441619998</v>
      </c>
      <c r="AO1039" s="17"/>
      <c r="AP1039" s="17">
        <v>0.25085038993071501</v>
      </c>
      <c r="AQ1039" s="17">
        <v>0.235145615638577</v>
      </c>
      <c r="AR1039" s="17">
        <v>0.20274583097782101</v>
      </c>
      <c r="AS1039" s="17"/>
      <c r="AT1039" s="17">
        <v>0.294221947082278</v>
      </c>
      <c r="AU1039" s="17">
        <v>0.26571870761824101</v>
      </c>
      <c r="AV1039" s="17">
        <v>0.22346863575679701</v>
      </c>
      <c r="AW1039" s="17">
        <v>0.18601704684839099</v>
      </c>
      <c r="AX1039" s="17">
        <v>0.154372208656052</v>
      </c>
      <c r="AY1039" s="17"/>
      <c r="AZ1039" s="17">
        <v>0.25753356456228899</v>
      </c>
      <c r="BA1039" s="17">
        <v>0.26348461622492098</v>
      </c>
      <c r="BB1039" s="17">
        <v>0.27085411005309401</v>
      </c>
      <c r="BC1039" s="17">
        <v>0.26235279945527801</v>
      </c>
      <c r="BD1039" s="17">
        <v>0.23337216640383299</v>
      </c>
      <c r="BE1039" s="17">
        <v>0.24087359208102499</v>
      </c>
      <c r="BF1039" s="17">
        <v>0.21829122435662099</v>
      </c>
      <c r="BG1039" s="17">
        <v>0.25597931316213302</v>
      </c>
      <c r="BH1039" s="17">
        <v>0.26510210347930901</v>
      </c>
      <c r="BI1039" s="17">
        <v>0.27713990457061399</v>
      </c>
      <c r="BJ1039" s="17">
        <v>0.24974621647029999</v>
      </c>
      <c r="BK1039" s="17">
        <v>0.27418685114033797</v>
      </c>
      <c r="BL1039" s="17">
        <v>0.187731275889958</v>
      </c>
      <c r="BM1039" s="17">
        <v>0.26976049754526299</v>
      </c>
      <c r="BN1039" s="17">
        <v>0.24716506404681299</v>
      </c>
      <c r="BO1039" s="17">
        <v>0.20826112350168499</v>
      </c>
      <c r="BP1039" s="17"/>
      <c r="BQ1039" s="17">
        <v>0.18593822466988599</v>
      </c>
      <c r="BR1039" s="17">
        <v>0.27924670115707001</v>
      </c>
    </row>
    <row r="1040" spans="2:70" x14ac:dyDescent="0.35">
      <c r="C1040" s="17"/>
      <c r="D1040" s="17"/>
      <c r="E1040" s="17"/>
      <c r="F1040" s="17"/>
      <c r="G1040" s="17"/>
      <c r="H1040" s="17"/>
      <c r="I1040" s="17"/>
      <c r="J1040" s="17"/>
      <c r="K1040" s="17"/>
      <c r="L1040" s="17"/>
      <c r="M1040" s="17"/>
      <c r="N1040" s="17"/>
      <c r="O1040" s="17"/>
      <c r="P1040" s="17"/>
      <c r="Q1040" s="17"/>
      <c r="R1040" s="17"/>
      <c r="S1040" s="17"/>
      <c r="T1040" s="17"/>
      <c r="U1040" s="17"/>
      <c r="V1040" s="17"/>
      <c r="W1040" s="17"/>
      <c r="X1040" s="17"/>
      <c r="Y1040" s="17"/>
      <c r="Z1040" s="17"/>
      <c r="AA1040" s="17"/>
      <c r="AB1040" s="17"/>
      <c r="AC1040" s="17"/>
      <c r="AD1040" s="17"/>
      <c r="AE1040" s="17"/>
      <c r="AF1040" s="17"/>
      <c r="AG1040" s="17"/>
      <c r="AH1040" s="17"/>
      <c r="AI1040" s="17"/>
      <c r="AJ1040" s="17"/>
      <c r="AK1040" s="17"/>
      <c r="AL1040" s="17"/>
      <c r="AM1040" s="17"/>
      <c r="AN1040" s="17"/>
      <c r="AO1040" s="17"/>
      <c r="AP1040" s="17"/>
      <c r="AQ1040" s="17"/>
      <c r="AR1040" s="17"/>
      <c r="AS1040" s="17"/>
      <c r="AT1040" s="17"/>
      <c r="AU1040" s="17"/>
      <c r="AV1040" s="17"/>
      <c r="AW1040" s="17"/>
      <c r="AX1040" s="17"/>
      <c r="AY1040" s="17"/>
      <c r="AZ1040" s="17"/>
      <c r="BA1040" s="17"/>
      <c r="BB1040" s="17"/>
      <c r="BC1040" s="17"/>
      <c r="BD1040" s="17"/>
      <c r="BE1040" s="17"/>
      <c r="BF1040" s="17"/>
      <c r="BG1040" s="17"/>
      <c r="BH1040" s="17"/>
      <c r="BI1040" s="17"/>
      <c r="BJ1040" s="17"/>
      <c r="BK1040" s="17"/>
      <c r="BL1040" s="17"/>
      <c r="BM1040" s="17"/>
      <c r="BN1040" s="17"/>
      <c r="BO1040" s="17"/>
      <c r="BP1040" s="17"/>
      <c r="BQ1040" s="17"/>
      <c r="BR1040" s="17"/>
    </row>
    <row r="1041" spans="2:70" x14ac:dyDescent="0.35">
      <c r="B1041" s="6" t="s">
        <v>455</v>
      </c>
      <c r="C1041" s="17"/>
      <c r="D1041" s="17"/>
      <c r="E1041" s="17"/>
      <c r="F1041" s="17"/>
      <c r="G1041" s="17"/>
      <c r="H1041" s="17"/>
      <c r="I1041" s="17"/>
      <c r="J1041" s="17"/>
      <c r="K1041" s="17"/>
      <c r="L1041" s="17"/>
      <c r="M1041" s="17"/>
      <c r="N1041" s="17"/>
      <c r="O1041" s="17"/>
      <c r="P1041" s="17"/>
      <c r="Q1041" s="17"/>
      <c r="R1041" s="17"/>
      <c r="S1041" s="17"/>
      <c r="T1041" s="17"/>
      <c r="U1041" s="17"/>
      <c r="V1041" s="17"/>
      <c r="W1041" s="17"/>
      <c r="X1041" s="17"/>
      <c r="Y1041" s="17"/>
      <c r="Z1041" s="17"/>
      <c r="AA1041" s="17"/>
      <c r="AB1041" s="17"/>
      <c r="AC1041" s="17"/>
      <c r="AD1041" s="17"/>
      <c r="AE1041" s="17"/>
      <c r="AF1041" s="17"/>
      <c r="AG1041" s="17"/>
      <c r="AH1041" s="17"/>
      <c r="AI1041" s="17"/>
      <c r="AJ1041" s="17"/>
      <c r="AK1041" s="17"/>
      <c r="AL1041" s="17"/>
      <c r="AM1041" s="17"/>
      <c r="AN1041" s="17"/>
      <c r="AO1041" s="17"/>
      <c r="AP1041" s="17"/>
      <c r="AQ1041" s="17"/>
      <c r="AR1041" s="17"/>
      <c r="AS1041" s="17"/>
      <c r="AT1041" s="17"/>
      <c r="AU1041" s="17"/>
      <c r="AV1041" s="17"/>
      <c r="AW1041" s="17"/>
      <c r="AX1041" s="17"/>
      <c r="AY1041" s="17"/>
      <c r="AZ1041" s="17"/>
      <c r="BA1041" s="17"/>
      <c r="BB1041" s="17"/>
      <c r="BC1041" s="17"/>
      <c r="BD1041" s="17"/>
      <c r="BE1041" s="17"/>
      <c r="BF1041" s="17"/>
      <c r="BG1041" s="17"/>
      <c r="BH1041" s="17"/>
      <c r="BI1041" s="17"/>
      <c r="BJ1041" s="17"/>
      <c r="BK1041" s="17"/>
      <c r="BL1041" s="17"/>
      <c r="BM1041" s="17"/>
      <c r="BN1041" s="17"/>
      <c r="BO1041" s="17"/>
      <c r="BP1041" s="17"/>
      <c r="BQ1041" s="17"/>
      <c r="BR1041" s="17"/>
    </row>
    <row r="1042" spans="2:70" x14ac:dyDescent="0.35">
      <c r="B1042" s="24" t="s">
        <v>456</v>
      </c>
      <c r="C1042" s="17"/>
      <c r="D1042" s="17"/>
      <c r="E1042" s="17"/>
      <c r="F1042" s="17"/>
      <c r="G1042" s="17"/>
      <c r="H1042" s="17"/>
      <c r="I1042" s="17"/>
      <c r="J1042" s="17"/>
      <c r="K1042" s="17"/>
      <c r="L1042" s="17"/>
      <c r="M1042" s="17"/>
      <c r="N1042" s="17"/>
      <c r="O1042" s="17"/>
      <c r="P1042" s="17"/>
      <c r="Q1042" s="17"/>
      <c r="R1042" s="17"/>
      <c r="S1042" s="17"/>
      <c r="T1042" s="17"/>
      <c r="U1042" s="17"/>
      <c r="V1042" s="17"/>
      <c r="W1042" s="17"/>
      <c r="X1042" s="17"/>
      <c r="Y1042" s="17"/>
      <c r="Z1042" s="17"/>
      <c r="AA1042" s="17"/>
      <c r="AB1042" s="17"/>
      <c r="AC1042" s="17"/>
      <c r="AD1042" s="17"/>
      <c r="AE1042" s="17"/>
      <c r="AF1042" s="17"/>
      <c r="AG1042" s="17"/>
      <c r="AH1042" s="17"/>
      <c r="AI1042" s="17"/>
      <c r="AJ1042" s="17"/>
      <c r="AK1042" s="17"/>
      <c r="AL1042" s="17"/>
      <c r="AM1042" s="17"/>
      <c r="AN1042" s="17"/>
      <c r="AO1042" s="17"/>
      <c r="AP1042" s="17"/>
      <c r="AQ1042" s="17"/>
      <c r="AR1042" s="17"/>
      <c r="AS1042" s="17"/>
      <c r="AT1042" s="17"/>
      <c r="AU1042" s="17"/>
      <c r="AV1042" s="17"/>
      <c r="AW1042" s="17"/>
      <c r="AX1042" s="17"/>
      <c r="AY1042" s="17"/>
      <c r="AZ1042" s="17"/>
      <c r="BA1042" s="17"/>
      <c r="BB1042" s="17"/>
      <c r="BC1042" s="17"/>
      <c r="BD1042" s="17"/>
      <c r="BE1042" s="17"/>
      <c r="BF1042" s="17"/>
      <c r="BG1042" s="17"/>
      <c r="BH1042" s="17"/>
      <c r="BI1042" s="17"/>
      <c r="BJ1042" s="17"/>
      <c r="BK1042" s="17"/>
      <c r="BL1042" s="17"/>
      <c r="BM1042" s="17"/>
      <c r="BN1042" s="17"/>
      <c r="BO1042" s="17"/>
      <c r="BP1042" s="17"/>
      <c r="BQ1042" s="17"/>
      <c r="BR1042" s="17"/>
    </row>
    <row r="1043" spans="2:70" x14ac:dyDescent="0.35">
      <c r="B1043" t="s">
        <v>445</v>
      </c>
      <c r="C1043" s="17">
        <v>0.27338533109024299</v>
      </c>
      <c r="D1043" s="17">
        <v>0.29722040730676902</v>
      </c>
      <c r="E1043" s="17">
        <v>0.24730238157402201</v>
      </c>
      <c r="F1043" s="17"/>
      <c r="G1043" s="17">
        <v>0.35522981396855202</v>
      </c>
      <c r="H1043" s="17">
        <v>0.31026074987776803</v>
      </c>
      <c r="I1043" s="17">
        <v>0.263907775620004</v>
      </c>
      <c r="J1043" s="17">
        <v>0.27297628003500901</v>
      </c>
      <c r="K1043" s="17">
        <v>0.23039535169956901</v>
      </c>
      <c r="L1043" s="17">
        <v>0.187734526584415</v>
      </c>
      <c r="M1043" s="17"/>
      <c r="N1043" s="17">
        <v>0.238028011109991</v>
      </c>
      <c r="O1043" s="17">
        <v>0.28325313980115402</v>
      </c>
      <c r="P1043" s="17">
        <v>0.30238962067763497</v>
      </c>
      <c r="Q1043" s="17">
        <v>0.28557704488315799</v>
      </c>
      <c r="R1043" s="17"/>
      <c r="S1043" s="17">
        <v>0.26576849936722102</v>
      </c>
      <c r="T1043" s="17">
        <v>0.19258779922441399</v>
      </c>
      <c r="U1043" s="17">
        <v>0.25212637376275998</v>
      </c>
      <c r="V1043" s="17">
        <v>0.28235934860210699</v>
      </c>
      <c r="W1043" s="17">
        <v>0.29348183868303601</v>
      </c>
      <c r="X1043" s="17">
        <v>0.292263752487392</v>
      </c>
      <c r="Y1043" s="17">
        <v>0.28646686225086299</v>
      </c>
      <c r="Z1043" s="17">
        <v>0.26964377150713698</v>
      </c>
      <c r="AA1043" s="17">
        <v>0.29421236422410801</v>
      </c>
      <c r="AB1043" s="17">
        <v>0.30652997667737097</v>
      </c>
      <c r="AC1043" s="17">
        <v>0.32116739188389998</v>
      </c>
      <c r="AD1043" s="17">
        <v>0.30450762449674401</v>
      </c>
      <c r="AE1043" s="17"/>
      <c r="AF1043" s="17">
        <v>0.28165838266217502</v>
      </c>
      <c r="AG1043" s="17">
        <v>0.27080949287717399</v>
      </c>
      <c r="AH1043" s="17">
        <v>0.252728003124431</v>
      </c>
      <c r="AI1043" s="17"/>
      <c r="AJ1043" s="17">
        <v>0.29042128062296602</v>
      </c>
      <c r="AK1043" s="17">
        <v>0.29439138108269203</v>
      </c>
      <c r="AL1043" s="17">
        <v>0.19749181516075401</v>
      </c>
      <c r="AM1043" s="17">
        <v>0.182532363442763</v>
      </c>
      <c r="AN1043" s="17">
        <v>0.24302949745258201</v>
      </c>
      <c r="AO1043" s="17"/>
      <c r="AP1043" s="17">
        <v>0.311261983941168</v>
      </c>
      <c r="AQ1043" s="17">
        <v>0.29172420347307298</v>
      </c>
      <c r="AR1043" s="17">
        <v>0.202469246981129</v>
      </c>
      <c r="AS1043" s="17"/>
      <c r="AT1043" s="17">
        <v>0.25828109006348798</v>
      </c>
      <c r="AU1043" s="17">
        <v>0.27540642943525101</v>
      </c>
      <c r="AV1043" s="17">
        <v>0.25572793141544597</v>
      </c>
      <c r="AW1043" s="17">
        <v>0.27749970083196202</v>
      </c>
      <c r="AX1043" s="17">
        <v>0.47688044114216699</v>
      </c>
      <c r="AY1043" s="17"/>
      <c r="AZ1043" s="17">
        <v>0.23129660835374299</v>
      </c>
      <c r="BA1043" s="17">
        <v>0.27502985599890101</v>
      </c>
      <c r="BB1043" s="17">
        <v>0.242522979917107</v>
      </c>
      <c r="BC1043" s="17">
        <v>0.34232689444499398</v>
      </c>
      <c r="BD1043" s="17">
        <v>0.27033485058673001</v>
      </c>
      <c r="BE1043" s="17">
        <v>0.32091094724552999</v>
      </c>
      <c r="BF1043" s="17">
        <v>0.26942005229886401</v>
      </c>
      <c r="BG1043" s="17">
        <v>0.29223691865098</v>
      </c>
      <c r="BH1043" s="17">
        <v>0.253203567707664</v>
      </c>
      <c r="BI1043" s="17">
        <v>0.26547828939219797</v>
      </c>
      <c r="BJ1043" s="17">
        <v>0.217512301380581</v>
      </c>
      <c r="BK1043" s="17">
        <v>0.26323493575979201</v>
      </c>
      <c r="BL1043" s="17">
        <v>0.26170436875605202</v>
      </c>
      <c r="BM1043" s="17">
        <v>0.30943038097504699</v>
      </c>
      <c r="BN1043" s="17">
        <v>0.26237766585452299</v>
      </c>
      <c r="BO1043" s="17">
        <v>0.268888696445377</v>
      </c>
      <c r="BP1043" s="17"/>
      <c r="BQ1043" s="17">
        <v>0.25124213939562501</v>
      </c>
      <c r="BR1043" s="17">
        <v>0.294471581440021</v>
      </c>
    </row>
    <row r="1044" spans="2:70" x14ac:dyDescent="0.35">
      <c r="B1044" t="s">
        <v>446</v>
      </c>
      <c r="C1044" s="17">
        <v>0.21622462941972201</v>
      </c>
      <c r="D1044" s="17">
        <v>0.243653162039393</v>
      </c>
      <c r="E1044" s="17">
        <v>0.18442338909658701</v>
      </c>
      <c r="F1044" s="17"/>
      <c r="G1044" s="17">
        <v>0.24638299193704599</v>
      </c>
      <c r="H1044" s="17">
        <v>0.26383354331903902</v>
      </c>
      <c r="I1044" s="17">
        <v>0.242488458131007</v>
      </c>
      <c r="J1044" s="17">
        <v>0.222881884410457</v>
      </c>
      <c r="K1044" s="17">
        <v>0.15724707912556399</v>
      </c>
      <c r="L1044" s="17">
        <v>0.13770166418454699</v>
      </c>
      <c r="M1044" s="17"/>
      <c r="N1044" s="17">
        <v>0.21767823987072399</v>
      </c>
      <c r="O1044" s="17">
        <v>0.20726915462765799</v>
      </c>
      <c r="P1044" s="17">
        <v>0.21573423314638801</v>
      </c>
      <c r="Q1044" s="17">
        <v>0.22648890079382</v>
      </c>
      <c r="R1044" s="17"/>
      <c r="S1044" s="17">
        <v>0.27897891914372602</v>
      </c>
      <c r="T1044" s="17">
        <v>0.21215472262509399</v>
      </c>
      <c r="U1044" s="17">
        <v>0.154616692715664</v>
      </c>
      <c r="V1044" s="17">
        <v>0.19931213119177599</v>
      </c>
      <c r="W1044" s="17">
        <v>0.254117688242259</v>
      </c>
      <c r="X1044" s="17">
        <v>0.23179149539911501</v>
      </c>
      <c r="Y1044" s="17">
        <v>0.20282029380023101</v>
      </c>
      <c r="Z1044" s="17">
        <v>0.14789484022246299</v>
      </c>
      <c r="AA1044" s="17">
        <v>0.195701419898617</v>
      </c>
      <c r="AB1044" s="17">
        <v>0.20851184212478099</v>
      </c>
      <c r="AC1044" s="17">
        <v>0.17088785894731601</v>
      </c>
      <c r="AD1044" s="17">
        <v>0.24068349115510701</v>
      </c>
      <c r="AE1044" s="17"/>
      <c r="AF1044" s="17">
        <v>0.19222601900717301</v>
      </c>
      <c r="AG1044" s="17">
        <v>0.232543244696294</v>
      </c>
      <c r="AH1044" s="17">
        <v>0.194261669847094</v>
      </c>
      <c r="AI1044" s="17"/>
      <c r="AJ1044" s="17">
        <v>0.196100667241694</v>
      </c>
      <c r="AK1044" s="17">
        <v>0.25926568143950501</v>
      </c>
      <c r="AL1044" s="17">
        <v>0.246841266682887</v>
      </c>
      <c r="AM1044" s="17">
        <v>0.25417858822535999</v>
      </c>
      <c r="AN1044" s="17">
        <v>0.17496578478608699</v>
      </c>
      <c r="AO1044" s="17"/>
      <c r="AP1044" s="17">
        <v>0.211038972160602</v>
      </c>
      <c r="AQ1044" s="17">
        <v>0.24320033123158</v>
      </c>
      <c r="AR1044" s="17">
        <v>0.29116344066297301</v>
      </c>
      <c r="AS1044" s="17"/>
      <c r="AT1044" s="17">
        <v>0.19608797619551799</v>
      </c>
      <c r="AU1044" s="17">
        <v>0.18693773834715599</v>
      </c>
      <c r="AV1044" s="17">
        <v>0.24059699311872401</v>
      </c>
      <c r="AW1044" s="17">
        <v>0.28279574344140601</v>
      </c>
      <c r="AX1044" s="17">
        <v>0.26662245479456798</v>
      </c>
      <c r="AY1044" s="17"/>
      <c r="AZ1044" s="17">
        <v>0.32423950614744501</v>
      </c>
      <c r="BA1044" s="17">
        <v>0.27238250033165601</v>
      </c>
      <c r="BB1044" s="17">
        <v>0.138715683009032</v>
      </c>
      <c r="BC1044" s="17">
        <v>0.17031382304807199</v>
      </c>
      <c r="BD1044" s="17">
        <v>0.22592359534228901</v>
      </c>
      <c r="BE1044" s="17">
        <v>0.22222695723486999</v>
      </c>
      <c r="BF1044" s="17">
        <v>0.22920470317851399</v>
      </c>
      <c r="BG1044" s="17">
        <v>0.19067359357223601</v>
      </c>
      <c r="BH1044" s="17">
        <v>0.226720441644228</v>
      </c>
      <c r="BI1044" s="17">
        <v>0.164405754070785</v>
      </c>
      <c r="BJ1044" s="17">
        <v>0.23446610607593199</v>
      </c>
      <c r="BK1044" s="17">
        <v>0.23466033702907901</v>
      </c>
      <c r="BL1044" s="17">
        <v>0.22037691809455101</v>
      </c>
      <c r="BM1044" s="17">
        <v>0.20158695691956599</v>
      </c>
      <c r="BN1044" s="17">
        <v>0.29677792062441199</v>
      </c>
      <c r="BO1044" s="17">
        <v>0.24130225010150699</v>
      </c>
      <c r="BP1044" s="17"/>
      <c r="BQ1044" s="17">
        <v>0.25457109986770898</v>
      </c>
      <c r="BR1044" s="17">
        <v>0.179300311580366</v>
      </c>
    </row>
    <row r="1045" spans="2:70" x14ac:dyDescent="0.35">
      <c r="B1045" t="s">
        <v>447</v>
      </c>
      <c r="C1045" s="17">
        <v>0.19703063322463901</v>
      </c>
      <c r="D1045" s="17">
        <v>0.21043594002579799</v>
      </c>
      <c r="E1045" s="17">
        <v>0.18125620691837499</v>
      </c>
      <c r="F1045" s="17"/>
      <c r="G1045" s="17">
        <v>0.26234697470740798</v>
      </c>
      <c r="H1045" s="17">
        <v>0.28091068751110798</v>
      </c>
      <c r="I1045" s="17">
        <v>0.201642995486152</v>
      </c>
      <c r="J1045" s="17">
        <v>0.16981673144816301</v>
      </c>
      <c r="K1045" s="17">
        <v>0.14616908676274701</v>
      </c>
      <c r="L1045" s="17">
        <v>8.8143931279874702E-2</v>
      </c>
      <c r="M1045" s="17"/>
      <c r="N1045" s="17">
        <v>0.200345124001474</v>
      </c>
      <c r="O1045" s="17">
        <v>0.20095454081613401</v>
      </c>
      <c r="P1045" s="17">
        <v>0.16361838395143199</v>
      </c>
      <c r="Q1045" s="17">
        <v>0.22255631848899099</v>
      </c>
      <c r="R1045" s="17"/>
      <c r="S1045" s="17">
        <v>0.25064395981314802</v>
      </c>
      <c r="T1045" s="17">
        <v>0.17824780452918801</v>
      </c>
      <c r="U1045" s="17">
        <v>0.138181190798734</v>
      </c>
      <c r="V1045" s="17">
        <v>0.25519050751129602</v>
      </c>
      <c r="W1045" s="17">
        <v>0.17949355300787101</v>
      </c>
      <c r="X1045" s="17">
        <v>0.16590259519218001</v>
      </c>
      <c r="Y1045" s="17">
        <v>0.14674424394195601</v>
      </c>
      <c r="Z1045" s="17">
        <v>0.145730113897998</v>
      </c>
      <c r="AA1045" s="17">
        <v>0.22879782849436101</v>
      </c>
      <c r="AB1045" s="17">
        <v>0.183263975291246</v>
      </c>
      <c r="AC1045" s="17">
        <v>0.19499903451838299</v>
      </c>
      <c r="AD1045" s="17">
        <v>0.212123053518667</v>
      </c>
      <c r="AE1045" s="17"/>
      <c r="AF1045" s="17">
        <v>0.16330990723315</v>
      </c>
      <c r="AG1045" s="17">
        <v>0.20751892902906199</v>
      </c>
      <c r="AH1045" s="17">
        <v>0.21728651507890601</v>
      </c>
      <c r="AI1045" s="17"/>
      <c r="AJ1045" s="17">
        <v>0.177269704485994</v>
      </c>
      <c r="AK1045" s="17">
        <v>0.20279178148000199</v>
      </c>
      <c r="AL1045" s="17">
        <v>0.16702979405525001</v>
      </c>
      <c r="AM1045" s="17">
        <v>0.30945687337246403</v>
      </c>
      <c r="AN1045" s="17">
        <v>0.22014445435072</v>
      </c>
      <c r="AO1045" s="17"/>
      <c r="AP1045" s="17">
        <v>0.18287511919632601</v>
      </c>
      <c r="AQ1045" s="17">
        <v>0.203179170837575</v>
      </c>
      <c r="AR1045" s="17">
        <v>0.257252976483763</v>
      </c>
      <c r="AS1045" s="17"/>
      <c r="AT1045" s="17">
        <v>0.181331590900599</v>
      </c>
      <c r="AU1045" s="17">
        <v>0.18113680299732299</v>
      </c>
      <c r="AV1045" s="17">
        <v>0.208658155655883</v>
      </c>
      <c r="AW1045" s="17">
        <v>0.23426002898641499</v>
      </c>
      <c r="AX1045" s="17">
        <v>0.20585500953500199</v>
      </c>
      <c r="AY1045" s="17"/>
      <c r="AZ1045" s="17">
        <v>0.461884021331815</v>
      </c>
      <c r="BA1045" s="17">
        <v>0.13795780746563899</v>
      </c>
      <c r="BB1045" s="17">
        <v>0.23061584862326001</v>
      </c>
      <c r="BC1045" s="17">
        <v>0.115107013983987</v>
      </c>
      <c r="BD1045" s="17">
        <v>0.219199912488409</v>
      </c>
      <c r="BE1045" s="17">
        <v>0.16772466160770599</v>
      </c>
      <c r="BF1045" s="17">
        <v>0.24858541988111199</v>
      </c>
      <c r="BG1045" s="17">
        <v>0.158986850371062</v>
      </c>
      <c r="BH1045" s="17">
        <v>0.221338922500282</v>
      </c>
      <c r="BI1045" s="17">
        <v>0.21952613691441999</v>
      </c>
      <c r="BJ1045" s="17">
        <v>0.20127923760307301</v>
      </c>
      <c r="BK1045" s="17">
        <v>0.167591990267419</v>
      </c>
      <c r="BL1045" s="17">
        <v>0.24119563973358499</v>
      </c>
      <c r="BM1045" s="17">
        <v>0.21932859709201699</v>
      </c>
      <c r="BN1045" s="17">
        <v>0.106509376638435</v>
      </c>
      <c r="BO1045" s="17">
        <v>0.23630825365830599</v>
      </c>
      <c r="BP1045" s="17"/>
      <c r="BQ1045" s="17">
        <v>0.21070875395289901</v>
      </c>
      <c r="BR1045" s="17">
        <v>0.179842794751153</v>
      </c>
    </row>
    <row r="1046" spans="2:70" x14ac:dyDescent="0.35">
      <c r="B1046" t="s">
        <v>448</v>
      </c>
      <c r="C1046" s="17">
        <v>0.188883755408077</v>
      </c>
      <c r="D1046" s="17">
        <v>0.174780764629243</v>
      </c>
      <c r="E1046" s="17">
        <v>0.20550212793047201</v>
      </c>
      <c r="F1046" s="17"/>
      <c r="G1046" s="17">
        <v>0.20939271384570901</v>
      </c>
      <c r="H1046" s="17">
        <v>0.206173931619586</v>
      </c>
      <c r="I1046" s="17">
        <v>0.19889339793275601</v>
      </c>
      <c r="J1046" s="17">
        <v>0.159421995017336</v>
      </c>
      <c r="K1046" s="17">
        <v>0.19681736054232801</v>
      </c>
      <c r="L1046" s="17">
        <v>0.15936783406233501</v>
      </c>
      <c r="M1046" s="17"/>
      <c r="N1046" s="17">
        <v>0.19820735871268499</v>
      </c>
      <c r="O1046" s="17">
        <v>0.164993181796313</v>
      </c>
      <c r="P1046" s="17">
        <v>0.22755571398281299</v>
      </c>
      <c r="Q1046" s="17">
        <v>0.16085370631034099</v>
      </c>
      <c r="R1046" s="17"/>
      <c r="S1046" s="17">
        <v>0.20238210014777999</v>
      </c>
      <c r="T1046" s="17">
        <v>0.15452186003474</v>
      </c>
      <c r="U1046" s="17">
        <v>0.21002059703415099</v>
      </c>
      <c r="V1046" s="17">
        <v>0.15565175032249601</v>
      </c>
      <c r="W1046" s="17">
        <v>0.18572001382902301</v>
      </c>
      <c r="X1046" s="17">
        <v>0.20787175047363199</v>
      </c>
      <c r="Y1046" s="17">
        <v>0.228232638477813</v>
      </c>
      <c r="Z1046" s="17">
        <v>0.12233412105965601</v>
      </c>
      <c r="AA1046" s="17">
        <v>0.17967476946441499</v>
      </c>
      <c r="AB1046" s="17">
        <v>0.210827886318282</v>
      </c>
      <c r="AC1046" s="17">
        <v>0.20908658244816</v>
      </c>
      <c r="AD1046" s="17">
        <v>0.161780016363475</v>
      </c>
      <c r="AE1046" s="17"/>
      <c r="AF1046" s="17">
        <v>0.176398981571597</v>
      </c>
      <c r="AG1046" s="17">
        <v>0.20432073618614299</v>
      </c>
      <c r="AH1046" s="17">
        <v>0.14992916945161699</v>
      </c>
      <c r="AI1046" s="17"/>
      <c r="AJ1046" s="17">
        <v>0.17093359123061</v>
      </c>
      <c r="AK1046" s="17">
        <v>0.20169543043286201</v>
      </c>
      <c r="AL1046" s="17">
        <v>0.20992094427515601</v>
      </c>
      <c r="AM1046" s="17">
        <v>0.290124651634733</v>
      </c>
      <c r="AN1046" s="17">
        <v>0.14117027113325201</v>
      </c>
      <c r="AO1046" s="17"/>
      <c r="AP1046" s="17">
        <v>0.19213804787861199</v>
      </c>
      <c r="AQ1046" s="17">
        <v>0.189367231957802</v>
      </c>
      <c r="AR1046" s="17">
        <v>0.19676585443049599</v>
      </c>
      <c r="AS1046" s="17"/>
      <c r="AT1046" s="17">
        <v>0.16226122622119199</v>
      </c>
      <c r="AU1046" s="17">
        <v>0.18121102642261699</v>
      </c>
      <c r="AV1046" s="17">
        <v>0.20146612046239301</v>
      </c>
      <c r="AW1046" s="17">
        <v>0.162054811872414</v>
      </c>
      <c r="AX1046" s="17">
        <v>0.37266159593334902</v>
      </c>
      <c r="AY1046" s="17"/>
      <c r="AZ1046" s="17">
        <v>0.19473161589226401</v>
      </c>
      <c r="BA1046" s="17">
        <v>0.119990042423638</v>
      </c>
      <c r="BB1046" s="17">
        <v>0.209864409773627</v>
      </c>
      <c r="BC1046" s="17">
        <v>0.106205646884098</v>
      </c>
      <c r="BD1046" s="17">
        <v>0.21315558256773501</v>
      </c>
      <c r="BE1046" s="17">
        <v>0.14916148507975799</v>
      </c>
      <c r="BF1046" s="17">
        <v>0.21688138426110201</v>
      </c>
      <c r="BG1046" s="17">
        <v>0.21603863741726601</v>
      </c>
      <c r="BH1046" s="17">
        <v>0.14418747382875399</v>
      </c>
      <c r="BI1046" s="17">
        <v>0.22319809072741001</v>
      </c>
      <c r="BJ1046" s="17">
        <v>0.20841463642079699</v>
      </c>
      <c r="BK1046" s="17">
        <v>0.16139292510907799</v>
      </c>
      <c r="BL1046" s="17">
        <v>0.20219855607829601</v>
      </c>
      <c r="BM1046" s="17">
        <v>0.247900827584626</v>
      </c>
      <c r="BN1046" s="17">
        <v>0.228337689217465</v>
      </c>
      <c r="BO1046" s="17">
        <v>0.189999896811406</v>
      </c>
      <c r="BP1046" s="17"/>
      <c r="BQ1046" s="17">
        <v>0.23517150516066401</v>
      </c>
      <c r="BR1046" s="17">
        <v>0.14414264163163301</v>
      </c>
    </row>
    <row r="1047" spans="2:70" x14ac:dyDescent="0.35">
      <c r="B1047" t="s">
        <v>449</v>
      </c>
      <c r="C1047" s="17">
        <v>0.136387786814062</v>
      </c>
      <c r="D1047" s="17">
        <v>0.136497178220301</v>
      </c>
      <c r="E1047" s="17">
        <v>0.13539486102918399</v>
      </c>
      <c r="F1047" s="17"/>
      <c r="G1047" s="17">
        <v>0.13244543804904499</v>
      </c>
      <c r="H1047" s="17">
        <v>0.167870077312155</v>
      </c>
      <c r="I1047" s="17">
        <v>0.17943813230670599</v>
      </c>
      <c r="J1047" s="17">
        <v>0.15041582124212</v>
      </c>
      <c r="K1047" s="17">
        <v>9.4025247316845098E-2</v>
      </c>
      <c r="L1047" s="17">
        <v>7.5562678387684407E-2</v>
      </c>
      <c r="M1047" s="17"/>
      <c r="N1047" s="17">
        <v>0.12493302895387801</v>
      </c>
      <c r="O1047" s="17">
        <v>0.129625832457923</v>
      </c>
      <c r="P1047" s="17">
        <v>0.15971928622617099</v>
      </c>
      <c r="Q1047" s="17">
        <v>0.13593077759241901</v>
      </c>
      <c r="R1047" s="17"/>
      <c r="S1047" s="17">
        <v>0.18211945216177899</v>
      </c>
      <c r="T1047" s="17">
        <v>0.12857435150690699</v>
      </c>
      <c r="U1047" s="17">
        <v>0.12250217057875699</v>
      </c>
      <c r="V1047" s="17">
        <v>0.12078161554397999</v>
      </c>
      <c r="W1047" s="17">
        <v>0.13012641058558799</v>
      </c>
      <c r="X1047" s="17">
        <v>0.112139179731711</v>
      </c>
      <c r="Y1047" s="17">
        <v>0.12818445507725401</v>
      </c>
      <c r="Z1047" s="17">
        <v>0.18813206318557801</v>
      </c>
      <c r="AA1047" s="17">
        <v>0.12058184286550901</v>
      </c>
      <c r="AB1047" s="17">
        <v>9.5928388872302206E-2</v>
      </c>
      <c r="AC1047" s="17">
        <v>0.22485517198896901</v>
      </c>
      <c r="AD1047" s="17">
        <v>6.3406554343851396E-2</v>
      </c>
      <c r="AE1047" s="17"/>
      <c r="AF1047" s="17">
        <v>0.123985926596164</v>
      </c>
      <c r="AG1047" s="17">
        <v>0.14202561718373299</v>
      </c>
      <c r="AH1047" s="17">
        <v>0.130362050533467</v>
      </c>
      <c r="AI1047" s="17"/>
      <c r="AJ1047" s="17">
        <v>0.131595670360413</v>
      </c>
      <c r="AK1047" s="17">
        <v>0.142097772403774</v>
      </c>
      <c r="AL1047" s="17">
        <v>0.12779461819445601</v>
      </c>
      <c r="AM1047" s="17">
        <v>0.116240606036304</v>
      </c>
      <c r="AN1047" s="17">
        <v>0.14480956036371301</v>
      </c>
      <c r="AO1047" s="17"/>
      <c r="AP1047" s="17">
        <v>0.14308718644625901</v>
      </c>
      <c r="AQ1047" s="17">
        <v>0.14558260936261699</v>
      </c>
      <c r="AR1047" s="17">
        <v>0.16662326785928</v>
      </c>
      <c r="AS1047" s="17"/>
      <c r="AT1047" s="17">
        <v>9.1037137290090303E-2</v>
      </c>
      <c r="AU1047" s="17">
        <v>0.12673054893274099</v>
      </c>
      <c r="AV1047" s="17">
        <v>0.16079194099074401</v>
      </c>
      <c r="AW1047" s="17">
        <v>0.13991548831395301</v>
      </c>
      <c r="AX1047" s="17">
        <v>0.27762287189449197</v>
      </c>
      <c r="AY1047" s="17"/>
      <c r="AZ1047" s="17">
        <v>0.26708413490606597</v>
      </c>
      <c r="BA1047" s="17">
        <v>0.11730083107417399</v>
      </c>
      <c r="BB1047" s="17">
        <v>0.120313822911689</v>
      </c>
      <c r="BC1047" s="17">
        <v>0.13815000429111199</v>
      </c>
      <c r="BD1047" s="17">
        <v>0.18445886756366001</v>
      </c>
      <c r="BE1047" s="17">
        <v>0.141685534356359</v>
      </c>
      <c r="BF1047" s="17">
        <v>0.12542975933161399</v>
      </c>
      <c r="BG1047" s="17">
        <v>0.14875629241655</v>
      </c>
      <c r="BH1047" s="17">
        <v>0.14210993085449</v>
      </c>
      <c r="BI1047" s="17">
        <v>8.1757652786245097E-2</v>
      </c>
      <c r="BJ1047" s="17">
        <v>0.158977596929399</v>
      </c>
      <c r="BK1047" s="17">
        <v>0.10824557842043001</v>
      </c>
      <c r="BL1047" s="17">
        <v>0.12934040681720799</v>
      </c>
      <c r="BM1047" s="17">
        <v>0</v>
      </c>
      <c r="BN1047" s="17">
        <v>0.11110501160647</v>
      </c>
      <c r="BO1047" s="17">
        <v>0.15653976048557899</v>
      </c>
      <c r="BP1047" s="17"/>
      <c r="BQ1047" s="17">
        <v>0.16421122938806099</v>
      </c>
      <c r="BR1047" s="17">
        <v>0.106636567488509</v>
      </c>
    </row>
    <row r="1048" spans="2:70" x14ac:dyDescent="0.35">
      <c r="B1048" t="s">
        <v>450</v>
      </c>
      <c r="C1048" s="17">
        <v>0.134307653823418</v>
      </c>
      <c r="D1048" s="17">
        <v>0.117765321675906</v>
      </c>
      <c r="E1048" s="17">
        <v>0.15438426443159101</v>
      </c>
      <c r="F1048" s="17"/>
      <c r="G1048" s="17">
        <v>5.3974100156056803E-2</v>
      </c>
      <c r="H1048" s="17">
        <v>9.70453238082674E-2</v>
      </c>
      <c r="I1048" s="17">
        <v>0.110290637076969</v>
      </c>
      <c r="J1048" s="17">
        <v>0.16974160690374701</v>
      </c>
      <c r="K1048" s="17">
        <v>0.147394338505244</v>
      </c>
      <c r="L1048" s="17">
        <v>0.24156084376099199</v>
      </c>
      <c r="M1048" s="17"/>
      <c r="N1048" s="17">
        <v>0.13997645929723801</v>
      </c>
      <c r="O1048" s="17">
        <v>0.13655774347615399</v>
      </c>
      <c r="P1048" s="17">
        <v>0.121250797223298</v>
      </c>
      <c r="Q1048" s="17">
        <v>0.13809376460115</v>
      </c>
      <c r="R1048" s="17"/>
      <c r="S1048" s="17">
        <v>8.5130255674988997E-2</v>
      </c>
      <c r="T1048" s="17">
        <v>0.18667589615076499</v>
      </c>
      <c r="U1048" s="17">
        <v>0.22399515949218801</v>
      </c>
      <c r="V1048" s="17">
        <v>0.13799626081841301</v>
      </c>
      <c r="W1048" s="17">
        <v>0.13402887168858199</v>
      </c>
      <c r="X1048" s="17">
        <v>0.136642887615573</v>
      </c>
      <c r="Y1048" s="17">
        <v>0.118785848568734</v>
      </c>
      <c r="Z1048" s="17">
        <v>0.151116603150898</v>
      </c>
      <c r="AA1048" s="17">
        <v>0.14343307852356699</v>
      </c>
      <c r="AB1048" s="17">
        <v>9.4641882192742E-2</v>
      </c>
      <c r="AC1048" s="17">
        <v>9.4225245298157498E-2</v>
      </c>
      <c r="AD1048" s="17">
        <v>0.12463561390570101</v>
      </c>
      <c r="AE1048" s="17"/>
      <c r="AF1048" s="17">
        <v>0.13796835115987499</v>
      </c>
      <c r="AG1048" s="17">
        <v>0.13347855431583899</v>
      </c>
      <c r="AH1048" s="17">
        <v>0.165293189112862</v>
      </c>
      <c r="AI1048" s="17"/>
      <c r="AJ1048" s="17">
        <v>0.152326613599119</v>
      </c>
      <c r="AK1048" s="17">
        <v>0.110956063390159</v>
      </c>
      <c r="AL1048" s="17">
        <v>0.122704380471209</v>
      </c>
      <c r="AM1048" s="17">
        <v>0.17328760362043599</v>
      </c>
      <c r="AN1048" s="17">
        <v>0.153520792324329</v>
      </c>
      <c r="AO1048" s="17"/>
      <c r="AP1048" s="17">
        <v>0.122575071447989</v>
      </c>
      <c r="AQ1048" s="17">
        <v>0.11659951669426601</v>
      </c>
      <c r="AR1048" s="17">
        <v>9.5619089990620604E-2</v>
      </c>
      <c r="AS1048" s="17"/>
      <c r="AT1048" s="17">
        <v>0.16730632118385</v>
      </c>
      <c r="AU1048" s="17">
        <v>0.13444299363694201</v>
      </c>
      <c r="AV1048" s="17">
        <v>0.13457715974786</v>
      </c>
      <c r="AW1048" s="17">
        <v>0.10174044978182099</v>
      </c>
      <c r="AX1048" s="17">
        <v>8.5553881188101893E-2</v>
      </c>
      <c r="AY1048" s="17"/>
      <c r="AZ1048" s="17">
        <v>0.18339110039234499</v>
      </c>
      <c r="BA1048" s="17">
        <v>0.12878990015134101</v>
      </c>
      <c r="BB1048" s="17">
        <v>0.157661401812275</v>
      </c>
      <c r="BC1048" s="17">
        <v>0.219688621969619</v>
      </c>
      <c r="BD1048" s="17">
        <v>0.13568083163519901</v>
      </c>
      <c r="BE1048" s="17">
        <v>0.117393061889655</v>
      </c>
      <c r="BF1048" s="17">
        <v>8.0183326123603904E-2</v>
      </c>
      <c r="BG1048" s="17">
        <v>0.169494914670239</v>
      </c>
      <c r="BH1048" s="17">
        <v>0.144281668443793</v>
      </c>
      <c r="BI1048" s="17">
        <v>0.125756896276951</v>
      </c>
      <c r="BJ1048" s="17">
        <v>0.106420632775691</v>
      </c>
      <c r="BK1048" s="17">
        <v>0.117252308697681</v>
      </c>
      <c r="BL1048" s="17">
        <v>0.13635142130345901</v>
      </c>
      <c r="BM1048" s="17">
        <v>5.81488091299441E-2</v>
      </c>
      <c r="BN1048" s="17">
        <v>0.194730343327918</v>
      </c>
      <c r="BO1048" s="17">
        <v>7.8007186672671702E-2</v>
      </c>
      <c r="BP1048" s="17"/>
      <c r="BQ1048" s="17">
        <v>9.0186416121835894E-2</v>
      </c>
      <c r="BR1048" s="17">
        <v>0.17654217544030401</v>
      </c>
    </row>
    <row r="1049" spans="2:70" x14ac:dyDescent="0.35">
      <c r="B1049" t="s">
        <v>451</v>
      </c>
      <c r="C1049" s="17">
        <v>0.123804122941808</v>
      </c>
      <c r="D1049" s="17">
        <v>0.136519945028614</v>
      </c>
      <c r="E1049" s="17">
        <v>0.10943244020906499</v>
      </c>
      <c r="F1049" s="17"/>
      <c r="G1049" s="17">
        <v>0.18806061302745</v>
      </c>
      <c r="H1049" s="17">
        <v>0.171968799115574</v>
      </c>
      <c r="I1049" s="17">
        <v>0.149513361117289</v>
      </c>
      <c r="J1049" s="17">
        <v>7.8991243137997005E-2</v>
      </c>
      <c r="K1049" s="17">
        <v>6.4766361814014406E-2</v>
      </c>
      <c r="L1049" s="17">
        <v>5.8758067932427903E-2</v>
      </c>
      <c r="M1049" s="17"/>
      <c r="N1049" s="17">
        <v>0.11333624031435199</v>
      </c>
      <c r="O1049" s="17">
        <v>0.111784394021717</v>
      </c>
      <c r="P1049" s="17">
        <v>0.16928177054285901</v>
      </c>
      <c r="Q1049" s="17">
        <v>0.10822236864601301</v>
      </c>
      <c r="R1049" s="17"/>
      <c r="S1049" s="17">
        <v>0.144871782889953</v>
      </c>
      <c r="T1049" s="17">
        <v>0.112239647270217</v>
      </c>
      <c r="U1049" s="17">
        <v>8.5284188567851194E-2</v>
      </c>
      <c r="V1049" s="17">
        <v>0.167543324591404</v>
      </c>
      <c r="W1049" s="17">
        <v>0.131397391393584</v>
      </c>
      <c r="X1049" s="17">
        <v>0.15504264761082601</v>
      </c>
      <c r="Y1049" s="17">
        <v>0.104209444566617</v>
      </c>
      <c r="Z1049" s="17">
        <v>0.149346511760761</v>
      </c>
      <c r="AA1049" s="17">
        <v>0.13632620194904799</v>
      </c>
      <c r="AB1049" s="17">
        <v>6.5708488029922393E-2</v>
      </c>
      <c r="AC1049" s="17">
        <v>0.105601436449012</v>
      </c>
      <c r="AD1049" s="17">
        <v>0.10620328002729799</v>
      </c>
      <c r="AE1049" s="17"/>
      <c r="AF1049" s="17">
        <v>0.10059963773583901</v>
      </c>
      <c r="AG1049" s="17">
        <v>0.127893629842256</v>
      </c>
      <c r="AH1049" s="17">
        <v>0.15140061484633899</v>
      </c>
      <c r="AI1049" s="17"/>
      <c r="AJ1049" s="17">
        <v>9.7779584530183206E-2</v>
      </c>
      <c r="AK1049" s="17">
        <v>0.141834547556486</v>
      </c>
      <c r="AL1049" s="17">
        <v>0.14753230621678701</v>
      </c>
      <c r="AM1049" s="17">
        <v>0.267967774820011</v>
      </c>
      <c r="AN1049" s="17">
        <v>0.120214924277275</v>
      </c>
      <c r="AO1049" s="17"/>
      <c r="AP1049" s="17">
        <v>0.13744334235672401</v>
      </c>
      <c r="AQ1049" s="17">
        <v>0.12631349751273199</v>
      </c>
      <c r="AR1049" s="17">
        <v>0.14328874630899599</v>
      </c>
      <c r="AS1049" s="17"/>
      <c r="AT1049" s="17">
        <v>9.3471646460989599E-2</v>
      </c>
      <c r="AU1049" s="17">
        <v>0.12375969366513601</v>
      </c>
      <c r="AV1049" s="17">
        <v>0.147511282350648</v>
      </c>
      <c r="AW1049" s="17">
        <v>0.131125092499386</v>
      </c>
      <c r="AX1049" s="17">
        <v>0.24494121291857399</v>
      </c>
      <c r="AY1049" s="17"/>
      <c r="AZ1049" s="17">
        <v>0.202745741605693</v>
      </c>
      <c r="BA1049" s="17">
        <v>0.118537561177222</v>
      </c>
      <c r="BB1049" s="17">
        <v>0.12846399277846501</v>
      </c>
      <c r="BC1049" s="17">
        <v>4.6903115219423301E-2</v>
      </c>
      <c r="BD1049" s="17">
        <v>0.118903258496721</v>
      </c>
      <c r="BE1049" s="17">
        <v>0.13641072862883299</v>
      </c>
      <c r="BF1049" s="17">
        <v>0.144032216448955</v>
      </c>
      <c r="BG1049" s="17">
        <v>0.120112854177749</v>
      </c>
      <c r="BH1049" s="17">
        <v>0.130610600230256</v>
      </c>
      <c r="BI1049" s="17">
        <v>0.199816438501769</v>
      </c>
      <c r="BJ1049" s="17">
        <v>8.4599090088905704E-2</v>
      </c>
      <c r="BK1049" s="17">
        <v>8.4792851550505796E-2</v>
      </c>
      <c r="BL1049" s="17">
        <v>0.14359196922467299</v>
      </c>
      <c r="BM1049" s="17">
        <v>0.14373601550440299</v>
      </c>
      <c r="BN1049" s="17">
        <v>0.21477733788470399</v>
      </c>
      <c r="BO1049" s="17">
        <v>0.143766606519898</v>
      </c>
      <c r="BP1049" s="17"/>
      <c r="BQ1049" s="17">
        <v>0.161954039954646</v>
      </c>
      <c r="BR1049" s="17">
        <v>8.8833157935670606E-2</v>
      </c>
    </row>
    <row r="1050" spans="2:70" x14ac:dyDescent="0.35">
      <c r="B1050" t="s">
        <v>452</v>
      </c>
      <c r="C1050" s="17">
        <v>0.102591291638666</v>
      </c>
      <c r="D1050" s="17">
        <v>0.1055300911986</v>
      </c>
      <c r="E1050" s="17">
        <v>9.7199768784403701E-2</v>
      </c>
      <c r="F1050" s="17"/>
      <c r="G1050" s="17">
        <v>0.120808798915754</v>
      </c>
      <c r="H1050" s="17">
        <v>0.12398632920805901</v>
      </c>
      <c r="I1050" s="17">
        <v>0.116321974949835</v>
      </c>
      <c r="J1050" s="17">
        <v>0.10770567987601599</v>
      </c>
      <c r="K1050" s="17">
        <v>8.2062428785331598E-2</v>
      </c>
      <c r="L1050" s="17">
        <v>5.4522885400383601E-2</v>
      </c>
      <c r="M1050" s="17"/>
      <c r="N1050" s="17">
        <v>0.126572868616456</v>
      </c>
      <c r="O1050" s="17">
        <v>0.11553172539887301</v>
      </c>
      <c r="P1050" s="17">
        <v>6.8843712891899098E-2</v>
      </c>
      <c r="Q1050" s="17">
        <v>8.5002127333461797E-2</v>
      </c>
      <c r="R1050" s="17"/>
      <c r="S1050" s="17">
        <v>0.14911656927158301</v>
      </c>
      <c r="T1050" s="17">
        <v>0.119820315214388</v>
      </c>
      <c r="U1050" s="17">
        <v>5.92053586749655E-2</v>
      </c>
      <c r="V1050" s="17">
        <v>0.100337621746194</v>
      </c>
      <c r="W1050" s="17">
        <v>6.6083692994918702E-2</v>
      </c>
      <c r="X1050" s="17">
        <v>9.3305704648654994E-2</v>
      </c>
      <c r="Y1050" s="17">
        <v>0.109568738386603</v>
      </c>
      <c r="Z1050" s="17">
        <v>0.13204763230077701</v>
      </c>
      <c r="AA1050" s="17">
        <v>7.6467129134091802E-2</v>
      </c>
      <c r="AB1050" s="17">
        <v>5.9152914089865699E-2</v>
      </c>
      <c r="AC1050" s="17">
        <v>0.13340758812610101</v>
      </c>
      <c r="AD1050" s="17">
        <v>0.101961069090667</v>
      </c>
      <c r="AE1050" s="17"/>
      <c r="AF1050" s="17">
        <v>8.6415902905180905E-2</v>
      </c>
      <c r="AG1050" s="17">
        <v>0.102154148943052</v>
      </c>
      <c r="AH1050" s="17">
        <v>9.4914561045234505E-2</v>
      </c>
      <c r="AI1050" s="17"/>
      <c r="AJ1050" s="17">
        <v>8.8587280376155597E-2</v>
      </c>
      <c r="AK1050" s="17">
        <v>0.105937670144167</v>
      </c>
      <c r="AL1050" s="17">
        <v>0.106432056799975</v>
      </c>
      <c r="AM1050" s="17">
        <v>5.0835158648036602E-2</v>
      </c>
      <c r="AN1050" s="17">
        <v>0.114438107372217</v>
      </c>
      <c r="AO1050" s="17"/>
      <c r="AP1050" s="17">
        <v>0.122288998220209</v>
      </c>
      <c r="AQ1050" s="17">
        <v>0.116117990663094</v>
      </c>
      <c r="AR1050" s="17">
        <v>7.8717473367229104E-2</v>
      </c>
      <c r="AS1050" s="17"/>
      <c r="AT1050" s="17">
        <v>7.7467870773684402E-2</v>
      </c>
      <c r="AU1050" s="17">
        <v>8.8711344171728004E-2</v>
      </c>
      <c r="AV1050" s="17">
        <v>0.115717165221282</v>
      </c>
      <c r="AW1050" s="17">
        <v>0.11756552674456</v>
      </c>
      <c r="AX1050" s="17">
        <v>0.18604547468426</v>
      </c>
      <c r="AY1050" s="17"/>
      <c r="AZ1050" s="17">
        <v>6.9971229903558405E-2</v>
      </c>
      <c r="BA1050" s="17">
        <v>6.2098037549884799E-2</v>
      </c>
      <c r="BB1050" s="17">
        <v>6.6668078546110093E-2</v>
      </c>
      <c r="BC1050" s="17">
        <v>0.11693127771683701</v>
      </c>
      <c r="BD1050" s="17">
        <v>0.106219596570943</v>
      </c>
      <c r="BE1050" s="17">
        <v>9.5839707515036704E-2</v>
      </c>
      <c r="BF1050" s="17">
        <v>8.0606364222886306E-2</v>
      </c>
      <c r="BG1050" s="17">
        <v>9.5648387251186698E-2</v>
      </c>
      <c r="BH1050" s="17">
        <v>0.12240037018758</v>
      </c>
      <c r="BI1050" s="17">
        <v>0.107354569707444</v>
      </c>
      <c r="BJ1050" s="17">
        <v>0.10210350096750399</v>
      </c>
      <c r="BK1050" s="17">
        <v>0.16889040612046999</v>
      </c>
      <c r="BL1050" s="17">
        <v>0.14910108558129001</v>
      </c>
      <c r="BM1050" s="17">
        <v>8.1573653411917899E-2</v>
      </c>
      <c r="BN1050" s="17">
        <v>3.1280903595170002E-2</v>
      </c>
      <c r="BO1050" s="17">
        <v>0.13585347226535799</v>
      </c>
      <c r="BP1050" s="17"/>
      <c r="BQ1050" s="17">
        <v>0.124294756635173</v>
      </c>
      <c r="BR1050" s="17">
        <v>8.49944669190974E-2</v>
      </c>
    </row>
    <row r="1051" spans="2:70" x14ac:dyDescent="0.35">
      <c r="B1051" t="s">
        <v>453</v>
      </c>
      <c r="C1051" s="17">
        <v>9.3600723264314095E-2</v>
      </c>
      <c r="D1051" s="17">
        <v>9.9493411680162999E-2</v>
      </c>
      <c r="E1051" s="17">
        <v>8.6929012682996104E-2</v>
      </c>
      <c r="F1051" s="17"/>
      <c r="G1051" s="17">
        <v>9.4422120191031994E-2</v>
      </c>
      <c r="H1051" s="17">
        <v>0.113249856201612</v>
      </c>
      <c r="I1051" s="17">
        <v>0.120125632703596</v>
      </c>
      <c r="J1051" s="17">
        <v>8.6776631072528199E-2</v>
      </c>
      <c r="K1051" s="17">
        <v>7.3256957312942406E-2</v>
      </c>
      <c r="L1051" s="17">
        <v>6.28834655158821E-2</v>
      </c>
      <c r="M1051" s="17"/>
      <c r="N1051" s="17">
        <v>9.5981096251349901E-2</v>
      </c>
      <c r="O1051" s="17">
        <v>8.3652215553953205E-2</v>
      </c>
      <c r="P1051" s="17">
        <v>0.117094932108171</v>
      </c>
      <c r="Q1051" s="17">
        <v>7.68244670295717E-2</v>
      </c>
      <c r="R1051" s="17"/>
      <c r="S1051" s="17">
        <v>0.13312766409353699</v>
      </c>
      <c r="T1051" s="17">
        <v>7.65190655598465E-2</v>
      </c>
      <c r="U1051" s="17">
        <v>0.13365310695354801</v>
      </c>
      <c r="V1051" s="17">
        <v>6.4177026188963898E-2</v>
      </c>
      <c r="W1051" s="17">
        <v>9.8164351546912304E-2</v>
      </c>
      <c r="X1051" s="17">
        <v>6.4556232903709099E-2</v>
      </c>
      <c r="Y1051" s="17">
        <v>9.0561391807444797E-2</v>
      </c>
      <c r="Z1051" s="17">
        <v>8.2146127882723199E-2</v>
      </c>
      <c r="AA1051" s="17">
        <v>0.1021059442879</v>
      </c>
      <c r="AB1051" s="17">
        <v>9.4331234489847607E-2</v>
      </c>
      <c r="AC1051" s="17">
        <v>8.3809571074367595E-2</v>
      </c>
      <c r="AD1051" s="17">
        <v>0</v>
      </c>
      <c r="AE1051" s="17"/>
      <c r="AF1051" s="17">
        <v>8.8760991189367505E-2</v>
      </c>
      <c r="AG1051" s="17">
        <v>0.102482571217516</v>
      </c>
      <c r="AH1051" s="17">
        <v>0.101795986165405</v>
      </c>
      <c r="AI1051" s="17"/>
      <c r="AJ1051" s="17">
        <v>9.8674014320070003E-2</v>
      </c>
      <c r="AK1051" s="17">
        <v>9.6757482494210498E-2</v>
      </c>
      <c r="AL1051" s="17">
        <v>8.8681202607891002E-2</v>
      </c>
      <c r="AM1051" s="17">
        <v>5.0363445398635902E-2</v>
      </c>
      <c r="AN1051" s="17">
        <v>8.2280517989843094E-2</v>
      </c>
      <c r="AO1051" s="17"/>
      <c r="AP1051" s="17">
        <v>0.105752600886812</v>
      </c>
      <c r="AQ1051" s="17">
        <v>9.2657826181675895E-2</v>
      </c>
      <c r="AR1051" s="17">
        <v>0.12559066636291699</v>
      </c>
      <c r="AS1051" s="17"/>
      <c r="AT1051" s="17">
        <v>7.2803222542500504E-2</v>
      </c>
      <c r="AU1051" s="17">
        <v>0.107425495346992</v>
      </c>
      <c r="AV1051" s="17">
        <v>8.6626908392138602E-2</v>
      </c>
      <c r="AW1051" s="17">
        <v>0.10182176944462</v>
      </c>
      <c r="AX1051" s="17">
        <v>0.119600768053698</v>
      </c>
      <c r="AY1051" s="17"/>
      <c r="AZ1051" s="17">
        <v>0</v>
      </c>
      <c r="BA1051" s="17">
        <v>5.9244739059736498E-2</v>
      </c>
      <c r="BB1051" s="17">
        <v>0.15914289097779899</v>
      </c>
      <c r="BC1051" s="17">
        <v>7.5675685945795004E-2</v>
      </c>
      <c r="BD1051" s="17">
        <v>6.22883837068966E-2</v>
      </c>
      <c r="BE1051" s="17">
        <v>7.4613870837981905E-2</v>
      </c>
      <c r="BF1051" s="17">
        <v>6.7685946599933197E-2</v>
      </c>
      <c r="BG1051" s="17">
        <v>9.7160038168120494E-2</v>
      </c>
      <c r="BH1051" s="17">
        <v>7.8826507312678804E-2</v>
      </c>
      <c r="BI1051" s="17">
        <v>0.22395453579467001</v>
      </c>
      <c r="BJ1051" s="17">
        <v>8.8641319596675996E-2</v>
      </c>
      <c r="BK1051" s="17">
        <v>9.8386937678854203E-2</v>
      </c>
      <c r="BL1051" s="17">
        <v>7.1942529730584306E-2</v>
      </c>
      <c r="BM1051" s="17">
        <v>4.8199392661879198E-2</v>
      </c>
      <c r="BN1051" s="17">
        <v>0.11157129843531299</v>
      </c>
      <c r="BO1051" s="17">
        <v>0.17451228994016799</v>
      </c>
      <c r="BP1051" s="17"/>
      <c r="BQ1051" s="17">
        <v>0.111910943150586</v>
      </c>
      <c r="BR1051" s="17">
        <v>7.4633573104028794E-2</v>
      </c>
    </row>
    <row r="1052" spans="2:70" x14ac:dyDescent="0.35">
      <c r="B1052" t="s">
        <v>454</v>
      </c>
      <c r="C1052" s="17">
        <v>5.4095799541223101E-2</v>
      </c>
      <c r="D1052" s="17">
        <v>4.74052988752195E-2</v>
      </c>
      <c r="E1052" s="17">
        <v>6.0178505469642901E-2</v>
      </c>
      <c r="F1052" s="17"/>
      <c r="G1052" s="17">
        <v>2.9002651855103902E-2</v>
      </c>
      <c r="H1052" s="17">
        <v>4.8530795096617702E-2</v>
      </c>
      <c r="I1052" s="17">
        <v>4.9863365889809302E-2</v>
      </c>
      <c r="J1052" s="17">
        <v>2.66197119565805E-2</v>
      </c>
      <c r="K1052" s="17">
        <v>8.8230406442406498E-2</v>
      </c>
      <c r="L1052" s="17">
        <v>9.1803462540412106E-2</v>
      </c>
      <c r="M1052" s="17"/>
      <c r="N1052" s="17">
        <v>5.74498472931467E-2</v>
      </c>
      <c r="O1052" s="17">
        <v>6.8870441539747904E-2</v>
      </c>
      <c r="P1052" s="17">
        <v>4.9831508601947599E-2</v>
      </c>
      <c r="Q1052" s="17">
        <v>3.8220330505639701E-2</v>
      </c>
      <c r="R1052" s="17"/>
      <c r="S1052" s="17">
        <v>5.9395366728209997E-2</v>
      </c>
      <c r="T1052" s="17">
        <v>3.5973361979140299E-2</v>
      </c>
      <c r="U1052" s="17">
        <v>4.5741178102564797E-2</v>
      </c>
      <c r="V1052" s="17">
        <v>8.4195741383022202E-2</v>
      </c>
      <c r="W1052" s="17">
        <v>6.0407607540232E-2</v>
      </c>
      <c r="X1052" s="17">
        <v>4.07938648668685E-2</v>
      </c>
      <c r="Y1052" s="17">
        <v>4.1905828606611198E-2</v>
      </c>
      <c r="Z1052" s="17">
        <v>3.2646705310220098E-2</v>
      </c>
      <c r="AA1052" s="17">
        <v>5.8796921655924497E-2</v>
      </c>
      <c r="AB1052" s="17">
        <v>5.8674172427854498E-2</v>
      </c>
      <c r="AC1052" s="17">
        <v>7.0296061049100897E-2</v>
      </c>
      <c r="AD1052" s="17">
        <v>6.4050194342126707E-2</v>
      </c>
      <c r="AE1052" s="17"/>
      <c r="AF1052" s="17">
        <v>7.4717762460661696E-2</v>
      </c>
      <c r="AG1052" s="17">
        <v>5.0079779618230902E-2</v>
      </c>
      <c r="AH1052" s="17">
        <v>3.2124436123266202E-2</v>
      </c>
      <c r="AI1052" s="17"/>
      <c r="AJ1052" s="17">
        <v>7.86825014398954E-2</v>
      </c>
      <c r="AK1052" s="17">
        <v>3.93780463183118E-2</v>
      </c>
      <c r="AL1052" s="17">
        <v>4.6690553672536002E-2</v>
      </c>
      <c r="AM1052" s="17">
        <v>0.13749884778354399</v>
      </c>
      <c r="AN1052" s="17">
        <v>4.72355340377432E-2</v>
      </c>
      <c r="AO1052" s="17"/>
      <c r="AP1052" s="17">
        <v>8.68116014971448E-2</v>
      </c>
      <c r="AQ1052" s="17">
        <v>3.5009877799859299E-2</v>
      </c>
      <c r="AR1052" s="17">
        <v>5.3649372800351001E-2</v>
      </c>
      <c r="AS1052" s="17"/>
      <c r="AT1052" s="17">
        <v>5.12653033979363E-2</v>
      </c>
      <c r="AU1052" s="17">
        <v>6.2156615264931103E-2</v>
      </c>
      <c r="AV1052" s="17">
        <v>6.1361742920552402E-2</v>
      </c>
      <c r="AW1052" s="17">
        <v>3.9920175851236299E-2</v>
      </c>
      <c r="AX1052" s="17">
        <v>7.3425216235471699E-2</v>
      </c>
      <c r="AY1052" s="17"/>
      <c r="AZ1052" s="17">
        <v>0</v>
      </c>
      <c r="BA1052" s="17">
        <v>3.7605069600356998E-2</v>
      </c>
      <c r="BB1052" s="17">
        <v>3.7412460707053299E-2</v>
      </c>
      <c r="BC1052" s="17">
        <v>5.8637258213107703E-2</v>
      </c>
      <c r="BD1052" s="17">
        <v>4.8903576106871897E-2</v>
      </c>
      <c r="BE1052" s="17">
        <v>5.8985548286258203E-2</v>
      </c>
      <c r="BF1052" s="17">
        <v>8.1128988953422895E-2</v>
      </c>
      <c r="BG1052" s="17">
        <v>5.6668859943328501E-2</v>
      </c>
      <c r="BH1052" s="17">
        <v>5.7661514189655198E-2</v>
      </c>
      <c r="BI1052" s="17">
        <v>4.6928556596427397E-2</v>
      </c>
      <c r="BJ1052" s="17">
        <v>5.7689185308237398E-2</v>
      </c>
      <c r="BK1052" s="17">
        <v>2.8475411508867399E-2</v>
      </c>
      <c r="BL1052" s="17">
        <v>3.9505043597753003E-2</v>
      </c>
      <c r="BM1052" s="17">
        <v>6.2252497814456298E-2</v>
      </c>
      <c r="BN1052" s="17">
        <v>4.0668142770167198E-2</v>
      </c>
      <c r="BO1052" s="17">
        <v>5.7880027914118101E-2</v>
      </c>
      <c r="BP1052" s="17"/>
      <c r="BQ1052" s="17">
        <v>8.2269241942876103E-2</v>
      </c>
      <c r="BR1052" s="17">
        <v>2.9102616371162501E-2</v>
      </c>
    </row>
    <row r="1053" spans="2:70" x14ac:dyDescent="0.35">
      <c r="B1053" t="s">
        <v>252</v>
      </c>
      <c r="C1053" s="17">
        <v>1.74043769996747E-2</v>
      </c>
      <c r="D1053" s="17">
        <v>1.1308778447813601E-2</v>
      </c>
      <c r="E1053" s="17">
        <v>2.4474722321827899E-2</v>
      </c>
      <c r="F1053" s="17"/>
      <c r="G1053" s="17">
        <v>1.12437249255012E-2</v>
      </c>
      <c r="H1053" s="17">
        <v>2.14730474006355E-3</v>
      </c>
      <c r="I1053" s="17">
        <v>9.0332977425447904E-3</v>
      </c>
      <c r="J1053" s="17">
        <v>1.5799926109901601E-2</v>
      </c>
      <c r="K1053" s="17">
        <v>2.6633148492336198E-2</v>
      </c>
      <c r="L1053" s="17">
        <v>4.5268998807766303E-2</v>
      </c>
      <c r="M1053" s="17"/>
      <c r="N1053" s="17">
        <v>1.53998755083636E-2</v>
      </c>
      <c r="O1053" s="17">
        <v>2.26505832903044E-2</v>
      </c>
      <c r="P1053" s="17">
        <v>1.10178662617778E-2</v>
      </c>
      <c r="Q1053" s="17">
        <v>2.0834177101368499E-2</v>
      </c>
      <c r="R1053" s="17"/>
      <c r="S1053" s="17">
        <v>7.6797027939539096E-3</v>
      </c>
      <c r="T1053" s="17">
        <v>7.9505430228498705E-3</v>
      </c>
      <c r="U1053" s="17">
        <v>1.32464341835831E-2</v>
      </c>
      <c r="V1053" s="17">
        <v>1.1828891413154401E-2</v>
      </c>
      <c r="W1053" s="17">
        <v>3.7599364525078102E-2</v>
      </c>
      <c r="X1053" s="17">
        <v>1.7090205380951601E-2</v>
      </c>
      <c r="Y1053" s="17">
        <v>2.3831205956774602E-2</v>
      </c>
      <c r="Z1053" s="17">
        <v>1.17950891411783E-2</v>
      </c>
      <c r="AA1053" s="17">
        <v>1.44636850846973E-2</v>
      </c>
      <c r="AB1053" s="17">
        <v>3.6673585845714597E-2</v>
      </c>
      <c r="AC1053" s="17">
        <v>1.27231479342549E-2</v>
      </c>
      <c r="AD1053" s="17">
        <v>4.4377485149895403E-2</v>
      </c>
      <c r="AE1053" s="17"/>
      <c r="AF1053" s="17">
        <v>1.8588867062177501E-2</v>
      </c>
      <c r="AG1053" s="17">
        <v>1.8411783927657799E-2</v>
      </c>
      <c r="AH1053" s="17">
        <v>2.8771975839161999E-3</v>
      </c>
      <c r="AI1053" s="17"/>
      <c r="AJ1053" s="17">
        <v>2.0737405789841099E-2</v>
      </c>
      <c r="AK1053" s="17">
        <v>1.34980127403421E-2</v>
      </c>
      <c r="AL1053" s="17">
        <v>1.8509904274025799E-2</v>
      </c>
      <c r="AM1053" s="17">
        <v>0</v>
      </c>
      <c r="AN1053" s="17">
        <v>9.8869460310525605E-3</v>
      </c>
      <c r="AO1053" s="17"/>
      <c r="AP1053" s="17">
        <v>1.31983310067239E-2</v>
      </c>
      <c r="AQ1053" s="17">
        <v>1.21729865031462E-2</v>
      </c>
      <c r="AR1053" s="17">
        <v>1.8074121371786801E-2</v>
      </c>
      <c r="AS1053" s="17"/>
      <c r="AT1053" s="17">
        <v>1.6218480446036201E-2</v>
      </c>
      <c r="AU1053" s="17">
        <v>1.6339820697277699E-2</v>
      </c>
      <c r="AV1053" s="17">
        <v>1.53005180316804E-2</v>
      </c>
      <c r="AW1053" s="17">
        <v>2.4508641745147299E-2</v>
      </c>
      <c r="AX1053" s="17">
        <v>0</v>
      </c>
      <c r="AY1053" s="17"/>
      <c r="AZ1053" s="17">
        <v>0</v>
      </c>
      <c r="BA1053" s="17">
        <v>3.5325503719228699E-2</v>
      </c>
      <c r="BB1053" s="17">
        <v>2.42570837121606E-2</v>
      </c>
      <c r="BC1053" s="17">
        <v>0</v>
      </c>
      <c r="BD1053" s="17">
        <v>1.50145467825843E-2</v>
      </c>
      <c r="BE1053" s="17">
        <v>2.7630226356052799E-2</v>
      </c>
      <c r="BF1053" s="17">
        <v>2.85875288145165E-2</v>
      </c>
      <c r="BG1053" s="17">
        <v>0</v>
      </c>
      <c r="BH1053" s="17">
        <v>2.4142287975167001E-2</v>
      </c>
      <c r="BI1053" s="17">
        <v>8.6782589200559198E-3</v>
      </c>
      <c r="BJ1053" s="17">
        <v>1.1458370200058601E-2</v>
      </c>
      <c r="BK1053" s="17">
        <v>1.21851522452559E-2</v>
      </c>
      <c r="BL1053" s="17">
        <v>2.2860030794937002E-2</v>
      </c>
      <c r="BM1053" s="17">
        <v>1.7956919754887599E-2</v>
      </c>
      <c r="BN1053" s="17">
        <v>0</v>
      </c>
      <c r="BO1053" s="17">
        <v>1.67475322292816E-2</v>
      </c>
      <c r="BP1053" s="17"/>
      <c r="BQ1053" s="17">
        <v>2.2089287221497701E-2</v>
      </c>
      <c r="BR1053" s="17">
        <v>1.3995214540882E-2</v>
      </c>
    </row>
    <row r="1054" spans="2:70" x14ac:dyDescent="0.35">
      <c r="C1054" s="17"/>
      <c r="D1054" s="17"/>
      <c r="E1054" s="17"/>
      <c r="F1054" s="17"/>
      <c r="G1054" s="17"/>
      <c r="H1054" s="17"/>
      <c r="I1054" s="17"/>
      <c r="J1054" s="17"/>
      <c r="K1054" s="17"/>
      <c r="L1054" s="17"/>
      <c r="M1054" s="17"/>
      <c r="N1054" s="17"/>
      <c r="O1054" s="17"/>
      <c r="P1054" s="17"/>
      <c r="Q1054" s="17"/>
      <c r="R1054" s="17"/>
      <c r="S1054" s="17"/>
      <c r="T1054" s="17"/>
      <c r="U1054" s="17"/>
      <c r="V1054" s="17"/>
      <c r="W1054" s="17"/>
      <c r="X1054" s="17"/>
      <c r="Y1054" s="17"/>
      <c r="Z1054" s="17"/>
      <c r="AA1054" s="17"/>
      <c r="AB1054" s="17"/>
      <c r="AC1054" s="17"/>
      <c r="AD1054" s="17"/>
      <c r="AE1054" s="17"/>
      <c r="AF1054" s="17"/>
      <c r="AG1054" s="17"/>
      <c r="AH1054" s="17"/>
      <c r="AI1054" s="17"/>
      <c r="AJ1054" s="17"/>
      <c r="AK1054" s="17"/>
      <c r="AL1054" s="17"/>
      <c r="AM1054" s="17"/>
      <c r="AN1054" s="17"/>
      <c r="AO1054" s="17"/>
      <c r="AP1054" s="17"/>
      <c r="AQ1054" s="17"/>
      <c r="AR1054" s="17"/>
      <c r="AS1054" s="17"/>
      <c r="AT1054" s="17"/>
      <c r="AU1054" s="17"/>
      <c r="AV1054" s="17"/>
      <c r="AW1054" s="17"/>
      <c r="AX1054" s="17"/>
      <c r="AY1054" s="17"/>
      <c r="AZ1054" s="17"/>
      <c r="BA1054" s="17"/>
      <c r="BB1054" s="17"/>
      <c r="BC1054" s="17"/>
      <c r="BD1054" s="17"/>
      <c r="BE1054" s="17"/>
      <c r="BF1054" s="17"/>
      <c r="BG1054" s="17"/>
      <c r="BH1054" s="17"/>
      <c r="BI1054" s="17"/>
      <c r="BJ1054" s="17"/>
      <c r="BK1054" s="17"/>
      <c r="BL1054" s="17"/>
      <c r="BM1054" s="17"/>
      <c r="BN1054" s="17"/>
      <c r="BO1054" s="17"/>
      <c r="BP1054" s="17"/>
      <c r="BQ1054" s="17"/>
      <c r="BR1054" s="17"/>
    </row>
    <row r="1055" spans="2:70" x14ac:dyDescent="0.35">
      <c r="B1055" s="6" t="s">
        <v>474</v>
      </c>
      <c r="C1055" s="17"/>
      <c r="D1055" s="17"/>
      <c r="E1055" s="17"/>
      <c r="F1055" s="17"/>
      <c r="G1055" s="17"/>
      <c r="H1055" s="17"/>
      <c r="I1055" s="17"/>
      <c r="J1055" s="17"/>
      <c r="K1055" s="17"/>
      <c r="L1055" s="17"/>
      <c r="M1055" s="17"/>
      <c r="N1055" s="17"/>
      <c r="O1055" s="17"/>
      <c r="P1055" s="17"/>
      <c r="Q1055" s="17"/>
      <c r="R1055" s="17"/>
      <c r="S1055" s="17"/>
      <c r="T1055" s="17"/>
      <c r="U1055" s="17"/>
      <c r="V1055" s="17"/>
      <c r="W1055" s="17"/>
      <c r="X1055" s="17"/>
      <c r="Y1055" s="17"/>
      <c r="Z1055" s="17"/>
      <c r="AA1055" s="17"/>
      <c r="AB1055" s="17"/>
      <c r="AC1055" s="17"/>
      <c r="AD1055" s="17"/>
      <c r="AE1055" s="17"/>
      <c r="AF1055" s="17"/>
      <c r="AG1055" s="17"/>
      <c r="AH1055" s="17"/>
      <c r="AI1055" s="17"/>
      <c r="AJ1055" s="17"/>
      <c r="AK1055" s="17"/>
      <c r="AL1055" s="17"/>
      <c r="AM1055" s="17"/>
      <c r="AN1055" s="17"/>
      <c r="AO1055" s="17"/>
      <c r="AP1055" s="17"/>
      <c r="AQ1055" s="17"/>
      <c r="AR1055" s="17"/>
      <c r="AS1055" s="17"/>
      <c r="AT1055" s="17"/>
      <c r="AU1055" s="17"/>
      <c r="AV1055" s="17"/>
      <c r="AW1055" s="17"/>
      <c r="AX1055" s="17"/>
      <c r="AY1055" s="17"/>
      <c r="AZ1055" s="17"/>
      <c r="BA1055" s="17"/>
      <c r="BB1055" s="17"/>
      <c r="BC1055" s="17"/>
      <c r="BD1055" s="17"/>
      <c r="BE1055" s="17"/>
      <c r="BF1055" s="17"/>
      <c r="BG1055" s="17"/>
      <c r="BH1055" s="17"/>
      <c r="BI1055" s="17"/>
      <c r="BJ1055" s="17"/>
      <c r="BK1055" s="17"/>
      <c r="BL1055" s="17"/>
      <c r="BM1055" s="17"/>
      <c r="BN1055" s="17"/>
      <c r="BO1055" s="17"/>
      <c r="BP1055" s="17"/>
      <c r="BQ1055" s="17"/>
      <c r="BR1055" s="17"/>
    </row>
    <row r="1056" spans="2:70" x14ac:dyDescent="0.35">
      <c r="B1056" s="24" t="s">
        <v>97</v>
      </c>
      <c r="C1056" s="17"/>
      <c r="D1056" s="17"/>
      <c r="E1056" s="17"/>
      <c r="F1056" s="17"/>
      <c r="G1056" s="17"/>
      <c r="H1056" s="17"/>
      <c r="I1056" s="17"/>
      <c r="J1056" s="17"/>
      <c r="K1056" s="17"/>
      <c r="L1056" s="17"/>
      <c r="M1056" s="17"/>
      <c r="N1056" s="17"/>
      <c r="O1056" s="17"/>
      <c r="P1056" s="17"/>
      <c r="Q1056" s="17"/>
      <c r="R1056" s="17"/>
      <c r="S1056" s="17"/>
      <c r="T1056" s="17"/>
      <c r="U1056" s="17"/>
      <c r="V1056" s="17"/>
      <c r="W1056" s="17"/>
      <c r="X1056" s="17"/>
      <c r="Y1056" s="17"/>
      <c r="Z1056" s="17"/>
      <c r="AA1056" s="17"/>
      <c r="AB1056" s="17"/>
      <c r="AC1056" s="17"/>
      <c r="AD1056" s="17"/>
      <c r="AE1056" s="17"/>
      <c r="AF1056" s="17"/>
      <c r="AG1056" s="17"/>
      <c r="AH1056" s="17"/>
      <c r="AI1056" s="17"/>
      <c r="AJ1056" s="17"/>
      <c r="AK1056" s="17"/>
      <c r="AL1056" s="17"/>
      <c r="AM1056" s="17"/>
      <c r="AN1056" s="17"/>
      <c r="AO1056" s="17"/>
      <c r="AP1056" s="17"/>
      <c r="AQ1056" s="17"/>
      <c r="AR1056" s="17"/>
      <c r="AS1056" s="17"/>
      <c r="AT1056" s="17"/>
      <c r="AU1056" s="17"/>
      <c r="AV1056" s="17"/>
      <c r="AW1056" s="17"/>
      <c r="AX1056" s="17"/>
      <c r="AY1056" s="17"/>
      <c r="AZ1056" s="17"/>
      <c r="BA1056" s="17"/>
      <c r="BB1056" s="17"/>
      <c r="BC1056" s="17"/>
      <c r="BD1056" s="17"/>
      <c r="BE1056" s="17"/>
      <c r="BF1056" s="17"/>
      <c r="BG1056" s="17"/>
      <c r="BH1056" s="17"/>
      <c r="BI1056" s="17"/>
      <c r="BJ1056" s="17"/>
      <c r="BK1056" s="17"/>
      <c r="BL1056" s="17"/>
      <c r="BM1056" s="17"/>
      <c r="BN1056" s="17"/>
      <c r="BO1056" s="17"/>
      <c r="BP1056" s="17"/>
      <c r="BQ1056" s="17"/>
      <c r="BR1056" s="17"/>
    </row>
    <row r="1057" spans="2:70" x14ac:dyDescent="0.35">
      <c r="B1057" t="s">
        <v>468</v>
      </c>
      <c r="C1057" s="17">
        <v>1.0048288203704601E-2</v>
      </c>
      <c r="D1057" s="17">
        <v>9.8460346143675395E-3</v>
      </c>
      <c r="E1057" s="17">
        <v>9.7536099505029505E-3</v>
      </c>
      <c r="F1057" s="17"/>
      <c r="G1057" s="17">
        <v>1.45225413540467E-2</v>
      </c>
      <c r="H1057" s="17">
        <v>1.3742344765940899E-2</v>
      </c>
      <c r="I1057" s="17">
        <v>1.25845541755373E-2</v>
      </c>
      <c r="J1057" s="17">
        <v>7.3545150606379901E-3</v>
      </c>
      <c r="K1057" s="17">
        <v>5.4411127910834502E-3</v>
      </c>
      <c r="L1057" s="17">
        <v>7.2826384619984804E-3</v>
      </c>
      <c r="M1057" s="17"/>
      <c r="N1057" s="17">
        <v>8.3271442971130597E-3</v>
      </c>
      <c r="O1057" s="17">
        <v>7.8622699128200798E-3</v>
      </c>
      <c r="P1057" s="17">
        <v>1.25555477756529E-2</v>
      </c>
      <c r="Q1057" s="17">
        <v>1.21026359503863E-2</v>
      </c>
      <c r="R1057" s="17"/>
      <c r="S1057" s="17">
        <v>1.3963608760402301E-2</v>
      </c>
      <c r="T1057" s="17">
        <v>1.8081455361912201E-2</v>
      </c>
      <c r="U1057" s="17">
        <v>3.6924570530595898E-3</v>
      </c>
      <c r="V1057" s="17">
        <v>3.1782065411221998E-3</v>
      </c>
      <c r="W1057" s="17">
        <v>4.0716289586445499E-3</v>
      </c>
      <c r="X1057" s="17">
        <v>1.6682797905323801E-2</v>
      </c>
      <c r="Y1057" s="17">
        <v>5.4521450695099597E-3</v>
      </c>
      <c r="Z1057" s="17">
        <v>0</v>
      </c>
      <c r="AA1057" s="17">
        <v>9.6338116569025106E-3</v>
      </c>
      <c r="AB1057" s="17">
        <v>9.05679210615681E-3</v>
      </c>
      <c r="AC1057" s="17">
        <v>0</v>
      </c>
      <c r="AD1057" s="17">
        <v>3.5506134190532702E-2</v>
      </c>
      <c r="AE1057" s="17"/>
      <c r="AF1057" s="17">
        <v>5.1000318921902901E-3</v>
      </c>
      <c r="AG1057" s="17">
        <v>1.0335159993999501E-2</v>
      </c>
      <c r="AH1057" s="17">
        <v>2.1115243846534602E-2</v>
      </c>
      <c r="AI1057" s="17"/>
      <c r="AJ1057" s="17">
        <v>9.5450736506727894E-3</v>
      </c>
      <c r="AK1057" s="17">
        <v>7.3101113055781602E-3</v>
      </c>
      <c r="AL1057" s="17">
        <v>8.0664751705823105E-3</v>
      </c>
      <c r="AM1057" s="17">
        <v>3.4139977700174899E-2</v>
      </c>
      <c r="AN1057" s="17">
        <v>1.45780729344228E-2</v>
      </c>
      <c r="AO1057" s="17"/>
      <c r="AP1057" s="17">
        <v>1.1331093783348499E-2</v>
      </c>
      <c r="AQ1057" s="17">
        <v>8.64777263879285E-3</v>
      </c>
      <c r="AR1057" s="17">
        <v>6.1104938992181503E-3</v>
      </c>
      <c r="AS1057" s="17"/>
      <c r="AT1057" s="17">
        <v>1.51360190767637E-2</v>
      </c>
      <c r="AU1057" s="17">
        <v>8.4724960406709002E-3</v>
      </c>
      <c r="AV1057" s="17">
        <v>8.3366989682866106E-3</v>
      </c>
      <c r="AW1057" s="17">
        <v>4.9771346071352598E-3</v>
      </c>
      <c r="AX1057" s="17">
        <v>4.4166096493041998E-2</v>
      </c>
      <c r="AY1057" s="17"/>
      <c r="AZ1057" s="17">
        <v>0</v>
      </c>
      <c r="BA1057" s="17">
        <v>3.2236325246582501E-2</v>
      </c>
      <c r="BB1057" s="17">
        <v>1.1078661709502099E-2</v>
      </c>
      <c r="BC1057" s="17">
        <v>0</v>
      </c>
      <c r="BD1057" s="17">
        <v>1.5604469499470501E-2</v>
      </c>
      <c r="BE1057" s="17">
        <v>9.5255239738323092E-3</v>
      </c>
      <c r="BF1057" s="17">
        <v>0</v>
      </c>
      <c r="BG1057" s="17">
        <v>1.4931332929573E-2</v>
      </c>
      <c r="BH1057" s="17">
        <v>2.04311988868476E-2</v>
      </c>
      <c r="BI1057" s="17">
        <v>1.13712472044507E-2</v>
      </c>
      <c r="BJ1057" s="17">
        <v>6.5601211140064704E-3</v>
      </c>
      <c r="BK1057" s="17">
        <v>1.0808396998935399E-2</v>
      </c>
      <c r="BL1057" s="17">
        <v>4.2090942181623502E-3</v>
      </c>
      <c r="BM1057" s="17">
        <v>1.0241581505307301E-2</v>
      </c>
      <c r="BN1057" s="17">
        <v>0</v>
      </c>
      <c r="BO1057" s="17">
        <v>1.7141735555007899E-2</v>
      </c>
      <c r="BP1057" s="17"/>
      <c r="BQ1057" s="17">
        <v>1.2861452510134101E-2</v>
      </c>
      <c r="BR1057" s="17">
        <v>8.2538409080447801E-3</v>
      </c>
    </row>
    <row r="1058" spans="2:70" x14ac:dyDescent="0.35">
      <c r="B1058" t="s">
        <v>469</v>
      </c>
      <c r="C1058" s="17">
        <v>1.9035571635033301E-2</v>
      </c>
      <c r="D1058" s="17">
        <v>2.3185174748101899E-2</v>
      </c>
      <c r="E1058" s="17">
        <v>1.5108387267592499E-2</v>
      </c>
      <c r="F1058" s="17"/>
      <c r="G1058" s="17">
        <v>4.7811935196254901E-2</v>
      </c>
      <c r="H1058" s="17">
        <v>3.2604495212383303E-2</v>
      </c>
      <c r="I1058" s="17">
        <v>1.65429631718414E-2</v>
      </c>
      <c r="J1058" s="17">
        <v>1.1410109435166901E-2</v>
      </c>
      <c r="K1058" s="17">
        <v>5.9532109446673604E-3</v>
      </c>
      <c r="L1058" s="17">
        <v>5.8799726376005E-3</v>
      </c>
      <c r="M1058" s="17"/>
      <c r="N1058" s="17">
        <v>1.3407215213772999E-2</v>
      </c>
      <c r="O1058" s="17">
        <v>2.0875288633906801E-2</v>
      </c>
      <c r="P1058" s="17">
        <v>2.3789621934728999E-2</v>
      </c>
      <c r="Q1058" s="17">
        <v>1.9266628775688001E-2</v>
      </c>
      <c r="R1058" s="17"/>
      <c r="S1058" s="17">
        <v>2.82953936281032E-2</v>
      </c>
      <c r="T1058" s="17">
        <v>1.0008097546479499E-2</v>
      </c>
      <c r="U1058" s="17">
        <v>1.26450551712645E-2</v>
      </c>
      <c r="V1058" s="17">
        <v>3.6961046518554801E-2</v>
      </c>
      <c r="W1058" s="17">
        <v>1.9966810448035999E-2</v>
      </c>
      <c r="X1058" s="17">
        <v>1.11871362365601E-2</v>
      </c>
      <c r="Y1058" s="17">
        <v>2.0507163553566299E-2</v>
      </c>
      <c r="Z1058" s="17">
        <v>1.55264081288202E-2</v>
      </c>
      <c r="AA1058" s="17">
        <v>1.9878830317736702E-2</v>
      </c>
      <c r="AB1058" s="17">
        <v>9.7815375947421408E-3</v>
      </c>
      <c r="AC1058" s="17">
        <v>1.05242968210563E-2</v>
      </c>
      <c r="AD1058" s="17">
        <v>3.9278041267683202E-2</v>
      </c>
      <c r="AE1058" s="17"/>
      <c r="AF1058" s="17">
        <v>1.6594091266211999E-2</v>
      </c>
      <c r="AG1058" s="17">
        <v>1.6197798724400199E-2</v>
      </c>
      <c r="AH1058" s="17">
        <v>2.60910975085746E-2</v>
      </c>
      <c r="AI1058" s="17"/>
      <c r="AJ1058" s="17">
        <v>1.74546641014003E-2</v>
      </c>
      <c r="AK1058" s="17">
        <v>2.1546008951059899E-2</v>
      </c>
      <c r="AL1058" s="17">
        <v>6.0988930784847796E-3</v>
      </c>
      <c r="AM1058" s="17">
        <v>2.5030888120415901E-2</v>
      </c>
      <c r="AN1058" s="17">
        <v>1.72068483044873E-2</v>
      </c>
      <c r="AO1058" s="17"/>
      <c r="AP1058" s="17">
        <v>2.40094716553826E-2</v>
      </c>
      <c r="AQ1058" s="17">
        <v>1.90052171771973E-2</v>
      </c>
      <c r="AR1058" s="17">
        <v>1.6545724948379099E-2</v>
      </c>
      <c r="AS1058" s="17"/>
      <c r="AT1058" s="17">
        <v>1.88741111302878E-2</v>
      </c>
      <c r="AU1058" s="17">
        <v>1.60920840759885E-2</v>
      </c>
      <c r="AV1058" s="17">
        <v>2.2225744930847401E-2</v>
      </c>
      <c r="AW1058" s="17">
        <v>2.1077926563983999E-2</v>
      </c>
      <c r="AX1058" s="17">
        <v>3.8101554161612802E-2</v>
      </c>
      <c r="AY1058" s="17"/>
      <c r="AZ1058" s="17">
        <v>3.1702601235699797E-2</v>
      </c>
      <c r="BA1058" s="17">
        <v>1.50700342515103E-2</v>
      </c>
      <c r="BB1058" s="17">
        <v>3.7477396552337401E-2</v>
      </c>
      <c r="BC1058" s="17">
        <v>1.4692447979707901E-2</v>
      </c>
      <c r="BD1058" s="17">
        <v>2.6936017290099101E-2</v>
      </c>
      <c r="BE1058" s="17">
        <v>2.9111120490311101E-2</v>
      </c>
      <c r="BF1058" s="17">
        <v>1.06801983482647E-2</v>
      </c>
      <c r="BG1058" s="17">
        <v>1.6096168005817001E-2</v>
      </c>
      <c r="BH1058" s="17">
        <v>1.3429857809087901E-2</v>
      </c>
      <c r="BI1058" s="17">
        <v>6.3443263623193498E-3</v>
      </c>
      <c r="BJ1058" s="17">
        <v>1.80108853603606E-2</v>
      </c>
      <c r="BK1058" s="17">
        <v>1.15949140183961E-2</v>
      </c>
      <c r="BL1058" s="17">
        <v>5.2046103540895E-3</v>
      </c>
      <c r="BM1058" s="17">
        <v>2.11963867124772E-2</v>
      </c>
      <c r="BN1058" s="17">
        <v>3.2085539933627699E-2</v>
      </c>
      <c r="BO1058" s="17">
        <v>2.8904889950803699E-2</v>
      </c>
      <c r="BP1058" s="17"/>
      <c r="BQ1058" s="17">
        <v>2.3042897608925E-2</v>
      </c>
      <c r="BR1058" s="17">
        <v>1.72832927733341E-2</v>
      </c>
    </row>
    <row r="1059" spans="2:70" x14ac:dyDescent="0.35">
      <c r="B1059" t="s">
        <v>470</v>
      </c>
      <c r="C1059" s="17">
        <v>5.6923253889650402E-2</v>
      </c>
      <c r="D1059" s="17">
        <v>6.5475437360122304E-2</v>
      </c>
      <c r="E1059" s="17">
        <v>4.8943125180929199E-2</v>
      </c>
      <c r="F1059" s="17"/>
      <c r="G1059" s="17">
        <v>0.125359017843892</v>
      </c>
      <c r="H1059" s="17">
        <v>8.9729395731325004E-2</v>
      </c>
      <c r="I1059" s="17">
        <v>4.7989008297303001E-2</v>
      </c>
      <c r="J1059" s="17">
        <v>4.0670827855522201E-2</v>
      </c>
      <c r="K1059" s="17">
        <v>3.2092431823668201E-2</v>
      </c>
      <c r="L1059" s="17">
        <v>2.1908539465727302E-2</v>
      </c>
      <c r="M1059" s="17"/>
      <c r="N1059" s="17">
        <v>5.9038982055403998E-2</v>
      </c>
      <c r="O1059" s="17">
        <v>4.7904728190788601E-2</v>
      </c>
      <c r="P1059" s="17">
        <v>5.02944021682315E-2</v>
      </c>
      <c r="Q1059" s="17">
        <v>7.0581907487168E-2</v>
      </c>
      <c r="R1059" s="17"/>
      <c r="S1059" s="17">
        <v>8.4096803839828801E-2</v>
      </c>
      <c r="T1059" s="17">
        <v>5.6258768478496902E-2</v>
      </c>
      <c r="U1059" s="17">
        <v>4.0483963133588298E-2</v>
      </c>
      <c r="V1059" s="17">
        <v>2.1000308272636901E-2</v>
      </c>
      <c r="W1059" s="17">
        <v>5.1365601129600702E-2</v>
      </c>
      <c r="X1059" s="17">
        <v>8.95794674295846E-2</v>
      </c>
      <c r="Y1059" s="17">
        <v>8.1910735103401605E-2</v>
      </c>
      <c r="Z1059" s="17">
        <v>4.0243788001685002E-2</v>
      </c>
      <c r="AA1059" s="17">
        <v>3.4014623585518003E-2</v>
      </c>
      <c r="AB1059" s="17">
        <v>5.83226841462193E-2</v>
      </c>
      <c r="AC1059" s="17">
        <v>5.0486199437196302E-2</v>
      </c>
      <c r="AD1059" s="17">
        <v>4.5530557287751898E-2</v>
      </c>
      <c r="AE1059" s="17"/>
      <c r="AF1059" s="17">
        <v>4.1465057498430602E-2</v>
      </c>
      <c r="AG1059" s="17">
        <v>4.70056561097335E-2</v>
      </c>
      <c r="AH1059" s="17">
        <v>9.7994563800975099E-2</v>
      </c>
      <c r="AI1059" s="17"/>
      <c r="AJ1059" s="17">
        <v>4.5449124697222697E-2</v>
      </c>
      <c r="AK1059" s="17">
        <v>7.1323686294705105E-2</v>
      </c>
      <c r="AL1059" s="17">
        <v>5.3521204233787201E-2</v>
      </c>
      <c r="AM1059" s="17">
        <v>8.8564777841738898E-2</v>
      </c>
      <c r="AN1059" s="17">
        <v>6.5943929386209604E-2</v>
      </c>
      <c r="AO1059" s="17"/>
      <c r="AP1059" s="17">
        <v>5.7944092892511602E-2</v>
      </c>
      <c r="AQ1059" s="17">
        <v>6.2385775882221398E-2</v>
      </c>
      <c r="AR1059" s="17">
        <v>5.2263824913722903E-2</v>
      </c>
      <c r="AS1059" s="17"/>
      <c r="AT1059" s="17">
        <v>4.9161475543162698E-2</v>
      </c>
      <c r="AU1059" s="17">
        <v>5.3820355189939099E-2</v>
      </c>
      <c r="AV1059" s="17">
        <v>6.2761348664907804E-2</v>
      </c>
      <c r="AW1059" s="17">
        <v>6.8592187449514203E-2</v>
      </c>
      <c r="AX1059" s="17">
        <v>6.4256643392162194E-2</v>
      </c>
      <c r="AY1059" s="17"/>
      <c r="AZ1059" s="17">
        <v>7.9646083344992499E-2</v>
      </c>
      <c r="BA1059" s="17">
        <v>5.1925512595681601E-2</v>
      </c>
      <c r="BB1059" s="17">
        <v>4.9427228609749699E-2</v>
      </c>
      <c r="BC1059" s="17">
        <v>5.1773500250096902E-2</v>
      </c>
      <c r="BD1059" s="17">
        <v>6.6335558999299896E-2</v>
      </c>
      <c r="BE1059" s="17">
        <v>5.2976590788067802E-2</v>
      </c>
      <c r="BF1059" s="17">
        <v>5.8188428115066797E-2</v>
      </c>
      <c r="BG1059" s="17">
        <v>6.2409272303960199E-2</v>
      </c>
      <c r="BH1059" s="17">
        <v>3.6130097254760199E-2</v>
      </c>
      <c r="BI1059" s="17">
        <v>4.5646444294693403E-2</v>
      </c>
      <c r="BJ1059" s="17">
        <v>6.7700441272762105E-2</v>
      </c>
      <c r="BK1059" s="17">
        <v>4.82079103187344E-2</v>
      </c>
      <c r="BL1059" s="17">
        <v>3.2643405235491002E-2</v>
      </c>
      <c r="BM1059" s="17">
        <v>6.02122502871211E-2</v>
      </c>
      <c r="BN1059" s="17">
        <v>5.8266141824986198E-2</v>
      </c>
      <c r="BO1059" s="17">
        <v>0.10539726112589699</v>
      </c>
      <c r="BP1059" s="17"/>
      <c r="BQ1059" s="17">
        <v>6.2925262276552693E-2</v>
      </c>
      <c r="BR1059" s="17">
        <v>5.0690374365265099E-2</v>
      </c>
    </row>
    <row r="1060" spans="2:70" x14ac:dyDescent="0.35">
      <c r="B1060" t="s">
        <v>471</v>
      </c>
      <c r="C1060" s="17">
        <v>0.145826762055077</v>
      </c>
      <c r="D1060" s="17">
        <v>0.152495203770671</v>
      </c>
      <c r="E1060" s="17">
        <v>0.140256071578855</v>
      </c>
      <c r="F1060" s="17"/>
      <c r="G1060" s="17">
        <v>0.16037111685244601</v>
      </c>
      <c r="H1060" s="17">
        <v>0.182821422959039</v>
      </c>
      <c r="I1060" s="17">
        <v>0.13841690529065201</v>
      </c>
      <c r="J1060" s="17">
        <v>0.12596462404195999</v>
      </c>
      <c r="K1060" s="17">
        <v>0.12337099185038899</v>
      </c>
      <c r="L1060" s="17">
        <v>0.143394970069357</v>
      </c>
      <c r="M1060" s="17"/>
      <c r="N1060" s="17">
        <v>0.12836027239186901</v>
      </c>
      <c r="O1060" s="17">
        <v>0.13598624166663401</v>
      </c>
      <c r="P1060" s="17">
        <v>0.159937761907291</v>
      </c>
      <c r="Q1060" s="17">
        <v>0.16256002761713101</v>
      </c>
      <c r="R1060" s="17"/>
      <c r="S1060" s="17">
        <v>0.13939074350566699</v>
      </c>
      <c r="T1060" s="17">
        <v>0.11780135708433601</v>
      </c>
      <c r="U1060" s="17">
        <v>0.15300966448596001</v>
      </c>
      <c r="V1060" s="17">
        <v>0.114273764982827</v>
      </c>
      <c r="W1060" s="17">
        <v>0.178228519652085</v>
      </c>
      <c r="X1060" s="17">
        <v>0.15482333182941499</v>
      </c>
      <c r="Y1060" s="17">
        <v>0.158798295987957</v>
      </c>
      <c r="Z1060" s="17">
        <v>0.19916591169190501</v>
      </c>
      <c r="AA1060" s="17">
        <v>0.135063894582926</v>
      </c>
      <c r="AB1060" s="17">
        <v>0.14240526113716401</v>
      </c>
      <c r="AC1060" s="17">
        <v>0.15307810229522101</v>
      </c>
      <c r="AD1060" s="17">
        <v>0.20251239639992599</v>
      </c>
      <c r="AE1060" s="17"/>
      <c r="AF1060" s="17">
        <v>0.132698610144276</v>
      </c>
      <c r="AG1060" s="17">
        <v>0.140102262211244</v>
      </c>
      <c r="AH1060" s="17">
        <v>0.17737619607994001</v>
      </c>
      <c r="AI1060" s="17"/>
      <c r="AJ1060" s="17">
        <v>0.13743877905760199</v>
      </c>
      <c r="AK1060" s="17">
        <v>0.14869535795862501</v>
      </c>
      <c r="AL1060" s="17">
        <v>0.126092073084203</v>
      </c>
      <c r="AM1060" s="17">
        <v>0.14050287874036901</v>
      </c>
      <c r="AN1060" s="17">
        <v>0.188833365856511</v>
      </c>
      <c r="AO1060" s="17"/>
      <c r="AP1060" s="17">
        <v>0.15547691813199399</v>
      </c>
      <c r="AQ1060" s="17">
        <v>0.14008992867327399</v>
      </c>
      <c r="AR1060" s="17">
        <v>0.16821392236514299</v>
      </c>
      <c r="AS1060" s="17"/>
      <c r="AT1060" s="17">
        <v>0.143714655210646</v>
      </c>
      <c r="AU1060" s="17">
        <v>0.14831997764487301</v>
      </c>
      <c r="AV1060" s="17">
        <v>0.12672191273797501</v>
      </c>
      <c r="AW1060" s="17">
        <v>0.158200726497114</v>
      </c>
      <c r="AX1060" s="17">
        <v>0.222710451573739</v>
      </c>
      <c r="AY1060" s="17"/>
      <c r="AZ1060" s="17">
        <v>0.181798274961746</v>
      </c>
      <c r="BA1060" s="17">
        <v>0.16848553844762101</v>
      </c>
      <c r="BB1060" s="17">
        <v>0.14228868602161501</v>
      </c>
      <c r="BC1060" s="17">
        <v>0.12426104359526401</v>
      </c>
      <c r="BD1060" s="17">
        <v>0.16247313377519099</v>
      </c>
      <c r="BE1060" s="17">
        <v>0.13404284305373701</v>
      </c>
      <c r="BF1060" s="17">
        <v>0.14905530245147899</v>
      </c>
      <c r="BG1060" s="17">
        <v>0.11217213479499</v>
      </c>
      <c r="BH1060" s="17">
        <v>0.14628152141342801</v>
      </c>
      <c r="BI1060" s="17">
        <v>0.17366433738960699</v>
      </c>
      <c r="BJ1060" s="17">
        <v>0.15099444957675001</v>
      </c>
      <c r="BK1060" s="17">
        <v>0.114902578574127</v>
      </c>
      <c r="BL1060" s="17">
        <v>0.16763590625685201</v>
      </c>
      <c r="BM1060" s="17">
        <v>0.119042499575596</v>
      </c>
      <c r="BN1060" s="17">
        <v>0.15269563051361401</v>
      </c>
      <c r="BO1060" s="17">
        <v>0.16534344560584799</v>
      </c>
      <c r="BP1060" s="17"/>
      <c r="BQ1060" s="17">
        <v>0.157010189952553</v>
      </c>
      <c r="BR1060" s="17">
        <v>0.13583933080582</v>
      </c>
    </row>
    <row r="1061" spans="2:70" x14ac:dyDescent="0.35">
      <c r="B1061" t="s">
        <v>472</v>
      </c>
      <c r="C1061" s="17">
        <v>0.35937923404184602</v>
      </c>
      <c r="D1061" s="17">
        <v>0.34202657874362902</v>
      </c>
      <c r="E1061" s="17">
        <v>0.37726537230727603</v>
      </c>
      <c r="F1061" s="17"/>
      <c r="G1061" s="17">
        <v>0.36599756452914201</v>
      </c>
      <c r="H1061" s="17">
        <v>0.38630002021241799</v>
      </c>
      <c r="I1061" s="17">
        <v>0.395742109626391</v>
      </c>
      <c r="J1061" s="17">
        <v>0.35717915811781298</v>
      </c>
      <c r="K1061" s="17">
        <v>0.350966524003409</v>
      </c>
      <c r="L1061" s="17">
        <v>0.31080563061497501</v>
      </c>
      <c r="M1061" s="17"/>
      <c r="N1061" s="17">
        <v>0.35957902194112901</v>
      </c>
      <c r="O1061" s="17">
        <v>0.36843050460664301</v>
      </c>
      <c r="P1061" s="17">
        <v>0.37205596171716698</v>
      </c>
      <c r="Q1061" s="17">
        <v>0.34132236575733299</v>
      </c>
      <c r="R1061" s="17"/>
      <c r="S1061" s="17">
        <v>0.37755073729648603</v>
      </c>
      <c r="T1061" s="17">
        <v>0.36999395696060899</v>
      </c>
      <c r="U1061" s="17">
        <v>0.35369192285172701</v>
      </c>
      <c r="V1061" s="17">
        <v>0.32889826642474801</v>
      </c>
      <c r="W1061" s="17">
        <v>0.35823087209172599</v>
      </c>
      <c r="X1061" s="17">
        <v>0.34581528823823099</v>
      </c>
      <c r="Y1061" s="17">
        <v>0.31692738610323801</v>
      </c>
      <c r="Z1061" s="17">
        <v>0.328503854878123</v>
      </c>
      <c r="AA1061" s="17">
        <v>0.42508878377731801</v>
      </c>
      <c r="AB1061" s="17">
        <v>0.36124163418584698</v>
      </c>
      <c r="AC1061" s="17">
        <v>0.36582917805235499</v>
      </c>
      <c r="AD1061" s="17">
        <v>0.27535547005488697</v>
      </c>
      <c r="AE1061" s="17"/>
      <c r="AF1061" s="17">
        <v>0.350445065825638</v>
      </c>
      <c r="AG1061" s="17">
        <v>0.36907075349511198</v>
      </c>
      <c r="AH1061" s="17">
        <v>0.35583560740607001</v>
      </c>
      <c r="AI1061" s="17"/>
      <c r="AJ1061" s="17">
        <v>0.34661618738710798</v>
      </c>
      <c r="AK1061" s="17">
        <v>0.36579006388001001</v>
      </c>
      <c r="AL1061" s="17">
        <v>0.37910249018918402</v>
      </c>
      <c r="AM1061" s="17">
        <v>0.23724303894618301</v>
      </c>
      <c r="AN1061" s="17">
        <v>0.37004694873381</v>
      </c>
      <c r="AO1061" s="17"/>
      <c r="AP1061" s="17">
        <v>0.32107453032233801</v>
      </c>
      <c r="AQ1061" s="17">
        <v>0.385378012760765</v>
      </c>
      <c r="AR1061" s="17">
        <v>0.32911108837935499</v>
      </c>
      <c r="AS1061" s="17"/>
      <c r="AT1061" s="17">
        <v>0.36843306853031099</v>
      </c>
      <c r="AU1061" s="17">
        <v>0.37291866319253603</v>
      </c>
      <c r="AV1061" s="17">
        <v>0.33683570875076801</v>
      </c>
      <c r="AW1061" s="17">
        <v>0.395779864463779</v>
      </c>
      <c r="AX1061" s="17">
        <v>0.27103312874631003</v>
      </c>
      <c r="AY1061" s="17"/>
      <c r="AZ1061" s="17">
        <v>0.33152820084551499</v>
      </c>
      <c r="BA1061" s="17">
        <v>0.34312477588402202</v>
      </c>
      <c r="BB1061" s="17">
        <v>0.381613490446639</v>
      </c>
      <c r="BC1061" s="17">
        <v>0.31063638676759803</v>
      </c>
      <c r="BD1061" s="17">
        <v>0.32981349900010498</v>
      </c>
      <c r="BE1061" s="17">
        <v>0.36488444987087498</v>
      </c>
      <c r="BF1061" s="17">
        <v>0.388921272963552</v>
      </c>
      <c r="BG1061" s="17">
        <v>0.34982336723517399</v>
      </c>
      <c r="BH1061" s="17">
        <v>0.411247950063514</v>
      </c>
      <c r="BI1061" s="17">
        <v>0.29612152314024998</v>
      </c>
      <c r="BJ1061" s="17">
        <v>0.39453263499013902</v>
      </c>
      <c r="BK1061" s="17">
        <v>0.40126160622201401</v>
      </c>
      <c r="BL1061" s="17">
        <v>0.36729240868222601</v>
      </c>
      <c r="BM1061" s="17">
        <v>0.37890487111923299</v>
      </c>
      <c r="BN1061" s="17">
        <v>0.34572171233019799</v>
      </c>
      <c r="BO1061" s="17">
        <v>0.32799157464114598</v>
      </c>
      <c r="BP1061" s="17"/>
      <c r="BQ1061" s="17">
        <v>0.38313217073822498</v>
      </c>
      <c r="BR1061" s="17">
        <v>0.34784806719174</v>
      </c>
    </row>
    <row r="1062" spans="2:70" x14ac:dyDescent="0.35">
      <c r="B1062" t="s">
        <v>189</v>
      </c>
      <c r="C1062" s="17">
        <v>0.28955724512088998</v>
      </c>
      <c r="D1062" s="17">
        <v>0.27333414543592699</v>
      </c>
      <c r="E1062" s="17">
        <v>0.30315402216814202</v>
      </c>
      <c r="F1062" s="17"/>
      <c r="G1062" s="17">
        <v>0.23655635034810399</v>
      </c>
      <c r="H1062" s="17">
        <v>0.24359424610864799</v>
      </c>
      <c r="I1062" s="17">
        <v>0.30652219827726201</v>
      </c>
      <c r="J1062" s="17">
        <v>0.32160616640388201</v>
      </c>
      <c r="K1062" s="17">
        <v>0.28029778013216999</v>
      </c>
      <c r="L1062" s="17">
        <v>0.32836169227982698</v>
      </c>
      <c r="M1062" s="17"/>
      <c r="N1062" s="17">
        <v>0.30949254745028898</v>
      </c>
      <c r="O1062" s="17">
        <v>0.28095240444033498</v>
      </c>
      <c r="P1062" s="17">
        <v>0.280039925646416</v>
      </c>
      <c r="Q1062" s="17">
        <v>0.28087359169944898</v>
      </c>
      <c r="R1062" s="17"/>
      <c r="S1062" s="17">
        <v>0.27192733168330502</v>
      </c>
      <c r="T1062" s="17">
        <v>0.29739077381192702</v>
      </c>
      <c r="U1062" s="17">
        <v>0.33474739489832001</v>
      </c>
      <c r="V1062" s="17">
        <v>0.32071502257990903</v>
      </c>
      <c r="W1062" s="17">
        <v>0.25729541439786102</v>
      </c>
      <c r="X1062" s="17">
        <v>0.27503195948092601</v>
      </c>
      <c r="Y1062" s="17">
        <v>0.26992816940047698</v>
      </c>
      <c r="Z1062" s="17">
        <v>0.32611112849926099</v>
      </c>
      <c r="AA1062" s="17">
        <v>0.27862008934740001</v>
      </c>
      <c r="AB1062" s="17">
        <v>0.28918753696491301</v>
      </c>
      <c r="AC1062" s="17">
        <v>0.28269533468397501</v>
      </c>
      <c r="AD1062" s="17">
        <v>0.299249180527287</v>
      </c>
      <c r="AE1062" s="17"/>
      <c r="AF1062" s="17">
        <v>0.30774833095691501</v>
      </c>
      <c r="AG1062" s="17">
        <v>0.29732770627333299</v>
      </c>
      <c r="AH1062" s="17">
        <v>0.23459492783490199</v>
      </c>
      <c r="AI1062" s="17"/>
      <c r="AJ1062" s="17">
        <v>0.30192004962200403</v>
      </c>
      <c r="AK1062" s="17">
        <v>0.27280164584655198</v>
      </c>
      <c r="AL1062" s="17">
        <v>0.27749361481136797</v>
      </c>
      <c r="AM1062" s="17">
        <v>0.39371743782470198</v>
      </c>
      <c r="AN1062" s="17">
        <v>0.24991949858033199</v>
      </c>
      <c r="AO1062" s="17"/>
      <c r="AP1062" s="17">
        <v>0.29765316496452099</v>
      </c>
      <c r="AQ1062" s="17">
        <v>0.27411932358017499</v>
      </c>
      <c r="AR1062" s="17">
        <v>0.32538964476596399</v>
      </c>
      <c r="AS1062" s="17"/>
      <c r="AT1062" s="17">
        <v>0.26950753932356902</v>
      </c>
      <c r="AU1062" s="17">
        <v>0.28729904557124802</v>
      </c>
      <c r="AV1062" s="17">
        <v>0.32405244889241402</v>
      </c>
      <c r="AW1062" s="17">
        <v>0.26957287275198</v>
      </c>
      <c r="AX1062" s="17">
        <v>0.26374868400003498</v>
      </c>
      <c r="AY1062" s="17"/>
      <c r="AZ1062" s="17">
        <v>0.26207038472115302</v>
      </c>
      <c r="BA1062" s="17">
        <v>0.26028972523830102</v>
      </c>
      <c r="BB1062" s="17">
        <v>0.25984058254242398</v>
      </c>
      <c r="BC1062" s="17">
        <v>0.35567298017063198</v>
      </c>
      <c r="BD1062" s="17">
        <v>0.263927020645216</v>
      </c>
      <c r="BE1062" s="17">
        <v>0.28434882172029802</v>
      </c>
      <c r="BF1062" s="17">
        <v>0.26045844684165198</v>
      </c>
      <c r="BG1062" s="17">
        <v>0.28582837360865698</v>
      </c>
      <c r="BH1062" s="17">
        <v>0.25797511498070003</v>
      </c>
      <c r="BI1062" s="17">
        <v>0.35883031229171802</v>
      </c>
      <c r="BJ1062" s="17">
        <v>0.30266838146636099</v>
      </c>
      <c r="BK1062" s="17">
        <v>0.30597210346043402</v>
      </c>
      <c r="BL1062" s="17">
        <v>0.30842507989278001</v>
      </c>
      <c r="BM1062" s="17">
        <v>0.31481922272903201</v>
      </c>
      <c r="BN1062" s="17">
        <v>0.32919232541770299</v>
      </c>
      <c r="BO1062" s="17">
        <v>0.28403379671866602</v>
      </c>
      <c r="BP1062" s="17"/>
      <c r="BQ1062" s="17">
        <v>0.27075662649566201</v>
      </c>
      <c r="BR1062" s="17">
        <v>0.30425755901478502</v>
      </c>
    </row>
    <row r="1063" spans="2:70" x14ac:dyDescent="0.35">
      <c r="B1063" t="s">
        <v>190</v>
      </c>
      <c r="C1063" s="17">
        <v>0.119229645053798</v>
      </c>
      <c r="D1063" s="17">
        <v>0.13363742532718201</v>
      </c>
      <c r="E1063" s="17">
        <v>0.105519411546703</v>
      </c>
      <c r="F1063" s="17"/>
      <c r="G1063" s="17">
        <v>4.9381473876113198E-2</v>
      </c>
      <c r="H1063" s="17">
        <v>5.1208075010245803E-2</v>
      </c>
      <c r="I1063" s="17">
        <v>8.2202261161013895E-2</v>
      </c>
      <c r="J1063" s="17">
        <v>0.135814599085017</v>
      </c>
      <c r="K1063" s="17">
        <v>0.20187794845461299</v>
      </c>
      <c r="L1063" s="17">
        <v>0.182366556470515</v>
      </c>
      <c r="M1063" s="17"/>
      <c r="N1063" s="17">
        <v>0.12179481665042299</v>
      </c>
      <c r="O1063" s="17">
        <v>0.13798856254887201</v>
      </c>
      <c r="P1063" s="17">
        <v>0.101326778850513</v>
      </c>
      <c r="Q1063" s="17">
        <v>0.113292842712845</v>
      </c>
      <c r="R1063" s="17"/>
      <c r="S1063" s="17">
        <v>8.4775381286207693E-2</v>
      </c>
      <c r="T1063" s="17">
        <v>0.13046559075623901</v>
      </c>
      <c r="U1063" s="17">
        <v>0.10172954240608</v>
      </c>
      <c r="V1063" s="17">
        <v>0.17497338468020199</v>
      </c>
      <c r="W1063" s="17">
        <v>0.13084115332204799</v>
      </c>
      <c r="X1063" s="17">
        <v>0.106880018879959</v>
      </c>
      <c r="Y1063" s="17">
        <v>0.14647610478185</v>
      </c>
      <c r="Z1063" s="17">
        <v>9.0448908800205702E-2</v>
      </c>
      <c r="AA1063" s="17">
        <v>9.7699966732198495E-2</v>
      </c>
      <c r="AB1063" s="17">
        <v>0.13000455386495699</v>
      </c>
      <c r="AC1063" s="17">
        <v>0.137386888710197</v>
      </c>
      <c r="AD1063" s="17">
        <v>0.10256822027193201</v>
      </c>
      <c r="AE1063" s="17"/>
      <c r="AF1063" s="17">
        <v>0.145948812416339</v>
      </c>
      <c r="AG1063" s="17">
        <v>0.119960663192178</v>
      </c>
      <c r="AH1063" s="17">
        <v>8.6992363523003394E-2</v>
      </c>
      <c r="AI1063" s="17"/>
      <c r="AJ1063" s="17">
        <v>0.14157612148398999</v>
      </c>
      <c r="AK1063" s="17">
        <v>0.11253312576346999</v>
      </c>
      <c r="AL1063" s="17">
        <v>0.14962524943239</v>
      </c>
      <c r="AM1063" s="17">
        <v>8.0801000826416003E-2</v>
      </c>
      <c r="AN1063" s="17">
        <v>9.3471336204226693E-2</v>
      </c>
      <c r="AO1063" s="17"/>
      <c r="AP1063" s="17">
        <v>0.13251072824990501</v>
      </c>
      <c r="AQ1063" s="17">
        <v>0.11037396928757499</v>
      </c>
      <c r="AR1063" s="17">
        <v>0.10236530072821801</v>
      </c>
      <c r="AS1063" s="17"/>
      <c r="AT1063" s="17">
        <v>0.13517313118526</v>
      </c>
      <c r="AU1063" s="17">
        <v>0.113077378284745</v>
      </c>
      <c r="AV1063" s="17">
        <v>0.119066137054801</v>
      </c>
      <c r="AW1063" s="17">
        <v>8.1799287666493803E-2</v>
      </c>
      <c r="AX1063" s="17">
        <v>9.5983441633098299E-2</v>
      </c>
      <c r="AY1063" s="17"/>
      <c r="AZ1063" s="17">
        <v>0.113254454890894</v>
      </c>
      <c r="BA1063" s="17">
        <v>0.12886808833628199</v>
      </c>
      <c r="BB1063" s="17">
        <v>0.118273954117733</v>
      </c>
      <c r="BC1063" s="17">
        <v>0.14296364123670099</v>
      </c>
      <c r="BD1063" s="17">
        <v>0.134910300790619</v>
      </c>
      <c r="BE1063" s="17">
        <v>0.125110650102879</v>
      </c>
      <c r="BF1063" s="17">
        <v>0.132696351279985</v>
      </c>
      <c r="BG1063" s="17">
        <v>0.15873935112182899</v>
      </c>
      <c r="BH1063" s="17">
        <v>0.114504259591661</v>
      </c>
      <c r="BI1063" s="17">
        <v>0.108021809316961</v>
      </c>
      <c r="BJ1063" s="17">
        <v>5.9533086219621403E-2</v>
      </c>
      <c r="BK1063" s="17">
        <v>0.107252490407359</v>
      </c>
      <c r="BL1063" s="17">
        <v>0.114589495360398</v>
      </c>
      <c r="BM1063" s="17">
        <v>9.5583188071232797E-2</v>
      </c>
      <c r="BN1063" s="17">
        <v>8.2038649979870704E-2</v>
      </c>
      <c r="BO1063" s="17">
        <v>7.11872964026318E-2</v>
      </c>
      <c r="BP1063" s="17"/>
      <c r="BQ1063" s="17">
        <v>9.0271400417948205E-2</v>
      </c>
      <c r="BR1063" s="17">
        <v>0.13582753494101099</v>
      </c>
    </row>
    <row r="1064" spans="2:70" x14ac:dyDescent="0.35">
      <c r="C1064" s="17"/>
      <c r="D1064" s="17"/>
      <c r="E1064" s="17"/>
      <c r="F1064" s="17"/>
      <c r="G1064" s="17"/>
      <c r="H1064" s="17"/>
      <c r="I1064" s="17"/>
      <c r="J1064" s="17"/>
      <c r="K1064" s="17"/>
      <c r="L1064" s="17"/>
      <c r="M1064" s="17"/>
      <c r="N1064" s="17"/>
      <c r="O1064" s="17"/>
      <c r="P1064" s="17"/>
      <c r="Q1064" s="17"/>
      <c r="R1064" s="17"/>
      <c r="S1064" s="17"/>
      <c r="T1064" s="17"/>
      <c r="U1064" s="17"/>
      <c r="V1064" s="17"/>
      <c r="W1064" s="17"/>
      <c r="X1064" s="17"/>
      <c r="Y1064" s="17"/>
      <c r="Z1064" s="17"/>
      <c r="AA1064" s="17"/>
      <c r="AB1064" s="17"/>
      <c r="AC1064" s="17"/>
      <c r="AD1064" s="17"/>
      <c r="AE1064" s="17"/>
      <c r="AF1064" s="17"/>
      <c r="AG1064" s="17"/>
      <c r="AH1064" s="17"/>
      <c r="AI1064" s="17"/>
      <c r="AJ1064" s="17"/>
      <c r="AK1064" s="17"/>
      <c r="AL1064" s="17"/>
      <c r="AM1064" s="17"/>
      <c r="AN1064" s="17"/>
      <c r="AO1064" s="17"/>
      <c r="AP1064" s="17"/>
      <c r="AQ1064" s="17"/>
      <c r="AR1064" s="17"/>
      <c r="AS1064" s="17"/>
      <c r="AT1064" s="17"/>
      <c r="AU1064" s="17"/>
      <c r="AV1064" s="17"/>
      <c r="AW1064" s="17"/>
      <c r="AX1064" s="17"/>
      <c r="AY1064" s="17"/>
      <c r="AZ1064" s="17"/>
      <c r="BA1064" s="17"/>
      <c r="BB1064" s="17"/>
      <c r="BC1064" s="17"/>
      <c r="BD1064" s="17"/>
      <c r="BE1064" s="17"/>
      <c r="BF1064" s="17"/>
      <c r="BG1064" s="17"/>
      <c r="BH1064" s="17"/>
      <c r="BI1064" s="17"/>
      <c r="BJ1064" s="17"/>
      <c r="BK1064" s="17"/>
      <c r="BL1064" s="17"/>
      <c r="BM1064" s="17"/>
      <c r="BN1064" s="17"/>
      <c r="BO1064" s="17"/>
      <c r="BP1064" s="17"/>
      <c r="BQ1064" s="17"/>
      <c r="BR1064" s="17"/>
    </row>
    <row r="1065" spans="2:70" x14ac:dyDescent="0.35">
      <c r="B1065" s="6" t="s">
        <v>475</v>
      </c>
      <c r="C1065" s="17"/>
      <c r="D1065" s="17"/>
      <c r="E1065" s="17"/>
      <c r="F1065" s="17"/>
      <c r="G1065" s="17"/>
      <c r="H1065" s="17"/>
      <c r="I1065" s="17"/>
      <c r="J1065" s="17"/>
      <c r="K1065" s="17"/>
      <c r="L1065" s="17"/>
      <c r="M1065" s="17"/>
      <c r="N1065" s="17"/>
      <c r="O1065" s="17"/>
      <c r="P1065" s="17"/>
      <c r="Q1065" s="17"/>
      <c r="R1065" s="17"/>
      <c r="S1065" s="17"/>
      <c r="T1065" s="17"/>
      <c r="U1065" s="17"/>
      <c r="V1065" s="17"/>
      <c r="W1065" s="17"/>
      <c r="X1065" s="17"/>
      <c r="Y1065" s="17"/>
      <c r="Z1065" s="17"/>
      <c r="AA1065" s="17"/>
      <c r="AB1065" s="17"/>
      <c r="AC1065" s="17"/>
      <c r="AD1065" s="17"/>
      <c r="AE1065" s="17"/>
      <c r="AF1065" s="17"/>
      <c r="AG1065" s="17"/>
      <c r="AH1065" s="17"/>
      <c r="AI1065" s="17"/>
      <c r="AJ1065" s="17"/>
      <c r="AK1065" s="17"/>
      <c r="AL1065" s="17"/>
      <c r="AM1065" s="17"/>
      <c r="AN1065" s="17"/>
      <c r="AO1065" s="17"/>
      <c r="AP1065" s="17"/>
      <c r="AQ1065" s="17"/>
      <c r="AR1065" s="17"/>
      <c r="AS1065" s="17"/>
      <c r="AT1065" s="17"/>
      <c r="AU1065" s="17"/>
      <c r="AV1065" s="17"/>
      <c r="AW1065" s="17"/>
      <c r="AX1065" s="17"/>
      <c r="AY1065" s="17"/>
      <c r="AZ1065" s="17"/>
      <c r="BA1065" s="17"/>
      <c r="BB1065" s="17"/>
      <c r="BC1065" s="17"/>
      <c r="BD1065" s="17"/>
      <c r="BE1065" s="17"/>
      <c r="BF1065" s="17"/>
      <c r="BG1065" s="17"/>
      <c r="BH1065" s="17"/>
      <c r="BI1065" s="17"/>
      <c r="BJ1065" s="17"/>
      <c r="BK1065" s="17"/>
      <c r="BL1065" s="17"/>
      <c r="BM1065" s="17"/>
      <c r="BN1065" s="17"/>
      <c r="BO1065" s="17"/>
      <c r="BP1065" s="17"/>
      <c r="BQ1065" s="17"/>
      <c r="BR1065" s="17"/>
    </row>
    <row r="1066" spans="2:70" x14ac:dyDescent="0.35">
      <c r="B1066" s="24" t="s">
        <v>97</v>
      </c>
      <c r="C1066" s="17"/>
      <c r="D1066" s="17"/>
      <c r="E1066" s="17"/>
      <c r="F1066" s="17"/>
      <c r="G1066" s="17"/>
      <c r="H1066" s="17"/>
      <c r="I1066" s="17"/>
      <c r="J1066" s="17"/>
      <c r="K1066" s="17"/>
      <c r="L1066" s="17"/>
      <c r="M1066" s="17"/>
      <c r="N1066" s="17"/>
      <c r="O1066" s="17"/>
      <c r="P1066" s="17"/>
      <c r="Q1066" s="17"/>
      <c r="R1066" s="17"/>
      <c r="S1066" s="17"/>
      <c r="T1066" s="17"/>
      <c r="U1066" s="17"/>
      <c r="V1066" s="17"/>
      <c r="W1066" s="17"/>
      <c r="X1066" s="17"/>
      <c r="Y1066" s="17"/>
      <c r="Z1066" s="17"/>
      <c r="AA1066" s="17"/>
      <c r="AB1066" s="17"/>
      <c r="AC1066" s="17"/>
      <c r="AD1066" s="17"/>
      <c r="AE1066" s="17"/>
      <c r="AF1066" s="17"/>
      <c r="AG1066" s="17"/>
      <c r="AH1066" s="17"/>
      <c r="AI1066" s="17"/>
      <c r="AJ1066" s="17"/>
      <c r="AK1066" s="17"/>
      <c r="AL1066" s="17"/>
      <c r="AM1066" s="17"/>
      <c r="AN1066" s="17"/>
      <c r="AO1066" s="17"/>
      <c r="AP1066" s="17"/>
      <c r="AQ1066" s="17"/>
      <c r="AR1066" s="17"/>
      <c r="AS1066" s="17"/>
      <c r="AT1066" s="17"/>
      <c r="AU1066" s="17"/>
      <c r="AV1066" s="17"/>
      <c r="AW1066" s="17"/>
      <c r="AX1066" s="17"/>
      <c r="AY1066" s="17"/>
      <c r="AZ1066" s="17"/>
      <c r="BA1066" s="17"/>
      <c r="BB1066" s="17"/>
      <c r="BC1066" s="17"/>
      <c r="BD1066" s="17"/>
      <c r="BE1066" s="17"/>
      <c r="BF1066" s="17"/>
      <c r="BG1066" s="17"/>
      <c r="BH1066" s="17"/>
      <c r="BI1066" s="17"/>
      <c r="BJ1066" s="17"/>
      <c r="BK1066" s="17"/>
      <c r="BL1066" s="17"/>
      <c r="BM1066" s="17"/>
      <c r="BN1066" s="17"/>
      <c r="BO1066" s="17"/>
      <c r="BP1066" s="17"/>
      <c r="BQ1066" s="17"/>
      <c r="BR1066" s="17"/>
    </row>
    <row r="1067" spans="2:70" x14ac:dyDescent="0.35">
      <c r="B1067" t="s">
        <v>468</v>
      </c>
      <c r="C1067" s="17">
        <v>0.11490440915682799</v>
      </c>
      <c r="D1067" s="17">
        <v>0.130262165974938</v>
      </c>
      <c r="E1067" s="17">
        <v>9.96827287993996E-2</v>
      </c>
      <c r="F1067" s="17"/>
      <c r="G1067" s="17">
        <v>0.115319757280474</v>
      </c>
      <c r="H1067" s="17">
        <v>8.6812838567373304E-2</v>
      </c>
      <c r="I1067" s="17">
        <v>0.10217646557240299</v>
      </c>
      <c r="J1067" s="17">
        <v>0.109018732687254</v>
      </c>
      <c r="K1067" s="17">
        <v>0.16477255758812301</v>
      </c>
      <c r="L1067" s="17">
        <v>0.119275115558621</v>
      </c>
      <c r="M1067" s="17"/>
      <c r="N1067" s="17">
        <v>8.8196829034038804E-2</v>
      </c>
      <c r="O1067" s="17">
        <v>0.120356402113228</v>
      </c>
      <c r="P1067" s="17">
        <v>0.127865626929586</v>
      </c>
      <c r="Q1067" s="17">
        <v>0.126158546033279</v>
      </c>
      <c r="R1067" s="17"/>
      <c r="S1067" s="17">
        <v>9.0310489027215501E-2</v>
      </c>
      <c r="T1067" s="17">
        <v>0.12815247249109099</v>
      </c>
      <c r="U1067" s="17">
        <v>0.11435226194816001</v>
      </c>
      <c r="V1067" s="17">
        <v>0.130015383299977</v>
      </c>
      <c r="W1067" s="17">
        <v>0.10369201960166199</v>
      </c>
      <c r="X1067" s="17">
        <v>0.12783679945960999</v>
      </c>
      <c r="Y1067" s="17">
        <v>0.10116929386161901</v>
      </c>
      <c r="Z1067" s="17">
        <v>0.10063420256016301</v>
      </c>
      <c r="AA1067" s="17">
        <v>0.110213762514835</v>
      </c>
      <c r="AB1067" s="17">
        <v>0.11984727403104101</v>
      </c>
      <c r="AC1067" s="17">
        <v>0.153496697421592</v>
      </c>
      <c r="AD1067" s="17">
        <v>0.109315693042339</v>
      </c>
      <c r="AE1067" s="17"/>
      <c r="AF1067" s="17">
        <v>0.13853929826237499</v>
      </c>
      <c r="AG1067" s="17">
        <v>9.1719266939667393E-2</v>
      </c>
      <c r="AH1067" s="17">
        <v>0.114887529643442</v>
      </c>
      <c r="AI1067" s="17"/>
      <c r="AJ1067" s="17">
        <v>0.11141745127809299</v>
      </c>
      <c r="AK1067" s="17">
        <v>0.10838074625025799</v>
      </c>
      <c r="AL1067" s="17">
        <v>9.8845269003052696E-2</v>
      </c>
      <c r="AM1067" s="17">
        <v>0.202349757084483</v>
      </c>
      <c r="AN1067" s="17">
        <v>0.12776899880356199</v>
      </c>
      <c r="AO1067" s="17"/>
      <c r="AP1067" s="17">
        <v>9.1713407579828404E-2</v>
      </c>
      <c r="AQ1067" s="17">
        <v>0.101928121940654</v>
      </c>
      <c r="AR1067" s="17">
        <v>8.1621924958676303E-2</v>
      </c>
      <c r="AS1067" s="17"/>
      <c r="AT1067" s="17">
        <v>0.15461060716820799</v>
      </c>
      <c r="AU1067" s="17">
        <v>0.13319554778032999</v>
      </c>
      <c r="AV1067" s="17">
        <v>7.4907809148842694E-2</v>
      </c>
      <c r="AW1067" s="17">
        <v>6.6200420060569906E-2</v>
      </c>
      <c r="AX1067" s="17">
        <v>7.5466112678149705E-2</v>
      </c>
      <c r="AY1067" s="17"/>
      <c r="AZ1067" s="17">
        <v>0.17373406152057599</v>
      </c>
      <c r="BA1067" s="17">
        <v>0.122760768958619</v>
      </c>
      <c r="BB1067" s="17">
        <v>9.7972206685070701E-2</v>
      </c>
      <c r="BC1067" s="17">
        <v>0.16451794414720899</v>
      </c>
      <c r="BD1067" s="17">
        <v>0.12729981387726499</v>
      </c>
      <c r="BE1067" s="17">
        <v>0.118985861193334</v>
      </c>
      <c r="BF1067" s="17">
        <v>0.110564541758664</v>
      </c>
      <c r="BG1067" s="17">
        <v>0.12033238905577499</v>
      </c>
      <c r="BH1067" s="17">
        <v>9.4103603615427897E-2</v>
      </c>
      <c r="BI1067" s="17">
        <v>7.96815863860795E-2</v>
      </c>
      <c r="BJ1067" s="17">
        <v>0.106852899715873</v>
      </c>
      <c r="BK1067" s="17">
        <v>9.02629535516975E-2</v>
      </c>
      <c r="BL1067" s="17">
        <v>0.12017871951938</v>
      </c>
      <c r="BM1067" s="17">
        <v>9.8811498065866296E-2</v>
      </c>
      <c r="BN1067" s="17">
        <v>0.10595044625113199</v>
      </c>
      <c r="BO1067" s="17">
        <v>9.0499344284516198E-2</v>
      </c>
      <c r="BP1067" s="17"/>
      <c r="BQ1067" s="17">
        <v>3.03142569872406E-2</v>
      </c>
      <c r="BR1067" s="17">
        <v>0.154098031322842</v>
      </c>
    </row>
    <row r="1068" spans="2:70" x14ac:dyDescent="0.35">
      <c r="B1068" t="s">
        <v>469</v>
      </c>
      <c r="C1068" s="17">
        <v>0.117579620638689</v>
      </c>
      <c r="D1068" s="17">
        <v>0.12785737560664501</v>
      </c>
      <c r="E1068" s="17">
        <v>0.107866779104514</v>
      </c>
      <c r="F1068" s="17"/>
      <c r="G1068" s="17">
        <v>0.13957816901007999</v>
      </c>
      <c r="H1068" s="17">
        <v>0.111268693111156</v>
      </c>
      <c r="I1068" s="17">
        <v>0.117666189282724</v>
      </c>
      <c r="J1068" s="17">
        <v>0.1152113079812</v>
      </c>
      <c r="K1068" s="17">
        <v>0.118287624492758</v>
      </c>
      <c r="L1068" s="17">
        <v>0.109459794768276</v>
      </c>
      <c r="M1068" s="17"/>
      <c r="N1068" s="17">
        <v>0.11235592334800799</v>
      </c>
      <c r="O1068" s="17">
        <v>0.123881680614496</v>
      </c>
      <c r="P1068" s="17">
        <v>0.116046574405333</v>
      </c>
      <c r="Q1068" s="17">
        <v>0.117669124068769</v>
      </c>
      <c r="R1068" s="17"/>
      <c r="S1068" s="17">
        <v>7.6535151764809295E-2</v>
      </c>
      <c r="T1068" s="17">
        <v>0.100951164863747</v>
      </c>
      <c r="U1068" s="17">
        <v>0.12831213688371501</v>
      </c>
      <c r="V1068" s="17">
        <v>0.156478810188314</v>
      </c>
      <c r="W1068" s="17">
        <v>0.115206360348289</v>
      </c>
      <c r="X1068" s="17">
        <v>0.125910244073276</v>
      </c>
      <c r="Y1068" s="17">
        <v>0.14245518245264999</v>
      </c>
      <c r="Z1068" s="17">
        <v>0.14255271171013001</v>
      </c>
      <c r="AA1068" s="17">
        <v>0.12105297560100101</v>
      </c>
      <c r="AB1068" s="17">
        <v>0.11688056302017499</v>
      </c>
      <c r="AC1068" s="17">
        <v>0.10360771423751799</v>
      </c>
      <c r="AD1068" s="17">
        <v>0.12978382685766901</v>
      </c>
      <c r="AE1068" s="17"/>
      <c r="AF1068" s="17">
        <v>0.12379686966593401</v>
      </c>
      <c r="AG1068" s="17">
        <v>0.11008987864375799</v>
      </c>
      <c r="AH1068" s="17">
        <v>0.118398411414601</v>
      </c>
      <c r="AI1068" s="17"/>
      <c r="AJ1068" s="17">
        <v>0.12358015597418601</v>
      </c>
      <c r="AK1068" s="17">
        <v>0.11568985151755</v>
      </c>
      <c r="AL1068" s="17">
        <v>0.10207170498765999</v>
      </c>
      <c r="AM1068" s="17">
        <v>0.10056116246658001</v>
      </c>
      <c r="AN1068" s="17">
        <v>0.124593413614644</v>
      </c>
      <c r="AO1068" s="17"/>
      <c r="AP1068" s="17">
        <v>0.1141554750172</v>
      </c>
      <c r="AQ1068" s="17">
        <v>0.107530655621232</v>
      </c>
      <c r="AR1068" s="17">
        <v>9.1895193362962396E-2</v>
      </c>
      <c r="AS1068" s="17"/>
      <c r="AT1068" s="17">
        <v>0.11853090980712</v>
      </c>
      <c r="AU1068" s="17">
        <v>0.13492178652318601</v>
      </c>
      <c r="AV1068" s="17">
        <v>0.112608567589602</v>
      </c>
      <c r="AW1068" s="17">
        <v>9.6400503619845701E-2</v>
      </c>
      <c r="AX1068" s="17">
        <v>7.1460402351141802E-2</v>
      </c>
      <c r="AY1068" s="17"/>
      <c r="AZ1068" s="17">
        <v>9.0913743104997599E-2</v>
      </c>
      <c r="BA1068" s="17">
        <v>0.14019545737935499</v>
      </c>
      <c r="BB1068" s="17">
        <v>9.30456579980211E-2</v>
      </c>
      <c r="BC1068" s="17">
        <v>9.8548599435914597E-2</v>
      </c>
      <c r="BD1068" s="17">
        <v>0.106148254200108</v>
      </c>
      <c r="BE1068" s="17">
        <v>0.13970561963449599</v>
      </c>
      <c r="BF1068" s="17">
        <v>0.11586124776656199</v>
      </c>
      <c r="BG1068" s="17">
        <v>0.117374406773079</v>
      </c>
      <c r="BH1068" s="17">
        <v>0.138331152143675</v>
      </c>
      <c r="BI1068" s="17">
        <v>0.10358078494650499</v>
      </c>
      <c r="BJ1068" s="17">
        <v>0.12151506570692</v>
      </c>
      <c r="BK1068" s="17">
        <v>0.14498277426605999</v>
      </c>
      <c r="BL1068" s="17">
        <v>0.108349380674281</v>
      </c>
      <c r="BM1068" s="17">
        <v>0.17717800716353099</v>
      </c>
      <c r="BN1068" s="17">
        <v>0.12328595218355599</v>
      </c>
      <c r="BO1068" s="17">
        <v>7.9862824778507605E-2</v>
      </c>
      <c r="BP1068" s="17"/>
      <c r="BQ1068" s="17">
        <v>4.9676471495738901E-2</v>
      </c>
      <c r="BR1068" s="17">
        <v>0.149733319075944</v>
      </c>
    </row>
    <row r="1069" spans="2:70" x14ac:dyDescent="0.35">
      <c r="B1069" t="s">
        <v>470</v>
      </c>
      <c r="C1069" s="17">
        <v>0.16779874616193599</v>
      </c>
      <c r="D1069" s="17">
        <v>0.16257742520386301</v>
      </c>
      <c r="E1069" s="17">
        <v>0.17242945498307499</v>
      </c>
      <c r="F1069" s="17"/>
      <c r="G1069" s="17">
        <v>0.21925394921888899</v>
      </c>
      <c r="H1069" s="17">
        <v>0.17662244179226699</v>
      </c>
      <c r="I1069" s="17">
        <v>0.18495994959791301</v>
      </c>
      <c r="J1069" s="17">
        <v>0.18149602761931899</v>
      </c>
      <c r="K1069" s="17">
        <v>0.15055032023502099</v>
      </c>
      <c r="L1069" s="17">
        <v>0.11270556587904899</v>
      </c>
      <c r="M1069" s="17"/>
      <c r="N1069" s="17">
        <v>0.15052121514738501</v>
      </c>
      <c r="O1069" s="17">
        <v>0.17285176612960901</v>
      </c>
      <c r="P1069" s="17">
        <v>0.16266726080098601</v>
      </c>
      <c r="Q1069" s="17">
        <v>0.184553634750108</v>
      </c>
      <c r="R1069" s="17"/>
      <c r="S1069" s="17">
        <v>0.144125933057029</v>
      </c>
      <c r="T1069" s="17">
        <v>0.168195765697745</v>
      </c>
      <c r="U1069" s="17">
        <v>0.155842202522252</v>
      </c>
      <c r="V1069" s="17">
        <v>0.17105607852188701</v>
      </c>
      <c r="W1069" s="17">
        <v>0.17072563039639099</v>
      </c>
      <c r="X1069" s="17">
        <v>0.14120104325883601</v>
      </c>
      <c r="Y1069" s="17">
        <v>0.191138161015356</v>
      </c>
      <c r="Z1069" s="17">
        <v>0.16557614331720799</v>
      </c>
      <c r="AA1069" s="17">
        <v>0.22475546183567699</v>
      </c>
      <c r="AB1069" s="17">
        <v>0.133865587683727</v>
      </c>
      <c r="AC1069" s="17">
        <v>0.195657546352967</v>
      </c>
      <c r="AD1069" s="17">
        <v>0.15890520121176799</v>
      </c>
      <c r="AE1069" s="17"/>
      <c r="AF1069" s="17">
        <v>0.14450250623254501</v>
      </c>
      <c r="AG1069" s="17">
        <v>0.17272265838918799</v>
      </c>
      <c r="AH1069" s="17">
        <v>0.163554278567735</v>
      </c>
      <c r="AI1069" s="17"/>
      <c r="AJ1069" s="17">
        <v>0.152405476234134</v>
      </c>
      <c r="AK1069" s="17">
        <v>0.17312678746634899</v>
      </c>
      <c r="AL1069" s="17">
        <v>0.16536370263822001</v>
      </c>
      <c r="AM1069" s="17">
        <v>0.19020935909880901</v>
      </c>
      <c r="AN1069" s="17">
        <v>0.17932467230725799</v>
      </c>
      <c r="AO1069" s="17"/>
      <c r="AP1069" s="17">
        <v>0.14695381494742399</v>
      </c>
      <c r="AQ1069" s="17">
        <v>0.18382045726435101</v>
      </c>
      <c r="AR1069" s="17">
        <v>0.163801689066506</v>
      </c>
      <c r="AS1069" s="17"/>
      <c r="AT1069" s="17">
        <v>0.16153164434019199</v>
      </c>
      <c r="AU1069" s="17">
        <v>0.187484545845019</v>
      </c>
      <c r="AV1069" s="17">
        <v>0.16755392953105799</v>
      </c>
      <c r="AW1069" s="17">
        <v>0.152334417901551</v>
      </c>
      <c r="AX1069" s="17">
        <v>0.105211112810543</v>
      </c>
      <c r="AY1069" s="17"/>
      <c r="AZ1069" s="17">
        <v>0.105875975177932</v>
      </c>
      <c r="BA1069" s="17">
        <v>0.23090965455675</v>
      </c>
      <c r="BB1069" s="17">
        <v>0.17736738263386401</v>
      </c>
      <c r="BC1069" s="17">
        <v>0.13369018580852901</v>
      </c>
      <c r="BD1069" s="17">
        <v>0.16303764603639001</v>
      </c>
      <c r="BE1069" s="17">
        <v>0.16969721743114699</v>
      </c>
      <c r="BF1069" s="17">
        <v>0.14934467998748499</v>
      </c>
      <c r="BG1069" s="17">
        <v>0.174446851674322</v>
      </c>
      <c r="BH1069" s="17">
        <v>0.194109829377239</v>
      </c>
      <c r="BI1069" s="17">
        <v>0.18673638227400599</v>
      </c>
      <c r="BJ1069" s="17">
        <v>0.151163931788456</v>
      </c>
      <c r="BK1069" s="17">
        <v>0.20183424542740799</v>
      </c>
      <c r="BL1069" s="17">
        <v>0.161636494683078</v>
      </c>
      <c r="BM1069" s="17">
        <v>0.157786966665934</v>
      </c>
      <c r="BN1069" s="17">
        <v>0.15843772334230299</v>
      </c>
      <c r="BO1069" s="17">
        <v>8.4953250014537296E-2</v>
      </c>
      <c r="BP1069" s="17"/>
      <c r="BQ1069" s="17">
        <v>0.10589402804474</v>
      </c>
      <c r="BR1069" s="17">
        <v>0.194562582437798</v>
      </c>
    </row>
    <row r="1070" spans="2:70" x14ac:dyDescent="0.35">
      <c r="B1070" t="s">
        <v>471</v>
      </c>
      <c r="C1070" s="17">
        <v>0.208155957095503</v>
      </c>
      <c r="D1070" s="17">
        <v>0.216050139823521</v>
      </c>
      <c r="E1070" s="17">
        <v>0.200174761504326</v>
      </c>
      <c r="F1070" s="17"/>
      <c r="G1070" s="17">
        <v>0.159924162392165</v>
      </c>
      <c r="H1070" s="17">
        <v>0.20432888392712101</v>
      </c>
      <c r="I1070" s="17">
        <v>0.192348068281958</v>
      </c>
      <c r="J1070" s="17">
        <v>0.22004566483301999</v>
      </c>
      <c r="K1070" s="17">
        <v>0.23761058297017101</v>
      </c>
      <c r="L1070" s="17">
        <v>0.226834261618825</v>
      </c>
      <c r="M1070" s="17"/>
      <c r="N1070" s="17">
        <v>0.19214470341470599</v>
      </c>
      <c r="O1070" s="17">
        <v>0.220583214139939</v>
      </c>
      <c r="P1070" s="17">
        <v>0.21543645849443199</v>
      </c>
      <c r="Q1070" s="17">
        <v>0.20600452772400099</v>
      </c>
      <c r="R1070" s="17"/>
      <c r="S1070" s="17">
        <v>0.21134941994443299</v>
      </c>
      <c r="T1070" s="17">
        <v>0.19078403391715601</v>
      </c>
      <c r="U1070" s="17">
        <v>0.22768867224808401</v>
      </c>
      <c r="V1070" s="17">
        <v>0.19808278845733901</v>
      </c>
      <c r="W1070" s="17">
        <v>0.22202655149118999</v>
      </c>
      <c r="X1070" s="17">
        <v>0.22760107497769999</v>
      </c>
      <c r="Y1070" s="17">
        <v>0.21542761322578599</v>
      </c>
      <c r="Z1070" s="17">
        <v>0.151622525901072</v>
      </c>
      <c r="AA1070" s="17">
        <v>0.18830246893861799</v>
      </c>
      <c r="AB1070" s="17">
        <v>0.23937112140164901</v>
      </c>
      <c r="AC1070" s="17">
        <v>0.16542872702331499</v>
      </c>
      <c r="AD1070" s="17">
        <v>0.26238346756262099</v>
      </c>
      <c r="AE1070" s="17"/>
      <c r="AF1070" s="17">
        <v>0.21395352380965499</v>
      </c>
      <c r="AG1070" s="17">
        <v>0.20284780103351299</v>
      </c>
      <c r="AH1070" s="17">
        <v>0.22287224674331199</v>
      </c>
      <c r="AI1070" s="17"/>
      <c r="AJ1070" s="17">
        <v>0.19726133973573701</v>
      </c>
      <c r="AK1070" s="17">
        <v>0.19873308117060001</v>
      </c>
      <c r="AL1070" s="17">
        <v>0.20828725201457601</v>
      </c>
      <c r="AM1070" s="17">
        <v>0.17222630896382701</v>
      </c>
      <c r="AN1070" s="17">
        <v>0.24961500270311299</v>
      </c>
      <c r="AO1070" s="17"/>
      <c r="AP1070" s="17">
        <v>0.195330075662737</v>
      </c>
      <c r="AQ1070" s="17">
        <v>0.19731075377972901</v>
      </c>
      <c r="AR1070" s="17">
        <v>0.194599736210881</v>
      </c>
      <c r="AS1070" s="17"/>
      <c r="AT1070" s="17">
        <v>0.20552647530577101</v>
      </c>
      <c r="AU1070" s="17">
        <v>0.21349479831693</v>
      </c>
      <c r="AV1070" s="17">
        <v>0.20528464223244899</v>
      </c>
      <c r="AW1070" s="17">
        <v>0.19257906843650099</v>
      </c>
      <c r="AX1070" s="17">
        <v>0.198071371014585</v>
      </c>
      <c r="AY1070" s="17"/>
      <c r="AZ1070" s="17">
        <v>0.24209622890036001</v>
      </c>
      <c r="BA1070" s="17">
        <v>0.18379402746283099</v>
      </c>
      <c r="BB1070" s="17">
        <v>0.21786692494391499</v>
      </c>
      <c r="BC1070" s="17">
        <v>0.21620865021615901</v>
      </c>
      <c r="BD1070" s="17">
        <v>0.17734720657634001</v>
      </c>
      <c r="BE1070" s="17">
        <v>0.224442428018504</v>
      </c>
      <c r="BF1070" s="17">
        <v>0.20306114886469601</v>
      </c>
      <c r="BG1070" s="17">
        <v>0.22792393535140101</v>
      </c>
      <c r="BH1070" s="17">
        <v>0.22199821969678299</v>
      </c>
      <c r="BI1070" s="17">
        <v>0.24232216344367399</v>
      </c>
      <c r="BJ1070" s="17">
        <v>0.20492836704935799</v>
      </c>
      <c r="BK1070" s="17">
        <v>0.16336088135304899</v>
      </c>
      <c r="BL1070" s="17">
        <v>0.217009526748486</v>
      </c>
      <c r="BM1070" s="17">
        <v>0.145642826824746</v>
      </c>
      <c r="BN1070" s="17">
        <v>0.225255649437933</v>
      </c>
      <c r="BO1070" s="17">
        <v>0.13560386776390199</v>
      </c>
      <c r="BP1070" s="17"/>
      <c r="BQ1070" s="17">
        <v>0.16678749331800899</v>
      </c>
      <c r="BR1070" s="17">
        <v>0.22338599821899399</v>
      </c>
    </row>
    <row r="1071" spans="2:70" x14ac:dyDescent="0.35">
      <c r="B1071" t="s">
        <v>472</v>
      </c>
      <c r="C1071" s="17">
        <v>0.23732317566728001</v>
      </c>
      <c r="D1071" s="17">
        <v>0.21873204416988301</v>
      </c>
      <c r="E1071" s="17">
        <v>0.25699037025482402</v>
      </c>
      <c r="F1071" s="17"/>
      <c r="G1071" s="17">
        <v>0.23118295980831799</v>
      </c>
      <c r="H1071" s="17">
        <v>0.263913895804126</v>
      </c>
      <c r="I1071" s="17">
        <v>0.24854905919165701</v>
      </c>
      <c r="J1071" s="17">
        <v>0.23209664402253399</v>
      </c>
      <c r="K1071" s="17">
        <v>0.19859875832774701</v>
      </c>
      <c r="L1071" s="17">
        <v>0.240830947249287</v>
      </c>
      <c r="M1071" s="17"/>
      <c r="N1071" s="17">
        <v>0.27192297954611899</v>
      </c>
      <c r="O1071" s="17">
        <v>0.225814594958616</v>
      </c>
      <c r="P1071" s="17">
        <v>0.237022451024684</v>
      </c>
      <c r="Q1071" s="17">
        <v>0.215262641803595</v>
      </c>
      <c r="R1071" s="17"/>
      <c r="S1071" s="17">
        <v>0.28058519012521999</v>
      </c>
      <c r="T1071" s="17">
        <v>0.23582097129717</v>
      </c>
      <c r="U1071" s="17">
        <v>0.23359821564426</v>
      </c>
      <c r="V1071" s="17">
        <v>0.19374501036011699</v>
      </c>
      <c r="W1071" s="17">
        <v>0.248609463439666</v>
      </c>
      <c r="X1071" s="17">
        <v>0.25537331285779602</v>
      </c>
      <c r="Y1071" s="17">
        <v>0.20487837031724901</v>
      </c>
      <c r="Z1071" s="17">
        <v>0.29860127954148202</v>
      </c>
      <c r="AA1071" s="17">
        <v>0.234848111087127</v>
      </c>
      <c r="AB1071" s="17">
        <v>0.219080110759649</v>
      </c>
      <c r="AC1071" s="17">
        <v>0.20958824310529001</v>
      </c>
      <c r="AD1071" s="17">
        <v>0.21711668957838701</v>
      </c>
      <c r="AE1071" s="17"/>
      <c r="AF1071" s="17">
        <v>0.22760404583927399</v>
      </c>
      <c r="AG1071" s="17">
        <v>0.25266544020340298</v>
      </c>
      <c r="AH1071" s="17">
        <v>0.24575649898922899</v>
      </c>
      <c r="AI1071" s="17"/>
      <c r="AJ1071" s="17">
        <v>0.24452356771108599</v>
      </c>
      <c r="AK1071" s="17">
        <v>0.25327011529915799</v>
      </c>
      <c r="AL1071" s="17">
        <v>0.247382024659723</v>
      </c>
      <c r="AM1071" s="17">
        <v>0.13118495641279701</v>
      </c>
      <c r="AN1071" s="17">
        <v>0.20557615017526601</v>
      </c>
      <c r="AO1071" s="17"/>
      <c r="AP1071" s="17">
        <v>0.26184168757545701</v>
      </c>
      <c r="AQ1071" s="17">
        <v>0.25347647673521401</v>
      </c>
      <c r="AR1071" s="17">
        <v>0.300726035323299</v>
      </c>
      <c r="AS1071" s="17"/>
      <c r="AT1071" s="17">
        <v>0.23959324414396899</v>
      </c>
      <c r="AU1071" s="17">
        <v>0.21963689600073899</v>
      </c>
      <c r="AV1071" s="17">
        <v>0.24703465404299599</v>
      </c>
      <c r="AW1071" s="17">
        <v>0.29639465804810999</v>
      </c>
      <c r="AX1071" s="17">
        <v>0.217846747398107</v>
      </c>
      <c r="AY1071" s="17"/>
      <c r="AZ1071" s="17">
        <v>0.27319712398892398</v>
      </c>
      <c r="BA1071" s="17">
        <v>0.17747112249455599</v>
      </c>
      <c r="BB1071" s="17">
        <v>0.24676100456905301</v>
      </c>
      <c r="BC1071" s="17">
        <v>0.24466973138790701</v>
      </c>
      <c r="BD1071" s="17">
        <v>0.24422625026094899</v>
      </c>
      <c r="BE1071" s="17">
        <v>0.223838950679972</v>
      </c>
      <c r="BF1071" s="17">
        <v>0.27042320297877998</v>
      </c>
      <c r="BG1071" s="17">
        <v>0.222211850804542</v>
      </c>
      <c r="BH1071" s="17">
        <v>0.22545025646955399</v>
      </c>
      <c r="BI1071" s="17">
        <v>0.22413376707411101</v>
      </c>
      <c r="BJ1071" s="17">
        <v>0.27617100783355097</v>
      </c>
      <c r="BK1071" s="17">
        <v>0.224617960130546</v>
      </c>
      <c r="BL1071" s="17">
        <v>0.20933932060507399</v>
      </c>
      <c r="BM1071" s="17">
        <v>0.23988973772071301</v>
      </c>
      <c r="BN1071" s="17">
        <v>0.20951351393930001</v>
      </c>
      <c r="BO1071" s="17">
        <v>0.362988687668583</v>
      </c>
      <c r="BP1071" s="17"/>
      <c r="BQ1071" s="17">
        <v>0.34688884801111203</v>
      </c>
      <c r="BR1071" s="17">
        <v>0.18544233150747699</v>
      </c>
    </row>
    <row r="1072" spans="2:70" x14ac:dyDescent="0.35">
      <c r="B1072" t="s">
        <v>189</v>
      </c>
      <c r="C1072" s="17">
        <v>0.12212944189264099</v>
      </c>
      <c r="D1072" s="17">
        <v>0.11309042240136501</v>
      </c>
      <c r="E1072" s="17">
        <v>0.129879120296337</v>
      </c>
      <c r="F1072" s="17"/>
      <c r="G1072" s="17">
        <v>0.124105634625734</v>
      </c>
      <c r="H1072" s="17">
        <v>0.128976502319049</v>
      </c>
      <c r="I1072" s="17">
        <v>0.13779605207597301</v>
      </c>
      <c r="J1072" s="17">
        <v>0.11331280459710601</v>
      </c>
      <c r="K1072" s="17">
        <v>9.3190885911398805E-2</v>
      </c>
      <c r="L1072" s="17">
        <v>0.129043527089543</v>
      </c>
      <c r="M1072" s="17"/>
      <c r="N1072" s="17">
        <v>0.14101151625866201</v>
      </c>
      <c r="O1072" s="17">
        <v>0.104612357106821</v>
      </c>
      <c r="P1072" s="17">
        <v>0.116977836113277</v>
      </c>
      <c r="Q1072" s="17">
        <v>0.12411643508783</v>
      </c>
      <c r="R1072" s="17"/>
      <c r="S1072" s="17">
        <v>0.16491954897387601</v>
      </c>
      <c r="T1072" s="17">
        <v>0.14572137733088</v>
      </c>
      <c r="U1072" s="17">
        <v>9.6195463576470505E-2</v>
      </c>
      <c r="V1072" s="17">
        <v>0.124425867563486</v>
      </c>
      <c r="W1072" s="17">
        <v>9.5247281761355496E-2</v>
      </c>
      <c r="X1072" s="17">
        <v>9.3920721769040399E-2</v>
      </c>
      <c r="Y1072" s="17">
        <v>0.108892117516231</v>
      </c>
      <c r="Z1072" s="17">
        <v>0.12290892737737499</v>
      </c>
      <c r="AA1072" s="17">
        <v>9.9621793343053905E-2</v>
      </c>
      <c r="AB1072" s="17">
        <v>0.13085435243076801</v>
      </c>
      <c r="AC1072" s="17">
        <v>0.13831414091078101</v>
      </c>
      <c r="AD1072" s="17">
        <v>9.3142414165904505E-2</v>
      </c>
      <c r="AE1072" s="17"/>
      <c r="AF1072" s="17">
        <v>0.117274410475334</v>
      </c>
      <c r="AG1072" s="17">
        <v>0.131583331500991</v>
      </c>
      <c r="AH1072" s="17">
        <v>0.11630009266966999</v>
      </c>
      <c r="AI1072" s="17"/>
      <c r="AJ1072" s="17">
        <v>0.130658343480866</v>
      </c>
      <c r="AK1072" s="17">
        <v>0.119284059868284</v>
      </c>
      <c r="AL1072" s="17">
        <v>0.133262066369015</v>
      </c>
      <c r="AM1072" s="17">
        <v>0.18380785223939</v>
      </c>
      <c r="AN1072" s="17">
        <v>9.5513409413499201E-2</v>
      </c>
      <c r="AO1072" s="17"/>
      <c r="AP1072" s="17">
        <v>0.14256049949762001</v>
      </c>
      <c r="AQ1072" s="17">
        <v>0.12249097859208</v>
      </c>
      <c r="AR1072" s="17">
        <v>0.14580128625760899</v>
      </c>
      <c r="AS1072" s="17"/>
      <c r="AT1072" s="17">
        <v>9.8341676736260999E-2</v>
      </c>
      <c r="AU1072" s="17">
        <v>9.23288992692302E-2</v>
      </c>
      <c r="AV1072" s="17">
        <v>0.14485321501152301</v>
      </c>
      <c r="AW1072" s="17">
        <v>0.15796185211017599</v>
      </c>
      <c r="AX1072" s="17">
        <v>0.29819229758125798</v>
      </c>
      <c r="AY1072" s="17"/>
      <c r="AZ1072" s="17">
        <v>3.1702601235699797E-2</v>
      </c>
      <c r="BA1072" s="17">
        <v>0.107372457050059</v>
      </c>
      <c r="BB1072" s="17">
        <v>0.121520836191212</v>
      </c>
      <c r="BC1072" s="17">
        <v>0.11351305470674899</v>
      </c>
      <c r="BD1072" s="17">
        <v>0.155293494454495</v>
      </c>
      <c r="BE1072" s="17">
        <v>8.9512097060779394E-2</v>
      </c>
      <c r="BF1072" s="17">
        <v>0.119393347440974</v>
      </c>
      <c r="BG1072" s="17">
        <v>0.121402266691361</v>
      </c>
      <c r="BH1072" s="17">
        <v>9.2311987796644304E-2</v>
      </c>
      <c r="BI1072" s="17">
        <v>0.120925144348929</v>
      </c>
      <c r="BJ1072" s="17">
        <v>0.110701698102426</v>
      </c>
      <c r="BK1072" s="17">
        <v>0.14581648078571</v>
      </c>
      <c r="BL1072" s="17">
        <v>0.16867082702078301</v>
      </c>
      <c r="BM1072" s="17">
        <v>0.161191254844118</v>
      </c>
      <c r="BN1072" s="17">
        <v>0.107249495037923</v>
      </c>
      <c r="BO1072" s="17">
        <v>0.219598074785295</v>
      </c>
      <c r="BP1072" s="17"/>
      <c r="BQ1072" s="17">
        <v>0.23435790983723101</v>
      </c>
      <c r="BR1072" s="17">
        <v>7.5267539762737604E-2</v>
      </c>
    </row>
    <row r="1073" spans="2:70" x14ac:dyDescent="0.35">
      <c r="B1073" t="s">
        <v>190</v>
      </c>
      <c r="C1073" s="17">
        <v>3.2108649387123003E-2</v>
      </c>
      <c r="D1073" s="17">
        <v>3.1430426819784599E-2</v>
      </c>
      <c r="E1073" s="17">
        <v>3.2976785057524501E-2</v>
      </c>
      <c r="F1073" s="17"/>
      <c r="G1073" s="17">
        <v>1.06353676643396E-2</v>
      </c>
      <c r="H1073" s="17">
        <v>2.8076744478908001E-2</v>
      </c>
      <c r="I1073" s="17">
        <v>1.6504215997372999E-2</v>
      </c>
      <c r="J1073" s="17">
        <v>2.88188182595666E-2</v>
      </c>
      <c r="K1073" s="17">
        <v>3.6989270474782003E-2</v>
      </c>
      <c r="L1073" s="17">
        <v>6.1850787836399697E-2</v>
      </c>
      <c r="M1073" s="17"/>
      <c r="N1073" s="17">
        <v>4.3846833251081602E-2</v>
      </c>
      <c r="O1073" s="17">
        <v>3.1899984937292097E-2</v>
      </c>
      <c r="P1073" s="17">
        <v>2.39837922317017E-2</v>
      </c>
      <c r="Q1073" s="17">
        <v>2.62350905324173E-2</v>
      </c>
      <c r="R1073" s="17"/>
      <c r="S1073" s="17">
        <v>3.21742671074172E-2</v>
      </c>
      <c r="T1073" s="17">
        <v>3.0374214402211299E-2</v>
      </c>
      <c r="U1073" s="17">
        <v>4.4011047177057797E-2</v>
      </c>
      <c r="V1073" s="17">
        <v>2.61960616088798E-2</v>
      </c>
      <c r="W1073" s="17">
        <v>4.4492692961446201E-2</v>
      </c>
      <c r="X1073" s="17">
        <v>2.81568036037423E-2</v>
      </c>
      <c r="Y1073" s="17">
        <v>3.6039261611107903E-2</v>
      </c>
      <c r="Z1073" s="17">
        <v>1.8104209592570499E-2</v>
      </c>
      <c r="AA1073" s="17">
        <v>2.1205426679688201E-2</v>
      </c>
      <c r="AB1073" s="17">
        <v>4.01009906729905E-2</v>
      </c>
      <c r="AC1073" s="17">
        <v>3.3906930948536598E-2</v>
      </c>
      <c r="AD1073" s="17">
        <v>2.9352707581311401E-2</v>
      </c>
      <c r="AE1073" s="17"/>
      <c r="AF1073" s="17">
        <v>3.43293457148829E-2</v>
      </c>
      <c r="AG1073" s="17">
        <v>3.83716232894801E-2</v>
      </c>
      <c r="AH1073" s="17">
        <v>1.8230941972010799E-2</v>
      </c>
      <c r="AI1073" s="17"/>
      <c r="AJ1073" s="17">
        <v>4.0153665585897703E-2</v>
      </c>
      <c r="AK1073" s="17">
        <v>3.1515358427801198E-2</v>
      </c>
      <c r="AL1073" s="17">
        <v>4.4787980327753399E-2</v>
      </c>
      <c r="AM1073" s="17">
        <v>1.9660603734112998E-2</v>
      </c>
      <c r="AN1073" s="17">
        <v>1.7608352982655898E-2</v>
      </c>
      <c r="AO1073" s="17"/>
      <c r="AP1073" s="17">
        <v>4.74450397197336E-2</v>
      </c>
      <c r="AQ1073" s="17">
        <v>3.3442556066740299E-2</v>
      </c>
      <c r="AR1073" s="17">
        <v>2.1554134820066101E-2</v>
      </c>
      <c r="AS1073" s="17"/>
      <c r="AT1073" s="17">
        <v>2.18654424984807E-2</v>
      </c>
      <c r="AU1073" s="17">
        <v>1.8937526264566702E-2</v>
      </c>
      <c r="AV1073" s="17">
        <v>4.7757182443529299E-2</v>
      </c>
      <c r="AW1073" s="17">
        <v>3.8129079823246398E-2</v>
      </c>
      <c r="AX1073" s="17">
        <v>3.3751956166215603E-2</v>
      </c>
      <c r="AY1073" s="17"/>
      <c r="AZ1073" s="17">
        <v>8.2480266071510405E-2</v>
      </c>
      <c r="BA1073" s="17">
        <v>3.74965120978306E-2</v>
      </c>
      <c r="BB1073" s="17">
        <v>4.5465986978863698E-2</v>
      </c>
      <c r="BC1073" s="17">
        <v>2.8851834297532099E-2</v>
      </c>
      <c r="BD1073" s="17">
        <v>2.6647334594454401E-2</v>
      </c>
      <c r="BE1073" s="17">
        <v>3.38178259817681E-2</v>
      </c>
      <c r="BF1073" s="17">
        <v>3.1351831202838902E-2</v>
      </c>
      <c r="BG1073" s="17">
        <v>1.6308299649519398E-2</v>
      </c>
      <c r="BH1073" s="17">
        <v>3.3694950900675799E-2</v>
      </c>
      <c r="BI1073" s="17">
        <v>4.2620171526695103E-2</v>
      </c>
      <c r="BJ1073" s="17">
        <v>2.8667029803415199E-2</v>
      </c>
      <c r="BK1073" s="17">
        <v>2.9124704485529299E-2</v>
      </c>
      <c r="BL1073" s="17">
        <v>1.48157307489198E-2</v>
      </c>
      <c r="BM1073" s="17">
        <v>1.9499708715091699E-2</v>
      </c>
      <c r="BN1073" s="17">
        <v>7.0307219807852595E-2</v>
      </c>
      <c r="BO1073" s="17">
        <v>2.6493950704658899E-2</v>
      </c>
      <c r="BP1073" s="17"/>
      <c r="BQ1073" s="17">
        <v>6.6080992305928093E-2</v>
      </c>
      <c r="BR1073" s="17">
        <v>1.75101976742074E-2</v>
      </c>
    </row>
    <row r="1074" spans="2:70" x14ac:dyDescent="0.35">
      <c r="C1074" s="17"/>
      <c r="D1074" s="17"/>
      <c r="E1074" s="17"/>
      <c r="F1074" s="17"/>
      <c r="G1074" s="17"/>
      <c r="H1074" s="17"/>
      <c r="I1074" s="17"/>
      <c r="J1074" s="17"/>
      <c r="K1074" s="17"/>
      <c r="L1074" s="17"/>
      <c r="M1074" s="17"/>
      <c r="N1074" s="17"/>
      <c r="O1074" s="17"/>
      <c r="P1074" s="17"/>
      <c r="Q1074" s="17"/>
      <c r="R1074" s="17"/>
      <c r="S1074" s="17"/>
      <c r="T1074" s="17"/>
      <c r="U1074" s="17"/>
      <c r="V1074" s="17"/>
      <c r="W1074" s="17"/>
      <c r="X1074" s="17"/>
      <c r="Y1074" s="17"/>
      <c r="Z1074" s="17"/>
      <c r="AA1074" s="17"/>
      <c r="AB1074" s="17"/>
      <c r="AC1074" s="17"/>
      <c r="AD1074" s="17"/>
      <c r="AE1074" s="17"/>
      <c r="AF1074" s="17"/>
      <c r="AG1074" s="17"/>
      <c r="AH1074" s="17"/>
      <c r="AI1074" s="17"/>
      <c r="AJ1074" s="17"/>
      <c r="AK1074" s="17"/>
      <c r="AL1074" s="17"/>
      <c r="AM1074" s="17"/>
      <c r="AN1074" s="17"/>
      <c r="AO1074" s="17"/>
      <c r="AP1074" s="17"/>
      <c r="AQ1074" s="17"/>
      <c r="AR1074" s="17"/>
      <c r="AS1074" s="17"/>
      <c r="AT1074" s="17"/>
      <c r="AU1074" s="17"/>
      <c r="AV1074" s="17"/>
      <c r="AW1074" s="17"/>
      <c r="AX1074" s="17"/>
      <c r="AY1074" s="17"/>
      <c r="AZ1074" s="17"/>
      <c r="BA1074" s="17"/>
      <c r="BB1074" s="17"/>
      <c r="BC1074" s="17"/>
      <c r="BD1074" s="17"/>
      <c r="BE1074" s="17"/>
      <c r="BF1074" s="17"/>
      <c r="BG1074" s="17"/>
      <c r="BH1074" s="17"/>
      <c r="BI1074" s="17"/>
      <c r="BJ1074" s="17"/>
      <c r="BK1074" s="17"/>
      <c r="BL1074" s="17"/>
      <c r="BM1074" s="17"/>
      <c r="BN1074" s="17"/>
      <c r="BO1074" s="17"/>
      <c r="BP1074" s="17"/>
      <c r="BQ1074" s="17"/>
      <c r="BR1074" s="17"/>
    </row>
    <row r="1075" spans="2:70" x14ac:dyDescent="0.35">
      <c r="B1075" s="6" t="s">
        <v>476</v>
      </c>
      <c r="C1075" s="17"/>
      <c r="D1075" s="17"/>
      <c r="E1075" s="17"/>
      <c r="F1075" s="17"/>
      <c r="G1075" s="17"/>
      <c r="H1075" s="17"/>
      <c r="I1075" s="17"/>
      <c r="J1075" s="17"/>
      <c r="K1075" s="17"/>
      <c r="L1075" s="17"/>
      <c r="M1075" s="17"/>
      <c r="N1075" s="17"/>
      <c r="O1075" s="17"/>
      <c r="P1075" s="17"/>
      <c r="Q1075" s="17"/>
      <c r="R1075" s="17"/>
      <c r="S1075" s="17"/>
      <c r="T1075" s="17"/>
      <c r="U1075" s="17"/>
      <c r="V1075" s="17"/>
      <c r="W1075" s="17"/>
      <c r="X1075" s="17"/>
      <c r="Y1075" s="17"/>
      <c r="Z1075" s="17"/>
      <c r="AA1075" s="17"/>
      <c r="AB1075" s="17"/>
      <c r="AC1075" s="17"/>
      <c r="AD1075" s="17"/>
      <c r="AE1075" s="17"/>
      <c r="AF1075" s="17"/>
      <c r="AG1075" s="17"/>
      <c r="AH1075" s="17"/>
      <c r="AI1075" s="17"/>
      <c r="AJ1075" s="17"/>
      <c r="AK1075" s="17"/>
      <c r="AL1075" s="17"/>
      <c r="AM1075" s="17"/>
      <c r="AN1075" s="17"/>
      <c r="AO1075" s="17"/>
      <c r="AP1075" s="17"/>
      <c r="AQ1075" s="17"/>
      <c r="AR1075" s="17"/>
      <c r="AS1075" s="17"/>
      <c r="AT1075" s="17"/>
      <c r="AU1075" s="17"/>
      <c r="AV1075" s="17"/>
      <c r="AW1075" s="17"/>
      <c r="AX1075" s="17"/>
      <c r="AY1075" s="17"/>
      <c r="AZ1075" s="17"/>
      <c r="BA1075" s="17"/>
      <c r="BB1075" s="17"/>
      <c r="BC1075" s="17"/>
      <c r="BD1075" s="17"/>
      <c r="BE1075" s="17"/>
      <c r="BF1075" s="17"/>
      <c r="BG1075" s="17"/>
      <c r="BH1075" s="17"/>
      <c r="BI1075" s="17"/>
      <c r="BJ1075" s="17"/>
      <c r="BK1075" s="17"/>
      <c r="BL1075" s="17"/>
      <c r="BM1075" s="17"/>
      <c r="BN1075" s="17"/>
      <c r="BO1075" s="17"/>
      <c r="BP1075" s="17"/>
      <c r="BQ1075" s="17"/>
      <c r="BR1075" s="17"/>
    </row>
    <row r="1076" spans="2:70" x14ac:dyDescent="0.35">
      <c r="B1076" s="24" t="s">
        <v>97</v>
      </c>
      <c r="C1076" s="17"/>
      <c r="D1076" s="17"/>
      <c r="E1076" s="17"/>
      <c r="F1076" s="17"/>
      <c r="G1076" s="17"/>
      <c r="H1076" s="17"/>
      <c r="I1076" s="17"/>
      <c r="J1076" s="17"/>
      <c r="K1076" s="17"/>
      <c r="L1076" s="17"/>
      <c r="M1076" s="17"/>
      <c r="N1076" s="17"/>
      <c r="O1076" s="17"/>
      <c r="P1076" s="17"/>
      <c r="Q1076" s="17"/>
      <c r="R1076" s="17"/>
      <c r="S1076" s="17"/>
      <c r="T1076" s="17"/>
      <c r="U1076" s="17"/>
      <c r="V1076" s="17"/>
      <c r="W1076" s="17"/>
      <c r="X1076" s="17"/>
      <c r="Y1076" s="17"/>
      <c r="Z1076" s="17"/>
      <c r="AA1076" s="17"/>
      <c r="AB1076" s="17"/>
      <c r="AC1076" s="17"/>
      <c r="AD1076" s="17"/>
      <c r="AE1076" s="17"/>
      <c r="AF1076" s="17"/>
      <c r="AG1076" s="17"/>
      <c r="AH1076" s="17"/>
      <c r="AI1076" s="17"/>
      <c r="AJ1076" s="17"/>
      <c r="AK1076" s="17"/>
      <c r="AL1076" s="17"/>
      <c r="AM1076" s="17"/>
      <c r="AN1076" s="17"/>
      <c r="AO1076" s="17"/>
      <c r="AP1076" s="17"/>
      <c r="AQ1076" s="17"/>
      <c r="AR1076" s="17"/>
      <c r="AS1076" s="17"/>
      <c r="AT1076" s="17"/>
      <c r="AU1076" s="17"/>
      <c r="AV1076" s="17"/>
      <c r="AW1076" s="17"/>
      <c r="AX1076" s="17"/>
      <c r="AY1076" s="17"/>
      <c r="AZ1076" s="17"/>
      <c r="BA1076" s="17"/>
      <c r="BB1076" s="17"/>
      <c r="BC1076" s="17"/>
      <c r="BD1076" s="17"/>
      <c r="BE1076" s="17"/>
      <c r="BF1076" s="17"/>
      <c r="BG1076" s="17"/>
      <c r="BH1076" s="17"/>
      <c r="BI1076" s="17"/>
      <c r="BJ1076" s="17"/>
      <c r="BK1076" s="17"/>
      <c r="BL1076" s="17"/>
      <c r="BM1076" s="17"/>
      <c r="BN1076" s="17"/>
      <c r="BO1076" s="17"/>
      <c r="BP1076" s="17"/>
      <c r="BQ1076" s="17"/>
      <c r="BR1076" s="17"/>
    </row>
    <row r="1077" spans="2:70" x14ac:dyDescent="0.35">
      <c r="B1077" t="s">
        <v>468</v>
      </c>
      <c r="C1077" s="17">
        <v>2.3887483704185E-2</v>
      </c>
      <c r="D1077" s="17">
        <v>3.4165378889497701E-2</v>
      </c>
      <c r="E1077" s="17">
        <v>1.34544435626046E-2</v>
      </c>
      <c r="F1077" s="17"/>
      <c r="G1077" s="17">
        <v>3.2554610931924098E-2</v>
      </c>
      <c r="H1077" s="17">
        <v>1.9480851457225799E-2</v>
      </c>
      <c r="I1077" s="17">
        <v>1.8547399902329401E-2</v>
      </c>
      <c r="J1077" s="17">
        <v>2.91938232691757E-2</v>
      </c>
      <c r="K1077" s="17">
        <v>2.4740195492726502E-2</v>
      </c>
      <c r="L1077" s="17">
        <v>2.1154618081259E-2</v>
      </c>
      <c r="M1077" s="17"/>
      <c r="N1077" s="17">
        <v>1.43036506094381E-2</v>
      </c>
      <c r="O1077" s="17">
        <v>2.05175399946795E-2</v>
      </c>
      <c r="P1077" s="17">
        <v>3.0127862704898999E-2</v>
      </c>
      <c r="Q1077" s="17">
        <v>3.25583987282142E-2</v>
      </c>
      <c r="R1077" s="17"/>
      <c r="S1077" s="17">
        <v>2.7015590853961199E-2</v>
      </c>
      <c r="T1077" s="17">
        <v>2.2553076684074601E-2</v>
      </c>
      <c r="U1077" s="17">
        <v>1.69867706715367E-2</v>
      </c>
      <c r="V1077" s="17">
        <v>1.39846164228032E-2</v>
      </c>
      <c r="W1077" s="17">
        <v>3.8763524149394102E-2</v>
      </c>
      <c r="X1077" s="17">
        <v>2.7486323292181099E-2</v>
      </c>
      <c r="Y1077" s="17">
        <v>1.83038904983737E-2</v>
      </c>
      <c r="Z1077" s="17">
        <v>5.5651461050618403E-3</v>
      </c>
      <c r="AA1077" s="17">
        <v>2.47403469419968E-2</v>
      </c>
      <c r="AB1077" s="17">
        <v>2.6902889022995299E-2</v>
      </c>
      <c r="AC1077" s="17">
        <v>2.1615556417865701E-2</v>
      </c>
      <c r="AD1077" s="17">
        <v>4.8595153754594202E-2</v>
      </c>
      <c r="AE1077" s="17"/>
      <c r="AF1077" s="17">
        <v>2.6361657565545999E-2</v>
      </c>
      <c r="AG1077" s="17">
        <v>2.0903101794198398E-2</v>
      </c>
      <c r="AH1077" s="17">
        <v>2.8615977931276598E-2</v>
      </c>
      <c r="AI1077" s="17"/>
      <c r="AJ1077" s="17">
        <v>2.2452942347054101E-2</v>
      </c>
      <c r="AK1077" s="17">
        <v>2.1967718741358999E-2</v>
      </c>
      <c r="AL1077" s="17">
        <v>1.5699359564869099E-2</v>
      </c>
      <c r="AM1077" s="17">
        <v>7.7750602717228404E-2</v>
      </c>
      <c r="AN1077" s="17">
        <v>3.27769067353227E-2</v>
      </c>
      <c r="AO1077" s="17"/>
      <c r="AP1077" s="17">
        <v>1.9841387499484501E-2</v>
      </c>
      <c r="AQ1077" s="17">
        <v>2.3453536827798899E-2</v>
      </c>
      <c r="AR1077" s="17">
        <v>1.0666392268539E-2</v>
      </c>
      <c r="AS1077" s="17"/>
      <c r="AT1077" s="17">
        <v>3.8967472900833799E-2</v>
      </c>
      <c r="AU1077" s="17">
        <v>2.48742477044928E-2</v>
      </c>
      <c r="AV1077" s="17">
        <v>1.64121436666212E-2</v>
      </c>
      <c r="AW1077" s="17">
        <v>9.1881136703158301E-3</v>
      </c>
      <c r="AX1077" s="17">
        <v>1.5391753174991E-2</v>
      </c>
      <c r="AY1077" s="17"/>
      <c r="AZ1077" s="17">
        <v>6.1353136907661303E-2</v>
      </c>
      <c r="BA1077" s="17">
        <v>5.5438636363135098E-2</v>
      </c>
      <c r="BB1077" s="17">
        <v>2.7120133584655301E-2</v>
      </c>
      <c r="BC1077" s="17">
        <v>1.34371627218926E-2</v>
      </c>
      <c r="BD1077" s="17">
        <v>2.7956346987408998E-2</v>
      </c>
      <c r="BE1077" s="17">
        <v>3.6026796091654399E-2</v>
      </c>
      <c r="BF1077" s="17">
        <v>7.9651607636394197E-3</v>
      </c>
      <c r="BG1077" s="17">
        <v>2.0123243720453501E-2</v>
      </c>
      <c r="BH1077" s="17">
        <v>2.0327273226932199E-2</v>
      </c>
      <c r="BI1077" s="17">
        <v>1.48370805969527E-2</v>
      </c>
      <c r="BJ1077" s="17">
        <v>3.0384662511926602E-2</v>
      </c>
      <c r="BK1077" s="17">
        <v>9.8138222463490001E-3</v>
      </c>
      <c r="BL1077" s="17">
        <v>1.6530690027031399E-2</v>
      </c>
      <c r="BM1077" s="17">
        <v>3.86441160397537E-2</v>
      </c>
      <c r="BN1077" s="17">
        <v>1.81756824182863E-2</v>
      </c>
      <c r="BO1077" s="17">
        <v>1.46583628118378E-2</v>
      </c>
      <c r="BP1077" s="17"/>
      <c r="BQ1077" s="17">
        <v>5.5460974181765496E-3</v>
      </c>
      <c r="BR1077" s="17">
        <v>3.0614586700919301E-2</v>
      </c>
    </row>
    <row r="1078" spans="2:70" x14ac:dyDescent="0.35">
      <c r="B1078" t="s">
        <v>469</v>
      </c>
      <c r="C1078" s="17">
        <v>3.0950745928873501E-2</v>
      </c>
      <c r="D1078" s="17">
        <v>3.6096578843652201E-2</v>
      </c>
      <c r="E1078" s="17">
        <v>2.5579078979075701E-2</v>
      </c>
      <c r="F1078" s="17"/>
      <c r="G1078" s="17">
        <v>4.9165342373065003E-2</v>
      </c>
      <c r="H1078" s="17">
        <v>2.7024800688506899E-2</v>
      </c>
      <c r="I1078" s="17">
        <v>2.5204466228203399E-2</v>
      </c>
      <c r="J1078" s="17">
        <v>3.4394223619345202E-2</v>
      </c>
      <c r="K1078" s="17">
        <v>2.7226358929799702E-2</v>
      </c>
      <c r="L1078" s="17">
        <v>2.63929866697802E-2</v>
      </c>
      <c r="M1078" s="17"/>
      <c r="N1078" s="17">
        <v>1.8071494374737301E-2</v>
      </c>
      <c r="O1078" s="17">
        <v>3.52159238442818E-2</v>
      </c>
      <c r="P1078" s="17">
        <v>3.0433199162978701E-2</v>
      </c>
      <c r="Q1078" s="17">
        <v>4.1286618604294403E-2</v>
      </c>
      <c r="R1078" s="17"/>
      <c r="S1078" s="17">
        <v>2.9534192931498299E-2</v>
      </c>
      <c r="T1078" s="17">
        <v>2.53721698508487E-2</v>
      </c>
      <c r="U1078" s="17">
        <v>2.7277653359432E-2</v>
      </c>
      <c r="V1078" s="17">
        <v>3.5594878499721698E-2</v>
      </c>
      <c r="W1078" s="17">
        <v>2.8100776694065299E-2</v>
      </c>
      <c r="X1078" s="17">
        <v>2.5555675154770401E-2</v>
      </c>
      <c r="Y1078" s="17">
        <v>3.6856737951477897E-2</v>
      </c>
      <c r="Z1078" s="17">
        <v>3.3954289731557501E-2</v>
      </c>
      <c r="AA1078" s="17">
        <v>4.5487340296767903E-2</v>
      </c>
      <c r="AB1078" s="17">
        <v>2.6245061109989899E-2</v>
      </c>
      <c r="AC1078" s="17">
        <v>2.47731020374049E-2</v>
      </c>
      <c r="AD1078" s="17">
        <v>3.18863748922011E-2</v>
      </c>
      <c r="AE1078" s="17"/>
      <c r="AF1078" s="17">
        <v>2.90723481423549E-2</v>
      </c>
      <c r="AG1078" s="17">
        <v>2.8669229359523499E-2</v>
      </c>
      <c r="AH1078" s="17">
        <v>3.89059363756269E-2</v>
      </c>
      <c r="AI1078" s="17"/>
      <c r="AJ1078" s="17">
        <v>2.9789550238655E-2</v>
      </c>
      <c r="AK1078" s="17">
        <v>3.2806813360318897E-2</v>
      </c>
      <c r="AL1078" s="17">
        <v>2.3616120234861301E-2</v>
      </c>
      <c r="AM1078" s="17">
        <v>2.54009816473602E-2</v>
      </c>
      <c r="AN1078" s="17">
        <v>3.5012050971274702E-2</v>
      </c>
      <c r="AO1078" s="17"/>
      <c r="AP1078" s="17">
        <v>3.3151944140260403E-2</v>
      </c>
      <c r="AQ1078" s="17">
        <v>3.1495864066374203E-2</v>
      </c>
      <c r="AR1078" s="17">
        <v>2.2156418088985701E-2</v>
      </c>
      <c r="AS1078" s="17"/>
      <c r="AT1078" s="17">
        <v>4.1309605409170599E-2</v>
      </c>
      <c r="AU1078" s="17">
        <v>2.2277687953730099E-2</v>
      </c>
      <c r="AV1078" s="17">
        <v>2.7560849956590701E-2</v>
      </c>
      <c r="AW1078" s="17">
        <v>3.2771017042164501E-2</v>
      </c>
      <c r="AX1078" s="17">
        <v>2.0725569610756299E-2</v>
      </c>
      <c r="AY1078" s="17"/>
      <c r="AZ1078" s="17">
        <v>3.1702601235699797E-2</v>
      </c>
      <c r="BA1078" s="17">
        <v>2.7860938766209101E-2</v>
      </c>
      <c r="BB1078" s="17">
        <v>3.2268324945037799E-2</v>
      </c>
      <c r="BC1078" s="17">
        <v>4.7013466395848302E-2</v>
      </c>
      <c r="BD1078" s="17">
        <v>2.6984808572505001E-2</v>
      </c>
      <c r="BE1078" s="17">
        <v>3.8520113443830897E-2</v>
      </c>
      <c r="BF1078" s="17">
        <v>2.56034683771874E-2</v>
      </c>
      <c r="BG1078" s="17">
        <v>3.8353687013447102E-2</v>
      </c>
      <c r="BH1078" s="17">
        <v>3.8152358439537203E-2</v>
      </c>
      <c r="BI1078" s="17">
        <v>1.9441324975393099E-2</v>
      </c>
      <c r="BJ1078" s="17">
        <v>1.8646909414377001E-2</v>
      </c>
      <c r="BK1078" s="17">
        <v>4.0930509968893698E-2</v>
      </c>
      <c r="BL1078" s="17">
        <v>2.58112355039192E-2</v>
      </c>
      <c r="BM1078" s="17">
        <v>2.08757496102141E-2</v>
      </c>
      <c r="BN1078" s="17">
        <v>8.8172764050547595E-3</v>
      </c>
      <c r="BO1078" s="17">
        <v>4.3146505934670197E-2</v>
      </c>
      <c r="BP1078" s="17"/>
      <c r="BQ1078" s="17">
        <v>2.08178025492168E-2</v>
      </c>
      <c r="BR1078" s="17">
        <v>3.6184603111541702E-2</v>
      </c>
    </row>
    <row r="1079" spans="2:70" x14ac:dyDescent="0.35">
      <c r="B1079" t="s">
        <v>470</v>
      </c>
      <c r="C1079" s="17">
        <v>7.8877432017640206E-2</v>
      </c>
      <c r="D1079" s="17">
        <v>8.1016387378337107E-2</v>
      </c>
      <c r="E1079" s="17">
        <v>7.6878482595037906E-2</v>
      </c>
      <c r="F1079" s="17"/>
      <c r="G1079" s="17">
        <v>0.104239871034545</v>
      </c>
      <c r="H1079" s="17">
        <v>9.7011759299198197E-2</v>
      </c>
      <c r="I1079" s="17">
        <v>8.0119491920747798E-2</v>
      </c>
      <c r="J1079" s="17">
        <v>7.8801766363905901E-2</v>
      </c>
      <c r="K1079" s="17">
        <v>7.5044712184792195E-2</v>
      </c>
      <c r="L1079" s="17">
        <v>4.8859681760228098E-2</v>
      </c>
      <c r="M1079" s="17"/>
      <c r="N1079" s="17">
        <v>6.2394896295733998E-2</v>
      </c>
      <c r="O1079" s="17">
        <v>7.5870913628023798E-2</v>
      </c>
      <c r="P1079" s="17">
        <v>8.8559008255418001E-2</v>
      </c>
      <c r="Q1079" s="17">
        <v>9.2307962731095303E-2</v>
      </c>
      <c r="R1079" s="17"/>
      <c r="S1079" s="17">
        <v>8.9334400529487198E-2</v>
      </c>
      <c r="T1079" s="17">
        <v>7.17565470477039E-2</v>
      </c>
      <c r="U1079" s="17">
        <v>5.6936274850827598E-2</v>
      </c>
      <c r="V1079" s="17">
        <v>9.8356833015018699E-2</v>
      </c>
      <c r="W1079" s="17">
        <v>6.9126127146910799E-2</v>
      </c>
      <c r="X1079" s="17">
        <v>8.3883006645464803E-2</v>
      </c>
      <c r="Y1079" s="17">
        <v>9.7201057795973003E-2</v>
      </c>
      <c r="Z1079" s="17">
        <v>8.7129452429222903E-2</v>
      </c>
      <c r="AA1079" s="17">
        <v>7.0397866515616803E-2</v>
      </c>
      <c r="AB1079" s="17">
        <v>7.4148680093365602E-2</v>
      </c>
      <c r="AC1079" s="17">
        <v>5.6095432453577398E-2</v>
      </c>
      <c r="AD1079" s="17">
        <v>9.2280795445031802E-2</v>
      </c>
      <c r="AE1079" s="17"/>
      <c r="AF1079" s="17">
        <v>7.5089341459048706E-2</v>
      </c>
      <c r="AG1079" s="17">
        <v>6.7410225564872903E-2</v>
      </c>
      <c r="AH1079" s="17">
        <v>0.116456117710511</v>
      </c>
      <c r="AI1079" s="17"/>
      <c r="AJ1079" s="17">
        <v>7.0668721722256703E-2</v>
      </c>
      <c r="AK1079" s="17">
        <v>7.5378652508118996E-2</v>
      </c>
      <c r="AL1079" s="17">
        <v>7.0222582277763998E-2</v>
      </c>
      <c r="AM1079" s="17">
        <v>6.7796084186499003E-2</v>
      </c>
      <c r="AN1079" s="17">
        <v>0.10575725301139401</v>
      </c>
      <c r="AO1079" s="17"/>
      <c r="AP1079" s="17">
        <v>6.8660341752917894E-2</v>
      </c>
      <c r="AQ1079" s="17">
        <v>7.8163118707186896E-2</v>
      </c>
      <c r="AR1079" s="17">
        <v>8.9751489358461098E-2</v>
      </c>
      <c r="AS1079" s="17"/>
      <c r="AT1079" s="17">
        <v>9.4206272217016496E-2</v>
      </c>
      <c r="AU1079" s="17">
        <v>8.24378096334272E-2</v>
      </c>
      <c r="AV1079" s="17">
        <v>6.9163706197366101E-2</v>
      </c>
      <c r="AW1079" s="17">
        <v>6.69207172754515E-2</v>
      </c>
      <c r="AX1079" s="17">
        <v>2.82136427157837E-2</v>
      </c>
      <c r="AY1079" s="17"/>
      <c r="AZ1079" s="17">
        <v>0.16018661453282099</v>
      </c>
      <c r="BA1079" s="17">
        <v>8.3391361253846705E-2</v>
      </c>
      <c r="BB1079" s="17">
        <v>9.0204334401191702E-2</v>
      </c>
      <c r="BC1079" s="17">
        <v>8.2072995043640906E-2</v>
      </c>
      <c r="BD1079" s="17">
        <v>8.3315450894763998E-2</v>
      </c>
      <c r="BE1079" s="17">
        <v>7.8933374744427506E-2</v>
      </c>
      <c r="BF1079" s="17">
        <v>7.6098583368927303E-2</v>
      </c>
      <c r="BG1079" s="17">
        <v>7.0131603338041096E-2</v>
      </c>
      <c r="BH1079" s="17">
        <v>7.6127373588106104E-2</v>
      </c>
      <c r="BI1079" s="17">
        <v>6.3990774175884793E-2</v>
      </c>
      <c r="BJ1079" s="17">
        <v>9.6600203984184702E-2</v>
      </c>
      <c r="BK1079" s="17">
        <v>9.1827660884716E-2</v>
      </c>
      <c r="BL1079" s="17">
        <v>0.104711138879113</v>
      </c>
      <c r="BM1079" s="17">
        <v>2.7358498760932701E-2</v>
      </c>
      <c r="BN1079" s="17">
        <v>7.0587627685172294E-2</v>
      </c>
      <c r="BO1079" s="17">
        <v>4.25531352402077E-2</v>
      </c>
      <c r="BP1079" s="17"/>
      <c r="BQ1079" s="17">
        <v>7.0627829290403801E-2</v>
      </c>
      <c r="BR1079" s="17">
        <v>8.1322316025645006E-2</v>
      </c>
    </row>
    <row r="1080" spans="2:70" x14ac:dyDescent="0.35">
      <c r="B1080" t="s">
        <v>471</v>
      </c>
      <c r="C1080" s="17">
        <v>0.181494573905434</v>
      </c>
      <c r="D1080" s="17">
        <v>0.19546604794816999</v>
      </c>
      <c r="E1080" s="17">
        <v>0.168610132377494</v>
      </c>
      <c r="F1080" s="17"/>
      <c r="G1080" s="17">
        <v>0.166257719604534</v>
      </c>
      <c r="H1080" s="17">
        <v>0.176875081531465</v>
      </c>
      <c r="I1080" s="17">
        <v>0.15804228174496401</v>
      </c>
      <c r="J1080" s="17">
        <v>0.20147357225060999</v>
      </c>
      <c r="K1080" s="17">
        <v>0.187038990227057</v>
      </c>
      <c r="L1080" s="17">
        <v>0.19450396700390399</v>
      </c>
      <c r="M1080" s="17"/>
      <c r="N1080" s="17">
        <v>0.18130226432771701</v>
      </c>
      <c r="O1080" s="17">
        <v>0.170752299564466</v>
      </c>
      <c r="P1080" s="17">
        <v>0.18367735094246301</v>
      </c>
      <c r="Q1080" s="17">
        <v>0.19146916496324801</v>
      </c>
      <c r="R1080" s="17"/>
      <c r="S1080" s="17">
        <v>0.19499401518106199</v>
      </c>
      <c r="T1080" s="17">
        <v>0.18280832245657799</v>
      </c>
      <c r="U1080" s="17">
        <v>0.16084666737297701</v>
      </c>
      <c r="V1080" s="17">
        <v>0.154581616568785</v>
      </c>
      <c r="W1080" s="17">
        <v>0.17993477660235399</v>
      </c>
      <c r="X1080" s="17">
        <v>0.16919429296751201</v>
      </c>
      <c r="Y1080" s="17">
        <v>0.169823827272158</v>
      </c>
      <c r="Z1080" s="17">
        <v>0.184593974811575</v>
      </c>
      <c r="AA1080" s="17">
        <v>0.15862429074151699</v>
      </c>
      <c r="AB1080" s="17">
        <v>0.22342354131620501</v>
      </c>
      <c r="AC1080" s="17">
        <v>0.21779319532288399</v>
      </c>
      <c r="AD1080" s="17">
        <v>0.213615132626125</v>
      </c>
      <c r="AE1080" s="17"/>
      <c r="AF1080" s="17">
        <v>0.16588669739014</v>
      </c>
      <c r="AG1080" s="17">
        <v>0.17661249504182799</v>
      </c>
      <c r="AH1080" s="17">
        <v>0.22037128025063099</v>
      </c>
      <c r="AI1080" s="17"/>
      <c r="AJ1080" s="17">
        <v>0.168944134237064</v>
      </c>
      <c r="AK1080" s="17">
        <v>0.169302917796016</v>
      </c>
      <c r="AL1080" s="17">
        <v>0.18454728939373299</v>
      </c>
      <c r="AM1080" s="17">
        <v>0.21318082718975301</v>
      </c>
      <c r="AN1080" s="17">
        <v>0.22379401293885101</v>
      </c>
      <c r="AO1080" s="17"/>
      <c r="AP1080" s="17">
        <v>0.15979465979079399</v>
      </c>
      <c r="AQ1080" s="17">
        <v>0.17500529607248699</v>
      </c>
      <c r="AR1080" s="17">
        <v>0.18956795564089099</v>
      </c>
      <c r="AS1080" s="17"/>
      <c r="AT1080" s="17">
        <v>0.18039301528174401</v>
      </c>
      <c r="AU1080" s="17">
        <v>0.18330628624797901</v>
      </c>
      <c r="AV1080" s="17">
        <v>0.18419945815362901</v>
      </c>
      <c r="AW1080" s="17">
        <v>0.16434738678010899</v>
      </c>
      <c r="AX1080" s="17">
        <v>0.21670828278468099</v>
      </c>
      <c r="AY1080" s="17"/>
      <c r="AZ1080" s="17">
        <v>0.116499634375426</v>
      </c>
      <c r="BA1080" s="17">
        <v>0.21567005259324801</v>
      </c>
      <c r="BB1080" s="17">
        <v>0.169773470854334</v>
      </c>
      <c r="BC1080" s="17">
        <v>0.171646133662964</v>
      </c>
      <c r="BD1080" s="17">
        <v>0.20597563827882401</v>
      </c>
      <c r="BE1080" s="17">
        <v>0.17686101633551299</v>
      </c>
      <c r="BF1080" s="17">
        <v>0.201450030576376</v>
      </c>
      <c r="BG1080" s="17">
        <v>0.15668276139906601</v>
      </c>
      <c r="BH1080" s="17">
        <v>0.168105309469153</v>
      </c>
      <c r="BI1080" s="17">
        <v>0.14217557202568401</v>
      </c>
      <c r="BJ1080" s="17">
        <v>0.15857001970791301</v>
      </c>
      <c r="BK1080" s="17">
        <v>0.15200528705803801</v>
      </c>
      <c r="BL1080" s="17">
        <v>0.15744091619167899</v>
      </c>
      <c r="BM1080" s="17">
        <v>0.119720585529171</v>
      </c>
      <c r="BN1080" s="17">
        <v>0.207614967082974</v>
      </c>
      <c r="BO1080" s="17">
        <v>0.23039878160070901</v>
      </c>
      <c r="BP1080" s="17"/>
      <c r="BQ1080" s="17">
        <v>0.15919489121300701</v>
      </c>
      <c r="BR1080" s="17">
        <v>0.187638188975462</v>
      </c>
    </row>
    <row r="1081" spans="2:70" x14ac:dyDescent="0.35">
      <c r="B1081" t="s">
        <v>472</v>
      </c>
      <c r="C1081" s="17">
        <v>0.37510512926728901</v>
      </c>
      <c r="D1081" s="17">
        <v>0.36970850078617701</v>
      </c>
      <c r="E1081" s="17">
        <v>0.38030795032947301</v>
      </c>
      <c r="F1081" s="17"/>
      <c r="G1081" s="17">
        <v>0.38042334515710802</v>
      </c>
      <c r="H1081" s="17">
        <v>0.37845987172635198</v>
      </c>
      <c r="I1081" s="17">
        <v>0.41873847379599299</v>
      </c>
      <c r="J1081" s="17">
        <v>0.36244679155334197</v>
      </c>
      <c r="K1081" s="17">
        <v>0.35463796347938997</v>
      </c>
      <c r="L1081" s="17">
        <v>0.357252171807039</v>
      </c>
      <c r="M1081" s="17"/>
      <c r="N1081" s="17">
        <v>0.39812954377033699</v>
      </c>
      <c r="O1081" s="17">
        <v>0.36679695822193298</v>
      </c>
      <c r="P1081" s="17">
        <v>0.37971415602498099</v>
      </c>
      <c r="Q1081" s="17">
        <v>0.354527683184789</v>
      </c>
      <c r="R1081" s="17"/>
      <c r="S1081" s="17">
        <v>0.36595692361537702</v>
      </c>
      <c r="T1081" s="17">
        <v>0.35538301616715401</v>
      </c>
      <c r="U1081" s="17">
        <v>0.40509031587343203</v>
      </c>
      <c r="V1081" s="17">
        <v>0.36182786563606301</v>
      </c>
      <c r="W1081" s="17">
        <v>0.39914205830148702</v>
      </c>
      <c r="X1081" s="17">
        <v>0.41932518640293898</v>
      </c>
      <c r="Y1081" s="17">
        <v>0.33702340017638199</v>
      </c>
      <c r="Z1081" s="17">
        <v>0.37722284140130302</v>
      </c>
      <c r="AA1081" s="17">
        <v>0.39259080041282401</v>
      </c>
      <c r="AB1081" s="17">
        <v>0.38084058237121698</v>
      </c>
      <c r="AC1081" s="17">
        <v>0.32251617467932803</v>
      </c>
      <c r="AD1081" s="17">
        <v>0.37976181399082798</v>
      </c>
      <c r="AE1081" s="17"/>
      <c r="AF1081" s="17">
        <v>0.38092686886010202</v>
      </c>
      <c r="AG1081" s="17">
        <v>0.39276626769115802</v>
      </c>
      <c r="AH1081" s="17">
        <v>0.331982176766837</v>
      </c>
      <c r="AI1081" s="17"/>
      <c r="AJ1081" s="17">
        <v>0.374639869607933</v>
      </c>
      <c r="AK1081" s="17">
        <v>0.391386309468711</v>
      </c>
      <c r="AL1081" s="17">
        <v>0.420505222995392</v>
      </c>
      <c r="AM1081" s="17">
        <v>0.31396453217653703</v>
      </c>
      <c r="AN1081" s="17">
        <v>0.33562640082573902</v>
      </c>
      <c r="AO1081" s="17"/>
      <c r="AP1081" s="17">
        <v>0.38386306422505101</v>
      </c>
      <c r="AQ1081" s="17">
        <v>0.38925094349142603</v>
      </c>
      <c r="AR1081" s="17">
        <v>0.37500900165891399</v>
      </c>
      <c r="AS1081" s="17"/>
      <c r="AT1081" s="17">
        <v>0.36846125780963501</v>
      </c>
      <c r="AU1081" s="17">
        <v>0.39240690761156599</v>
      </c>
      <c r="AV1081" s="17">
        <v>0.367479958974744</v>
      </c>
      <c r="AW1081" s="17">
        <v>0.40508049409115698</v>
      </c>
      <c r="AX1081" s="17">
        <v>0.251263977353338</v>
      </c>
      <c r="AY1081" s="17"/>
      <c r="AZ1081" s="17">
        <v>0.31572671741733399</v>
      </c>
      <c r="BA1081" s="17">
        <v>0.330549839525622</v>
      </c>
      <c r="BB1081" s="17">
        <v>0.39028451989721402</v>
      </c>
      <c r="BC1081" s="17">
        <v>0.37346936478090198</v>
      </c>
      <c r="BD1081" s="17">
        <v>0.358740316580276</v>
      </c>
      <c r="BE1081" s="17">
        <v>0.38615355581813399</v>
      </c>
      <c r="BF1081" s="17">
        <v>0.34977612135750302</v>
      </c>
      <c r="BG1081" s="17">
        <v>0.37762674369924598</v>
      </c>
      <c r="BH1081" s="17">
        <v>0.38455920078374101</v>
      </c>
      <c r="BI1081" s="17">
        <v>0.42185633258621902</v>
      </c>
      <c r="BJ1081" s="17">
        <v>0.371697743812267</v>
      </c>
      <c r="BK1081" s="17">
        <v>0.385659770130521</v>
      </c>
      <c r="BL1081" s="17">
        <v>0.42124754179846302</v>
      </c>
      <c r="BM1081" s="17">
        <v>0.42967044585706698</v>
      </c>
      <c r="BN1081" s="17">
        <v>0.45267394488077101</v>
      </c>
      <c r="BO1081" s="17">
        <v>0.330360534375024</v>
      </c>
      <c r="BP1081" s="17"/>
      <c r="BQ1081" s="17">
        <v>0.40059530130231402</v>
      </c>
      <c r="BR1081" s="17">
        <v>0.36331425332964901</v>
      </c>
    </row>
    <row r="1082" spans="2:70" x14ac:dyDescent="0.35">
      <c r="B1082" t="s">
        <v>189</v>
      </c>
      <c r="C1082" s="17">
        <v>0.23584863176770399</v>
      </c>
      <c r="D1082" s="17">
        <v>0.204382007046437</v>
      </c>
      <c r="E1082" s="17">
        <v>0.26606006661841197</v>
      </c>
      <c r="F1082" s="17"/>
      <c r="G1082" s="17">
        <v>0.219882818564927</v>
      </c>
      <c r="H1082" s="17">
        <v>0.24940914813395601</v>
      </c>
      <c r="I1082" s="17">
        <v>0.25503168088009198</v>
      </c>
      <c r="J1082" s="17">
        <v>0.22303095577416801</v>
      </c>
      <c r="K1082" s="17">
        <v>0.22824882504917701</v>
      </c>
      <c r="L1082" s="17">
        <v>0.235347811018807</v>
      </c>
      <c r="M1082" s="17"/>
      <c r="N1082" s="17">
        <v>0.24810515612130801</v>
      </c>
      <c r="O1082" s="17">
        <v>0.250711162923066</v>
      </c>
      <c r="P1082" s="17">
        <v>0.22831999250749299</v>
      </c>
      <c r="Q1082" s="17">
        <v>0.211837663004775</v>
      </c>
      <c r="R1082" s="17"/>
      <c r="S1082" s="17">
        <v>0.23646779601694901</v>
      </c>
      <c r="T1082" s="17">
        <v>0.25932393817363097</v>
      </c>
      <c r="U1082" s="17">
        <v>0.26365058285680198</v>
      </c>
      <c r="V1082" s="17">
        <v>0.25379923443983499</v>
      </c>
      <c r="W1082" s="17">
        <v>0.18339204292040001</v>
      </c>
      <c r="X1082" s="17">
        <v>0.21098105672718501</v>
      </c>
      <c r="Y1082" s="17">
        <v>0.25145260607979703</v>
      </c>
      <c r="Z1082" s="17">
        <v>0.243144287910671</v>
      </c>
      <c r="AA1082" s="17">
        <v>0.24832868615326001</v>
      </c>
      <c r="AB1082" s="17">
        <v>0.19691833170783299</v>
      </c>
      <c r="AC1082" s="17">
        <v>0.27380082237063202</v>
      </c>
      <c r="AD1082" s="17">
        <v>0.15633133540198599</v>
      </c>
      <c r="AE1082" s="17"/>
      <c r="AF1082" s="17">
        <v>0.22797660990836699</v>
      </c>
      <c r="AG1082" s="17">
        <v>0.249273289261843</v>
      </c>
      <c r="AH1082" s="17">
        <v>0.20701714279963701</v>
      </c>
      <c r="AI1082" s="17"/>
      <c r="AJ1082" s="17">
        <v>0.24626170399380601</v>
      </c>
      <c r="AK1082" s="17">
        <v>0.240133730990857</v>
      </c>
      <c r="AL1082" s="17">
        <v>0.216000421910885</v>
      </c>
      <c r="AM1082" s="17">
        <v>0.23302081141508801</v>
      </c>
      <c r="AN1082" s="17">
        <v>0.20767503993162301</v>
      </c>
      <c r="AO1082" s="17"/>
      <c r="AP1082" s="17">
        <v>0.25293850751296099</v>
      </c>
      <c r="AQ1082" s="17">
        <v>0.23639463083024401</v>
      </c>
      <c r="AR1082" s="17">
        <v>0.242202887858772</v>
      </c>
      <c r="AS1082" s="17"/>
      <c r="AT1082" s="17">
        <v>0.2118341569421</v>
      </c>
      <c r="AU1082" s="17">
        <v>0.23112739843595201</v>
      </c>
      <c r="AV1082" s="17">
        <v>0.246157038360903</v>
      </c>
      <c r="AW1082" s="17">
        <v>0.25416335211376601</v>
      </c>
      <c r="AX1082" s="17">
        <v>0.38518448906452202</v>
      </c>
      <c r="AY1082" s="17"/>
      <c r="AZ1082" s="17">
        <v>0.25860328963510198</v>
      </c>
      <c r="BA1082" s="17">
        <v>0.19933177328311999</v>
      </c>
      <c r="BB1082" s="17">
        <v>0.22455012603661301</v>
      </c>
      <c r="BC1082" s="17">
        <v>0.19054117684140301</v>
      </c>
      <c r="BD1082" s="17">
        <v>0.20514248770164201</v>
      </c>
      <c r="BE1082" s="17">
        <v>0.19948621754991999</v>
      </c>
      <c r="BF1082" s="17">
        <v>0.280150041366305</v>
      </c>
      <c r="BG1082" s="17">
        <v>0.237910839187295</v>
      </c>
      <c r="BH1082" s="17">
        <v>0.25603191334508202</v>
      </c>
      <c r="BI1082" s="17">
        <v>0.27553603913527702</v>
      </c>
      <c r="BJ1082" s="17">
        <v>0.28620868255258203</v>
      </c>
      <c r="BK1082" s="17">
        <v>0.251939471669551</v>
      </c>
      <c r="BL1082" s="17">
        <v>0.21404250561338101</v>
      </c>
      <c r="BM1082" s="17">
        <v>0.266701780350105</v>
      </c>
      <c r="BN1082" s="17">
        <v>0.21058144851522101</v>
      </c>
      <c r="BO1082" s="17">
        <v>0.28381980824486103</v>
      </c>
      <c r="BP1082" s="17"/>
      <c r="BQ1082" s="17">
        <v>0.27059233077650102</v>
      </c>
      <c r="BR1082" s="17">
        <v>0.224812426622921</v>
      </c>
    </row>
    <row r="1083" spans="2:70" x14ac:dyDescent="0.35">
      <c r="B1083" t="s">
        <v>190</v>
      </c>
      <c r="C1083" s="17">
        <v>7.3836003408873696E-2</v>
      </c>
      <c r="D1083" s="17">
        <v>7.9165099107728995E-2</v>
      </c>
      <c r="E1083" s="17">
        <v>6.9109845537903003E-2</v>
      </c>
      <c r="F1083" s="17"/>
      <c r="G1083" s="17">
        <v>4.74762923338959E-2</v>
      </c>
      <c r="H1083" s="17">
        <v>5.1738487163296099E-2</v>
      </c>
      <c r="I1083" s="17">
        <v>4.4316205527669503E-2</v>
      </c>
      <c r="J1083" s="17">
        <v>7.0658867169453604E-2</v>
      </c>
      <c r="K1083" s="17">
        <v>0.103062954637058</v>
      </c>
      <c r="L1083" s="17">
        <v>0.116488763658983</v>
      </c>
      <c r="M1083" s="17"/>
      <c r="N1083" s="17">
        <v>7.7692994500728002E-2</v>
      </c>
      <c r="O1083" s="17">
        <v>8.0135201823549301E-2</v>
      </c>
      <c r="P1083" s="17">
        <v>5.9168430401767003E-2</v>
      </c>
      <c r="Q1083" s="17">
        <v>7.6012508783584495E-2</v>
      </c>
      <c r="R1083" s="17"/>
      <c r="S1083" s="17">
        <v>5.6697080871665702E-2</v>
      </c>
      <c r="T1083" s="17">
        <v>8.2802929620009805E-2</v>
      </c>
      <c r="U1083" s="17">
        <v>6.9211735014992198E-2</v>
      </c>
      <c r="V1083" s="17">
        <v>8.1854955417773101E-2</v>
      </c>
      <c r="W1083" s="17">
        <v>0.101540694185389</v>
      </c>
      <c r="X1083" s="17">
        <v>6.3574458809948095E-2</v>
      </c>
      <c r="Y1083" s="17">
        <v>8.9338480225837999E-2</v>
      </c>
      <c r="Z1083" s="17">
        <v>6.8390007610608206E-2</v>
      </c>
      <c r="AA1083" s="17">
        <v>5.9830668938017598E-2</v>
      </c>
      <c r="AB1083" s="17">
        <v>7.1520914378394598E-2</v>
      </c>
      <c r="AC1083" s="17">
        <v>8.3405716718307807E-2</v>
      </c>
      <c r="AD1083" s="17">
        <v>7.7529393889233994E-2</v>
      </c>
      <c r="AE1083" s="17"/>
      <c r="AF1083" s="17">
        <v>9.4686476674441203E-2</v>
      </c>
      <c r="AG1083" s="17">
        <v>6.4365391286575604E-2</v>
      </c>
      <c r="AH1083" s="17">
        <v>5.6651368165480699E-2</v>
      </c>
      <c r="AI1083" s="17"/>
      <c r="AJ1083" s="17">
        <v>8.7243077853231196E-2</v>
      </c>
      <c r="AK1083" s="17">
        <v>6.9023857134618699E-2</v>
      </c>
      <c r="AL1083" s="17">
        <v>6.9409003622496093E-2</v>
      </c>
      <c r="AM1083" s="17">
        <v>6.8886160667534793E-2</v>
      </c>
      <c r="AN1083" s="17">
        <v>5.93583355857948E-2</v>
      </c>
      <c r="AO1083" s="17"/>
      <c r="AP1083" s="17">
        <v>8.1750095078531898E-2</v>
      </c>
      <c r="AQ1083" s="17">
        <v>6.6236610004482194E-2</v>
      </c>
      <c r="AR1083" s="17">
        <v>7.0645855125438403E-2</v>
      </c>
      <c r="AS1083" s="17"/>
      <c r="AT1083" s="17">
        <v>6.4828219439500206E-2</v>
      </c>
      <c r="AU1083" s="17">
        <v>6.3569662412853098E-2</v>
      </c>
      <c r="AV1083" s="17">
        <v>8.9026844690145407E-2</v>
      </c>
      <c r="AW1083" s="17">
        <v>6.7528919027037004E-2</v>
      </c>
      <c r="AX1083" s="17">
        <v>8.2512285295927607E-2</v>
      </c>
      <c r="AY1083" s="17"/>
      <c r="AZ1083" s="17">
        <v>5.5928005895957499E-2</v>
      </c>
      <c r="BA1083" s="17">
        <v>8.7757398214818899E-2</v>
      </c>
      <c r="BB1083" s="17">
        <v>6.5799090280954098E-2</v>
      </c>
      <c r="BC1083" s="17">
        <v>0.12181970055334999</v>
      </c>
      <c r="BD1083" s="17">
        <v>9.1884950984579994E-2</v>
      </c>
      <c r="BE1083" s="17">
        <v>8.4018926016520307E-2</v>
      </c>
      <c r="BF1083" s="17">
        <v>5.8956594190061801E-2</v>
      </c>
      <c r="BG1083" s="17">
        <v>9.9171121642450802E-2</v>
      </c>
      <c r="BH1083" s="17">
        <v>5.6696571147448797E-2</v>
      </c>
      <c r="BI1083" s="17">
        <v>6.2162876504589501E-2</v>
      </c>
      <c r="BJ1083" s="17">
        <v>3.7891778016749401E-2</v>
      </c>
      <c r="BK1083" s="17">
        <v>6.7823478041932006E-2</v>
      </c>
      <c r="BL1083" s="17">
        <v>6.0215971986413097E-2</v>
      </c>
      <c r="BM1083" s="17">
        <v>9.7028823852756393E-2</v>
      </c>
      <c r="BN1083" s="17">
        <v>3.1549053012520298E-2</v>
      </c>
      <c r="BO1083" s="17">
        <v>5.5062871792690503E-2</v>
      </c>
      <c r="BP1083" s="17"/>
      <c r="BQ1083" s="17">
        <v>7.2625747450381598E-2</v>
      </c>
      <c r="BR1083" s="17">
        <v>7.6113625233862295E-2</v>
      </c>
    </row>
    <row r="1084" spans="2:70" x14ac:dyDescent="0.35">
      <c r="C1084" s="17"/>
      <c r="D1084" s="17"/>
      <c r="E1084" s="17"/>
      <c r="F1084" s="17"/>
      <c r="G1084" s="17"/>
      <c r="H1084" s="17"/>
      <c r="I1084" s="17"/>
      <c r="J1084" s="17"/>
      <c r="K1084" s="17"/>
      <c r="L1084" s="17"/>
      <c r="M1084" s="17"/>
      <c r="N1084" s="17"/>
      <c r="O1084" s="17"/>
      <c r="P1084" s="17"/>
      <c r="Q1084" s="17"/>
      <c r="R1084" s="17"/>
      <c r="S1084" s="17"/>
      <c r="T1084" s="17"/>
      <c r="U1084" s="17"/>
      <c r="V1084" s="17"/>
      <c r="W1084" s="17"/>
      <c r="X1084" s="17"/>
      <c r="Y1084" s="17"/>
      <c r="Z1084" s="17"/>
      <c r="AA1084" s="17"/>
      <c r="AB1084" s="17"/>
      <c r="AC1084" s="17"/>
      <c r="AD1084" s="17"/>
      <c r="AE1084" s="17"/>
      <c r="AF1084" s="17"/>
      <c r="AG1084" s="17"/>
      <c r="AH1084" s="17"/>
      <c r="AI1084" s="17"/>
      <c r="AJ1084" s="17"/>
      <c r="AK1084" s="17"/>
      <c r="AL1084" s="17"/>
      <c r="AM1084" s="17"/>
      <c r="AN1084" s="17"/>
      <c r="AO1084" s="17"/>
      <c r="AP1084" s="17"/>
      <c r="AQ1084" s="17"/>
      <c r="AR1084" s="17"/>
      <c r="AS1084" s="17"/>
      <c r="AT1084" s="17"/>
      <c r="AU1084" s="17"/>
      <c r="AV1084" s="17"/>
      <c r="AW1084" s="17"/>
      <c r="AX1084" s="17"/>
      <c r="AY1084" s="17"/>
      <c r="AZ1084" s="17"/>
      <c r="BA1084" s="17"/>
      <c r="BB1084" s="17"/>
      <c r="BC1084" s="17"/>
      <c r="BD1084" s="17"/>
      <c r="BE1084" s="17"/>
      <c r="BF1084" s="17"/>
      <c r="BG1084" s="17"/>
      <c r="BH1084" s="17"/>
      <c r="BI1084" s="17"/>
      <c r="BJ1084" s="17"/>
      <c r="BK1084" s="17"/>
      <c r="BL1084" s="17"/>
      <c r="BM1084" s="17"/>
      <c r="BN1084" s="17"/>
      <c r="BO1084" s="17"/>
      <c r="BP1084" s="17"/>
      <c r="BQ1084" s="17"/>
      <c r="BR1084" s="17"/>
    </row>
    <row r="1085" spans="2:70" x14ac:dyDescent="0.35">
      <c r="B1085" s="6" t="s">
        <v>477</v>
      </c>
      <c r="C1085" s="17"/>
      <c r="D1085" s="17"/>
      <c r="E1085" s="17"/>
      <c r="F1085" s="17"/>
      <c r="G1085" s="17"/>
      <c r="H1085" s="17"/>
      <c r="I1085" s="17"/>
      <c r="J1085" s="17"/>
      <c r="K1085" s="17"/>
      <c r="L1085" s="17"/>
      <c r="M1085" s="17"/>
      <c r="N1085" s="17"/>
      <c r="O1085" s="17"/>
      <c r="P1085" s="17"/>
      <c r="Q1085" s="17"/>
      <c r="R1085" s="17"/>
      <c r="S1085" s="17"/>
      <c r="T1085" s="17"/>
      <c r="U1085" s="17"/>
      <c r="V1085" s="17"/>
      <c r="W1085" s="17"/>
      <c r="X1085" s="17"/>
      <c r="Y1085" s="17"/>
      <c r="Z1085" s="17"/>
      <c r="AA1085" s="17"/>
      <c r="AB1085" s="17"/>
      <c r="AC1085" s="17"/>
      <c r="AD1085" s="17"/>
      <c r="AE1085" s="17"/>
      <c r="AF1085" s="17"/>
      <c r="AG1085" s="17"/>
      <c r="AH1085" s="17"/>
      <c r="AI1085" s="17"/>
      <c r="AJ1085" s="17"/>
      <c r="AK1085" s="17"/>
      <c r="AL1085" s="17"/>
      <c r="AM1085" s="17"/>
      <c r="AN1085" s="17"/>
      <c r="AO1085" s="17"/>
      <c r="AP1085" s="17"/>
      <c r="AQ1085" s="17"/>
      <c r="AR1085" s="17"/>
      <c r="AS1085" s="17"/>
      <c r="AT1085" s="17"/>
      <c r="AU1085" s="17"/>
      <c r="AV1085" s="17"/>
      <c r="AW1085" s="17"/>
      <c r="AX1085" s="17"/>
      <c r="AY1085" s="17"/>
      <c r="AZ1085" s="17"/>
      <c r="BA1085" s="17"/>
      <c r="BB1085" s="17"/>
      <c r="BC1085" s="17"/>
      <c r="BD1085" s="17"/>
      <c r="BE1085" s="17"/>
      <c r="BF1085" s="17"/>
      <c r="BG1085" s="17"/>
      <c r="BH1085" s="17"/>
      <c r="BI1085" s="17"/>
      <c r="BJ1085" s="17"/>
      <c r="BK1085" s="17"/>
      <c r="BL1085" s="17"/>
      <c r="BM1085" s="17"/>
      <c r="BN1085" s="17"/>
      <c r="BO1085" s="17"/>
      <c r="BP1085" s="17"/>
      <c r="BQ1085" s="17"/>
      <c r="BR1085" s="17"/>
    </row>
    <row r="1086" spans="2:70" x14ac:dyDescent="0.35">
      <c r="B1086" s="24" t="s">
        <v>97</v>
      </c>
      <c r="C1086" s="17"/>
      <c r="D1086" s="17"/>
      <c r="E1086" s="17"/>
      <c r="F1086" s="17"/>
      <c r="G1086" s="17"/>
      <c r="H1086" s="17"/>
      <c r="I1086" s="17"/>
      <c r="J1086" s="17"/>
      <c r="K1086" s="17"/>
      <c r="L1086" s="17"/>
      <c r="M1086" s="17"/>
      <c r="N1086" s="17"/>
      <c r="O1086" s="17"/>
      <c r="P1086" s="17"/>
      <c r="Q1086" s="17"/>
      <c r="R1086" s="17"/>
      <c r="S1086" s="17"/>
      <c r="T1086" s="17"/>
      <c r="U1086" s="17"/>
      <c r="V1086" s="17"/>
      <c r="W1086" s="17"/>
      <c r="X1086" s="17"/>
      <c r="Y1086" s="17"/>
      <c r="Z1086" s="17"/>
      <c r="AA1086" s="17"/>
      <c r="AB1086" s="17"/>
      <c r="AC1086" s="17"/>
      <c r="AD1086" s="17"/>
      <c r="AE1086" s="17"/>
      <c r="AF1086" s="17"/>
      <c r="AG1086" s="17"/>
      <c r="AH1086" s="17"/>
      <c r="AI1086" s="17"/>
      <c r="AJ1086" s="17"/>
      <c r="AK1086" s="17"/>
      <c r="AL1086" s="17"/>
      <c r="AM1086" s="17"/>
      <c r="AN1086" s="17"/>
      <c r="AO1086" s="17"/>
      <c r="AP1086" s="17"/>
      <c r="AQ1086" s="17"/>
      <c r="AR1086" s="17"/>
      <c r="AS1086" s="17"/>
      <c r="AT1086" s="17"/>
      <c r="AU1086" s="17"/>
      <c r="AV1086" s="17"/>
      <c r="AW1086" s="17"/>
      <c r="AX1086" s="17"/>
      <c r="AY1086" s="17"/>
      <c r="AZ1086" s="17"/>
      <c r="BA1086" s="17"/>
      <c r="BB1086" s="17"/>
      <c r="BC1086" s="17"/>
      <c r="BD1086" s="17"/>
      <c r="BE1086" s="17"/>
      <c r="BF1086" s="17"/>
      <c r="BG1086" s="17"/>
      <c r="BH1086" s="17"/>
      <c r="BI1086" s="17"/>
      <c r="BJ1086" s="17"/>
      <c r="BK1086" s="17"/>
      <c r="BL1086" s="17"/>
      <c r="BM1086" s="17"/>
      <c r="BN1086" s="17"/>
      <c r="BO1086" s="17"/>
      <c r="BP1086" s="17"/>
      <c r="BQ1086" s="17"/>
      <c r="BR1086" s="17"/>
    </row>
    <row r="1087" spans="2:70" x14ac:dyDescent="0.35">
      <c r="B1087" t="s">
        <v>468</v>
      </c>
      <c r="C1087" s="17">
        <v>3.4459697318529402E-2</v>
      </c>
      <c r="D1087" s="17">
        <v>5.4011529462520802E-2</v>
      </c>
      <c r="E1087" s="17">
        <v>1.46283344028685E-2</v>
      </c>
      <c r="F1087" s="17"/>
      <c r="G1087" s="17">
        <v>3.3982525702537597E-2</v>
      </c>
      <c r="H1087" s="17">
        <v>2.6911341016284101E-2</v>
      </c>
      <c r="I1087" s="17">
        <v>2.5487761911322099E-2</v>
      </c>
      <c r="J1087" s="17">
        <v>2.8879437792142099E-2</v>
      </c>
      <c r="K1087" s="17">
        <v>4.9395727526071902E-2</v>
      </c>
      <c r="L1087" s="17">
        <v>4.28021574122949E-2</v>
      </c>
      <c r="M1087" s="17"/>
      <c r="N1087" s="17">
        <v>2.7738609682838099E-2</v>
      </c>
      <c r="O1087" s="17">
        <v>2.9353517251748899E-2</v>
      </c>
      <c r="P1087" s="17">
        <v>3.7212732130320399E-2</v>
      </c>
      <c r="Q1087" s="17">
        <v>4.4068689101417702E-2</v>
      </c>
      <c r="R1087" s="17"/>
      <c r="S1087" s="17">
        <v>2.9311816754874001E-2</v>
      </c>
      <c r="T1087" s="17">
        <v>4.1208310799167702E-2</v>
      </c>
      <c r="U1087" s="17">
        <v>1.6545047879678101E-2</v>
      </c>
      <c r="V1087" s="17">
        <v>4.3632943948954998E-2</v>
      </c>
      <c r="W1087" s="17">
        <v>3.9988273417437797E-2</v>
      </c>
      <c r="X1087" s="17">
        <v>3.3357691140573603E-2</v>
      </c>
      <c r="Y1087" s="17">
        <v>3.5714940503232699E-2</v>
      </c>
      <c r="Z1087" s="17">
        <v>2.2958544545285401E-2</v>
      </c>
      <c r="AA1087" s="17">
        <v>2.9132832116066602E-2</v>
      </c>
      <c r="AB1087" s="17">
        <v>4.52533370483892E-2</v>
      </c>
      <c r="AC1087" s="17">
        <v>1.53164300979577E-2</v>
      </c>
      <c r="AD1087" s="17">
        <v>7.1055691466322193E-2</v>
      </c>
      <c r="AE1087" s="17"/>
      <c r="AF1087" s="17">
        <v>4.2348061962220102E-2</v>
      </c>
      <c r="AG1087" s="17">
        <v>2.7750031828365499E-2</v>
      </c>
      <c r="AH1087" s="17">
        <v>3.5281412137973103E-2</v>
      </c>
      <c r="AI1087" s="17"/>
      <c r="AJ1087" s="17">
        <v>3.6573555263394501E-2</v>
      </c>
      <c r="AK1087" s="17">
        <v>2.88763744325818E-2</v>
      </c>
      <c r="AL1087" s="17">
        <v>2.6213486584889301E-2</v>
      </c>
      <c r="AM1087" s="17">
        <v>5.64137406676989E-2</v>
      </c>
      <c r="AN1087" s="17">
        <v>4.0355014240965902E-2</v>
      </c>
      <c r="AO1087" s="17"/>
      <c r="AP1087" s="17">
        <v>3.49398902288292E-2</v>
      </c>
      <c r="AQ1087" s="17">
        <v>2.73418054432744E-2</v>
      </c>
      <c r="AR1087" s="17">
        <v>2.31292354580955E-2</v>
      </c>
      <c r="AS1087" s="17"/>
      <c r="AT1087" s="17">
        <v>4.0639220771260198E-2</v>
      </c>
      <c r="AU1087" s="17">
        <v>3.2211172970492599E-2</v>
      </c>
      <c r="AV1087" s="17">
        <v>2.4986630345128501E-2</v>
      </c>
      <c r="AW1087" s="17">
        <v>1.8620913639070098E-2</v>
      </c>
      <c r="AX1087" s="17">
        <v>6.17097894260328E-2</v>
      </c>
      <c r="AY1087" s="17"/>
      <c r="AZ1087" s="17">
        <v>8.1751145470935704E-2</v>
      </c>
      <c r="BA1087" s="17">
        <v>5.4298298915788801E-2</v>
      </c>
      <c r="BB1087" s="17">
        <v>3.0607683063557801E-2</v>
      </c>
      <c r="BC1087" s="17">
        <v>3.6529872375228901E-2</v>
      </c>
      <c r="BD1087" s="17">
        <v>2.4719982167797801E-2</v>
      </c>
      <c r="BE1087" s="17">
        <v>4.1078188754765502E-2</v>
      </c>
      <c r="BF1087" s="17">
        <v>2.90196242941279E-2</v>
      </c>
      <c r="BG1087" s="17">
        <v>3.9579377371738798E-2</v>
      </c>
      <c r="BH1087" s="17">
        <v>3.5700957163987197E-2</v>
      </c>
      <c r="BI1087" s="17">
        <v>3.0134121421010601E-2</v>
      </c>
      <c r="BJ1087" s="17">
        <v>3.8356271940871697E-2</v>
      </c>
      <c r="BK1087" s="17">
        <v>3.10004604343357E-2</v>
      </c>
      <c r="BL1087" s="17">
        <v>2.8745244708509299E-2</v>
      </c>
      <c r="BM1087" s="17">
        <v>4.88262018264271E-2</v>
      </c>
      <c r="BN1087" s="17">
        <v>2.2746094416327401E-2</v>
      </c>
      <c r="BO1087" s="17">
        <v>2.4386114617431998E-2</v>
      </c>
      <c r="BP1087" s="17"/>
      <c r="BQ1087" s="17">
        <v>1.08526892854982E-2</v>
      </c>
      <c r="BR1087" s="17">
        <v>4.56615548814749E-2</v>
      </c>
    </row>
    <row r="1088" spans="2:70" x14ac:dyDescent="0.35">
      <c r="B1088" t="s">
        <v>469</v>
      </c>
      <c r="C1088" s="17">
        <v>4.4888816218801503E-2</v>
      </c>
      <c r="D1088" s="17">
        <v>4.7903971094232903E-2</v>
      </c>
      <c r="E1088" s="17">
        <v>4.22347976939553E-2</v>
      </c>
      <c r="F1088" s="17"/>
      <c r="G1088" s="17">
        <v>8.3354325216264694E-2</v>
      </c>
      <c r="H1088" s="17">
        <v>3.7576120111097802E-2</v>
      </c>
      <c r="I1088" s="17">
        <v>4.8620596048548001E-2</v>
      </c>
      <c r="J1088" s="17">
        <v>3.1165391923011501E-2</v>
      </c>
      <c r="K1088" s="17">
        <v>3.6788129679200698E-2</v>
      </c>
      <c r="L1088" s="17">
        <v>3.8830295205414103E-2</v>
      </c>
      <c r="M1088" s="17"/>
      <c r="N1088" s="17">
        <v>3.1272147732521703E-2</v>
      </c>
      <c r="O1088" s="17">
        <v>3.3666464666776502E-2</v>
      </c>
      <c r="P1088" s="17">
        <v>5.7315532227630903E-2</v>
      </c>
      <c r="Q1088" s="17">
        <v>5.8566501391572302E-2</v>
      </c>
      <c r="R1088" s="17"/>
      <c r="S1088" s="17">
        <v>4.4415358175455298E-2</v>
      </c>
      <c r="T1088" s="17">
        <v>3.0113519844586201E-2</v>
      </c>
      <c r="U1088" s="17">
        <v>4.0419965064479299E-2</v>
      </c>
      <c r="V1088" s="17">
        <v>5.0262780247943097E-2</v>
      </c>
      <c r="W1088" s="17">
        <v>4.5102446190549803E-2</v>
      </c>
      <c r="X1088" s="17">
        <v>6.5820927706244203E-2</v>
      </c>
      <c r="Y1088" s="17">
        <v>3.8860064733816702E-2</v>
      </c>
      <c r="Z1088" s="17">
        <v>4.5508214870885702E-2</v>
      </c>
      <c r="AA1088" s="17">
        <v>4.5317393150557599E-2</v>
      </c>
      <c r="AB1088" s="17">
        <v>5.0089518258350903E-2</v>
      </c>
      <c r="AC1088" s="17">
        <v>3.98144191030897E-2</v>
      </c>
      <c r="AD1088" s="17">
        <v>5.0269437035921002E-2</v>
      </c>
      <c r="AE1088" s="17"/>
      <c r="AF1088" s="17">
        <v>4.3432348858025903E-2</v>
      </c>
      <c r="AG1088" s="17">
        <v>3.7832671692881001E-2</v>
      </c>
      <c r="AH1088" s="17">
        <v>5.3066935447372302E-2</v>
      </c>
      <c r="AI1088" s="17"/>
      <c r="AJ1088" s="17">
        <v>4.37909236936194E-2</v>
      </c>
      <c r="AK1088" s="17">
        <v>4.2405545624646997E-2</v>
      </c>
      <c r="AL1088" s="17">
        <v>4.9464715523140003E-2</v>
      </c>
      <c r="AM1088" s="17">
        <v>0.13407893525883299</v>
      </c>
      <c r="AN1088" s="17">
        <v>3.9292803067397797E-2</v>
      </c>
      <c r="AO1088" s="17"/>
      <c r="AP1088" s="17">
        <v>4.4838067601257303E-2</v>
      </c>
      <c r="AQ1088" s="17">
        <v>4.2164114816444498E-2</v>
      </c>
      <c r="AR1088" s="17">
        <v>5.3842487070688103E-2</v>
      </c>
      <c r="AS1088" s="17"/>
      <c r="AT1088" s="17">
        <v>4.7891478245785497E-2</v>
      </c>
      <c r="AU1088" s="17">
        <v>5.53047669091234E-2</v>
      </c>
      <c r="AV1088" s="17">
        <v>3.3398846799592902E-2</v>
      </c>
      <c r="AW1088" s="17">
        <v>4.2304645884264698E-2</v>
      </c>
      <c r="AX1088" s="17">
        <v>2.0725569610756299E-2</v>
      </c>
      <c r="AY1088" s="17"/>
      <c r="AZ1088" s="17">
        <v>0.122510257676651</v>
      </c>
      <c r="BA1088" s="17">
        <v>4.78073105135162E-2</v>
      </c>
      <c r="BB1088" s="17">
        <v>4.49756420557526E-2</v>
      </c>
      <c r="BC1088" s="17">
        <v>4.0328241988287203E-2</v>
      </c>
      <c r="BD1088" s="17">
        <v>3.85073977142492E-2</v>
      </c>
      <c r="BE1088" s="17">
        <v>5.0668135364037803E-2</v>
      </c>
      <c r="BF1088" s="17">
        <v>4.1359447484348603E-2</v>
      </c>
      <c r="BG1088" s="17">
        <v>6.5103591463250496E-2</v>
      </c>
      <c r="BH1088" s="17">
        <v>2.8086262463964201E-2</v>
      </c>
      <c r="BI1088" s="17">
        <v>1.8857571881541201E-2</v>
      </c>
      <c r="BJ1088" s="17">
        <v>5.0180788416870799E-2</v>
      </c>
      <c r="BK1088" s="17">
        <v>2.0758484469316101E-2</v>
      </c>
      <c r="BL1088" s="17">
        <v>5.1601703963580499E-2</v>
      </c>
      <c r="BM1088" s="17">
        <v>4.6421983102950502E-2</v>
      </c>
      <c r="BN1088" s="17">
        <v>3.7309409118143101E-2</v>
      </c>
      <c r="BO1088" s="17">
        <v>6.8490592332345099E-2</v>
      </c>
      <c r="BP1088" s="17"/>
      <c r="BQ1088" s="17">
        <v>2.50983338299837E-2</v>
      </c>
      <c r="BR1088" s="17">
        <v>5.20346042749728E-2</v>
      </c>
    </row>
    <row r="1089" spans="2:70" x14ac:dyDescent="0.35">
      <c r="B1089" t="s">
        <v>470</v>
      </c>
      <c r="C1089" s="17">
        <v>8.7896906620557103E-2</v>
      </c>
      <c r="D1089" s="17">
        <v>0.101919493581452</v>
      </c>
      <c r="E1089" s="17">
        <v>7.47773579142791E-2</v>
      </c>
      <c r="F1089" s="17"/>
      <c r="G1089" s="17">
        <v>0.144784518046817</v>
      </c>
      <c r="H1089" s="17">
        <v>0.111266418278684</v>
      </c>
      <c r="I1089" s="17">
        <v>7.8471042283079898E-2</v>
      </c>
      <c r="J1089" s="17">
        <v>8.2928154913929505E-2</v>
      </c>
      <c r="K1089" s="17">
        <v>8.0126160902101506E-2</v>
      </c>
      <c r="L1089" s="17">
        <v>4.7990050138590597E-2</v>
      </c>
      <c r="M1089" s="17"/>
      <c r="N1089" s="17">
        <v>7.8437579809485097E-2</v>
      </c>
      <c r="O1089" s="17">
        <v>7.1666484477267103E-2</v>
      </c>
      <c r="P1089" s="17">
        <v>0.103555777736768</v>
      </c>
      <c r="Q1089" s="17">
        <v>0.100496755470769</v>
      </c>
      <c r="R1089" s="17"/>
      <c r="S1089" s="17">
        <v>9.4612068833481902E-2</v>
      </c>
      <c r="T1089" s="17">
        <v>9.0135220538240898E-2</v>
      </c>
      <c r="U1089" s="17">
        <v>7.9422944566156298E-2</v>
      </c>
      <c r="V1089" s="17">
        <v>0.10458686225984599</v>
      </c>
      <c r="W1089" s="17">
        <v>8.9362470295116805E-2</v>
      </c>
      <c r="X1089" s="17">
        <v>8.3893905984314301E-2</v>
      </c>
      <c r="Y1089" s="17">
        <v>9.4063013940910004E-2</v>
      </c>
      <c r="Z1089" s="17">
        <v>9.8086387464173502E-2</v>
      </c>
      <c r="AA1089" s="17">
        <v>7.5676759849215403E-2</v>
      </c>
      <c r="AB1089" s="17">
        <v>7.9509403850868299E-2</v>
      </c>
      <c r="AC1089" s="17">
        <v>7.3640070673823096E-2</v>
      </c>
      <c r="AD1089" s="17">
        <v>9.1727434424648299E-2</v>
      </c>
      <c r="AE1089" s="17"/>
      <c r="AF1089" s="17">
        <v>8.2130325158243797E-2</v>
      </c>
      <c r="AG1089" s="17">
        <v>7.32186087806002E-2</v>
      </c>
      <c r="AH1089" s="17">
        <v>0.126581029251226</v>
      </c>
      <c r="AI1089" s="17"/>
      <c r="AJ1089" s="17">
        <v>6.8582796648399294E-2</v>
      </c>
      <c r="AK1089" s="17">
        <v>9.8253762829289604E-2</v>
      </c>
      <c r="AL1089" s="17">
        <v>9.20811354731704E-2</v>
      </c>
      <c r="AM1089" s="17">
        <v>0.11488506268830399</v>
      </c>
      <c r="AN1089" s="17">
        <v>0.1158153139891</v>
      </c>
      <c r="AO1089" s="17"/>
      <c r="AP1089" s="17">
        <v>6.7700607845437299E-2</v>
      </c>
      <c r="AQ1089" s="17">
        <v>8.9250683276822507E-2</v>
      </c>
      <c r="AR1089" s="17">
        <v>0.107607853695215</v>
      </c>
      <c r="AS1089" s="17"/>
      <c r="AT1089" s="17">
        <v>8.9942715211580301E-2</v>
      </c>
      <c r="AU1089" s="17">
        <v>0.108678101153848</v>
      </c>
      <c r="AV1089" s="17">
        <v>7.9267747009304806E-2</v>
      </c>
      <c r="AW1089" s="17">
        <v>8.3822568541420103E-2</v>
      </c>
      <c r="AX1089" s="17">
        <v>2.11305042351922E-2</v>
      </c>
      <c r="AY1089" s="17"/>
      <c r="AZ1089" s="17">
        <v>0.12631276519118201</v>
      </c>
      <c r="BA1089" s="17">
        <v>0.114401371922722</v>
      </c>
      <c r="BB1089" s="17">
        <v>9.1367573001852997E-2</v>
      </c>
      <c r="BC1089" s="17">
        <v>9.5089470749741903E-2</v>
      </c>
      <c r="BD1089" s="17">
        <v>8.7639528649754994E-2</v>
      </c>
      <c r="BE1089" s="17">
        <v>0.100758272925696</v>
      </c>
      <c r="BF1089" s="17">
        <v>7.8834013393361393E-2</v>
      </c>
      <c r="BG1089" s="17">
        <v>6.5267901814105106E-2</v>
      </c>
      <c r="BH1089" s="17">
        <v>8.1485115239814596E-2</v>
      </c>
      <c r="BI1089" s="17">
        <v>0.11119016614167</v>
      </c>
      <c r="BJ1089" s="17">
        <v>9.4115977902753806E-2</v>
      </c>
      <c r="BK1089" s="17">
        <v>8.5854587984276406E-2</v>
      </c>
      <c r="BL1089" s="17">
        <v>5.08109384604803E-2</v>
      </c>
      <c r="BM1089" s="17">
        <v>0.116173199315472</v>
      </c>
      <c r="BN1089" s="17">
        <v>8.6143189764283298E-2</v>
      </c>
      <c r="BO1089" s="17">
        <v>6.0943436447234003E-2</v>
      </c>
      <c r="BP1089" s="17"/>
      <c r="BQ1089" s="17">
        <v>7.3922532048522602E-2</v>
      </c>
      <c r="BR1089" s="17">
        <v>9.4466336560127206E-2</v>
      </c>
    </row>
    <row r="1090" spans="2:70" x14ac:dyDescent="0.35">
      <c r="B1090" t="s">
        <v>471</v>
      </c>
      <c r="C1090" s="17">
        <v>0.20946764578406099</v>
      </c>
      <c r="D1090" s="17">
        <v>0.21338028028325001</v>
      </c>
      <c r="E1090" s="17">
        <v>0.20655666233655501</v>
      </c>
      <c r="F1090" s="17"/>
      <c r="G1090" s="17">
        <v>0.188622430580802</v>
      </c>
      <c r="H1090" s="17">
        <v>0.20390781182075299</v>
      </c>
      <c r="I1090" s="17">
        <v>0.20207854581729301</v>
      </c>
      <c r="J1090" s="17">
        <v>0.21799839824694001</v>
      </c>
      <c r="K1090" s="17">
        <v>0.21049501736950399</v>
      </c>
      <c r="L1090" s="17">
        <v>0.22623920246974799</v>
      </c>
      <c r="M1090" s="17"/>
      <c r="N1090" s="17">
        <v>0.20591752088259599</v>
      </c>
      <c r="O1090" s="17">
        <v>0.21280992063881499</v>
      </c>
      <c r="P1090" s="17">
        <v>0.219208433670502</v>
      </c>
      <c r="Q1090" s="17">
        <v>0.201014982757906</v>
      </c>
      <c r="R1090" s="17"/>
      <c r="S1090" s="17">
        <v>0.20431482248504801</v>
      </c>
      <c r="T1090" s="17">
        <v>0.22751159969226301</v>
      </c>
      <c r="U1090" s="17">
        <v>0.206567054442436</v>
      </c>
      <c r="V1090" s="17">
        <v>0.178737794094317</v>
      </c>
      <c r="W1090" s="17">
        <v>0.195255294821639</v>
      </c>
      <c r="X1090" s="17">
        <v>0.20479438837128799</v>
      </c>
      <c r="Y1090" s="17">
        <v>0.22084208263094801</v>
      </c>
      <c r="Z1090" s="17">
        <v>0.199791815488676</v>
      </c>
      <c r="AA1090" s="17">
        <v>0.22821226652181101</v>
      </c>
      <c r="AB1090" s="17">
        <v>0.20117539967835699</v>
      </c>
      <c r="AC1090" s="17">
        <v>0.195198216928132</v>
      </c>
      <c r="AD1090" s="17">
        <v>0.26508853669156601</v>
      </c>
      <c r="AE1090" s="17"/>
      <c r="AF1090" s="17">
        <v>0.19567214751266901</v>
      </c>
      <c r="AG1090" s="17">
        <v>0.21056872796915799</v>
      </c>
      <c r="AH1090" s="17">
        <v>0.23854584558787501</v>
      </c>
      <c r="AI1090" s="17"/>
      <c r="AJ1090" s="17">
        <v>0.20327061735200799</v>
      </c>
      <c r="AK1090" s="17">
        <v>0.202931727668203</v>
      </c>
      <c r="AL1090" s="17">
        <v>0.242196573416496</v>
      </c>
      <c r="AM1090" s="17">
        <v>0.15843416547408601</v>
      </c>
      <c r="AN1090" s="17">
        <v>0.24054618506890199</v>
      </c>
      <c r="AO1090" s="17"/>
      <c r="AP1090" s="17">
        <v>0.18200239563645901</v>
      </c>
      <c r="AQ1090" s="17">
        <v>0.192641039429926</v>
      </c>
      <c r="AR1090" s="17">
        <v>0.263309722367707</v>
      </c>
      <c r="AS1090" s="17"/>
      <c r="AT1090" s="17">
        <v>0.21267787743153699</v>
      </c>
      <c r="AU1090" s="17">
        <v>0.21403355698969401</v>
      </c>
      <c r="AV1090" s="17">
        <v>0.216486398500597</v>
      </c>
      <c r="AW1090" s="17">
        <v>0.19254130732727701</v>
      </c>
      <c r="AX1090" s="17">
        <v>0.18178834378536601</v>
      </c>
      <c r="AY1090" s="17"/>
      <c r="AZ1090" s="17">
        <v>0.17572326036281199</v>
      </c>
      <c r="BA1090" s="17">
        <v>0.206608025414492</v>
      </c>
      <c r="BB1090" s="17">
        <v>0.19148120582887901</v>
      </c>
      <c r="BC1090" s="17">
        <v>0.231257862875479</v>
      </c>
      <c r="BD1090" s="17">
        <v>0.22122519792575701</v>
      </c>
      <c r="BE1090" s="17">
        <v>0.23320092414970001</v>
      </c>
      <c r="BF1090" s="17">
        <v>0.21534942276656999</v>
      </c>
      <c r="BG1090" s="17">
        <v>0.20551426263326</v>
      </c>
      <c r="BH1090" s="17">
        <v>0.179846950294727</v>
      </c>
      <c r="BI1090" s="17">
        <v>0.20289446663557201</v>
      </c>
      <c r="BJ1090" s="17">
        <v>0.170169425405133</v>
      </c>
      <c r="BK1090" s="17">
        <v>0.18701336271013899</v>
      </c>
      <c r="BL1090" s="17">
        <v>0.19952404598714699</v>
      </c>
      <c r="BM1090" s="17">
        <v>0.24079454611192999</v>
      </c>
      <c r="BN1090" s="17">
        <v>0.19566333688221699</v>
      </c>
      <c r="BO1090" s="17">
        <v>0.152911896385621</v>
      </c>
      <c r="BP1090" s="17"/>
      <c r="BQ1090" s="17">
        <v>0.194835965225689</v>
      </c>
      <c r="BR1090" s="17">
        <v>0.21226997881370799</v>
      </c>
    </row>
    <row r="1091" spans="2:70" x14ac:dyDescent="0.35">
      <c r="B1091" t="s">
        <v>472</v>
      </c>
      <c r="C1091" s="17">
        <v>0.35885499459669401</v>
      </c>
      <c r="D1091" s="17">
        <v>0.340312832119265</v>
      </c>
      <c r="E1091" s="17">
        <v>0.376540813820537</v>
      </c>
      <c r="F1091" s="17"/>
      <c r="G1091" s="17">
        <v>0.30404959629059403</v>
      </c>
      <c r="H1091" s="17">
        <v>0.37830985516704901</v>
      </c>
      <c r="I1091" s="17">
        <v>0.387625516367264</v>
      </c>
      <c r="J1091" s="17">
        <v>0.37021825497232902</v>
      </c>
      <c r="K1091" s="17">
        <v>0.35187547989143902</v>
      </c>
      <c r="L1091" s="17">
        <v>0.35139504363591501</v>
      </c>
      <c r="M1091" s="17"/>
      <c r="N1091" s="17">
        <v>0.39696698805966701</v>
      </c>
      <c r="O1091" s="17">
        <v>0.373474913915257</v>
      </c>
      <c r="P1091" s="17">
        <v>0.32961826607523198</v>
      </c>
      <c r="Q1091" s="17">
        <v>0.33094414458861598</v>
      </c>
      <c r="R1091" s="17"/>
      <c r="S1091" s="17">
        <v>0.373667204661498</v>
      </c>
      <c r="T1091" s="17">
        <v>0.34463660074220298</v>
      </c>
      <c r="U1091" s="17">
        <v>0.394770477741341</v>
      </c>
      <c r="V1091" s="17">
        <v>0.327936414521035</v>
      </c>
      <c r="W1091" s="17">
        <v>0.37007587423236299</v>
      </c>
      <c r="X1091" s="17">
        <v>0.37291395822988699</v>
      </c>
      <c r="Y1091" s="17">
        <v>0.32789886034788301</v>
      </c>
      <c r="Z1091" s="17">
        <v>0.35336920020201001</v>
      </c>
      <c r="AA1091" s="17">
        <v>0.37562909445978698</v>
      </c>
      <c r="AB1091" s="17">
        <v>0.35410924337105198</v>
      </c>
      <c r="AC1091" s="17">
        <v>0.35716735341478101</v>
      </c>
      <c r="AD1091" s="17">
        <v>0.325283140644549</v>
      </c>
      <c r="AE1091" s="17"/>
      <c r="AF1091" s="17">
        <v>0.35214396663944397</v>
      </c>
      <c r="AG1091" s="17">
        <v>0.38781422406248101</v>
      </c>
      <c r="AH1091" s="17">
        <v>0.32565657339008702</v>
      </c>
      <c r="AI1091" s="17"/>
      <c r="AJ1091" s="17">
        <v>0.36092561506376702</v>
      </c>
      <c r="AK1091" s="17">
        <v>0.37078046228290301</v>
      </c>
      <c r="AL1091" s="17">
        <v>0.34428734475635903</v>
      </c>
      <c r="AM1091" s="17">
        <v>0.23312161967412201</v>
      </c>
      <c r="AN1091" s="17">
        <v>0.33901411550418897</v>
      </c>
      <c r="AO1091" s="17"/>
      <c r="AP1091" s="17">
        <v>0.36205649847395599</v>
      </c>
      <c r="AQ1091" s="17">
        <v>0.38540650062016901</v>
      </c>
      <c r="AR1091" s="17">
        <v>0.32110849199427399</v>
      </c>
      <c r="AS1091" s="17"/>
      <c r="AT1091" s="17">
        <v>0.34433804139200302</v>
      </c>
      <c r="AU1091" s="17">
        <v>0.32379885258359598</v>
      </c>
      <c r="AV1091" s="17">
        <v>0.38843128629184698</v>
      </c>
      <c r="AW1091" s="17">
        <v>0.393331355134241</v>
      </c>
      <c r="AX1091" s="17">
        <v>0.31365423712496798</v>
      </c>
      <c r="AY1091" s="17"/>
      <c r="AZ1091" s="17">
        <v>0.20940591608981499</v>
      </c>
      <c r="BA1091" s="17">
        <v>0.30815991509569102</v>
      </c>
      <c r="BB1091" s="17">
        <v>0.37545617811151699</v>
      </c>
      <c r="BC1091" s="17">
        <v>0.31360724693583703</v>
      </c>
      <c r="BD1091" s="17">
        <v>0.35962348219434798</v>
      </c>
      <c r="BE1091" s="17">
        <v>0.334105409063299</v>
      </c>
      <c r="BF1091" s="17">
        <v>0.36853755666639698</v>
      </c>
      <c r="BG1091" s="17">
        <v>0.33102996611404101</v>
      </c>
      <c r="BH1091" s="17">
        <v>0.40325001482693201</v>
      </c>
      <c r="BI1091" s="17">
        <v>0.37587883703036001</v>
      </c>
      <c r="BJ1091" s="17">
        <v>0.42286017783878899</v>
      </c>
      <c r="BK1091" s="17">
        <v>0.41352877020092899</v>
      </c>
      <c r="BL1091" s="17">
        <v>0.40257741680671499</v>
      </c>
      <c r="BM1091" s="17">
        <v>0.34347400361944003</v>
      </c>
      <c r="BN1091" s="17">
        <v>0.37150529055867298</v>
      </c>
      <c r="BO1091" s="17">
        <v>0.33346772559943699</v>
      </c>
      <c r="BP1091" s="17"/>
      <c r="BQ1091" s="17">
        <v>0.39886799806381801</v>
      </c>
      <c r="BR1091" s="17">
        <v>0.34136508392265802</v>
      </c>
    </row>
    <row r="1092" spans="2:70" x14ac:dyDescent="0.35">
      <c r="B1092" t="s">
        <v>189</v>
      </c>
      <c r="C1092" s="17">
        <v>0.21082429305046499</v>
      </c>
      <c r="D1092" s="17">
        <v>0.187196680007755</v>
      </c>
      <c r="E1092" s="17">
        <v>0.232937321390115</v>
      </c>
      <c r="F1092" s="17"/>
      <c r="G1092" s="17">
        <v>0.20792337042162101</v>
      </c>
      <c r="H1092" s="17">
        <v>0.19609561642565199</v>
      </c>
      <c r="I1092" s="17">
        <v>0.22925658396531601</v>
      </c>
      <c r="J1092" s="17">
        <v>0.22085300572945701</v>
      </c>
      <c r="K1092" s="17">
        <v>0.20635968402371299</v>
      </c>
      <c r="L1092" s="17">
        <v>0.20446736493856801</v>
      </c>
      <c r="M1092" s="17"/>
      <c r="N1092" s="17">
        <v>0.205036642328534</v>
      </c>
      <c r="O1092" s="17">
        <v>0.22582219341045701</v>
      </c>
      <c r="P1092" s="17">
        <v>0.20921627966287401</v>
      </c>
      <c r="Q1092" s="17">
        <v>0.203706191534436</v>
      </c>
      <c r="R1092" s="17"/>
      <c r="S1092" s="17">
        <v>0.20081895477342099</v>
      </c>
      <c r="T1092" s="17">
        <v>0.21112076236025901</v>
      </c>
      <c r="U1092" s="17">
        <v>0.22069546007832799</v>
      </c>
      <c r="V1092" s="17">
        <v>0.23114169201123599</v>
      </c>
      <c r="W1092" s="17">
        <v>0.18482293865756599</v>
      </c>
      <c r="X1092" s="17">
        <v>0.187531524477699</v>
      </c>
      <c r="Y1092" s="17">
        <v>0.22959007240554899</v>
      </c>
      <c r="Z1092" s="17">
        <v>0.23191071798653801</v>
      </c>
      <c r="AA1092" s="17">
        <v>0.20074771432173499</v>
      </c>
      <c r="AB1092" s="17">
        <v>0.22570788414114301</v>
      </c>
      <c r="AC1092" s="17">
        <v>0.25344172604953702</v>
      </c>
      <c r="AD1092" s="17">
        <v>0.14238523132924499</v>
      </c>
      <c r="AE1092" s="17"/>
      <c r="AF1092" s="17">
        <v>0.22200046774702301</v>
      </c>
      <c r="AG1092" s="17">
        <v>0.21336641063563699</v>
      </c>
      <c r="AH1092" s="17">
        <v>0.175683868419066</v>
      </c>
      <c r="AI1092" s="17"/>
      <c r="AJ1092" s="17">
        <v>0.22852457480479699</v>
      </c>
      <c r="AK1092" s="17">
        <v>0.202108364765195</v>
      </c>
      <c r="AL1092" s="17">
        <v>0.18648085698892</v>
      </c>
      <c r="AM1092" s="17">
        <v>0.21819674985739301</v>
      </c>
      <c r="AN1092" s="17">
        <v>0.17757493533007301</v>
      </c>
      <c r="AO1092" s="17"/>
      <c r="AP1092" s="17">
        <v>0.23985571077194401</v>
      </c>
      <c r="AQ1092" s="17">
        <v>0.21120888899442899</v>
      </c>
      <c r="AR1092" s="17">
        <v>0.19160414628144701</v>
      </c>
      <c r="AS1092" s="17"/>
      <c r="AT1092" s="17">
        <v>0.2062990401059</v>
      </c>
      <c r="AU1092" s="17">
        <v>0.22253265186947599</v>
      </c>
      <c r="AV1092" s="17">
        <v>0.19992465705374901</v>
      </c>
      <c r="AW1092" s="17">
        <v>0.22207527230398699</v>
      </c>
      <c r="AX1092" s="17">
        <v>0.336008145930275</v>
      </c>
      <c r="AY1092" s="17"/>
      <c r="AZ1092" s="17">
        <v>0.23086284025943701</v>
      </c>
      <c r="BA1092" s="17">
        <v>0.19957516878902601</v>
      </c>
      <c r="BB1092" s="17">
        <v>0.20634931359525899</v>
      </c>
      <c r="BC1092" s="17">
        <v>0.20606031826245799</v>
      </c>
      <c r="BD1092" s="17">
        <v>0.201506960331859</v>
      </c>
      <c r="BE1092" s="17">
        <v>0.197076889263441</v>
      </c>
      <c r="BF1092" s="17">
        <v>0.21935232253331999</v>
      </c>
      <c r="BG1092" s="17">
        <v>0.24089020720316001</v>
      </c>
      <c r="BH1092" s="17">
        <v>0.21374793044095999</v>
      </c>
      <c r="BI1092" s="17">
        <v>0.21234831404228</v>
      </c>
      <c r="BJ1092" s="17">
        <v>0.175679746747534</v>
      </c>
      <c r="BK1092" s="17">
        <v>0.221740950807151</v>
      </c>
      <c r="BL1092" s="17">
        <v>0.23779628296645</v>
      </c>
      <c r="BM1092" s="17">
        <v>0.15066937959409299</v>
      </c>
      <c r="BN1092" s="17">
        <v>0.21333072352016899</v>
      </c>
      <c r="BO1092" s="17">
        <v>0.33050620471345699</v>
      </c>
      <c r="BP1092" s="17"/>
      <c r="BQ1092" s="17">
        <v>0.24353544718915399</v>
      </c>
      <c r="BR1092" s="17">
        <v>0.19862840261709799</v>
      </c>
    </row>
    <row r="1093" spans="2:70" x14ac:dyDescent="0.35">
      <c r="B1093" t="s">
        <v>190</v>
      </c>
      <c r="C1093" s="17">
        <v>5.3607646410890997E-2</v>
      </c>
      <c r="D1093" s="17">
        <v>5.5275213451525501E-2</v>
      </c>
      <c r="E1093" s="17">
        <v>5.2324712441690603E-2</v>
      </c>
      <c r="F1093" s="17"/>
      <c r="G1093" s="17">
        <v>3.7283233741363699E-2</v>
      </c>
      <c r="H1093" s="17">
        <v>4.5932837180479601E-2</v>
      </c>
      <c r="I1093" s="17">
        <v>2.8459953607176899E-2</v>
      </c>
      <c r="J1093" s="17">
        <v>4.7957356422190699E-2</v>
      </c>
      <c r="K1093" s="17">
        <v>6.4959800607969798E-2</v>
      </c>
      <c r="L1093" s="17">
        <v>8.8275886199469605E-2</v>
      </c>
      <c r="M1093" s="17"/>
      <c r="N1093" s="17">
        <v>5.4630511504357403E-2</v>
      </c>
      <c r="O1093" s="17">
        <v>5.3206505639679103E-2</v>
      </c>
      <c r="P1093" s="17">
        <v>4.3872978496673098E-2</v>
      </c>
      <c r="Q1093" s="17">
        <v>6.1202735155281698E-2</v>
      </c>
      <c r="R1093" s="17"/>
      <c r="S1093" s="17">
        <v>5.2859774316221998E-2</v>
      </c>
      <c r="T1093" s="17">
        <v>5.527398602328E-2</v>
      </c>
      <c r="U1093" s="17">
        <v>4.1579050227581703E-2</v>
      </c>
      <c r="V1093" s="17">
        <v>6.3701512916667702E-2</v>
      </c>
      <c r="W1093" s="17">
        <v>7.5392702385327803E-2</v>
      </c>
      <c r="X1093" s="17">
        <v>5.1687604089993303E-2</v>
      </c>
      <c r="Y1093" s="17">
        <v>5.3030965437660199E-2</v>
      </c>
      <c r="Z1093" s="17">
        <v>4.83751194424311E-2</v>
      </c>
      <c r="AA1093" s="17">
        <v>4.5283939580827097E-2</v>
      </c>
      <c r="AB1093" s="17">
        <v>4.41552136518399E-2</v>
      </c>
      <c r="AC1093" s="17">
        <v>6.5421783732679706E-2</v>
      </c>
      <c r="AD1093" s="17">
        <v>5.4190528407748802E-2</v>
      </c>
      <c r="AE1093" s="17"/>
      <c r="AF1093" s="17">
        <v>6.2272682122374801E-2</v>
      </c>
      <c r="AG1093" s="17">
        <v>4.9449325030876803E-2</v>
      </c>
      <c r="AH1093" s="17">
        <v>4.5184335766401101E-2</v>
      </c>
      <c r="AI1093" s="17"/>
      <c r="AJ1093" s="17">
        <v>5.83319171740138E-2</v>
      </c>
      <c r="AK1093" s="17">
        <v>5.4643762397180898E-2</v>
      </c>
      <c r="AL1093" s="17">
        <v>5.9275887257024401E-2</v>
      </c>
      <c r="AM1093" s="17">
        <v>8.4869726379563498E-2</v>
      </c>
      <c r="AN1093" s="17">
        <v>4.7401632799372699E-2</v>
      </c>
      <c r="AO1093" s="17"/>
      <c r="AP1093" s="17">
        <v>6.8606829442116907E-2</v>
      </c>
      <c r="AQ1093" s="17">
        <v>5.1986967418935499E-2</v>
      </c>
      <c r="AR1093" s="17">
        <v>3.9398063132574303E-2</v>
      </c>
      <c r="AS1093" s="17"/>
      <c r="AT1093" s="17">
        <v>5.82116268419344E-2</v>
      </c>
      <c r="AU1093" s="17">
        <v>4.3440897523769402E-2</v>
      </c>
      <c r="AV1093" s="17">
        <v>5.7504433999780898E-2</v>
      </c>
      <c r="AW1093" s="17">
        <v>4.7303937169739602E-2</v>
      </c>
      <c r="AX1093" s="17">
        <v>6.4983409887409693E-2</v>
      </c>
      <c r="AY1093" s="17"/>
      <c r="AZ1093" s="17">
        <v>5.3433814949167602E-2</v>
      </c>
      <c r="BA1093" s="17">
        <v>6.9149909348763597E-2</v>
      </c>
      <c r="BB1093" s="17">
        <v>5.9762404343181703E-2</v>
      </c>
      <c r="BC1093" s="17">
        <v>7.7126986812967799E-2</v>
      </c>
      <c r="BD1093" s="17">
        <v>6.6777451016233794E-2</v>
      </c>
      <c r="BE1093" s="17">
        <v>4.31121804790605E-2</v>
      </c>
      <c r="BF1093" s="17">
        <v>4.7547612861875303E-2</v>
      </c>
      <c r="BG1093" s="17">
        <v>5.2614693400445597E-2</v>
      </c>
      <c r="BH1093" s="17">
        <v>5.7882769569615702E-2</v>
      </c>
      <c r="BI1093" s="17">
        <v>4.8696522847566703E-2</v>
      </c>
      <c r="BJ1093" s="17">
        <v>4.8637611748047802E-2</v>
      </c>
      <c r="BK1093" s="17">
        <v>4.0103383393852998E-2</v>
      </c>
      <c r="BL1093" s="17">
        <v>2.89443671071174E-2</v>
      </c>
      <c r="BM1093" s="17">
        <v>5.36406864296873E-2</v>
      </c>
      <c r="BN1093" s="17">
        <v>7.3301955740187899E-2</v>
      </c>
      <c r="BO1093" s="17">
        <v>2.92940299044743E-2</v>
      </c>
      <c r="BP1093" s="17"/>
      <c r="BQ1093" s="17">
        <v>5.2887034357335598E-2</v>
      </c>
      <c r="BR1093" s="17">
        <v>5.5574038929960497E-2</v>
      </c>
    </row>
    <row r="1094" spans="2:70" x14ac:dyDescent="0.35">
      <c r="C1094" s="17"/>
      <c r="D1094" s="17"/>
      <c r="E1094" s="17"/>
      <c r="F1094" s="17"/>
      <c r="G1094" s="17"/>
      <c r="H1094" s="17"/>
      <c r="I1094" s="17"/>
      <c r="J1094" s="17"/>
      <c r="K1094" s="17"/>
      <c r="L1094" s="17"/>
      <c r="M1094" s="17"/>
      <c r="N1094" s="17"/>
      <c r="O1094" s="17"/>
      <c r="P1094" s="17"/>
      <c r="Q1094" s="17"/>
      <c r="R1094" s="17"/>
      <c r="S1094" s="17"/>
      <c r="T1094" s="17"/>
      <c r="U1094" s="17"/>
      <c r="V1094" s="17"/>
      <c r="W1094" s="17"/>
      <c r="X1094" s="17"/>
      <c r="Y1094" s="17"/>
      <c r="Z1094" s="17"/>
      <c r="AA1094" s="17"/>
      <c r="AB1094" s="17"/>
      <c r="AC1094" s="17"/>
      <c r="AD1094" s="17"/>
      <c r="AE1094" s="17"/>
      <c r="AF1094" s="17"/>
      <c r="AG1094" s="17"/>
      <c r="AH1094" s="17"/>
      <c r="AI1094" s="17"/>
      <c r="AJ1094" s="17"/>
      <c r="AK1094" s="17"/>
      <c r="AL1094" s="17"/>
      <c r="AM1094" s="17"/>
      <c r="AN1094" s="17"/>
      <c r="AO1094" s="17"/>
      <c r="AP1094" s="17"/>
      <c r="AQ1094" s="17"/>
      <c r="AR1094" s="17"/>
      <c r="AS1094" s="17"/>
      <c r="AT1094" s="17"/>
      <c r="AU1094" s="17"/>
      <c r="AV1094" s="17"/>
      <c r="AW1094" s="17"/>
      <c r="AX1094" s="17"/>
      <c r="AY1094" s="17"/>
      <c r="AZ1094" s="17"/>
      <c r="BA1094" s="17"/>
      <c r="BB1094" s="17"/>
      <c r="BC1094" s="17"/>
      <c r="BD1094" s="17"/>
      <c r="BE1094" s="17"/>
      <c r="BF1094" s="17"/>
      <c r="BG1094" s="17"/>
      <c r="BH1094" s="17"/>
      <c r="BI1094" s="17"/>
      <c r="BJ1094" s="17"/>
      <c r="BK1094" s="17"/>
      <c r="BL1094" s="17"/>
      <c r="BM1094" s="17"/>
      <c r="BN1094" s="17"/>
      <c r="BO1094" s="17"/>
      <c r="BP1094" s="17"/>
      <c r="BQ1094" s="17"/>
      <c r="BR1094" s="17"/>
    </row>
    <row r="1095" spans="2:70" x14ac:dyDescent="0.35">
      <c r="B1095" s="6" t="s">
        <v>478</v>
      </c>
      <c r="C1095" s="17"/>
      <c r="D1095" s="17"/>
      <c r="E1095" s="17"/>
      <c r="F1095" s="17"/>
      <c r="G1095" s="17"/>
      <c r="H1095" s="17"/>
      <c r="I1095" s="17"/>
      <c r="J1095" s="17"/>
      <c r="K1095" s="17"/>
      <c r="L1095" s="17"/>
      <c r="M1095" s="17"/>
      <c r="N1095" s="17"/>
      <c r="O1095" s="17"/>
      <c r="P1095" s="17"/>
      <c r="Q1095" s="17"/>
      <c r="R1095" s="17"/>
      <c r="S1095" s="17"/>
      <c r="T1095" s="17"/>
      <c r="U1095" s="17"/>
      <c r="V1095" s="17"/>
      <c r="W1095" s="17"/>
      <c r="X1095" s="17"/>
      <c r="Y1095" s="17"/>
      <c r="Z1095" s="17"/>
      <c r="AA1095" s="17"/>
      <c r="AB1095" s="17"/>
      <c r="AC1095" s="17"/>
      <c r="AD1095" s="17"/>
      <c r="AE1095" s="17"/>
      <c r="AF1095" s="17"/>
      <c r="AG1095" s="17"/>
      <c r="AH1095" s="17"/>
      <c r="AI1095" s="17"/>
      <c r="AJ1095" s="17"/>
      <c r="AK1095" s="17"/>
      <c r="AL1095" s="17"/>
      <c r="AM1095" s="17"/>
      <c r="AN1095" s="17"/>
      <c r="AO1095" s="17"/>
      <c r="AP1095" s="17"/>
      <c r="AQ1095" s="17"/>
      <c r="AR1095" s="17"/>
      <c r="AS1095" s="17"/>
      <c r="AT1095" s="17"/>
      <c r="AU1095" s="17"/>
      <c r="AV1095" s="17"/>
      <c r="AW1095" s="17"/>
      <c r="AX1095" s="17"/>
      <c r="AY1095" s="17"/>
      <c r="AZ1095" s="17"/>
      <c r="BA1095" s="17"/>
      <c r="BB1095" s="17"/>
      <c r="BC1095" s="17"/>
      <c r="BD1095" s="17"/>
      <c r="BE1095" s="17"/>
      <c r="BF1095" s="17"/>
      <c r="BG1095" s="17"/>
      <c r="BH1095" s="17"/>
      <c r="BI1095" s="17"/>
      <c r="BJ1095" s="17"/>
      <c r="BK1095" s="17"/>
      <c r="BL1095" s="17"/>
      <c r="BM1095" s="17"/>
      <c r="BN1095" s="17"/>
      <c r="BO1095" s="17"/>
      <c r="BP1095" s="17"/>
      <c r="BQ1095" s="17"/>
      <c r="BR1095" s="17"/>
    </row>
    <row r="1096" spans="2:70" x14ac:dyDescent="0.35">
      <c r="B1096" s="24" t="s">
        <v>97</v>
      </c>
      <c r="C1096" s="17"/>
      <c r="D1096" s="17"/>
      <c r="E1096" s="17"/>
      <c r="F1096" s="17"/>
      <c r="G1096" s="17"/>
      <c r="H1096" s="17"/>
      <c r="I1096" s="17"/>
      <c r="J1096" s="17"/>
      <c r="K1096" s="17"/>
      <c r="L1096" s="17"/>
      <c r="M1096" s="17"/>
      <c r="N1096" s="17"/>
      <c r="O1096" s="17"/>
      <c r="P1096" s="17"/>
      <c r="Q1096" s="17"/>
      <c r="R1096" s="17"/>
      <c r="S1096" s="17"/>
      <c r="T1096" s="17"/>
      <c r="U1096" s="17"/>
      <c r="V1096" s="17"/>
      <c r="W1096" s="17"/>
      <c r="X1096" s="17"/>
      <c r="Y1096" s="17"/>
      <c r="Z1096" s="17"/>
      <c r="AA1096" s="17"/>
      <c r="AB1096" s="17"/>
      <c r="AC1096" s="17"/>
      <c r="AD1096" s="17"/>
      <c r="AE1096" s="17"/>
      <c r="AF1096" s="17"/>
      <c r="AG1096" s="17"/>
      <c r="AH1096" s="17"/>
      <c r="AI1096" s="17"/>
      <c r="AJ1096" s="17"/>
      <c r="AK1096" s="17"/>
      <c r="AL1096" s="17"/>
      <c r="AM1096" s="17"/>
      <c r="AN1096" s="17"/>
      <c r="AO1096" s="17"/>
      <c r="AP1096" s="17"/>
      <c r="AQ1096" s="17"/>
      <c r="AR1096" s="17"/>
      <c r="AS1096" s="17"/>
      <c r="AT1096" s="17"/>
      <c r="AU1096" s="17"/>
      <c r="AV1096" s="17"/>
      <c r="AW1096" s="17"/>
      <c r="AX1096" s="17"/>
      <c r="AY1096" s="17"/>
      <c r="AZ1096" s="17"/>
      <c r="BA1096" s="17"/>
      <c r="BB1096" s="17"/>
      <c r="BC1096" s="17"/>
      <c r="BD1096" s="17"/>
      <c r="BE1096" s="17"/>
      <c r="BF1096" s="17"/>
      <c r="BG1096" s="17"/>
      <c r="BH1096" s="17"/>
      <c r="BI1096" s="17"/>
      <c r="BJ1096" s="17"/>
      <c r="BK1096" s="17"/>
      <c r="BL1096" s="17"/>
      <c r="BM1096" s="17"/>
      <c r="BN1096" s="17"/>
      <c r="BO1096" s="17"/>
      <c r="BP1096" s="17"/>
      <c r="BQ1096" s="17"/>
      <c r="BR1096" s="17"/>
    </row>
    <row r="1097" spans="2:70" x14ac:dyDescent="0.35">
      <c r="B1097" t="s">
        <v>468</v>
      </c>
      <c r="C1097" s="17">
        <v>0.121569917291383</v>
      </c>
      <c r="D1097" s="17">
        <v>0.13655046617833</v>
      </c>
      <c r="E1097" s="17">
        <v>0.10629142117786899</v>
      </c>
      <c r="F1097" s="17"/>
      <c r="G1097" s="17">
        <v>0.114728669857834</v>
      </c>
      <c r="H1097" s="17">
        <v>0.10012803171234599</v>
      </c>
      <c r="I1097" s="17">
        <v>0.12030664857541799</v>
      </c>
      <c r="J1097" s="17">
        <v>0.14233160039283499</v>
      </c>
      <c r="K1097" s="17">
        <v>0.143485054662355</v>
      </c>
      <c r="L1097" s="17">
        <v>0.112936582629955</v>
      </c>
      <c r="M1097" s="17"/>
      <c r="N1097" s="17">
        <v>0.105202622417728</v>
      </c>
      <c r="O1097" s="17">
        <v>0.128937268633948</v>
      </c>
      <c r="P1097" s="17">
        <v>0.124554426836971</v>
      </c>
      <c r="Q1097" s="17">
        <v>0.128532643581204</v>
      </c>
      <c r="R1097" s="17"/>
      <c r="S1097" s="17">
        <v>0.113398238453379</v>
      </c>
      <c r="T1097" s="17">
        <v>0.11651697645468</v>
      </c>
      <c r="U1097" s="17">
        <v>0.106602468898157</v>
      </c>
      <c r="V1097" s="17">
        <v>0.156766903245358</v>
      </c>
      <c r="W1097" s="17">
        <v>0.124763245340096</v>
      </c>
      <c r="X1097" s="17">
        <v>0.12392452141704</v>
      </c>
      <c r="Y1097" s="17">
        <v>0.14029198857747199</v>
      </c>
      <c r="Z1097" s="17">
        <v>6.8815256845327605E-2</v>
      </c>
      <c r="AA1097" s="17">
        <v>0.111908678089034</v>
      </c>
      <c r="AB1097" s="17">
        <v>0.13196391079452399</v>
      </c>
      <c r="AC1097" s="17">
        <v>0.13299683127324699</v>
      </c>
      <c r="AD1097" s="17">
        <v>0.10676145334032699</v>
      </c>
      <c r="AE1097" s="17"/>
      <c r="AF1097" s="17">
        <v>0.137800402874037</v>
      </c>
      <c r="AG1097" s="17">
        <v>0.1025792628573</v>
      </c>
      <c r="AH1097" s="17">
        <v>0.11916919682546701</v>
      </c>
      <c r="AI1097" s="17"/>
      <c r="AJ1097" s="17">
        <v>0.119859220859361</v>
      </c>
      <c r="AK1097" s="17">
        <v>0.12206267450310999</v>
      </c>
      <c r="AL1097" s="17">
        <v>0.10254125666288801</v>
      </c>
      <c r="AM1097" s="17">
        <v>0.143501832205884</v>
      </c>
      <c r="AN1097" s="17">
        <v>0.117584267748077</v>
      </c>
      <c r="AO1097" s="17"/>
      <c r="AP1097" s="17">
        <v>0.11096102289179301</v>
      </c>
      <c r="AQ1097" s="17">
        <v>0.119273576846552</v>
      </c>
      <c r="AR1097" s="17">
        <v>0.116421057062045</v>
      </c>
      <c r="AS1097" s="17"/>
      <c r="AT1097" s="17">
        <v>0.119815485039141</v>
      </c>
      <c r="AU1097" s="17">
        <v>0.115217352424574</v>
      </c>
      <c r="AV1097" s="17">
        <v>0.12656658061286699</v>
      </c>
      <c r="AW1097" s="17">
        <v>0.112646626723821</v>
      </c>
      <c r="AX1097" s="17">
        <v>0.15543898756632901</v>
      </c>
      <c r="AY1097" s="17"/>
      <c r="AZ1097" s="17">
        <v>0.11743837699951799</v>
      </c>
      <c r="BA1097" s="17">
        <v>0.19746187463120801</v>
      </c>
      <c r="BB1097" s="17">
        <v>9.3259752218804198E-2</v>
      </c>
      <c r="BC1097" s="17">
        <v>0.13696774335592399</v>
      </c>
      <c r="BD1097" s="17">
        <v>9.9919867673633006E-2</v>
      </c>
      <c r="BE1097" s="17">
        <v>0.145125001156827</v>
      </c>
      <c r="BF1097" s="17">
        <v>0.104455577747744</v>
      </c>
      <c r="BG1097" s="17">
        <v>0.14146958615883001</v>
      </c>
      <c r="BH1097" s="17">
        <v>9.8262757864718497E-2</v>
      </c>
      <c r="BI1097" s="17">
        <v>0.10810927655717401</v>
      </c>
      <c r="BJ1097" s="17">
        <v>0.12154179133092299</v>
      </c>
      <c r="BK1097" s="17">
        <v>0.135439179504938</v>
      </c>
      <c r="BL1097" s="17">
        <v>0.123917580546885</v>
      </c>
      <c r="BM1097" s="17">
        <v>9.4363660276893094E-2</v>
      </c>
      <c r="BN1097" s="17">
        <v>0.113120079490277</v>
      </c>
      <c r="BO1097" s="17">
        <v>0.141168151115631</v>
      </c>
      <c r="BP1097" s="17"/>
      <c r="BQ1097" s="17">
        <v>6.9535549685370499E-2</v>
      </c>
      <c r="BR1097" s="17">
        <v>0.148540302828298</v>
      </c>
    </row>
    <row r="1098" spans="2:70" x14ac:dyDescent="0.35">
      <c r="B1098" t="s">
        <v>469</v>
      </c>
      <c r="C1098" s="17">
        <v>0.20729322481490001</v>
      </c>
      <c r="D1098" s="17">
        <v>0.20101536586618901</v>
      </c>
      <c r="E1098" s="17">
        <v>0.21384353568838199</v>
      </c>
      <c r="F1098" s="17"/>
      <c r="G1098" s="17">
        <v>0.17357006699559599</v>
      </c>
      <c r="H1098" s="17">
        <v>0.20121553090795599</v>
      </c>
      <c r="I1098" s="17">
        <v>0.232051648153416</v>
      </c>
      <c r="J1098" s="17">
        <v>0.24474355822056801</v>
      </c>
      <c r="K1098" s="17">
        <v>0.22265328192063799</v>
      </c>
      <c r="L1098" s="17">
        <v>0.17354577044762701</v>
      </c>
      <c r="M1098" s="17"/>
      <c r="N1098" s="17">
        <v>0.22609430506151601</v>
      </c>
      <c r="O1098" s="17">
        <v>0.22417129341386999</v>
      </c>
      <c r="P1098" s="17">
        <v>0.179898745046804</v>
      </c>
      <c r="Q1098" s="17">
        <v>0.193338669520248</v>
      </c>
      <c r="R1098" s="17"/>
      <c r="S1098" s="17">
        <v>0.18879542738626401</v>
      </c>
      <c r="T1098" s="17">
        <v>0.21377190444730801</v>
      </c>
      <c r="U1098" s="17">
        <v>0.23676827633327599</v>
      </c>
      <c r="V1098" s="17">
        <v>0.227277860978676</v>
      </c>
      <c r="W1098" s="17">
        <v>0.17625301215619499</v>
      </c>
      <c r="X1098" s="17">
        <v>0.21731510344777299</v>
      </c>
      <c r="Y1098" s="17">
        <v>0.20757329817689599</v>
      </c>
      <c r="Z1098" s="17">
        <v>0.20935501168602699</v>
      </c>
      <c r="AA1098" s="17">
        <v>0.17990643023660199</v>
      </c>
      <c r="AB1098" s="17">
        <v>0.20395920281009799</v>
      </c>
      <c r="AC1098" s="17">
        <v>0.21196734932403599</v>
      </c>
      <c r="AD1098" s="17">
        <v>0.26865830707431698</v>
      </c>
      <c r="AE1098" s="17"/>
      <c r="AF1098" s="17">
        <v>0.194667731952444</v>
      </c>
      <c r="AG1098" s="17">
        <v>0.23767023695814599</v>
      </c>
      <c r="AH1098" s="17">
        <v>0.17702031907537899</v>
      </c>
      <c r="AI1098" s="17"/>
      <c r="AJ1098" s="17">
        <v>0.19636897887042801</v>
      </c>
      <c r="AK1098" s="17">
        <v>0.223937735793724</v>
      </c>
      <c r="AL1098" s="17">
        <v>0.24527152920978099</v>
      </c>
      <c r="AM1098" s="17">
        <v>0.18692665984194701</v>
      </c>
      <c r="AN1098" s="17">
        <v>0.18388548459410101</v>
      </c>
      <c r="AO1098" s="17"/>
      <c r="AP1098" s="17">
        <v>0.18359421827102099</v>
      </c>
      <c r="AQ1098" s="17">
        <v>0.234398857502394</v>
      </c>
      <c r="AR1098" s="17">
        <v>0.235615473319192</v>
      </c>
      <c r="AS1098" s="17"/>
      <c r="AT1098" s="17">
        <v>0.18816068562555599</v>
      </c>
      <c r="AU1098" s="17">
        <v>0.22008008341594101</v>
      </c>
      <c r="AV1098" s="17">
        <v>0.22394918589629501</v>
      </c>
      <c r="AW1098" s="17">
        <v>0.212607418854181</v>
      </c>
      <c r="AX1098" s="17">
        <v>0.187935616809151</v>
      </c>
      <c r="AY1098" s="17"/>
      <c r="AZ1098" s="17">
        <v>0.16916125994932399</v>
      </c>
      <c r="BA1098" s="17">
        <v>0.19205854936514699</v>
      </c>
      <c r="BB1098" s="17">
        <v>0.18138807660486</v>
      </c>
      <c r="BC1098" s="17">
        <v>0.21424053398809401</v>
      </c>
      <c r="BD1098" s="17">
        <v>0.175085706003237</v>
      </c>
      <c r="BE1098" s="17">
        <v>0.18449219454736501</v>
      </c>
      <c r="BF1098" s="17">
        <v>0.218374624936508</v>
      </c>
      <c r="BG1098" s="17">
        <v>0.240446955478052</v>
      </c>
      <c r="BH1098" s="17">
        <v>0.21652568110393</v>
      </c>
      <c r="BI1098" s="17">
        <v>0.18618516364870699</v>
      </c>
      <c r="BJ1098" s="17">
        <v>0.20920179497409899</v>
      </c>
      <c r="BK1098" s="17">
        <v>0.21981490595099001</v>
      </c>
      <c r="BL1098" s="17">
        <v>0.24679746700928601</v>
      </c>
      <c r="BM1098" s="17">
        <v>0.254895206087774</v>
      </c>
      <c r="BN1098" s="17">
        <v>0.29885421369403398</v>
      </c>
      <c r="BO1098" s="17">
        <v>0.21677442715567599</v>
      </c>
      <c r="BP1098" s="17"/>
      <c r="BQ1098" s="17">
        <v>0.17089896380460501</v>
      </c>
      <c r="BR1098" s="17">
        <v>0.22476131648101599</v>
      </c>
    </row>
    <row r="1099" spans="2:70" x14ac:dyDescent="0.35">
      <c r="B1099" t="s">
        <v>470</v>
      </c>
      <c r="C1099" s="17">
        <v>0.229967492709751</v>
      </c>
      <c r="D1099" s="17">
        <v>0.226257942431866</v>
      </c>
      <c r="E1099" s="17">
        <v>0.233199652284244</v>
      </c>
      <c r="F1099" s="17"/>
      <c r="G1099" s="17">
        <v>0.27889150420860298</v>
      </c>
      <c r="H1099" s="17">
        <v>0.231476354233591</v>
      </c>
      <c r="I1099" s="17">
        <v>0.24201241541941301</v>
      </c>
      <c r="J1099" s="17">
        <v>0.24891832977022199</v>
      </c>
      <c r="K1099" s="17">
        <v>0.21796565620614899</v>
      </c>
      <c r="L1099" s="17">
        <v>0.178877792522042</v>
      </c>
      <c r="M1099" s="17"/>
      <c r="N1099" s="17">
        <v>0.243896749288431</v>
      </c>
      <c r="O1099" s="17">
        <v>0.232213644358506</v>
      </c>
      <c r="P1099" s="17">
        <v>0.211071067825955</v>
      </c>
      <c r="Q1099" s="17">
        <v>0.232208575344687</v>
      </c>
      <c r="R1099" s="17"/>
      <c r="S1099" s="17">
        <v>0.24336189208326001</v>
      </c>
      <c r="T1099" s="17">
        <v>0.24755769988534401</v>
      </c>
      <c r="U1099" s="17">
        <v>0.24212733653923599</v>
      </c>
      <c r="V1099" s="17">
        <v>0.20754483587123199</v>
      </c>
      <c r="W1099" s="17">
        <v>0.235883651483418</v>
      </c>
      <c r="X1099" s="17">
        <v>0.21379271602925401</v>
      </c>
      <c r="Y1099" s="17">
        <v>0.19155813099660501</v>
      </c>
      <c r="Z1099" s="17">
        <v>0.184530104328922</v>
      </c>
      <c r="AA1099" s="17">
        <v>0.23921090151520699</v>
      </c>
      <c r="AB1099" s="17">
        <v>0.25258703358717199</v>
      </c>
      <c r="AC1099" s="17">
        <v>0.20689040099506301</v>
      </c>
      <c r="AD1099" s="17">
        <v>0.26043093200709899</v>
      </c>
      <c r="AE1099" s="17"/>
      <c r="AF1099" s="17">
        <v>0.19535721950903601</v>
      </c>
      <c r="AG1099" s="17">
        <v>0.238483379780219</v>
      </c>
      <c r="AH1099" s="17">
        <v>0.240544434062573</v>
      </c>
      <c r="AI1099" s="17"/>
      <c r="AJ1099" s="17">
        <v>0.21729073026023399</v>
      </c>
      <c r="AK1099" s="17">
        <v>0.22148513376860299</v>
      </c>
      <c r="AL1099" s="17">
        <v>0.236045132251304</v>
      </c>
      <c r="AM1099" s="17">
        <v>0.22549476915547301</v>
      </c>
      <c r="AN1099" s="17">
        <v>0.25686937972754098</v>
      </c>
      <c r="AO1099" s="17"/>
      <c r="AP1099" s="17">
        <v>0.209956083984635</v>
      </c>
      <c r="AQ1099" s="17">
        <v>0.218187405747961</v>
      </c>
      <c r="AR1099" s="17">
        <v>0.22752482249904199</v>
      </c>
      <c r="AS1099" s="17"/>
      <c r="AT1099" s="17">
        <v>0.21541741752166699</v>
      </c>
      <c r="AU1099" s="17">
        <v>0.23953901693403201</v>
      </c>
      <c r="AV1099" s="17">
        <v>0.24146069328685499</v>
      </c>
      <c r="AW1099" s="17">
        <v>0.25108898672343899</v>
      </c>
      <c r="AX1099" s="17">
        <v>0.15207789950606199</v>
      </c>
      <c r="AY1099" s="17"/>
      <c r="AZ1099" s="17">
        <v>0.33305818668086901</v>
      </c>
      <c r="BA1099" s="17">
        <v>0.25385372187192701</v>
      </c>
      <c r="BB1099" s="17">
        <v>0.230720374865619</v>
      </c>
      <c r="BC1099" s="17">
        <v>0.17343819388630499</v>
      </c>
      <c r="BD1099" s="17">
        <v>0.22454408060741399</v>
      </c>
      <c r="BE1099" s="17">
        <v>0.20832208620193099</v>
      </c>
      <c r="BF1099" s="17">
        <v>0.223077822119709</v>
      </c>
      <c r="BG1099" s="17">
        <v>0.199264538972376</v>
      </c>
      <c r="BH1099" s="17">
        <v>0.24653568950198201</v>
      </c>
      <c r="BI1099" s="17">
        <v>0.27733677433934001</v>
      </c>
      <c r="BJ1099" s="17">
        <v>0.22105918611636599</v>
      </c>
      <c r="BK1099" s="17">
        <v>0.251315952483531</v>
      </c>
      <c r="BL1099" s="17">
        <v>0.25876417879345298</v>
      </c>
      <c r="BM1099" s="17">
        <v>0.25189570222192398</v>
      </c>
      <c r="BN1099" s="17">
        <v>0.26947608855348798</v>
      </c>
      <c r="BO1099" s="17">
        <v>0.20171221812537399</v>
      </c>
      <c r="BP1099" s="17"/>
      <c r="BQ1099" s="17">
        <v>0.21917904136590199</v>
      </c>
      <c r="BR1099" s="17">
        <v>0.23516656615230899</v>
      </c>
    </row>
    <row r="1100" spans="2:70" x14ac:dyDescent="0.35">
      <c r="B1100" t="s">
        <v>471</v>
      </c>
      <c r="C1100" s="17">
        <v>0.176392353548294</v>
      </c>
      <c r="D1100" s="17">
        <v>0.17334386405390501</v>
      </c>
      <c r="E1100" s="17">
        <v>0.17998315774669699</v>
      </c>
      <c r="F1100" s="17"/>
      <c r="G1100" s="17">
        <v>0.163344614164005</v>
      </c>
      <c r="H1100" s="17">
        <v>0.171034984011675</v>
      </c>
      <c r="I1100" s="17">
        <v>0.13311222071390899</v>
      </c>
      <c r="J1100" s="17">
        <v>0.15074474500080901</v>
      </c>
      <c r="K1100" s="17">
        <v>0.17518368713242599</v>
      </c>
      <c r="L1100" s="17">
        <v>0.24657491228492201</v>
      </c>
      <c r="M1100" s="17"/>
      <c r="N1100" s="17">
        <v>0.15393230658703899</v>
      </c>
      <c r="O1100" s="17">
        <v>0.157170366553535</v>
      </c>
      <c r="P1100" s="17">
        <v>0.19010889346846099</v>
      </c>
      <c r="Q1100" s="17">
        <v>0.20760771890108201</v>
      </c>
      <c r="R1100" s="17"/>
      <c r="S1100" s="17">
        <v>0.163853200537281</v>
      </c>
      <c r="T1100" s="17">
        <v>0.186331916997307</v>
      </c>
      <c r="U1100" s="17">
        <v>0.175802699138073</v>
      </c>
      <c r="V1100" s="17">
        <v>0.18657396899023701</v>
      </c>
      <c r="W1100" s="17">
        <v>0.17771781202067699</v>
      </c>
      <c r="X1100" s="17">
        <v>0.16948065396939699</v>
      </c>
      <c r="Y1100" s="17">
        <v>0.19864365208288101</v>
      </c>
      <c r="Z1100" s="17">
        <v>0.18374866601984499</v>
      </c>
      <c r="AA1100" s="17">
        <v>0.18744929100233201</v>
      </c>
      <c r="AB1100" s="17">
        <v>0.14717967132382601</v>
      </c>
      <c r="AC1100" s="17">
        <v>0.168914095753147</v>
      </c>
      <c r="AD1100" s="17">
        <v>0.17095653559401</v>
      </c>
      <c r="AE1100" s="17"/>
      <c r="AF1100" s="17">
        <v>0.194116669211018</v>
      </c>
      <c r="AG1100" s="17">
        <v>0.149735814595754</v>
      </c>
      <c r="AH1100" s="17">
        <v>0.21033725005690601</v>
      </c>
      <c r="AI1100" s="17"/>
      <c r="AJ1100" s="17">
        <v>0.17094405699052201</v>
      </c>
      <c r="AK1100" s="17">
        <v>0.15832466082142299</v>
      </c>
      <c r="AL1100" s="17">
        <v>0.168558438330768</v>
      </c>
      <c r="AM1100" s="17">
        <v>0.182705895571562</v>
      </c>
      <c r="AN1100" s="17">
        <v>0.22066389055816699</v>
      </c>
      <c r="AO1100" s="17"/>
      <c r="AP1100" s="17">
        <v>0.177712729673766</v>
      </c>
      <c r="AQ1100" s="17">
        <v>0.157110941913675</v>
      </c>
      <c r="AR1100" s="17">
        <v>0.15217686200748501</v>
      </c>
      <c r="AS1100" s="17"/>
      <c r="AT1100" s="17">
        <v>0.215631165338978</v>
      </c>
      <c r="AU1100" s="17">
        <v>0.17887789043927699</v>
      </c>
      <c r="AV1100" s="17">
        <v>0.16640474309762801</v>
      </c>
      <c r="AW1100" s="17">
        <v>0.111273351566471</v>
      </c>
      <c r="AX1100" s="17">
        <v>0.1421880562916</v>
      </c>
      <c r="AY1100" s="17"/>
      <c r="AZ1100" s="17">
        <v>0.235314546009885</v>
      </c>
      <c r="BA1100" s="17">
        <v>0.133829827428989</v>
      </c>
      <c r="BB1100" s="17">
        <v>0.21079309513331401</v>
      </c>
      <c r="BC1100" s="17">
        <v>0.171997248421772</v>
      </c>
      <c r="BD1100" s="17">
        <v>0.216307130615883</v>
      </c>
      <c r="BE1100" s="17">
        <v>0.184465780062643</v>
      </c>
      <c r="BF1100" s="17">
        <v>0.18288291415521099</v>
      </c>
      <c r="BG1100" s="17">
        <v>0.18012965053939101</v>
      </c>
      <c r="BH1100" s="17">
        <v>0.144468681225013</v>
      </c>
      <c r="BI1100" s="17">
        <v>0.19323945915129201</v>
      </c>
      <c r="BJ1100" s="17">
        <v>0.15218214274628999</v>
      </c>
      <c r="BK1100" s="17">
        <v>0.15629972689622301</v>
      </c>
      <c r="BL1100" s="17">
        <v>0.16701466108112201</v>
      </c>
      <c r="BM1100" s="17">
        <v>0.144212537393027</v>
      </c>
      <c r="BN1100" s="17">
        <v>0.12562115682991601</v>
      </c>
      <c r="BO1100" s="17">
        <v>7.5517482260635593E-2</v>
      </c>
      <c r="BP1100" s="17"/>
      <c r="BQ1100" s="17">
        <v>0.14886589481739401</v>
      </c>
      <c r="BR1100" s="17">
        <v>0.18408625571690601</v>
      </c>
    </row>
    <row r="1101" spans="2:70" x14ac:dyDescent="0.35">
      <c r="B1101" t="s">
        <v>472</v>
      </c>
      <c r="C1101" s="17">
        <v>0.15910191574971</v>
      </c>
      <c r="D1101" s="17">
        <v>0.163098603938854</v>
      </c>
      <c r="E1101" s="17">
        <v>0.154948606395823</v>
      </c>
      <c r="F1101" s="17"/>
      <c r="G1101" s="17">
        <v>0.173528388156236</v>
      </c>
      <c r="H1101" s="17">
        <v>0.19211107522660001</v>
      </c>
      <c r="I1101" s="17">
        <v>0.17651802118948401</v>
      </c>
      <c r="J1101" s="17">
        <v>0.11333896213604699</v>
      </c>
      <c r="K1101" s="17">
        <v>0.14170263447915099</v>
      </c>
      <c r="L1101" s="17">
        <v>0.15749810806880499</v>
      </c>
      <c r="M1101" s="17"/>
      <c r="N1101" s="17">
        <v>0.16261316076846999</v>
      </c>
      <c r="O1101" s="17">
        <v>0.15988516090274399</v>
      </c>
      <c r="P1101" s="17">
        <v>0.17794811740505001</v>
      </c>
      <c r="Q1101" s="17">
        <v>0.13898170936929</v>
      </c>
      <c r="R1101" s="17"/>
      <c r="S1101" s="17">
        <v>0.18626665674235099</v>
      </c>
      <c r="T1101" s="17">
        <v>0.14482112960385601</v>
      </c>
      <c r="U1101" s="17">
        <v>0.156148237222097</v>
      </c>
      <c r="V1101" s="17">
        <v>0.114086720577942</v>
      </c>
      <c r="W1101" s="17">
        <v>0.17079901018197</v>
      </c>
      <c r="X1101" s="17">
        <v>0.15171573187510401</v>
      </c>
      <c r="Y1101" s="17">
        <v>0.14798643796187799</v>
      </c>
      <c r="Z1101" s="17">
        <v>0.26263484526783498</v>
      </c>
      <c r="AA1101" s="17">
        <v>0.175828681626958</v>
      </c>
      <c r="AB1101" s="17">
        <v>0.15248875857501001</v>
      </c>
      <c r="AC1101" s="17">
        <v>0.16432434083178099</v>
      </c>
      <c r="AD1101" s="17">
        <v>7.3528379946575601E-2</v>
      </c>
      <c r="AE1101" s="17"/>
      <c r="AF1101" s="17">
        <v>0.160637257795858</v>
      </c>
      <c r="AG1101" s="17">
        <v>0.15780235926552499</v>
      </c>
      <c r="AH1101" s="17">
        <v>0.17425236010645501</v>
      </c>
      <c r="AI1101" s="17"/>
      <c r="AJ1101" s="17">
        <v>0.17367739810777699</v>
      </c>
      <c r="AK1101" s="17">
        <v>0.16428137499456999</v>
      </c>
      <c r="AL1101" s="17">
        <v>0.15063463481869799</v>
      </c>
      <c r="AM1101" s="17">
        <v>9.6045645019080098E-2</v>
      </c>
      <c r="AN1101" s="17">
        <v>0.148884490137485</v>
      </c>
      <c r="AO1101" s="17"/>
      <c r="AP1101" s="17">
        <v>0.18260507936631201</v>
      </c>
      <c r="AQ1101" s="17">
        <v>0.16802664857694399</v>
      </c>
      <c r="AR1101" s="17">
        <v>0.184688705921012</v>
      </c>
      <c r="AS1101" s="17"/>
      <c r="AT1101" s="17">
        <v>0.15202142853082201</v>
      </c>
      <c r="AU1101" s="17">
        <v>0.15261756298687601</v>
      </c>
      <c r="AV1101" s="17">
        <v>0.136802397672589</v>
      </c>
      <c r="AW1101" s="17">
        <v>0.206946839558284</v>
      </c>
      <c r="AX1101" s="17">
        <v>0.169904479719064</v>
      </c>
      <c r="AY1101" s="17"/>
      <c r="AZ1101" s="17">
        <v>3.01291903311195E-2</v>
      </c>
      <c r="BA1101" s="17">
        <v>0.12880459533546801</v>
      </c>
      <c r="BB1101" s="17">
        <v>0.16118820629144101</v>
      </c>
      <c r="BC1101" s="17">
        <v>0.18757127846979399</v>
      </c>
      <c r="BD1101" s="17">
        <v>0.16775748284838901</v>
      </c>
      <c r="BE1101" s="17">
        <v>0.17295998570601401</v>
      </c>
      <c r="BF1101" s="17">
        <v>0.14959542415728</v>
      </c>
      <c r="BG1101" s="17">
        <v>0.14092607080983599</v>
      </c>
      <c r="BH1101" s="17">
        <v>0.1881601444223</v>
      </c>
      <c r="BI1101" s="17">
        <v>0.168147785002943</v>
      </c>
      <c r="BJ1101" s="17">
        <v>0.197794511573403</v>
      </c>
      <c r="BK1101" s="17">
        <v>0.128980669685651</v>
      </c>
      <c r="BL1101" s="17">
        <v>0.13850111104885199</v>
      </c>
      <c r="BM1101" s="17">
        <v>0.13248614290157701</v>
      </c>
      <c r="BN1101" s="17">
        <v>0.13117847534761301</v>
      </c>
      <c r="BO1101" s="17">
        <v>0.196306368667759</v>
      </c>
      <c r="BP1101" s="17"/>
      <c r="BQ1101" s="17">
        <v>0.22192334764982499</v>
      </c>
      <c r="BR1101" s="17">
        <v>0.13167105045515301</v>
      </c>
    </row>
    <row r="1102" spans="2:70" x14ac:dyDescent="0.35">
      <c r="B1102" t="s">
        <v>189</v>
      </c>
      <c r="C1102" s="17">
        <v>8.3306571105186994E-2</v>
      </c>
      <c r="D1102" s="17">
        <v>7.5600291510211803E-2</v>
      </c>
      <c r="E1102" s="17">
        <v>9.0943752485840496E-2</v>
      </c>
      <c r="F1102" s="17"/>
      <c r="G1102" s="17">
        <v>8.43461645833921E-2</v>
      </c>
      <c r="H1102" s="17">
        <v>8.3465283562746004E-2</v>
      </c>
      <c r="I1102" s="17">
        <v>8.7847493011002906E-2</v>
      </c>
      <c r="J1102" s="17">
        <v>8.3672277902862996E-2</v>
      </c>
      <c r="K1102" s="17">
        <v>6.6288963279269003E-2</v>
      </c>
      <c r="L1102" s="17">
        <v>8.98784025971225E-2</v>
      </c>
      <c r="M1102" s="17"/>
      <c r="N1102" s="17">
        <v>7.9094704609260005E-2</v>
      </c>
      <c r="O1102" s="17">
        <v>8.1772527519032204E-2</v>
      </c>
      <c r="P1102" s="17">
        <v>9.7470330202405406E-2</v>
      </c>
      <c r="Q1102" s="17">
        <v>7.4230092565096398E-2</v>
      </c>
      <c r="R1102" s="17"/>
      <c r="S1102" s="17">
        <v>9.4253205737488605E-2</v>
      </c>
      <c r="T1102" s="17">
        <v>7.4476621220412098E-2</v>
      </c>
      <c r="U1102" s="17">
        <v>6.6574965612587494E-2</v>
      </c>
      <c r="V1102" s="17">
        <v>9.6747973070967802E-2</v>
      </c>
      <c r="W1102" s="17">
        <v>9.5320904623645203E-2</v>
      </c>
      <c r="X1102" s="17">
        <v>9.1905793823404303E-2</v>
      </c>
      <c r="Y1102" s="17">
        <v>8.0857843895140294E-2</v>
      </c>
      <c r="Z1102" s="17">
        <v>6.23639502188061E-2</v>
      </c>
      <c r="AA1102" s="17">
        <v>8.6633041110540293E-2</v>
      </c>
      <c r="AB1102" s="17">
        <v>7.4047508969298403E-2</v>
      </c>
      <c r="AC1102" s="17">
        <v>7.26278391989051E-2</v>
      </c>
      <c r="AD1102" s="17">
        <v>8.8758338723834998E-2</v>
      </c>
      <c r="AE1102" s="17"/>
      <c r="AF1102" s="17">
        <v>8.5819965580642907E-2</v>
      </c>
      <c r="AG1102" s="17">
        <v>9.2708808766704606E-2</v>
      </c>
      <c r="AH1102" s="17">
        <v>6.5251170571878403E-2</v>
      </c>
      <c r="AI1102" s="17"/>
      <c r="AJ1102" s="17">
        <v>9.1085040964963102E-2</v>
      </c>
      <c r="AK1102" s="17">
        <v>8.4963956515279299E-2</v>
      </c>
      <c r="AL1102" s="17">
        <v>7.3673055278781999E-2</v>
      </c>
      <c r="AM1102" s="17">
        <v>0.16532519820605401</v>
      </c>
      <c r="AN1102" s="17">
        <v>6.1881818296929202E-2</v>
      </c>
      <c r="AO1102" s="17"/>
      <c r="AP1102" s="17">
        <v>0.105457303769446</v>
      </c>
      <c r="AQ1102" s="17">
        <v>7.7802278098649494E-2</v>
      </c>
      <c r="AR1102" s="17">
        <v>7.4354502491658203E-2</v>
      </c>
      <c r="AS1102" s="17"/>
      <c r="AT1102" s="17">
        <v>8.2231834437655998E-2</v>
      </c>
      <c r="AU1102" s="17">
        <v>7.5806191061602607E-2</v>
      </c>
      <c r="AV1102" s="17">
        <v>8.2380857109122102E-2</v>
      </c>
      <c r="AW1102" s="17">
        <v>8.4530404892625602E-2</v>
      </c>
      <c r="AX1102" s="17">
        <v>0.192454960107794</v>
      </c>
      <c r="AY1102" s="17"/>
      <c r="AZ1102" s="17">
        <v>8.5248433066668697E-2</v>
      </c>
      <c r="BA1102" s="17">
        <v>8.4381711878628293E-2</v>
      </c>
      <c r="BB1102" s="17">
        <v>8.5906549154200401E-2</v>
      </c>
      <c r="BC1102" s="17">
        <v>8.4802977139432301E-2</v>
      </c>
      <c r="BD1102" s="17">
        <v>9.5940952738083896E-2</v>
      </c>
      <c r="BE1102" s="17">
        <v>9.6628811188875396E-2</v>
      </c>
      <c r="BF1102" s="17">
        <v>9.6104580798799494E-2</v>
      </c>
      <c r="BG1102" s="17">
        <v>7.6685270962158797E-2</v>
      </c>
      <c r="BH1102" s="17">
        <v>7.7769250275708093E-2</v>
      </c>
      <c r="BI1102" s="17">
        <v>4.6652696426434798E-2</v>
      </c>
      <c r="BJ1102" s="17">
        <v>7.7074311655481897E-2</v>
      </c>
      <c r="BK1102" s="17">
        <v>7.9667848663079993E-2</v>
      </c>
      <c r="BL1102" s="17">
        <v>5.3419388985794798E-2</v>
      </c>
      <c r="BM1102" s="17">
        <v>6.1134754044328901E-2</v>
      </c>
      <c r="BN1102" s="17">
        <v>5.33604169619811E-2</v>
      </c>
      <c r="BO1102" s="17">
        <v>0.15088493642207501</v>
      </c>
      <c r="BP1102" s="17"/>
      <c r="BQ1102" s="17">
        <v>0.13373079468138599</v>
      </c>
      <c r="BR1102" s="17">
        <v>5.9407871110877801E-2</v>
      </c>
    </row>
    <row r="1103" spans="2:70" x14ac:dyDescent="0.35">
      <c r="B1103" t="s">
        <v>190</v>
      </c>
      <c r="C1103" s="17">
        <v>2.2368524780774699E-2</v>
      </c>
      <c r="D1103" s="17">
        <v>2.41334660206429E-2</v>
      </c>
      <c r="E1103" s="17">
        <v>2.07898742211447E-2</v>
      </c>
      <c r="F1103" s="17"/>
      <c r="G1103" s="17">
        <v>1.15905920343333E-2</v>
      </c>
      <c r="H1103" s="17">
        <v>2.0568740345085799E-2</v>
      </c>
      <c r="I1103" s="17">
        <v>8.1515529373574706E-3</v>
      </c>
      <c r="J1103" s="17">
        <v>1.6250526576655301E-2</v>
      </c>
      <c r="K1103" s="17">
        <v>3.2720722320011303E-2</v>
      </c>
      <c r="L1103" s="17">
        <v>4.0688431449526101E-2</v>
      </c>
      <c r="M1103" s="17"/>
      <c r="N1103" s="17">
        <v>2.9166151267556301E-2</v>
      </c>
      <c r="O1103" s="17">
        <v>1.58497386183655E-2</v>
      </c>
      <c r="P1103" s="17">
        <v>1.8948419214354702E-2</v>
      </c>
      <c r="Q1103" s="17">
        <v>2.5100590718393202E-2</v>
      </c>
      <c r="R1103" s="17"/>
      <c r="S1103" s="17">
        <v>1.00713790599752E-2</v>
      </c>
      <c r="T1103" s="17">
        <v>1.6523751391093602E-2</v>
      </c>
      <c r="U1103" s="17">
        <v>1.5976016256573598E-2</v>
      </c>
      <c r="V1103" s="17">
        <v>1.10017372655874E-2</v>
      </c>
      <c r="W1103" s="17">
        <v>1.92623641939999E-2</v>
      </c>
      <c r="X1103" s="17">
        <v>3.1865479438028199E-2</v>
      </c>
      <c r="Y1103" s="17">
        <v>3.3088648309126098E-2</v>
      </c>
      <c r="Z1103" s="17">
        <v>2.8552165633236998E-2</v>
      </c>
      <c r="AA1103" s="17">
        <v>1.90629764193261E-2</v>
      </c>
      <c r="AB1103" s="17">
        <v>3.7773913940072297E-2</v>
      </c>
      <c r="AC1103" s="17">
        <v>4.2279142623820702E-2</v>
      </c>
      <c r="AD1103" s="17">
        <v>3.09060533138368E-2</v>
      </c>
      <c r="AE1103" s="17"/>
      <c r="AF1103" s="17">
        <v>3.1600753076963202E-2</v>
      </c>
      <c r="AG1103" s="17">
        <v>2.1020137776351901E-2</v>
      </c>
      <c r="AH1103" s="17">
        <v>1.34252693013425E-2</v>
      </c>
      <c r="AI1103" s="17"/>
      <c r="AJ1103" s="17">
        <v>3.07745739467149E-2</v>
      </c>
      <c r="AK1103" s="17">
        <v>2.49444636032909E-2</v>
      </c>
      <c r="AL1103" s="17">
        <v>2.3275953447778702E-2</v>
      </c>
      <c r="AM1103" s="17">
        <v>0</v>
      </c>
      <c r="AN1103" s="17">
        <v>1.0230668937700501E-2</v>
      </c>
      <c r="AO1103" s="17"/>
      <c r="AP1103" s="17">
        <v>2.9713562043026599E-2</v>
      </c>
      <c r="AQ1103" s="17">
        <v>2.5200291313824601E-2</v>
      </c>
      <c r="AR1103" s="17">
        <v>9.2185766995656702E-3</v>
      </c>
      <c r="AS1103" s="17"/>
      <c r="AT1103" s="17">
        <v>2.6721983506180099E-2</v>
      </c>
      <c r="AU1103" s="17">
        <v>1.7861902737697801E-2</v>
      </c>
      <c r="AV1103" s="17">
        <v>2.2435542324644502E-2</v>
      </c>
      <c r="AW1103" s="17">
        <v>2.09063716811798E-2</v>
      </c>
      <c r="AX1103" s="17">
        <v>0</v>
      </c>
      <c r="AY1103" s="17"/>
      <c r="AZ1103" s="17">
        <v>2.96500069626154E-2</v>
      </c>
      <c r="BA1103" s="17">
        <v>9.6097194886321808E-3</v>
      </c>
      <c r="BB1103" s="17">
        <v>3.6743945731761103E-2</v>
      </c>
      <c r="BC1103" s="17">
        <v>3.0982024738679701E-2</v>
      </c>
      <c r="BD1103" s="17">
        <v>2.04447795133606E-2</v>
      </c>
      <c r="BE1103" s="17">
        <v>8.0061411363446904E-3</v>
      </c>
      <c r="BF1103" s="17">
        <v>2.5509056084749099E-2</v>
      </c>
      <c r="BG1103" s="17">
        <v>2.1077927079357E-2</v>
      </c>
      <c r="BH1103" s="17">
        <v>2.82777956063479E-2</v>
      </c>
      <c r="BI1103" s="17">
        <v>2.03288448741091E-2</v>
      </c>
      <c r="BJ1103" s="17">
        <v>2.1146261603437699E-2</v>
      </c>
      <c r="BK1103" s="17">
        <v>2.8481716815586401E-2</v>
      </c>
      <c r="BL1103" s="17">
        <v>1.1585612534608099E-2</v>
      </c>
      <c r="BM1103" s="17">
        <v>6.1011997074475098E-2</v>
      </c>
      <c r="BN1103" s="17">
        <v>8.3895691226905204E-3</v>
      </c>
      <c r="BO1103" s="17">
        <v>1.7636416252849001E-2</v>
      </c>
      <c r="BP1103" s="17"/>
      <c r="BQ1103" s="17">
        <v>3.5866407995518497E-2</v>
      </c>
      <c r="BR1103" s="17">
        <v>1.6366637255440498E-2</v>
      </c>
    </row>
    <row r="1104" spans="2:70" x14ac:dyDescent="0.35">
      <c r="C1104" s="17"/>
      <c r="D1104" s="17"/>
      <c r="E1104" s="17"/>
      <c r="F1104" s="17"/>
      <c r="G1104" s="17"/>
      <c r="H1104" s="17"/>
      <c r="I1104" s="17"/>
      <c r="J1104" s="17"/>
      <c r="K1104" s="17"/>
      <c r="L1104" s="17"/>
      <c r="M1104" s="17"/>
      <c r="N1104" s="17"/>
      <c r="O1104" s="17"/>
      <c r="P1104" s="17"/>
      <c r="Q1104" s="17"/>
      <c r="R1104" s="17"/>
      <c r="S1104" s="17"/>
      <c r="T1104" s="17"/>
      <c r="U1104" s="17"/>
      <c r="V1104" s="17"/>
      <c r="W1104" s="17"/>
      <c r="X1104" s="17"/>
      <c r="Y1104" s="17"/>
      <c r="Z1104" s="17"/>
      <c r="AA1104" s="17"/>
      <c r="AB1104" s="17"/>
      <c r="AC1104" s="17"/>
      <c r="AD1104" s="17"/>
      <c r="AE1104" s="17"/>
      <c r="AF1104" s="17"/>
      <c r="AG1104" s="17"/>
      <c r="AH1104" s="17"/>
      <c r="AI1104" s="17"/>
      <c r="AJ1104" s="17"/>
      <c r="AK1104" s="17"/>
      <c r="AL1104" s="17"/>
      <c r="AM1104" s="17"/>
      <c r="AN1104" s="17"/>
      <c r="AO1104" s="17"/>
      <c r="AP1104" s="17"/>
      <c r="AQ1104" s="17"/>
      <c r="AR1104" s="17"/>
      <c r="AS1104" s="17"/>
      <c r="AT1104" s="17"/>
      <c r="AU1104" s="17"/>
      <c r="AV1104" s="17"/>
      <c r="AW1104" s="17"/>
      <c r="AX1104" s="17"/>
      <c r="AY1104" s="17"/>
      <c r="AZ1104" s="17"/>
      <c r="BA1104" s="17"/>
      <c r="BB1104" s="17"/>
      <c r="BC1104" s="17"/>
      <c r="BD1104" s="17"/>
      <c r="BE1104" s="17"/>
      <c r="BF1104" s="17"/>
      <c r="BG1104" s="17"/>
      <c r="BH1104" s="17"/>
      <c r="BI1104" s="17"/>
      <c r="BJ1104" s="17"/>
      <c r="BK1104" s="17"/>
      <c r="BL1104" s="17"/>
      <c r="BM1104" s="17"/>
      <c r="BN1104" s="17"/>
      <c r="BO1104" s="17"/>
      <c r="BP1104" s="17"/>
      <c r="BQ1104" s="17"/>
      <c r="BR1104" s="17"/>
    </row>
    <row r="1105" spans="2:70" x14ac:dyDescent="0.35">
      <c r="B1105" s="6" t="s">
        <v>479</v>
      </c>
      <c r="C1105" s="17"/>
      <c r="D1105" s="17"/>
      <c r="E1105" s="17"/>
      <c r="F1105" s="17"/>
      <c r="G1105" s="17"/>
      <c r="H1105" s="17"/>
      <c r="I1105" s="17"/>
      <c r="J1105" s="17"/>
      <c r="K1105" s="17"/>
      <c r="L1105" s="17"/>
      <c r="M1105" s="17"/>
      <c r="N1105" s="17"/>
      <c r="O1105" s="17"/>
      <c r="P1105" s="17"/>
      <c r="Q1105" s="17"/>
      <c r="R1105" s="17"/>
      <c r="S1105" s="17"/>
      <c r="T1105" s="17"/>
      <c r="U1105" s="17"/>
      <c r="V1105" s="17"/>
      <c r="W1105" s="17"/>
      <c r="X1105" s="17"/>
      <c r="Y1105" s="17"/>
      <c r="Z1105" s="17"/>
      <c r="AA1105" s="17"/>
      <c r="AB1105" s="17"/>
      <c r="AC1105" s="17"/>
      <c r="AD1105" s="17"/>
      <c r="AE1105" s="17"/>
      <c r="AF1105" s="17"/>
      <c r="AG1105" s="17"/>
      <c r="AH1105" s="17"/>
      <c r="AI1105" s="17"/>
      <c r="AJ1105" s="17"/>
      <c r="AK1105" s="17"/>
      <c r="AL1105" s="17"/>
      <c r="AM1105" s="17"/>
      <c r="AN1105" s="17"/>
      <c r="AO1105" s="17"/>
      <c r="AP1105" s="17"/>
      <c r="AQ1105" s="17"/>
      <c r="AR1105" s="17"/>
      <c r="AS1105" s="17"/>
      <c r="AT1105" s="17"/>
      <c r="AU1105" s="17"/>
      <c r="AV1105" s="17"/>
      <c r="AW1105" s="17"/>
      <c r="AX1105" s="17"/>
      <c r="AY1105" s="17"/>
      <c r="AZ1105" s="17"/>
      <c r="BA1105" s="17"/>
      <c r="BB1105" s="17"/>
      <c r="BC1105" s="17"/>
      <c r="BD1105" s="17"/>
      <c r="BE1105" s="17"/>
      <c r="BF1105" s="17"/>
      <c r="BG1105" s="17"/>
      <c r="BH1105" s="17"/>
      <c r="BI1105" s="17"/>
      <c r="BJ1105" s="17"/>
      <c r="BK1105" s="17"/>
      <c r="BL1105" s="17"/>
      <c r="BM1105" s="17"/>
      <c r="BN1105" s="17"/>
      <c r="BO1105" s="17"/>
      <c r="BP1105" s="17"/>
      <c r="BQ1105" s="17"/>
      <c r="BR1105" s="17"/>
    </row>
    <row r="1106" spans="2:70" x14ac:dyDescent="0.35">
      <c r="B1106" s="24" t="s">
        <v>97</v>
      </c>
      <c r="C1106" s="17"/>
      <c r="D1106" s="17"/>
      <c r="E1106" s="17"/>
      <c r="F1106" s="17"/>
      <c r="G1106" s="17"/>
      <c r="H1106" s="17"/>
      <c r="I1106" s="17"/>
      <c r="J1106" s="17"/>
      <c r="K1106" s="17"/>
      <c r="L1106" s="17"/>
      <c r="M1106" s="17"/>
      <c r="N1106" s="17"/>
      <c r="O1106" s="17"/>
      <c r="P1106" s="17"/>
      <c r="Q1106" s="17"/>
      <c r="R1106" s="17"/>
      <c r="S1106" s="17"/>
      <c r="T1106" s="17"/>
      <c r="U1106" s="17"/>
      <c r="V1106" s="17"/>
      <c r="W1106" s="17"/>
      <c r="X1106" s="17"/>
      <c r="Y1106" s="17"/>
      <c r="Z1106" s="17"/>
      <c r="AA1106" s="17"/>
      <c r="AB1106" s="17"/>
      <c r="AC1106" s="17"/>
      <c r="AD1106" s="17"/>
      <c r="AE1106" s="17"/>
      <c r="AF1106" s="17"/>
      <c r="AG1106" s="17"/>
      <c r="AH1106" s="17"/>
      <c r="AI1106" s="17"/>
      <c r="AJ1106" s="17"/>
      <c r="AK1106" s="17"/>
      <c r="AL1106" s="17"/>
      <c r="AM1106" s="17"/>
      <c r="AN1106" s="17"/>
      <c r="AO1106" s="17"/>
      <c r="AP1106" s="17"/>
      <c r="AQ1106" s="17"/>
      <c r="AR1106" s="17"/>
      <c r="AS1106" s="17"/>
      <c r="AT1106" s="17"/>
      <c r="AU1106" s="17"/>
      <c r="AV1106" s="17"/>
      <c r="AW1106" s="17"/>
      <c r="AX1106" s="17"/>
      <c r="AY1106" s="17"/>
      <c r="AZ1106" s="17"/>
      <c r="BA1106" s="17"/>
      <c r="BB1106" s="17"/>
      <c r="BC1106" s="17"/>
      <c r="BD1106" s="17"/>
      <c r="BE1106" s="17"/>
      <c r="BF1106" s="17"/>
      <c r="BG1106" s="17"/>
      <c r="BH1106" s="17"/>
      <c r="BI1106" s="17"/>
      <c r="BJ1106" s="17"/>
      <c r="BK1106" s="17"/>
      <c r="BL1106" s="17"/>
      <c r="BM1106" s="17"/>
      <c r="BN1106" s="17"/>
      <c r="BO1106" s="17"/>
      <c r="BP1106" s="17"/>
      <c r="BQ1106" s="17"/>
      <c r="BR1106" s="17"/>
    </row>
    <row r="1107" spans="2:70" x14ac:dyDescent="0.35">
      <c r="B1107" t="s">
        <v>468</v>
      </c>
      <c r="C1107" s="17">
        <v>6.0502866718016503E-2</v>
      </c>
      <c r="D1107" s="17">
        <v>6.7142619473339701E-2</v>
      </c>
      <c r="E1107" s="17">
        <v>5.34393349574422E-2</v>
      </c>
      <c r="F1107" s="17"/>
      <c r="G1107" s="17">
        <v>7.4195901894459598E-2</v>
      </c>
      <c r="H1107" s="17">
        <v>4.3896276558063503E-2</v>
      </c>
      <c r="I1107" s="17">
        <v>4.8984174431165498E-2</v>
      </c>
      <c r="J1107" s="17">
        <v>7.55652361310791E-2</v>
      </c>
      <c r="K1107" s="17">
        <v>6.9867566946307205E-2</v>
      </c>
      <c r="L1107" s="17">
        <v>5.57146902779454E-2</v>
      </c>
      <c r="M1107" s="17"/>
      <c r="N1107" s="17">
        <v>4.9817788559185699E-2</v>
      </c>
      <c r="O1107" s="17">
        <v>6.3733363347116698E-2</v>
      </c>
      <c r="P1107" s="17">
        <v>6.4133731251533002E-2</v>
      </c>
      <c r="Q1107" s="17">
        <v>6.3231096258724306E-2</v>
      </c>
      <c r="R1107" s="17"/>
      <c r="S1107" s="17">
        <v>5.1584179498419598E-2</v>
      </c>
      <c r="T1107" s="17">
        <v>7.6713740835082603E-2</v>
      </c>
      <c r="U1107" s="17">
        <v>5.7989882394649098E-2</v>
      </c>
      <c r="V1107" s="17">
        <v>6.5139656223103595E-2</v>
      </c>
      <c r="W1107" s="17">
        <v>7.28010971074496E-2</v>
      </c>
      <c r="X1107" s="17">
        <v>5.18217971384645E-2</v>
      </c>
      <c r="Y1107" s="17">
        <v>5.9211732937409202E-2</v>
      </c>
      <c r="Z1107" s="17">
        <v>4.2052278153331298E-2</v>
      </c>
      <c r="AA1107" s="17">
        <v>6.1884194704322798E-2</v>
      </c>
      <c r="AB1107" s="17">
        <v>5.97621992326198E-2</v>
      </c>
      <c r="AC1107" s="17">
        <v>6.9946535443212401E-2</v>
      </c>
      <c r="AD1107" s="17">
        <v>3.1235201159334001E-2</v>
      </c>
      <c r="AE1107" s="17"/>
      <c r="AF1107" s="17">
        <v>6.2284214204453903E-2</v>
      </c>
      <c r="AG1107" s="17">
        <v>5.4164719505978898E-2</v>
      </c>
      <c r="AH1107" s="17">
        <v>5.0912010673710498E-2</v>
      </c>
      <c r="AI1107" s="17"/>
      <c r="AJ1107" s="17">
        <v>5.2645960083312598E-2</v>
      </c>
      <c r="AK1107" s="17">
        <v>5.8756285299035198E-2</v>
      </c>
      <c r="AL1107" s="17">
        <v>4.9909123811866601E-2</v>
      </c>
      <c r="AM1107" s="17">
        <v>0.109470533821212</v>
      </c>
      <c r="AN1107" s="17">
        <v>5.76769407388237E-2</v>
      </c>
      <c r="AO1107" s="17"/>
      <c r="AP1107" s="17">
        <v>3.9950969475841001E-2</v>
      </c>
      <c r="AQ1107" s="17">
        <v>6.1261636718357902E-2</v>
      </c>
      <c r="AR1107" s="17">
        <v>7.0431766173097696E-2</v>
      </c>
      <c r="AS1107" s="17"/>
      <c r="AT1107" s="17">
        <v>6.2901242852135206E-2</v>
      </c>
      <c r="AU1107" s="17">
        <v>6.9444441043639005E-2</v>
      </c>
      <c r="AV1107" s="17">
        <v>5.5925432164022397E-2</v>
      </c>
      <c r="AW1107" s="17">
        <v>4.1618019772896302E-2</v>
      </c>
      <c r="AX1107" s="17">
        <v>6.0304722618087302E-2</v>
      </c>
      <c r="AY1107" s="17"/>
      <c r="AZ1107" s="17">
        <v>8.5263482426541498E-2</v>
      </c>
      <c r="BA1107" s="17">
        <v>0.101645762246259</v>
      </c>
      <c r="BB1107" s="17">
        <v>5.4074304781305697E-2</v>
      </c>
      <c r="BC1107" s="17">
        <v>6.9794907121466895E-2</v>
      </c>
      <c r="BD1107" s="17">
        <v>5.2476197040341802E-2</v>
      </c>
      <c r="BE1107" s="17">
        <v>7.1938181019390104E-2</v>
      </c>
      <c r="BF1107" s="17">
        <v>5.0026386067183598E-2</v>
      </c>
      <c r="BG1107" s="17">
        <v>7.9660411022762403E-2</v>
      </c>
      <c r="BH1107" s="17">
        <v>5.9068927709500299E-2</v>
      </c>
      <c r="BI1107" s="17">
        <v>4.0806479107470699E-2</v>
      </c>
      <c r="BJ1107" s="17">
        <v>4.6728448293381498E-2</v>
      </c>
      <c r="BK1107" s="17">
        <v>5.9871035257900801E-2</v>
      </c>
      <c r="BL1107" s="17">
        <v>6.011851086337E-2</v>
      </c>
      <c r="BM1107" s="17">
        <v>4.9081456849187799E-2</v>
      </c>
      <c r="BN1107" s="17">
        <v>1.11726827060035E-2</v>
      </c>
      <c r="BO1107" s="17">
        <v>7.2959613386463104E-2</v>
      </c>
      <c r="BP1107" s="17"/>
      <c r="BQ1107" s="17">
        <v>1.43036335295956E-2</v>
      </c>
      <c r="BR1107" s="17">
        <v>8.2956605142172304E-2</v>
      </c>
    </row>
    <row r="1108" spans="2:70" x14ac:dyDescent="0.35">
      <c r="B1108" t="s">
        <v>469</v>
      </c>
      <c r="C1108" s="17">
        <v>0.132623607843983</v>
      </c>
      <c r="D1108" s="17">
        <v>0.12572883690732101</v>
      </c>
      <c r="E1108" s="17">
        <v>0.138190719886502</v>
      </c>
      <c r="F1108" s="17"/>
      <c r="G1108" s="17">
        <v>0.14012783068274301</v>
      </c>
      <c r="H1108" s="17">
        <v>0.125863880328934</v>
      </c>
      <c r="I1108" s="17">
        <v>0.158102113788158</v>
      </c>
      <c r="J1108" s="17">
        <v>0.15601659878683999</v>
      </c>
      <c r="K1108" s="17">
        <v>0.140842684785251</v>
      </c>
      <c r="L1108" s="17">
        <v>8.7676613135651199E-2</v>
      </c>
      <c r="M1108" s="17"/>
      <c r="N1108" s="17">
        <v>0.13474975149585999</v>
      </c>
      <c r="O1108" s="17">
        <v>0.146157011295214</v>
      </c>
      <c r="P1108" s="17">
        <v>0.12540116083074801</v>
      </c>
      <c r="Q1108" s="17">
        <v>0.123419461135615</v>
      </c>
      <c r="R1108" s="17"/>
      <c r="S1108" s="17">
        <v>9.5064118597586802E-2</v>
      </c>
      <c r="T1108" s="17">
        <v>0.126785304603205</v>
      </c>
      <c r="U1108" s="17">
        <v>0.14134246078121801</v>
      </c>
      <c r="V1108" s="17">
        <v>0.163144899098257</v>
      </c>
      <c r="W1108" s="17">
        <v>9.5998022572557795E-2</v>
      </c>
      <c r="X1108" s="17">
        <v>0.133439178140658</v>
      </c>
      <c r="Y1108" s="17">
        <v>0.152520622477714</v>
      </c>
      <c r="Z1108" s="17">
        <v>0.16335883550709401</v>
      </c>
      <c r="AA1108" s="17">
        <v>0.14286134856534299</v>
      </c>
      <c r="AB1108" s="17">
        <v>0.13967174612219299</v>
      </c>
      <c r="AC1108" s="17">
        <v>0.112322181425119</v>
      </c>
      <c r="AD1108" s="17">
        <v>0.18305460531979001</v>
      </c>
      <c r="AE1108" s="17"/>
      <c r="AF1108" s="17">
        <v>0.12755749972137101</v>
      </c>
      <c r="AG1108" s="17">
        <v>0.13423996786098</v>
      </c>
      <c r="AH1108" s="17">
        <v>0.123979448554905</v>
      </c>
      <c r="AI1108" s="17"/>
      <c r="AJ1108" s="17">
        <v>0.12124138874408</v>
      </c>
      <c r="AK1108" s="17">
        <v>0.14728122367191901</v>
      </c>
      <c r="AL1108" s="17">
        <v>0.112059124830309</v>
      </c>
      <c r="AM1108" s="17">
        <v>0.17113956029003699</v>
      </c>
      <c r="AN1108" s="17">
        <v>0.144355752485886</v>
      </c>
      <c r="AO1108" s="17"/>
      <c r="AP1108" s="17">
        <v>0.11370497222016999</v>
      </c>
      <c r="AQ1108" s="17">
        <v>0.14132296593149901</v>
      </c>
      <c r="AR1108" s="17">
        <v>0.129068996058919</v>
      </c>
      <c r="AS1108" s="17"/>
      <c r="AT1108" s="17">
        <v>0.12151754289317999</v>
      </c>
      <c r="AU1108" s="17">
        <v>0.13773718327133</v>
      </c>
      <c r="AV1108" s="17">
        <v>0.13791528984552001</v>
      </c>
      <c r="AW1108" s="17">
        <v>0.15406941515738501</v>
      </c>
      <c r="AX1108" s="17">
        <v>0.12605990838300299</v>
      </c>
      <c r="AY1108" s="17"/>
      <c r="AZ1108" s="17">
        <v>0.114395061402306</v>
      </c>
      <c r="BA1108" s="17">
        <v>0.13446415014970001</v>
      </c>
      <c r="BB1108" s="17">
        <v>0.12009260090486901</v>
      </c>
      <c r="BC1108" s="17">
        <v>0.13720716974165301</v>
      </c>
      <c r="BD1108" s="17">
        <v>0.10940249418747</v>
      </c>
      <c r="BE1108" s="17">
        <v>0.116721933609051</v>
      </c>
      <c r="BF1108" s="17">
        <v>0.10659840469392901</v>
      </c>
      <c r="BG1108" s="17">
        <v>0.12495916077795199</v>
      </c>
      <c r="BH1108" s="17">
        <v>0.19447185134380601</v>
      </c>
      <c r="BI1108" s="17">
        <v>0.15320568844927901</v>
      </c>
      <c r="BJ1108" s="17">
        <v>0.14292782809862301</v>
      </c>
      <c r="BK1108" s="17">
        <v>0.100437846599665</v>
      </c>
      <c r="BL1108" s="17">
        <v>0.15155522860498399</v>
      </c>
      <c r="BM1108" s="17">
        <v>0.196677763266772</v>
      </c>
      <c r="BN1108" s="17">
        <v>0.245471770060738</v>
      </c>
      <c r="BO1108" s="17">
        <v>9.2092105415288297E-2</v>
      </c>
      <c r="BP1108" s="17"/>
      <c r="BQ1108" s="17">
        <v>6.9966377801297094E-2</v>
      </c>
      <c r="BR1108" s="17">
        <v>0.16037691228206499</v>
      </c>
    </row>
    <row r="1109" spans="2:70" x14ac:dyDescent="0.35">
      <c r="B1109" t="s">
        <v>470</v>
      </c>
      <c r="C1109" s="17">
        <v>0.24266699973924899</v>
      </c>
      <c r="D1109" s="17">
        <v>0.22213020120838201</v>
      </c>
      <c r="E1109" s="17">
        <v>0.26337956008719299</v>
      </c>
      <c r="F1109" s="17"/>
      <c r="G1109" s="17">
        <v>0.29490273541603701</v>
      </c>
      <c r="H1109" s="17">
        <v>0.25331969549834699</v>
      </c>
      <c r="I1109" s="17">
        <v>0.25321234584836</v>
      </c>
      <c r="J1109" s="17">
        <v>0.26294852855221601</v>
      </c>
      <c r="K1109" s="17">
        <v>0.246976003430802</v>
      </c>
      <c r="L1109" s="17">
        <v>0.17114448164871901</v>
      </c>
      <c r="M1109" s="17"/>
      <c r="N1109" s="17">
        <v>0.24256833956628501</v>
      </c>
      <c r="O1109" s="17">
        <v>0.25532961777426799</v>
      </c>
      <c r="P1109" s="17">
        <v>0.231722920288742</v>
      </c>
      <c r="Q1109" s="17">
        <v>0.240449316575996</v>
      </c>
      <c r="R1109" s="17"/>
      <c r="S1109" s="17">
        <v>0.23632389085265201</v>
      </c>
      <c r="T1109" s="17">
        <v>0.22725870307757401</v>
      </c>
      <c r="U1109" s="17">
        <v>0.29464364443483798</v>
      </c>
      <c r="V1109" s="17">
        <v>0.21784167765302401</v>
      </c>
      <c r="W1109" s="17">
        <v>0.221547781975828</v>
      </c>
      <c r="X1109" s="17">
        <v>0.26980343534629397</v>
      </c>
      <c r="Y1109" s="17">
        <v>0.29582414931749101</v>
      </c>
      <c r="Z1109" s="17">
        <v>0.21642059237792999</v>
      </c>
      <c r="AA1109" s="17">
        <v>0.222006124155845</v>
      </c>
      <c r="AB1109" s="17">
        <v>0.2336578119937</v>
      </c>
      <c r="AC1109" s="17">
        <v>0.22017528908784401</v>
      </c>
      <c r="AD1109" s="17">
        <v>0.27635055624149502</v>
      </c>
      <c r="AE1109" s="17"/>
      <c r="AF1109" s="17">
        <v>0.212678786909063</v>
      </c>
      <c r="AG1109" s="17">
        <v>0.26070728418870398</v>
      </c>
      <c r="AH1109" s="17">
        <v>0.23320584919582299</v>
      </c>
      <c r="AI1109" s="17"/>
      <c r="AJ1109" s="17">
        <v>0.23051156169463199</v>
      </c>
      <c r="AK1109" s="17">
        <v>0.245174797214119</v>
      </c>
      <c r="AL1109" s="17">
        <v>0.27849238964265999</v>
      </c>
      <c r="AM1109" s="17">
        <v>0.190250473242072</v>
      </c>
      <c r="AN1109" s="17">
        <v>0.24914322354441701</v>
      </c>
      <c r="AO1109" s="17"/>
      <c r="AP1109" s="17">
        <v>0.20939318982232</v>
      </c>
      <c r="AQ1109" s="17">
        <v>0.25409293749427903</v>
      </c>
      <c r="AR1109" s="17">
        <v>0.26761556410013598</v>
      </c>
      <c r="AS1109" s="17"/>
      <c r="AT1109" s="17">
        <v>0.232036986093585</v>
      </c>
      <c r="AU1109" s="17">
        <v>0.27162447746940899</v>
      </c>
      <c r="AV1109" s="17">
        <v>0.24441193496267599</v>
      </c>
      <c r="AW1109" s="17">
        <v>0.221524835023028</v>
      </c>
      <c r="AX1109" s="17">
        <v>0.112235197928721</v>
      </c>
      <c r="AY1109" s="17"/>
      <c r="AZ1109" s="17">
        <v>0.35394064379721202</v>
      </c>
      <c r="BA1109" s="17">
        <v>0.215601291263638</v>
      </c>
      <c r="BB1109" s="17">
        <v>0.249832485769031</v>
      </c>
      <c r="BC1109" s="17">
        <v>0.186576580802465</v>
      </c>
      <c r="BD1109" s="17">
        <v>0.21542887584574999</v>
      </c>
      <c r="BE1109" s="17">
        <v>0.25146740723837002</v>
      </c>
      <c r="BF1109" s="17">
        <v>0.28640236928503898</v>
      </c>
      <c r="BG1109" s="17">
        <v>0.23656400007848899</v>
      </c>
      <c r="BH1109" s="17">
        <v>0.225676820353127</v>
      </c>
      <c r="BI1109" s="17">
        <v>0.224483800105438</v>
      </c>
      <c r="BJ1109" s="17">
        <v>0.22597155200027499</v>
      </c>
      <c r="BK1109" s="17">
        <v>0.29292545991368302</v>
      </c>
      <c r="BL1109" s="17">
        <v>0.299898355260515</v>
      </c>
      <c r="BM1109" s="17">
        <v>0.27552781798064901</v>
      </c>
      <c r="BN1109" s="17">
        <v>0.23926598333363799</v>
      </c>
      <c r="BO1109" s="17">
        <v>0.188309345213133</v>
      </c>
      <c r="BP1109" s="17"/>
      <c r="BQ1109" s="17">
        <v>0.19900465201161899</v>
      </c>
      <c r="BR1109" s="17">
        <v>0.26199827437492201</v>
      </c>
    </row>
    <row r="1110" spans="2:70" x14ac:dyDescent="0.35">
      <c r="B1110" t="s">
        <v>471</v>
      </c>
      <c r="C1110" s="17">
        <v>0.236191375031225</v>
      </c>
      <c r="D1110" s="17">
        <v>0.259729380448393</v>
      </c>
      <c r="E1110" s="17">
        <v>0.214738708143353</v>
      </c>
      <c r="F1110" s="17"/>
      <c r="G1110" s="17">
        <v>0.19432064275511801</v>
      </c>
      <c r="H1110" s="17">
        <v>0.21555510112725301</v>
      </c>
      <c r="I1110" s="17">
        <v>0.20486753269710201</v>
      </c>
      <c r="J1110" s="17">
        <v>0.215711814850124</v>
      </c>
      <c r="K1110" s="17">
        <v>0.26942332788116902</v>
      </c>
      <c r="L1110" s="17">
        <v>0.30091906648101002</v>
      </c>
      <c r="M1110" s="17"/>
      <c r="N1110" s="17">
        <v>0.22512815346944301</v>
      </c>
      <c r="O1110" s="17">
        <v>0.22011407075571701</v>
      </c>
      <c r="P1110" s="17">
        <v>0.24111617067572899</v>
      </c>
      <c r="Q1110" s="17">
        <v>0.26061635223365398</v>
      </c>
      <c r="R1110" s="17"/>
      <c r="S1110" s="17">
        <v>0.24190890146271399</v>
      </c>
      <c r="T1110" s="17">
        <v>0.23114085578147101</v>
      </c>
      <c r="U1110" s="17">
        <v>0.236105798121647</v>
      </c>
      <c r="V1110" s="17">
        <v>0.28031652641994897</v>
      </c>
      <c r="W1110" s="17">
        <v>0.23931343814233</v>
      </c>
      <c r="X1110" s="17">
        <v>0.23474955243821399</v>
      </c>
      <c r="Y1110" s="17">
        <v>0.21562772180027601</v>
      </c>
      <c r="Z1110" s="17">
        <v>0.20932997570350301</v>
      </c>
      <c r="AA1110" s="17">
        <v>0.233075948644824</v>
      </c>
      <c r="AB1110" s="17">
        <v>0.23069657778888</v>
      </c>
      <c r="AC1110" s="17">
        <v>0.20575867986108001</v>
      </c>
      <c r="AD1110" s="17">
        <v>0.265678552630502</v>
      </c>
      <c r="AE1110" s="17"/>
      <c r="AF1110" s="17">
        <v>0.25475561529890001</v>
      </c>
      <c r="AG1110" s="17">
        <v>0.210779128843505</v>
      </c>
      <c r="AH1110" s="17">
        <v>0.28257911107141997</v>
      </c>
      <c r="AI1110" s="17"/>
      <c r="AJ1110" s="17">
        <v>0.24754299491702</v>
      </c>
      <c r="AK1110" s="17">
        <v>0.192700324322781</v>
      </c>
      <c r="AL1110" s="17">
        <v>0.24478286387235201</v>
      </c>
      <c r="AM1110" s="17">
        <v>0.208630014103173</v>
      </c>
      <c r="AN1110" s="17">
        <v>0.301287603693557</v>
      </c>
      <c r="AO1110" s="17"/>
      <c r="AP1110" s="17">
        <v>0.23041406731404901</v>
      </c>
      <c r="AQ1110" s="17">
        <v>0.196627518628855</v>
      </c>
      <c r="AR1110" s="17">
        <v>0.20733306825473999</v>
      </c>
      <c r="AS1110" s="17"/>
      <c r="AT1110" s="17">
        <v>0.251522661553083</v>
      </c>
      <c r="AU1110" s="17">
        <v>0.249525222105804</v>
      </c>
      <c r="AV1110" s="17">
        <v>0.21669015540803599</v>
      </c>
      <c r="AW1110" s="17">
        <v>0.201578250317868</v>
      </c>
      <c r="AX1110" s="17">
        <v>0.15417238223379101</v>
      </c>
      <c r="AY1110" s="17"/>
      <c r="AZ1110" s="17">
        <v>0.30056988783049199</v>
      </c>
      <c r="BA1110" s="17">
        <v>0.214793784891047</v>
      </c>
      <c r="BB1110" s="17">
        <v>0.26373032868488699</v>
      </c>
      <c r="BC1110" s="17">
        <v>0.22288098720341901</v>
      </c>
      <c r="BD1110" s="17">
        <v>0.28374945336253399</v>
      </c>
      <c r="BE1110" s="17">
        <v>0.221490506157351</v>
      </c>
      <c r="BF1110" s="17">
        <v>0.24432045081717599</v>
      </c>
      <c r="BG1110" s="17">
        <v>0.236883240555609</v>
      </c>
      <c r="BH1110" s="17">
        <v>0.243168907154238</v>
      </c>
      <c r="BI1110" s="17">
        <v>0.24632857897777299</v>
      </c>
      <c r="BJ1110" s="17">
        <v>0.20616138105940299</v>
      </c>
      <c r="BK1110" s="17">
        <v>0.22612811427353699</v>
      </c>
      <c r="BL1110" s="17">
        <v>0.20518933989136301</v>
      </c>
      <c r="BM1110" s="17">
        <v>0.174738142648143</v>
      </c>
      <c r="BN1110" s="17">
        <v>0.15390060636890099</v>
      </c>
      <c r="BO1110" s="17">
        <v>0.20415186802306701</v>
      </c>
      <c r="BP1110" s="17"/>
      <c r="BQ1110" s="17">
        <v>0.20145822071689501</v>
      </c>
      <c r="BR1110" s="17">
        <v>0.247234921351908</v>
      </c>
    </row>
    <row r="1111" spans="2:70" x14ac:dyDescent="0.35">
      <c r="B1111" t="s">
        <v>472</v>
      </c>
      <c r="C1111" s="17">
        <v>0.21457916867961399</v>
      </c>
      <c r="D1111" s="17">
        <v>0.217512898205833</v>
      </c>
      <c r="E1111" s="17">
        <v>0.21143016115683999</v>
      </c>
      <c r="F1111" s="17"/>
      <c r="G1111" s="17">
        <v>0.22393785611731701</v>
      </c>
      <c r="H1111" s="17">
        <v>0.241131715847171</v>
      </c>
      <c r="I1111" s="17">
        <v>0.223295579971305</v>
      </c>
      <c r="J1111" s="17">
        <v>0.17475716215908299</v>
      </c>
      <c r="K1111" s="17">
        <v>0.166917096326303</v>
      </c>
      <c r="L1111" s="17">
        <v>0.244126190039261</v>
      </c>
      <c r="M1111" s="17"/>
      <c r="N1111" s="17">
        <v>0.223050974203931</v>
      </c>
      <c r="O1111" s="17">
        <v>0.20274303624881199</v>
      </c>
      <c r="P1111" s="17">
        <v>0.23397469128671999</v>
      </c>
      <c r="Q1111" s="17">
        <v>0.199339466470219</v>
      </c>
      <c r="R1111" s="17"/>
      <c r="S1111" s="17">
        <v>0.23821698253990001</v>
      </c>
      <c r="T1111" s="17">
        <v>0.218351059811418</v>
      </c>
      <c r="U1111" s="17">
        <v>0.17533265860491601</v>
      </c>
      <c r="V1111" s="17">
        <v>0.15925894483184599</v>
      </c>
      <c r="W1111" s="17">
        <v>0.27557816368645999</v>
      </c>
      <c r="X1111" s="17">
        <v>0.22503739134018599</v>
      </c>
      <c r="Y1111" s="17">
        <v>0.17433524072357301</v>
      </c>
      <c r="Z1111" s="17">
        <v>0.23944256004384501</v>
      </c>
      <c r="AA1111" s="17">
        <v>0.24040631926688599</v>
      </c>
      <c r="AB1111" s="17">
        <v>0.21674137896971099</v>
      </c>
      <c r="AC1111" s="17">
        <v>0.23667873697893499</v>
      </c>
      <c r="AD1111" s="17">
        <v>0.120644965838986</v>
      </c>
      <c r="AE1111" s="17"/>
      <c r="AF1111" s="17">
        <v>0.22407498830469799</v>
      </c>
      <c r="AG1111" s="17">
        <v>0.21640521880118299</v>
      </c>
      <c r="AH1111" s="17">
        <v>0.202518692677502</v>
      </c>
      <c r="AI1111" s="17"/>
      <c r="AJ1111" s="17">
        <v>0.22767484680698299</v>
      </c>
      <c r="AK1111" s="17">
        <v>0.23654428571528799</v>
      </c>
      <c r="AL1111" s="17">
        <v>0.19266847457209599</v>
      </c>
      <c r="AM1111" s="17">
        <v>0.159632934185303</v>
      </c>
      <c r="AN1111" s="17">
        <v>0.15970499328036999</v>
      </c>
      <c r="AO1111" s="17"/>
      <c r="AP1111" s="17">
        <v>0.25747691800115302</v>
      </c>
      <c r="AQ1111" s="17">
        <v>0.22875695842664501</v>
      </c>
      <c r="AR1111" s="17">
        <v>0.22276050572199299</v>
      </c>
      <c r="AS1111" s="17"/>
      <c r="AT1111" s="17">
        <v>0.21864405705711901</v>
      </c>
      <c r="AU1111" s="17">
        <v>0.18083769076578601</v>
      </c>
      <c r="AV1111" s="17">
        <v>0.218589642335666</v>
      </c>
      <c r="AW1111" s="17">
        <v>0.24883836803289799</v>
      </c>
      <c r="AX1111" s="17">
        <v>0.27646165972083703</v>
      </c>
      <c r="AY1111" s="17"/>
      <c r="AZ1111" s="17">
        <v>8.7091818597244103E-2</v>
      </c>
      <c r="BA1111" s="17">
        <v>0.206763617384538</v>
      </c>
      <c r="BB1111" s="17">
        <v>0.17308064608778101</v>
      </c>
      <c r="BC1111" s="17">
        <v>0.23537093939520001</v>
      </c>
      <c r="BD1111" s="17">
        <v>0.226250318982406</v>
      </c>
      <c r="BE1111" s="17">
        <v>0.235354280591444</v>
      </c>
      <c r="BF1111" s="17">
        <v>0.217810571771371</v>
      </c>
      <c r="BG1111" s="17">
        <v>0.22289731868281601</v>
      </c>
      <c r="BH1111" s="17">
        <v>0.18224339280495999</v>
      </c>
      <c r="BI1111" s="17">
        <v>0.237920022842595</v>
      </c>
      <c r="BJ1111" s="17">
        <v>0.26602431409397298</v>
      </c>
      <c r="BK1111" s="17">
        <v>0.16765521035249201</v>
      </c>
      <c r="BL1111" s="17">
        <v>0.154923375401221</v>
      </c>
      <c r="BM1111" s="17">
        <v>0.21699728931020501</v>
      </c>
      <c r="BN1111" s="17">
        <v>0.23762996366974901</v>
      </c>
      <c r="BO1111" s="17">
        <v>0.263362695317988</v>
      </c>
      <c r="BP1111" s="17"/>
      <c r="BQ1111" s="17">
        <v>0.30625556642878898</v>
      </c>
      <c r="BR1111" s="17">
        <v>0.174200279567581</v>
      </c>
    </row>
    <row r="1112" spans="2:70" x14ac:dyDescent="0.35">
      <c r="B1112" t="s">
        <v>189</v>
      </c>
      <c r="C1112" s="17">
        <v>8.8888191766589603E-2</v>
      </c>
      <c r="D1112" s="17">
        <v>8.1721594976335396E-2</v>
      </c>
      <c r="E1112" s="17">
        <v>9.5566827282193401E-2</v>
      </c>
      <c r="F1112" s="17"/>
      <c r="G1112" s="17">
        <v>6.7687163077433596E-2</v>
      </c>
      <c r="H1112" s="17">
        <v>0.102506498886278</v>
      </c>
      <c r="I1112" s="17">
        <v>0.10502110867023499</v>
      </c>
      <c r="J1112" s="17">
        <v>9.00755700531672E-2</v>
      </c>
      <c r="K1112" s="17">
        <v>7.3837703916785694E-2</v>
      </c>
      <c r="L1112" s="17">
        <v>8.7857896611614195E-2</v>
      </c>
      <c r="M1112" s="17"/>
      <c r="N1112" s="17">
        <v>9.3053816942021098E-2</v>
      </c>
      <c r="O1112" s="17">
        <v>9.2841667074970199E-2</v>
      </c>
      <c r="P1112" s="17">
        <v>8.4808185702413802E-2</v>
      </c>
      <c r="Q1112" s="17">
        <v>8.5027607561156501E-2</v>
      </c>
      <c r="R1112" s="17"/>
      <c r="S1112" s="17">
        <v>0.114776200944123</v>
      </c>
      <c r="T1112" s="17">
        <v>9.5780046565570903E-2</v>
      </c>
      <c r="U1112" s="17">
        <v>7.0077249800093694E-2</v>
      </c>
      <c r="V1112" s="17">
        <v>9.2020333301490301E-2</v>
      </c>
      <c r="W1112" s="17">
        <v>6.7690287065718405E-2</v>
      </c>
      <c r="X1112" s="17">
        <v>6.9418594001212502E-2</v>
      </c>
      <c r="Y1112" s="17">
        <v>7.4591924432811804E-2</v>
      </c>
      <c r="Z1112" s="17">
        <v>0.11292575725237</v>
      </c>
      <c r="AA1112" s="17">
        <v>7.8465167169480696E-2</v>
      </c>
      <c r="AB1112" s="17">
        <v>8.4401570198539194E-2</v>
      </c>
      <c r="AC1112" s="17">
        <v>0.11399811695793501</v>
      </c>
      <c r="AD1112" s="17">
        <v>0.102726391846176</v>
      </c>
      <c r="AE1112" s="17"/>
      <c r="AF1112" s="17">
        <v>8.7793614711064102E-2</v>
      </c>
      <c r="AG1112" s="17">
        <v>9.6580575141203995E-2</v>
      </c>
      <c r="AH1112" s="17">
        <v>9.1199539533631996E-2</v>
      </c>
      <c r="AI1112" s="17"/>
      <c r="AJ1112" s="17">
        <v>9.1249573274968895E-2</v>
      </c>
      <c r="AK1112" s="17">
        <v>9.3530540235540402E-2</v>
      </c>
      <c r="AL1112" s="17">
        <v>8.3988311638140606E-2</v>
      </c>
      <c r="AM1112" s="17">
        <v>0.14121588062408999</v>
      </c>
      <c r="AN1112" s="17">
        <v>7.8569881755931006E-2</v>
      </c>
      <c r="AO1112" s="17"/>
      <c r="AP1112" s="17">
        <v>0.119670495116834</v>
      </c>
      <c r="AQ1112" s="17">
        <v>9.5498175203116903E-2</v>
      </c>
      <c r="AR1112" s="17">
        <v>8.0822704650770197E-2</v>
      </c>
      <c r="AS1112" s="17"/>
      <c r="AT1112" s="17">
        <v>8.9125702557719996E-2</v>
      </c>
      <c r="AU1112" s="17">
        <v>7.4178999330262896E-2</v>
      </c>
      <c r="AV1112" s="17">
        <v>9.2669511965873003E-2</v>
      </c>
      <c r="AW1112" s="17">
        <v>0.11356892266282199</v>
      </c>
      <c r="AX1112" s="17">
        <v>0.24452364650646</v>
      </c>
      <c r="AY1112" s="17"/>
      <c r="AZ1112" s="17">
        <v>3.1702601235699797E-2</v>
      </c>
      <c r="BA1112" s="17">
        <v>9.6980076242346905E-2</v>
      </c>
      <c r="BB1112" s="17">
        <v>9.9369872016896205E-2</v>
      </c>
      <c r="BC1112" s="17">
        <v>0.106699331069535</v>
      </c>
      <c r="BD1112" s="17">
        <v>0.101551850158102</v>
      </c>
      <c r="BE1112" s="17">
        <v>8.9264169838218194E-2</v>
      </c>
      <c r="BF1112" s="17">
        <v>7.5301745562949302E-2</v>
      </c>
      <c r="BG1112" s="17">
        <v>7.6620549308040006E-2</v>
      </c>
      <c r="BH1112" s="17">
        <v>6.7550899325315897E-2</v>
      </c>
      <c r="BI1112" s="17">
        <v>7.4502795428447996E-2</v>
      </c>
      <c r="BJ1112" s="17">
        <v>8.7488402313050995E-2</v>
      </c>
      <c r="BK1112" s="17">
        <v>0.12503344260281199</v>
      </c>
      <c r="BL1112" s="17">
        <v>0.118624243850429</v>
      </c>
      <c r="BM1112" s="17">
        <v>5.5877430827364197E-2</v>
      </c>
      <c r="BN1112" s="17">
        <v>6.1349491123519402E-2</v>
      </c>
      <c r="BO1112" s="17">
        <v>0.13324749431339</v>
      </c>
      <c r="BP1112" s="17"/>
      <c r="BQ1112" s="17">
        <v>0.15985767978513399</v>
      </c>
      <c r="BR1112" s="17">
        <v>5.8695220162390503E-2</v>
      </c>
    </row>
    <row r="1113" spans="2:70" x14ac:dyDescent="0.35">
      <c r="B1113" t="s">
        <v>190</v>
      </c>
      <c r="C1113" s="17">
        <v>2.4547790221322498E-2</v>
      </c>
      <c r="D1113" s="17">
        <v>2.6034468780395999E-2</v>
      </c>
      <c r="E1113" s="17">
        <v>2.3254688486476702E-2</v>
      </c>
      <c r="F1113" s="17"/>
      <c r="G1113" s="17">
        <v>4.8278700568924497E-3</v>
      </c>
      <c r="H1113" s="17">
        <v>1.7726831753954099E-2</v>
      </c>
      <c r="I1113" s="17">
        <v>6.5171445936748401E-3</v>
      </c>
      <c r="J1113" s="17">
        <v>2.4925089467489499E-2</v>
      </c>
      <c r="K1113" s="17">
        <v>3.2135616713382699E-2</v>
      </c>
      <c r="L1113" s="17">
        <v>5.2561061805799301E-2</v>
      </c>
      <c r="M1113" s="17"/>
      <c r="N1113" s="17">
        <v>3.16311757632744E-2</v>
      </c>
      <c r="O1113" s="17">
        <v>1.9081233503902999E-2</v>
      </c>
      <c r="P1113" s="17">
        <v>1.8843139964113499E-2</v>
      </c>
      <c r="Q1113" s="17">
        <v>2.7916699764634598E-2</v>
      </c>
      <c r="R1113" s="17"/>
      <c r="S1113" s="17">
        <v>2.2125726104604899E-2</v>
      </c>
      <c r="T1113" s="17">
        <v>2.3970289325678198E-2</v>
      </c>
      <c r="U1113" s="17">
        <v>2.4508305862638299E-2</v>
      </c>
      <c r="V1113" s="17">
        <v>2.2277962472328602E-2</v>
      </c>
      <c r="W1113" s="17">
        <v>2.7071209449657099E-2</v>
      </c>
      <c r="X1113" s="17">
        <v>1.5730051594969902E-2</v>
      </c>
      <c r="Y1113" s="17">
        <v>2.7888608310724899E-2</v>
      </c>
      <c r="Z1113" s="17">
        <v>1.64700009619272E-2</v>
      </c>
      <c r="AA1113" s="17">
        <v>2.1300897493299099E-2</v>
      </c>
      <c r="AB1113" s="17">
        <v>3.5068715694356802E-2</v>
      </c>
      <c r="AC1113" s="17">
        <v>4.1120460245875297E-2</v>
      </c>
      <c r="AD1113" s="17">
        <v>2.0309726963716399E-2</v>
      </c>
      <c r="AE1113" s="17"/>
      <c r="AF1113" s="17">
        <v>3.0855280850448499E-2</v>
      </c>
      <c r="AG1113" s="17">
        <v>2.71231056584448E-2</v>
      </c>
      <c r="AH1113" s="17">
        <v>1.56053482930089E-2</v>
      </c>
      <c r="AI1113" s="17"/>
      <c r="AJ1113" s="17">
        <v>2.9133674479003599E-2</v>
      </c>
      <c r="AK1113" s="17">
        <v>2.6012543541317299E-2</v>
      </c>
      <c r="AL1113" s="17">
        <v>3.8099711632576E-2</v>
      </c>
      <c r="AM1113" s="17">
        <v>1.9660603734112998E-2</v>
      </c>
      <c r="AN1113" s="17">
        <v>9.2616045010152203E-3</v>
      </c>
      <c r="AO1113" s="17"/>
      <c r="AP1113" s="17">
        <v>2.9389388049634299E-2</v>
      </c>
      <c r="AQ1113" s="17">
        <v>2.24398075972474E-2</v>
      </c>
      <c r="AR1113" s="17">
        <v>2.1967395040343701E-2</v>
      </c>
      <c r="AS1113" s="17"/>
      <c r="AT1113" s="17">
        <v>2.4251806993177499E-2</v>
      </c>
      <c r="AU1113" s="17">
        <v>1.6651986013768098E-2</v>
      </c>
      <c r="AV1113" s="17">
        <v>3.3798033318206598E-2</v>
      </c>
      <c r="AW1113" s="17">
        <v>1.88021890331014E-2</v>
      </c>
      <c r="AX1113" s="17">
        <v>2.6242482609101499E-2</v>
      </c>
      <c r="AY1113" s="17"/>
      <c r="AZ1113" s="17">
        <v>2.7036504710503902E-2</v>
      </c>
      <c r="BA1113" s="17">
        <v>2.9751317822470199E-2</v>
      </c>
      <c r="BB1113" s="17">
        <v>3.9819761755230297E-2</v>
      </c>
      <c r="BC1113" s="17">
        <v>4.14700846662618E-2</v>
      </c>
      <c r="BD1113" s="17">
        <v>1.11408104233961E-2</v>
      </c>
      <c r="BE1113" s="17">
        <v>1.3763521546175E-2</v>
      </c>
      <c r="BF1113" s="17">
        <v>1.9540071802353301E-2</v>
      </c>
      <c r="BG1113" s="17">
        <v>2.2415319574332598E-2</v>
      </c>
      <c r="BH1113" s="17">
        <v>2.7819201309053802E-2</v>
      </c>
      <c r="BI1113" s="17">
        <v>2.27526350889957E-2</v>
      </c>
      <c r="BJ1113" s="17">
        <v>2.46980741412938E-2</v>
      </c>
      <c r="BK1113" s="17">
        <v>2.7948890999909201E-2</v>
      </c>
      <c r="BL1113" s="17">
        <v>9.6909461281175294E-3</v>
      </c>
      <c r="BM1113" s="17">
        <v>3.11000991176794E-2</v>
      </c>
      <c r="BN1113" s="17">
        <v>5.12095027374498E-2</v>
      </c>
      <c r="BO1113" s="17">
        <v>4.58768783306703E-2</v>
      </c>
      <c r="BP1113" s="17"/>
      <c r="BQ1113" s="17">
        <v>4.9153869726669998E-2</v>
      </c>
      <c r="BR1113" s="17">
        <v>1.45377871189612E-2</v>
      </c>
    </row>
    <row r="1114" spans="2:70" x14ac:dyDescent="0.35">
      <c r="C1114" s="17"/>
      <c r="D1114" s="17"/>
      <c r="E1114" s="17"/>
      <c r="F1114" s="17"/>
      <c r="G1114" s="17"/>
      <c r="H1114" s="17"/>
      <c r="I1114" s="17"/>
      <c r="J1114" s="17"/>
      <c r="K1114" s="17"/>
      <c r="L1114" s="17"/>
      <c r="M1114" s="17"/>
      <c r="N1114" s="17"/>
      <c r="O1114" s="17"/>
      <c r="P1114" s="17"/>
      <c r="Q1114" s="17"/>
      <c r="R1114" s="17"/>
      <c r="S1114" s="17"/>
      <c r="T1114" s="17"/>
      <c r="U1114" s="17"/>
      <c r="V1114" s="17"/>
      <c r="W1114" s="17"/>
      <c r="X1114" s="17"/>
      <c r="Y1114" s="17"/>
      <c r="Z1114" s="17"/>
      <c r="AA1114" s="17"/>
      <c r="AB1114" s="17"/>
      <c r="AC1114" s="17"/>
      <c r="AD1114" s="17"/>
      <c r="AE1114" s="17"/>
      <c r="AF1114" s="17"/>
      <c r="AG1114" s="17"/>
      <c r="AH1114" s="17"/>
      <c r="AI1114" s="17"/>
      <c r="AJ1114" s="17"/>
      <c r="AK1114" s="17"/>
      <c r="AL1114" s="17"/>
      <c r="AM1114" s="17"/>
      <c r="AN1114" s="17"/>
      <c r="AO1114" s="17"/>
      <c r="AP1114" s="17"/>
      <c r="AQ1114" s="17"/>
      <c r="AR1114" s="17"/>
      <c r="AS1114" s="17"/>
      <c r="AT1114" s="17"/>
      <c r="AU1114" s="17"/>
      <c r="AV1114" s="17"/>
      <c r="AW1114" s="17"/>
      <c r="AX1114" s="17"/>
      <c r="AY1114" s="17"/>
      <c r="AZ1114" s="17"/>
      <c r="BA1114" s="17"/>
      <c r="BB1114" s="17"/>
      <c r="BC1114" s="17"/>
      <c r="BD1114" s="17"/>
      <c r="BE1114" s="17"/>
      <c r="BF1114" s="17"/>
      <c r="BG1114" s="17"/>
      <c r="BH1114" s="17"/>
      <c r="BI1114" s="17"/>
      <c r="BJ1114" s="17"/>
      <c r="BK1114" s="17"/>
      <c r="BL1114" s="17"/>
      <c r="BM1114" s="17"/>
      <c r="BN1114" s="17"/>
      <c r="BO1114" s="17"/>
      <c r="BP1114" s="17"/>
      <c r="BQ1114" s="17"/>
      <c r="BR1114" s="17"/>
    </row>
    <row r="1115" spans="2:70" x14ac:dyDescent="0.35">
      <c r="B1115" s="6" t="s">
        <v>480</v>
      </c>
      <c r="C1115" s="17"/>
      <c r="D1115" s="17"/>
      <c r="E1115" s="17"/>
      <c r="F1115" s="17"/>
      <c r="G1115" s="17"/>
      <c r="H1115" s="17"/>
      <c r="I1115" s="17"/>
      <c r="J1115" s="17"/>
      <c r="K1115" s="17"/>
      <c r="L1115" s="17"/>
      <c r="M1115" s="17"/>
      <c r="N1115" s="17"/>
      <c r="O1115" s="17"/>
      <c r="P1115" s="17"/>
      <c r="Q1115" s="17"/>
      <c r="R1115" s="17"/>
      <c r="S1115" s="17"/>
      <c r="T1115" s="17"/>
      <c r="U1115" s="17"/>
      <c r="V1115" s="17"/>
      <c r="W1115" s="17"/>
      <c r="X1115" s="17"/>
      <c r="Y1115" s="17"/>
      <c r="Z1115" s="17"/>
      <c r="AA1115" s="17"/>
      <c r="AB1115" s="17"/>
      <c r="AC1115" s="17"/>
      <c r="AD1115" s="17"/>
      <c r="AE1115" s="17"/>
      <c r="AF1115" s="17"/>
      <c r="AG1115" s="17"/>
      <c r="AH1115" s="17"/>
      <c r="AI1115" s="17"/>
      <c r="AJ1115" s="17"/>
      <c r="AK1115" s="17"/>
      <c r="AL1115" s="17"/>
      <c r="AM1115" s="17"/>
      <c r="AN1115" s="17"/>
      <c r="AO1115" s="17"/>
      <c r="AP1115" s="17"/>
      <c r="AQ1115" s="17"/>
      <c r="AR1115" s="17"/>
      <c r="AS1115" s="17"/>
      <c r="AT1115" s="17"/>
      <c r="AU1115" s="17"/>
      <c r="AV1115" s="17"/>
      <c r="AW1115" s="17"/>
      <c r="AX1115" s="17"/>
      <c r="AY1115" s="17"/>
      <c r="AZ1115" s="17"/>
      <c r="BA1115" s="17"/>
      <c r="BB1115" s="17"/>
      <c r="BC1115" s="17"/>
      <c r="BD1115" s="17"/>
      <c r="BE1115" s="17"/>
      <c r="BF1115" s="17"/>
      <c r="BG1115" s="17"/>
      <c r="BH1115" s="17"/>
      <c r="BI1115" s="17"/>
      <c r="BJ1115" s="17"/>
      <c r="BK1115" s="17"/>
      <c r="BL1115" s="17"/>
      <c r="BM1115" s="17"/>
      <c r="BN1115" s="17"/>
      <c r="BO1115" s="17"/>
      <c r="BP1115" s="17"/>
      <c r="BQ1115" s="17"/>
      <c r="BR1115" s="17"/>
    </row>
    <row r="1116" spans="2:70" x14ac:dyDescent="0.35">
      <c r="B1116" s="24" t="s">
        <v>97</v>
      </c>
      <c r="C1116" s="17"/>
      <c r="D1116" s="17"/>
      <c r="E1116" s="17"/>
      <c r="F1116" s="17"/>
      <c r="G1116" s="17"/>
      <c r="H1116" s="17"/>
      <c r="I1116" s="17"/>
      <c r="J1116" s="17"/>
      <c r="K1116" s="17"/>
      <c r="L1116" s="17"/>
      <c r="M1116" s="17"/>
      <c r="N1116" s="17"/>
      <c r="O1116" s="17"/>
      <c r="P1116" s="17"/>
      <c r="Q1116" s="17"/>
      <c r="R1116" s="17"/>
      <c r="S1116" s="17"/>
      <c r="T1116" s="17"/>
      <c r="U1116" s="17"/>
      <c r="V1116" s="17"/>
      <c r="W1116" s="17"/>
      <c r="X1116" s="17"/>
      <c r="Y1116" s="17"/>
      <c r="Z1116" s="17"/>
      <c r="AA1116" s="17"/>
      <c r="AB1116" s="17"/>
      <c r="AC1116" s="17"/>
      <c r="AD1116" s="17"/>
      <c r="AE1116" s="17"/>
      <c r="AF1116" s="17"/>
      <c r="AG1116" s="17"/>
      <c r="AH1116" s="17"/>
      <c r="AI1116" s="17"/>
      <c r="AJ1116" s="17"/>
      <c r="AK1116" s="17"/>
      <c r="AL1116" s="17"/>
      <c r="AM1116" s="17"/>
      <c r="AN1116" s="17"/>
      <c r="AO1116" s="17"/>
      <c r="AP1116" s="17"/>
      <c r="AQ1116" s="17"/>
      <c r="AR1116" s="17"/>
      <c r="AS1116" s="17"/>
      <c r="AT1116" s="17"/>
      <c r="AU1116" s="17"/>
      <c r="AV1116" s="17"/>
      <c r="AW1116" s="17"/>
      <c r="AX1116" s="17"/>
      <c r="AY1116" s="17"/>
      <c r="AZ1116" s="17"/>
      <c r="BA1116" s="17"/>
      <c r="BB1116" s="17"/>
      <c r="BC1116" s="17"/>
      <c r="BD1116" s="17"/>
      <c r="BE1116" s="17"/>
      <c r="BF1116" s="17"/>
      <c r="BG1116" s="17"/>
      <c r="BH1116" s="17"/>
      <c r="BI1116" s="17"/>
      <c r="BJ1116" s="17"/>
      <c r="BK1116" s="17"/>
      <c r="BL1116" s="17"/>
      <c r="BM1116" s="17"/>
      <c r="BN1116" s="17"/>
      <c r="BO1116" s="17"/>
      <c r="BP1116" s="17"/>
      <c r="BQ1116" s="17"/>
      <c r="BR1116" s="17"/>
    </row>
    <row r="1117" spans="2:70" x14ac:dyDescent="0.35">
      <c r="B1117" t="s">
        <v>468</v>
      </c>
      <c r="C1117" s="17">
        <v>0.12844091637944599</v>
      </c>
      <c r="D1117" s="17">
        <v>0.109719889759103</v>
      </c>
      <c r="E1117" s="17">
        <v>0.14537409364487999</v>
      </c>
      <c r="F1117" s="17"/>
      <c r="G1117" s="17">
        <v>0.142217317032133</v>
      </c>
      <c r="H1117" s="17">
        <v>0.13707278026973899</v>
      </c>
      <c r="I1117" s="17">
        <v>0.13146449913623301</v>
      </c>
      <c r="J1117" s="17">
        <v>0.12556324726760201</v>
      </c>
      <c r="K1117" s="17">
        <v>9.3957518491092601E-2</v>
      </c>
      <c r="L1117" s="17">
        <v>0.135236149436257</v>
      </c>
      <c r="M1117" s="17"/>
      <c r="N1117" s="17">
        <v>0.14254972545849801</v>
      </c>
      <c r="O1117" s="17">
        <v>0.11266343842002501</v>
      </c>
      <c r="P1117" s="17">
        <v>0.12437758909235599</v>
      </c>
      <c r="Q1117" s="17">
        <v>0.13282802201811</v>
      </c>
      <c r="R1117" s="17"/>
      <c r="S1117" s="17">
        <v>0.14635404133207899</v>
      </c>
      <c r="T1117" s="17">
        <v>0.124439681910972</v>
      </c>
      <c r="U1117" s="17">
        <v>9.1529095480085504E-2</v>
      </c>
      <c r="V1117" s="17">
        <v>0.15130410753152099</v>
      </c>
      <c r="W1117" s="17">
        <v>0.125475317710908</v>
      </c>
      <c r="X1117" s="17">
        <v>0.112829795034273</v>
      </c>
      <c r="Y1117" s="17">
        <v>0.12643123049534299</v>
      </c>
      <c r="Z1117" s="17">
        <v>0.122047275144716</v>
      </c>
      <c r="AA1117" s="17">
        <v>0.113589611649207</v>
      </c>
      <c r="AB1117" s="17">
        <v>0.143207126804933</v>
      </c>
      <c r="AC1117" s="17">
        <v>0.145740968412854</v>
      </c>
      <c r="AD1117" s="17">
        <v>0.14091030026335999</v>
      </c>
      <c r="AE1117" s="17"/>
      <c r="AF1117" s="17">
        <v>0.12465352151039</v>
      </c>
      <c r="AG1117" s="17">
        <v>0.13497865731516001</v>
      </c>
      <c r="AH1117" s="17">
        <v>0.118208718178101</v>
      </c>
      <c r="AI1117" s="17"/>
      <c r="AJ1117" s="17">
        <v>0.123525149512311</v>
      </c>
      <c r="AK1117" s="17">
        <v>0.14154848126052</v>
      </c>
      <c r="AL1117" s="17">
        <v>8.85432652567269E-2</v>
      </c>
      <c r="AM1117" s="17">
        <v>0.104938736225745</v>
      </c>
      <c r="AN1117" s="17">
        <v>0.13665404362375499</v>
      </c>
      <c r="AO1117" s="17"/>
      <c r="AP1117" s="17">
        <v>0.126156337632433</v>
      </c>
      <c r="AQ1117" s="17">
        <v>0.14874940429828601</v>
      </c>
      <c r="AR1117" s="17">
        <v>0.117238529511682</v>
      </c>
      <c r="AS1117" s="17"/>
      <c r="AT1117" s="17">
        <v>0.10819114662274799</v>
      </c>
      <c r="AU1117" s="17">
        <v>0.11028782546363899</v>
      </c>
      <c r="AV1117" s="17">
        <v>0.14922934812001001</v>
      </c>
      <c r="AW1117" s="17">
        <v>0.15118164684169499</v>
      </c>
      <c r="AX1117" s="17">
        <v>0.22420871650076701</v>
      </c>
      <c r="AY1117" s="17"/>
      <c r="AZ1117" s="17">
        <v>0.111299107339751</v>
      </c>
      <c r="BA1117" s="17">
        <v>0.14600965764972201</v>
      </c>
      <c r="BB1117" s="17">
        <v>0.13813460775824801</v>
      </c>
      <c r="BC1117" s="17">
        <v>0.124220784995814</v>
      </c>
      <c r="BD1117" s="17">
        <v>0.12943024382745999</v>
      </c>
      <c r="BE1117" s="17">
        <v>0.119467747458108</v>
      </c>
      <c r="BF1117" s="17">
        <v>0.147277181949238</v>
      </c>
      <c r="BG1117" s="17">
        <v>0.10745937922150001</v>
      </c>
      <c r="BH1117" s="17">
        <v>0.121608412341202</v>
      </c>
      <c r="BI1117" s="17">
        <v>0.11496177809180699</v>
      </c>
      <c r="BJ1117" s="17">
        <v>0.127523657874344</v>
      </c>
      <c r="BK1117" s="17">
        <v>0.13637938650179299</v>
      </c>
      <c r="BL1117" s="17">
        <v>0.110222971760425</v>
      </c>
      <c r="BM1117" s="17">
        <v>0.13694889089944801</v>
      </c>
      <c r="BN1117" s="17">
        <v>0.111993685604646</v>
      </c>
      <c r="BO1117" s="17">
        <v>0.19956052834561899</v>
      </c>
      <c r="BP1117" s="17"/>
      <c r="BQ1117" s="17">
        <v>0.230609196042282</v>
      </c>
      <c r="BR1117" s="17">
        <v>8.4879257410210796E-2</v>
      </c>
    </row>
    <row r="1118" spans="2:70" x14ac:dyDescent="0.35">
      <c r="B1118" t="s">
        <v>469</v>
      </c>
      <c r="C1118" s="17">
        <v>0.21669571554727499</v>
      </c>
      <c r="D1118" s="17">
        <v>0.20516131926432701</v>
      </c>
      <c r="E1118" s="17">
        <v>0.22745853657562601</v>
      </c>
      <c r="F1118" s="17"/>
      <c r="G1118" s="17">
        <v>0.22238710060771599</v>
      </c>
      <c r="H1118" s="17">
        <v>0.23817090105613301</v>
      </c>
      <c r="I1118" s="17">
        <v>0.23378678849365001</v>
      </c>
      <c r="J1118" s="17">
        <v>0.20096013272411301</v>
      </c>
      <c r="K1118" s="17">
        <v>0.163861467794918</v>
      </c>
      <c r="L1118" s="17">
        <v>0.229742692926765</v>
      </c>
      <c r="M1118" s="17"/>
      <c r="N1118" s="17">
        <v>0.23606831764715699</v>
      </c>
      <c r="O1118" s="17">
        <v>0.22654677385980199</v>
      </c>
      <c r="P1118" s="17">
        <v>0.21447130528136801</v>
      </c>
      <c r="Q1118" s="17">
        <v>0.18931464353459501</v>
      </c>
      <c r="R1118" s="17"/>
      <c r="S1118" s="17">
        <v>0.243989375170069</v>
      </c>
      <c r="T1118" s="17">
        <v>0.226361331128831</v>
      </c>
      <c r="U1118" s="17">
        <v>0.25267369340107498</v>
      </c>
      <c r="V1118" s="17">
        <v>0.22128620533030199</v>
      </c>
      <c r="W1118" s="17">
        <v>0.175197624470735</v>
      </c>
      <c r="X1118" s="17">
        <v>0.19741348525225699</v>
      </c>
      <c r="Y1118" s="17">
        <v>0.20854090682635901</v>
      </c>
      <c r="Z1118" s="17">
        <v>0.21552191750378499</v>
      </c>
      <c r="AA1118" s="17">
        <v>0.20712128989130699</v>
      </c>
      <c r="AB1118" s="17">
        <v>0.207453819795963</v>
      </c>
      <c r="AC1118" s="17">
        <v>0.221907234630282</v>
      </c>
      <c r="AD1118" s="17">
        <v>0.16961515099839</v>
      </c>
      <c r="AE1118" s="17"/>
      <c r="AF1118" s="17">
        <v>0.20390566030828899</v>
      </c>
      <c r="AG1118" s="17">
        <v>0.217801904505174</v>
      </c>
      <c r="AH1118" s="17">
        <v>0.21807227710440599</v>
      </c>
      <c r="AI1118" s="17"/>
      <c r="AJ1118" s="17">
        <v>0.216182478603858</v>
      </c>
      <c r="AK1118" s="17">
        <v>0.208785039248301</v>
      </c>
      <c r="AL1118" s="17">
        <v>0.237785794023888</v>
      </c>
      <c r="AM1118" s="17">
        <v>0.21411652381545199</v>
      </c>
      <c r="AN1118" s="17">
        <v>0.20825417854169201</v>
      </c>
      <c r="AO1118" s="17"/>
      <c r="AP1118" s="17">
        <v>0.21273445680165601</v>
      </c>
      <c r="AQ1118" s="17">
        <v>0.234263705817158</v>
      </c>
      <c r="AR1118" s="17">
        <v>0.25777324066927298</v>
      </c>
      <c r="AS1118" s="17"/>
      <c r="AT1118" s="17">
        <v>0.197154534437255</v>
      </c>
      <c r="AU1118" s="17">
        <v>0.20255014663533499</v>
      </c>
      <c r="AV1118" s="17">
        <v>0.248017720118823</v>
      </c>
      <c r="AW1118" s="17">
        <v>0.25248271776384001</v>
      </c>
      <c r="AX1118" s="17">
        <v>0.17046555761250601</v>
      </c>
      <c r="AY1118" s="17"/>
      <c r="AZ1118" s="17">
        <v>0.36864062212260201</v>
      </c>
      <c r="BA1118" s="17">
        <v>0.15167206159823901</v>
      </c>
      <c r="BB1118" s="17">
        <v>0.173568399347868</v>
      </c>
      <c r="BC1118" s="17">
        <v>0.21753695012850999</v>
      </c>
      <c r="BD1118" s="17">
        <v>0.18903676136699801</v>
      </c>
      <c r="BE1118" s="17">
        <v>0.22402115532608299</v>
      </c>
      <c r="BF1118" s="17">
        <v>0.215112639603459</v>
      </c>
      <c r="BG1118" s="17">
        <v>0.21849500138700101</v>
      </c>
      <c r="BH1118" s="17">
        <v>0.22088892038137301</v>
      </c>
      <c r="BI1118" s="17">
        <v>0.22654804637617801</v>
      </c>
      <c r="BJ1118" s="17">
        <v>0.24609246040590099</v>
      </c>
      <c r="BK1118" s="17">
        <v>0.24956094210992899</v>
      </c>
      <c r="BL1118" s="17">
        <v>0.263988716772039</v>
      </c>
      <c r="BM1118" s="17">
        <v>0.23726993117230899</v>
      </c>
      <c r="BN1118" s="17">
        <v>0.20817809504638601</v>
      </c>
      <c r="BO1118" s="17">
        <v>0.25922742279396899</v>
      </c>
      <c r="BP1118" s="17"/>
      <c r="BQ1118" s="17">
        <v>0.309324725708915</v>
      </c>
      <c r="BR1118" s="17">
        <v>0.174783561128805</v>
      </c>
    </row>
    <row r="1119" spans="2:70" x14ac:dyDescent="0.35">
      <c r="B1119" t="s">
        <v>470</v>
      </c>
      <c r="C1119" s="17">
        <v>0.249232437311772</v>
      </c>
      <c r="D1119" s="17">
        <v>0.248295566496683</v>
      </c>
      <c r="E1119" s="17">
        <v>0.25076118667191699</v>
      </c>
      <c r="F1119" s="17"/>
      <c r="G1119" s="17">
        <v>0.28656837589950601</v>
      </c>
      <c r="H1119" s="17">
        <v>0.25351038415275801</v>
      </c>
      <c r="I1119" s="17">
        <v>0.26441432432328499</v>
      </c>
      <c r="J1119" s="17">
        <v>0.24751334801625599</v>
      </c>
      <c r="K1119" s="17">
        <v>0.243202546838381</v>
      </c>
      <c r="L1119" s="17">
        <v>0.21394142255857199</v>
      </c>
      <c r="M1119" s="17"/>
      <c r="N1119" s="17">
        <v>0.23129410327703201</v>
      </c>
      <c r="O1119" s="17">
        <v>0.25880785733245598</v>
      </c>
      <c r="P1119" s="17">
        <v>0.25565924942714002</v>
      </c>
      <c r="Q1119" s="17">
        <v>0.25110697464616499</v>
      </c>
      <c r="R1119" s="17"/>
      <c r="S1119" s="17">
        <v>0.246353561851167</v>
      </c>
      <c r="T1119" s="17">
        <v>0.231155180872923</v>
      </c>
      <c r="U1119" s="17">
        <v>0.274184180859946</v>
      </c>
      <c r="V1119" s="17">
        <v>0.19962538621885401</v>
      </c>
      <c r="W1119" s="17">
        <v>0.25062507716149202</v>
      </c>
      <c r="X1119" s="17">
        <v>0.28424286853234698</v>
      </c>
      <c r="Y1119" s="17">
        <v>0.26358697737069497</v>
      </c>
      <c r="Z1119" s="17">
        <v>0.200179984008896</v>
      </c>
      <c r="AA1119" s="17">
        <v>0.27161426037116199</v>
      </c>
      <c r="AB1119" s="17">
        <v>0.267813499609456</v>
      </c>
      <c r="AC1119" s="17">
        <v>0.228881541458577</v>
      </c>
      <c r="AD1119" s="17">
        <v>0.238178710135797</v>
      </c>
      <c r="AE1119" s="17"/>
      <c r="AF1119" s="17">
        <v>0.220151603861726</v>
      </c>
      <c r="AG1119" s="17">
        <v>0.26229158080741599</v>
      </c>
      <c r="AH1119" s="17">
        <v>0.263393760502934</v>
      </c>
      <c r="AI1119" s="17"/>
      <c r="AJ1119" s="17">
        <v>0.22711468711375399</v>
      </c>
      <c r="AK1119" s="17">
        <v>0.26865326245106103</v>
      </c>
      <c r="AL1119" s="17">
        <v>0.24785544029507101</v>
      </c>
      <c r="AM1119" s="17">
        <v>0.20136893504372</v>
      </c>
      <c r="AN1119" s="17">
        <v>0.24977942245243501</v>
      </c>
      <c r="AO1119" s="17"/>
      <c r="AP1119" s="17">
        <v>0.22865634499792001</v>
      </c>
      <c r="AQ1119" s="17">
        <v>0.25928268916609798</v>
      </c>
      <c r="AR1119" s="17">
        <v>0.232352600900155</v>
      </c>
      <c r="AS1119" s="17"/>
      <c r="AT1119" s="17">
        <v>0.25391261869061998</v>
      </c>
      <c r="AU1119" s="17">
        <v>0.27330984978567602</v>
      </c>
      <c r="AV1119" s="17">
        <v>0.242172751783581</v>
      </c>
      <c r="AW1119" s="17">
        <v>0.253201867979787</v>
      </c>
      <c r="AX1119" s="17">
        <v>0.14302569242923299</v>
      </c>
      <c r="AY1119" s="17"/>
      <c r="AZ1119" s="17">
        <v>0.12221484685432001</v>
      </c>
      <c r="BA1119" s="17">
        <v>0.262250827245188</v>
      </c>
      <c r="BB1119" s="17">
        <v>0.31191541538465201</v>
      </c>
      <c r="BC1119" s="17">
        <v>0.23055090721070001</v>
      </c>
      <c r="BD1119" s="17">
        <v>0.27406018111792402</v>
      </c>
      <c r="BE1119" s="17">
        <v>0.26556649053056902</v>
      </c>
      <c r="BF1119" s="17">
        <v>0.25412250259656499</v>
      </c>
      <c r="BG1119" s="17">
        <v>0.193372967068344</v>
      </c>
      <c r="BH1119" s="17">
        <v>0.27793148388345901</v>
      </c>
      <c r="BI1119" s="17">
        <v>0.21933895007141299</v>
      </c>
      <c r="BJ1119" s="17">
        <v>0.24258766716395699</v>
      </c>
      <c r="BK1119" s="17">
        <v>0.22343304676733899</v>
      </c>
      <c r="BL1119" s="17">
        <v>0.23725149436316001</v>
      </c>
      <c r="BM1119" s="17">
        <v>0.26615708858445802</v>
      </c>
      <c r="BN1119" s="17">
        <v>0.25424197496664103</v>
      </c>
      <c r="BO1119" s="17">
        <v>0.210671197000836</v>
      </c>
      <c r="BP1119" s="17"/>
      <c r="BQ1119" s="17">
        <v>0.203023101263867</v>
      </c>
      <c r="BR1119" s="17">
        <v>0.26821985334813703</v>
      </c>
    </row>
    <row r="1120" spans="2:70" x14ac:dyDescent="0.35">
      <c r="B1120" t="s">
        <v>471</v>
      </c>
      <c r="C1120" s="17">
        <v>0.175720067908198</v>
      </c>
      <c r="D1120" s="17">
        <v>0.19287491557494801</v>
      </c>
      <c r="E1120" s="17">
        <v>0.15968970295298299</v>
      </c>
      <c r="F1120" s="17"/>
      <c r="G1120" s="17">
        <v>0.132231983776159</v>
      </c>
      <c r="H1120" s="17">
        <v>0.16375343680167301</v>
      </c>
      <c r="I1120" s="17">
        <v>0.14032999540416799</v>
      </c>
      <c r="J1120" s="17">
        <v>0.197118156284464</v>
      </c>
      <c r="K1120" s="17">
        <v>0.21266417984820099</v>
      </c>
      <c r="L1120" s="17">
        <v>0.20106637495943799</v>
      </c>
      <c r="M1120" s="17"/>
      <c r="N1120" s="17">
        <v>0.157246945369661</v>
      </c>
      <c r="O1120" s="17">
        <v>0.16752246988724601</v>
      </c>
      <c r="P1120" s="17">
        <v>0.18167103948959601</v>
      </c>
      <c r="Q1120" s="17">
        <v>0.20031885875448599</v>
      </c>
      <c r="R1120" s="17"/>
      <c r="S1120" s="17">
        <v>0.14928983893270001</v>
      </c>
      <c r="T1120" s="17">
        <v>0.179650008368021</v>
      </c>
      <c r="U1120" s="17">
        <v>0.15493091057618899</v>
      </c>
      <c r="V1120" s="17">
        <v>0.18019028367909101</v>
      </c>
      <c r="W1120" s="17">
        <v>0.17735601884410199</v>
      </c>
      <c r="X1120" s="17">
        <v>0.203146721265166</v>
      </c>
      <c r="Y1120" s="17">
        <v>0.170251675560294</v>
      </c>
      <c r="Z1120" s="17">
        <v>0.160825458220027</v>
      </c>
      <c r="AA1120" s="17">
        <v>0.176985345714122</v>
      </c>
      <c r="AB1120" s="17">
        <v>0.17614211646807801</v>
      </c>
      <c r="AC1120" s="17">
        <v>0.21823162375306901</v>
      </c>
      <c r="AD1120" s="17">
        <v>0.19557783786608701</v>
      </c>
      <c r="AE1120" s="17"/>
      <c r="AF1120" s="17">
        <v>0.197963138295316</v>
      </c>
      <c r="AG1120" s="17">
        <v>0.15990871971694101</v>
      </c>
      <c r="AH1120" s="17">
        <v>0.184179818895329</v>
      </c>
      <c r="AI1120" s="17"/>
      <c r="AJ1120" s="17">
        <v>0.195525234420526</v>
      </c>
      <c r="AK1120" s="17">
        <v>0.15636762526169201</v>
      </c>
      <c r="AL1120" s="17">
        <v>0.16670820566589301</v>
      </c>
      <c r="AM1120" s="17">
        <v>0.19259308146975601</v>
      </c>
      <c r="AN1120" s="17">
        <v>0.17806625317503599</v>
      </c>
      <c r="AO1120" s="17"/>
      <c r="AP1120" s="17">
        <v>0.19429674411810399</v>
      </c>
      <c r="AQ1120" s="17">
        <v>0.15215509180047901</v>
      </c>
      <c r="AR1120" s="17">
        <v>0.15606629623739299</v>
      </c>
      <c r="AS1120" s="17"/>
      <c r="AT1120" s="17">
        <v>0.19110837114061899</v>
      </c>
      <c r="AU1120" s="17">
        <v>0.18280944916838801</v>
      </c>
      <c r="AV1120" s="17">
        <v>0.15591530119080799</v>
      </c>
      <c r="AW1120" s="17">
        <v>0.13090158097424801</v>
      </c>
      <c r="AX1120" s="17">
        <v>0.17985086540822601</v>
      </c>
      <c r="AY1120" s="17"/>
      <c r="AZ1120" s="17">
        <v>0.179519691759044</v>
      </c>
      <c r="BA1120" s="17">
        <v>0.202980766143704</v>
      </c>
      <c r="BB1120" s="17">
        <v>0.17648357401174999</v>
      </c>
      <c r="BC1120" s="17">
        <v>0.186953983251709</v>
      </c>
      <c r="BD1120" s="17">
        <v>0.18158114263767899</v>
      </c>
      <c r="BE1120" s="17">
        <v>0.179794181046565</v>
      </c>
      <c r="BF1120" s="17">
        <v>0.171894270269563</v>
      </c>
      <c r="BG1120" s="17">
        <v>0.18051563796193401</v>
      </c>
      <c r="BH1120" s="17">
        <v>0.19110004262006799</v>
      </c>
      <c r="BI1120" s="17">
        <v>0.18704174948931199</v>
      </c>
      <c r="BJ1120" s="17">
        <v>0.14638920729737701</v>
      </c>
      <c r="BK1120" s="17">
        <v>0.14353233683178099</v>
      </c>
      <c r="BL1120" s="17">
        <v>0.141953032948929</v>
      </c>
      <c r="BM1120" s="17">
        <v>0.12307259611131401</v>
      </c>
      <c r="BN1120" s="17">
        <v>0.15584545300595501</v>
      </c>
      <c r="BO1120" s="17">
        <v>0.12856346682148601</v>
      </c>
      <c r="BP1120" s="17"/>
      <c r="BQ1120" s="17">
        <v>9.3028898971444798E-2</v>
      </c>
      <c r="BR1120" s="17">
        <v>0.20976921013467001</v>
      </c>
    </row>
    <row r="1121" spans="2:70" x14ac:dyDescent="0.35">
      <c r="B1121" t="s">
        <v>472</v>
      </c>
      <c r="C1121" s="17">
        <v>0.12403718168207201</v>
      </c>
      <c r="D1121" s="17">
        <v>0.12741315821230501</v>
      </c>
      <c r="E1121" s="17">
        <v>0.121539526986836</v>
      </c>
      <c r="F1121" s="17"/>
      <c r="G1121" s="17">
        <v>0.151781493401838</v>
      </c>
      <c r="H1121" s="17">
        <v>0.116977297684226</v>
      </c>
      <c r="I1121" s="17">
        <v>0.13228306437318299</v>
      </c>
      <c r="J1121" s="17">
        <v>0.132501587747483</v>
      </c>
      <c r="K1121" s="17">
        <v>0.12360186796399</v>
      </c>
      <c r="L1121" s="17">
        <v>9.7944268082254995E-2</v>
      </c>
      <c r="M1121" s="17"/>
      <c r="N1121" s="17">
        <v>0.12911290804046999</v>
      </c>
      <c r="O1121" s="17">
        <v>0.12503146698013501</v>
      </c>
      <c r="P1121" s="17">
        <v>0.112150694596528</v>
      </c>
      <c r="Q1121" s="17">
        <v>0.12857972250680799</v>
      </c>
      <c r="R1121" s="17"/>
      <c r="S1121" s="17">
        <v>0.13192395196238599</v>
      </c>
      <c r="T1121" s="17">
        <v>0.110595559866703</v>
      </c>
      <c r="U1121" s="17">
        <v>0.13486156046182601</v>
      </c>
      <c r="V1121" s="17">
        <v>0.117596474633737</v>
      </c>
      <c r="W1121" s="17">
        <v>0.160761862646814</v>
      </c>
      <c r="X1121" s="17">
        <v>0.10144376465296601</v>
      </c>
      <c r="Y1121" s="17">
        <v>0.126047166267689</v>
      </c>
      <c r="Z1121" s="17">
        <v>0.15822345568618901</v>
      </c>
      <c r="AA1121" s="17">
        <v>0.131668270696954</v>
      </c>
      <c r="AB1121" s="17">
        <v>0.110422412195717</v>
      </c>
      <c r="AC1121" s="17">
        <v>9.1517298173749206E-2</v>
      </c>
      <c r="AD1121" s="17">
        <v>0.134388419911984</v>
      </c>
      <c r="AE1121" s="17"/>
      <c r="AF1121" s="17">
        <v>0.12654723985076999</v>
      </c>
      <c r="AG1121" s="17">
        <v>0.126096512496327</v>
      </c>
      <c r="AH1121" s="17">
        <v>0.118673935813796</v>
      </c>
      <c r="AI1121" s="17"/>
      <c r="AJ1121" s="17">
        <v>0.1222969321475</v>
      </c>
      <c r="AK1121" s="17">
        <v>0.13116370271522301</v>
      </c>
      <c r="AL1121" s="17">
        <v>0.13395820013648499</v>
      </c>
      <c r="AM1121" s="17">
        <v>0.10564295739825701</v>
      </c>
      <c r="AN1121" s="17">
        <v>0.115584126483096</v>
      </c>
      <c r="AO1121" s="17"/>
      <c r="AP1121" s="17">
        <v>0.123155531274512</v>
      </c>
      <c r="AQ1121" s="17">
        <v>0.115472560872803</v>
      </c>
      <c r="AR1121" s="17">
        <v>0.14665158799021399</v>
      </c>
      <c r="AS1121" s="17"/>
      <c r="AT1121" s="17">
        <v>0.12462234052339</v>
      </c>
      <c r="AU1121" s="17">
        <v>0.120720115220532</v>
      </c>
      <c r="AV1121" s="17">
        <v>0.119825743406443</v>
      </c>
      <c r="AW1121" s="17">
        <v>0.142521053468841</v>
      </c>
      <c r="AX1121" s="17">
        <v>7.9501198992530095E-2</v>
      </c>
      <c r="AY1121" s="17"/>
      <c r="AZ1121" s="17">
        <v>0.13656022641990301</v>
      </c>
      <c r="BA1121" s="17">
        <v>0.12611776848520401</v>
      </c>
      <c r="BB1121" s="17">
        <v>0.107385032784358</v>
      </c>
      <c r="BC1121" s="17">
        <v>0.11767945764078699</v>
      </c>
      <c r="BD1121" s="17">
        <v>0.13185633782487999</v>
      </c>
      <c r="BE1121" s="17">
        <v>0.102083681948149</v>
      </c>
      <c r="BF1121" s="17">
        <v>0.116013084285585</v>
      </c>
      <c r="BG1121" s="17">
        <v>0.16826541738275999</v>
      </c>
      <c r="BH1121" s="17">
        <v>0.11431249917681501</v>
      </c>
      <c r="BI1121" s="17">
        <v>0.13685639067664199</v>
      </c>
      <c r="BJ1121" s="17">
        <v>0.14355843956426201</v>
      </c>
      <c r="BK1121" s="17">
        <v>0.120165290549679</v>
      </c>
      <c r="BL1121" s="17">
        <v>0.10812752006748901</v>
      </c>
      <c r="BM1121" s="17">
        <v>0.136610272556384</v>
      </c>
      <c r="BN1121" s="17">
        <v>0.16486027018732799</v>
      </c>
      <c r="BO1121" s="17">
        <v>0.10430403980599499</v>
      </c>
      <c r="BP1121" s="17"/>
      <c r="BQ1121" s="17">
        <v>9.6795675055629193E-2</v>
      </c>
      <c r="BR1121" s="17">
        <v>0.136292743780699</v>
      </c>
    </row>
    <row r="1122" spans="2:70" x14ac:dyDescent="0.35">
      <c r="B1122" t="s">
        <v>189</v>
      </c>
      <c r="C1122" s="17">
        <v>7.6992774234301301E-2</v>
      </c>
      <c r="D1122" s="17">
        <v>8.1947734831912006E-2</v>
      </c>
      <c r="E1122" s="17">
        <v>7.20953985208658E-2</v>
      </c>
      <c r="F1122" s="17"/>
      <c r="G1122" s="17">
        <v>5.8660464074982002E-2</v>
      </c>
      <c r="H1122" s="17">
        <v>7.5201745188764796E-2</v>
      </c>
      <c r="I1122" s="17">
        <v>8.3920080581907905E-2</v>
      </c>
      <c r="J1122" s="17">
        <v>6.1840164251819499E-2</v>
      </c>
      <c r="K1122" s="17">
        <v>0.10349092688115701</v>
      </c>
      <c r="L1122" s="17">
        <v>7.9629488425912498E-2</v>
      </c>
      <c r="M1122" s="17"/>
      <c r="N1122" s="17">
        <v>7.5297172771582196E-2</v>
      </c>
      <c r="O1122" s="17">
        <v>8.0096448193708203E-2</v>
      </c>
      <c r="P1122" s="17">
        <v>7.9987508658768705E-2</v>
      </c>
      <c r="Q1122" s="17">
        <v>7.2023458357205597E-2</v>
      </c>
      <c r="R1122" s="17"/>
      <c r="S1122" s="17">
        <v>6.3924847654515393E-2</v>
      </c>
      <c r="T1122" s="17">
        <v>8.6728012273854793E-2</v>
      </c>
      <c r="U1122" s="17">
        <v>6.9998846193960504E-2</v>
      </c>
      <c r="V1122" s="17">
        <v>0.101839778060866</v>
      </c>
      <c r="W1122" s="17">
        <v>8.7169858648681195E-2</v>
      </c>
      <c r="X1122" s="17">
        <v>7.5369328910207894E-2</v>
      </c>
      <c r="Y1122" s="17">
        <v>7.3601555616718106E-2</v>
      </c>
      <c r="Z1122" s="17">
        <v>0.103981911947877</v>
      </c>
      <c r="AA1122" s="17">
        <v>6.5768479275242694E-2</v>
      </c>
      <c r="AB1122" s="17">
        <v>6.54025051778655E-2</v>
      </c>
      <c r="AC1122" s="17">
        <v>6.74863340570519E-2</v>
      </c>
      <c r="AD1122" s="17">
        <v>8.5986711049747297E-2</v>
      </c>
      <c r="AE1122" s="17"/>
      <c r="AF1122" s="17">
        <v>8.89369654519198E-2</v>
      </c>
      <c r="AG1122" s="17">
        <v>7.4496633892064901E-2</v>
      </c>
      <c r="AH1122" s="17">
        <v>6.5295844503132805E-2</v>
      </c>
      <c r="AI1122" s="17"/>
      <c r="AJ1122" s="17">
        <v>8.4590658602378702E-2</v>
      </c>
      <c r="AK1122" s="17">
        <v>7.1831014553131803E-2</v>
      </c>
      <c r="AL1122" s="17">
        <v>8.8412922677043496E-2</v>
      </c>
      <c r="AM1122" s="17">
        <v>0.15906600307954599</v>
      </c>
      <c r="AN1122" s="17">
        <v>8.10386135636747E-2</v>
      </c>
      <c r="AO1122" s="17"/>
      <c r="AP1122" s="17">
        <v>8.6708032289686807E-2</v>
      </c>
      <c r="AQ1122" s="17">
        <v>6.9541339482013104E-2</v>
      </c>
      <c r="AR1122" s="17">
        <v>6.4021517354347704E-2</v>
      </c>
      <c r="AS1122" s="17"/>
      <c r="AT1122" s="17">
        <v>9.3012010765741795E-2</v>
      </c>
      <c r="AU1122" s="17">
        <v>7.3054619682521194E-2</v>
      </c>
      <c r="AV1122" s="17">
        <v>6.44207343285529E-2</v>
      </c>
      <c r="AW1122" s="17">
        <v>6.0388575630142799E-2</v>
      </c>
      <c r="AX1122" s="17">
        <v>0.15803499961364101</v>
      </c>
      <c r="AY1122" s="17"/>
      <c r="AZ1122" s="17">
        <v>5.54875065710373E-2</v>
      </c>
      <c r="BA1122" s="17">
        <v>7.9095678593714094E-2</v>
      </c>
      <c r="BB1122" s="17">
        <v>7.6199436153584404E-2</v>
      </c>
      <c r="BC1122" s="17">
        <v>9.2503341174208595E-2</v>
      </c>
      <c r="BD1122" s="17">
        <v>5.6412819812233402E-2</v>
      </c>
      <c r="BE1122" s="17">
        <v>6.9008550294994198E-2</v>
      </c>
      <c r="BF1122" s="17">
        <v>8.2171768967252104E-2</v>
      </c>
      <c r="BG1122" s="17">
        <v>9.4631253734661705E-2</v>
      </c>
      <c r="BH1122" s="17">
        <v>5.6070173400104999E-2</v>
      </c>
      <c r="BI1122" s="17">
        <v>8.2768198040487698E-2</v>
      </c>
      <c r="BJ1122" s="17">
        <v>6.4723075432436203E-2</v>
      </c>
      <c r="BK1122" s="17">
        <v>0.101512232924284</v>
      </c>
      <c r="BL1122" s="17">
        <v>0.108172638718925</v>
      </c>
      <c r="BM1122" s="17">
        <v>7.4155796021865103E-2</v>
      </c>
      <c r="BN1122" s="17">
        <v>7.4003416483632303E-2</v>
      </c>
      <c r="BO1122" s="17">
        <v>8.4933794012658007E-2</v>
      </c>
      <c r="BP1122" s="17"/>
      <c r="BQ1122" s="17">
        <v>5.9443550162892198E-2</v>
      </c>
      <c r="BR1122" s="17">
        <v>8.6895087795925197E-2</v>
      </c>
    </row>
    <row r="1123" spans="2:70" x14ac:dyDescent="0.35">
      <c r="B1123" t="s">
        <v>190</v>
      </c>
      <c r="C1123" s="17">
        <v>2.8880906936935499E-2</v>
      </c>
      <c r="D1123" s="17">
        <v>3.45874158607214E-2</v>
      </c>
      <c r="E1123" s="17">
        <v>2.3081554646891801E-2</v>
      </c>
      <c r="F1123" s="17"/>
      <c r="G1123" s="17">
        <v>6.1532652076649701E-3</v>
      </c>
      <c r="H1123" s="17">
        <v>1.5313454846707099E-2</v>
      </c>
      <c r="I1123" s="17">
        <v>1.3801247687572699E-2</v>
      </c>
      <c r="J1123" s="17">
        <v>3.4503363708262902E-2</v>
      </c>
      <c r="K1123" s="17">
        <v>5.9221492182260201E-2</v>
      </c>
      <c r="L1123" s="17">
        <v>4.2439603610800597E-2</v>
      </c>
      <c r="M1123" s="17"/>
      <c r="N1123" s="17">
        <v>2.8430827435599701E-2</v>
      </c>
      <c r="O1123" s="17">
        <v>2.93315453266269E-2</v>
      </c>
      <c r="P1123" s="17">
        <v>3.1682613454242697E-2</v>
      </c>
      <c r="Q1123" s="17">
        <v>2.58283201826306E-2</v>
      </c>
      <c r="R1123" s="17"/>
      <c r="S1123" s="17">
        <v>1.8164383097083701E-2</v>
      </c>
      <c r="T1123" s="17">
        <v>4.1070225578694698E-2</v>
      </c>
      <c r="U1123" s="17">
        <v>2.1821713026918099E-2</v>
      </c>
      <c r="V1123" s="17">
        <v>2.8157764545627999E-2</v>
      </c>
      <c r="W1123" s="17">
        <v>2.3414240517267999E-2</v>
      </c>
      <c r="X1123" s="17">
        <v>2.55540363527825E-2</v>
      </c>
      <c r="Y1123" s="17">
        <v>3.1540487862902498E-2</v>
      </c>
      <c r="Z1123" s="17">
        <v>3.9219997488511599E-2</v>
      </c>
      <c r="AA1123" s="17">
        <v>3.32527424020055E-2</v>
      </c>
      <c r="AB1123" s="17">
        <v>2.9558519947987801E-2</v>
      </c>
      <c r="AC1123" s="17">
        <v>2.6234999514416699E-2</v>
      </c>
      <c r="AD1123" s="17">
        <v>3.5342869774634897E-2</v>
      </c>
      <c r="AE1123" s="17"/>
      <c r="AF1123" s="17">
        <v>3.78418707215901E-2</v>
      </c>
      <c r="AG1123" s="17">
        <v>2.4425991266918499E-2</v>
      </c>
      <c r="AH1123" s="17">
        <v>3.2175645002301898E-2</v>
      </c>
      <c r="AI1123" s="17"/>
      <c r="AJ1123" s="17">
        <v>3.07648595996734E-2</v>
      </c>
      <c r="AK1123" s="17">
        <v>2.1650874510071302E-2</v>
      </c>
      <c r="AL1123" s="17">
        <v>3.6736171944891698E-2</v>
      </c>
      <c r="AM1123" s="17">
        <v>2.2273762967524001E-2</v>
      </c>
      <c r="AN1123" s="17">
        <v>3.0623362160310499E-2</v>
      </c>
      <c r="AO1123" s="17"/>
      <c r="AP1123" s="17">
        <v>2.8292552885688101E-2</v>
      </c>
      <c r="AQ1123" s="17">
        <v>2.05352085631627E-2</v>
      </c>
      <c r="AR1123" s="17">
        <v>2.5896227336934901E-2</v>
      </c>
      <c r="AS1123" s="17"/>
      <c r="AT1123" s="17">
        <v>3.1998977819625497E-2</v>
      </c>
      <c r="AU1123" s="17">
        <v>3.7267994043908799E-2</v>
      </c>
      <c r="AV1123" s="17">
        <v>2.0418401051782501E-2</v>
      </c>
      <c r="AW1123" s="17">
        <v>9.3225573414472806E-3</v>
      </c>
      <c r="AX1123" s="17">
        <v>4.4912969443096397E-2</v>
      </c>
      <c r="AY1123" s="17"/>
      <c r="AZ1123" s="17">
        <v>2.6277998933342098E-2</v>
      </c>
      <c r="BA1123" s="17">
        <v>3.1873240284229699E-2</v>
      </c>
      <c r="BB1123" s="17">
        <v>1.6313534559539399E-2</v>
      </c>
      <c r="BC1123" s="17">
        <v>3.05545755982706E-2</v>
      </c>
      <c r="BD1123" s="17">
        <v>3.7622513412825298E-2</v>
      </c>
      <c r="BE1123" s="17">
        <v>4.0058193395531697E-2</v>
      </c>
      <c r="BF1123" s="17">
        <v>1.3408552328337601E-2</v>
      </c>
      <c r="BG1123" s="17">
        <v>3.7260343243799399E-2</v>
      </c>
      <c r="BH1123" s="17">
        <v>1.80884681969775E-2</v>
      </c>
      <c r="BI1123" s="17">
        <v>3.2484887254161002E-2</v>
      </c>
      <c r="BJ1123" s="17">
        <v>2.91254922617219E-2</v>
      </c>
      <c r="BK1123" s="17">
        <v>2.5416764315194899E-2</v>
      </c>
      <c r="BL1123" s="17">
        <v>3.0283625369031199E-2</v>
      </c>
      <c r="BM1123" s="17">
        <v>2.57854246542219E-2</v>
      </c>
      <c r="BN1123" s="17">
        <v>3.08771047054116E-2</v>
      </c>
      <c r="BO1123" s="17">
        <v>1.2739551219436899E-2</v>
      </c>
      <c r="BP1123" s="17"/>
      <c r="BQ1123" s="17">
        <v>7.7748527949701302E-3</v>
      </c>
      <c r="BR1123" s="17">
        <v>3.9160286401551503E-2</v>
      </c>
    </row>
    <row r="1124" spans="2:70" x14ac:dyDescent="0.35">
      <c r="C1124" s="17"/>
      <c r="D1124" s="17"/>
      <c r="E1124" s="17"/>
      <c r="F1124" s="17"/>
      <c r="G1124" s="17"/>
      <c r="H1124" s="17"/>
      <c r="I1124" s="17"/>
      <c r="J1124" s="17"/>
      <c r="K1124" s="17"/>
      <c r="L1124" s="17"/>
      <c r="M1124" s="17"/>
      <c r="N1124" s="17"/>
      <c r="O1124" s="17"/>
      <c r="P1124" s="17"/>
      <c r="Q1124" s="17"/>
      <c r="R1124" s="17"/>
      <c r="S1124" s="17"/>
      <c r="T1124" s="17"/>
      <c r="U1124" s="17"/>
      <c r="V1124" s="17"/>
      <c r="W1124" s="17"/>
      <c r="X1124" s="17"/>
      <c r="Y1124" s="17"/>
      <c r="Z1124" s="17"/>
      <c r="AA1124" s="17"/>
      <c r="AB1124" s="17"/>
      <c r="AC1124" s="17"/>
      <c r="AD1124" s="17"/>
      <c r="AE1124" s="17"/>
      <c r="AF1124" s="17"/>
      <c r="AG1124" s="17"/>
      <c r="AH1124" s="17"/>
      <c r="AI1124" s="17"/>
      <c r="AJ1124" s="17"/>
      <c r="AK1124" s="17"/>
      <c r="AL1124" s="17"/>
      <c r="AM1124" s="17"/>
      <c r="AN1124" s="17"/>
      <c r="AO1124" s="17"/>
      <c r="AP1124" s="17"/>
      <c r="AQ1124" s="17"/>
      <c r="AR1124" s="17"/>
      <c r="AS1124" s="17"/>
      <c r="AT1124" s="17"/>
      <c r="AU1124" s="17"/>
      <c r="AV1124" s="17"/>
      <c r="AW1124" s="17"/>
      <c r="AX1124" s="17"/>
      <c r="AY1124" s="17"/>
      <c r="AZ1124" s="17"/>
      <c r="BA1124" s="17"/>
      <c r="BB1124" s="17"/>
      <c r="BC1124" s="17"/>
      <c r="BD1124" s="17"/>
      <c r="BE1124" s="17"/>
      <c r="BF1124" s="17"/>
      <c r="BG1124" s="17"/>
      <c r="BH1124" s="17"/>
      <c r="BI1124" s="17"/>
      <c r="BJ1124" s="17"/>
      <c r="BK1124" s="17"/>
      <c r="BL1124" s="17"/>
      <c r="BM1124" s="17"/>
      <c r="BN1124" s="17"/>
      <c r="BO1124" s="17"/>
      <c r="BP1124" s="17"/>
      <c r="BQ1124" s="17"/>
      <c r="BR1124" s="17"/>
    </row>
    <row r="1125" spans="2:70" x14ac:dyDescent="0.35">
      <c r="B1125" s="6" t="s">
        <v>481</v>
      </c>
      <c r="C1125" s="17"/>
      <c r="D1125" s="17"/>
      <c r="E1125" s="17"/>
      <c r="F1125" s="17"/>
      <c r="G1125" s="17"/>
      <c r="H1125" s="17"/>
      <c r="I1125" s="17"/>
      <c r="J1125" s="17"/>
      <c r="K1125" s="17"/>
      <c r="L1125" s="17"/>
      <c r="M1125" s="17"/>
      <c r="N1125" s="17"/>
      <c r="O1125" s="17"/>
      <c r="P1125" s="17"/>
      <c r="Q1125" s="17"/>
      <c r="R1125" s="17"/>
      <c r="S1125" s="17"/>
      <c r="T1125" s="17"/>
      <c r="U1125" s="17"/>
      <c r="V1125" s="17"/>
      <c r="W1125" s="17"/>
      <c r="X1125" s="17"/>
      <c r="Y1125" s="17"/>
      <c r="Z1125" s="17"/>
      <c r="AA1125" s="17"/>
      <c r="AB1125" s="17"/>
      <c r="AC1125" s="17"/>
      <c r="AD1125" s="17"/>
      <c r="AE1125" s="17"/>
      <c r="AF1125" s="17"/>
      <c r="AG1125" s="17"/>
      <c r="AH1125" s="17"/>
      <c r="AI1125" s="17"/>
      <c r="AJ1125" s="17"/>
      <c r="AK1125" s="17"/>
      <c r="AL1125" s="17"/>
      <c r="AM1125" s="17"/>
      <c r="AN1125" s="17"/>
      <c r="AO1125" s="17"/>
      <c r="AP1125" s="17"/>
      <c r="AQ1125" s="17"/>
      <c r="AR1125" s="17"/>
      <c r="AS1125" s="17"/>
      <c r="AT1125" s="17"/>
      <c r="AU1125" s="17"/>
      <c r="AV1125" s="17"/>
      <c r="AW1125" s="17"/>
      <c r="AX1125" s="17"/>
      <c r="AY1125" s="17"/>
      <c r="AZ1125" s="17"/>
      <c r="BA1125" s="17"/>
      <c r="BB1125" s="17"/>
      <c r="BC1125" s="17"/>
      <c r="BD1125" s="17"/>
      <c r="BE1125" s="17"/>
      <c r="BF1125" s="17"/>
      <c r="BG1125" s="17"/>
      <c r="BH1125" s="17"/>
      <c r="BI1125" s="17"/>
      <c r="BJ1125" s="17"/>
      <c r="BK1125" s="17"/>
      <c r="BL1125" s="17"/>
      <c r="BM1125" s="17"/>
      <c r="BN1125" s="17"/>
      <c r="BO1125" s="17"/>
      <c r="BP1125" s="17"/>
      <c r="BQ1125" s="17"/>
      <c r="BR1125" s="17"/>
    </row>
    <row r="1126" spans="2:70" x14ac:dyDescent="0.35">
      <c r="B1126" s="24" t="s">
        <v>97</v>
      </c>
      <c r="C1126" s="17"/>
      <c r="D1126" s="17"/>
      <c r="E1126" s="17"/>
      <c r="F1126" s="17"/>
      <c r="G1126" s="17"/>
      <c r="H1126" s="17"/>
      <c r="I1126" s="17"/>
      <c r="J1126" s="17"/>
      <c r="K1126" s="17"/>
      <c r="L1126" s="17"/>
      <c r="M1126" s="17"/>
      <c r="N1126" s="17"/>
      <c r="O1126" s="17"/>
      <c r="P1126" s="17"/>
      <c r="Q1126" s="17"/>
      <c r="R1126" s="17"/>
      <c r="S1126" s="17"/>
      <c r="T1126" s="17"/>
      <c r="U1126" s="17"/>
      <c r="V1126" s="17"/>
      <c r="W1126" s="17"/>
      <c r="X1126" s="17"/>
      <c r="Y1126" s="17"/>
      <c r="Z1126" s="17"/>
      <c r="AA1126" s="17"/>
      <c r="AB1126" s="17"/>
      <c r="AC1126" s="17"/>
      <c r="AD1126" s="17"/>
      <c r="AE1126" s="17"/>
      <c r="AF1126" s="17"/>
      <c r="AG1126" s="17"/>
      <c r="AH1126" s="17"/>
      <c r="AI1126" s="17"/>
      <c r="AJ1126" s="17"/>
      <c r="AK1126" s="17"/>
      <c r="AL1126" s="17"/>
      <c r="AM1126" s="17"/>
      <c r="AN1126" s="17"/>
      <c r="AO1126" s="17"/>
      <c r="AP1126" s="17"/>
      <c r="AQ1126" s="17"/>
      <c r="AR1126" s="17"/>
      <c r="AS1126" s="17"/>
      <c r="AT1126" s="17"/>
      <c r="AU1126" s="17"/>
      <c r="AV1126" s="17"/>
      <c r="AW1126" s="17"/>
      <c r="AX1126" s="17"/>
      <c r="AY1126" s="17"/>
      <c r="AZ1126" s="17"/>
      <c r="BA1126" s="17"/>
      <c r="BB1126" s="17"/>
      <c r="BC1126" s="17"/>
      <c r="BD1126" s="17"/>
      <c r="BE1126" s="17"/>
      <c r="BF1126" s="17"/>
      <c r="BG1126" s="17"/>
      <c r="BH1126" s="17"/>
      <c r="BI1126" s="17"/>
      <c r="BJ1126" s="17"/>
      <c r="BK1126" s="17"/>
      <c r="BL1126" s="17"/>
      <c r="BM1126" s="17"/>
      <c r="BN1126" s="17"/>
      <c r="BO1126" s="17"/>
      <c r="BP1126" s="17"/>
      <c r="BQ1126" s="17"/>
      <c r="BR1126" s="17"/>
    </row>
    <row r="1127" spans="2:70" x14ac:dyDescent="0.35">
      <c r="B1127" t="s">
        <v>468</v>
      </c>
      <c r="C1127" s="17">
        <v>5.9340761038131601E-2</v>
      </c>
      <c r="D1127" s="17">
        <v>7.1971103935070294E-2</v>
      </c>
      <c r="E1127" s="17">
        <v>4.6423722071170001E-2</v>
      </c>
      <c r="F1127" s="17"/>
      <c r="G1127" s="17">
        <v>6.0903062105267698E-2</v>
      </c>
      <c r="H1127" s="17">
        <v>5.4420874088040298E-2</v>
      </c>
      <c r="I1127" s="17">
        <v>5.3629874402303997E-2</v>
      </c>
      <c r="J1127" s="17">
        <v>5.8455516347205E-2</v>
      </c>
      <c r="K1127" s="17">
        <v>7.2392572119094098E-2</v>
      </c>
      <c r="L1127" s="17">
        <v>5.8947057675997401E-2</v>
      </c>
      <c r="M1127" s="17"/>
      <c r="N1127" s="17">
        <v>4.2502946523386501E-2</v>
      </c>
      <c r="O1127" s="17">
        <v>6.2345439828918797E-2</v>
      </c>
      <c r="P1127" s="17">
        <v>6.9298198184222906E-2</v>
      </c>
      <c r="Q1127" s="17">
        <v>6.3384105721239703E-2</v>
      </c>
      <c r="R1127" s="17"/>
      <c r="S1127" s="17">
        <v>4.7895870643164702E-2</v>
      </c>
      <c r="T1127" s="17">
        <v>6.5928844083174107E-2</v>
      </c>
      <c r="U1127" s="17">
        <v>4.7857417731656103E-2</v>
      </c>
      <c r="V1127" s="17">
        <v>7.3465124398487902E-2</v>
      </c>
      <c r="W1127" s="17">
        <v>6.3784683849115495E-2</v>
      </c>
      <c r="X1127" s="17">
        <v>5.3574948637985398E-2</v>
      </c>
      <c r="Y1127" s="17">
        <v>4.8148644108017197E-2</v>
      </c>
      <c r="Z1127" s="17">
        <v>3.3579625253214299E-2</v>
      </c>
      <c r="AA1127" s="17">
        <v>6.8874082985025495E-2</v>
      </c>
      <c r="AB1127" s="17">
        <v>6.0442180026034097E-2</v>
      </c>
      <c r="AC1127" s="17">
        <v>7.3449234093797403E-2</v>
      </c>
      <c r="AD1127" s="17">
        <v>8.1754112359473594E-2</v>
      </c>
      <c r="AE1127" s="17"/>
      <c r="AF1127" s="17">
        <v>7.07560994459E-2</v>
      </c>
      <c r="AG1127" s="17">
        <v>4.73067989234673E-2</v>
      </c>
      <c r="AH1127" s="17">
        <v>5.3688395420570197E-2</v>
      </c>
      <c r="AI1127" s="17"/>
      <c r="AJ1127" s="17">
        <v>5.8689238790708399E-2</v>
      </c>
      <c r="AK1127" s="17">
        <v>5.9689602624381E-2</v>
      </c>
      <c r="AL1127" s="17">
        <v>3.2721859947068603E-2</v>
      </c>
      <c r="AM1127" s="17">
        <v>8.8568462000134102E-2</v>
      </c>
      <c r="AN1127" s="17">
        <v>5.9996509529973097E-2</v>
      </c>
      <c r="AO1127" s="17"/>
      <c r="AP1127" s="17">
        <v>5.65531410114136E-2</v>
      </c>
      <c r="AQ1127" s="17">
        <v>5.7305034701187897E-2</v>
      </c>
      <c r="AR1127" s="17">
        <v>3.0777002729836599E-2</v>
      </c>
      <c r="AS1127" s="17"/>
      <c r="AT1127" s="17">
        <v>7.7322519437510701E-2</v>
      </c>
      <c r="AU1127" s="17">
        <v>7.1364220184290394E-2</v>
      </c>
      <c r="AV1127" s="17">
        <v>3.88163283722886E-2</v>
      </c>
      <c r="AW1127" s="17">
        <v>3.2246433234873501E-2</v>
      </c>
      <c r="AX1127" s="17">
        <v>4.3918901445879101E-2</v>
      </c>
      <c r="AY1127" s="17"/>
      <c r="AZ1127" s="17">
        <v>0.116091661435525</v>
      </c>
      <c r="BA1127" s="17">
        <v>6.2213413351578997E-2</v>
      </c>
      <c r="BB1127" s="17">
        <v>5.55371059141022E-2</v>
      </c>
      <c r="BC1127" s="17">
        <v>6.0267634604805102E-2</v>
      </c>
      <c r="BD1127" s="17">
        <v>6.7662241994705802E-2</v>
      </c>
      <c r="BE1127" s="17">
        <v>7.3712183462897596E-2</v>
      </c>
      <c r="BF1127" s="17">
        <v>4.3655587997158699E-2</v>
      </c>
      <c r="BG1127" s="17">
        <v>8.0595474783976398E-2</v>
      </c>
      <c r="BH1127" s="17">
        <v>5.5547693365422098E-2</v>
      </c>
      <c r="BI1127" s="17">
        <v>5.1092445455397199E-2</v>
      </c>
      <c r="BJ1127" s="17">
        <v>3.9790812189955602E-2</v>
      </c>
      <c r="BK1127" s="17">
        <v>5.8225956585572801E-2</v>
      </c>
      <c r="BL1127" s="17">
        <v>3.2885931116332499E-2</v>
      </c>
      <c r="BM1127" s="17">
        <v>8.3090934040495099E-2</v>
      </c>
      <c r="BN1127" s="17">
        <v>3.4658804245499997E-2</v>
      </c>
      <c r="BO1127" s="17">
        <v>5.0794864528686798E-2</v>
      </c>
      <c r="BP1127" s="17"/>
      <c r="BQ1127" s="17">
        <v>1.57101900757654E-2</v>
      </c>
      <c r="BR1127" s="17">
        <v>8.0052023554978605E-2</v>
      </c>
    </row>
    <row r="1128" spans="2:70" x14ac:dyDescent="0.35">
      <c r="B1128" t="s">
        <v>469</v>
      </c>
      <c r="C1128" s="17">
        <v>8.3289304758714905E-2</v>
      </c>
      <c r="D1128" s="17">
        <v>9.0300661348259301E-2</v>
      </c>
      <c r="E1128" s="17">
        <v>7.6543751707520993E-2</v>
      </c>
      <c r="F1128" s="17"/>
      <c r="G1128" s="17">
        <v>0.10161574279367</v>
      </c>
      <c r="H1128" s="17">
        <v>8.2567547345819003E-2</v>
      </c>
      <c r="I1128" s="17">
        <v>9.4753951437673595E-2</v>
      </c>
      <c r="J1128" s="17">
        <v>8.6945878030488102E-2</v>
      </c>
      <c r="K1128" s="17">
        <v>9.4237985851527997E-2</v>
      </c>
      <c r="L1128" s="17">
        <v>5.1984916903106998E-2</v>
      </c>
      <c r="M1128" s="17"/>
      <c r="N1128" s="17">
        <v>8.0972377809120394E-2</v>
      </c>
      <c r="O1128" s="17">
        <v>8.6033594099231794E-2</v>
      </c>
      <c r="P1128" s="17">
        <v>8.1260761629096998E-2</v>
      </c>
      <c r="Q1128" s="17">
        <v>8.4774983765561598E-2</v>
      </c>
      <c r="R1128" s="17"/>
      <c r="S1128" s="17">
        <v>5.20440698492729E-2</v>
      </c>
      <c r="T1128" s="17">
        <v>7.0867405328392793E-2</v>
      </c>
      <c r="U1128" s="17">
        <v>8.5536772690325696E-2</v>
      </c>
      <c r="V1128" s="17">
        <v>0.11927304273901</v>
      </c>
      <c r="W1128" s="17">
        <v>6.9390948806632199E-2</v>
      </c>
      <c r="X1128" s="17">
        <v>9.1899453729439098E-2</v>
      </c>
      <c r="Y1128" s="17">
        <v>7.8007989391645605E-2</v>
      </c>
      <c r="Z1128" s="17">
        <v>0.10289171254985301</v>
      </c>
      <c r="AA1128" s="17">
        <v>8.4085550077747498E-2</v>
      </c>
      <c r="AB1128" s="17">
        <v>0.113455011754191</v>
      </c>
      <c r="AC1128" s="17">
        <v>7.8220795304162996E-2</v>
      </c>
      <c r="AD1128" s="17">
        <v>7.8831651274565998E-2</v>
      </c>
      <c r="AE1128" s="17"/>
      <c r="AF1128" s="17">
        <v>8.7850048578359097E-2</v>
      </c>
      <c r="AG1128" s="17">
        <v>7.36629992277264E-2</v>
      </c>
      <c r="AH1128" s="17">
        <v>9.4236327545517196E-2</v>
      </c>
      <c r="AI1128" s="17"/>
      <c r="AJ1128" s="17">
        <v>9.3690962705582498E-2</v>
      </c>
      <c r="AK1128" s="17">
        <v>8.09760750354174E-2</v>
      </c>
      <c r="AL1128" s="17">
        <v>7.5949202814226902E-2</v>
      </c>
      <c r="AM1128" s="17">
        <v>8.8773895542016104E-2</v>
      </c>
      <c r="AN1128" s="17">
        <v>8.7852736130086498E-2</v>
      </c>
      <c r="AO1128" s="17"/>
      <c r="AP1128" s="17">
        <v>8.6598730512280397E-2</v>
      </c>
      <c r="AQ1128" s="17">
        <v>7.9851877776952906E-2</v>
      </c>
      <c r="AR1128" s="17">
        <v>7.3217643342549404E-2</v>
      </c>
      <c r="AS1128" s="17"/>
      <c r="AT1128" s="17">
        <v>8.32652225783969E-2</v>
      </c>
      <c r="AU1128" s="17">
        <v>9.0706749032147899E-2</v>
      </c>
      <c r="AV1128" s="17">
        <v>8.24247056852314E-2</v>
      </c>
      <c r="AW1128" s="17">
        <v>6.5558850806634497E-2</v>
      </c>
      <c r="AX1128" s="17">
        <v>7.2200917024169101E-2</v>
      </c>
      <c r="AY1128" s="17"/>
      <c r="AZ1128" s="17">
        <v>0.15620533248524701</v>
      </c>
      <c r="BA1128" s="17">
        <v>7.5992167645526507E-2</v>
      </c>
      <c r="BB1128" s="17">
        <v>5.1011759257563398E-2</v>
      </c>
      <c r="BC1128" s="17">
        <v>7.8345813809435005E-2</v>
      </c>
      <c r="BD1128" s="17">
        <v>6.2189038411609603E-2</v>
      </c>
      <c r="BE1128" s="17">
        <v>9.2106299631918007E-2</v>
      </c>
      <c r="BF1128" s="17">
        <v>0.109661699651596</v>
      </c>
      <c r="BG1128" s="17">
        <v>7.7426187147983799E-2</v>
      </c>
      <c r="BH1128" s="17">
        <v>8.3325772633124101E-2</v>
      </c>
      <c r="BI1128" s="17">
        <v>4.4990831002615202E-2</v>
      </c>
      <c r="BJ1128" s="17">
        <v>9.1962838379782405E-2</v>
      </c>
      <c r="BK1128" s="17">
        <v>9.9780963001778203E-2</v>
      </c>
      <c r="BL1128" s="17">
        <v>0.110915017564635</v>
      </c>
      <c r="BM1128" s="17">
        <v>0.13368457447006199</v>
      </c>
      <c r="BN1128" s="17">
        <v>0.131488971870897</v>
      </c>
      <c r="BO1128" s="17">
        <v>9.5137455676532395E-2</v>
      </c>
      <c r="BP1128" s="17"/>
      <c r="BQ1128" s="17">
        <v>4.0513862946252997E-2</v>
      </c>
      <c r="BR1128" s="17">
        <v>0.104333213495462</v>
      </c>
    </row>
    <row r="1129" spans="2:70" x14ac:dyDescent="0.35">
      <c r="B1129" t="s">
        <v>470</v>
      </c>
      <c r="C1129" s="17">
        <v>0.14596704533809701</v>
      </c>
      <c r="D1129" s="17">
        <v>0.153482313977683</v>
      </c>
      <c r="E1129" s="17">
        <v>0.13821053501101299</v>
      </c>
      <c r="F1129" s="17"/>
      <c r="G1129" s="17">
        <v>0.224931847254984</v>
      </c>
      <c r="H1129" s="17">
        <v>0.177425208364306</v>
      </c>
      <c r="I1129" s="17">
        <v>0.14991732544063499</v>
      </c>
      <c r="J1129" s="17">
        <v>0.13800640126543001</v>
      </c>
      <c r="K1129" s="17">
        <v>0.13229683631425301</v>
      </c>
      <c r="L1129" s="17">
        <v>8.0255891242892397E-2</v>
      </c>
      <c r="M1129" s="17"/>
      <c r="N1129" s="17">
        <v>0.133525617659038</v>
      </c>
      <c r="O1129" s="17">
        <v>0.15899378740817</v>
      </c>
      <c r="P1129" s="17">
        <v>0.14110297812428099</v>
      </c>
      <c r="Q1129" s="17">
        <v>0.150165087875577</v>
      </c>
      <c r="R1129" s="17"/>
      <c r="S1129" s="17">
        <v>0.16562367324900401</v>
      </c>
      <c r="T1129" s="17">
        <v>0.125646142016824</v>
      </c>
      <c r="U1129" s="17">
        <v>0.123762837163717</v>
      </c>
      <c r="V1129" s="17">
        <v>0.13654822756243801</v>
      </c>
      <c r="W1129" s="17">
        <v>0.14684686364622501</v>
      </c>
      <c r="X1129" s="17">
        <v>0.177714089107018</v>
      </c>
      <c r="Y1129" s="17">
        <v>0.17008835255025301</v>
      </c>
      <c r="Z1129" s="17">
        <v>0.14366666121628999</v>
      </c>
      <c r="AA1129" s="17">
        <v>0.17417375014877701</v>
      </c>
      <c r="AB1129" s="17">
        <v>0.107266256278319</v>
      </c>
      <c r="AC1129" s="17">
        <v>0.117968327230197</v>
      </c>
      <c r="AD1129" s="17">
        <v>0.13066955716692</v>
      </c>
      <c r="AE1129" s="17"/>
      <c r="AF1129" s="17">
        <v>0.12521885599025101</v>
      </c>
      <c r="AG1129" s="17">
        <v>0.14711285017212899</v>
      </c>
      <c r="AH1129" s="17">
        <v>0.15594460630434201</v>
      </c>
      <c r="AI1129" s="17"/>
      <c r="AJ1129" s="17">
        <v>0.12442160465689001</v>
      </c>
      <c r="AK1129" s="17">
        <v>0.16749228290656001</v>
      </c>
      <c r="AL1129" s="17">
        <v>0.101569709816325</v>
      </c>
      <c r="AM1129" s="17">
        <v>0.15149860037815699</v>
      </c>
      <c r="AN1129" s="17">
        <v>0.159391242395447</v>
      </c>
      <c r="AO1129" s="17"/>
      <c r="AP1129" s="17">
        <v>0.11928485013435999</v>
      </c>
      <c r="AQ1129" s="17">
        <v>0.16146465239486099</v>
      </c>
      <c r="AR1129" s="17">
        <v>0.132523503173403</v>
      </c>
      <c r="AS1129" s="17"/>
      <c r="AT1129" s="17">
        <v>0.12718989758898</v>
      </c>
      <c r="AU1129" s="17">
        <v>0.16769686295185801</v>
      </c>
      <c r="AV1129" s="17">
        <v>0.14683135792364099</v>
      </c>
      <c r="AW1129" s="17">
        <v>0.15212330115952799</v>
      </c>
      <c r="AX1129" s="17">
        <v>0.109442695451335</v>
      </c>
      <c r="AY1129" s="17"/>
      <c r="AZ1129" s="17">
        <v>0.140514184913755</v>
      </c>
      <c r="BA1129" s="17">
        <v>0.142920997519321</v>
      </c>
      <c r="BB1129" s="17">
        <v>0.16414269728727901</v>
      </c>
      <c r="BC1129" s="17">
        <v>0.12271502592012901</v>
      </c>
      <c r="BD1129" s="17">
        <v>0.15543452463739099</v>
      </c>
      <c r="BE1129" s="17">
        <v>0.14962811202703299</v>
      </c>
      <c r="BF1129" s="17">
        <v>0.12399763669207201</v>
      </c>
      <c r="BG1129" s="17">
        <v>0.139896522443997</v>
      </c>
      <c r="BH1129" s="17">
        <v>0.129551331305302</v>
      </c>
      <c r="BI1129" s="17">
        <v>0.13565822667559899</v>
      </c>
      <c r="BJ1129" s="17">
        <v>0.163854127153749</v>
      </c>
      <c r="BK1129" s="17">
        <v>0.18542488111373001</v>
      </c>
      <c r="BL1129" s="17">
        <v>0.10775420910068299</v>
      </c>
      <c r="BM1129" s="17">
        <v>0.167221630838149</v>
      </c>
      <c r="BN1129" s="17">
        <v>0.149285492608489</v>
      </c>
      <c r="BO1129" s="17">
        <v>0.12790635309726001</v>
      </c>
      <c r="BP1129" s="17"/>
      <c r="BQ1129" s="17">
        <v>0.100291714792833</v>
      </c>
      <c r="BR1129" s="17">
        <v>0.164177722039652</v>
      </c>
    </row>
    <row r="1130" spans="2:70" x14ac:dyDescent="0.35">
      <c r="B1130" t="s">
        <v>471</v>
      </c>
      <c r="C1130" s="17">
        <v>0.20022925713286899</v>
      </c>
      <c r="D1130" s="17">
        <v>0.207725088859669</v>
      </c>
      <c r="E1130" s="17">
        <v>0.19378229915546399</v>
      </c>
      <c r="F1130" s="17"/>
      <c r="G1130" s="17">
        <v>0.18195205670537701</v>
      </c>
      <c r="H1130" s="17">
        <v>0.199617378135174</v>
      </c>
      <c r="I1130" s="17">
        <v>0.19500825035246</v>
      </c>
      <c r="J1130" s="17">
        <v>0.21532263075199201</v>
      </c>
      <c r="K1130" s="17">
        <v>0.207135566335057</v>
      </c>
      <c r="L1130" s="17">
        <v>0.20019081588450299</v>
      </c>
      <c r="M1130" s="17"/>
      <c r="N1130" s="17">
        <v>0.170518289388042</v>
      </c>
      <c r="O1130" s="17">
        <v>0.19359497922518401</v>
      </c>
      <c r="P1130" s="17">
        <v>0.22426556101214501</v>
      </c>
      <c r="Q1130" s="17">
        <v>0.21974415824205501</v>
      </c>
      <c r="R1130" s="17"/>
      <c r="S1130" s="17">
        <v>0.18697221920309301</v>
      </c>
      <c r="T1130" s="17">
        <v>0.208492447520435</v>
      </c>
      <c r="U1130" s="17">
        <v>0.21776359773312001</v>
      </c>
      <c r="V1130" s="17">
        <v>0.179676098934374</v>
      </c>
      <c r="W1130" s="17">
        <v>0.20169054265282799</v>
      </c>
      <c r="X1130" s="17">
        <v>0.210903117439874</v>
      </c>
      <c r="Y1130" s="17">
        <v>0.21537640620357401</v>
      </c>
      <c r="Z1130" s="17">
        <v>0.19162873112510201</v>
      </c>
      <c r="AA1130" s="17">
        <v>0.18513470152685399</v>
      </c>
      <c r="AB1130" s="17">
        <v>0.18532261115835699</v>
      </c>
      <c r="AC1130" s="17">
        <v>0.228211951925479</v>
      </c>
      <c r="AD1130" s="17">
        <v>0.230150527307242</v>
      </c>
      <c r="AE1130" s="17"/>
      <c r="AF1130" s="17">
        <v>0.187877535418706</v>
      </c>
      <c r="AG1130" s="17">
        <v>0.19579477352206001</v>
      </c>
      <c r="AH1130" s="17">
        <v>0.22699288576558499</v>
      </c>
      <c r="AI1130" s="17"/>
      <c r="AJ1130" s="17">
        <v>0.183701901306008</v>
      </c>
      <c r="AK1130" s="17">
        <v>0.204331120399139</v>
      </c>
      <c r="AL1130" s="17">
        <v>0.20436419698755501</v>
      </c>
      <c r="AM1130" s="17">
        <v>0.15991389981526399</v>
      </c>
      <c r="AN1130" s="17">
        <v>0.23666021464942599</v>
      </c>
      <c r="AO1130" s="17"/>
      <c r="AP1130" s="17">
        <v>0.18413499913098999</v>
      </c>
      <c r="AQ1130" s="17">
        <v>0.193351130689667</v>
      </c>
      <c r="AR1130" s="17">
        <v>0.20270082733109199</v>
      </c>
      <c r="AS1130" s="17"/>
      <c r="AT1130" s="17">
        <v>0.20807579854647801</v>
      </c>
      <c r="AU1130" s="17">
        <v>0.226339476333349</v>
      </c>
      <c r="AV1130" s="17">
        <v>0.17285625702829599</v>
      </c>
      <c r="AW1130" s="17">
        <v>0.19186117965081601</v>
      </c>
      <c r="AX1130" s="17">
        <v>0.18026663087443601</v>
      </c>
      <c r="AY1130" s="17"/>
      <c r="AZ1130" s="17">
        <v>0.14548641374659399</v>
      </c>
      <c r="BA1130" s="17">
        <v>0.22912312143734601</v>
      </c>
      <c r="BB1130" s="17">
        <v>0.20556005230726199</v>
      </c>
      <c r="BC1130" s="17">
        <v>0.206079830603001</v>
      </c>
      <c r="BD1130" s="17">
        <v>0.18647468158545</v>
      </c>
      <c r="BE1130" s="17">
        <v>0.18399081317146701</v>
      </c>
      <c r="BF1130" s="17">
        <v>0.18283040032598899</v>
      </c>
      <c r="BG1130" s="17">
        <v>0.23116626575916999</v>
      </c>
      <c r="BH1130" s="17">
        <v>0.223792970073067</v>
      </c>
      <c r="BI1130" s="17">
        <v>0.23197546021405899</v>
      </c>
      <c r="BJ1130" s="17">
        <v>0.200947129427615</v>
      </c>
      <c r="BK1130" s="17">
        <v>0.17990235087669701</v>
      </c>
      <c r="BL1130" s="17">
        <v>0.21025534178133201</v>
      </c>
      <c r="BM1130" s="17">
        <v>0.15832679448181</v>
      </c>
      <c r="BN1130" s="17">
        <v>0.16261363479628099</v>
      </c>
      <c r="BO1130" s="17">
        <v>0.123275445502619</v>
      </c>
      <c r="BP1130" s="17"/>
      <c r="BQ1130" s="17">
        <v>0.12745356734902399</v>
      </c>
      <c r="BR1130" s="17">
        <v>0.230479316479205</v>
      </c>
    </row>
    <row r="1131" spans="2:70" x14ac:dyDescent="0.35">
      <c r="B1131" t="s">
        <v>472</v>
      </c>
      <c r="C1131" s="17">
        <v>0.28438581730865797</v>
      </c>
      <c r="D1131" s="17">
        <v>0.28146506707042801</v>
      </c>
      <c r="E1131" s="17">
        <v>0.28726345569745898</v>
      </c>
      <c r="F1131" s="17"/>
      <c r="G1131" s="17">
        <v>0.27830333086212999</v>
      </c>
      <c r="H1131" s="17">
        <v>0.28766347789830499</v>
      </c>
      <c r="I1131" s="17">
        <v>0.30172750134138199</v>
      </c>
      <c r="J1131" s="17">
        <v>0.275592042698177</v>
      </c>
      <c r="K1131" s="17">
        <v>0.27285642242403801</v>
      </c>
      <c r="L1131" s="17">
        <v>0.286516264929012</v>
      </c>
      <c r="M1131" s="17"/>
      <c r="N1131" s="17">
        <v>0.31602845398830998</v>
      </c>
      <c r="O1131" s="17">
        <v>0.27314445515229602</v>
      </c>
      <c r="P1131" s="17">
        <v>0.280460292219954</v>
      </c>
      <c r="Q1131" s="17">
        <v>0.26682362310549601</v>
      </c>
      <c r="R1131" s="17"/>
      <c r="S1131" s="17">
        <v>0.29985858941174898</v>
      </c>
      <c r="T1131" s="17">
        <v>0.28580481905655197</v>
      </c>
      <c r="U1131" s="17">
        <v>0.30688601033934099</v>
      </c>
      <c r="V1131" s="17">
        <v>0.22436589436857499</v>
      </c>
      <c r="W1131" s="17">
        <v>0.32143111871866498</v>
      </c>
      <c r="X1131" s="17">
        <v>0.25141447045980297</v>
      </c>
      <c r="Y1131" s="17">
        <v>0.28396192088820199</v>
      </c>
      <c r="Z1131" s="17">
        <v>0.29401465992199199</v>
      </c>
      <c r="AA1131" s="17">
        <v>0.30489950576488201</v>
      </c>
      <c r="AB1131" s="17">
        <v>0.283518295206659</v>
      </c>
      <c r="AC1131" s="17">
        <v>0.25614061239033598</v>
      </c>
      <c r="AD1131" s="17">
        <v>0.30139212715706498</v>
      </c>
      <c r="AE1131" s="17"/>
      <c r="AF1131" s="17">
        <v>0.27695046324504902</v>
      </c>
      <c r="AG1131" s="17">
        <v>0.30557548666754603</v>
      </c>
      <c r="AH1131" s="17">
        <v>0.269411041103295</v>
      </c>
      <c r="AI1131" s="17"/>
      <c r="AJ1131" s="17">
        <v>0.29395708888624</v>
      </c>
      <c r="AK1131" s="17">
        <v>0.27896057009762498</v>
      </c>
      <c r="AL1131" s="17">
        <v>0.33686044214595801</v>
      </c>
      <c r="AM1131" s="17">
        <v>0.247630143742154</v>
      </c>
      <c r="AN1131" s="17">
        <v>0.24467738585524901</v>
      </c>
      <c r="AO1131" s="17"/>
      <c r="AP1131" s="17">
        <v>0.29724298737570198</v>
      </c>
      <c r="AQ1131" s="17">
        <v>0.29030478612789801</v>
      </c>
      <c r="AR1131" s="17">
        <v>0.32886641810179601</v>
      </c>
      <c r="AS1131" s="17"/>
      <c r="AT1131" s="17">
        <v>0.28906168109496699</v>
      </c>
      <c r="AU1131" s="17">
        <v>0.25943814209993199</v>
      </c>
      <c r="AV1131" s="17">
        <v>0.29708957819924198</v>
      </c>
      <c r="AW1131" s="17">
        <v>0.30825134583948099</v>
      </c>
      <c r="AX1131" s="17">
        <v>0.19495517160286599</v>
      </c>
      <c r="AY1131" s="17"/>
      <c r="AZ1131" s="17">
        <v>0.24408516626525001</v>
      </c>
      <c r="BA1131" s="17">
        <v>0.275514541440256</v>
      </c>
      <c r="BB1131" s="17">
        <v>0.275869898095077</v>
      </c>
      <c r="BC1131" s="17">
        <v>0.28655543592371202</v>
      </c>
      <c r="BD1131" s="17">
        <v>0.26974485509562501</v>
      </c>
      <c r="BE1131" s="17">
        <v>0.274238685809226</v>
      </c>
      <c r="BF1131" s="17">
        <v>0.299162984081495</v>
      </c>
      <c r="BG1131" s="17">
        <v>0.26903093335230899</v>
      </c>
      <c r="BH1131" s="17">
        <v>0.31318197542499898</v>
      </c>
      <c r="BI1131" s="17">
        <v>0.27580565268777002</v>
      </c>
      <c r="BJ1131" s="17">
        <v>0.30280559286597603</v>
      </c>
      <c r="BK1131" s="17">
        <v>0.24566746881188001</v>
      </c>
      <c r="BL1131" s="17">
        <v>0.29684681859043199</v>
      </c>
      <c r="BM1131" s="17">
        <v>0.23727612136557399</v>
      </c>
      <c r="BN1131" s="17">
        <v>0.33858896288981</v>
      </c>
      <c r="BO1131" s="17">
        <v>0.36705958095719299</v>
      </c>
      <c r="BP1131" s="17"/>
      <c r="BQ1131" s="17">
        <v>0.351477648257845</v>
      </c>
      <c r="BR1131" s="17">
        <v>0.25199451361650399</v>
      </c>
    </row>
    <row r="1132" spans="2:70" x14ac:dyDescent="0.35">
      <c r="B1132" t="s">
        <v>189</v>
      </c>
      <c r="C1132" s="17">
        <v>0.16949319890581299</v>
      </c>
      <c r="D1132" s="17">
        <v>0.140869761393807</v>
      </c>
      <c r="E1132" s="17">
        <v>0.19707993503429899</v>
      </c>
      <c r="F1132" s="17"/>
      <c r="G1132" s="17">
        <v>0.13234958087048901</v>
      </c>
      <c r="H1132" s="17">
        <v>0.163094941655545</v>
      </c>
      <c r="I1132" s="17">
        <v>0.172190725682178</v>
      </c>
      <c r="J1132" s="17">
        <v>0.169337894439475</v>
      </c>
      <c r="K1132" s="17">
        <v>0.15949205829438601</v>
      </c>
      <c r="L1132" s="17">
        <v>0.20404710498052001</v>
      </c>
      <c r="M1132" s="17"/>
      <c r="N1132" s="17">
        <v>0.18412489146432601</v>
      </c>
      <c r="O1132" s="17">
        <v>0.16573812080255401</v>
      </c>
      <c r="P1132" s="17">
        <v>0.15721959877278899</v>
      </c>
      <c r="Q1132" s="17">
        <v>0.16765702588811501</v>
      </c>
      <c r="R1132" s="17"/>
      <c r="S1132" s="17">
        <v>0.18723011237866299</v>
      </c>
      <c r="T1132" s="17">
        <v>0.184555107927591</v>
      </c>
      <c r="U1132" s="17">
        <v>0.153295863826204</v>
      </c>
      <c r="V1132" s="17">
        <v>0.22044958192767899</v>
      </c>
      <c r="W1132" s="17">
        <v>0.12613146839772299</v>
      </c>
      <c r="X1132" s="17">
        <v>0.17054735711282701</v>
      </c>
      <c r="Y1132" s="17">
        <v>0.151483568988805</v>
      </c>
      <c r="Z1132" s="17">
        <v>0.176004300860163</v>
      </c>
      <c r="AA1132" s="17">
        <v>0.146620120188416</v>
      </c>
      <c r="AB1132" s="17">
        <v>0.16375079806412701</v>
      </c>
      <c r="AC1132" s="17">
        <v>0.184410044082577</v>
      </c>
      <c r="AD1132" s="17">
        <v>0.12517311265121001</v>
      </c>
      <c r="AE1132" s="17"/>
      <c r="AF1132" s="17">
        <v>0.18760911424830301</v>
      </c>
      <c r="AG1132" s="17">
        <v>0.16687297907307899</v>
      </c>
      <c r="AH1132" s="17">
        <v>0.15564968608451901</v>
      </c>
      <c r="AI1132" s="17"/>
      <c r="AJ1132" s="17">
        <v>0.18207434903880801</v>
      </c>
      <c r="AK1132" s="17">
        <v>0.150342952133278</v>
      </c>
      <c r="AL1132" s="17">
        <v>0.17335796515485699</v>
      </c>
      <c r="AM1132" s="17">
        <v>0.18804244817131999</v>
      </c>
      <c r="AN1132" s="17">
        <v>0.168421724666698</v>
      </c>
      <c r="AO1132" s="17"/>
      <c r="AP1132" s="17">
        <v>0.196777422632124</v>
      </c>
      <c r="AQ1132" s="17">
        <v>0.16052432904451699</v>
      </c>
      <c r="AR1132" s="17">
        <v>0.17212673823031699</v>
      </c>
      <c r="AS1132" s="17"/>
      <c r="AT1132" s="17">
        <v>0.17023713920432901</v>
      </c>
      <c r="AU1132" s="17">
        <v>0.135959395925389</v>
      </c>
      <c r="AV1132" s="17">
        <v>0.192732004176669</v>
      </c>
      <c r="AW1132" s="17">
        <v>0.19085265970396301</v>
      </c>
      <c r="AX1132" s="17">
        <v>0.30336830672364301</v>
      </c>
      <c r="AY1132" s="17"/>
      <c r="AZ1132" s="17">
        <v>8.5309271691627997E-2</v>
      </c>
      <c r="BA1132" s="17">
        <v>0.167484947129909</v>
      </c>
      <c r="BB1132" s="17">
        <v>0.17849462253585899</v>
      </c>
      <c r="BC1132" s="17">
        <v>0.16253735861177199</v>
      </c>
      <c r="BD1132" s="17">
        <v>0.19470615305776301</v>
      </c>
      <c r="BE1132" s="17">
        <v>0.16479597138840399</v>
      </c>
      <c r="BF1132" s="17">
        <v>0.19459179799506601</v>
      </c>
      <c r="BG1132" s="17">
        <v>0.162137503569108</v>
      </c>
      <c r="BH1132" s="17">
        <v>0.11694300434216599</v>
      </c>
      <c r="BI1132" s="17">
        <v>0.20495184952416201</v>
      </c>
      <c r="BJ1132" s="17">
        <v>0.148153160405992</v>
      </c>
      <c r="BK1132" s="17">
        <v>0.174498103511599</v>
      </c>
      <c r="BL1132" s="17">
        <v>0.20171083311936999</v>
      </c>
      <c r="BM1132" s="17">
        <v>0.16273173465770899</v>
      </c>
      <c r="BN1132" s="17">
        <v>0.11416190954050801</v>
      </c>
      <c r="BO1132" s="17">
        <v>0.203450260893804</v>
      </c>
      <c r="BP1132" s="17"/>
      <c r="BQ1132" s="17">
        <v>0.26549137547604401</v>
      </c>
      <c r="BR1132" s="17">
        <v>0.12949419999801601</v>
      </c>
    </row>
    <row r="1133" spans="2:70" x14ac:dyDescent="0.35">
      <c r="B1133" t="s">
        <v>190</v>
      </c>
      <c r="C1133" s="17">
        <v>5.7294615517717098E-2</v>
      </c>
      <c r="D1133" s="17">
        <v>5.4186003415083499E-2</v>
      </c>
      <c r="E1133" s="17">
        <v>6.0696301323074298E-2</v>
      </c>
      <c r="F1133" s="17"/>
      <c r="G1133" s="17">
        <v>1.9944379408082101E-2</v>
      </c>
      <c r="H1133" s="17">
        <v>3.5210572512809901E-2</v>
      </c>
      <c r="I1133" s="17">
        <v>3.2772371343367898E-2</v>
      </c>
      <c r="J1133" s="17">
        <v>5.6339636467232897E-2</v>
      </c>
      <c r="K1133" s="17">
        <v>6.1588558661643998E-2</v>
      </c>
      <c r="L1133" s="17">
        <v>0.11805794838396801</v>
      </c>
      <c r="M1133" s="17"/>
      <c r="N1133" s="17">
        <v>7.2327423167777197E-2</v>
      </c>
      <c r="O1133" s="17">
        <v>6.0149623483645498E-2</v>
      </c>
      <c r="P1133" s="17">
        <v>4.6392610057511198E-2</v>
      </c>
      <c r="Q1133" s="17">
        <v>4.7451015401956002E-2</v>
      </c>
      <c r="R1133" s="17"/>
      <c r="S1133" s="17">
        <v>6.0375465265053302E-2</v>
      </c>
      <c r="T1133" s="17">
        <v>5.8705234067030598E-2</v>
      </c>
      <c r="U1133" s="17">
        <v>6.4897500515636794E-2</v>
      </c>
      <c r="V1133" s="17">
        <v>4.6222030069435101E-2</v>
      </c>
      <c r="W1133" s="17">
        <v>7.0724373928811798E-2</v>
      </c>
      <c r="X1133" s="17">
        <v>4.3946563513054003E-2</v>
      </c>
      <c r="Y1133" s="17">
        <v>5.2933117869503298E-2</v>
      </c>
      <c r="Z1133" s="17">
        <v>5.8214309073384797E-2</v>
      </c>
      <c r="AA1133" s="17">
        <v>3.6212289308297403E-2</v>
      </c>
      <c r="AB1133" s="17">
        <v>8.6244847512314093E-2</v>
      </c>
      <c r="AC1133" s="17">
        <v>6.1599034973450498E-2</v>
      </c>
      <c r="AD1133" s="17">
        <v>5.2028912083523199E-2</v>
      </c>
      <c r="AE1133" s="17"/>
      <c r="AF1133" s="17">
        <v>6.37378830734322E-2</v>
      </c>
      <c r="AG1133" s="17">
        <v>6.3674112413991596E-2</v>
      </c>
      <c r="AH1133" s="17">
        <v>4.4077057776171998E-2</v>
      </c>
      <c r="AI1133" s="17"/>
      <c r="AJ1133" s="17">
        <v>6.3464854615762498E-2</v>
      </c>
      <c r="AK1133" s="17">
        <v>5.8207396803599001E-2</v>
      </c>
      <c r="AL1133" s="17">
        <v>7.5176623134008996E-2</v>
      </c>
      <c r="AM1133" s="17">
        <v>7.5572550350954601E-2</v>
      </c>
      <c r="AN1133" s="17">
        <v>4.3000186773120001E-2</v>
      </c>
      <c r="AO1133" s="17"/>
      <c r="AP1133" s="17">
        <v>5.9407869203130098E-2</v>
      </c>
      <c r="AQ1133" s="17">
        <v>5.7198189264916897E-2</v>
      </c>
      <c r="AR1133" s="17">
        <v>5.97878670910056E-2</v>
      </c>
      <c r="AS1133" s="17"/>
      <c r="AT1133" s="17">
        <v>4.4847741549339203E-2</v>
      </c>
      <c r="AU1133" s="17">
        <v>4.8495153473034701E-2</v>
      </c>
      <c r="AV1133" s="17">
        <v>6.9249768614631599E-2</v>
      </c>
      <c r="AW1133" s="17">
        <v>5.9106229604704297E-2</v>
      </c>
      <c r="AX1133" s="17">
        <v>9.5847376877671697E-2</v>
      </c>
      <c r="AY1133" s="17"/>
      <c r="AZ1133" s="17">
        <v>0.112307969462001</v>
      </c>
      <c r="BA1133" s="17">
        <v>4.6750811476062103E-2</v>
      </c>
      <c r="BB1133" s="17">
        <v>6.9383864602856699E-2</v>
      </c>
      <c r="BC1133" s="17">
        <v>8.3498900527145703E-2</v>
      </c>
      <c r="BD1133" s="17">
        <v>6.37885052174548E-2</v>
      </c>
      <c r="BE1133" s="17">
        <v>6.1527934509054603E-2</v>
      </c>
      <c r="BF1133" s="17">
        <v>4.6099893256622802E-2</v>
      </c>
      <c r="BG1133" s="17">
        <v>3.97471129434563E-2</v>
      </c>
      <c r="BH1133" s="17">
        <v>7.7657252855920497E-2</v>
      </c>
      <c r="BI1133" s="17">
        <v>5.5525534440398101E-2</v>
      </c>
      <c r="BJ1133" s="17">
        <v>5.2486339576930198E-2</v>
      </c>
      <c r="BK1133" s="17">
        <v>5.6500276098743599E-2</v>
      </c>
      <c r="BL1133" s="17">
        <v>3.9631848727215702E-2</v>
      </c>
      <c r="BM1133" s="17">
        <v>5.7668210146201701E-2</v>
      </c>
      <c r="BN1133" s="17">
        <v>6.9202224048515004E-2</v>
      </c>
      <c r="BO1133" s="17">
        <v>3.23760393439044E-2</v>
      </c>
      <c r="BP1133" s="17"/>
      <c r="BQ1133" s="17">
        <v>9.9061641102235198E-2</v>
      </c>
      <c r="BR1133" s="17">
        <v>3.9469010816180802E-2</v>
      </c>
    </row>
    <row r="1134" spans="2:70" x14ac:dyDescent="0.35">
      <c r="C1134" s="17"/>
      <c r="D1134" s="17"/>
      <c r="E1134" s="17"/>
      <c r="F1134" s="17"/>
      <c r="G1134" s="17"/>
      <c r="H1134" s="17"/>
      <c r="I1134" s="17"/>
      <c r="J1134" s="17"/>
      <c r="K1134" s="17"/>
      <c r="L1134" s="17"/>
      <c r="M1134" s="17"/>
      <c r="N1134" s="17"/>
      <c r="O1134" s="17"/>
      <c r="P1134" s="17"/>
      <c r="Q1134" s="17"/>
      <c r="R1134" s="17"/>
      <c r="S1134" s="17"/>
      <c r="T1134" s="17"/>
      <c r="U1134" s="17"/>
      <c r="V1134" s="17"/>
      <c r="W1134" s="17"/>
      <c r="X1134" s="17"/>
      <c r="Y1134" s="17"/>
      <c r="Z1134" s="17"/>
      <c r="AA1134" s="17"/>
      <c r="AB1134" s="17"/>
      <c r="AC1134" s="17"/>
      <c r="AD1134" s="17"/>
      <c r="AE1134" s="17"/>
      <c r="AF1134" s="17"/>
      <c r="AG1134" s="17"/>
      <c r="AH1134" s="17"/>
      <c r="AI1134" s="17"/>
      <c r="AJ1134" s="17"/>
      <c r="AK1134" s="17"/>
      <c r="AL1134" s="17"/>
      <c r="AM1134" s="17"/>
      <c r="AN1134" s="17"/>
      <c r="AO1134" s="17"/>
      <c r="AP1134" s="17"/>
      <c r="AQ1134" s="17"/>
      <c r="AR1134" s="17"/>
      <c r="AS1134" s="17"/>
      <c r="AT1134" s="17"/>
      <c r="AU1134" s="17"/>
      <c r="AV1134" s="17"/>
      <c r="AW1134" s="17"/>
      <c r="AX1134" s="17"/>
      <c r="AY1134" s="17"/>
      <c r="AZ1134" s="17"/>
      <c r="BA1134" s="17"/>
      <c r="BB1134" s="17"/>
      <c r="BC1134" s="17"/>
      <c r="BD1134" s="17"/>
      <c r="BE1134" s="17"/>
      <c r="BF1134" s="17"/>
      <c r="BG1134" s="17"/>
      <c r="BH1134" s="17"/>
      <c r="BI1134" s="17"/>
      <c r="BJ1134" s="17"/>
      <c r="BK1134" s="17"/>
      <c r="BL1134" s="17"/>
      <c r="BM1134" s="17"/>
      <c r="BN1134" s="17"/>
      <c r="BO1134" s="17"/>
      <c r="BP1134" s="17"/>
      <c r="BQ1134" s="17"/>
      <c r="BR1134" s="17"/>
    </row>
    <row r="1135" spans="2:70" x14ac:dyDescent="0.35">
      <c r="B1135" s="6" t="s">
        <v>482</v>
      </c>
      <c r="C1135" s="17"/>
      <c r="D1135" s="17"/>
      <c r="E1135" s="17"/>
      <c r="F1135" s="17"/>
      <c r="G1135" s="17"/>
      <c r="H1135" s="17"/>
      <c r="I1135" s="17"/>
      <c r="J1135" s="17"/>
      <c r="K1135" s="17"/>
      <c r="L1135" s="17"/>
      <c r="M1135" s="17"/>
      <c r="N1135" s="17"/>
      <c r="O1135" s="17"/>
      <c r="P1135" s="17"/>
      <c r="Q1135" s="17"/>
      <c r="R1135" s="17"/>
      <c r="S1135" s="17"/>
      <c r="T1135" s="17"/>
      <c r="U1135" s="17"/>
      <c r="V1135" s="17"/>
      <c r="W1135" s="17"/>
      <c r="X1135" s="17"/>
      <c r="Y1135" s="17"/>
      <c r="Z1135" s="17"/>
      <c r="AA1135" s="17"/>
      <c r="AB1135" s="17"/>
      <c r="AC1135" s="17"/>
      <c r="AD1135" s="17"/>
      <c r="AE1135" s="17"/>
      <c r="AF1135" s="17"/>
      <c r="AG1135" s="17"/>
      <c r="AH1135" s="17"/>
      <c r="AI1135" s="17"/>
      <c r="AJ1135" s="17"/>
      <c r="AK1135" s="17"/>
      <c r="AL1135" s="17"/>
      <c r="AM1135" s="17"/>
      <c r="AN1135" s="17"/>
      <c r="AO1135" s="17"/>
      <c r="AP1135" s="17"/>
      <c r="AQ1135" s="17"/>
      <c r="AR1135" s="17"/>
      <c r="AS1135" s="17"/>
      <c r="AT1135" s="17"/>
      <c r="AU1135" s="17"/>
      <c r="AV1135" s="17"/>
      <c r="AW1135" s="17"/>
      <c r="AX1135" s="17"/>
      <c r="AY1135" s="17"/>
      <c r="AZ1135" s="17"/>
      <c r="BA1135" s="17"/>
      <c r="BB1135" s="17"/>
      <c r="BC1135" s="17"/>
      <c r="BD1135" s="17"/>
      <c r="BE1135" s="17"/>
      <c r="BF1135" s="17"/>
      <c r="BG1135" s="17"/>
      <c r="BH1135" s="17"/>
      <c r="BI1135" s="17"/>
      <c r="BJ1135" s="17"/>
      <c r="BK1135" s="17"/>
      <c r="BL1135" s="17"/>
      <c r="BM1135" s="17"/>
      <c r="BN1135" s="17"/>
      <c r="BO1135" s="17"/>
      <c r="BP1135" s="17"/>
      <c r="BQ1135" s="17"/>
      <c r="BR1135" s="17"/>
    </row>
    <row r="1136" spans="2:70" x14ac:dyDescent="0.35">
      <c r="B1136" s="24" t="s">
        <v>97</v>
      </c>
      <c r="C1136" s="17"/>
      <c r="D1136" s="17"/>
      <c r="E1136" s="17"/>
      <c r="F1136" s="17"/>
      <c r="G1136" s="17"/>
      <c r="H1136" s="17"/>
      <c r="I1136" s="17"/>
      <c r="J1136" s="17"/>
      <c r="K1136" s="17"/>
      <c r="L1136" s="17"/>
      <c r="M1136" s="17"/>
      <c r="N1136" s="17"/>
      <c r="O1136" s="17"/>
      <c r="P1136" s="17"/>
      <c r="Q1136" s="17"/>
      <c r="R1136" s="17"/>
      <c r="S1136" s="17"/>
      <c r="T1136" s="17"/>
      <c r="U1136" s="17"/>
      <c r="V1136" s="17"/>
      <c r="W1136" s="17"/>
      <c r="X1136" s="17"/>
      <c r="Y1136" s="17"/>
      <c r="Z1136" s="17"/>
      <c r="AA1136" s="17"/>
      <c r="AB1136" s="17"/>
      <c r="AC1136" s="17"/>
      <c r="AD1136" s="17"/>
      <c r="AE1136" s="17"/>
      <c r="AF1136" s="17"/>
      <c r="AG1136" s="17"/>
      <c r="AH1136" s="17"/>
      <c r="AI1136" s="17"/>
      <c r="AJ1136" s="17"/>
      <c r="AK1136" s="17"/>
      <c r="AL1136" s="17"/>
      <c r="AM1136" s="17"/>
      <c r="AN1136" s="17"/>
      <c r="AO1136" s="17"/>
      <c r="AP1136" s="17"/>
      <c r="AQ1136" s="17"/>
      <c r="AR1136" s="17"/>
      <c r="AS1136" s="17"/>
      <c r="AT1136" s="17"/>
      <c r="AU1136" s="17"/>
      <c r="AV1136" s="17"/>
      <c r="AW1136" s="17"/>
      <c r="AX1136" s="17"/>
      <c r="AY1136" s="17"/>
      <c r="AZ1136" s="17"/>
      <c r="BA1136" s="17"/>
      <c r="BB1136" s="17"/>
      <c r="BC1136" s="17"/>
      <c r="BD1136" s="17"/>
      <c r="BE1136" s="17"/>
      <c r="BF1136" s="17"/>
      <c r="BG1136" s="17"/>
      <c r="BH1136" s="17"/>
      <c r="BI1136" s="17"/>
      <c r="BJ1136" s="17"/>
      <c r="BK1136" s="17"/>
      <c r="BL1136" s="17"/>
      <c r="BM1136" s="17"/>
      <c r="BN1136" s="17"/>
      <c r="BO1136" s="17"/>
      <c r="BP1136" s="17"/>
      <c r="BQ1136" s="17"/>
      <c r="BR1136" s="17"/>
    </row>
    <row r="1137" spans="2:70" x14ac:dyDescent="0.35">
      <c r="B1137" t="s">
        <v>468</v>
      </c>
      <c r="C1137" s="17">
        <v>5.4087927252919298E-2</v>
      </c>
      <c r="D1137" s="17">
        <v>6.2434989877501103E-2</v>
      </c>
      <c r="E1137" s="17">
        <v>4.5317069810490801E-2</v>
      </c>
      <c r="F1137" s="17"/>
      <c r="G1137" s="17">
        <v>4.2429772290733601E-2</v>
      </c>
      <c r="H1137" s="17">
        <v>3.7168326307100402E-2</v>
      </c>
      <c r="I1137" s="17">
        <v>4.2418917040972198E-2</v>
      </c>
      <c r="J1137" s="17">
        <v>5.4434317185491E-2</v>
      </c>
      <c r="K1137" s="17">
        <v>7.7499689675465402E-2</v>
      </c>
      <c r="L1137" s="17">
        <v>6.9174163407109704E-2</v>
      </c>
      <c r="M1137" s="17"/>
      <c r="N1137" s="17">
        <v>4.6273578798226897E-2</v>
      </c>
      <c r="O1137" s="17">
        <v>5.16846623777217E-2</v>
      </c>
      <c r="P1137" s="17">
        <v>6.0885022189175401E-2</v>
      </c>
      <c r="Q1137" s="17">
        <v>5.6699569948665998E-2</v>
      </c>
      <c r="R1137" s="17"/>
      <c r="S1137" s="17">
        <v>5.1030518246179199E-2</v>
      </c>
      <c r="T1137" s="17">
        <v>7.0849429131105104E-2</v>
      </c>
      <c r="U1137" s="17">
        <v>3.4382130372369403E-2</v>
      </c>
      <c r="V1137" s="17">
        <v>7.09534570121053E-2</v>
      </c>
      <c r="W1137" s="17">
        <v>4.9051036194224802E-2</v>
      </c>
      <c r="X1137" s="17">
        <v>5.2764313818535399E-2</v>
      </c>
      <c r="Y1137" s="17">
        <v>4.1369064046914601E-2</v>
      </c>
      <c r="Z1137" s="17">
        <v>3.44576485425079E-2</v>
      </c>
      <c r="AA1137" s="17">
        <v>4.7662781599724598E-2</v>
      </c>
      <c r="AB1137" s="17">
        <v>5.3033899595923098E-2</v>
      </c>
      <c r="AC1137" s="17">
        <v>6.3938451723559206E-2</v>
      </c>
      <c r="AD1137" s="17">
        <v>8.3733616005054898E-2</v>
      </c>
      <c r="AE1137" s="17"/>
      <c r="AF1137" s="17">
        <v>6.6362602605275794E-2</v>
      </c>
      <c r="AG1137" s="17">
        <v>4.39224068431949E-2</v>
      </c>
      <c r="AH1137" s="17">
        <v>6.1045381526647298E-2</v>
      </c>
      <c r="AI1137" s="17"/>
      <c r="AJ1137" s="17">
        <v>6.1712260865756402E-2</v>
      </c>
      <c r="AK1137" s="17">
        <v>4.3628802708121701E-2</v>
      </c>
      <c r="AL1137" s="17">
        <v>3.15361933994786E-2</v>
      </c>
      <c r="AM1137" s="17">
        <v>0.10604514086165</v>
      </c>
      <c r="AN1137" s="17">
        <v>6.3813897967916103E-2</v>
      </c>
      <c r="AO1137" s="17"/>
      <c r="AP1137" s="17">
        <v>5.8977771475612298E-2</v>
      </c>
      <c r="AQ1137" s="17">
        <v>4.0882183090143701E-2</v>
      </c>
      <c r="AR1137" s="17">
        <v>2.5161634788165101E-2</v>
      </c>
      <c r="AS1137" s="17"/>
      <c r="AT1137" s="17">
        <v>6.2623851451411902E-2</v>
      </c>
      <c r="AU1137" s="17">
        <v>6.5738047609735895E-2</v>
      </c>
      <c r="AV1137" s="17">
        <v>3.5148595996904397E-2</v>
      </c>
      <c r="AW1137" s="17">
        <v>3.11339306771421E-2</v>
      </c>
      <c r="AX1137" s="17">
        <v>4.3918901445879101E-2</v>
      </c>
      <c r="AY1137" s="17"/>
      <c r="AZ1137" s="17">
        <v>5.5613475463926101E-2</v>
      </c>
      <c r="BA1137" s="17">
        <v>8.7642422602211403E-2</v>
      </c>
      <c r="BB1137" s="17">
        <v>2.8184986485262999E-2</v>
      </c>
      <c r="BC1137" s="17">
        <v>7.7439051128595601E-2</v>
      </c>
      <c r="BD1137" s="17">
        <v>5.7718319771981302E-2</v>
      </c>
      <c r="BE1137" s="17">
        <v>5.8908349327623899E-2</v>
      </c>
      <c r="BF1137" s="17">
        <v>5.1997436672514503E-2</v>
      </c>
      <c r="BG1137" s="17">
        <v>6.5565066974911504E-2</v>
      </c>
      <c r="BH1137" s="17">
        <v>4.2619972267165303E-2</v>
      </c>
      <c r="BI1137" s="17">
        <v>3.46815027907105E-2</v>
      </c>
      <c r="BJ1137" s="17">
        <v>3.6035941896217297E-2</v>
      </c>
      <c r="BK1137" s="17">
        <v>4.8418204352032902E-2</v>
      </c>
      <c r="BL1137" s="17">
        <v>6.98763616231243E-2</v>
      </c>
      <c r="BM1137" s="17">
        <v>5.2424435831224699E-2</v>
      </c>
      <c r="BN1137" s="17">
        <v>3.4768492275169802E-2</v>
      </c>
      <c r="BO1137" s="17">
        <v>3.9275390452173597E-2</v>
      </c>
      <c r="BP1137" s="17"/>
      <c r="BQ1137" s="17">
        <v>1.2058092864902699E-2</v>
      </c>
      <c r="BR1137" s="17">
        <v>7.3531820355401498E-2</v>
      </c>
    </row>
    <row r="1138" spans="2:70" x14ac:dyDescent="0.35">
      <c r="B1138" t="s">
        <v>469</v>
      </c>
      <c r="C1138" s="17">
        <v>5.94024656647354E-2</v>
      </c>
      <c r="D1138" s="17">
        <v>6.6839839021557407E-2</v>
      </c>
      <c r="E1138" s="17">
        <v>5.2526174879217999E-2</v>
      </c>
      <c r="F1138" s="17"/>
      <c r="G1138" s="17">
        <v>5.9838744578640801E-2</v>
      </c>
      <c r="H1138" s="17">
        <v>4.0543280312233199E-2</v>
      </c>
      <c r="I1138" s="17">
        <v>6.9188458223823995E-2</v>
      </c>
      <c r="J1138" s="17">
        <v>6.1931392284149601E-2</v>
      </c>
      <c r="K1138" s="17">
        <v>7.3478456769105305E-2</v>
      </c>
      <c r="L1138" s="17">
        <v>5.4957361206662302E-2</v>
      </c>
      <c r="M1138" s="17"/>
      <c r="N1138" s="17">
        <v>6.6471584757424096E-2</v>
      </c>
      <c r="O1138" s="17">
        <v>5.91626718352515E-2</v>
      </c>
      <c r="P1138" s="17">
        <v>6.0183955589532198E-2</v>
      </c>
      <c r="Q1138" s="17">
        <v>5.0798004444910901E-2</v>
      </c>
      <c r="R1138" s="17"/>
      <c r="S1138" s="17">
        <v>3.2757549954677501E-2</v>
      </c>
      <c r="T1138" s="17">
        <v>6.5751256072775599E-2</v>
      </c>
      <c r="U1138" s="17">
        <v>7.0452820782304207E-2</v>
      </c>
      <c r="V1138" s="17">
        <v>8.1647887888576895E-2</v>
      </c>
      <c r="W1138" s="17">
        <v>6.3834192032857201E-2</v>
      </c>
      <c r="X1138" s="17">
        <v>5.6249742279750298E-2</v>
      </c>
      <c r="Y1138" s="17">
        <v>9.0963532485464696E-2</v>
      </c>
      <c r="Z1138" s="17">
        <v>9.3792169228004499E-2</v>
      </c>
      <c r="AA1138" s="17">
        <v>4.4973323364302799E-2</v>
      </c>
      <c r="AB1138" s="17">
        <v>4.4007339726159701E-2</v>
      </c>
      <c r="AC1138" s="17">
        <v>4.0686171627807501E-2</v>
      </c>
      <c r="AD1138" s="17">
        <v>5.9601814558790503E-2</v>
      </c>
      <c r="AE1138" s="17"/>
      <c r="AF1138" s="17">
        <v>6.6607847911382995E-2</v>
      </c>
      <c r="AG1138" s="17">
        <v>5.4385144229757203E-2</v>
      </c>
      <c r="AH1138" s="17">
        <v>6.4406252556456503E-2</v>
      </c>
      <c r="AI1138" s="17"/>
      <c r="AJ1138" s="17">
        <v>6.9416187338459306E-2</v>
      </c>
      <c r="AK1138" s="17">
        <v>5.7780847010098502E-2</v>
      </c>
      <c r="AL1138" s="17">
        <v>4.3612795970578301E-2</v>
      </c>
      <c r="AM1138" s="17">
        <v>4.41577856981763E-2</v>
      </c>
      <c r="AN1138" s="17">
        <v>6.5359411068344295E-2</v>
      </c>
      <c r="AO1138" s="17"/>
      <c r="AP1138" s="17">
        <v>6.6366382013470199E-2</v>
      </c>
      <c r="AQ1138" s="17">
        <v>5.34581266653541E-2</v>
      </c>
      <c r="AR1138" s="17">
        <v>5.1698418440035601E-2</v>
      </c>
      <c r="AS1138" s="17"/>
      <c r="AT1138" s="17">
        <v>6.9498128435253201E-2</v>
      </c>
      <c r="AU1138" s="17">
        <v>5.7168878702409699E-2</v>
      </c>
      <c r="AV1138" s="17">
        <v>5.3006035971724798E-2</v>
      </c>
      <c r="AW1138" s="17">
        <v>5.14353763547142E-2</v>
      </c>
      <c r="AX1138" s="17">
        <v>7.0323956030962101E-2</v>
      </c>
      <c r="AY1138" s="17"/>
      <c r="AZ1138" s="17">
        <v>2.6152030040453401E-2</v>
      </c>
      <c r="BA1138" s="17">
        <v>6.4313990491697101E-2</v>
      </c>
      <c r="BB1138" s="17">
        <v>4.9701671305692398E-2</v>
      </c>
      <c r="BC1138" s="17">
        <v>5.8554551471332802E-2</v>
      </c>
      <c r="BD1138" s="17">
        <v>5.1061866633450997E-2</v>
      </c>
      <c r="BE1138" s="17">
        <v>4.91326189597431E-2</v>
      </c>
      <c r="BF1138" s="17">
        <v>6.2345476820630102E-2</v>
      </c>
      <c r="BG1138" s="17">
        <v>5.32058278253493E-2</v>
      </c>
      <c r="BH1138" s="17">
        <v>6.5385450089466696E-2</v>
      </c>
      <c r="BI1138" s="17">
        <v>3.8352409572508399E-2</v>
      </c>
      <c r="BJ1138" s="17">
        <v>7.7582569159235698E-2</v>
      </c>
      <c r="BK1138" s="17">
        <v>4.0260052621788001E-2</v>
      </c>
      <c r="BL1138" s="17">
        <v>8.6501751985818706E-2</v>
      </c>
      <c r="BM1138" s="17">
        <v>6.30890441134873E-2</v>
      </c>
      <c r="BN1138" s="17">
        <v>8.8597396843156401E-2</v>
      </c>
      <c r="BO1138" s="17">
        <v>9.3603094041473503E-2</v>
      </c>
      <c r="BP1138" s="17"/>
      <c r="BQ1138" s="17">
        <v>2.3636960754020601E-2</v>
      </c>
      <c r="BR1138" s="17">
        <v>7.6749890234306603E-2</v>
      </c>
    </row>
    <row r="1139" spans="2:70" x14ac:dyDescent="0.35">
      <c r="B1139" t="s">
        <v>470</v>
      </c>
      <c r="C1139" s="17">
        <v>0.119238937054128</v>
      </c>
      <c r="D1139" s="17">
        <v>0.13538109334401999</v>
      </c>
      <c r="E1139" s="17">
        <v>0.103782975473949</v>
      </c>
      <c r="F1139" s="17"/>
      <c r="G1139" s="17">
        <v>0.15432559891376699</v>
      </c>
      <c r="H1139" s="17">
        <v>0.124137470723822</v>
      </c>
      <c r="I1139" s="17">
        <v>0.10437271362723199</v>
      </c>
      <c r="J1139" s="17">
        <v>0.118777253320155</v>
      </c>
      <c r="K1139" s="17">
        <v>0.12859688809711001</v>
      </c>
      <c r="L1139" s="17">
        <v>9.8151038220750803E-2</v>
      </c>
      <c r="M1139" s="17"/>
      <c r="N1139" s="17">
        <v>9.7578632833941803E-2</v>
      </c>
      <c r="O1139" s="17">
        <v>0.11896520983782299</v>
      </c>
      <c r="P1139" s="17">
        <v>0.120132658955779</v>
      </c>
      <c r="Q1139" s="17">
        <v>0.141798234015269</v>
      </c>
      <c r="R1139" s="17"/>
      <c r="S1139" s="17">
        <v>0.116962160220474</v>
      </c>
      <c r="T1139" s="17">
        <v>8.5941739562028205E-2</v>
      </c>
      <c r="U1139" s="17">
        <v>0.115389012642397</v>
      </c>
      <c r="V1139" s="17">
        <v>0.126486031734831</v>
      </c>
      <c r="W1139" s="17">
        <v>0.118315989177075</v>
      </c>
      <c r="X1139" s="17">
        <v>0.10907344759413801</v>
      </c>
      <c r="Y1139" s="17">
        <v>0.15081015492076</v>
      </c>
      <c r="Z1139" s="17">
        <v>0.157251285890532</v>
      </c>
      <c r="AA1139" s="17">
        <v>0.131395366847321</v>
      </c>
      <c r="AB1139" s="17">
        <v>0.144824691998126</v>
      </c>
      <c r="AC1139" s="17">
        <v>8.1599907707538194E-2</v>
      </c>
      <c r="AD1139" s="17">
        <v>0.10223804255103899</v>
      </c>
      <c r="AE1139" s="17"/>
      <c r="AF1139" s="17">
        <v>0.11662810151615199</v>
      </c>
      <c r="AG1139" s="17">
        <v>0.110070244526077</v>
      </c>
      <c r="AH1139" s="17">
        <v>0.12937357534486699</v>
      </c>
      <c r="AI1139" s="17"/>
      <c r="AJ1139" s="17">
        <v>0.104645094019664</v>
      </c>
      <c r="AK1139" s="17">
        <v>0.13779362185397601</v>
      </c>
      <c r="AL1139" s="17">
        <v>0.119617386394876</v>
      </c>
      <c r="AM1139" s="17">
        <v>0.113347767278935</v>
      </c>
      <c r="AN1139" s="17">
        <v>0.11657156102992999</v>
      </c>
      <c r="AO1139" s="17"/>
      <c r="AP1139" s="17">
        <v>0.11164187186159701</v>
      </c>
      <c r="AQ1139" s="17">
        <v>0.119047866135465</v>
      </c>
      <c r="AR1139" s="17">
        <v>0.12635470205645</v>
      </c>
      <c r="AS1139" s="17"/>
      <c r="AT1139" s="17">
        <v>0.139648606383943</v>
      </c>
      <c r="AU1139" s="17">
        <v>0.13166727965618999</v>
      </c>
      <c r="AV1139" s="17">
        <v>0.100887398237929</v>
      </c>
      <c r="AW1139" s="17">
        <v>9.2104289334377795E-2</v>
      </c>
      <c r="AX1139" s="17">
        <v>0</v>
      </c>
      <c r="AY1139" s="17"/>
      <c r="AZ1139" s="17">
        <v>0.26637815015491301</v>
      </c>
      <c r="BA1139" s="17">
        <v>0.13270840913224599</v>
      </c>
      <c r="BB1139" s="17">
        <v>0.119012616783628</v>
      </c>
      <c r="BC1139" s="17">
        <v>9.6038826000552704E-2</v>
      </c>
      <c r="BD1139" s="17">
        <v>0.139275950759675</v>
      </c>
      <c r="BE1139" s="17">
        <v>0.109929378052172</v>
      </c>
      <c r="BF1139" s="17">
        <v>0.13800269781612701</v>
      </c>
      <c r="BG1139" s="17">
        <v>0.135441523363765</v>
      </c>
      <c r="BH1139" s="17">
        <v>8.3315254829948004E-2</v>
      </c>
      <c r="BI1139" s="17">
        <v>0.13490557874006701</v>
      </c>
      <c r="BJ1139" s="17">
        <v>9.6312181151732096E-2</v>
      </c>
      <c r="BK1139" s="17">
        <v>0.15125765485700701</v>
      </c>
      <c r="BL1139" s="17">
        <v>0.11095496387812601</v>
      </c>
      <c r="BM1139" s="17">
        <v>9.2751630351993505E-2</v>
      </c>
      <c r="BN1139" s="17">
        <v>9.9961487911559802E-2</v>
      </c>
      <c r="BO1139" s="17">
        <v>7.5808982067263803E-2</v>
      </c>
      <c r="BP1139" s="17"/>
      <c r="BQ1139" s="17">
        <v>7.2164537385665098E-2</v>
      </c>
      <c r="BR1139" s="17">
        <v>0.13878079692977899</v>
      </c>
    </row>
    <row r="1140" spans="2:70" x14ac:dyDescent="0.35">
      <c r="B1140" t="s">
        <v>471</v>
      </c>
      <c r="C1140" s="17">
        <v>0.19673000935002799</v>
      </c>
      <c r="D1140" s="17">
        <v>0.196025120938047</v>
      </c>
      <c r="E1140" s="17">
        <v>0.19774607464285601</v>
      </c>
      <c r="F1140" s="17"/>
      <c r="G1140" s="17">
        <v>0.16885099396945</v>
      </c>
      <c r="H1140" s="17">
        <v>0.19318545601439899</v>
      </c>
      <c r="I1140" s="17">
        <v>0.18100452709839299</v>
      </c>
      <c r="J1140" s="17">
        <v>0.21541512690558001</v>
      </c>
      <c r="K1140" s="17">
        <v>0.2316553802337</v>
      </c>
      <c r="L1140" s="17">
        <v>0.19234092548580201</v>
      </c>
      <c r="M1140" s="17"/>
      <c r="N1140" s="17">
        <v>0.162983379993901</v>
      </c>
      <c r="O1140" s="17">
        <v>0.195322820297061</v>
      </c>
      <c r="P1140" s="17">
        <v>0.226163290239666</v>
      </c>
      <c r="Q1140" s="17">
        <v>0.20744815565112201</v>
      </c>
      <c r="R1140" s="17"/>
      <c r="S1140" s="17">
        <v>0.185906919054703</v>
      </c>
      <c r="T1140" s="17">
        <v>0.19188551072719701</v>
      </c>
      <c r="U1140" s="17">
        <v>0.173304386660943</v>
      </c>
      <c r="V1140" s="17">
        <v>0.18647270039889599</v>
      </c>
      <c r="W1140" s="17">
        <v>0.179915232674767</v>
      </c>
      <c r="X1140" s="17">
        <v>0.218008742496341</v>
      </c>
      <c r="Y1140" s="17">
        <v>0.193705520586722</v>
      </c>
      <c r="Z1140" s="17">
        <v>0.21059713691878901</v>
      </c>
      <c r="AA1140" s="17">
        <v>0.216154712194121</v>
      </c>
      <c r="AB1140" s="17">
        <v>0.18936695250871399</v>
      </c>
      <c r="AC1140" s="17">
        <v>0.21020247262191599</v>
      </c>
      <c r="AD1140" s="17">
        <v>0.25516461884304398</v>
      </c>
      <c r="AE1140" s="17"/>
      <c r="AF1140" s="17">
        <v>0.19255843251428101</v>
      </c>
      <c r="AG1140" s="17">
        <v>0.19318661797589601</v>
      </c>
      <c r="AH1140" s="17">
        <v>0.22957292761376999</v>
      </c>
      <c r="AI1140" s="17"/>
      <c r="AJ1140" s="17">
        <v>0.18578221808848699</v>
      </c>
      <c r="AK1140" s="17">
        <v>0.186309299665747</v>
      </c>
      <c r="AL1140" s="17">
        <v>0.19110625294574901</v>
      </c>
      <c r="AM1140" s="17">
        <v>0.20275295600523399</v>
      </c>
      <c r="AN1140" s="17">
        <v>0.24487430059205401</v>
      </c>
      <c r="AO1140" s="17"/>
      <c r="AP1140" s="17">
        <v>0.19756362537129599</v>
      </c>
      <c r="AQ1140" s="17">
        <v>0.17601281085715101</v>
      </c>
      <c r="AR1140" s="17">
        <v>0.18636372524188899</v>
      </c>
      <c r="AS1140" s="17"/>
      <c r="AT1140" s="17">
        <v>0.220938107103268</v>
      </c>
      <c r="AU1140" s="17">
        <v>0.197108000138947</v>
      </c>
      <c r="AV1140" s="17">
        <v>0.179312914909182</v>
      </c>
      <c r="AW1140" s="17">
        <v>0.16521526880237999</v>
      </c>
      <c r="AX1140" s="17">
        <v>0.15750822686812399</v>
      </c>
      <c r="AY1140" s="17"/>
      <c r="AZ1140" s="17">
        <v>0.18162353807180401</v>
      </c>
      <c r="BA1140" s="17">
        <v>0.18667565793355501</v>
      </c>
      <c r="BB1140" s="17">
        <v>0.226381703008735</v>
      </c>
      <c r="BC1140" s="17">
        <v>0.21364985795337599</v>
      </c>
      <c r="BD1140" s="17">
        <v>0.16732170771767299</v>
      </c>
      <c r="BE1140" s="17">
        <v>0.22171412250696801</v>
      </c>
      <c r="BF1140" s="17">
        <v>0.17529064374172301</v>
      </c>
      <c r="BG1140" s="17">
        <v>0.225565461529637</v>
      </c>
      <c r="BH1140" s="17">
        <v>0.21852867997522299</v>
      </c>
      <c r="BI1140" s="17">
        <v>0.19507960312967601</v>
      </c>
      <c r="BJ1140" s="17">
        <v>0.197629621196004</v>
      </c>
      <c r="BK1140" s="17">
        <v>0.149787882975145</v>
      </c>
      <c r="BL1140" s="17">
        <v>0.19158105113127299</v>
      </c>
      <c r="BM1140" s="17">
        <v>0.14050987051129299</v>
      </c>
      <c r="BN1140" s="17">
        <v>0.20918804379808001</v>
      </c>
      <c r="BO1140" s="17">
        <v>0.12513765791094</v>
      </c>
      <c r="BP1140" s="17"/>
      <c r="BQ1140" s="17">
        <v>0.12244904158529001</v>
      </c>
      <c r="BR1140" s="17">
        <v>0.22625086179176801</v>
      </c>
    </row>
    <row r="1141" spans="2:70" x14ac:dyDescent="0.35">
      <c r="B1141" t="s">
        <v>472</v>
      </c>
      <c r="C1141" s="17">
        <v>0.33793129034217101</v>
      </c>
      <c r="D1141" s="17">
        <v>0.32091368084886202</v>
      </c>
      <c r="E1141" s="17">
        <v>0.35571486893469401</v>
      </c>
      <c r="F1141" s="17"/>
      <c r="G1141" s="17">
        <v>0.33974049144574398</v>
      </c>
      <c r="H1141" s="17">
        <v>0.36804515030371798</v>
      </c>
      <c r="I1141" s="17">
        <v>0.38552251389397901</v>
      </c>
      <c r="J1141" s="17">
        <v>0.34660636457007499</v>
      </c>
      <c r="K1141" s="17">
        <v>0.28328760283201199</v>
      </c>
      <c r="L1141" s="17">
        <v>0.30287136234798501</v>
      </c>
      <c r="M1141" s="17"/>
      <c r="N1141" s="17">
        <v>0.35105966508564401</v>
      </c>
      <c r="O1141" s="17">
        <v>0.34737842488003501</v>
      </c>
      <c r="P1141" s="17">
        <v>0.333637440651882</v>
      </c>
      <c r="Q1141" s="17">
        <v>0.32111082984207601</v>
      </c>
      <c r="R1141" s="17"/>
      <c r="S1141" s="17">
        <v>0.35339757424078699</v>
      </c>
      <c r="T1141" s="17">
        <v>0.33897162094387701</v>
      </c>
      <c r="U1141" s="17">
        <v>0.34987961092060299</v>
      </c>
      <c r="V1141" s="17">
        <v>0.30106539328339899</v>
      </c>
      <c r="W1141" s="17">
        <v>0.38268220468967801</v>
      </c>
      <c r="X1141" s="17">
        <v>0.33433792926996397</v>
      </c>
      <c r="Y1141" s="17">
        <v>0.29062266772199902</v>
      </c>
      <c r="Z1141" s="17">
        <v>0.27415642674408203</v>
      </c>
      <c r="AA1141" s="17">
        <v>0.36378830908508702</v>
      </c>
      <c r="AB1141" s="17">
        <v>0.35611226915120697</v>
      </c>
      <c r="AC1141" s="17">
        <v>0.351218880592921</v>
      </c>
      <c r="AD1141" s="17">
        <v>0.28554332016922201</v>
      </c>
      <c r="AE1141" s="17"/>
      <c r="AF1141" s="17">
        <v>0.327967769809279</v>
      </c>
      <c r="AG1141" s="17">
        <v>0.35762586694499099</v>
      </c>
      <c r="AH1141" s="17">
        <v>0.307286756665687</v>
      </c>
      <c r="AI1141" s="17"/>
      <c r="AJ1141" s="17">
        <v>0.337179716845042</v>
      </c>
      <c r="AK1141" s="17">
        <v>0.347849328701268</v>
      </c>
      <c r="AL1141" s="17">
        <v>0.36356213088497402</v>
      </c>
      <c r="AM1141" s="17">
        <v>0.27829407293302799</v>
      </c>
      <c r="AN1141" s="17">
        <v>0.31185398942145098</v>
      </c>
      <c r="AO1141" s="17"/>
      <c r="AP1141" s="17">
        <v>0.30992728793125601</v>
      </c>
      <c r="AQ1141" s="17">
        <v>0.38012373208623201</v>
      </c>
      <c r="AR1141" s="17">
        <v>0.368264772358884</v>
      </c>
      <c r="AS1141" s="17"/>
      <c r="AT1141" s="17">
        <v>0.29670471802054899</v>
      </c>
      <c r="AU1141" s="17">
        <v>0.34295087420384301</v>
      </c>
      <c r="AV1141" s="17">
        <v>0.35241628383243201</v>
      </c>
      <c r="AW1141" s="17">
        <v>0.41054778823860499</v>
      </c>
      <c r="AX1141" s="17">
        <v>0.34192649881776299</v>
      </c>
      <c r="AY1141" s="17"/>
      <c r="AZ1141" s="17">
        <v>0.38569994592430801</v>
      </c>
      <c r="BA1141" s="17">
        <v>0.303820032160453</v>
      </c>
      <c r="BB1141" s="17">
        <v>0.34733805920366201</v>
      </c>
      <c r="BC1141" s="17">
        <v>0.32944493180075501</v>
      </c>
      <c r="BD1141" s="17">
        <v>0.33956447123598599</v>
      </c>
      <c r="BE1141" s="17">
        <v>0.348253421318447</v>
      </c>
      <c r="BF1141" s="17">
        <v>0.30326509265695301</v>
      </c>
      <c r="BG1141" s="17">
        <v>0.30225795245885201</v>
      </c>
      <c r="BH1141" s="17">
        <v>0.34744265427218901</v>
      </c>
      <c r="BI1141" s="17">
        <v>0.380212335212471</v>
      </c>
      <c r="BJ1141" s="17">
        <v>0.36005212627196198</v>
      </c>
      <c r="BK1141" s="17">
        <v>0.38138288579914698</v>
      </c>
      <c r="BL1141" s="17">
        <v>0.29856885026720398</v>
      </c>
      <c r="BM1141" s="17">
        <v>0.40487895789258499</v>
      </c>
      <c r="BN1141" s="17">
        <v>0.36936941491694197</v>
      </c>
      <c r="BO1141" s="17">
        <v>0.36399239316527499</v>
      </c>
      <c r="BP1141" s="17"/>
      <c r="BQ1141" s="17">
        <v>0.39306011890490999</v>
      </c>
      <c r="BR1141" s="17">
        <v>0.31256873429597898</v>
      </c>
    </row>
    <row r="1142" spans="2:70" x14ac:dyDescent="0.35">
      <c r="B1142" t="s">
        <v>189</v>
      </c>
      <c r="C1142" s="17">
        <v>0.18007162524602199</v>
      </c>
      <c r="D1142" s="17">
        <v>0.16665977315381</v>
      </c>
      <c r="E1142" s="17">
        <v>0.19126444275059901</v>
      </c>
      <c r="F1142" s="17"/>
      <c r="G1142" s="17">
        <v>0.20536445981597101</v>
      </c>
      <c r="H1142" s="17">
        <v>0.20055578015883599</v>
      </c>
      <c r="I1142" s="17">
        <v>0.17955387461279099</v>
      </c>
      <c r="J1142" s="17">
        <v>0.15586157605393</v>
      </c>
      <c r="K1142" s="17">
        <v>0.15033510838292299</v>
      </c>
      <c r="L1142" s="17">
        <v>0.18671590015816</v>
      </c>
      <c r="M1142" s="17"/>
      <c r="N1142" s="17">
        <v>0.21443579031636101</v>
      </c>
      <c r="O1142" s="17">
        <v>0.17931477045093799</v>
      </c>
      <c r="P1142" s="17">
        <v>0.14726489733945999</v>
      </c>
      <c r="Q1142" s="17">
        <v>0.17404706807326301</v>
      </c>
      <c r="R1142" s="17"/>
      <c r="S1142" s="17">
        <v>0.20575075275701099</v>
      </c>
      <c r="T1142" s="17">
        <v>0.192461881336047</v>
      </c>
      <c r="U1142" s="17">
        <v>0.20628380667299001</v>
      </c>
      <c r="V1142" s="17">
        <v>0.18819282481410601</v>
      </c>
      <c r="W1142" s="17">
        <v>0.14781646139760801</v>
      </c>
      <c r="X1142" s="17">
        <v>0.18545424299820201</v>
      </c>
      <c r="Y1142" s="17">
        <v>0.179213907831137</v>
      </c>
      <c r="Z1142" s="17">
        <v>0.178035937101475</v>
      </c>
      <c r="AA1142" s="17">
        <v>0.163187367948149</v>
      </c>
      <c r="AB1142" s="17">
        <v>0.13765036229892399</v>
      </c>
      <c r="AC1142" s="17">
        <v>0.18560227624077899</v>
      </c>
      <c r="AD1142" s="17">
        <v>0.156127002925288</v>
      </c>
      <c r="AE1142" s="17"/>
      <c r="AF1142" s="17">
        <v>0.17600002645355201</v>
      </c>
      <c r="AG1142" s="17">
        <v>0.17919536107659301</v>
      </c>
      <c r="AH1142" s="17">
        <v>0.176343311093202</v>
      </c>
      <c r="AI1142" s="17"/>
      <c r="AJ1142" s="17">
        <v>0.183378673919735</v>
      </c>
      <c r="AK1142" s="17">
        <v>0.17384632006061701</v>
      </c>
      <c r="AL1142" s="17">
        <v>0.18003538692548099</v>
      </c>
      <c r="AM1142" s="17">
        <v>0.16838055941660299</v>
      </c>
      <c r="AN1142" s="17">
        <v>0.171521801673122</v>
      </c>
      <c r="AO1142" s="17"/>
      <c r="AP1142" s="17">
        <v>0.193523096843772</v>
      </c>
      <c r="AQ1142" s="17">
        <v>0.17596422142889101</v>
      </c>
      <c r="AR1142" s="17">
        <v>0.18635935824337499</v>
      </c>
      <c r="AS1142" s="17"/>
      <c r="AT1142" s="17">
        <v>0.16833044581655399</v>
      </c>
      <c r="AU1142" s="17">
        <v>0.15732638582387201</v>
      </c>
      <c r="AV1142" s="17">
        <v>0.20560068952209501</v>
      </c>
      <c r="AW1142" s="17">
        <v>0.20819770295235099</v>
      </c>
      <c r="AX1142" s="17">
        <v>0.29336821717957301</v>
      </c>
      <c r="AY1142" s="17"/>
      <c r="AZ1142" s="17">
        <v>3.1702601235699797E-2</v>
      </c>
      <c r="BA1142" s="17">
        <v>0.19324342985513401</v>
      </c>
      <c r="BB1142" s="17">
        <v>0.15541572405819801</v>
      </c>
      <c r="BC1142" s="17">
        <v>0.15185747939154101</v>
      </c>
      <c r="BD1142" s="17">
        <v>0.193489072224446</v>
      </c>
      <c r="BE1142" s="17">
        <v>0.169301166064102</v>
      </c>
      <c r="BF1142" s="17">
        <v>0.19791818041108</v>
      </c>
      <c r="BG1142" s="17">
        <v>0.17828943704452899</v>
      </c>
      <c r="BH1142" s="17">
        <v>0.183641310576733</v>
      </c>
      <c r="BI1142" s="17">
        <v>0.137443831422768</v>
      </c>
      <c r="BJ1142" s="17">
        <v>0.189351631019574</v>
      </c>
      <c r="BK1142" s="17">
        <v>0.192044625192757</v>
      </c>
      <c r="BL1142" s="17">
        <v>0.209869254996743</v>
      </c>
      <c r="BM1142" s="17">
        <v>0.19474847593493799</v>
      </c>
      <c r="BN1142" s="17">
        <v>0.127519694050162</v>
      </c>
      <c r="BO1142" s="17">
        <v>0.26933402486233399</v>
      </c>
      <c r="BP1142" s="17"/>
      <c r="BQ1142" s="17">
        <v>0.29330735089701399</v>
      </c>
      <c r="BR1142" s="17">
        <v>0.132739333913102</v>
      </c>
    </row>
    <row r="1143" spans="2:70" x14ac:dyDescent="0.35">
      <c r="B1143" t="s">
        <v>190</v>
      </c>
      <c r="C1143" s="17">
        <v>5.2537745089996403E-2</v>
      </c>
      <c r="D1143" s="17">
        <v>5.17455028162013E-2</v>
      </c>
      <c r="E1143" s="17">
        <v>5.3648393508192699E-2</v>
      </c>
      <c r="F1143" s="17"/>
      <c r="G1143" s="17">
        <v>2.9449938985692498E-2</v>
      </c>
      <c r="H1143" s="17">
        <v>3.6364536179891098E-2</v>
      </c>
      <c r="I1143" s="17">
        <v>3.7938995502808201E-2</v>
      </c>
      <c r="J1143" s="17">
        <v>4.69739696806196E-2</v>
      </c>
      <c r="K1143" s="17">
        <v>5.5146874009683898E-2</v>
      </c>
      <c r="L1143" s="17">
        <v>9.5789249173530697E-2</v>
      </c>
      <c r="M1143" s="17"/>
      <c r="N1143" s="17">
        <v>6.1197368214501599E-2</v>
      </c>
      <c r="O1143" s="17">
        <v>4.8171440321169302E-2</v>
      </c>
      <c r="P1143" s="17">
        <v>5.1732735034505997E-2</v>
      </c>
      <c r="Q1143" s="17">
        <v>4.8098138024692601E-2</v>
      </c>
      <c r="R1143" s="17"/>
      <c r="S1143" s="17">
        <v>5.4194525526168297E-2</v>
      </c>
      <c r="T1143" s="17">
        <v>5.4138562226970603E-2</v>
      </c>
      <c r="U1143" s="17">
        <v>5.0308231948392797E-2</v>
      </c>
      <c r="V1143" s="17">
        <v>4.5181704868086897E-2</v>
      </c>
      <c r="W1143" s="17">
        <v>5.8384883833790799E-2</v>
      </c>
      <c r="X1143" s="17">
        <v>4.4111581543069503E-2</v>
      </c>
      <c r="Y1143" s="17">
        <v>5.3315152407002402E-2</v>
      </c>
      <c r="Z1143" s="17">
        <v>5.1709395574609199E-2</v>
      </c>
      <c r="AA1143" s="17">
        <v>3.2838138961295497E-2</v>
      </c>
      <c r="AB1143" s="17">
        <v>7.5004484720944897E-2</v>
      </c>
      <c r="AC1143" s="17">
        <v>6.6751839485479206E-2</v>
      </c>
      <c r="AD1143" s="17">
        <v>5.75915849475616E-2</v>
      </c>
      <c r="AE1143" s="17"/>
      <c r="AF1143" s="17">
        <v>5.3875219190076901E-2</v>
      </c>
      <c r="AG1143" s="17">
        <v>6.1614358403490603E-2</v>
      </c>
      <c r="AH1143" s="17">
        <v>3.1971795199370399E-2</v>
      </c>
      <c r="AI1143" s="17"/>
      <c r="AJ1143" s="17">
        <v>5.7885848922857003E-2</v>
      </c>
      <c r="AK1143" s="17">
        <v>5.2791780000171103E-2</v>
      </c>
      <c r="AL1143" s="17">
        <v>7.0529853478862495E-2</v>
      </c>
      <c r="AM1143" s="17">
        <v>8.7021717806373897E-2</v>
      </c>
      <c r="AN1143" s="17">
        <v>2.6005038247182002E-2</v>
      </c>
      <c r="AO1143" s="17"/>
      <c r="AP1143" s="17">
        <v>6.1999964502997197E-2</v>
      </c>
      <c r="AQ1143" s="17">
        <v>5.4511059736762298E-2</v>
      </c>
      <c r="AR1143" s="17">
        <v>5.5797388871200601E-2</v>
      </c>
      <c r="AS1143" s="17"/>
      <c r="AT1143" s="17">
        <v>4.2256142789020297E-2</v>
      </c>
      <c r="AU1143" s="17">
        <v>4.8040533865003003E-2</v>
      </c>
      <c r="AV1143" s="17">
        <v>7.3628081529733796E-2</v>
      </c>
      <c r="AW1143" s="17">
        <v>4.1365643640430702E-2</v>
      </c>
      <c r="AX1143" s="17">
        <v>9.2954199657698494E-2</v>
      </c>
      <c r="AY1143" s="17"/>
      <c r="AZ1143" s="17">
        <v>5.2830259108894898E-2</v>
      </c>
      <c r="BA1143" s="17">
        <v>3.15960578247034E-2</v>
      </c>
      <c r="BB1143" s="17">
        <v>7.39652391548207E-2</v>
      </c>
      <c r="BC1143" s="17">
        <v>7.3015302253846004E-2</v>
      </c>
      <c r="BD1143" s="17">
        <v>5.1568611656787298E-2</v>
      </c>
      <c r="BE1143" s="17">
        <v>4.2760943770944401E-2</v>
      </c>
      <c r="BF1143" s="17">
        <v>7.1180471880973303E-2</v>
      </c>
      <c r="BG1143" s="17">
        <v>3.9674730802956602E-2</v>
      </c>
      <c r="BH1143" s="17">
        <v>5.9066677989274001E-2</v>
      </c>
      <c r="BI1143" s="17">
        <v>7.9324739131798799E-2</v>
      </c>
      <c r="BJ1143" s="17">
        <v>4.3035929305274098E-2</v>
      </c>
      <c r="BK1143" s="17">
        <v>3.6848694202122501E-2</v>
      </c>
      <c r="BL1143" s="17">
        <v>3.2647766117711099E-2</v>
      </c>
      <c r="BM1143" s="17">
        <v>5.1597585364479399E-2</v>
      </c>
      <c r="BN1143" s="17">
        <v>7.0595470204929997E-2</v>
      </c>
      <c r="BO1143" s="17">
        <v>3.2848457500540502E-2</v>
      </c>
      <c r="BP1143" s="17"/>
      <c r="BQ1143" s="17">
        <v>8.3323897608197597E-2</v>
      </c>
      <c r="BR1143" s="17">
        <v>3.93785624796643E-2</v>
      </c>
    </row>
    <row r="1144" spans="2:70" x14ac:dyDescent="0.35">
      <c r="C1144" s="17"/>
      <c r="D1144" s="17"/>
      <c r="E1144" s="17"/>
      <c r="F1144" s="17"/>
      <c r="G1144" s="17"/>
      <c r="H1144" s="17"/>
      <c r="I1144" s="17"/>
      <c r="J1144" s="17"/>
      <c r="K1144" s="17"/>
      <c r="L1144" s="17"/>
      <c r="M1144" s="17"/>
      <c r="N1144" s="17"/>
      <c r="O1144" s="17"/>
      <c r="P1144" s="17"/>
      <c r="Q1144" s="17"/>
      <c r="R1144" s="17"/>
      <c r="S1144" s="17"/>
      <c r="T1144" s="17"/>
      <c r="U1144" s="17"/>
      <c r="V1144" s="17"/>
      <c r="W1144" s="17"/>
      <c r="X1144" s="17"/>
      <c r="Y1144" s="17"/>
      <c r="Z1144" s="17"/>
      <c r="AA1144" s="17"/>
      <c r="AB1144" s="17"/>
      <c r="AC1144" s="17"/>
      <c r="AD1144" s="17"/>
      <c r="AE1144" s="17"/>
      <c r="AF1144" s="17"/>
      <c r="AG1144" s="17"/>
      <c r="AH1144" s="17"/>
      <c r="AI1144" s="17"/>
      <c r="AJ1144" s="17"/>
      <c r="AK1144" s="17"/>
      <c r="AL1144" s="17"/>
      <c r="AM1144" s="17"/>
      <c r="AN1144" s="17"/>
      <c r="AO1144" s="17"/>
      <c r="AP1144" s="17"/>
      <c r="AQ1144" s="17"/>
      <c r="AR1144" s="17"/>
      <c r="AS1144" s="17"/>
      <c r="AT1144" s="17"/>
      <c r="AU1144" s="17"/>
      <c r="AV1144" s="17"/>
      <c r="AW1144" s="17"/>
      <c r="AX1144" s="17"/>
      <c r="AY1144" s="17"/>
      <c r="AZ1144" s="17"/>
      <c r="BA1144" s="17"/>
      <c r="BB1144" s="17"/>
      <c r="BC1144" s="17"/>
      <c r="BD1144" s="17"/>
      <c r="BE1144" s="17"/>
      <c r="BF1144" s="17"/>
      <c r="BG1144" s="17"/>
      <c r="BH1144" s="17"/>
      <c r="BI1144" s="17"/>
      <c r="BJ1144" s="17"/>
      <c r="BK1144" s="17"/>
      <c r="BL1144" s="17"/>
      <c r="BM1144" s="17"/>
      <c r="BN1144" s="17"/>
      <c r="BO1144" s="17"/>
      <c r="BP1144" s="17"/>
      <c r="BQ1144" s="17"/>
      <c r="BR1144" s="17"/>
    </row>
    <row r="1145" spans="2:70" x14ac:dyDescent="0.35">
      <c r="B1145" s="6" t="s">
        <v>483</v>
      </c>
      <c r="C1145" s="17"/>
      <c r="D1145" s="17"/>
      <c r="E1145" s="17"/>
      <c r="F1145" s="17"/>
      <c r="G1145" s="17"/>
      <c r="H1145" s="17"/>
      <c r="I1145" s="17"/>
      <c r="J1145" s="17"/>
      <c r="K1145" s="17"/>
      <c r="L1145" s="17"/>
      <c r="M1145" s="17"/>
      <c r="N1145" s="17"/>
      <c r="O1145" s="17"/>
      <c r="P1145" s="17"/>
      <c r="Q1145" s="17"/>
      <c r="R1145" s="17"/>
      <c r="S1145" s="17"/>
      <c r="T1145" s="17"/>
      <c r="U1145" s="17"/>
      <c r="V1145" s="17"/>
      <c r="W1145" s="17"/>
      <c r="X1145" s="17"/>
      <c r="Y1145" s="17"/>
      <c r="Z1145" s="17"/>
      <c r="AA1145" s="17"/>
      <c r="AB1145" s="17"/>
      <c r="AC1145" s="17"/>
      <c r="AD1145" s="17"/>
      <c r="AE1145" s="17"/>
      <c r="AF1145" s="17"/>
      <c r="AG1145" s="17"/>
      <c r="AH1145" s="17"/>
      <c r="AI1145" s="17"/>
      <c r="AJ1145" s="17"/>
      <c r="AK1145" s="17"/>
      <c r="AL1145" s="17"/>
      <c r="AM1145" s="17"/>
      <c r="AN1145" s="17"/>
      <c r="AO1145" s="17"/>
      <c r="AP1145" s="17"/>
      <c r="AQ1145" s="17"/>
      <c r="AR1145" s="17"/>
      <c r="AS1145" s="17"/>
      <c r="AT1145" s="17"/>
      <c r="AU1145" s="17"/>
      <c r="AV1145" s="17"/>
      <c r="AW1145" s="17"/>
      <c r="AX1145" s="17"/>
      <c r="AY1145" s="17"/>
      <c r="AZ1145" s="17"/>
      <c r="BA1145" s="17"/>
      <c r="BB1145" s="17"/>
      <c r="BC1145" s="17"/>
      <c r="BD1145" s="17"/>
      <c r="BE1145" s="17"/>
      <c r="BF1145" s="17"/>
      <c r="BG1145" s="17"/>
      <c r="BH1145" s="17"/>
      <c r="BI1145" s="17"/>
      <c r="BJ1145" s="17"/>
      <c r="BK1145" s="17"/>
      <c r="BL1145" s="17"/>
      <c r="BM1145" s="17"/>
      <c r="BN1145" s="17"/>
      <c r="BO1145" s="17"/>
      <c r="BP1145" s="17"/>
      <c r="BQ1145" s="17"/>
      <c r="BR1145" s="17"/>
    </row>
    <row r="1146" spans="2:70" x14ac:dyDescent="0.35">
      <c r="B1146" s="24" t="s">
        <v>97</v>
      </c>
      <c r="C1146" s="17"/>
      <c r="D1146" s="17"/>
      <c r="E1146" s="17"/>
      <c r="F1146" s="17"/>
      <c r="G1146" s="17"/>
      <c r="H1146" s="17"/>
      <c r="I1146" s="17"/>
      <c r="J1146" s="17"/>
      <c r="K1146" s="17"/>
      <c r="L1146" s="17"/>
      <c r="M1146" s="17"/>
      <c r="N1146" s="17"/>
      <c r="O1146" s="17"/>
      <c r="P1146" s="17"/>
      <c r="Q1146" s="17"/>
      <c r="R1146" s="17"/>
      <c r="S1146" s="17"/>
      <c r="T1146" s="17"/>
      <c r="U1146" s="17"/>
      <c r="V1146" s="17"/>
      <c r="W1146" s="17"/>
      <c r="X1146" s="17"/>
      <c r="Y1146" s="17"/>
      <c r="Z1146" s="17"/>
      <c r="AA1146" s="17"/>
      <c r="AB1146" s="17"/>
      <c r="AC1146" s="17"/>
      <c r="AD1146" s="17"/>
      <c r="AE1146" s="17"/>
      <c r="AF1146" s="17"/>
      <c r="AG1146" s="17"/>
      <c r="AH1146" s="17"/>
      <c r="AI1146" s="17"/>
      <c r="AJ1146" s="17"/>
      <c r="AK1146" s="17"/>
      <c r="AL1146" s="17"/>
      <c r="AM1146" s="17"/>
      <c r="AN1146" s="17"/>
      <c r="AO1146" s="17"/>
      <c r="AP1146" s="17"/>
      <c r="AQ1146" s="17"/>
      <c r="AR1146" s="17"/>
      <c r="AS1146" s="17"/>
      <c r="AT1146" s="17"/>
      <c r="AU1146" s="17"/>
      <c r="AV1146" s="17"/>
      <c r="AW1146" s="17"/>
      <c r="AX1146" s="17"/>
      <c r="AY1146" s="17"/>
      <c r="AZ1146" s="17"/>
      <c r="BA1146" s="17"/>
      <c r="BB1146" s="17"/>
      <c r="BC1146" s="17"/>
      <c r="BD1146" s="17"/>
      <c r="BE1146" s="17"/>
      <c r="BF1146" s="17"/>
      <c r="BG1146" s="17"/>
      <c r="BH1146" s="17"/>
      <c r="BI1146" s="17"/>
      <c r="BJ1146" s="17"/>
      <c r="BK1146" s="17"/>
      <c r="BL1146" s="17"/>
      <c r="BM1146" s="17"/>
      <c r="BN1146" s="17"/>
      <c r="BO1146" s="17"/>
      <c r="BP1146" s="17"/>
      <c r="BQ1146" s="17"/>
      <c r="BR1146" s="17"/>
    </row>
    <row r="1147" spans="2:70" x14ac:dyDescent="0.35">
      <c r="B1147" t="s">
        <v>468</v>
      </c>
      <c r="C1147" s="17">
        <v>6.3314502080866697E-2</v>
      </c>
      <c r="D1147" s="17">
        <v>8.1789080014044502E-2</v>
      </c>
      <c r="E1147" s="17">
        <v>4.4719774193469501E-2</v>
      </c>
      <c r="F1147" s="17"/>
      <c r="G1147" s="17">
        <v>5.6669872611723897E-2</v>
      </c>
      <c r="H1147" s="17">
        <v>5.5088506213348098E-2</v>
      </c>
      <c r="I1147" s="17">
        <v>4.6071085051153898E-2</v>
      </c>
      <c r="J1147" s="17">
        <v>6.4145086058305406E-2</v>
      </c>
      <c r="K1147" s="17">
        <v>8.6874367621246396E-2</v>
      </c>
      <c r="L1147" s="17">
        <v>7.2051456807481595E-2</v>
      </c>
      <c r="M1147" s="17"/>
      <c r="N1147" s="17">
        <v>4.8290752989593802E-2</v>
      </c>
      <c r="O1147" s="17">
        <v>5.6066034028929401E-2</v>
      </c>
      <c r="P1147" s="17">
        <v>8.4395016909037696E-2</v>
      </c>
      <c r="Q1147" s="17">
        <v>6.7330230230191898E-2</v>
      </c>
      <c r="R1147" s="17"/>
      <c r="S1147" s="17">
        <v>4.3484841764633797E-2</v>
      </c>
      <c r="T1147" s="17">
        <v>7.8044857877497903E-2</v>
      </c>
      <c r="U1147" s="17">
        <v>4.6259372087399303E-2</v>
      </c>
      <c r="V1147" s="17">
        <v>5.7732138754580199E-2</v>
      </c>
      <c r="W1147" s="17">
        <v>6.9247772539869898E-2</v>
      </c>
      <c r="X1147" s="17">
        <v>5.4298414924820501E-2</v>
      </c>
      <c r="Y1147" s="17">
        <v>6.97286380943027E-2</v>
      </c>
      <c r="Z1147" s="17">
        <v>6.2353923523725603E-2</v>
      </c>
      <c r="AA1147" s="17">
        <v>7.0027286034372999E-2</v>
      </c>
      <c r="AB1147" s="17">
        <v>6.6158474658060906E-2</v>
      </c>
      <c r="AC1147" s="17">
        <v>7.0877304126494997E-2</v>
      </c>
      <c r="AD1147" s="17">
        <v>0.105978006709747</v>
      </c>
      <c r="AE1147" s="17"/>
      <c r="AF1147" s="17">
        <v>8.0497830913688007E-2</v>
      </c>
      <c r="AG1147" s="17">
        <v>5.1135093377701502E-2</v>
      </c>
      <c r="AH1147" s="17">
        <v>6.6350241020410594E-2</v>
      </c>
      <c r="AI1147" s="17"/>
      <c r="AJ1147" s="17">
        <v>6.6270861171272802E-2</v>
      </c>
      <c r="AK1147" s="17">
        <v>5.0282043790328503E-2</v>
      </c>
      <c r="AL1147" s="17">
        <v>4.7217750966959002E-2</v>
      </c>
      <c r="AM1147" s="17">
        <v>0.119099061511451</v>
      </c>
      <c r="AN1147" s="17">
        <v>7.5772104968596501E-2</v>
      </c>
      <c r="AO1147" s="17"/>
      <c r="AP1147" s="17">
        <v>5.9652748995110201E-2</v>
      </c>
      <c r="AQ1147" s="17">
        <v>4.73546653007903E-2</v>
      </c>
      <c r="AR1147" s="17">
        <v>6.3641020118507294E-2</v>
      </c>
      <c r="AS1147" s="17"/>
      <c r="AT1147" s="17">
        <v>7.7509271221487902E-2</v>
      </c>
      <c r="AU1147" s="17">
        <v>7.2541564542473805E-2</v>
      </c>
      <c r="AV1147" s="17">
        <v>4.5893728439299897E-2</v>
      </c>
      <c r="AW1147" s="17">
        <v>2.4010857349579098E-2</v>
      </c>
      <c r="AX1147" s="17">
        <v>6.0304722618087302E-2</v>
      </c>
      <c r="AY1147" s="17"/>
      <c r="AZ1147" s="17">
        <v>8.1765505504379402E-2</v>
      </c>
      <c r="BA1147" s="17">
        <v>7.7989617547731802E-2</v>
      </c>
      <c r="BB1147" s="17">
        <v>5.07704176669692E-2</v>
      </c>
      <c r="BC1147" s="17">
        <v>9.00836781270863E-2</v>
      </c>
      <c r="BD1147" s="17">
        <v>5.60309825848875E-2</v>
      </c>
      <c r="BE1147" s="17">
        <v>6.9360823226465099E-2</v>
      </c>
      <c r="BF1147" s="17">
        <v>4.9169997455439499E-2</v>
      </c>
      <c r="BG1147" s="17">
        <v>7.97635016225135E-2</v>
      </c>
      <c r="BH1147" s="17">
        <v>5.6494949066269701E-2</v>
      </c>
      <c r="BI1147" s="17">
        <v>4.9138017744860499E-2</v>
      </c>
      <c r="BJ1147" s="17">
        <v>6.8404602836925205E-2</v>
      </c>
      <c r="BK1147" s="17">
        <v>5.8574330911031598E-2</v>
      </c>
      <c r="BL1147" s="17">
        <v>6.9881229437157896E-2</v>
      </c>
      <c r="BM1147" s="17">
        <v>4.3579843436402199E-2</v>
      </c>
      <c r="BN1147" s="17">
        <v>9.7861132955957292E-3</v>
      </c>
      <c r="BO1147" s="17">
        <v>4.8988191182952001E-2</v>
      </c>
      <c r="BP1147" s="17"/>
      <c r="BQ1147" s="17">
        <v>2.2577989336663901E-2</v>
      </c>
      <c r="BR1147" s="17">
        <v>8.1526885263431603E-2</v>
      </c>
    </row>
    <row r="1148" spans="2:70" x14ac:dyDescent="0.35">
      <c r="B1148" t="s">
        <v>469</v>
      </c>
      <c r="C1148" s="17">
        <v>7.1939010360297498E-2</v>
      </c>
      <c r="D1148" s="17">
        <v>8.0929123684258503E-2</v>
      </c>
      <c r="E1148" s="17">
        <v>6.3627985651755897E-2</v>
      </c>
      <c r="F1148" s="17"/>
      <c r="G1148" s="17">
        <v>0.10632850870284601</v>
      </c>
      <c r="H1148" s="17">
        <v>5.6471405037924097E-2</v>
      </c>
      <c r="I1148" s="17">
        <v>6.9454523466759593E-2</v>
      </c>
      <c r="J1148" s="17">
        <v>7.25368383978722E-2</v>
      </c>
      <c r="K1148" s="17">
        <v>8.4332603077778304E-2</v>
      </c>
      <c r="L1148" s="17">
        <v>5.4864047123087303E-2</v>
      </c>
      <c r="M1148" s="17"/>
      <c r="N1148" s="17">
        <v>6.6269150895594195E-2</v>
      </c>
      <c r="O1148" s="17">
        <v>7.1187421690334401E-2</v>
      </c>
      <c r="P1148" s="17">
        <v>6.4020753172181505E-2</v>
      </c>
      <c r="Q1148" s="17">
        <v>8.3571933667305698E-2</v>
      </c>
      <c r="R1148" s="17"/>
      <c r="S1148" s="17">
        <v>4.49002551212105E-2</v>
      </c>
      <c r="T1148" s="17">
        <v>7.5423809162676894E-2</v>
      </c>
      <c r="U1148" s="17">
        <v>9.6475105608714598E-2</v>
      </c>
      <c r="V1148" s="17">
        <v>9.4971248493897598E-2</v>
      </c>
      <c r="W1148" s="17">
        <v>5.6816282253058702E-2</v>
      </c>
      <c r="X1148" s="17">
        <v>6.5176785825495603E-2</v>
      </c>
      <c r="Y1148" s="17">
        <v>6.9024873432851699E-2</v>
      </c>
      <c r="Z1148" s="17">
        <v>6.7320505468943304E-2</v>
      </c>
      <c r="AA1148" s="17">
        <v>6.53272846568385E-2</v>
      </c>
      <c r="AB1148" s="17">
        <v>8.4420976151706406E-2</v>
      </c>
      <c r="AC1148" s="17">
        <v>6.6978638970177196E-2</v>
      </c>
      <c r="AD1148" s="17">
        <v>0.113247936110476</v>
      </c>
      <c r="AE1148" s="17"/>
      <c r="AF1148" s="17">
        <v>7.7930516702816505E-2</v>
      </c>
      <c r="AG1148" s="17">
        <v>5.93625247783812E-2</v>
      </c>
      <c r="AH1148" s="17">
        <v>7.7084344394683604E-2</v>
      </c>
      <c r="AI1148" s="17"/>
      <c r="AJ1148" s="17">
        <v>6.3400471312787601E-2</v>
      </c>
      <c r="AK1148" s="17">
        <v>7.1191967726700597E-2</v>
      </c>
      <c r="AL1148" s="17">
        <v>5.1120832592620902E-2</v>
      </c>
      <c r="AM1148" s="17">
        <v>0.17223185293814799</v>
      </c>
      <c r="AN1148" s="17">
        <v>8.9319057563266704E-2</v>
      </c>
      <c r="AO1148" s="17"/>
      <c r="AP1148" s="17">
        <v>6.7242651709243706E-2</v>
      </c>
      <c r="AQ1148" s="17">
        <v>6.3066575143641904E-2</v>
      </c>
      <c r="AR1148" s="17">
        <v>4.3029152585170399E-2</v>
      </c>
      <c r="AS1148" s="17"/>
      <c r="AT1148" s="17">
        <v>8.4565273240794006E-2</v>
      </c>
      <c r="AU1148" s="17">
        <v>8.4139053363360999E-2</v>
      </c>
      <c r="AV1148" s="17">
        <v>6.2591462891377098E-2</v>
      </c>
      <c r="AW1148" s="17">
        <v>6.5293325059454094E-2</v>
      </c>
      <c r="AX1148" s="17">
        <v>4.9241116162649298E-2</v>
      </c>
      <c r="AY1148" s="17"/>
      <c r="AZ1148" s="17">
        <v>0.155824915237052</v>
      </c>
      <c r="BA1148" s="17">
        <v>8.9469877883183599E-2</v>
      </c>
      <c r="BB1148" s="17">
        <v>5.3182173215734201E-2</v>
      </c>
      <c r="BC1148" s="17">
        <v>8.3472174224626397E-2</v>
      </c>
      <c r="BD1148" s="17">
        <v>6.2457705988793202E-2</v>
      </c>
      <c r="BE1148" s="17">
        <v>8.24022851287977E-2</v>
      </c>
      <c r="BF1148" s="17">
        <v>6.55659470529939E-2</v>
      </c>
      <c r="BG1148" s="17">
        <v>9.1071670092001095E-2</v>
      </c>
      <c r="BH1148" s="17">
        <v>6.7824947815147293E-2</v>
      </c>
      <c r="BI1148" s="17">
        <v>5.8040906580741201E-2</v>
      </c>
      <c r="BJ1148" s="17">
        <v>7.1229700229963194E-2</v>
      </c>
      <c r="BK1148" s="17">
        <v>5.1798835916283599E-2</v>
      </c>
      <c r="BL1148" s="17">
        <v>4.2140116856735202E-2</v>
      </c>
      <c r="BM1148" s="17">
        <v>0.114972524863512</v>
      </c>
      <c r="BN1148" s="17">
        <v>0.10584668537642999</v>
      </c>
      <c r="BO1148" s="17">
        <v>6.0880624377906999E-2</v>
      </c>
      <c r="BP1148" s="17"/>
      <c r="BQ1148" s="17">
        <v>2.8410190294172299E-2</v>
      </c>
      <c r="BR1148" s="17">
        <v>9.2367723932933299E-2</v>
      </c>
    </row>
    <row r="1149" spans="2:70" x14ac:dyDescent="0.35">
      <c r="B1149" t="s">
        <v>470</v>
      </c>
      <c r="C1149" s="17">
        <v>0.14502837076494701</v>
      </c>
      <c r="D1149" s="17">
        <v>0.13436457175835301</v>
      </c>
      <c r="E1149" s="17">
        <v>0.15490283001162899</v>
      </c>
      <c r="F1149" s="17"/>
      <c r="G1149" s="17">
        <v>0.187559331732982</v>
      </c>
      <c r="H1149" s="17">
        <v>0.15417176863377399</v>
      </c>
      <c r="I1149" s="17">
        <v>0.16839715617711101</v>
      </c>
      <c r="J1149" s="17">
        <v>0.15194711159899599</v>
      </c>
      <c r="K1149" s="17">
        <v>0.13232875403938901</v>
      </c>
      <c r="L1149" s="17">
        <v>9.30392891890785E-2</v>
      </c>
      <c r="M1149" s="17"/>
      <c r="N1149" s="17">
        <v>0.118414236971667</v>
      </c>
      <c r="O1149" s="17">
        <v>0.13937282581684199</v>
      </c>
      <c r="P1149" s="17">
        <v>0.15161946993964501</v>
      </c>
      <c r="Q1149" s="17">
        <v>0.17275801368635299</v>
      </c>
      <c r="R1149" s="17"/>
      <c r="S1149" s="17">
        <v>0.13065488007272699</v>
      </c>
      <c r="T1149" s="17">
        <v>0.13562687754109901</v>
      </c>
      <c r="U1149" s="17">
        <v>0.12699698781454299</v>
      </c>
      <c r="V1149" s="17">
        <v>0.166761788309917</v>
      </c>
      <c r="W1149" s="17">
        <v>0.12109778325670199</v>
      </c>
      <c r="X1149" s="17">
        <v>0.18392087324779699</v>
      </c>
      <c r="Y1149" s="17">
        <v>0.181856376129088</v>
      </c>
      <c r="Z1149" s="17">
        <v>0.174819793109704</v>
      </c>
      <c r="AA1149" s="17">
        <v>0.13967587837126</v>
      </c>
      <c r="AB1149" s="17">
        <v>0.13590669383288401</v>
      </c>
      <c r="AC1149" s="17">
        <v>0.120351786275259</v>
      </c>
      <c r="AD1149" s="17">
        <v>0.12532780076229</v>
      </c>
      <c r="AE1149" s="17"/>
      <c r="AF1149" s="17">
        <v>0.13140714399443101</v>
      </c>
      <c r="AG1149" s="17">
        <v>0.13090074121384199</v>
      </c>
      <c r="AH1149" s="17">
        <v>0.173729409074737</v>
      </c>
      <c r="AI1149" s="17"/>
      <c r="AJ1149" s="17">
        <v>0.13329247036359601</v>
      </c>
      <c r="AK1149" s="17">
        <v>0.14586836920367</v>
      </c>
      <c r="AL1149" s="17">
        <v>0.13073633635224199</v>
      </c>
      <c r="AM1149" s="17">
        <v>8.94197119546431E-2</v>
      </c>
      <c r="AN1149" s="17">
        <v>0.16913284999488501</v>
      </c>
      <c r="AO1149" s="17"/>
      <c r="AP1149" s="17">
        <v>0.123715524737343</v>
      </c>
      <c r="AQ1149" s="17">
        <v>0.13557790355436899</v>
      </c>
      <c r="AR1149" s="17">
        <v>0.13446665485098</v>
      </c>
      <c r="AS1149" s="17"/>
      <c r="AT1149" s="17">
        <v>0.15965969315598499</v>
      </c>
      <c r="AU1149" s="17">
        <v>0.15876367321058099</v>
      </c>
      <c r="AV1149" s="17">
        <v>0.13393023739111901</v>
      </c>
      <c r="AW1149" s="17">
        <v>0.128931922552113</v>
      </c>
      <c r="AX1149" s="17">
        <v>5.7240499727380399E-2</v>
      </c>
      <c r="AY1149" s="17"/>
      <c r="AZ1149" s="17">
        <v>0.187286129516365</v>
      </c>
      <c r="BA1149" s="17">
        <v>0.13749410429480599</v>
      </c>
      <c r="BB1149" s="17">
        <v>0.19474391698480001</v>
      </c>
      <c r="BC1149" s="17">
        <v>0.128781082920121</v>
      </c>
      <c r="BD1149" s="17">
        <v>0.15553329624971701</v>
      </c>
      <c r="BE1149" s="17">
        <v>0.13396529329877099</v>
      </c>
      <c r="BF1149" s="17">
        <v>0.15357198121937099</v>
      </c>
      <c r="BG1149" s="17">
        <v>0.11707787860268699</v>
      </c>
      <c r="BH1149" s="17">
        <v>0.121873257593931</v>
      </c>
      <c r="BI1149" s="17">
        <v>0.162730402855089</v>
      </c>
      <c r="BJ1149" s="17">
        <v>0.112624152543308</v>
      </c>
      <c r="BK1149" s="17">
        <v>0.17764068165458199</v>
      </c>
      <c r="BL1149" s="17">
        <v>0.16904771733169099</v>
      </c>
      <c r="BM1149" s="17">
        <v>0.19370311705365301</v>
      </c>
      <c r="BN1149" s="17">
        <v>0.15011753088945401</v>
      </c>
      <c r="BO1149" s="17">
        <v>0.118024005556731</v>
      </c>
      <c r="BP1149" s="17"/>
      <c r="BQ1149" s="17">
        <v>6.9717161830094507E-2</v>
      </c>
      <c r="BR1149" s="17">
        <v>0.177524552501826</v>
      </c>
    </row>
    <row r="1150" spans="2:70" x14ac:dyDescent="0.35">
      <c r="B1150" t="s">
        <v>471</v>
      </c>
      <c r="C1150" s="17">
        <v>0.24060188745557401</v>
      </c>
      <c r="D1150" s="17">
        <v>0.23997407833390899</v>
      </c>
      <c r="E1150" s="17">
        <v>0.24182458290735701</v>
      </c>
      <c r="F1150" s="17"/>
      <c r="G1150" s="17">
        <v>0.207047666079343</v>
      </c>
      <c r="H1150" s="17">
        <v>0.23905872589723401</v>
      </c>
      <c r="I1150" s="17">
        <v>0.23401096305032601</v>
      </c>
      <c r="J1150" s="17">
        <v>0.259760549649098</v>
      </c>
      <c r="K1150" s="17">
        <v>0.26347873309497699</v>
      </c>
      <c r="L1150" s="17">
        <v>0.23858551775473599</v>
      </c>
      <c r="M1150" s="17"/>
      <c r="N1150" s="17">
        <v>0.20847218376513199</v>
      </c>
      <c r="O1150" s="17">
        <v>0.26115708262963899</v>
      </c>
      <c r="P1150" s="17">
        <v>0.261286289555484</v>
      </c>
      <c r="Q1150" s="17">
        <v>0.237953678614123</v>
      </c>
      <c r="R1150" s="17"/>
      <c r="S1150" s="17">
        <v>0.225349299449837</v>
      </c>
      <c r="T1150" s="17">
        <v>0.216578887262311</v>
      </c>
      <c r="U1150" s="17">
        <v>0.25422864081006802</v>
      </c>
      <c r="V1150" s="17">
        <v>0.237369362277012</v>
      </c>
      <c r="W1150" s="17">
        <v>0.249542452567283</v>
      </c>
      <c r="X1150" s="17">
        <v>0.25088154900360599</v>
      </c>
      <c r="Y1150" s="17">
        <v>0.24028342730216001</v>
      </c>
      <c r="Z1150" s="17">
        <v>0.227423572909422</v>
      </c>
      <c r="AA1150" s="17">
        <v>0.26522809290593702</v>
      </c>
      <c r="AB1150" s="17">
        <v>0.22592275570742401</v>
      </c>
      <c r="AC1150" s="17">
        <v>0.27530889407093301</v>
      </c>
      <c r="AD1150" s="17">
        <v>0.251873725967524</v>
      </c>
      <c r="AE1150" s="17"/>
      <c r="AF1150" s="17">
        <v>0.22866235100000101</v>
      </c>
      <c r="AG1150" s="17">
        <v>0.24612167543626901</v>
      </c>
      <c r="AH1150" s="17">
        <v>0.27092684208319201</v>
      </c>
      <c r="AI1150" s="17"/>
      <c r="AJ1150" s="17">
        <v>0.230040616283883</v>
      </c>
      <c r="AK1150" s="17">
        <v>0.24163903453906399</v>
      </c>
      <c r="AL1150" s="17">
        <v>0.24924689216127499</v>
      </c>
      <c r="AM1150" s="17">
        <v>0.20167395727258799</v>
      </c>
      <c r="AN1150" s="17">
        <v>0.27084901051974303</v>
      </c>
      <c r="AO1150" s="17"/>
      <c r="AP1150" s="17">
        <v>0.21091216447045899</v>
      </c>
      <c r="AQ1150" s="17">
        <v>0.235762139952605</v>
      </c>
      <c r="AR1150" s="17">
        <v>0.26764567737960299</v>
      </c>
      <c r="AS1150" s="17"/>
      <c r="AT1150" s="17">
        <v>0.243404735267057</v>
      </c>
      <c r="AU1150" s="17">
        <v>0.25628104844796201</v>
      </c>
      <c r="AV1150" s="17">
        <v>0.21289030643993201</v>
      </c>
      <c r="AW1150" s="17">
        <v>0.21959355844400599</v>
      </c>
      <c r="AX1150" s="17">
        <v>0.18488657575141099</v>
      </c>
      <c r="AY1150" s="17"/>
      <c r="AZ1150" s="17">
        <v>0.28016633872914898</v>
      </c>
      <c r="BA1150" s="17">
        <v>0.27346308123990898</v>
      </c>
      <c r="BB1150" s="17">
        <v>0.24742480006070899</v>
      </c>
      <c r="BC1150" s="17">
        <v>0.218560067435948</v>
      </c>
      <c r="BD1150" s="17">
        <v>0.22327695886643001</v>
      </c>
      <c r="BE1150" s="17">
        <v>0.26566572843300001</v>
      </c>
      <c r="BF1150" s="17">
        <v>0.214521406383542</v>
      </c>
      <c r="BG1150" s="17">
        <v>0.241343533176994</v>
      </c>
      <c r="BH1150" s="17">
        <v>0.257229979357399</v>
      </c>
      <c r="BI1150" s="17">
        <v>0.233253098336516</v>
      </c>
      <c r="BJ1150" s="17">
        <v>0.24130015851144901</v>
      </c>
      <c r="BK1150" s="17">
        <v>0.25052663180044199</v>
      </c>
      <c r="BL1150" s="17">
        <v>0.26722195377382202</v>
      </c>
      <c r="BM1150" s="17">
        <v>0.22669413399442201</v>
      </c>
      <c r="BN1150" s="17">
        <v>0.23209145003034801</v>
      </c>
      <c r="BO1150" s="17">
        <v>0.142568864357833</v>
      </c>
      <c r="BP1150" s="17"/>
      <c r="BQ1150" s="17">
        <v>0.16230938829908001</v>
      </c>
      <c r="BR1150" s="17">
        <v>0.27314391228210999</v>
      </c>
    </row>
    <row r="1151" spans="2:70" x14ac:dyDescent="0.35">
      <c r="B1151" t="s">
        <v>472</v>
      </c>
      <c r="C1151" s="17">
        <v>0.282390405496525</v>
      </c>
      <c r="D1151" s="17">
        <v>0.27867199224240502</v>
      </c>
      <c r="E1151" s="17">
        <v>0.28639345323376802</v>
      </c>
      <c r="F1151" s="17"/>
      <c r="G1151" s="17">
        <v>0.28111590641008199</v>
      </c>
      <c r="H1151" s="17">
        <v>0.30716790062111399</v>
      </c>
      <c r="I1151" s="17">
        <v>0.297422141495433</v>
      </c>
      <c r="J1151" s="17">
        <v>0.26539834859674299</v>
      </c>
      <c r="K1151" s="17">
        <v>0.24808599414287499</v>
      </c>
      <c r="L1151" s="17">
        <v>0.28768337114638498</v>
      </c>
      <c r="M1151" s="17"/>
      <c r="N1151" s="17">
        <v>0.31885594929618599</v>
      </c>
      <c r="O1151" s="17">
        <v>0.28622260644803699</v>
      </c>
      <c r="P1151" s="17">
        <v>0.269533075198579</v>
      </c>
      <c r="Q1151" s="17">
        <v>0.253013549843709</v>
      </c>
      <c r="R1151" s="17"/>
      <c r="S1151" s="17">
        <v>0.31112939352478503</v>
      </c>
      <c r="T1151" s="17">
        <v>0.274652883788437</v>
      </c>
      <c r="U1151" s="17">
        <v>0.28777201182529999</v>
      </c>
      <c r="V1151" s="17">
        <v>0.24329990582653799</v>
      </c>
      <c r="W1151" s="17">
        <v>0.308795570619527</v>
      </c>
      <c r="X1151" s="17">
        <v>0.28788607897635499</v>
      </c>
      <c r="Y1151" s="17">
        <v>0.251286091723607</v>
      </c>
      <c r="Z1151" s="17">
        <v>0.27070219739158202</v>
      </c>
      <c r="AA1151" s="17">
        <v>0.29381468956835599</v>
      </c>
      <c r="AB1151" s="17">
        <v>0.30068058898054301</v>
      </c>
      <c r="AC1151" s="17">
        <v>0.256940440535814</v>
      </c>
      <c r="AD1151" s="17">
        <v>0.25070807336464501</v>
      </c>
      <c r="AE1151" s="17"/>
      <c r="AF1151" s="17">
        <v>0.280652901693142</v>
      </c>
      <c r="AG1151" s="17">
        <v>0.29781287825998498</v>
      </c>
      <c r="AH1151" s="17">
        <v>0.25307216760013101</v>
      </c>
      <c r="AI1151" s="17"/>
      <c r="AJ1151" s="17">
        <v>0.29921796758570701</v>
      </c>
      <c r="AK1151" s="17">
        <v>0.27373052633576</v>
      </c>
      <c r="AL1151" s="17">
        <v>0.31656058560766498</v>
      </c>
      <c r="AM1151" s="17">
        <v>0.23258723546587501</v>
      </c>
      <c r="AN1151" s="17">
        <v>0.241596921822781</v>
      </c>
      <c r="AO1151" s="17"/>
      <c r="AP1151" s="17">
        <v>0.31204371383712198</v>
      </c>
      <c r="AQ1151" s="17">
        <v>0.30325825628860498</v>
      </c>
      <c r="AR1151" s="17">
        <v>0.30134339279179201</v>
      </c>
      <c r="AS1151" s="17"/>
      <c r="AT1151" s="17">
        <v>0.261641661480432</v>
      </c>
      <c r="AU1151" s="17">
        <v>0.25914854701267098</v>
      </c>
      <c r="AV1151" s="17">
        <v>0.31812705279009401</v>
      </c>
      <c r="AW1151" s="17">
        <v>0.32557111449429799</v>
      </c>
      <c r="AX1151" s="17">
        <v>0.26797118226821498</v>
      </c>
      <c r="AY1151" s="17"/>
      <c r="AZ1151" s="17">
        <v>0.180774243705844</v>
      </c>
      <c r="BA1151" s="17">
        <v>0.23976297363181701</v>
      </c>
      <c r="BB1151" s="17">
        <v>0.25777975727213098</v>
      </c>
      <c r="BC1151" s="17">
        <v>0.30341604986995702</v>
      </c>
      <c r="BD1151" s="17">
        <v>0.28603093621254799</v>
      </c>
      <c r="BE1151" s="17">
        <v>0.27146995630206999</v>
      </c>
      <c r="BF1151" s="17">
        <v>0.30942467664553103</v>
      </c>
      <c r="BG1151" s="17">
        <v>0.26488592556218599</v>
      </c>
      <c r="BH1151" s="17">
        <v>0.31291573816491802</v>
      </c>
      <c r="BI1151" s="17">
        <v>0.27571447193973098</v>
      </c>
      <c r="BJ1151" s="17">
        <v>0.322503157606501</v>
      </c>
      <c r="BK1151" s="17">
        <v>0.25393119108503598</v>
      </c>
      <c r="BL1151" s="17">
        <v>0.23506914974464799</v>
      </c>
      <c r="BM1151" s="17">
        <v>0.24814127349975801</v>
      </c>
      <c r="BN1151" s="17">
        <v>0.31806116261630002</v>
      </c>
      <c r="BO1151" s="17">
        <v>0.33837630889854597</v>
      </c>
      <c r="BP1151" s="17"/>
      <c r="BQ1151" s="17">
        <v>0.37320607216322799</v>
      </c>
      <c r="BR1151" s="17">
        <v>0.242198969051137</v>
      </c>
    </row>
    <row r="1152" spans="2:70" x14ac:dyDescent="0.35">
      <c r="B1152" t="s">
        <v>189</v>
      </c>
      <c r="C1152" s="17">
        <v>0.15284361948869499</v>
      </c>
      <c r="D1152" s="17">
        <v>0.142826194152363</v>
      </c>
      <c r="E1152" s="17">
        <v>0.16198881819380101</v>
      </c>
      <c r="F1152" s="17"/>
      <c r="G1152" s="17">
        <v>0.148545394962662</v>
      </c>
      <c r="H1152" s="17">
        <v>0.155561136078016</v>
      </c>
      <c r="I1152" s="17">
        <v>0.155843413731448</v>
      </c>
      <c r="J1152" s="17">
        <v>0.14751372746340599</v>
      </c>
      <c r="K1152" s="17">
        <v>0.13305570355996801</v>
      </c>
      <c r="L1152" s="17">
        <v>0.16865979661850999</v>
      </c>
      <c r="M1152" s="17"/>
      <c r="N1152" s="17">
        <v>0.181614066512093</v>
      </c>
      <c r="O1152" s="17">
        <v>0.14589089581647499</v>
      </c>
      <c r="P1152" s="17">
        <v>0.14151469949335299</v>
      </c>
      <c r="Q1152" s="17">
        <v>0.139010119835696</v>
      </c>
      <c r="R1152" s="17"/>
      <c r="S1152" s="17">
        <v>0.20103760754345501</v>
      </c>
      <c r="T1152" s="17">
        <v>0.17511832284113399</v>
      </c>
      <c r="U1152" s="17">
        <v>0.14007849359251501</v>
      </c>
      <c r="V1152" s="17">
        <v>0.16707853567894601</v>
      </c>
      <c r="W1152" s="17">
        <v>0.137829565702421</v>
      </c>
      <c r="X1152" s="17">
        <v>0.118401753553669</v>
      </c>
      <c r="Y1152" s="17">
        <v>0.13931874546024201</v>
      </c>
      <c r="Z1152" s="17">
        <v>0.156328798017143</v>
      </c>
      <c r="AA1152" s="17">
        <v>0.144207915408609</v>
      </c>
      <c r="AB1152" s="17">
        <v>0.13164726297969601</v>
      </c>
      <c r="AC1152" s="17">
        <v>0.138928236010746</v>
      </c>
      <c r="AD1152" s="17">
        <v>0.11071189251002</v>
      </c>
      <c r="AE1152" s="17"/>
      <c r="AF1152" s="17">
        <v>0.152651515978803</v>
      </c>
      <c r="AG1152" s="17">
        <v>0.16174581229206</v>
      </c>
      <c r="AH1152" s="17">
        <v>0.136099079102311</v>
      </c>
      <c r="AI1152" s="17"/>
      <c r="AJ1152" s="17">
        <v>0.15928180538105299</v>
      </c>
      <c r="AK1152" s="17">
        <v>0.16768619130798701</v>
      </c>
      <c r="AL1152" s="17">
        <v>0.144470660429312</v>
      </c>
      <c r="AM1152" s="17">
        <v>0.165327577123182</v>
      </c>
      <c r="AN1152" s="17">
        <v>0.124647706311709</v>
      </c>
      <c r="AO1152" s="17"/>
      <c r="AP1152" s="17">
        <v>0.172559320234665</v>
      </c>
      <c r="AQ1152" s="17">
        <v>0.16693428050950099</v>
      </c>
      <c r="AR1152" s="17">
        <v>0.15869767193029599</v>
      </c>
      <c r="AS1152" s="17"/>
      <c r="AT1152" s="17">
        <v>0.13967420179920501</v>
      </c>
      <c r="AU1152" s="17">
        <v>0.12630000324370499</v>
      </c>
      <c r="AV1152" s="17">
        <v>0.17570343006088801</v>
      </c>
      <c r="AW1152" s="17">
        <v>0.183093767993949</v>
      </c>
      <c r="AX1152" s="17">
        <v>0.33798735777400601</v>
      </c>
      <c r="AY1152" s="17"/>
      <c r="AZ1152" s="17">
        <v>5.74963556340908E-2</v>
      </c>
      <c r="BA1152" s="17">
        <v>0.155848543085369</v>
      </c>
      <c r="BB1152" s="17">
        <v>0.12575366499627999</v>
      </c>
      <c r="BC1152" s="17">
        <v>0.116457415341621</v>
      </c>
      <c r="BD1152" s="17">
        <v>0.18004195700213699</v>
      </c>
      <c r="BE1152" s="17">
        <v>0.14036391815945801</v>
      </c>
      <c r="BF1152" s="17">
        <v>0.166171031388028</v>
      </c>
      <c r="BG1152" s="17">
        <v>0.16537499557677801</v>
      </c>
      <c r="BH1152" s="17">
        <v>0.134743577522243</v>
      </c>
      <c r="BI1152" s="17">
        <v>0.165135591673786</v>
      </c>
      <c r="BJ1152" s="17">
        <v>0.133538565396466</v>
      </c>
      <c r="BK1152" s="17">
        <v>0.170693493372952</v>
      </c>
      <c r="BL1152" s="17">
        <v>0.19343112827060999</v>
      </c>
      <c r="BM1152" s="17">
        <v>0.13576323934894199</v>
      </c>
      <c r="BN1152" s="17">
        <v>0.12301478072244799</v>
      </c>
      <c r="BO1152" s="17">
        <v>0.251936109406868</v>
      </c>
      <c r="BP1152" s="17"/>
      <c r="BQ1152" s="17">
        <v>0.25850277410662797</v>
      </c>
      <c r="BR1152" s="17">
        <v>0.106792172561924</v>
      </c>
    </row>
    <row r="1153" spans="2:70" x14ac:dyDescent="0.35">
      <c r="B1153" t="s">
        <v>190</v>
      </c>
      <c r="C1153" s="17">
        <v>4.3882204353095401E-2</v>
      </c>
      <c r="D1153" s="17">
        <v>4.14449598146681E-2</v>
      </c>
      <c r="E1153" s="17">
        <v>4.6542555808218998E-2</v>
      </c>
      <c r="F1153" s="17"/>
      <c r="G1153" s="17">
        <v>1.2733319500360199E-2</v>
      </c>
      <c r="H1153" s="17">
        <v>3.24805575185887E-2</v>
      </c>
      <c r="I1153" s="17">
        <v>2.8800717027768801E-2</v>
      </c>
      <c r="J1153" s="17">
        <v>3.8698338235578902E-2</v>
      </c>
      <c r="K1153" s="17">
        <v>5.1843844463767497E-2</v>
      </c>
      <c r="L1153" s="17">
        <v>8.5116521360720607E-2</v>
      </c>
      <c r="M1153" s="17"/>
      <c r="N1153" s="17">
        <v>5.8083659569734901E-2</v>
      </c>
      <c r="O1153" s="17">
        <v>4.0103133569743002E-2</v>
      </c>
      <c r="P1153" s="17">
        <v>2.76306957317187E-2</v>
      </c>
      <c r="Q1153" s="17">
        <v>4.6362474122621497E-2</v>
      </c>
      <c r="R1153" s="17"/>
      <c r="S1153" s="17">
        <v>4.3443722523351998E-2</v>
      </c>
      <c r="T1153" s="17">
        <v>4.4554361526842598E-2</v>
      </c>
      <c r="U1153" s="17">
        <v>4.8189388261459902E-2</v>
      </c>
      <c r="V1153" s="17">
        <v>3.27870206591084E-2</v>
      </c>
      <c r="W1153" s="17">
        <v>5.66705730611387E-2</v>
      </c>
      <c r="X1153" s="17">
        <v>3.94345444682557E-2</v>
      </c>
      <c r="Y1153" s="17">
        <v>4.8501847857748602E-2</v>
      </c>
      <c r="Z1153" s="17">
        <v>4.1051209579479699E-2</v>
      </c>
      <c r="AA1153" s="17">
        <v>2.1718853054625401E-2</v>
      </c>
      <c r="AB1153" s="17">
        <v>5.5263247689685303E-2</v>
      </c>
      <c r="AC1153" s="17">
        <v>7.0614700010574905E-2</v>
      </c>
      <c r="AD1153" s="17">
        <v>4.2152564575297799E-2</v>
      </c>
      <c r="AE1153" s="17"/>
      <c r="AF1153" s="17">
        <v>4.8197739717119201E-2</v>
      </c>
      <c r="AG1153" s="17">
        <v>5.2921274641761697E-2</v>
      </c>
      <c r="AH1153" s="17">
        <v>2.2737916724534301E-2</v>
      </c>
      <c r="AI1153" s="17"/>
      <c r="AJ1153" s="17">
        <v>4.8495807901700397E-2</v>
      </c>
      <c r="AK1153" s="17">
        <v>4.9601867096490102E-2</v>
      </c>
      <c r="AL1153" s="17">
        <v>6.0646941889925102E-2</v>
      </c>
      <c r="AM1153" s="17">
        <v>1.9660603734112998E-2</v>
      </c>
      <c r="AN1153" s="17">
        <v>2.8682348819018301E-2</v>
      </c>
      <c r="AO1153" s="17"/>
      <c r="AP1153" s="17">
        <v>5.3873876016057302E-2</v>
      </c>
      <c r="AQ1153" s="17">
        <v>4.8046179250487098E-2</v>
      </c>
      <c r="AR1153" s="17">
        <v>3.1176430343652101E-2</v>
      </c>
      <c r="AS1153" s="17"/>
      <c r="AT1153" s="17">
        <v>3.3545163835038999E-2</v>
      </c>
      <c r="AU1153" s="17">
        <v>4.2826110179245903E-2</v>
      </c>
      <c r="AV1153" s="17">
        <v>5.0863781987290302E-2</v>
      </c>
      <c r="AW1153" s="17">
        <v>5.3505454106600403E-2</v>
      </c>
      <c r="AX1153" s="17">
        <v>4.2368545698250701E-2</v>
      </c>
      <c r="AY1153" s="17"/>
      <c r="AZ1153" s="17">
        <v>5.6686511673119402E-2</v>
      </c>
      <c r="BA1153" s="17">
        <v>2.5971802317182501E-2</v>
      </c>
      <c r="BB1153" s="17">
        <v>7.0345269803376298E-2</v>
      </c>
      <c r="BC1153" s="17">
        <v>5.9229532080640197E-2</v>
      </c>
      <c r="BD1153" s="17">
        <v>3.6628163095487103E-2</v>
      </c>
      <c r="BE1153" s="17">
        <v>3.67719954514392E-2</v>
      </c>
      <c r="BF1153" s="17">
        <v>4.1574959855094497E-2</v>
      </c>
      <c r="BG1153" s="17">
        <v>4.0482495366840301E-2</v>
      </c>
      <c r="BH1153" s="17">
        <v>4.8917550480091998E-2</v>
      </c>
      <c r="BI1153" s="17">
        <v>5.5987510869276898E-2</v>
      </c>
      <c r="BJ1153" s="17">
        <v>5.0399662875386997E-2</v>
      </c>
      <c r="BK1153" s="17">
        <v>3.6834835259673099E-2</v>
      </c>
      <c r="BL1153" s="17">
        <v>2.3208704585336599E-2</v>
      </c>
      <c r="BM1153" s="17">
        <v>3.7145867803311597E-2</v>
      </c>
      <c r="BN1153" s="17">
        <v>6.1082277069423999E-2</v>
      </c>
      <c r="BO1153" s="17">
        <v>3.9225896219163302E-2</v>
      </c>
      <c r="BP1153" s="17"/>
      <c r="BQ1153" s="17">
        <v>8.5276423970132603E-2</v>
      </c>
      <c r="BR1153" s="17">
        <v>2.6445784406637599E-2</v>
      </c>
    </row>
    <row r="1154" spans="2:70" x14ac:dyDescent="0.35">
      <c r="C1154" s="17"/>
      <c r="D1154" s="17"/>
      <c r="E1154" s="17"/>
      <c r="F1154" s="17"/>
      <c r="G1154" s="17"/>
      <c r="H1154" s="17"/>
      <c r="I1154" s="17"/>
      <c r="J1154" s="17"/>
      <c r="K1154" s="17"/>
      <c r="L1154" s="17"/>
      <c r="M1154" s="17"/>
      <c r="N1154" s="17"/>
      <c r="O1154" s="17"/>
      <c r="P1154" s="17"/>
      <c r="Q1154" s="17"/>
      <c r="R1154" s="17"/>
      <c r="S1154" s="17"/>
      <c r="T1154" s="17"/>
      <c r="U1154" s="17"/>
      <c r="V1154" s="17"/>
      <c r="W1154" s="17"/>
      <c r="X1154" s="17"/>
      <c r="Y1154" s="17"/>
      <c r="Z1154" s="17"/>
      <c r="AA1154" s="17"/>
      <c r="AB1154" s="17"/>
      <c r="AC1154" s="17"/>
      <c r="AD1154" s="17"/>
      <c r="AE1154" s="17"/>
      <c r="AF1154" s="17"/>
      <c r="AG1154" s="17"/>
      <c r="AH1154" s="17"/>
      <c r="AI1154" s="17"/>
      <c r="AJ1154" s="17"/>
      <c r="AK1154" s="17"/>
      <c r="AL1154" s="17"/>
      <c r="AM1154" s="17"/>
      <c r="AN1154" s="17"/>
      <c r="AO1154" s="17"/>
      <c r="AP1154" s="17"/>
      <c r="AQ1154" s="17"/>
      <c r="AR1154" s="17"/>
      <c r="AS1154" s="17"/>
      <c r="AT1154" s="17"/>
      <c r="AU1154" s="17"/>
      <c r="AV1154" s="17"/>
      <c r="AW1154" s="17"/>
      <c r="AX1154" s="17"/>
      <c r="AY1154" s="17"/>
      <c r="AZ1154" s="17"/>
      <c r="BA1154" s="17"/>
      <c r="BB1154" s="17"/>
      <c r="BC1154" s="17"/>
      <c r="BD1154" s="17"/>
      <c r="BE1154" s="17"/>
      <c r="BF1154" s="17"/>
      <c r="BG1154" s="17"/>
      <c r="BH1154" s="17"/>
      <c r="BI1154" s="17"/>
      <c r="BJ1154" s="17"/>
      <c r="BK1154" s="17"/>
      <c r="BL1154" s="17"/>
      <c r="BM1154" s="17"/>
      <c r="BN1154" s="17"/>
      <c r="BO1154" s="17"/>
      <c r="BP1154" s="17"/>
      <c r="BQ1154" s="17"/>
      <c r="BR1154" s="17"/>
    </row>
    <row r="1155" spans="2:70" x14ac:dyDescent="0.35">
      <c r="B1155" s="6" t="s">
        <v>484</v>
      </c>
      <c r="C1155" s="17"/>
      <c r="D1155" s="17"/>
      <c r="E1155" s="17"/>
      <c r="F1155" s="17"/>
      <c r="G1155" s="17"/>
      <c r="H1155" s="17"/>
      <c r="I1155" s="17"/>
      <c r="J1155" s="17"/>
      <c r="K1155" s="17"/>
      <c r="L1155" s="17"/>
      <c r="M1155" s="17"/>
      <c r="N1155" s="17"/>
      <c r="O1155" s="17"/>
      <c r="P1155" s="17"/>
      <c r="Q1155" s="17"/>
      <c r="R1155" s="17"/>
      <c r="S1155" s="17"/>
      <c r="T1155" s="17"/>
      <c r="U1155" s="17"/>
      <c r="V1155" s="17"/>
      <c r="W1155" s="17"/>
      <c r="X1155" s="17"/>
      <c r="Y1155" s="17"/>
      <c r="Z1155" s="17"/>
      <c r="AA1155" s="17"/>
      <c r="AB1155" s="17"/>
      <c r="AC1155" s="17"/>
      <c r="AD1155" s="17"/>
      <c r="AE1155" s="17"/>
      <c r="AF1155" s="17"/>
      <c r="AG1155" s="17"/>
      <c r="AH1155" s="17"/>
      <c r="AI1155" s="17"/>
      <c r="AJ1155" s="17"/>
      <c r="AK1155" s="17"/>
      <c r="AL1155" s="17"/>
      <c r="AM1155" s="17"/>
      <c r="AN1155" s="17"/>
      <c r="AO1155" s="17"/>
      <c r="AP1155" s="17"/>
      <c r="AQ1155" s="17"/>
      <c r="AR1155" s="17"/>
      <c r="AS1155" s="17"/>
      <c r="AT1155" s="17"/>
      <c r="AU1155" s="17"/>
      <c r="AV1155" s="17"/>
      <c r="AW1155" s="17"/>
      <c r="AX1155" s="17"/>
      <c r="AY1155" s="17"/>
      <c r="AZ1155" s="17"/>
      <c r="BA1155" s="17"/>
      <c r="BB1155" s="17"/>
      <c r="BC1155" s="17"/>
      <c r="BD1155" s="17"/>
      <c r="BE1155" s="17"/>
      <c r="BF1155" s="17"/>
      <c r="BG1155" s="17"/>
      <c r="BH1155" s="17"/>
      <c r="BI1155" s="17"/>
      <c r="BJ1155" s="17"/>
      <c r="BK1155" s="17"/>
      <c r="BL1155" s="17"/>
      <c r="BM1155" s="17"/>
      <c r="BN1155" s="17"/>
      <c r="BO1155" s="17"/>
      <c r="BP1155" s="17"/>
      <c r="BQ1155" s="17"/>
      <c r="BR1155" s="17"/>
    </row>
    <row r="1156" spans="2:70" x14ac:dyDescent="0.35">
      <c r="B1156" s="24" t="s">
        <v>97</v>
      </c>
      <c r="C1156" s="17"/>
      <c r="D1156" s="17"/>
      <c r="E1156" s="17"/>
      <c r="F1156" s="17"/>
      <c r="G1156" s="17"/>
      <c r="H1156" s="17"/>
      <c r="I1156" s="17"/>
      <c r="J1156" s="17"/>
      <c r="K1156" s="17"/>
      <c r="L1156" s="17"/>
      <c r="M1156" s="17"/>
      <c r="N1156" s="17"/>
      <c r="O1156" s="17"/>
      <c r="P1156" s="17"/>
      <c r="Q1156" s="17"/>
      <c r="R1156" s="17"/>
      <c r="S1156" s="17"/>
      <c r="T1156" s="17"/>
      <c r="U1156" s="17"/>
      <c r="V1156" s="17"/>
      <c r="W1156" s="17"/>
      <c r="X1156" s="17"/>
      <c r="Y1156" s="17"/>
      <c r="Z1156" s="17"/>
      <c r="AA1156" s="17"/>
      <c r="AB1156" s="17"/>
      <c r="AC1156" s="17"/>
      <c r="AD1156" s="17"/>
      <c r="AE1156" s="17"/>
      <c r="AF1156" s="17"/>
      <c r="AG1156" s="17"/>
      <c r="AH1156" s="17"/>
      <c r="AI1156" s="17"/>
      <c r="AJ1156" s="17"/>
      <c r="AK1156" s="17"/>
      <c r="AL1156" s="17"/>
      <c r="AM1156" s="17"/>
      <c r="AN1156" s="17"/>
      <c r="AO1156" s="17"/>
      <c r="AP1156" s="17"/>
      <c r="AQ1156" s="17"/>
      <c r="AR1156" s="17"/>
      <c r="AS1156" s="17"/>
      <c r="AT1156" s="17"/>
      <c r="AU1156" s="17"/>
      <c r="AV1156" s="17"/>
      <c r="AW1156" s="17"/>
      <c r="AX1156" s="17"/>
      <c r="AY1156" s="17"/>
      <c r="AZ1156" s="17"/>
      <c r="BA1156" s="17"/>
      <c r="BB1156" s="17"/>
      <c r="BC1156" s="17"/>
      <c r="BD1156" s="17"/>
      <c r="BE1156" s="17"/>
      <c r="BF1156" s="17"/>
      <c r="BG1156" s="17"/>
      <c r="BH1156" s="17"/>
      <c r="BI1156" s="17"/>
      <c r="BJ1156" s="17"/>
      <c r="BK1156" s="17"/>
      <c r="BL1156" s="17"/>
      <c r="BM1156" s="17"/>
      <c r="BN1156" s="17"/>
      <c r="BO1156" s="17"/>
      <c r="BP1156" s="17"/>
      <c r="BQ1156" s="17"/>
      <c r="BR1156" s="17"/>
    </row>
    <row r="1157" spans="2:70" x14ac:dyDescent="0.35">
      <c r="B1157" t="s">
        <v>468</v>
      </c>
      <c r="C1157" s="17">
        <v>0.10439958574272599</v>
      </c>
      <c r="D1157" s="17">
        <v>0.113886987873151</v>
      </c>
      <c r="E1157" s="17">
        <v>9.3645031103816598E-2</v>
      </c>
      <c r="F1157" s="17"/>
      <c r="G1157" s="17">
        <v>9.0753784480485197E-2</v>
      </c>
      <c r="H1157" s="17">
        <v>8.6133382736224604E-2</v>
      </c>
      <c r="I1157" s="17">
        <v>9.4798441397010394E-2</v>
      </c>
      <c r="J1157" s="17">
        <v>0.111076046280754</v>
      </c>
      <c r="K1157" s="17">
        <v>0.13680444360343999</v>
      </c>
      <c r="L1157" s="17">
        <v>0.109013625674601</v>
      </c>
      <c r="M1157" s="17"/>
      <c r="N1157" s="17">
        <v>8.0297848050413095E-2</v>
      </c>
      <c r="O1157" s="17">
        <v>0.12445172290669</v>
      </c>
      <c r="P1157" s="17">
        <v>0.111904831511417</v>
      </c>
      <c r="Q1157" s="17">
        <v>0.102451540627171</v>
      </c>
      <c r="R1157" s="17"/>
      <c r="S1157" s="17">
        <v>7.7575776908763994E-2</v>
      </c>
      <c r="T1157" s="17">
        <v>0.12004850636398499</v>
      </c>
      <c r="U1157" s="17">
        <v>8.1741711037917802E-2</v>
      </c>
      <c r="V1157" s="17">
        <v>0.114531193941019</v>
      </c>
      <c r="W1157" s="17">
        <v>9.3149465519737407E-2</v>
      </c>
      <c r="X1157" s="17">
        <v>0.10830402800929299</v>
      </c>
      <c r="Y1157" s="17">
        <v>0.122440301355043</v>
      </c>
      <c r="Z1157" s="17">
        <v>5.17157284093668E-2</v>
      </c>
      <c r="AA1157" s="17">
        <v>0.11796272233914699</v>
      </c>
      <c r="AB1157" s="17">
        <v>0.112748596975574</v>
      </c>
      <c r="AC1157" s="17">
        <v>0.136436221645969</v>
      </c>
      <c r="AD1157" s="17">
        <v>0.10003512966596299</v>
      </c>
      <c r="AE1157" s="17"/>
      <c r="AF1157" s="17">
        <v>0.125668637943644</v>
      </c>
      <c r="AG1157" s="17">
        <v>9.2671300894722003E-2</v>
      </c>
      <c r="AH1157" s="17">
        <v>8.0796071779859993E-2</v>
      </c>
      <c r="AI1157" s="17"/>
      <c r="AJ1157" s="17">
        <v>0.10415839621621099</v>
      </c>
      <c r="AK1157" s="17">
        <v>0.102614124970846</v>
      </c>
      <c r="AL1157" s="17">
        <v>7.8555681473414005E-2</v>
      </c>
      <c r="AM1157" s="17">
        <v>0.18265296083812599</v>
      </c>
      <c r="AN1157" s="17">
        <v>0.107909003876556</v>
      </c>
      <c r="AO1157" s="17"/>
      <c r="AP1157" s="17">
        <v>8.9742845399796004E-2</v>
      </c>
      <c r="AQ1157" s="17">
        <v>9.7595520507217107E-2</v>
      </c>
      <c r="AR1157" s="17">
        <v>8.3358150215049803E-2</v>
      </c>
      <c r="AS1157" s="17"/>
      <c r="AT1157" s="17">
        <v>0.11618297663955</v>
      </c>
      <c r="AU1157" s="17">
        <v>0.114942689450729</v>
      </c>
      <c r="AV1157" s="17">
        <v>8.9343016188524596E-2</v>
      </c>
      <c r="AW1157" s="17">
        <v>6.5307487701915301E-2</v>
      </c>
      <c r="AX1157" s="17">
        <v>9.3284602383040496E-2</v>
      </c>
      <c r="AY1157" s="17"/>
      <c r="AZ1157" s="17">
        <v>0.137016328541404</v>
      </c>
      <c r="BA1157" s="17">
        <v>0.13831296139976201</v>
      </c>
      <c r="BB1157" s="17">
        <v>6.9166092311557806E-2</v>
      </c>
      <c r="BC1157" s="17">
        <v>0.14237719394371201</v>
      </c>
      <c r="BD1157" s="17">
        <v>0.112514895330016</v>
      </c>
      <c r="BE1157" s="17">
        <v>0.138816824704696</v>
      </c>
      <c r="BF1157" s="17">
        <v>8.1676823668291904E-2</v>
      </c>
      <c r="BG1157" s="17">
        <v>0.114050868439123</v>
      </c>
      <c r="BH1157" s="17">
        <v>7.1535733364488693E-2</v>
      </c>
      <c r="BI1157" s="17">
        <v>9.7821669119939697E-2</v>
      </c>
      <c r="BJ1157" s="17">
        <v>8.3446696587443706E-2</v>
      </c>
      <c r="BK1157" s="17">
        <v>0.115354639203899</v>
      </c>
      <c r="BL1157" s="17">
        <v>0.126364243963762</v>
      </c>
      <c r="BM1157" s="17">
        <v>8.4890103940515604E-2</v>
      </c>
      <c r="BN1157" s="17">
        <v>5.1167070711691499E-2</v>
      </c>
      <c r="BO1157" s="17">
        <v>8.3181039565304302E-2</v>
      </c>
      <c r="BP1157" s="17"/>
      <c r="BQ1157" s="17">
        <v>3.6846715776031103E-2</v>
      </c>
      <c r="BR1157" s="17">
        <v>0.13802981902431399</v>
      </c>
    </row>
    <row r="1158" spans="2:70" x14ac:dyDescent="0.35">
      <c r="B1158" t="s">
        <v>469</v>
      </c>
      <c r="C1158" s="17">
        <v>0.19136933858595401</v>
      </c>
      <c r="D1158" s="17">
        <v>0.19694124848545499</v>
      </c>
      <c r="E1158" s="17">
        <v>0.18570393590763701</v>
      </c>
      <c r="F1158" s="17"/>
      <c r="G1158" s="17">
        <v>0.21109044754023901</v>
      </c>
      <c r="H1158" s="17">
        <v>0.166468114880991</v>
      </c>
      <c r="I1158" s="17">
        <v>0.222538683666515</v>
      </c>
      <c r="J1158" s="17">
        <v>0.212914892720103</v>
      </c>
      <c r="K1158" s="17">
        <v>0.20961679890639701</v>
      </c>
      <c r="L1158" s="17">
        <v>0.143187217321531</v>
      </c>
      <c r="M1158" s="17"/>
      <c r="N1158" s="17">
        <v>0.1855480962793</v>
      </c>
      <c r="O1158" s="17">
        <v>0.19927176864080501</v>
      </c>
      <c r="P1158" s="17">
        <v>0.19542910512084699</v>
      </c>
      <c r="Q1158" s="17">
        <v>0.183414990064694</v>
      </c>
      <c r="R1158" s="17"/>
      <c r="S1158" s="17">
        <v>0.16416623300974501</v>
      </c>
      <c r="T1158" s="17">
        <v>0.184788995289872</v>
      </c>
      <c r="U1158" s="17">
        <v>0.207787341977896</v>
      </c>
      <c r="V1158" s="17">
        <v>0.20922058055377701</v>
      </c>
      <c r="W1158" s="17">
        <v>0.17613108506313599</v>
      </c>
      <c r="X1158" s="17">
        <v>0.15089940249612799</v>
      </c>
      <c r="Y1158" s="17">
        <v>0.20984592044498299</v>
      </c>
      <c r="Z1158" s="17">
        <v>0.22905107657202001</v>
      </c>
      <c r="AA1158" s="17">
        <v>0.20665549243390499</v>
      </c>
      <c r="AB1158" s="17">
        <v>0.19714254309689</v>
      </c>
      <c r="AC1158" s="17">
        <v>0.17505304891235701</v>
      </c>
      <c r="AD1158" s="17">
        <v>0.261314289929232</v>
      </c>
      <c r="AE1158" s="17"/>
      <c r="AF1158" s="17">
        <v>0.18917378355498801</v>
      </c>
      <c r="AG1158" s="17">
        <v>0.18922817809737899</v>
      </c>
      <c r="AH1158" s="17">
        <v>0.19967689689680099</v>
      </c>
      <c r="AI1158" s="17"/>
      <c r="AJ1158" s="17">
        <v>0.17472540748248899</v>
      </c>
      <c r="AK1158" s="17">
        <v>0.19470457781914499</v>
      </c>
      <c r="AL1158" s="17">
        <v>0.20850465385907499</v>
      </c>
      <c r="AM1158" s="17">
        <v>0.20812291490038801</v>
      </c>
      <c r="AN1158" s="17">
        <v>0.19209853580411099</v>
      </c>
      <c r="AO1158" s="17"/>
      <c r="AP1158" s="17">
        <v>0.152932734254177</v>
      </c>
      <c r="AQ1158" s="17">
        <v>0.198354297683971</v>
      </c>
      <c r="AR1158" s="17">
        <v>0.23383624123417401</v>
      </c>
      <c r="AS1158" s="17"/>
      <c r="AT1158" s="17">
        <v>0.17577579353998801</v>
      </c>
      <c r="AU1158" s="17">
        <v>0.21430010370873401</v>
      </c>
      <c r="AV1158" s="17">
        <v>0.18792389795984901</v>
      </c>
      <c r="AW1158" s="17">
        <v>0.19650307856002899</v>
      </c>
      <c r="AX1158" s="17">
        <v>0.108807448554698</v>
      </c>
      <c r="AY1158" s="17"/>
      <c r="AZ1158" s="17">
        <v>0.16464707543802901</v>
      </c>
      <c r="BA1158" s="17">
        <v>0.16496245635531701</v>
      </c>
      <c r="BB1158" s="17">
        <v>0.19850218813593401</v>
      </c>
      <c r="BC1158" s="17">
        <v>0.141204610021397</v>
      </c>
      <c r="BD1158" s="17">
        <v>0.13565419198832801</v>
      </c>
      <c r="BE1158" s="17">
        <v>0.19144868738079199</v>
      </c>
      <c r="BF1158" s="17">
        <v>0.18403955096104499</v>
      </c>
      <c r="BG1158" s="17">
        <v>0.21788365094770401</v>
      </c>
      <c r="BH1158" s="17">
        <v>0.24267071208492699</v>
      </c>
      <c r="BI1158" s="17">
        <v>0.147830263346313</v>
      </c>
      <c r="BJ1158" s="17">
        <v>0.22350463613851099</v>
      </c>
      <c r="BK1158" s="17">
        <v>0.22590298335211401</v>
      </c>
      <c r="BL1158" s="17">
        <v>0.22069375822575801</v>
      </c>
      <c r="BM1158" s="17">
        <v>0.26334271087201699</v>
      </c>
      <c r="BN1158" s="17">
        <v>0.26999433493130898</v>
      </c>
      <c r="BO1158" s="17">
        <v>0.189821575802475</v>
      </c>
      <c r="BP1158" s="17"/>
      <c r="BQ1158" s="17">
        <v>0.12327103172384</v>
      </c>
      <c r="BR1158" s="17">
        <v>0.22175049406184899</v>
      </c>
    </row>
    <row r="1159" spans="2:70" x14ac:dyDescent="0.35">
      <c r="B1159" t="s">
        <v>470</v>
      </c>
      <c r="C1159" s="17">
        <v>0.27826469575768498</v>
      </c>
      <c r="D1159" s="17">
        <v>0.25199587426547598</v>
      </c>
      <c r="E1159" s="17">
        <v>0.30382279821872599</v>
      </c>
      <c r="F1159" s="17"/>
      <c r="G1159" s="17">
        <v>0.321824913469475</v>
      </c>
      <c r="H1159" s="17">
        <v>0.25791382790710499</v>
      </c>
      <c r="I1159" s="17">
        <v>0.29625461087326999</v>
      </c>
      <c r="J1159" s="17">
        <v>0.31302081941857002</v>
      </c>
      <c r="K1159" s="17">
        <v>0.26804392971306801</v>
      </c>
      <c r="L1159" s="17">
        <v>0.22955148309196599</v>
      </c>
      <c r="M1159" s="17"/>
      <c r="N1159" s="17">
        <v>0.29275947267998398</v>
      </c>
      <c r="O1159" s="17">
        <v>0.27193230288551101</v>
      </c>
      <c r="P1159" s="17">
        <v>0.28065554975423501</v>
      </c>
      <c r="Q1159" s="17">
        <v>0.27070318240367802</v>
      </c>
      <c r="R1159" s="17"/>
      <c r="S1159" s="17">
        <v>0.26455710308629599</v>
      </c>
      <c r="T1159" s="17">
        <v>0.27955665765245802</v>
      </c>
      <c r="U1159" s="17">
        <v>0.29279788151701502</v>
      </c>
      <c r="V1159" s="17">
        <v>0.27733738467012797</v>
      </c>
      <c r="W1159" s="17">
        <v>0.27225799240974202</v>
      </c>
      <c r="X1159" s="17">
        <v>0.29518316481644502</v>
      </c>
      <c r="Y1159" s="17">
        <v>0.269345363260244</v>
      </c>
      <c r="Z1159" s="17">
        <v>0.30241226741072702</v>
      </c>
      <c r="AA1159" s="17">
        <v>0.27794674550037402</v>
      </c>
      <c r="AB1159" s="17">
        <v>0.29238561563148402</v>
      </c>
      <c r="AC1159" s="17">
        <v>0.24944649710799999</v>
      </c>
      <c r="AD1159" s="17">
        <v>0.26254322374246403</v>
      </c>
      <c r="AE1159" s="17"/>
      <c r="AF1159" s="17">
        <v>0.25621026366506899</v>
      </c>
      <c r="AG1159" s="17">
        <v>0.28616013725587802</v>
      </c>
      <c r="AH1159" s="17">
        <v>0.27716785218164502</v>
      </c>
      <c r="AI1159" s="17"/>
      <c r="AJ1159" s="17">
        <v>0.27254078951908101</v>
      </c>
      <c r="AK1159" s="17">
        <v>0.26446973882111202</v>
      </c>
      <c r="AL1159" s="17">
        <v>0.27379966310833298</v>
      </c>
      <c r="AM1159" s="17">
        <v>0.23654431113854499</v>
      </c>
      <c r="AN1159" s="17">
        <v>0.31779574813998201</v>
      </c>
      <c r="AO1159" s="17"/>
      <c r="AP1159" s="17">
        <v>0.24189336455217</v>
      </c>
      <c r="AQ1159" s="17">
        <v>0.27457730448113898</v>
      </c>
      <c r="AR1159" s="17">
        <v>0.30441126864902401</v>
      </c>
      <c r="AS1159" s="17"/>
      <c r="AT1159" s="17">
        <v>0.25547602199596098</v>
      </c>
      <c r="AU1159" s="17">
        <v>0.305705263274546</v>
      </c>
      <c r="AV1159" s="17">
        <v>0.28210909269795298</v>
      </c>
      <c r="AW1159" s="17">
        <v>0.28445787302277997</v>
      </c>
      <c r="AX1159" s="17">
        <v>0.15532713166522499</v>
      </c>
      <c r="AY1159" s="17"/>
      <c r="AZ1159" s="17">
        <v>0.35517700945965103</v>
      </c>
      <c r="BA1159" s="17">
        <v>0.27874289641956701</v>
      </c>
      <c r="BB1159" s="17">
        <v>0.30529791197059197</v>
      </c>
      <c r="BC1159" s="17">
        <v>0.23423511297150301</v>
      </c>
      <c r="BD1159" s="17">
        <v>0.29444278095460702</v>
      </c>
      <c r="BE1159" s="17">
        <v>0.268700575233008</v>
      </c>
      <c r="BF1159" s="17">
        <v>0.29012199857804899</v>
      </c>
      <c r="BG1159" s="17">
        <v>0.21644254054761899</v>
      </c>
      <c r="BH1159" s="17">
        <v>0.28728230065712701</v>
      </c>
      <c r="BI1159" s="17">
        <v>0.30619914224259198</v>
      </c>
      <c r="BJ1159" s="17">
        <v>0.268092517039207</v>
      </c>
      <c r="BK1159" s="17">
        <v>0.31934849473031601</v>
      </c>
      <c r="BL1159" s="17">
        <v>0.28016057345302198</v>
      </c>
      <c r="BM1159" s="17">
        <v>0.32053385875794299</v>
      </c>
      <c r="BN1159" s="17">
        <v>0.27118710823473802</v>
      </c>
      <c r="BO1159" s="17">
        <v>0.22371342614063</v>
      </c>
      <c r="BP1159" s="17"/>
      <c r="BQ1159" s="17">
        <v>0.26712377334661902</v>
      </c>
      <c r="BR1159" s="17">
        <v>0.281259961514988</v>
      </c>
    </row>
    <row r="1160" spans="2:70" x14ac:dyDescent="0.35">
      <c r="B1160" t="s">
        <v>471</v>
      </c>
      <c r="C1160" s="17">
        <v>0.210403396453643</v>
      </c>
      <c r="D1160" s="17">
        <v>0.20550449315924699</v>
      </c>
      <c r="E1160" s="17">
        <v>0.21560012101168699</v>
      </c>
      <c r="F1160" s="17"/>
      <c r="G1160" s="17">
        <v>0.14864746428265699</v>
      </c>
      <c r="H1160" s="17">
        <v>0.20060831815902999</v>
      </c>
      <c r="I1160" s="17">
        <v>0.18034411672497699</v>
      </c>
      <c r="J1160" s="17">
        <v>0.18158130866470201</v>
      </c>
      <c r="K1160" s="17">
        <v>0.22519456931925499</v>
      </c>
      <c r="L1160" s="17">
        <v>0.29769434703918302</v>
      </c>
      <c r="M1160" s="17"/>
      <c r="N1160" s="17">
        <v>0.222065930186815</v>
      </c>
      <c r="O1160" s="17">
        <v>0.20350691048901201</v>
      </c>
      <c r="P1160" s="17">
        <v>0.206808545369074</v>
      </c>
      <c r="Q1160" s="17">
        <v>0.20887640838292801</v>
      </c>
      <c r="R1160" s="17"/>
      <c r="S1160" s="17">
        <v>0.22508909734860399</v>
      </c>
      <c r="T1160" s="17">
        <v>0.21097994576947099</v>
      </c>
      <c r="U1160" s="17">
        <v>0.22130200862955901</v>
      </c>
      <c r="V1160" s="17">
        <v>0.19926992394929099</v>
      </c>
      <c r="W1160" s="17">
        <v>0.209556474092988</v>
      </c>
      <c r="X1160" s="17">
        <v>0.22230359287673099</v>
      </c>
      <c r="Y1160" s="17">
        <v>0.198670711013581</v>
      </c>
      <c r="Z1160" s="17">
        <v>0.197422146691939</v>
      </c>
      <c r="AA1160" s="17">
        <v>0.210436347699239</v>
      </c>
      <c r="AB1160" s="17">
        <v>0.19599316903654301</v>
      </c>
      <c r="AC1160" s="17">
        <v>0.199797153856245</v>
      </c>
      <c r="AD1160" s="17">
        <v>0.21933267505772899</v>
      </c>
      <c r="AE1160" s="17"/>
      <c r="AF1160" s="17">
        <v>0.21581184197973</v>
      </c>
      <c r="AG1160" s="17">
        <v>0.20198730078383001</v>
      </c>
      <c r="AH1160" s="17">
        <v>0.235861011353759</v>
      </c>
      <c r="AI1160" s="17"/>
      <c r="AJ1160" s="17">
        <v>0.21906061886790801</v>
      </c>
      <c r="AK1160" s="17">
        <v>0.19582953024253599</v>
      </c>
      <c r="AL1160" s="17">
        <v>0.237223254934394</v>
      </c>
      <c r="AM1160" s="17">
        <v>0.18690379165524301</v>
      </c>
      <c r="AN1160" s="17">
        <v>0.226491371492171</v>
      </c>
      <c r="AO1160" s="17"/>
      <c r="AP1160" s="17">
        <v>0.23234768304401199</v>
      </c>
      <c r="AQ1160" s="17">
        <v>0.191665348287411</v>
      </c>
      <c r="AR1160" s="17">
        <v>0.172033508134701</v>
      </c>
      <c r="AS1160" s="17"/>
      <c r="AT1160" s="17">
        <v>0.21990872744484499</v>
      </c>
      <c r="AU1160" s="17">
        <v>0.202794890456861</v>
      </c>
      <c r="AV1160" s="17">
        <v>0.219894823580146</v>
      </c>
      <c r="AW1160" s="17">
        <v>0.17545000853034701</v>
      </c>
      <c r="AX1160" s="17">
        <v>0.19381925432678801</v>
      </c>
      <c r="AY1160" s="17"/>
      <c r="AZ1160" s="17">
        <v>0.235782743968905</v>
      </c>
      <c r="BA1160" s="17">
        <v>0.19127018992095099</v>
      </c>
      <c r="BB1160" s="17">
        <v>0.20695072649006799</v>
      </c>
      <c r="BC1160" s="17">
        <v>0.230906904192901</v>
      </c>
      <c r="BD1160" s="17">
        <v>0.22988106694860599</v>
      </c>
      <c r="BE1160" s="17">
        <v>0.19849801087761601</v>
      </c>
      <c r="BF1160" s="17">
        <v>0.221106687635024</v>
      </c>
      <c r="BG1160" s="17">
        <v>0.22025025751456201</v>
      </c>
      <c r="BH1160" s="17">
        <v>0.18888213951108701</v>
      </c>
      <c r="BI1160" s="17">
        <v>0.238706276494032</v>
      </c>
      <c r="BJ1160" s="17">
        <v>0.230898609045117</v>
      </c>
      <c r="BK1160" s="17">
        <v>0.13347826963082299</v>
      </c>
      <c r="BL1160" s="17">
        <v>0.17704409312670799</v>
      </c>
      <c r="BM1160" s="17">
        <v>0.15384245951461301</v>
      </c>
      <c r="BN1160" s="17">
        <v>0.212859314546855</v>
      </c>
      <c r="BO1160" s="17">
        <v>0.22270373614330899</v>
      </c>
      <c r="BP1160" s="17"/>
      <c r="BQ1160" s="17">
        <v>0.24224385754748801</v>
      </c>
      <c r="BR1160" s="17">
        <v>0.19721171514307301</v>
      </c>
    </row>
    <row r="1161" spans="2:70" x14ac:dyDescent="0.35">
      <c r="B1161" t="s">
        <v>472</v>
      </c>
      <c r="C1161" s="17">
        <v>0.14459545319428499</v>
      </c>
      <c r="D1161" s="17">
        <v>0.158326511375465</v>
      </c>
      <c r="E1161" s="17">
        <v>0.132124651844303</v>
      </c>
      <c r="F1161" s="17"/>
      <c r="G1161" s="17">
        <v>0.161318272309667</v>
      </c>
      <c r="H1161" s="17">
        <v>0.188095659023616</v>
      </c>
      <c r="I1161" s="17">
        <v>0.147232039070015</v>
      </c>
      <c r="J1161" s="17">
        <v>0.11210193651299701</v>
      </c>
      <c r="K1161" s="17">
        <v>0.103766170536903</v>
      </c>
      <c r="L1161" s="17">
        <v>0.149852963427238</v>
      </c>
      <c r="M1161" s="17"/>
      <c r="N1161" s="17">
        <v>0.14838923805228399</v>
      </c>
      <c r="O1161" s="17">
        <v>0.13591565593397201</v>
      </c>
      <c r="P1161" s="17">
        <v>0.14309190773382299</v>
      </c>
      <c r="Q1161" s="17">
        <v>0.149590382044334</v>
      </c>
      <c r="R1161" s="17"/>
      <c r="S1161" s="17">
        <v>0.174554037835155</v>
      </c>
      <c r="T1161" s="17">
        <v>0.12844687126447199</v>
      </c>
      <c r="U1161" s="17">
        <v>0.137716704135908</v>
      </c>
      <c r="V1161" s="17">
        <v>0.11734483453080299</v>
      </c>
      <c r="W1161" s="17">
        <v>0.17004609676231699</v>
      </c>
      <c r="X1161" s="17">
        <v>0.168611473905834</v>
      </c>
      <c r="Y1161" s="17">
        <v>0.144075223847317</v>
      </c>
      <c r="Z1161" s="17">
        <v>0.151475069360481</v>
      </c>
      <c r="AA1161" s="17">
        <v>0.11839268540282499</v>
      </c>
      <c r="AB1161" s="17">
        <v>0.13702233816866299</v>
      </c>
      <c r="AC1161" s="17">
        <v>0.16273318545291299</v>
      </c>
      <c r="AD1161" s="17">
        <v>0.123986566009199</v>
      </c>
      <c r="AE1161" s="17"/>
      <c r="AF1161" s="17">
        <v>0.13924036364415601</v>
      </c>
      <c r="AG1161" s="17">
        <v>0.150888854490623</v>
      </c>
      <c r="AH1161" s="17">
        <v>0.149168740554252</v>
      </c>
      <c r="AI1161" s="17"/>
      <c r="AJ1161" s="17">
        <v>0.14317627455742901</v>
      </c>
      <c r="AK1161" s="17">
        <v>0.16185337130319399</v>
      </c>
      <c r="AL1161" s="17">
        <v>0.13208110432553199</v>
      </c>
      <c r="AM1161" s="17">
        <v>0.122742831102293</v>
      </c>
      <c r="AN1161" s="17">
        <v>0.117870652735272</v>
      </c>
      <c r="AO1161" s="17"/>
      <c r="AP1161" s="17">
        <v>0.16810306326660701</v>
      </c>
      <c r="AQ1161" s="17">
        <v>0.159579039630698</v>
      </c>
      <c r="AR1161" s="17">
        <v>0.15047044903668499</v>
      </c>
      <c r="AS1161" s="17"/>
      <c r="AT1161" s="17">
        <v>0.15960347882239201</v>
      </c>
      <c r="AU1161" s="17">
        <v>0.119264457039386</v>
      </c>
      <c r="AV1161" s="17">
        <v>0.13756452875062899</v>
      </c>
      <c r="AW1161" s="17">
        <v>0.19834684046971299</v>
      </c>
      <c r="AX1161" s="17">
        <v>0.21086975448421399</v>
      </c>
      <c r="AY1161" s="17"/>
      <c r="AZ1161" s="17">
        <v>7.7726835629396293E-2</v>
      </c>
      <c r="BA1161" s="17">
        <v>0.14627529122649199</v>
      </c>
      <c r="BB1161" s="17">
        <v>0.14797764199732799</v>
      </c>
      <c r="BC1161" s="17">
        <v>0.17627858990457401</v>
      </c>
      <c r="BD1161" s="17">
        <v>0.17195843546553499</v>
      </c>
      <c r="BE1161" s="17">
        <v>0.143673055540328</v>
      </c>
      <c r="BF1161" s="17">
        <v>0.14034880707490099</v>
      </c>
      <c r="BG1161" s="17">
        <v>0.152685585677343</v>
      </c>
      <c r="BH1161" s="17">
        <v>0.144978159266308</v>
      </c>
      <c r="BI1161" s="17">
        <v>0.12572425767224299</v>
      </c>
      <c r="BJ1161" s="17">
        <v>0.14443052171619999</v>
      </c>
      <c r="BK1161" s="17">
        <v>0.12421860717034799</v>
      </c>
      <c r="BL1161" s="17">
        <v>0.122061137665899</v>
      </c>
      <c r="BM1161" s="17">
        <v>0.10985907535554</v>
      </c>
      <c r="BN1161" s="17">
        <v>0.101252209074135</v>
      </c>
      <c r="BO1161" s="17">
        <v>0.16835712159292801</v>
      </c>
      <c r="BP1161" s="17"/>
      <c r="BQ1161" s="17">
        <v>0.198024970676212</v>
      </c>
      <c r="BR1161" s="17">
        <v>0.11825802237609</v>
      </c>
    </row>
    <row r="1162" spans="2:70" x14ac:dyDescent="0.35">
      <c r="B1162" t="s">
        <v>189</v>
      </c>
      <c r="C1162" s="17">
        <v>5.7892989350310398E-2</v>
      </c>
      <c r="D1162" s="17">
        <v>5.9179064981923803E-2</v>
      </c>
      <c r="E1162" s="17">
        <v>5.7009872337658099E-2</v>
      </c>
      <c r="F1162" s="17"/>
      <c r="G1162" s="17">
        <v>5.86402090362819E-2</v>
      </c>
      <c r="H1162" s="17">
        <v>8.8233476719081702E-2</v>
      </c>
      <c r="I1162" s="17">
        <v>4.9330010107726703E-2</v>
      </c>
      <c r="J1162" s="17">
        <v>5.7893866362332597E-2</v>
      </c>
      <c r="K1162" s="17">
        <v>4.33019972815381E-2</v>
      </c>
      <c r="L1162" s="17">
        <v>4.9489420137746702E-2</v>
      </c>
      <c r="M1162" s="17"/>
      <c r="N1162" s="17">
        <v>5.8604011062568302E-2</v>
      </c>
      <c r="O1162" s="17">
        <v>5.2409565204665401E-2</v>
      </c>
      <c r="P1162" s="17">
        <v>4.9422595102819503E-2</v>
      </c>
      <c r="Q1162" s="17">
        <v>6.9995688690182203E-2</v>
      </c>
      <c r="R1162" s="17"/>
      <c r="S1162" s="17">
        <v>7.6241237954270499E-2</v>
      </c>
      <c r="T1162" s="17">
        <v>5.8437095240736002E-2</v>
      </c>
      <c r="U1162" s="17">
        <v>5.5748298748342799E-2</v>
      </c>
      <c r="V1162" s="17">
        <v>6.0441258678983097E-2</v>
      </c>
      <c r="W1162" s="17">
        <v>6.7754141237162196E-2</v>
      </c>
      <c r="X1162" s="17">
        <v>4.8589232217471003E-2</v>
      </c>
      <c r="Y1162" s="17">
        <v>4.0991354480792497E-2</v>
      </c>
      <c r="Z1162" s="17">
        <v>6.0696935909629997E-2</v>
      </c>
      <c r="AA1162" s="17">
        <v>6.27760005715918E-2</v>
      </c>
      <c r="AB1162" s="17">
        <v>4.3702861470827303E-2</v>
      </c>
      <c r="AC1162" s="17">
        <v>6.1475959168056399E-2</v>
      </c>
      <c r="AD1162" s="17">
        <v>3.27881155954141E-2</v>
      </c>
      <c r="AE1162" s="17"/>
      <c r="AF1162" s="17">
        <v>5.90279853634346E-2</v>
      </c>
      <c r="AG1162" s="17">
        <v>6.4840679013281693E-2</v>
      </c>
      <c r="AH1162" s="17">
        <v>4.70574844547672E-2</v>
      </c>
      <c r="AI1162" s="17"/>
      <c r="AJ1162" s="17">
        <v>7.0390854302928504E-2</v>
      </c>
      <c r="AK1162" s="17">
        <v>6.5324958184452595E-2</v>
      </c>
      <c r="AL1162" s="17">
        <v>5.0181202661816297E-2</v>
      </c>
      <c r="AM1162" s="17">
        <v>6.3033190365404404E-2</v>
      </c>
      <c r="AN1162" s="17">
        <v>3.44761852995095E-2</v>
      </c>
      <c r="AO1162" s="17"/>
      <c r="AP1162" s="17">
        <v>9.4269269713691997E-2</v>
      </c>
      <c r="AQ1162" s="17">
        <v>6.3501177019448699E-2</v>
      </c>
      <c r="AR1162" s="17">
        <v>5.5890382730365597E-2</v>
      </c>
      <c r="AS1162" s="17"/>
      <c r="AT1162" s="17">
        <v>5.8406291367001803E-2</v>
      </c>
      <c r="AU1162" s="17">
        <v>3.5790852138571201E-2</v>
      </c>
      <c r="AV1162" s="17">
        <v>6.7660098358874293E-2</v>
      </c>
      <c r="AW1162" s="17">
        <v>5.9932482373545599E-2</v>
      </c>
      <c r="AX1162" s="17">
        <v>0.22172643126104799</v>
      </c>
      <c r="AY1162" s="17"/>
      <c r="AZ1162" s="17">
        <v>0</v>
      </c>
      <c r="BA1162" s="17">
        <v>7.5494377548195102E-2</v>
      </c>
      <c r="BB1162" s="17">
        <v>5.6507326479355302E-2</v>
      </c>
      <c r="BC1162" s="17">
        <v>4.9948793399444302E-2</v>
      </c>
      <c r="BD1162" s="17">
        <v>4.8677914381488198E-2</v>
      </c>
      <c r="BE1162" s="17">
        <v>5.1709403062434302E-2</v>
      </c>
      <c r="BF1162" s="17">
        <v>7.2399099189249805E-2</v>
      </c>
      <c r="BG1162" s="17">
        <v>6.1294188899589798E-2</v>
      </c>
      <c r="BH1162" s="17">
        <v>4.85419719407158E-2</v>
      </c>
      <c r="BI1162" s="17">
        <v>6.5138992299333301E-2</v>
      </c>
      <c r="BJ1162" s="17">
        <v>4.1668268519698203E-2</v>
      </c>
      <c r="BK1162" s="17">
        <v>5.8140672388664202E-2</v>
      </c>
      <c r="BL1162" s="17">
        <v>7.3676193564850098E-2</v>
      </c>
      <c r="BM1162" s="17">
        <v>5.8161134497148499E-2</v>
      </c>
      <c r="BN1162" s="17">
        <v>8.4059325145283997E-2</v>
      </c>
      <c r="BO1162" s="17">
        <v>8.2917090552344405E-2</v>
      </c>
      <c r="BP1162" s="17"/>
      <c r="BQ1162" s="17">
        <v>0.10850191423317899</v>
      </c>
      <c r="BR1162" s="17">
        <v>3.47613344374142E-2</v>
      </c>
    </row>
    <row r="1163" spans="2:70" x14ac:dyDescent="0.35">
      <c r="B1163" t="s">
        <v>190</v>
      </c>
      <c r="C1163" s="17">
        <v>1.3074540915395901E-2</v>
      </c>
      <c r="D1163" s="17">
        <v>1.4165819859281101E-2</v>
      </c>
      <c r="E1163" s="17">
        <v>1.20935895761713E-2</v>
      </c>
      <c r="F1163" s="17"/>
      <c r="G1163" s="17">
        <v>7.7249088811942599E-3</v>
      </c>
      <c r="H1163" s="17">
        <v>1.2547220573951899E-2</v>
      </c>
      <c r="I1163" s="17">
        <v>9.5020981604865794E-3</v>
      </c>
      <c r="J1163" s="17">
        <v>1.14111300405414E-2</v>
      </c>
      <c r="K1163" s="17">
        <v>1.32720906394005E-2</v>
      </c>
      <c r="L1163" s="17">
        <v>2.1210943307735E-2</v>
      </c>
      <c r="M1163" s="17"/>
      <c r="N1163" s="17">
        <v>1.2335403688635499E-2</v>
      </c>
      <c r="O1163" s="17">
        <v>1.2512073939345499E-2</v>
      </c>
      <c r="P1163" s="17">
        <v>1.26874654077836E-2</v>
      </c>
      <c r="Q1163" s="17">
        <v>1.4967807787012399E-2</v>
      </c>
      <c r="R1163" s="17"/>
      <c r="S1163" s="17">
        <v>1.78165138571654E-2</v>
      </c>
      <c r="T1163" s="17">
        <v>1.7741928419006198E-2</v>
      </c>
      <c r="U1163" s="17">
        <v>2.9060539533608599E-3</v>
      </c>
      <c r="V1163" s="17">
        <v>2.1854823675998201E-2</v>
      </c>
      <c r="W1163" s="17">
        <v>1.11047449149173E-2</v>
      </c>
      <c r="X1163" s="17">
        <v>6.1091056780981402E-3</v>
      </c>
      <c r="Y1163" s="17">
        <v>1.4631125598039399E-2</v>
      </c>
      <c r="Z1163" s="17">
        <v>7.2267756458373397E-3</v>
      </c>
      <c r="AA1163" s="17">
        <v>5.8300060529187497E-3</v>
      </c>
      <c r="AB1163" s="17">
        <v>2.1004875620019299E-2</v>
      </c>
      <c r="AC1163" s="17">
        <v>1.50579338564588E-2</v>
      </c>
      <c r="AD1163" s="17">
        <v>0</v>
      </c>
      <c r="AE1163" s="17"/>
      <c r="AF1163" s="17">
        <v>1.48671238489788E-2</v>
      </c>
      <c r="AG1163" s="17">
        <v>1.4223549464286001E-2</v>
      </c>
      <c r="AH1163" s="17">
        <v>1.0271942778915801E-2</v>
      </c>
      <c r="AI1163" s="17"/>
      <c r="AJ1163" s="17">
        <v>1.5947659053953199E-2</v>
      </c>
      <c r="AK1163" s="17">
        <v>1.52036986587137E-2</v>
      </c>
      <c r="AL1163" s="17">
        <v>1.9654439637435999E-2</v>
      </c>
      <c r="AM1163" s="17">
        <v>0</v>
      </c>
      <c r="AN1163" s="17">
        <v>3.3585026523977302E-3</v>
      </c>
      <c r="AO1163" s="17"/>
      <c r="AP1163" s="17">
        <v>2.0711039769546101E-2</v>
      </c>
      <c r="AQ1163" s="17">
        <v>1.47273123901163E-2</v>
      </c>
      <c r="AR1163" s="17">
        <v>0</v>
      </c>
      <c r="AS1163" s="17"/>
      <c r="AT1163" s="17">
        <v>1.46467101902636E-2</v>
      </c>
      <c r="AU1163" s="17">
        <v>7.2017439311726997E-3</v>
      </c>
      <c r="AV1163" s="17">
        <v>1.5504542464024801E-2</v>
      </c>
      <c r="AW1163" s="17">
        <v>2.0002229341669599E-2</v>
      </c>
      <c r="AX1163" s="17">
        <v>1.6165377324986699E-2</v>
      </c>
      <c r="AY1163" s="17"/>
      <c r="AZ1163" s="17">
        <v>2.96500069626154E-2</v>
      </c>
      <c r="BA1163" s="17">
        <v>4.9418271297170403E-3</v>
      </c>
      <c r="BB1163" s="17">
        <v>1.55981126151648E-2</v>
      </c>
      <c r="BC1163" s="17">
        <v>2.5048795566468E-2</v>
      </c>
      <c r="BD1163" s="17">
        <v>6.8707149314204399E-3</v>
      </c>
      <c r="BE1163" s="17">
        <v>7.1534432011244996E-3</v>
      </c>
      <c r="BF1163" s="17">
        <v>1.03070328934386E-2</v>
      </c>
      <c r="BG1163" s="17">
        <v>1.73929079740592E-2</v>
      </c>
      <c r="BH1163" s="17">
        <v>1.61089831753462E-2</v>
      </c>
      <c r="BI1163" s="17">
        <v>1.8579398825546298E-2</v>
      </c>
      <c r="BJ1163" s="17">
        <v>7.9587509538219994E-3</v>
      </c>
      <c r="BK1163" s="17">
        <v>2.35563335238359E-2</v>
      </c>
      <c r="BL1163" s="17">
        <v>0</v>
      </c>
      <c r="BM1163" s="17">
        <v>9.3706570622230107E-3</v>
      </c>
      <c r="BN1163" s="17">
        <v>9.4806373559876596E-3</v>
      </c>
      <c r="BO1163" s="17">
        <v>2.9306010203008201E-2</v>
      </c>
      <c r="BP1163" s="17"/>
      <c r="BQ1163" s="17">
        <v>2.3987736696629802E-2</v>
      </c>
      <c r="BR1163" s="17">
        <v>8.7286534422721107E-3</v>
      </c>
    </row>
    <row r="1164" spans="2:70" x14ac:dyDescent="0.35">
      <c r="C1164" s="17"/>
      <c r="D1164" s="17"/>
      <c r="E1164" s="17"/>
      <c r="F1164" s="17"/>
      <c r="G1164" s="17"/>
      <c r="H1164" s="17"/>
      <c r="I1164" s="17"/>
      <c r="J1164" s="17"/>
      <c r="K1164" s="17"/>
      <c r="L1164" s="17"/>
      <c r="M1164" s="17"/>
      <c r="N1164" s="17"/>
      <c r="O1164" s="17"/>
      <c r="P1164" s="17"/>
      <c r="Q1164" s="17"/>
      <c r="R1164" s="17"/>
      <c r="S1164" s="17"/>
      <c r="T1164" s="17"/>
      <c r="U1164" s="17"/>
      <c r="V1164" s="17"/>
      <c r="W1164" s="17"/>
      <c r="X1164" s="17"/>
      <c r="Y1164" s="17"/>
      <c r="Z1164" s="17"/>
      <c r="AA1164" s="17"/>
      <c r="AB1164" s="17"/>
      <c r="AC1164" s="17"/>
      <c r="AD1164" s="17"/>
      <c r="AE1164" s="17"/>
      <c r="AF1164" s="17"/>
      <c r="AG1164" s="17"/>
      <c r="AH1164" s="17"/>
      <c r="AI1164" s="17"/>
      <c r="AJ1164" s="17"/>
      <c r="AK1164" s="17"/>
      <c r="AL1164" s="17"/>
      <c r="AM1164" s="17"/>
      <c r="AN1164" s="17"/>
      <c r="AO1164" s="17"/>
      <c r="AP1164" s="17"/>
      <c r="AQ1164" s="17"/>
      <c r="AR1164" s="17"/>
      <c r="AS1164" s="17"/>
      <c r="AT1164" s="17"/>
      <c r="AU1164" s="17"/>
      <c r="AV1164" s="17"/>
      <c r="AW1164" s="17"/>
      <c r="AX1164" s="17"/>
      <c r="AY1164" s="17"/>
      <c r="AZ1164" s="17"/>
      <c r="BA1164" s="17"/>
      <c r="BB1164" s="17"/>
      <c r="BC1164" s="17"/>
      <c r="BD1164" s="17"/>
      <c r="BE1164" s="17"/>
      <c r="BF1164" s="17"/>
      <c r="BG1164" s="17"/>
      <c r="BH1164" s="17"/>
      <c r="BI1164" s="17"/>
      <c r="BJ1164" s="17"/>
      <c r="BK1164" s="17"/>
      <c r="BL1164" s="17"/>
      <c r="BM1164" s="17"/>
      <c r="BN1164" s="17"/>
      <c r="BO1164" s="17"/>
      <c r="BP1164" s="17"/>
      <c r="BQ1164" s="17"/>
      <c r="BR1164" s="17"/>
    </row>
    <row r="1165" spans="2:70" x14ac:dyDescent="0.35">
      <c r="B1165" s="6" t="s">
        <v>488</v>
      </c>
      <c r="C1165" s="17"/>
      <c r="D1165" s="17"/>
      <c r="E1165" s="17"/>
      <c r="F1165" s="17"/>
      <c r="G1165" s="17"/>
      <c r="H1165" s="17"/>
      <c r="I1165" s="17"/>
      <c r="J1165" s="17"/>
      <c r="K1165" s="17"/>
      <c r="L1165" s="17"/>
      <c r="M1165" s="17"/>
      <c r="N1165" s="17"/>
      <c r="O1165" s="17"/>
      <c r="P1165" s="17"/>
      <c r="Q1165" s="17"/>
      <c r="R1165" s="17"/>
      <c r="S1165" s="17"/>
      <c r="T1165" s="17"/>
      <c r="U1165" s="17"/>
      <c r="V1165" s="17"/>
      <c r="W1165" s="17"/>
      <c r="X1165" s="17"/>
      <c r="Y1165" s="17"/>
      <c r="Z1165" s="17"/>
      <c r="AA1165" s="17"/>
      <c r="AB1165" s="17"/>
      <c r="AC1165" s="17"/>
      <c r="AD1165" s="17"/>
      <c r="AE1165" s="17"/>
      <c r="AF1165" s="17"/>
      <c r="AG1165" s="17"/>
      <c r="AH1165" s="17"/>
      <c r="AI1165" s="17"/>
      <c r="AJ1165" s="17"/>
      <c r="AK1165" s="17"/>
      <c r="AL1165" s="17"/>
      <c r="AM1165" s="17"/>
      <c r="AN1165" s="17"/>
      <c r="AO1165" s="17"/>
      <c r="AP1165" s="17"/>
      <c r="AQ1165" s="17"/>
      <c r="AR1165" s="17"/>
      <c r="AS1165" s="17"/>
      <c r="AT1165" s="17"/>
      <c r="AU1165" s="17"/>
      <c r="AV1165" s="17"/>
      <c r="AW1165" s="17"/>
      <c r="AX1165" s="17"/>
      <c r="AY1165" s="17"/>
      <c r="AZ1165" s="17"/>
      <c r="BA1165" s="17"/>
      <c r="BB1165" s="17"/>
      <c r="BC1165" s="17"/>
      <c r="BD1165" s="17"/>
      <c r="BE1165" s="17"/>
      <c r="BF1165" s="17"/>
      <c r="BG1165" s="17"/>
      <c r="BH1165" s="17"/>
      <c r="BI1165" s="17"/>
      <c r="BJ1165" s="17"/>
      <c r="BK1165" s="17"/>
      <c r="BL1165" s="17"/>
      <c r="BM1165" s="17"/>
      <c r="BN1165" s="17"/>
      <c r="BO1165" s="17"/>
      <c r="BP1165" s="17"/>
      <c r="BQ1165" s="17"/>
      <c r="BR1165" s="17"/>
    </row>
    <row r="1166" spans="2:70" x14ac:dyDescent="0.35">
      <c r="B1166" s="24" t="s">
        <v>97</v>
      </c>
      <c r="C1166" s="17"/>
      <c r="D1166" s="17"/>
      <c r="E1166" s="17"/>
      <c r="F1166" s="17"/>
      <c r="G1166" s="17"/>
      <c r="H1166" s="17"/>
      <c r="I1166" s="17"/>
      <c r="J1166" s="17"/>
      <c r="K1166" s="17"/>
      <c r="L1166" s="17"/>
      <c r="M1166" s="17"/>
      <c r="N1166" s="17"/>
      <c r="O1166" s="17"/>
      <c r="P1166" s="17"/>
      <c r="Q1166" s="17"/>
      <c r="R1166" s="17"/>
      <c r="S1166" s="17"/>
      <c r="T1166" s="17"/>
      <c r="U1166" s="17"/>
      <c r="V1166" s="17"/>
      <c r="W1166" s="17"/>
      <c r="X1166" s="17"/>
      <c r="Y1166" s="17"/>
      <c r="Z1166" s="17"/>
      <c r="AA1166" s="17"/>
      <c r="AB1166" s="17"/>
      <c r="AC1166" s="17"/>
      <c r="AD1166" s="17"/>
      <c r="AE1166" s="17"/>
      <c r="AF1166" s="17"/>
      <c r="AG1166" s="17"/>
      <c r="AH1166" s="17"/>
      <c r="AI1166" s="17"/>
      <c r="AJ1166" s="17"/>
      <c r="AK1166" s="17"/>
      <c r="AL1166" s="17"/>
      <c r="AM1166" s="17"/>
      <c r="AN1166" s="17"/>
      <c r="AO1166" s="17"/>
      <c r="AP1166" s="17"/>
      <c r="AQ1166" s="17"/>
      <c r="AR1166" s="17"/>
      <c r="AS1166" s="17"/>
      <c r="AT1166" s="17"/>
      <c r="AU1166" s="17"/>
      <c r="AV1166" s="17"/>
      <c r="AW1166" s="17"/>
      <c r="AX1166" s="17"/>
      <c r="AY1166" s="17"/>
      <c r="AZ1166" s="17"/>
      <c r="BA1166" s="17"/>
      <c r="BB1166" s="17"/>
      <c r="BC1166" s="17"/>
      <c r="BD1166" s="17"/>
      <c r="BE1166" s="17"/>
      <c r="BF1166" s="17"/>
      <c r="BG1166" s="17"/>
      <c r="BH1166" s="17"/>
      <c r="BI1166" s="17"/>
      <c r="BJ1166" s="17"/>
      <c r="BK1166" s="17"/>
      <c r="BL1166" s="17"/>
      <c r="BM1166" s="17"/>
      <c r="BN1166" s="17"/>
      <c r="BO1166" s="17"/>
      <c r="BP1166" s="17"/>
      <c r="BQ1166" s="17"/>
      <c r="BR1166" s="17"/>
    </row>
    <row r="1167" spans="2:70" x14ac:dyDescent="0.35">
      <c r="B1167" t="s">
        <v>485</v>
      </c>
      <c r="C1167" s="17">
        <v>0.301229053573212</v>
      </c>
      <c r="D1167" s="17">
        <v>0.29932390230608502</v>
      </c>
      <c r="E1167" s="17">
        <v>0.30214092530109199</v>
      </c>
      <c r="F1167" s="17"/>
      <c r="G1167" s="17">
        <v>0.252715331788464</v>
      </c>
      <c r="H1167" s="17">
        <v>0.328694634608169</v>
      </c>
      <c r="I1167" s="17">
        <v>0.30632405897926002</v>
      </c>
      <c r="J1167" s="17">
        <v>0.271834551240557</v>
      </c>
      <c r="K1167" s="17">
        <v>0.27938879001266698</v>
      </c>
      <c r="L1167" s="17">
        <v>0.34569021103583603</v>
      </c>
      <c r="M1167" s="17"/>
      <c r="N1167" s="17">
        <v>0.42552046105615399</v>
      </c>
      <c r="O1167" s="17">
        <v>0.28752081694645398</v>
      </c>
      <c r="P1167" s="17">
        <v>0.25352250114195202</v>
      </c>
      <c r="Q1167" s="17">
        <v>0.22617963575227701</v>
      </c>
      <c r="R1167" s="17"/>
      <c r="S1167" s="17">
        <v>0.44363243566053101</v>
      </c>
      <c r="T1167" s="17">
        <v>0.30869081687142003</v>
      </c>
      <c r="U1167" s="17">
        <v>0.27349617598141801</v>
      </c>
      <c r="V1167" s="17">
        <v>0.30716878547718002</v>
      </c>
      <c r="W1167" s="17">
        <v>0.24719776972598001</v>
      </c>
      <c r="X1167" s="17">
        <v>0.24443250813028899</v>
      </c>
      <c r="Y1167" s="17">
        <v>0.246306223089959</v>
      </c>
      <c r="Z1167" s="17">
        <v>0.228521736793796</v>
      </c>
      <c r="AA1167" s="17">
        <v>0.28925699046155401</v>
      </c>
      <c r="AB1167" s="17">
        <v>0.30566431761928198</v>
      </c>
      <c r="AC1167" s="17">
        <v>0.275261656908733</v>
      </c>
      <c r="AD1167" s="17">
        <v>0.27363678857641399</v>
      </c>
      <c r="AE1167" s="17"/>
      <c r="AF1167" s="17">
        <v>0.28482974200246503</v>
      </c>
      <c r="AG1167" s="17">
        <v>0.36899697462847397</v>
      </c>
      <c r="AH1167" s="17">
        <v>0.20691665176438401</v>
      </c>
      <c r="AI1167" s="17"/>
      <c r="AJ1167" s="17">
        <v>0.32366655411609102</v>
      </c>
      <c r="AK1167" s="17">
        <v>0.317967973912124</v>
      </c>
      <c r="AL1167" s="17">
        <v>0.42158465453285399</v>
      </c>
      <c r="AM1167" s="17">
        <v>0.26288030096172299</v>
      </c>
      <c r="AN1167" s="17">
        <v>0.180455900080642</v>
      </c>
      <c r="AO1167" s="17"/>
      <c r="AP1167" s="17">
        <v>0.327193511762573</v>
      </c>
      <c r="AQ1167" s="17">
        <v>0.31952097709692301</v>
      </c>
      <c r="AR1167" s="17">
        <v>0.43721950046973201</v>
      </c>
      <c r="AS1167" s="17"/>
      <c r="AT1167" s="17">
        <v>0.186103557690905</v>
      </c>
      <c r="AU1167" s="17">
        <v>0.24415630554194301</v>
      </c>
      <c r="AV1167" s="17">
        <v>0.388246308212916</v>
      </c>
      <c r="AW1167" s="17">
        <v>0.48005044733540603</v>
      </c>
      <c r="AX1167" s="17">
        <v>0.56532037518449896</v>
      </c>
      <c r="AY1167" s="17"/>
      <c r="AZ1167" s="17">
        <v>0.23588996672406901</v>
      </c>
      <c r="BA1167" s="17">
        <v>0.193042792395512</v>
      </c>
      <c r="BB1167" s="17">
        <v>0.25899381965886098</v>
      </c>
      <c r="BC1167" s="17">
        <v>0.22438434123001799</v>
      </c>
      <c r="BD1167" s="17">
        <v>0.27424967695907498</v>
      </c>
      <c r="BE1167" s="17">
        <v>0.28369573214175903</v>
      </c>
      <c r="BF1167" s="17">
        <v>0.28441395698924199</v>
      </c>
      <c r="BG1167" s="17">
        <v>0.29348069129871701</v>
      </c>
      <c r="BH1167" s="17">
        <v>0.29917322632951998</v>
      </c>
      <c r="BI1167" s="17">
        <v>0.33806071657352799</v>
      </c>
      <c r="BJ1167" s="17">
        <v>0.349807267934021</v>
      </c>
      <c r="BK1167" s="17">
        <v>0.398727741690172</v>
      </c>
      <c r="BL1167" s="17">
        <v>0.34994678425409598</v>
      </c>
      <c r="BM1167" s="17">
        <v>0.33775772594571102</v>
      </c>
      <c r="BN1167" s="17">
        <v>0.45843234111116499</v>
      </c>
      <c r="BO1167" s="17">
        <v>0.51604547097266895</v>
      </c>
      <c r="BP1167" s="17"/>
      <c r="BQ1167" s="17">
        <v>1</v>
      </c>
      <c r="BR1167" s="17">
        <v>0</v>
      </c>
    </row>
    <row r="1168" spans="2:70" x14ac:dyDescent="0.35">
      <c r="B1168" t="s">
        <v>486</v>
      </c>
      <c r="C1168" s="17">
        <v>0.67006185221900605</v>
      </c>
      <c r="D1168" s="17">
        <v>0.67288683161658702</v>
      </c>
      <c r="E1168" s="17">
        <v>0.66806790906205604</v>
      </c>
      <c r="F1168" s="17"/>
      <c r="G1168" s="17">
        <v>0.67587416500601305</v>
      </c>
      <c r="H1168" s="17">
        <v>0.63430671629833102</v>
      </c>
      <c r="I1168" s="17">
        <v>0.67149765231921299</v>
      </c>
      <c r="J1168" s="17">
        <v>0.70791488800757096</v>
      </c>
      <c r="K1168" s="17">
        <v>0.703318553628831</v>
      </c>
      <c r="L1168" s="17">
        <v>0.64086798448154902</v>
      </c>
      <c r="M1168" s="17"/>
      <c r="N1168" s="17">
        <v>0.55403408816766997</v>
      </c>
      <c r="O1168" s="17">
        <v>0.67817157679182605</v>
      </c>
      <c r="P1168" s="17">
        <v>0.71039934239405</v>
      </c>
      <c r="Q1168" s="17">
        <v>0.74811494571861703</v>
      </c>
      <c r="R1168" s="17"/>
      <c r="S1168" s="17">
        <v>0.52448672200450197</v>
      </c>
      <c r="T1168" s="17">
        <v>0.67097818354593897</v>
      </c>
      <c r="U1168" s="17">
        <v>0.69552669035781101</v>
      </c>
      <c r="V1168" s="17">
        <v>0.67328367810669099</v>
      </c>
      <c r="W1168" s="17">
        <v>0.72252558279697898</v>
      </c>
      <c r="X1168" s="17">
        <v>0.70965668264832105</v>
      </c>
      <c r="Y1168" s="17">
        <v>0.73229259710506101</v>
      </c>
      <c r="Z1168" s="17">
        <v>0.73755729710697004</v>
      </c>
      <c r="AA1168" s="17">
        <v>0.69087591079434996</v>
      </c>
      <c r="AB1168" s="17">
        <v>0.666390131805495</v>
      </c>
      <c r="AC1168" s="17">
        <v>0.71381598364626198</v>
      </c>
      <c r="AD1168" s="17">
        <v>0.63280891994433797</v>
      </c>
      <c r="AE1168" s="17"/>
      <c r="AF1168" s="17">
        <v>0.69853888931387598</v>
      </c>
      <c r="AG1168" s="17">
        <v>0.61057411329160705</v>
      </c>
      <c r="AH1168" s="17">
        <v>0.73873959082000196</v>
      </c>
      <c r="AI1168" s="17"/>
      <c r="AJ1168" s="17">
        <v>0.66116881256150395</v>
      </c>
      <c r="AK1168" s="17">
        <v>0.65151781557035204</v>
      </c>
      <c r="AL1168" s="17">
        <v>0.56013889193085198</v>
      </c>
      <c r="AM1168" s="17">
        <v>0.65538503400710701</v>
      </c>
      <c r="AN1168" s="17">
        <v>0.76874009669752397</v>
      </c>
      <c r="AO1168" s="17"/>
      <c r="AP1168" s="17">
        <v>0.65774673179076204</v>
      </c>
      <c r="AQ1168" s="17">
        <v>0.65268072213786799</v>
      </c>
      <c r="AR1168" s="17">
        <v>0.52642649282508003</v>
      </c>
      <c r="AS1168" s="17"/>
      <c r="AT1168" s="17">
        <v>0.781904037419485</v>
      </c>
      <c r="AU1168" s="17">
        <v>0.72526078926021897</v>
      </c>
      <c r="AV1168" s="17">
        <v>0.58408161910371803</v>
      </c>
      <c r="AW1168" s="17">
        <v>0.49792774361847603</v>
      </c>
      <c r="AX1168" s="17">
        <v>0.39005494891570902</v>
      </c>
      <c r="AY1168" s="17"/>
      <c r="AZ1168" s="17">
        <v>0.66563272207148305</v>
      </c>
      <c r="BA1168" s="17">
        <v>0.75460950413013905</v>
      </c>
      <c r="BB1168" s="17">
        <v>0.707320073001245</v>
      </c>
      <c r="BC1168" s="17">
        <v>0.75683499014369005</v>
      </c>
      <c r="BD1168" s="17">
        <v>0.69240608038000895</v>
      </c>
      <c r="BE1168" s="17">
        <v>0.688414784851337</v>
      </c>
      <c r="BF1168" s="17">
        <v>0.68159941721325801</v>
      </c>
      <c r="BG1168" s="17">
        <v>0.677685927146781</v>
      </c>
      <c r="BH1168" s="17">
        <v>0.68988713929747503</v>
      </c>
      <c r="BI1168" s="17">
        <v>0.63307916238089001</v>
      </c>
      <c r="BJ1168" s="17">
        <v>0.62685384891168505</v>
      </c>
      <c r="BK1168" s="17">
        <v>0.57516682924677898</v>
      </c>
      <c r="BL1168" s="17">
        <v>0.63908895047812597</v>
      </c>
      <c r="BM1168" s="17">
        <v>0.65326735756278498</v>
      </c>
      <c r="BN1168" s="17">
        <v>0.53208270784998402</v>
      </c>
      <c r="BO1168" s="17">
        <v>0.46179420399899501</v>
      </c>
      <c r="BP1168" s="17"/>
      <c r="BQ1168" s="17">
        <v>0</v>
      </c>
      <c r="BR1168" s="17">
        <v>1</v>
      </c>
    </row>
    <row r="1169" spans="2:70" x14ac:dyDescent="0.35">
      <c r="B1169" t="s">
        <v>487</v>
      </c>
      <c r="C1169" s="17">
        <v>2.8709094207782001E-2</v>
      </c>
      <c r="D1169" s="17">
        <v>2.77892660773272E-2</v>
      </c>
      <c r="E1169" s="17">
        <v>2.9791165636851899E-2</v>
      </c>
      <c r="F1169" s="17"/>
      <c r="G1169" s="17">
        <v>7.1410503205523695E-2</v>
      </c>
      <c r="H1169" s="17">
        <v>3.6998649093500501E-2</v>
      </c>
      <c r="I1169" s="17">
        <v>2.2178288701527101E-2</v>
      </c>
      <c r="J1169" s="17">
        <v>2.0250560751871899E-2</v>
      </c>
      <c r="K1169" s="17">
        <v>1.7292656358502599E-2</v>
      </c>
      <c r="L1169" s="17">
        <v>1.3441804482615101E-2</v>
      </c>
      <c r="M1169" s="17"/>
      <c r="N1169" s="17">
        <v>2.04454507761761E-2</v>
      </c>
      <c r="O1169" s="17">
        <v>3.4307606261719803E-2</v>
      </c>
      <c r="P1169" s="17">
        <v>3.60781564639975E-2</v>
      </c>
      <c r="Q1169" s="17">
        <v>2.5705418529106398E-2</v>
      </c>
      <c r="R1169" s="17"/>
      <c r="S1169" s="17">
        <v>3.1880842334967699E-2</v>
      </c>
      <c r="T1169" s="17">
        <v>2.03309995826404E-2</v>
      </c>
      <c r="U1169" s="17">
        <v>3.09771336607708E-2</v>
      </c>
      <c r="V1169" s="17">
        <v>1.9547536416128702E-2</v>
      </c>
      <c r="W1169" s="17">
        <v>3.0276647477040598E-2</v>
      </c>
      <c r="X1169" s="17">
        <v>4.5910809221389598E-2</v>
      </c>
      <c r="Y1169" s="17">
        <v>2.1401179804979301E-2</v>
      </c>
      <c r="Z1169" s="17">
        <v>3.3920966099234402E-2</v>
      </c>
      <c r="AA1169" s="17">
        <v>1.98670987440961E-2</v>
      </c>
      <c r="AB1169" s="17">
        <v>2.7945550575223198E-2</v>
      </c>
      <c r="AC1169" s="17">
        <v>1.09223594450048E-2</v>
      </c>
      <c r="AD1169" s="17">
        <v>9.3554291479247306E-2</v>
      </c>
      <c r="AE1169" s="17"/>
      <c r="AF1169" s="17">
        <v>1.66313686836587E-2</v>
      </c>
      <c r="AG1169" s="17">
        <v>2.04289120799186E-2</v>
      </c>
      <c r="AH1169" s="17">
        <v>5.4343757415614501E-2</v>
      </c>
      <c r="AI1169" s="17"/>
      <c r="AJ1169" s="17">
        <v>1.5164633322405301E-2</v>
      </c>
      <c r="AK1169" s="17">
        <v>3.0514210517523899E-2</v>
      </c>
      <c r="AL1169" s="17">
        <v>1.82764535362945E-2</v>
      </c>
      <c r="AM1169" s="17">
        <v>8.1734665031170398E-2</v>
      </c>
      <c r="AN1169" s="17">
        <v>5.0804003221834003E-2</v>
      </c>
      <c r="AO1169" s="17"/>
      <c r="AP1169" s="17">
        <v>1.50597564466649E-2</v>
      </c>
      <c r="AQ1169" s="17">
        <v>2.7798300765208599E-2</v>
      </c>
      <c r="AR1169" s="17">
        <v>3.6354006705188201E-2</v>
      </c>
      <c r="AS1169" s="17"/>
      <c r="AT1169" s="17">
        <v>3.1992404889609902E-2</v>
      </c>
      <c r="AU1169" s="17">
        <v>3.0582905197837299E-2</v>
      </c>
      <c r="AV1169" s="17">
        <v>2.7672072683365901E-2</v>
      </c>
      <c r="AW1169" s="17">
        <v>2.2021809046118501E-2</v>
      </c>
      <c r="AX1169" s="17">
        <v>4.4624675899791903E-2</v>
      </c>
      <c r="AY1169" s="17"/>
      <c r="AZ1169" s="17">
        <v>9.8477311204447707E-2</v>
      </c>
      <c r="BA1169" s="17">
        <v>5.2347703474348799E-2</v>
      </c>
      <c r="BB1169" s="17">
        <v>3.3686107339894099E-2</v>
      </c>
      <c r="BC1169" s="17">
        <v>1.8780668626291901E-2</v>
      </c>
      <c r="BD1169" s="17">
        <v>3.3344242660915999E-2</v>
      </c>
      <c r="BE1169" s="17">
        <v>2.7889483006904699E-2</v>
      </c>
      <c r="BF1169" s="17">
        <v>3.39866257975001E-2</v>
      </c>
      <c r="BG1169" s="17">
        <v>2.88333815545023E-2</v>
      </c>
      <c r="BH1169" s="17">
        <v>1.0939634373005E-2</v>
      </c>
      <c r="BI1169" s="17">
        <v>2.8860121045582599E-2</v>
      </c>
      <c r="BJ1169" s="17">
        <v>2.3338883154293701E-2</v>
      </c>
      <c r="BK1169" s="17">
        <v>2.6105429063048999E-2</v>
      </c>
      <c r="BL1169" s="17">
        <v>1.09642652677776E-2</v>
      </c>
      <c r="BM1169" s="17">
        <v>8.9749164915032802E-3</v>
      </c>
      <c r="BN1169" s="17">
        <v>9.4849510388509296E-3</v>
      </c>
      <c r="BO1169" s="17">
        <v>2.2160325028336699E-2</v>
      </c>
      <c r="BP1169" s="17"/>
      <c r="BQ1169" s="17">
        <v>0</v>
      </c>
      <c r="BR1169" s="17">
        <v>0</v>
      </c>
    </row>
    <row r="1170" spans="2:70" x14ac:dyDescent="0.35">
      <c r="C1170" s="17"/>
      <c r="D1170" s="17"/>
      <c r="E1170" s="17"/>
      <c r="F1170" s="17"/>
      <c r="G1170" s="17"/>
      <c r="H1170" s="17"/>
      <c r="I1170" s="17"/>
      <c r="J1170" s="17"/>
      <c r="K1170" s="17"/>
      <c r="L1170" s="17"/>
      <c r="M1170" s="17"/>
      <c r="N1170" s="17"/>
      <c r="O1170" s="17"/>
      <c r="P1170" s="17"/>
      <c r="Q1170" s="17"/>
      <c r="R1170" s="17"/>
      <c r="S1170" s="17"/>
      <c r="T1170" s="17"/>
      <c r="U1170" s="17"/>
      <c r="V1170" s="17"/>
      <c r="W1170" s="17"/>
      <c r="X1170" s="17"/>
      <c r="Y1170" s="17"/>
      <c r="Z1170" s="17"/>
      <c r="AA1170" s="17"/>
      <c r="AB1170" s="17"/>
      <c r="AC1170" s="17"/>
      <c r="AD1170" s="17"/>
      <c r="AE1170" s="17"/>
      <c r="AF1170" s="17"/>
      <c r="AG1170" s="17"/>
      <c r="AH1170" s="17"/>
      <c r="AI1170" s="17"/>
      <c r="AJ1170" s="17"/>
      <c r="AK1170" s="17"/>
      <c r="AL1170" s="17"/>
      <c r="AM1170" s="17"/>
      <c r="AN1170" s="17"/>
      <c r="AO1170" s="17"/>
      <c r="AP1170" s="17"/>
      <c r="AQ1170" s="17"/>
      <c r="AR1170" s="17"/>
      <c r="AS1170" s="17"/>
      <c r="AT1170" s="17"/>
      <c r="AU1170" s="17"/>
      <c r="AV1170" s="17"/>
      <c r="AW1170" s="17"/>
      <c r="AX1170" s="17"/>
      <c r="AY1170" s="17"/>
      <c r="AZ1170" s="17"/>
      <c r="BA1170" s="17"/>
      <c r="BB1170" s="17"/>
      <c r="BC1170" s="17"/>
      <c r="BD1170" s="17"/>
      <c r="BE1170" s="17"/>
      <c r="BF1170" s="17"/>
      <c r="BG1170" s="17"/>
      <c r="BH1170" s="17"/>
      <c r="BI1170" s="17"/>
      <c r="BJ1170" s="17"/>
      <c r="BK1170" s="17"/>
      <c r="BL1170" s="17"/>
      <c r="BM1170" s="17"/>
      <c r="BN1170" s="17"/>
      <c r="BO1170" s="17"/>
      <c r="BP1170" s="17"/>
      <c r="BQ1170" s="17"/>
      <c r="BR1170" s="17"/>
    </row>
    <row r="1171" spans="2:70" x14ac:dyDescent="0.35">
      <c r="B1171" s="6" t="s">
        <v>495</v>
      </c>
      <c r="C1171" s="17"/>
      <c r="D1171" s="17"/>
      <c r="E1171" s="17"/>
      <c r="F1171" s="17"/>
      <c r="G1171" s="17"/>
      <c r="H1171" s="17"/>
      <c r="I1171" s="17"/>
      <c r="J1171" s="17"/>
      <c r="K1171" s="17"/>
      <c r="L1171" s="17"/>
      <c r="M1171" s="17"/>
      <c r="N1171" s="17"/>
      <c r="O1171" s="17"/>
      <c r="P1171" s="17"/>
      <c r="Q1171" s="17"/>
      <c r="R1171" s="17"/>
      <c r="S1171" s="17"/>
      <c r="T1171" s="17"/>
      <c r="U1171" s="17"/>
      <c r="V1171" s="17"/>
      <c r="W1171" s="17"/>
      <c r="X1171" s="17"/>
      <c r="Y1171" s="17"/>
      <c r="Z1171" s="17"/>
      <c r="AA1171" s="17"/>
      <c r="AB1171" s="17"/>
      <c r="AC1171" s="17"/>
      <c r="AD1171" s="17"/>
      <c r="AE1171" s="17"/>
      <c r="AF1171" s="17"/>
      <c r="AG1171" s="17"/>
      <c r="AH1171" s="17"/>
      <c r="AI1171" s="17"/>
      <c r="AJ1171" s="17"/>
      <c r="AK1171" s="17"/>
      <c r="AL1171" s="17"/>
      <c r="AM1171" s="17"/>
      <c r="AN1171" s="17"/>
      <c r="AO1171" s="17"/>
      <c r="AP1171" s="17"/>
      <c r="AQ1171" s="17"/>
      <c r="AR1171" s="17"/>
      <c r="AS1171" s="17"/>
      <c r="AT1171" s="17"/>
      <c r="AU1171" s="17"/>
      <c r="AV1171" s="17"/>
      <c r="AW1171" s="17"/>
      <c r="AX1171" s="17"/>
      <c r="AY1171" s="17"/>
      <c r="AZ1171" s="17"/>
      <c r="BA1171" s="17"/>
      <c r="BB1171" s="17"/>
      <c r="BC1171" s="17"/>
      <c r="BD1171" s="17"/>
      <c r="BE1171" s="17"/>
      <c r="BF1171" s="17"/>
      <c r="BG1171" s="17"/>
      <c r="BH1171" s="17"/>
      <c r="BI1171" s="17"/>
      <c r="BJ1171" s="17"/>
      <c r="BK1171" s="17"/>
      <c r="BL1171" s="17"/>
      <c r="BM1171" s="17"/>
      <c r="BN1171" s="17"/>
      <c r="BO1171" s="17"/>
      <c r="BP1171" s="17"/>
      <c r="BQ1171" s="17"/>
      <c r="BR1171" s="17"/>
    </row>
    <row r="1172" spans="2:70" x14ac:dyDescent="0.35">
      <c r="B1172" s="24" t="s">
        <v>496</v>
      </c>
      <c r="C1172" s="17"/>
      <c r="D1172" s="17"/>
      <c r="E1172" s="17"/>
      <c r="F1172" s="17"/>
      <c r="G1172" s="17"/>
      <c r="H1172" s="17"/>
      <c r="I1172" s="17"/>
      <c r="J1172" s="17"/>
      <c r="K1172" s="17"/>
      <c r="L1172" s="17"/>
      <c r="M1172" s="17"/>
      <c r="N1172" s="17"/>
      <c r="O1172" s="17"/>
      <c r="P1172" s="17"/>
      <c r="Q1172" s="17"/>
      <c r="R1172" s="17"/>
      <c r="S1172" s="17"/>
      <c r="T1172" s="17"/>
      <c r="U1172" s="17"/>
      <c r="V1172" s="17"/>
      <c r="W1172" s="17"/>
      <c r="X1172" s="17"/>
      <c r="Y1172" s="17"/>
      <c r="Z1172" s="17"/>
      <c r="AA1172" s="17"/>
      <c r="AB1172" s="17"/>
      <c r="AC1172" s="17"/>
      <c r="AD1172" s="17"/>
      <c r="AE1172" s="17"/>
      <c r="AF1172" s="17"/>
      <c r="AG1172" s="17"/>
      <c r="AH1172" s="17"/>
      <c r="AI1172" s="17"/>
      <c r="AJ1172" s="17"/>
      <c r="AK1172" s="17"/>
      <c r="AL1172" s="17"/>
      <c r="AM1172" s="17"/>
      <c r="AN1172" s="17"/>
      <c r="AO1172" s="17"/>
      <c r="AP1172" s="17"/>
      <c r="AQ1172" s="17"/>
      <c r="AR1172" s="17"/>
      <c r="AS1172" s="17"/>
      <c r="AT1172" s="17"/>
      <c r="AU1172" s="17"/>
      <c r="AV1172" s="17"/>
      <c r="AW1172" s="17"/>
      <c r="AX1172" s="17"/>
      <c r="AY1172" s="17"/>
      <c r="AZ1172" s="17"/>
      <c r="BA1172" s="17"/>
      <c r="BB1172" s="17"/>
      <c r="BC1172" s="17"/>
      <c r="BD1172" s="17"/>
      <c r="BE1172" s="17"/>
      <c r="BF1172" s="17"/>
      <c r="BG1172" s="17"/>
      <c r="BH1172" s="17"/>
      <c r="BI1172" s="17"/>
      <c r="BJ1172" s="17"/>
      <c r="BK1172" s="17"/>
      <c r="BL1172" s="17"/>
      <c r="BM1172" s="17"/>
      <c r="BN1172" s="17"/>
      <c r="BO1172" s="17"/>
      <c r="BP1172" s="17"/>
      <c r="BQ1172" s="17"/>
      <c r="BR1172" s="17"/>
    </row>
    <row r="1173" spans="2:70" x14ac:dyDescent="0.35">
      <c r="B1173" t="s">
        <v>489</v>
      </c>
      <c r="C1173" s="17">
        <v>0.30541477928477201</v>
      </c>
      <c r="D1173" s="17">
        <v>0.27733047471613598</v>
      </c>
      <c r="E1173" s="17">
        <v>0.33182095072099299</v>
      </c>
      <c r="F1173" s="17"/>
      <c r="G1173" s="17">
        <v>0.40709798345970799</v>
      </c>
      <c r="H1173" s="17">
        <v>0.244627869278393</v>
      </c>
      <c r="I1173" s="17">
        <v>0.25518157677623898</v>
      </c>
      <c r="J1173" s="17">
        <v>0.38019664707240203</v>
      </c>
      <c r="K1173" s="17">
        <v>0.33002550969705402</v>
      </c>
      <c r="L1173" s="17">
        <v>0.27789758877651599</v>
      </c>
      <c r="M1173" s="17"/>
      <c r="N1173" s="17">
        <v>0.233605074874664</v>
      </c>
      <c r="O1173" s="17">
        <v>0.32452170041181599</v>
      </c>
      <c r="P1173" s="17">
        <v>0.37812014606836702</v>
      </c>
      <c r="Q1173" s="17">
        <v>0.35565952673802498</v>
      </c>
      <c r="R1173" s="17"/>
      <c r="S1173" s="17">
        <v>0.27004033535566702</v>
      </c>
      <c r="T1173" s="17">
        <v>0.39880318100117701</v>
      </c>
      <c r="U1173" s="17">
        <v>0.36780550484482799</v>
      </c>
      <c r="V1173" s="17">
        <v>0.31874081212061001</v>
      </c>
      <c r="W1173" s="17">
        <v>0.25202771701751803</v>
      </c>
      <c r="X1173" s="17">
        <v>0.29880751331348099</v>
      </c>
      <c r="Y1173" s="17">
        <v>0.29836399608457898</v>
      </c>
      <c r="Z1173" s="17">
        <v>0.20436301498078899</v>
      </c>
      <c r="AA1173" s="17">
        <v>0.32929880067711498</v>
      </c>
      <c r="AB1173" s="17">
        <v>0.289717844071468</v>
      </c>
      <c r="AC1173" s="17">
        <v>0.27852106319097603</v>
      </c>
      <c r="AD1173" s="17">
        <v>0.16940147126585101</v>
      </c>
      <c r="AE1173" s="17"/>
      <c r="AF1173" s="17">
        <v>0.32983864939678398</v>
      </c>
      <c r="AG1173" s="17">
        <v>0.28602822575235398</v>
      </c>
      <c r="AH1173" s="17">
        <v>0.24439568595132999</v>
      </c>
      <c r="AI1173" s="17"/>
      <c r="AJ1173" s="17">
        <v>0.31922345295364501</v>
      </c>
      <c r="AK1173" s="17">
        <v>0.29180850624602001</v>
      </c>
      <c r="AL1173" s="17">
        <v>0.23537283609811699</v>
      </c>
      <c r="AM1173" s="17">
        <v>0.48087640304879298</v>
      </c>
      <c r="AN1173" s="17">
        <v>0.30990216724389302</v>
      </c>
      <c r="AO1173" s="17"/>
      <c r="AP1173" s="17">
        <v>0.30440241532366802</v>
      </c>
      <c r="AQ1173" s="17">
        <v>0.30368908640813802</v>
      </c>
      <c r="AR1173" s="17">
        <v>0.26508553429807402</v>
      </c>
      <c r="AS1173" s="17"/>
      <c r="AT1173" s="17">
        <v>0.48175852364271898</v>
      </c>
      <c r="AU1173" s="17">
        <v>0.38509226898293403</v>
      </c>
      <c r="AV1173" s="17">
        <v>0.21814299318879601</v>
      </c>
      <c r="AW1173" s="17">
        <v>0.20867338149516901</v>
      </c>
      <c r="AX1173" s="17">
        <v>0.286728633414645</v>
      </c>
      <c r="AY1173" s="17"/>
      <c r="AZ1173" s="17">
        <v>0.35364662385806001</v>
      </c>
      <c r="BA1173" s="17">
        <v>0.29215508416922897</v>
      </c>
      <c r="BB1173" s="17">
        <v>0.45400247415867401</v>
      </c>
      <c r="BC1173" s="17">
        <v>0.26728008584103702</v>
      </c>
      <c r="BD1173" s="17">
        <v>0.22260500795743299</v>
      </c>
      <c r="BE1173" s="17">
        <v>0.39046224506127603</v>
      </c>
      <c r="BF1173" s="17">
        <v>0.29893804140341002</v>
      </c>
      <c r="BG1173" s="17">
        <v>0.37738635583268199</v>
      </c>
      <c r="BH1173" s="17">
        <v>0.294677713126755</v>
      </c>
      <c r="BI1173" s="17">
        <v>0.27658275072595301</v>
      </c>
      <c r="BJ1173" s="17">
        <v>0.27194295288047199</v>
      </c>
      <c r="BK1173" s="17">
        <v>0.235743314117596</v>
      </c>
      <c r="BL1173" s="17">
        <v>0.27675221168487202</v>
      </c>
      <c r="BM1173" s="17">
        <v>0.22763636457577599</v>
      </c>
      <c r="BN1173" s="17">
        <v>0.41220594256219201</v>
      </c>
      <c r="BO1173" s="17">
        <v>0.22295988701522401</v>
      </c>
      <c r="BP1173" s="17"/>
      <c r="BQ1173" s="17">
        <v>0.30541477928477201</v>
      </c>
      <c r="BR1173" s="17" t="s">
        <v>494</v>
      </c>
    </row>
    <row r="1174" spans="2:70" x14ac:dyDescent="0.35">
      <c r="B1174" t="s">
        <v>490</v>
      </c>
      <c r="C1174" s="17">
        <v>0.38116057888586402</v>
      </c>
      <c r="D1174" s="17">
        <v>0.39223628663997501</v>
      </c>
      <c r="E1174" s="17">
        <v>0.36959227462543298</v>
      </c>
      <c r="F1174" s="17"/>
      <c r="G1174" s="17">
        <v>0.38595569257111301</v>
      </c>
      <c r="H1174" s="17">
        <v>0.43543027555545499</v>
      </c>
      <c r="I1174" s="17">
        <v>0.46534337093839001</v>
      </c>
      <c r="J1174" s="17">
        <v>0.35311852327137899</v>
      </c>
      <c r="K1174" s="17">
        <v>0.349877379920012</v>
      </c>
      <c r="L1174" s="17">
        <v>0.310884037495469</v>
      </c>
      <c r="M1174" s="17"/>
      <c r="N1174" s="17">
        <v>0.373098971300445</v>
      </c>
      <c r="O1174" s="17">
        <v>0.37959305874204702</v>
      </c>
      <c r="P1174" s="17">
        <v>0.37526545762637897</v>
      </c>
      <c r="Q1174" s="17">
        <v>0.40281197325790802</v>
      </c>
      <c r="R1174" s="17"/>
      <c r="S1174" s="17">
        <v>0.39638017932469499</v>
      </c>
      <c r="T1174" s="17">
        <v>0.35636185362330403</v>
      </c>
      <c r="U1174" s="17">
        <v>0.27633278663202598</v>
      </c>
      <c r="V1174" s="17">
        <v>0.366683051185549</v>
      </c>
      <c r="W1174" s="17">
        <v>0.429882966509057</v>
      </c>
      <c r="X1174" s="17">
        <v>0.41743040114524899</v>
      </c>
      <c r="Y1174" s="17">
        <v>0.41568855138585198</v>
      </c>
      <c r="Z1174" s="17">
        <v>0.49575721151658397</v>
      </c>
      <c r="AA1174" s="17">
        <v>0.35026077520779603</v>
      </c>
      <c r="AB1174" s="17">
        <v>0.34993126210681202</v>
      </c>
      <c r="AC1174" s="17">
        <v>0.43567628955951199</v>
      </c>
      <c r="AD1174" s="17">
        <v>0.43829958827566101</v>
      </c>
      <c r="AE1174" s="17"/>
      <c r="AF1174" s="17">
        <v>0.32056742884641698</v>
      </c>
      <c r="AG1174" s="17">
        <v>0.395599377370843</v>
      </c>
      <c r="AH1174" s="17">
        <v>0.499216988173311</v>
      </c>
      <c r="AI1174" s="17"/>
      <c r="AJ1174" s="17">
        <v>0.35165351649968302</v>
      </c>
      <c r="AK1174" s="17">
        <v>0.41474609611215102</v>
      </c>
      <c r="AL1174" s="17">
        <v>0.40832306043723798</v>
      </c>
      <c r="AM1174" s="17">
        <v>0.33997383564011002</v>
      </c>
      <c r="AN1174" s="17">
        <v>0.470171356345643</v>
      </c>
      <c r="AO1174" s="17"/>
      <c r="AP1174" s="17">
        <v>0.344816914145534</v>
      </c>
      <c r="AQ1174" s="17">
        <v>0.392261691543275</v>
      </c>
      <c r="AR1174" s="17">
        <v>0.44423137304092603</v>
      </c>
      <c r="AS1174" s="17"/>
      <c r="AT1174" s="17">
        <v>0.290900539354774</v>
      </c>
      <c r="AU1174" s="17">
        <v>0.36920777640832703</v>
      </c>
      <c r="AV1174" s="17">
        <v>0.44833856155656698</v>
      </c>
      <c r="AW1174" s="17">
        <v>0.37715348360080497</v>
      </c>
      <c r="AX1174" s="17">
        <v>0.37933030337377099</v>
      </c>
      <c r="AY1174" s="17"/>
      <c r="AZ1174" s="17">
        <v>0.26712852216551303</v>
      </c>
      <c r="BA1174" s="17">
        <v>0.34315681543106102</v>
      </c>
      <c r="BB1174" s="17">
        <v>0.37732063680139799</v>
      </c>
      <c r="BC1174" s="17">
        <v>0.46222144901830697</v>
      </c>
      <c r="BD1174" s="17">
        <v>0.47959836749935603</v>
      </c>
      <c r="BE1174" s="17">
        <v>0.38110729415936301</v>
      </c>
      <c r="BF1174" s="17">
        <v>0.39069514399843103</v>
      </c>
      <c r="BG1174" s="17">
        <v>0.336002179415402</v>
      </c>
      <c r="BH1174" s="17">
        <v>0.35630245241359398</v>
      </c>
      <c r="BI1174" s="17">
        <v>0.39730168511866198</v>
      </c>
      <c r="BJ1174" s="17">
        <v>0.39224744970966802</v>
      </c>
      <c r="BK1174" s="17">
        <v>0.38393009189004901</v>
      </c>
      <c r="BL1174" s="17">
        <v>0.43630889107632698</v>
      </c>
      <c r="BM1174" s="17">
        <v>0.30736488177249999</v>
      </c>
      <c r="BN1174" s="17">
        <v>0.29938029777927</v>
      </c>
      <c r="BO1174" s="17">
        <v>0.29636471152785199</v>
      </c>
      <c r="BP1174" s="17"/>
      <c r="BQ1174" s="17">
        <v>0.38116057888586402</v>
      </c>
      <c r="BR1174" s="17" t="s">
        <v>494</v>
      </c>
    </row>
    <row r="1175" spans="2:70" x14ac:dyDescent="0.35">
      <c r="B1175" t="s">
        <v>491</v>
      </c>
      <c r="C1175" s="17">
        <v>0.14606477910124899</v>
      </c>
      <c r="D1175" s="17">
        <v>0.16591485924666</v>
      </c>
      <c r="E1175" s="17">
        <v>0.12826777863954</v>
      </c>
      <c r="F1175" s="17"/>
      <c r="G1175" s="17">
        <v>0.11182273750319</v>
      </c>
      <c r="H1175" s="17">
        <v>0.198154589973388</v>
      </c>
      <c r="I1175" s="17">
        <v>0.12994629027242599</v>
      </c>
      <c r="J1175" s="17">
        <v>0.13169837736739201</v>
      </c>
      <c r="K1175" s="17">
        <v>0.12000968267906301</v>
      </c>
      <c r="L1175" s="17">
        <v>0.157459470663074</v>
      </c>
      <c r="M1175" s="17"/>
      <c r="N1175" s="17">
        <v>0.18338205547921599</v>
      </c>
      <c r="O1175" s="17">
        <v>0.12312735239752599</v>
      </c>
      <c r="P1175" s="17">
        <v>0.116613883358542</v>
      </c>
      <c r="Q1175" s="17">
        <v>0.130203983117432</v>
      </c>
      <c r="R1175" s="17"/>
      <c r="S1175" s="17">
        <v>0.15967992444969101</v>
      </c>
      <c r="T1175" s="17">
        <v>0.142333282174643</v>
      </c>
      <c r="U1175" s="17">
        <v>0.124332146282739</v>
      </c>
      <c r="V1175" s="17">
        <v>0.163491595051449</v>
      </c>
      <c r="W1175" s="17">
        <v>0.12952832761364599</v>
      </c>
      <c r="X1175" s="17">
        <v>8.0174956635180705E-2</v>
      </c>
      <c r="Y1175" s="17">
        <v>0.12965960152926201</v>
      </c>
      <c r="Z1175" s="17">
        <v>0.17318603071794</v>
      </c>
      <c r="AA1175" s="17">
        <v>0.135630899071494</v>
      </c>
      <c r="AB1175" s="17">
        <v>0.19954861719450701</v>
      </c>
      <c r="AC1175" s="17">
        <v>0.10910210534681999</v>
      </c>
      <c r="AD1175" s="17">
        <v>0.20470541212643201</v>
      </c>
      <c r="AE1175" s="17"/>
      <c r="AF1175" s="17">
        <v>0.15275451625837</v>
      </c>
      <c r="AG1175" s="17">
        <v>0.15251098295298801</v>
      </c>
      <c r="AH1175" s="17">
        <v>0.115635618217483</v>
      </c>
      <c r="AI1175" s="17"/>
      <c r="AJ1175" s="17">
        <v>0.15507801318946701</v>
      </c>
      <c r="AK1175" s="17">
        <v>0.14550449412328301</v>
      </c>
      <c r="AL1175" s="17">
        <v>0.16006402559069099</v>
      </c>
      <c r="AM1175" s="17">
        <v>8.4069889681448504E-2</v>
      </c>
      <c r="AN1175" s="17">
        <v>7.9825871647919794E-2</v>
      </c>
      <c r="AO1175" s="17"/>
      <c r="AP1175" s="17">
        <v>0.18399669289232601</v>
      </c>
      <c r="AQ1175" s="17">
        <v>0.15063523580716501</v>
      </c>
      <c r="AR1175" s="17">
        <v>0.147913955571737</v>
      </c>
      <c r="AS1175" s="17"/>
      <c r="AT1175" s="17">
        <v>0.10446535161554001</v>
      </c>
      <c r="AU1175" s="17">
        <v>0.139922992409234</v>
      </c>
      <c r="AV1175" s="17">
        <v>0.14218945442806299</v>
      </c>
      <c r="AW1175" s="17">
        <v>0.19368193254763699</v>
      </c>
      <c r="AX1175" s="17">
        <v>0.16010740093286299</v>
      </c>
      <c r="AY1175" s="17"/>
      <c r="AZ1175" s="17">
        <v>0.25277732505129502</v>
      </c>
      <c r="BA1175" s="17">
        <v>0.22535109917982399</v>
      </c>
      <c r="BB1175" s="17">
        <v>8.3063346213293698E-2</v>
      </c>
      <c r="BC1175" s="17">
        <v>9.8223775876363897E-2</v>
      </c>
      <c r="BD1175" s="17">
        <v>0.145436046087451</v>
      </c>
      <c r="BE1175" s="17">
        <v>0.121154449878573</v>
      </c>
      <c r="BF1175" s="17">
        <v>9.5716538695622494E-2</v>
      </c>
      <c r="BG1175" s="17">
        <v>0.14569615904732</v>
      </c>
      <c r="BH1175" s="17">
        <v>0.13691763731739401</v>
      </c>
      <c r="BI1175" s="17">
        <v>0.195219087653973</v>
      </c>
      <c r="BJ1175" s="17">
        <v>0.17174390045726201</v>
      </c>
      <c r="BK1175" s="17">
        <v>0.13582047245357201</v>
      </c>
      <c r="BL1175" s="17">
        <v>0.14190142835644901</v>
      </c>
      <c r="BM1175" s="17">
        <v>0.26740838692612001</v>
      </c>
      <c r="BN1175" s="17">
        <v>0.12659535636757499</v>
      </c>
      <c r="BO1175" s="17">
        <v>0.211526137776755</v>
      </c>
      <c r="BP1175" s="17"/>
      <c r="BQ1175" s="17">
        <v>0.14606477910124899</v>
      </c>
      <c r="BR1175" s="17" t="s">
        <v>494</v>
      </c>
    </row>
    <row r="1176" spans="2:70" x14ac:dyDescent="0.35">
      <c r="B1176" t="s">
        <v>492</v>
      </c>
      <c r="C1176" s="17">
        <v>7.5141801374304401E-2</v>
      </c>
      <c r="D1176" s="17">
        <v>7.5619748583328206E-2</v>
      </c>
      <c r="E1176" s="17">
        <v>7.5396611695328797E-2</v>
      </c>
      <c r="F1176" s="17"/>
      <c r="G1176" s="17">
        <v>5.2315944775470802E-2</v>
      </c>
      <c r="H1176" s="17">
        <v>5.4820583921619502E-2</v>
      </c>
      <c r="I1176" s="17">
        <v>7.49580544765895E-2</v>
      </c>
      <c r="J1176" s="17">
        <v>5.0518943909048201E-2</v>
      </c>
      <c r="K1176" s="17">
        <v>7.7665241111256195E-2</v>
      </c>
      <c r="L1176" s="17">
        <v>0.116563673101578</v>
      </c>
      <c r="M1176" s="17"/>
      <c r="N1176" s="17">
        <v>8.7361990056361097E-2</v>
      </c>
      <c r="O1176" s="17">
        <v>8.4125980237931802E-2</v>
      </c>
      <c r="P1176" s="17">
        <v>5.9634111126251103E-2</v>
      </c>
      <c r="Q1176" s="17">
        <v>5.4060014547984703E-2</v>
      </c>
      <c r="R1176" s="17"/>
      <c r="S1176" s="17">
        <v>9.3144526902135802E-2</v>
      </c>
      <c r="T1176" s="17">
        <v>6.5132618161521799E-2</v>
      </c>
      <c r="U1176" s="17">
        <v>0.102327637062784</v>
      </c>
      <c r="V1176" s="17">
        <v>6.4674309966930105E-2</v>
      </c>
      <c r="W1176" s="17">
        <v>6.4500127724001002E-2</v>
      </c>
      <c r="X1176" s="17">
        <v>9.3548041800825002E-2</v>
      </c>
      <c r="Y1176" s="17">
        <v>4.35101524109743E-2</v>
      </c>
      <c r="Z1176" s="17">
        <v>0.102429463661388</v>
      </c>
      <c r="AA1176" s="17">
        <v>5.8710428737600198E-2</v>
      </c>
      <c r="AB1176" s="17">
        <v>6.7663102238036593E-2</v>
      </c>
      <c r="AC1176" s="17">
        <v>8.7555792669519697E-2</v>
      </c>
      <c r="AD1176" s="17">
        <v>3.7115887699774197E-2</v>
      </c>
      <c r="AE1176" s="17"/>
      <c r="AF1176" s="17">
        <v>9.3262558592682204E-2</v>
      </c>
      <c r="AG1176" s="17">
        <v>7.1859486714473605E-2</v>
      </c>
      <c r="AH1176" s="17">
        <v>5.7489091994378898E-2</v>
      </c>
      <c r="AI1176" s="17"/>
      <c r="AJ1176" s="17">
        <v>9.0200912442450903E-2</v>
      </c>
      <c r="AK1176" s="17">
        <v>6.1618271981840098E-2</v>
      </c>
      <c r="AL1176" s="17">
        <v>6.6291680434568095E-2</v>
      </c>
      <c r="AM1176" s="17">
        <v>0</v>
      </c>
      <c r="AN1176" s="17">
        <v>5.99085220610713E-2</v>
      </c>
      <c r="AO1176" s="17"/>
      <c r="AP1176" s="17">
        <v>8.7518334229336595E-2</v>
      </c>
      <c r="AQ1176" s="17">
        <v>6.2960393397398895E-2</v>
      </c>
      <c r="AR1176" s="17">
        <v>5.2871613066056602E-2</v>
      </c>
      <c r="AS1176" s="17"/>
      <c r="AT1176" s="17">
        <v>5.91658846533374E-2</v>
      </c>
      <c r="AU1176" s="17">
        <v>4.6330996086034401E-2</v>
      </c>
      <c r="AV1176" s="17">
        <v>8.0298625383658798E-2</v>
      </c>
      <c r="AW1176" s="17">
        <v>8.7680862109922306E-2</v>
      </c>
      <c r="AX1176" s="17">
        <v>5.6117872411334903E-2</v>
      </c>
      <c r="AY1176" s="17"/>
      <c r="AZ1176" s="17">
        <v>0</v>
      </c>
      <c r="BA1176" s="17">
        <v>6.1335478188677899E-2</v>
      </c>
      <c r="BB1176" s="17">
        <v>5.9653023532519299E-2</v>
      </c>
      <c r="BC1176" s="17">
        <v>6.0650269862706697E-2</v>
      </c>
      <c r="BD1176" s="17">
        <v>8.1875077438287702E-2</v>
      </c>
      <c r="BE1176" s="17">
        <v>3.91643114718183E-2</v>
      </c>
      <c r="BF1176" s="17">
        <v>8.65131454976278E-2</v>
      </c>
      <c r="BG1176" s="17">
        <v>7.1977846545788302E-2</v>
      </c>
      <c r="BH1176" s="17">
        <v>0.101054198536412</v>
      </c>
      <c r="BI1176" s="17">
        <v>5.1447650670292597E-2</v>
      </c>
      <c r="BJ1176" s="17">
        <v>4.5629466608582497E-2</v>
      </c>
      <c r="BK1176" s="17">
        <v>0.14924558909493199</v>
      </c>
      <c r="BL1176" s="17">
        <v>8.4326457369789096E-2</v>
      </c>
      <c r="BM1176" s="17">
        <v>8.1456935686816001E-2</v>
      </c>
      <c r="BN1176" s="17">
        <v>9.3591231151650703E-2</v>
      </c>
      <c r="BO1176" s="17">
        <v>0.138903153858835</v>
      </c>
      <c r="BP1176" s="17"/>
      <c r="BQ1176" s="17">
        <v>7.5141801374304401E-2</v>
      </c>
      <c r="BR1176" s="17" t="s">
        <v>494</v>
      </c>
    </row>
    <row r="1177" spans="2:70" x14ac:dyDescent="0.35">
      <c r="B1177" t="s">
        <v>493</v>
      </c>
      <c r="C1177" s="17">
        <v>8.6195492162032802E-2</v>
      </c>
      <c r="D1177" s="17">
        <v>8.1506850676227094E-2</v>
      </c>
      <c r="E1177" s="17">
        <v>9.01660729112823E-2</v>
      </c>
      <c r="F1177" s="17"/>
      <c r="G1177" s="17">
        <v>3.2300606782975201E-2</v>
      </c>
      <c r="H1177" s="17">
        <v>5.8271504097974498E-2</v>
      </c>
      <c r="I1177" s="17">
        <v>6.9647162418012304E-2</v>
      </c>
      <c r="J1177" s="17">
        <v>8.4467508379778303E-2</v>
      </c>
      <c r="K1177" s="17">
        <v>0.116301536654685</v>
      </c>
      <c r="L1177" s="17">
        <v>0.13080705608003701</v>
      </c>
      <c r="M1177" s="17"/>
      <c r="N1177" s="17">
        <v>0.120608379434906</v>
      </c>
      <c r="O1177" s="17">
        <v>8.2396477188550907E-2</v>
      </c>
      <c r="P1177" s="17">
        <v>6.09991980806458E-2</v>
      </c>
      <c r="Q1177" s="17">
        <v>4.6508751519634302E-2</v>
      </c>
      <c r="R1177" s="17"/>
      <c r="S1177" s="17">
        <v>7.71723727382813E-2</v>
      </c>
      <c r="T1177" s="17">
        <v>3.1772030740390901E-2</v>
      </c>
      <c r="U1177" s="17">
        <v>0.12920192517762299</v>
      </c>
      <c r="V1177" s="17">
        <v>8.6410231675461302E-2</v>
      </c>
      <c r="W1177" s="17">
        <v>9.3976813527502603E-2</v>
      </c>
      <c r="X1177" s="17">
        <v>0.110039087105264</v>
      </c>
      <c r="Y1177" s="17">
        <v>0.112777698589332</v>
      </c>
      <c r="Z1177" s="17">
        <v>2.42642791232986E-2</v>
      </c>
      <c r="AA1177" s="17">
        <v>0.10702864530831201</v>
      </c>
      <c r="AB1177" s="17">
        <v>8.4430960146982495E-2</v>
      </c>
      <c r="AC1177" s="17">
        <v>8.9144749233172199E-2</v>
      </c>
      <c r="AD1177" s="17">
        <v>0.150477640632282</v>
      </c>
      <c r="AE1177" s="17"/>
      <c r="AF1177" s="17">
        <v>9.6308133897345605E-2</v>
      </c>
      <c r="AG1177" s="17">
        <v>9.2516185150556804E-2</v>
      </c>
      <c r="AH1177" s="17">
        <v>5.5312725535480299E-2</v>
      </c>
      <c r="AI1177" s="17"/>
      <c r="AJ1177" s="17">
        <v>8.1850247457562697E-2</v>
      </c>
      <c r="AK1177" s="17">
        <v>7.3007310901519101E-2</v>
      </c>
      <c r="AL1177" s="17">
        <v>0.12259788723501799</v>
      </c>
      <c r="AM1177" s="17">
        <v>9.5079871629648705E-2</v>
      </c>
      <c r="AN1177" s="17">
        <v>7.0754189507762494E-2</v>
      </c>
      <c r="AO1177" s="17"/>
      <c r="AP1177" s="17">
        <v>7.6047175299438399E-2</v>
      </c>
      <c r="AQ1177" s="17">
        <v>8.1367603124890706E-2</v>
      </c>
      <c r="AR1177" s="17">
        <v>8.9897524023207498E-2</v>
      </c>
      <c r="AS1177" s="17"/>
      <c r="AT1177" s="17">
        <v>5.0101400202083098E-2</v>
      </c>
      <c r="AU1177" s="17">
        <v>4.6408729294584901E-2</v>
      </c>
      <c r="AV1177" s="17">
        <v>0.10665060272393601</v>
      </c>
      <c r="AW1177" s="17">
        <v>0.13281034024646701</v>
      </c>
      <c r="AX1177" s="17">
        <v>0.117715789867385</v>
      </c>
      <c r="AY1177" s="17"/>
      <c r="AZ1177" s="17">
        <v>0.126447528925132</v>
      </c>
      <c r="BA1177" s="17">
        <v>7.8001523031207998E-2</v>
      </c>
      <c r="BB1177" s="17">
        <v>1.2232054116859599E-2</v>
      </c>
      <c r="BC1177" s="17">
        <v>8.8031912831689194E-2</v>
      </c>
      <c r="BD1177" s="17">
        <v>7.0485501017473001E-2</v>
      </c>
      <c r="BE1177" s="17">
        <v>6.8111699428970399E-2</v>
      </c>
      <c r="BF1177" s="17">
        <v>0.119569543914401</v>
      </c>
      <c r="BG1177" s="17">
        <v>5.92491112152361E-2</v>
      </c>
      <c r="BH1177" s="17">
        <v>9.7595055184680299E-2</v>
      </c>
      <c r="BI1177" s="17">
        <v>6.6518757737785303E-2</v>
      </c>
      <c r="BJ1177" s="17">
        <v>0.10926386991461499</v>
      </c>
      <c r="BK1177" s="17">
        <v>9.5260532443850701E-2</v>
      </c>
      <c r="BL1177" s="17">
        <v>6.0711011512562599E-2</v>
      </c>
      <c r="BM1177" s="17">
        <v>0.116133431038788</v>
      </c>
      <c r="BN1177" s="17">
        <v>6.8227172139312703E-2</v>
      </c>
      <c r="BO1177" s="17">
        <v>0.130246109821334</v>
      </c>
      <c r="BP1177" s="17"/>
      <c r="BQ1177" s="17">
        <v>8.6195492162032802E-2</v>
      </c>
      <c r="BR1177" s="17" t="s">
        <v>494</v>
      </c>
    </row>
    <row r="1178" spans="2:70" x14ac:dyDescent="0.35">
      <c r="B1178" t="s">
        <v>129</v>
      </c>
      <c r="C1178" s="17">
        <v>6.0225691917778603E-3</v>
      </c>
      <c r="D1178" s="17">
        <v>7.3917801376737896E-3</v>
      </c>
      <c r="E1178" s="17">
        <v>4.7563114074239696E-3</v>
      </c>
      <c r="F1178" s="17"/>
      <c r="G1178" s="17">
        <v>1.05070349075432E-2</v>
      </c>
      <c r="H1178" s="17">
        <v>8.6951771731701294E-3</v>
      </c>
      <c r="I1178" s="17">
        <v>4.9235451183431899E-3</v>
      </c>
      <c r="J1178" s="17">
        <v>0</v>
      </c>
      <c r="K1178" s="17">
        <v>6.1206499379295098E-3</v>
      </c>
      <c r="L1178" s="17">
        <v>6.3881738833259996E-3</v>
      </c>
      <c r="M1178" s="17"/>
      <c r="N1178" s="17">
        <v>1.94352885440722E-3</v>
      </c>
      <c r="O1178" s="17">
        <v>6.2354310221291401E-3</v>
      </c>
      <c r="P1178" s="17">
        <v>9.3672037398158797E-3</v>
      </c>
      <c r="Q1178" s="17">
        <v>1.07557508190154E-2</v>
      </c>
      <c r="R1178" s="17"/>
      <c r="S1178" s="17">
        <v>3.5826612295295499E-3</v>
      </c>
      <c r="T1178" s="17">
        <v>5.5970342989632299E-3</v>
      </c>
      <c r="U1178" s="17">
        <v>0</v>
      </c>
      <c r="V1178" s="17">
        <v>0</v>
      </c>
      <c r="W1178" s="17">
        <v>3.0084047608275301E-2</v>
      </c>
      <c r="X1178" s="17">
        <v>0</v>
      </c>
      <c r="Y1178" s="17">
        <v>0</v>
      </c>
      <c r="Z1178" s="17">
        <v>0</v>
      </c>
      <c r="AA1178" s="17">
        <v>1.9070450997683199E-2</v>
      </c>
      <c r="AB1178" s="17">
        <v>8.7082142421937708E-3</v>
      </c>
      <c r="AC1178" s="17">
        <v>0</v>
      </c>
      <c r="AD1178" s="17">
        <v>0</v>
      </c>
      <c r="AE1178" s="17"/>
      <c r="AF1178" s="17">
        <v>7.26871300840134E-3</v>
      </c>
      <c r="AG1178" s="17">
        <v>1.48574205878452E-3</v>
      </c>
      <c r="AH1178" s="17">
        <v>2.7949890128016401E-2</v>
      </c>
      <c r="AI1178" s="17"/>
      <c r="AJ1178" s="17">
        <v>1.9938574571920502E-3</v>
      </c>
      <c r="AK1178" s="17">
        <v>1.33153206351864E-2</v>
      </c>
      <c r="AL1178" s="17">
        <v>7.3505102043671302E-3</v>
      </c>
      <c r="AM1178" s="17">
        <v>0</v>
      </c>
      <c r="AN1178" s="17">
        <v>9.4378931937105E-3</v>
      </c>
      <c r="AO1178" s="17"/>
      <c r="AP1178" s="17">
        <v>3.21846810969737E-3</v>
      </c>
      <c r="AQ1178" s="17">
        <v>9.0859897191333198E-3</v>
      </c>
      <c r="AR1178" s="17">
        <v>0</v>
      </c>
      <c r="AS1178" s="17"/>
      <c r="AT1178" s="17">
        <v>1.3608300531546901E-2</v>
      </c>
      <c r="AU1178" s="17">
        <v>1.30372368188855E-2</v>
      </c>
      <c r="AV1178" s="17">
        <v>4.3797627189788198E-3</v>
      </c>
      <c r="AW1178" s="17">
        <v>0</v>
      </c>
      <c r="AX1178" s="17">
        <v>0</v>
      </c>
      <c r="AY1178" s="17"/>
      <c r="AZ1178" s="17">
        <v>0</v>
      </c>
      <c r="BA1178" s="17">
        <v>0</v>
      </c>
      <c r="BB1178" s="17">
        <v>1.37284651772551E-2</v>
      </c>
      <c r="BC1178" s="17">
        <v>2.3592506569895401E-2</v>
      </c>
      <c r="BD1178" s="17">
        <v>0</v>
      </c>
      <c r="BE1178" s="17">
        <v>0</v>
      </c>
      <c r="BF1178" s="17">
        <v>8.5675864905077406E-3</v>
      </c>
      <c r="BG1178" s="17">
        <v>9.6883479435716808E-3</v>
      </c>
      <c r="BH1178" s="17">
        <v>1.3452943421165001E-2</v>
      </c>
      <c r="BI1178" s="17">
        <v>1.29300680933344E-2</v>
      </c>
      <c r="BJ1178" s="17">
        <v>9.1723604294005699E-3</v>
      </c>
      <c r="BK1178" s="17">
        <v>0</v>
      </c>
      <c r="BL1178" s="17">
        <v>0</v>
      </c>
      <c r="BM1178" s="17">
        <v>0</v>
      </c>
      <c r="BN1178" s="17">
        <v>0</v>
      </c>
      <c r="BO1178" s="17">
        <v>0</v>
      </c>
      <c r="BP1178" s="17"/>
      <c r="BQ1178" s="17">
        <v>6.0225691917778603E-3</v>
      </c>
      <c r="BR1178" s="17" t="s">
        <v>494</v>
      </c>
    </row>
    <row r="1179" spans="2:70" x14ac:dyDescent="0.35">
      <c r="C1179" s="17"/>
      <c r="D1179" s="17"/>
      <c r="E1179" s="17"/>
      <c r="F1179" s="17"/>
      <c r="G1179" s="17"/>
      <c r="H1179" s="17"/>
      <c r="I1179" s="17"/>
      <c r="J1179" s="17"/>
      <c r="K1179" s="17"/>
      <c r="L1179" s="17"/>
      <c r="M1179" s="17"/>
      <c r="N1179" s="17"/>
      <c r="O1179" s="17"/>
      <c r="P1179" s="17"/>
      <c r="Q1179" s="17"/>
      <c r="R1179" s="17"/>
      <c r="S1179" s="17"/>
      <c r="T1179" s="17"/>
      <c r="U1179" s="17"/>
      <c r="V1179" s="17"/>
      <c r="W1179" s="17"/>
      <c r="X1179" s="17"/>
      <c r="Y1179" s="17"/>
      <c r="Z1179" s="17"/>
      <c r="AA1179" s="17"/>
      <c r="AB1179" s="17"/>
      <c r="AC1179" s="17"/>
      <c r="AD1179" s="17"/>
      <c r="AE1179" s="17"/>
      <c r="AF1179" s="17"/>
      <c r="AG1179" s="17"/>
      <c r="AH1179" s="17"/>
      <c r="AI1179" s="17"/>
      <c r="AJ1179" s="17"/>
      <c r="AK1179" s="17"/>
      <c r="AL1179" s="17"/>
      <c r="AM1179" s="17"/>
      <c r="AN1179" s="17"/>
      <c r="AO1179" s="17"/>
      <c r="AP1179" s="17"/>
      <c r="AQ1179" s="17"/>
      <c r="AR1179" s="17"/>
      <c r="AS1179" s="17"/>
      <c r="AT1179" s="17"/>
      <c r="AU1179" s="17"/>
      <c r="AV1179" s="17"/>
      <c r="AW1179" s="17"/>
      <c r="AX1179" s="17"/>
      <c r="AY1179" s="17"/>
      <c r="AZ1179" s="17"/>
      <c r="BA1179" s="17"/>
      <c r="BB1179" s="17"/>
      <c r="BC1179" s="17"/>
      <c r="BD1179" s="17"/>
      <c r="BE1179" s="17"/>
      <c r="BF1179" s="17"/>
      <c r="BG1179" s="17"/>
      <c r="BH1179" s="17"/>
      <c r="BI1179" s="17"/>
      <c r="BJ1179" s="17"/>
      <c r="BK1179" s="17"/>
      <c r="BL1179" s="17"/>
      <c r="BM1179" s="17"/>
      <c r="BN1179" s="17"/>
      <c r="BO1179" s="17"/>
      <c r="BP1179" s="17"/>
      <c r="BQ1179" s="17"/>
      <c r="BR1179" s="17"/>
    </row>
    <row r="1180" spans="2:70" x14ac:dyDescent="0.35">
      <c r="B1180" s="6" t="s">
        <v>499</v>
      </c>
      <c r="C1180" s="17"/>
      <c r="D1180" s="17"/>
      <c r="E1180" s="17"/>
      <c r="F1180" s="17"/>
      <c r="G1180" s="17"/>
      <c r="H1180" s="17"/>
      <c r="I1180" s="17"/>
      <c r="J1180" s="17"/>
      <c r="K1180" s="17"/>
      <c r="L1180" s="17"/>
      <c r="M1180" s="17"/>
      <c r="N1180" s="17"/>
      <c r="O1180" s="17"/>
      <c r="P1180" s="17"/>
      <c r="Q1180" s="17"/>
      <c r="R1180" s="17"/>
      <c r="S1180" s="17"/>
      <c r="T1180" s="17"/>
      <c r="U1180" s="17"/>
      <c r="V1180" s="17"/>
      <c r="W1180" s="17"/>
      <c r="X1180" s="17"/>
      <c r="Y1180" s="17"/>
      <c r="Z1180" s="17"/>
      <c r="AA1180" s="17"/>
      <c r="AB1180" s="17"/>
      <c r="AC1180" s="17"/>
      <c r="AD1180" s="17"/>
      <c r="AE1180" s="17"/>
      <c r="AF1180" s="17"/>
      <c r="AG1180" s="17"/>
      <c r="AH1180" s="17"/>
      <c r="AI1180" s="17"/>
      <c r="AJ1180" s="17"/>
      <c r="AK1180" s="17"/>
      <c r="AL1180" s="17"/>
      <c r="AM1180" s="17"/>
      <c r="AN1180" s="17"/>
      <c r="AO1180" s="17"/>
      <c r="AP1180" s="17"/>
      <c r="AQ1180" s="17"/>
      <c r="AR1180" s="17"/>
      <c r="AS1180" s="17"/>
      <c r="AT1180" s="17"/>
      <c r="AU1180" s="17"/>
      <c r="AV1180" s="17"/>
      <c r="AW1180" s="17"/>
      <c r="AX1180" s="17"/>
      <c r="AY1180" s="17"/>
      <c r="AZ1180" s="17"/>
      <c r="BA1180" s="17"/>
      <c r="BB1180" s="17"/>
      <c r="BC1180" s="17"/>
      <c r="BD1180" s="17"/>
      <c r="BE1180" s="17"/>
      <c r="BF1180" s="17"/>
      <c r="BG1180" s="17"/>
      <c r="BH1180" s="17"/>
      <c r="BI1180" s="17"/>
      <c r="BJ1180" s="17"/>
      <c r="BK1180" s="17"/>
      <c r="BL1180" s="17"/>
      <c r="BM1180" s="17"/>
      <c r="BN1180" s="17"/>
      <c r="BO1180" s="17"/>
      <c r="BP1180" s="17"/>
      <c r="BQ1180" s="17"/>
      <c r="BR1180" s="17"/>
    </row>
    <row r="1181" spans="2:70" x14ac:dyDescent="0.35">
      <c r="B1181" s="24" t="s">
        <v>97</v>
      </c>
      <c r="C1181" s="17"/>
      <c r="D1181" s="17"/>
      <c r="E1181" s="17"/>
      <c r="F1181" s="17"/>
      <c r="G1181" s="17"/>
      <c r="H1181" s="17"/>
      <c r="I1181" s="17"/>
      <c r="J1181" s="17"/>
      <c r="K1181" s="17"/>
      <c r="L1181" s="17"/>
      <c r="M1181" s="17"/>
      <c r="N1181" s="17"/>
      <c r="O1181" s="17"/>
      <c r="P1181" s="17"/>
      <c r="Q1181" s="17"/>
      <c r="R1181" s="17"/>
      <c r="S1181" s="17"/>
      <c r="T1181" s="17"/>
      <c r="U1181" s="17"/>
      <c r="V1181" s="17"/>
      <c r="W1181" s="17"/>
      <c r="X1181" s="17"/>
      <c r="Y1181" s="17"/>
      <c r="Z1181" s="17"/>
      <c r="AA1181" s="17"/>
      <c r="AB1181" s="17"/>
      <c r="AC1181" s="17"/>
      <c r="AD1181" s="17"/>
      <c r="AE1181" s="17"/>
      <c r="AF1181" s="17"/>
      <c r="AG1181" s="17"/>
      <c r="AH1181" s="17"/>
      <c r="AI1181" s="17"/>
      <c r="AJ1181" s="17"/>
      <c r="AK1181" s="17"/>
      <c r="AL1181" s="17"/>
      <c r="AM1181" s="17"/>
      <c r="AN1181" s="17"/>
      <c r="AO1181" s="17"/>
      <c r="AP1181" s="17"/>
      <c r="AQ1181" s="17"/>
      <c r="AR1181" s="17"/>
      <c r="AS1181" s="17"/>
      <c r="AT1181" s="17"/>
      <c r="AU1181" s="17"/>
      <c r="AV1181" s="17"/>
      <c r="AW1181" s="17"/>
      <c r="AX1181" s="17"/>
      <c r="AY1181" s="17"/>
      <c r="AZ1181" s="17"/>
      <c r="BA1181" s="17"/>
      <c r="BB1181" s="17"/>
      <c r="BC1181" s="17"/>
      <c r="BD1181" s="17"/>
      <c r="BE1181" s="17"/>
      <c r="BF1181" s="17"/>
      <c r="BG1181" s="17"/>
      <c r="BH1181" s="17"/>
      <c r="BI1181" s="17"/>
      <c r="BJ1181" s="17"/>
      <c r="BK1181" s="17"/>
      <c r="BL1181" s="17"/>
      <c r="BM1181" s="17"/>
      <c r="BN1181" s="17"/>
      <c r="BO1181" s="17"/>
      <c r="BP1181" s="17"/>
      <c r="BQ1181" s="17"/>
      <c r="BR1181" s="17"/>
    </row>
    <row r="1182" spans="2:70" x14ac:dyDescent="0.35">
      <c r="B1182" t="s">
        <v>497</v>
      </c>
      <c r="C1182" s="17">
        <v>0.55668143463443098</v>
      </c>
      <c r="D1182" s="17">
        <v>0.54230086677591804</v>
      </c>
      <c r="E1182" s="17">
        <v>0.57063470359549995</v>
      </c>
      <c r="F1182" s="17"/>
      <c r="G1182" s="17">
        <v>0.57322030396489698</v>
      </c>
      <c r="H1182" s="17">
        <v>0.64226948809658901</v>
      </c>
      <c r="I1182" s="17">
        <v>0.62167289655287095</v>
      </c>
      <c r="J1182" s="17">
        <v>0.53639336713617702</v>
      </c>
      <c r="K1182" s="17">
        <v>0.47038865612574798</v>
      </c>
      <c r="L1182" s="17">
        <v>0.49736801596028601</v>
      </c>
      <c r="M1182" s="17"/>
      <c r="N1182" s="17">
        <v>0.64101979834827705</v>
      </c>
      <c r="O1182" s="17">
        <v>0.56956894646643697</v>
      </c>
      <c r="P1182" s="17">
        <v>0.52922144791422898</v>
      </c>
      <c r="Q1182" s="17">
        <v>0.47735082000539297</v>
      </c>
      <c r="R1182" s="17"/>
      <c r="S1182" s="17">
        <v>0.67456985755535903</v>
      </c>
      <c r="T1182" s="17">
        <v>0.54239397609099205</v>
      </c>
      <c r="U1182" s="17">
        <v>0.56511209352546798</v>
      </c>
      <c r="V1182" s="17">
        <v>0.528756598966307</v>
      </c>
      <c r="W1182" s="17">
        <v>0.550685443001391</v>
      </c>
      <c r="X1182" s="17">
        <v>0.53039466317574202</v>
      </c>
      <c r="Y1182" s="17">
        <v>0.49619383047219501</v>
      </c>
      <c r="Z1182" s="17">
        <v>0.52450403980277605</v>
      </c>
      <c r="AA1182" s="17">
        <v>0.53438137174151401</v>
      </c>
      <c r="AB1182" s="17">
        <v>0.54469412859880595</v>
      </c>
      <c r="AC1182" s="17">
        <v>0.55728742532280695</v>
      </c>
      <c r="AD1182" s="17">
        <v>0.54305055448807504</v>
      </c>
      <c r="AE1182" s="17"/>
      <c r="AF1182" s="17">
        <v>0.49442809839663199</v>
      </c>
      <c r="AG1182" s="17">
        <v>0.60873619764015696</v>
      </c>
      <c r="AH1182" s="17">
        <v>0.55435265281885304</v>
      </c>
      <c r="AI1182" s="17"/>
      <c r="AJ1182" s="17">
        <v>0.52769452146360496</v>
      </c>
      <c r="AK1182" s="17">
        <v>0.59683026780565196</v>
      </c>
      <c r="AL1182" s="17">
        <v>0.61187917352661203</v>
      </c>
      <c r="AM1182" s="17">
        <v>0.48575764520800102</v>
      </c>
      <c r="AN1182" s="17">
        <v>0.532227388227975</v>
      </c>
      <c r="AO1182" s="17"/>
      <c r="AP1182" s="17">
        <v>0.56357578700121902</v>
      </c>
      <c r="AQ1182" s="17">
        <v>0.61396998016926896</v>
      </c>
      <c r="AR1182" s="17">
        <v>0.66138146352124505</v>
      </c>
      <c r="AS1182" s="17"/>
      <c r="AT1182" s="17">
        <v>0.43279308610086298</v>
      </c>
      <c r="AU1182" s="17">
        <v>0.52023064594424395</v>
      </c>
      <c r="AV1182" s="17">
        <v>0.66308726265845996</v>
      </c>
      <c r="AW1182" s="17">
        <v>0.71035428037251303</v>
      </c>
      <c r="AX1182" s="17">
        <v>0.68531994434438404</v>
      </c>
      <c r="AY1182" s="17"/>
      <c r="AZ1182" s="17">
        <v>0.35608986564857797</v>
      </c>
      <c r="BA1182" s="17">
        <v>0.45432351827545298</v>
      </c>
      <c r="BB1182" s="17">
        <v>0.48639911157143201</v>
      </c>
      <c r="BC1182" s="17">
        <v>0.52021347105665305</v>
      </c>
      <c r="BD1182" s="17">
        <v>0.58905953747871898</v>
      </c>
      <c r="BE1182" s="17">
        <v>0.53978311758911601</v>
      </c>
      <c r="BF1182" s="17">
        <v>0.55157903846447598</v>
      </c>
      <c r="BG1182" s="17">
        <v>0.52536401587090098</v>
      </c>
      <c r="BH1182" s="17">
        <v>0.56027268341537995</v>
      </c>
      <c r="BI1182" s="17">
        <v>0.59238673815374299</v>
      </c>
      <c r="BJ1182" s="17">
        <v>0.59227514300742801</v>
      </c>
      <c r="BK1182" s="17">
        <v>0.64887916279951896</v>
      </c>
      <c r="BL1182" s="17">
        <v>0.61859326180490104</v>
      </c>
      <c r="BM1182" s="17">
        <v>0.59813067064374004</v>
      </c>
      <c r="BN1182" s="17">
        <v>0.635273416500859</v>
      </c>
      <c r="BO1182" s="17">
        <v>0.69614666567795302</v>
      </c>
      <c r="BP1182" s="17"/>
      <c r="BQ1182" s="17">
        <v>0.83407701052755001</v>
      </c>
      <c r="BR1182" s="17">
        <v>0.43320164110328302</v>
      </c>
    </row>
    <row r="1183" spans="2:70" x14ac:dyDescent="0.35">
      <c r="B1183" t="s">
        <v>498</v>
      </c>
      <c r="C1183" s="17">
        <v>0.32250700635386798</v>
      </c>
      <c r="D1183" s="17">
        <v>0.34044484316374801</v>
      </c>
      <c r="E1183" s="17">
        <v>0.30524184641568702</v>
      </c>
      <c r="F1183" s="17"/>
      <c r="G1183" s="17">
        <v>0.28502150812059501</v>
      </c>
      <c r="H1183" s="17">
        <v>0.27480869025441501</v>
      </c>
      <c r="I1183" s="17">
        <v>0.264237552849446</v>
      </c>
      <c r="J1183" s="17">
        <v>0.34055492024602702</v>
      </c>
      <c r="K1183" s="17">
        <v>0.37971457357337302</v>
      </c>
      <c r="L1183" s="17">
        <v>0.38077412905678998</v>
      </c>
      <c r="M1183" s="17"/>
      <c r="N1183" s="17">
        <v>0.26698190429025898</v>
      </c>
      <c r="O1183" s="17">
        <v>0.310085096080295</v>
      </c>
      <c r="P1183" s="17">
        <v>0.34049547718468098</v>
      </c>
      <c r="Q1183" s="17">
        <v>0.37699992209694499</v>
      </c>
      <c r="R1183" s="17"/>
      <c r="S1183" s="17">
        <v>0.22823926972649899</v>
      </c>
      <c r="T1183" s="17">
        <v>0.33962051887258499</v>
      </c>
      <c r="U1183" s="17">
        <v>0.33002760976652001</v>
      </c>
      <c r="V1183" s="17">
        <v>0.373485760983434</v>
      </c>
      <c r="W1183" s="17">
        <v>0.34642245391721299</v>
      </c>
      <c r="X1183" s="17">
        <v>0.32133162762191297</v>
      </c>
      <c r="Y1183" s="17">
        <v>0.36764947750932198</v>
      </c>
      <c r="Z1183" s="17">
        <v>0.349777873103362</v>
      </c>
      <c r="AA1183" s="17">
        <v>0.33918468251425199</v>
      </c>
      <c r="AB1183" s="17">
        <v>0.31292465125987101</v>
      </c>
      <c r="AC1183" s="17">
        <v>0.29824446797044901</v>
      </c>
      <c r="AD1183" s="17">
        <v>0.31463229410617799</v>
      </c>
      <c r="AE1183" s="17"/>
      <c r="AF1183" s="17">
        <v>0.38070344889752</v>
      </c>
      <c r="AG1183" s="17">
        <v>0.284509472790278</v>
      </c>
      <c r="AH1183" s="17">
        <v>0.30395512957175003</v>
      </c>
      <c r="AI1183" s="17"/>
      <c r="AJ1183" s="17">
        <v>0.343008701389721</v>
      </c>
      <c r="AK1183" s="17">
        <v>0.29570943880718797</v>
      </c>
      <c r="AL1183" s="17">
        <v>0.30259865365662098</v>
      </c>
      <c r="AM1183" s="17">
        <v>0.353964409202773</v>
      </c>
      <c r="AN1183" s="17">
        <v>0.35028472386717002</v>
      </c>
      <c r="AO1183" s="17"/>
      <c r="AP1183" s="17">
        <v>0.33453944646275102</v>
      </c>
      <c r="AQ1183" s="17">
        <v>0.28223326243047098</v>
      </c>
      <c r="AR1183" s="17">
        <v>0.254887863170847</v>
      </c>
      <c r="AS1183" s="17"/>
      <c r="AT1183" s="17">
        <v>0.40538943798378702</v>
      </c>
      <c r="AU1183" s="17">
        <v>0.35850268600086499</v>
      </c>
      <c r="AV1183" s="17">
        <v>0.23510433753014701</v>
      </c>
      <c r="AW1183" s="17">
        <v>0.215250192236527</v>
      </c>
      <c r="AX1183" s="17">
        <v>0.251708665231411</v>
      </c>
      <c r="AY1183" s="17"/>
      <c r="AZ1183" s="17">
        <v>0.32597072214956901</v>
      </c>
      <c r="BA1183" s="17">
        <v>0.42070747376715001</v>
      </c>
      <c r="BB1183" s="17">
        <v>0.35477773521419897</v>
      </c>
      <c r="BC1183" s="17">
        <v>0.35490222040214903</v>
      </c>
      <c r="BD1183" s="17">
        <v>0.29421590791495</v>
      </c>
      <c r="BE1183" s="17">
        <v>0.35231045211238599</v>
      </c>
      <c r="BF1183" s="17">
        <v>0.34673963909314598</v>
      </c>
      <c r="BG1183" s="17">
        <v>0.33300247066722299</v>
      </c>
      <c r="BH1183" s="17">
        <v>0.316123274263233</v>
      </c>
      <c r="BI1183" s="17">
        <v>0.29616440057330401</v>
      </c>
      <c r="BJ1183" s="17">
        <v>0.30001081128894203</v>
      </c>
      <c r="BK1183" s="17">
        <v>0.267045599169425</v>
      </c>
      <c r="BL1183" s="17">
        <v>0.30118925546375402</v>
      </c>
      <c r="BM1183" s="17">
        <v>0.29413777756716403</v>
      </c>
      <c r="BN1183" s="17">
        <v>0.27264292377619598</v>
      </c>
      <c r="BO1183" s="17">
        <v>0.226256260402874</v>
      </c>
      <c r="BP1183" s="17"/>
      <c r="BQ1183" s="17">
        <v>0.10307592896371599</v>
      </c>
      <c r="BR1183" s="17">
        <v>0.430865496141764</v>
      </c>
    </row>
    <row r="1184" spans="2:70" x14ac:dyDescent="0.35">
      <c r="B1184" t="s">
        <v>487</v>
      </c>
      <c r="C1184" s="17">
        <v>0.120811559011702</v>
      </c>
      <c r="D1184" s="17">
        <v>0.117254290060334</v>
      </c>
      <c r="E1184" s="17">
        <v>0.124123449988813</v>
      </c>
      <c r="F1184" s="17"/>
      <c r="G1184" s="17">
        <v>0.141758187914509</v>
      </c>
      <c r="H1184" s="17">
        <v>8.2921821648996405E-2</v>
      </c>
      <c r="I1184" s="17">
        <v>0.114089550597683</v>
      </c>
      <c r="J1184" s="17">
        <v>0.123051712617796</v>
      </c>
      <c r="K1184" s="17">
        <v>0.14989677030088</v>
      </c>
      <c r="L1184" s="17">
        <v>0.12185785498292399</v>
      </c>
      <c r="M1184" s="17"/>
      <c r="N1184" s="17">
        <v>9.1998297361463505E-2</v>
      </c>
      <c r="O1184" s="17">
        <v>0.120345957453268</v>
      </c>
      <c r="P1184" s="17">
        <v>0.13028307490109001</v>
      </c>
      <c r="Q1184" s="17">
        <v>0.145649257897662</v>
      </c>
      <c r="R1184" s="17"/>
      <c r="S1184" s="17">
        <v>9.7190872718141794E-2</v>
      </c>
      <c r="T1184" s="17">
        <v>0.11798550503642299</v>
      </c>
      <c r="U1184" s="17">
        <v>0.104860296708013</v>
      </c>
      <c r="V1184" s="17">
        <v>9.7757640050258901E-2</v>
      </c>
      <c r="W1184" s="17">
        <v>0.102892103081396</v>
      </c>
      <c r="X1184" s="17">
        <v>0.14827370920234401</v>
      </c>
      <c r="Y1184" s="17">
        <v>0.13615669201848199</v>
      </c>
      <c r="Z1184" s="17">
        <v>0.12571808709386201</v>
      </c>
      <c r="AA1184" s="17">
        <v>0.126433945744234</v>
      </c>
      <c r="AB1184" s="17">
        <v>0.14238122014132201</v>
      </c>
      <c r="AC1184" s="17">
        <v>0.14446810670674501</v>
      </c>
      <c r="AD1184" s="17">
        <v>0.14231715140574799</v>
      </c>
      <c r="AE1184" s="17"/>
      <c r="AF1184" s="17">
        <v>0.124868452705848</v>
      </c>
      <c r="AG1184" s="17">
        <v>0.106754329569565</v>
      </c>
      <c r="AH1184" s="17">
        <v>0.14169221760939699</v>
      </c>
      <c r="AI1184" s="17"/>
      <c r="AJ1184" s="17">
        <v>0.12929677714667401</v>
      </c>
      <c r="AK1184" s="17">
        <v>0.10746029338716</v>
      </c>
      <c r="AL1184" s="17">
        <v>8.5522172816766606E-2</v>
      </c>
      <c r="AM1184" s="17">
        <v>0.16027794558922701</v>
      </c>
      <c r="AN1184" s="17">
        <v>0.11748788790485599</v>
      </c>
      <c r="AO1184" s="17"/>
      <c r="AP1184" s="17">
        <v>0.10188476653603</v>
      </c>
      <c r="AQ1184" s="17">
        <v>0.103796757400259</v>
      </c>
      <c r="AR1184" s="17">
        <v>8.3730673307908898E-2</v>
      </c>
      <c r="AS1184" s="17"/>
      <c r="AT1184" s="17">
        <v>0.16181747591535001</v>
      </c>
      <c r="AU1184" s="17">
        <v>0.121266668054891</v>
      </c>
      <c r="AV1184" s="17">
        <v>0.101808399811393</v>
      </c>
      <c r="AW1184" s="17">
        <v>7.4395527390960003E-2</v>
      </c>
      <c r="AX1184" s="17">
        <v>6.2971390424205007E-2</v>
      </c>
      <c r="AY1184" s="17"/>
      <c r="AZ1184" s="17">
        <v>0.31793941220185301</v>
      </c>
      <c r="BA1184" s="17">
        <v>0.124969007957397</v>
      </c>
      <c r="BB1184" s="17">
        <v>0.15882315321436899</v>
      </c>
      <c r="BC1184" s="17">
        <v>0.124884308541198</v>
      </c>
      <c r="BD1184" s="17">
        <v>0.11672455460633099</v>
      </c>
      <c r="BE1184" s="17">
        <v>0.107906430298498</v>
      </c>
      <c r="BF1184" s="17">
        <v>0.101681322442378</v>
      </c>
      <c r="BG1184" s="17">
        <v>0.141633513461876</v>
      </c>
      <c r="BH1184" s="17">
        <v>0.123604042321386</v>
      </c>
      <c r="BI1184" s="17">
        <v>0.111448861272954</v>
      </c>
      <c r="BJ1184" s="17">
        <v>0.10771404570363</v>
      </c>
      <c r="BK1184" s="17">
        <v>8.4075238031056806E-2</v>
      </c>
      <c r="BL1184" s="17">
        <v>8.02174827313447E-2</v>
      </c>
      <c r="BM1184" s="17">
        <v>0.10773155178909601</v>
      </c>
      <c r="BN1184" s="17">
        <v>9.2083659722945493E-2</v>
      </c>
      <c r="BO1184" s="17">
        <v>7.7597073919172296E-2</v>
      </c>
      <c r="BP1184" s="17"/>
      <c r="BQ1184" s="17">
        <v>6.2847060508733898E-2</v>
      </c>
      <c r="BR1184" s="17">
        <v>0.135932862754953</v>
      </c>
    </row>
    <row r="1185" spans="2:70" x14ac:dyDescent="0.35">
      <c r="C1185" s="17"/>
      <c r="D1185" s="17"/>
      <c r="E1185" s="17"/>
      <c r="F1185" s="17"/>
      <c r="G1185" s="17"/>
      <c r="H1185" s="17"/>
      <c r="I1185" s="17"/>
      <c r="J1185" s="17"/>
      <c r="K1185" s="17"/>
      <c r="L1185" s="17"/>
      <c r="M1185" s="17"/>
      <c r="N1185" s="17"/>
      <c r="O1185" s="17"/>
      <c r="P1185" s="17"/>
      <c r="Q1185" s="17"/>
      <c r="R1185" s="17"/>
      <c r="S1185" s="17"/>
      <c r="T1185" s="17"/>
      <c r="U1185" s="17"/>
      <c r="V1185" s="17"/>
      <c r="W1185" s="17"/>
      <c r="X1185" s="17"/>
      <c r="Y1185" s="17"/>
      <c r="Z1185" s="17"/>
      <c r="AA1185" s="17"/>
      <c r="AB1185" s="17"/>
      <c r="AC1185" s="17"/>
      <c r="AD1185" s="17"/>
      <c r="AE1185" s="17"/>
      <c r="AF1185" s="17"/>
      <c r="AG1185" s="17"/>
      <c r="AH1185" s="17"/>
      <c r="AI1185" s="17"/>
      <c r="AJ1185" s="17"/>
      <c r="AK1185" s="17"/>
      <c r="AL1185" s="17"/>
      <c r="AM1185" s="17"/>
      <c r="AN1185" s="17"/>
      <c r="AO1185" s="17"/>
      <c r="AP1185" s="17"/>
      <c r="AQ1185" s="17"/>
      <c r="AR1185" s="17"/>
      <c r="AS1185" s="17"/>
      <c r="AT1185" s="17"/>
      <c r="AU1185" s="17"/>
      <c r="AV1185" s="17"/>
      <c r="AW1185" s="17"/>
      <c r="AX1185" s="17"/>
      <c r="AY1185" s="17"/>
      <c r="AZ1185" s="17"/>
      <c r="BA1185" s="17"/>
      <c r="BB1185" s="17"/>
      <c r="BC1185" s="17"/>
      <c r="BD1185" s="17"/>
      <c r="BE1185" s="17"/>
      <c r="BF1185" s="17"/>
      <c r="BG1185" s="17"/>
      <c r="BH1185" s="17"/>
      <c r="BI1185" s="17"/>
      <c r="BJ1185" s="17"/>
      <c r="BK1185" s="17"/>
      <c r="BL1185" s="17"/>
      <c r="BM1185" s="17"/>
      <c r="BN1185" s="17"/>
      <c r="BO1185" s="17"/>
      <c r="BP1185" s="17"/>
      <c r="BQ1185" s="17"/>
      <c r="BR1185" s="17"/>
    </row>
    <row r="1186" spans="2:70" x14ac:dyDescent="0.35">
      <c r="B1186" s="6" t="s">
        <v>505</v>
      </c>
      <c r="C1186" s="17"/>
      <c r="D1186" s="17"/>
      <c r="E1186" s="17"/>
      <c r="F1186" s="17"/>
      <c r="G1186" s="17"/>
      <c r="H1186" s="17"/>
      <c r="I1186" s="17"/>
      <c r="J1186" s="17"/>
      <c r="K1186" s="17"/>
      <c r="L1186" s="17"/>
      <c r="M1186" s="17"/>
      <c r="N1186" s="17"/>
      <c r="O1186" s="17"/>
      <c r="P1186" s="17"/>
      <c r="Q1186" s="17"/>
      <c r="R1186" s="17"/>
      <c r="S1186" s="17"/>
      <c r="T1186" s="17"/>
      <c r="U1186" s="17"/>
      <c r="V1186" s="17"/>
      <c r="W1186" s="17"/>
      <c r="X1186" s="17"/>
      <c r="Y1186" s="17"/>
      <c r="Z1186" s="17"/>
      <c r="AA1186" s="17"/>
      <c r="AB1186" s="17"/>
      <c r="AC1186" s="17"/>
      <c r="AD1186" s="17"/>
      <c r="AE1186" s="17"/>
      <c r="AF1186" s="17"/>
      <c r="AG1186" s="17"/>
      <c r="AH1186" s="17"/>
      <c r="AI1186" s="17"/>
      <c r="AJ1186" s="17"/>
      <c r="AK1186" s="17"/>
      <c r="AL1186" s="17"/>
      <c r="AM1186" s="17"/>
      <c r="AN1186" s="17"/>
      <c r="AO1186" s="17"/>
      <c r="AP1186" s="17"/>
      <c r="AQ1186" s="17"/>
      <c r="AR1186" s="17"/>
      <c r="AS1186" s="17"/>
      <c r="AT1186" s="17"/>
      <c r="AU1186" s="17"/>
      <c r="AV1186" s="17"/>
      <c r="AW1186" s="17"/>
      <c r="AX1186" s="17"/>
      <c r="AY1186" s="17"/>
      <c r="AZ1186" s="17"/>
      <c r="BA1186" s="17"/>
      <c r="BB1186" s="17"/>
      <c r="BC1186" s="17"/>
      <c r="BD1186" s="17"/>
      <c r="BE1186" s="17"/>
      <c r="BF1186" s="17"/>
      <c r="BG1186" s="17"/>
      <c r="BH1186" s="17"/>
      <c r="BI1186" s="17"/>
      <c r="BJ1186" s="17"/>
      <c r="BK1186" s="17"/>
      <c r="BL1186" s="17"/>
      <c r="BM1186" s="17"/>
      <c r="BN1186" s="17"/>
      <c r="BO1186" s="17"/>
      <c r="BP1186" s="17"/>
      <c r="BQ1186" s="17"/>
      <c r="BR1186" s="17"/>
    </row>
    <row r="1187" spans="2:70" x14ac:dyDescent="0.35">
      <c r="B1187" s="24" t="s">
        <v>97</v>
      </c>
      <c r="C1187" s="17"/>
      <c r="D1187" s="17"/>
      <c r="E1187" s="17"/>
      <c r="F1187" s="17"/>
      <c r="G1187" s="17"/>
      <c r="H1187" s="17"/>
      <c r="I1187" s="17"/>
      <c r="J1187" s="17"/>
      <c r="K1187" s="17"/>
      <c r="L1187" s="17"/>
      <c r="M1187" s="17"/>
      <c r="N1187" s="17"/>
      <c r="O1187" s="17"/>
      <c r="P1187" s="17"/>
      <c r="Q1187" s="17"/>
      <c r="R1187" s="17"/>
      <c r="S1187" s="17"/>
      <c r="T1187" s="17"/>
      <c r="U1187" s="17"/>
      <c r="V1187" s="17"/>
      <c r="W1187" s="17"/>
      <c r="X1187" s="17"/>
      <c r="Y1187" s="17"/>
      <c r="Z1187" s="17"/>
      <c r="AA1187" s="17"/>
      <c r="AB1187" s="17"/>
      <c r="AC1187" s="17"/>
      <c r="AD1187" s="17"/>
      <c r="AE1187" s="17"/>
      <c r="AF1187" s="17"/>
      <c r="AG1187" s="17"/>
      <c r="AH1187" s="17"/>
      <c r="AI1187" s="17"/>
      <c r="AJ1187" s="17"/>
      <c r="AK1187" s="17"/>
      <c r="AL1187" s="17"/>
      <c r="AM1187" s="17"/>
      <c r="AN1187" s="17"/>
      <c r="AO1187" s="17"/>
      <c r="AP1187" s="17"/>
      <c r="AQ1187" s="17"/>
      <c r="AR1187" s="17"/>
      <c r="AS1187" s="17"/>
      <c r="AT1187" s="17"/>
      <c r="AU1187" s="17"/>
      <c r="AV1187" s="17"/>
      <c r="AW1187" s="17"/>
      <c r="AX1187" s="17"/>
      <c r="AY1187" s="17"/>
      <c r="AZ1187" s="17"/>
      <c r="BA1187" s="17"/>
      <c r="BB1187" s="17"/>
      <c r="BC1187" s="17"/>
      <c r="BD1187" s="17"/>
      <c r="BE1187" s="17"/>
      <c r="BF1187" s="17"/>
      <c r="BG1187" s="17"/>
      <c r="BH1187" s="17"/>
      <c r="BI1187" s="17"/>
      <c r="BJ1187" s="17"/>
      <c r="BK1187" s="17"/>
      <c r="BL1187" s="17"/>
      <c r="BM1187" s="17"/>
      <c r="BN1187" s="17"/>
      <c r="BO1187" s="17"/>
      <c r="BP1187" s="17"/>
      <c r="BQ1187" s="17"/>
      <c r="BR1187" s="17"/>
    </row>
    <row r="1188" spans="2:70" x14ac:dyDescent="0.35">
      <c r="B1188" t="s">
        <v>500</v>
      </c>
      <c r="C1188" s="17">
        <v>0.42196788853664102</v>
      </c>
      <c r="D1188" s="17">
        <v>0.42090511845314799</v>
      </c>
      <c r="E1188" s="17">
        <v>0.42327946448745402</v>
      </c>
      <c r="F1188" s="17"/>
      <c r="G1188" s="17">
        <v>0.36087180281484399</v>
      </c>
      <c r="H1188" s="17">
        <v>0.36541415037370301</v>
      </c>
      <c r="I1188" s="17">
        <v>0.42805461368008801</v>
      </c>
      <c r="J1188" s="17">
        <v>0.45342957149055302</v>
      </c>
      <c r="K1188" s="17">
        <v>0.50419566520338399</v>
      </c>
      <c r="L1188" s="17">
        <v>0.422845989151026</v>
      </c>
      <c r="M1188" s="17"/>
      <c r="N1188" s="17">
        <v>0.30951934221420302</v>
      </c>
      <c r="O1188" s="17">
        <v>0.45050089274513</v>
      </c>
      <c r="P1188" s="17">
        <v>0.43466779903866098</v>
      </c>
      <c r="Q1188" s="17">
        <v>0.500316994886705</v>
      </c>
      <c r="R1188" s="17"/>
      <c r="S1188" s="17">
        <v>0.30101690950201898</v>
      </c>
      <c r="T1188" s="17">
        <v>0.407520423536609</v>
      </c>
      <c r="U1188" s="17">
        <v>0.45050728100882798</v>
      </c>
      <c r="V1188" s="17">
        <v>0.49378009593550598</v>
      </c>
      <c r="W1188" s="17">
        <v>0.46666389514805101</v>
      </c>
      <c r="X1188" s="17">
        <v>0.417356605437121</v>
      </c>
      <c r="Y1188" s="17">
        <v>0.50094516588889404</v>
      </c>
      <c r="Z1188" s="17">
        <v>0.43872001103953501</v>
      </c>
      <c r="AA1188" s="17">
        <v>0.43922808084042098</v>
      </c>
      <c r="AB1188" s="17">
        <v>0.38430491605261802</v>
      </c>
      <c r="AC1188" s="17">
        <v>0.45594335016383603</v>
      </c>
      <c r="AD1188" s="17">
        <v>0.42739917797541399</v>
      </c>
      <c r="AE1188" s="17"/>
      <c r="AF1188" s="17">
        <v>0.46279227885026902</v>
      </c>
      <c r="AG1188" s="17">
        <v>0.36785203235410502</v>
      </c>
      <c r="AH1188" s="17">
        <v>0.45345421773766997</v>
      </c>
      <c r="AI1188" s="17"/>
      <c r="AJ1188" s="17">
        <v>0.42651594742893401</v>
      </c>
      <c r="AK1188" s="17">
        <v>0.37886040279863598</v>
      </c>
      <c r="AL1188" s="17">
        <v>0.34016039382925001</v>
      </c>
      <c r="AM1188" s="17">
        <v>0.44590918147040098</v>
      </c>
      <c r="AN1188" s="17">
        <v>0.51600502841796703</v>
      </c>
      <c r="AO1188" s="17"/>
      <c r="AP1188" s="17">
        <v>0.39703071878100699</v>
      </c>
      <c r="AQ1188" s="17">
        <v>0.39485420944544802</v>
      </c>
      <c r="AR1188" s="17">
        <v>0.29356050870432399</v>
      </c>
      <c r="AS1188" s="17"/>
      <c r="AT1188" s="17">
        <v>0.52049935085015198</v>
      </c>
      <c r="AU1188" s="17">
        <v>0.450750046510554</v>
      </c>
      <c r="AV1188" s="17">
        <v>0.35452139572140501</v>
      </c>
      <c r="AW1188" s="17">
        <v>0.286923577341056</v>
      </c>
      <c r="AX1188" s="17">
        <v>0.14579171824099499</v>
      </c>
      <c r="AY1188" s="17"/>
      <c r="AZ1188" s="17">
        <v>0.54611278668305996</v>
      </c>
      <c r="BA1188" s="17">
        <v>0.46811293144597999</v>
      </c>
      <c r="BB1188" s="17">
        <v>0.461283815044713</v>
      </c>
      <c r="BC1188" s="17">
        <v>0.500672954288641</v>
      </c>
      <c r="BD1188" s="17">
        <v>0.41866395776315701</v>
      </c>
      <c r="BE1188" s="17">
        <v>0.45275735212932899</v>
      </c>
      <c r="BF1188" s="17">
        <v>0.417179450257539</v>
      </c>
      <c r="BG1188" s="17">
        <v>0.40559417762757299</v>
      </c>
      <c r="BH1188" s="17">
        <v>0.47267688673795599</v>
      </c>
      <c r="BI1188" s="17">
        <v>0.38197420631588003</v>
      </c>
      <c r="BJ1188" s="17">
        <v>0.39848659151840299</v>
      </c>
      <c r="BK1188" s="17">
        <v>0.341453571721959</v>
      </c>
      <c r="BL1188" s="17">
        <v>0.411785314641193</v>
      </c>
      <c r="BM1188" s="17">
        <v>0.40080963703497402</v>
      </c>
      <c r="BN1188" s="17">
        <v>0.37070427023159602</v>
      </c>
      <c r="BO1188" s="17">
        <v>0.20216805735634799</v>
      </c>
      <c r="BP1188" s="17"/>
      <c r="BQ1188" s="17">
        <v>0.121529884963317</v>
      </c>
      <c r="BR1188" s="17">
        <v>0.56195565612121601</v>
      </c>
    </row>
    <row r="1189" spans="2:70" x14ac:dyDescent="0.35">
      <c r="B1189" t="s">
        <v>501</v>
      </c>
      <c r="C1189" s="17">
        <v>0.269160505494492</v>
      </c>
      <c r="D1189" s="17">
        <v>0.28088053655109002</v>
      </c>
      <c r="E1189" s="17">
        <v>0.25660920736478599</v>
      </c>
      <c r="F1189" s="17"/>
      <c r="G1189" s="17">
        <v>0.28886412339309198</v>
      </c>
      <c r="H1189" s="17">
        <v>0.28030217568369897</v>
      </c>
      <c r="I1189" s="17">
        <v>0.262125425021211</v>
      </c>
      <c r="J1189" s="17">
        <v>0.26539085201170298</v>
      </c>
      <c r="K1189" s="17">
        <v>0.22134638136479901</v>
      </c>
      <c r="L1189" s="17">
        <v>0.28784733915128002</v>
      </c>
      <c r="M1189" s="17"/>
      <c r="N1189" s="17">
        <v>0.34412680165403398</v>
      </c>
      <c r="O1189" s="17">
        <v>0.24849961436552701</v>
      </c>
      <c r="P1189" s="17">
        <v>0.25551593930521599</v>
      </c>
      <c r="Q1189" s="17">
        <v>0.22224775354694501</v>
      </c>
      <c r="R1189" s="17"/>
      <c r="S1189" s="17">
        <v>0.322811346746816</v>
      </c>
      <c r="T1189" s="17">
        <v>0.30148999555744899</v>
      </c>
      <c r="U1189" s="17">
        <v>0.28380526604995099</v>
      </c>
      <c r="V1189" s="17">
        <v>0.25276879077736297</v>
      </c>
      <c r="W1189" s="17">
        <v>0.25167628901296002</v>
      </c>
      <c r="X1189" s="17">
        <v>0.25071695522983301</v>
      </c>
      <c r="Y1189" s="17">
        <v>0.23096809458120299</v>
      </c>
      <c r="Z1189" s="17">
        <v>0.21134448784040699</v>
      </c>
      <c r="AA1189" s="17">
        <v>0.24199987374989801</v>
      </c>
      <c r="AB1189" s="17">
        <v>0.31401178804588598</v>
      </c>
      <c r="AC1189" s="17">
        <v>0.22276929860875599</v>
      </c>
      <c r="AD1189" s="17">
        <v>0.205712909413999</v>
      </c>
      <c r="AE1189" s="17"/>
      <c r="AF1189" s="17">
        <v>0.251801021359225</v>
      </c>
      <c r="AG1189" s="17">
        <v>0.301047165599929</v>
      </c>
      <c r="AH1189" s="17">
        <v>0.22132564404883701</v>
      </c>
      <c r="AI1189" s="17"/>
      <c r="AJ1189" s="17">
        <v>0.259333099808845</v>
      </c>
      <c r="AK1189" s="17">
        <v>0.28843716627001298</v>
      </c>
      <c r="AL1189" s="17">
        <v>0.34692976256907399</v>
      </c>
      <c r="AM1189" s="17">
        <v>0.26127990569027698</v>
      </c>
      <c r="AN1189" s="17">
        <v>0.20866569063718499</v>
      </c>
      <c r="AO1189" s="17"/>
      <c r="AP1189" s="17">
        <v>0.26667701514023401</v>
      </c>
      <c r="AQ1189" s="17">
        <v>0.29207230461494299</v>
      </c>
      <c r="AR1189" s="17">
        <v>0.34888099506230502</v>
      </c>
      <c r="AS1189" s="17"/>
      <c r="AT1189" s="17">
        <v>0.19240352919515899</v>
      </c>
      <c r="AU1189" s="17">
        <v>0.25806933916135799</v>
      </c>
      <c r="AV1189" s="17">
        <v>0.30512896407404</v>
      </c>
      <c r="AW1189" s="17">
        <v>0.36997559520119799</v>
      </c>
      <c r="AX1189" s="17">
        <v>0.45441528837478601</v>
      </c>
      <c r="AY1189" s="17"/>
      <c r="AZ1189" s="17">
        <v>0.16213748076089601</v>
      </c>
      <c r="BA1189" s="17">
        <v>0.28244467337734702</v>
      </c>
      <c r="BB1189" s="17">
        <v>0.22524017611941799</v>
      </c>
      <c r="BC1189" s="17">
        <v>0.22239408231372701</v>
      </c>
      <c r="BD1189" s="17">
        <v>0.26041670739810502</v>
      </c>
      <c r="BE1189" s="17">
        <v>0.236730003967493</v>
      </c>
      <c r="BF1189" s="17">
        <v>0.28355288445108001</v>
      </c>
      <c r="BG1189" s="17">
        <v>0.24521669936691101</v>
      </c>
      <c r="BH1189" s="17">
        <v>0.281236353540333</v>
      </c>
      <c r="BI1189" s="17">
        <v>0.30988097671012699</v>
      </c>
      <c r="BJ1189" s="17">
        <v>0.27296960235842699</v>
      </c>
      <c r="BK1189" s="17">
        <v>0.36104787326295401</v>
      </c>
      <c r="BL1189" s="17">
        <v>0.27698044853685999</v>
      </c>
      <c r="BM1189" s="17">
        <v>0.28482318877090002</v>
      </c>
      <c r="BN1189" s="17">
        <v>0.27682190439216903</v>
      </c>
      <c r="BO1189" s="17">
        <v>0.43410892540125301</v>
      </c>
      <c r="BP1189" s="17"/>
      <c r="BQ1189" s="17">
        <v>0.44767394810608702</v>
      </c>
      <c r="BR1189" s="17">
        <v>0.18882900014870099</v>
      </c>
    </row>
    <row r="1190" spans="2:70" x14ac:dyDescent="0.35">
      <c r="B1190" t="s">
        <v>502</v>
      </c>
      <c r="C1190" s="17">
        <v>0.22519920445778099</v>
      </c>
      <c r="D1190" s="17">
        <v>0.22377277093516201</v>
      </c>
      <c r="E1190" s="17">
        <v>0.22660048658204099</v>
      </c>
      <c r="F1190" s="17"/>
      <c r="G1190" s="17">
        <v>0.205229315353573</v>
      </c>
      <c r="H1190" s="17">
        <v>0.26781718509660801</v>
      </c>
      <c r="I1190" s="17">
        <v>0.21974199247486501</v>
      </c>
      <c r="J1190" s="17">
        <v>0.183831910152185</v>
      </c>
      <c r="K1190" s="17">
        <v>0.18793952762964999</v>
      </c>
      <c r="L1190" s="17">
        <v>0.267076591312916</v>
      </c>
      <c r="M1190" s="17"/>
      <c r="N1190" s="17">
        <v>0.30910131622171999</v>
      </c>
      <c r="O1190" s="17">
        <v>0.21724809850242399</v>
      </c>
      <c r="P1190" s="17">
        <v>0.187375001612053</v>
      </c>
      <c r="Q1190" s="17">
        <v>0.174833408897931</v>
      </c>
      <c r="R1190" s="17"/>
      <c r="S1190" s="17">
        <v>0.29645650875690399</v>
      </c>
      <c r="T1190" s="17">
        <v>0.221514983425526</v>
      </c>
      <c r="U1190" s="17">
        <v>0.200737256157307</v>
      </c>
      <c r="V1190" s="17">
        <v>0.22885057976634801</v>
      </c>
      <c r="W1190" s="17">
        <v>0.17880191244180599</v>
      </c>
      <c r="X1190" s="17">
        <v>0.22261822666071401</v>
      </c>
      <c r="Y1190" s="17">
        <v>0.219622021252104</v>
      </c>
      <c r="Z1190" s="17">
        <v>0.22101761358085001</v>
      </c>
      <c r="AA1190" s="17">
        <v>0.213550460780111</v>
      </c>
      <c r="AB1190" s="17">
        <v>0.176333690995294</v>
      </c>
      <c r="AC1190" s="17">
        <v>0.24985263271573299</v>
      </c>
      <c r="AD1190" s="17">
        <v>0.24740871349792301</v>
      </c>
      <c r="AE1190" s="17"/>
      <c r="AF1190" s="17">
        <v>0.21013752746753001</v>
      </c>
      <c r="AG1190" s="17">
        <v>0.26314237351970499</v>
      </c>
      <c r="AH1190" s="17">
        <v>0.19759298172931899</v>
      </c>
      <c r="AI1190" s="17"/>
      <c r="AJ1190" s="17">
        <v>0.24053438422135301</v>
      </c>
      <c r="AK1190" s="17">
        <v>0.24560970611619901</v>
      </c>
      <c r="AL1190" s="17">
        <v>0.26449390440998999</v>
      </c>
      <c r="AM1190" s="17">
        <v>0.20179435875381599</v>
      </c>
      <c r="AN1190" s="17">
        <v>0.152737579201917</v>
      </c>
      <c r="AO1190" s="17"/>
      <c r="AP1190" s="17">
        <v>0.26804031365219699</v>
      </c>
      <c r="AQ1190" s="17">
        <v>0.236142083219505</v>
      </c>
      <c r="AR1190" s="17">
        <v>0.28697934059064201</v>
      </c>
      <c r="AS1190" s="17"/>
      <c r="AT1190" s="17">
        <v>0.15255313832399001</v>
      </c>
      <c r="AU1190" s="17">
        <v>0.17505801371754201</v>
      </c>
      <c r="AV1190" s="17">
        <v>0.28992053312393101</v>
      </c>
      <c r="AW1190" s="17">
        <v>0.31810825314991498</v>
      </c>
      <c r="AX1190" s="17">
        <v>0.53968287247346902</v>
      </c>
      <c r="AY1190" s="17"/>
      <c r="AZ1190" s="17">
        <v>3.59764334941685E-2</v>
      </c>
      <c r="BA1190" s="17">
        <v>0.16912515284379101</v>
      </c>
      <c r="BB1190" s="17">
        <v>0.20604900201238399</v>
      </c>
      <c r="BC1190" s="17">
        <v>0.17092472843551401</v>
      </c>
      <c r="BD1190" s="17">
        <v>0.23679803804323499</v>
      </c>
      <c r="BE1190" s="17">
        <v>0.199756915038144</v>
      </c>
      <c r="BF1190" s="17">
        <v>0.20937937991147701</v>
      </c>
      <c r="BG1190" s="17">
        <v>0.23588166331199001</v>
      </c>
      <c r="BH1190" s="17">
        <v>0.22513034583535099</v>
      </c>
      <c r="BI1190" s="17">
        <v>0.26303144798857703</v>
      </c>
      <c r="BJ1190" s="17">
        <v>0.23472100081199301</v>
      </c>
      <c r="BK1190" s="17">
        <v>0.27167529373054899</v>
      </c>
      <c r="BL1190" s="17">
        <v>0.240858760640141</v>
      </c>
      <c r="BM1190" s="17">
        <v>0.26717858313920601</v>
      </c>
      <c r="BN1190" s="17">
        <v>0.26891079856093703</v>
      </c>
      <c r="BO1190" s="17">
        <v>0.37739335200601498</v>
      </c>
      <c r="BP1190" s="17"/>
      <c r="BQ1190" s="17">
        <v>0.45419971136922299</v>
      </c>
      <c r="BR1190" s="17">
        <v>0.12440645496927</v>
      </c>
    </row>
    <row r="1191" spans="2:70" x14ac:dyDescent="0.35">
      <c r="B1191" t="s">
        <v>503</v>
      </c>
      <c r="C1191" s="17">
        <v>0.19889823710106899</v>
      </c>
      <c r="D1191" s="17">
        <v>0.197313556678681</v>
      </c>
      <c r="E1191" s="17">
        <v>0.199929949759894</v>
      </c>
      <c r="F1191" s="17"/>
      <c r="G1191" s="17">
        <v>0.22370437917671801</v>
      </c>
      <c r="H1191" s="17">
        <v>0.24316296691803499</v>
      </c>
      <c r="I1191" s="17">
        <v>0.22496039552151101</v>
      </c>
      <c r="J1191" s="17">
        <v>0.18666503116233699</v>
      </c>
      <c r="K1191" s="17">
        <v>0.15644158739962799</v>
      </c>
      <c r="L1191" s="17">
        <v>0.163539245907315</v>
      </c>
      <c r="M1191" s="17"/>
      <c r="N1191" s="17">
        <v>0.24578444776660899</v>
      </c>
      <c r="O1191" s="17">
        <v>0.17607192643269601</v>
      </c>
      <c r="P1191" s="17">
        <v>0.21534887559651</v>
      </c>
      <c r="Q1191" s="17">
        <v>0.157768097984025</v>
      </c>
      <c r="R1191" s="17"/>
      <c r="S1191" s="17">
        <v>0.25466653135961398</v>
      </c>
      <c r="T1191" s="17">
        <v>0.18176579701849399</v>
      </c>
      <c r="U1191" s="17">
        <v>0.239208754940649</v>
      </c>
      <c r="V1191" s="17">
        <v>0.167337513346306</v>
      </c>
      <c r="W1191" s="17">
        <v>0.105767875819965</v>
      </c>
      <c r="X1191" s="17">
        <v>0.16448484693877799</v>
      </c>
      <c r="Y1191" s="17">
        <v>0.173153826020745</v>
      </c>
      <c r="Z1191" s="17">
        <v>0.21782700473242</v>
      </c>
      <c r="AA1191" s="17">
        <v>0.20537822210734299</v>
      </c>
      <c r="AB1191" s="17">
        <v>0.199111751346982</v>
      </c>
      <c r="AC1191" s="17">
        <v>0.25314034274899</v>
      </c>
      <c r="AD1191" s="17">
        <v>0.24930385543047801</v>
      </c>
      <c r="AE1191" s="17"/>
      <c r="AF1191" s="17">
        <v>0.16833974062134099</v>
      </c>
      <c r="AG1191" s="17">
        <v>0.22859248963182599</v>
      </c>
      <c r="AH1191" s="17">
        <v>0.18685559640114399</v>
      </c>
      <c r="AI1191" s="17"/>
      <c r="AJ1191" s="17">
        <v>0.188697019931333</v>
      </c>
      <c r="AK1191" s="17">
        <v>0.22079549624053901</v>
      </c>
      <c r="AL1191" s="17">
        <v>0.228507109166254</v>
      </c>
      <c r="AM1191" s="17">
        <v>0.25820875365903301</v>
      </c>
      <c r="AN1191" s="17">
        <v>0.171528870746781</v>
      </c>
      <c r="AO1191" s="17"/>
      <c r="AP1191" s="17">
        <v>0.19909685865614701</v>
      </c>
      <c r="AQ1191" s="17">
        <v>0.21925820892949999</v>
      </c>
      <c r="AR1191" s="17">
        <v>0.23686265296947401</v>
      </c>
      <c r="AS1191" s="17"/>
      <c r="AT1191" s="17">
        <v>0.15184363168243001</v>
      </c>
      <c r="AU1191" s="17">
        <v>0.18163123036178999</v>
      </c>
      <c r="AV1191" s="17">
        <v>0.22883597438793299</v>
      </c>
      <c r="AW1191" s="17">
        <v>0.26255969122488898</v>
      </c>
      <c r="AX1191" s="17">
        <v>0.34867707334123199</v>
      </c>
      <c r="AY1191" s="17"/>
      <c r="AZ1191" s="17">
        <v>0.12626316864133899</v>
      </c>
      <c r="BA1191" s="17">
        <v>0.114715332932338</v>
      </c>
      <c r="BB1191" s="17">
        <v>0.20601639393298801</v>
      </c>
      <c r="BC1191" s="17">
        <v>0.154768287053835</v>
      </c>
      <c r="BD1191" s="17">
        <v>0.201829190492647</v>
      </c>
      <c r="BE1191" s="17">
        <v>0.14099888020809401</v>
      </c>
      <c r="BF1191" s="17">
        <v>0.16839954987037001</v>
      </c>
      <c r="BG1191" s="17">
        <v>0.219195270424377</v>
      </c>
      <c r="BH1191" s="17">
        <v>0.172795600823903</v>
      </c>
      <c r="BI1191" s="17">
        <v>0.22363529738558099</v>
      </c>
      <c r="BJ1191" s="17">
        <v>0.25913174855378002</v>
      </c>
      <c r="BK1191" s="17">
        <v>0.29046929792954401</v>
      </c>
      <c r="BL1191" s="17">
        <v>0.24991494842895201</v>
      </c>
      <c r="BM1191" s="17">
        <v>0.191276114867311</v>
      </c>
      <c r="BN1191" s="17">
        <v>0.28504155032647099</v>
      </c>
      <c r="BO1191" s="17">
        <v>0.32171950579217401</v>
      </c>
      <c r="BP1191" s="17"/>
      <c r="BQ1191" s="17">
        <v>0.367785254338719</v>
      </c>
      <c r="BR1191" s="17">
        <v>0.121951633430627</v>
      </c>
    </row>
    <row r="1192" spans="2:70" x14ac:dyDescent="0.35">
      <c r="B1192" t="s">
        <v>504</v>
      </c>
      <c r="C1192" s="17">
        <v>0.10613088589130799</v>
      </c>
      <c r="D1192" s="17">
        <v>0.116559850991639</v>
      </c>
      <c r="E1192" s="17">
        <v>9.5665635504585594E-2</v>
      </c>
      <c r="F1192" s="17"/>
      <c r="G1192" s="17">
        <v>0.14467723166785801</v>
      </c>
      <c r="H1192" s="17">
        <v>0.15916296142861999</v>
      </c>
      <c r="I1192" s="17">
        <v>0.114005980446092</v>
      </c>
      <c r="J1192" s="17">
        <v>0.11072379283291001</v>
      </c>
      <c r="K1192" s="17">
        <v>7.8942133557936597E-2</v>
      </c>
      <c r="L1192" s="17">
        <v>4.5365284077478703E-2</v>
      </c>
      <c r="M1192" s="17"/>
      <c r="N1192" s="17">
        <v>0.15634731641094399</v>
      </c>
      <c r="O1192" s="17">
        <v>9.8472704274012696E-2</v>
      </c>
      <c r="P1192" s="17">
        <v>9.8928505023310895E-2</v>
      </c>
      <c r="Q1192" s="17">
        <v>6.6538557613336199E-2</v>
      </c>
      <c r="R1192" s="17"/>
      <c r="S1192" s="17">
        <v>0.18693648551563699</v>
      </c>
      <c r="T1192" s="17">
        <v>8.6783272611470799E-2</v>
      </c>
      <c r="U1192" s="17">
        <v>7.6475057620049997E-2</v>
      </c>
      <c r="V1192" s="17">
        <v>8.25009800224209E-2</v>
      </c>
      <c r="W1192" s="17">
        <v>9.9793329146019696E-2</v>
      </c>
      <c r="X1192" s="17">
        <v>8.8455217174420606E-2</v>
      </c>
      <c r="Y1192" s="17">
        <v>9.0722935348449801E-2</v>
      </c>
      <c r="Z1192" s="17">
        <v>0.115711139716692</v>
      </c>
      <c r="AA1192" s="17">
        <v>8.9144520267663799E-2</v>
      </c>
      <c r="AB1192" s="17">
        <v>0.112187764345008</v>
      </c>
      <c r="AC1192" s="17">
        <v>9.9637314509101196E-2</v>
      </c>
      <c r="AD1192" s="17">
        <v>0.113836667835822</v>
      </c>
      <c r="AE1192" s="17"/>
      <c r="AF1192" s="17">
        <v>8.7094308458212505E-2</v>
      </c>
      <c r="AG1192" s="17">
        <v>0.12929645616735699</v>
      </c>
      <c r="AH1192" s="17">
        <v>0.10353367553323101</v>
      </c>
      <c r="AI1192" s="17"/>
      <c r="AJ1192" s="17">
        <v>9.6190401092412406E-2</v>
      </c>
      <c r="AK1192" s="17">
        <v>0.13969445606453201</v>
      </c>
      <c r="AL1192" s="17">
        <v>0.110804352606082</v>
      </c>
      <c r="AM1192" s="17">
        <v>9.4586599557849899E-2</v>
      </c>
      <c r="AN1192" s="17">
        <v>7.7262899801656598E-2</v>
      </c>
      <c r="AO1192" s="17"/>
      <c r="AP1192" s="17">
        <v>0.11131111953277199</v>
      </c>
      <c r="AQ1192" s="17">
        <v>0.13181758085275799</v>
      </c>
      <c r="AR1192" s="17">
        <v>0.14654268213542901</v>
      </c>
      <c r="AS1192" s="17"/>
      <c r="AT1192" s="17">
        <v>6.7583359390056094E-2</v>
      </c>
      <c r="AU1192" s="17">
        <v>8.7481776652665905E-2</v>
      </c>
      <c r="AV1192" s="17">
        <v>0.14028396567047399</v>
      </c>
      <c r="AW1192" s="17">
        <v>0.185431117882771</v>
      </c>
      <c r="AX1192" s="17">
        <v>0.218329845249288</v>
      </c>
      <c r="AY1192" s="17"/>
      <c r="AZ1192" s="17">
        <v>0.124366075112334</v>
      </c>
      <c r="BA1192" s="17">
        <v>5.9087872490645697E-2</v>
      </c>
      <c r="BB1192" s="17">
        <v>8.6255494544938999E-2</v>
      </c>
      <c r="BC1192" s="17">
        <v>7.9682488655149403E-2</v>
      </c>
      <c r="BD1192" s="17">
        <v>9.2903765699250795E-2</v>
      </c>
      <c r="BE1192" s="17">
        <v>9.6615775531800105E-2</v>
      </c>
      <c r="BF1192" s="17">
        <v>0.118344837406889</v>
      </c>
      <c r="BG1192" s="17">
        <v>9.6096409288123602E-2</v>
      </c>
      <c r="BH1192" s="17">
        <v>9.4754548257172097E-2</v>
      </c>
      <c r="BI1192" s="17">
        <v>0.13899198644191099</v>
      </c>
      <c r="BJ1192" s="17">
        <v>0.107436669428704</v>
      </c>
      <c r="BK1192" s="17">
        <v>0.15047534863592801</v>
      </c>
      <c r="BL1192" s="17">
        <v>0.14765130572398</v>
      </c>
      <c r="BM1192" s="17">
        <v>0.104559754065111</v>
      </c>
      <c r="BN1192" s="17">
        <v>9.9575227033995503E-2</v>
      </c>
      <c r="BO1192" s="17">
        <v>0.24887145194913099</v>
      </c>
      <c r="BP1192" s="17"/>
      <c r="BQ1192" s="17">
        <v>0.19616762042170599</v>
      </c>
      <c r="BR1192" s="17">
        <v>6.4688942740474098E-2</v>
      </c>
    </row>
    <row r="1193" spans="2:70" x14ac:dyDescent="0.35">
      <c r="B1193" t="s">
        <v>129</v>
      </c>
      <c r="C1193" s="17">
        <v>5.16408017325721E-2</v>
      </c>
      <c r="D1193" s="17">
        <v>4.903615035647E-2</v>
      </c>
      <c r="E1193" s="17">
        <v>5.4096020699502902E-2</v>
      </c>
      <c r="F1193" s="17"/>
      <c r="G1193" s="17">
        <v>4.4320985568976103E-2</v>
      </c>
      <c r="H1193" s="17">
        <v>3.7000336198059001E-2</v>
      </c>
      <c r="I1193" s="17">
        <v>5.5170453521082401E-2</v>
      </c>
      <c r="J1193" s="17">
        <v>5.6836863129027498E-2</v>
      </c>
      <c r="K1193" s="17">
        <v>5.1328166818759097E-2</v>
      </c>
      <c r="L1193" s="17">
        <v>6.1498422792353701E-2</v>
      </c>
      <c r="M1193" s="17"/>
      <c r="N1193" s="17">
        <v>4.0734386044763503E-2</v>
      </c>
      <c r="O1193" s="17">
        <v>4.8147864700521799E-2</v>
      </c>
      <c r="P1193" s="17">
        <v>5.7139744570813999E-2</v>
      </c>
      <c r="Q1193" s="17">
        <v>6.2881152976576205E-2</v>
      </c>
      <c r="R1193" s="17"/>
      <c r="S1193" s="17">
        <v>3.4435957277329197E-2</v>
      </c>
      <c r="T1193" s="17">
        <v>5.4281662416137799E-2</v>
      </c>
      <c r="U1193" s="17">
        <v>3.9193104627247302E-2</v>
      </c>
      <c r="V1193" s="17">
        <v>3.9633399274088099E-2</v>
      </c>
      <c r="W1193" s="17">
        <v>7.1242445350758202E-2</v>
      </c>
      <c r="X1193" s="17">
        <v>6.3164836739657601E-2</v>
      </c>
      <c r="Y1193" s="17">
        <v>3.1638680341470299E-2</v>
      </c>
      <c r="Z1193" s="17">
        <v>5.5441925490589801E-2</v>
      </c>
      <c r="AA1193" s="17">
        <v>5.6008876239641597E-2</v>
      </c>
      <c r="AB1193" s="17">
        <v>7.4196072514967903E-2</v>
      </c>
      <c r="AC1193" s="17">
        <v>7.0491256789572507E-2</v>
      </c>
      <c r="AD1193" s="17">
        <v>4.2529973586502401E-2</v>
      </c>
      <c r="AE1193" s="17"/>
      <c r="AF1193" s="17">
        <v>4.9867207573715697E-2</v>
      </c>
      <c r="AG1193" s="17">
        <v>4.8802347777104002E-2</v>
      </c>
      <c r="AH1193" s="17">
        <v>6.54570135289788E-2</v>
      </c>
      <c r="AI1193" s="17"/>
      <c r="AJ1193" s="17">
        <v>5.0296028839032399E-2</v>
      </c>
      <c r="AK1193" s="17">
        <v>5.0343581645015498E-2</v>
      </c>
      <c r="AL1193" s="17">
        <v>5.6837350008654003E-2</v>
      </c>
      <c r="AM1193" s="17">
        <v>7.1378112024058707E-2</v>
      </c>
      <c r="AN1193" s="17">
        <v>6.4509293982739802E-2</v>
      </c>
      <c r="AO1193" s="17"/>
      <c r="AP1193" s="17">
        <v>4.6113536325878397E-2</v>
      </c>
      <c r="AQ1193" s="17">
        <v>4.2148816954749001E-2</v>
      </c>
      <c r="AR1193" s="17">
        <v>8.0664377624418901E-2</v>
      </c>
      <c r="AS1193" s="17"/>
      <c r="AT1193" s="17">
        <v>6.5473055431609195E-2</v>
      </c>
      <c r="AU1193" s="17">
        <v>6.0808565697481602E-2</v>
      </c>
      <c r="AV1193" s="17">
        <v>3.9448973900673902E-2</v>
      </c>
      <c r="AW1193" s="17">
        <v>3.3379271717051497E-2</v>
      </c>
      <c r="AX1193" s="17">
        <v>1.5694382971886699E-2</v>
      </c>
      <c r="AY1193" s="17"/>
      <c r="AZ1193" s="17">
        <v>0.101278033618422</v>
      </c>
      <c r="BA1193" s="17">
        <v>4.6254619532749001E-2</v>
      </c>
      <c r="BB1193" s="17">
        <v>4.2096217024319302E-2</v>
      </c>
      <c r="BC1193" s="17">
        <v>6.2446505996147698E-2</v>
      </c>
      <c r="BD1193" s="17">
        <v>5.3245972686711801E-2</v>
      </c>
      <c r="BE1193" s="17">
        <v>6.6307643343565106E-2</v>
      </c>
      <c r="BF1193" s="17">
        <v>4.2315539034441303E-2</v>
      </c>
      <c r="BG1193" s="17">
        <v>6.1554603668642703E-2</v>
      </c>
      <c r="BH1193" s="17">
        <v>3.4646550105878103E-2</v>
      </c>
      <c r="BI1193" s="17">
        <v>3.1043609923997101E-2</v>
      </c>
      <c r="BJ1193" s="17">
        <v>3.8101294831000297E-2</v>
      </c>
      <c r="BK1193" s="17">
        <v>5.3116884524372097E-2</v>
      </c>
      <c r="BL1193" s="17">
        <v>2.3356729619404801E-2</v>
      </c>
      <c r="BM1193" s="17">
        <v>3.0917824800496499E-2</v>
      </c>
      <c r="BN1193" s="17">
        <v>2.9808687331383601E-2</v>
      </c>
      <c r="BO1193" s="17">
        <v>2.8817057828034998E-2</v>
      </c>
      <c r="BP1193" s="17"/>
      <c r="BQ1193" s="17">
        <v>3.3623552872650599E-2</v>
      </c>
      <c r="BR1193" s="17">
        <v>5.4883697724907497E-2</v>
      </c>
    </row>
    <row r="1194" spans="2:70" x14ac:dyDescent="0.35">
      <c r="C1194" s="17"/>
      <c r="D1194" s="17"/>
      <c r="E1194" s="17"/>
      <c r="F1194" s="17"/>
      <c r="G1194" s="17"/>
      <c r="H1194" s="17"/>
      <c r="I1194" s="17"/>
      <c r="J1194" s="17"/>
      <c r="K1194" s="17"/>
      <c r="L1194" s="17"/>
      <c r="M1194" s="17"/>
      <c r="N1194" s="17"/>
      <c r="O1194" s="17"/>
      <c r="P1194" s="17"/>
      <c r="Q1194" s="17"/>
      <c r="R1194" s="17"/>
      <c r="S1194" s="17"/>
      <c r="T1194" s="17"/>
      <c r="U1194" s="17"/>
      <c r="V1194" s="17"/>
      <c r="W1194" s="17"/>
      <c r="X1194" s="17"/>
      <c r="Y1194" s="17"/>
      <c r="Z1194" s="17"/>
      <c r="AA1194" s="17"/>
      <c r="AB1194" s="17"/>
      <c r="AC1194" s="17"/>
      <c r="AD1194" s="17"/>
      <c r="AE1194" s="17"/>
      <c r="AF1194" s="17"/>
      <c r="AG1194" s="17"/>
      <c r="AH1194" s="17"/>
      <c r="AI1194" s="17"/>
      <c r="AJ1194" s="17"/>
      <c r="AK1194" s="17"/>
      <c r="AL1194" s="17"/>
      <c r="AM1194" s="17"/>
      <c r="AN1194" s="17"/>
      <c r="AO1194" s="17"/>
      <c r="AP1194" s="17"/>
      <c r="AQ1194" s="17"/>
      <c r="AR1194" s="17"/>
      <c r="AS1194" s="17"/>
      <c r="AT1194" s="17"/>
      <c r="AU1194" s="17"/>
      <c r="AV1194" s="17"/>
      <c r="AW1194" s="17"/>
      <c r="AX1194" s="17"/>
      <c r="AY1194" s="17"/>
      <c r="AZ1194" s="17"/>
      <c r="BA1194" s="17"/>
      <c r="BB1194" s="17"/>
      <c r="BC1194" s="17"/>
      <c r="BD1194" s="17"/>
      <c r="BE1194" s="17"/>
      <c r="BF1194" s="17"/>
      <c r="BG1194" s="17"/>
      <c r="BH1194" s="17"/>
      <c r="BI1194" s="17"/>
      <c r="BJ1194" s="17"/>
      <c r="BK1194" s="17"/>
      <c r="BL1194" s="17"/>
      <c r="BM1194" s="17"/>
      <c r="BN1194" s="17"/>
      <c r="BO1194" s="17"/>
      <c r="BP1194" s="17"/>
      <c r="BQ1194" s="17"/>
      <c r="BR1194" s="17"/>
    </row>
    <row r="1195" spans="2:70" x14ac:dyDescent="0.35">
      <c r="B1195" s="6" t="s">
        <v>518</v>
      </c>
      <c r="C1195" s="17"/>
      <c r="D1195" s="17"/>
      <c r="E1195" s="17"/>
      <c r="F1195" s="17"/>
      <c r="G1195" s="17"/>
      <c r="H1195" s="17"/>
      <c r="I1195" s="17"/>
      <c r="J1195" s="17"/>
      <c r="K1195" s="17"/>
      <c r="L1195" s="17"/>
      <c r="M1195" s="17"/>
      <c r="N1195" s="17"/>
      <c r="O1195" s="17"/>
      <c r="P1195" s="17"/>
      <c r="Q1195" s="17"/>
      <c r="R1195" s="17"/>
      <c r="S1195" s="17"/>
      <c r="T1195" s="17"/>
      <c r="U1195" s="17"/>
      <c r="V1195" s="17"/>
      <c r="W1195" s="17"/>
      <c r="X1195" s="17"/>
      <c r="Y1195" s="17"/>
      <c r="Z1195" s="17"/>
      <c r="AA1195" s="17"/>
      <c r="AB1195" s="17"/>
      <c r="AC1195" s="17"/>
      <c r="AD1195" s="17"/>
      <c r="AE1195" s="17"/>
      <c r="AF1195" s="17"/>
      <c r="AG1195" s="17"/>
      <c r="AH1195" s="17"/>
      <c r="AI1195" s="17"/>
      <c r="AJ1195" s="17"/>
      <c r="AK1195" s="17"/>
      <c r="AL1195" s="17"/>
      <c r="AM1195" s="17"/>
      <c r="AN1195" s="17"/>
      <c r="AO1195" s="17"/>
      <c r="AP1195" s="17"/>
      <c r="AQ1195" s="17"/>
      <c r="AR1195" s="17"/>
      <c r="AS1195" s="17"/>
      <c r="AT1195" s="17"/>
      <c r="AU1195" s="17"/>
      <c r="AV1195" s="17"/>
      <c r="AW1195" s="17"/>
      <c r="AX1195" s="17"/>
      <c r="AY1195" s="17"/>
      <c r="AZ1195" s="17"/>
      <c r="BA1195" s="17"/>
      <c r="BB1195" s="17"/>
      <c r="BC1195" s="17"/>
      <c r="BD1195" s="17"/>
      <c r="BE1195" s="17"/>
      <c r="BF1195" s="17"/>
      <c r="BG1195" s="17"/>
      <c r="BH1195" s="17"/>
      <c r="BI1195" s="17"/>
      <c r="BJ1195" s="17"/>
      <c r="BK1195" s="17"/>
      <c r="BL1195" s="17"/>
      <c r="BM1195" s="17"/>
      <c r="BN1195" s="17"/>
      <c r="BO1195" s="17"/>
      <c r="BP1195" s="17"/>
      <c r="BQ1195" s="17"/>
      <c r="BR1195" s="17"/>
    </row>
    <row r="1196" spans="2:70" x14ac:dyDescent="0.35">
      <c r="B1196" s="24" t="s">
        <v>97</v>
      </c>
      <c r="C1196" s="17"/>
      <c r="D1196" s="17"/>
      <c r="E1196" s="17"/>
      <c r="F1196" s="17"/>
      <c r="G1196" s="17"/>
      <c r="H1196" s="17"/>
      <c r="I1196" s="17"/>
      <c r="J1196" s="17"/>
      <c r="K1196" s="17"/>
      <c r="L1196" s="17"/>
      <c r="M1196" s="17"/>
      <c r="N1196" s="17"/>
      <c r="O1196" s="17"/>
      <c r="P1196" s="17"/>
      <c r="Q1196" s="17"/>
      <c r="R1196" s="17"/>
      <c r="S1196" s="17"/>
      <c r="T1196" s="17"/>
      <c r="U1196" s="17"/>
      <c r="V1196" s="17"/>
      <c r="W1196" s="17"/>
      <c r="X1196" s="17"/>
      <c r="Y1196" s="17"/>
      <c r="Z1196" s="17"/>
      <c r="AA1196" s="17"/>
      <c r="AB1196" s="17"/>
      <c r="AC1196" s="17"/>
      <c r="AD1196" s="17"/>
      <c r="AE1196" s="17"/>
      <c r="AF1196" s="17"/>
      <c r="AG1196" s="17"/>
      <c r="AH1196" s="17"/>
      <c r="AI1196" s="17"/>
      <c r="AJ1196" s="17"/>
      <c r="AK1196" s="17"/>
      <c r="AL1196" s="17"/>
      <c r="AM1196" s="17"/>
      <c r="AN1196" s="17"/>
      <c r="AO1196" s="17"/>
      <c r="AP1196" s="17"/>
      <c r="AQ1196" s="17"/>
      <c r="AR1196" s="17"/>
      <c r="AS1196" s="17"/>
      <c r="AT1196" s="17"/>
      <c r="AU1196" s="17"/>
      <c r="AV1196" s="17"/>
      <c r="AW1196" s="17"/>
      <c r="AX1196" s="17"/>
      <c r="AY1196" s="17"/>
      <c r="AZ1196" s="17"/>
      <c r="BA1196" s="17"/>
      <c r="BB1196" s="17"/>
      <c r="BC1196" s="17"/>
      <c r="BD1196" s="17"/>
      <c r="BE1196" s="17"/>
      <c r="BF1196" s="17"/>
      <c r="BG1196" s="17"/>
      <c r="BH1196" s="17"/>
      <c r="BI1196" s="17"/>
      <c r="BJ1196" s="17"/>
      <c r="BK1196" s="17"/>
      <c r="BL1196" s="17"/>
      <c r="BM1196" s="17"/>
      <c r="BN1196" s="17"/>
      <c r="BO1196" s="17"/>
      <c r="BP1196" s="17"/>
      <c r="BQ1196" s="17"/>
      <c r="BR1196" s="17"/>
    </row>
    <row r="1197" spans="2:70" x14ac:dyDescent="0.35">
      <c r="B1197" t="s">
        <v>506</v>
      </c>
      <c r="C1197" s="17">
        <v>0.46435293659705701</v>
      </c>
      <c r="D1197" s="17">
        <v>0.426856735694637</v>
      </c>
      <c r="E1197" s="17">
        <v>0.499804578817724</v>
      </c>
      <c r="F1197" s="17"/>
      <c r="G1197" s="17">
        <v>0.41213375171974098</v>
      </c>
      <c r="H1197" s="17">
        <v>0.408684646737416</v>
      </c>
      <c r="I1197" s="17">
        <v>0.48343372352342201</v>
      </c>
      <c r="J1197" s="17">
        <v>0.45224614412171399</v>
      </c>
      <c r="K1197" s="17">
        <v>0.44790615259599398</v>
      </c>
      <c r="L1197" s="17">
        <v>0.54972183389460205</v>
      </c>
      <c r="M1197" s="17"/>
      <c r="N1197" s="17">
        <v>0.52884334303872604</v>
      </c>
      <c r="O1197" s="17">
        <v>0.45699005722335201</v>
      </c>
      <c r="P1197" s="17">
        <v>0.42525034502887099</v>
      </c>
      <c r="Q1197" s="17">
        <v>0.43701931360581397</v>
      </c>
      <c r="R1197" s="17"/>
      <c r="S1197" s="17">
        <v>0.45478525795193098</v>
      </c>
      <c r="T1197" s="17">
        <v>0.461591019967727</v>
      </c>
      <c r="U1197" s="17">
        <v>0.50493510135726505</v>
      </c>
      <c r="V1197" s="17">
        <v>0.48806367849238302</v>
      </c>
      <c r="W1197" s="17">
        <v>0.44402520053804601</v>
      </c>
      <c r="X1197" s="17">
        <v>0.41238348158425298</v>
      </c>
      <c r="Y1197" s="17">
        <v>0.46585738423706602</v>
      </c>
      <c r="Z1197" s="17">
        <v>0.45167411750519099</v>
      </c>
      <c r="AA1197" s="17">
        <v>0.45172137166703402</v>
      </c>
      <c r="AB1197" s="17">
        <v>0.49559747925938202</v>
      </c>
      <c r="AC1197" s="17">
        <v>0.48869490671100202</v>
      </c>
      <c r="AD1197" s="17">
        <v>0.46976785899526602</v>
      </c>
      <c r="AE1197" s="17"/>
      <c r="AF1197" s="17">
        <v>0.45345672756238398</v>
      </c>
      <c r="AG1197" s="17">
        <v>0.49338168685709699</v>
      </c>
      <c r="AH1197" s="17">
        <v>0.417194081850221</v>
      </c>
      <c r="AI1197" s="17"/>
      <c r="AJ1197" s="17">
        <v>0.47041481029071902</v>
      </c>
      <c r="AK1197" s="17">
        <v>0.44100456029222901</v>
      </c>
      <c r="AL1197" s="17">
        <v>0.51774616207304802</v>
      </c>
      <c r="AM1197" s="17">
        <v>0.28721627239883601</v>
      </c>
      <c r="AN1197" s="17">
        <v>0.44990730943111401</v>
      </c>
      <c r="AO1197" s="17"/>
      <c r="AP1197" s="17">
        <v>0.449163321192873</v>
      </c>
      <c r="AQ1197" s="17">
        <v>0.48216554570661802</v>
      </c>
      <c r="AR1197" s="17">
        <v>0.521444220532991</v>
      </c>
      <c r="AS1197" s="17"/>
      <c r="AT1197" s="17">
        <v>0.39927849453563802</v>
      </c>
      <c r="AU1197" s="17">
        <v>0.44661918848381899</v>
      </c>
      <c r="AV1197" s="17">
        <v>0.52037355160718501</v>
      </c>
      <c r="AW1197" s="17">
        <v>0.52793994030093705</v>
      </c>
      <c r="AX1197" s="17">
        <v>0.45022325954518899</v>
      </c>
      <c r="AY1197" s="17"/>
      <c r="AZ1197" s="17">
        <v>0.38462743546067402</v>
      </c>
      <c r="BA1197" s="17">
        <v>0.384788426764401</v>
      </c>
      <c r="BB1197" s="17">
        <v>0.47339220205351101</v>
      </c>
      <c r="BC1197" s="17">
        <v>0.46959576743019399</v>
      </c>
      <c r="BD1197" s="17">
        <v>0.475780654493694</v>
      </c>
      <c r="BE1197" s="17">
        <v>0.41279395553450898</v>
      </c>
      <c r="BF1197" s="17">
        <v>0.49260735309412201</v>
      </c>
      <c r="BG1197" s="17">
        <v>0.43011090379856198</v>
      </c>
      <c r="BH1197" s="17">
        <v>0.46814060696842202</v>
      </c>
      <c r="BI1197" s="17">
        <v>0.44845551335780798</v>
      </c>
      <c r="BJ1197" s="17">
        <v>0.51385006835662905</v>
      </c>
      <c r="BK1197" s="17">
        <v>0.47181985933707998</v>
      </c>
      <c r="BL1197" s="17">
        <v>0.47798984927272298</v>
      </c>
      <c r="BM1197" s="17">
        <v>0.50459884757909801</v>
      </c>
      <c r="BN1197" s="17">
        <v>0.48115623662350998</v>
      </c>
      <c r="BO1197" s="17">
        <v>0.55533420019056201</v>
      </c>
      <c r="BP1197" s="17"/>
      <c r="BQ1197" s="17">
        <v>0.61530231158807303</v>
      </c>
      <c r="BR1197" s="17">
        <v>0.40319913793428802</v>
      </c>
    </row>
    <row r="1198" spans="2:70" x14ac:dyDescent="0.35">
      <c r="B1198" t="s">
        <v>507</v>
      </c>
      <c r="C1198" s="17">
        <v>0.36721780441429103</v>
      </c>
      <c r="D1198" s="17">
        <v>0.35867433082005701</v>
      </c>
      <c r="E1198" s="17">
        <v>0.37489351196120801</v>
      </c>
      <c r="F1198" s="17"/>
      <c r="G1198" s="17">
        <v>0.34762831639292502</v>
      </c>
      <c r="H1198" s="17">
        <v>0.358285394650039</v>
      </c>
      <c r="I1198" s="17">
        <v>0.37287175260042998</v>
      </c>
      <c r="J1198" s="17">
        <v>0.35420091632864698</v>
      </c>
      <c r="K1198" s="17">
        <v>0.35316095961100102</v>
      </c>
      <c r="L1198" s="17">
        <v>0.40296564896529902</v>
      </c>
      <c r="M1198" s="17"/>
      <c r="N1198" s="17">
        <v>0.430505259799008</v>
      </c>
      <c r="O1198" s="17">
        <v>0.366917546069499</v>
      </c>
      <c r="P1198" s="17">
        <v>0.32270076033028899</v>
      </c>
      <c r="Q1198" s="17">
        <v>0.33826425854133202</v>
      </c>
      <c r="R1198" s="17"/>
      <c r="S1198" s="17">
        <v>0.42332100600350803</v>
      </c>
      <c r="T1198" s="17">
        <v>0.36599071449932302</v>
      </c>
      <c r="U1198" s="17">
        <v>0.383554929662618</v>
      </c>
      <c r="V1198" s="17">
        <v>0.37408933375632197</v>
      </c>
      <c r="W1198" s="17">
        <v>0.36468632640015902</v>
      </c>
      <c r="X1198" s="17">
        <v>0.35174510974462397</v>
      </c>
      <c r="Y1198" s="17">
        <v>0.350104604058046</v>
      </c>
      <c r="Z1198" s="17">
        <v>0.29710289857427202</v>
      </c>
      <c r="AA1198" s="17">
        <v>0.34836830889785902</v>
      </c>
      <c r="AB1198" s="17">
        <v>0.33275070857705902</v>
      </c>
      <c r="AC1198" s="17">
        <v>0.39375344268467599</v>
      </c>
      <c r="AD1198" s="17">
        <v>0.36570436611760399</v>
      </c>
      <c r="AE1198" s="17"/>
      <c r="AF1198" s="17">
        <v>0.34092858883553601</v>
      </c>
      <c r="AG1198" s="17">
        <v>0.38795594308557302</v>
      </c>
      <c r="AH1198" s="17">
        <v>0.361910267934415</v>
      </c>
      <c r="AI1198" s="17"/>
      <c r="AJ1198" s="17">
        <v>0.35523203207668602</v>
      </c>
      <c r="AK1198" s="17">
        <v>0.37418926249365198</v>
      </c>
      <c r="AL1198" s="17">
        <v>0.399416419361315</v>
      </c>
      <c r="AM1198" s="17">
        <v>0.36448349512337902</v>
      </c>
      <c r="AN1198" s="17">
        <v>0.36686451875804099</v>
      </c>
      <c r="AO1198" s="17"/>
      <c r="AP1198" s="17">
        <v>0.36036399975526401</v>
      </c>
      <c r="AQ1198" s="17">
        <v>0.38729367244247997</v>
      </c>
      <c r="AR1198" s="17">
        <v>0.43336266509128202</v>
      </c>
      <c r="AS1198" s="17"/>
      <c r="AT1198" s="17">
        <v>0.313598759072515</v>
      </c>
      <c r="AU1198" s="17">
        <v>0.32849327730785999</v>
      </c>
      <c r="AV1198" s="17">
        <v>0.42439759256895498</v>
      </c>
      <c r="AW1198" s="17">
        <v>0.46749119835159703</v>
      </c>
      <c r="AX1198" s="17">
        <v>0.40400020045371399</v>
      </c>
      <c r="AY1198" s="17"/>
      <c r="AZ1198" s="17">
        <v>0.20390473217250199</v>
      </c>
      <c r="BA1198" s="17">
        <v>0.32989776309633201</v>
      </c>
      <c r="BB1198" s="17">
        <v>0.36365547946698801</v>
      </c>
      <c r="BC1198" s="17">
        <v>0.36931893316926401</v>
      </c>
      <c r="BD1198" s="17">
        <v>0.39966635362438602</v>
      </c>
      <c r="BE1198" s="17">
        <v>0.319391555936969</v>
      </c>
      <c r="BF1198" s="17">
        <v>0.42337881324264298</v>
      </c>
      <c r="BG1198" s="17">
        <v>0.35474047987141599</v>
      </c>
      <c r="BH1198" s="17">
        <v>0.38488884297672099</v>
      </c>
      <c r="BI1198" s="17">
        <v>0.383381344452429</v>
      </c>
      <c r="BJ1198" s="17">
        <v>0.34137512520664998</v>
      </c>
      <c r="BK1198" s="17">
        <v>0.42625905140457698</v>
      </c>
      <c r="BL1198" s="17">
        <v>0.35722197050184201</v>
      </c>
      <c r="BM1198" s="17">
        <v>0.34659677289473201</v>
      </c>
      <c r="BN1198" s="17">
        <v>0.30593938963209999</v>
      </c>
      <c r="BO1198" s="17">
        <v>0.462971402928054</v>
      </c>
      <c r="BP1198" s="17"/>
      <c r="BQ1198" s="17">
        <v>0.53824977935704299</v>
      </c>
      <c r="BR1198" s="17">
        <v>0.28958436566074502</v>
      </c>
    </row>
    <row r="1199" spans="2:70" x14ac:dyDescent="0.35">
      <c r="B1199" t="s">
        <v>508</v>
      </c>
      <c r="C1199" s="17">
        <v>0.35755270350643698</v>
      </c>
      <c r="D1199" s="17">
        <v>0.35585059104948202</v>
      </c>
      <c r="E1199" s="17">
        <v>0.35964784731352401</v>
      </c>
      <c r="F1199" s="17"/>
      <c r="G1199" s="17">
        <v>0.28085973493377098</v>
      </c>
      <c r="H1199" s="17">
        <v>0.28848054829542902</v>
      </c>
      <c r="I1199" s="17">
        <v>0.33261151817419099</v>
      </c>
      <c r="J1199" s="17">
        <v>0.34548691188153102</v>
      </c>
      <c r="K1199" s="17">
        <v>0.39750294146044601</v>
      </c>
      <c r="L1199" s="17">
        <v>0.46826064880615298</v>
      </c>
      <c r="M1199" s="17"/>
      <c r="N1199" s="17">
        <v>0.44155993107337299</v>
      </c>
      <c r="O1199" s="17">
        <v>0.37619509006267698</v>
      </c>
      <c r="P1199" s="17">
        <v>0.30762651782348199</v>
      </c>
      <c r="Q1199" s="17">
        <v>0.29210135957191802</v>
      </c>
      <c r="R1199" s="17"/>
      <c r="S1199" s="17">
        <v>0.353672709777131</v>
      </c>
      <c r="T1199" s="17">
        <v>0.38946302244528502</v>
      </c>
      <c r="U1199" s="17">
        <v>0.416705521286592</v>
      </c>
      <c r="V1199" s="17">
        <v>0.36960731831695698</v>
      </c>
      <c r="W1199" s="17">
        <v>0.31400965197115199</v>
      </c>
      <c r="X1199" s="17">
        <v>0.33666316153768799</v>
      </c>
      <c r="Y1199" s="17">
        <v>0.351170479719565</v>
      </c>
      <c r="Z1199" s="17">
        <v>0.31659516116745501</v>
      </c>
      <c r="AA1199" s="17">
        <v>0.314336911911414</v>
      </c>
      <c r="AB1199" s="17">
        <v>0.39444499500958102</v>
      </c>
      <c r="AC1199" s="17">
        <v>0.33685763480127301</v>
      </c>
      <c r="AD1199" s="17">
        <v>0.36141928879619201</v>
      </c>
      <c r="AE1199" s="17"/>
      <c r="AF1199" s="17">
        <v>0.369190117186115</v>
      </c>
      <c r="AG1199" s="17">
        <v>0.386798404841112</v>
      </c>
      <c r="AH1199" s="17">
        <v>0.28760942124498301</v>
      </c>
      <c r="AI1199" s="17"/>
      <c r="AJ1199" s="17">
        <v>0.37635658610192602</v>
      </c>
      <c r="AK1199" s="17">
        <v>0.334397990288201</v>
      </c>
      <c r="AL1199" s="17">
        <v>0.40724656242045398</v>
      </c>
      <c r="AM1199" s="17">
        <v>0.35715401915687001</v>
      </c>
      <c r="AN1199" s="17">
        <v>0.33029965154171698</v>
      </c>
      <c r="AO1199" s="17"/>
      <c r="AP1199" s="17">
        <v>0.360439298013918</v>
      </c>
      <c r="AQ1199" s="17">
        <v>0.36424474630194598</v>
      </c>
      <c r="AR1199" s="17">
        <v>0.39527620781504402</v>
      </c>
      <c r="AS1199" s="17"/>
      <c r="AT1199" s="17">
        <v>0.30426248422096203</v>
      </c>
      <c r="AU1199" s="17">
        <v>0.34184755664288402</v>
      </c>
      <c r="AV1199" s="17">
        <v>0.420910847649139</v>
      </c>
      <c r="AW1199" s="17">
        <v>0.38254066906753298</v>
      </c>
      <c r="AX1199" s="17">
        <v>0.34590092152829899</v>
      </c>
      <c r="AY1199" s="17"/>
      <c r="AZ1199" s="17">
        <v>0.20666689927880399</v>
      </c>
      <c r="BA1199" s="17">
        <v>0.27087048055088903</v>
      </c>
      <c r="BB1199" s="17">
        <v>0.33304587269397201</v>
      </c>
      <c r="BC1199" s="17">
        <v>0.31352553134255901</v>
      </c>
      <c r="BD1199" s="17">
        <v>0.353684518490885</v>
      </c>
      <c r="BE1199" s="17">
        <v>0.31259341723513201</v>
      </c>
      <c r="BF1199" s="17">
        <v>0.386154864590387</v>
      </c>
      <c r="BG1199" s="17">
        <v>0.34926452430718802</v>
      </c>
      <c r="BH1199" s="17">
        <v>0.36593167987752201</v>
      </c>
      <c r="BI1199" s="17">
        <v>0.41281306478431401</v>
      </c>
      <c r="BJ1199" s="17">
        <v>0.367933254905079</v>
      </c>
      <c r="BK1199" s="17">
        <v>0.40881074488917801</v>
      </c>
      <c r="BL1199" s="17">
        <v>0.38376495883002498</v>
      </c>
      <c r="BM1199" s="17">
        <v>0.44084285308027998</v>
      </c>
      <c r="BN1199" s="17">
        <v>0.37714696465929498</v>
      </c>
      <c r="BO1199" s="17">
        <v>0.45272397928715302</v>
      </c>
      <c r="BP1199" s="17"/>
      <c r="BQ1199" s="17">
        <v>0.51828996307132003</v>
      </c>
      <c r="BR1199" s="17">
        <v>0.28850664344086302</v>
      </c>
    </row>
    <row r="1200" spans="2:70" x14ac:dyDescent="0.35">
      <c r="B1200" t="s">
        <v>509</v>
      </c>
      <c r="C1200" s="17">
        <v>0.29677317834467898</v>
      </c>
      <c r="D1200" s="17">
        <v>0.299913634045466</v>
      </c>
      <c r="E1200" s="17">
        <v>0.29251555182023897</v>
      </c>
      <c r="F1200" s="17"/>
      <c r="G1200" s="17">
        <v>0.25698656556680399</v>
      </c>
      <c r="H1200" s="17">
        <v>0.277750673199956</v>
      </c>
      <c r="I1200" s="17">
        <v>0.323444260341337</v>
      </c>
      <c r="J1200" s="17">
        <v>0.30327399186196702</v>
      </c>
      <c r="K1200" s="17">
        <v>0.283854687413508</v>
      </c>
      <c r="L1200" s="17">
        <v>0.32028072965033</v>
      </c>
      <c r="M1200" s="17"/>
      <c r="N1200" s="17">
        <v>0.34935998666502699</v>
      </c>
      <c r="O1200" s="17">
        <v>0.30158807726992498</v>
      </c>
      <c r="P1200" s="17">
        <v>0.25997122307626902</v>
      </c>
      <c r="Q1200" s="17">
        <v>0.26831642095073699</v>
      </c>
      <c r="R1200" s="17"/>
      <c r="S1200" s="17">
        <v>0.31938168402142902</v>
      </c>
      <c r="T1200" s="17">
        <v>0.29290671576826299</v>
      </c>
      <c r="U1200" s="17">
        <v>0.30693487925242702</v>
      </c>
      <c r="V1200" s="17">
        <v>0.35424081210276998</v>
      </c>
      <c r="W1200" s="17">
        <v>0.27403456777575003</v>
      </c>
      <c r="X1200" s="17">
        <v>0.26496437392415301</v>
      </c>
      <c r="Y1200" s="17">
        <v>0.27193561368614499</v>
      </c>
      <c r="Z1200" s="17">
        <v>0.22931860915430799</v>
      </c>
      <c r="AA1200" s="17">
        <v>0.28543069615517602</v>
      </c>
      <c r="AB1200" s="17">
        <v>0.28576293580870599</v>
      </c>
      <c r="AC1200" s="17">
        <v>0.348339809206688</v>
      </c>
      <c r="AD1200" s="17">
        <v>0.30140763863470199</v>
      </c>
      <c r="AE1200" s="17"/>
      <c r="AF1200" s="17">
        <v>0.27984034832531002</v>
      </c>
      <c r="AG1200" s="17">
        <v>0.31420075134564501</v>
      </c>
      <c r="AH1200" s="17">
        <v>0.29131998328494402</v>
      </c>
      <c r="AI1200" s="17"/>
      <c r="AJ1200" s="17">
        <v>0.31915692197492701</v>
      </c>
      <c r="AK1200" s="17">
        <v>0.277706777861703</v>
      </c>
      <c r="AL1200" s="17">
        <v>0.278239347776849</v>
      </c>
      <c r="AM1200" s="17">
        <v>0.20301455540632399</v>
      </c>
      <c r="AN1200" s="17">
        <v>0.28374413517436903</v>
      </c>
      <c r="AO1200" s="17"/>
      <c r="AP1200" s="17">
        <v>0.318564203058813</v>
      </c>
      <c r="AQ1200" s="17">
        <v>0.29991201908429399</v>
      </c>
      <c r="AR1200" s="17">
        <v>0.32375904322332999</v>
      </c>
      <c r="AS1200" s="17"/>
      <c r="AT1200" s="17">
        <v>0.232903169401526</v>
      </c>
      <c r="AU1200" s="17">
        <v>0.26043349226954099</v>
      </c>
      <c r="AV1200" s="17">
        <v>0.353621914235563</v>
      </c>
      <c r="AW1200" s="17">
        <v>0.37604742780075701</v>
      </c>
      <c r="AX1200" s="17">
        <v>0.42458977427487898</v>
      </c>
      <c r="AY1200" s="17"/>
      <c r="AZ1200" s="17">
        <v>0.20061411747784999</v>
      </c>
      <c r="BA1200" s="17">
        <v>0.23970448250135101</v>
      </c>
      <c r="BB1200" s="17">
        <v>0.32501619394895598</v>
      </c>
      <c r="BC1200" s="17">
        <v>0.27256263252919899</v>
      </c>
      <c r="BD1200" s="17">
        <v>0.316994013256096</v>
      </c>
      <c r="BE1200" s="17">
        <v>0.30652971240360899</v>
      </c>
      <c r="BF1200" s="17">
        <v>0.30043650280777701</v>
      </c>
      <c r="BG1200" s="17">
        <v>0.30246330048206699</v>
      </c>
      <c r="BH1200" s="17">
        <v>0.318255703051531</v>
      </c>
      <c r="BI1200" s="17">
        <v>0.35500317054610198</v>
      </c>
      <c r="BJ1200" s="17">
        <v>0.22645886302668</v>
      </c>
      <c r="BK1200" s="17">
        <v>0.29869141144913203</v>
      </c>
      <c r="BL1200" s="17">
        <v>0.292472191285442</v>
      </c>
      <c r="BM1200" s="17">
        <v>0.26534255458862799</v>
      </c>
      <c r="BN1200" s="17">
        <v>0.39719681258241601</v>
      </c>
      <c r="BO1200" s="17">
        <v>0.31729094739386299</v>
      </c>
      <c r="BP1200" s="17"/>
      <c r="BQ1200" s="17">
        <v>0.415709229446595</v>
      </c>
      <c r="BR1200" s="17">
        <v>0.246500566861349</v>
      </c>
    </row>
    <row r="1201" spans="2:70" x14ac:dyDescent="0.35">
      <c r="B1201" t="s">
        <v>510</v>
      </c>
      <c r="C1201" s="17">
        <v>0.28186180050877502</v>
      </c>
      <c r="D1201" s="17">
        <v>0.28234640867105898</v>
      </c>
      <c r="E1201" s="17">
        <v>0.280829063383643</v>
      </c>
      <c r="F1201" s="17"/>
      <c r="G1201" s="17">
        <v>0.25645722088373102</v>
      </c>
      <c r="H1201" s="17">
        <v>0.24462106208273299</v>
      </c>
      <c r="I1201" s="17">
        <v>0.29490195933979402</v>
      </c>
      <c r="J1201" s="17">
        <v>0.26087571028881401</v>
      </c>
      <c r="K1201" s="17">
        <v>0.28386574881034399</v>
      </c>
      <c r="L1201" s="17">
        <v>0.33422596526685799</v>
      </c>
      <c r="M1201" s="17"/>
      <c r="N1201" s="17">
        <v>0.313061101722928</v>
      </c>
      <c r="O1201" s="17">
        <v>0.266417141120742</v>
      </c>
      <c r="P1201" s="17">
        <v>0.27411499753527202</v>
      </c>
      <c r="Q1201" s="17">
        <v>0.27179084994563701</v>
      </c>
      <c r="R1201" s="17"/>
      <c r="S1201" s="17">
        <v>0.27861001916811701</v>
      </c>
      <c r="T1201" s="17">
        <v>0.27650171389050299</v>
      </c>
      <c r="U1201" s="17">
        <v>0.309277994948298</v>
      </c>
      <c r="V1201" s="17">
        <v>0.29983935759427599</v>
      </c>
      <c r="W1201" s="17">
        <v>0.299165665855533</v>
      </c>
      <c r="X1201" s="17">
        <v>0.26231512970187298</v>
      </c>
      <c r="Y1201" s="17">
        <v>0.28875399623402098</v>
      </c>
      <c r="Z1201" s="17">
        <v>0.29481441170150102</v>
      </c>
      <c r="AA1201" s="17">
        <v>0.29774764140586402</v>
      </c>
      <c r="AB1201" s="17">
        <v>0.244707146122949</v>
      </c>
      <c r="AC1201" s="17">
        <v>0.29034378073185502</v>
      </c>
      <c r="AD1201" s="17">
        <v>0.21474544406131599</v>
      </c>
      <c r="AE1201" s="17"/>
      <c r="AF1201" s="17">
        <v>0.30901252287300401</v>
      </c>
      <c r="AG1201" s="17">
        <v>0.26927410135072699</v>
      </c>
      <c r="AH1201" s="17">
        <v>0.24299768802659</v>
      </c>
      <c r="AI1201" s="17"/>
      <c r="AJ1201" s="17">
        <v>0.32013430070828902</v>
      </c>
      <c r="AK1201" s="17">
        <v>0.25552579423791899</v>
      </c>
      <c r="AL1201" s="17">
        <v>0.27006438615657502</v>
      </c>
      <c r="AM1201" s="17">
        <v>0.26491152708014098</v>
      </c>
      <c r="AN1201" s="17">
        <v>0.25826295392068299</v>
      </c>
      <c r="AO1201" s="17"/>
      <c r="AP1201" s="17">
        <v>0.31187501980189303</v>
      </c>
      <c r="AQ1201" s="17">
        <v>0.26971172318697501</v>
      </c>
      <c r="AR1201" s="17">
        <v>0.31394369860426202</v>
      </c>
      <c r="AS1201" s="17"/>
      <c r="AT1201" s="17">
        <v>0.24113570949392299</v>
      </c>
      <c r="AU1201" s="17">
        <v>0.28734263181082997</v>
      </c>
      <c r="AV1201" s="17">
        <v>0.29538153803933198</v>
      </c>
      <c r="AW1201" s="17">
        <v>0.32016433892142898</v>
      </c>
      <c r="AX1201" s="17">
        <v>0.37628971706088998</v>
      </c>
      <c r="AY1201" s="17"/>
      <c r="AZ1201" s="17">
        <v>0.23611119502084901</v>
      </c>
      <c r="BA1201" s="17">
        <v>0.24637139722527701</v>
      </c>
      <c r="BB1201" s="17">
        <v>0.30037062207924298</v>
      </c>
      <c r="BC1201" s="17">
        <v>0.31039472901075799</v>
      </c>
      <c r="BD1201" s="17">
        <v>0.28281549321319999</v>
      </c>
      <c r="BE1201" s="17">
        <v>0.25420012837089601</v>
      </c>
      <c r="BF1201" s="17">
        <v>0.34350517387680501</v>
      </c>
      <c r="BG1201" s="17">
        <v>0.27801937071812399</v>
      </c>
      <c r="BH1201" s="17">
        <v>0.27480174454881801</v>
      </c>
      <c r="BI1201" s="17">
        <v>0.36882695903583101</v>
      </c>
      <c r="BJ1201" s="17">
        <v>0.19719992620055299</v>
      </c>
      <c r="BK1201" s="17">
        <v>0.29570971440185401</v>
      </c>
      <c r="BL1201" s="17">
        <v>0.24785801926589801</v>
      </c>
      <c r="BM1201" s="17">
        <v>0.27317511881254097</v>
      </c>
      <c r="BN1201" s="17">
        <v>0.27018692142016898</v>
      </c>
      <c r="BO1201" s="17">
        <v>0.328428247783149</v>
      </c>
      <c r="BP1201" s="17"/>
      <c r="BQ1201" s="17">
        <v>0.37592478321585299</v>
      </c>
      <c r="BR1201" s="17">
        <v>0.239781521639189</v>
      </c>
    </row>
    <row r="1202" spans="2:70" x14ac:dyDescent="0.35">
      <c r="B1202" t="s">
        <v>511</v>
      </c>
      <c r="C1202" s="17">
        <v>0.27991434770444701</v>
      </c>
      <c r="D1202" s="17">
        <v>0.28852127518794202</v>
      </c>
      <c r="E1202" s="17">
        <v>0.27021641517800599</v>
      </c>
      <c r="F1202" s="17"/>
      <c r="G1202" s="17">
        <v>0.27251433330692998</v>
      </c>
      <c r="H1202" s="17">
        <v>0.29266339810689701</v>
      </c>
      <c r="I1202" s="17">
        <v>0.30962342871482901</v>
      </c>
      <c r="J1202" s="17">
        <v>0.26657384331341</v>
      </c>
      <c r="K1202" s="17">
        <v>0.24314693011302299</v>
      </c>
      <c r="L1202" s="17">
        <v>0.28574169065278099</v>
      </c>
      <c r="M1202" s="17"/>
      <c r="N1202" s="17">
        <v>0.29428838042116501</v>
      </c>
      <c r="O1202" s="17">
        <v>0.27657082308176101</v>
      </c>
      <c r="P1202" s="17">
        <v>0.27662990410612598</v>
      </c>
      <c r="Q1202" s="17">
        <v>0.271453926741133</v>
      </c>
      <c r="R1202" s="17"/>
      <c r="S1202" s="17">
        <v>0.26008749475476001</v>
      </c>
      <c r="T1202" s="17">
        <v>0.25600586516164198</v>
      </c>
      <c r="U1202" s="17">
        <v>0.28739436895078002</v>
      </c>
      <c r="V1202" s="17">
        <v>0.318316596666463</v>
      </c>
      <c r="W1202" s="17">
        <v>0.29006279688989001</v>
      </c>
      <c r="X1202" s="17">
        <v>0.24090649063509101</v>
      </c>
      <c r="Y1202" s="17">
        <v>0.28320331511972602</v>
      </c>
      <c r="Z1202" s="17">
        <v>0.29098919982439803</v>
      </c>
      <c r="AA1202" s="17">
        <v>0.291991661778853</v>
      </c>
      <c r="AB1202" s="17">
        <v>0.31646545607530502</v>
      </c>
      <c r="AC1202" s="17">
        <v>0.28360849173798502</v>
      </c>
      <c r="AD1202" s="17">
        <v>0.25071709187045299</v>
      </c>
      <c r="AE1202" s="17"/>
      <c r="AF1202" s="17">
        <v>0.28952450378307198</v>
      </c>
      <c r="AG1202" s="17">
        <v>0.27422059130922299</v>
      </c>
      <c r="AH1202" s="17">
        <v>0.26445921569459602</v>
      </c>
      <c r="AI1202" s="17"/>
      <c r="AJ1202" s="17">
        <v>0.28203047066414999</v>
      </c>
      <c r="AK1202" s="17">
        <v>0.27378307296740301</v>
      </c>
      <c r="AL1202" s="17">
        <v>0.30006837278667498</v>
      </c>
      <c r="AM1202" s="17">
        <v>0.319273220114421</v>
      </c>
      <c r="AN1202" s="17">
        <v>0.27456741640224902</v>
      </c>
      <c r="AO1202" s="17"/>
      <c r="AP1202" s="17">
        <v>0.26666423270713702</v>
      </c>
      <c r="AQ1202" s="17">
        <v>0.28998349197088702</v>
      </c>
      <c r="AR1202" s="17">
        <v>0.32224240210238603</v>
      </c>
      <c r="AS1202" s="17"/>
      <c r="AT1202" s="17">
        <v>0.231530743719465</v>
      </c>
      <c r="AU1202" s="17">
        <v>0.27053406559328103</v>
      </c>
      <c r="AV1202" s="17">
        <v>0.30832391803919101</v>
      </c>
      <c r="AW1202" s="17">
        <v>0.34188178306584999</v>
      </c>
      <c r="AX1202" s="17">
        <v>0.31471066587080099</v>
      </c>
      <c r="AY1202" s="17"/>
      <c r="AZ1202" s="17">
        <v>0.198563906933098</v>
      </c>
      <c r="BA1202" s="17">
        <v>0.24405901106330799</v>
      </c>
      <c r="BB1202" s="17">
        <v>0.30215271469564098</v>
      </c>
      <c r="BC1202" s="17">
        <v>0.30195630980914101</v>
      </c>
      <c r="BD1202" s="17">
        <v>0.308490499127892</v>
      </c>
      <c r="BE1202" s="17">
        <v>0.248145481358366</v>
      </c>
      <c r="BF1202" s="17">
        <v>0.30784553934907599</v>
      </c>
      <c r="BG1202" s="17">
        <v>0.24992545078853801</v>
      </c>
      <c r="BH1202" s="17">
        <v>0.27955475734894197</v>
      </c>
      <c r="BI1202" s="17">
        <v>0.34038444857032502</v>
      </c>
      <c r="BJ1202" s="17">
        <v>0.25160886895089601</v>
      </c>
      <c r="BK1202" s="17">
        <v>0.31776035531317498</v>
      </c>
      <c r="BL1202" s="17">
        <v>0.275765883996612</v>
      </c>
      <c r="BM1202" s="17">
        <v>0.26967485055183299</v>
      </c>
      <c r="BN1202" s="17">
        <v>0.31924883550909</v>
      </c>
      <c r="BO1202" s="17">
        <v>0.29918044690009898</v>
      </c>
      <c r="BP1202" s="17"/>
      <c r="BQ1202" s="17">
        <v>0.34708802702755098</v>
      </c>
      <c r="BR1202" s="17">
        <v>0.250404158942725</v>
      </c>
    </row>
    <row r="1203" spans="2:70" x14ac:dyDescent="0.35">
      <c r="B1203" t="s">
        <v>512</v>
      </c>
      <c r="C1203" s="17">
        <v>0.25241937824439398</v>
      </c>
      <c r="D1203" s="17">
        <v>0.21112490214710899</v>
      </c>
      <c r="E1203" s="17">
        <v>0.29140995590441598</v>
      </c>
      <c r="F1203" s="17"/>
      <c r="G1203" s="17">
        <v>0.25266772239573398</v>
      </c>
      <c r="H1203" s="17">
        <v>0.226662101783772</v>
      </c>
      <c r="I1203" s="17">
        <v>0.27289480306101299</v>
      </c>
      <c r="J1203" s="17">
        <v>0.26934974469213402</v>
      </c>
      <c r="K1203" s="17">
        <v>0.23694583528271401</v>
      </c>
      <c r="L1203" s="17">
        <v>0.25299964985009199</v>
      </c>
      <c r="M1203" s="17"/>
      <c r="N1203" s="17">
        <v>0.27568562247777301</v>
      </c>
      <c r="O1203" s="17">
        <v>0.26638034819302497</v>
      </c>
      <c r="P1203" s="17">
        <v>0.24352981547894101</v>
      </c>
      <c r="Q1203" s="17">
        <v>0.22205560547950201</v>
      </c>
      <c r="R1203" s="17"/>
      <c r="S1203" s="17">
        <v>0.26026787236869697</v>
      </c>
      <c r="T1203" s="17">
        <v>0.28574346113134902</v>
      </c>
      <c r="U1203" s="17">
        <v>0.27672057470540601</v>
      </c>
      <c r="V1203" s="17">
        <v>0.27775704766477</v>
      </c>
      <c r="W1203" s="17">
        <v>0.26390880833623798</v>
      </c>
      <c r="X1203" s="17">
        <v>0.24061056735353401</v>
      </c>
      <c r="Y1203" s="17">
        <v>0.25575460587950399</v>
      </c>
      <c r="Z1203" s="17">
        <v>0.21977212575587199</v>
      </c>
      <c r="AA1203" s="17">
        <v>0.22234342082040301</v>
      </c>
      <c r="AB1203" s="17">
        <v>0.213225812736236</v>
      </c>
      <c r="AC1203" s="17">
        <v>0.22761346805263999</v>
      </c>
      <c r="AD1203" s="17">
        <v>0.24270260160399701</v>
      </c>
      <c r="AE1203" s="17"/>
      <c r="AF1203" s="17">
        <v>0.24284432362456301</v>
      </c>
      <c r="AG1203" s="17">
        <v>0.27149206547670002</v>
      </c>
      <c r="AH1203" s="17">
        <v>0.196291942918116</v>
      </c>
      <c r="AI1203" s="17"/>
      <c r="AJ1203" s="17">
        <v>0.266695308653287</v>
      </c>
      <c r="AK1203" s="17">
        <v>0.24032260948758399</v>
      </c>
      <c r="AL1203" s="17">
        <v>0.25628601436040599</v>
      </c>
      <c r="AM1203" s="17">
        <v>0.172537948641621</v>
      </c>
      <c r="AN1203" s="17">
        <v>0.23616862292290799</v>
      </c>
      <c r="AO1203" s="17"/>
      <c r="AP1203" s="17">
        <v>0.25802078920562099</v>
      </c>
      <c r="AQ1203" s="17">
        <v>0.26178142625441198</v>
      </c>
      <c r="AR1203" s="17">
        <v>0.27770428045298001</v>
      </c>
      <c r="AS1203" s="17"/>
      <c r="AT1203" s="17">
        <v>0.22053519895217899</v>
      </c>
      <c r="AU1203" s="17">
        <v>0.256820655509372</v>
      </c>
      <c r="AV1203" s="17">
        <v>0.28546312066454799</v>
      </c>
      <c r="AW1203" s="17">
        <v>0.23543343193646099</v>
      </c>
      <c r="AX1203" s="17">
        <v>0.284246300213085</v>
      </c>
      <c r="AY1203" s="17"/>
      <c r="AZ1203" s="17">
        <v>0.26141631643790197</v>
      </c>
      <c r="BA1203" s="17">
        <v>0.15025492922053499</v>
      </c>
      <c r="BB1203" s="17">
        <v>0.25713260997346599</v>
      </c>
      <c r="BC1203" s="17">
        <v>0.22338749017427101</v>
      </c>
      <c r="BD1203" s="17">
        <v>0.24740597160251299</v>
      </c>
      <c r="BE1203" s="17">
        <v>0.24108482262004499</v>
      </c>
      <c r="BF1203" s="17">
        <v>0.26937013983494601</v>
      </c>
      <c r="BG1203" s="17">
        <v>0.226259052567129</v>
      </c>
      <c r="BH1203" s="17">
        <v>0.23625274969903201</v>
      </c>
      <c r="BI1203" s="17">
        <v>0.299745218837216</v>
      </c>
      <c r="BJ1203" s="17">
        <v>0.21888865988174</v>
      </c>
      <c r="BK1203" s="17">
        <v>0.30951653398502899</v>
      </c>
      <c r="BL1203" s="17">
        <v>0.27869171731846099</v>
      </c>
      <c r="BM1203" s="17">
        <v>0.32784069852567799</v>
      </c>
      <c r="BN1203" s="17">
        <v>0.27021003782986902</v>
      </c>
      <c r="BO1203" s="17">
        <v>0.32656990226037202</v>
      </c>
      <c r="BP1203" s="17"/>
      <c r="BQ1203" s="17">
        <v>0.35013750556609402</v>
      </c>
      <c r="BR1203" s="17">
        <v>0.210980406711437</v>
      </c>
    </row>
    <row r="1204" spans="2:70" x14ac:dyDescent="0.35">
      <c r="B1204" t="s">
        <v>513</v>
      </c>
      <c r="C1204" s="17">
        <v>0.245476657217787</v>
      </c>
      <c r="D1204" s="17">
        <v>0.23244448563433501</v>
      </c>
      <c r="E1204" s="17">
        <v>0.25713294733104702</v>
      </c>
      <c r="F1204" s="17"/>
      <c r="G1204" s="17">
        <v>0.26626687408841498</v>
      </c>
      <c r="H1204" s="17">
        <v>0.28726022878490698</v>
      </c>
      <c r="I1204" s="17">
        <v>0.25498363557206999</v>
      </c>
      <c r="J1204" s="17">
        <v>0.22175366180952799</v>
      </c>
      <c r="K1204" s="17">
        <v>0.21204044130660099</v>
      </c>
      <c r="L1204" s="17">
        <v>0.23168520141014901</v>
      </c>
      <c r="M1204" s="17"/>
      <c r="N1204" s="17">
        <v>0.29735333155813398</v>
      </c>
      <c r="O1204" s="17">
        <v>0.228855659001062</v>
      </c>
      <c r="P1204" s="17">
        <v>0.202958297560725</v>
      </c>
      <c r="Q1204" s="17">
        <v>0.24436950142636599</v>
      </c>
      <c r="R1204" s="17"/>
      <c r="S1204" s="17">
        <v>0.29545611538607103</v>
      </c>
      <c r="T1204" s="17">
        <v>0.230617924850784</v>
      </c>
      <c r="U1204" s="17">
        <v>0.24953057403984599</v>
      </c>
      <c r="V1204" s="17">
        <v>0.253952588381815</v>
      </c>
      <c r="W1204" s="17">
        <v>0.21473495780493199</v>
      </c>
      <c r="X1204" s="17">
        <v>0.23234319072626899</v>
      </c>
      <c r="Y1204" s="17">
        <v>0.26246828997039001</v>
      </c>
      <c r="Z1204" s="17">
        <v>0.25223526395489299</v>
      </c>
      <c r="AA1204" s="17">
        <v>0.24461526213260901</v>
      </c>
      <c r="AB1204" s="17">
        <v>0.22574965322691301</v>
      </c>
      <c r="AC1204" s="17">
        <v>0.208046159702583</v>
      </c>
      <c r="AD1204" s="17">
        <v>0.22195761493371299</v>
      </c>
      <c r="AE1204" s="17"/>
      <c r="AF1204" s="17">
        <v>0.21738805081509599</v>
      </c>
      <c r="AG1204" s="17">
        <v>0.26078348752833802</v>
      </c>
      <c r="AH1204" s="17">
        <v>0.258032953151838</v>
      </c>
      <c r="AI1204" s="17"/>
      <c r="AJ1204" s="17">
        <v>0.22609602448558899</v>
      </c>
      <c r="AK1204" s="17">
        <v>0.28466531599230899</v>
      </c>
      <c r="AL1204" s="17">
        <v>0.222109581141757</v>
      </c>
      <c r="AM1204" s="17">
        <v>0.29012644045772101</v>
      </c>
      <c r="AN1204" s="17">
        <v>0.227019831511901</v>
      </c>
      <c r="AO1204" s="17"/>
      <c r="AP1204" s="17">
        <v>0.239366708233753</v>
      </c>
      <c r="AQ1204" s="17">
        <v>0.28686116909242698</v>
      </c>
      <c r="AR1204" s="17">
        <v>0.25047711963706798</v>
      </c>
      <c r="AS1204" s="17"/>
      <c r="AT1204" s="17">
        <v>0.19493207855633499</v>
      </c>
      <c r="AU1204" s="17">
        <v>0.214959280296453</v>
      </c>
      <c r="AV1204" s="17">
        <v>0.31744733279805798</v>
      </c>
      <c r="AW1204" s="17">
        <v>0.29942984232322201</v>
      </c>
      <c r="AX1204" s="17">
        <v>0.29111910553312798</v>
      </c>
      <c r="AY1204" s="17"/>
      <c r="AZ1204" s="17">
        <v>0.151067981491005</v>
      </c>
      <c r="BA1204" s="17">
        <v>0.21192890435051201</v>
      </c>
      <c r="BB1204" s="17">
        <v>0.23853286081216099</v>
      </c>
      <c r="BC1204" s="17">
        <v>0.24240718221746299</v>
      </c>
      <c r="BD1204" s="17">
        <v>0.26402541252108902</v>
      </c>
      <c r="BE1204" s="17">
        <v>0.20327687696399199</v>
      </c>
      <c r="BF1204" s="17">
        <v>0.27636168287947799</v>
      </c>
      <c r="BG1204" s="17">
        <v>0.22579870247710501</v>
      </c>
      <c r="BH1204" s="17">
        <v>0.213242241139107</v>
      </c>
      <c r="BI1204" s="17">
        <v>0.26201941808658302</v>
      </c>
      <c r="BJ1204" s="17">
        <v>0.25060052205320599</v>
      </c>
      <c r="BK1204" s="17">
        <v>0.267254994859633</v>
      </c>
      <c r="BL1204" s="17">
        <v>0.221471405173361</v>
      </c>
      <c r="BM1204" s="17">
        <v>0.26972157255023199</v>
      </c>
      <c r="BN1204" s="17">
        <v>0.261650188608201</v>
      </c>
      <c r="BO1204" s="17">
        <v>0.36908068089700702</v>
      </c>
      <c r="BP1204" s="17"/>
      <c r="BQ1204" s="17">
        <v>0.41151163098198501</v>
      </c>
      <c r="BR1204" s="17">
        <v>0.17388219741433</v>
      </c>
    </row>
    <row r="1205" spans="2:70" x14ac:dyDescent="0.35">
      <c r="B1205" t="s">
        <v>514</v>
      </c>
      <c r="C1205" s="17">
        <v>0.165946857550726</v>
      </c>
      <c r="D1205" s="17">
        <v>0.16051246842233399</v>
      </c>
      <c r="E1205" s="17">
        <v>0.17095962612736701</v>
      </c>
      <c r="F1205" s="17"/>
      <c r="G1205" s="17">
        <v>0.16096044822748901</v>
      </c>
      <c r="H1205" s="17">
        <v>0.16057700795016899</v>
      </c>
      <c r="I1205" s="17">
        <v>0.137789730349376</v>
      </c>
      <c r="J1205" s="17">
        <v>0.146674192415127</v>
      </c>
      <c r="K1205" s="17">
        <v>0.151582934733792</v>
      </c>
      <c r="L1205" s="17">
        <v>0.22201965381095201</v>
      </c>
      <c r="M1205" s="17"/>
      <c r="N1205" s="17">
        <v>0.184395729854817</v>
      </c>
      <c r="O1205" s="17">
        <v>0.158517730135075</v>
      </c>
      <c r="P1205" s="17">
        <v>0.14607773574404001</v>
      </c>
      <c r="Q1205" s="17">
        <v>0.170524370042515</v>
      </c>
      <c r="R1205" s="17"/>
      <c r="S1205" s="17">
        <v>0.177219503587038</v>
      </c>
      <c r="T1205" s="17">
        <v>0.153353203959879</v>
      </c>
      <c r="U1205" s="17">
        <v>0.153138077530138</v>
      </c>
      <c r="V1205" s="17">
        <v>0.17858931191185801</v>
      </c>
      <c r="W1205" s="17">
        <v>0.19142337490444999</v>
      </c>
      <c r="X1205" s="17">
        <v>0.14984522248812299</v>
      </c>
      <c r="Y1205" s="17">
        <v>0.13080949725860599</v>
      </c>
      <c r="Z1205" s="17">
        <v>0.189698457033316</v>
      </c>
      <c r="AA1205" s="17">
        <v>0.17113712575322601</v>
      </c>
      <c r="AB1205" s="17">
        <v>0.16750744407763099</v>
      </c>
      <c r="AC1205" s="17">
        <v>0.207790212949473</v>
      </c>
      <c r="AD1205" s="17">
        <v>0.121419525835133</v>
      </c>
      <c r="AE1205" s="17"/>
      <c r="AF1205" s="17">
        <v>0.183301649861698</v>
      </c>
      <c r="AG1205" s="17">
        <v>0.16366498892112499</v>
      </c>
      <c r="AH1205" s="17">
        <v>0.135522763344712</v>
      </c>
      <c r="AI1205" s="17"/>
      <c r="AJ1205" s="17">
        <v>0.17969410202092001</v>
      </c>
      <c r="AK1205" s="17">
        <v>0.171335497638443</v>
      </c>
      <c r="AL1205" s="17">
        <v>0.17386881234967599</v>
      </c>
      <c r="AM1205" s="17">
        <v>0.16116030528555</v>
      </c>
      <c r="AN1205" s="17">
        <v>0.14025524099393599</v>
      </c>
      <c r="AO1205" s="17"/>
      <c r="AP1205" s="17">
        <v>0.201550635462759</v>
      </c>
      <c r="AQ1205" s="17">
        <v>0.16775970044875199</v>
      </c>
      <c r="AR1205" s="17">
        <v>0.152384530185011</v>
      </c>
      <c r="AS1205" s="17"/>
      <c r="AT1205" s="17">
        <v>0.15119910790484101</v>
      </c>
      <c r="AU1205" s="17">
        <v>0.14628234652594699</v>
      </c>
      <c r="AV1205" s="17">
        <v>0.16484493849572099</v>
      </c>
      <c r="AW1205" s="17">
        <v>0.167566522695176</v>
      </c>
      <c r="AX1205" s="17">
        <v>0.25318107919986399</v>
      </c>
      <c r="AY1205" s="17"/>
      <c r="AZ1205" s="17">
        <v>0.115528941389641</v>
      </c>
      <c r="BA1205" s="17">
        <v>0.18670280673360001</v>
      </c>
      <c r="BB1205" s="17">
        <v>0.147059090621176</v>
      </c>
      <c r="BC1205" s="17">
        <v>0.20000510231337901</v>
      </c>
      <c r="BD1205" s="17">
        <v>0.16559179629415799</v>
      </c>
      <c r="BE1205" s="17">
        <v>0.153701827457012</v>
      </c>
      <c r="BF1205" s="17">
        <v>0.18658962118646399</v>
      </c>
      <c r="BG1205" s="17">
        <v>0.14417319785400301</v>
      </c>
      <c r="BH1205" s="17">
        <v>0.12958519175486799</v>
      </c>
      <c r="BI1205" s="17">
        <v>0.17079510639637199</v>
      </c>
      <c r="BJ1205" s="17">
        <v>0.16617187628129901</v>
      </c>
      <c r="BK1205" s="17">
        <v>0.198039302588737</v>
      </c>
      <c r="BL1205" s="17">
        <v>0.164556007118799</v>
      </c>
      <c r="BM1205" s="17">
        <v>0.117465982947782</v>
      </c>
      <c r="BN1205" s="17">
        <v>0.222573140548781</v>
      </c>
      <c r="BO1205" s="17">
        <v>0.17990253843922999</v>
      </c>
      <c r="BP1205" s="17"/>
      <c r="BQ1205" s="17">
        <v>0.258381686605264</v>
      </c>
      <c r="BR1205" s="17">
        <v>0.12670897449224</v>
      </c>
    </row>
    <row r="1206" spans="2:70" x14ac:dyDescent="0.35">
      <c r="B1206" t="s">
        <v>515</v>
      </c>
      <c r="C1206" s="17">
        <v>0.129225607400349</v>
      </c>
      <c r="D1206" s="17">
        <v>0.10754275047881</v>
      </c>
      <c r="E1206" s="17">
        <v>0.14972383465446401</v>
      </c>
      <c r="F1206" s="17"/>
      <c r="G1206" s="17">
        <v>0.20974365427410399</v>
      </c>
      <c r="H1206" s="17">
        <v>0.20161272351774501</v>
      </c>
      <c r="I1206" s="17">
        <v>0.14525767592730801</v>
      </c>
      <c r="J1206" s="17">
        <v>0.10760366408183999</v>
      </c>
      <c r="K1206" s="17">
        <v>5.9833157254850097E-2</v>
      </c>
      <c r="L1206" s="17">
        <v>6.7824964050893902E-2</v>
      </c>
      <c r="M1206" s="17"/>
      <c r="N1206" s="17">
        <v>0.14252667227549101</v>
      </c>
      <c r="O1206" s="17">
        <v>0.133121739465137</v>
      </c>
      <c r="P1206" s="17">
        <v>0.123927189887013</v>
      </c>
      <c r="Q1206" s="17">
        <v>0.117154916427821</v>
      </c>
      <c r="R1206" s="17"/>
      <c r="S1206" s="17">
        <v>0.171657393826427</v>
      </c>
      <c r="T1206" s="17">
        <v>0.110359431812831</v>
      </c>
      <c r="U1206" s="17">
        <v>0.13152031177506199</v>
      </c>
      <c r="V1206" s="17">
        <v>0.10675669488999499</v>
      </c>
      <c r="W1206" s="17">
        <v>0.12166446144663599</v>
      </c>
      <c r="X1206" s="17">
        <v>0.13706468794222301</v>
      </c>
      <c r="Y1206" s="17">
        <v>0.113877856411917</v>
      </c>
      <c r="Z1206" s="17">
        <v>0.14621817893786501</v>
      </c>
      <c r="AA1206" s="17">
        <v>0.121441943798069</v>
      </c>
      <c r="AB1206" s="17">
        <v>0.11317485640806001</v>
      </c>
      <c r="AC1206" s="17">
        <v>0.13185135861726499</v>
      </c>
      <c r="AD1206" s="17">
        <v>0.159050852128754</v>
      </c>
      <c r="AE1206" s="17"/>
      <c r="AF1206" s="17">
        <v>9.1474618361154794E-2</v>
      </c>
      <c r="AG1206" s="17">
        <v>0.13451770667790799</v>
      </c>
      <c r="AH1206" s="17">
        <v>0.14668057567046999</v>
      </c>
      <c r="AI1206" s="17"/>
      <c r="AJ1206" s="17">
        <v>9.7324224751546298E-2</v>
      </c>
      <c r="AK1206" s="17">
        <v>0.154971352482559</v>
      </c>
      <c r="AL1206" s="17">
        <v>0.134192697378581</v>
      </c>
      <c r="AM1206" s="17">
        <v>0.11864194107987699</v>
      </c>
      <c r="AN1206" s="17">
        <v>0.135529717258661</v>
      </c>
      <c r="AO1206" s="17"/>
      <c r="AP1206" s="17">
        <v>0.109775390233456</v>
      </c>
      <c r="AQ1206" s="17">
        <v>0.14932845791854399</v>
      </c>
      <c r="AR1206" s="17">
        <v>0.146372708273661</v>
      </c>
      <c r="AS1206" s="17"/>
      <c r="AT1206" s="17">
        <v>9.5232825658568596E-2</v>
      </c>
      <c r="AU1206" s="17">
        <v>0.121647296052626</v>
      </c>
      <c r="AV1206" s="17">
        <v>0.170318480202552</v>
      </c>
      <c r="AW1206" s="17">
        <v>0.157572790020649</v>
      </c>
      <c r="AX1206" s="17">
        <v>0.206587095127442</v>
      </c>
      <c r="AY1206" s="17"/>
      <c r="AZ1206" s="17">
        <v>5.3003114615655503E-2</v>
      </c>
      <c r="BA1206" s="17">
        <v>0.105497530408676</v>
      </c>
      <c r="BB1206" s="17">
        <v>0.111453611703261</v>
      </c>
      <c r="BC1206" s="17">
        <v>9.1891638132674605E-2</v>
      </c>
      <c r="BD1206" s="17">
        <v>0.14706965690684301</v>
      </c>
      <c r="BE1206" s="17">
        <v>0.109325406815384</v>
      </c>
      <c r="BF1206" s="17">
        <v>0.114600719114028</v>
      </c>
      <c r="BG1206" s="17">
        <v>9.7648572827214203E-2</v>
      </c>
      <c r="BH1206" s="17">
        <v>0.14961404803803699</v>
      </c>
      <c r="BI1206" s="17">
        <v>0.15255968924927299</v>
      </c>
      <c r="BJ1206" s="17">
        <v>0.120797968351559</v>
      </c>
      <c r="BK1206" s="17">
        <v>0.15485649945692601</v>
      </c>
      <c r="BL1206" s="17">
        <v>0.13151188822608101</v>
      </c>
      <c r="BM1206" s="17">
        <v>0.148082081844473</v>
      </c>
      <c r="BN1206" s="17">
        <v>0.186217754571011</v>
      </c>
      <c r="BO1206" s="17">
        <v>0.27195680156111801</v>
      </c>
      <c r="BP1206" s="17"/>
      <c r="BQ1206" s="17">
        <v>0.19270365644317999</v>
      </c>
      <c r="BR1206" s="17">
        <v>9.9195785821210802E-2</v>
      </c>
    </row>
    <row r="1207" spans="2:70" x14ac:dyDescent="0.35">
      <c r="B1207" t="s">
        <v>516</v>
      </c>
      <c r="C1207" s="17">
        <v>0.118689804954137</v>
      </c>
      <c r="D1207" s="17">
        <v>0.12010106636210401</v>
      </c>
      <c r="E1207" s="17">
        <v>0.11713942177566</v>
      </c>
      <c r="F1207" s="17"/>
      <c r="G1207" s="17">
        <v>0.10653258306890399</v>
      </c>
      <c r="H1207" s="17">
        <v>0.14519114360072699</v>
      </c>
      <c r="I1207" s="17">
        <v>9.2448265232950397E-2</v>
      </c>
      <c r="J1207" s="17">
        <v>0.109752951779001</v>
      </c>
      <c r="K1207" s="17">
        <v>9.9204942116561501E-2</v>
      </c>
      <c r="L1207" s="17">
        <v>0.147028897221164</v>
      </c>
      <c r="M1207" s="17"/>
      <c r="N1207" s="17">
        <v>0.131750799703752</v>
      </c>
      <c r="O1207" s="17">
        <v>0.127024077850281</v>
      </c>
      <c r="P1207" s="17">
        <v>0.102219744640916</v>
      </c>
      <c r="Q1207" s="17">
        <v>0.111052758910638</v>
      </c>
      <c r="R1207" s="17"/>
      <c r="S1207" s="17">
        <v>0.1662547236977</v>
      </c>
      <c r="T1207" s="17">
        <v>9.4176449605627294E-2</v>
      </c>
      <c r="U1207" s="17">
        <v>9.9195353150016902E-2</v>
      </c>
      <c r="V1207" s="17">
        <v>0.113033233379771</v>
      </c>
      <c r="W1207" s="17">
        <v>0.13178352019523101</v>
      </c>
      <c r="X1207" s="17">
        <v>9.6672312212585002E-2</v>
      </c>
      <c r="Y1207" s="17">
        <v>9.5225477604799103E-2</v>
      </c>
      <c r="Z1207" s="17">
        <v>0.11026486404774</v>
      </c>
      <c r="AA1207" s="17">
        <v>0.12638280939535701</v>
      </c>
      <c r="AB1207" s="17">
        <v>0.135423049282201</v>
      </c>
      <c r="AC1207" s="17">
        <v>0.126727984598869</v>
      </c>
      <c r="AD1207" s="17">
        <v>8.9239111800837198E-2</v>
      </c>
      <c r="AE1207" s="17"/>
      <c r="AF1207" s="17">
        <v>0.116267057078385</v>
      </c>
      <c r="AG1207" s="17">
        <v>0.13778763695153401</v>
      </c>
      <c r="AH1207" s="17">
        <v>9.4326848229803306E-2</v>
      </c>
      <c r="AI1207" s="17"/>
      <c r="AJ1207" s="17">
        <v>0.12892215637783999</v>
      </c>
      <c r="AK1207" s="17">
        <v>0.1286955190745</v>
      </c>
      <c r="AL1207" s="17">
        <v>0.11306159084391799</v>
      </c>
      <c r="AM1207" s="17">
        <v>0.237812348443392</v>
      </c>
      <c r="AN1207" s="17">
        <v>7.7952294975841704E-2</v>
      </c>
      <c r="AO1207" s="17"/>
      <c r="AP1207" s="17">
        <v>0.150891840156578</v>
      </c>
      <c r="AQ1207" s="17">
        <v>0.127337432596864</v>
      </c>
      <c r="AR1207" s="17">
        <v>0.11759053485677699</v>
      </c>
      <c r="AS1207" s="17"/>
      <c r="AT1207" s="17">
        <v>9.9780963733289305E-2</v>
      </c>
      <c r="AU1207" s="17">
        <v>0.102756536631689</v>
      </c>
      <c r="AV1207" s="17">
        <v>0.139986902936693</v>
      </c>
      <c r="AW1207" s="17">
        <v>0.14190010511117801</v>
      </c>
      <c r="AX1207" s="17">
        <v>0.19510732795854999</v>
      </c>
      <c r="AY1207" s="17"/>
      <c r="AZ1207" s="17">
        <v>2.63973102386637E-2</v>
      </c>
      <c r="BA1207" s="17">
        <v>8.2219791848910401E-2</v>
      </c>
      <c r="BB1207" s="17">
        <v>0.13595552054440899</v>
      </c>
      <c r="BC1207" s="17">
        <v>0.16702990576425</v>
      </c>
      <c r="BD1207" s="17">
        <v>0.11730895639271099</v>
      </c>
      <c r="BE1207" s="17">
        <v>0.108926019818975</v>
      </c>
      <c r="BF1207" s="17">
        <v>0.116799007555848</v>
      </c>
      <c r="BG1207" s="17">
        <v>0.11828375686164699</v>
      </c>
      <c r="BH1207" s="17">
        <v>9.2285992424797694E-2</v>
      </c>
      <c r="BI1207" s="17">
        <v>0.129566312396387</v>
      </c>
      <c r="BJ1207" s="17">
        <v>0.13705083517125699</v>
      </c>
      <c r="BK1207" s="17">
        <v>0.13599011268929201</v>
      </c>
      <c r="BL1207" s="17">
        <v>0.102688915765421</v>
      </c>
      <c r="BM1207" s="17">
        <v>9.3048140135541704E-2</v>
      </c>
      <c r="BN1207" s="17">
        <v>0.118982921163733</v>
      </c>
      <c r="BO1207" s="17">
        <v>0.15875128029764701</v>
      </c>
      <c r="BP1207" s="17"/>
      <c r="BQ1207" s="17">
        <v>0.20082631019927</v>
      </c>
      <c r="BR1207" s="17">
        <v>8.1247722414091894E-2</v>
      </c>
    </row>
    <row r="1208" spans="2:70" x14ac:dyDescent="0.35">
      <c r="B1208" t="s">
        <v>517</v>
      </c>
      <c r="C1208" s="17">
        <v>9.7572971753888404E-2</v>
      </c>
      <c r="D1208" s="17">
        <v>0.10134810258011</v>
      </c>
      <c r="E1208" s="17">
        <v>9.3658976211014197E-2</v>
      </c>
      <c r="F1208" s="17"/>
      <c r="G1208" s="17">
        <v>0.124961693047521</v>
      </c>
      <c r="H1208" s="17">
        <v>0.12888374990121901</v>
      </c>
      <c r="I1208" s="17">
        <v>0.11122875845326199</v>
      </c>
      <c r="J1208" s="17">
        <v>8.7693767284149404E-2</v>
      </c>
      <c r="K1208" s="17">
        <v>7.3302001250598894E-2</v>
      </c>
      <c r="L1208" s="17">
        <v>6.7057276614973502E-2</v>
      </c>
      <c r="M1208" s="17"/>
      <c r="N1208" s="17">
        <v>0.11225697836897899</v>
      </c>
      <c r="O1208" s="17">
        <v>8.7553291375881803E-2</v>
      </c>
      <c r="P1208" s="17">
        <v>8.8073282110655501E-2</v>
      </c>
      <c r="Q1208" s="17">
        <v>9.9416158035248697E-2</v>
      </c>
      <c r="R1208" s="17"/>
      <c r="S1208" s="17">
        <v>0.152148090191569</v>
      </c>
      <c r="T1208" s="17">
        <v>9.6403800056629199E-2</v>
      </c>
      <c r="U1208" s="17">
        <v>6.4480940209498794E-2</v>
      </c>
      <c r="V1208" s="17">
        <v>0.10189867077083301</v>
      </c>
      <c r="W1208" s="17">
        <v>5.7729616484558703E-2</v>
      </c>
      <c r="X1208" s="17">
        <v>0.100073365285216</v>
      </c>
      <c r="Y1208" s="17">
        <v>7.4318201162379402E-2</v>
      </c>
      <c r="Z1208" s="17">
        <v>8.3736952557222702E-2</v>
      </c>
      <c r="AA1208" s="17">
        <v>9.8704306082216198E-2</v>
      </c>
      <c r="AB1208" s="17">
        <v>7.7881349001250197E-2</v>
      </c>
      <c r="AC1208" s="17">
        <v>0.12092838438555099</v>
      </c>
      <c r="AD1208" s="17">
        <v>0.104992130329435</v>
      </c>
      <c r="AE1208" s="17"/>
      <c r="AF1208" s="17">
        <v>8.3123522703875699E-2</v>
      </c>
      <c r="AG1208" s="17">
        <v>0.11308341056203899</v>
      </c>
      <c r="AH1208" s="17">
        <v>8.6627875843362304E-2</v>
      </c>
      <c r="AI1208" s="17"/>
      <c r="AJ1208" s="17">
        <v>8.9284391244104297E-2</v>
      </c>
      <c r="AK1208" s="17">
        <v>0.13322715306609201</v>
      </c>
      <c r="AL1208" s="17">
        <v>7.3915385151753998E-2</v>
      </c>
      <c r="AM1208" s="17">
        <v>0.13605027214401</v>
      </c>
      <c r="AN1208" s="17">
        <v>7.5943514612035398E-2</v>
      </c>
      <c r="AO1208" s="17"/>
      <c r="AP1208" s="17">
        <v>9.3758890831821498E-2</v>
      </c>
      <c r="AQ1208" s="17">
        <v>0.117406001738376</v>
      </c>
      <c r="AR1208" s="17">
        <v>0.103351527915593</v>
      </c>
      <c r="AS1208" s="17"/>
      <c r="AT1208" s="17">
        <v>7.6610146466212004E-2</v>
      </c>
      <c r="AU1208" s="17">
        <v>9.0523847968573906E-2</v>
      </c>
      <c r="AV1208" s="17">
        <v>0.12711395239215101</v>
      </c>
      <c r="AW1208" s="17">
        <v>0.12861296409035899</v>
      </c>
      <c r="AX1208" s="17">
        <v>9.7578590556738801E-2</v>
      </c>
      <c r="AY1208" s="17"/>
      <c r="AZ1208" s="17">
        <v>0.15353064565987301</v>
      </c>
      <c r="BA1208" s="17">
        <v>6.6766858543956198E-2</v>
      </c>
      <c r="BB1208" s="17">
        <v>8.9836873510632395E-2</v>
      </c>
      <c r="BC1208" s="17">
        <v>9.6873587798650407E-2</v>
      </c>
      <c r="BD1208" s="17">
        <v>9.1460547592747493E-2</v>
      </c>
      <c r="BE1208" s="17">
        <v>0.10037051830971799</v>
      </c>
      <c r="BF1208" s="17">
        <v>9.98087760272032E-2</v>
      </c>
      <c r="BG1208" s="17">
        <v>9.3674502833988899E-2</v>
      </c>
      <c r="BH1208" s="17">
        <v>0.11638208465127101</v>
      </c>
      <c r="BI1208" s="17">
        <v>0.115428978154843</v>
      </c>
      <c r="BJ1208" s="17">
        <v>9.8613589751574707E-2</v>
      </c>
      <c r="BK1208" s="17">
        <v>0.11060780281572399</v>
      </c>
      <c r="BL1208" s="17">
        <v>7.80207124612112E-2</v>
      </c>
      <c r="BM1208" s="17">
        <v>0.110378468952003</v>
      </c>
      <c r="BN1208" s="17">
        <v>0.13658283211972699</v>
      </c>
      <c r="BO1208" s="17">
        <v>0.15524390888918699</v>
      </c>
      <c r="BP1208" s="17"/>
      <c r="BQ1208" s="17">
        <v>0.16229821233952499</v>
      </c>
      <c r="BR1208" s="17">
        <v>6.77583356659891E-2</v>
      </c>
    </row>
    <row r="1209" spans="2:70" x14ac:dyDescent="0.35">
      <c r="B1209" t="s">
        <v>129</v>
      </c>
      <c r="C1209" s="17">
        <v>4.4961891814708999E-2</v>
      </c>
      <c r="D1209" s="17">
        <v>4.5808847102227698E-2</v>
      </c>
      <c r="E1209" s="17">
        <v>4.4424225206224403E-2</v>
      </c>
      <c r="F1209" s="17"/>
      <c r="G1209" s="17">
        <v>4.3237898226486902E-2</v>
      </c>
      <c r="H1209" s="17">
        <v>3.8905901277815999E-2</v>
      </c>
      <c r="I1209" s="17">
        <v>3.9239102194996198E-2</v>
      </c>
      <c r="J1209" s="17">
        <v>4.9045536556106398E-2</v>
      </c>
      <c r="K1209" s="17">
        <v>5.0029093859939699E-2</v>
      </c>
      <c r="L1209" s="17">
        <v>4.8976439707803902E-2</v>
      </c>
      <c r="M1209" s="17"/>
      <c r="N1209" s="17">
        <v>2.8906191858663801E-2</v>
      </c>
      <c r="O1209" s="17">
        <v>3.7509523313752999E-2</v>
      </c>
      <c r="P1209" s="17">
        <v>5.0263104784821599E-2</v>
      </c>
      <c r="Q1209" s="17">
        <v>6.5964495819623298E-2</v>
      </c>
      <c r="R1209" s="17"/>
      <c r="S1209" s="17">
        <v>2.6557325825504002E-2</v>
      </c>
      <c r="T1209" s="17">
        <v>4.9800943398157903E-2</v>
      </c>
      <c r="U1209" s="17">
        <v>4.9809827246831001E-2</v>
      </c>
      <c r="V1209" s="17">
        <v>2.871918184915E-2</v>
      </c>
      <c r="W1209" s="17">
        <v>4.7457435225833101E-2</v>
      </c>
      <c r="X1209" s="17">
        <v>6.03068574457956E-2</v>
      </c>
      <c r="Y1209" s="17">
        <v>3.4977184383887701E-2</v>
      </c>
      <c r="Z1209" s="17">
        <v>5.74326222995779E-2</v>
      </c>
      <c r="AA1209" s="17">
        <v>6.9984220836047897E-2</v>
      </c>
      <c r="AB1209" s="17">
        <v>3.5064118677909997E-2</v>
      </c>
      <c r="AC1209" s="17">
        <v>3.6291875238127699E-2</v>
      </c>
      <c r="AD1209" s="17">
        <v>5.6409857492678302E-2</v>
      </c>
      <c r="AE1209" s="17"/>
      <c r="AF1209" s="17">
        <v>4.2994353254820199E-2</v>
      </c>
      <c r="AG1209" s="17">
        <v>4.1335483848195402E-2</v>
      </c>
      <c r="AH1209" s="17">
        <v>5.1837001762708702E-2</v>
      </c>
      <c r="AI1209" s="17"/>
      <c r="AJ1209" s="17">
        <v>4.3094125556777101E-2</v>
      </c>
      <c r="AK1209" s="17">
        <v>3.8107488773761002E-2</v>
      </c>
      <c r="AL1209" s="17">
        <v>3.0752962960935801E-2</v>
      </c>
      <c r="AM1209" s="17">
        <v>4.7563668111779797E-2</v>
      </c>
      <c r="AN1209" s="17">
        <v>5.6811500603881002E-2</v>
      </c>
      <c r="AO1209" s="17"/>
      <c r="AP1209" s="17">
        <v>3.9970748890007603E-2</v>
      </c>
      <c r="AQ1209" s="17">
        <v>3.2177959434227799E-2</v>
      </c>
      <c r="AR1209" s="17">
        <v>2.6300248138808401E-2</v>
      </c>
      <c r="AS1209" s="17"/>
      <c r="AT1209" s="17">
        <v>5.96311571592094E-2</v>
      </c>
      <c r="AU1209" s="17">
        <v>5.2085260478177603E-2</v>
      </c>
      <c r="AV1209" s="17">
        <v>3.0831105542462701E-2</v>
      </c>
      <c r="AW1209" s="17">
        <v>2.65011271750091E-2</v>
      </c>
      <c r="AX1209" s="17">
        <v>0</v>
      </c>
      <c r="AY1209" s="17"/>
      <c r="AZ1209" s="17">
        <v>5.2549340279117E-2</v>
      </c>
      <c r="BA1209" s="17">
        <v>7.3842760315633194E-2</v>
      </c>
      <c r="BB1209" s="17">
        <v>6.5094087506934795E-2</v>
      </c>
      <c r="BC1209" s="17">
        <v>4.0837531419398797E-2</v>
      </c>
      <c r="BD1209" s="17">
        <v>4.0002588721404102E-2</v>
      </c>
      <c r="BE1209" s="17">
        <v>5.45050286223802E-2</v>
      </c>
      <c r="BF1209" s="17">
        <v>4.1666342772209299E-2</v>
      </c>
      <c r="BG1209" s="17">
        <v>3.4328967990383E-2</v>
      </c>
      <c r="BH1209" s="17">
        <v>4.5794052374121E-2</v>
      </c>
      <c r="BI1209" s="17">
        <v>2.3466793754805499E-2</v>
      </c>
      <c r="BJ1209" s="17">
        <v>3.3694572567549701E-2</v>
      </c>
      <c r="BK1209" s="17">
        <v>4.0486339083259E-2</v>
      </c>
      <c r="BL1209" s="17">
        <v>4.4483121345261702E-2</v>
      </c>
      <c r="BM1209" s="17">
        <v>1.86384667401936E-2</v>
      </c>
      <c r="BN1209" s="17">
        <v>5.4504341268087002E-2</v>
      </c>
      <c r="BO1209" s="17">
        <v>1.6149693318805902E-2</v>
      </c>
      <c r="BP1209" s="17"/>
      <c r="BQ1209" s="17">
        <v>7.3820844745408898E-3</v>
      </c>
      <c r="BR1209" s="17">
        <v>5.9004187001420599E-2</v>
      </c>
    </row>
    <row r="1210" spans="2:70" x14ac:dyDescent="0.35">
      <c r="B1210" t="s">
        <v>252</v>
      </c>
      <c r="C1210" s="17">
        <v>6.2265669273255204E-3</v>
      </c>
      <c r="D1210" s="17">
        <v>6.6994757401111302E-3</v>
      </c>
      <c r="E1210" s="17">
        <v>5.8050708997345601E-3</v>
      </c>
      <c r="F1210" s="17"/>
      <c r="G1210" s="17">
        <v>0</v>
      </c>
      <c r="H1210" s="17">
        <v>3.7401928704605901E-3</v>
      </c>
      <c r="I1210" s="17">
        <v>2.7370446193807599E-3</v>
      </c>
      <c r="J1210" s="17">
        <v>5.8346280633442896E-3</v>
      </c>
      <c r="K1210" s="17">
        <v>8.9660950858472602E-3</v>
      </c>
      <c r="L1210" s="17">
        <v>1.37296132162448E-2</v>
      </c>
      <c r="M1210" s="17"/>
      <c r="N1210" s="17">
        <v>6.7436459586945E-3</v>
      </c>
      <c r="O1210" s="17">
        <v>7.6891280086054097E-3</v>
      </c>
      <c r="P1210" s="17">
        <v>7.4274466077168602E-3</v>
      </c>
      <c r="Q1210" s="17">
        <v>3.17269186130809E-3</v>
      </c>
      <c r="R1210" s="17"/>
      <c r="S1210" s="17">
        <v>3.33426837904443E-3</v>
      </c>
      <c r="T1210" s="17">
        <v>1.25866474772428E-2</v>
      </c>
      <c r="U1210" s="17">
        <v>3.47276940137149E-3</v>
      </c>
      <c r="V1210" s="17">
        <v>6.1008360560174304E-3</v>
      </c>
      <c r="W1210" s="17">
        <v>2.6319792360038801E-3</v>
      </c>
      <c r="X1210" s="17">
        <v>4.7688843475421801E-3</v>
      </c>
      <c r="Y1210" s="17">
        <v>1.23823187606213E-2</v>
      </c>
      <c r="Z1210" s="17">
        <v>0</v>
      </c>
      <c r="AA1210" s="17">
        <v>3.9122784161968703E-3</v>
      </c>
      <c r="AB1210" s="17">
        <v>5.67747188647005E-3</v>
      </c>
      <c r="AC1210" s="17">
        <v>1.49703456434337E-2</v>
      </c>
      <c r="AD1210" s="17">
        <v>0</v>
      </c>
      <c r="AE1210" s="17"/>
      <c r="AF1210" s="17">
        <v>8.7750078843465504E-3</v>
      </c>
      <c r="AG1210" s="17">
        <v>6.4518044942593498E-3</v>
      </c>
      <c r="AH1210" s="17">
        <v>3.4992167328312999E-3</v>
      </c>
      <c r="AI1210" s="17"/>
      <c r="AJ1210" s="17">
        <v>7.3852832384353299E-3</v>
      </c>
      <c r="AK1210" s="17">
        <v>1.9327304086586799E-3</v>
      </c>
      <c r="AL1210" s="17">
        <v>1.6017052437527698E-2</v>
      </c>
      <c r="AM1210" s="17">
        <v>0</v>
      </c>
      <c r="AN1210" s="17">
        <v>3.6923396118499099E-3</v>
      </c>
      <c r="AO1210" s="17"/>
      <c r="AP1210" s="17">
        <v>3.4417201758432199E-3</v>
      </c>
      <c r="AQ1210" s="17">
        <v>5.0166870809236503E-3</v>
      </c>
      <c r="AR1210" s="17">
        <v>7.59771192572714E-3</v>
      </c>
      <c r="AS1210" s="17"/>
      <c r="AT1210" s="17">
        <v>2.2102550596759299E-3</v>
      </c>
      <c r="AU1210" s="17">
        <v>7.9099193038480505E-3</v>
      </c>
      <c r="AV1210" s="17">
        <v>8.05679958762456E-3</v>
      </c>
      <c r="AW1210" s="17">
        <v>3.98478458260405E-3</v>
      </c>
      <c r="AX1210" s="17">
        <v>0</v>
      </c>
      <c r="AY1210" s="17"/>
      <c r="AZ1210" s="17">
        <v>0</v>
      </c>
      <c r="BA1210" s="17">
        <v>3.9659064817770696E-3</v>
      </c>
      <c r="BB1210" s="17">
        <v>4.17114369556797E-3</v>
      </c>
      <c r="BC1210" s="17">
        <v>1.0686327431020199E-2</v>
      </c>
      <c r="BD1210" s="17">
        <v>2.48138122027159E-3</v>
      </c>
      <c r="BE1210" s="17">
        <v>4.30523926399181E-3</v>
      </c>
      <c r="BF1210" s="17">
        <v>1.23185409055437E-2</v>
      </c>
      <c r="BG1210" s="17">
        <v>9.7571168436887002E-3</v>
      </c>
      <c r="BH1210" s="17">
        <v>3.63126665004322E-3</v>
      </c>
      <c r="BI1210" s="17">
        <v>9.1876741434281494E-3</v>
      </c>
      <c r="BJ1210" s="17">
        <v>3.1299862361671899E-3</v>
      </c>
      <c r="BK1210" s="17">
        <v>6.34110826779189E-3</v>
      </c>
      <c r="BL1210" s="17">
        <v>9.1018087557302105E-3</v>
      </c>
      <c r="BM1210" s="17">
        <v>8.48036649272625E-3</v>
      </c>
      <c r="BN1210" s="17">
        <v>1.1159743517812E-2</v>
      </c>
      <c r="BO1210" s="17">
        <v>0</v>
      </c>
      <c r="BP1210" s="17"/>
      <c r="BQ1210" s="17">
        <v>1.11195928562016E-2</v>
      </c>
      <c r="BR1210" s="17">
        <v>3.9841571909423803E-3</v>
      </c>
    </row>
    <row r="1211" spans="2:70" x14ac:dyDescent="0.35">
      <c r="B1211" t="s">
        <v>130</v>
      </c>
      <c r="C1211" s="17">
        <v>0.17178665662666001</v>
      </c>
      <c r="D1211" s="17">
        <v>0.18585849662302101</v>
      </c>
      <c r="E1211" s="17">
        <v>0.15771595758975901</v>
      </c>
      <c r="F1211" s="17"/>
      <c r="G1211" s="17">
        <v>0.10178279458051299</v>
      </c>
      <c r="H1211" s="17">
        <v>0.12067752842094299</v>
      </c>
      <c r="I1211" s="17">
        <v>0.143276154647207</v>
      </c>
      <c r="J1211" s="17">
        <v>0.19947809536979999</v>
      </c>
      <c r="K1211" s="17">
        <v>0.23419408995850999</v>
      </c>
      <c r="L1211" s="17">
        <v>0.21879366633487199</v>
      </c>
      <c r="M1211" s="17"/>
      <c r="N1211" s="17">
        <v>0.13628946570917799</v>
      </c>
      <c r="O1211" s="17">
        <v>0.167694135882932</v>
      </c>
      <c r="P1211" s="17">
        <v>0.18862207255129601</v>
      </c>
      <c r="Q1211" s="17">
        <v>0.19790927804445299</v>
      </c>
      <c r="R1211" s="17"/>
      <c r="S1211" s="17">
        <v>0.120417253950963</v>
      </c>
      <c r="T1211" s="17">
        <v>0.181351553288916</v>
      </c>
      <c r="U1211" s="17">
        <v>0.151736228289747</v>
      </c>
      <c r="V1211" s="17">
        <v>0.21028985908759501</v>
      </c>
      <c r="W1211" s="17">
        <v>0.17345796861010701</v>
      </c>
      <c r="X1211" s="17">
        <v>0.19353792926675401</v>
      </c>
      <c r="Y1211" s="17">
        <v>0.19406198845546799</v>
      </c>
      <c r="Z1211" s="17">
        <v>0.20187879279226001</v>
      </c>
      <c r="AA1211" s="17">
        <v>0.15297887188279899</v>
      </c>
      <c r="AB1211" s="17">
        <v>0.18137189439507101</v>
      </c>
      <c r="AC1211" s="17">
        <v>0.150170259698959</v>
      </c>
      <c r="AD1211" s="17">
        <v>0.21598093766114199</v>
      </c>
      <c r="AE1211" s="17"/>
      <c r="AF1211" s="17">
        <v>0.21131779781978</v>
      </c>
      <c r="AG1211" s="17">
        <v>0.14511588700081701</v>
      </c>
      <c r="AH1211" s="17">
        <v>0.17582542589323999</v>
      </c>
      <c r="AI1211" s="17"/>
      <c r="AJ1211" s="17">
        <v>0.19164601032668799</v>
      </c>
      <c r="AK1211" s="17">
        <v>0.142631142159343</v>
      </c>
      <c r="AL1211" s="17">
        <v>0.126623780748187</v>
      </c>
      <c r="AM1211" s="17">
        <v>0.155409970295776</v>
      </c>
      <c r="AN1211" s="17">
        <v>0.21616336185277499</v>
      </c>
      <c r="AO1211" s="17"/>
      <c r="AP1211" s="17">
        <v>0.17861615235032499</v>
      </c>
      <c r="AQ1211" s="17">
        <v>0.135662792297775</v>
      </c>
      <c r="AR1211" s="17">
        <v>0.10550949144857701</v>
      </c>
      <c r="AS1211" s="17"/>
      <c r="AT1211" s="17">
        <v>0.24709089927773101</v>
      </c>
      <c r="AU1211" s="17">
        <v>0.18609090767188</v>
      </c>
      <c r="AV1211" s="17">
        <v>0.10388838197839</v>
      </c>
      <c r="AW1211" s="17">
        <v>9.3176394454196898E-2</v>
      </c>
      <c r="AX1211" s="17">
        <v>9.4387567158084107E-2</v>
      </c>
      <c r="AY1211" s="17"/>
      <c r="AZ1211" s="17">
        <v>0.18376536104663299</v>
      </c>
      <c r="BA1211" s="17">
        <v>0.19801105767343999</v>
      </c>
      <c r="BB1211" s="17">
        <v>0.127575043484352</v>
      </c>
      <c r="BC1211" s="17">
        <v>0.21463820746502499</v>
      </c>
      <c r="BD1211" s="17">
        <v>0.146696347958856</v>
      </c>
      <c r="BE1211" s="17">
        <v>0.19991148652812199</v>
      </c>
      <c r="BF1211" s="17">
        <v>0.14673366518561601</v>
      </c>
      <c r="BG1211" s="17">
        <v>0.18257082892046</v>
      </c>
      <c r="BH1211" s="17">
        <v>0.16322780491585601</v>
      </c>
      <c r="BI1211" s="17">
        <v>0.183578247607152</v>
      </c>
      <c r="BJ1211" s="17">
        <v>0.18237899416994699</v>
      </c>
      <c r="BK1211" s="17">
        <v>0.14257602671939401</v>
      </c>
      <c r="BL1211" s="17">
        <v>0.18028691540570099</v>
      </c>
      <c r="BM1211" s="17">
        <v>0.152707949192848</v>
      </c>
      <c r="BN1211" s="17">
        <v>0.113973875052218</v>
      </c>
      <c r="BO1211" s="17">
        <v>0.10678297622192701</v>
      </c>
      <c r="BP1211" s="17"/>
      <c r="BQ1211" s="17">
        <v>3.0351862251998901E-2</v>
      </c>
      <c r="BR1211" s="17">
        <v>0.238975769543013</v>
      </c>
    </row>
    <row r="1212" spans="2:70" x14ac:dyDescent="0.35">
      <c r="C1212" s="17"/>
      <c r="D1212" s="17"/>
      <c r="E1212" s="17"/>
      <c r="F1212" s="17"/>
      <c r="G1212" s="17"/>
      <c r="H1212" s="17"/>
      <c r="I1212" s="17"/>
      <c r="J1212" s="17"/>
      <c r="K1212" s="17"/>
      <c r="L1212" s="17"/>
      <c r="M1212" s="17"/>
      <c r="N1212" s="17"/>
      <c r="O1212" s="17"/>
      <c r="P1212" s="17"/>
      <c r="Q1212" s="17"/>
      <c r="R1212" s="17"/>
      <c r="S1212" s="17"/>
      <c r="T1212" s="17"/>
      <c r="U1212" s="17"/>
      <c r="V1212" s="17"/>
      <c r="W1212" s="17"/>
      <c r="X1212" s="17"/>
      <c r="Y1212" s="17"/>
      <c r="Z1212" s="17"/>
      <c r="AA1212" s="17"/>
      <c r="AB1212" s="17"/>
      <c r="AC1212" s="17"/>
      <c r="AD1212" s="17"/>
      <c r="AE1212" s="17"/>
      <c r="AF1212" s="17"/>
      <c r="AG1212" s="17"/>
      <c r="AH1212" s="17"/>
      <c r="AI1212" s="17"/>
      <c r="AJ1212" s="17"/>
      <c r="AK1212" s="17"/>
      <c r="AL1212" s="17"/>
      <c r="AM1212" s="17"/>
      <c r="AN1212" s="17"/>
      <c r="AO1212" s="17"/>
      <c r="AP1212" s="17"/>
      <c r="AQ1212" s="17"/>
      <c r="AR1212" s="17"/>
      <c r="AS1212" s="17"/>
      <c r="AT1212" s="17"/>
      <c r="AU1212" s="17"/>
      <c r="AV1212" s="17"/>
      <c r="AW1212" s="17"/>
      <c r="AX1212" s="17"/>
      <c r="AY1212" s="17"/>
      <c r="AZ1212" s="17"/>
      <c r="BA1212" s="17"/>
      <c r="BB1212" s="17"/>
      <c r="BC1212" s="17"/>
      <c r="BD1212" s="17"/>
      <c r="BE1212" s="17"/>
      <c r="BF1212" s="17"/>
      <c r="BG1212" s="17"/>
      <c r="BH1212" s="17"/>
      <c r="BI1212" s="17"/>
      <c r="BJ1212" s="17"/>
      <c r="BK1212" s="17"/>
      <c r="BL1212" s="17"/>
      <c r="BM1212" s="17"/>
      <c r="BN1212" s="17"/>
      <c r="BO1212" s="17"/>
      <c r="BP1212" s="17"/>
      <c r="BQ1212" s="17"/>
      <c r="BR1212" s="17"/>
    </row>
    <row r="1213" spans="2:70" x14ac:dyDescent="0.35">
      <c r="B1213" s="6" t="s">
        <v>530</v>
      </c>
      <c r="C1213" s="17"/>
      <c r="D1213" s="17"/>
      <c r="E1213" s="17"/>
      <c r="F1213" s="17"/>
      <c r="G1213" s="17"/>
      <c r="H1213" s="17"/>
      <c r="I1213" s="17"/>
      <c r="J1213" s="17"/>
      <c r="K1213" s="17"/>
      <c r="L1213" s="17"/>
      <c r="M1213" s="17"/>
      <c r="N1213" s="17"/>
      <c r="O1213" s="17"/>
      <c r="P1213" s="17"/>
      <c r="Q1213" s="17"/>
      <c r="R1213" s="17"/>
      <c r="S1213" s="17"/>
      <c r="T1213" s="17"/>
      <c r="U1213" s="17"/>
      <c r="V1213" s="17"/>
      <c r="W1213" s="17"/>
      <c r="X1213" s="17"/>
      <c r="Y1213" s="17"/>
      <c r="Z1213" s="17"/>
      <c r="AA1213" s="17"/>
      <c r="AB1213" s="17"/>
      <c r="AC1213" s="17"/>
      <c r="AD1213" s="17"/>
      <c r="AE1213" s="17"/>
      <c r="AF1213" s="17"/>
      <c r="AG1213" s="17"/>
      <c r="AH1213" s="17"/>
      <c r="AI1213" s="17"/>
      <c r="AJ1213" s="17"/>
      <c r="AK1213" s="17"/>
      <c r="AL1213" s="17"/>
      <c r="AM1213" s="17"/>
      <c r="AN1213" s="17"/>
      <c r="AO1213" s="17"/>
      <c r="AP1213" s="17"/>
      <c r="AQ1213" s="17"/>
      <c r="AR1213" s="17"/>
      <c r="AS1213" s="17"/>
      <c r="AT1213" s="17"/>
      <c r="AU1213" s="17"/>
      <c r="AV1213" s="17"/>
      <c r="AW1213" s="17"/>
      <c r="AX1213" s="17"/>
      <c r="AY1213" s="17"/>
      <c r="AZ1213" s="17"/>
      <c r="BA1213" s="17"/>
      <c r="BB1213" s="17"/>
      <c r="BC1213" s="17"/>
      <c r="BD1213" s="17"/>
      <c r="BE1213" s="17"/>
      <c r="BF1213" s="17"/>
      <c r="BG1213" s="17"/>
      <c r="BH1213" s="17"/>
      <c r="BI1213" s="17"/>
      <c r="BJ1213" s="17"/>
      <c r="BK1213" s="17"/>
      <c r="BL1213" s="17"/>
      <c r="BM1213" s="17"/>
      <c r="BN1213" s="17"/>
      <c r="BO1213" s="17"/>
      <c r="BP1213" s="17"/>
      <c r="BQ1213" s="17"/>
      <c r="BR1213" s="17"/>
    </row>
    <row r="1214" spans="2:70" x14ac:dyDescent="0.35">
      <c r="B1214" s="24" t="s">
        <v>97</v>
      </c>
      <c r="C1214" s="17"/>
      <c r="D1214" s="17"/>
      <c r="E1214" s="17"/>
      <c r="F1214" s="17"/>
      <c r="G1214" s="17"/>
      <c r="H1214" s="17"/>
      <c r="I1214" s="17"/>
      <c r="J1214" s="17"/>
      <c r="K1214" s="17"/>
      <c r="L1214" s="17"/>
      <c r="M1214" s="17"/>
      <c r="N1214" s="17"/>
      <c r="O1214" s="17"/>
      <c r="P1214" s="17"/>
      <c r="Q1214" s="17"/>
      <c r="R1214" s="17"/>
      <c r="S1214" s="17"/>
      <c r="T1214" s="17"/>
      <c r="U1214" s="17"/>
      <c r="V1214" s="17"/>
      <c r="W1214" s="17"/>
      <c r="X1214" s="17"/>
      <c r="Y1214" s="17"/>
      <c r="Z1214" s="17"/>
      <c r="AA1214" s="17"/>
      <c r="AB1214" s="17"/>
      <c r="AC1214" s="17"/>
      <c r="AD1214" s="17"/>
      <c r="AE1214" s="17"/>
      <c r="AF1214" s="17"/>
      <c r="AG1214" s="17"/>
      <c r="AH1214" s="17"/>
      <c r="AI1214" s="17"/>
      <c r="AJ1214" s="17"/>
      <c r="AK1214" s="17"/>
      <c r="AL1214" s="17"/>
      <c r="AM1214" s="17"/>
      <c r="AN1214" s="17"/>
      <c r="AO1214" s="17"/>
      <c r="AP1214" s="17"/>
      <c r="AQ1214" s="17"/>
      <c r="AR1214" s="17"/>
      <c r="AS1214" s="17"/>
      <c r="AT1214" s="17"/>
      <c r="AU1214" s="17"/>
      <c r="AV1214" s="17"/>
      <c r="AW1214" s="17"/>
      <c r="AX1214" s="17"/>
      <c r="AY1214" s="17"/>
      <c r="AZ1214" s="17"/>
      <c r="BA1214" s="17"/>
      <c r="BB1214" s="17"/>
      <c r="BC1214" s="17"/>
      <c r="BD1214" s="17"/>
      <c r="BE1214" s="17"/>
      <c r="BF1214" s="17"/>
      <c r="BG1214" s="17"/>
      <c r="BH1214" s="17"/>
      <c r="BI1214" s="17"/>
      <c r="BJ1214" s="17"/>
      <c r="BK1214" s="17"/>
      <c r="BL1214" s="17"/>
      <c r="BM1214" s="17"/>
      <c r="BN1214" s="17"/>
      <c r="BO1214" s="17"/>
      <c r="BP1214" s="17"/>
      <c r="BQ1214" s="17"/>
      <c r="BR1214" s="17"/>
    </row>
    <row r="1215" spans="2:70" x14ac:dyDescent="0.35">
      <c r="B1215" t="s">
        <v>519</v>
      </c>
      <c r="C1215" s="17">
        <v>0.49914468185822802</v>
      </c>
      <c r="D1215" s="17">
        <v>0.482501162386265</v>
      </c>
      <c r="E1215" s="17">
        <v>0.51358232775662505</v>
      </c>
      <c r="F1215" s="17"/>
      <c r="G1215" s="17">
        <v>0.399656816606904</v>
      </c>
      <c r="H1215" s="17">
        <v>0.407372451391805</v>
      </c>
      <c r="I1215" s="17">
        <v>0.483657567572295</v>
      </c>
      <c r="J1215" s="17">
        <v>0.55822794083193295</v>
      </c>
      <c r="K1215" s="17">
        <v>0.53696803051093001</v>
      </c>
      <c r="L1215" s="17">
        <v>0.57901558188652802</v>
      </c>
      <c r="M1215" s="17"/>
      <c r="N1215" s="17">
        <v>0.53764076607917199</v>
      </c>
      <c r="O1215" s="17">
        <v>0.51727013698190605</v>
      </c>
      <c r="P1215" s="17">
        <v>0.46118765168390202</v>
      </c>
      <c r="Q1215" s="17">
        <v>0.47246058383418099</v>
      </c>
      <c r="R1215" s="17"/>
      <c r="S1215" s="17">
        <v>0.48970288184403798</v>
      </c>
      <c r="T1215" s="17">
        <v>0.51576535630643205</v>
      </c>
      <c r="U1215" s="17">
        <v>0.52133814368986398</v>
      </c>
      <c r="V1215" s="17">
        <v>0.58866840848552204</v>
      </c>
      <c r="W1215" s="17">
        <v>0.43694629441503702</v>
      </c>
      <c r="X1215" s="17">
        <v>0.49546217341805399</v>
      </c>
      <c r="Y1215" s="17">
        <v>0.467592837390303</v>
      </c>
      <c r="Z1215" s="17">
        <v>0.41553737672909902</v>
      </c>
      <c r="AA1215" s="17">
        <v>0.51956242228502703</v>
      </c>
      <c r="AB1215" s="17">
        <v>0.48621178581643898</v>
      </c>
      <c r="AC1215" s="17">
        <v>0.45505971569793102</v>
      </c>
      <c r="AD1215" s="17">
        <v>0.53270912795623804</v>
      </c>
      <c r="AE1215" s="17"/>
      <c r="AF1215" s="17">
        <v>0.52182528484481905</v>
      </c>
      <c r="AG1215" s="17">
        <v>0.52360977160084599</v>
      </c>
      <c r="AH1215" s="17">
        <v>0.43230332068697902</v>
      </c>
      <c r="AI1215" s="17"/>
      <c r="AJ1215" s="17">
        <v>0.53078290901440806</v>
      </c>
      <c r="AK1215" s="17">
        <v>0.46362140635999599</v>
      </c>
      <c r="AL1215" s="17">
        <v>0.53823494539918204</v>
      </c>
      <c r="AM1215" s="17">
        <v>0.466065620227332</v>
      </c>
      <c r="AN1215" s="17">
        <v>0.46581661504431598</v>
      </c>
      <c r="AO1215" s="17"/>
      <c r="AP1215" s="17">
        <v>0.48431683461159902</v>
      </c>
      <c r="AQ1215" s="17">
        <v>0.48270247014780099</v>
      </c>
      <c r="AR1215" s="17">
        <v>0.54673122843810296</v>
      </c>
      <c r="AS1215" s="17"/>
      <c r="AT1215" s="17">
        <v>0.46133706960763199</v>
      </c>
      <c r="AU1215" s="17">
        <v>0.471370561498412</v>
      </c>
      <c r="AV1215" s="17">
        <v>0.53234940435209299</v>
      </c>
      <c r="AW1215" s="17">
        <v>0.52417118151342101</v>
      </c>
      <c r="AX1215" s="17">
        <v>0.46665055076773099</v>
      </c>
      <c r="AY1215" s="17"/>
      <c r="AZ1215" s="17">
        <v>0.36568941237287</v>
      </c>
      <c r="BA1215" s="17">
        <v>0.49862238753858001</v>
      </c>
      <c r="BB1215" s="17">
        <v>0.49134023006043098</v>
      </c>
      <c r="BC1215" s="17">
        <v>0.55070604729821704</v>
      </c>
      <c r="BD1215" s="17">
        <v>0.48990884079512698</v>
      </c>
      <c r="BE1215" s="17">
        <v>0.47258119492977402</v>
      </c>
      <c r="BF1215" s="17">
        <v>0.49435288185422999</v>
      </c>
      <c r="BG1215" s="17">
        <v>0.499809270862758</v>
      </c>
      <c r="BH1215" s="17">
        <v>0.48780120498975199</v>
      </c>
      <c r="BI1215" s="17">
        <v>0.51239241195776797</v>
      </c>
      <c r="BJ1215" s="17">
        <v>0.50554995353480203</v>
      </c>
      <c r="BK1215" s="17">
        <v>0.53407012045461699</v>
      </c>
      <c r="BL1215" s="17">
        <v>0.51272506602554202</v>
      </c>
      <c r="BM1215" s="17">
        <v>0.54180643225204606</v>
      </c>
      <c r="BN1215" s="17">
        <v>0.518870676662333</v>
      </c>
      <c r="BO1215" s="17">
        <v>0.45427452807836999</v>
      </c>
      <c r="BP1215" s="17"/>
      <c r="BQ1215" s="17">
        <v>0.51269339336344499</v>
      </c>
      <c r="BR1215" s="17">
        <v>0.501310498898076</v>
      </c>
    </row>
    <row r="1216" spans="2:70" x14ac:dyDescent="0.35">
      <c r="B1216" t="s">
        <v>520</v>
      </c>
      <c r="C1216" s="17">
        <v>0.28664082331732099</v>
      </c>
      <c r="D1216" s="17">
        <v>0.27293793834369401</v>
      </c>
      <c r="E1216" s="17">
        <v>0.300042612326897</v>
      </c>
      <c r="F1216" s="17"/>
      <c r="G1216" s="17">
        <v>0.26032809280231101</v>
      </c>
      <c r="H1216" s="17">
        <v>0.20307801540086301</v>
      </c>
      <c r="I1216" s="17">
        <v>0.25790620484938598</v>
      </c>
      <c r="J1216" s="17">
        <v>0.30052594074008199</v>
      </c>
      <c r="K1216" s="17">
        <v>0.370096075264299</v>
      </c>
      <c r="L1216" s="17">
        <v>0.32832900200909998</v>
      </c>
      <c r="M1216" s="17"/>
      <c r="N1216" s="17">
        <v>0.285431325811555</v>
      </c>
      <c r="O1216" s="17">
        <v>0.30591930752477198</v>
      </c>
      <c r="P1216" s="17">
        <v>0.26954211612287698</v>
      </c>
      <c r="Q1216" s="17">
        <v>0.280398133974051</v>
      </c>
      <c r="R1216" s="17"/>
      <c r="S1216" s="17">
        <v>0.223532847629659</v>
      </c>
      <c r="T1216" s="17">
        <v>0.33871790121844703</v>
      </c>
      <c r="U1216" s="17">
        <v>0.34262067808152902</v>
      </c>
      <c r="V1216" s="17">
        <v>0.31785341716035498</v>
      </c>
      <c r="W1216" s="17">
        <v>0.314673859616589</v>
      </c>
      <c r="X1216" s="17">
        <v>0.248797488882711</v>
      </c>
      <c r="Y1216" s="17">
        <v>0.28441621462005601</v>
      </c>
      <c r="Z1216" s="17">
        <v>0.30313361823442703</v>
      </c>
      <c r="AA1216" s="17">
        <v>0.28164675000335698</v>
      </c>
      <c r="AB1216" s="17">
        <v>0.23907339189791699</v>
      </c>
      <c r="AC1216" s="17">
        <v>0.27492703067803698</v>
      </c>
      <c r="AD1216" s="17">
        <v>0.325246016761572</v>
      </c>
      <c r="AE1216" s="17"/>
      <c r="AF1216" s="17">
        <v>0.30859743015713997</v>
      </c>
      <c r="AG1216" s="17">
        <v>0.27313920374463302</v>
      </c>
      <c r="AH1216" s="17">
        <v>0.25083814477036698</v>
      </c>
      <c r="AI1216" s="17"/>
      <c r="AJ1216" s="17">
        <v>0.32089944920346403</v>
      </c>
      <c r="AK1216" s="17">
        <v>0.243435968370596</v>
      </c>
      <c r="AL1216" s="17">
        <v>0.31677715444193799</v>
      </c>
      <c r="AM1216" s="17">
        <v>0.23166911351495101</v>
      </c>
      <c r="AN1216" s="17">
        <v>0.273598497059933</v>
      </c>
      <c r="AO1216" s="17"/>
      <c r="AP1216" s="17">
        <v>0.27504598888363502</v>
      </c>
      <c r="AQ1216" s="17">
        <v>0.25479785496234197</v>
      </c>
      <c r="AR1216" s="17">
        <v>0.30382682365362901</v>
      </c>
      <c r="AS1216" s="17"/>
      <c r="AT1216" s="17">
        <v>0.307488069041781</v>
      </c>
      <c r="AU1216" s="17">
        <v>0.285197752249158</v>
      </c>
      <c r="AV1216" s="17">
        <v>0.27063734339213702</v>
      </c>
      <c r="AW1216" s="17">
        <v>0.25893943375918899</v>
      </c>
      <c r="AX1216" s="17">
        <v>0.27570034418092898</v>
      </c>
      <c r="AY1216" s="17"/>
      <c r="AZ1216" s="17">
        <v>0.34079667362723698</v>
      </c>
      <c r="BA1216" s="17">
        <v>0.247374569854695</v>
      </c>
      <c r="BB1216" s="17">
        <v>0.36323776946156</v>
      </c>
      <c r="BC1216" s="17">
        <v>0.27392906210381202</v>
      </c>
      <c r="BD1216" s="17">
        <v>0.22975737876765201</v>
      </c>
      <c r="BE1216" s="17">
        <v>0.30407356189671497</v>
      </c>
      <c r="BF1216" s="17">
        <v>0.30298717361749</v>
      </c>
      <c r="BG1216" s="17">
        <v>0.26935341259099899</v>
      </c>
      <c r="BH1216" s="17">
        <v>0.32511314838203598</v>
      </c>
      <c r="BI1216" s="17">
        <v>0.288738374265265</v>
      </c>
      <c r="BJ1216" s="17">
        <v>0.25349500682853598</v>
      </c>
      <c r="BK1216" s="17">
        <v>0.31968328109997801</v>
      </c>
      <c r="BL1216" s="17">
        <v>0.34098100564178002</v>
      </c>
      <c r="BM1216" s="17">
        <v>0.31136219788172997</v>
      </c>
      <c r="BN1216" s="17">
        <v>0.314709414562372</v>
      </c>
      <c r="BO1216" s="17">
        <v>0.203566224975609</v>
      </c>
      <c r="BP1216" s="17"/>
      <c r="BQ1216" s="17">
        <v>0.176733820864135</v>
      </c>
      <c r="BR1216" s="17">
        <v>0.34217836307113197</v>
      </c>
    </row>
    <row r="1217" spans="2:70" x14ac:dyDescent="0.35">
      <c r="B1217" t="s">
        <v>521</v>
      </c>
      <c r="C1217" s="17">
        <v>0.28283261919941399</v>
      </c>
      <c r="D1217" s="17">
        <v>0.31915619724000499</v>
      </c>
      <c r="E1217" s="17">
        <v>0.24789546116462399</v>
      </c>
      <c r="F1217" s="17"/>
      <c r="G1217" s="17">
        <v>0.21790650142113799</v>
      </c>
      <c r="H1217" s="17">
        <v>0.22360770418652801</v>
      </c>
      <c r="I1217" s="17">
        <v>0.28021227937461501</v>
      </c>
      <c r="J1217" s="17">
        <v>0.32526069812660502</v>
      </c>
      <c r="K1217" s="17">
        <v>0.37226656437644001</v>
      </c>
      <c r="L1217" s="17">
        <v>0.28175146726433298</v>
      </c>
      <c r="M1217" s="17"/>
      <c r="N1217" s="17">
        <v>0.28396602115505498</v>
      </c>
      <c r="O1217" s="17">
        <v>0.32106962277703999</v>
      </c>
      <c r="P1217" s="17">
        <v>0.28110285588275202</v>
      </c>
      <c r="Q1217" s="17">
        <v>0.242125860059167</v>
      </c>
      <c r="R1217" s="17"/>
      <c r="S1217" s="17">
        <v>0.26560412402128603</v>
      </c>
      <c r="T1217" s="17">
        <v>0.25260541955870303</v>
      </c>
      <c r="U1217" s="17">
        <v>0.28631935196973002</v>
      </c>
      <c r="V1217" s="17">
        <v>0.35552869292084299</v>
      </c>
      <c r="W1217" s="17">
        <v>0.254392108400607</v>
      </c>
      <c r="X1217" s="17">
        <v>0.25579876031607701</v>
      </c>
      <c r="Y1217" s="17">
        <v>0.28761826966100501</v>
      </c>
      <c r="Z1217" s="17">
        <v>0.28587289153408402</v>
      </c>
      <c r="AA1217" s="17">
        <v>0.26427158432869502</v>
      </c>
      <c r="AB1217" s="17">
        <v>0.309161172552613</v>
      </c>
      <c r="AC1217" s="17">
        <v>0.32385733782947002</v>
      </c>
      <c r="AD1217" s="17">
        <v>0.318338233626278</v>
      </c>
      <c r="AE1217" s="17"/>
      <c r="AF1217" s="17">
        <v>0.302215843718315</v>
      </c>
      <c r="AG1217" s="17">
        <v>0.30453649529803301</v>
      </c>
      <c r="AH1217" s="17">
        <v>0.21204813559095601</v>
      </c>
      <c r="AI1217" s="17"/>
      <c r="AJ1217" s="17">
        <v>0.28675417200082798</v>
      </c>
      <c r="AK1217" s="17">
        <v>0.303624826867671</v>
      </c>
      <c r="AL1217" s="17">
        <v>0.27830922554061999</v>
      </c>
      <c r="AM1217" s="17">
        <v>0.28292418604268299</v>
      </c>
      <c r="AN1217" s="17">
        <v>0.22917036639273899</v>
      </c>
      <c r="AO1217" s="17"/>
      <c r="AP1217" s="17">
        <v>0.244756235872999</v>
      </c>
      <c r="AQ1217" s="17">
        <v>0.30947063855092699</v>
      </c>
      <c r="AR1217" s="17">
        <v>0.25550197343203901</v>
      </c>
      <c r="AS1217" s="17"/>
      <c r="AT1217" s="17">
        <v>0.26761883372689899</v>
      </c>
      <c r="AU1217" s="17">
        <v>0.28460853347062798</v>
      </c>
      <c r="AV1217" s="17">
        <v>0.29299810258203401</v>
      </c>
      <c r="AW1217" s="17">
        <v>0.29220347053576501</v>
      </c>
      <c r="AX1217" s="17">
        <v>0.20028490687290601</v>
      </c>
      <c r="AY1217" s="17"/>
      <c r="AZ1217" s="17">
        <v>0.26235057292243003</v>
      </c>
      <c r="BA1217" s="17">
        <v>0.26395493811089499</v>
      </c>
      <c r="BB1217" s="17">
        <v>0.26550222928442502</v>
      </c>
      <c r="BC1217" s="17">
        <v>0.28361385100696301</v>
      </c>
      <c r="BD1217" s="17">
        <v>0.230496598158062</v>
      </c>
      <c r="BE1217" s="17">
        <v>0.28102412885477002</v>
      </c>
      <c r="BF1217" s="17">
        <v>0.302107949100616</v>
      </c>
      <c r="BG1217" s="17">
        <v>0.27645381648649597</v>
      </c>
      <c r="BH1217" s="17">
        <v>0.27972494932507902</v>
      </c>
      <c r="BI1217" s="17">
        <v>0.30908222225134802</v>
      </c>
      <c r="BJ1217" s="17">
        <v>0.29497450577836798</v>
      </c>
      <c r="BK1217" s="17">
        <v>0.31470299429925802</v>
      </c>
      <c r="BL1217" s="17">
        <v>0.32534213461192901</v>
      </c>
      <c r="BM1217" s="17">
        <v>0.33321391337126899</v>
      </c>
      <c r="BN1217" s="17">
        <v>0.30975525398783998</v>
      </c>
      <c r="BO1217" s="17">
        <v>0.26639626821928802</v>
      </c>
      <c r="BP1217" s="17"/>
      <c r="BQ1217" s="17">
        <v>0.217352666357637</v>
      </c>
      <c r="BR1217" s="17">
        <v>0.31733258458943198</v>
      </c>
    </row>
    <row r="1218" spans="2:70" x14ac:dyDescent="0.35">
      <c r="B1218" t="s">
        <v>522</v>
      </c>
      <c r="C1218" s="17">
        <v>0.27390924092160501</v>
      </c>
      <c r="D1218" s="17">
        <v>0.270747105148677</v>
      </c>
      <c r="E1218" s="17">
        <v>0.27653839893075899</v>
      </c>
      <c r="F1218" s="17"/>
      <c r="G1218" s="17">
        <v>0.276275377820905</v>
      </c>
      <c r="H1218" s="17">
        <v>0.24855584372463799</v>
      </c>
      <c r="I1218" s="17">
        <v>0.22629718235230301</v>
      </c>
      <c r="J1218" s="17">
        <v>0.30449407852655302</v>
      </c>
      <c r="K1218" s="17">
        <v>0.328817337096937</v>
      </c>
      <c r="L1218" s="17">
        <v>0.27005658133378602</v>
      </c>
      <c r="M1218" s="17"/>
      <c r="N1218" s="17">
        <v>0.24630610632677699</v>
      </c>
      <c r="O1218" s="17">
        <v>0.28208234701642798</v>
      </c>
      <c r="P1218" s="17">
        <v>0.28570605236496399</v>
      </c>
      <c r="Q1218" s="17">
        <v>0.28054985117450398</v>
      </c>
      <c r="R1218" s="17"/>
      <c r="S1218" s="17">
        <v>0.24198508364572699</v>
      </c>
      <c r="T1218" s="17">
        <v>0.29318169233983898</v>
      </c>
      <c r="U1218" s="17">
        <v>0.26833390669845703</v>
      </c>
      <c r="V1218" s="17">
        <v>0.30069372699671099</v>
      </c>
      <c r="W1218" s="17">
        <v>0.29318583650713798</v>
      </c>
      <c r="X1218" s="17">
        <v>0.26432597346418901</v>
      </c>
      <c r="Y1218" s="17">
        <v>0.28938045970804999</v>
      </c>
      <c r="Z1218" s="17">
        <v>0.22885780523011501</v>
      </c>
      <c r="AA1218" s="17">
        <v>0.28733332915300802</v>
      </c>
      <c r="AB1218" s="17">
        <v>0.27191585682911501</v>
      </c>
      <c r="AC1218" s="17">
        <v>0.24256015635731701</v>
      </c>
      <c r="AD1218" s="17">
        <v>0.28546168647778097</v>
      </c>
      <c r="AE1218" s="17"/>
      <c r="AF1218" s="17">
        <v>0.29428798248439603</v>
      </c>
      <c r="AG1218" s="17">
        <v>0.25062871385346502</v>
      </c>
      <c r="AH1218" s="17">
        <v>0.25940388974762901</v>
      </c>
      <c r="AI1218" s="17"/>
      <c r="AJ1218" s="17">
        <v>0.283520923066716</v>
      </c>
      <c r="AK1218" s="17">
        <v>0.27117420465608699</v>
      </c>
      <c r="AL1218" s="17">
        <v>0.22625802038516199</v>
      </c>
      <c r="AM1218" s="17">
        <v>0.320936096055566</v>
      </c>
      <c r="AN1218" s="17">
        <v>0.27634677053684797</v>
      </c>
      <c r="AO1218" s="17"/>
      <c r="AP1218" s="17">
        <v>0.26426536305146098</v>
      </c>
      <c r="AQ1218" s="17">
        <v>0.26247795337135199</v>
      </c>
      <c r="AR1218" s="17">
        <v>0.192290350185958</v>
      </c>
      <c r="AS1218" s="17"/>
      <c r="AT1218" s="17">
        <v>0.29834757333511602</v>
      </c>
      <c r="AU1218" s="17">
        <v>0.31589641217754699</v>
      </c>
      <c r="AV1218" s="17">
        <v>0.23567258331989999</v>
      </c>
      <c r="AW1218" s="17">
        <v>0.18858460310104799</v>
      </c>
      <c r="AX1218" s="17">
        <v>0.26022063732269202</v>
      </c>
      <c r="AY1218" s="17"/>
      <c r="AZ1218" s="17">
        <v>0.230396517111495</v>
      </c>
      <c r="BA1218" s="17">
        <v>0.26747335618881202</v>
      </c>
      <c r="BB1218" s="17">
        <v>0.288322676727718</v>
      </c>
      <c r="BC1218" s="17">
        <v>0.29839820272642398</v>
      </c>
      <c r="BD1218" s="17">
        <v>0.24755353780450401</v>
      </c>
      <c r="BE1218" s="17">
        <v>0.26116307665730398</v>
      </c>
      <c r="BF1218" s="17">
        <v>0.27056485751598203</v>
      </c>
      <c r="BG1218" s="17">
        <v>0.315778972782081</v>
      </c>
      <c r="BH1218" s="17">
        <v>0.29355476830121002</v>
      </c>
      <c r="BI1218" s="17">
        <v>0.29910990138699101</v>
      </c>
      <c r="BJ1218" s="17">
        <v>0.262606198892675</v>
      </c>
      <c r="BK1218" s="17">
        <v>0.29365861063903498</v>
      </c>
      <c r="BL1218" s="17">
        <v>0.24184442144950599</v>
      </c>
      <c r="BM1218" s="17">
        <v>0.29840124946202701</v>
      </c>
      <c r="BN1218" s="17">
        <v>0.28674796849574302</v>
      </c>
      <c r="BO1218" s="17">
        <v>0.20882641720164999</v>
      </c>
      <c r="BP1218" s="17"/>
      <c r="BQ1218" s="17">
        <v>0.105652995201737</v>
      </c>
      <c r="BR1218" s="17">
        <v>0.35486305202000101</v>
      </c>
    </row>
    <row r="1219" spans="2:70" x14ac:dyDescent="0.35">
      <c r="B1219" t="s">
        <v>523</v>
      </c>
      <c r="C1219" s="17">
        <v>0.273244904241572</v>
      </c>
      <c r="D1219" s="17">
        <v>0.28305280470155902</v>
      </c>
      <c r="E1219" s="17">
        <v>0.26283906755181402</v>
      </c>
      <c r="F1219" s="17"/>
      <c r="G1219" s="17">
        <v>0.338471218886508</v>
      </c>
      <c r="H1219" s="17">
        <v>0.28655796111249998</v>
      </c>
      <c r="I1219" s="17">
        <v>0.29754230838516199</v>
      </c>
      <c r="J1219" s="17">
        <v>0.27338067386384801</v>
      </c>
      <c r="K1219" s="17">
        <v>0.27911634211193098</v>
      </c>
      <c r="L1219" s="17">
        <v>0.19510135206609899</v>
      </c>
      <c r="M1219" s="17"/>
      <c r="N1219" s="17">
        <v>0.23963466231340499</v>
      </c>
      <c r="O1219" s="17">
        <v>0.27148112965712901</v>
      </c>
      <c r="P1219" s="17">
        <v>0.28644934522534499</v>
      </c>
      <c r="Q1219" s="17">
        <v>0.30134933208485498</v>
      </c>
      <c r="R1219" s="17"/>
      <c r="S1219" s="17">
        <v>0.26102348252403601</v>
      </c>
      <c r="T1219" s="17">
        <v>0.269244953195722</v>
      </c>
      <c r="U1219" s="17">
        <v>0.18859380592772401</v>
      </c>
      <c r="V1219" s="17">
        <v>0.266351900407513</v>
      </c>
      <c r="W1219" s="17">
        <v>0.25005281242360899</v>
      </c>
      <c r="X1219" s="17">
        <v>0.32517860597866299</v>
      </c>
      <c r="Y1219" s="17">
        <v>0.25365902129121398</v>
      </c>
      <c r="Z1219" s="17">
        <v>0.262956912441207</v>
      </c>
      <c r="AA1219" s="17">
        <v>0.29129503093361903</v>
      </c>
      <c r="AB1219" s="17">
        <v>0.31031806540352702</v>
      </c>
      <c r="AC1219" s="17">
        <v>0.32162244514480698</v>
      </c>
      <c r="AD1219" s="17">
        <v>0.30034100290002003</v>
      </c>
      <c r="AE1219" s="17"/>
      <c r="AF1219" s="17">
        <v>0.26148932278556802</v>
      </c>
      <c r="AG1219" s="17">
        <v>0.26538287128932397</v>
      </c>
      <c r="AH1219" s="17">
        <v>0.27360912182186498</v>
      </c>
      <c r="AI1219" s="17"/>
      <c r="AJ1219" s="17">
        <v>0.24455459475406899</v>
      </c>
      <c r="AK1219" s="17">
        <v>0.29395349200061599</v>
      </c>
      <c r="AL1219" s="17">
        <v>0.227342224383692</v>
      </c>
      <c r="AM1219" s="17">
        <v>0.322358864349647</v>
      </c>
      <c r="AN1219" s="17">
        <v>0.28178117068257402</v>
      </c>
      <c r="AO1219" s="17"/>
      <c r="AP1219" s="17">
        <v>0.22546168790662299</v>
      </c>
      <c r="AQ1219" s="17">
        <v>0.31090068971232998</v>
      </c>
      <c r="AR1219" s="17">
        <v>0.21800834919796599</v>
      </c>
      <c r="AS1219" s="17"/>
      <c r="AT1219" s="17">
        <v>0.28773305822190698</v>
      </c>
      <c r="AU1219" s="17">
        <v>0.30660118747658899</v>
      </c>
      <c r="AV1219" s="17">
        <v>0.24227594614133699</v>
      </c>
      <c r="AW1219" s="17">
        <v>0.249751528729348</v>
      </c>
      <c r="AX1219" s="17">
        <v>0.19454201604127899</v>
      </c>
      <c r="AY1219" s="17"/>
      <c r="AZ1219" s="17">
        <v>0.23293733925503099</v>
      </c>
      <c r="BA1219" s="17">
        <v>0.28789680226995201</v>
      </c>
      <c r="BB1219" s="17">
        <v>0.29602071732566698</v>
      </c>
      <c r="BC1219" s="17">
        <v>0.29094808828316499</v>
      </c>
      <c r="BD1219" s="17">
        <v>0.22570615048261899</v>
      </c>
      <c r="BE1219" s="17">
        <v>0.29712375228443799</v>
      </c>
      <c r="BF1219" s="17">
        <v>0.30287303244588898</v>
      </c>
      <c r="BG1219" s="17">
        <v>0.26372546829226201</v>
      </c>
      <c r="BH1219" s="17">
        <v>0.26497906783053299</v>
      </c>
      <c r="BI1219" s="17">
        <v>0.29699751252316797</v>
      </c>
      <c r="BJ1219" s="17">
        <v>0.28586531444660301</v>
      </c>
      <c r="BK1219" s="17">
        <v>0.25664541816980702</v>
      </c>
      <c r="BL1219" s="17">
        <v>0.25768064024542298</v>
      </c>
      <c r="BM1219" s="17">
        <v>0.302537727538711</v>
      </c>
      <c r="BN1219" s="17">
        <v>0.266879382519703</v>
      </c>
      <c r="BO1219" s="17">
        <v>0.24970822052872901</v>
      </c>
      <c r="BP1219" s="17"/>
      <c r="BQ1219" s="17">
        <v>0.194161475561833</v>
      </c>
      <c r="BR1219" s="17">
        <v>0.31037540705801803</v>
      </c>
    </row>
    <row r="1220" spans="2:70" x14ac:dyDescent="0.35">
      <c r="B1220" t="s">
        <v>524</v>
      </c>
      <c r="C1220" s="17">
        <v>0.24634317781486301</v>
      </c>
      <c r="D1220" s="17">
        <v>0.25187935501567699</v>
      </c>
      <c r="E1220" s="17">
        <v>0.240477213992626</v>
      </c>
      <c r="F1220" s="17"/>
      <c r="G1220" s="17">
        <v>0.28392747276562802</v>
      </c>
      <c r="H1220" s="17">
        <v>0.217084936665703</v>
      </c>
      <c r="I1220" s="17">
        <v>0.23465919661238899</v>
      </c>
      <c r="J1220" s="17">
        <v>0.27510140430009999</v>
      </c>
      <c r="K1220" s="17">
        <v>0.273402099950179</v>
      </c>
      <c r="L1220" s="17">
        <v>0.21302241092923199</v>
      </c>
      <c r="M1220" s="17"/>
      <c r="N1220" s="17">
        <v>0.26208502886108598</v>
      </c>
      <c r="O1220" s="17">
        <v>0.24119186445820601</v>
      </c>
      <c r="P1220" s="17">
        <v>0.25269532153060398</v>
      </c>
      <c r="Q1220" s="17">
        <v>0.228333657101082</v>
      </c>
      <c r="R1220" s="17"/>
      <c r="S1220" s="17">
        <v>0.26504481497988502</v>
      </c>
      <c r="T1220" s="17">
        <v>0.23250606153239001</v>
      </c>
      <c r="U1220" s="17">
        <v>0.25999668311991198</v>
      </c>
      <c r="V1220" s="17">
        <v>0.28540248960325798</v>
      </c>
      <c r="W1220" s="17">
        <v>0.291234352911107</v>
      </c>
      <c r="X1220" s="17">
        <v>0.22610384161309</v>
      </c>
      <c r="Y1220" s="17">
        <v>0.28167515139395899</v>
      </c>
      <c r="Z1220" s="17">
        <v>0.19912314418431201</v>
      </c>
      <c r="AA1220" s="17">
        <v>0.240728175502015</v>
      </c>
      <c r="AB1220" s="17">
        <v>0.19900490345666699</v>
      </c>
      <c r="AC1220" s="17">
        <v>0.236616088633085</v>
      </c>
      <c r="AD1220" s="17">
        <v>0.16847078498905299</v>
      </c>
      <c r="AE1220" s="17"/>
      <c r="AF1220" s="17">
        <v>0.23758210650883099</v>
      </c>
      <c r="AG1220" s="17">
        <v>0.241741018998999</v>
      </c>
      <c r="AH1220" s="17">
        <v>0.223838441763614</v>
      </c>
      <c r="AI1220" s="17"/>
      <c r="AJ1220" s="17">
        <v>0.24269762015806201</v>
      </c>
      <c r="AK1220" s="17">
        <v>0.24404597834007399</v>
      </c>
      <c r="AL1220" s="17">
        <v>0.22947858156251399</v>
      </c>
      <c r="AM1220" s="17">
        <v>0.33292703430496501</v>
      </c>
      <c r="AN1220" s="17">
        <v>0.241240820714264</v>
      </c>
      <c r="AO1220" s="17"/>
      <c r="AP1220" s="17">
        <v>0.24502277843185499</v>
      </c>
      <c r="AQ1220" s="17">
        <v>0.246377399920331</v>
      </c>
      <c r="AR1220" s="17">
        <v>0.22401793092170599</v>
      </c>
      <c r="AS1220" s="17"/>
      <c r="AT1220" s="17">
        <v>0.25220410535570698</v>
      </c>
      <c r="AU1220" s="17">
        <v>0.25584086392938299</v>
      </c>
      <c r="AV1220" s="17">
        <v>0.238666090792061</v>
      </c>
      <c r="AW1220" s="17">
        <v>0.23687796833848199</v>
      </c>
      <c r="AX1220" s="17">
        <v>0.24079220139913801</v>
      </c>
      <c r="AY1220" s="17"/>
      <c r="AZ1220" s="17">
        <v>0.23864562862758401</v>
      </c>
      <c r="BA1220" s="17">
        <v>0.24221145831454</v>
      </c>
      <c r="BB1220" s="17">
        <v>0.24654888750217499</v>
      </c>
      <c r="BC1220" s="17">
        <v>0.25652067586830701</v>
      </c>
      <c r="BD1220" s="17">
        <v>0.22058035637449699</v>
      </c>
      <c r="BE1220" s="17">
        <v>0.23209089488670201</v>
      </c>
      <c r="BF1220" s="17">
        <v>0.227788354210434</v>
      </c>
      <c r="BG1220" s="17">
        <v>0.29149171891581699</v>
      </c>
      <c r="BH1220" s="17">
        <v>0.25691470650224801</v>
      </c>
      <c r="BI1220" s="17">
        <v>0.27796893075269002</v>
      </c>
      <c r="BJ1220" s="17">
        <v>0.278620402383427</v>
      </c>
      <c r="BK1220" s="17">
        <v>0.245266869296145</v>
      </c>
      <c r="BL1220" s="17">
        <v>0.20953035200845599</v>
      </c>
      <c r="BM1220" s="17">
        <v>0.251356237430374</v>
      </c>
      <c r="BN1220" s="17">
        <v>0.25248993612109299</v>
      </c>
      <c r="BO1220" s="17">
        <v>0.248796683621306</v>
      </c>
      <c r="BP1220" s="17"/>
      <c r="BQ1220" s="17">
        <v>0.210016174248256</v>
      </c>
      <c r="BR1220" s="17">
        <v>0.26565690047241503</v>
      </c>
    </row>
    <row r="1221" spans="2:70" x14ac:dyDescent="0.35">
      <c r="B1221" t="s">
        <v>525</v>
      </c>
      <c r="C1221" s="17">
        <v>0.23396855207029699</v>
      </c>
      <c r="D1221" s="17">
        <v>0.24661453217635099</v>
      </c>
      <c r="E1221" s="17">
        <v>0.219596063642852</v>
      </c>
      <c r="F1221" s="17"/>
      <c r="G1221" s="17">
        <v>0.30661149002899302</v>
      </c>
      <c r="H1221" s="17">
        <v>0.196353774106656</v>
      </c>
      <c r="I1221" s="17">
        <v>0.20037234999383199</v>
      </c>
      <c r="J1221" s="17">
        <v>0.231989624748319</v>
      </c>
      <c r="K1221" s="17">
        <v>0.25664028292490798</v>
      </c>
      <c r="L1221" s="17">
        <v>0.23007999591206699</v>
      </c>
      <c r="M1221" s="17"/>
      <c r="N1221" s="17">
        <v>0.177074347120833</v>
      </c>
      <c r="O1221" s="17">
        <v>0.22315301535839099</v>
      </c>
      <c r="P1221" s="17">
        <v>0.25609934226957698</v>
      </c>
      <c r="Q1221" s="17">
        <v>0.28437731396635502</v>
      </c>
      <c r="R1221" s="17"/>
      <c r="S1221" s="17">
        <v>0.18885681069465801</v>
      </c>
      <c r="T1221" s="17">
        <v>0.22412947418649101</v>
      </c>
      <c r="U1221" s="17">
        <v>0.22234166754526999</v>
      </c>
      <c r="V1221" s="17">
        <v>0.25634143381742203</v>
      </c>
      <c r="W1221" s="17">
        <v>0.26984303930546</v>
      </c>
      <c r="X1221" s="17">
        <v>0.254408006756289</v>
      </c>
      <c r="Y1221" s="17">
        <v>0.25527234007687399</v>
      </c>
      <c r="Z1221" s="17">
        <v>0.15848799739216601</v>
      </c>
      <c r="AA1221" s="17">
        <v>0.246407025294234</v>
      </c>
      <c r="AB1221" s="17">
        <v>0.244880479421338</v>
      </c>
      <c r="AC1221" s="17">
        <v>0.27536359481637601</v>
      </c>
      <c r="AD1221" s="17">
        <v>0.20209093575954601</v>
      </c>
      <c r="AE1221" s="17"/>
      <c r="AF1221" s="17">
        <v>0.24771591291023201</v>
      </c>
      <c r="AG1221" s="17">
        <v>0.201005317473398</v>
      </c>
      <c r="AH1221" s="17">
        <v>0.22886176406853601</v>
      </c>
      <c r="AI1221" s="17"/>
      <c r="AJ1221" s="17">
        <v>0.23296883615720401</v>
      </c>
      <c r="AK1221" s="17">
        <v>0.23085790065768499</v>
      </c>
      <c r="AL1221" s="17">
        <v>0.15303317377978401</v>
      </c>
      <c r="AM1221" s="17">
        <v>0.28892577993945501</v>
      </c>
      <c r="AN1221" s="17">
        <v>0.254321316951584</v>
      </c>
      <c r="AO1221" s="17"/>
      <c r="AP1221" s="17">
        <v>0.20817303851560801</v>
      </c>
      <c r="AQ1221" s="17">
        <v>0.23045947913612</v>
      </c>
      <c r="AR1221" s="17">
        <v>0.177898574647262</v>
      </c>
      <c r="AS1221" s="17"/>
      <c r="AT1221" s="17">
        <v>0.28895499775246802</v>
      </c>
      <c r="AU1221" s="17">
        <v>0.27144644190790301</v>
      </c>
      <c r="AV1221" s="17">
        <v>0.18436869654858601</v>
      </c>
      <c r="AW1221" s="17">
        <v>0.15672196664788801</v>
      </c>
      <c r="AX1221" s="17">
        <v>0.142554152196919</v>
      </c>
      <c r="AY1221" s="17"/>
      <c r="AZ1221" s="17">
        <v>0.31493198275809497</v>
      </c>
      <c r="BA1221" s="17">
        <v>0.25691679681838803</v>
      </c>
      <c r="BB1221" s="17">
        <v>0.260418785900698</v>
      </c>
      <c r="BC1221" s="17">
        <v>0.205133823822124</v>
      </c>
      <c r="BD1221" s="17">
        <v>0.22177503037046201</v>
      </c>
      <c r="BE1221" s="17">
        <v>0.26634246731081401</v>
      </c>
      <c r="BF1221" s="17">
        <v>0.24339134033413801</v>
      </c>
      <c r="BG1221" s="17">
        <v>0.24910351926393501</v>
      </c>
      <c r="BH1221" s="17">
        <v>0.22536492711675399</v>
      </c>
      <c r="BI1221" s="17">
        <v>0.27866814947699903</v>
      </c>
      <c r="BJ1221" s="17">
        <v>0.21138476032459799</v>
      </c>
      <c r="BK1221" s="17">
        <v>0.21595289735794601</v>
      </c>
      <c r="BL1221" s="17">
        <v>0.21770141428157599</v>
      </c>
      <c r="BM1221" s="17">
        <v>0.245280930994971</v>
      </c>
      <c r="BN1221" s="17">
        <v>0.17848480588894</v>
      </c>
      <c r="BO1221" s="17">
        <v>0.132106734313231</v>
      </c>
      <c r="BP1221" s="17"/>
      <c r="BQ1221" s="17">
        <v>9.43019478293705E-2</v>
      </c>
      <c r="BR1221" s="17">
        <v>0.299674757006957</v>
      </c>
    </row>
    <row r="1222" spans="2:70" x14ac:dyDescent="0.35">
      <c r="B1222" t="s">
        <v>526</v>
      </c>
      <c r="C1222" s="17">
        <v>0.23090919732052601</v>
      </c>
      <c r="D1222" s="17">
        <v>0.252688876666461</v>
      </c>
      <c r="E1222" s="17">
        <v>0.20964847092846101</v>
      </c>
      <c r="F1222" s="17"/>
      <c r="G1222" s="17">
        <v>0.25976083475870698</v>
      </c>
      <c r="H1222" s="17">
        <v>0.22723197198407299</v>
      </c>
      <c r="I1222" s="17">
        <v>0.21865920618807599</v>
      </c>
      <c r="J1222" s="17">
        <v>0.23486092064960001</v>
      </c>
      <c r="K1222" s="17">
        <v>0.25956086001253198</v>
      </c>
      <c r="L1222" s="17">
        <v>0.20227404437635299</v>
      </c>
      <c r="M1222" s="17"/>
      <c r="N1222" s="17">
        <v>0.19373281677729101</v>
      </c>
      <c r="O1222" s="17">
        <v>0.24639045219484501</v>
      </c>
      <c r="P1222" s="17">
        <v>0.24691314048499899</v>
      </c>
      <c r="Q1222" s="17">
        <v>0.23999783433711</v>
      </c>
      <c r="R1222" s="17"/>
      <c r="S1222" s="17">
        <v>0.230643635924561</v>
      </c>
      <c r="T1222" s="17">
        <v>0.220006304406032</v>
      </c>
      <c r="U1222" s="17">
        <v>0.21389838165338501</v>
      </c>
      <c r="V1222" s="17">
        <v>0.29613961351194701</v>
      </c>
      <c r="W1222" s="17">
        <v>0.21935458222503801</v>
      </c>
      <c r="X1222" s="17">
        <v>0.21103404180309501</v>
      </c>
      <c r="Y1222" s="17">
        <v>0.25300419690595599</v>
      </c>
      <c r="Z1222" s="17">
        <v>0.178303000096461</v>
      </c>
      <c r="AA1222" s="17">
        <v>0.25720169893675499</v>
      </c>
      <c r="AB1222" s="17">
        <v>0.20116162669740101</v>
      </c>
      <c r="AC1222" s="17">
        <v>0.24073830213382699</v>
      </c>
      <c r="AD1222" s="17">
        <v>0.20313473700492099</v>
      </c>
      <c r="AE1222" s="17"/>
      <c r="AF1222" s="17">
        <v>0.234590518802931</v>
      </c>
      <c r="AG1222" s="17">
        <v>0.20292993319111</v>
      </c>
      <c r="AH1222" s="17">
        <v>0.25581824769510603</v>
      </c>
      <c r="AI1222" s="17"/>
      <c r="AJ1222" s="17">
        <v>0.23451147267478101</v>
      </c>
      <c r="AK1222" s="17">
        <v>0.213552869572711</v>
      </c>
      <c r="AL1222" s="17">
        <v>0.173613169929213</v>
      </c>
      <c r="AM1222" s="17">
        <v>0.26787071559918801</v>
      </c>
      <c r="AN1222" s="17">
        <v>0.26117093746127001</v>
      </c>
      <c r="AO1222" s="17"/>
      <c r="AP1222" s="17">
        <v>0.21599491686096201</v>
      </c>
      <c r="AQ1222" s="17">
        <v>0.202184519735571</v>
      </c>
      <c r="AR1222" s="17">
        <v>0.20771742642276</v>
      </c>
      <c r="AS1222" s="17"/>
      <c r="AT1222" s="17">
        <v>0.257748931904423</v>
      </c>
      <c r="AU1222" s="17">
        <v>0.26153991319143099</v>
      </c>
      <c r="AV1222" s="17">
        <v>0.202569554276811</v>
      </c>
      <c r="AW1222" s="17">
        <v>0.17172641108602901</v>
      </c>
      <c r="AX1222" s="17">
        <v>0.28536898565698199</v>
      </c>
      <c r="AY1222" s="17"/>
      <c r="AZ1222" s="17">
        <v>0.327365848707594</v>
      </c>
      <c r="BA1222" s="17">
        <v>0.21248604582438099</v>
      </c>
      <c r="BB1222" s="17">
        <v>0.19137013602010899</v>
      </c>
      <c r="BC1222" s="17">
        <v>0.256583294606888</v>
      </c>
      <c r="BD1222" s="17">
        <v>0.235491230650613</v>
      </c>
      <c r="BE1222" s="17">
        <v>0.23915120162526199</v>
      </c>
      <c r="BF1222" s="17">
        <v>0.26593253826753699</v>
      </c>
      <c r="BG1222" s="17">
        <v>0.23671775534741199</v>
      </c>
      <c r="BH1222" s="17">
        <v>0.227768780899156</v>
      </c>
      <c r="BI1222" s="17">
        <v>0.21937605561667201</v>
      </c>
      <c r="BJ1222" s="17">
        <v>0.220409084286911</v>
      </c>
      <c r="BK1222" s="17">
        <v>0.23949760017524899</v>
      </c>
      <c r="BL1222" s="17">
        <v>0.206575874536056</v>
      </c>
      <c r="BM1222" s="17">
        <v>0.19367952486935699</v>
      </c>
      <c r="BN1222" s="17">
        <v>0.20514924675517701</v>
      </c>
      <c r="BO1222" s="17">
        <v>0.206483687167312</v>
      </c>
      <c r="BP1222" s="17"/>
      <c r="BQ1222" s="17">
        <v>0.11526240726015501</v>
      </c>
      <c r="BR1222" s="17">
        <v>0.28517711981320898</v>
      </c>
    </row>
    <row r="1223" spans="2:70" x14ac:dyDescent="0.35">
      <c r="B1223" t="s">
        <v>527</v>
      </c>
      <c r="C1223" s="17">
        <v>0.17954627487414401</v>
      </c>
      <c r="D1223" s="17">
        <v>0.176275988003114</v>
      </c>
      <c r="E1223" s="17">
        <v>0.18214819220306899</v>
      </c>
      <c r="F1223" s="17"/>
      <c r="G1223" s="17">
        <v>0.179937208045791</v>
      </c>
      <c r="H1223" s="17">
        <v>0.15066079332396601</v>
      </c>
      <c r="I1223" s="17">
        <v>0.15451578678375799</v>
      </c>
      <c r="J1223" s="17">
        <v>0.17431818490944101</v>
      </c>
      <c r="K1223" s="17">
        <v>0.18066558425130599</v>
      </c>
      <c r="L1223" s="17">
        <v>0.226753869426191</v>
      </c>
      <c r="M1223" s="17"/>
      <c r="N1223" s="17">
        <v>0.19369234430497401</v>
      </c>
      <c r="O1223" s="17">
        <v>0.18591772946680399</v>
      </c>
      <c r="P1223" s="17">
        <v>0.168692294656685</v>
      </c>
      <c r="Q1223" s="17">
        <v>0.16659430242619699</v>
      </c>
      <c r="R1223" s="17"/>
      <c r="S1223" s="17">
        <v>0.13296933088049701</v>
      </c>
      <c r="T1223" s="17">
        <v>0.14873601154373101</v>
      </c>
      <c r="U1223" s="17">
        <v>0.206180035866246</v>
      </c>
      <c r="V1223" s="17">
        <v>0.165166695078931</v>
      </c>
      <c r="W1223" s="17">
        <v>0.181713795235798</v>
      </c>
      <c r="X1223" s="17">
        <v>0.18480251389701299</v>
      </c>
      <c r="Y1223" s="17">
        <v>0.186662130565865</v>
      </c>
      <c r="Z1223" s="17">
        <v>0.19905222155744101</v>
      </c>
      <c r="AA1223" s="17">
        <v>0.181634300625341</v>
      </c>
      <c r="AB1223" s="17">
        <v>0.21038530680003401</v>
      </c>
      <c r="AC1223" s="17">
        <v>0.18746308574435</v>
      </c>
      <c r="AD1223" s="17">
        <v>0.32404608863677598</v>
      </c>
      <c r="AE1223" s="17"/>
      <c r="AF1223" s="17">
        <v>0.18484781002799899</v>
      </c>
      <c r="AG1223" s="17">
        <v>0.185101227264787</v>
      </c>
      <c r="AH1223" s="17">
        <v>0.14735307521527</v>
      </c>
      <c r="AI1223" s="17"/>
      <c r="AJ1223" s="17">
        <v>0.186230724598409</v>
      </c>
      <c r="AK1223" s="17">
        <v>0.17037423378427199</v>
      </c>
      <c r="AL1223" s="17">
        <v>0.21714582537459801</v>
      </c>
      <c r="AM1223" s="17">
        <v>0.147828840292863</v>
      </c>
      <c r="AN1223" s="17">
        <v>0.14219312380717</v>
      </c>
      <c r="AO1223" s="17"/>
      <c r="AP1223" s="17">
        <v>0.17716253712775301</v>
      </c>
      <c r="AQ1223" s="17">
        <v>0.17681057798365299</v>
      </c>
      <c r="AR1223" s="17">
        <v>0.25022096183988302</v>
      </c>
      <c r="AS1223" s="17"/>
      <c r="AT1223" s="17">
        <v>0.147642426069959</v>
      </c>
      <c r="AU1223" s="17">
        <v>0.16187852644258999</v>
      </c>
      <c r="AV1223" s="17">
        <v>0.20002503072280201</v>
      </c>
      <c r="AW1223" s="17">
        <v>0.220865487811017</v>
      </c>
      <c r="AX1223" s="17">
        <v>0.15669916717910001</v>
      </c>
      <c r="AY1223" s="17"/>
      <c r="AZ1223" s="17">
        <v>6.6028757166845295E-2</v>
      </c>
      <c r="BA1223" s="17">
        <v>0.13684275437477</v>
      </c>
      <c r="BB1223" s="17">
        <v>0.20253290534982801</v>
      </c>
      <c r="BC1223" s="17">
        <v>0.195098838812027</v>
      </c>
      <c r="BD1223" s="17">
        <v>0.188312469914036</v>
      </c>
      <c r="BE1223" s="17">
        <v>0.168459652359254</v>
      </c>
      <c r="BF1223" s="17">
        <v>0.206327799609166</v>
      </c>
      <c r="BG1223" s="17">
        <v>0.18695392769237101</v>
      </c>
      <c r="BH1223" s="17">
        <v>0.17950336870019301</v>
      </c>
      <c r="BI1223" s="17">
        <v>0.229373072165026</v>
      </c>
      <c r="BJ1223" s="17">
        <v>0.17646982286910901</v>
      </c>
      <c r="BK1223" s="17">
        <v>0.19940924359936299</v>
      </c>
      <c r="BL1223" s="17">
        <v>0.15138308103341599</v>
      </c>
      <c r="BM1223" s="17">
        <v>0.15672837336280299</v>
      </c>
      <c r="BN1223" s="17">
        <v>0.18208519939332399</v>
      </c>
      <c r="BO1223" s="17">
        <v>0.13291164631198399</v>
      </c>
      <c r="BP1223" s="17"/>
      <c r="BQ1223" s="17">
        <v>0.24694815829212299</v>
      </c>
      <c r="BR1223" s="17">
        <v>0.14983828025667401</v>
      </c>
    </row>
    <row r="1224" spans="2:70" x14ac:dyDescent="0.35">
      <c r="B1224" t="s">
        <v>528</v>
      </c>
      <c r="C1224" s="17">
        <v>0.13896529372397301</v>
      </c>
      <c r="D1224" s="17">
        <v>0.143384407212055</v>
      </c>
      <c r="E1224" s="17">
        <v>0.134996737381572</v>
      </c>
      <c r="F1224" s="17"/>
      <c r="G1224" s="17">
        <v>0.192175821678296</v>
      </c>
      <c r="H1224" s="17">
        <v>0.14061370111236901</v>
      </c>
      <c r="I1224" s="17">
        <v>0.13127720478103999</v>
      </c>
      <c r="J1224" s="17">
        <v>0.12958676129220001</v>
      </c>
      <c r="K1224" s="17">
        <v>0.113094109252188</v>
      </c>
      <c r="L1224" s="17">
        <v>0.13348613552309499</v>
      </c>
      <c r="M1224" s="17"/>
      <c r="N1224" s="17">
        <v>0.15395271454703799</v>
      </c>
      <c r="O1224" s="17">
        <v>0.13725979665172999</v>
      </c>
      <c r="P1224" s="17">
        <v>0.132025273574399</v>
      </c>
      <c r="Q1224" s="17">
        <v>0.128615968794801</v>
      </c>
      <c r="R1224" s="17"/>
      <c r="S1224" s="17">
        <v>0.131189923409153</v>
      </c>
      <c r="T1224" s="17">
        <v>0.13011227640041001</v>
      </c>
      <c r="U1224" s="17">
        <v>0.14379064920836501</v>
      </c>
      <c r="V1224" s="17">
        <v>0.12236301103321399</v>
      </c>
      <c r="W1224" s="17">
        <v>0.14623261888368</v>
      </c>
      <c r="X1224" s="17">
        <v>0.160038546589029</v>
      </c>
      <c r="Y1224" s="17">
        <v>0.14389813279858199</v>
      </c>
      <c r="Z1224" s="17">
        <v>0.13685398273800201</v>
      </c>
      <c r="AA1224" s="17">
        <v>0.13301540402300099</v>
      </c>
      <c r="AB1224" s="17">
        <v>0.14734396274247999</v>
      </c>
      <c r="AC1224" s="17">
        <v>0.112595298399276</v>
      </c>
      <c r="AD1224" s="17">
        <v>0.20095389592447399</v>
      </c>
      <c r="AE1224" s="17"/>
      <c r="AF1224" s="17">
        <v>0.132286355961585</v>
      </c>
      <c r="AG1224" s="17">
        <v>0.142054728650786</v>
      </c>
      <c r="AH1224" s="17">
        <v>0.12081311754572401</v>
      </c>
      <c r="AI1224" s="17"/>
      <c r="AJ1224" s="17">
        <v>0.128578047032014</v>
      </c>
      <c r="AK1224" s="17">
        <v>0.15071279293631301</v>
      </c>
      <c r="AL1224" s="17">
        <v>0.168101806330298</v>
      </c>
      <c r="AM1224" s="17">
        <v>8.0653116388008206E-2</v>
      </c>
      <c r="AN1224" s="17">
        <v>0.118266170037104</v>
      </c>
      <c r="AO1224" s="17"/>
      <c r="AP1224" s="17">
        <v>0.12783468586726299</v>
      </c>
      <c r="AQ1224" s="17">
        <v>0.15726995139545599</v>
      </c>
      <c r="AR1224" s="17">
        <v>0.177014622413871</v>
      </c>
      <c r="AS1224" s="17"/>
      <c r="AT1224" s="17">
        <v>0.110849075593363</v>
      </c>
      <c r="AU1224" s="17">
        <v>0.12942600267212201</v>
      </c>
      <c r="AV1224" s="17">
        <v>0.17149611915468099</v>
      </c>
      <c r="AW1224" s="17">
        <v>0.161848060926057</v>
      </c>
      <c r="AX1224" s="17">
        <v>0.25871981439025099</v>
      </c>
      <c r="AY1224" s="17"/>
      <c r="AZ1224" s="17">
        <v>8.8636457584147801E-2</v>
      </c>
      <c r="BA1224" s="17">
        <v>9.0814999059486798E-2</v>
      </c>
      <c r="BB1224" s="17">
        <v>0.125833660020683</v>
      </c>
      <c r="BC1224" s="17">
        <v>0.15059681450087101</v>
      </c>
      <c r="BD1224" s="17">
        <v>0.13843380966968699</v>
      </c>
      <c r="BE1224" s="17">
        <v>0.122373512023319</v>
      </c>
      <c r="BF1224" s="17">
        <v>0.17278451724154001</v>
      </c>
      <c r="BG1224" s="17">
        <v>0.13689217037916099</v>
      </c>
      <c r="BH1224" s="17">
        <v>0.154922619774258</v>
      </c>
      <c r="BI1224" s="17">
        <v>0.18370679638179099</v>
      </c>
      <c r="BJ1224" s="17">
        <v>0.12919374912354001</v>
      </c>
      <c r="BK1224" s="17">
        <v>0.12694732848332199</v>
      </c>
      <c r="BL1224" s="17">
        <v>0.133401194636525</v>
      </c>
      <c r="BM1224" s="17">
        <v>0.160907714513435</v>
      </c>
      <c r="BN1224" s="17">
        <v>0.113903671742729</v>
      </c>
      <c r="BO1224" s="17">
        <v>0.12981826663469001</v>
      </c>
      <c r="BP1224" s="17"/>
      <c r="BQ1224" s="17">
        <v>0.19788608698051599</v>
      </c>
      <c r="BR1224" s="17">
        <v>0.112665665987148</v>
      </c>
    </row>
    <row r="1225" spans="2:70" x14ac:dyDescent="0.35">
      <c r="B1225" t="s">
        <v>529</v>
      </c>
      <c r="C1225" s="17">
        <v>0.1313092539565</v>
      </c>
      <c r="D1225" s="17">
        <v>0.12645853095266199</v>
      </c>
      <c r="E1225" s="17">
        <v>0.13688651284935699</v>
      </c>
      <c r="F1225" s="17"/>
      <c r="G1225" s="17">
        <v>0.177303265467009</v>
      </c>
      <c r="H1225" s="17">
        <v>0.121753260070584</v>
      </c>
      <c r="I1225" s="17">
        <v>0.15257712240712501</v>
      </c>
      <c r="J1225" s="17">
        <v>0.15783395849691501</v>
      </c>
      <c r="K1225" s="17">
        <v>0.13195993435068301</v>
      </c>
      <c r="L1225" s="17">
        <v>6.8964588516371605E-2</v>
      </c>
      <c r="M1225" s="17"/>
      <c r="N1225" s="17">
        <v>0.142231268460314</v>
      </c>
      <c r="O1225" s="17">
        <v>0.13768270939933</v>
      </c>
      <c r="P1225" s="17">
        <v>0.124518144427037</v>
      </c>
      <c r="Q1225" s="17">
        <v>0.115603606277271</v>
      </c>
      <c r="R1225" s="17"/>
      <c r="S1225" s="17">
        <v>0.14321725591312201</v>
      </c>
      <c r="T1225" s="17">
        <v>0.13877475141551199</v>
      </c>
      <c r="U1225" s="17">
        <v>0.13304789909537901</v>
      </c>
      <c r="V1225" s="17">
        <v>0.14287368314186299</v>
      </c>
      <c r="W1225" s="17">
        <v>0.116401077476233</v>
      </c>
      <c r="X1225" s="17">
        <v>0.102938109548552</v>
      </c>
      <c r="Y1225" s="17">
        <v>0.120150681586111</v>
      </c>
      <c r="Z1225" s="17">
        <v>0.117510433412995</v>
      </c>
      <c r="AA1225" s="17">
        <v>0.14281432292686799</v>
      </c>
      <c r="AB1225" s="17">
        <v>0.12682982878805399</v>
      </c>
      <c r="AC1225" s="17">
        <v>0.15153568885125199</v>
      </c>
      <c r="AD1225" s="17">
        <v>0.10945884176772901</v>
      </c>
      <c r="AE1225" s="17"/>
      <c r="AF1225" s="17">
        <v>0.115696610625034</v>
      </c>
      <c r="AG1225" s="17">
        <v>0.13851796156763399</v>
      </c>
      <c r="AH1225" s="17">
        <v>0.13023095701104601</v>
      </c>
      <c r="AI1225" s="17"/>
      <c r="AJ1225" s="17">
        <v>0.113511744698007</v>
      </c>
      <c r="AK1225" s="17">
        <v>0.15513283348267701</v>
      </c>
      <c r="AL1225" s="17">
        <v>0.127254769946584</v>
      </c>
      <c r="AM1225" s="17">
        <v>9.6601067240359495E-2</v>
      </c>
      <c r="AN1225" s="17">
        <v>0.13350347344417199</v>
      </c>
      <c r="AO1225" s="17"/>
      <c r="AP1225" s="17">
        <v>0.102094519487559</v>
      </c>
      <c r="AQ1225" s="17">
        <v>0.161795146524397</v>
      </c>
      <c r="AR1225" s="17">
        <v>0.142581080837067</v>
      </c>
      <c r="AS1225" s="17"/>
      <c r="AT1225" s="17">
        <v>0.113673273849732</v>
      </c>
      <c r="AU1225" s="17">
        <v>0.12884663060443699</v>
      </c>
      <c r="AV1225" s="17">
        <v>0.159297315831221</v>
      </c>
      <c r="AW1225" s="17">
        <v>0.12826352596524801</v>
      </c>
      <c r="AX1225" s="17">
        <v>0.19104286347796301</v>
      </c>
      <c r="AY1225" s="17"/>
      <c r="AZ1225" s="17">
        <v>0.10539864488396999</v>
      </c>
      <c r="BA1225" s="17">
        <v>0.11892835502278699</v>
      </c>
      <c r="BB1225" s="17">
        <v>0.111436742351793</v>
      </c>
      <c r="BC1225" s="17">
        <v>0.13424927635717901</v>
      </c>
      <c r="BD1225" s="17">
        <v>0.115165012077813</v>
      </c>
      <c r="BE1225" s="17">
        <v>0.119615940494409</v>
      </c>
      <c r="BF1225" s="17">
        <v>0.14711885895075399</v>
      </c>
      <c r="BG1225" s="17">
        <v>0.11656413330059499</v>
      </c>
      <c r="BH1225" s="17">
        <v>0.128555325368719</v>
      </c>
      <c r="BI1225" s="17">
        <v>0.13639833093850201</v>
      </c>
      <c r="BJ1225" s="17">
        <v>0.13385728463259999</v>
      </c>
      <c r="BK1225" s="17">
        <v>0.131601503200832</v>
      </c>
      <c r="BL1225" s="17">
        <v>0.15839026036885201</v>
      </c>
      <c r="BM1225" s="17">
        <v>0.160055096422342</v>
      </c>
      <c r="BN1225" s="17">
        <v>0.16142464342349</v>
      </c>
      <c r="BO1225" s="17">
        <v>0.187025151683022</v>
      </c>
      <c r="BP1225" s="17"/>
      <c r="BQ1225" s="17">
        <v>0.10673082298711099</v>
      </c>
      <c r="BR1225" s="17">
        <v>0.142393625738266</v>
      </c>
    </row>
    <row r="1226" spans="2:70" x14ac:dyDescent="0.35">
      <c r="B1226" t="s">
        <v>510</v>
      </c>
      <c r="C1226" s="17">
        <v>5.6793017914599897E-2</v>
      </c>
      <c r="D1226" s="17">
        <v>6.2151423769688602E-2</v>
      </c>
      <c r="E1226" s="17">
        <v>5.1379927814540302E-2</v>
      </c>
      <c r="F1226" s="17"/>
      <c r="G1226" s="17">
        <v>9.6730992541014499E-2</v>
      </c>
      <c r="H1226" s="17">
        <v>7.8384055076478207E-2</v>
      </c>
      <c r="I1226" s="17">
        <v>6.2121062645425697E-2</v>
      </c>
      <c r="J1226" s="17">
        <v>3.5025839194939401E-2</v>
      </c>
      <c r="K1226" s="17">
        <v>1.9467738553763301E-2</v>
      </c>
      <c r="L1226" s="17">
        <v>5.1099129012041E-2</v>
      </c>
      <c r="M1226" s="17"/>
      <c r="N1226" s="17">
        <v>5.9359270077839803E-2</v>
      </c>
      <c r="O1226" s="17">
        <v>4.9418878345621399E-2</v>
      </c>
      <c r="P1226" s="17">
        <v>5.3979482579573503E-2</v>
      </c>
      <c r="Q1226" s="17">
        <v>6.2560706912246605E-2</v>
      </c>
      <c r="R1226" s="17"/>
      <c r="S1226" s="17">
        <v>8.4101357787603401E-2</v>
      </c>
      <c r="T1226" s="17">
        <v>5.76719997135276E-2</v>
      </c>
      <c r="U1226" s="17">
        <v>1.7904590735635099E-2</v>
      </c>
      <c r="V1226" s="17">
        <v>4.0525888725732297E-2</v>
      </c>
      <c r="W1226" s="17">
        <v>5.5879688558324203E-2</v>
      </c>
      <c r="X1226" s="17">
        <v>7.6627266089555196E-2</v>
      </c>
      <c r="Y1226" s="17">
        <v>4.9675479833376703E-2</v>
      </c>
      <c r="Z1226" s="17">
        <v>4.8139063429011197E-2</v>
      </c>
      <c r="AA1226" s="17">
        <v>6.4717446115929306E-2</v>
      </c>
      <c r="AB1226" s="17">
        <v>7.0510367277522398E-2</v>
      </c>
      <c r="AC1226" s="17">
        <v>3.2654905914506399E-2</v>
      </c>
      <c r="AD1226" s="17">
        <v>2.1141954317531499E-2</v>
      </c>
      <c r="AE1226" s="17"/>
      <c r="AF1226" s="17">
        <v>5.4637590876324797E-2</v>
      </c>
      <c r="AG1226" s="17">
        <v>5.4175383126459101E-2</v>
      </c>
      <c r="AH1226" s="17">
        <v>5.2381375865547003E-2</v>
      </c>
      <c r="AI1226" s="17"/>
      <c r="AJ1226" s="17">
        <v>5.2573993297960697E-2</v>
      </c>
      <c r="AK1226" s="17">
        <v>6.64915079354301E-2</v>
      </c>
      <c r="AL1226" s="17">
        <v>5.09145872236429E-2</v>
      </c>
      <c r="AM1226" s="17">
        <v>2.4915674402062798E-2</v>
      </c>
      <c r="AN1226" s="17">
        <v>5.0714823796047102E-2</v>
      </c>
      <c r="AO1226" s="17"/>
      <c r="AP1226" s="17">
        <v>5.3522912597825899E-2</v>
      </c>
      <c r="AQ1226" s="17">
        <v>6.4347528966309298E-2</v>
      </c>
      <c r="AR1226" s="17">
        <v>7.4873396330370698E-2</v>
      </c>
      <c r="AS1226" s="17"/>
      <c r="AT1226" s="17">
        <v>3.85636935033737E-2</v>
      </c>
      <c r="AU1226" s="17">
        <v>5.65643811617434E-2</v>
      </c>
      <c r="AV1226" s="17">
        <v>6.1656933995798399E-2</v>
      </c>
      <c r="AW1226" s="17">
        <v>7.1835370845611493E-2</v>
      </c>
      <c r="AX1226" s="17">
        <v>0.12553802368052899</v>
      </c>
      <c r="AY1226" s="17"/>
      <c r="AZ1226" s="17">
        <v>0</v>
      </c>
      <c r="BA1226" s="17">
        <v>6.0573747986247303E-2</v>
      </c>
      <c r="BB1226" s="17">
        <v>7.2722793860411195E-2</v>
      </c>
      <c r="BC1226" s="17">
        <v>5.2408138428924902E-2</v>
      </c>
      <c r="BD1226" s="17">
        <v>7.1280701079464298E-2</v>
      </c>
      <c r="BE1226" s="17">
        <v>4.8517365097831201E-2</v>
      </c>
      <c r="BF1226" s="17">
        <v>5.6223665787534599E-2</v>
      </c>
      <c r="BG1226" s="17">
        <v>4.2144778416489101E-2</v>
      </c>
      <c r="BH1226" s="17">
        <v>3.9288001701478101E-2</v>
      </c>
      <c r="BI1226" s="17">
        <v>5.3996331093961299E-2</v>
      </c>
      <c r="BJ1226" s="17">
        <v>5.9194450453594602E-2</v>
      </c>
      <c r="BK1226" s="17">
        <v>6.03131485972195E-2</v>
      </c>
      <c r="BL1226" s="17">
        <v>4.1340241816297703E-2</v>
      </c>
      <c r="BM1226" s="17">
        <v>3.2247837686933498E-2</v>
      </c>
      <c r="BN1226" s="17">
        <v>8.7382802522261493E-2</v>
      </c>
      <c r="BO1226" s="17">
        <v>0.116926133943156</v>
      </c>
      <c r="BP1226" s="17"/>
      <c r="BQ1226" s="17">
        <v>8.24975561533587E-2</v>
      </c>
      <c r="BR1226" s="17">
        <v>4.4404449072419402E-2</v>
      </c>
    </row>
    <row r="1227" spans="2:70" x14ac:dyDescent="0.35">
      <c r="B1227" t="s">
        <v>129</v>
      </c>
      <c r="C1227" s="17">
        <v>2.5977828956585E-2</v>
      </c>
      <c r="D1227" s="17">
        <v>2.7004139577471699E-2</v>
      </c>
      <c r="E1227" s="17">
        <v>2.5143173915206402E-2</v>
      </c>
      <c r="F1227" s="17"/>
      <c r="G1227" s="17">
        <v>2.18955574621E-2</v>
      </c>
      <c r="H1227" s="17">
        <v>3.3399098763118799E-2</v>
      </c>
      <c r="I1227" s="17">
        <v>2.5429092319986302E-2</v>
      </c>
      <c r="J1227" s="17">
        <v>1.99688710045972E-2</v>
      </c>
      <c r="K1227" s="17">
        <v>2.5634630813251801E-2</v>
      </c>
      <c r="L1227" s="17">
        <v>2.8250833076528498E-2</v>
      </c>
      <c r="M1227" s="17"/>
      <c r="N1227" s="17">
        <v>1.77856140651786E-2</v>
      </c>
      <c r="O1227" s="17">
        <v>2.3663724851357398E-2</v>
      </c>
      <c r="P1227" s="17">
        <v>3.1843483306616099E-2</v>
      </c>
      <c r="Q1227" s="17">
        <v>3.2405711153043498E-2</v>
      </c>
      <c r="R1227" s="17"/>
      <c r="S1227" s="17">
        <v>1.5474094951296801E-2</v>
      </c>
      <c r="T1227" s="17">
        <v>3.5764186380867397E-2</v>
      </c>
      <c r="U1227" s="17">
        <v>2.43987335831982E-2</v>
      </c>
      <c r="V1227" s="17">
        <v>1.10983409710224E-2</v>
      </c>
      <c r="W1227" s="17">
        <v>3.8277282952564898E-2</v>
      </c>
      <c r="X1227" s="17">
        <v>2.9450616394550998E-2</v>
      </c>
      <c r="Y1227" s="17">
        <v>2.2533308763934601E-2</v>
      </c>
      <c r="Z1227" s="17">
        <v>2.3439878511699701E-2</v>
      </c>
      <c r="AA1227" s="17">
        <v>3.6330709190879003E-2</v>
      </c>
      <c r="AB1227" s="17">
        <v>2.3101143595302999E-2</v>
      </c>
      <c r="AC1227" s="17">
        <v>2.1773712296809501E-2</v>
      </c>
      <c r="AD1227" s="17">
        <v>3.2581460346801497E-2</v>
      </c>
      <c r="AE1227" s="17"/>
      <c r="AF1227" s="17">
        <v>2.17725539131539E-2</v>
      </c>
      <c r="AG1227" s="17">
        <v>2.4960978688343901E-2</v>
      </c>
      <c r="AH1227" s="17">
        <v>3.4104352776049701E-2</v>
      </c>
      <c r="AI1227" s="17"/>
      <c r="AJ1227" s="17">
        <v>2.33204140224605E-2</v>
      </c>
      <c r="AK1227" s="17">
        <v>2.2235283102076699E-2</v>
      </c>
      <c r="AL1227" s="17">
        <v>1.20298215232172E-2</v>
      </c>
      <c r="AM1227" s="17">
        <v>2.2979596860584501E-2</v>
      </c>
      <c r="AN1227" s="17">
        <v>3.3075420999205102E-2</v>
      </c>
      <c r="AO1227" s="17"/>
      <c r="AP1227" s="17">
        <v>3.0233651366077901E-2</v>
      </c>
      <c r="AQ1227" s="17">
        <v>1.9633206041908199E-2</v>
      </c>
      <c r="AR1227" s="17">
        <v>1.7117891504919901E-2</v>
      </c>
      <c r="AS1227" s="17"/>
      <c r="AT1227" s="17">
        <v>3.05476625574389E-2</v>
      </c>
      <c r="AU1227" s="17">
        <v>2.5773172821573199E-2</v>
      </c>
      <c r="AV1227" s="17">
        <v>2.3124377867087299E-2</v>
      </c>
      <c r="AW1227" s="17">
        <v>1.33149512376781E-2</v>
      </c>
      <c r="AX1227" s="17">
        <v>1.5694382971886699E-2</v>
      </c>
      <c r="AY1227" s="17"/>
      <c r="AZ1227" s="17">
        <v>3.71241742967863E-2</v>
      </c>
      <c r="BA1227" s="17">
        <v>3.4086568056132402E-2</v>
      </c>
      <c r="BB1227" s="17">
        <v>1.06352177083117E-2</v>
      </c>
      <c r="BC1227" s="17">
        <v>3.7176703544600197E-2</v>
      </c>
      <c r="BD1227" s="17">
        <v>1.54076995273694E-2</v>
      </c>
      <c r="BE1227" s="17">
        <v>2.8322786802907399E-2</v>
      </c>
      <c r="BF1227" s="17">
        <v>2.37921471535581E-2</v>
      </c>
      <c r="BG1227" s="17">
        <v>1.8546941054492099E-2</v>
      </c>
      <c r="BH1227" s="17">
        <v>2.8894427133835401E-2</v>
      </c>
      <c r="BI1227" s="17">
        <v>1.8022738327290899E-2</v>
      </c>
      <c r="BJ1227" s="17">
        <v>4.0942364287860002E-2</v>
      </c>
      <c r="BK1227" s="17">
        <v>2.4145815125834101E-2</v>
      </c>
      <c r="BL1227" s="17">
        <v>2.5827891432120002E-2</v>
      </c>
      <c r="BM1227" s="17">
        <v>8.9599315759754106E-3</v>
      </c>
      <c r="BN1227" s="17">
        <v>1.1275927458487E-2</v>
      </c>
      <c r="BO1227" s="17">
        <v>2.3036303789423E-2</v>
      </c>
      <c r="BP1227" s="17"/>
      <c r="BQ1227" s="17">
        <v>7.9489232187773505E-3</v>
      </c>
      <c r="BR1227" s="17">
        <v>2.98309382727205E-2</v>
      </c>
    </row>
    <row r="1228" spans="2:70" x14ac:dyDescent="0.35">
      <c r="B1228" t="s">
        <v>252</v>
      </c>
      <c r="C1228" s="17">
        <v>6.3514790085263204E-3</v>
      </c>
      <c r="D1228" s="17">
        <v>5.1453133360354402E-3</v>
      </c>
      <c r="E1228" s="17">
        <v>7.5693450579139496E-3</v>
      </c>
      <c r="F1228" s="17"/>
      <c r="G1228" s="17">
        <v>0</v>
      </c>
      <c r="H1228" s="17">
        <v>2.80090656928685E-3</v>
      </c>
      <c r="I1228" s="17">
        <v>6.5904243733524203E-3</v>
      </c>
      <c r="J1228" s="17">
        <v>8.7025747204321196E-3</v>
      </c>
      <c r="K1228" s="17">
        <v>9.6181076135244698E-3</v>
      </c>
      <c r="L1228" s="17">
        <v>9.1611538669956593E-3</v>
      </c>
      <c r="M1228" s="17"/>
      <c r="N1228" s="17">
        <v>6.6752373278843201E-3</v>
      </c>
      <c r="O1228" s="17">
        <v>8.6346202862569998E-3</v>
      </c>
      <c r="P1228" s="17">
        <v>1.35685348851448E-3</v>
      </c>
      <c r="Q1228" s="17">
        <v>8.1074759207787599E-3</v>
      </c>
      <c r="R1228" s="17"/>
      <c r="S1228" s="17">
        <v>5.0407897807826698E-3</v>
      </c>
      <c r="T1228" s="17">
        <v>1.0860769238308299E-2</v>
      </c>
      <c r="U1228" s="17">
        <v>3.0948337609892902E-3</v>
      </c>
      <c r="V1228" s="17">
        <v>1.4164833791934299E-2</v>
      </c>
      <c r="W1228" s="17">
        <v>3.28977136043958E-3</v>
      </c>
      <c r="X1228" s="17">
        <v>2.46413841012165E-3</v>
      </c>
      <c r="Y1228" s="17">
        <v>8.2237750245109792E-3</v>
      </c>
      <c r="Z1228" s="17">
        <v>5.71725925257178E-3</v>
      </c>
      <c r="AA1228" s="17">
        <v>1.0141076255400601E-2</v>
      </c>
      <c r="AB1228" s="17">
        <v>0</v>
      </c>
      <c r="AC1228" s="17">
        <v>5.1362922505024102E-3</v>
      </c>
      <c r="AD1228" s="17">
        <v>0</v>
      </c>
      <c r="AE1228" s="17"/>
      <c r="AF1228" s="17">
        <v>6.8840173663426204E-3</v>
      </c>
      <c r="AG1228" s="17">
        <v>6.7839039990792403E-3</v>
      </c>
      <c r="AH1228" s="17">
        <v>7.8813538928136206E-3</v>
      </c>
      <c r="AI1228" s="17"/>
      <c r="AJ1228" s="17">
        <v>4.6763144272892396E-3</v>
      </c>
      <c r="AK1228" s="17">
        <v>6.2040781887258596E-3</v>
      </c>
      <c r="AL1228" s="17">
        <v>1.3195418813202801E-2</v>
      </c>
      <c r="AM1228" s="17">
        <v>0</v>
      </c>
      <c r="AN1228" s="17">
        <v>7.0179211037576699E-3</v>
      </c>
      <c r="AO1228" s="17"/>
      <c r="AP1228" s="17">
        <v>3.2854858032610899E-3</v>
      </c>
      <c r="AQ1228" s="17">
        <v>6.3749077039712597E-3</v>
      </c>
      <c r="AR1228" s="17">
        <v>3.9923393458625497E-3</v>
      </c>
      <c r="AS1228" s="17"/>
      <c r="AT1228" s="17">
        <v>6.2194306311195401E-3</v>
      </c>
      <c r="AU1228" s="17">
        <v>5.8651854511951396E-3</v>
      </c>
      <c r="AV1228" s="17">
        <v>8.7292123312144396E-3</v>
      </c>
      <c r="AW1228" s="17">
        <v>2.08205655718554E-3</v>
      </c>
      <c r="AX1228" s="17">
        <v>1.6385821172208302E-2</v>
      </c>
      <c r="AY1228" s="17"/>
      <c r="AZ1228" s="17">
        <v>0</v>
      </c>
      <c r="BA1228" s="17">
        <v>1.5824072850179099E-2</v>
      </c>
      <c r="BB1228" s="17">
        <v>0</v>
      </c>
      <c r="BC1228" s="17">
        <v>7.6173226491891097E-3</v>
      </c>
      <c r="BD1228" s="17">
        <v>8.8807139962965593E-3</v>
      </c>
      <c r="BE1228" s="17">
        <v>4.3444442991892899E-3</v>
      </c>
      <c r="BF1228" s="17">
        <v>1.1452689833695E-2</v>
      </c>
      <c r="BG1228" s="17">
        <v>1.2791421758866901E-2</v>
      </c>
      <c r="BH1228" s="17">
        <v>3.6507863128246599E-3</v>
      </c>
      <c r="BI1228" s="17">
        <v>8.4479475691991695E-3</v>
      </c>
      <c r="BJ1228" s="17">
        <v>2.6249155740681301E-3</v>
      </c>
      <c r="BK1228" s="17">
        <v>4.7640561869505002E-3</v>
      </c>
      <c r="BL1228" s="17">
        <v>0</v>
      </c>
      <c r="BM1228" s="17">
        <v>0</v>
      </c>
      <c r="BN1228" s="17">
        <v>0</v>
      </c>
      <c r="BO1228" s="17">
        <v>6.2688988908647702E-3</v>
      </c>
      <c r="BP1228" s="17"/>
      <c r="BQ1228" s="17">
        <v>6.3258919456034299E-3</v>
      </c>
      <c r="BR1228" s="17">
        <v>6.6351136839419202E-3</v>
      </c>
    </row>
    <row r="1229" spans="2:70" x14ac:dyDescent="0.35">
      <c r="B1229" t="s">
        <v>130</v>
      </c>
      <c r="C1229" s="17">
        <v>9.7299658514319501E-2</v>
      </c>
      <c r="D1229" s="17">
        <v>0.10076920116174901</v>
      </c>
      <c r="E1229" s="17">
        <v>9.4120579312159502E-2</v>
      </c>
      <c r="F1229" s="17"/>
      <c r="G1229" s="17">
        <v>5.4036157388888603E-2</v>
      </c>
      <c r="H1229" s="17">
        <v>0.100786744858867</v>
      </c>
      <c r="I1229" s="17">
        <v>0.103027952956199</v>
      </c>
      <c r="J1229" s="17">
        <v>7.59649323321238E-2</v>
      </c>
      <c r="K1229" s="17">
        <v>0.1074316694649</v>
      </c>
      <c r="L1229" s="17">
        <v>0.12923955190940301</v>
      </c>
      <c r="M1229" s="17"/>
      <c r="N1229" s="17">
        <v>0.10592669696212</v>
      </c>
      <c r="O1229" s="17">
        <v>9.2603887170605706E-2</v>
      </c>
      <c r="P1229" s="17">
        <v>9.0774058620922304E-2</v>
      </c>
      <c r="Q1229" s="17">
        <v>9.98687868836894E-2</v>
      </c>
      <c r="R1229" s="17"/>
      <c r="S1229" s="17">
        <v>7.5953410312773903E-2</v>
      </c>
      <c r="T1229" s="17">
        <v>9.1089901868635803E-2</v>
      </c>
      <c r="U1229" s="17">
        <v>0.127873726081981</v>
      </c>
      <c r="V1229" s="17">
        <v>8.6907631529866206E-2</v>
      </c>
      <c r="W1229" s="17">
        <v>9.8509415265267394E-2</v>
      </c>
      <c r="X1229" s="17">
        <v>0.11526347800827801</v>
      </c>
      <c r="Y1229" s="17">
        <v>9.1026132030158399E-2</v>
      </c>
      <c r="Z1229" s="17">
        <v>0.12808602696535101</v>
      </c>
      <c r="AA1229" s="17">
        <v>8.7761481860030605E-2</v>
      </c>
      <c r="AB1229" s="17">
        <v>0.107728918395653</v>
      </c>
      <c r="AC1229" s="17">
        <v>0.13180564414975399</v>
      </c>
      <c r="AD1229" s="17">
        <v>3.8489039773839599E-2</v>
      </c>
      <c r="AE1229" s="17"/>
      <c r="AF1229" s="17">
        <v>0.10567083840336</v>
      </c>
      <c r="AG1229" s="17">
        <v>9.4558583367442897E-2</v>
      </c>
      <c r="AH1229" s="17">
        <v>0.111955761482879</v>
      </c>
      <c r="AI1229" s="17"/>
      <c r="AJ1229" s="17">
        <v>0.111580735428174</v>
      </c>
      <c r="AK1229" s="17">
        <v>9.3212233291611907E-2</v>
      </c>
      <c r="AL1229" s="17">
        <v>0.10618378870930401</v>
      </c>
      <c r="AM1229" s="17">
        <v>4.6909767414397903E-2</v>
      </c>
      <c r="AN1229" s="17">
        <v>0.110053198440602</v>
      </c>
      <c r="AO1229" s="17"/>
      <c r="AP1229" s="17">
        <v>0.13228860124074501</v>
      </c>
      <c r="AQ1229" s="17">
        <v>9.4351529625828504E-2</v>
      </c>
      <c r="AR1229" s="17">
        <v>8.4185388499529001E-2</v>
      </c>
      <c r="AS1229" s="17"/>
      <c r="AT1229" s="17">
        <v>0.10732464545782</v>
      </c>
      <c r="AU1229" s="17">
        <v>8.5480399462960197E-2</v>
      </c>
      <c r="AV1229" s="17">
        <v>8.8180995010722199E-2</v>
      </c>
      <c r="AW1229" s="17">
        <v>0.118914676678987</v>
      </c>
      <c r="AX1229" s="17">
        <v>0.13706468264857499</v>
      </c>
      <c r="AY1229" s="17"/>
      <c r="AZ1229" s="17">
        <v>2.6277998933342098E-2</v>
      </c>
      <c r="BA1229" s="17">
        <v>8.5442749253251904E-2</v>
      </c>
      <c r="BB1229" s="17">
        <v>0.113398104142568</v>
      </c>
      <c r="BC1229" s="17">
        <v>0.13106197301082401</v>
      </c>
      <c r="BD1229" s="17">
        <v>9.1719987398067901E-2</v>
      </c>
      <c r="BE1229" s="17">
        <v>0.104987060641365</v>
      </c>
      <c r="BF1229" s="17">
        <v>5.8515105466364098E-2</v>
      </c>
      <c r="BG1229" s="17">
        <v>9.9915217718922297E-2</v>
      </c>
      <c r="BH1229" s="17">
        <v>7.9129214979172594E-2</v>
      </c>
      <c r="BI1229" s="17">
        <v>7.5211084130851702E-2</v>
      </c>
      <c r="BJ1229" s="17">
        <v>8.8496744137831998E-2</v>
      </c>
      <c r="BK1229" s="17">
        <v>0.119345976861396</v>
      </c>
      <c r="BL1229" s="17">
        <v>8.2481723562021103E-2</v>
      </c>
      <c r="BM1229" s="17">
        <v>8.4682848076906597E-2</v>
      </c>
      <c r="BN1229" s="17">
        <v>9.5205053573865495E-2</v>
      </c>
      <c r="BO1229" s="17">
        <v>0.18676300236535001</v>
      </c>
      <c r="BP1229" s="17"/>
      <c r="BQ1229" s="17">
        <v>0.14048662811059001</v>
      </c>
      <c r="BR1229" s="17">
        <v>7.8352419178857893E-2</v>
      </c>
    </row>
    <row r="1230" spans="2:70" x14ac:dyDescent="0.35">
      <c r="C1230" s="17"/>
      <c r="D1230" s="17"/>
      <c r="E1230" s="17"/>
      <c r="F1230" s="17"/>
      <c r="G1230" s="17"/>
      <c r="H1230" s="17"/>
      <c r="I1230" s="17"/>
      <c r="J1230" s="17"/>
      <c r="K1230" s="17"/>
      <c r="L1230" s="17"/>
      <c r="M1230" s="17"/>
      <c r="N1230" s="17"/>
      <c r="O1230" s="17"/>
      <c r="P1230" s="17"/>
      <c r="Q1230" s="17"/>
      <c r="R1230" s="17"/>
      <c r="S1230" s="17"/>
      <c r="T1230" s="17"/>
      <c r="U1230" s="17"/>
      <c r="V1230" s="17"/>
      <c r="W1230" s="17"/>
      <c r="X1230" s="17"/>
      <c r="Y1230" s="17"/>
      <c r="Z1230" s="17"/>
      <c r="AA1230" s="17"/>
      <c r="AB1230" s="17"/>
      <c r="AC1230" s="17"/>
      <c r="AD1230" s="17"/>
      <c r="AE1230" s="17"/>
      <c r="AF1230" s="17"/>
      <c r="AG1230" s="17"/>
      <c r="AH1230" s="17"/>
      <c r="AI1230" s="17"/>
      <c r="AJ1230" s="17"/>
      <c r="AK1230" s="17"/>
      <c r="AL1230" s="17"/>
      <c r="AM1230" s="17"/>
      <c r="AN1230" s="17"/>
      <c r="AO1230" s="17"/>
      <c r="AP1230" s="17"/>
      <c r="AQ1230" s="17"/>
      <c r="AR1230" s="17"/>
      <c r="AS1230" s="17"/>
      <c r="AT1230" s="17"/>
      <c r="AU1230" s="17"/>
      <c r="AV1230" s="17"/>
      <c r="AW1230" s="17"/>
      <c r="AX1230" s="17"/>
      <c r="AY1230" s="17"/>
      <c r="AZ1230" s="17"/>
      <c r="BA1230" s="17"/>
      <c r="BB1230" s="17"/>
      <c r="BC1230" s="17"/>
      <c r="BD1230" s="17"/>
      <c r="BE1230" s="17"/>
      <c r="BF1230" s="17"/>
      <c r="BG1230" s="17"/>
      <c r="BH1230" s="17"/>
      <c r="BI1230" s="17"/>
      <c r="BJ1230" s="17"/>
      <c r="BK1230" s="17"/>
      <c r="BL1230" s="17"/>
      <c r="BM1230" s="17"/>
      <c r="BN1230" s="17"/>
      <c r="BO1230" s="17"/>
      <c r="BP1230" s="17"/>
      <c r="BQ1230" s="17"/>
      <c r="BR1230" s="17"/>
    </row>
    <row r="1231" spans="2:70" x14ac:dyDescent="0.35">
      <c r="B1231" s="6" t="s">
        <v>536</v>
      </c>
      <c r="C1231" s="17"/>
      <c r="D1231" s="17"/>
      <c r="E1231" s="17"/>
      <c r="F1231" s="17"/>
      <c r="G1231" s="17"/>
      <c r="H1231" s="17"/>
      <c r="I1231" s="17"/>
      <c r="J1231" s="17"/>
      <c r="K1231" s="17"/>
      <c r="L1231" s="17"/>
      <c r="M1231" s="17"/>
      <c r="N1231" s="17"/>
      <c r="O1231" s="17"/>
      <c r="P1231" s="17"/>
      <c r="Q1231" s="17"/>
      <c r="R1231" s="17"/>
      <c r="S1231" s="17"/>
      <c r="T1231" s="17"/>
      <c r="U1231" s="17"/>
      <c r="V1231" s="17"/>
      <c r="W1231" s="17"/>
      <c r="X1231" s="17"/>
      <c r="Y1231" s="17"/>
      <c r="Z1231" s="17"/>
      <c r="AA1231" s="17"/>
      <c r="AB1231" s="17"/>
      <c r="AC1231" s="17"/>
      <c r="AD1231" s="17"/>
      <c r="AE1231" s="17"/>
      <c r="AF1231" s="17"/>
      <c r="AG1231" s="17"/>
      <c r="AH1231" s="17"/>
      <c r="AI1231" s="17"/>
      <c r="AJ1231" s="17"/>
      <c r="AK1231" s="17"/>
      <c r="AL1231" s="17"/>
      <c r="AM1231" s="17"/>
      <c r="AN1231" s="17"/>
      <c r="AO1231" s="17"/>
      <c r="AP1231" s="17"/>
      <c r="AQ1231" s="17"/>
      <c r="AR1231" s="17"/>
      <c r="AS1231" s="17"/>
      <c r="AT1231" s="17"/>
      <c r="AU1231" s="17"/>
      <c r="AV1231" s="17"/>
      <c r="AW1231" s="17"/>
      <c r="AX1231" s="17"/>
      <c r="AY1231" s="17"/>
      <c r="AZ1231" s="17"/>
      <c r="BA1231" s="17"/>
      <c r="BB1231" s="17"/>
      <c r="BC1231" s="17"/>
      <c r="BD1231" s="17"/>
      <c r="BE1231" s="17"/>
      <c r="BF1231" s="17"/>
      <c r="BG1231" s="17"/>
      <c r="BH1231" s="17"/>
      <c r="BI1231" s="17"/>
      <c r="BJ1231" s="17"/>
      <c r="BK1231" s="17"/>
      <c r="BL1231" s="17"/>
      <c r="BM1231" s="17"/>
      <c r="BN1231" s="17"/>
      <c r="BO1231" s="17"/>
      <c r="BP1231" s="17"/>
      <c r="BQ1231" s="17"/>
      <c r="BR1231" s="17"/>
    </row>
    <row r="1232" spans="2:70" x14ac:dyDescent="0.35">
      <c r="B1232" s="24" t="s">
        <v>97</v>
      </c>
      <c r="C1232" s="17"/>
      <c r="D1232" s="17"/>
      <c r="E1232" s="17"/>
      <c r="F1232" s="17"/>
      <c r="G1232" s="17"/>
      <c r="H1232" s="17"/>
      <c r="I1232" s="17"/>
      <c r="J1232" s="17"/>
      <c r="K1232" s="17"/>
      <c r="L1232" s="17"/>
      <c r="M1232" s="17"/>
      <c r="N1232" s="17"/>
      <c r="O1232" s="17"/>
      <c r="P1232" s="17"/>
      <c r="Q1232" s="17"/>
      <c r="R1232" s="17"/>
      <c r="S1232" s="17"/>
      <c r="T1232" s="17"/>
      <c r="U1232" s="17"/>
      <c r="V1232" s="17"/>
      <c r="W1232" s="17"/>
      <c r="X1232" s="17"/>
      <c r="Y1232" s="17"/>
      <c r="Z1232" s="17"/>
      <c r="AA1232" s="17"/>
      <c r="AB1232" s="17"/>
      <c r="AC1232" s="17"/>
      <c r="AD1232" s="17"/>
      <c r="AE1232" s="17"/>
      <c r="AF1232" s="17"/>
      <c r="AG1232" s="17"/>
      <c r="AH1232" s="17"/>
      <c r="AI1232" s="17"/>
      <c r="AJ1232" s="17"/>
      <c r="AK1232" s="17"/>
      <c r="AL1232" s="17"/>
      <c r="AM1232" s="17"/>
      <c r="AN1232" s="17"/>
      <c r="AO1232" s="17"/>
      <c r="AP1232" s="17"/>
      <c r="AQ1232" s="17"/>
      <c r="AR1232" s="17"/>
      <c r="AS1232" s="17"/>
      <c r="AT1232" s="17"/>
      <c r="AU1232" s="17"/>
      <c r="AV1232" s="17"/>
      <c r="AW1232" s="17"/>
      <c r="AX1232" s="17"/>
      <c r="AY1232" s="17"/>
      <c r="AZ1232" s="17"/>
      <c r="BA1232" s="17"/>
      <c r="BB1232" s="17"/>
      <c r="BC1232" s="17"/>
      <c r="BD1232" s="17"/>
      <c r="BE1232" s="17"/>
      <c r="BF1232" s="17"/>
      <c r="BG1232" s="17"/>
      <c r="BH1232" s="17"/>
      <c r="BI1232" s="17"/>
      <c r="BJ1232" s="17"/>
      <c r="BK1232" s="17"/>
      <c r="BL1232" s="17"/>
      <c r="BM1232" s="17"/>
      <c r="BN1232" s="17"/>
      <c r="BO1232" s="17"/>
      <c r="BP1232" s="17"/>
      <c r="BQ1232" s="17"/>
      <c r="BR1232" s="17"/>
    </row>
    <row r="1233" spans="2:70" x14ac:dyDescent="0.35">
      <c r="B1233" t="s">
        <v>531</v>
      </c>
      <c r="C1233" s="17">
        <v>0.41877484556304301</v>
      </c>
      <c r="D1233" s="17">
        <v>0.39394112716598201</v>
      </c>
      <c r="E1233" s="17">
        <v>0.441732539437662</v>
      </c>
      <c r="F1233" s="17"/>
      <c r="G1233" s="17">
        <v>0.43512797265680497</v>
      </c>
      <c r="H1233" s="17">
        <v>0.41488398014841499</v>
      </c>
      <c r="I1233" s="17">
        <v>0.42492898792512701</v>
      </c>
      <c r="J1233" s="17">
        <v>0.42812083935481299</v>
      </c>
      <c r="K1233" s="17">
        <v>0.39318570998729402</v>
      </c>
      <c r="L1233" s="17">
        <v>0.41552852748367403</v>
      </c>
      <c r="M1233" s="17"/>
      <c r="N1233" s="17">
        <v>0.49243757542857303</v>
      </c>
      <c r="O1233" s="17">
        <v>0.42286795216130502</v>
      </c>
      <c r="P1233" s="17">
        <v>0.38143801108007602</v>
      </c>
      <c r="Q1233" s="17">
        <v>0.36931199170273099</v>
      </c>
      <c r="R1233" s="17"/>
      <c r="S1233" s="17">
        <v>0.44983294273660601</v>
      </c>
      <c r="T1233" s="17">
        <v>0.40972675717514201</v>
      </c>
      <c r="U1233" s="17">
        <v>0.44294458330653003</v>
      </c>
      <c r="V1233" s="17">
        <v>0.38118535703239698</v>
      </c>
      <c r="W1233" s="17">
        <v>0.40077402222560798</v>
      </c>
      <c r="X1233" s="17">
        <v>0.417392152589593</v>
      </c>
      <c r="Y1233" s="17">
        <v>0.41109768588717099</v>
      </c>
      <c r="Z1233" s="17">
        <v>0.40013116662227299</v>
      </c>
      <c r="AA1233" s="17">
        <v>0.44044367323435402</v>
      </c>
      <c r="AB1233" s="17">
        <v>0.41558320304624602</v>
      </c>
      <c r="AC1233" s="17">
        <v>0.40734158564810702</v>
      </c>
      <c r="AD1233" s="17">
        <v>0.40193863028216897</v>
      </c>
      <c r="AE1233" s="17"/>
      <c r="AF1233" s="17">
        <v>0.38477500670390102</v>
      </c>
      <c r="AG1233" s="17">
        <v>0.44332527187968002</v>
      </c>
      <c r="AH1233" s="17">
        <v>0.39747468930525198</v>
      </c>
      <c r="AI1233" s="17"/>
      <c r="AJ1233" s="17">
        <v>0.40395458209030199</v>
      </c>
      <c r="AK1233" s="17">
        <v>0.43181642064182502</v>
      </c>
      <c r="AL1233" s="17">
        <v>0.425984389611893</v>
      </c>
      <c r="AM1233" s="17">
        <v>0.334066225923766</v>
      </c>
      <c r="AN1233" s="17">
        <v>0.39409763519867902</v>
      </c>
      <c r="AO1233" s="17"/>
      <c r="AP1233" s="17">
        <v>0.40984023481520898</v>
      </c>
      <c r="AQ1233" s="17">
        <v>0.44750350219801899</v>
      </c>
      <c r="AR1233" s="17">
        <v>0.45261579692124498</v>
      </c>
      <c r="AS1233" s="17"/>
      <c r="AT1233" s="17">
        <v>0.35325781119694599</v>
      </c>
      <c r="AU1233" s="17">
        <v>0.39589812436974098</v>
      </c>
      <c r="AV1233" s="17">
        <v>0.482734557121831</v>
      </c>
      <c r="AW1233" s="17">
        <v>0.48469357591268503</v>
      </c>
      <c r="AX1233" s="17">
        <v>0.54592338929137196</v>
      </c>
      <c r="AY1233" s="17"/>
      <c r="AZ1233" s="17">
        <v>0.29143242270692499</v>
      </c>
      <c r="BA1233" s="17">
        <v>0.35921576157472701</v>
      </c>
      <c r="BB1233" s="17">
        <v>0.39947255570164403</v>
      </c>
      <c r="BC1233" s="17">
        <v>0.420352687796751</v>
      </c>
      <c r="BD1233" s="17">
        <v>0.451678355296528</v>
      </c>
      <c r="BE1233" s="17">
        <v>0.373894717382104</v>
      </c>
      <c r="BF1233" s="17">
        <v>0.44272015734085102</v>
      </c>
      <c r="BG1233" s="17">
        <v>0.37590061412360098</v>
      </c>
      <c r="BH1233" s="17">
        <v>0.39288363311003599</v>
      </c>
      <c r="BI1233" s="17">
        <v>0.43209080145385897</v>
      </c>
      <c r="BJ1233" s="17">
        <v>0.45528460337094201</v>
      </c>
      <c r="BK1233" s="17">
        <v>0.46165680336161402</v>
      </c>
      <c r="BL1233" s="17">
        <v>0.48563173316274699</v>
      </c>
      <c r="BM1233" s="17">
        <v>0.43073936963419501</v>
      </c>
      <c r="BN1233" s="17">
        <v>0.38894154851092</v>
      </c>
      <c r="BO1233" s="17">
        <v>0.46483204987614402</v>
      </c>
      <c r="BP1233" s="17"/>
      <c r="BQ1233" s="17">
        <v>0.56673696004099094</v>
      </c>
      <c r="BR1233" s="17">
        <v>0.35530897021749303</v>
      </c>
    </row>
    <row r="1234" spans="2:70" x14ac:dyDescent="0.35">
      <c r="B1234" t="s">
        <v>532</v>
      </c>
      <c r="C1234" s="17">
        <v>0.32088908410211497</v>
      </c>
      <c r="D1234" s="17">
        <v>0.31038131632806798</v>
      </c>
      <c r="E1234" s="17">
        <v>0.32950091461245101</v>
      </c>
      <c r="F1234" s="17"/>
      <c r="G1234" s="17">
        <v>0.38126545378662302</v>
      </c>
      <c r="H1234" s="17">
        <v>0.39445077750773699</v>
      </c>
      <c r="I1234" s="17">
        <v>0.37036548068723701</v>
      </c>
      <c r="J1234" s="17">
        <v>0.31600720827916301</v>
      </c>
      <c r="K1234" s="17">
        <v>0.24021611611009899</v>
      </c>
      <c r="L1234" s="17">
        <v>0.23848832349226701</v>
      </c>
      <c r="M1234" s="17"/>
      <c r="N1234" s="17">
        <v>0.34501045297282901</v>
      </c>
      <c r="O1234" s="17">
        <v>0.29420584327580601</v>
      </c>
      <c r="P1234" s="17">
        <v>0.32107861201683902</v>
      </c>
      <c r="Q1234" s="17">
        <v>0.32261181128137301</v>
      </c>
      <c r="R1234" s="17"/>
      <c r="S1234" s="17">
        <v>0.37530188421780603</v>
      </c>
      <c r="T1234" s="17">
        <v>0.29131323104631002</v>
      </c>
      <c r="U1234" s="17">
        <v>0.35955503997114502</v>
      </c>
      <c r="V1234" s="17">
        <v>0.32765347063980899</v>
      </c>
      <c r="W1234" s="17">
        <v>0.26463371137358599</v>
      </c>
      <c r="X1234" s="17">
        <v>0.32153421635719798</v>
      </c>
      <c r="Y1234" s="17">
        <v>0.32116735862145601</v>
      </c>
      <c r="Z1234" s="17">
        <v>0.26926430392629602</v>
      </c>
      <c r="AA1234" s="17">
        <v>0.31144748630131502</v>
      </c>
      <c r="AB1234" s="17">
        <v>0.30559011899906602</v>
      </c>
      <c r="AC1234" s="17">
        <v>0.34244679025324998</v>
      </c>
      <c r="AD1234" s="17">
        <v>0.31343343926026301</v>
      </c>
      <c r="AE1234" s="17"/>
      <c r="AF1234" s="17">
        <v>0.27372360418167502</v>
      </c>
      <c r="AG1234" s="17">
        <v>0.33767488684237901</v>
      </c>
      <c r="AH1234" s="17">
        <v>0.33721055257680799</v>
      </c>
      <c r="AI1234" s="17"/>
      <c r="AJ1234" s="17">
        <v>0.282772320441883</v>
      </c>
      <c r="AK1234" s="17">
        <v>0.333041326920342</v>
      </c>
      <c r="AL1234" s="17">
        <v>0.344803113275722</v>
      </c>
      <c r="AM1234" s="17">
        <v>0.34051524884339601</v>
      </c>
      <c r="AN1234" s="17">
        <v>0.336293350671726</v>
      </c>
      <c r="AO1234" s="17"/>
      <c r="AP1234" s="17">
        <v>0.29822847615362402</v>
      </c>
      <c r="AQ1234" s="17">
        <v>0.347192455694734</v>
      </c>
      <c r="AR1234" s="17">
        <v>0.406904945405139</v>
      </c>
      <c r="AS1234" s="17"/>
      <c r="AT1234" s="17">
        <v>0.26533503761174398</v>
      </c>
      <c r="AU1234" s="17">
        <v>0.319941147039153</v>
      </c>
      <c r="AV1234" s="17">
        <v>0.374237381444321</v>
      </c>
      <c r="AW1234" s="17">
        <v>0.390421948847259</v>
      </c>
      <c r="AX1234" s="17">
        <v>0.376243650110346</v>
      </c>
      <c r="AY1234" s="17"/>
      <c r="AZ1234" s="17">
        <v>0.278411222113637</v>
      </c>
      <c r="BA1234" s="17">
        <v>0.23390145220959799</v>
      </c>
      <c r="BB1234" s="17">
        <v>0.33524035060190299</v>
      </c>
      <c r="BC1234" s="17">
        <v>0.32266096897823299</v>
      </c>
      <c r="BD1234" s="17">
        <v>0.34729597276757501</v>
      </c>
      <c r="BE1234" s="17">
        <v>0.31427455835879498</v>
      </c>
      <c r="BF1234" s="17">
        <v>0.35305547063667903</v>
      </c>
      <c r="BG1234" s="17">
        <v>0.28509324602714098</v>
      </c>
      <c r="BH1234" s="17">
        <v>0.28867663177319902</v>
      </c>
      <c r="BI1234" s="17">
        <v>0.33517348168521899</v>
      </c>
      <c r="BJ1234" s="17">
        <v>0.30944302356713899</v>
      </c>
      <c r="BK1234" s="17">
        <v>0.28699388552246002</v>
      </c>
      <c r="BL1234" s="17">
        <v>0.35857257206434101</v>
      </c>
      <c r="BM1234" s="17">
        <v>0.33397492699125803</v>
      </c>
      <c r="BN1234" s="17">
        <v>0.36645745541134001</v>
      </c>
      <c r="BO1234" s="17">
        <v>0.39954614657708598</v>
      </c>
      <c r="BP1234" s="17"/>
      <c r="BQ1234" s="17">
        <v>0.44507390617234199</v>
      </c>
      <c r="BR1234" s="17">
        <v>0.26755107263079903</v>
      </c>
    </row>
    <row r="1235" spans="2:70" x14ac:dyDescent="0.35">
      <c r="B1235" t="s">
        <v>533</v>
      </c>
      <c r="C1235" s="17">
        <v>0.25728997756514799</v>
      </c>
      <c r="D1235" s="17">
        <v>0.24867622705745401</v>
      </c>
      <c r="E1235" s="17">
        <v>0.264467681610489</v>
      </c>
      <c r="F1235" s="17"/>
      <c r="G1235" s="17">
        <v>0.28785884658796701</v>
      </c>
      <c r="H1235" s="17">
        <v>0.35376284821385701</v>
      </c>
      <c r="I1235" s="17">
        <v>0.30292139423067699</v>
      </c>
      <c r="J1235" s="17">
        <v>0.254868279019344</v>
      </c>
      <c r="K1235" s="17">
        <v>0.20644169352289601</v>
      </c>
      <c r="L1235" s="17">
        <v>0.15724420947839199</v>
      </c>
      <c r="M1235" s="17"/>
      <c r="N1235" s="17">
        <v>0.26972758135658798</v>
      </c>
      <c r="O1235" s="17">
        <v>0.247003044872561</v>
      </c>
      <c r="P1235" s="17">
        <v>0.26166035471104099</v>
      </c>
      <c r="Q1235" s="17">
        <v>0.25199589137974099</v>
      </c>
      <c r="R1235" s="17"/>
      <c r="S1235" s="17">
        <v>0.31254302135821899</v>
      </c>
      <c r="T1235" s="17">
        <v>0.24539628909920699</v>
      </c>
      <c r="U1235" s="17">
        <v>0.24313929741496099</v>
      </c>
      <c r="V1235" s="17">
        <v>0.25027007738645701</v>
      </c>
      <c r="W1235" s="17">
        <v>0.217151918214781</v>
      </c>
      <c r="X1235" s="17">
        <v>0.240567550502164</v>
      </c>
      <c r="Y1235" s="17">
        <v>0.222121173333859</v>
      </c>
      <c r="Z1235" s="17">
        <v>0.196425124930903</v>
      </c>
      <c r="AA1235" s="17">
        <v>0.288200308591336</v>
      </c>
      <c r="AB1235" s="17">
        <v>0.26390331953103402</v>
      </c>
      <c r="AC1235" s="17">
        <v>0.244265450180149</v>
      </c>
      <c r="AD1235" s="17">
        <v>0.31710340405938597</v>
      </c>
      <c r="AE1235" s="17"/>
      <c r="AF1235" s="17">
        <v>0.21602626828147101</v>
      </c>
      <c r="AG1235" s="17">
        <v>0.27841803208563598</v>
      </c>
      <c r="AH1235" s="17">
        <v>0.263000561695653</v>
      </c>
      <c r="AI1235" s="17"/>
      <c r="AJ1235" s="17">
        <v>0.21777559459596099</v>
      </c>
      <c r="AK1235" s="17">
        <v>0.29445991620828299</v>
      </c>
      <c r="AL1235" s="17">
        <v>0.26584632810518899</v>
      </c>
      <c r="AM1235" s="17">
        <v>0.29879214730485998</v>
      </c>
      <c r="AN1235" s="17">
        <v>0.25295192433610297</v>
      </c>
      <c r="AO1235" s="17"/>
      <c r="AP1235" s="17">
        <v>0.23620870680682901</v>
      </c>
      <c r="AQ1235" s="17">
        <v>0.30677184272471297</v>
      </c>
      <c r="AR1235" s="17">
        <v>0.280532048854783</v>
      </c>
      <c r="AS1235" s="17"/>
      <c r="AT1235" s="17">
        <v>0.193497844255342</v>
      </c>
      <c r="AU1235" s="17">
        <v>0.243776125430887</v>
      </c>
      <c r="AV1235" s="17">
        <v>0.32124217238175801</v>
      </c>
      <c r="AW1235" s="17">
        <v>0.31929391490470499</v>
      </c>
      <c r="AX1235" s="17">
        <v>0.40601094074080601</v>
      </c>
      <c r="AY1235" s="17"/>
      <c r="AZ1235" s="17">
        <v>0.21118911988883499</v>
      </c>
      <c r="BA1235" s="17">
        <v>0.178958233602177</v>
      </c>
      <c r="BB1235" s="17">
        <v>0.284784615354015</v>
      </c>
      <c r="BC1235" s="17">
        <v>0.239794981801392</v>
      </c>
      <c r="BD1235" s="17">
        <v>0.30627409269131001</v>
      </c>
      <c r="BE1235" s="17">
        <v>0.20530772001550701</v>
      </c>
      <c r="BF1235" s="17">
        <v>0.303085325276236</v>
      </c>
      <c r="BG1235" s="17">
        <v>0.21170556889030301</v>
      </c>
      <c r="BH1235" s="17">
        <v>0.24418461191468499</v>
      </c>
      <c r="BI1235" s="17">
        <v>0.26430347430273599</v>
      </c>
      <c r="BJ1235" s="17">
        <v>0.227141927963805</v>
      </c>
      <c r="BK1235" s="17">
        <v>0.27412760474804299</v>
      </c>
      <c r="BL1235" s="17">
        <v>0.28193049709680901</v>
      </c>
      <c r="BM1235" s="17">
        <v>0.34105774657404098</v>
      </c>
      <c r="BN1235" s="17">
        <v>0.30648058095560499</v>
      </c>
      <c r="BO1235" s="17">
        <v>0.30742300507541898</v>
      </c>
      <c r="BP1235" s="17"/>
      <c r="BQ1235" s="17">
        <v>0.36653308980573401</v>
      </c>
      <c r="BR1235" s="17">
        <v>0.21075601193055299</v>
      </c>
    </row>
    <row r="1236" spans="2:70" x14ac:dyDescent="0.35">
      <c r="B1236" t="s">
        <v>534</v>
      </c>
      <c r="C1236" s="17">
        <v>0.135233541056276</v>
      </c>
      <c r="D1236" s="17">
        <v>0.15843868101530401</v>
      </c>
      <c r="E1236" s="17">
        <v>0.111962913420045</v>
      </c>
      <c r="F1236" s="17"/>
      <c r="G1236" s="17">
        <v>0.19562399871937</v>
      </c>
      <c r="H1236" s="17">
        <v>0.18074019780264</v>
      </c>
      <c r="I1236" s="17">
        <v>0.154395761554775</v>
      </c>
      <c r="J1236" s="17">
        <v>0.11846849837190999</v>
      </c>
      <c r="K1236" s="17">
        <v>9.2615604252945002E-2</v>
      </c>
      <c r="L1236" s="17">
        <v>8.4627062472499598E-2</v>
      </c>
      <c r="M1236" s="17"/>
      <c r="N1236" s="17">
        <v>0.13618052709505099</v>
      </c>
      <c r="O1236" s="17">
        <v>0.12910980870361999</v>
      </c>
      <c r="P1236" s="17">
        <v>0.153473260944374</v>
      </c>
      <c r="Q1236" s="17">
        <v>0.12628043658101501</v>
      </c>
      <c r="R1236" s="17"/>
      <c r="S1236" s="17">
        <v>0.196867343228427</v>
      </c>
      <c r="T1236" s="17">
        <v>0.110953179253468</v>
      </c>
      <c r="U1236" s="17">
        <v>0.11746621316672499</v>
      </c>
      <c r="V1236" s="17">
        <v>0.11674087929473</v>
      </c>
      <c r="W1236" s="17">
        <v>0.14093012958576401</v>
      </c>
      <c r="X1236" s="17">
        <v>0.13528929833912001</v>
      </c>
      <c r="Y1236" s="17">
        <v>0.100353537500665</v>
      </c>
      <c r="Z1236" s="17">
        <v>0.115006858190861</v>
      </c>
      <c r="AA1236" s="17">
        <v>0.14744523560850401</v>
      </c>
      <c r="AB1236" s="17">
        <v>0.12520219727448501</v>
      </c>
      <c r="AC1236" s="17">
        <v>0.12727610565915701</v>
      </c>
      <c r="AD1236" s="17">
        <v>0.16077106435129901</v>
      </c>
      <c r="AE1236" s="17"/>
      <c r="AF1236" s="17">
        <v>0.110367219759896</v>
      </c>
      <c r="AG1236" s="17">
        <v>0.148367236970633</v>
      </c>
      <c r="AH1236" s="17">
        <v>0.14905761070460199</v>
      </c>
      <c r="AI1236" s="17"/>
      <c r="AJ1236" s="17">
        <v>0.123922556724768</v>
      </c>
      <c r="AK1236" s="17">
        <v>0.15963602736778801</v>
      </c>
      <c r="AL1236" s="17">
        <v>0.110587558305689</v>
      </c>
      <c r="AM1236" s="17">
        <v>0.193071180303723</v>
      </c>
      <c r="AN1236" s="17">
        <v>0.112771115414497</v>
      </c>
      <c r="AO1236" s="17"/>
      <c r="AP1236" s="17">
        <v>0.12894568753444199</v>
      </c>
      <c r="AQ1236" s="17">
        <v>0.16948287922535399</v>
      </c>
      <c r="AR1236" s="17">
        <v>0.15862264768401901</v>
      </c>
      <c r="AS1236" s="17"/>
      <c r="AT1236" s="17">
        <v>0.112226509863552</v>
      </c>
      <c r="AU1236" s="17">
        <v>0.111216327322298</v>
      </c>
      <c r="AV1236" s="17">
        <v>0.152315369495405</v>
      </c>
      <c r="AW1236" s="17">
        <v>0.18248082495795301</v>
      </c>
      <c r="AX1236" s="17">
        <v>0.30086654768450299</v>
      </c>
      <c r="AY1236" s="17"/>
      <c r="AZ1236" s="17">
        <v>0.153213282959412</v>
      </c>
      <c r="BA1236" s="17">
        <v>0.134202426154166</v>
      </c>
      <c r="BB1236" s="17">
        <v>0.114087920830448</v>
      </c>
      <c r="BC1236" s="17">
        <v>0.14653051300921099</v>
      </c>
      <c r="BD1236" s="17">
        <v>0.15417093346168001</v>
      </c>
      <c r="BE1236" s="17">
        <v>0.13512740351504399</v>
      </c>
      <c r="BF1236" s="17">
        <v>0.148514712556755</v>
      </c>
      <c r="BG1236" s="17">
        <v>0.13632024179025001</v>
      </c>
      <c r="BH1236" s="17">
        <v>0.109568890392208</v>
      </c>
      <c r="BI1236" s="17">
        <v>0.13009707493718001</v>
      </c>
      <c r="BJ1236" s="17">
        <v>0.11226426388647399</v>
      </c>
      <c r="BK1236" s="17">
        <v>0.117937531684353</v>
      </c>
      <c r="BL1236" s="17">
        <v>9.1362319176214596E-2</v>
      </c>
      <c r="BM1236" s="17">
        <v>0.14823302387308601</v>
      </c>
      <c r="BN1236" s="17">
        <v>0.11250846781989</v>
      </c>
      <c r="BO1236" s="17">
        <v>0.213376384010635</v>
      </c>
      <c r="BP1236" s="17"/>
      <c r="BQ1236" s="17">
        <v>0.212248741615016</v>
      </c>
      <c r="BR1236" s="17">
        <v>9.7370043521577798E-2</v>
      </c>
    </row>
    <row r="1237" spans="2:70" x14ac:dyDescent="0.35">
      <c r="B1237" t="s">
        <v>129</v>
      </c>
      <c r="C1237" s="17">
        <v>0.120962199811642</v>
      </c>
      <c r="D1237" s="17">
        <v>0.11185114739653999</v>
      </c>
      <c r="E1237" s="17">
        <v>0.13021217186536499</v>
      </c>
      <c r="F1237" s="17"/>
      <c r="G1237" s="17">
        <v>8.9211963719893206E-2</v>
      </c>
      <c r="H1237" s="17">
        <v>0.10012273385536399</v>
      </c>
      <c r="I1237" s="17">
        <v>0.12518649986656399</v>
      </c>
      <c r="J1237" s="17">
        <v>0.120252703220195</v>
      </c>
      <c r="K1237" s="17">
        <v>0.13496512373223901</v>
      </c>
      <c r="L1237" s="17">
        <v>0.146794496631172</v>
      </c>
      <c r="M1237" s="17"/>
      <c r="N1237" s="17">
        <v>8.0338943717264397E-2</v>
      </c>
      <c r="O1237" s="17">
        <v>0.121376043863931</v>
      </c>
      <c r="P1237" s="17">
        <v>0.12462417605722199</v>
      </c>
      <c r="Q1237" s="17">
        <v>0.159878580152431</v>
      </c>
      <c r="R1237" s="17"/>
      <c r="S1237" s="17">
        <v>0.100820005371122</v>
      </c>
      <c r="T1237" s="17">
        <v>0.119520283286687</v>
      </c>
      <c r="U1237" s="17">
        <v>0.110300110016525</v>
      </c>
      <c r="V1237" s="17">
        <v>0.11473962617650101</v>
      </c>
      <c r="W1237" s="17">
        <v>0.16704254760402401</v>
      </c>
      <c r="X1237" s="17">
        <v>0.113019570142397</v>
      </c>
      <c r="Y1237" s="17">
        <v>0.12745284251873401</v>
      </c>
      <c r="Z1237" s="17">
        <v>0.131690974213648</v>
      </c>
      <c r="AA1237" s="17">
        <v>0.10638205370893</v>
      </c>
      <c r="AB1237" s="17">
        <v>0.13898176794422101</v>
      </c>
      <c r="AC1237" s="17">
        <v>0.115893300566891</v>
      </c>
      <c r="AD1237" s="17">
        <v>0.16098183484606701</v>
      </c>
      <c r="AE1237" s="17"/>
      <c r="AF1237" s="17">
        <v>0.13918540044199201</v>
      </c>
      <c r="AG1237" s="17">
        <v>0.10176942568344199</v>
      </c>
      <c r="AH1237" s="17">
        <v>0.125160580596234</v>
      </c>
      <c r="AI1237" s="17"/>
      <c r="AJ1237" s="17">
        <v>0.12315370053097199</v>
      </c>
      <c r="AK1237" s="17">
        <v>0.102174545751444</v>
      </c>
      <c r="AL1237" s="17">
        <v>7.1013687471787795E-2</v>
      </c>
      <c r="AM1237" s="17">
        <v>0.20720297253791201</v>
      </c>
      <c r="AN1237" s="17">
        <v>0.147116633375417</v>
      </c>
      <c r="AO1237" s="17"/>
      <c r="AP1237" s="17">
        <v>0.11617874508288201</v>
      </c>
      <c r="AQ1237" s="17">
        <v>9.79331358056863E-2</v>
      </c>
      <c r="AR1237" s="17">
        <v>7.5059976184743499E-2</v>
      </c>
      <c r="AS1237" s="17"/>
      <c r="AT1237" s="17">
        <v>0.154644360545521</v>
      </c>
      <c r="AU1237" s="17">
        <v>0.13562632563777199</v>
      </c>
      <c r="AV1237" s="17">
        <v>8.9852520141799896E-2</v>
      </c>
      <c r="AW1237" s="17">
        <v>7.4872421885308404E-2</v>
      </c>
      <c r="AX1237" s="17">
        <v>3.1292896568869202E-2</v>
      </c>
      <c r="AY1237" s="17"/>
      <c r="AZ1237" s="17">
        <v>0.14621835132375199</v>
      </c>
      <c r="BA1237" s="17">
        <v>0.181609711198711</v>
      </c>
      <c r="BB1237" s="17">
        <v>0.18415191996871499</v>
      </c>
      <c r="BC1237" s="17">
        <v>9.78105367862354E-2</v>
      </c>
      <c r="BD1237" s="17">
        <v>0.12642910251025199</v>
      </c>
      <c r="BE1237" s="17">
        <v>0.125681581781112</v>
      </c>
      <c r="BF1237" s="17">
        <v>9.2224307196433195E-2</v>
      </c>
      <c r="BG1237" s="17">
        <v>0.111421450981511</v>
      </c>
      <c r="BH1237" s="17">
        <v>0.139760891648394</v>
      </c>
      <c r="BI1237" s="17">
        <v>0.100151976770139</v>
      </c>
      <c r="BJ1237" s="17">
        <v>7.8454006864665707E-2</v>
      </c>
      <c r="BK1237" s="17">
        <v>9.1320310737262503E-2</v>
      </c>
      <c r="BL1237" s="17">
        <v>0.13892344152259101</v>
      </c>
      <c r="BM1237" s="17">
        <v>7.2141264580668496E-2</v>
      </c>
      <c r="BN1237" s="17">
        <v>8.3617522956520599E-2</v>
      </c>
      <c r="BO1237" s="17">
        <v>4.3453006481942301E-2</v>
      </c>
      <c r="BP1237" s="17"/>
      <c r="BQ1237" s="17">
        <v>4.9508006932317099E-2</v>
      </c>
      <c r="BR1237" s="17">
        <v>0.14769075730117001</v>
      </c>
    </row>
    <row r="1238" spans="2:70" x14ac:dyDescent="0.35">
      <c r="B1238" t="s">
        <v>535</v>
      </c>
      <c r="C1238" s="17">
        <v>9.7677151836445097E-2</v>
      </c>
      <c r="D1238" s="17">
        <v>0.118112209650918</v>
      </c>
      <c r="E1238" s="17">
        <v>7.8362692709005005E-2</v>
      </c>
      <c r="F1238" s="17"/>
      <c r="G1238" s="17">
        <v>0.166025140570291</v>
      </c>
      <c r="H1238" s="17">
        <v>0.17648729916036701</v>
      </c>
      <c r="I1238" s="17">
        <v>0.112313236306873</v>
      </c>
      <c r="J1238" s="17">
        <v>7.9338977702868102E-2</v>
      </c>
      <c r="K1238" s="17">
        <v>4.57702560431342E-2</v>
      </c>
      <c r="L1238" s="17">
        <v>2.5894004976125901E-2</v>
      </c>
      <c r="M1238" s="17"/>
      <c r="N1238" s="17">
        <v>9.2421424911211705E-2</v>
      </c>
      <c r="O1238" s="17">
        <v>9.2843310912477606E-2</v>
      </c>
      <c r="P1238" s="17">
        <v>0.120509535209522</v>
      </c>
      <c r="Q1238" s="17">
        <v>8.9553003241265097E-2</v>
      </c>
      <c r="R1238" s="17"/>
      <c r="S1238" s="17">
        <v>0.12927935020811501</v>
      </c>
      <c r="T1238" s="17">
        <v>6.92897214267338E-2</v>
      </c>
      <c r="U1238" s="17">
        <v>7.6693705645487206E-2</v>
      </c>
      <c r="V1238" s="17">
        <v>9.1516711639429399E-2</v>
      </c>
      <c r="W1238" s="17">
        <v>0.12952203315567001</v>
      </c>
      <c r="X1238" s="17">
        <v>0.107136842905019</v>
      </c>
      <c r="Y1238" s="17">
        <v>8.4361245199445101E-2</v>
      </c>
      <c r="Z1238" s="17">
        <v>9.1103988624076607E-2</v>
      </c>
      <c r="AA1238" s="17">
        <v>9.2167447703503394E-2</v>
      </c>
      <c r="AB1238" s="17">
        <v>8.3326566063419594E-2</v>
      </c>
      <c r="AC1238" s="17">
        <v>0.119614843507169</v>
      </c>
      <c r="AD1238" s="17">
        <v>0.115850732828995</v>
      </c>
      <c r="AE1238" s="17"/>
      <c r="AF1238" s="17">
        <v>7.4677528888462005E-2</v>
      </c>
      <c r="AG1238" s="17">
        <v>0.100638115976944</v>
      </c>
      <c r="AH1238" s="17">
        <v>0.12184297936294899</v>
      </c>
      <c r="AI1238" s="17"/>
      <c r="AJ1238" s="17">
        <v>7.4612488871086693E-2</v>
      </c>
      <c r="AK1238" s="17">
        <v>0.127442665538959</v>
      </c>
      <c r="AL1238" s="17">
        <v>8.5584524885213606E-2</v>
      </c>
      <c r="AM1238" s="17">
        <v>0.10986098664104101</v>
      </c>
      <c r="AN1238" s="17">
        <v>9.0827266775914003E-2</v>
      </c>
      <c r="AO1238" s="17"/>
      <c r="AP1238" s="17">
        <v>0.105656273159679</v>
      </c>
      <c r="AQ1238" s="17">
        <v>0.11489908256661099</v>
      </c>
      <c r="AR1238" s="17">
        <v>0.116815376660209</v>
      </c>
      <c r="AS1238" s="17"/>
      <c r="AT1238" s="17">
        <v>7.2789408989736307E-2</v>
      </c>
      <c r="AU1238" s="17">
        <v>9.2642122406360203E-2</v>
      </c>
      <c r="AV1238" s="17">
        <v>0.12305269645202201</v>
      </c>
      <c r="AW1238" s="17">
        <v>0.141625433663813</v>
      </c>
      <c r="AX1238" s="17">
        <v>0.18502374318864101</v>
      </c>
      <c r="AY1238" s="17"/>
      <c r="AZ1238" s="17">
        <v>8.8636457584147801E-2</v>
      </c>
      <c r="BA1238" s="17">
        <v>0.105079755658156</v>
      </c>
      <c r="BB1238" s="17">
        <v>8.1491338843382305E-2</v>
      </c>
      <c r="BC1238" s="17">
        <v>7.0475513645894494E-2</v>
      </c>
      <c r="BD1238" s="17">
        <v>0.118188621712721</v>
      </c>
      <c r="BE1238" s="17">
        <v>0.10160748390650599</v>
      </c>
      <c r="BF1238" s="17">
        <v>9.7043663973491706E-2</v>
      </c>
      <c r="BG1238" s="17">
        <v>0.123075633960293</v>
      </c>
      <c r="BH1238" s="17">
        <v>7.81252637663465E-2</v>
      </c>
      <c r="BI1238" s="17">
        <v>0.10780810434325</v>
      </c>
      <c r="BJ1238" s="17">
        <v>8.0849982548942198E-2</v>
      </c>
      <c r="BK1238" s="17">
        <v>0.12786459416361301</v>
      </c>
      <c r="BL1238" s="17">
        <v>5.9392068535008502E-2</v>
      </c>
      <c r="BM1238" s="17">
        <v>5.5742737083718102E-2</v>
      </c>
      <c r="BN1238" s="17">
        <v>0.11900618511222601</v>
      </c>
      <c r="BO1238" s="17">
        <v>0.157299746740208</v>
      </c>
      <c r="BP1238" s="17"/>
      <c r="BQ1238" s="17">
        <v>0.141801137237103</v>
      </c>
      <c r="BR1238" s="17">
        <v>7.5714718870494704E-2</v>
      </c>
    </row>
    <row r="1239" spans="2:70" x14ac:dyDescent="0.35">
      <c r="B1239" t="s">
        <v>130</v>
      </c>
      <c r="C1239" s="17">
        <v>0.25724165727128001</v>
      </c>
      <c r="D1239" s="17">
        <v>0.274671628654024</v>
      </c>
      <c r="E1239" s="17">
        <v>0.24091219188714</v>
      </c>
      <c r="F1239" s="17"/>
      <c r="G1239" s="17">
        <v>0.14887570138897099</v>
      </c>
      <c r="H1239" s="17">
        <v>0.17213288094333201</v>
      </c>
      <c r="I1239" s="17">
        <v>0.20900010533098801</v>
      </c>
      <c r="J1239" s="17">
        <v>0.28756307947849102</v>
      </c>
      <c r="K1239" s="17">
        <v>0.35357478130681902</v>
      </c>
      <c r="L1239" s="17">
        <v>0.34867819424818802</v>
      </c>
      <c r="M1239" s="17"/>
      <c r="N1239" s="17">
        <v>0.25327671619981101</v>
      </c>
      <c r="O1239" s="17">
        <v>0.26227243975506798</v>
      </c>
      <c r="P1239" s="17">
        <v>0.239215026572666</v>
      </c>
      <c r="Q1239" s="17">
        <v>0.26933596414664901</v>
      </c>
      <c r="R1239" s="17"/>
      <c r="S1239" s="17">
        <v>0.18445168015917399</v>
      </c>
      <c r="T1239" s="17">
        <v>0.28761603039821998</v>
      </c>
      <c r="U1239" s="17">
        <v>0.26638074909193499</v>
      </c>
      <c r="V1239" s="17">
        <v>0.32045714929934199</v>
      </c>
      <c r="W1239" s="17">
        <v>0.23690423302528399</v>
      </c>
      <c r="X1239" s="17">
        <v>0.264627528961697</v>
      </c>
      <c r="Y1239" s="17">
        <v>0.28746871760143899</v>
      </c>
      <c r="Z1239" s="17">
        <v>0.281253493542787</v>
      </c>
      <c r="AA1239" s="17">
        <v>0.25783635000899602</v>
      </c>
      <c r="AB1239" s="17">
        <v>0.249818613503623</v>
      </c>
      <c r="AC1239" s="17">
        <v>0.237805652759187</v>
      </c>
      <c r="AD1239" s="17">
        <v>0.21661161673817</v>
      </c>
      <c r="AE1239" s="17"/>
      <c r="AF1239" s="17">
        <v>0.30697559902869398</v>
      </c>
      <c r="AG1239" s="17">
        <v>0.24009154599030499</v>
      </c>
      <c r="AH1239" s="17">
        <v>0.24822302877650201</v>
      </c>
      <c r="AI1239" s="17"/>
      <c r="AJ1239" s="17">
        <v>0.30921473812816602</v>
      </c>
      <c r="AK1239" s="17">
        <v>0.21619133616632499</v>
      </c>
      <c r="AL1239" s="17">
        <v>0.26281289394447899</v>
      </c>
      <c r="AM1239" s="17">
        <v>0.20438290628580399</v>
      </c>
      <c r="AN1239" s="17">
        <v>0.27988840306588703</v>
      </c>
      <c r="AO1239" s="17"/>
      <c r="AP1239" s="17">
        <v>0.27774841168104403</v>
      </c>
      <c r="AQ1239" s="17">
        <v>0.21879739402144499</v>
      </c>
      <c r="AR1239" s="17">
        <v>0.210058251883741</v>
      </c>
      <c r="AS1239" s="17"/>
      <c r="AT1239" s="17">
        <v>0.31945414161919</v>
      </c>
      <c r="AU1239" s="17">
        <v>0.25528007786551099</v>
      </c>
      <c r="AV1239" s="17">
        <v>0.20222524531101599</v>
      </c>
      <c r="AW1239" s="17">
        <v>0.18969565156978799</v>
      </c>
      <c r="AX1239" s="17">
        <v>0.19234777729963701</v>
      </c>
      <c r="AY1239" s="17"/>
      <c r="AZ1239" s="17">
        <v>0.25759363220016301</v>
      </c>
      <c r="BA1239" s="17">
        <v>0.27586137420219897</v>
      </c>
      <c r="BB1239" s="17">
        <v>0.220733901287017</v>
      </c>
      <c r="BC1239" s="17">
        <v>0.30019557512615103</v>
      </c>
      <c r="BD1239" s="17">
        <v>0.22461049483854401</v>
      </c>
      <c r="BE1239" s="17">
        <v>0.284858769068281</v>
      </c>
      <c r="BF1239" s="17">
        <v>0.23017567327749</v>
      </c>
      <c r="BG1239" s="17">
        <v>0.27858694069339701</v>
      </c>
      <c r="BH1239" s="17">
        <v>0.23656743240039199</v>
      </c>
      <c r="BI1239" s="17">
        <v>0.27482939727661199</v>
      </c>
      <c r="BJ1239" s="17">
        <v>0.27910088577786901</v>
      </c>
      <c r="BK1239" s="17">
        <v>0.28413382997324499</v>
      </c>
      <c r="BL1239" s="17">
        <v>0.21871357856566201</v>
      </c>
      <c r="BM1239" s="17">
        <v>0.28278576876699202</v>
      </c>
      <c r="BN1239" s="17">
        <v>0.26850168888255099</v>
      </c>
      <c r="BO1239" s="17">
        <v>0.264298048452141</v>
      </c>
      <c r="BP1239" s="17"/>
      <c r="BQ1239" s="17">
        <v>0.124621988098333</v>
      </c>
      <c r="BR1239" s="17">
        <v>0.32099875471640499</v>
      </c>
    </row>
    <row r="1240" spans="2:70" x14ac:dyDescent="0.35">
      <c r="C1240" s="17"/>
      <c r="D1240" s="17"/>
      <c r="E1240" s="17"/>
      <c r="F1240" s="17"/>
      <c r="G1240" s="17"/>
      <c r="H1240" s="17"/>
      <c r="I1240" s="17"/>
      <c r="J1240" s="17"/>
      <c r="K1240" s="17"/>
      <c r="L1240" s="17"/>
      <c r="M1240" s="17"/>
      <c r="N1240" s="17"/>
      <c r="O1240" s="17"/>
      <c r="P1240" s="17"/>
      <c r="Q1240" s="17"/>
      <c r="R1240" s="17"/>
      <c r="S1240" s="17"/>
      <c r="T1240" s="17"/>
      <c r="U1240" s="17"/>
      <c r="V1240" s="17"/>
      <c r="W1240" s="17"/>
      <c r="X1240" s="17"/>
      <c r="Y1240" s="17"/>
      <c r="Z1240" s="17"/>
      <c r="AA1240" s="17"/>
      <c r="AB1240" s="17"/>
      <c r="AC1240" s="17"/>
      <c r="AD1240" s="17"/>
      <c r="AE1240" s="17"/>
      <c r="AF1240" s="17"/>
      <c r="AG1240" s="17"/>
      <c r="AH1240" s="17"/>
      <c r="AI1240" s="17"/>
      <c r="AJ1240" s="17"/>
      <c r="AK1240" s="17"/>
      <c r="AL1240" s="17"/>
      <c r="AM1240" s="17"/>
      <c r="AN1240" s="17"/>
      <c r="AO1240" s="17"/>
      <c r="AP1240" s="17"/>
      <c r="AQ1240" s="17"/>
      <c r="AR1240" s="17"/>
      <c r="AS1240" s="17"/>
      <c r="AT1240" s="17"/>
      <c r="AU1240" s="17"/>
      <c r="AV1240" s="17"/>
      <c r="AW1240" s="17"/>
      <c r="AX1240" s="17"/>
      <c r="AY1240" s="17"/>
      <c r="AZ1240" s="17"/>
      <c r="BA1240" s="17"/>
      <c r="BB1240" s="17"/>
      <c r="BC1240" s="17"/>
      <c r="BD1240" s="17"/>
      <c r="BE1240" s="17"/>
      <c r="BF1240" s="17"/>
      <c r="BG1240" s="17"/>
      <c r="BH1240" s="17"/>
      <c r="BI1240" s="17"/>
      <c r="BJ1240" s="17"/>
      <c r="BK1240" s="17"/>
      <c r="BL1240" s="17"/>
      <c r="BM1240" s="17"/>
      <c r="BN1240" s="17"/>
      <c r="BO1240" s="17"/>
      <c r="BP1240" s="17"/>
      <c r="BQ1240" s="17"/>
      <c r="BR1240" s="17"/>
    </row>
    <row r="1241" spans="2:70" x14ac:dyDescent="0.35">
      <c r="B1241" s="6" t="s">
        <v>539</v>
      </c>
      <c r="C1241" s="17"/>
      <c r="D1241" s="17"/>
      <c r="E1241" s="17"/>
      <c r="F1241" s="17"/>
      <c r="G1241" s="17"/>
      <c r="H1241" s="17"/>
      <c r="I1241" s="17"/>
      <c r="J1241" s="17"/>
      <c r="K1241" s="17"/>
      <c r="L1241" s="17"/>
      <c r="M1241" s="17"/>
      <c r="N1241" s="17"/>
      <c r="O1241" s="17"/>
      <c r="P1241" s="17"/>
      <c r="Q1241" s="17"/>
      <c r="R1241" s="17"/>
      <c r="S1241" s="17"/>
      <c r="T1241" s="17"/>
      <c r="U1241" s="17"/>
      <c r="V1241" s="17"/>
      <c r="W1241" s="17"/>
      <c r="X1241" s="17"/>
      <c r="Y1241" s="17"/>
      <c r="Z1241" s="17"/>
      <c r="AA1241" s="17"/>
      <c r="AB1241" s="17"/>
      <c r="AC1241" s="17"/>
      <c r="AD1241" s="17"/>
      <c r="AE1241" s="17"/>
      <c r="AF1241" s="17"/>
      <c r="AG1241" s="17"/>
      <c r="AH1241" s="17"/>
      <c r="AI1241" s="17"/>
      <c r="AJ1241" s="17"/>
      <c r="AK1241" s="17"/>
      <c r="AL1241" s="17"/>
      <c r="AM1241" s="17"/>
      <c r="AN1241" s="17"/>
      <c r="AO1241" s="17"/>
      <c r="AP1241" s="17"/>
      <c r="AQ1241" s="17"/>
      <c r="AR1241" s="17"/>
      <c r="AS1241" s="17"/>
      <c r="AT1241" s="17"/>
      <c r="AU1241" s="17"/>
      <c r="AV1241" s="17"/>
      <c r="AW1241" s="17"/>
      <c r="AX1241" s="17"/>
      <c r="AY1241" s="17"/>
      <c r="AZ1241" s="17"/>
      <c r="BA1241" s="17"/>
      <c r="BB1241" s="17"/>
      <c r="BC1241" s="17"/>
      <c r="BD1241" s="17"/>
      <c r="BE1241" s="17"/>
      <c r="BF1241" s="17"/>
      <c r="BG1241" s="17"/>
      <c r="BH1241" s="17"/>
      <c r="BI1241" s="17"/>
      <c r="BJ1241" s="17"/>
      <c r="BK1241" s="17"/>
      <c r="BL1241" s="17"/>
      <c r="BM1241" s="17"/>
      <c r="BN1241" s="17"/>
      <c r="BO1241" s="17"/>
      <c r="BP1241" s="17"/>
      <c r="BQ1241" s="17"/>
      <c r="BR1241" s="17"/>
    </row>
    <row r="1242" spans="2:70" x14ac:dyDescent="0.35">
      <c r="B1242" s="24" t="s">
        <v>97</v>
      </c>
      <c r="C1242" s="17"/>
      <c r="D1242" s="17"/>
      <c r="E1242" s="17"/>
      <c r="F1242" s="17"/>
      <c r="G1242" s="17"/>
      <c r="H1242" s="17"/>
      <c r="I1242" s="17"/>
      <c r="J1242" s="17"/>
      <c r="K1242" s="17"/>
      <c r="L1242" s="17"/>
      <c r="M1242" s="17"/>
      <c r="N1242" s="17"/>
      <c r="O1242" s="17"/>
      <c r="P1242" s="17"/>
      <c r="Q1242" s="17"/>
      <c r="R1242" s="17"/>
      <c r="S1242" s="17"/>
      <c r="T1242" s="17"/>
      <c r="U1242" s="17"/>
      <c r="V1242" s="17"/>
      <c r="W1242" s="17"/>
      <c r="X1242" s="17"/>
      <c r="Y1242" s="17"/>
      <c r="Z1242" s="17"/>
      <c r="AA1242" s="17"/>
      <c r="AB1242" s="17"/>
      <c r="AC1242" s="17"/>
      <c r="AD1242" s="17"/>
      <c r="AE1242" s="17"/>
      <c r="AF1242" s="17"/>
      <c r="AG1242" s="17"/>
      <c r="AH1242" s="17"/>
      <c r="AI1242" s="17"/>
      <c r="AJ1242" s="17"/>
      <c r="AK1242" s="17"/>
      <c r="AL1242" s="17"/>
      <c r="AM1242" s="17"/>
      <c r="AN1242" s="17"/>
      <c r="AO1242" s="17"/>
      <c r="AP1242" s="17"/>
      <c r="AQ1242" s="17"/>
      <c r="AR1242" s="17"/>
      <c r="AS1242" s="17"/>
      <c r="AT1242" s="17"/>
      <c r="AU1242" s="17"/>
      <c r="AV1242" s="17"/>
      <c r="AW1242" s="17"/>
      <c r="AX1242" s="17"/>
      <c r="AY1242" s="17"/>
      <c r="AZ1242" s="17"/>
      <c r="BA1242" s="17"/>
      <c r="BB1242" s="17"/>
      <c r="BC1242" s="17"/>
      <c r="BD1242" s="17"/>
      <c r="BE1242" s="17"/>
      <c r="BF1242" s="17"/>
      <c r="BG1242" s="17"/>
      <c r="BH1242" s="17"/>
      <c r="BI1242" s="17"/>
      <c r="BJ1242" s="17"/>
      <c r="BK1242" s="17"/>
      <c r="BL1242" s="17"/>
      <c r="BM1242" s="17"/>
      <c r="BN1242" s="17"/>
      <c r="BO1242" s="17"/>
      <c r="BP1242" s="17"/>
      <c r="BQ1242" s="17"/>
      <c r="BR1242" s="17"/>
    </row>
    <row r="1243" spans="2:70" x14ac:dyDescent="0.35">
      <c r="B1243" t="s">
        <v>537</v>
      </c>
      <c r="C1243" s="17">
        <v>0.70854317456544202</v>
      </c>
      <c r="D1243" s="17">
        <v>0.69001398914255896</v>
      </c>
      <c r="E1243" s="17">
        <v>0.72752173350282201</v>
      </c>
      <c r="F1243" s="17"/>
      <c r="G1243" s="17">
        <v>0.64525460008184699</v>
      </c>
      <c r="H1243" s="17">
        <v>0.69238516328301503</v>
      </c>
      <c r="I1243" s="17">
        <v>0.69723433117966904</v>
      </c>
      <c r="J1243" s="17">
        <v>0.72354484481722803</v>
      </c>
      <c r="K1243" s="17">
        <v>0.72462269381378297</v>
      </c>
      <c r="L1243" s="17">
        <v>0.75001502623502303</v>
      </c>
      <c r="M1243" s="17"/>
      <c r="N1243" s="17">
        <v>0.76528046163013996</v>
      </c>
      <c r="O1243" s="17">
        <v>0.71423943565583903</v>
      </c>
      <c r="P1243" s="17">
        <v>0.68190323040157796</v>
      </c>
      <c r="Q1243" s="17">
        <v>0.66492342753520595</v>
      </c>
      <c r="R1243" s="17"/>
      <c r="S1243" s="17">
        <v>0.73155397486611096</v>
      </c>
      <c r="T1243" s="17">
        <v>0.70855584445354003</v>
      </c>
      <c r="U1243" s="17">
        <v>0.74629601351187103</v>
      </c>
      <c r="V1243" s="17">
        <v>0.75079212247208205</v>
      </c>
      <c r="W1243" s="17">
        <v>0.693417814526053</v>
      </c>
      <c r="X1243" s="17">
        <v>0.69623319063633704</v>
      </c>
      <c r="Y1243" s="17">
        <v>0.69812100621726003</v>
      </c>
      <c r="Z1243" s="17">
        <v>0.70861318596937495</v>
      </c>
      <c r="AA1243" s="17">
        <v>0.67886339462354806</v>
      </c>
      <c r="AB1243" s="17">
        <v>0.68478047406799802</v>
      </c>
      <c r="AC1243" s="17">
        <v>0.71938711748303796</v>
      </c>
      <c r="AD1243" s="17">
        <v>0.63528175408061605</v>
      </c>
      <c r="AE1243" s="17"/>
      <c r="AF1243" s="17">
        <v>0.70914019289270103</v>
      </c>
      <c r="AG1243" s="17">
        <v>0.73575763974873198</v>
      </c>
      <c r="AH1243" s="17">
        <v>0.63516926917121297</v>
      </c>
      <c r="AI1243" s="17"/>
      <c r="AJ1243" s="17">
        <v>0.73580785262271697</v>
      </c>
      <c r="AK1243" s="17">
        <v>0.69966394801214504</v>
      </c>
      <c r="AL1243" s="17">
        <v>0.78191032986506404</v>
      </c>
      <c r="AM1243" s="17">
        <v>0.62484840210346904</v>
      </c>
      <c r="AN1243" s="17">
        <v>0.65764087932569604</v>
      </c>
      <c r="AO1243" s="17"/>
      <c r="AP1243" s="17">
        <v>0.73271161832265896</v>
      </c>
      <c r="AQ1243" s="17">
        <v>0.720303446501526</v>
      </c>
      <c r="AR1243" s="17">
        <v>0.741779361606412</v>
      </c>
      <c r="AS1243" s="17"/>
      <c r="AT1243" s="17">
        <v>0.66557534975827604</v>
      </c>
      <c r="AU1243" s="17">
        <v>0.70624297139852799</v>
      </c>
      <c r="AV1243" s="17">
        <v>0.74509388305665403</v>
      </c>
      <c r="AW1243" s="17">
        <v>0.77838799705713801</v>
      </c>
      <c r="AX1243" s="17">
        <v>0.66793638066261096</v>
      </c>
      <c r="AY1243" s="17"/>
      <c r="AZ1243" s="17">
        <v>0.48934833940197398</v>
      </c>
      <c r="BA1243" s="17">
        <v>0.62731294709081697</v>
      </c>
      <c r="BB1243" s="17">
        <v>0.71418382155728899</v>
      </c>
      <c r="BC1243" s="17">
        <v>0.69547797839567604</v>
      </c>
      <c r="BD1243" s="17">
        <v>0.69323529841495901</v>
      </c>
      <c r="BE1243" s="17">
        <v>0.70042992532127302</v>
      </c>
      <c r="BF1243" s="17">
        <v>0.733039483273913</v>
      </c>
      <c r="BG1243" s="17">
        <v>0.68784042749770102</v>
      </c>
      <c r="BH1243" s="17">
        <v>0.74138085169489398</v>
      </c>
      <c r="BI1243" s="17">
        <v>0.74508159377997096</v>
      </c>
      <c r="BJ1243" s="17">
        <v>0.72858955967947703</v>
      </c>
      <c r="BK1243" s="17">
        <v>0.74507691442097501</v>
      </c>
      <c r="BL1243" s="17">
        <v>0.71781091187576496</v>
      </c>
      <c r="BM1243" s="17">
        <v>0.75015314936501098</v>
      </c>
      <c r="BN1243" s="17">
        <v>0.85023337113345598</v>
      </c>
      <c r="BO1243" s="17">
        <v>0.76023427933528498</v>
      </c>
      <c r="BP1243" s="17"/>
      <c r="BQ1243" s="17">
        <v>0.80898384916260901</v>
      </c>
      <c r="BR1243" s="17">
        <v>0.67220632074387299</v>
      </c>
    </row>
    <row r="1244" spans="2:70" x14ac:dyDescent="0.35">
      <c r="B1244" t="s">
        <v>538</v>
      </c>
      <c r="C1244" s="17">
        <v>0.14517351391657399</v>
      </c>
      <c r="D1244" s="17">
        <v>0.16526947863442501</v>
      </c>
      <c r="E1244" s="17">
        <v>0.12516822681009401</v>
      </c>
      <c r="F1244" s="17"/>
      <c r="G1244" s="17">
        <v>0.22474602599406801</v>
      </c>
      <c r="H1244" s="17">
        <v>0.188279343559139</v>
      </c>
      <c r="I1244" s="17">
        <v>0.13234320343110501</v>
      </c>
      <c r="J1244" s="17">
        <v>0.11792651720168</v>
      </c>
      <c r="K1244" s="17">
        <v>0.118731669819357</v>
      </c>
      <c r="L1244" s="17">
        <v>0.10762021595409101</v>
      </c>
      <c r="M1244" s="17"/>
      <c r="N1244" s="17">
        <v>0.135048660992518</v>
      </c>
      <c r="O1244" s="17">
        <v>0.13961178272938199</v>
      </c>
      <c r="P1244" s="17">
        <v>0.14245169299962501</v>
      </c>
      <c r="Q1244" s="17">
        <v>0.163165717457147</v>
      </c>
      <c r="R1244" s="17"/>
      <c r="S1244" s="17">
        <v>0.163543922123571</v>
      </c>
      <c r="T1244" s="17">
        <v>0.140162670532469</v>
      </c>
      <c r="U1244" s="17">
        <v>0.105390562302937</v>
      </c>
      <c r="V1244" s="17">
        <v>0.13717080211529201</v>
      </c>
      <c r="W1244" s="17">
        <v>0.133851092547314</v>
      </c>
      <c r="X1244" s="17">
        <v>0.16055444265299901</v>
      </c>
      <c r="Y1244" s="17">
        <v>0.15035737665836399</v>
      </c>
      <c r="Z1244" s="17">
        <v>0.122820820239797</v>
      </c>
      <c r="AA1244" s="17">
        <v>0.178465475685989</v>
      </c>
      <c r="AB1244" s="17">
        <v>0.15426790929700601</v>
      </c>
      <c r="AC1244" s="17">
        <v>0.108497778591614</v>
      </c>
      <c r="AD1244" s="17">
        <v>0.119339513777987</v>
      </c>
      <c r="AE1244" s="17"/>
      <c r="AF1244" s="17">
        <v>0.13402389705415099</v>
      </c>
      <c r="AG1244" s="17">
        <v>0.147982767557264</v>
      </c>
      <c r="AH1244" s="17">
        <v>0.154335095503707</v>
      </c>
      <c r="AI1244" s="17"/>
      <c r="AJ1244" s="17">
        <v>0.12350801848489</v>
      </c>
      <c r="AK1244" s="17">
        <v>0.16310590658829299</v>
      </c>
      <c r="AL1244" s="17">
        <v>0.12876870936808199</v>
      </c>
      <c r="AM1244" s="17">
        <v>0.182755602902576</v>
      </c>
      <c r="AN1244" s="17">
        <v>0.14724300207139299</v>
      </c>
      <c r="AO1244" s="17"/>
      <c r="AP1244" s="17">
        <v>0.13943291499513299</v>
      </c>
      <c r="AQ1244" s="17">
        <v>0.156890486053711</v>
      </c>
      <c r="AR1244" s="17">
        <v>0.150419733024409</v>
      </c>
      <c r="AS1244" s="17"/>
      <c r="AT1244" s="17">
        <v>0.139859171405012</v>
      </c>
      <c r="AU1244" s="17">
        <v>0.140645701679803</v>
      </c>
      <c r="AV1244" s="17">
        <v>0.14707000113148799</v>
      </c>
      <c r="AW1244" s="17">
        <v>0.14145273256244001</v>
      </c>
      <c r="AX1244" s="17">
        <v>0.20443567385636499</v>
      </c>
      <c r="AY1244" s="17"/>
      <c r="AZ1244" s="17">
        <v>0.24436630481847699</v>
      </c>
      <c r="BA1244" s="17">
        <v>0.16683067762599099</v>
      </c>
      <c r="BB1244" s="17">
        <v>0.147524694472872</v>
      </c>
      <c r="BC1244" s="17">
        <v>0.170730263703819</v>
      </c>
      <c r="BD1244" s="17">
        <v>0.147017038781146</v>
      </c>
      <c r="BE1244" s="17">
        <v>0.15493653223013801</v>
      </c>
      <c r="BF1244" s="17">
        <v>0.12796954658308701</v>
      </c>
      <c r="BG1244" s="17">
        <v>0.17280750409425399</v>
      </c>
      <c r="BH1244" s="17">
        <v>0.105600303935334</v>
      </c>
      <c r="BI1244" s="17">
        <v>0.12632979234220501</v>
      </c>
      <c r="BJ1244" s="17">
        <v>0.166785519461077</v>
      </c>
      <c r="BK1244" s="17">
        <v>0.15605246368286599</v>
      </c>
      <c r="BL1244" s="17">
        <v>0.13820863447714099</v>
      </c>
      <c r="BM1244" s="17">
        <v>0.143609513565504</v>
      </c>
      <c r="BN1244" s="17">
        <v>7.0539139892951297E-2</v>
      </c>
      <c r="BO1244" s="17">
        <v>0.13738765678304099</v>
      </c>
      <c r="BP1244" s="17"/>
      <c r="BQ1244" s="17">
        <v>0.15157699621447099</v>
      </c>
      <c r="BR1244" s="17">
        <v>0.141482463861834</v>
      </c>
    </row>
    <row r="1245" spans="2:70" x14ac:dyDescent="0.35">
      <c r="B1245" t="s">
        <v>129</v>
      </c>
      <c r="C1245" s="17">
        <v>0.14628331151798399</v>
      </c>
      <c r="D1245" s="17">
        <v>0.144716532223016</v>
      </c>
      <c r="E1245" s="17">
        <v>0.147310039687084</v>
      </c>
      <c r="F1245" s="17"/>
      <c r="G1245" s="17">
        <v>0.129999373924085</v>
      </c>
      <c r="H1245" s="17">
        <v>0.119335493157846</v>
      </c>
      <c r="I1245" s="17">
        <v>0.17042246538922701</v>
      </c>
      <c r="J1245" s="17">
        <v>0.15852863798109201</v>
      </c>
      <c r="K1245" s="17">
        <v>0.15664563636685999</v>
      </c>
      <c r="L1245" s="17">
        <v>0.14236475781088601</v>
      </c>
      <c r="M1245" s="17"/>
      <c r="N1245" s="17">
        <v>9.9670877377342093E-2</v>
      </c>
      <c r="O1245" s="17">
        <v>0.14614878161477901</v>
      </c>
      <c r="P1245" s="17">
        <v>0.175645076598797</v>
      </c>
      <c r="Q1245" s="17">
        <v>0.17191085500764799</v>
      </c>
      <c r="R1245" s="17"/>
      <c r="S1245" s="17">
        <v>0.10490210301031801</v>
      </c>
      <c r="T1245" s="17">
        <v>0.151281485013991</v>
      </c>
      <c r="U1245" s="17">
        <v>0.148313424185192</v>
      </c>
      <c r="V1245" s="17">
        <v>0.112037075412626</v>
      </c>
      <c r="W1245" s="17">
        <v>0.172731092926633</v>
      </c>
      <c r="X1245" s="17">
        <v>0.14321236671066401</v>
      </c>
      <c r="Y1245" s="17">
        <v>0.15152161712437601</v>
      </c>
      <c r="Z1245" s="17">
        <v>0.16856599379082801</v>
      </c>
      <c r="AA1245" s="17">
        <v>0.142671129690463</v>
      </c>
      <c r="AB1245" s="17">
        <v>0.16095161663499499</v>
      </c>
      <c r="AC1245" s="17">
        <v>0.17211510392534801</v>
      </c>
      <c r="AD1245" s="17">
        <v>0.24537873214139699</v>
      </c>
      <c r="AE1245" s="17"/>
      <c r="AF1245" s="17">
        <v>0.15683591005314701</v>
      </c>
      <c r="AG1245" s="17">
        <v>0.116259592694004</v>
      </c>
      <c r="AH1245" s="17">
        <v>0.21049563532508</v>
      </c>
      <c r="AI1245" s="17"/>
      <c r="AJ1245" s="17">
        <v>0.14068412889239401</v>
      </c>
      <c r="AK1245" s="17">
        <v>0.13723014539956199</v>
      </c>
      <c r="AL1245" s="17">
        <v>8.9320960766854404E-2</v>
      </c>
      <c r="AM1245" s="17">
        <v>0.19239599499395499</v>
      </c>
      <c r="AN1245" s="17">
        <v>0.195116118602911</v>
      </c>
      <c r="AO1245" s="17"/>
      <c r="AP1245" s="17">
        <v>0.12785546668220801</v>
      </c>
      <c r="AQ1245" s="17">
        <v>0.12280606744476399</v>
      </c>
      <c r="AR1245" s="17">
        <v>0.10780090536917999</v>
      </c>
      <c r="AS1245" s="17"/>
      <c r="AT1245" s="17">
        <v>0.19456547883671199</v>
      </c>
      <c r="AU1245" s="17">
        <v>0.15311132692167001</v>
      </c>
      <c r="AV1245" s="17">
        <v>0.10783611581185799</v>
      </c>
      <c r="AW1245" s="17">
        <v>8.0159270380421296E-2</v>
      </c>
      <c r="AX1245" s="17">
        <v>0.12762794548102499</v>
      </c>
      <c r="AY1245" s="17"/>
      <c r="AZ1245" s="17">
        <v>0.26628535577954898</v>
      </c>
      <c r="BA1245" s="17">
        <v>0.20585637528319201</v>
      </c>
      <c r="BB1245" s="17">
        <v>0.13829148396983901</v>
      </c>
      <c r="BC1245" s="17">
        <v>0.13379175790050499</v>
      </c>
      <c r="BD1245" s="17">
        <v>0.15974766280389499</v>
      </c>
      <c r="BE1245" s="17">
        <v>0.144633542448589</v>
      </c>
      <c r="BF1245" s="17">
        <v>0.13899097014299999</v>
      </c>
      <c r="BG1245" s="17">
        <v>0.13935206840804501</v>
      </c>
      <c r="BH1245" s="17">
        <v>0.153018844369773</v>
      </c>
      <c r="BI1245" s="17">
        <v>0.128588613877825</v>
      </c>
      <c r="BJ1245" s="17">
        <v>0.104624920859447</v>
      </c>
      <c r="BK1245" s="17">
        <v>9.8870621896159E-2</v>
      </c>
      <c r="BL1245" s="17">
        <v>0.143980453647093</v>
      </c>
      <c r="BM1245" s="17">
        <v>0.106237337069485</v>
      </c>
      <c r="BN1245" s="17">
        <v>7.9227488973592497E-2</v>
      </c>
      <c r="BO1245" s="17">
        <v>0.102378063881674</v>
      </c>
      <c r="BP1245" s="17"/>
      <c r="BQ1245" s="17">
        <v>3.9439154622918998E-2</v>
      </c>
      <c r="BR1245" s="17">
        <v>0.18631121539429299</v>
      </c>
    </row>
    <row r="1246" spans="2:70" x14ac:dyDescent="0.35">
      <c r="C1246" s="17"/>
      <c r="D1246" s="17"/>
      <c r="E1246" s="17"/>
      <c r="F1246" s="17"/>
      <c r="G1246" s="17"/>
      <c r="H1246" s="17"/>
      <c r="I1246" s="17"/>
      <c r="J1246" s="17"/>
      <c r="K1246" s="17"/>
      <c r="L1246" s="17"/>
      <c r="M1246" s="17"/>
      <c r="N1246" s="17"/>
      <c r="O1246" s="17"/>
      <c r="P1246" s="17"/>
      <c r="Q1246" s="17"/>
      <c r="R1246" s="17"/>
      <c r="S1246" s="17"/>
      <c r="T1246" s="17"/>
      <c r="U1246" s="17"/>
      <c r="V1246" s="17"/>
      <c r="W1246" s="17"/>
      <c r="X1246" s="17"/>
      <c r="Y1246" s="17"/>
      <c r="Z1246" s="17"/>
      <c r="AA1246" s="17"/>
      <c r="AB1246" s="17"/>
      <c r="AC1246" s="17"/>
      <c r="AD1246" s="17"/>
      <c r="AE1246" s="17"/>
      <c r="AF1246" s="17"/>
      <c r="AG1246" s="17"/>
      <c r="AH1246" s="17"/>
      <c r="AI1246" s="17"/>
      <c r="AJ1246" s="17"/>
      <c r="AK1246" s="17"/>
      <c r="AL1246" s="17"/>
      <c r="AM1246" s="17"/>
      <c r="AN1246" s="17"/>
      <c r="AO1246" s="17"/>
      <c r="AP1246" s="17"/>
      <c r="AQ1246" s="17"/>
      <c r="AR1246" s="17"/>
      <c r="AS1246" s="17"/>
      <c r="AT1246" s="17"/>
      <c r="AU1246" s="17"/>
      <c r="AV1246" s="17"/>
      <c r="AW1246" s="17"/>
      <c r="AX1246" s="17"/>
      <c r="AY1246" s="17"/>
      <c r="AZ1246" s="17"/>
      <c r="BA1246" s="17"/>
      <c r="BB1246" s="17"/>
      <c r="BC1246" s="17"/>
      <c r="BD1246" s="17"/>
      <c r="BE1246" s="17"/>
      <c r="BF1246" s="17"/>
      <c r="BG1246" s="17"/>
      <c r="BH1246" s="17"/>
      <c r="BI1246" s="17"/>
      <c r="BJ1246" s="17"/>
      <c r="BK1246" s="17"/>
      <c r="BL1246" s="17"/>
      <c r="BM1246" s="17"/>
      <c r="BN1246" s="17"/>
      <c r="BO1246" s="17"/>
      <c r="BP1246" s="17"/>
      <c r="BQ1246" s="17"/>
      <c r="BR1246" s="17"/>
    </row>
    <row r="1247" spans="2:70" x14ac:dyDescent="0.35">
      <c r="B1247" s="6" t="s">
        <v>552</v>
      </c>
      <c r="C1247" s="17"/>
      <c r="D1247" s="17"/>
      <c r="E1247" s="17"/>
      <c r="F1247" s="17"/>
      <c r="G1247" s="17"/>
      <c r="H1247" s="17"/>
      <c r="I1247" s="17"/>
      <c r="J1247" s="17"/>
      <c r="K1247" s="17"/>
      <c r="L1247" s="17"/>
      <c r="M1247" s="17"/>
      <c r="N1247" s="17"/>
      <c r="O1247" s="17"/>
      <c r="P1247" s="17"/>
      <c r="Q1247" s="17"/>
      <c r="R1247" s="17"/>
      <c r="S1247" s="17"/>
      <c r="T1247" s="17"/>
      <c r="U1247" s="17"/>
      <c r="V1247" s="17"/>
      <c r="W1247" s="17"/>
      <c r="X1247" s="17"/>
      <c r="Y1247" s="17"/>
      <c r="Z1247" s="17"/>
      <c r="AA1247" s="17"/>
      <c r="AB1247" s="17"/>
      <c r="AC1247" s="17"/>
      <c r="AD1247" s="17"/>
      <c r="AE1247" s="17"/>
      <c r="AF1247" s="17"/>
      <c r="AG1247" s="17"/>
      <c r="AH1247" s="17"/>
      <c r="AI1247" s="17"/>
      <c r="AJ1247" s="17"/>
      <c r="AK1247" s="17"/>
      <c r="AL1247" s="17"/>
      <c r="AM1247" s="17"/>
      <c r="AN1247" s="17"/>
      <c r="AO1247" s="17"/>
      <c r="AP1247" s="17"/>
      <c r="AQ1247" s="17"/>
      <c r="AR1247" s="17"/>
      <c r="AS1247" s="17"/>
      <c r="AT1247" s="17"/>
      <c r="AU1247" s="17"/>
      <c r="AV1247" s="17"/>
      <c r="AW1247" s="17"/>
      <c r="AX1247" s="17"/>
      <c r="AY1247" s="17"/>
      <c r="AZ1247" s="17"/>
      <c r="BA1247" s="17"/>
      <c r="BB1247" s="17"/>
      <c r="BC1247" s="17"/>
      <c r="BD1247" s="17"/>
      <c r="BE1247" s="17"/>
      <c r="BF1247" s="17"/>
      <c r="BG1247" s="17"/>
      <c r="BH1247" s="17"/>
      <c r="BI1247" s="17"/>
      <c r="BJ1247" s="17"/>
      <c r="BK1247" s="17"/>
      <c r="BL1247" s="17"/>
      <c r="BM1247" s="17"/>
      <c r="BN1247" s="17"/>
      <c r="BO1247" s="17"/>
      <c r="BP1247" s="17"/>
      <c r="BQ1247" s="17"/>
      <c r="BR1247" s="17"/>
    </row>
    <row r="1248" spans="2:70" x14ac:dyDescent="0.35">
      <c r="B1248" s="24" t="s">
        <v>97</v>
      </c>
      <c r="C1248" s="17"/>
      <c r="D1248" s="17"/>
      <c r="E1248" s="17"/>
      <c r="F1248" s="17"/>
      <c r="G1248" s="17"/>
      <c r="H1248" s="17"/>
      <c r="I1248" s="17"/>
      <c r="J1248" s="17"/>
      <c r="K1248" s="17"/>
      <c r="L1248" s="17"/>
      <c r="M1248" s="17"/>
      <c r="N1248" s="17"/>
      <c r="O1248" s="17"/>
      <c r="P1248" s="17"/>
      <c r="Q1248" s="17"/>
      <c r="R1248" s="17"/>
      <c r="S1248" s="17"/>
      <c r="T1248" s="17"/>
      <c r="U1248" s="17"/>
      <c r="V1248" s="17"/>
      <c r="W1248" s="17"/>
      <c r="X1248" s="17"/>
      <c r="Y1248" s="17"/>
      <c r="Z1248" s="17"/>
      <c r="AA1248" s="17"/>
      <c r="AB1248" s="17"/>
      <c r="AC1248" s="17"/>
      <c r="AD1248" s="17"/>
      <c r="AE1248" s="17"/>
      <c r="AF1248" s="17"/>
      <c r="AG1248" s="17"/>
      <c r="AH1248" s="17"/>
      <c r="AI1248" s="17"/>
      <c r="AJ1248" s="17"/>
      <c r="AK1248" s="17"/>
      <c r="AL1248" s="17"/>
      <c r="AM1248" s="17"/>
      <c r="AN1248" s="17"/>
      <c r="AO1248" s="17"/>
      <c r="AP1248" s="17"/>
      <c r="AQ1248" s="17"/>
      <c r="AR1248" s="17"/>
      <c r="AS1248" s="17"/>
      <c r="AT1248" s="17"/>
      <c r="AU1248" s="17"/>
      <c r="AV1248" s="17"/>
      <c r="AW1248" s="17"/>
      <c r="AX1248" s="17"/>
      <c r="AY1248" s="17"/>
      <c r="AZ1248" s="17"/>
      <c r="BA1248" s="17"/>
      <c r="BB1248" s="17"/>
      <c r="BC1248" s="17"/>
      <c r="BD1248" s="17"/>
      <c r="BE1248" s="17"/>
      <c r="BF1248" s="17"/>
      <c r="BG1248" s="17"/>
      <c r="BH1248" s="17"/>
      <c r="BI1248" s="17"/>
      <c r="BJ1248" s="17"/>
      <c r="BK1248" s="17"/>
      <c r="BL1248" s="17"/>
      <c r="BM1248" s="17"/>
      <c r="BN1248" s="17"/>
      <c r="BO1248" s="17"/>
      <c r="BP1248" s="17"/>
      <c r="BQ1248" s="17"/>
      <c r="BR1248" s="17"/>
    </row>
    <row r="1249" spans="2:70" x14ac:dyDescent="0.35">
      <c r="B1249" t="s">
        <v>540</v>
      </c>
      <c r="C1249" s="17">
        <v>0.54525195054878295</v>
      </c>
      <c r="D1249" s="17">
        <v>0.50215867117705004</v>
      </c>
      <c r="E1249" s="17">
        <v>0.58767275423041099</v>
      </c>
      <c r="F1249" s="17"/>
      <c r="G1249" s="17">
        <v>0.43809290302769799</v>
      </c>
      <c r="H1249" s="17">
        <v>0.48720768486704502</v>
      </c>
      <c r="I1249" s="17">
        <v>0.542042042087584</v>
      </c>
      <c r="J1249" s="17">
        <v>0.580596449721554</v>
      </c>
      <c r="K1249" s="17">
        <v>0.60678120991658602</v>
      </c>
      <c r="L1249" s="17">
        <v>0.59629416019637904</v>
      </c>
      <c r="M1249" s="17"/>
      <c r="N1249" s="17">
        <v>0.59980773036681101</v>
      </c>
      <c r="O1249" s="17">
        <v>0.56804613252803604</v>
      </c>
      <c r="P1249" s="17">
        <v>0.500101079420043</v>
      </c>
      <c r="Q1249" s="17">
        <v>0.50331179710376395</v>
      </c>
      <c r="R1249" s="17"/>
      <c r="S1249" s="17">
        <v>0.53535979153561397</v>
      </c>
      <c r="T1249" s="17">
        <v>0.536762948253655</v>
      </c>
      <c r="U1249" s="17">
        <v>0.603371058317835</v>
      </c>
      <c r="V1249" s="17">
        <v>0.56837420874339595</v>
      </c>
      <c r="W1249" s="17">
        <v>0.48334428826180798</v>
      </c>
      <c r="X1249" s="17">
        <v>0.51290060307483198</v>
      </c>
      <c r="Y1249" s="17">
        <v>0.53194575633628005</v>
      </c>
      <c r="Z1249" s="17">
        <v>0.54069405728147402</v>
      </c>
      <c r="AA1249" s="17">
        <v>0.56692781434239603</v>
      </c>
      <c r="AB1249" s="17">
        <v>0.554933127492093</v>
      </c>
      <c r="AC1249" s="17">
        <v>0.58710272614834103</v>
      </c>
      <c r="AD1249" s="17">
        <v>0.50855911514535102</v>
      </c>
      <c r="AE1249" s="17"/>
      <c r="AF1249" s="17">
        <v>0.56422789900355097</v>
      </c>
      <c r="AG1249" s="17">
        <v>0.56021276357508498</v>
      </c>
      <c r="AH1249" s="17">
        <v>0.48234470950084801</v>
      </c>
      <c r="AI1249" s="17"/>
      <c r="AJ1249" s="17">
        <v>0.57676897327776999</v>
      </c>
      <c r="AK1249" s="17">
        <v>0.51325365159138703</v>
      </c>
      <c r="AL1249" s="17">
        <v>0.59325379059285999</v>
      </c>
      <c r="AM1249" s="17">
        <v>0.45887658454428198</v>
      </c>
      <c r="AN1249" s="17">
        <v>0.53305893849131802</v>
      </c>
      <c r="AO1249" s="17"/>
      <c r="AP1249" s="17">
        <v>0.55248197573328095</v>
      </c>
      <c r="AQ1249" s="17">
        <v>0.54717289040706496</v>
      </c>
      <c r="AR1249" s="17">
        <v>0.57837295696672897</v>
      </c>
      <c r="AS1249" s="17"/>
      <c r="AT1249" s="17">
        <v>0.487376095425675</v>
      </c>
      <c r="AU1249" s="17">
        <v>0.55580983382801696</v>
      </c>
      <c r="AV1249" s="17">
        <v>0.56306277480010702</v>
      </c>
      <c r="AW1249" s="17">
        <v>0.59138015864738802</v>
      </c>
      <c r="AX1249" s="17">
        <v>0.50501738021004305</v>
      </c>
      <c r="AY1249" s="17"/>
      <c r="AZ1249" s="17">
        <v>0.31027175131956503</v>
      </c>
      <c r="BA1249" s="17">
        <v>0.42181962300582398</v>
      </c>
      <c r="BB1249" s="17">
        <v>0.571850500545388</v>
      </c>
      <c r="BC1249" s="17">
        <v>0.50177693271428103</v>
      </c>
      <c r="BD1249" s="17">
        <v>0.55772257938637804</v>
      </c>
      <c r="BE1249" s="17">
        <v>0.46630590360468699</v>
      </c>
      <c r="BF1249" s="17">
        <v>0.56737121713674799</v>
      </c>
      <c r="BG1249" s="17">
        <v>0.54476582061905099</v>
      </c>
      <c r="BH1249" s="17">
        <v>0.60726824121713796</v>
      </c>
      <c r="BI1249" s="17">
        <v>0.61994295672686495</v>
      </c>
      <c r="BJ1249" s="17">
        <v>0.56497779495488398</v>
      </c>
      <c r="BK1249" s="17">
        <v>0.56541451458466097</v>
      </c>
      <c r="BL1249" s="17">
        <v>0.54837077947218704</v>
      </c>
      <c r="BM1249" s="17">
        <v>0.60699711624897001</v>
      </c>
      <c r="BN1249" s="17">
        <v>0.53112905084940198</v>
      </c>
      <c r="BO1249" s="17">
        <v>0.59008167399688904</v>
      </c>
      <c r="BP1249" s="17"/>
      <c r="BQ1249" s="17">
        <v>0.63919232786216595</v>
      </c>
      <c r="BR1249" s="17">
        <v>0.51065073038758302</v>
      </c>
    </row>
    <row r="1250" spans="2:70" x14ac:dyDescent="0.35">
      <c r="B1250" t="s">
        <v>541</v>
      </c>
      <c r="C1250" s="17">
        <v>0.44425023828027499</v>
      </c>
      <c r="D1250" s="17">
        <v>0.41311600933304399</v>
      </c>
      <c r="E1250" s="17">
        <v>0.47383177183803898</v>
      </c>
      <c r="F1250" s="17"/>
      <c r="G1250" s="17">
        <v>0.34391848039489897</v>
      </c>
      <c r="H1250" s="17">
        <v>0.33548646958862099</v>
      </c>
      <c r="I1250" s="17">
        <v>0.414253538997432</v>
      </c>
      <c r="J1250" s="17">
        <v>0.42819439903302098</v>
      </c>
      <c r="K1250" s="17">
        <v>0.48767873037980702</v>
      </c>
      <c r="L1250" s="17">
        <v>0.60803927431993299</v>
      </c>
      <c r="M1250" s="17"/>
      <c r="N1250" s="17">
        <v>0.50439671343124903</v>
      </c>
      <c r="O1250" s="17">
        <v>0.43814725286405998</v>
      </c>
      <c r="P1250" s="17">
        <v>0.410054759559695</v>
      </c>
      <c r="Q1250" s="17">
        <v>0.41677100582712501</v>
      </c>
      <c r="R1250" s="17"/>
      <c r="S1250" s="17">
        <v>0.46470206512735601</v>
      </c>
      <c r="T1250" s="17">
        <v>0.43765295866540599</v>
      </c>
      <c r="U1250" s="17">
        <v>0.50736680790960398</v>
      </c>
      <c r="V1250" s="17">
        <v>0.44579854433520699</v>
      </c>
      <c r="W1250" s="17">
        <v>0.49064753283887103</v>
      </c>
      <c r="X1250" s="17">
        <v>0.421196501941553</v>
      </c>
      <c r="Y1250" s="17">
        <v>0.43441295228841897</v>
      </c>
      <c r="Z1250" s="17">
        <v>0.38582920943474203</v>
      </c>
      <c r="AA1250" s="17">
        <v>0.45207274328088698</v>
      </c>
      <c r="AB1250" s="17">
        <v>0.41000104840138402</v>
      </c>
      <c r="AC1250" s="17">
        <v>0.43459622444241502</v>
      </c>
      <c r="AD1250" s="17">
        <v>0.35904355073306998</v>
      </c>
      <c r="AE1250" s="17"/>
      <c r="AF1250" s="17">
        <v>0.47014550064049099</v>
      </c>
      <c r="AG1250" s="17">
        <v>0.450716300357768</v>
      </c>
      <c r="AH1250" s="17">
        <v>0.39267464447042699</v>
      </c>
      <c r="AI1250" s="17"/>
      <c r="AJ1250" s="17">
        <v>0.484195717454242</v>
      </c>
      <c r="AK1250" s="17">
        <v>0.388687118673891</v>
      </c>
      <c r="AL1250" s="17">
        <v>0.53736864273198603</v>
      </c>
      <c r="AM1250" s="17">
        <v>0.39222637510300601</v>
      </c>
      <c r="AN1250" s="17">
        <v>0.43332645053699698</v>
      </c>
      <c r="AO1250" s="17"/>
      <c r="AP1250" s="17">
        <v>0.461190015744952</v>
      </c>
      <c r="AQ1250" s="17">
        <v>0.42212472911364102</v>
      </c>
      <c r="AR1250" s="17">
        <v>0.47892485644083899</v>
      </c>
      <c r="AS1250" s="17"/>
      <c r="AT1250" s="17">
        <v>0.41244748058979702</v>
      </c>
      <c r="AU1250" s="17">
        <v>0.40312934103294301</v>
      </c>
      <c r="AV1250" s="17">
        <v>0.48015628324218901</v>
      </c>
      <c r="AW1250" s="17">
        <v>0.480636834836977</v>
      </c>
      <c r="AX1250" s="17">
        <v>0.41126905667292302</v>
      </c>
      <c r="AY1250" s="17"/>
      <c r="AZ1250" s="17">
        <v>0.35507641937037099</v>
      </c>
      <c r="BA1250" s="17">
        <v>0.32874622005078502</v>
      </c>
      <c r="BB1250" s="17">
        <v>0.411055759462855</v>
      </c>
      <c r="BC1250" s="17">
        <v>0.464820534168295</v>
      </c>
      <c r="BD1250" s="17">
        <v>0.44595125243996597</v>
      </c>
      <c r="BE1250" s="17">
        <v>0.44887993341777499</v>
      </c>
      <c r="BF1250" s="17">
        <v>0.49174910861723597</v>
      </c>
      <c r="BG1250" s="17">
        <v>0.43580416821808698</v>
      </c>
      <c r="BH1250" s="17">
        <v>0.44416871987593798</v>
      </c>
      <c r="BI1250" s="17">
        <v>0.44130893669885102</v>
      </c>
      <c r="BJ1250" s="17">
        <v>0.44179453182932998</v>
      </c>
      <c r="BK1250" s="17">
        <v>0.430993103255568</v>
      </c>
      <c r="BL1250" s="17">
        <v>0.46656088957298503</v>
      </c>
      <c r="BM1250" s="17">
        <v>0.44145515052076101</v>
      </c>
      <c r="BN1250" s="17">
        <v>0.39394718801106399</v>
      </c>
      <c r="BO1250" s="17">
        <v>0.48446189165738501</v>
      </c>
      <c r="BP1250" s="17"/>
      <c r="BQ1250" s="17">
        <v>0.57249203830710405</v>
      </c>
      <c r="BR1250" s="17">
        <v>0.39143698138527</v>
      </c>
    </row>
    <row r="1251" spans="2:70" x14ac:dyDescent="0.35">
      <c r="B1251" t="s">
        <v>542</v>
      </c>
      <c r="C1251" s="17">
        <v>0.386328632169743</v>
      </c>
      <c r="D1251" s="17">
        <v>0.37098474349027399</v>
      </c>
      <c r="E1251" s="17">
        <v>0.40054964020153699</v>
      </c>
      <c r="F1251" s="17"/>
      <c r="G1251" s="17">
        <v>0.37835486867173002</v>
      </c>
      <c r="H1251" s="17">
        <v>0.35792844687721498</v>
      </c>
      <c r="I1251" s="17">
        <v>0.41653130022756601</v>
      </c>
      <c r="J1251" s="17">
        <v>0.41648884590115898</v>
      </c>
      <c r="K1251" s="17">
        <v>0.342787805778346</v>
      </c>
      <c r="L1251" s="17">
        <v>0.39457254437887601</v>
      </c>
      <c r="M1251" s="17"/>
      <c r="N1251" s="17">
        <v>0.40582028279521598</v>
      </c>
      <c r="O1251" s="17">
        <v>0.389955314552212</v>
      </c>
      <c r="P1251" s="17">
        <v>0.390136838834993</v>
      </c>
      <c r="Q1251" s="17">
        <v>0.36024994503998498</v>
      </c>
      <c r="R1251" s="17"/>
      <c r="S1251" s="17">
        <v>0.38200754894702099</v>
      </c>
      <c r="T1251" s="17">
        <v>0.34576919105000398</v>
      </c>
      <c r="U1251" s="17">
        <v>0.45152815027130999</v>
      </c>
      <c r="V1251" s="17">
        <v>0.41458977157410698</v>
      </c>
      <c r="W1251" s="17">
        <v>0.37474435112300603</v>
      </c>
      <c r="X1251" s="17">
        <v>0.40663451404109302</v>
      </c>
      <c r="Y1251" s="17">
        <v>0.40497885446089799</v>
      </c>
      <c r="Z1251" s="17">
        <v>0.33195409078603599</v>
      </c>
      <c r="AA1251" s="17">
        <v>0.39203490123156398</v>
      </c>
      <c r="AB1251" s="17">
        <v>0.388163809432714</v>
      </c>
      <c r="AC1251" s="17">
        <v>0.35993909558277298</v>
      </c>
      <c r="AD1251" s="17">
        <v>0.32991314741623401</v>
      </c>
      <c r="AE1251" s="17"/>
      <c r="AF1251" s="17">
        <v>0.38923781983109601</v>
      </c>
      <c r="AG1251" s="17">
        <v>0.38506216188393</v>
      </c>
      <c r="AH1251" s="17">
        <v>0.38788185023332999</v>
      </c>
      <c r="AI1251" s="17"/>
      <c r="AJ1251" s="17">
        <v>0.39234037435694602</v>
      </c>
      <c r="AK1251" s="17">
        <v>0.36711494354963697</v>
      </c>
      <c r="AL1251" s="17">
        <v>0.374457088202856</v>
      </c>
      <c r="AM1251" s="17">
        <v>0.428800510612245</v>
      </c>
      <c r="AN1251" s="17">
        <v>0.39552849913462301</v>
      </c>
      <c r="AO1251" s="17"/>
      <c r="AP1251" s="17">
        <v>0.38248047010106201</v>
      </c>
      <c r="AQ1251" s="17">
        <v>0.38910153146551102</v>
      </c>
      <c r="AR1251" s="17">
        <v>0.39316477929159499</v>
      </c>
      <c r="AS1251" s="17"/>
      <c r="AT1251" s="17">
        <v>0.36908100342426398</v>
      </c>
      <c r="AU1251" s="17">
        <v>0.39943350358065399</v>
      </c>
      <c r="AV1251" s="17">
        <v>0.392522515222822</v>
      </c>
      <c r="AW1251" s="17">
        <v>0.39904467560701401</v>
      </c>
      <c r="AX1251" s="17">
        <v>0.35263774496321698</v>
      </c>
      <c r="AY1251" s="17"/>
      <c r="AZ1251" s="17">
        <v>0.26065758469075501</v>
      </c>
      <c r="BA1251" s="17">
        <v>0.30732306551410998</v>
      </c>
      <c r="BB1251" s="17">
        <v>0.41296348981944397</v>
      </c>
      <c r="BC1251" s="17">
        <v>0.37739099200105197</v>
      </c>
      <c r="BD1251" s="17">
        <v>0.39129177489088401</v>
      </c>
      <c r="BE1251" s="17">
        <v>0.34097449539992303</v>
      </c>
      <c r="BF1251" s="17">
        <v>0.40890430258538202</v>
      </c>
      <c r="BG1251" s="17">
        <v>0.36649836836335398</v>
      </c>
      <c r="BH1251" s="17">
        <v>0.40328766145262301</v>
      </c>
      <c r="BI1251" s="17">
        <v>0.41073969396709997</v>
      </c>
      <c r="BJ1251" s="17">
        <v>0.42266357745331101</v>
      </c>
      <c r="BK1251" s="17">
        <v>0.36657145895355198</v>
      </c>
      <c r="BL1251" s="17">
        <v>0.40841689977210099</v>
      </c>
      <c r="BM1251" s="17">
        <v>0.401485633198505</v>
      </c>
      <c r="BN1251" s="17">
        <v>0.41423548707483598</v>
      </c>
      <c r="BO1251" s="17">
        <v>0.404133483375271</v>
      </c>
      <c r="BP1251" s="17"/>
      <c r="BQ1251" s="17">
        <v>0.47166322185325599</v>
      </c>
      <c r="BR1251" s="17">
        <v>0.35301432801337501</v>
      </c>
    </row>
    <row r="1252" spans="2:70" x14ac:dyDescent="0.35">
      <c r="B1252" t="s">
        <v>543</v>
      </c>
      <c r="C1252" s="17">
        <v>0.384239167149237</v>
      </c>
      <c r="D1252" s="17">
        <v>0.35192799853311202</v>
      </c>
      <c r="E1252" s="17">
        <v>0.41458627893794398</v>
      </c>
      <c r="F1252" s="17"/>
      <c r="G1252" s="17">
        <v>0.30946562496625302</v>
      </c>
      <c r="H1252" s="17">
        <v>0.31420507700004802</v>
      </c>
      <c r="I1252" s="17">
        <v>0.38720777870734202</v>
      </c>
      <c r="J1252" s="17">
        <v>0.39405035782388298</v>
      </c>
      <c r="K1252" s="17">
        <v>0.40322805399179401</v>
      </c>
      <c r="L1252" s="17">
        <v>0.46780642797984701</v>
      </c>
      <c r="M1252" s="17"/>
      <c r="N1252" s="17">
        <v>0.43405578174919601</v>
      </c>
      <c r="O1252" s="17">
        <v>0.402382926337159</v>
      </c>
      <c r="P1252" s="17">
        <v>0.32739356655312601</v>
      </c>
      <c r="Q1252" s="17">
        <v>0.36163378766499499</v>
      </c>
      <c r="R1252" s="17"/>
      <c r="S1252" s="17">
        <v>0.34487634585990901</v>
      </c>
      <c r="T1252" s="17">
        <v>0.37717133824768001</v>
      </c>
      <c r="U1252" s="17">
        <v>0.41021261133166997</v>
      </c>
      <c r="V1252" s="17">
        <v>0.40703321338155501</v>
      </c>
      <c r="W1252" s="17">
        <v>0.37190253171981402</v>
      </c>
      <c r="X1252" s="17">
        <v>0.40217478969188802</v>
      </c>
      <c r="Y1252" s="17">
        <v>0.38873021195979401</v>
      </c>
      <c r="Z1252" s="17">
        <v>0.36294505028371299</v>
      </c>
      <c r="AA1252" s="17">
        <v>0.40962365238342202</v>
      </c>
      <c r="AB1252" s="17">
        <v>0.36086751083672403</v>
      </c>
      <c r="AC1252" s="17">
        <v>0.36412280683116099</v>
      </c>
      <c r="AD1252" s="17">
        <v>0.46328760367997501</v>
      </c>
      <c r="AE1252" s="17"/>
      <c r="AF1252" s="17">
        <v>0.39193323022425502</v>
      </c>
      <c r="AG1252" s="17">
        <v>0.40338585144141598</v>
      </c>
      <c r="AH1252" s="17">
        <v>0.338347763743787</v>
      </c>
      <c r="AI1252" s="17"/>
      <c r="AJ1252" s="17">
        <v>0.41910492184662901</v>
      </c>
      <c r="AK1252" s="17">
        <v>0.35940061837495402</v>
      </c>
      <c r="AL1252" s="17">
        <v>0.393702595448433</v>
      </c>
      <c r="AM1252" s="17">
        <v>0.309833703801213</v>
      </c>
      <c r="AN1252" s="17">
        <v>0.36685589886978898</v>
      </c>
      <c r="AO1252" s="17"/>
      <c r="AP1252" s="17">
        <v>0.40003315102731701</v>
      </c>
      <c r="AQ1252" s="17">
        <v>0.39101605028136699</v>
      </c>
      <c r="AR1252" s="17">
        <v>0.42851321152312299</v>
      </c>
      <c r="AS1252" s="17"/>
      <c r="AT1252" s="17">
        <v>0.34710263178663803</v>
      </c>
      <c r="AU1252" s="17">
        <v>0.37176994700375499</v>
      </c>
      <c r="AV1252" s="17">
        <v>0.41823526749516798</v>
      </c>
      <c r="AW1252" s="17">
        <v>0.39767045838241599</v>
      </c>
      <c r="AX1252" s="17">
        <v>0.394589478300507</v>
      </c>
      <c r="AY1252" s="17"/>
      <c r="AZ1252" s="17">
        <v>0.14633432203900701</v>
      </c>
      <c r="BA1252" s="17">
        <v>0.33250216976949698</v>
      </c>
      <c r="BB1252" s="17">
        <v>0.40155502359555501</v>
      </c>
      <c r="BC1252" s="17">
        <v>0.40206296465387698</v>
      </c>
      <c r="BD1252" s="17">
        <v>0.41145776718253402</v>
      </c>
      <c r="BE1252" s="17">
        <v>0.34262825658410101</v>
      </c>
      <c r="BF1252" s="17">
        <v>0.39689238424544898</v>
      </c>
      <c r="BG1252" s="17">
        <v>0.37830323383020997</v>
      </c>
      <c r="BH1252" s="17">
        <v>0.39199182641046099</v>
      </c>
      <c r="BI1252" s="17">
        <v>0.44550598363966698</v>
      </c>
      <c r="BJ1252" s="17">
        <v>0.39329832630431899</v>
      </c>
      <c r="BK1252" s="17">
        <v>0.39141632281187</v>
      </c>
      <c r="BL1252" s="17">
        <v>0.385774663410689</v>
      </c>
      <c r="BM1252" s="17">
        <v>0.38689079961809603</v>
      </c>
      <c r="BN1252" s="17">
        <v>0.324992092555348</v>
      </c>
      <c r="BO1252" s="17">
        <v>0.38594143740118297</v>
      </c>
      <c r="BP1252" s="17"/>
      <c r="BQ1252" s="17">
        <v>0.47738516558751298</v>
      </c>
      <c r="BR1252" s="17">
        <v>0.34763137980738501</v>
      </c>
    </row>
    <row r="1253" spans="2:70" x14ac:dyDescent="0.35">
      <c r="B1253" t="s">
        <v>544</v>
      </c>
      <c r="C1253" s="17">
        <v>0.375694444499725</v>
      </c>
      <c r="D1253" s="17">
        <v>0.35394358985128199</v>
      </c>
      <c r="E1253" s="17">
        <v>0.39707379792709702</v>
      </c>
      <c r="F1253" s="17"/>
      <c r="G1253" s="17">
        <v>0.29853118945428803</v>
      </c>
      <c r="H1253" s="17">
        <v>0.30463799453499102</v>
      </c>
      <c r="I1253" s="17">
        <v>0.34900601733338399</v>
      </c>
      <c r="J1253" s="17">
        <v>0.39807774558360098</v>
      </c>
      <c r="K1253" s="17">
        <v>0.38338356955179698</v>
      </c>
      <c r="L1253" s="17">
        <v>0.48320424739486501</v>
      </c>
      <c r="M1253" s="17"/>
      <c r="N1253" s="17">
        <v>0.40276043957430502</v>
      </c>
      <c r="O1253" s="17">
        <v>0.35162490733868901</v>
      </c>
      <c r="P1253" s="17">
        <v>0.35489416374415</v>
      </c>
      <c r="Q1253" s="17">
        <v>0.39063291191667299</v>
      </c>
      <c r="R1253" s="17"/>
      <c r="S1253" s="17">
        <v>0.36795248575912998</v>
      </c>
      <c r="T1253" s="17">
        <v>0.36526512017478002</v>
      </c>
      <c r="U1253" s="17">
        <v>0.38899559736464601</v>
      </c>
      <c r="V1253" s="17">
        <v>0.42458511474591698</v>
      </c>
      <c r="W1253" s="17">
        <v>0.37717128292187602</v>
      </c>
      <c r="X1253" s="17">
        <v>0.373980534947077</v>
      </c>
      <c r="Y1253" s="17">
        <v>0.38013035612814899</v>
      </c>
      <c r="Z1253" s="17">
        <v>0.34083845026151</v>
      </c>
      <c r="AA1253" s="17">
        <v>0.328349246709425</v>
      </c>
      <c r="AB1253" s="17">
        <v>0.39826387077024</v>
      </c>
      <c r="AC1253" s="17">
        <v>0.40384768399072901</v>
      </c>
      <c r="AD1253" s="17">
        <v>0.36990286712270898</v>
      </c>
      <c r="AE1253" s="17"/>
      <c r="AF1253" s="17">
        <v>0.41682878557304698</v>
      </c>
      <c r="AG1253" s="17">
        <v>0.37398881170577303</v>
      </c>
      <c r="AH1253" s="17">
        <v>0.32186629977054698</v>
      </c>
      <c r="AI1253" s="17"/>
      <c r="AJ1253" s="17">
        <v>0.42148632643485001</v>
      </c>
      <c r="AK1253" s="17">
        <v>0.32912399260417002</v>
      </c>
      <c r="AL1253" s="17">
        <v>0.42357667457789799</v>
      </c>
      <c r="AM1253" s="17">
        <v>0.35300720025731103</v>
      </c>
      <c r="AN1253" s="17">
        <v>0.36178121712401401</v>
      </c>
      <c r="AO1253" s="17"/>
      <c r="AP1253" s="17">
        <v>0.40388562480492801</v>
      </c>
      <c r="AQ1253" s="17">
        <v>0.36254948400342102</v>
      </c>
      <c r="AR1253" s="17">
        <v>0.414049667721959</v>
      </c>
      <c r="AS1253" s="17"/>
      <c r="AT1253" s="17">
        <v>0.386188840606078</v>
      </c>
      <c r="AU1253" s="17">
        <v>0.34871966180817698</v>
      </c>
      <c r="AV1253" s="17">
        <v>0.36898521161230802</v>
      </c>
      <c r="AW1253" s="17">
        <v>0.40850202622569498</v>
      </c>
      <c r="AX1253" s="17">
        <v>0.31961868059135301</v>
      </c>
      <c r="AY1253" s="17"/>
      <c r="AZ1253" s="17">
        <v>0.268393815868743</v>
      </c>
      <c r="BA1253" s="17">
        <v>0.32997677067849202</v>
      </c>
      <c r="BB1253" s="17">
        <v>0.45269306060041697</v>
      </c>
      <c r="BC1253" s="17">
        <v>0.42808421541185698</v>
      </c>
      <c r="BD1253" s="17">
        <v>0.38830025200623602</v>
      </c>
      <c r="BE1253" s="17">
        <v>0.32295096575682303</v>
      </c>
      <c r="BF1253" s="17">
        <v>0.39793234004891698</v>
      </c>
      <c r="BG1253" s="17">
        <v>0.35238983844809402</v>
      </c>
      <c r="BH1253" s="17">
        <v>0.35686942143717598</v>
      </c>
      <c r="BI1253" s="17">
        <v>0.3607366567461</v>
      </c>
      <c r="BJ1253" s="17">
        <v>0.37925540349526199</v>
      </c>
      <c r="BK1253" s="17">
        <v>0.33825315483840901</v>
      </c>
      <c r="BL1253" s="17">
        <v>0.36459296630696197</v>
      </c>
      <c r="BM1253" s="17">
        <v>0.43596240089543598</v>
      </c>
      <c r="BN1253" s="17">
        <v>0.38940812177211498</v>
      </c>
      <c r="BO1253" s="17">
        <v>0.39838878148418799</v>
      </c>
      <c r="BP1253" s="17"/>
      <c r="BQ1253" s="17">
        <v>0.47305102766883</v>
      </c>
      <c r="BR1253" s="17">
        <v>0.33642119264178799</v>
      </c>
    </row>
    <row r="1254" spans="2:70" x14ac:dyDescent="0.35">
      <c r="B1254" t="s">
        <v>545</v>
      </c>
      <c r="C1254" s="17">
        <v>0.32182184188426</v>
      </c>
      <c r="D1254" s="17">
        <v>0.30136958496847599</v>
      </c>
      <c r="E1254" s="17">
        <v>0.34192255534782001</v>
      </c>
      <c r="F1254" s="17"/>
      <c r="G1254" s="17">
        <v>0.26117196808953902</v>
      </c>
      <c r="H1254" s="17">
        <v>0.23817465360229001</v>
      </c>
      <c r="I1254" s="17">
        <v>0.34250171606811503</v>
      </c>
      <c r="J1254" s="17">
        <v>0.34317287931714702</v>
      </c>
      <c r="K1254" s="17">
        <v>0.33935988909971398</v>
      </c>
      <c r="L1254" s="17">
        <v>0.38412603702674802</v>
      </c>
      <c r="M1254" s="17"/>
      <c r="N1254" s="17">
        <v>0.37704213427600197</v>
      </c>
      <c r="O1254" s="17">
        <v>0.31566464020570001</v>
      </c>
      <c r="P1254" s="17">
        <v>0.28547985088978201</v>
      </c>
      <c r="Q1254" s="17">
        <v>0.30089720621648203</v>
      </c>
      <c r="R1254" s="17"/>
      <c r="S1254" s="17">
        <v>0.30807029403373598</v>
      </c>
      <c r="T1254" s="17">
        <v>0.30575403157833603</v>
      </c>
      <c r="U1254" s="17">
        <v>0.367545605283427</v>
      </c>
      <c r="V1254" s="17">
        <v>0.38593086566871698</v>
      </c>
      <c r="W1254" s="17">
        <v>0.28349673091400801</v>
      </c>
      <c r="X1254" s="17">
        <v>0.30560018601149502</v>
      </c>
      <c r="Y1254" s="17">
        <v>0.34064111228379801</v>
      </c>
      <c r="Z1254" s="17">
        <v>0.28058733015475901</v>
      </c>
      <c r="AA1254" s="17">
        <v>0.33221959444490701</v>
      </c>
      <c r="AB1254" s="17">
        <v>0.30643727241108798</v>
      </c>
      <c r="AC1254" s="17">
        <v>0.33218103709369001</v>
      </c>
      <c r="AD1254" s="17">
        <v>0.27484130388158301</v>
      </c>
      <c r="AE1254" s="17"/>
      <c r="AF1254" s="17">
        <v>0.35753265951072499</v>
      </c>
      <c r="AG1254" s="17">
        <v>0.31942105700148798</v>
      </c>
      <c r="AH1254" s="17">
        <v>0.25408502484312001</v>
      </c>
      <c r="AI1254" s="17"/>
      <c r="AJ1254" s="17">
        <v>0.35917224495396</v>
      </c>
      <c r="AK1254" s="17">
        <v>0.29976865604561498</v>
      </c>
      <c r="AL1254" s="17">
        <v>0.35907348893739299</v>
      </c>
      <c r="AM1254" s="17">
        <v>0.262886842739394</v>
      </c>
      <c r="AN1254" s="17">
        <v>0.30105368302727398</v>
      </c>
      <c r="AO1254" s="17"/>
      <c r="AP1254" s="17">
        <v>0.335387427153573</v>
      </c>
      <c r="AQ1254" s="17">
        <v>0.31338760281950201</v>
      </c>
      <c r="AR1254" s="17">
        <v>0.39250418731634401</v>
      </c>
      <c r="AS1254" s="17"/>
      <c r="AT1254" s="17">
        <v>0.29837523191682402</v>
      </c>
      <c r="AU1254" s="17">
        <v>0.31469833916797402</v>
      </c>
      <c r="AV1254" s="17">
        <v>0.34026441782140898</v>
      </c>
      <c r="AW1254" s="17">
        <v>0.31486285725472901</v>
      </c>
      <c r="AX1254" s="17">
        <v>0.37156530246726099</v>
      </c>
      <c r="AY1254" s="17"/>
      <c r="AZ1254" s="17">
        <v>0.18140561551533299</v>
      </c>
      <c r="BA1254" s="17">
        <v>0.271489875904949</v>
      </c>
      <c r="BB1254" s="17">
        <v>0.28477899570198101</v>
      </c>
      <c r="BC1254" s="17">
        <v>0.35930306427604503</v>
      </c>
      <c r="BD1254" s="17">
        <v>0.31766047146617798</v>
      </c>
      <c r="BE1254" s="17">
        <v>0.28232368057558999</v>
      </c>
      <c r="BF1254" s="17">
        <v>0.34651200146348998</v>
      </c>
      <c r="BG1254" s="17">
        <v>0.28420689081204997</v>
      </c>
      <c r="BH1254" s="17">
        <v>0.347683882096117</v>
      </c>
      <c r="BI1254" s="17">
        <v>0.31564421479871801</v>
      </c>
      <c r="BJ1254" s="17">
        <v>0.37465531808485703</v>
      </c>
      <c r="BK1254" s="17">
        <v>0.38260676827076101</v>
      </c>
      <c r="BL1254" s="17">
        <v>0.33257460333746702</v>
      </c>
      <c r="BM1254" s="17">
        <v>0.342954832544626</v>
      </c>
      <c r="BN1254" s="17">
        <v>0.315674826136776</v>
      </c>
      <c r="BO1254" s="17">
        <v>0.30492534138008498</v>
      </c>
      <c r="BP1254" s="17"/>
      <c r="BQ1254" s="17">
        <v>0.37454374014763497</v>
      </c>
      <c r="BR1254" s="17">
        <v>0.30270038547350098</v>
      </c>
    </row>
    <row r="1255" spans="2:70" x14ac:dyDescent="0.35">
      <c r="B1255" t="s">
        <v>546</v>
      </c>
      <c r="C1255" s="17">
        <v>0.30275221610790698</v>
      </c>
      <c r="D1255" s="17">
        <v>0.304270845578615</v>
      </c>
      <c r="E1255" s="17">
        <v>0.30095262501665099</v>
      </c>
      <c r="F1255" s="17"/>
      <c r="G1255" s="17">
        <v>0.312643697298913</v>
      </c>
      <c r="H1255" s="17">
        <v>0.32007968626790401</v>
      </c>
      <c r="I1255" s="17">
        <v>0.31546206538358201</v>
      </c>
      <c r="J1255" s="17">
        <v>0.30157252857384897</v>
      </c>
      <c r="K1255" s="17">
        <v>0.28622948818486799</v>
      </c>
      <c r="L1255" s="17">
        <v>0.28372565195609301</v>
      </c>
      <c r="M1255" s="17"/>
      <c r="N1255" s="17">
        <v>0.30868136524661599</v>
      </c>
      <c r="O1255" s="17">
        <v>0.30474139242160497</v>
      </c>
      <c r="P1255" s="17">
        <v>0.29379227860065998</v>
      </c>
      <c r="Q1255" s="17">
        <v>0.302200470790427</v>
      </c>
      <c r="R1255" s="17"/>
      <c r="S1255" s="17">
        <v>0.29117636015026799</v>
      </c>
      <c r="T1255" s="17">
        <v>0.28780890292133499</v>
      </c>
      <c r="U1255" s="17">
        <v>0.27259913137449998</v>
      </c>
      <c r="V1255" s="17">
        <v>0.32187691347785302</v>
      </c>
      <c r="W1255" s="17">
        <v>0.29928964395084801</v>
      </c>
      <c r="X1255" s="17">
        <v>0.31145200595366501</v>
      </c>
      <c r="Y1255" s="17">
        <v>0.29211477512832401</v>
      </c>
      <c r="Z1255" s="17">
        <v>0.31424795894494101</v>
      </c>
      <c r="AA1255" s="17">
        <v>0.31907717643285799</v>
      </c>
      <c r="AB1255" s="17">
        <v>0.31056801938622602</v>
      </c>
      <c r="AC1255" s="17">
        <v>0.33987788540963099</v>
      </c>
      <c r="AD1255" s="17">
        <v>0.29445868880169801</v>
      </c>
      <c r="AE1255" s="17"/>
      <c r="AF1255" s="17">
        <v>0.30086936798834502</v>
      </c>
      <c r="AG1255" s="17">
        <v>0.29420865450181</v>
      </c>
      <c r="AH1255" s="17">
        <v>0.31526155362513197</v>
      </c>
      <c r="AI1255" s="17"/>
      <c r="AJ1255" s="17">
        <v>0.31296658197184601</v>
      </c>
      <c r="AK1255" s="17">
        <v>0.29631612442285499</v>
      </c>
      <c r="AL1255" s="17">
        <v>0.23503463312372799</v>
      </c>
      <c r="AM1255" s="17">
        <v>0.40312925314896297</v>
      </c>
      <c r="AN1255" s="17">
        <v>0.32181909466056802</v>
      </c>
      <c r="AO1255" s="17"/>
      <c r="AP1255" s="17">
        <v>0.31426720048157503</v>
      </c>
      <c r="AQ1255" s="17">
        <v>0.30941668431916303</v>
      </c>
      <c r="AR1255" s="17">
        <v>0.25640250974261197</v>
      </c>
      <c r="AS1255" s="17"/>
      <c r="AT1255" s="17">
        <v>0.29359213785109201</v>
      </c>
      <c r="AU1255" s="17">
        <v>0.29860029336480698</v>
      </c>
      <c r="AV1255" s="17">
        <v>0.30805650916104099</v>
      </c>
      <c r="AW1255" s="17">
        <v>0.33250310167224301</v>
      </c>
      <c r="AX1255" s="17">
        <v>0.30950200759558399</v>
      </c>
      <c r="AY1255" s="17"/>
      <c r="AZ1255" s="17">
        <v>0.205607023380347</v>
      </c>
      <c r="BA1255" s="17">
        <v>0.24369789016084401</v>
      </c>
      <c r="BB1255" s="17">
        <v>0.31262644766910302</v>
      </c>
      <c r="BC1255" s="17">
        <v>0.37593570823018702</v>
      </c>
      <c r="BD1255" s="17">
        <v>0.296221047315195</v>
      </c>
      <c r="BE1255" s="17">
        <v>0.269553000592828</v>
      </c>
      <c r="BF1255" s="17">
        <v>0.35326863323559998</v>
      </c>
      <c r="BG1255" s="17">
        <v>0.28462175162042502</v>
      </c>
      <c r="BH1255" s="17">
        <v>0.26337613634700202</v>
      </c>
      <c r="BI1255" s="17">
        <v>0.32271153869927299</v>
      </c>
      <c r="BJ1255" s="17">
        <v>0.30055558548594002</v>
      </c>
      <c r="BK1255" s="17">
        <v>0.30517861566007698</v>
      </c>
      <c r="BL1255" s="17">
        <v>0.25695311470752902</v>
      </c>
      <c r="BM1255" s="17">
        <v>0.31277434913309499</v>
      </c>
      <c r="BN1255" s="17">
        <v>0.38469811616289101</v>
      </c>
      <c r="BO1255" s="17">
        <v>0.37684317297055597</v>
      </c>
      <c r="BP1255" s="17"/>
      <c r="BQ1255" s="17">
        <v>0.38070014525028301</v>
      </c>
      <c r="BR1255" s="17">
        <v>0.26940216852283599</v>
      </c>
    </row>
    <row r="1256" spans="2:70" x14ac:dyDescent="0.35">
      <c r="B1256" t="s">
        <v>547</v>
      </c>
      <c r="C1256" s="17">
        <v>0.299179356925659</v>
      </c>
      <c r="D1256" s="17">
        <v>0.28710710144419399</v>
      </c>
      <c r="E1256" s="17">
        <v>0.31077048131104101</v>
      </c>
      <c r="F1256" s="17"/>
      <c r="G1256" s="17">
        <v>0.245871027747638</v>
      </c>
      <c r="H1256" s="17">
        <v>0.284873084183486</v>
      </c>
      <c r="I1256" s="17">
        <v>0.30319307621837299</v>
      </c>
      <c r="J1256" s="17">
        <v>0.29376261545919102</v>
      </c>
      <c r="K1256" s="17">
        <v>0.31576481289215103</v>
      </c>
      <c r="L1256" s="17">
        <v>0.33633952583725502</v>
      </c>
      <c r="M1256" s="17"/>
      <c r="N1256" s="17">
        <v>0.32102060046727898</v>
      </c>
      <c r="O1256" s="17">
        <v>0.28536869014617899</v>
      </c>
      <c r="P1256" s="17">
        <v>0.30080733398516502</v>
      </c>
      <c r="Q1256" s="17">
        <v>0.28855876545173398</v>
      </c>
      <c r="R1256" s="17"/>
      <c r="S1256" s="17">
        <v>0.29846311797272901</v>
      </c>
      <c r="T1256" s="17">
        <v>0.29104001643289301</v>
      </c>
      <c r="U1256" s="17">
        <v>0.29286562534525101</v>
      </c>
      <c r="V1256" s="17">
        <v>0.31452225142607299</v>
      </c>
      <c r="W1256" s="17">
        <v>0.32458466018034099</v>
      </c>
      <c r="X1256" s="17">
        <v>0.280986743378906</v>
      </c>
      <c r="Y1256" s="17">
        <v>0.29495556165991399</v>
      </c>
      <c r="Z1256" s="17">
        <v>0.30319428725602299</v>
      </c>
      <c r="AA1256" s="17">
        <v>0.33361680218530199</v>
      </c>
      <c r="AB1256" s="17">
        <v>0.27150797677064198</v>
      </c>
      <c r="AC1256" s="17">
        <v>0.27380227172115801</v>
      </c>
      <c r="AD1256" s="17">
        <v>0.309047435464747</v>
      </c>
      <c r="AE1256" s="17"/>
      <c r="AF1256" s="17">
        <v>0.316193308484569</v>
      </c>
      <c r="AG1256" s="17">
        <v>0.301317567183922</v>
      </c>
      <c r="AH1256" s="17">
        <v>0.27213309744145597</v>
      </c>
      <c r="AI1256" s="17"/>
      <c r="AJ1256" s="17">
        <v>0.33449796649213098</v>
      </c>
      <c r="AK1256" s="17">
        <v>0.27679374475471702</v>
      </c>
      <c r="AL1256" s="17">
        <v>0.31156055473282401</v>
      </c>
      <c r="AM1256" s="17">
        <v>0.29712236645855999</v>
      </c>
      <c r="AN1256" s="17">
        <v>0.29242132161941098</v>
      </c>
      <c r="AO1256" s="17"/>
      <c r="AP1256" s="17">
        <v>0.33332103712069799</v>
      </c>
      <c r="AQ1256" s="17">
        <v>0.29894370289839201</v>
      </c>
      <c r="AR1256" s="17">
        <v>0.30281795264463102</v>
      </c>
      <c r="AS1256" s="17"/>
      <c r="AT1256" s="17">
        <v>0.31824055050980399</v>
      </c>
      <c r="AU1256" s="17">
        <v>0.26843665655524701</v>
      </c>
      <c r="AV1256" s="17">
        <v>0.29855329045873402</v>
      </c>
      <c r="AW1256" s="17">
        <v>0.310208645899335</v>
      </c>
      <c r="AX1256" s="17">
        <v>0.35998527637794703</v>
      </c>
      <c r="AY1256" s="17"/>
      <c r="AZ1256" s="17">
        <v>0.17666599460565799</v>
      </c>
      <c r="BA1256" s="17">
        <v>0.25786117455079899</v>
      </c>
      <c r="BB1256" s="17">
        <v>0.31675505083410799</v>
      </c>
      <c r="BC1256" s="17">
        <v>0.33233708162189501</v>
      </c>
      <c r="BD1256" s="17">
        <v>0.30586189174983403</v>
      </c>
      <c r="BE1256" s="17">
        <v>0.28178026741290702</v>
      </c>
      <c r="BF1256" s="17">
        <v>0.33630086450503099</v>
      </c>
      <c r="BG1256" s="17">
        <v>0.304423899649019</v>
      </c>
      <c r="BH1256" s="17">
        <v>0.294340515652046</v>
      </c>
      <c r="BI1256" s="17">
        <v>0.31338875894456503</v>
      </c>
      <c r="BJ1256" s="17">
        <v>0.30731617485657398</v>
      </c>
      <c r="BK1256" s="17">
        <v>0.308271025640795</v>
      </c>
      <c r="BL1256" s="17">
        <v>0.238817592725213</v>
      </c>
      <c r="BM1256" s="17">
        <v>0.248446031792704</v>
      </c>
      <c r="BN1256" s="17">
        <v>0.242521700821902</v>
      </c>
      <c r="BO1256" s="17">
        <v>0.31043452115290099</v>
      </c>
      <c r="BP1256" s="17"/>
      <c r="BQ1256" s="17">
        <v>0.402371691889433</v>
      </c>
      <c r="BR1256" s="17">
        <v>0.25125488619161301</v>
      </c>
    </row>
    <row r="1257" spans="2:70" x14ac:dyDescent="0.35">
      <c r="B1257" t="s">
        <v>548</v>
      </c>
      <c r="C1257" s="17">
        <v>0.28706881815678498</v>
      </c>
      <c r="D1257" s="17">
        <v>0.28025426228681199</v>
      </c>
      <c r="E1257" s="17">
        <v>0.29339933409000801</v>
      </c>
      <c r="F1257" s="17"/>
      <c r="G1257" s="17">
        <v>0.25032070243667398</v>
      </c>
      <c r="H1257" s="17">
        <v>0.24862064526253</v>
      </c>
      <c r="I1257" s="17">
        <v>0.27963308313998297</v>
      </c>
      <c r="J1257" s="17">
        <v>0.29476192209400898</v>
      </c>
      <c r="K1257" s="17">
        <v>0.30377302409041501</v>
      </c>
      <c r="L1257" s="17">
        <v>0.33139565639928698</v>
      </c>
      <c r="M1257" s="17"/>
      <c r="N1257" s="17">
        <v>0.307633242485506</v>
      </c>
      <c r="O1257" s="17">
        <v>0.27275728652027997</v>
      </c>
      <c r="P1257" s="17">
        <v>0.287598152364413</v>
      </c>
      <c r="Q1257" s="17">
        <v>0.27971317559903203</v>
      </c>
      <c r="R1257" s="17"/>
      <c r="S1257" s="17">
        <v>0.277042117239991</v>
      </c>
      <c r="T1257" s="17">
        <v>0.263636230644271</v>
      </c>
      <c r="U1257" s="17">
        <v>0.31312181436603698</v>
      </c>
      <c r="V1257" s="17">
        <v>0.27618047350237601</v>
      </c>
      <c r="W1257" s="17">
        <v>0.29752145948589898</v>
      </c>
      <c r="X1257" s="17">
        <v>0.26872218286148303</v>
      </c>
      <c r="Y1257" s="17">
        <v>0.29975650267075499</v>
      </c>
      <c r="Z1257" s="17">
        <v>0.27271761403412198</v>
      </c>
      <c r="AA1257" s="17">
        <v>0.267939238171014</v>
      </c>
      <c r="AB1257" s="17">
        <v>0.32356148528326101</v>
      </c>
      <c r="AC1257" s="17">
        <v>0.32842689097647898</v>
      </c>
      <c r="AD1257" s="17">
        <v>0.30616356168244302</v>
      </c>
      <c r="AE1257" s="17"/>
      <c r="AF1257" s="17">
        <v>0.29182474930348701</v>
      </c>
      <c r="AG1257" s="17">
        <v>0.304240759922355</v>
      </c>
      <c r="AH1257" s="17">
        <v>0.23686507448702099</v>
      </c>
      <c r="AI1257" s="17"/>
      <c r="AJ1257" s="17">
        <v>0.30687035323568301</v>
      </c>
      <c r="AK1257" s="17">
        <v>0.26394905132164698</v>
      </c>
      <c r="AL1257" s="17">
        <v>0.29750912241598099</v>
      </c>
      <c r="AM1257" s="17">
        <v>0.34442919945634298</v>
      </c>
      <c r="AN1257" s="17">
        <v>0.25022242251910198</v>
      </c>
      <c r="AO1257" s="17"/>
      <c r="AP1257" s="17">
        <v>0.28934569653499598</v>
      </c>
      <c r="AQ1257" s="17">
        <v>0.271090602086277</v>
      </c>
      <c r="AR1257" s="17">
        <v>0.27271509950969802</v>
      </c>
      <c r="AS1257" s="17"/>
      <c r="AT1257" s="17">
        <v>0.25595079038762902</v>
      </c>
      <c r="AU1257" s="17">
        <v>0.28658588169120602</v>
      </c>
      <c r="AV1257" s="17">
        <v>0.307074672134031</v>
      </c>
      <c r="AW1257" s="17">
        <v>0.29310284727889002</v>
      </c>
      <c r="AX1257" s="17">
        <v>0.276200515486063</v>
      </c>
      <c r="AY1257" s="17"/>
      <c r="AZ1257" s="17">
        <v>0.13465134851125499</v>
      </c>
      <c r="BA1257" s="17">
        <v>0.27822417279616701</v>
      </c>
      <c r="BB1257" s="17">
        <v>0.246267835706172</v>
      </c>
      <c r="BC1257" s="17">
        <v>0.28238071371101198</v>
      </c>
      <c r="BD1257" s="17">
        <v>0.31044021988724801</v>
      </c>
      <c r="BE1257" s="17">
        <v>0.26169978879121297</v>
      </c>
      <c r="BF1257" s="17">
        <v>0.31997408020620299</v>
      </c>
      <c r="BG1257" s="17">
        <v>0.24054980001859699</v>
      </c>
      <c r="BH1257" s="17">
        <v>0.26225127677090299</v>
      </c>
      <c r="BI1257" s="17">
        <v>0.33390249651202097</v>
      </c>
      <c r="BJ1257" s="17">
        <v>0.320790923998996</v>
      </c>
      <c r="BK1257" s="17">
        <v>0.28920571391530697</v>
      </c>
      <c r="BL1257" s="17">
        <v>0.269098944291289</v>
      </c>
      <c r="BM1257" s="17">
        <v>0.36164787574853402</v>
      </c>
      <c r="BN1257" s="17">
        <v>0.270251378723531</v>
      </c>
      <c r="BO1257" s="17">
        <v>0.324062348334207</v>
      </c>
      <c r="BP1257" s="17"/>
      <c r="BQ1257" s="17">
        <v>0.36472328044047198</v>
      </c>
      <c r="BR1257" s="17">
        <v>0.25519167982088897</v>
      </c>
    </row>
    <row r="1258" spans="2:70" x14ac:dyDescent="0.35">
      <c r="B1258" t="s">
        <v>549</v>
      </c>
      <c r="C1258" s="17">
        <v>0.19448094127891399</v>
      </c>
      <c r="D1258" s="17">
        <v>0.18577932203328301</v>
      </c>
      <c r="E1258" s="17">
        <v>0.20159022828808501</v>
      </c>
      <c r="F1258" s="17"/>
      <c r="G1258" s="17">
        <v>0.18192887332743801</v>
      </c>
      <c r="H1258" s="17">
        <v>0.19396347755843299</v>
      </c>
      <c r="I1258" s="17">
        <v>0.197829387950229</v>
      </c>
      <c r="J1258" s="17">
        <v>0.181667610056122</v>
      </c>
      <c r="K1258" s="17">
        <v>0.18534370801144601</v>
      </c>
      <c r="L1258" s="17">
        <v>0.21712081125303501</v>
      </c>
      <c r="M1258" s="17"/>
      <c r="N1258" s="17">
        <v>0.21000639555061101</v>
      </c>
      <c r="O1258" s="17">
        <v>0.19402672194635801</v>
      </c>
      <c r="P1258" s="17">
        <v>0.18289305419320201</v>
      </c>
      <c r="Q1258" s="17">
        <v>0.18659592054010801</v>
      </c>
      <c r="R1258" s="17"/>
      <c r="S1258" s="17">
        <v>0.21254089238969001</v>
      </c>
      <c r="T1258" s="17">
        <v>0.198895674834316</v>
      </c>
      <c r="U1258" s="17">
        <v>0.21146417687956001</v>
      </c>
      <c r="V1258" s="17">
        <v>0.17841012024944999</v>
      </c>
      <c r="W1258" s="17">
        <v>0.20209836783744101</v>
      </c>
      <c r="X1258" s="17">
        <v>0.23688133714769699</v>
      </c>
      <c r="Y1258" s="17">
        <v>0.174614373883095</v>
      </c>
      <c r="Z1258" s="17">
        <v>0.22449040058807901</v>
      </c>
      <c r="AA1258" s="17">
        <v>0.174391733570011</v>
      </c>
      <c r="AB1258" s="17">
        <v>0.13985207857950799</v>
      </c>
      <c r="AC1258" s="17">
        <v>0.18690897318243099</v>
      </c>
      <c r="AD1258" s="17">
        <v>0.21220801000147699</v>
      </c>
      <c r="AE1258" s="17"/>
      <c r="AF1258" s="17">
        <v>0.20741799798322999</v>
      </c>
      <c r="AG1258" s="17">
        <v>0.19357402144789199</v>
      </c>
      <c r="AH1258" s="17">
        <v>0.18393527032741999</v>
      </c>
      <c r="AI1258" s="17"/>
      <c r="AJ1258" s="17">
        <v>0.215165423320683</v>
      </c>
      <c r="AK1258" s="17">
        <v>0.19889255131334099</v>
      </c>
      <c r="AL1258" s="17">
        <v>0.13884684736661501</v>
      </c>
      <c r="AM1258" s="17">
        <v>0.28252126061944799</v>
      </c>
      <c r="AN1258" s="17">
        <v>0.192716261462546</v>
      </c>
      <c r="AO1258" s="17"/>
      <c r="AP1258" s="17">
        <v>0.20934014279716501</v>
      </c>
      <c r="AQ1258" s="17">
        <v>0.21208195216345499</v>
      </c>
      <c r="AR1258" s="17">
        <v>0.17014111542233101</v>
      </c>
      <c r="AS1258" s="17"/>
      <c r="AT1258" s="17">
        <v>0.20379649404678701</v>
      </c>
      <c r="AU1258" s="17">
        <v>0.185778441411423</v>
      </c>
      <c r="AV1258" s="17">
        <v>0.203363031615481</v>
      </c>
      <c r="AW1258" s="17">
        <v>0.184243655444394</v>
      </c>
      <c r="AX1258" s="17">
        <v>0.246698436615054</v>
      </c>
      <c r="AY1258" s="17"/>
      <c r="AZ1258" s="17">
        <v>9.5624220129998494E-2</v>
      </c>
      <c r="BA1258" s="17">
        <v>0.19512178559776799</v>
      </c>
      <c r="BB1258" s="17">
        <v>0.20151484374631101</v>
      </c>
      <c r="BC1258" s="17">
        <v>0.208437267145794</v>
      </c>
      <c r="BD1258" s="17">
        <v>0.191945478516513</v>
      </c>
      <c r="BE1258" s="17">
        <v>0.191704818304749</v>
      </c>
      <c r="BF1258" s="17">
        <v>0.21986212403436101</v>
      </c>
      <c r="BG1258" s="17">
        <v>0.183300358133198</v>
      </c>
      <c r="BH1258" s="17">
        <v>0.177650414566868</v>
      </c>
      <c r="BI1258" s="17">
        <v>0.20452260290313301</v>
      </c>
      <c r="BJ1258" s="17">
        <v>0.209357698578026</v>
      </c>
      <c r="BK1258" s="17">
        <v>0.15674286326313699</v>
      </c>
      <c r="BL1258" s="17">
        <v>0.19144899973552601</v>
      </c>
      <c r="BM1258" s="17">
        <v>0.16529167138259099</v>
      </c>
      <c r="BN1258" s="17">
        <v>0.196078723431445</v>
      </c>
      <c r="BO1258" s="17">
        <v>0.19206759292040301</v>
      </c>
      <c r="BP1258" s="17"/>
      <c r="BQ1258" s="17">
        <v>0.26676852849492799</v>
      </c>
      <c r="BR1258" s="17">
        <v>0.162262070557463</v>
      </c>
    </row>
    <row r="1259" spans="2:70" x14ac:dyDescent="0.35">
      <c r="B1259" t="s">
        <v>550</v>
      </c>
      <c r="C1259" s="17">
        <v>0.15098787508231001</v>
      </c>
      <c r="D1259" s="17">
        <v>0.15496838731295401</v>
      </c>
      <c r="E1259" s="17">
        <v>0.146451286742137</v>
      </c>
      <c r="F1259" s="17"/>
      <c r="G1259" s="17">
        <v>0.21457955357643901</v>
      </c>
      <c r="H1259" s="17">
        <v>0.16675245288333701</v>
      </c>
      <c r="I1259" s="17">
        <v>0.14162138676191199</v>
      </c>
      <c r="J1259" s="17">
        <v>0.15255658531409599</v>
      </c>
      <c r="K1259" s="17">
        <v>0.14248829973271401</v>
      </c>
      <c r="L1259" s="17">
        <v>0.107898021304677</v>
      </c>
      <c r="M1259" s="17"/>
      <c r="N1259" s="17">
        <v>0.138472367685195</v>
      </c>
      <c r="O1259" s="17">
        <v>0.143698325248383</v>
      </c>
      <c r="P1259" s="17">
        <v>0.16817800573215999</v>
      </c>
      <c r="Q1259" s="17">
        <v>0.154986494912977</v>
      </c>
      <c r="R1259" s="17"/>
      <c r="S1259" s="17">
        <v>0.17629958573764101</v>
      </c>
      <c r="T1259" s="17">
        <v>0.134816722714516</v>
      </c>
      <c r="U1259" s="17">
        <v>0.13918305250986099</v>
      </c>
      <c r="V1259" s="17">
        <v>0.16411970315187699</v>
      </c>
      <c r="W1259" s="17">
        <v>0.177715363533927</v>
      </c>
      <c r="X1259" s="17">
        <v>0.150363403639586</v>
      </c>
      <c r="Y1259" s="17">
        <v>0.15422353579901399</v>
      </c>
      <c r="Z1259" s="17">
        <v>0.14605222412206401</v>
      </c>
      <c r="AA1259" s="17">
        <v>0.136516663117529</v>
      </c>
      <c r="AB1259" s="17">
        <v>0.125717650310953</v>
      </c>
      <c r="AC1259" s="17">
        <v>0.14828130442471699</v>
      </c>
      <c r="AD1259" s="17">
        <v>0.16581816176442499</v>
      </c>
      <c r="AE1259" s="17"/>
      <c r="AF1259" s="17">
        <v>0.136828817198307</v>
      </c>
      <c r="AG1259" s="17">
        <v>0.15988411785314</v>
      </c>
      <c r="AH1259" s="17">
        <v>0.113901565057256</v>
      </c>
      <c r="AI1259" s="17"/>
      <c r="AJ1259" s="17">
        <v>0.143907607478785</v>
      </c>
      <c r="AK1259" s="17">
        <v>0.15643801074163199</v>
      </c>
      <c r="AL1259" s="17">
        <v>0.13912667758156599</v>
      </c>
      <c r="AM1259" s="17">
        <v>0.269767708547688</v>
      </c>
      <c r="AN1259" s="17">
        <v>0.137008824940584</v>
      </c>
      <c r="AO1259" s="17"/>
      <c r="AP1259" s="17">
        <v>0.146362125501378</v>
      </c>
      <c r="AQ1259" s="17">
        <v>0.155803030705532</v>
      </c>
      <c r="AR1259" s="17">
        <v>0.14658689696715299</v>
      </c>
      <c r="AS1259" s="17"/>
      <c r="AT1259" s="17">
        <v>0.139430975480165</v>
      </c>
      <c r="AU1259" s="17">
        <v>0.169668800270594</v>
      </c>
      <c r="AV1259" s="17">
        <v>0.15362622855702801</v>
      </c>
      <c r="AW1259" s="17">
        <v>0.13170794560941301</v>
      </c>
      <c r="AX1259" s="17">
        <v>0.28573184494380799</v>
      </c>
      <c r="AY1259" s="17"/>
      <c r="AZ1259" s="17">
        <v>0.17968071587686299</v>
      </c>
      <c r="BA1259" s="17">
        <v>0.120197131816561</v>
      </c>
      <c r="BB1259" s="17">
        <v>0.135173114944248</v>
      </c>
      <c r="BC1259" s="17">
        <v>0.15312483661593601</v>
      </c>
      <c r="BD1259" s="17">
        <v>0.159443728084282</v>
      </c>
      <c r="BE1259" s="17">
        <v>0.143000770381118</v>
      </c>
      <c r="BF1259" s="17">
        <v>0.188231324868364</v>
      </c>
      <c r="BG1259" s="17">
        <v>0.149957581635839</v>
      </c>
      <c r="BH1259" s="17">
        <v>0.14064539723349101</v>
      </c>
      <c r="BI1259" s="17">
        <v>0.20114207235173401</v>
      </c>
      <c r="BJ1259" s="17">
        <v>0.12554696034594401</v>
      </c>
      <c r="BK1259" s="17">
        <v>0.13319236864019299</v>
      </c>
      <c r="BL1259" s="17">
        <v>0.13805806065421899</v>
      </c>
      <c r="BM1259" s="17">
        <v>0.20876652443857899</v>
      </c>
      <c r="BN1259" s="17">
        <v>0.124193719808876</v>
      </c>
      <c r="BO1259" s="17">
        <v>0.17289991660429499</v>
      </c>
      <c r="BP1259" s="17"/>
      <c r="BQ1259" s="17">
        <v>0.171202097693819</v>
      </c>
      <c r="BR1259" s="17">
        <v>0.14028423827966699</v>
      </c>
    </row>
    <row r="1260" spans="2:70" x14ac:dyDescent="0.35">
      <c r="B1260" t="s">
        <v>129</v>
      </c>
      <c r="C1260" s="17">
        <v>5.83525661389864E-2</v>
      </c>
      <c r="D1260" s="17">
        <v>6.43230880071744E-2</v>
      </c>
      <c r="E1260" s="17">
        <v>5.2431647435511E-2</v>
      </c>
      <c r="F1260" s="17"/>
      <c r="G1260" s="17">
        <v>5.1885357717757097E-2</v>
      </c>
      <c r="H1260" s="17">
        <v>5.1660095165813699E-2</v>
      </c>
      <c r="I1260" s="17">
        <v>6.5063200443877298E-2</v>
      </c>
      <c r="J1260" s="17">
        <v>5.5662480355197899E-2</v>
      </c>
      <c r="K1260" s="17">
        <v>7.1757523087930306E-2</v>
      </c>
      <c r="L1260" s="17">
        <v>5.5836781057408601E-2</v>
      </c>
      <c r="M1260" s="17"/>
      <c r="N1260" s="17">
        <v>3.0435276804338399E-2</v>
      </c>
      <c r="O1260" s="17">
        <v>5.4922491328138902E-2</v>
      </c>
      <c r="P1260" s="17">
        <v>7.6896062565486895E-2</v>
      </c>
      <c r="Q1260" s="17">
        <v>7.5526983469555095E-2</v>
      </c>
      <c r="R1260" s="17"/>
      <c r="S1260" s="17">
        <v>4.91570641083535E-2</v>
      </c>
      <c r="T1260" s="17">
        <v>7.1227032105219995E-2</v>
      </c>
      <c r="U1260" s="17">
        <v>5.6572196831140897E-2</v>
      </c>
      <c r="V1260" s="17">
        <v>3.88844543931137E-2</v>
      </c>
      <c r="W1260" s="17">
        <v>5.0140470217304903E-2</v>
      </c>
      <c r="X1260" s="17">
        <v>5.8980522884022599E-2</v>
      </c>
      <c r="Y1260" s="17">
        <v>5.6310183896184002E-2</v>
      </c>
      <c r="Z1260" s="17">
        <v>4.1582503001689398E-2</v>
      </c>
      <c r="AA1260" s="17">
        <v>5.4597664052845198E-2</v>
      </c>
      <c r="AB1260" s="17">
        <v>6.8536989041415197E-2</v>
      </c>
      <c r="AC1260" s="17">
        <v>6.4048172177132101E-2</v>
      </c>
      <c r="AD1260" s="17">
        <v>0.127526852065282</v>
      </c>
      <c r="AE1260" s="17"/>
      <c r="AF1260" s="17">
        <v>5.5757829392047299E-2</v>
      </c>
      <c r="AG1260" s="17">
        <v>5.2901710394030001E-2</v>
      </c>
      <c r="AH1260" s="17">
        <v>7.5906339831250905E-2</v>
      </c>
      <c r="AI1260" s="17"/>
      <c r="AJ1260" s="17">
        <v>5.4564155339072599E-2</v>
      </c>
      <c r="AK1260" s="17">
        <v>5.6302879324833001E-2</v>
      </c>
      <c r="AL1260" s="17">
        <v>1.5974151442961802E-2</v>
      </c>
      <c r="AM1260" s="17">
        <v>7.0574284191580003E-2</v>
      </c>
      <c r="AN1260" s="17">
        <v>7.04691958055986E-2</v>
      </c>
      <c r="AO1260" s="17"/>
      <c r="AP1260" s="17">
        <v>4.6794390755877102E-2</v>
      </c>
      <c r="AQ1260" s="17">
        <v>4.2878753436583698E-2</v>
      </c>
      <c r="AR1260" s="17">
        <v>1.9427520749357299E-2</v>
      </c>
      <c r="AS1260" s="17"/>
      <c r="AT1260" s="17">
        <v>7.5834680423214895E-2</v>
      </c>
      <c r="AU1260" s="17">
        <v>5.8267261761526502E-2</v>
      </c>
      <c r="AV1260" s="17">
        <v>5.3576152731868797E-2</v>
      </c>
      <c r="AW1260" s="17">
        <v>3.49539575819066E-2</v>
      </c>
      <c r="AX1260" s="17">
        <v>1.5694382971886699E-2</v>
      </c>
      <c r="AY1260" s="17"/>
      <c r="AZ1260" s="17">
        <v>0.18825676937451399</v>
      </c>
      <c r="BA1260" s="17">
        <v>0.12161957306563199</v>
      </c>
      <c r="BB1260" s="17">
        <v>5.40902001019751E-2</v>
      </c>
      <c r="BC1260" s="17">
        <v>6.7645033822967299E-2</v>
      </c>
      <c r="BD1260" s="17">
        <v>5.6719326910466501E-2</v>
      </c>
      <c r="BE1260" s="17">
        <v>5.8753987613543099E-2</v>
      </c>
      <c r="BF1260" s="17">
        <v>4.1967191031736503E-2</v>
      </c>
      <c r="BG1260" s="17">
        <v>4.6643273568222197E-2</v>
      </c>
      <c r="BH1260" s="17">
        <v>7.4289944354516399E-2</v>
      </c>
      <c r="BI1260" s="17">
        <v>6.2561069181501699E-2</v>
      </c>
      <c r="BJ1260" s="17">
        <v>3.1551026448526198E-2</v>
      </c>
      <c r="BK1260" s="17">
        <v>5.0906663172829603E-2</v>
      </c>
      <c r="BL1260" s="17">
        <v>5.9381408995612797E-2</v>
      </c>
      <c r="BM1260" s="17">
        <v>5.0422671481930602E-2</v>
      </c>
      <c r="BN1260" s="17">
        <v>5.2267256704227202E-2</v>
      </c>
      <c r="BO1260" s="17">
        <v>1.8108469714708999E-2</v>
      </c>
      <c r="BP1260" s="17"/>
      <c r="BQ1260" s="17">
        <v>1.41041619583538E-2</v>
      </c>
      <c r="BR1260" s="17">
        <v>7.4662285166464906E-2</v>
      </c>
    </row>
    <row r="1261" spans="2:70" x14ac:dyDescent="0.35">
      <c r="B1261" t="s">
        <v>551</v>
      </c>
      <c r="C1261" s="17">
        <v>5.79249419747302E-2</v>
      </c>
      <c r="D1261" s="17">
        <v>6.6627920851734607E-2</v>
      </c>
      <c r="E1261" s="17">
        <v>4.92474860524484E-2</v>
      </c>
      <c r="F1261" s="17"/>
      <c r="G1261" s="17">
        <v>4.7052392615618298E-2</v>
      </c>
      <c r="H1261" s="17">
        <v>5.4985714884677697E-2</v>
      </c>
      <c r="I1261" s="17">
        <v>4.2445468521304298E-2</v>
      </c>
      <c r="J1261" s="17">
        <v>6.3133181439468694E-2</v>
      </c>
      <c r="K1261" s="17">
        <v>7.6447156959062706E-2</v>
      </c>
      <c r="L1261" s="17">
        <v>6.3531136783728806E-2</v>
      </c>
      <c r="M1261" s="17"/>
      <c r="N1261" s="17">
        <v>4.03050728064158E-2</v>
      </c>
      <c r="O1261" s="17">
        <v>5.3854182102973901E-2</v>
      </c>
      <c r="P1261" s="17">
        <v>6.16069025702966E-2</v>
      </c>
      <c r="Q1261" s="17">
        <v>7.6708614404653305E-2</v>
      </c>
      <c r="R1261" s="17"/>
      <c r="S1261" s="17">
        <v>3.9836408241951997E-2</v>
      </c>
      <c r="T1261" s="17">
        <v>4.5068137726797401E-2</v>
      </c>
      <c r="U1261" s="17">
        <v>5.0107186734974503E-2</v>
      </c>
      <c r="V1261" s="17">
        <v>6.4564582295428205E-2</v>
      </c>
      <c r="W1261" s="17">
        <v>8.1461386837194394E-2</v>
      </c>
      <c r="X1261" s="17">
        <v>7.4935282968178196E-2</v>
      </c>
      <c r="Y1261" s="17">
        <v>6.6356909001002204E-2</v>
      </c>
      <c r="Z1261" s="17">
        <v>8.3351808257230306E-2</v>
      </c>
      <c r="AA1261" s="17">
        <v>4.6083227180839403E-2</v>
      </c>
      <c r="AB1261" s="17">
        <v>6.2259649337288399E-2</v>
      </c>
      <c r="AC1261" s="17">
        <v>5.5158437750921899E-2</v>
      </c>
      <c r="AD1261" s="17">
        <v>7.1857882360635103E-2</v>
      </c>
      <c r="AE1261" s="17"/>
      <c r="AF1261" s="17">
        <v>6.5396451851945495E-2</v>
      </c>
      <c r="AG1261" s="17">
        <v>4.3377375223333299E-2</v>
      </c>
      <c r="AH1261" s="17">
        <v>8.1453245336512298E-2</v>
      </c>
      <c r="AI1261" s="17"/>
      <c r="AJ1261" s="17">
        <v>5.34155857333658E-2</v>
      </c>
      <c r="AK1261" s="17">
        <v>4.7632742860861998E-2</v>
      </c>
      <c r="AL1261" s="17">
        <v>4.5166470516097602E-2</v>
      </c>
      <c r="AM1261" s="17">
        <v>4.4463881582588703E-2</v>
      </c>
      <c r="AN1261" s="17">
        <v>8.8577296023252303E-2</v>
      </c>
      <c r="AO1261" s="17"/>
      <c r="AP1261" s="17">
        <v>5.19649567539546E-2</v>
      </c>
      <c r="AQ1261" s="17">
        <v>5.1370675123055001E-2</v>
      </c>
      <c r="AR1261" s="17">
        <v>3.4220185179503898E-2</v>
      </c>
      <c r="AS1261" s="17"/>
      <c r="AT1261" s="17">
        <v>8.4126889510508604E-2</v>
      </c>
      <c r="AU1261" s="17">
        <v>6.12681027944263E-2</v>
      </c>
      <c r="AV1261" s="17">
        <v>3.3282230156727897E-2</v>
      </c>
      <c r="AW1261" s="17">
        <v>2.18348997809273E-2</v>
      </c>
      <c r="AX1261" s="17">
        <v>2.8068122017159001E-2</v>
      </c>
      <c r="AY1261" s="17"/>
      <c r="AZ1261" s="17">
        <v>7.7749101874708196E-2</v>
      </c>
      <c r="BA1261" s="17">
        <v>6.5529232672597901E-2</v>
      </c>
      <c r="BB1261" s="17">
        <v>5.6007628944466002E-2</v>
      </c>
      <c r="BC1261" s="17">
        <v>6.3653523456040501E-2</v>
      </c>
      <c r="BD1261" s="17">
        <v>5.0068692360957297E-2</v>
      </c>
      <c r="BE1261" s="17">
        <v>7.3362429576258395E-2</v>
      </c>
      <c r="BF1261" s="17">
        <v>4.29352882115707E-2</v>
      </c>
      <c r="BG1261" s="17">
        <v>7.1785880591701406E-2</v>
      </c>
      <c r="BH1261" s="17">
        <v>3.8468616443283601E-2</v>
      </c>
      <c r="BI1261" s="17">
        <v>3.4785251522688999E-2</v>
      </c>
      <c r="BJ1261" s="17">
        <v>5.6782143690990099E-2</v>
      </c>
      <c r="BK1261" s="17">
        <v>6.1746850437371902E-2</v>
      </c>
      <c r="BL1261" s="17">
        <v>7.8669605080823393E-2</v>
      </c>
      <c r="BM1261" s="17">
        <v>5.4730727142972099E-2</v>
      </c>
      <c r="BN1261" s="17">
        <v>2.9791237757710101E-2</v>
      </c>
      <c r="BO1261" s="17">
        <v>5.5248485794631298E-2</v>
      </c>
      <c r="BP1261" s="17"/>
      <c r="BQ1261" s="17">
        <v>9.3555156621234099E-3</v>
      </c>
      <c r="BR1261" s="17">
        <v>8.0045705433718195E-2</v>
      </c>
    </row>
    <row r="1262" spans="2:70" x14ac:dyDescent="0.35">
      <c r="B1262" t="s">
        <v>252</v>
      </c>
      <c r="C1262" s="17">
        <v>3.2530703728729901E-3</v>
      </c>
      <c r="D1262" s="17">
        <v>3.1528382741029901E-3</v>
      </c>
      <c r="E1262" s="17">
        <v>2.9557035735742099E-3</v>
      </c>
      <c r="F1262" s="17"/>
      <c r="G1262" s="17">
        <v>2.5774318258307899E-3</v>
      </c>
      <c r="H1262" s="17">
        <v>1.2523417157702E-3</v>
      </c>
      <c r="I1262" s="17">
        <v>0</v>
      </c>
      <c r="J1262" s="17">
        <v>5.8969552635359202E-3</v>
      </c>
      <c r="K1262" s="17">
        <v>6.9623171322011797E-3</v>
      </c>
      <c r="L1262" s="17">
        <v>3.3407966310813001E-3</v>
      </c>
      <c r="M1262" s="17"/>
      <c r="N1262" s="17">
        <v>0</v>
      </c>
      <c r="O1262" s="17">
        <v>5.1864432935215896E-3</v>
      </c>
      <c r="P1262" s="17">
        <v>2.61485621138717E-3</v>
      </c>
      <c r="Q1262" s="17">
        <v>5.3615302879767802E-3</v>
      </c>
      <c r="R1262" s="17"/>
      <c r="S1262" s="17">
        <v>3.5727572793036498E-3</v>
      </c>
      <c r="T1262" s="17">
        <v>1.6827566407483501E-3</v>
      </c>
      <c r="U1262" s="17">
        <v>3.0948337609892902E-3</v>
      </c>
      <c r="V1262" s="17">
        <v>5.9146094127744504E-3</v>
      </c>
      <c r="W1262" s="17">
        <v>0</v>
      </c>
      <c r="X1262" s="17">
        <v>7.3755379071955597E-3</v>
      </c>
      <c r="Y1262" s="17">
        <v>8.0086018659515108E-3</v>
      </c>
      <c r="Z1262" s="17">
        <v>5.2633062653120203E-3</v>
      </c>
      <c r="AA1262" s="17">
        <v>0</v>
      </c>
      <c r="AB1262" s="17">
        <v>2.6617903640226699E-3</v>
      </c>
      <c r="AC1262" s="17">
        <v>0</v>
      </c>
      <c r="AD1262" s="17">
        <v>0</v>
      </c>
      <c r="AE1262" s="17"/>
      <c r="AF1262" s="17">
        <v>2.8405316641850098E-3</v>
      </c>
      <c r="AG1262" s="17">
        <v>2.2156945191666002E-3</v>
      </c>
      <c r="AH1262" s="17">
        <v>5.2444535611399197E-3</v>
      </c>
      <c r="AI1262" s="17"/>
      <c r="AJ1262" s="17">
        <v>3.1067123135948599E-3</v>
      </c>
      <c r="AK1262" s="17">
        <v>1.82532281374394E-3</v>
      </c>
      <c r="AL1262" s="17">
        <v>3.0864512820512301E-3</v>
      </c>
      <c r="AM1262" s="17">
        <v>0</v>
      </c>
      <c r="AN1262" s="17">
        <v>5.2960227427790701E-3</v>
      </c>
      <c r="AO1262" s="17"/>
      <c r="AP1262" s="17">
        <v>1.29269162963458E-3</v>
      </c>
      <c r="AQ1262" s="17">
        <v>2.13141879880705E-3</v>
      </c>
      <c r="AR1262" s="17">
        <v>0</v>
      </c>
      <c r="AS1262" s="17"/>
      <c r="AT1262" s="17">
        <v>4.5740601339128899E-3</v>
      </c>
      <c r="AU1262" s="17">
        <v>3.06229279660182E-3</v>
      </c>
      <c r="AV1262" s="17">
        <v>4.55069970390238E-3</v>
      </c>
      <c r="AW1262" s="17">
        <v>0</v>
      </c>
      <c r="AX1262" s="17">
        <v>0</v>
      </c>
      <c r="AY1262" s="17"/>
      <c r="AZ1262" s="17">
        <v>0</v>
      </c>
      <c r="BA1262" s="17">
        <v>4.7097138478734103E-3</v>
      </c>
      <c r="BB1262" s="17">
        <v>0</v>
      </c>
      <c r="BC1262" s="17">
        <v>3.2810837164630301E-3</v>
      </c>
      <c r="BD1262" s="17">
        <v>0</v>
      </c>
      <c r="BE1262" s="17">
        <v>4.7451883040023702E-3</v>
      </c>
      <c r="BF1262" s="17">
        <v>6.7385450990259397E-3</v>
      </c>
      <c r="BG1262" s="17">
        <v>6.7970884372296897E-3</v>
      </c>
      <c r="BH1262" s="17">
        <v>0</v>
      </c>
      <c r="BI1262" s="17">
        <v>8.6775835023948193E-3</v>
      </c>
      <c r="BJ1262" s="17">
        <v>0</v>
      </c>
      <c r="BK1262" s="17">
        <v>6.34110826779189E-3</v>
      </c>
      <c r="BL1262" s="17">
        <v>0</v>
      </c>
      <c r="BM1262" s="17">
        <v>0</v>
      </c>
      <c r="BN1262" s="17">
        <v>0</v>
      </c>
      <c r="BO1262" s="17">
        <v>0</v>
      </c>
      <c r="BP1262" s="17"/>
      <c r="BQ1262" s="17">
        <v>2.4677980753664299E-3</v>
      </c>
      <c r="BR1262" s="17">
        <v>3.7454719827868699E-3</v>
      </c>
    </row>
    <row r="1263" spans="2:70" x14ac:dyDescent="0.35">
      <c r="C1263" s="17"/>
      <c r="D1263" s="17"/>
      <c r="E1263" s="17"/>
      <c r="F1263" s="17"/>
      <c r="G1263" s="17"/>
      <c r="H1263" s="17"/>
      <c r="I1263" s="17"/>
      <c r="J1263" s="17"/>
      <c r="K1263" s="17"/>
      <c r="L1263" s="17"/>
      <c r="M1263" s="17"/>
      <c r="N1263" s="17"/>
      <c r="O1263" s="17"/>
      <c r="P1263" s="17"/>
      <c r="Q1263" s="17"/>
      <c r="R1263" s="17"/>
      <c r="S1263" s="17"/>
      <c r="T1263" s="17"/>
      <c r="U1263" s="17"/>
      <c r="V1263" s="17"/>
      <c r="W1263" s="17"/>
      <c r="X1263" s="17"/>
      <c r="Y1263" s="17"/>
      <c r="Z1263" s="17"/>
      <c r="AA1263" s="17"/>
      <c r="AB1263" s="17"/>
      <c r="AC1263" s="17"/>
      <c r="AD1263" s="17"/>
      <c r="AE1263" s="17"/>
      <c r="AF1263" s="17"/>
      <c r="AG1263" s="17"/>
      <c r="AH1263" s="17"/>
      <c r="AI1263" s="17"/>
      <c r="AJ1263" s="17"/>
      <c r="AK1263" s="17"/>
      <c r="AL1263" s="17"/>
      <c r="AM1263" s="17"/>
      <c r="AN1263" s="17"/>
      <c r="AO1263" s="17"/>
      <c r="AP1263" s="17"/>
      <c r="AQ1263" s="17"/>
      <c r="AR1263" s="17"/>
      <c r="AS1263" s="17"/>
      <c r="AT1263" s="17"/>
      <c r="AU1263" s="17"/>
      <c r="AV1263" s="17"/>
      <c r="AW1263" s="17"/>
      <c r="AX1263" s="17"/>
      <c r="AY1263" s="17"/>
      <c r="AZ1263" s="17"/>
      <c r="BA1263" s="17"/>
      <c r="BB1263" s="17"/>
      <c r="BC1263" s="17"/>
      <c r="BD1263" s="17"/>
      <c r="BE1263" s="17"/>
      <c r="BF1263" s="17"/>
      <c r="BG1263" s="17"/>
      <c r="BH1263" s="17"/>
      <c r="BI1263" s="17"/>
      <c r="BJ1263" s="17"/>
      <c r="BK1263" s="17"/>
      <c r="BL1263" s="17"/>
      <c r="BM1263" s="17"/>
      <c r="BN1263" s="17"/>
      <c r="BO1263" s="17"/>
      <c r="BP1263" s="17"/>
      <c r="BQ1263" s="17"/>
      <c r="BR1263" s="17"/>
    </row>
    <row r="1264" spans="2:70" x14ac:dyDescent="0.35">
      <c r="B1264" s="6" t="s">
        <v>564</v>
      </c>
      <c r="C1264" s="17"/>
      <c r="D1264" s="17"/>
      <c r="E1264" s="17"/>
      <c r="F1264" s="17"/>
      <c r="G1264" s="17"/>
      <c r="H1264" s="17"/>
      <c r="I1264" s="17"/>
      <c r="J1264" s="17"/>
      <c r="K1264" s="17"/>
      <c r="L1264" s="17"/>
      <c r="M1264" s="17"/>
      <c r="N1264" s="17"/>
      <c r="O1264" s="17"/>
      <c r="P1264" s="17"/>
      <c r="Q1264" s="17"/>
      <c r="R1264" s="17"/>
      <c r="S1264" s="17"/>
      <c r="T1264" s="17"/>
      <c r="U1264" s="17"/>
      <c r="V1264" s="17"/>
      <c r="W1264" s="17"/>
      <c r="X1264" s="17"/>
      <c r="Y1264" s="17"/>
      <c r="Z1264" s="17"/>
      <c r="AA1264" s="17"/>
      <c r="AB1264" s="17"/>
      <c r="AC1264" s="17"/>
      <c r="AD1264" s="17"/>
      <c r="AE1264" s="17"/>
      <c r="AF1264" s="17"/>
      <c r="AG1264" s="17"/>
      <c r="AH1264" s="17"/>
      <c r="AI1264" s="17"/>
      <c r="AJ1264" s="17"/>
      <c r="AK1264" s="17"/>
      <c r="AL1264" s="17"/>
      <c r="AM1264" s="17"/>
      <c r="AN1264" s="17"/>
      <c r="AO1264" s="17"/>
      <c r="AP1264" s="17"/>
      <c r="AQ1264" s="17"/>
      <c r="AR1264" s="17"/>
      <c r="AS1264" s="17"/>
      <c r="AT1264" s="17"/>
      <c r="AU1264" s="17"/>
      <c r="AV1264" s="17"/>
      <c r="AW1264" s="17"/>
      <c r="AX1264" s="17"/>
      <c r="AY1264" s="17"/>
      <c r="AZ1264" s="17"/>
      <c r="BA1264" s="17"/>
      <c r="BB1264" s="17"/>
      <c r="BC1264" s="17"/>
      <c r="BD1264" s="17"/>
      <c r="BE1264" s="17"/>
      <c r="BF1264" s="17"/>
      <c r="BG1264" s="17"/>
      <c r="BH1264" s="17"/>
      <c r="BI1264" s="17"/>
      <c r="BJ1264" s="17"/>
      <c r="BK1264" s="17"/>
      <c r="BL1264" s="17"/>
      <c r="BM1264" s="17"/>
      <c r="BN1264" s="17"/>
      <c r="BO1264" s="17"/>
      <c r="BP1264" s="17"/>
      <c r="BQ1264" s="17"/>
      <c r="BR1264" s="17"/>
    </row>
    <row r="1265" spans="2:70" x14ac:dyDescent="0.35">
      <c r="B1265" s="24" t="s">
        <v>97</v>
      </c>
      <c r="C1265" s="17"/>
      <c r="D1265" s="17"/>
      <c r="E1265" s="17"/>
      <c r="F1265" s="17"/>
      <c r="G1265" s="17"/>
      <c r="H1265" s="17"/>
      <c r="I1265" s="17"/>
      <c r="J1265" s="17"/>
      <c r="K1265" s="17"/>
      <c r="L1265" s="17"/>
      <c r="M1265" s="17"/>
      <c r="N1265" s="17"/>
      <c r="O1265" s="17"/>
      <c r="P1265" s="17"/>
      <c r="Q1265" s="17"/>
      <c r="R1265" s="17"/>
      <c r="S1265" s="17"/>
      <c r="T1265" s="17"/>
      <c r="U1265" s="17"/>
      <c r="V1265" s="17"/>
      <c r="W1265" s="17"/>
      <c r="X1265" s="17"/>
      <c r="Y1265" s="17"/>
      <c r="Z1265" s="17"/>
      <c r="AA1265" s="17"/>
      <c r="AB1265" s="17"/>
      <c r="AC1265" s="17"/>
      <c r="AD1265" s="17"/>
      <c r="AE1265" s="17"/>
      <c r="AF1265" s="17"/>
      <c r="AG1265" s="17"/>
      <c r="AH1265" s="17"/>
      <c r="AI1265" s="17"/>
      <c r="AJ1265" s="17"/>
      <c r="AK1265" s="17"/>
      <c r="AL1265" s="17"/>
      <c r="AM1265" s="17"/>
      <c r="AN1265" s="17"/>
      <c r="AO1265" s="17"/>
      <c r="AP1265" s="17"/>
      <c r="AQ1265" s="17"/>
      <c r="AR1265" s="17"/>
      <c r="AS1265" s="17"/>
      <c r="AT1265" s="17"/>
      <c r="AU1265" s="17"/>
      <c r="AV1265" s="17"/>
      <c r="AW1265" s="17"/>
      <c r="AX1265" s="17"/>
      <c r="AY1265" s="17"/>
      <c r="AZ1265" s="17"/>
      <c r="BA1265" s="17"/>
      <c r="BB1265" s="17"/>
      <c r="BC1265" s="17"/>
      <c r="BD1265" s="17"/>
      <c r="BE1265" s="17"/>
      <c r="BF1265" s="17"/>
      <c r="BG1265" s="17"/>
      <c r="BH1265" s="17"/>
      <c r="BI1265" s="17"/>
      <c r="BJ1265" s="17"/>
      <c r="BK1265" s="17"/>
      <c r="BL1265" s="17"/>
      <c r="BM1265" s="17"/>
      <c r="BN1265" s="17"/>
      <c r="BO1265" s="17"/>
      <c r="BP1265" s="17"/>
      <c r="BQ1265" s="17"/>
      <c r="BR1265" s="17"/>
    </row>
    <row r="1266" spans="2:70" x14ac:dyDescent="0.35">
      <c r="B1266" t="s">
        <v>559</v>
      </c>
      <c r="C1266" s="17">
        <v>0.28781981694830999</v>
      </c>
      <c r="D1266" s="17">
        <v>0.31831726392288101</v>
      </c>
      <c r="E1266" s="17">
        <v>0.257465596500836</v>
      </c>
      <c r="F1266" s="17"/>
      <c r="G1266" s="17">
        <v>0.19287975468162399</v>
      </c>
      <c r="H1266" s="17">
        <v>0.22180797749449099</v>
      </c>
      <c r="I1266" s="17">
        <v>0.30149046018138198</v>
      </c>
      <c r="J1266" s="17">
        <v>0.31818554987624498</v>
      </c>
      <c r="K1266" s="17">
        <v>0.33302831726096499</v>
      </c>
      <c r="L1266" s="17">
        <v>0.33842321680325499</v>
      </c>
      <c r="M1266" s="17"/>
      <c r="N1266" s="17">
        <v>0.34820671938986703</v>
      </c>
      <c r="O1266" s="17">
        <v>0.29637098634067899</v>
      </c>
      <c r="P1266" s="17">
        <v>0.23864005161992599</v>
      </c>
      <c r="Q1266" s="17">
        <v>0.25890210005507502</v>
      </c>
      <c r="R1266" s="17"/>
      <c r="S1266" s="17">
        <v>0.28916967842410002</v>
      </c>
      <c r="T1266" s="17">
        <v>0.281623893653909</v>
      </c>
      <c r="U1266" s="17">
        <v>0.29507115850506199</v>
      </c>
      <c r="V1266" s="17">
        <v>0.29513002693045998</v>
      </c>
      <c r="W1266" s="17">
        <v>0.24647035111321999</v>
      </c>
      <c r="X1266" s="17">
        <v>0.27711234832339299</v>
      </c>
      <c r="Y1266" s="17">
        <v>0.27007726011080202</v>
      </c>
      <c r="Z1266" s="17">
        <v>0.27274275286437</v>
      </c>
      <c r="AA1266" s="17">
        <v>0.28363665466242699</v>
      </c>
      <c r="AB1266" s="17">
        <v>0.339314932722586</v>
      </c>
      <c r="AC1266" s="17">
        <v>0.31122552171853701</v>
      </c>
      <c r="AD1266" s="17">
        <v>0.28492303380975698</v>
      </c>
      <c r="AE1266" s="17"/>
      <c r="AF1266" s="17">
        <v>0.29789799045548099</v>
      </c>
      <c r="AG1266" s="17">
        <v>0.32420342663254298</v>
      </c>
      <c r="AH1266" s="17">
        <v>0.22067087630108501</v>
      </c>
      <c r="AI1266" s="17"/>
      <c r="AJ1266" s="17">
        <v>0.307881771368613</v>
      </c>
      <c r="AK1266" s="17">
        <v>0.276442550440756</v>
      </c>
      <c r="AL1266" s="17">
        <v>0.35491587885756498</v>
      </c>
      <c r="AM1266" s="17">
        <v>0.263352026058782</v>
      </c>
      <c r="AN1266" s="17">
        <v>0.26055296356219898</v>
      </c>
      <c r="AO1266" s="17"/>
      <c r="AP1266" s="17">
        <v>0.287838274572431</v>
      </c>
      <c r="AQ1266" s="17">
        <v>0.28323613245096302</v>
      </c>
      <c r="AR1266" s="17">
        <v>0.29973873974564202</v>
      </c>
      <c r="AS1266" s="17"/>
      <c r="AT1266" s="17">
        <v>0.25000759048189702</v>
      </c>
      <c r="AU1266" s="17">
        <v>0.26613693679978601</v>
      </c>
      <c r="AV1266" s="17">
        <v>0.32455018259763602</v>
      </c>
      <c r="AW1266" s="17">
        <v>0.32888524084821502</v>
      </c>
      <c r="AX1266" s="17">
        <v>0.40138441496805799</v>
      </c>
      <c r="AY1266" s="17"/>
      <c r="AZ1266" s="17">
        <v>0.15433057237343401</v>
      </c>
      <c r="BA1266" s="17">
        <v>0.26201596310886799</v>
      </c>
      <c r="BB1266" s="17">
        <v>0.30104024501552701</v>
      </c>
      <c r="BC1266" s="17">
        <v>0.32560974009735699</v>
      </c>
      <c r="BD1266" s="17">
        <v>0.282639365755608</v>
      </c>
      <c r="BE1266" s="17">
        <v>0.25516471426767801</v>
      </c>
      <c r="BF1266" s="17">
        <v>0.30230109312554798</v>
      </c>
      <c r="BG1266" s="17">
        <v>0.29188887957006399</v>
      </c>
      <c r="BH1266" s="17">
        <v>0.27860141282078399</v>
      </c>
      <c r="BI1266" s="17">
        <v>0.314065843891288</v>
      </c>
      <c r="BJ1266" s="17">
        <v>0.32947056802088998</v>
      </c>
      <c r="BK1266" s="17">
        <v>0.25635519860442701</v>
      </c>
      <c r="BL1266" s="17">
        <v>0.28999777882058098</v>
      </c>
      <c r="BM1266" s="17">
        <v>0.27993452382816603</v>
      </c>
      <c r="BN1266" s="17">
        <v>0.30613085050147099</v>
      </c>
      <c r="BO1266" s="17">
        <v>0.36801307440696401</v>
      </c>
      <c r="BP1266" s="17"/>
      <c r="BQ1266" s="17">
        <v>0.35086352453291803</v>
      </c>
      <c r="BR1266" s="17">
        <v>0.260778419131587</v>
      </c>
    </row>
    <row r="1267" spans="2:70" x14ac:dyDescent="0.35">
      <c r="B1267" t="s">
        <v>560</v>
      </c>
      <c r="C1267" s="17">
        <v>0.383375937398796</v>
      </c>
      <c r="D1267" s="17">
        <v>0.35426782655877898</v>
      </c>
      <c r="E1267" s="17">
        <v>0.41165558246995598</v>
      </c>
      <c r="F1267" s="17"/>
      <c r="G1267" s="17">
        <v>0.31037868847273398</v>
      </c>
      <c r="H1267" s="17">
        <v>0.39879372170786698</v>
      </c>
      <c r="I1267" s="17">
        <v>0.39059263042075298</v>
      </c>
      <c r="J1267" s="17">
        <v>0.40488202834195203</v>
      </c>
      <c r="K1267" s="17">
        <v>0.38834710503761799</v>
      </c>
      <c r="L1267" s="17">
        <v>0.39261818701125001</v>
      </c>
      <c r="M1267" s="17"/>
      <c r="N1267" s="17">
        <v>0.41120991917460098</v>
      </c>
      <c r="O1267" s="17">
        <v>0.40283799065998099</v>
      </c>
      <c r="P1267" s="17">
        <v>0.35214597716721902</v>
      </c>
      <c r="Q1267" s="17">
        <v>0.359584549422161</v>
      </c>
      <c r="R1267" s="17"/>
      <c r="S1267" s="17">
        <v>0.39967565531598098</v>
      </c>
      <c r="T1267" s="17">
        <v>0.38973199249615198</v>
      </c>
      <c r="U1267" s="17">
        <v>0.38630674628156803</v>
      </c>
      <c r="V1267" s="17">
        <v>0.363759360593359</v>
      </c>
      <c r="W1267" s="17">
        <v>0.392283367015624</v>
      </c>
      <c r="X1267" s="17">
        <v>0.33864435876897903</v>
      </c>
      <c r="Y1267" s="17">
        <v>0.39254096794791898</v>
      </c>
      <c r="Z1267" s="17">
        <v>0.340737823028538</v>
      </c>
      <c r="AA1267" s="17">
        <v>0.40589115131992898</v>
      </c>
      <c r="AB1267" s="17">
        <v>0.38484802467512602</v>
      </c>
      <c r="AC1267" s="17">
        <v>0.40924915112997101</v>
      </c>
      <c r="AD1267" s="17">
        <v>0.346103873116484</v>
      </c>
      <c r="AE1267" s="17"/>
      <c r="AF1267" s="17">
        <v>0.394907485800572</v>
      </c>
      <c r="AG1267" s="17">
        <v>0.40074221326155901</v>
      </c>
      <c r="AH1267" s="17">
        <v>0.34166612052188999</v>
      </c>
      <c r="AI1267" s="17"/>
      <c r="AJ1267" s="17">
        <v>0.41175390031339298</v>
      </c>
      <c r="AK1267" s="17">
        <v>0.37978952907159802</v>
      </c>
      <c r="AL1267" s="17">
        <v>0.44157165832060502</v>
      </c>
      <c r="AM1267" s="17">
        <v>0.356504427676613</v>
      </c>
      <c r="AN1267" s="17">
        <v>0.32185129926134298</v>
      </c>
      <c r="AO1267" s="17"/>
      <c r="AP1267" s="17">
        <v>0.41135468582489898</v>
      </c>
      <c r="AQ1267" s="17">
        <v>0.39052187829720297</v>
      </c>
      <c r="AR1267" s="17">
        <v>0.45869117125851</v>
      </c>
      <c r="AS1267" s="17"/>
      <c r="AT1267" s="17">
        <v>0.36289030820915802</v>
      </c>
      <c r="AU1267" s="17">
        <v>0.369505824854229</v>
      </c>
      <c r="AV1267" s="17">
        <v>0.39447261294439401</v>
      </c>
      <c r="AW1267" s="17">
        <v>0.419696227456057</v>
      </c>
      <c r="AX1267" s="17">
        <v>0.43062328716779602</v>
      </c>
      <c r="AY1267" s="17"/>
      <c r="AZ1267" s="17">
        <v>0.35327886532936098</v>
      </c>
      <c r="BA1267" s="17">
        <v>0.32314821276364297</v>
      </c>
      <c r="BB1267" s="17">
        <v>0.36732446320775602</v>
      </c>
      <c r="BC1267" s="17">
        <v>0.35672879465028601</v>
      </c>
      <c r="BD1267" s="17">
        <v>0.39704655839047598</v>
      </c>
      <c r="BE1267" s="17">
        <v>0.404540445820459</v>
      </c>
      <c r="BF1267" s="17">
        <v>0.39624552961957898</v>
      </c>
      <c r="BG1267" s="17">
        <v>0.36828206973250699</v>
      </c>
      <c r="BH1267" s="17">
        <v>0.39766844264026102</v>
      </c>
      <c r="BI1267" s="17">
        <v>0.38949877857378001</v>
      </c>
      <c r="BJ1267" s="17">
        <v>0.37517181708430403</v>
      </c>
      <c r="BK1267" s="17">
        <v>0.46917567788553999</v>
      </c>
      <c r="BL1267" s="17">
        <v>0.37182892508887699</v>
      </c>
      <c r="BM1267" s="17">
        <v>0.39540672140681798</v>
      </c>
      <c r="BN1267" s="17">
        <v>0.40365075202408401</v>
      </c>
      <c r="BO1267" s="17">
        <v>0.35558056917717801</v>
      </c>
      <c r="BP1267" s="17"/>
      <c r="BQ1267" s="17">
        <v>0.45099544213357101</v>
      </c>
      <c r="BR1267" s="17">
        <v>0.35941164419146998</v>
      </c>
    </row>
    <row r="1268" spans="2:70" x14ac:dyDescent="0.35">
      <c r="B1268" t="s">
        <v>561</v>
      </c>
      <c r="C1268" s="17">
        <v>0.122956666624328</v>
      </c>
      <c r="D1268" s="17">
        <v>0.120264732306396</v>
      </c>
      <c r="E1268" s="17">
        <v>0.12595265144682899</v>
      </c>
      <c r="F1268" s="17"/>
      <c r="G1268" s="17">
        <v>0.26769989960797902</v>
      </c>
      <c r="H1268" s="17">
        <v>0.17629130966065501</v>
      </c>
      <c r="I1268" s="17">
        <v>0.108056873940941</v>
      </c>
      <c r="J1268" s="17">
        <v>8.2354621674212203E-2</v>
      </c>
      <c r="K1268" s="17">
        <v>7.6410839421370003E-2</v>
      </c>
      <c r="L1268" s="17">
        <v>5.97808218832915E-2</v>
      </c>
      <c r="M1268" s="17"/>
      <c r="N1268" s="17">
        <v>0.100565163154092</v>
      </c>
      <c r="O1268" s="17">
        <v>0.108333126815399</v>
      </c>
      <c r="P1268" s="17">
        <v>0.15765028244946999</v>
      </c>
      <c r="Q1268" s="17">
        <v>0.13111751428147</v>
      </c>
      <c r="R1268" s="17"/>
      <c r="S1268" s="17">
        <v>0.13959006134169499</v>
      </c>
      <c r="T1268" s="17">
        <v>0.133110011117854</v>
      </c>
      <c r="U1268" s="17">
        <v>9.1774355490154003E-2</v>
      </c>
      <c r="V1268" s="17">
        <v>0.12995574205583699</v>
      </c>
      <c r="W1268" s="17">
        <v>0.15562958431427101</v>
      </c>
      <c r="X1268" s="17">
        <v>0.15297608513489699</v>
      </c>
      <c r="Y1268" s="17">
        <v>0.117060611438565</v>
      </c>
      <c r="Z1268" s="17">
        <v>0.134756056730374</v>
      </c>
      <c r="AA1268" s="17">
        <v>0.113988138301269</v>
      </c>
      <c r="AB1268" s="17">
        <v>8.2833548769625703E-2</v>
      </c>
      <c r="AC1268" s="17">
        <v>9.9061829278214095E-2</v>
      </c>
      <c r="AD1268" s="17">
        <v>9.0163837595509194E-2</v>
      </c>
      <c r="AE1268" s="17"/>
      <c r="AF1268" s="17">
        <v>0.112191353224968</v>
      </c>
      <c r="AG1268" s="17">
        <v>0.10318265097118</v>
      </c>
      <c r="AH1268" s="17">
        <v>0.13549298392916601</v>
      </c>
      <c r="AI1268" s="17"/>
      <c r="AJ1268" s="17">
        <v>9.24043354457037E-2</v>
      </c>
      <c r="AK1268" s="17">
        <v>0.14296662603640301</v>
      </c>
      <c r="AL1268" s="17">
        <v>7.7342919644264693E-2</v>
      </c>
      <c r="AM1268" s="17">
        <v>0.14666411992971001</v>
      </c>
      <c r="AN1268" s="17">
        <v>0.138360178166272</v>
      </c>
      <c r="AO1268" s="17"/>
      <c r="AP1268" s="17">
        <v>0.11598103424966499</v>
      </c>
      <c r="AQ1268" s="17">
        <v>0.13730310036909199</v>
      </c>
      <c r="AR1268" s="17">
        <v>9.9374436502914706E-2</v>
      </c>
      <c r="AS1268" s="17"/>
      <c r="AT1268" s="17">
        <v>0.12526707832896999</v>
      </c>
      <c r="AU1268" s="17">
        <v>0.13417834657401101</v>
      </c>
      <c r="AV1268" s="17">
        <v>0.12800341183854799</v>
      </c>
      <c r="AW1268" s="17">
        <v>0.114933088114194</v>
      </c>
      <c r="AX1268" s="17">
        <v>5.7562884534729297E-2</v>
      </c>
      <c r="AY1268" s="17"/>
      <c r="AZ1268" s="17">
        <v>0.20866553228833301</v>
      </c>
      <c r="BA1268" s="17">
        <v>0.116041046533068</v>
      </c>
      <c r="BB1268" s="17">
        <v>0.11356233115484</v>
      </c>
      <c r="BC1268" s="17">
        <v>0.121740982639999</v>
      </c>
      <c r="BD1268" s="17">
        <v>0.138344476749684</v>
      </c>
      <c r="BE1268" s="17">
        <v>9.8224228891442902E-2</v>
      </c>
      <c r="BF1268" s="17">
        <v>0.13392889265838301</v>
      </c>
      <c r="BG1268" s="17">
        <v>0.111063931423091</v>
      </c>
      <c r="BH1268" s="17">
        <v>0.127729792732721</v>
      </c>
      <c r="BI1268" s="17">
        <v>0.13282438531956001</v>
      </c>
      <c r="BJ1268" s="17">
        <v>0.132662247440308</v>
      </c>
      <c r="BK1268" s="17">
        <v>0.12530331666803901</v>
      </c>
      <c r="BL1268" s="17">
        <v>0.124105288634725</v>
      </c>
      <c r="BM1268" s="17">
        <v>0.19116588869220499</v>
      </c>
      <c r="BN1268" s="17">
        <v>0.123864409662247</v>
      </c>
      <c r="BO1268" s="17">
        <v>0.11416559180111201</v>
      </c>
      <c r="BP1268" s="17"/>
      <c r="BQ1268" s="17">
        <v>0.103342814242926</v>
      </c>
      <c r="BR1268" s="17">
        <v>0.12991944628010299</v>
      </c>
    </row>
    <row r="1269" spans="2:70" x14ac:dyDescent="0.35">
      <c r="B1269" t="s">
        <v>562</v>
      </c>
      <c r="C1269" s="17">
        <v>7.6799412944276099E-2</v>
      </c>
      <c r="D1269" s="17">
        <v>8.5028276326471003E-2</v>
      </c>
      <c r="E1269" s="17">
        <v>6.8289809875006796E-2</v>
      </c>
      <c r="F1269" s="17"/>
      <c r="G1269" s="17">
        <v>0.11873099764211199</v>
      </c>
      <c r="H1269" s="17">
        <v>7.7302580220515602E-2</v>
      </c>
      <c r="I1269" s="17">
        <v>6.4616301240504104E-2</v>
      </c>
      <c r="J1269" s="17">
        <v>7.8187721258764206E-2</v>
      </c>
      <c r="K1269" s="17">
        <v>6.1667940796803003E-2</v>
      </c>
      <c r="L1269" s="17">
        <v>6.7433098030049293E-2</v>
      </c>
      <c r="M1269" s="17"/>
      <c r="N1269" s="17">
        <v>5.3695448171605598E-2</v>
      </c>
      <c r="O1269" s="17">
        <v>7.1962544031020995E-2</v>
      </c>
      <c r="P1269" s="17">
        <v>9.74635118848622E-2</v>
      </c>
      <c r="Q1269" s="17">
        <v>8.7602982300007903E-2</v>
      </c>
      <c r="R1269" s="17"/>
      <c r="S1269" s="17">
        <v>7.1823794381117897E-2</v>
      </c>
      <c r="T1269" s="17">
        <v>7.4065560418565393E-2</v>
      </c>
      <c r="U1269" s="17">
        <v>8.8720495848408201E-2</v>
      </c>
      <c r="V1269" s="17">
        <v>6.8285039921920698E-2</v>
      </c>
      <c r="W1269" s="17">
        <v>8.0403389151568694E-2</v>
      </c>
      <c r="X1269" s="17">
        <v>8.7613485145473999E-2</v>
      </c>
      <c r="Y1269" s="17">
        <v>8.1889739355085103E-2</v>
      </c>
      <c r="Z1269" s="17">
        <v>9.4103120337159202E-2</v>
      </c>
      <c r="AA1269" s="17">
        <v>7.73502286003553E-2</v>
      </c>
      <c r="AB1269" s="17">
        <v>6.3905816950069E-2</v>
      </c>
      <c r="AC1269" s="17">
        <v>6.2003802125075502E-2</v>
      </c>
      <c r="AD1269" s="17">
        <v>8.9601042528507896E-2</v>
      </c>
      <c r="AE1269" s="17"/>
      <c r="AF1269" s="17">
        <v>7.2632687231297302E-2</v>
      </c>
      <c r="AG1269" s="17">
        <v>6.59499233074161E-2</v>
      </c>
      <c r="AH1269" s="17">
        <v>0.10161535665778799</v>
      </c>
      <c r="AI1269" s="17"/>
      <c r="AJ1269" s="17">
        <v>7.8668329303734297E-2</v>
      </c>
      <c r="AK1269" s="17">
        <v>7.4902848703219796E-2</v>
      </c>
      <c r="AL1269" s="17">
        <v>3.2636690799238602E-2</v>
      </c>
      <c r="AM1269" s="17">
        <v>9.6498045409660102E-2</v>
      </c>
      <c r="AN1269" s="17">
        <v>9.6349730849170701E-2</v>
      </c>
      <c r="AO1269" s="17"/>
      <c r="AP1269" s="17">
        <v>7.6084458504647901E-2</v>
      </c>
      <c r="AQ1269" s="17">
        <v>7.9199828245174894E-2</v>
      </c>
      <c r="AR1269" s="17">
        <v>4.5074106944072698E-2</v>
      </c>
      <c r="AS1269" s="17"/>
      <c r="AT1269" s="17">
        <v>9.9053169776824407E-2</v>
      </c>
      <c r="AU1269" s="17">
        <v>9.3820868176293704E-2</v>
      </c>
      <c r="AV1269" s="17">
        <v>5.9078517694972098E-2</v>
      </c>
      <c r="AW1269" s="17">
        <v>4.4423171541102001E-2</v>
      </c>
      <c r="AX1269" s="17">
        <v>2.8989107042358801E-2</v>
      </c>
      <c r="AY1269" s="17"/>
      <c r="AZ1269" s="17">
        <v>0.12816477167569701</v>
      </c>
      <c r="BA1269" s="17">
        <v>7.2349527914988804E-2</v>
      </c>
      <c r="BB1269" s="17">
        <v>7.4160325974019503E-2</v>
      </c>
      <c r="BC1269" s="17">
        <v>8.5300309435032001E-2</v>
      </c>
      <c r="BD1269" s="17">
        <v>7.9521883183820405E-2</v>
      </c>
      <c r="BE1269" s="17">
        <v>9.6399843618075895E-2</v>
      </c>
      <c r="BF1269" s="17">
        <v>4.8355144388333798E-2</v>
      </c>
      <c r="BG1269" s="17">
        <v>9.1379261816885202E-2</v>
      </c>
      <c r="BH1269" s="17">
        <v>7.7180598205279005E-2</v>
      </c>
      <c r="BI1269" s="17">
        <v>7.3989799461700603E-2</v>
      </c>
      <c r="BJ1269" s="17">
        <v>7.9080227046376295E-2</v>
      </c>
      <c r="BK1269" s="17">
        <v>6.0789641112908598E-2</v>
      </c>
      <c r="BL1269" s="17">
        <v>5.5394301585640397E-2</v>
      </c>
      <c r="BM1269" s="17">
        <v>8.2498429754568295E-2</v>
      </c>
      <c r="BN1269" s="17">
        <v>8.2892112568702297E-2</v>
      </c>
      <c r="BO1269" s="17">
        <v>5.9093494990756702E-2</v>
      </c>
      <c r="BP1269" s="17"/>
      <c r="BQ1269" s="17">
        <v>4.6242260218067703E-2</v>
      </c>
      <c r="BR1269" s="17">
        <v>8.9941739498265297E-2</v>
      </c>
    </row>
    <row r="1270" spans="2:70" x14ac:dyDescent="0.35">
      <c r="B1270" t="s">
        <v>129</v>
      </c>
      <c r="C1270" s="17">
        <v>0.12904816608428901</v>
      </c>
      <c r="D1270" s="17">
        <v>0.12212190088547301</v>
      </c>
      <c r="E1270" s="17">
        <v>0.13663635970737201</v>
      </c>
      <c r="F1270" s="17"/>
      <c r="G1270" s="17">
        <v>0.110310659595551</v>
      </c>
      <c r="H1270" s="17">
        <v>0.12580441091647099</v>
      </c>
      <c r="I1270" s="17">
        <v>0.135243734216419</v>
      </c>
      <c r="J1270" s="17">
        <v>0.116390078848827</v>
      </c>
      <c r="K1270" s="17">
        <v>0.140545797483245</v>
      </c>
      <c r="L1270" s="17">
        <v>0.14174467627215501</v>
      </c>
      <c r="M1270" s="17"/>
      <c r="N1270" s="17">
        <v>8.6322750109834395E-2</v>
      </c>
      <c r="O1270" s="17">
        <v>0.12049535215292</v>
      </c>
      <c r="P1270" s="17">
        <v>0.15410017687852301</v>
      </c>
      <c r="Q1270" s="17">
        <v>0.16279285394128601</v>
      </c>
      <c r="R1270" s="17"/>
      <c r="S1270" s="17">
        <v>9.9740810537106595E-2</v>
      </c>
      <c r="T1270" s="17">
        <v>0.12146854231352</v>
      </c>
      <c r="U1270" s="17">
        <v>0.13812724387480799</v>
      </c>
      <c r="V1270" s="17">
        <v>0.142869830498423</v>
      </c>
      <c r="W1270" s="17">
        <v>0.125213308405317</v>
      </c>
      <c r="X1270" s="17">
        <v>0.14365372262725701</v>
      </c>
      <c r="Y1270" s="17">
        <v>0.13843142114762999</v>
      </c>
      <c r="Z1270" s="17">
        <v>0.157660247039558</v>
      </c>
      <c r="AA1270" s="17">
        <v>0.11913382711602</v>
      </c>
      <c r="AB1270" s="17">
        <v>0.12909767688259299</v>
      </c>
      <c r="AC1270" s="17">
        <v>0.118459695748203</v>
      </c>
      <c r="AD1270" s="17">
        <v>0.18920821294974099</v>
      </c>
      <c r="AE1270" s="17"/>
      <c r="AF1270" s="17">
        <v>0.122370483287683</v>
      </c>
      <c r="AG1270" s="17">
        <v>0.105921785827301</v>
      </c>
      <c r="AH1270" s="17">
        <v>0.20055466259007201</v>
      </c>
      <c r="AI1270" s="17"/>
      <c r="AJ1270" s="17">
        <v>0.10929166356855601</v>
      </c>
      <c r="AK1270" s="17">
        <v>0.125898445748022</v>
      </c>
      <c r="AL1270" s="17">
        <v>9.3532852378326897E-2</v>
      </c>
      <c r="AM1270" s="17">
        <v>0.13698138092523501</v>
      </c>
      <c r="AN1270" s="17">
        <v>0.18288582816101401</v>
      </c>
      <c r="AO1270" s="17"/>
      <c r="AP1270" s="17">
        <v>0.108741546848357</v>
      </c>
      <c r="AQ1270" s="17">
        <v>0.109739060637568</v>
      </c>
      <c r="AR1270" s="17">
        <v>9.7121545548860697E-2</v>
      </c>
      <c r="AS1270" s="17"/>
      <c r="AT1270" s="17">
        <v>0.162781853203151</v>
      </c>
      <c r="AU1270" s="17">
        <v>0.136358023595681</v>
      </c>
      <c r="AV1270" s="17">
        <v>9.3895274924450503E-2</v>
      </c>
      <c r="AW1270" s="17">
        <v>9.2062272040431797E-2</v>
      </c>
      <c r="AX1270" s="17">
        <v>8.1440306287058103E-2</v>
      </c>
      <c r="AY1270" s="17"/>
      <c r="AZ1270" s="17">
        <v>0.15556025833317499</v>
      </c>
      <c r="BA1270" s="17">
        <v>0.226445249679432</v>
      </c>
      <c r="BB1270" s="17">
        <v>0.143912634647858</v>
      </c>
      <c r="BC1270" s="17">
        <v>0.110620173177326</v>
      </c>
      <c r="BD1270" s="17">
        <v>0.10244771592041101</v>
      </c>
      <c r="BE1270" s="17">
        <v>0.145670767402344</v>
      </c>
      <c r="BF1270" s="17">
        <v>0.119169340208156</v>
      </c>
      <c r="BG1270" s="17">
        <v>0.13738585745745299</v>
      </c>
      <c r="BH1270" s="17">
        <v>0.11881975360095499</v>
      </c>
      <c r="BI1270" s="17">
        <v>8.9621192753670406E-2</v>
      </c>
      <c r="BJ1270" s="17">
        <v>8.3615140408121999E-2</v>
      </c>
      <c r="BK1270" s="17">
        <v>8.8376165729084702E-2</v>
      </c>
      <c r="BL1270" s="17">
        <v>0.15867370587017701</v>
      </c>
      <c r="BM1270" s="17">
        <v>5.0994436318241798E-2</v>
      </c>
      <c r="BN1270" s="17">
        <v>8.3461875243496297E-2</v>
      </c>
      <c r="BO1270" s="17">
        <v>0.10314726962399</v>
      </c>
      <c r="BP1270" s="17"/>
      <c r="BQ1270" s="17">
        <v>4.8555958872516597E-2</v>
      </c>
      <c r="BR1270" s="17">
        <v>0.15994875089857399</v>
      </c>
    </row>
    <row r="1271" spans="2:70" x14ac:dyDescent="0.35">
      <c r="C1271" s="17"/>
      <c r="D1271" s="17"/>
      <c r="E1271" s="17"/>
      <c r="F1271" s="17"/>
      <c r="G1271" s="17"/>
      <c r="H1271" s="17"/>
      <c r="I1271" s="17"/>
      <c r="J1271" s="17"/>
      <c r="K1271" s="17"/>
      <c r="L1271" s="17"/>
      <c r="M1271" s="17"/>
      <c r="N1271" s="17"/>
      <c r="O1271" s="17"/>
      <c r="P1271" s="17"/>
      <c r="Q1271" s="17"/>
      <c r="R1271" s="17"/>
      <c r="S1271" s="17"/>
      <c r="T1271" s="17"/>
      <c r="U1271" s="17"/>
      <c r="V1271" s="17"/>
      <c r="W1271" s="17"/>
      <c r="X1271" s="17"/>
      <c r="Y1271" s="17"/>
      <c r="Z1271" s="17"/>
      <c r="AA1271" s="17"/>
      <c r="AB1271" s="17"/>
      <c r="AC1271" s="17"/>
      <c r="AD1271" s="17"/>
      <c r="AE1271" s="17"/>
      <c r="AF1271" s="17"/>
      <c r="AG1271" s="17"/>
      <c r="AH1271" s="17"/>
      <c r="AI1271" s="17"/>
      <c r="AJ1271" s="17"/>
      <c r="AK1271" s="17"/>
      <c r="AL1271" s="17"/>
      <c r="AM1271" s="17"/>
      <c r="AN1271" s="17"/>
      <c r="AO1271" s="17"/>
      <c r="AP1271" s="17"/>
      <c r="AQ1271" s="17"/>
      <c r="AR1271" s="17"/>
      <c r="AS1271" s="17"/>
      <c r="AT1271" s="17"/>
      <c r="AU1271" s="17"/>
      <c r="AV1271" s="17"/>
      <c r="AW1271" s="17"/>
      <c r="AX1271" s="17"/>
      <c r="AY1271" s="17"/>
      <c r="AZ1271" s="17"/>
      <c r="BA1271" s="17"/>
      <c r="BB1271" s="17"/>
      <c r="BC1271" s="17"/>
      <c r="BD1271" s="17"/>
      <c r="BE1271" s="17"/>
      <c r="BF1271" s="17"/>
      <c r="BG1271" s="17"/>
      <c r="BH1271" s="17"/>
      <c r="BI1271" s="17"/>
      <c r="BJ1271" s="17"/>
      <c r="BK1271" s="17"/>
      <c r="BL1271" s="17"/>
      <c r="BM1271" s="17"/>
      <c r="BN1271" s="17"/>
      <c r="BO1271" s="17"/>
      <c r="BP1271" s="17"/>
      <c r="BQ1271" s="17"/>
      <c r="BR1271" s="17"/>
    </row>
    <row r="1272" spans="2:70" x14ac:dyDescent="0.35">
      <c r="B1272" s="6" t="s">
        <v>565</v>
      </c>
      <c r="C1272" s="17"/>
      <c r="D1272" s="17"/>
      <c r="E1272" s="17"/>
      <c r="F1272" s="17"/>
      <c r="G1272" s="17"/>
      <c r="H1272" s="17"/>
      <c r="I1272" s="17"/>
      <c r="J1272" s="17"/>
      <c r="K1272" s="17"/>
      <c r="L1272" s="17"/>
      <c r="M1272" s="17"/>
      <c r="N1272" s="17"/>
      <c r="O1272" s="17"/>
      <c r="P1272" s="17"/>
      <c r="Q1272" s="17"/>
      <c r="R1272" s="17"/>
      <c r="S1272" s="17"/>
      <c r="T1272" s="17"/>
      <c r="U1272" s="17"/>
      <c r="V1272" s="17"/>
      <c r="W1272" s="17"/>
      <c r="X1272" s="17"/>
      <c r="Y1272" s="17"/>
      <c r="Z1272" s="17"/>
      <c r="AA1272" s="17"/>
      <c r="AB1272" s="17"/>
      <c r="AC1272" s="17"/>
      <c r="AD1272" s="17"/>
      <c r="AE1272" s="17"/>
      <c r="AF1272" s="17"/>
      <c r="AG1272" s="17"/>
      <c r="AH1272" s="17"/>
      <c r="AI1272" s="17"/>
      <c r="AJ1272" s="17"/>
      <c r="AK1272" s="17"/>
      <c r="AL1272" s="17"/>
      <c r="AM1272" s="17"/>
      <c r="AN1272" s="17"/>
      <c r="AO1272" s="17"/>
      <c r="AP1272" s="17"/>
      <c r="AQ1272" s="17"/>
      <c r="AR1272" s="17"/>
      <c r="AS1272" s="17"/>
      <c r="AT1272" s="17"/>
      <c r="AU1272" s="17"/>
      <c r="AV1272" s="17"/>
      <c r="AW1272" s="17"/>
      <c r="AX1272" s="17"/>
      <c r="AY1272" s="17"/>
      <c r="AZ1272" s="17"/>
      <c r="BA1272" s="17"/>
      <c r="BB1272" s="17"/>
      <c r="BC1272" s="17"/>
      <c r="BD1272" s="17"/>
      <c r="BE1272" s="17"/>
      <c r="BF1272" s="17"/>
      <c r="BG1272" s="17"/>
      <c r="BH1272" s="17"/>
      <c r="BI1272" s="17"/>
      <c r="BJ1272" s="17"/>
      <c r="BK1272" s="17"/>
      <c r="BL1272" s="17"/>
      <c r="BM1272" s="17"/>
      <c r="BN1272" s="17"/>
      <c r="BO1272" s="17"/>
      <c r="BP1272" s="17"/>
      <c r="BQ1272" s="17"/>
      <c r="BR1272" s="17"/>
    </row>
    <row r="1273" spans="2:70" x14ac:dyDescent="0.35">
      <c r="B1273" s="24" t="s">
        <v>97</v>
      </c>
      <c r="C1273" s="17"/>
      <c r="D1273" s="17"/>
      <c r="E1273" s="17"/>
      <c r="F1273" s="17"/>
      <c r="G1273" s="17"/>
      <c r="H1273" s="17"/>
      <c r="I1273" s="17"/>
      <c r="J1273" s="17"/>
      <c r="K1273" s="17"/>
      <c r="L1273" s="17"/>
      <c r="M1273" s="17"/>
      <c r="N1273" s="17"/>
      <c r="O1273" s="17"/>
      <c r="P1273" s="17"/>
      <c r="Q1273" s="17"/>
      <c r="R1273" s="17"/>
      <c r="S1273" s="17"/>
      <c r="T1273" s="17"/>
      <c r="U1273" s="17"/>
      <c r="V1273" s="17"/>
      <c r="W1273" s="17"/>
      <c r="X1273" s="17"/>
      <c r="Y1273" s="17"/>
      <c r="Z1273" s="17"/>
      <c r="AA1273" s="17"/>
      <c r="AB1273" s="17"/>
      <c r="AC1273" s="17"/>
      <c r="AD1273" s="17"/>
      <c r="AE1273" s="17"/>
      <c r="AF1273" s="17"/>
      <c r="AG1273" s="17"/>
      <c r="AH1273" s="17"/>
      <c r="AI1273" s="17"/>
      <c r="AJ1273" s="17"/>
      <c r="AK1273" s="17"/>
      <c r="AL1273" s="17"/>
      <c r="AM1273" s="17"/>
      <c r="AN1273" s="17"/>
      <c r="AO1273" s="17"/>
      <c r="AP1273" s="17"/>
      <c r="AQ1273" s="17"/>
      <c r="AR1273" s="17"/>
      <c r="AS1273" s="17"/>
      <c r="AT1273" s="17"/>
      <c r="AU1273" s="17"/>
      <c r="AV1273" s="17"/>
      <c r="AW1273" s="17"/>
      <c r="AX1273" s="17"/>
      <c r="AY1273" s="17"/>
      <c r="AZ1273" s="17"/>
      <c r="BA1273" s="17"/>
      <c r="BB1273" s="17"/>
      <c r="BC1273" s="17"/>
      <c r="BD1273" s="17"/>
      <c r="BE1273" s="17"/>
      <c r="BF1273" s="17"/>
      <c r="BG1273" s="17"/>
      <c r="BH1273" s="17"/>
      <c r="BI1273" s="17"/>
      <c r="BJ1273" s="17"/>
      <c r="BK1273" s="17"/>
      <c r="BL1273" s="17"/>
      <c r="BM1273" s="17"/>
      <c r="BN1273" s="17"/>
      <c r="BO1273" s="17"/>
      <c r="BP1273" s="17"/>
      <c r="BQ1273" s="17"/>
      <c r="BR1273" s="17"/>
    </row>
    <row r="1274" spans="2:70" x14ac:dyDescent="0.35">
      <c r="B1274" t="s">
        <v>559</v>
      </c>
      <c r="C1274" s="17">
        <v>0.43851681237749601</v>
      </c>
      <c r="D1274" s="17">
        <v>0.400198424315236</v>
      </c>
      <c r="E1274" s="17">
        <v>0.47618937995791399</v>
      </c>
      <c r="F1274" s="17"/>
      <c r="G1274" s="17">
        <v>0.37711881402868302</v>
      </c>
      <c r="H1274" s="17">
        <v>0.38057767357990402</v>
      </c>
      <c r="I1274" s="17">
        <v>0.47111137401249598</v>
      </c>
      <c r="J1274" s="17">
        <v>0.49887665344961502</v>
      </c>
      <c r="K1274" s="17">
        <v>0.45606518411199898</v>
      </c>
      <c r="L1274" s="17">
        <v>0.43877292827632702</v>
      </c>
      <c r="M1274" s="17"/>
      <c r="N1274" s="17">
        <v>0.466914335265189</v>
      </c>
      <c r="O1274" s="17">
        <v>0.44918018942270899</v>
      </c>
      <c r="P1274" s="17">
        <v>0.42478947922729299</v>
      </c>
      <c r="Q1274" s="17">
        <v>0.40978446823696102</v>
      </c>
      <c r="R1274" s="17"/>
      <c r="S1274" s="17">
        <v>0.42433692558470798</v>
      </c>
      <c r="T1274" s="17">
        <v>0.46185876706900902</v>
      </c>
      <c r="U1274" s="17">
        <v>0.49352604481898099</v>
      </c>
      <c r="V1274" s="17">
        <v>0.45458971090424799</v>
      </c>
      <c r="W1274" s="17">
        <v>0.41209958008170899</v>
      </c>
      <c r="X1274" s="17">
        <v>0.40751517167085799</v>
      </c>
      <c r="Y1274" s="17">
        <v>0.45275663037093899</v>
      </c>
      <c r="Z1274" s="17">
        <v>0.37814359376819201</v>
      </c>
      <c r="AA1274" s="17">
        <v>0.45687909462172399</v>
      </c>
      <c r="AB1274" s="17">
        <v>0.40846809915543197</v>
      </c>
      <c r="AC1274" s="17">
        <v>0.420952290556805</v>
      </c>
      <c r="AD1274" s="17">
        <v>0.45775297480696903</v>
      </c>
      <c r="AE1274" s="17"/>
      <c r="AF1274" s="17">
        <v>0.46361379655885898</v>
      </c>
      <c r="AG1274" s="17">
        <v>0.44373626208337402</v>
      </c>
      <c r="AH1274" s="17">
        <v>0.35215563184412102</v>
      </c>
      <c r="AI1274" s="17"/>
      <c r="AJ1274" s="17">
        <v>0.46696635705245598</v>
      </c>
      <c r="AK1274" s="17">
        <v>0.42569666632952602</v>
      </c>
      <c r="AL1274" s="17">
        <v>0.46616724306780999</v>
      </c>
      <c r="AM1274" s="17">
        <v>0.46330730782561402</v>
      </c>
      <c r="AN1274" s="17">
        <v>0.36824501198906101</v>
      </c>
      <c r="AO1274" s="17"/>
      <c r="AP1274" s="17">
        <v>0.44796045964026099</v>
      </c>
      <c r="AQ1274" s="17">
        <v>0.44255757376698601</v>
      </c>
      <c r="AR1274" s="17">
        <v>0.46142666589556203</v>
      </c>
      <c r="AS1274" s="17"/>
      <c r="AT1274" s="17">
        <v>0.42249864317668601</v>
      </c>
      <c r="AU1274" s="17">
        <v>0.45331148516291098</v>
      </c>
      <c r="AV1274" s="17">
        <v>0.46409013828437201</v>
      </c>
      <c r="AW1274" s="17">
        <v>0.40046440727236998</v>
      </c>
      <c r="AX1274" s="17">
        <v>0.41528167633975399</v>
      </c>
      <c r="AY1274" s="17"/>
      <c r="AZ1274" s="17">
        <v>0.41803729387586902</v>
      </c>
      <c r="BA1274" s="17">
        <v>0.40877644981528799</v>
      </c>
      <c r="BB1274" s="17">
        <v>0.49311475409625799</v>
      </c>
      <c r="BC1274" s="17">
        <v>0.47064772221389101</v>
      </c>
      <c r="BD1274" s="17">
        <v>0.38185228199027299</v>
      </c>
      <c r="BE1274" s="17">
        <v>0.43142614218494502</v>
      </c>
      <c r="BF1274" s="17">
        <v>0.41874343948715798</v>
      </c>
      <c r="BG1274" s="17">
        <v>0.44972124054229101</v>
      </c>
      <c r="BH1274" s="17">
        <v>0.44806107061967898</v>
      </c>
      <c r="BI1274" s="17">
        <v>0.47147551967557</v>
      </c>
      <c r="BJ1274" s="17">
        <v>0.451418927936095</v>
      </c>
      <c r="BK1274" s="17">
        <v>0.44803819563958303</v>
      </c>
      <c r="BL1274" s="17">
        <v>0.48690175731726798</v>
      </c>
      <c r="BM1274" s="17">
        <v>0.46400804521796302</v>
      </c>
      <c r="BN1274" s="17">
        <v>0.50444688785174197</v>
      </c>
      <c r="BO1274" s="17">
        <v>0.42330823677412799</v>
      </c>
      <c r="BP1274" s="17"/>
      <c r="BQ1274" s="17">
        <v>0.42734303930950901</v>
      </c>
      <c r="BR1274" s="17">
        <v>0.44932522321267399</v>
      </c>
    </row>
    <row r="1275" spans="2:70" x14ac:dyDescent="0.35">
      <c r="B1275" t="s">
        <v>560</v>
      </c>
      <c r="C1275" s="17">
        <v>0.32535649062387401</v>
      </c>
      <c r="D1275" s="17">
        <v>0.34491698639739499</v>
      </c>
      <c r="E1275" s="17">
        <v>0.305357652780258</v>
      </c>
      <c r="F1275" s="17"/>
      <c r="G1275" s="17">
        <v>0.34243860640865098</v>
      </c>
      <c r="H1275" s="17">
        <v>0.34110413095111902</v>
      </c>
      <c r="I1275" s="17">
        <v>0.29996089441103402</v>
      </c>
      <c r="J1275" s="17">
        <v>0.28959232868558399</v>
      </c>
      <c r="K1275" s="17">
        <v>0.31771332853853101</v>
      </c>
      <c r="L1275" s="17">
        <v>0.35628822854401898</v>
      </c>
      <c r="M1275" s="17"/>
      <c r="N1275" s="17">
        <v>0.33009914257815198</v>
      </c>
      <c r="O1275" s="17">
        <v>0.33764345603193202</v>
      </c>
      <c r="P1275" s="17">
        <v>0.30945628975078199</v>
      </c>
      <c r="Q1275" s="17">
        <v>0.32168840869777499</v>
      </c>
      <c r="R1275" s="17"/>
      <c r="S1275" s="17">
        <v>0.320559711191793</v>
      </c>
      <c r="T1275" s="17">
        <v>0.30510833254800501</v>
      </c>
      <c r="U1275" s="17">
        <v>0.31643990880719503</v>
      </c>
      <c r="V1275" s="17">
        <v>0.34429365626866199</v>
      </c>
      <c r="W1275" s="17">
        <v>0.36693090648336701</v>
      </c>
      <c r="X1275" s="17">
        <v>0.33695044973488503</v>
      </c>
      <c r="Y1275" s="17">
        <v>0.30289260330415202</v>
      </c>
      <c r="Z1275" s="17">
        <v>0.31820119163341698</v>
      </c>
      <c r="AA1275" s="17">
        <v>0.31515998294130598</v>
      </c>
      <c r="AB1275" s="17">
        <v>0.36155119687196502</v>
      </c>
      <c r="AC1275" s="17">
        <v>0.32418079984529402</v>
      </c>
      <c r="AD1275" s="17">
        <v>0.27073144759212298</v>
      </c>
      <c r="AE1275" s="17"/>
      <c r="AF1275" s="17">
        <v>0.31728223590364202</v>
      </c>
      <c r="AG1275" s="17">
        <v>0.33637036130452502</v>
      </c>
      <c r="AH1275" s="17">
        <v>0.33196561413919201</v>
      </c>
      <c r="AI1275" s="17"/>
      <c r="AJ1275" s="17">
        <v>0.33172788568289502</v>
      </c>
      <c r="AK1275" s="17">
        <v>0.327170045978115</v>
      </c>
      <c r="AL1275" s="17">
        <v>0.33142965488564402</v>
      </c>
      <c r="AM1275" s="17">
        <v>0.31313709045159599</v>
      </c>
      <c r="AN1275" s="17">
        <v>0.33576449794726598</v>
      </c>
      <c r="AO1275" s="17"/>
      <c r="AP1275" s="17">
        <v>0.32507020879583198</v>
      </c>
      <c r="AQ1275" s="17">
        <v>0.33531242726848798</v>
      </c>
      <c r="AR1275" s="17">
        <v>0.32067228548083299</v>
      </c>
      <c r="AS1275" s="17"/>
      <c r="AT1275" s="17">
        <v>0.31419473480457799</v>
      </c>
      <c r="AU1275" s="17">
        <v>0.29974737260043099</v>
      </c>
      <c r="AV1275" s="17">
        <v>0.33777092183610602</v>
      </c>
      <c r="AW1275" s="17">
        <v>0.38035274815166698</v>
      </c>
      <c r="AX1275" s="17">
        <v>0.32447560900947697</v>
      </c>
      <c r="AY1275" s="17"/>
      <c r="AZ1275" s="17">
        <v>0.22344275973611399</v>
      </c>
      <c r="BA1275" s="17">
        <v>0.28762705788906501</v>
      </c>
      <c r="BB1275" s="17">
        <v>0.28027893561020201</v>
      </c>
      <c r="BC1275" s="17">
        <v>0.30517080946492298</v>
      </c>
      <c r="BD1275" s="17">
        <v>0.37273492320944202</v>
      </c>
      <c r="BE1275" s="17">
        <v>0.30080871417107402</v>
      </c>
      <c r="BF1275" s="17">
        <v>0.38120378997134702</v>
      </c>
      <c r="BG1275" s="17">
        <v>0.33356973987025201</v>
      </c>
      <c r="BH1275" s="17">
        <v>0.29348643574882499</v>
      </c>
      <c r="BI1275" s="17">
        <v>0.30919607318415299</v>
      </c>
      <c r="BJ1275" s="17">
        <v>0.31796260549066901</v>
      </c>
      <c r="BK1275" s="17">
        <v>0.37756301235810802</v>
      </c>
      <c r="BL1275" s="17">
        <v>0.32112398498315298</v>
      </c>
      <c r="BM1275" s="17">
        <v>0.351465057729904</v>
      </c>
      <c r="BN1275" s="17">
        <v>0.29608446543440903</v>
      </c>
      <c r="BO1275" s="17">
        <v>0.32050055408365602</v>
      </c>
      <c r="BP1275" s="17"/>
      <c r="BQ1275" s="17">
        <v>0.386572275805875</v>
      </c>
      <c r="BR1275" s="17">
        <v>0.29942516075555697</v>
      </c>
    </row>
    <row r="1276" spans="2:70" x14ac:dyDescent="0.35">
      <c r="B1276" t="s">
        <v>561</v>
      </c>
      <c r="C1276" s="17">
        <v>6.8916325239310905E-2</v>
      </c>
      <c r="D1276" s="17">
        <v>8.1991833079843604E-2</v>
      </c>
      <c r="E1276" s="17">
        <v>5.6599064846074298E-2</v>
      </c>
      <c r="F1276" s="17"/>
      <c r="G1276" s="17">
        <v>0.13412973033093201</v>
      </c>
      <c r="H1276" s="17">
        <v>0.114433109014814</v>
      </c>
      <c r="I1276" s="17">
        <v>7.1811002515125802E-2</v>
      </c>
      <c r="J1276" s="17">
        <v>5.1648392376643898E-2</v>
      </c>
      <c r="K1276" s="17">
        <v>3.6326956169089999E-2</v>
      </c>
      <c r="L1276" s="17">
        <v>2.20732524909803E-2</v>
      </c>
      <c r="M1276" s="17"/>
      <c r="N1276" s="17">
        <v>6.6431814976269293E-2</v>
      </c>
      <c r="O1276" s="17">
        <v>6.2197946447219703E-2</v>
      </c>
      <c r="P1276" s="17">
        <v>7.6910309080437694E-2</v>
      </c>
      <c r="Q1276" s="17">
        <v>7.1137719027922805E-2</v>
      </c>
      <c r="R1276" s="17"/>
      <c r="S1276" s="17">
        <v>0.116590117031401</v>
      </c>
      <c r="T1276" s="17">
        <v>7.9224089129827896E-2</v>
      </c>
      <c r="U1276" s="17">
        <v>2.2210426081860999E-2</v>
      </c>
      <c r="V1276" s="17">
        <v>5.0412337576674203E-2</v>
      </c>
      <c r="W1276" s="17">
        <v>6.5656677186923307E-2</v>
      </c>
      <c r="X1276" s="17">
        <v>5.7247037256195697E-2</v>
      </c>
      <c r="Y1276" s="17">
        <v>6.5883232947295894E-2</v>
      </c>
      <c r="Z1276" s="17">
        <v>8.0069176951438406E-2</v>
      </c>
      <c r="AA1276" s="17">
        <v>7.5904795035082101E-2</v>
      </c>
      <c r="AB1276" s="17">
        <v>6.1763555691273501E-2</v>
      </c>
      <c r="AC1276" s="17">
        <v>4.7100645765761201E-2</v>
      </c>
      <c r="AD1276" s="17">
        <v>4.9793145846250803E-2</v>
      </c>
      <c r="AE1276" s="17"/>
      <c r="AF1276" s="17">
        <v>5.4368623628404701E-2</v>
      </c>
      <c r="AG1276" s="17">
        <v>7.1595457529275305E-2</v>
      </c>
      <c r="AH1276" s="17">
        <v>8.3835205895503195E-2</v>
      </c>
      <c r="AI1276" s="17"/>
      <c r="AJ1276" s="17">
        <v>4.6383188775008397E-2</v>
      </c>
      <c r="AK1276" s="17">
        <v>9.1802845270792202E-2</v>
      </c>
      <c r="AL1276" s="17">
        <v>8.1437927701300705E-2</v>
      </c>
      <c r="AM1276" s="17">
        <v>0.108517435948622</v>
      </c>
      <c r="AN1276" s="17">
        <v>6.4412143110673795E-2</v>
      </c>
      <c r="AO1276" s="17"/>
      <c r="AP1276" s="17">
        <v>6.8362606306769894E-2</v>
      </c>
      <c r="AQ1276" s="17">
        <v>8.2820074853223902E-2</v>
      </c>
      <c r="AR1276" s="17">
        <v>8.8228469181776695E-2</v>
      </c>
      <c r="AS1276" s="17"/>
      <c r="AT1276" s="17">
        <v>6.2187291917630498E-2</v>
      </c>
      <c r="AU1276" s="17">
        <v>7.5637503001001E-2</v>
      </c>
      <c r="AV1276" s="17">
        <v>6.6348322528211601E-2</v>
      </c>
      <c r="AW1276" s="17">
        <v>0.102029562655695</v>
      </c>
      <c r="AX1276" s="17">
        <v>8.8486913594576597E-2</v>
      </c>
      <c r="AY1276" s="17"/>
      <c r="AZ1276" s="17">
        <v>6.6105623825288104E-2</v>
      </c>
      <c r="BA1276" s="17">
        <v>6.1446757707116897E-2</v>
      </c>
      <c r="BB1276" s="17">
        <v>0.103638467638982</v>
      </c>
      <c r="BC1276" s="17">
        <v>4.5058525611706597E-2</v>
      </c>
      <c r="BD1276" s="17">
        <v>8.8020819837649297E-2</v>
      </c>
      <c r="BE1276" s="17">
        <v>7.7659332053644697E-2</v>
      </c>
      <c r="BF1276" s="17">
        <v>4.9251759416511998E-2</v>
      </c>
      <c r="BG1276" s="17">
        <v>4.78939539310708E-2</v>
      </c>
      <c r="BH1276" s="17">
        <v>7.4018358038009296E-2</v>
      </c>
      <c r="BI1276" s="17">
        <v>8.4366129327013401E-2</v>
      </c>
      <c r="BJ1276" s="17">
        <v>6.9393214113837698E-2</v>
      </c>
      <c r="BK1276" s="17">
        <v>3.4373219883027502E-2</v>
      </c>
      <c r="BL1276" s="17">
        <v>4.6849968314497697E-2</v>
      </c>
      <c r="BM1276" s="17">
        <v>6.6449596377006107E-2</v>
      </c>
      <c r="BN1276" s="17">
        <v>0.10560898719646999</v>
      </c>
      <c r="BO1276" s="17">
        <v>0.11228761205313501</v>
      </c>
      <c r="BP1276" s="17"/>
      <c r="BQ1276" s="17">
        <v>8.2359349133940593E-2</v>
      </c>
      <c r="BR1276" s="17">
        <v>6.19187495621202E-2</v>
      </c>
    </row>
    <row r="1277" spans="2:70" x14ac:dyDescent="0.35">
      <c r="B1277" t="s">
        <v>562</v>
      </c>
      <c r="C1277" s="17">
        <v>5.96655135717113E-2</v>
      </c>
      <c r="D1277" s="17">
        <v>6.0021116180404503E-2</v>
      </c>
      <c r="E1277" s="17">
        <v>5.9285725962265598E-2</v>
      </c>
      <c r="F1277" s="17"/>
      <c r="G1277" s="17">
        <v>4.7388070680735903E-2</v>
      </c>
      <c r="H1277" s="17">
        <v>4.7555550193723997E-2</v>
      </c>
      <c r="I1277" s="17">
        <v>5.5359069184973297E-2</v>
      </c>
      <c r="J1277" s="17">
        <v>5.9207193267662099E-2</v>
      </c>
      <c r="K1277" s="17">
        <v>6.2663049764635298E-2</v>
      </c>
      <c r="L1277" s="17">
        <v>7.9572614838810105E-2</v>
      </c>
      <c r="M1277" s="17"/>
      <c r="N1277" s="17">
        <v>6.1209251918869202E-2</v>
      </c>
      <c r="O1277" s="17">
        <v>5.7083108725348997E-2</v>
      </c>
      <c r="P1277" s="17">
        <v>5.7529062608965398E-2</v>
      </c>
      <c r="Q1277" s="17">
        <v>6.2304218046135E-2</v>
      </c>
      <c r="R1277" s="17"/>
      <c r="S1277" s="17">
        <v>6.3092987183829094E-2</v>
      </c>
      <c r="T1277" s="17">
        <v>6.4586600437857397E-2</v>
      </c>
      <c r="U1277" s="17">
        <v>6.9137022359975694E-2</v>
      </c>
      <c r="V1277" s="17">
        <v>5.2435770275876897E-2</v>
      </c>
      <c r="W1277" s="17">
        <v>5.0038978741708401E-2</v>
      </c>
      <c r="X1277" s="17">
        <v>7.1823538001784606E-2</v>
      </c>
      <c r="Y1277" s="17">
        <v>4.8762529850274801E-2</v>
      </c>
      <c r="Z1277" s="17">
        <v>7.8246877757486497E-2</v>
      </c>
      <c r="AA1277" s="17">
        <v>4.4296313492960301E-2</v>
      </c>
      <c r="AB1277" s="17">
        <v>5.0108155827171402E-2</v>
      </c>
      <c r="AC1277" s="17">
        <v>9.0460289688205298E-2</v>
      </c>
      <c r="AD1277" s="17">
        <v>4.2632522891706902E-2</v>
      </c>
      <c r="AE1277" s="17"/>
      <c r="AF1277" s="17">
        <v>6.8265420876322397E-2</v>
      </c>
      <c r="AG1277" s="17">
        <v>5.3653931238441997E-2</v>
      </c>
      <c r="AH1277" s="17">
        <v>5.99503917438651E-2</v>
      </c>
      <c r="AI1277" s="17"/>
      <c r="AJ1277" s="17">
        <v>6.6224696995271004E-2</v>
      </c>
      <c r="AK1277" s="17">
        <v>4.80941578756496E-2</v>
      </c>
      <c r="AL1277" s="17">
        <v>5.6705304393409102E-2</v>
      </c>
      <c r="AM1277" s="17">
        <v>2.2979596860584501E-2</v>
      </c>
      <c r="AN1277" s="17">
        <v>7.2944963023482107E-2</v>
      </c>
      <c r="AO1277" s="17"/>
      <c r="AP1277" s="17">
        <v>6.9548195347223701E-2</v>
      </c>
      <c r="AQ1277" s="17">
        <v>5.0607655786084497E-2</v>
      </c>
      <c r="AR1277" s="17">
        <v>6.44925916625088E-2</v>
      </c>
      <c r="AS1277" s="17"/>
      <c r="AT1277" s="17">
        <v>7.5820493503720304E-2</v>
      </c>
      <c r="AU1277" s="17">
        <v>6.0379961864555201E-2</v>
      </c>
      <c r="AV1277" s="17">
        <v>4.3539383505100601E-2</v>
      </c>
      <c r="AW1277" s="17">
        <v>5.2512809375981302E-2</v>
      </c>
      <c r="AX1277" s="17">
        <v>8.2786249815844898E-2</v>
      </c>
      <c r="AY1277" s="17"/>
      <c r="AZ1277" s="17">
        <v>8.7630607131657295E-2</v>
      </c>
      <c r="BA1277" s="17">
        <v>8.41670183713909E-2</v>
      </c>
      <c r="BB1277" s="17">
        <v>4.0300858927830599E-2</v>
      </c>
      <c r="BC1277" s="17">
        <v>5.4694209121291401E-2</v>
      </c>
      <c r="BD1277" s="17">
        <v>6.5714732932266498E-2</v>
      </c>
      <c r="BE1277" s="17">
        <v>7.1850740152894596E-2</v>
      </c>
      <c r="BF1277" s="17">
        <v>5.27096075275812E-2</v>
      </c>
      <c r="BG1277" s="17">
        <v>5.00446348770925E-2</v>
      </c>
      <c r="BH1277" s="17">
        <v>6.3473469626744994E-2</v>
      </c>
      <c r="BI1277" s="17">
        <v>5.6523846294026001E-2</v>
      </c>
      <c r="BJ1277" s="17">
        <v>7.58288206235537E-2</v>
      </c>
      <c r="BK1277" s="17">
        <v>6.7330658376132405E-2</v>
      </c>
      <c r="BL1277" s="17">
        <v>2.42200213166738E-2</v>
      </c>
      <c r="BM1277" s="17">
        <v>4.68292077781442E-2</v>
      </c>
      <c r="BN1277" s="17">
        <v>3.0288484459888399E-2</v>
      </c>
      <c r="BO1277" s="17">
        <v>8.79427833125319E-2</v>
      </c>
      <c r="BP1277" s="17"/>
      <c r="BQ1277" s="17">
        <v>7.1357685935437606E-2</v>
      </c>
      <c r="BR1277" s="17">
        <v>5.4167907536948598E-2</v>
      </c>
    </row>
    <row r="1278" spans="2:70" x14ac:dyDescent="0.35">
      <c r="B1278" t="s">
        <v>129</v>
      </c>
      <c r="C1278" s="17">
        <v>0.10754485818760801</v>
      </c>
      <c r="D1278" s="17">
        <v>0.112871640027121</v>
      </c>
      <c r="E1278" s="17">
        <v>0.10256817645348799</v>
      </c>
      <c r="F1278" s="17"/>
      <c r="G1278" s="17">
        <v>9.8924778550998099E-2</v>
      </c>
      <c r="H1278" s="17">
        <v>0.116329536260439</v>
      </c>
      <c r="I1278" s="17">
        <v>0.101757659876371</v>
      </c>
      <c r="J1278" s="17">
        <v>0.10067543222049601</v>
      </c>
      <c r="K1278" s="17">
        <v>0.127231481415745</v>
      </c>
      <c r="L1278" s="17">
        <v>0.10329297584986399</v>
      </c>
      <c r="M1278" s="17"/>
      <c r="N1278" s="17">
        <v>7.5345455261520797E-2</v>
      </c>
      <c r="O1278" s="17">
        <v>9.3895299372789495E-2</v>
      </c>
      <c r="P1278" s="17">
        <v>0.13131485933252199</v>
      </c>
      <c r="Q1278" s="17">
        <v>0.135085185991207</v>
      </c>
      <c r="R1278" s="17"/>
      <c r="S1278" s="17">
        <v>7.5420259008268195E-2</v>
      </c>
      <c r="T1278" s="17">
        <v>8.9222210815301198E-2</v>
      </c>
      <c r="U1278" s="17">
        <v>9.8686597931987002E-2</v>
      </c>
      <c r="V1278" s="17">
        <v>9.8268524974538807E-2</v>
      </c>
      <c r="W1278" s="17">
        <v>0.10527385750629201</v>
      </c>
      <c r="X1278" s="17">
        <v>0.12646380333627599</v>
      </c>
      <c r="Y1278" s="17">
        <v>0.12970500352733899</v>
      </c>
      <c r="Z1278" s="17">
        <v>0.145339159889466</v>
      </c>
      <c r="AA1278" s="17">
        <v>0.107759813908927</v>
      </c>
      <c r="AB1278" s="17">
        <v>0.118108992454158</v>
      </c>
      <c r="AC1278" s="17">
        <v>0.117305974143935</v>
      </c>
      <c r="AD1278" s="17">
        <v>0.17908990886295001</v>
      </c>
      <c r="AE1278" s="17"/>
      <c r="AF1278" s="17">
        <v>9.6469923032772506E-2</v>
      </c>
      <c r="AG1278" s="17">
        <v>9.4643987844383395E-2</v>
      </c>
      <c r="AH1278" s="17">
        <v>0.17209315637731901</v>
      </c>
      <c r="AI1278" s="17"/>
      <c r="AJ1278" s="17">
        <v>8.8697871494369598E-2</v>
      </c>
      <c r="AK1278" s="17">
        <v>0.10723628454591801</v>
      </c>
      <c r="AL1278" s="17">
        <v>6.4259869951836607E-2</v>
      </c>
      <c r="AM1278" s="17">
        <v>9.2058568913584202E-2</v>
      </c>
      <c r="AN1278" s="17">
        <v>0.15863338392951701</v>
      </c>
      <c r="AO1278" s="17"/>
      <c r="AP1278" s="17">
        <v>8.9058529909913406E-2</v>
      </c>
      <c r="AQ1278" s="17">
        <v>8.8702268325217395E-2</v>
      </c>
      <c r="AR1278" s="17">
        <v>6.5179987779319298E-2</v>
      </c>
      <c r="AS1278" s="17"/>
      <c r="AT1278" s="17">
        <v>0.125298836597385</v>
      </c>
      <c r="AU1278" s="17">
        <v>0.11092367737110199</v>
      </c>
      <c r="AV1278" s="17">
        <v>8.8251233846209601E-2</v>
      </c>
      <c r="AW1278" s="17">
        <v>6.4640472544286495E-2</v>
      </c>
      <c r="AX1278" s="17">
        <v>8.8969551240347805E-2</v>
      </c>
      <c r="AY1278" s="17"/>
      <c r="AZ1278" s="17">
        <v>0.20478371543107099</v>
      </c>
      <c r="BA1278" s="17">
        <v>0.15798271621714</v>
      </c>
      <c r="BB1278" s="17">
        <v>8.26669837267269E-2</v>
      </c>
      <c r="BC1278" s="17">
        <v>0.124428733588188</v>
      </c>
      <c r="BD1278" s="17">
        <v>9.1677242030369893E-2</v>
      </c>
      <c r="BE1278" s="17">
        <v>0.118255071437442</v>
      </c>
      <c r="BF1278" s="17">
        <v>9.8091403597402094E-2</v>
      </c>
      <c r="BG1278" s="17">
        <v>0.118770430779294</v>
      </c>
      <c r="BH1278" s="17">
        <v>0.120960665966741</v>
      </c>
      <c r="BI1278" s="17">
        <v>7.84384315192376E-2</v>
      </c>
      <c r="BJ1278" s="17">
        <v>8.5396431835844097E-2</v>
      </c>
      <c r="BK1278" s="17">
        <v>7.2694913743149195E-2</v>
      </c>
      <c r="BL1278" s="17">
        <v>0.120904268068407</v>
      </c>
      <c r="BM1278" s="17">
        <v>7.1248092896982196E-2</v>
      </c>
      <c r="BN1278" s="17">
        <v>6.3571175057490104E-2</v>
      </c>
      <c r="BO1278" s="17">
        <v>5.59608137765489E-2</v>
      </c>
      <c r="BP1278" s="17"/>
      <c r="BQ1278" s="17">
        <v>3.2367649815237598E-2</v>
      </c>
      <c r="BR1278" s="17">
        <v>0.1351629589327</v>
      </c>
    </row>
    <row r="1279" spans="2:70" x14ac:dyDescent="0.35">
      <c r="C1279" s="17"/>
      <c r="D1279" s="17"/>
      <c r="E1279" s="17"/>
      <c r="F1279" s="17"/>
      <c r="G1279" s="17"/>
      <c r="H1279" s="17"/>
      <c r="I1279" s="17"/>
      <c r="J1279" s="17"/>
      <c r="K1279" s="17"/>
      <c r="L1279" s="17"/>
      <c r="M1279" s="17"/>
      <c r="N1279" s="17"/>
      <c r="O1279" s="17"/>
      <c r="P1279" s="17"/>
      <c r="Q1279" s="17"/>
      <c r="R1279" s="17"/>
      <c r="S1279" s="17"/>
      <c r="T1279" s="17"/>
      <c r="U1279" s="17"/>
      <c r="V1279" s="17"/>
      <c r="W1279" s="17"/>
      <c r="X1279" s="17"/>
      <c r="Y1279" s="17"/>
      <c r="Z1279" s="17"/>
      <c r="AA1279" s="17"/>
      <c r="AB1279" s="17"/>
      <c r="AC1279" s="17"/>
      <c r="AD1279" s="17"/>
      <c r="AE1279" s="17"/>
      <c r="AF1279" s="17"/>
      <c r="AG1279" s="17"/>
      <c r="AH1279" s="17"/>
      <c r="AI1279" s="17"/>
      <c r="AJ1279" s="17"/>
      <c r="AK1279" s="17"/>
      <c r="AL1279" s="17"/>
      <c r="AM1279" s="17"/>
      <c r="AN1279" s="17"/>
      <c r="AO1279" s="17"/>
      <c r="AP1279" s="17"/>
      <c r="AQ1279" s="17"/>
      <c r="AR1279" s="17"/>
      <c r="AS1279" s="17"/>
      <c r="AT1279" s="17"/>
      <c r="AU1279" s="17"/>
      <c r="AV1279" s="17"/>
      <c r="AW1279" s="17"/>
      <c r="AX1279" s="17"/>
      <c r="AY1279" s="17"/>
      <c r="AZ1279" s="17"/>
      <c r="BA1279" s="17"/>
      <c r="BB1279" s="17"/>
      <c r="BC1279" s="17"/>
      <c r="BD1279" s="17"/>
      <c r="BE1279" s="17"/>
      <c r="BF1279" s="17"/>
      <c r="BG1279" s="17"/>
      <c r="BH1279" s="17"/>
      <c r="BI1279" s="17"/>
      <c r="BJ1279" s="17"/>
      <c r="BK1279" s="17"/>
      <c r="BL1279" s="17"/>
      <c r="BM1279" s="17"/>
      <c r="BN1279" s="17"/>
      <c r="BO1279" s="17"/>
      <c r="BP1279" s="17"/>
      <c r="BQ1279" s="17"/>
      <c r="BR1279" s="17"/>
    </row>
    <row r="1280" spans="2:70" x14ac:dyDescent="0.35">
      <c r="B1280" s="6" t="s">
        <v>566</v>
      </c>
      <c r="C1280" s="17"/>
      <c r="D1280" s="17"/>
      <c r="E1280" s="17"/>
      <c r="F1280" s="17"/>
      <c r="G1280" s="17"/>
      <c r="H1280" s="17"/>
      <c r="I1280" s="17"/>
      <c r="J1280" s="17"/>
      <c r="K1280" s="17"/>
      <c r="L1280" s="17"/>
      <c r="M1280" s="17"/>
      <c r="N1280" s="17"/>
      <c r="O1280" s="17"/>
      <c r="P1280" s="17"/>
      <c r="Q1280" s="17"/>
      <c r="R1280" s="17"/>
      <c r="S1280" s="17"/>
      <c r="T1280" s="17"/>
      <c r="U1280" s="17"/>
      <c r="V1280" s="17"/>
      <c r="W1280" s="17"/>
      <c r="X1280" s="17"/>
      <c r="Y1280" s="17"/>
      <c r="Z1280" s="17"/>
      <c r="AA1280" s="17"/>
      <c r="AB1280" s="17"/>
      <c r="AC1280" s="17"/>
      <c r="AD1280" s="17"/>
      <c r="AE1280" s="17"/>
      <c r="AF1280" s="17"/>
      <c r="AG1280" s="17"/>
      <c r="AH1280" s="17"/>
      <c r="AI1280" s="17"/>
      <c r="AJ1280" s="17"/>
      <c r="AK1280" s="17"/>
      <c r="AL1280" s="17"/>
      <c r="AM1280" s="17"/>
      <c r="AN1280" s="17"/>
      <c r="AO1280" s="17"/>
      <c r="AP1280" s="17"/>
      <c r="AQ1280" s="17"/>
      <c r="AR1280" s="17"/>
      <c r="AS1280" s="17"/>
      <c r="AT1280" s="17"/>
      <c r="AU1280" s="17"/>
      <c r="AV1280" s="17"/>
      <c r="AW1280" s="17"/>
      <c r="AX1280" s="17"/>
      <c r="AY1280" s="17"/>
      <c r="AZ1280" s="17"/>
      <c r="BA1280" s="17"/>
      <c r="BB1280" s="17"/>
      <c r="BC1280" s="17"/>
      <c r="BD1280" s="17"/>
      <c r="BE1280" s="17"/>
      <c r="BF1280" s="17"/>
      <c r="BG1280" s="17"/>
      <c r="BH1280" s="17"/>
      <c r="BI1280" s="17"/>
      <c r="BJ1280" s="17"/>
      <c r="BK1280" s="17"/>
      <c r="BL1280" s="17"/>
      <c r="BM1280" s="17"/>
      <c r="BN1280" s="17"/>
      <c r="BO1280" s="17"/>
      <c r="BP1280" s="17"/>
      <c r="BQ1280" s="17"/>
      <c r="BR1280" s="17"/>
    </row>
    <row r="1281" spans="2:70" x14ac:dyDescent="0.35">
      <c r="B1281" s="24" t="s">
        <v>97</v>
      </c>
      <c r="C1281" s="17"/>
      <c r="D1281" s="17"/>
      <c r="E1281" s="17"/>
      <c r="F1281" s="17"/>
      <c r="G1281" s="17"/>
      <c r="H1281" s="17"/>
      <c r="I1281" s="17"/>
      <c r="J1281" s="17"/>
      <c r="K1281" s="17"/>
      <c r="L1281" s="17"/>
      <c r="M1281" s="17"/>
      <c r="N1281" s="17"/>
      <c r="O1281" s="17"/>
      <c r="P1281" s="17"/>
      <c r="Q1281" s="17"/>
      <c r="R1281" s="17"/>
      <c r="S1281" s="17"/>
      <c r="T1281" s="17"/>
      <c r="U1281" s="17"/>
      <c r="V1281" s="17"/>
      <c r="W1281" s="17"/>
      <c r="X1281" s="17"/>
      <c r="Y1281" s="17"/>
      <c r="Z1281" s="17"/>
      <c r="AA1281" s="17"/>
      <c r="AB1281" s="17"/>
      <c r="AC1281" s="17"/>
      <c r="AD1281" s="17"/>
      <c r="AE1281" s="17"/>
      <c r="AF1281" s="17"/>
      <c r="AG1281" s="17"/>
      <c r="AH1281" s="17"/>
      <c r="AI1281" s="17"/>
      <c r="AJ1281" s="17"/>
      <c r="AK1281" s="17"/>
      <c r="AL1281" s="17"/>
      <c r="AM1281" s="17"/>
      <c r="AN1281" s="17"/>
      <c r="AO1281" s="17"/>
      <c r="AP1281" s="17"/>
      <c r="AQ1281" s="17"/>
      <c r="AR1281" s="17"/>
      <c r="AS1281" s="17"/>
      <c r="AT1281" s="17"/>
      <c r="AU1281" s="17"/>
      <c r="AV1281" s="17"/>
      <c r="AW1281" s="17"/>
      <c r="AX1281" s="17"/>
      <c r="AY1281" s="17"/>
      <c r="AZ1281" s="17"/>
      <c r="BA1281" s="17"/>
      <c r="BB1281" s="17"/>
      <c r="BC1281" s="17"/>
      <c r="BD1281" s="17"/>
      <c r="BE1281" s="17"/>
      <c r="BF1281" s="17"/>
      <c r="BG1281" s="17"/>
      <c r="BH1281" s="17"/>
      <c r="BI1281" s="17"/>
      <c r="BJ1281" s="17"/>
      <c r="BK1281" s="17"/>
      <c r="BL1281" s="17"/>
      <c r="BM1281" s="17"/>
      <c r="BN1281" s="17"/>
      <c r="BO1281" s="17"/>
      <c r="BP1281" s="17"/>
      <c r="BQ1281" s="17"/>
      <c r="BR1281" s="17"/>
    </row>
    <row r="1282" spans="2:70" x14ac:dyDescent="0.35">
      <c r="B1282" t="s">
        <v>559</v>
      </c>
      <c r="C1282" s="17">
        <v>0.27420901683979398</v>
      </c>
      <c r="D1282" s="17">
        <v>0.256377734798028</v>
      </c>
      <c r="E1282" s="17">
        <v>0.29141007579259798</v>
      </c>
      <c r="F1282" s="17"/>
      <c r="G1282" s="17">
        <v>0.25740036994674298</v>
      </c>
      <c r="H1282" s="17">
        <v>0.26276794042963803</v>
      </c>
      <c r="I1282" s="17">
        <v>0.27878353826469199</v>
      </c>
      <c r="J1282" s="17">
        <v>0.31580754490562801</v>
      </c>
      <c r="K1282" s="17">
        <v>0.25543273869772898</v>
      </c>
      <c r="L1282" s="17">
        <v>0.26953334008171798</v>
      </c>
      <c r="M1282" s="17"/>
      <c r="N1282" s="17">
        <v>0.288602938899644</v>
      </c>
      <c r="O1282" s="17">
        <v>0.28292073653407201</v>
      </c>
      <c r="P1282" s="17">
        <v>0.25853519052593399</v>
      </c>
      <c r="Q1282" s="17">
        <v>0.26193493130444701</v>
      </c>
      <c r="R1282" s="17"/>
      <c r="S1282" s="17">
        <v>0.28294975964772501</v>
      </c>
      <c r="T1282" s="17">
        <v>0.29144433342408999</v>
      </c>
      <c r="U1282" s="17">
        <v>0.247914971550838</v>
      </c>
      <c r="V1282" s="17">
        <v>0.2481112069436</v>
      </c>
      <c r="W1282" s="17">
        <v>0.23863983631861299</v>
      </c>
      <c r="X1282" s="17">
        <v>0.26527905265476798</v>
      </c>
      <c r="Y1282" s="17">
        <v>0.284567684940006</v>
      </c>
      <c r="Z1282" s="17">
        <v>0.248682280395361</v>
      </c>
      <c r="AA1282" s="17">
        <v>0.28790762045217999</v>
      </c>
      <c r="AB1282" s="17">
        <v>0.27424685084992001</v>
      </c>
      <c r="AC1282" s="17">
        <v>0.29561064163852901</v>
      </c>
      <c r="AD1282" s="17">
        <v>0.33733191356912801</v>
      </c>
      <c r="AE1282" s="17"/>
      <c r="AF1282" s="17">
        <v>0.28161772008478902</v>
      </c>
      <c r="AG1282" s="17">
        <v>0.28347840406383401</v>
      </c>
      <c r="AH1282" s="17">
        <v>0.230788236288228</v>
      </c>
      <c r="AI1282" s="17"/>
      <c r="AJ1282" s="17">
        <v>0.27973044755239501</v>
      </c>
      <c r="AK1282" s="17">
        <v>0.25512595040612002</v>
      </c>
      <c r="AL1282" s="17">
        <v>0.29279385376676997</v>
      </c>
      <c r="AM1282" s="17">
        <v>0.40257605778024702</v>
      </c>
      <c r="AN1282" s="17">
        <v>0.249768395132308</v>
      </c>
      <c r="AO1282" s="17"/>
      <c r="AP1282" s="17">
        <v>0.28360627339905597</v>
      </c>
      <c r="AQ1282" s="17">
        <v>0.27740090167762499</v>
      </c>
      <c r="AR1282" s="17">
        <v>0.31127728587572601</v>
      </c>
      <c r="AS1282" s="17"/>
      <c r="AT1282" s="17">
        <v>0.264261792867934</v>
      </c>
      <c r="AU1282" s="17">
        <v>0.27429256136115399</v>
      </c>
      <c r="AV1282" s="17">
        <v>0.28951957168013398</v>
      </c>
      <c r="AW1282" s="17">
        <v>0.289519637385381</v>
      </c>
      <c r="AX1282" s="17">
        <v>0.34281354004315301</v>
      </c>
      <c r="AY1282" s="17"/>
      <c r="AZ1282" s="17">
        <v>0.38974804025523901</v>
      </c>
      <c r="BA1282" s="17">
        <v>0.223919213247007</v>
      </c>
      <c r="BB1282" s="17">
        <v>0.244581910702973</v>
      </c>
      <c r="BC1282" s="17">
        <v>0.31151582756873503</v>
      </c>
      <c r="BD1282" s="17">
        <v>0.225255944745609</v>
      </c>
      <c r="BE1282" s="17">
        <v>0.28840814886409699</v>
      </c>
      <c r="BF1282" s="17">
        <v>0.29333983017073401</v>
      </c>
      <c r="BG1282" s="17">
        <v>0.277924116420668</v>
      </c>
      <c r="BH1282" s="17">
        <v>0.28574209505996101</v>
      </c>
      <c r="BI1282" s="17">
        <v>0.25206453045199401</v>
      </c>
      <c r="BJ1282" s="17">
        <v>0.29597692420685501</v>
      </c>
      <c r="BK1282" s="17">
        <v>0.30580931798744299</v>
      </c>
      <c r="BL1282" s="17">
        <v>0.236377684000741</v>
      </c>
      <c r="BM1282" s="17">
        <v>0.27827370759492698</v>
      </c>
      <c r="BN1282" s="17">
        <v>0.28614066893565998</v>
      </c>
      <c r="BO1282" s="17">
        <v>0.30025057887722401</v>
      </c>
      <c r="BP1282" s="17"/>
      <c r="BQ1282" s="17">
        <v>0.28353950285426099</v>
      </c>
      <c r="BR1282" s="17">
        <v>0.27334638931267102</v>
      </c>
    </row>
    <row r="1283" spans="2:70" x14ac:dyDescent="0.35">
      <c r="B1283" t="s">
        <v>560</v>
      </c>
      <c r="C1283" s="17">
        <v>0.41925738020438102</v>
      </c>
      <c r="D1283" s="17">
        <v>0.41581689164843</v>
      </c>
      <c r="E1283" s="17">
        <v>0.42228755613343699</v>
      </c>
      <c r="F1283" s="17"/>
      <c r="G1283" s="17">
        <v>0.36993705683785799</v>
      </c>
      <c r="H1283" s="17">
        <v>0.40223747704986101</v>
      </c>
      <c r="I1283" s="17">
        <v>0.40649375646681801</v>
      </c>
      <c r="J1283" s="17">
        <v>0.41283588839111302</v>
      </c>
      <c r="K1283" s="17">
        <v>0.44592907518389202</v>
      </c>
      <c r="L1283" s="17">
        <v>0.463740308556713</v>
      </c>
      <c r="M1283" s="17"/>
      <c r="N1283" s="17">
        <v>0.48011396325925898</v>
      </c>
      <c r="O1283" s="17">
        <v>0.42779303490271098</v>
      </c>
      <c r="P1283" s="17">
        <v>0.36007821745583901</v>
      </c>
      <c r="Q1283" s="17">
        <v>0.396176488758332</v>
      </c>
      <c r="R1283" s="17"/>
      <c r="S1283" s="17">
        <v>0.43983844273938699</v>
      </c>
      <c r="T1283" s="17">
        <v>0.42613594886161699</v>
      </c>
      <c r="U1283" s="17">
        <v>0.452264068760725</v>
      </c>
      <c r="V1283" s="17">
        <v>0.43776977358427399</v>
      </c>
      <c r="W1283" s="17">
        <v>0.40759599235258598</v>
      </c>
      <c r="X1283" s="17">
        <v>0.39810116561880199</v>
      </c>
      <c r="Y1283" s="17">
        <v>0.38484079042302699</v>
      </c>
      <c r="Z1283" s="17">
        <v>0.374435033693235</v>
      </c>
      <c r="AA1283" s="17">
        <v>0.40394943625419599</v>
      </c>
      <c r="AB1283" s="17">
        <v>0.47244290654746701</v>
      </c>
      <c r="AC1283" s="17">
        <v>0.38446466781261102</v>
      </c>
      <c r="AD1283" s="17">
        <v>0.34629826867715902</v>
      </c>
      <c r="AE1283" s="17"/>
      <c r="AF1283" s="17">
        <v>0.41527567683516098</v>
      </c>
      <c r="AG1283" s="17">
        <v>0.44879904623118</v>
      </c>
      <c r="AH1283" s="17">
        <v>0.365068692529325</v>
      </c>
      <c r="AI1283" s="17"/>
      <c r="AJ1283" s="17">
        <v>0.44133007948810798</v>
      </c>
      <c r="AK1283" s="17">
        <v>0.41261190020648297</v>
      </c>
      <c r="AL1283" s="17">
        <v>0.48714982725941403</v>
      </c>
      <c r="AM1283" s="17">
        <v>0.383409577651182</v>
      </c>
      <c r="AN1283" s="17">
        <v>0.36470818845806002</v>
      </c>
      <c r="AO1283" s="17"/>
      <c r="AP1283" s="17">
        <v>0.43011515358161301</v>
      </c>
      <c r="AQ1283" s="17">
        <v>0.43154617875184098</v>
      </c>
      <c r="AR1283" s="17">
        <v>0.46719342713144701</v>
      </c>
      <c r="AS1283" s="17"/>
      <c r="AT1283" s="17">
        <v>0.37361627841837203</v>
      </c>
      <c r="AU1283" s="17">
        <v>0.39242990599083299</v>
      </c>
      <c r="AV1283" s="17">
        <v>0.46314808334099</v>
      </c>
      <c r="AW1283" s="17">
        <v>0.46181999202081297</v>
      </c>
      <c r="AX1283" s="17">
        <v>0.39580008518836701</v>
      </c>
      <c r="AY1283" s="17"/>
      <c r="AZ1283" s="17">
        <v>0.23756723941956001</v>
      </c>
      <c r="BA1283" s="17">
        <v>0.37912215857433001</v>
      </c>
      <c r="BB1283" s="17">
        <v>0.42095710055844199</v>
      </c>
      <c r="BC1283" s="17">
        <v>0.37215006014529101</v>
      </c>
      <c r="BD1283" s="17">
        <v>0.451878773876359</v>
      </c>
      <c r="BE1283" s="17">
        <v>0.380643544820499</v>
      </c>
      <c r="BF1283" s="17">
        <v>0.45091997276320001</v>
      </c>
      <c r="BG1283" s="17">
        <v>0.40438400103608901</v>
      </c>
      <c r="BH1283" s="17">
        <v>0.35168733944998198</v>
      </c>
      <c r="BI1283" s="17">
        <v>0.47824344971284699</v>
      </c>
      <c r="BJ1283" s="17">
        <v>0.41760037684450302</v>
      </c>
      <c r="BK1283" s="17">
        <v>0.43823308590369497</v>
      </c>
      <c r="BL1283" s="17">
        <v>0.53002022887595601</v>
      </c>
      <c r="BM1283" s="17">
        <v>0.48348755998017401</v>
      </c>
      <c r="BN1283" s="17">
        <v>0.46910232959780701</v>
      </c>
      <c r="BO1283" s="17">
        <v>0.452805934020311</v>
      </c>
      <c r="BP1283" s="17"/>
      <c r="BQ1283" s="17">
        <v>0.52839326021269295</v>
      </c>
      <c r="BR1283" s="17">
        <v>0.37373196263513297</v>
      </c>
    </row>
    <row r="1284" spans="2:70" x14ac:dyDescent="0.35">
      <c r="B1284" t="s">
        <v>561</v>
      </c>
      <c r="C1284" s="17">
        <v>8.5723235933176004E-2</v>
      </c>
      <c r="D1284" s="17">
        <v>9.7718472915523394E-2</v>
      </c>
      <c r="E1284" s="17">
        <v>7.4568154186250193E-2</v>
      </c>
      <c r="F1284" s="17"/>
      <c r="G1284" s="17">
        <v>0.16354488505790099</v>
      </c>
      <c r="H1284" s="17">
        <v>0.132988960640054</v>
      </c>
      <c r="I1284" s="17">
        <v>9.1328280499729297E-2</v>
      </c>
      <c r="J1284" s="17">
        <v>6.8554441656526993E-2</v>
      </c>
      <c r="K1284" s="17">
        <v>4.6500652564764301E-2</v>
      </c>
      <c r="L1284" s="17">
        <v>3.1213435035686299E-2</v>
      </c>
      <c r="M1284" s="17"/>
      <c r="N1284" s="17">
        <v>6.0671322235096102E-2</v>
      </c>
      <c r="O1284" s="17">
        <v>8.7760999185840294E-2</v>
      </c>
      <c r="P1284" s="17">
        <v>0.120049943237311</v>
      </c>
      <c r="Q1284" s="17">
        <v>8.1568966347076499E-2</v>
      </c>
      <c r="R1284" s="17"/>
      <c r="S1284" s="17">
        <v>9.0867509144021294E-2</v>
      </c>
      <c r="T1284" s="17">
        <v>7.2660450313167896E-2</v>
      </c>
      <c r="U1284" s="17">
        <v>5.9776749443325297E-2</v>
      </c>
      <c r="V1284" s="17">
        <v>8.5064098653096706E-2</v>
      </c>
      <c r="W1284" s="17">
        <v>8.7751618398840894E-2</v>
      </c>
      <c r="X1284" s="17">
        <v>9.6365573608582694E-2</v>
      </c>
      <c r="Y1284" s="17">
        <v>0.10391890022961001</v>
      </c>
      <c r="Z1284" s="17">
        <v>0.103408044991949</v>
      </c>
      <c r="AA1284" s="17">
        <v>8.6981327846461398E-2</v>
      </c>
      <c r="AB1284" s="17">
        <v>7.0257362628307604E-2</v>
      </c>
      <c r="AC1284" s="17">
        <v>0.10083748529318901</v>
      </c>
      <c r="AD1284" s="17">
        <v>9.7406291476791196E-2</v>
      </c>
      <c r="AE1284" s="17"/>
      <c r="AF1284" s="17">
        <v>6.9515828005951005E-2</v>
      </c>
      <c r="AG1284" s="17">
        <v>8.2710706873617507E-2</v>
      </c>
      <c r="AH1284" s="17">
        <v>0.113400949581699</v>
      </c>
      <c r="AI1284" s="17"/>
      <c r="AJ1284" s="17">
        <v>5.68204468872704E-2</v>
      </c>
      <c r="AK1284" s="17">
        <v>0.113747241156059</v>
      </c>
      <c r="AL1284" s="17">
        <v>7.1722803245578601E-2</v>
      </c>
      <c r="AM1284" s="17">
        <v>6.6877433838671896E-2</v>
      </c>
      <c r="AN1284" s="17">
        <v>9.8395933400453703E-2</v>
      </c>
      <c r="AO1284" s="17"/>
      <c r="AP1284" s="17">
        <v>7.9579549317410597E-2</v>
      </c>
      <c r="AQ1284" s="17">
        <v>9.8913686226858699E-2</v>
      </c>
      <c r="AR1284" s="17">
        <v>8.7292262629310405E-2</v>
      </c>
      <c r="AS1284" s="17"/>
      <c r="AT1284" s="17">
        <v>8.1144338611841504E-2</v>
      </c>
      <c r="AU1284" s="17">
        <v>8.7717144508700495E-2</v>
      </c>
      <c r="AV1284" s="17">
        <v>8.4001440396287499E-2</v>
      </c>
      <c r="AW1284" s="17">
        <v>0.110514903076955</v>
      </c>
      <c r="AX1284" s="17">
        <v>5.4777668759282798E-2</v>
      </c>
      <c r="AY1284" s="17"/>
      <c r="AZ1284" s="17">
        <v>5.1679856926329301E-2</v>
      </c>
      <c r="BA1284" s="17">
        <v>9.4967236852628797E-2</v>
      </c>
      <c r="BB1284" s="17">
        <v>9.5967758651386501E-2</v>
      </c>
      <c r="BC1284" s="17">
        <v>7.2139610010885105E-2</v>
      </c>
      <c r="BD1284" s="17">
        <v>9.3441038563076603E-2</v>
      </c>
      <c r="BE1284" s="17">
        <v>0.11925565927383799</v>
      </c>
      <c r="BF1284" s="17">
        <v>7.3703972940489706E-2</v>
      </c>
      <c r="BG1284" s="17">
        <v>9.0496947603209005E-2</v>
      </c>
      <c r="BH1284" s="17">
        <v>0.13951677108383501</v>
      </c>
      <c r="BI1284" s="17">
        <v>9.1639143449770394E-2</v>
      </c>
      <c r="BJ1284" s="17">
        <v>6.9498995671237004E-2</v>
      </c>
      <c r="BK1284" s="17">
        <v>6.6321826823079605E-2</v>
      </c>
      <c r="BL1284" s="17">
        <v>3.74024376505964E-2</v>
      </c>
      <c r="BM1284" s="17">
        <v>9.9001077307419597E-2</v>
      </c>
      <c r="BN1284" s="17">
        <v>8.6680031912507893E-2</v>
      </c>
      <c r="BO1284" s="17">
        <v>5.4270841192918702E-2</v>
      </c>
      <c r="BP1284" s="17"/>
      <c r="BQ1284" s="17">
        <v>8.2037976105954202E-2</v>
      </c>
      <c r="BR1284" s="17">
        <v>8.5856877354221706E-2</v>
      </c>
    </row>
    <row r="1285" spans="2:70" x14ac:dyDescent="0.35">
      <c r="B1285" t="s">
        <v>562</v>
      </c>
      <c r="C1285" s="17">
        <v>6.6762936156903305E-2</v>
      </c>
      <c r="D1285" s="17">
        <v>7.0664513972801199E-2</v>
      </c>
      <c r="E1285" s="17">
        <v>6.2411726152720802E-2</v>
      </c>
      <c r="F1285" s="17"/>
      <c r="G1285" s="17">
        <v>9.1168545216722602E-2</v>
      </c>
      <c r="H1285" s="17">
        <v>6.89909418163E-2</v>
      </c>
      <c r="I1285" s="17">
        <v>5.4522042680026403E-2</v>
      </c>
      <c r="J1285" s="17">
        <v>5.8502446148757603E-2</v>
      </c>
      <c r="K1285" s="17">
        <v>6.5768503143120494E-2</v>
      </c>
      <c r="L1285" s="17">
        <v>6.6125332966439104E-2</v>
      </c>
      <c r="M1285" s="17"/>
      <c r="N1285" s="17">
        <v>4.5274296073909398E-2</v>
      </c>
      <c r="O1285" s="17">
        <v>6.0529496088004099E-2</v>
      </c>
      <c r="P1285" s="17">
        <v>8.78658235111998E-2</v>
      </c>
      <c r="Q1285" s="17">
        <v>7.7711683706716994E-2</v>
      </c>
      <c r="R1285" s="17"/>
      <c r="S1285" s="17">
        <v>6.66545333580848E-2</v>
      </c>
      <c r="T1285" s="17">
        <v>6.5488955093835302E-2</v>
      </c>
      <c r="U1285" s="17">
        <v>7.2568747645713097E-2</v>
      </c>
      <c r="V1285" s="17">
        <v>6.9643001673290295E-2</v>
      </c>
      <c r="W1285" s="17">
        <v>9.4727705102484405E-2</v>
      </c>
      <c r="X1285" s="17">
        <v>7.9098015609348399E-2</v>
      </c>
      <c r="Y1285" s="17">
        <v>6.3553664801191803E-2</v>
      </c>
      <c r="Z1285" s="17">
        <v>7.9187391890695902E-2</v>
      </c>
      <c r="AA1285" s="17">
        <v>5.8514559084934102E-2</v>
      </c>
      <c r="AB1285" s="17">
        <v>3.9253037851920101E-2</v>
      </c>
      <c r="AC1285" s="17">
        <v>7.8088565003573293E-2</v>
      </c>
      <c r="AD1285" s="17">
        <v>3.2142229356183299E-2</v>
      </c>
      <c r="AE1285" s="17"/>
      <c r="AF1285" s="17">
        <v>7.3212123404388596E-2</v>
      </c>
      <c r="AG1285" s="17">
        <v>5.4003944450156299E-2</v>
      </c>
      <c r="AH1285" s="17">
        <v>8.12289592977051E-2</v>
      </c>
      <c r="AI1285" s="17"/>
      <c r="AJ1285" s="17">
        <v>6.31222384458274E-2</v>
      </c>
      <c r="AK1285" s="17">
        <v>7.0626736605148996E-2</v>
      </c>
      <c r="AL1285" s="17">
        <v>4.98477144536578E-2</v>
      </c>
      <c r="AM1285" s="17">
        <v>5.3899947504762603E-2</v>
      </c>
      <c r="AN1285" s="17">
        <v>9.0511287396884493E-2</v>
      </c>
      <c r="AO1285" s="17"/>
      <c r="AP1285" s="17">
        <v>7.2622628179101006E-2</v>
      </c>
      <c r="AQ1285" s="17">
        <v>6.9273783125532506E-2</v>
      </c>
      <c r="AR1285" s="17">
        <v>3.8822570824965902E-2</v>
      </c>
      <c r="AS1285" s="17"/>
      <c r="AT1285" s="17">
        <v>8.6233333136147505E-2</v>
      </c>
      <c r="AU1285" s="17">
        <v>8.5566717961817501E-2</v>
      </c>
      <c r="AV1285" s="17">
        <v>4.3723672176320699E-2</v>
      </c>
      <c r="AW1285" s="17">
        <v>4.30356285376189E-2</v>
      </c>
      <c r="AX1285" s="17">
        <v>6.3038662795978903E-2</v>
      </c>
      <c r="AY1285" s="17"/>
      <c r="AZ1285" s="17">
        <v>0.115204619481104</v>
      </c>
      <c r="BA1285" s="17">
        <v>9.9936175491941406E-2</v>
      </c>
      <c r="BB1285" s="17">
        <v>6.0146298160454102E-2</v>
      </c>
      <c r="BC1285" s="17">
        <v>7.6665169793410204E-2</v>
      </c>
      <c r="BD1285" s="17">
        <v>6.30614479228368E-2</v>
      </c>
      <c r="BE1285" s="17">
        <v>6.4219297359748198E-2</v>
      </c>
      <c r="BF1285" s="17">
        <v>4.68918796169569E-2</v>
      </c>
      <c r="BG1285" s="17">
        <v>9.7747179627842101E-2</v>
      </c>
      <c r="BH1285" s="17">
        <v>8.1816660464141905E-2</v>
      </c>
      <c r="BI1285" s="17">
        <v>3.9442393900572602E-2</v>
      </c>
      <c r="BJ1285" s="17">
        <v>8.81155337852087E-2</v>
      </c>
      <c r="BK1285" s="17">
        <v>5.5579063823424202E-2</v>
      </c>
      <c r="BL1285" s="17">
        <v>4.7909925072663499E-2</v>
      </c>
      <c r="BM1285" s="17">
        <v>3.2038416021652298E-2</v>
      </c>
      <c r="BN1285" s="17">
        <v>3.2612626426001497E-2</v>
      </c>
      <c r="BO1285" s="17">
        <v>7.9158813077417303E-2</v>
      </c>
      <c r="BP1285" s="17"/>
      <c r="BQ1285" s="17">
        <v>5.2383966880008799E-2</v>
      </c>
      <c r="BR1285" s="17">
        <v>7.2894102461457305E-2</v>
      </c>
    </row>
    <row r="1286" spans="2:70" x14ac:dyDescent="0.35">
      <c r="B1286" t="s">
        <v>129</v>
      </c>
      <c r="C1286" s="17">
        <v>0.15404743086574599</v>
      </c>
      <c r="D1286" s="17">
        <v>0.15942238666521699</v>
      </c>
      <c r="E1286" s="17">
        <v>0.14932248773499401</v>
      </c>
      <c r="F1286" s="17"/>
      <c r="G1286" s="17">
        <v>0.11794914294077501</v>
      </c>
      <c r="H1286" s="17">
        <v>0.13301468006414699</v>
      </c>
      <c r="I1286" s="17">
        <v>0.16887238208873501</v>
      </c>
      <c r="J1286" s="17">
        <v>0.14429967889797499</v>
      </c>
      <c r="K1286" s="17">
        <v>0.18636903041049499</v>
      </c>
      <c r="L1286" s="17">
        <v>0.16938758335944401</v>
      </c>
      <c r="M1286" s="17"/>
      <c r="N1286" s="17">
        <v>0.12533747953209101</v>
      </c>
      <c r="O1286" s="17">
        <v>0.14099573328937301</v>
      </c>
      <c r="P1286" s="17">
        <v>0.17347082526971599</v>
      </c>
      <c r="Q1286" s="17">
        <v>0.182607929883428</v>
      </c>
      <c r="R1286" s="17"/>
      <c r="S1286" s="17">
        <v>0.119689755110782</v>
      </c>
      <c r="T1286" s="17">
        <v>0.14427031230729001</v>
      </c>
      <c r="U1286" s="17">
        <v>0.16747546259939899</v>
      </c>
      <c r="V1286" s="17">
        <v>0.15941191914573899</v>
      </c>
      <c r="W1286" s="17">
        <v>0.17128484782747599</v>
      </c>
      <c r="X1286" s="17">
        <v>0.1611561925085</v>
      </c>
      <c r="Y1286" s="17">
        <v>0.16311895960616499</v>
      </c>
      <c r="Z1286" s="17">
        <v>0.19428724902875999</v>
      </c>
      <c r="AA1286" s="17">
        <v>0.16264705636222901</v>
      </c>
      <c r="AB1286" s="17">
        <v>0.143799842122385</v>
      </c>
      <c r="AC1286" s="17">
        <v>0.14099864025209799</v>
      </c>
      <c r="AD1286" s="17">
        <v>0.18682129692073901</v>
      </c>
      <c r="AE1286" s="17"/>
      <c r="AF1286" s="17">
        <v>0.16037865166970999</v>
      </c>
      <c r="AG1286" s="17">
        <v>0.13100789838121199</v>
      </c>
      <c r="AH1286" s="17">
        <v>0.20951316230304301</v>
      </c>
      <c r="AI1286" s="17"/>
      <c r="AJ1286" s="17">
        <v>0.15899678762639899</v>
      </c>
      <c r="AK1286" s="17">
        <v>0.147888171626189</v>
      </c>
      <c r="AL1286" s="17">
        <v>9.8485801274579093E-2</v>
      </c>
      <c r="AM1286" s="17">
        <v>9.3236983225136905E-2</v>
      </c>
      <c r="AN1286" s="17">
        <v>0.19661619561229399</v>
      </c>
      <c r="AO1286" s="17"/>
      <c r="AP1286" s="17">
        <v>0.13407639552282</v>
      </c>
      <c r="AQ1286" s="17">
        <v>0.122865450218143</v>
      </c>
      <c r="AR1286" s="17">
        <v>9.5414453538550603E-2</v>
      </c>
      <c r="AS1286" s="17"/>
      <c r="AT1286" s="17">
        <v>0.19474425696570499</v>
      </c>
      <c r="AU1286" s="17">
        <v>0.159993670177495</v>
      </c>
      <c r="AV1286" s="17">
        <v>0.119607232406267</v>
      </c>
      <c r="AW1286" s="17">
        <v>9.5109838979233002E-2</v>
      </c>
      <c r="AX1286" s="17">
        <v>0.14357004321321801</v>
      </c>
      <c r="AY1286" s="17"/>
      <c r="AZ1286" s="17">
        <v>0.205800243917767</v>
      </c>
      <c r="BA1286" s="17">
        <v>0.202055215834093</v>
      </c>
      <c r="BB1286" s="17">
        <v>0.178346931926745</v>
      </c>
      <c r="BC1286" s="17">
        <v>0.16752933248167901</v>
      </c>
      <c r="BD1286" s="17">
        <v>0.166362794892119</v>
      </c>
      <c r="BE1286" s="17">
        <v>0.14747334968181799</v>
      </c>
      <c r="BF1286" s="17">
        <v>0.13514434450861901</v>
      </c>
      <c r="BG1286" s="17">
        <v>0.12944775531219199</v>
      </c>
      <c r="BH1286" s="17">
        <v>0.14123713394208101</v>
      </c>
      <c r="BI1286" s="17">
        <v>0.138610482484816</v>
      </c>
      <c r="BJ1286" s="17">
        <v>0.12880816949219601</v>
      </c>
      <c r="BK1286" s="17">
        <v>0.13405670546235801</v>
      </c>
      <c r="BL1286" s="17">
        <v>0.14828972440004301</v>
      </c>
      <c r="BM1286" s="17">
        <v>0.107199239095827</v>
      </c>
      <c r="BN1286" s="17">
        <v>0.12546434312802399</v>
      </c>
      <c r="BO1286" s="17">
        <v>0.113513832832129</v>
      </c>
      <c r="BP1286" s="17"/>
      <c r="BQ1286" s="17">
        <v>5.36452939470837E-2</v>
      </c>
      <c r="BR1286" s="17">
        <v>0.19417066823651699</v>
      </c>
    </row>
    <row r="1287" spans="2:70" x14ac:dyDescent="0.35">
      <c r="C1287" s="17"/>
      <c r="D1287" s="17"/>
      <c r="E1287" s="17"/>
      <c r="F1287" s="17"/>
      <c r="G1287" s="17"/>
      <c r="H1287" s="17"/>
      <c r="I1287" s="17"/>
      <c r="J1287" s="17"/>
      <c r="K1287" s="17"/>
      <c r="L1287" s="17"/>
      <c r="M1287" s="17"/>
      <c r="N1287" s="17"/>
      <c r="O1287" s="17"/>
      <c r="P1287" s="17"/>
      <c r="Q1287" s="17"/>
      <c r="R1287" s="17"/>
      <c r="S1287" s="17"/>
      <c r="T1287" s="17"/>
      <c r="U1287" s="17"/>
      <c r="V1287" s="17"/>
      <c r="W1287" s="17"/>
      <c r="X1287" s="17"/>
      <c r="Y1287" s="17"/>
      <c r="Z1287" s="17"/>
      <c r="AA1287" s="17"/>
      <c r="AB1287" s="17"/>
      <c r="AC1287" s="17"/>
      <c r="AD1287" s="17"/>
      <c r="AE1287" s="17"/>
      <c r="AF1287" s="17"/>
      <c r="AG1287" s="17"/>
      <c r="AH1287" s="17"/>
      <c r="AI1287" s="17"/>
      <c r="AJ1287" s="17"/>
      <c r="AK1287" s="17"/>
      <c r="AL1287" s="17"/>
      <c r="AM1287" s="17"/>
      <c r="AN1287" s="17"/>
      <c r="AO1287" s="17"/>
      <c r="AP1287" s="17"/>
      <c r="AQ1287" s="17"/>
      <c r="AR1287" s="17"/>
      <c r="AS1287" s="17"/>
      <c r="AT1287" s="17"/>
      <c r="AU1287" s="17"/>
      <c r="AV1287" s="17"/>
      <c r="AW1287" s="17"/>
      <c r="AX1287" s="17"/>
      <c r="AY1287" s="17"/>
      <c r="AZ1287" s="17"/>
      <c r="BA1287" s="17"/>
      <c r="BB1287" s="17"/>
      <c r="BC1287" s="17"/>
      <c r="BD1287" s="17"/>
      <c r="BE1287" s="17"/>
      <c r="BF1287" s="17"/>
      <c r="BG1287" s="17"/>
      <c r="BH1287" s="17"/>
      <c r="BI1287" s="17"/>
      <c r="BJ1287" s="17"/>
      <c r="BK1287" s="17"/>
      <c r="BL1287" s="17"/>
      <c r="BM1287" s="17"/>
      <c r="BN1287" s="17"/>
      <c r="BO1287" s="17"/>
      <c r="BP1287" s="17"/>
      <c r="BQ1287" s="17"/>
      <c r="BR1287" s="17"/>
    </row>
    <row r="1288" spans="2:70" x14ac:dyDescent="0.35">
      <c r="B1288" s="6" t="s">
        <v>567</v>
      </c>
      <c r="C1288" s="17"/>
      <c r="D1288" s="17"/>
      <c r="E1288" s="17"/>
      <c r="F1288" s="17"/>
      <c r="G1288" s="17"/>
      <c r="H1288" s="17"/>
      <c r="I1288" s="17"/>
      <c r="J1288" s="17"/>
      <c r="K1288" s="17"/>
      <c r="L1288" s="17"/>
      <c r="M1288" s="17"/>
      <c r="N1288" s="17"/>
      <c r="O1288" s="17"/>
      <c r="P1288" s="17"/>
      <c r="Q1288" s="17"/>
      <c r="R1288" s="17"/>
      <c r="S1288" s="17"/>
      <c r="T1288" s="17"/>
      <c r="U1288" s="17"/>
      <c r="V1288" s="17"/>
      <c r="W1288" s="17"/>
      <c r="X1288" s="17"/>
      <c r="Y1288" s="17"/>
      <c r="Z1288" s="17"/>
      <c r="AA1288" s="17"/>
      <c r="AB1288" s="17"/>
      <c r="AC1288" s="17"/>
      <c r="AD1288" s="17"/>
      <c r="AE1288" s="17"/>
      <c r="AF1288" s="17"/>
      <c r="AG1288" s="17"/>
      <c r="AH1288" s="17"/>
      <c r="AI1288" s="17"/>
      <c r="AJ1288" s="17"/>
      <c r="AK1288" s="17"/>
      <c r="AL1288" s="17"/>
      <c r="AM1288" s="17"/>
      <c r="AN1288" s="17"/>
      <c r="AO1288" s="17"/>
      <c r="AP1288" s="17"/>
      <c r="AQ1288" s="17"/>
      <c r="AR1288" s="17"/>
      <c r="AS1288" s="17"/>
      <c r="AT1288" s="17"/>
      <c r="AU1288" s="17"/>
      <c r="AV1288" s="17"/>
      <c r="AW1288" s="17"/>
      <c r="AX1288" s="17"/>
      <c r="AY1288" s="17"/>
      <c r="AZ1288" s="17"/>
      <c r="BA1288" s="17"/>
      <c r="BB1288" s="17"/>
      <c r="BC1288" s="17"/>
      <c r="BD1288" s="17"/>
      <c r="BE1288" s="17"/>
      <c r="BF1288" s="17"/>
      <c r="BG1288" s="17"/>
      <c r="BH1288" s="17"/>
      <c r="BI1288" s="17"/>
      <c r="BJ1288" s="17"/>
      <c r="BK1288" s="17"/>
      <c r="BL1288" s="17"/>
      <c r="BM1288" s="17"/>
      <c r="BN1288" s="17"/>
      <c r="BO1288" s="17"/>
      <c r="BP1288" s="17"/>
      <c r="BQ1288" s="17"/>
      <c r="BR1288" s="17"/>
    </row>
    <row r="1289" spans="2:70" x14ac:dyDescent="0.35">
      <c r="B1289" s="24" t="s">
        <v>97</v>
      </c>
      <c r="C1289" s="17"/>
      <c r="D1289" s="17"/>
      <c r="E1289" s="17"/>
      <c r="F1289" s="17"/>
      <c r="G1289" s="17"/>
      <c r="H1289" s="17"/>
      <c r="I1289" s="17"/>
      <c r="J1289" s="17"/>
      <c r="K1289" s="17"/>
      <c r="L1289" s="17"/>
      <c r="M1289" s="17"/>
      <c r="N1289" s="17"/>
      <c r="O1289" s="17"/>
      <c r="P1289" s="17"/>
      <c r="Q1289" s="17"/>
      <c r="R1289" s="17"/>
      <c r="S1289" s="17"/>
      <c r="T1289" s="17"/>
      <c r="U1289" s="17"/>
      <c r="V1289" s="17"/>
      <c r="W1289" s="17"/>
      <c r="X1289" s="17"/>
      <c r="Y1289" s="17"/>
      <c r="Z1289" s="17"/>
      <c r="AA1289" s="17"/>
      <c r="AB1289" s="17"/>
      <c r="AC1289" s="17"/>
      <c r="AD1289" s="17"/>
      <c r="AE1289" s="17"/>
      <c r="AF1289" s="17"/>
      <c r="AG1289" s="17"/>
      <c r="AH1289" s="17"/>
      <c r="AI1289" s="17"/>
      <c r="AJ1289" s="17"/>
      <c r="AK1289" s="17"/>
      <c r="AL1289" s="17"/>
      <c r="AM1289" s="17"/>
      <c r="AN1289" s="17"/>
      <c r="AO1289" s="17"/>
      <c r="AP1289" s="17"/>
      <c r="AQ1289" s="17"/>
      <c r="AR1289" s="17"/>
      <c r="AS1289" s="17"/>
      <c r="AT1289" s="17"/>
      <c r="AU1289" s="17"/>
      <c r="AV1289" s="17"/>
      <c r="AW1289" s="17"/>
      <c r="AX1289" s="17"/>
      <c r="AY1289" s="17"/>
      <c r="AZ1289" s="17"/>
      <c r="BA1289" s="17"/>
      <c r="BB1289" s="17"/>
      <c r="BC1289" s="17"/>
      <c r="BD1289" s="17"/>
      <c r="BE1289" s="17"/>
      <c r="BF1289" s="17"/>
      <c r="BG1289" s="17"/>
      <c r="BH1289" s="17"/>
      <c r="BI1289" s="17"/>
      <c r="BJ1289" s="17"/>
      <c r="BK1289" s="17"/>
      <c r="BL1289" s="17"/>
      <c r="BM1289" s="17"/>
      <c r="BN1289" s="17"/>
      <c r="BO1289" s="17"/>
      <c r="BP1289" s="17"/>
      <c r="BQ1289" s="17"/>
      <c r="BR1289" s="17"/>
    </row>
    <row r="1290" spans="2:70" x14ac:dyDescent="0.35">
      <c r="B1290" t="s">
        <v>559</v>
      </c>
      <c r="C1290" s="17">
        <v>9.3185994831536001E-2</v>
      </c>
      <c r="D1290" s="17">
        <v>0.100514998675135</v>
      </c>
      <c r="E1290" s="17">
        <v>8.6214152792412596E-2</v>
      </c>
      <c r="F1290" s="17"/>
      <c r="G1290" s="17">
        <v>0.112750754740137</v>
      </c>
      <c r="H1290" s="17">
        <v>0.12968367516969001</v>
      </c>
      <c r="I1290" s="17">
        <v>0.12975016771821299</v>
      </c>
      <c r="J1290" s="17">
        <v>9.0891594962390104E-2</v>
      </c>
      <c r="K1290" s="17">
        <v>4.3583265138309499E-2</v>
      </c>
      <c r="L1290" s="17">
        <v>5.5714846974295899E-2</v>
      </c>
      <c r="M1290" s="17"/>
      <c r="N1290" s="17">
        <v>0.10896164629432099</v>
      </c>
      <c r="O1290" s="17">
        <v>8.6753091269581403E-2</v>
      </c>
      <c r="P1290" s="17">
        <v>9.7648369478452707E-2</v>
      </c>
      <c r="Q1290" s="17">
        <v>7.8174892883702801E-2</v>
      </c>
      <c r="R1290" s="17"/>
      <c r="S1290" s="17">
        <v>0.13091862968361301</v>
      </c>
      <c r="T1290" s="17">
        <v>8.6157231858581207E-2</v>
      </c>
      <c r="U1290" s="17">
        <v>6.5723249674710799E-2</v>
      </c>
      <c r="V1290" s="17">
        <v>7.2027668065044098E-2</v>
      </c>
      <c r="W1290" s="17">
        <v>9.1458686294925901E-2</v>
      </c>
      <c r="X1290" s="17">
        <v>0.10713357590674499</v>
      </c>
      <c r="Y1290" s="17">
        <v>6.6519234482587203E-2</v>
      </c>
      <c r="Z1290" s="17">
        <v>7.8961883107170602E-2</v>
      </c>
      <c r="AA1290" s="17">
        <v>9.8188975092831393E-2</v>
      </c>
      <c r="AB1290" s="17">
        <v>0.10107580993423</v>
      </c>
      <c r="AC1290" s="17">
        <v>8.3282009613516603E-2</v>
      </c>
      <c r="AD1290" s="17">
        <v>0.111026278328702</v>
      </c>
      <c r="AE1290" s="17"/>
      <c r="AF1290" s="17">
        <v>8.7574769738334807E-2</v>
      </c>
      <c r="AG1290" s="17">
        <v>9.8842576286542999E-2</v>
      </c>
      <c r="AH1290" s="17">
        <v>9.9464230084688798E-2</v>
      </c>
      <c r="AI1290" s="17"/>
      <c r="AJ1290" s="17">
        <v>8.1035178335990707E-2</v>
      </c>
      <c r="AK1290" s="17">
        <v>0.115248257311279</v>
      </c>
      <c r="AL1290" s="17">
        <v>7.2978742034323599E-2</v>
      </c>
      <c r="AM1290" s="17">
        <v>0.229228322199898</v>
      </c>
      <c r="AN1290" s="17">
        <v>8.3277745612878595E-2</v>
      </c>
      <c r="AO1290" s="17"/>
      <c r="AP1290" s="17">
        <v>0.10668777203496101</v>
      </c>
      <c r="AQ1290" s="17">
        <v>0.101966618460817</v>
      </c>
      <c r="AR1290" s="17">
        <v>9.7474066518765404E-2</v>
      </c>
      <c r="AS1290" s="17"/>
      <c r="AT1290" s="17">
        <v>7.0965930259671905E-2</v>
      </c>
      <c r="AU1290" s="17">
        <v>8.2562862569295098E-2</v>
      </c>
      <c r="AV1290" s="17">
        <v>0.111470162492517</v>
      </c>
      <c r="AW1290" s="17">
        <v>0.121309993031045</v>
      </c>
      <c r="AX1290" s="17">
        <v>0.24248430717317501</v>
      </c>
      <c r="AY1290" s="17"/>
      <c r="AZ1290" s="17">
        <v>0.15142297867798099</v>
      </c>
      <c r="BA1290" s="17">
        <v>9.0416947184300697E-2</v>
      </c>
      <c r="BB1290" s="17">
        <v>8.34818006679518E-2</v>
      </c>
      <c r="BC1290" s="17">
        <v>8.6259199087657307E-2</v>
      </c>
      <c r="BD1290" s="17">
        <v>7.5326913598391596E-2</v>
      </c>
      <c r="BE1290" s="17">
        <v>8.3352745119418301E-2</v>
      </c>
      <c r="BF1290" s="17">
        <v>0.105487628216814</v>
      </c>
      <c r="BG1290" s="17">
        <v>0.11417980448593799</v>
      </c>
      <c r="BH1290" s="17">
        <v>7.2678488811388206E-2</v>
      </c>
      <c r="BI1290" s="17">
        <v>9.6608087936716394E-2</v>
      </c>
      <c r="BJ1290" s="17">
        <v>0.13043538257244</v>
      </c>
      <c r="BK1290" s="17">
        <v>8.3777582777751103E-2</v>
      </c>
      <c r="BL1290" s="17">
        <v>8.6183009810918407E-2</v>
      </c>
      <c r="BM1290" s="17">
        <v>6.4952393308253004E-2</v>
      </c>
      <c r="BN1290" s="17">
        <v>0.119361299184802</v>
      </c>
      <c r="BO1290" s="17">
        <v>0.15127429585508501</v>
      </c>
      <c r="BP1290" s="17"/>
      <c r="BQ1290" s="17">
        <v>0.15762143528313499</v>
      </c>
      <c r="BR1290" s="17">
        <v>6.4947855128148907E-2</v>
      </c>
    </row>
    <row r="1291" spans="2:70" x14ac:dyDescent="0.35">
      <c r="B1291" t="s">
        <v>560</v>
      </c>
      <c r="C1291" s="17">
        <v>0.416407415063694</v>
      </c>
      <c r="D1291" s="17">
        <v>0.39910097723034499</v>
      </c>
      <c r="E1291" s="17">
        <v>0.43291915541029702</v>
      </c>
      <c r="F1291" s="17"/>
      <c r="G1291" s="17">
        <v>0.36158372125565902</v>
      </c>
      <c r="H1291" s="17">
        <v>0.39293993766387703</v>
      </c>
      <c r="I1291" s="17">
        <v>0.39138288402597199</v>
      </c>
      <c r="J1291" s="17">
        <v>0.41002265735770699</v>
      </c>
      <c r="K1291" s="17">
        <v>0.43849816743051601</v>
      </c>
      <c r="L1291" s="17">
        <v>0.48285397711838302</v>
      </c>
      <c r="M1291" s="17"/>
      <c r="N1291" s="17">
        <v>0.46576605178606001</v>
      </c>
      <c r="O1291" s="17">
        <v>0.43079914058473201</v>
      </c>
      <c r="P1291" s="17">
        <v>0.38263573319243899</v>
      </c>
      <c r="Q1291" s="17">
        <v>0.38029305971514199</v>
      </c>
      <c r="R1291" s="17"/>
      <c r="S1291" s="17">
        <v>0.45927903582707003</v>
      </c>
      <c r="T1291" s="17">
        <v>0.42635478552058598</v>
      </c>
      <c r="U1291" s="17">
        <v>0.41688415031133302</v>
      </c>
      <c r="V1291" s="17">
        <v>0.39697451856097299</v>
      </c>
      <c r="W1291" s="17">
        <v>0.401838454193641</v>
      </c>
      <c r="X1291" s="17">
        <v>0.384128341538784</v>
      </c>
      <c r="Y1291" s="17">
        <v>0.417934759697772</v>
      </c>
      <c r="Z1291" s="17">
        <v>0.402057577896067</v>
      </c>
      <c r="AA1291" s="17">
        <v>0.42453204457480298</v>
      </c>
      <c r="AB1291" s="17">
        <v>0.442701069410253</v>
      </c>
      <c r="AC1291" s="17">
        <v>0.35325623022130598</v>
      </c>
      <c r="AD1291" s="17">
        <v>0.37265587969519798</v>
      </c>
      <c r="AE1291" s="17"/>
      <c r="AF1291" s="17">
        <v>0.40817363554213199</v>
      </c>
      <c r="AG1291" s="17">
        <v>0.45664956650117799</v>
      </c>
      <c r="AH1291" s="17">
        <v>0.35239117318941598</v>
      </c>
      <c r="AI1291" s="17"/>
      <c r="AJ1291" s="17">
        <v>0.43687663490460898</v>
      </c>
      <c r="AK1291" s="17">
        <v>0.40729145330174399</v>
      </c>
      <c r="AL1291" s="17">
        <v>0.53590863311470704</v>
      </c>
      <c r="AM1291" s="17">
        <v>0.30029540206937499</v>
      </c>
      <c r="AN1291" s="17">
        <v>0.36792104132430498</v>
      </c>
      <c r="AO1291" s="17"/>
      <c r="AP1291" s="17">
        <v>0.42876749545630199</v>
      </c>
      <c r="AQ1291" s="17">
        <v>0.42617156647080601</v>
      </c>
      <c r="AR1291" s="17">
        <v>0.53480539948875705</v>
      </c>
      <c r="AS1291" s="17"/>
      <c r="AT1291" s="17">
        <v>0.38799944637841</v>
      </c>
      <c r="AU1291" s="17">
        <v>0.39697332241745198</v>
      </c>
      <c r="AV1291" s="17">
        <v>0.44199530704930201</v>
      </c>
      <c r="AW1291" s="17">
        <v>0.47159332713055302</v>
      </c>
      <c r="AX1291" s="17">
        <v>0.41091031343387102</v>
      </c>
      <c r="AY1291" s="17"/>
      <c r="AZ1291" s="17">
        <v>0.14443843712968099</v>
      </c>
      <c r="BA1291" s="17">
        <v>0.35114432131964102</v>
      </c>
      <c r="BB1291" s="17">
        <v>0.44271688629886202</v>
      </c>
      <c r="BC1291" s="17">
        <v>0.43819359441254202</v>
      </c>
      <c r="BD1291" s="17">
        <v>0.43489488612046201</v>
      </c>
      <c r="BE1291" s="17">
        <v>0.41849244927027601</v>
      </c>
      <c r="BF1291" s="17">
        <v>0.40294841418612398</v>
      </c>
      <c r="BG1291" s="17">
        <v>0.37794628270263803</v>
      </c>
      <c r="BH1291" s="17">
        <v>0.41205388461960402</v>
      </c>
      <c r="BI1291" s="17">
        <v>0.436668483186547</v>
      </c>
      <c r="BJ1291" s="17">
        <v>0.393995816855012</v>
      </c>
      <c r="BK1291" s="17">
        <v>0.48773591110742298</v>
      </c>
      <c r="BL1291" s="17">
        <v>0.41659627701996199</v>
      </c>
      <c r="BM1291" s="17">
        <v>0.450739368755669</v>
      </c>
      <c r="BN1291" s="17">
        <v>0.36998011753848198</v>
      </c>
      <c r="BO1291" s="17">
        <v>0.50046946208906595</v>
      </c>
      <c r="BP1291" s="17"/>
      <c r="BQ1291" s="17">
        <v>0.56230490460024696</v>
      </c>
      <c r="BR1291" s="17">
        <v>0.35722514486160001</v>
      </c>
    </row>
    <row r="1292" spans="2:70" x14ac:dyDescent="0.35">
      <c r="B1292" t="s">
        <v>561</v>
      </c>
      <c r="C1292" s="17">
        <v>0.289103599286477</v>
      </c>
      <c r="D1292" s="17">
        <v>0.27540453041989799</v>
      </c>
      <c r="E1292" s="17">
        <v>0.302817684967992</v>
      </c>
      <c r="F1292" s="17"/>
      <c r="G1292" s="17">
        <v>0.34892359112347199</v>
      </c>
      <c r="H1292" s="17">
        <v>0.28929860706691601</v>
      </c>
      <c r="I1292" s="17">
        <v>0.274403661597454</v>
      </c>
      <c r="J1292" s="17">
        <v>0.28914851109630901</v>
      </c>
      <c r="K1292" s="17">
        <v>0.303903318617605</v>
      </c>
      <c r="L1292" s="17">
        <v>0.25118056625357799</v>
      </c>
      <c r="M1292" s="17"/>
      <c r="N1292" s="17">
        <v>0.281590963555788</v>
      </c>
      <c r="O1292" s="17">
        <v>0.30107666638552399</v>
      </c>
      <c r="P1292" s="17">
        <v>0.28215644856305799</v>
      </c>
      <c r="Q1292" s="17">
        <v>0.29074647988664498</v>
      </c>
      <c r="R1292" s="17"/>
      <c r="S1292" s="17">
        <v>0.27076500487258798</v>
      </c>
      <c r="T1292" s="17">
        <v>0.30762944403940801</v>
      </c>
      <c r="U1292" s="17">
        <v>0.29412011069398197</v>
      </c>
      <c r="V1292" s="17">
        <v>0.33384210592110403</v>
      </c>
      <c r="W1292" s="17">
        <v>0.27924189893470402</v>
      </c>
      <c r="X1292" s="17">
        <v>0.25885686339228903</v>
      </c>
      <c r="Y1292" s="17">
        <v>0.28358377884468999</v>
      </c>
      <c r="Z1292" s="17">
        <v>0.252782360622261</v>
      </c>
      <c r="AA1292" s="17">
        <v>0.28483929358034299</v>
      </c>
      <c r="AB1292" s="17">
        <v>0.28230645816415001</v>
      </c>
      <c r="AC1292" s="17">
        <v>0.32928613918410099</v>
      </c>
      <c r="AD1292" s="17">
        <v>0.29248998699913997</v>
      </c>
      <c r="AE1292" s="17"/>
      <c r="AF1292" s="17">
        <v>0.29144303797839799</v>
      </c>
      <c r="AG1292" s="17">
        <v>0.27044286302357801</v>
      </c>
      <c r="AH1292" s="17">
        <v>0.279152196061417</v>
      </c>
      <c r="AI1292" s="17"/>
      <c r="AJ1292" s="17">
        <v>0.28928061751710299</v>
      </c>
      <c r="AK1292" s="17">
        <v>0.28255856952990299</v>
      </c>
      <c r="AL1292" s="17">
        <v>0.25245881230385903</v>
      </c>
      <c r="AM1292" s="17">
        <v>0.18708506278197701</v>
      </c>
      <c r="AN1292" s="17">
        <v>0.275221449948018</v>
      </c>
      <c r="AO1292" s="17"/>
      <c r="AP1292" s="17">
        <v>0.27696556930083699</v>
      </c>
      <c r="AQ1292" s="17">
        <v>0.298103078327835</v>
      </c>
      <c r="AR1292" s="17">
        <v>0.23978107551284999</v>
      </c>
      <c r="AS1292" s="17"/>
      <c r="AT1292" s="17">
        <v>0.28496420393016503</v>
      </c>
      <c r="AU1292" s="17">
        <v>0.31497091187726201</v>
      </c>
      <c r="AV1292" s="17">
        <v>0.29245834279031901</v>
      </c>
      <c r="AW1292" s="17">
        <v>0.26948022114044401</v>
      </c>
      <c r="AX1292" s="17">
        <v>0.190987085208874</v>
      </c>
      <c r="AY1292" s="17"/>
      <c r="AZ1292" s="17">
        <v>0.38292110010126601</v>
      </c>
      <c r="BA1292" s="17">
        <v>0.25674004584983601</v>
      </c>
      <c r="BB1292" s="17">
        <v>0.34187336415007002</v>
      </c>
      <c r="BC1292" s="17">
        <v>0.26686622455975401</v>
      </c>
      <c r="BD1292" s="17">
        <v>0.30525864376832201</v>
      </c>
      <c r="BE1292" s="17">
        <v>0.28523933228378701</v>
      </c>
      <c r="BF1292" s="17">
        <v>0.32385286280307002</v>
      </c>
      <c r="BG1292" s="17">
        <v>0.27867277562811399</v>
      </c>
      <c r="BH1292" s="17">
        <v>0.30540237770298101</v>
      </c>
      <c r="BI1292" s="17">
        <v>0.264869007499895</v>
      </c>
      <c r="BJ1292" s="17">
        <v>0.26661488276024697</v>
      </c>
      <c r="BK1292" s="17">
        <v>0.24502543469406601</v>
      </c>
      <c r="BL1292" s="17">
        <v>0.32149999293737402</v>
      </c>
      <c r="BM1292" s="17">
        <v>0.32980515728139997</v>
      </c>
      <c r="BN1292" s="17">
        <v>0.36404346911864</v>
      </c>
      <c r="BO1292" s="17">
        <v>0.21304636608022801</v>
      </c>
      <c r="BP1292" s="17"/>
      <c r="BQ1292" s="17">
        <v>0.215218089187801</v>
      </c>
      <c r="BR1292" s="17">
        <v>0.32046335623699901</v>
      </c>
    </row>
    <row r="1293" spans="2:70" x14ac:dyDescent="0.35">
      <c r="B1293" t="s">
        <v>562</v>
      </c>
      <c r="C1293" s="17">
        <v>9.7171642922909807E-2</v>
      </c>
      <c r="D1293" s="17">
        <v>0.11737081702608999</v>
      </c>
      <c r="E1293" s="17">
        <v>7.7111443273236394E-2</v>
      </c>
      <c r="F1293" s="17"/>
      <c r="G1293" s="17">
        <v>8.5958658622708906E-2</v>
      </c>
      <c r="H1293" s="17">
        <v>7.9275566543753007E-2</v>
      </c>
      <c r="I1293" s="17">
        <v>9.9561725303155393E-2</v>
      </c>
      <c r="J1293" s="17">
        <v>0.10361821167769</v>
      </c>
      <c r="K1293" s="17">
        <v>0.11245669450884301</v>
      </c>
      <c r="L1293" s="17">
        <v>0.101726873051388</v>
      </c>
      <c r="M1293" s="17"/>
      <c r="N1293" s="17">
        <v>7.3825725626767202E-2</v>
      </c>
      <c r="O1293" s="17">
        <v>8.9529568706357004E-2</v>
      </c>
      <c r="P1293" s="17">
        <v>0.118572519316626</v>
      </c>
      <c r="Q1293" s="17">
        <v>0.11080698331131</v>
      </c>
      <c r="R1293" s="17"/>
      <c r="S1293" s="17">
        <v>6.6225834909147699E-2</v>
      </c>
      <c r="T1293" s="17">
        <v>9.6469521111467504E-2</v>
      </c>
      <c r="U1293" s="17">
        <v>0.10645758254502399</v>
      </c>
      <c r="V1293" s="17">
        <v>0.114339009040838</v>
      </c>
      <c r="W1293" s="17">
        <v>9.3790050361481594E-2</v>
      </c>
      <c r="X1293" s="17">
        <v>0.125345554056567</v>
      </c>
      <c r="Y1293" s="17">
        <v>0.12131272969163399</v>
      </c>
      <c r="Z1293" s="17">
        <v>0.130916312181312</v>
      </c>
      <c r="AA1293" s="17">
        <v>8.3134308101357093E-2</v>
      </c>
      <c r="AB1293" s="17">
        <v>7.5390985368470095E-2</v>
      </c>
      <c r="AC1293" s="17">
        <v>0.10831883762052801</v>
      </c>
      <c r="AD1293" s="17">
        <v>8.0686273421471097E-2</v>
      </c>
      <c r="AE1293" s="17"/>
      <c r="AF1293" s="17">
        <v>0.11181117442565899</v>
      </c>
      <c r="AG1293" s="17">
        <v>8.6267573066468997E-2</v>
      </c>
      <c r="AH1293" s="17">
        <v>0.10878190034122399</v>
      </c>
      <c r="AI1293" s="17"/>
      <c r="AJ1293" s="17">
        <v>0.105238896022538</v>
      </c>
      <c r="AK1293" s="17">
        <v>9.1729187807663606E-2</v>
      </c>
      <c r="AL1293" s="17">
        <v>7.8327948593875305E-2</v>
      </c>
      <c r="AM1293" s="17">
        <v>0.165067385226493</v>
      </c>
      <c r="AN1293" s="17">
        <v>0.118017482168442</v>
      </c>
      <c r="AO1293" s="17"/>
      <c r="AP1293" s="17">
        <v>9.5309183697288802E-2</v>
      </c>
      <c r="AQ1293" s="17">
        <v>9.0087535848494396E-2</v>
      </c>
      <c r="AR1293" s="17">
        <v>6.0831947070950201E-2</v>
      </c>
      <c r="AS1293" s="17"/>
      <c r="AT1293" s="17">
        <v>0.12677636925206601</v>
      </c>
      <c r="AU1293" s="17">
        <v>0.10533247362337</v>
      </c>
      <c r="AV1293" s="17">
        <v>6.6394284629683095E-2</v>
      </c>
      <c r="AW1293" s="17">
        <v>7.9975423042578403E-2</v>
      </c>
      <c r="AX1293" s="17">
        <v>6.3574421688679703E-2</v>
      </c>
      <c r="AY1293" s="17"/>
      <c r="AZ1293" s="17">
        <v>0.14757647810101501</v>
      </c>
      <c r="BA1293" s="17">
        <v>0.119971174964302</v>
      </c>
      <c r="BB1293" s="17">
        <v>5.0034476728977602E-2</v>
      </c>
      <c r="BC1293" s="17">
        <v>0.101225361001215</v>
      </c>
      <c r="BD1293" s="17">
        <v>0.111246288272737</v>
      </c>
      <c r="BE1293" s="17">
        <v>0.108547277074324</v>
      </c>
      <c r="BF1293" s="17">
        <v>6.8488645463625999E-2</v>
      </c>
      <c r="BG1293" s="17">
        <v>0.123934645144266</v>
      </c>
      <c r="BH1293" s="17">
        <v>9.0388019066161299E-2</v>
      </c>
      <c r="BI1293" s="17">
        <v>0.106987652619958</v>
      </c>
      <c r="BJ1293" s="17">
        <v>0.105989855308093</v>
      </c>
      <c r="BK1293" s="17">
        <v>0.10009969531637999</v>
      </c>
      <c r="BL1293" s="17">
        <v>5.1650919358189697E-2</v>
      </c>
      <c r="BM1293" s="17">
        <v>0.116577255334067</v>
      </c>
      <c r="BN1293" s="17">
        <v>7.7406947346402105E-2</v>
      </c>
      <c r="BO1293" s="17">
        <v>6.5743907647191693E-2</v>
      </c>
      <c r="BP1293" s="17"/>
      <c r="BQ1293" s="17">
        <v>3.5148504903819301E-2</v>
      </c>
      <c r="BR1293" s="17">
        <v>0.12576428705578299</v>
      </c>
    </row>
    <row r="1294" spans="2:70" x14ac:dyDescent="0.35">
      <c r="B1294" t="s">
        <v>129</v>
      </c>
      <c r="C1294" s="17">
        <v>0.104131347895384</v>
      </c>
      <c r="D1294" s="17">
        <v>0.10760867664853201</v>
      </c>
      <c r="E1294" s="17">
        <v>0.100937563556062</v>
      </c>
      <c r="F1294" s="17"/>
      <c r="G1294" s="17">
        <v>9.0783274258022295E-2</v>
      </c>
      <c r="H1294" s="17">
        <v>0.108802213555764</v>
      </c>
      <c r="I1294" s="17">
        <v>0.10490156135520599</v>
      </c>
      <c r="J1294" s="17">
        <v>0.106319024905903</v>
      </c>
      <c r="K1294" s="17">
        <v>0.101558554304727</v>
      </c>
      <c r="L1294" s="17">
        <v>0.10852373660235499</v>
      </c>
      <c r="M1294" s="17"/>
      <c r="N1294" s="17">
        <v>6.9855612737064005E-2</v>
      </c>
      <c r="O1294" s="17">
        <v>9.1841533053805199E-2</v>
      </c>
      <c r="P1294" s="17">
        <v>0.118986929449424</v>
      </c>
      <c r="Q1294" s="17">
        <v>0.139978584203201</v>
      </c>
      <c r="R1294" s="17"/>
      <c r="S1294" s="17">
        <v>7.2811494707581706E-2</v>
      </c>
      <c r="T1294" s="17">
        <v>8.3389017469957694E-2</v>
      </c>
      <c r="U1294" s="17">
        <v>0.11681490677495</v>
      </c>
      <c r="V1294" s="17">
        <v>8.2816698412041104E-2</v>
      </c>
      <c r="W1294" s="17">
        <v>0.13367091021524699</v>
      </c>
      <c r="X1294" s="17">
        <v>0.12453566510561501</v>
      </c>
      <c r="Y1294" s="17">
        <v>0.11064949728331799</v>
      </c>
      <c r="Z1294" s="17">
        <v>0.13528186619318899</v>
      </c>
      <c r="AA1294" s="17">
        <v>0.109305378650665</v>
      </c>
      <c r="AB1294" s="17">
        <v>9.8525677122896796E-2</v>
      </c>
      <c r="AC1294" s="17">
        <v>0.12585678336054801</v>
      </c>
      <c r="AD1294" s="17">
        <v>0.14314158155548901</v>
      </c>
      <c r="AE1294" s="17"/>
      <c r="AF1294" s="17">
        <v>0.100997382315477</v>
      </c>
      <c r="AG1294" s="17">
        <v>8.7797421122231198E-2</v>
      </c>
      <c r="AH1294" s="17">
        <v>0.16021050032325501</v>
      </c>
      <c r="AI1294" s="17"/>
      <c r="AJ1294" s="17">
        <v>8.7568673219759099E-2</v>
      </c>
      <c r="AK1294" s="17">
        <v>0.103172532049411</v>
      </c>
      <c r="AL1294" s="17">
        <v>6.03258639532347E-2</v>
      </c>
      <c r="AM1294" s="17">
        <v>0.118323827722257</v>
      </c>
      <c r="AN1294" s="17">
        <v>0.15556228094635599</v>
      </c>
      <c r="AO1294" s="17"/>
      <c r="AP1294" s="17">
        <v>9.2269979510610098E-2</v>
      </c>
      <c r="AQ1294" s="17">
        <v>8.3671200892047701E-2</v>
      </c>
      <c r="AR1294" s="17">
        <v>6.7107511408677101E-2</v>
      </c>
      <c r="AS1294" s="17"/>
      <c r="AT1294" s="17">
        <v>0.12929405017968701</v>
      </c>
      <c r="AU1294" s="17">
        <v>0.100160429512621</v>
      </c>
      <c r="AV1294" s="17">
        <v>8.7681903038178396E-2</v>
      </c>
      <c r="AW1294" s="17">
        <v>5.7641035655379702E-2</v>
      </c>
      <c r="AX1294" s="17">
        <v>9.2043872495401594E-2</v>
      </c>
      <c r="AY1294" s="17"/>
      <c r="AZ1294" s="17">
        <v>0.173641005990057</v>
      </c>
      <c r="BA1294" s="17">
        <v>0.18172751068192</v>
      </c>
      <c r="BB1294" s="17">
        <v>8.1893472154137906E-2</v>
      </c>
      <c r="BC1294" s="17">
        <v>0.107455620938832</v>
      </c>
      <c r="BD1294" s="17">
        <v>7.3273268240087397E-2</v>
      </c>
      <c r="BE1294" s="17">
        <v>0.104368196252195</v>
      </c>
      <c r="BF1294" s="17">
        <v>9.9222449330366502E-2</v>
      </c>
      <c r="BG1294" s="17">
        <v>0.10526649203904299</v>
      </c>
      <c r="BH1294" s="17">
        <v>0.119477229799866</v>
      </c>
      <c r="BI1294" s="17">
        <v>9.4866768756883907E-2</v>
      </c>
      <c r="BJ1294" s="17">
        <v>0.102964062504208</v>
      </c>
      <c r="BK1294" s="17">
        <v>8.3361376104379201E-2</v>
      </c>
      <c r="BL1294" s="17">
        <v>0.124069800873555</v>
      </c>
      <c r="BM1294" s="17">
        <v>3.7925825320611797E-2</v>
      </c>
      <c r="BN1294" s="17">
        <v>6.9208166811673702E-2</v>
      </c>
      <c r="BO1294" s="17">
        <v>6.9465968328429495E-2</v>
      </c>
      <c r="BP1294" s="17"/>
      <c r="BQ1294" s="17">
        <v>2.9707066024998199E-2</v>
      </c>
      <c r="BR1294" s="17">
        <v>0.131599356717468</v>
      </c>
    </row>
    <row r="1295" spans="2:70" x14ac:dyDescent="0.35">
      <c r="C1295" s="17"/>
      <c r="D1295" s="17"/>
      <c r="E1295" s="17"/>
      <c r="F1295" s="17"/>
      <c r="G1295" s="17"/>
      <c r="H1295" s="17"/>
      <c r="I1295" s="17"/>
      <c r="J1295" s="17"/>
      <c r="K1295" s="17"/>
      <c r="L1295" s="17"/>
      <c r="M1295" s="17"/>
      <c r="N1295" s="17"/>
      <c r="O1295" s="17"/>
      <c r="P1295" s="17"/>
      <c r="Q1295" s="17"/>
      <c r="R1295" s="17"/>
      <c r="S1295" s="17"/>
      <c r="T1295" s="17"/>
      <c r="U1295" s="17"/>
      <c r="V1295" s="17"/>
      <c r="W1295" s="17"/>
      <c r="X1295" s="17"/>
      <c r="Y1295" s="17"/>
      <c r="Z1295" s="17"/>
      <c r="AA1295" s="17"/>
      <c r="AB1295" s="17"/>
      <c r="AC1295" s="17"/>
      <c r="AD1295" s="17"/>
      <c r="AE1295" s="17"/>
      <c r="AF1295" s="17"/>
      <c r="AG1295" s="17"/>
      <c r="AH1295" s="17"/>
      <c r="AI1295" s="17"/>
      <c r="AJ1295" s="17"/>
      <c r="AK1295" s="17"/>
      <c r="AL1295" s="17"/>
      <c r="AM1295" s="17"/>
      <c r="AN1295" s="17"/>
      <c r="AO1295" s="17"/>
      <c r="AP1295" s="17"/>
      <c r="AQ1295" s="17"/>
      <c r="AR1295" s="17"/>
      <c r="AS1295" s="17"/>
      <c r="AT1295" s="17"/>
      <c r="AU1295" s="17"/>
      <c r="AV1295" s="17"/>
      <c r="AW1295" s="17"/>
      <c r="AX1295" s="17"/>
      <c r="AY1295" s="17"/>
      <c r="AZ1295" s="17"/>
      <c r="BA1295" s="17"/>
      <c r="BB1295" s="17"/>
      <c r="BC1295" s="17"/>
      <c r="BD1295" s="17"/>
      <c r="BE1295" s="17"/>
      <c r="BF1295" s="17"/>
      <c r="BG1295" s="17"/>
      <c r="BH1295" s="17"/>
      <c r="BI1295" s="17"/>
      <c r="BJ1295" s="17"/>
      <c r="BK1295" s="17"/>
      <c r="BL1295" s="17"/>
      <c r="BM1295" s="17"/>
      <c r="BN1295" s="17"/>
      <c r="BO1295" s="17"/>
      <c r="BP1295" s="17"/>
      <c r="BQ1295" s="17"/>
      <c r="BR1295" s="17"/>
    </row>
    <row r="1296" spans="2:70" x14ac:dyDescent="0.35">
      <c r="B1296" s="6" t="s">
        <v>568</v>
      </c>
      <c r="C1296" s="17"/>
      <c r="D1296" s="17"/>
      <c r="E1296" s="17"/>
      <c r="F1296" s="17"/>
      <c r="G1296" s="17"/>
      <c r="H1296" s="17"/>
      <c r="I1296" s="17"/>
      <c r="J1296" s="17"/>
      <c r="K1296" s="17"/>
      <c r="L1296" s="17"/>
      <c r="M1296" s="17"/>
      <c r="N1296" s="17"/>
      <c r="O1296" s="17"/>
      <c r="P1296" s="17"/>
      <c r="Q1296" s="17"/>
      <c r="R1296" s="17"/>
      <c r="S1296" s="17"/>
      <c r="T1296" s="17"/>
      <c r="U1296" s="17"/>
      <c r="V1296" s="17"/>
      <c r="W1296" s="17"/>
      <c r="X1296" s="17"/>
      <c r="Y1296" s="17"/>
      <c r="Z1296" s="17"/>
      <c r="AA1296" s="17"/>
      <c r="AB1296" s="17"/>
      <c r="AC1296" s="17"/>
      <c r="AD1296" s="17"/>
      <c r="AE1296" s="17"/>
      <c r="AF1296" s="17"/>
      <c r="AG1296" s="17"/>
      <c r="AH1296" s="17"/>
      <c r="AI1296" s="17"/>
      <c r="AJ1296" s="17"/>
      <c r="AK1296" s="17"/>
      <c r="AL1296" s="17"/>
      <c r="AM1296" s="17"/>
      <c r="AN1296" s="17"/>
      <c r="AO1296" s="17"/>
      <c r="AP1296" s="17"/>
      <c r="AQ1296" s="17"/>
      <c r="AR1296" s="17"/>
      <c r="AS1296" s="17"/>
      <c r="AT1296" s="17"/>
      <c r="AU1296" s="17"/>
      <c r="AV1296" s="17"/>
      <c r="AW1296" s="17"/>
      <c r="AX1296" s="17"/>
      <c r="AY1296" s="17"/>
      <c r="AZ1296" s="17"/>
      <c r="BA1296" s="17"/>
      <c r="BB1296" s="17"/>
      <c r="BC1296" s="17"/>
      <c r="BD1296" s="17"/>
      <c r="BE1296" s="17"/>
      <c r="BF1296" s="17"/>
      <c r="BG1296" s="17"/>
      <c r="BH1296" s="17"/>
      <c r="BI1296" s="17"/>
      <c r="BJ1296" s="17"/>
      <c r="BK1296" s="17"/>
      <c r="BL1296" s="17"/>
      <c r="BM1296" s="17"/>
      <c r="BN1296" s="17"/>
      <c r="BO1296" s="17"/>
      <c r="BP1296" s="17"/>
      <c r="BQ1296" s="17"/>
      <c r="BR1296" s="17"/>
    </row>
    <row r="1297" spans="2:70" x14ac:dyDescent="0.35">
      <c r="B1297" s="24" t="s">
        <v>97</v>
      </c>
      <c r="C1297" s="17"/>
      <c r="D1297" s="17"/>
      <c r="E1297" s="17"/>
      <c r="F1297" s="17"/>
      <c r="G1297" s="17"/>
      <c r="H1297" s="17"/>
      <c r="I1297" s="17"/>
      <c r="J1297" s="17"/>
      <c r="K1297" s="17"/>
      <c r="L1297" s="17"/>
      <c r="M1297" s="17"/>
      <c r="N1297" s="17"/>
      <c r="O1297" s="17"/>
      <c r="P1297" s="17"/>
      <c r="Q1297" s="17"/>
      <c r="R1297" s="17"/>
      <c r="S1297" s="17"/>
      <c r="T1297" s="17"/>
      <c r="U1297" s="17"/>
      <c r="V1297" s="17"/>
      <c r="W1297" s="17"/>
      <c r="X1297" s="17"/>
      <c r="Y1297" s="17"/>
      <c r="Z1297" s="17"/>
      <c r="AA1297" s="17"/>
      <c r="AB1297" s="17"/>
      <c r="AC1297" s="17"/>
      <c r="AD1297" s="17"/>
      <c r="AE1297" s="17"/>
      <c r="AF1297" s="17"/>
      <c r="AG1297" s="17"/>
      <c r="AH1297" s="17"/>
      <c r="AI1297" s="17"/>
      <c r="AJ1297" s="17"/>
      <c r="AK1297" s="17"/>
      <c r="AL1297" s="17"/>
      <c r="AM1297" s="17"/>
      <c r="AN1297" s="17"/>
      <c r="AO1297" s="17"/>
      <c r="AP1297" s="17"/>
      <c r="AQ1297" s="17"/>
      <c r="AR1297" s="17"/>
      <c r="AS1297" s="17"/>
      <c r="AT1297" s="17"/>
      <c r="AU1297" s="17"/>
      <c r="AV1297" s="17"/>
      <c r="AW1297" s="17"/>
      <c r="AX1297" s="17"/>
      <c r="AY1297" s="17"/>
      <c r="AZ1297" s="17"/>
      <c r="BA1297" s="17"/>
      <c r="BB1297" s="17"/>
      <c r="BC1297" s="17"/>
      <c r="BD1297" s="17"/>
      <c r="BE1297" s="17"/>
      <c r="BF1297" s="17"/>
      <c r="BG1297" s="17"/>
      <c r="BH1297" s="17"/>
      <c r="BI1297" s="17"/>
      <c r="BJ1297" s="17"/>
      <c r="BK1297" s="17"/>
      <c r="BL1297" s="17"/>
      <c r="BM1297" s="17"/>
      <c r="BN1297" s="17"/>
      <c r="BO1297" s="17"/>
      <c r="BP1297" s="17"/>
      <c r="BQ1297" s="17"/>
      <c r="BR1297" s="17"/>
    </row>
    <row r="1298" spans="2:70" x14ac:dyDescent="0.35">
      <c r="B1298" t="s">
        <v>559</v>
      </c>
      <c r="C1298" s="17">
        <v>0.42558743595714699</v>
      </c>
      <c r="D1298" s="17">
        <v>0.38111431717939498</v>
      </c>
      <c r="E1298" s="17">
        <v>0.468144985445756</v>
      </c>
      <c r="F1298" s="17"/>
      <c r="G1298" s="17">
        <v>0.34492409607172803</v>
      </c>
      <c r="H1298" s="17">
        <v>0.37512407545427001</v>
      </c>
      <c r="I1298" s="17">
        <v>0.41866722715400201</v>
      </c>
      <c r="J1298" s="17">
        <v>0.440505531660283</v>
      </c>
      <c r="K1298" s="17">
        <v>0.44713722152408802</v>
      </c>
      <c r="L1298" s="17">
        <v>0.49934520944435801</v>
      </c>
      <c r="M1298" s="17"/>
      <c r="N1298" s="17">
        <v>0.45806686005052399</v>
      </c>
      <c r="O1298" s="17">
        <v>0.44791556671967198</v>
      </c>
      <c r="P1298" s="17">
        <v>0.38351739652587602</v>
      </c>
      <c r="Q1298" s="17">
        <v>0.40281241807329299</v>
      </c>
      <c r="R1298" s="17"/>
      <c r="S1298" s="17">
        <v>0.38969812942852999</v>
      </c>
      <c r="T1298" s="17">
        <v>0.473178237941632</v>
      </c>
      <c r="U1298" s="17">
        <v>0.46102378764671798</v>
      </c>
      <c r="V1298" s="17">
        <v>0.41734472824472502</v>
      </c>
      <c r="W1298" s="17">
        <v>0.36944531554125498</v>
      </c>
      <c r="X1298" s="17">
        <v>0.407485799240147</v>
      </c>
      <c r="Y1298" s="17">
        <v>0.460828536626607</v>
      </c>
      <c r="Z1298" s="17">
        <v>0.41827171325294699</v>
      </c>
      <c r="AA1298" s="17">
        <v>0.42359182744439999</v>
      </c>
      <c r="AB1298" s="17">
        <v>0.42198889303229797</v>
      </c>
      <c r="AC1298" s="17">
        <v>0.43949998512394001</v>
      </c>
      <c r="AD1298" s="17">
        <v>0.41291888445240998</v>
      </c>
      <c r="AE1298" s="17"/>
      <c r="AF1298" s="17">
        <v>0.454804763248148</v>
      </c>
      <c r="AG1298" s="17">
        <v>0.43214560276616198</v>
      </c>
      <c r="AH1298" s="17">
        <v>0.35360141766453401</v>
      </c>
      <c r="AI1298" s="17"/>
      <c r="AJ1298" s="17">
        <v>0.45307888053936302</v>
      </c>
      <c r="AK1298" s="17">
        <v>0.38693499532500297</v>
      </c>
      <c r="AL1298" s="17">
        <v>0.45640399043628799</v>
      </c>
      <c r="AM1298" s="17">
        <v>0.50116172419326799</v>
      </c>
      <c r="AN1298" s="17">
        <v>0.40908804710413499</v>
      </c>
      <c r="AO1298" s="17"/>
      <c r="AP1298" s="17">
        <v>0.43142728770851702</v>
      </c>
      <c r="AQ1298" s="17">
        <v>0.42241036536866899</v>
      </c>
      <c r="AR1298" s="17">
        <v>0.42204905906307399</v>
      </c>
      <c r="AS1298" s="17"/>
      <c r="AT1298" s="17">
        <v>0.40912596720187699</v>
      </c>
      <c r="AU1298" s="17">
        <v>0.40913009138675199</v>
      </c>
      <c r="AV1298" s="17">
        <v>0.44751736615338999</v>
      </c>
      <c r="AW1298" s="17">
        <v>0.43008305680137898</v>
      </c>
      <c r="AX1298" s="17">
        <v>0.45869374932328799</v>
      </c>
      <c r="AY1298" s="17"/>
      <c r="AZ1298" s="17">
        <v>0.35477658754179903</v>
      </c>
      <c r="BA1298" s="17">
        <v>0.36485431717213002</v>
      </c>
      <c r="BB1298" s="17">
        <v>0.472692113195816</v>
      </c>
      <c r="BC1298" s="17">
        <v>0.45591179616086502</v>
      </c>
      <c r="BD1298" s="17">
        <v>0.37823894859660101</v>
      </c>
      <c r="BE1298" s="17">
        <v>0.41152537947465401</v>
      </c>
      <c r="BF1298" s="17">
        <v>0.40831213243943698</v>
      </c>
      <c r="BG1298" s="17">
        <v>0.44171975103606798</v>
      </c>
      <c r="BH1298" s="17">
        <v>0.44110321413943698</v>
      </c>
      <c r="BI1298" s="17">
        <v>0.46116131466633098</v>
      </c>
      <c r="BJ1298" s="17">
        <v>0.48428096731121101</v>
      </c>
      <c r="BK1298" s="17">
        <v>0.41758106317541999</v>
      </c>
      <c r="BL1298" s="17">
        <v>0.409957785895744</v>
      </c>
      <c r="BM1298" s="17">
        <v>0.50448406995967598</v>
      </c>
      <c r="BN1298" s="17">
        <v>0.37940044428720399</v>
      </c>
      <c r="BO1298" s="17">
        <v>0.443608490114759</v>
      </c>
      <c r="BP1298" s="17"/>
      <c r="BQ1298" s="17">
        <v>0.43132794467693503</v>
      </c>
      <c r="BR1298" s="17">
        <v>0.42733265801401499</v>
      </c>
    </row>
    <row r="1299" spans="2:70" x14ac:dyDescent="0.35">
      <c r="B1299" t="s">
        <v>560</v>
      </c>
      <c r="C1299" s="17">
        <v>0.34948431259749002</v>
      </c>
      <c r="D1299" s="17">
        <v>0.354409123135283</v>
      </c>
      <c r="E1299" s="17">
        <v>0.346035138048914</v>
      </c>
      <c r="F1299" s="17"/>
      <c r="G1299" s="17">
        <v>0.31657166465484199</v>
      </c>
      <c r="H1299" s="17">
        <v>0.35142883964028498</v>
      </c>
      <c r="I1299" s="17">
        <v>0.35495215197271202</v>
      </c>
      <c r="J1299" s="17">
        <v>0.377245036380224</v>
      </c>
      <c r="K1299" s="17">
        <v>0.35216309185122302</v>
      </c>
      <c r="L1299" s="17">
        <v>0.34085165779182203</v>
      </c>
      <c r="M1299" s="17"/>
      <c r="N1299" s="17">
        <v>0.36767337842525999</v>
      </c>
      <c r="O1299" s="17">
        <v>0.348196233290131</v>
      </c>
      <c r="P1299" s="17">
        <v>0.35114347158792403</v>
      </c>
      <c r="Q1299" s="17">
        <v>0.33324646777537797</v>
      </c>
      <c r="R1299" s="17"/>
      <c r="S1299" s="17">
        <v>0.41019899620372102</v>
      </c>
      <c r="T1299" s="17">
        <v>0.31174059937215398</v>
      </c>
      <c r="U1299" s="17">
        <v>0.35645084300389501</v>
      </c>
      <c r="V1299" s="17">
        <v>0.38605852427454901</v>
      </c>
      <c r="W1299" s="17">
        <v>0.37979581745052599</v>
      </c>
      <c r="X1299" s="17">
        <v>0.32771723671678699</v>
      </c>
      <c r="Y1299" s="17">
        <v>0.30928562025180201</v>
      </c>
      <c r="Z1299" s="17">
        <v>0.29556081052320499</v>
      </c>
      <c r="AA1299" s="17">
        <v>0.353801442333116</v>
      </c>
      <c r="AB1299" s="17">
        <v>0.34475737513551102</v>
      </c>
      <c r="AC1299" s="17">
        <v>0.33451236985300498</v>
      </c>
      <c r="AD1299" s="17">
        <v>0.298040362237046</v>
      </c>
      <c r="AE1299" s="17"/>
      <c r="AF1299" s="17">
        <v>0.33294524623928001</v>
      </c>
      <c r="AG1299" s="17">
        <v>0.376882301563987</v>
      </c>
      <c r="AH1299" s="17">
        <v>0.32031350712645701</v>
      </c>
      <c r="AI1299" s="17"/>
      <c r="AJ1299" s="17">
        <v>0.36506045913634</v>
      </c>
      <c r="AK1299" s="17">
        <v>0.35383753781249</v>
      </c>
      <c r="AL1299" s="17">
        <v>0.389493458093988</v>
      </c>
      <c r="AM1299" s="17">
        <v>0.30630329377309601</v>
      </c>
      <c r="AN1299" s="17">
        <v>0.31140479260396497</v>
      </c>
      <c r="AO1299" s="17"/>
      <c r="AP1299" s="17">
        <v>0.37637293557399099</v>
      </c>
      <c r="AQ1299" s="17">
        <v>0.34875259661660302</v>
      </c>
      <c r="AR1299" s="17">
        <v>0.39361641453907997</v>
      </c>
      <c r="AS1299" s="17"/>
      <c r="AT1299" s="17">
        <v>0.32529151986654598</v>
      </c>
      <c r="AU1299" s="17">
        <v>0.34541455139146598</v>
      </c>
      <c r="AV1299" s="17">
        <v>0.37288361684654298</v>
      </c>
      <c r="AW1299" s="17">
        <v>0.39411870292651402</v>
      </c>
      <c r="AX1299" s="17">
        <v>0.23269716922532299</v>
      </c>
      <c r="AY1299" s="17"/>
      <c r="AZ1299" s="17">
        <v>0.17897286174006799</v>
      </c>
      <c r="BA1299" s="17">
        <v>0.29419003125902099</v>
      </c>
      <c r="BB1299" s="17">
        <v>0.34212248151208302</v>
      </c>
      <c r="BC1299" s="17">
        <v>0.32326085407991201</v>
      </c>
      <c r="BD1299" s="17">
        <v>0.38611417335753301</v>
      </c>
      <c r="BE1299" s="17">
        <v>0.33066885411519797</v>
      </c>
      <c r="BF1299" s="17">
        <v>0.40605953118215898</v>
      </c>
      <c r="BG1299" s="17">
        <v>0.31231426402579299</v>
      </c>
      <c r="BH1299" s="17">
        <v>0.34408358364750802</v>
      </c>
      <c r="BI1299" s="17">
        <v>0.35136678299471502</v>
      </c>
      <c r="BJ1299" s="17">
        <v>0.32797284888551698</v>
      </c>
      <c r="BK1299" s="17">
        <v>0.42897658758100898</v>
      </c>
      <c r="BL1299" s="17">
        <v>0.38471099435766098</v>
      </c>
      <c r="BM1299" s="17">
        <v>0.29738630224666901</v>
      </c>
      <c r="BN1299" s="17">
        <v>0.33448640553984299</v>
      </c>
      <c r="BO1299" s="17">
        <v>0.38524856693846998</v>
      </c>
      <c r="BP1299" s="17"/>
      <c r="BQ1299" s="17">
        <v>0.44289514166518401</v>
      </c>
      <c r="BR1299" s="17">
        <v>0.311804608188396</v>
      </c>
    </row>
    <row r="1300" spans="2:70" x14ac:dyDescent="0.35">
      <c r="B1300" t="s">
        <v>561</v>
      </c>
      <c r="C1300" s="17">
        <v>8.2057646466726905E-2</v>
      </c>
      <c r="D1300" s="17">
        <v>0.101865727888568</v>
      </c>
      <c r="E1300" s="17">
        <v>6.2737350862935401E-2</v>
      </c>
      <c r="F1300" s="17"/>
      <c r="G1300" s="17">
        <v>0.19577069354645099</v>
      </c>
      <c r="H1300" s="17">
        <v>0.12875119915929401</v>
      </c>
      <c r="I1300" s="17">
        <v>8.0875586608656999E-2</v>
      </c>
      <c r="J1300" s="17">
        <v>4.4354062946344697E-2</v>
      </c>
      <c r="K1300" s="17">
        <v>4.8761047391961701E-2</v>
      </c>
      <c r="L1300" s="17">
        <v>2.2485676648836599E-2</v>
      </c>
      <c r="M1300" s="17"/>
      <c r="N1300" s="17">
        <v>6.3601710433929398E-2</v>
      </c>
      <c r="O1300" s="17">
        <v>8.2966049643024994E-2</v>
      </c>
      <c r="P1300" s="17">
        <v>9.47783925565438E-2</v>
      </c>
      <c r="Q1300" s="17">
        <v>8.8852324239596797E-2</v>
      </c>
      <c r="R1300" s="17"/>
      <c r="S1300" s="17">
        <v>9.5918773335423896E-2</v>
      </c>
      <c r="T1300" s="17">
        <v>9.3601670982194699E-2</v>
      </c>
      <c r="U1300" s="17">
        <v>4.14405002925557E-2</v>
      </c>
      <c r="V1300" s="17">
        <v>6.8109629266279004E-2</v>
      </c>
      <c r="W1300" s="17">
        <v>0.106568260038852</v>
      </c>
      <c r="X1300" s="17">
        <v>8.3856157599433198E-2</v>
      </c>
      <c r="Y1300" s="17">
        <v>7.5638042181207996E-2</v>
      </c>
      <c r="Z1300" s="17">
        <v>8.1869408671445307E-2</v>
      </c>
      <c r="AA1300" s="17">
        <v>8.5481386293924502E-2</v>
      </c>
      <c r="AB1300" s="17">
        <v>8.4106899137931193E-2</v>
      </c>
      <c r="AC1300" s="17">
        <v>6.0438955706971602E-2</v>
      </c>
      <c r="AD1300" s="17">
        <v>8.96264142998974E-2</v>
      </c>
      <c r="AE1300" s="17"/>
      <c r="AF1300" s="17">
        <v>7.2396388646276705E-2</v>
      </c>
      <c r="AG1300" s="17">
        <v>7.5628469882220203E-2</v>
      </c>
      <c r="AH1300" s="17">
        <v>9.8525664042095396E-2</v>
      </c>
      <c r="AI1300" s="17"/>
      <c r="AJ1300" s="17">
        <v>5.6200611402522797E-2</v>
      </c>
      <c r="AK1300" s="17">
        <v>0.11714139539188</v>
      </c>
      <c r="AL1300" s="17">
        <v>7.1585610871017002E-2</v>
      </c>
      <c r="AM1300" s="17">
        <v>5.0247980271235497E-2</v>
      </c>
      <c r="AN1300" s="17">
        <v>7.0073448701837196E-2</v>
      </c>
      <c r="AO1300" s="17"/>
      <c r="AP1300" s="17">
        <v>6.6930324283426504E-2</v>
      </c>
      <c r="AQ1300" s="17">
        <v>0.104885576143614</v>
      </c>
      <c r="AR1300" s="17">
        <v>0.116316451475074</v>
      </c>
      <c r="AS1300" s="17"/>
      <c r="AT1300" s="17">
        <v>8.1701994243031498E-2</v>
      </c>
      <c r="AU1300" s="17">
        <v>9.6048820649354605E-2</v>
      </c>
      <c r="AV1300" s="17">
        <v>6.6765000514664399E-2</v>
      </c>
      <c r="AW1300" s="17">
        <v>8.5802362583745004E-2</v>
      </c>
      <c r="AX1300" s="17">
        <v>0.161447826320366</v>
      </c>
      <c r="AY1300" s="17"/>
      <c r="AZ1300" s="17">
        <v>0.15181976581782999</v>
      </c>
      <c r="BA1300" s="17">
        <v>9.6427161464974098E-2</v>
      </c>
      <c r="BB1300" s="17">
        <v>6.8916658167018793E-2</v>
      </c>
      <c r="BC1300" s="17">
        <v>5.4825663627220599E-2</v>
      </c>
      <c r="BD1300" s="17">
        <v>0.11657232453786</v>
      </c>
      <c r="BE1300" s="17">
        <v>0.111476372800056</v>
      </c>
      <c r="BF1300" s="17">
        <v>7.3056953241305497E-2</v>
      </c>
      <c r="BG1300" s="17">
        <v>7.1907059848909299E-2</v>
      </c>
      <c r="BH1300" s="17">
        <v>7.0705931086309001E-2</v>
      </c>
      <c r="BI1300" s="17">
        <v>8.7923134353202897E-2</v>
      </c>
      <c r="BJ1300" s="17">
        <v>7.2175018830720306E-2</v>
      </c>
      <c r="BK1300" s="17">
        <v>4.9863278189283301E-2</v>
      </c>
      <c r="BL1300" s="17">
        <v>5.6920384996885003E-2</v>
      </c>
      <c r="BM1300" s="17">
        <v>8.3789316389453694E-2</v>
      </c>
      <c r="BN1300" s="17">
        <v>0.16067458551425401</v>
      </c>
      <c r="BO1300" s="17">
        <v>6.9219650239777206E-2</v>
      </c>
      <c r="BP1300" s="17"/>
      <c r="BQ1300" s="17">
        <v>7.9485967131801699E-2</v>
      </c>
      <c r="BR1300" s="17">
        <v>8.0029407030681801E-2</v>
      </c>
    </row>
    <row r="1301" spans="2:70" x14ac:dyDescent="0.35">
      <c r="B1301" t="s">
        <v>562</v>
      </c>
      <c r="C1301" s="17">
        <v>4.7345427511463901E-2</v>
      </c>
      <c r="D1301" s="17">
        <v>6.0167234344496702E-2</v>
      </c>
      <c r="E1301" s="17">
        <v>3.4164481928148201E-2</v>
      </c>
      <c r="F1301" s="17"/>
      <c r="G1301" s="17">
        <v>6.4762531237013393E-2</v>
      </c>
      <c r="H1301" s="17">
        <v>4.3398589778832798E-2</v>
      </c>
      <c r="I1301" s="17">
        <v>4.3309951550920198E-2</v>
      </c>
      <c r="J1301" s="17">
        <v>4.6473147037202303E-2</v>
      </c>
      <c r="K1301" s="17">
        <v>5.6391964992517002E-2</v>
      </c>
      <c r="L1301" s="17">
        <v>3.69101429530512E-2</v>
      </c>
      <c r="M1301" s="17"/>
      <c r="N1301" s="17">
        <v>4.5613270984014E-2</v>
      </c>
      <c r="O1301" s="17">
        <v>3.71655076720456E-2</v>
      </c>
      <c r="P1301" s="17">
        <v>5.5384264619774602E-2</v>
      </c>
      <c r="Q1301" s="17">
        <v>5.1385581642641898E-2</v>
      </c>
      <c r="R1301" s="17"/>
      <c r="S1301" s="17">
        <v>3.5418979699126198E-2</v>
      </c>
      <c r="T1301" s="17">
        <v>5.2751852169052503E-2</v>
      </c>
      <c r="U1301" s="17">
        <v>3.5947426492921597E-2</v>
      </c>
      <c r="V1301" s="17">
        <v>4.2167063793240402E-2</v>
      </c>
      <c r="W1301" s="17">
        <v>4.1432163650550899E-2</v>
      </c>
      <c r="X1301" s="17">
        <v>6.1987407129014599E-2</v>
      </c>
      <c r="Y1301" s="17">
        <v>4.7121493722008002E-2</v>
      </c>
      <c r="Z1301" s="17">
        <v>0.10001759408691301</v>
      </c>
      <c r="AA1301" s="17">
        <v>4.2080313212111899E-2</v>
      </c>
      <c r="AB1301" s="17">
        <v>4.0692315698003398E-2</v>
      </c>
      <c r="AC1301" s="17">
        <v>5.07563058221236E-2</v>
      </c>
      <c r="AD1301" s="17">
        <v>5.9568657916118997E-2</v>
      </c>
      <c r="AE1301" s="17"/>
      <c r="AF1301" s="17">
        <v>4.9446905963580298E-2</v>
      </c>
      <c r="AG1301" s="17">
        <v>3.3603762406358602E-2</v>
      </c>
      <c r="AH1301" s="17">
        <v>8.4212405113338606E-2</v>
      </c>
      <c r="AI1301" s="17"/>
      <c r="AJ1301" s="17">
        <v>4.1448411803275298E-2</v>
      </c>
      <c r="AK1301" s="17">
        <v>4.6437421322295898E-2</v>
      </c>
      <c r="AL1301" s="17">
        <v>2.5708907430403698E-2</v>
      </c>
      <c r="AM1301" s="17">
        <v>7.4843523319227501E-2</v>
      </c>
      <c r="AN1301" s="17">
        <v>7.6359146945281495E-2</v>
      </c>
      <c r="AO1301" s="17"/>
      <c r="AP1301" s="17">
        <v>3.9338650400366597E-2</v>
      </c>
      <c r="AQ1301" s="17">
        <v>4.9662929932300599E-2</v>
      </c>
      <c r="AR1301" s="17">
        <v>1.80749291490153E-2</v>
      </c>
      <c r="AS1301" s="17"/>
      <c r="AT1301" s="17">
        <v>6.4640983245868297E-2</v>
      </c>
      <c r="AU1301" s="17">
        <v>5.5286518361460903E-2</v>
      </c>
      <c r="AV1301" s="17">
        <v>3.7706713218678002E-2</v>
      </c>
      <c r="AW1301" s="17">
        <v>2.6493332864186401E-2</v>
      </c>
      <c r="AX1301" s="17">
        <v>7.3270041552403506E-2</v>
      </c>
      <c r="AY1301" s="17"/>
      <c r="AZ1301" s="17">
        <v>0.19613570793065099</v>
      </c>
      <c r="BA1301" s="17">
        <v>5.5635701767681699E-2</v>
      </c>
      <c r="BB1301" s="17">
        <v>3.4512771593853499E-2</v>
      </c>
      <c r="BC1301" s="17">
        <v>6.0088135472572503E-2</v>
      </c>
      <c r="BD1301" s="17">
        <v>3.1222056135062799E-2</v>
      </c>
      <c r="BE1301" s="17">
        <v>3.7156784798182997E-2</v>
      </c>
      <c r="BF1301" s="17">
        <v>4.20010500745511E-2</v>
      </c>
      <c r="BG1301" s="17">
        <v>7.0148029649323304E-2</v>
      </c>
      <c r="BH1301" s="17">
        <v>4.6978218972804901E-2</v>
      </c>
      <c r="BI1301" s="17">
        <v>4.7902964378005702E-2</v>
      </c>
      <c r="BJ1301" s="17">
        <v>5.4256413899201002E-2</v>
      </c>
      <c r="BK1301" s="17">
        <v>3.73108623538655E-2</v>
      </c>
      <c r="BL1301" s="17">
        <v>3.9511462764708301E-2</v>
      </c>
      <c r="BM1301" s="17">
        <v>5.98467399416511E-2</v>
      </c>
      <c r="BN1301" s="17">
        <v>6.0716694085829803E-2</v>
      </c>
      <c r="BO1301" s="17">
        <v>4.1226608830463897E-2</v>
      </c>
      <c r="BP1301" s="17"/>
      <c r="BQ1301" s="17">
        <v>2.1391479328874599E-2</v>
      </c>
      <c r="BR1301" s="17">
        <v>5.68335372948124E-2</v>
      </c>
    </row>
    <row r="1302" spans="2:70" x14ac:dyDescent="0.35">
      <c r="B1302" t="s">
        <v>129</v>
      </c>
      <c r="C1302" s="17">
        <v>9.5525177467172304E-2</v>
      </c>
      <c r="D1302" s="17">
        <v>0.10244359745225801</v>
      </c>
      <c r="E1302" s="17">
        <v>8.8918043714246095E-2</v>
      </c>
      <c r="F1302" s="17"/>
      <c r="G1302" s="17">
        <v>7.7971014489965199E-2</v>
      </c>
      <c r="H1302" s="17">
        <v>0.101297295967319</v>
      </c>
      <c r="I1302" s="17">
        <v>0.102195082713708</v>
      </c>
      <c r="J1302" s="17">
        <v>9.1422221975946405E-2</v>
      </c>
      <c r="K1302" s="17">
        <v>9.5546674240210405E-2</v>
      </c>
      <c r="L1302" s="17">
        <v>0.10040731316193301</v>
      </c>
      <c r="M1302" s="17"/>
      <c r="N1302" s="17">
        <v>6.5044780106273098E-2</v>
      </c>
      <c r="O1302" s="17">
        <v>8.3756642675126405E-2</v>
      </c>
      <c r="P1302" s="17">
        <v>0.115176474709882</v>
      </c>
      <c r="Q1302" s="17">
        <v>0.12370320826909099</v>
      </c>
      <c r="R1302" s="17"/>
      <c r="S1302" s="17">
        <v>6.8765121333198703E-2</v>
      </c>
      <c r="T1302" s="17">
        <v>6.8727639534966897E-2</v>
      </c>
      <c r="U1302" s="17">
        <v>0.10513744256391</v>
      </c>
      <c r="V1302" s="17">
        <v>8.6320054421206605E-2</v>
      </c>
      <c r="W1302" s="17">
        <v>0.10275844331881601</v>
      </c>
      <c r="X1302" s="17">
        <v>0.118953399314618</v>
      </c>
      <c r="Y1302" s="17">
        <v>0.107126307218375</v>
      </c>
      <c r="Z1302" s="17">
        <v>0.10428047346549001</v>
      </c>
      <c r="AA1302" s="17">
        <v>9.5045030716447307E-2</v>
      </c>
      <c r="AB1302" s="17">
        <v>0.108454516996256</v>
      </c>
      <c r="AC1302" s="17">
        <v>0.11479238349396</v>
      </c>
      <c r="AD1302" s="17">
        <v>0.139845681094528</v>
      </c>
      <c r="AE1302" s="17"/>
      <c r="AF1302" s="17">
        <v>9.0406695902714898E-2</v>
      </c>
      <c r="AG1302" s="17">
        <v>8.1739863381272496E-2</v>
      </c>
      <c r="AH1302" s="17">
        <v>0.143347006053575</v>
      </c>
      <c r="AI1302" s="17"/>
      <c r="AJ1302" s="17">
        <v>8.42116371184993E-2</v>
      </c>
      <c r="AK1302" s="17">
        <v>9.5648650148330697E-2</v>
      </c>
      <c r="AL1302" s="17">
        <v>5.6808033168303303E-2</v>
      </c>
      <c r="AM1302" s="17">
        <v>6.7443478443173305E-2</v>
      </c>
      <c r="AN1302" s="17">
        <v>0.13307456464478201</v>
      </c>
      <c r="AO1302" s="17"/>
      <c r="AP1302" s="17">
        <v>8.5930802033698198E-2</v>
      </c>
      <c r="AQ1302" s="17">
        <v>7.4288531938814295E-2</v>
      </c>
      <c r="AR1302" s="17">
        <v>4.9943145773756997E-2</v>
      </c>
      <c r="AS1302" s="17"/>
      <c r="AT1302" s="17">
        <v>0.119239535442677</v>
      </c>
      <c r="AU1302" s="17">
        <v>9.4120018210966799E-2</v>
      </c>
      <c r="AV1302" s="17">
        <v>7.5127303266724302E-2</v>
      </c>
      <c r="AW1302" s="17">
        <v>6.3502544824175694E-2</v>
      </c>
      <c r="AX1302" s="17">
        <v>7.3891213578618303E-2</v>
      </c>
      <c r="AY1302" s="17"/>
      <c r="AZ1302" s="17">
        <v>0.118295076969653</v>
      </c>
      <c r="BA1302" s="17">
        <v>0.188892788336192</v>
      </c>
      <c r="BB1302" s="17">
        <v>8.1755975531229305E-2</v>
      </c>
      <c r="BC1302" s="17">
        <v>0.10591355065943001</v>
      </c>
      <c r="BD1302" s="17">
        <v>8.7852497372943594E-2</v>
      </c>
      <c r="BE1302" s="17">
        <v>0.109172608811909</v>
      </c>
      <c r="BF1302" s="17">
        <v>7.05703330625473E-2</v>
      </c>
      <c r="BG1302" s="17">
        <v>0.103910895439907</v>
      </c>
      <c r="BH1302" s="17">
        <v>9.7129052153941506E-2</v>
      </c>
      <c r="BI1302" s="17">
        <v>5.1645803607745303E-2</v>
      </c>
      <c r="BJ1302" s="17">
        <v>6.1314751073351402E-2</v>
      </c>
      <c r="BK1302" s="17">
        <v>6.6268208700422104E-2</v>
      </c>
      <c r="BL1302" s="17">
        <v>0.10889937198500101</v>
      </c>
      <c r="BM1302" s="17">
        <v>5.4493571462549399E-2</v>
      </c>
      <c r="BN1302" s="17">
        <v>6.4721870572869003E-2</v>
      </c>
      <c r="BO1302" s="17">
        <v>6.0696683876530003E-2</v>
      </c>
      <c r="BP1302" s="17"/>
      <c r="BQ1302" s="17">
        <v>2.4899467197204601E-2</v>
      </c>
      <c r="BR1302" s="17">
        <v>0.123999789472095</v>
      </c>
    </row>
    <row r="1303" spans="2:70" x14ac:dyDescent="0.35">
      <c r="C1303" s="17"/>
      <c r="D1303" s="17"/>
      <c r="E1303" s="17"/>
      <c r="F1303" s="17"/>
      <c r="G1303" s="17"/>
      <c r="H1303" s="17"/>
      <c r="I1303" s="17"/>
      <c r="J1303" s="17"/>
      <c r="K1303" s="17"/>
      <c r="L1303" s="17"/>
      <c r="M1303" s="17"/>
      <c r="N1303" s="17"/>
      <c r="O1303" s="17"/>
      <c r="P1303" s="17"/>
      <c r="Q1303" s="17"/>
      <c r="R1303" s="17"/>
      <c r="S1303" s="17"/>
      <c r="T1303" s="17"/>
      <c r="U1303" s="17"/>
      <c r="V1303" s="17"/>
      <c r="W1303" s="17"/>
      <c r="X1303" s="17"/>
      <c r="Y1303" s="17"/>
      <c r="Z1303" s="17"/>
      <c r="AA1303" s="17"/>
      <c r="AB1303" s="17"/>
      <c r="AC1303" s="17"/>
      <c r="AD1303" s="17"/>
      <c r="AE1303" s="17"/>
      <c r="AF1303" s="17"/>
      <c r="AG1303" s="17"/>
      <c r="AH1303" s="17"/>
      <c r="AI1303" s="17"/>
      <c r="AJ1303" s="17"/>
      <c r="AK1303" s="17"/>
      <c r="AL1303" s="17"/>
      <c r="AM1303" s="17"/>
      <c r="AN1303" s="17"/>
      <c r="AO1303" s="17"/>
      <c r="AP1303" s="17"/>
      <c r="AQ1303" s="17"/>
      <c r="AR1303" s="17"/>
      <c r="AS1303" s="17"/>
      <c r="AT1303" s="17"/>
      <c r="AU1303" s="17"/>
      <c r="AV1303" s="17"/>
      <c r="AW1303" s="17"/>
      <c r="AX1303" s="17"/>
      <c r="AY1303" s="17"/>
      <c r="AZ1303" s="17"/>
      <c r="BA1303" s="17"/>
      <c r="BB1303" s="17"/>
      <c r="BC1303" s="17"/>
      <c r="BD1303" s="17"/>
      <c r="BE1303" s="17"/>
      <c r="BF1303" s="17"/>
      <c r="BG1303" s="17"/>
      <c r="BH1303" s="17"/>
      <c r="BI1303" s="17"/>
      <c r="BJ1303" s="17"/>
      <c r="BK1303" s="17"/>
      <c r="BL1303" s="17"/>
      <c r="BM1303" s="17"/>
      <c r="BN1303" s="17"/>
      <c r="BO1303" s="17"/>
      <c r="BP1303" s="17"/>
      <c r="BQ1303" s="17"/>
      <c r="BR1303" s="17"/>
    </row>
    <row r="1304" spans="2:70" x14ac:dyDescent="0.35">
      <c r="B1304" s="6" t="s">
        <v>569</v>
      </c>
      <c r="C1304" s="17"/>
      <c r="D1304" s="17"/>
      <c r="E1304" s="17"/>
      <c r="F1304" s="17"/>
      <c r="G1304" s="17"/>
      <c r="H1304" s="17"/>
      <c r="I1304" s="17"/>
      <c r="J1304" s="17"/>
      <c r="K1304" s="17"/>
      <c r="L1304" s="17"/>
      <c r="M1304" s="17"/>
      <c r="N1304" s="17"/>
      <c r="O1304" s="17"/>
      <c r="P1304" s="17"/>
      <c r="Q1304" s="17"/>
      <c r="R1304" s="17"/>
      <c r="S1304" s="17"/>
      <c r="T1304" s="17"/>
      <c r="U1304" s="17"/>
      <c r="V1304" s="17"/>
      <c r="W1304" s="17"/>
      <c r="X1304" s="17"/>
      <c r="Y1304" s="17"/>
      <c r="Z1304" s="17"/>
      <c r="AA1304" s="17"/>
      <c r="AB1304" s="17"/>
      <c r="AC1304" s="17"/>
      <c r="AD1304" s="17"/>
      <c r="AE1304" s="17"/>
      <c r="AF1304" s="17"/>
      <c r="AG1304" s="17"/>
      <c r="AH1304" s="17"/>
      <c r="AI1304" s="17"/>
      <c r="AJ1304" s="17"/>
      <c r="AK1304" s="17"/>
      <c r="AL1304" s="17"/>
      <c r="AM1304" s="17"/>
      <c r="AN1304" s="17"/>
      <c r="AO1304" s="17"/>
      <c r="AP1304" s="17"/>
      <c r="AQ1304" s="17"/>
      <c r="AR1304" s="17"/>
      <c r="AS1304" s="17"/>
      <c r="AT1304" s="17"/>
      <c r="AU1304" s="17"/>
      <c r="AV1304" s="17"/>
      <c r="AW1304" s="17"/>
      <c r="AX1304" s="17"/>
      <c r="AY1304" s="17"/>
      <c r="AZ1304" s="17"/>
      <c r="BA1304" s="17"/>
      <c r="BB1304" s="17"/>
      <c r="BC1304" s="17"/>
      <c r="BD1304" s="17"/>
      <c r="BE1304" s="17"/>
      <c r="BF1304" s="17"/>
      <c r="BG1304" s="17"/>
      <c r="BH1304" s="17"/>
      <c r="BI1304" s="17"/>
      <c r="BJ1304" s="17"/>
      <c r="BK1304" s="17"/>
      <c r="BL1304" s="17"/>
      <c r="BM1304" s="17"/>
      <c r="BN1304" s="17"/>
      <c r="BO1304" s="17"/>
      <c r="BP1304" s="17"/>
      <c r="BQ1304" s="17"/>
      <c r="BR1304" s="17"/>
    </row>
    <row r="1305" spans="2:70" x14ac:dyDescent="0.35">
      <c r="B1305" s="24" t="s">
        <v>97</v>
      </c>
      <c r="C1305" s="17"/>
      <c r="D1305" s="17"/>
      <c r="E1305" s="17"/>
      <c r="F1305" s="17"/>
      <c r="G1305" s="17"/>
      <c r="H1305" s="17"/>
      <c r="I1305" s="17"/>
      <c r="J1305" s="17"/>
      <c r="K1305" s="17"/>
      <c r="L1305" s="17"/>
      <c r="M1305" s="17"/>
      <c r="N1305" s="17"/>
      <c r="O1305" s="17"/>
      <c r="P1305" s="17"/>
      <c r="Q1305" s="17"/>
      <c r="R1305" s="17"/>
      <c r="S1305" s="17"/>
      <c r="T1305" s="17"/>
      <c r="U1305" s="17"/>
      <c r="V1305" s="17"/>
      <c r="W1305" s="17"/>
      <c r="X1305" s="17"/>
      <c r="Y1305" s="17"/>
      <c r="Z1305" s="17"/>
      <c r="AA1305" s="17"/>
      <c r="AB1305" s="17"/>
      <c r="AC1305" s="17"/>
      <c r="AD1305" s="17"/>
      <c r="AE1305" s="17"/>
      <c r="AF1305" s="17"/>
      <c r="AG1305" s="17"/>
      <c r="AH1305" s="17"/>
      <c r="AI1305" s="17"/>
      <c r="AJ1305" s="17"/>
      <c r="AK1305" s="17"/>
      <c r="AL1305" s="17"/>
      <c r="AM1305" s="17"/>
      <c r="AN1305" s="17"/>
      <c r="AO1305" s="17"/>
      <c r="AP1305" s="17"/>
      <c r="AQ1305" s="17"/>
      <c r="AR1305" s="17"/>
      <c r="AS1305" s="17"/>
      <c r="AT1305" s="17"/>
      <c r="AU1305" s="17"/>
      <c r="AV1305" s="17"/>
      <c r="AW1305" s="17"/>
      <c r="AX1305" s="17"/>
      <c r="AY1305" s="17"/>
      <c r="AZ1305" s="17"/>
      <c r="BA1305" s="17"/>
      <c r="BB1305" s="17"/>
      <c r="BC1305" s="17"/>
      <c r="BD1305" s="17"/>
      <c r="BE1305" s="17"/>
      <c r="BF1305" s="17"/>
      <c r="BG1305" s="17"/>
      <c r="BH1305" s="17"/>
      <c r="BI1305" s="17"/>
      <c r="BJ1305" s="17"/>
      <c r="BK1305" s="17"/>
      <c r="BL1305" s="17"/>
      <c r="BM1305" s="17"/>
      <c r="BN1305" s="17"/>
      <c r="BO1305" s="17"/>
      <c r="BP1305" s="17"/>
      <c r="BQ1305" s="17"/>
      <c r="BR1305" s="17"/>
    </row>
    <row r="1306" spans="2:70" x14ac:dyDescent="0.35">
      <c r="B1306" t="s">
        <v>559</v>
      </c>
      <c r="C1306" s="17">
        <v>0.38105470575611999</v>
      </c>
      <c r="D1306" s="17">
        <v>0.36906259401097802</v>
      </c>
      <c r="E1306" s="17">
        <v>0.39314970058036502</v>
      </c>
      <c r="F1306" s="17"/>
      <c r="G1306" s="17">
        <v>0.37063760111249999</v>
      </c>
      <c r="H1306" s="17">
        <v>0.32024199180919699</v>
      </c>
      <c r="I1306" s="17">
        <v>0.41692504902107103</v>
      </c>
      <c r="J1306" s="17">
        <v>0.36865849390876598</v>
      </c>
      <c r="K1306" s="17">
        <v>0.39291065415871002</v>
      </c>
      <c r="L1306" s="17">
        <v>0.410337863941449</v>
      </c>
      <c r="M1306" s="17"/>
      <c r="N1306" s="17">
        <v>0.39470853091749902</v>
      </c>
      <c r="O1306" s="17">
        <v>0.40372814443679</v>
      </c>
      <c r="P1306" s="17">
        <v>0.366221501381923</v>
      </c>
      <c r="Q1306" s="17">
        <v>0.35692714078528798</v>
      </c>
      <c r="R1306" s="17"/>
      <c r="S1306" s="17">
        <v>0.338011865574115</v>
      </c>
      <c r="T1306" s="17">
        <v>0.41377270785862003</v>
      </c>
      <c r="U1306" s="17">
        <v>0.45065942792375302</v>
      </c>
      <c r="V1306" s="17">
        <v>0.359806338040985</v>
      </c>
      <c r="W1306" s="17">
        <v>0.37494826815355797</v>
      </c>
      <c r="X1306" s="17">
        <v>0.34711254775515099</v>
      </c>
      <c r="Y1306" s="17">
        <v>0.34963241055606697</v>
      </c>
      <c r="Z1306" s="17">
        <v>0.38998189960344098</v>
      </c>
      <c r="AA1306" s="17">
        <v>0.39935835977212503</v>
      </c>
      <c r="AB1306" s="17">
        <v>0.37823960216835001</v>
      </c>
      <c r="AC1306" s="17">
        <v>0.40833216494167002</v>
      </c>
      <c r="AD1306" s="17">
        <v>0.402113947309228</v>
      </c>
      <c r="AE1306" s="17"/>
      <c r="AF1306" s="17">
        <v>0.413167501991766</v>
      </c>
      <c r="AG1306" s="17">
        <v>0.37673943557020201</v>
      </c>
      <c r="AH1306" s="17">
        <v>0.31373450103391898</v>
      </c>
      <c r="AI1306" s="17"/>
      <c r="AJ1306" s="17">
        <v>0.40418310462268597</v>
      </c>
      <c r="AK1306" s="17">
        <v>0.34212771215575899</v>
      </c>
      <c r="AL1306" s="17">
        <v>0.41214618655260099</v>
      </c>
      <c r="AM1306" s="17">
        <v>0.41922598681342899</v>
      </c>
      <c r="AN1306" s="17">
        <v>0.35737469589450199</v>
      </c>
      <c r="AO1306" s="17"/>
      <c r="AP1306" s="17">
        <v>0.40651589781667002</v>
      </c>
      <c r="AQ1306" s="17">
        <v>0.37023475541560402</v>
      </c>
      <c r="AR1306" s="17">
        <v>0.38563926118848302</v>
      </c>
      <c r="AS1306" s="17"/>
      <c r="AT1306" s="17">
        <v>0.35031787340961901</v>
      </c>
      <c r="AU1306" s="17">
        <v>0.39898246937724502</v>
      </c>
      <c r="AV1306" s="17">
        <v>0.38708905783500502</v>
      </c>
      <c r="AW1306" s="17">
        <v>0.390283338141167</v>
      </c>
      <c r="AX1306" s="17">
        <v>0.359382982919353</v>
      </c>
      <c r="AY1306" s="17"/>
      <c r="AZ1306" s="17">
        <v>0.115765477312136</v>
      </c>
      <c r="BA1306" s="17">
        <v>0.33959686618214002</v>
      </c>
      <c r="BB1306" s="17">
        <v>0.40411543053452897</v>
      </c>
      <c r="BC1306" s="17">
        <v>0.36708952487969598</v>
      </c>
      <c r="BD1306" s="17">
        <v>0.34580886790396997</v>
      </c>
      <c r="BE1306" s="17">
        <v>0.38815894529621903</v>
      </c>
      <c r="BF1306" s="17">
        <v>0.39535496042339502</v>
      </c>
      <c r="BG1306" s="17">
        <v>0.39478686039458899</v>
      </c>
      <c r="BH1306" s="17">
        <v>0.391737472774704</v>
      </c>
      <c r="BI1306" s="17">
        <v>0.39728052903983802</v>
      </c>
      <c r="BJ1306" s="17">
        <v>0.43991573251555399</v>
      </c>
      <c r="BK1306" s="17">
        <v>0.39769836469270098</v>
      </c>
      <c r="BL1306" s="17">
        <v>0.35470236999768201</v>
      </c>
      <c r="BM1306" s="17">
        <v>0.40147231284703999</v>
      </c>
      <c r="BN1306" s="17">
        <v>0.38421976087528098</v>
      </c>
      <c r="BO1306" s="17">
        <v>0.40624539569775697</v>
      </c>
      <c r="BP1306" s="17"/>
      <c r="BQ1306" s="17">
        <v>0.37541812957767601</v>
      </c>
      <c r="BR1306" s="17">
        <v>0.38941436893369502</v>
      </c>
    </row>
    <row r="1307" spans="2:70" x14ac:dyDescent="0.35">
      <c r="B1307" t="s">
        <v>560</v>
      </c>
      <c r="C1307" s="17">
        <v>0.377423969509808</v>
      </c>
      <c r="D1307" s="17">
        <v>0.36658250368356898</v>
      </c>
      <c r="E1307" s="17">
        <v>0.387501994759332</v>
      </c>
      <c r="F1307" s="17"/>
      <c r="G1307" s="17">
        <v>0.322108548101532</v>
      </c>
      <c r="H1307" s="17">
        <v>0.36071176263562799</v>
      </c>
      <c r="I1307" s="17">
        <v>0.34708267625371703</v>
      </c>
      <c r="J1307" s="17">
        <v>0.39229958399448001</v>
      </c>
      <c r="K1307" s="17">
        <v>0.40469085900132101</v>
      </c>
      <c r="L1307" s="17">
        <v>0.42219550275836198</v>
      </c>
      <c r="M1307" s="17"/>
      <c r="N1307" s="17">
        <v>0.42677678757348902</v>
      </c>
      <c r="O1307" s="17">
        <v>0.386717221280862</v>
      </c>
      <c r="P1307" s="17">
        <v>0.33651076317337603</v>
      </c>
      <c r="Q1307" s="17">
        <v>0.35011116654670998</v>
      </c>
      <c r="R1307" s="17"/>
      <c r="S1307" s="17">
        <v>0.39983122107133301</v>
      </c>
      <c r="T1307" s="17">
        <v>0.38516936810060898</v>
      </c>
      <c r="U1307" s="17">
        <v>0.36103346886582399</v>
      </c>
      <c r="V1307" s="17">
        <v>0.429600164353164</v>
      </c>
      <c r="W1307" s="17">
        <v>0.34599616883235301</v>
      </c>
      <c r="X1307" s="17">
        <v>0.33777596663800302</v>
      </c>
      <c r="Y1307" s="17">
        <v>0.39266140236491898</v>
      </c>
      <c r="Z1307" s="17">
        <v>0.35462956606152901</v>
      </c>
      <c r="AA1307" s="17">
        <v>0.36484097693385198</v>
      </c>
      <c r="AB1307" s="17">
        <v>0.39476582944634903</v>
      </c>
      <c r="AC1307" s="17">
        <v>0.36376102788494602</v>
      </c>
      <c r="AD1307" s="17">
        <v>0.32515274053530802</v>
      </c>
      <c r="AE1307" s="17"/>
      <c r="AF1307" s="17">
        <v>0.36804557987716402</v>
      </c>
      <c r="AG1307" s="17">
        <v>0.40970847860619403</v>
      </c>
      <c r="AH1307" s="17">
        <v>0.34712435088106203</v>
      </c>
      <c r="AI1307" s="17"/>
      <c r="AJ1307" s="17">
        <v>0.390399195084976</v>
      </c>
      <c r="AK1307" s="17">
        <v>0.38591382936490098</v>
      </c>
      <c r="AL1307" s="17">
        <v>0.43346075959381603</v>
      </c>
      <c r="AM1307" s="17">
        <v>0.343154582483368</v>
      </c>
      <c r="AN1307" s="17">
        <v>0.32890498749908897</v>
      </c>
      <c r="AO1307" s="17"/>
      <c r="AP1307" s="17">
        <v>0.38389702438114698</v>
      </c>
      <c r="AQ1307" s="17">
        <v>0.38551653496748001</v>
      </c>
      <c r="AR1307" s="17">
        <v>0.44333022321209897</v>
      </c>
      <c r="AS1307" s="17"/>
      <c r="AT1307" s="17">
        <v>0.37357603868355999</v>
      </c>
      <c r="AU1307" s="17">
        <v>0.34894498089312898</v>
      </c>
      <c r="AV1307" s="17">
        <v>0.395889817839712</v>
      </c>
      <c r="AW1307" s="17">
        <v>0.40618721705618699</v>
      </c>
      <c r="AX1307" s="17">
        <v>0.41077339989742101</v>
      </c>
      <c r="AY1307" s="17"/>
      <c r="AZ1307" s="17">
        <v>0.375515375992242</v>
      </c>
      <c r="BA1307" s="17">
        <v>0.29132004907050901</v>
      </c>
      <c r="BB1307" s="17">
        <v>0.38579045035594101</v>
      </c>
      <c r="BC1307" s="17">
        <v>0.380806580026604</v>
      </c>
      <c r="BD1307" s="17">
        <v>0.38046231105179701</v>
      </c>
      <c r="BE1307" s="17">
        <v>0.33897330676201398</v>
      </c>
      <c r="BF1307" s="17">
        <v>0.41164952743705002</v>
      </c>
      <c r="BG1307" s="17">
        <v>0.362391396901939</v>
      </c>
      <c r="BH1307" s="17">
        <v>0.38515911605933301</v>
      </c>
      <c r="BI1307" s="17">
        <v>0.39136245368327799</v>
      </c>
      <c r="BJ1307" s="17">
        <v>0.358998781906883</v>
      </c>
      <c r="BK1307" s="17">
        <v>0.45693909189237097</v>
      </c>
      <c r="BL1307" s="17">
        <v>0.39395916170962397</v>
      </c>
      <c r="BM1307" s="17">
        <v>0.37703731459741402</v>
      </c>
      <c r="BN1307" s="17">
        <v>0.39744714080759702</v>
      </c>
      <c r="BO1307" s="17">
        <v>0.37239542329151798</v>
      </c>
      <c r="BP1307" s="17"/>
      <c r="BQ1307" s="17">
        <v>0.47361622896831701</v>
      </c>
      <c r="BR1307" s="17">
        <v>0.33716859292725498</v>
      </c>
    </row>
    <row r="1308" spans="2:70" x14ac:dyDescent="0.35">
      <c r="B1308" t="s">
        <v>561</v>
      </c>
      <c r="C1308" s="17">
        <v>9.8517820839494993E-2</v>
      </c>
      <c r="D1308" s="17">
        <v>0.112108249358499</v>
      </c>
      <c r="E1308" s="17">
        <v>8.5888235674811103E-2</v>
      </c>
      <c r="F1308" s="17"/>
      <c r="G1308" s="17">
        <v>0.172121837875121</v>
      </c>
      <c r="H1308" s="17">
        <v>0.151124040931048</v>
      </c>
      <c r="I1308" s="17">
        <v>9.0358069110415495E-2</v>
      </c>
      <c r="J1308" s="17">
        <v>8.5055549301480696E-2</v>
      </c>
      <c r="K1308" s="17">
        <v>7.1925183101555906E-2</v>
      </c>
      <c r="L1308" s="17">
        <v>4.2224757462665102E-2</v>
      </c>
      <c r="M1308" s="17"/>
      <c r="N1308" s="17">
        <v>8.1534500206823901E-2</v>
      </c>
      <c r="O1308" s="17">
        <v>9.4326577462031894E-2</v>
      </c>
      <c r="P1308" s="17">
        <v>0.109763171987313</v>
      </c>
      <c r="Q1308" s="17">
        <v>0.11160139415859099</v>
      </c>
      <c r="R1308" s="17"/>
      <c r="S1308" s="17">
        <v>0.14518038573882899</v>
      </c>
      <c r="T1308" s="17">
        <v>8.4422293114483807E-2</v>
      </c>
      <c r="U1308" s="17">
        <v>5.1559290756397799E-2</v>
      </c>
      <c r="V1308" s="17">
        <v>8.9699350296552197E-2</v>
      </c>
      <c r="W1308" s="17">
        <v>0.11296975957847601</v>
      </c>
      <c r="X1308" s="17">
        <v>0.122585684408289</v>
      </c>
      <c r="Y1308" s="17">
        <v>9.8046054967566201E-2</v>
      </c>
      <c r="Z1308" s="17">
        <v>7.7552782201548001E-2</v>
      </c>
      <c r="AA1308" s="17">
        <v>9.3953097279217399E-2</v>
      </c>
      <c r="AB1308" s="17">
        <v>0.104943756841854</v>
      </c>
      <c r="AC1308" s="17">
        <v>6.6175995666781701E-2</v>
      </c>
      <c r="AD1308" s="17">
        <v>6.8038409099365496E-2</v>
      </c>
      <c r="AE1308" s="17"/>
      <c r="AF1308" s="17">
        <v>8.1349488797092695E-2</v>
      </c>
      <c r="AG1308" s="17">
        <v>9.4789815604045299E-2</v>
      </c>
      <c r="AH1308" s="17">
        <v>0.121832696634152</v>
      </c>
      <c r="AI1308" s="17"/>
      <c r="AJ1308" s="17">
        <v>7.2364626925796996E-2</v>
      </c>
      <c r="AK1308" s="17">
        <v>0.121284334054323</v>
      </c>
      <c r="AL1308" s="17">
        <v>8.64066042323164E-2</v>
      </c>
      <c r="AM1308" s="17">
        <v>8.76102260232932E-2</v>
      </c>
      <c r="AN1308" s="17">
        <v>0.109372396796366</v>
      </c>
      <c r="AO1308" s="17"/>
      <c r="AP1308" s="17">
        <v>7.6613211889112798E-2</v>
      </c>
      <c r="AQ1308" s="17">
        <v>0.122751219100887</v>
      </c>
      <c r="AR1308" s="17">
        <v>9.9278785702763994E-2</v>
      </c>
      <c r="AS1308" s="17"/>
      <c r="AT1308" s="17">
        <v>0.10267075139512399</v>
      </c>
      <c r="AU1308" s="17">
        <v>0.10409318657607899</v>
      </c>
      <c r="AV1308" s="17">
        <v>0.101529678718165</v>
      </c>
      <c r="AW1308" s="17">
        <v>0.10993058096325301</v>
      </c>
      <c r="AX1308" s="17">
        <v>0.103087392767128</v>
      </c>
      <c r="AY1308" s="17"/>
      <c r="AZ1308" s="17">
        <v>0.12200137852778099</v>
      </c>
      <c r="BA1308" s="17">
        <v>0.111949844874955</v>
      </c>
      <c r="BB1308" s="17">
        <v>8.04572093245631E-2</v>
      </c>
      <c r="BC1308" s="17">
        <v>9.8272344777503004E-2</v>
      </c>
      <c r="BD1308" s="17">
        <v>0.14020448103837899</v>
      </c>
      <c r="BE1308" s="17">
        <v>0.115446075418838</v>
      </c>
      <c r="BF1308" s="17">
        <v>0.10042118906967</v>
      </c>
      <c r="BG1308" s="17">
        <v>7.4812245829292703E-2</v>
      </c>
      <c r="BH1308" s="17">
        <v>7.7526745931818894E-2</v>
      </c>
      <c r="BI1308" s="17">
        <v>0.112462575614951</v>
      </c>
      <c r="BJ1308" s="17">
        <v>8.0076367330174897E-2</v>
      </c>
      <c r="BK1308" s="17">
        <v>6.2610700151305598E-2</v>
      </c>
      <c r="BL1308" s="17">
        <v>0.11391131627066101</v>
      </c>
      <c r="BM1308" s="17">
        <v>0.13470196191579201</v>
      </c>
      <c r="BN1308" s="17">
        <v>0.10329090413941799</v>
      </c>
      <c r="BO1308" s="17">
        <v>9.6295533492682703E-2</v>
      </c>
      <c r="BP1308" s="17"/>
      <c r="BQ1308" s="17">
        <v>0.10021368992935099</v>
      </c>
      <c r="BR1308" s="17">
        <v>9.4903146235272906E-2</v>
      </c>
    </row>
    <row r="1309" spans="2:70" x14ac:dyDescent="0.35">
      <c r="B1309" t="s">
        <v>562</v>
      </c>
      <c r="C1309" s="17">
        <v>4.6426503805142301E-2</v>
      </c>
      <c r="D1309" s="17">
        <v>5.1353729863185302E-2</v>
      </c>
      <c r="E1309" s="17">
        <v>4.0943744779805002E-2</v>
      </c>
      <c r="F1309" s="17"/>
      <c r="G1309" s="17">
        <v>6.1842174984389098E-2</v>
      </c>
      <c r="H1309" s="17">
        <v>5.6458495989791802E-2</v>
      </c>
      <c r="I1309" s="17">
        <v>3.5950449646806701E-2</v>
      </c>
      <c r="J1309" s="17">
        <v>5.6253791870390001E-2</v>
      </c>
      <c r="K1309" s="17">
        <v>3.7182339782859702E-2</v>
      </c>
      <c r="L1309" s="17">
        <v>3.4721992093959E-2</v>
      </c>
      <c r="M1309" s="17"/>
      <c r="N1309" s="17">
        <v>3.2892956985583102E-2</v>
      </c>
      <c r="O1309" s="17">
        <v>4.0406390911467902E-2</v>
      </c>
      <c r="P1309" s="17">
        <v>6.7160736094598703E-2</v>
      </c>
      <c r="Q1309" s="17">
        <v>4.7666847101354999E-2</v>
      </c>
      <c r="R1309" s="17"/>
      <c r="S1309" s="17">
        <v>4.3132889619995403E-2</v>
      </c>
      <c r="T1309" s="17">
        <v>4.2202160581269597E-2</v>
      </c>
      <c r="U1309" s="17">
        <v>4.5424854431720403E-2</v>
      </c>
      <c r="V1309" s="17">
        <v>4.6720875390491703E-2</v>
      </c>
      <c r="W1309" s="17">
        <v>6.04201256512268E-2</v>
      </c>
      <c r="X1309" s="17">
        <v>6.7830540766672096E-2</v>
      </c>
      <c r="Y1309" s="17">
        <v>3.88265755874291E-2</v>
      </c>
      <c r="Z1309" s="17">
        <v>3.7644407361701E-2</v>
      </c>
      <c r="AA1309" s="17">
        <v>5.3107386211645798E-2</v>
      </c>
      <c r="AB1309" s="17">
        <v>2.8530887913121701E-2</v>
      </c>
      <c r="AC1309" s="17">
        <v>5.2833359952461703E-2</v>
      </c>
      <c r="AD1309" s="17">
        <v>3.5447444686311898E-2</v>
      </c>
      <c r="AE1309" s="17"/>
      <c r="AF1309" s="17">
        <v>4.7042544419271998E-2</v>
      </c>
      <c r="AG1309" s="17">
        <v>3.9366629735246697E-2</v>
      </c>
      <c r="AH1309" s="17">
        <v>5.4965820985708798E-2</v>
      </c>
      <c r="AI1309" s="17"/>
      <c r="AJ1309" s="17">
        <v>4.5286004259558199E-2</v>
      </c>
      <c r="AK1309" s="17">
        <v>5.0490783884082603E-2</v>
      </c>
      <c r="AL1309" s="17">
        <v>2.2370451660259E-2</v>
      </c>
      <c r="AM1309" s="17">
        <v>5.6772221454772703E-2</v>
      </c>
      <c r="AN1309" s="17">
        <v>6.1016504969480002E-2</v>
      </c>
      <c r="AO1309" s="17"/>
      <c r="AP1309" s="17">
        <v>4.6018394715814898E-2</v>
      </c>
      <c r="AQ1309" s="17">
        <v>4.4147376509440103E-2</v>
      </c>
      <c r="AR1309" s="17">
        <v>2.9338182945017301E-2</v>
      </c>
      <c r="AS1309" s="17"/>
      <c r="AT1309" s="17">
        <v>5.6783527062184203E-2</v>
      </c>
      <c r="AU1309" s="17">
        <v>4.8624438865599202E-2</v>
      </c>
      <c r="AV1309" s="17">
        <v>3.5669801716692498E-2</v>
      </c>
      <c r="AW1309" s="17">
        <v>3.4084163725144397E-2</v>
      </c>
      <c r="AX1309" s="17">
        <v>6.04773081891022E-2</v>
      </c>
      <c r="AY1309" s="17"/>
      <c r="AZ1309" s="17">
        <v>0.12557159522966899</v>
      </c>
      <c r="BA1309" s="17">
        <v>8.6649066205637906E-2</v>
      </c>
      <c r="BB1309" s="17">
        <v>4.8830680047916401E-2</v>
      </c>
      <c r="BC1309" s="17">
        <v>6.1190257754536299E-2</v>
      </c>
      <c r="BD1309" s="17">
        <v>3.5062355180818898E-2</v>
      </c>
      <c r="BE1309" s="17">
        <v>4.5207161517554897E-2</v>
      </c>
      <c r="BF1309" s="17">
        <v>2.1491297805564701E-2</v>
      </c>
      <c r="BG1309" s="17">
        <v>8.4218440856607305E-2</v>
      </c>
      <c r="BH1309" s="17">
        <v>3.8997518707487203E-2</v>
      </c>
      <c r="BI1309" s="17">
        <v>4.4388234140198199E-2</v>
      </c>
      <c r="BJ1309" s="17">
        <v>3.3138866969773598E-2</v>
      </c>
      <c r="BK1309" s="17">
        <v>2.60426329343223E-2</v>
      </c>
      <c r="BL1309" s="17">
        <v>2.8707834007021302E-2</v>
      </c>
      <c r="BM1309" s="17">
        <v>3.9285138805669903E-2</v>
      </c>
      <c r="BN1309" s="17">
        <v>3.11457944157894E-2</v>
      </c>
      <c r="BO1309" s="17">
        <v>5.7443020566945502E-2</v>
      </c>
      <c r="BP1309" s="17"/>
      <c r="BQ1309" s="17">
        <v>3.0302066223071501E-2</v>
      </c>
      <c r="BR1309" s="17">
        <v>5.3148953655823901E-2</v>
      </c>
    </row>
    <row r="1310" spans="2:70" x14ac:dyDescent="0.35">
      <c r="B1310" t="s">
        <v>129</v>
      </c>
      <c r="C1310" s="17">
        <v>9.6577000089435303E-2</v>
      </c>
      <c r="D1310" s="17">
        <v>0.100892923083768</v>
      </c>
      <c r="E1310" s="17">
        <v>9.25163242056872E-2</v>
      </c>
      <c r="F1310" s="17"/>
      <c r="G1310" s="17">
        <v>7.3289837926457393E-2</v>
      </c>
      <c r="H1310" s="17">
        <v>0.111463708634336</v>
      </c>
      <c r="I1310" s="17">
        <v>0.10968375596799</v>
      </c>
      <c r="J1310" s="17">
        <v>9.77325809248836E-2</v>
      </c>
      <c r="K1310" s="17">
        <v>9.32909639555531E-2</v>
      </c>
      <c r="L1310" s="17">
        <v>9.0519883743565302E-2</v>
      </c>
      <c r="M1310" s="17"/>
      <c r="N1310" s="17">
        <v>6.4087224316604699E-2</v>
      </c>
      <c r="O1310" s="17">
        <v>7.4821665908848201E-2</v>
      </c>
      <c r="P1310" s="17">
        <v>0.12034382736278899</v>
      </c>
      <c r="Q1310" s="17">
        <v>0.133693451408056</v>
      </c>
      <c r="R1310" s="17"/>
      <c r="S1310" s="17">
        <v>7.3843637995728198E-2</v>
      </c>
      <c r="T1310" s="17">
        <v>7.4433470345017697E-2</v>
      </c>
      <c r="U1310" s="17">
        <v>9.1322958022304404E-2</v>
      </c>
      <c r="V1310" s="17">
        <v>7.4173271918806905E-2</v>
      </c>
      <c r="W1310" s="17">
        <v>0.105665677784387</v>
      </c>
      <c r="X1310" s="17">
        <v>0.124695260431885</v>
      </c>
      <c r="Y1310" s="17">
        <v>0.120833556524019</v>
      </c>
      <c r="Z1310" s="17">
        <v>0.140191344771781</v>
      </c>
      <c r="AA1310" s="17">
        <v>8.8740179803159902E-2</v>
      </c>
      <c r="AB1310" s="17">
        <v>9.3519923630324797E-2</v>
      </c>
      <c r="AC1310" s="17">
        <v>0.10889745155414</v>
      </c>
      <c r="AD1310" s="17">
        <v>0.169247458369787</v>
      </c>
      <c r="AE1310" s="17"/>
      <c r="AF1310" s="17">
        <v>9.0394884914705195E-2</v>
      </c>
      <c r="AG1310" s="17">
        <v>7.9395640484311802E-2</v>
      </c>
      <c r="AH1310" s="17">
        <v>0.16234263046515801</v>
      </c>
      <c r="AI1310" s="17"/>
      <c r="AJ1310" s="17">
        <v>8.7767069106982301E-2</v>
      </c>
      <c r="AK1310" s="17">
        <v>0.100183340540935</v>
      </c>
      <c r="AL1310" s="17">
        <v>4.5615997961007598E-2</v>
      </c>
      <c r="AM1310" s="17">
        <v>9.3236983225136905E-2</v>
      </c>
      <c r="AN1310" s="17">
        <v>0.143331414840563</v>
      </c>
      <c r="AO1310" s="17"/>
      <c r="AP1310" s="17">
        <v>8.6955471197256107E-2</v>
      </c>
      <c r="AQ1310" s="17">
        <v>7.7350114006589005E-2</v>
      </c>
      <c r="AR1310" s="17">
        <v>4.2413546951637099E-2</v>
      </c>
      <c r="AS1310" s="17"/>
      <c r="AT1310" s="17">
        <v>0.11665180944951201</v>
      </c>
      <c r="AU1310" s="17">
        <v>9.9354924287947705E-2</v>
      </c>
      <c r="AV1310" s="17">
        <v>7.9821643890425606E-2</v>
      </c>
      <c r="AW1310" s="17">
        <v>5.9514700114248802E-2</v>
      </c>
      <c r="AX1310" s="17">
        <v>6.6278916226995804E-2</v>
      </c>
      <c r="AY1310" s="17"/>
      <c r="AZ1310" s="17">
        <v>0.261146172938171</v>
      </c>
      <c r="BA1310" s="17">
        <v>0.170484173666758</v>
      </c>
      <c r="BB1310" s="17">
        <v>8.0806229737050095E-2</v>
      </c>
      <c r="BC1310" s="17">
        <v>9.2641292561660399E-2</v>
      </c>
      <c r="BD1310" s="17">
        <v>9.8461984825035404E-2</v>
      </c>
      <c r="BE1310" s="17">
        <v>0.112214511005374</v>
      </c>
      <c r="BF1310" s="17">
        <v>7.1083025264320907E-2</v>
      </c>
      <c r="BG1310" s="17">
        <v>8.3791056017572599E-2</v>
      </c>
      <c r="BH1310" s="17">
        <v>0.106579146526657</v>
      </c>
      <c r="BI1310" s="17">
        <v>5.4506207521735101E-2</v>
      </c>
      <c r="BJ1310" s="17">
        <v>8.7870251277614594E-2</v>
      </c>
      <c r="BK1310" s="17">
        <v>5.6709210329300402E-2</v>
      </c>
      <c r="BL1310" s="17">
        <v>0.108719318015011</v>
      </c>
      <c r="BM1310" s="17">
        <v>4.7503271834083503E-2</v>
      </c>
      <c r="BN1310" s="17">
        <v>8.3896399761914195E-2</v>
      </c>
      <c r="BO1310" s="17">
        <v>6.7620626951096593E-2</v>
      </c>
      <c r="BP1310" s="17"/>
      <c r="BQ1310" s="17">
        <v>2.0449885301583301E-2</v>
      </c>
      <c r="BR1310" s="17">
        <v>0.125364938247953</v>
      </c>
    </row>
    <row r="1311" spans="2:70" x14ac:dyDescent="0.35">
      <c r="C1311" s="17"/>
      <c r="D1311" s="17"/>
      <c r="E1311" s="17"/>
      <c r="F1311" s="17"/>
      <c r="G1311" s="17"/>
      <c r="H1311" s="17"/>
      <c r="I1311" s="17"/>
      <c r="J1311" s="17"/>
      <c r="K1311" s="17"/>
      <c r="L1311" s="17"/>
      <c r="M1311" s="17"/>
      <c r="N1311" s="17"/>
      <c r="O1311" s="17"/>
      <c r="P1311" s="17"/>
      <c r="Q1311" s="17"/>
      <c r="R1311" s="17"/>
      <c r="S1311" s="17"/>
      <c r="T1311" s="17"/>
      <c r="U1311" s="17"/>
      <c r="V1311" s="17"/>
      <c r="W1311" s="17"/>
      <c r="X1311" s="17"/>
      <c r="Y1311" s="17"/>
      <c r="Z1311" s="17"/>
      <c r="AA1311" s="17"/>
      <c r="AB1311" s="17"/>
      <c r="AC1311" s="17"/>
      <c r="AD1311" s="17"/>
      <c r="AE1311" s="17"/>
      <c r="AF1311" s="17"/>
      <c r="AG1311" s="17"/>
      <c r="AH1311" s="17"/>
      <c r="AI1311" s="17"/>
      <c r="AJ1311" s="17"/>
      <c r="AK1311" s="17"/>
      <c r="AL1311" s="17"/>
      <c r="AM1311" s="17"/>
      <c r="AN1311" s="17"/>
      <c r="AO1311" s="17"/>
      <c r="AP1311" s="17"/>
      <c r="AQ1311" s="17"/>
      <c r="AR1311" s="17"/>
      <c r="AS1311" s="17"/>
      <c r="AT1311" s="17"/>
      <c r="AU1311" s="17"/>
      <c r="AV1311" s="17"/>
      <c r="AW1311" s="17"/>
      <c r="AX1311" s="17"/>
      <c r="AY1311" s="17"/>
      <c r="AZ1311" s="17"/>
      <c r="BA1311" s="17"/>
      <c r="BB1311" s="17"/>
      <c r="BC1311" s="17"/>
      <c r="BD1311" s="17"/>
      <c r="BE1311" s="17"/>
      <c r="BF1311" s="17"/>
      <c r="BG1311" s="17"/>
      <c r="BH1311" s="17"/>
      <c r="BI1311" s="17"/>
      <c r="BJ1311" s="17"/>
      <c r="BK1311" s="17"/>
      <c r="BL1311" s="17"/>
      <c r="BM1311" s="17"/>
      <c r="BN1311" s="17"/>
      <c r="BO1311" s="17"/>
      <c r="BP1311" s="17"/>
      <c r="BQ1311" s="17"/>
      <c r="BR1311" s="17"/>
    </row>
    <row r="1312" spans="2:70" x14ac:dyDescent="0.35">
      <c r="B1312" s="6" t="s">
        <v>576</v>
      </c>
      <c r="C1312" s="17"/>
      <c r="D1312" s="17"/>
      <c r="E1312" s="17"/>
      <c r="F1312" s="17"/>
      <c r="G1312" s="17"/>
      <c r="H1312" s="17"/>
      <c r="I1312" s="17"/>
      <c r="J1312" s="17"/>
      <c r="K1312" s="17"/>
      <c r="L1312" s="17"/>
      <c r="M1312" s="17"/>
      <c r="N1312" s="17"/>
      <c r="O1312" s="17"/>
      <c r="P1312" s="17"/>
      <c r="Q1312" s="17"/>
      <c r="R1312" s="17"/>
      <c r="S1312" s="17"/>
      <c r="T1312" s="17"/>
      <c r="U1312" s="17"/>
      <c r="V1312" s="17"/>
      <c r="W1312" s="17"/>
      <c r="X1312" s="17"/>
      <c r="Y1312" s="17"/>
      <c r="Z1312" s="17"/>
      <c r="AA1312" s="17"/>
      <c r="AB1312" s="17"/>
      <c r="AC1312" s="17"/>
      <c r="AD1312" s="17"/>
      <c r="AE1312" s="17"/>
      <c r="AF1312" s="17"/>
      <c r="AG1312" s="17"/>
      <c r="AH1312" s="17"/>
      <c r="AI1312" s="17"/>
      <c r="AJ1312" s="17"/>
      <c r="AK1312" s="17"/>
      <c r="AL1312" s="17"/>
      <c r="AM1312" s="17"/>
      <c r="AN1312" s="17"/>
      <c r="AO1312" s="17"/>
      <c r="AP1312" s="17"/>
      <c r="AQ1312" s="17"/>
      <c r="AR1312" s="17"/>
      <c r="AS1312" s="17"/>
      <c r="AT1312" s="17"/>
      <c r="AU1312" s="17"/>
      <c r="AV1312" s="17"/>
      <c r="AW1312" s="17"/>
      <c r="AX1312" s="17"/>
      <c r="AY1312" s="17"/>
      <c r="AZ1312" s="17"/>
      <c r="BA1312" s="17"/>
      <c r="BB1312" s="17"/>
      <c r="BC1312" s="17"/>
      <c r="BD1312" s="17"/>
      <c r="BE1312" s="17"/>
      <c r="BF1312" s="17"/>
      <c r="BG1312" s="17"/>
      <c r="BH1312" s="17"/>
      <c r="BI1312" s="17"/>
      <c r="BJ1312" s="17"/>
      <c r="BK1312" s="17"/>
      <c r="BL1312" s="17"/>
      <c r="BM1312" s="17"/>
      <c r="BN1312" s="17"/>
      <c r="BO1312" s="17"/>
      <c r="BP1312" s="17"/>
      <c r="BQ1312" s="17"/>
      <c r="BR1312" s="17"/>
    </row>
    <row r="1313" spans="2:70" x14ac:dyDescent="0.35">
      <c r="B1313" s="24" t="s">
        <v>496</v>
      </c>
      <c r="C1313" s="17"/>
      <c r="D1313" s="17"/>
      <c r="E1313" s="17"/>
      <c r="F1313" s="17"/>
      <c r="G1313" s="17"/>
      <c r="H1313" s="17"/>
      <c r="I1313" s="17"/>
      <c r="J1313" s="17"/>
      <c r="K1313" s="17"/>
      <c r="L1313" s="17"/>
      <c r="M1313" s="17"/>
      <c r="N1313" s="17"/>
      <c r="O1313" s="17"/>
      <c r="P1313" s="17"/>
      <c r="Q1313" s="17"/>
      <c r="R1313" s="17"/>
      <c r="S1313" s="17"/>
      <c r="T1313" s="17"/>
      <c r="U1313" s="17"/>
      <c r="V1313" s="17"/>
      <c r="W1313" s="17"/>
      <c r="X1313" s="17"/>
      <c r="Y1313" s="17"/>
      <c r="Z1313" s="17"/>
      <c r="AA1313" s="17"/>
      <c r="AB1313" s="17"/>
      <c r="AC1313" s="17"/>
      <c r="AD1313" s="17"/>
      <c r="AE1313" s="17"/>
      <c r="AF1313" s="17"/>
      <c r="AG1313" s="17"/>
      <c r="AH1313" s="17"/>
      <c r="AI1313" s="17"/>
      <c r="AJ1313" s="17"/>
      <c r="AK1313" s="17"/>
      <c r="AL1313" s="17"/>
      <c r="AM1313" s="17"/>
      <c r="AN1313" s="17"/>
      <c r="AO1313" s="17"/>
      <c r="AP1313" s="17"/>
      <c r="AQ1313" s="17"/>
      <c r="AR1313" s="17"/>
      <c r="AS1313" s="17"/>
      <c r="AT1313" s="17"/>
      <c r="AU1313" s="17"/>
      <c r="AV1313" s="17"/>
      <c r="AW1313" s="17"/>
      <c r="AX1313" s="17"/>
      <c r="AY1313" s="17"/>
      <c r="AZ1313" s="17"/>
      <c r="BA1313" s="17"/>
      <c r="BB1313" s="17"/>
      <c r="BC1313" s="17"/>
      <c r="BD1313" s="17"/>
      <c r="BE1313" s="17"/>
      <c r="BF1313" s="17"/>
      <c r="BG1313" s="17"/>
      <c r="BH1313" s="17"/>
      <c r="BI1313" s="17"/>
      <c r="BJ1313" s="17"/>
      <c r="BK1313" s="17"/>
      <c r="BL1313" s="17"/>
      <c r="BM1313" s="17"/>
      <c r="BN1313" s="17"/>
      <c r="BO1313" s="17"/>
      <c r="BP1313" s="17"/>
      <c r="BQ1313" s="17"/>
      <c r="BR1313" s="17"/>
    </row>
    <row r="1314" spans="2:70" x14ac:dyDescent="0.35">
      <c r="B1314" t="s">
        <v>570</v>
      </c>
      <c r="C1314" s="17">
        <v>7.2498309354374194E-2</v>
      </c>
      <c r="D1314" s="17">
        <v>0.101436284308819</v>
      </c>
      <c r="E1314" s="17">
        <v>4.3828939041750899E-2</v>
      </c>
      <c r="F1314" s="17"/>
      <c r="G1314" s="17">
        <v>0.15034697310127801</v>
      </c>
      <c r="H1314" s="17">
        <v>0.132539747697029</v>
      </c>
      <c r="I1314" s="17">
        <v>0.11016991352220699</v>
      </c>
      <c r="J1314" s="17">
        <v>2.7285963642061699E-2</v>
      </c>
      <c r="K1314" s="17">
        <v>2.42761968281478E-2</v>
      </c>
      <c r="L1314" s="17">
        <v>1.6090473942968999E-2</v>
      </c>
      <c r="M1314" s="17"/>
      <c r="N1314" s="17">
        <v>8.4644415738985998E-2</v>
      </c>
      <c r="O1314" s="17">
        <v>8.4287385448522004E-2</v>
      </c>
      <c r="P1314" s="17">
        <v>8.8933908702036199E-2</v>
      </c>
      <c r="Q1314" s="17">
        <v>1.6342896351222401E-2</v>
      </c>
      <c r="R1314" s="17"/>
      <c r="S1314" s="17">
        <v>0.120714822208706</v>
      </c>
      <c r="T1314" s="17">
        <v>4.2003992231268203E-2</v>
      </c>
      <c r="U1314" s="17">
        <v>3.8844311852278497E-2</v>
      </c>
      <c r="V1314" s="17">
        <v>2.997792621762E-2</v>
      </c>
      <c r="W1314" s="17">
        <v>5.1235088795675503E-2</v>
      </c>
      <c r="X1314" s="17">
        <v>0.13594445486210899</v>
      </c>
      <c r="Y1314" s="17">
        <v>4.9819380980497499E-2</v>
      </c>
      <c r="Z1314" s="17">
        <v>8.6355825095310895E-2</v>
      </c>
      <c r="AA1314" s="17">
        <v>0.105015258796528</v>
      </c>
      <c r="AB1314" s="17">
        <v>3.5505443039864602E-2</v>
      </c>
      <c r="AC1314" s="17">
        <v>5.10574812378684E-2</v>
      </c>
      <c r="AD1314" s="17">
        <v>3.7402472199013999E-2</v>
      </c>
      <c r="AE1314" s="17"/>
      <c r="AF1314" s="17">
        <v>5.0307768081484801E-2</v>
      </c>
      <c r="AG1314" s="17">
        <v>9.2156816151788598E-2</v>
      </c>
      <c r="AH1314" s="17">
        <v>3.9650110541179499E-2</v>
      </c>
      <c r="AI1314" s="17"/>
      <c r="AJ1314" s="17">
        <v>6.3656989410767598E-2</v>
      </c>
      <c r="AK1314" s="17">
        <v>8.1820821602658106E-2</v>
      </c>
      <c r="AL1314" s="17">
        <v>4.8070433996815799E-2</v>
      </c>
      <c r="AM1314" s="17">
        <v>0.26091851092322099</v>
      </c>
      <c r="AN1314" s="17">
        <v>3.9015518356325399E-2</v>
      </c>
      <c r="AO1314" s="17"/>
      <c r="AP1314" s="17">
        <v>9.0487183167237695E-2</v>
      </c>
      <c r="AQ1314" s="17">
        <v>8.25088831720069E-2</v>
      </c>
      <c r="AR1314" s="17">
        <v>8.7235504524509594E-2</v>
      </c>
      <c r="AS1314" s="17"/>
      <c r="AT1314" s="17">
        <v>5.5681794747422499E-2</v>
      </c>
      <c r="AU1314" s="17">
        <v>5.8524978525603101E-2</v>
      </c>
      <c r="AV1314" s="17">
        <v>7.8747907552952301E-2</v>
      </c>
      <c r="AW1314" s="17">
        <v>8.3345026300842104E-2</v>
      </c>
      <c r="AX1314" s="17">
        <v>0.23998737987327901</v>
      </c>
      <c r="AY1314" s="17"/>
      <c r="AZ1314" s="17">
        <v>0</v>
      </c>
      <c r="BA1314" s="17">
        <v>0.12718374855681899</v>
      </c>
      <c r="BB1314" s="17">
        <v>8.7878737505449597E-2</v>
      </c>
      <c r="BC1314" s="17">
        <v>5.8292982956741998E-2</v>
      </c>
      <c r="BD1314" s="17">
        <v>6.82829824262223E-2</v>
      </c>
      <c r="BE1314" s="17">
        <v>5.6666747173267397E-2</v>
      </c>
      <c r="BF1314" s="17">
        <v>4.2552815854653099E-2</v>
      </c>
      <c r="BG1314" s="17">
        <v>6.01225612240711E-2</v>
      </c>
      <c r="BH1314" s="17">
        <v>5.2421826837164398E-2</v>
      </c>
      <c r="BI1314" s="17">
        <v>2.42241634576408E-2</v>
      </c>
      <c r="BJ1314" s="17">
        <v>6.5682203065012407E-2</v>
      </c>
      <c r="BK1314" s="17">
        <v>5.10621407155889E-2</v>
      </c>
      <c r="BL1314" s="17">
        <v>0.128949363490483</v>
      </c>
      <c r="BM1314" s="17">
        <v>2.7063525142281299E-2</v>
      </c>
      <c r="BN1314" s="17">
        <v>0.12497872277553899</v>
      </c>
      <c r="BO1314" s="17">
        <v>0.19729446823893801</v>
      </c>
      <c r="BP1314" s="17"/>
      <c r="BQ1314" s="17">
        <v>7.2498309354374194E-2</v>
      </c>
      <c r="BR1314" s="17" t="s">
        <v>494</v>
      </c>
    </row>
    <row r="1315" spans="2:70" x14ac:dyDescent="0.35">
      <c r="B1315" t="s">
        <v>571</v>
      </c>
      <c r="C1315" s="17">
        <v>0.155192773860964</v>
      </c>
      <c r="D1315" s="17">
        <v>0.165526205676812</v>
      </c>
      <c r="E1315" s="17">
        <v>0.14486678866546601</v>
      </c>
      <c r="F1315" s="17"/>
      <c r="G1315" s="17">
        <v>0.26881463934829503</v>
      </c>
      <c r="H1315" s="17">
        <v>0.28104845005474799</v>
      </c>
      <c r="I1315" s="17">
        <v>0.19066101054649601</v>
      </c>
      <c r="J1315" s="17">
        <v>0.100376258486195</v>
      </c>
      <c r="K1315" s="17">
        <v>9.1883997174212598E-2</v>
      </c>
      <c r="L1315" s="17">
        <v>4.6418030857588999E-2</v>
      </c>
      <c r="M1315" s="17"/>
      <c r="N1315" s="17">
        <v>0.16223174928801801</v>
      </c>
      <c r="O1315" s="17">
        <v>0.13128882700729499</v>
      </c>
      <c r="P1315" s="17">
        <v>0.18331996773089099</v>
      </c>
      <c r="Q1315" s="17">
        <v>0.145373864410732</v>
      </c>
      <c r="R1315" s="17"/>
      <c r="S1315" s="17">
        <v>0.24596572820482901</v>
      </c>
      <c r="T1315" s="17">
        <v>0.100864842087017</v>
      </c>
      <c r="U1315" s="17">
        <v>7.7282043691638505E-2</v>
      </c>
      <c r="V1315" s="17">
        <v>0.125379019658268</v>
      </c>
      <c r="W1315" s="17">
        <v>0.163932494651153</v>
      </c>
      <c r="X1315" s="17">
        <v>0.167483590678668</v>
      </c>
      <c r="Y1315" s="17">
        <v>0.16422729009966699</v>
      </c>
      <c r="Z1315" s="17">
        <v>0.12670028901872499</v>
      </c>
      <c r="AA1315" s="17">
        <v>0.122701191740264</v>
      </c>
      <c r="AB1315" s="17">
        <v>0.106685737693151</v>
      </c>
      <c r="AC1315" s="17">
        <v>0.22800004153047501</v>
      </c>
      <c r="AD1315" s="17">
        <v>0.16659037772840801</v>
      </c>
      <c r="AE1315" s="17"/>
      <c r="AF1315" s="17">
        <v>0.14966130763527</v>
      </c>
      <c r="AG1315" s="17">
        <v>0.14206890551571599</v>
      </c>
      <c r="AH1315" s="17">
        <v>0.19414624623141</v>
      </c>
      <c r="AI1315" s="17"/>
      <c r="AJ1315" s="17">
        <v>0.13725913800720099</v>
      </c>
      <c r="AK1315" s="17">
        <v>0.203599414894549</v>
      </c>
      <c r="AL1315" s="17">
        <v>0.15316672156858299</v>
      </c>
      <c r="AM1315" s="17">
        <v>9.9519083785304802E-2</v>
      </c>
      <c r="AN1315" s="17">
        <v>8.2315090051613402E-2</v>
      </c>
      <c r="AO1315" s="17"/>
      <c r="AP1315" s="17">
        <v>0.19466006896934099</v>
      </c>
      <c r="AQ1315" s="17">
        <v>0.17220357440797701</v>
      </c>
      <c r="AR1315" s="17">
        <v>0.19740703178774799</v>
      </c>
      <c r="AS1315" s="17"/>
      <c r="AT1315" s="17">
        <v>0.14308058410101901</v>
      </c>
      <c r="AU1315" s="17">
        <v>0.120902131531416</v>
      </c>
      <c r="AV1315" s="17">
        <v>0.18564410011017601</v>
      </c>
      <c r="AW1315" s="17">
        <v>0.205485437619293</v>
      </c>
      <c r="AX1315" s="17">
        <v>0.16951852593919201</v>
      </c>
      <c r="AY1315" s="17"/>
      <c r="AZ1315" s="17">
        <v>0</v>
      </c>
      <c r="BA1315" s="17">
        <v>5.02919221240513E-2</v>
      </c>
      <c r="BB1315" s="17">
        <v>0.15268716556717299</v>
      </c>
      <c r="BC1315" s="17">
        <v>9.2820489036261403E-2</v>
      </c>
      <c r="BD1315" s="17">
        <v>0.18940089748122699</v>
      </c>
      <c r="BE1315" s="17">
        <v>0.16290271089806599</v>
      </c>
      <c r="BF1315" s="17">
        <v>0.11592466206150299</v>
      </c>
      <c r="BG1315" s="17">
        <v>0.177269332492727</v>
      </c>
      <c r="BH1315" s="17">
        <v>0.19629535877689899</v>
      </c>
      <c r="BI1315" s="17">
        <v>0.15193853127530699</v>
      </c>
      <c r="BJ1315" s="17">
        <v>0.170446517972942</v>
      </c>
      <c r="BK1315" s="17">
        <v>0.14344766841235099</v>
      </c>
      <c r="BL1315" s="17">
        <v>0.166291278051485</v>
      </c>
      <c r="BM1315" s="17">
        <v>0.24428024188877101</v>
      </c>
      <c r="BN1315" s="17">
        <v>0.150451777756648</v>
      </c>
      <c r="BO1315" s="17">
        <v>0.22730387907372901</v>
      </c>
      <c r="BP1315" s="17"/>
      <c r="BQ1315" s="17">
        <v>0.155192773860964</v>
      </c>
      <c r="BR1315" s="17" t="s">
        <v>494</v>
      </c>
    </row>
    <row r="1316" spans="2:70" x14ac:dyDescent="0.35">
      <c r="B1316" t="s">
        <v>572</v>
      </c>
      <c r="C1316" s="17">
        <v>0.20987750396534</v>
      </c>
      <c r="D1316" s="17">
        <v>0.224278553413049</v>
      </c>
      <c r="E1316" s="17">
        <v>0.195008355463616</v>
      </c>
      <c r="F1316" s="17"/>
      <c r="G1316" s="17">
        <v>0.249838993596113</v>
      </c>
      <c r="H1316" s="17">
        <v>0.27717956290213203</v>
      </c>
      <c r="I1316" s="17">
        <v>0.201592432805237</v>
      </c>
      <c r="J1316" s="17">
        <v>0.21290510723860301</v>
      </c>
      <c r="K1316" s="17">
        <v>0.22443227925096099</v>
      </c>
      <c r="L1316" s="17">
        <v>0.13455196733005401</v>
      </c>
      <c r="M1316" s="17"/>
      <c r="N1316" s="17">
        <v>0.22299503683991401</v>
      </c>
      <c r="O1316" s="17">
        <v>0.189460330942155</v>
      </c>
      <c r="P1316" s="17">
        <v>0.21631507493384999</v>
      </c>
      <c r="Q1316" s="17">
        <v>0.20472788264778299</v>
      </c>
      <c r="R1316" s="17"/>
      <c r="S1316" s="17">
        <v>0.20657914401782199</v>
      </c>
      <c r="T1316" s="17">
        <v>0.18006398544791899</v>
      </c>
      <c r="U1316" s="17">
        <v>0.23261610967969701</v>
      </c>
      <c r="V1316" s="17">
        <v>0.19709541541586101</v>
      </c>
      <c r="W1316" s="17">
        <v>0.256651764344276</v>
      </c>
      <c r="X1316" s="17">
        <v>0.245564261477728</v>
      </c>
      <c r="Y1316" s="17">
        <v>0.17389632013206399</v>
      </c>
      <c r="Z1316" s="17">
        <v>0.296841439843193</v>
      </c>
      <c r="AA1316" s="17">
        <v>0.22630022463746599</v>
      </c>
      <c r="AB1316" s="17">
        <v>0.20025849185769601</v>
      </c>
      <c r="AC1316" s="17">
        <v>0.126440437645438</v>
      </c>
      <c r="AD1316" s="17">
        <v>0.26764753547946901</v>
      </c>
      <c r="AE1316" s="17"/>
      <c r="AF1316" s="17">
        <v>0.19264981227790201</v>
      </c>
      <c r="AG1316" s="17">
        <v>0.217193697601956</v>
      </c>
      <c r="AH1316" s="17">
        <v>0.190633574203939</v>
      </c>
      <c r="AI1316" s="17"/>
      <c r="AJ1316" s="17">
        <v>0.192820123099361</v>
      </c>
      <c r="AK1316" s="17">
        <v>0.23764586142326</v>
      </c>
      <c r="AL1316" s="17">
        <v>0.217189616178907</v>
      </c>
      <c r="AM1316" s="17">
        <v>0.147375195662347</v>
      </c>
      <c r="AN1316" s="17">
        <v>0.21766606986495801</v>
      </c>
      <c r="AO1316" s="17"/>
      <c r="AP1316" s="17">
        <v>0.22152233357944301</v>
      </c>
      <c r="AQ1316" s="17">
        <v>0.22606486513458299</v>
      </c>
      <c r="AR1316" s="17">
        <v>0.171938132370274</v>
      </c>
      <c r="AS1316" s="17"/>
      <c r="AT1316" s="17">
        <v>0.132357811456111</v>
      </c>
      <c r="AU1316" s="17">
        <v>0.23929410863766201</v>
      </c>
      <c r="AV1316" s="17">
        <v>0.24374261429559099</v>
      </c>
      <c r="AW1316" s="17">
        <v>0.20500637918321801</v>
      </c>
      <c r="AX1316" s="17">
        <v>0.161943816230255</v>
      </c>
      <c r="AY1316" s="17"/>
      <c r="AZ1316" s="17">
        <v>0.11461489899708099</v>
      </c>
      <c r="BA1316" s="17">
        <v>0.19295144635575401</v>
      </c>
      <c r="BB1316" s="17">
        <v>0.15589342614287599</v>
      </c>
      <c r="BC1316" s="17">
        <v>0.24859440143872</v>
      </c>
      <c r="BD1316" s="17">
        <v>0.191462982796957</v>
      </c>
      <c r="BE1316" s="17">
        <v>0.193762200535533</v>
      </c>
      <c r="BF1316" s="17">
        <v>0.259087458371007</v>
      </c>
      <c r="BG1316" s="17">
        <v>0.15779400517776401</v>
      </c>
      <c r="BH1316" s="17">
        <v>0.24419375153610301</v>
      </c>
      <c r="BI1316" s="17">
        <v>0.121701026721263</v>
      </c>
      <c r="BJ1316" s="17">
        <v>0.24993739793942199</v>
      </c>
      <c r="BK1316" s="17">
        <v>0.29732949209670601</v>
      </c>
      <c r="BL1316" s="17">
        <v>0.247622806951107</v>
      </c>
      <c r="BM1316" s="17">
        <v>0.16037015287811801</v>
      </c>
      <c r="BN1316" s="17">
        <v>0.197580083948666</v>
      </c>
      <c r="BO1316" s="17">
        <v>0.19668971446995501</v>
      </c>
      <c r="BP1316" s="17"/>
      <c r="BQ1316" s="17">
        <v>0.20987750396534</v>
      </c>
      <c r="BR1316" s="17" t="s">
        <v>494</v>
      </c>
    </row>
    <row r="1317" spans="2:70" x14ac:dyDescent="0.35">
      <c r="B1317" t="s">
        <v>573</v>
      </c>
      <c r="C1317" s="17">
        <v>0.23072298431993299</v>
      </c>
      <c r="D1317" s="17">
        <v>0.23656564796018301</v>
      </c>
      <c r="E1317" s="17">
        <v>0.227275629606707</v>
      </c>
      <c r="F1317" s="17"/>
      <c r="G1317" s="17">
        <v>0.230247902304373</v>
      </c>
      <c r="H1317" s="17">
        <v>0.192367925663363</v>
      </c>
      <c r="I1317" s="17">
        <v>0.222152929630058</v>
      </c>
      <c r="J1317" s="17">
        <v>0.238559565347021</v>
      </c>
      <c r="K1317" s="17">
        <v>0.243868366085607</v>
      </c>
      <c r="L1317" s="17">
        <v>0.25466352970967499</v>
      </c>
      <c r="M1317" s="17"/>
      <c r="N1317" s="17">
        <v>0.221146252017727</v>
      </c>
      <c r="O1317" s="17">
        <v>0.25064083253125402</v>
      </c>
      <c r="P1317" s="17">
        <v>0.19079905110020301</v>
      </c>
      <c r="Q1317" s="17">
        <v>0.26422906554634101</v>
      </c>
      <c r="R1317" s="17"/>
      <c r="S1317" s="17">
        <v>0.203425898842617</v>
      </c>
      <c r="T1317" s="17">
        <v>0.26098266127435699</v>
      </c>
      <c r="U1317" s="17">
        <v>0.26187839460939399</v>
      </c>
      <c r="V1317" s="17">
        <v>0.22272981452905899</v>
      </c>
      <c r="W1317" s="17">
        <v>0.23836847204502701</v>
      </c>
      <c r="X1317" s="17">
        <v>0.17690527445465301</v>
      </c>
      <c r="Y1317" s="17">
        <v>0.18951074736432699</v>
      </c>
      <c r="Z1317" s="17">
        <v>0.203981560158214</v>
      </c>
      <c r="AA1317" s="17">
        <v>0.24659697361588301</v>
      </c>
      <c r="AB1317" s="17">
        <v>0.23582920099466101</v>
      </c>
      <c r="AC1317" s="17">
        <v>0.331319297324071</v>
      </c>
      <c r="AD1317" s="17">
        <v>0.24231462473552401</v>
      </c>
      <c r="AE1317" s="17"/>
      <c r="AF1317" s="17">
        <v>0.22202694895521299</v>
      </c>
      <c r="AG1317" s="17">
        <v>0.24177323151639199</v>
      </c>
      <c r="AH1317" s="17">
        <v>0.213492653451716</v>
      </c>
      <c r="AI1317" s="17"/>
      <c r="AJ1317" s="17">
        <v>0.236033125539964</v>
      </c>
      <c r="AK1317" s="17">
        <v>0.23422267488332299</v>
      </c>
      <c r="AL1317" s="17">
        <v>0.23650611565572099</v>
      </c>
      <c r="AM1317" s="17">
        <v>0.21380614795535</v>
      </c>
      <c r="AN1317" s="17">
        <v>0.22748779492260501</v>
      </c>
      <c r="AO1317" s="17"/>
      <c r="AP1317" s="17">
        <v>0.20210655853811699</v>
      </c>
      <c r="AQ1317" s="17">
        <v>0.24897719907090499</v>
      </c>
      <c r="AR1317" s="17">
        <v>0.25050516575732601</v>
      </c>
      <c r="AS1317" s="17"/>
      <c r="AT1317" s="17">
        <v>0.27816088080254298</v>
      </c>
      <c r="AU1317" s="17">
        <v>0.22035170665414799</v>
      </c>
      <c r="AV1317" s="17">
        <v>0.211476190034766</v>
      </c>
      <c r="AW1317" s="17">
        <v>0.224620865783108</v>
      </c>
      <c r="AX1317" s="17">
        <v>0.19637628072250099</v>
      </c>
      <c r="AY1317" s="17"/>
      <c r="AZ1317" s="17">
        <v>0.65042903257238804</v>
      </c>
      <c r="BA1317" s="17">
        <v>0.31608195098641401</v>
      </c>
      <c r="BB1317" s="17">
        <v>0.144415758748145</v>
      </c>
      <c r="BC1317" s="17">
        <v>0.13916406855692401</v>
      </c>
      <c r="BD1317" s="17">
        <v>0.25548162154044202</v>
      </c>
      <c r="BE1317" s="17">
        <v>0.193705463009266</v>
      </c>
      <c r="BF1317" s="17">
        <v>0.24572459520027001</v>
      </c>
      <c r="BG1317" s="17">
        <v>0.250419735758655</v>
      </c>
      <c r="BH1317" s="17">
        <v>0.145386124813949</v>
      </c>
      <c r="BI1317" s="17">
        <v>0.36185225255846099</v>
      </c>
      <c r="BJ1317" s="17">
        <v>0.24477292979069201</v>
      </c>
      <c r="BK1317" s="17">
        <v>0.18166947284985699</v>
      </c>
      <c r="BL1317" s="17">
        <v>0.221060447240433</v>
      </c>
      <c r="BM1317" s="17">
        <v>0.23224080318377899</v>
      </c>
      <c r="BN1317" s="17">
        <v>0.24495478153755201</v>
      </c>
      <c r="BO1317" s="17">
        <v>0.23784950149369199</v>
      </c>
      <c r="BP1317" s="17"/>
      <c r="BQ1317" s="17">
        <v>0.23072298431993299</v>
      </c>
      <c r="BR1317" s="17" t="s">
        <v>494</v>
      </c>
    </row>
    <row r="1318" spans="2:70" x14ac:dyDescent="0.35">
      <c r="B1318" t="s">
        <v>574</v>
      </c>
      <c r="C1318" s="17">
        <v>0.13411758754073</v>
      </c>
      <c r="D1318" s="17">
        <v>0.103970754969037</v>
      </c>
      <c r="E1318" s="17">
        <v>0.16299413126815601</v>
      </c>
      <c r="F1318" s="17"/>
      <c r="G1318" s="17">
        <v>8.6380044659035898E-2</v>
      </c>
      <c r="H1318" s="17">
        <v>7.0053281112813698E-2</v>
      </c>
      <c r="I1318" s="17">
        <v>0.16065343514392399</v>
      </c>
      <c r="J1318" s="17">
        <v>0.124786283318254</v>
      </c>
      <c r="K1318" s="17">
        <v>0.12066071461608401</v>
      </c>
      <c r="L1318" s="17">
        <v>0.20096948729087899</v>
      </c>
      <c r="M1318" s="17"/>
      <c r="N1318" s="17">
        <v>0.123830520149601</v>
      </c>
      <c r="O1318" s="17">
        <v>0.14926280419486199</v>
      </c>
      <c r="P1318" s="17">
        <v>0.13137394444643499</v>
      </c>
      <c r="Q1318" s="17">
        <v>0.13828852825951499</v>
      </c>
      <c r="R1318" s="17"/>
      <c r="S1318" s="17">
        <v>0.103354807866302</v>
      </c>
      <c r="T1318" s="17">
        <v>0.170352405247232</v>
      </c>
      <c r="U1318" s="17">
        <v>0.12771333670188501</v>
      </c>
      <c r="V1318" s="17">
        <v>0.17902171531908001</v>
      </c>
      <c r="W1318" s="17">
        <v>5.1361975084733801E-2</v>
      </c>
      <c r="X1318" s="17">
        <v>0.115450269626051</v>
      </c>
      <c r="Y1318" s="17">
        <v>0.209729222732779</v>
      </c>
      <c r="Z1318" s="17">
        <v>0.211039352036586</v>
      </c>
      <c r="AA1318" s="17">
        <v>9.2897537628613899E-2</v>
      </c>
      <c r="AB1318" s="17">
        <v>0.13568098072426199</v>
      </c>
      <c r="AC1318" s="17">
        <v>0.132329680556317</v>
      </c>
      <c r="AD1318" s="17">
        <v>0.170770872725796</v>
      </c>
      <c r="AE1318" s="17"/>
      <c r="AF1318" s="17">
        <v>0.150874444169074</v>
      </c>
      <c r="AG1318" s="17">
        <v>0.11792097344775999</v>
      </c>
      <c r="AH1318" s="17">
        <v>0.15716419238592699</v>
      </c>
      <c r="AI1318" s="17"/>
      <c r="AJ1318" s="17">
        <v>0.13701782681079899</v>
      </c>
      <c r="AK1318" s="17">
        <v>0.10859256909147599</v>
      </c>
      <c r="AL1318" s="17">
        <v>0.12748798725485899</v>
      </c>
      <c r="AM1318" s="17">
        <v>0.193651384759846</v>
      </c>
      <c r="AN1318" s="17">
        <v>0.13558178600436899</v>
      </c>
      <c r="AO1318" s="17"/>
      <c r="AP1318" s="17">
        <v>0.100348624067314</v>
      </c>
      <c r="AQ1318" s="17">
        <v>0.12331572683117201</v>
      </c>
      <c r="AR1318" s="17">
        <v>0.10952500683706901</v>
      </c>
      <c r="AS1318" s="17"/>
      <c r="AT1318" s="17">
        <v>0.14395659240532599</v>
      </c>
      <c r="AU1318" s="17">
        <v>0.13204419267003201</v>
      </c>
      <c r="AV1318" s="17">
        <v>0.105562025018693</v>
      </c>
      <c r="AW1318" s="17">
        <v>0.137914717981693</v>
      </c>
      <c r="AX1318" s="17">
        <v>0.11431947739179001</v>
      </c>
      <c r="AY1318" s="17"/>
      <c r="AZ1318" s="17">
        <v>0.118381607946533</v>
      </c>
      <c r="BA1318" s="17">
        <v>0.107597178658618</v>
      </c>
      <c r="BB1318" s="17">
        <v>0.162885180368361</v>
      </c>
      <c r="BC1318" s="17">
        <v>0.15890380967919501</v>
      </c>
      <c r="BD1318" s="17">
        <v>0.13056134662110999</v>
      </c>
      <c r="BE1318" s="17">
        <v>0.169217234314083</v>
      </c>
      <c r="BF1318" s="17">
        <v>0.102605378999548</v>
      </c>
      <c r="BG1318" s="17">
        <v>0.105771147071074</v>
      </c>
      <c r="BH1318" s="17">
        <v>0.12626318156347399</v>
      </c>
      <c r="BI1318" s="17">
        <v>0.14624099796269899</v>
      </c>
      <c r="BJ1318" s="17">
        <v>0.154905406812305</v>
      </c>
      <c r="BK1318" s="17">
        <v>0.15327421716856199</v>
      </c>
      <c r="BL1318" s="17">
        <v>0.14152527067009099</v>
      </c>
      <c r="BM1318" s="17">
        <v>0.140068741494217</v>
      </c>
      <c r="BN1318" s="17">
        <v>0.15996603125233999</v>
      </c>
      <c r="BO1318" s="17">
        <v>6.38855721574587E-2</v>
      </c>
      <c r="BP1318" s="17"/>
      <c r="BQ1318" s="17">
        <v>0.13411758754073</v>
      </c>
      <c r="BR1318" s="17" t="s">
        <v>494</v>
      </c>
    </row>
    <row r="1319" spans="2:70" x14ac:dyDescent="0.35">
      <c r="B1319" t="s">
        <v>575</v>
      </c>
      <c r="C1319" s="17">
        <v>0.19056878504782199</v>
      </c>
      <c r="D1319" s="17">
        <v>0.16356011819911101</v>
      </c>
      <c r="E1319" s="17">
        <v>0.216655892147263</v>
      </c>
      <c r="F1319" s="17"/>
      <c r="G1319" s="17">
        <v>1.4371446990905199E-2</v>
      </c>
      <c r="H1319" s="17">
        <v>3.3561521533428403E-2</v>
      </c>
      <c r="I1319" s="17">
        <v>0.114770278352078</v>
      </c>
      <c r="J1319" s="17">
        <v>0.29608682196786601</v>
      </c>
      <c r="K1319" s="17">
        <v>0.28893640600111897</v>
      </c>
      <c r="L1319" s="17">
        <v>0.331499893971618</v>
      </c>
      <c r="M1319" s="17"/>
      <c r="N1319" s="17">
        <v>0.18129091235622999</v>
      </c>
      <c r="O1319" s="17">
        <v>0.185717298113555</v>
      </c>
      <c r="P1319" s="17">
        <v>0.17976344422582699</v>
      </c>
      <c r="Q1319" s="17">
        <v>0.223067217302098</v>
      </c>
      <c r="R1319" s="17"/>
      <c r="S1319" s="17">
        <v>0.11183769984182</v>
      </c>
      <c r="T1319" s="17">
        <v>0.23994554484364899</v>
      </c>
      <c r="U1319" s="17">
        <v>0.25104022911134199</v>
      </c>
      <c r="V1319" s="17">
        <v>0.245796108860111</v>
      </c>
      <c r="W1319" s="17">
        <v>0.21035758978768301</v>
      </c>
      <c r="X1319" s="17">
        <v>0.15865214890079099</v>
      </c>
      <c r="Y1319" s="17">
        <v>0.21281703869066501</v>
      </c>
      <c r="Z1319" s="17">
        <v>7.5081533847971102E-2</v>
      </c>
      <c r="AA1319" s="17">
        <v>0.19235666236252499</v>
      </c>
      <c r="AB1319" s="17">
        <v>0.27840903829143199</v>
      </c>
      <c r="AC1319" s="17">
        <v>0.13085306170583</v>
      </c>
      <c r="AD1319" s="17">
        <v>0.11527411713178901</v>
      </c>
      <c r="AE1319" s="17"/>
      <c r="AF1319" s="17">
        <v>0.22962051631175501</v>
      </c>
      <c r="AG1319" s="17">
        <v>0.18261666618719</v>
      </c>
      <c r="AH1319" s="17">
        <v>0.18261081133934201</v>
      </c>
      <c r="AI1319" s="17"/>
      <c r="AJ1319" s="17">
        <v>0.22728771656240199</v>
      </c>
      <c r="AK1319" s="17">
        <v>0.128275522152452</v>
      </c>
      <c r="AL1319" s="17">
        <v>0.21757912534511401</v>
      </c>
      <c r="AM1319" s="17">
        <v>8.47296769139321E-2</v>
      </c>
      <c r="AN1319" s="17">
        <v>0.278931570190597</v>
      </c>
      <c r="AO1319" s="17"/>
      <c r="AP1319" s="17">
        <v>0.190875231678547</v>
      </c>
      <c r="AQ1319" s="17">
        <v>0.140406877935116</v>
      </c>
      <c r="AR1319" s="17">
        <v>0.18338915872307299</v>
      </c>
      <c r="AS1319" s="17"/>
      <c r="AT1319" s="17">
        <v>0.23084148982227201</v>
      </c>
      <c r="AU1319" s="17">
        <v>0.21674069023542999</v>
      </c>
      <c r="AV1319" s="17">
        <v>0.174827162987822</v>
      </c>
      <c r="AW1319" s="17">
        <v>0.134484862575703</v>
      </c>
      <c r="AX1319" s="17">
        <v>0.11785451984298299</v>
      </c>
      <c r="AY1319" s="17"/>
      <c r="AZ1319" s="17">
        <v>0.116574460483998</v>
      </c>
      <c r="BA1319" s="17">
        <v>0.205893753318343</v>
      </c>
      <c r="BB1319" s="17">
        <v>0.26903425875528603</v>
      </c>
      <c r="BC1319" s="17">
        <v>0.27265420927745099</v>
      </c>
      <c r="BD1319" s="17">
        <v>0.15733917091296201</v>
      </c>
      <c r="BE1319" s="17">
        <v>0.22374564406978401</v>
      </c>
      <c r="BF1319" s="17">
        <v>0.234105089513019</v>
      </c>
      <c r="BG1319" s="17">
        <v>0.239489338312289</v>
      </c>
      <c r="BH1319" s="17">
        <v>0.235439756472411</v>
      </c>
      <c r="BI1319" s="17">
        <v>0.194043028024629</v>
      </c>
      <c r="BJ1319" s="17">
        <v>9.6987936156235202E-2</v>
      </c>
      <c r="BK1319" s="17">
        <v>0.17321700875693499</v>
      </c>
      <c r="BL1319" s="17">
        <v>9.4550833596400194E-2</v>
      </c>
      <c r="BM1319" s="17">
        <v>0.195976535412834</v>
      </c>
      <c r="BN1319" s="17">
        <v>0.122068602729255</v>
      </c>
      <c r="BO1319" s="17">
        <v>6.3045435935960195E-2</v>
      </c>
      <c r="BP1319" s="17"/>
      <c r="BQ1319" s="17">
        <v>0.19056878504782199</v>
      </c>
      <c r="BR1319" s="17" t="s">
        <v>494</v>
      </c>
    </row>
    <row r="1320" spans="2:70" x14ac:dyDescent="0.35">
      <c r="B1320" t="s">
        <v>129</v>
      </c>
      <c r="C1320" s="17">
        <v>7.0220559108369E-3</v>
      </c>
      <c r="D1320" s="17">
        <v>4.6624354729886E-3</v>
      </c>
      <c r="E1320" s="17">
        <v>9.3702638070403202E-3</v>
      </c>
      <c r="F1320" s="17"/>
      <c r="G1320" s="17">
        <v>0</v>
      </c>
      <c r="H1320" s="17">
        <v>1.32495110364851E-2</v>
      </c>
      <c r="I1320" s="17">
        <v>0</v>
      </c>
      <c r="J1320" s="17">
        <v>0</v>
      </c>
      <c r="K1320" s="17">
        <v>5.9420400438692398E-3</v>
      </c>
      <c r="L1320" s="17">
        <v>1.5806616897215599E-2</v>
      </c>
      <c r="M1320" s="17"/>
      <c r="N1320" s="17">
        <v>3.8611136095244802E-3</v>
      </c>
      <c r="O1320" s="17">
        <v>9.3425217623566304E-3</v>
      </c>
      <c r="P1320" s="17">
        <v>9.4946088607581192E-3</v>
      </c>
      <c r="Q1320" s="17">
        <v>7.9705454823100503E-3</v>
      </c>
      <c r="R1320" s="17"/>
      <c r="S1320" s="17">
        <v>8.1218990179029397E-3</v>
      </c>
      <c r="T1320" s="17">
        <v>5.78656886855782E-3</v>
      </c>
      <c r="U1320" s="17">
        <v>1.06255743537646E-2</v>
      </c>
      <c r="V1320" s="17">
        <v>0</v>
      </c>
      <c r="W1320" s="17">
        <v>2.8092615291451999E-2</v>
      </c>
      <c r="X1320" s="17">
        <v>0</v>
      </c>
      <c r="Y1320" s="17">
        <v>0</v>
      </c>
      <c r="Z1320" s="17">
        <v>0</v>
      </c>
      <c r="AA1320" s="17">
        <v>1.4132151218720201E-2</v>
      </c>
      <c r="AB1320" s="17">
        <v>7.6311073989328701E-3</v>
      </c>
      <c r="AC1320" s="17">
        <v>0</v>
      </c>
      <c r="AD1320" s="17">
        <v>0</v>
      </c>
      <c r="AE1320" s="17"/>
      <c r="AF1320" s="17">
        <v>4.8592025693016501E-3</v>
      </c>
      <c r="AG1320" s="17">
        <v>6.2697095791974097E-3</v>
      </c>
      <c r="AH1320" s="17">
        <v>2.2302411846485699E-2</v>
      </c>
      <c r="AI1320" s="17"/>
      <c r="AJ1320" s="17">
        <v>5.9250805695049502E-3</v>
      </c>
      <c r="AK1320" s="17">
        <v>5.8431359522808897E-3</v>
      </c>
      <c r="AL1320" s="17">
        <v>0</v>
      </c>
      <c r="AM1320" s="17">
        <v>0</v>
      </c>
      <c r="AN1320" s="17">
        <v>1.9002170609532101E-2</v>
      </c>
      <c r="AO1320" s="17"/>
      <c r="AP1320" s="17">
        <v>0</v>
      </c>
      <c r="AQ1320" s="17">
        <v>6.5228734482396401E-3</v>
      </c>
      <c r="AR1320" s="17">
        <v>0</v>
      </c>
      <c r="AS1320" s="17"/>
      <c r="AT1320" s="17">
        <v>1.5920846665305501E-2</v>
      </c>
      <c r="AU1320" s="17">
        <v>1.2142191745707799E-2</v>
      </c>
      <c r="AV1320" s="17">
        <v>0</v>
      </c>
      <c r="AW1320" s="17">
        <v>9.1427105561443494E-3</v>
      </c>
      <c r="AX1320" s="17">
        <v>0</v>
      </c>
      <c r="AY1320" s="17"/>
      <c r="AZ1320" s="17">
        <v>0</v>
      </c>
      <c r="BA1320" s="17">
        <v>0</v>
      </c>
      <c r="BB1320" s="17">
        <v>2.72054729127102E-2</v>
      </c>
      <c r="BC1320" s="17">
        <v>2.9570039054705999E-2</v>
      </c>
      <c r="BD1320" s="17">
        <v>7.4709982210796003E-3</v>
      </c>
      <c r="BE1320" s="17">
        <v>0</v>
      </c>
      <c r="BF1320" s="17">
        <v>0</v>
      </c>
      <c r="BG1320" s="17">
        <v>9.1338799634202699E-3</v>
      </c>
      <c r="BH1320" s="17">
        <v>0</v>
      </c>
      <c r="BI1320" s="17">
        <v>0</v>
      </c>
      <c r="BJ1320" s="17">
        <v>1.7267608263391701E-2</v>
      </c>
      <c r="BK1320" s="17">
        <v>0</v>
      </c>
      <c r="BL1320" s="17">
        <v>0</v>
      </c>
      <c r="BM1320" s="17">
        <v>0</v>
      </c>
      <c r="BN1320" s="17">
        <v>0</v>
      </c>
      <c r="BO1320" s="17">
        <v>1.3931428630267501E-2</v>
      </c>
      <c r="BP1320" s="17"/>
      <c r="BQ1320" s="17">
        <v>7.0220559108369E-3</v>
      </c>
      <c r="BR1320" s="17" t="s">
        <v>494</v>
      </c>
    </row>
    <row r="1321" spans="2:70" x14ac:dyDescent="0.35">
      <c r="C1321" s="17"/>
      <c r="D1321" s="17"/>
      <c r="E1321" s="17"/>
      <c r="F1321" s="17"/>
      <c r="G1321" s="17"/>
      <c r="H1321" s="17"/>
      <c r="I1321" s="17"/>
      <c r="J1321" s="17"/>
      <c r="K1321" s="17"/>
      <c r="L1321" s="17"/>
      <c r="M1321" s="17"/>
      <c r="N1321" s="17"/>
      <c r="O1321" s="17"/>
      <c r="P1321" s="17"/>
      <c r="Q1321" s="17"/>
      <c r="R1321" s="17"/>
      <c r="S1321" s="17"/>
      <c r="T1321" s="17"/>
      <c r="U1321" s="17"/>
      <c r="V1321" s="17"/>
      <c r="W1321" s="17"/>
      <c r="X1321" s="17"/>
      <c r="Y1321" s="17"/>
      <c r="Z1321" s="17"/>
      <c r="AA1321" s="17"/>
      <c r="AB1321" s="17"/>
      <c r="AC1321" s="17"/>
      <c r="AD1321" s="17"/>
      <c r="AE1321" s="17"/>
      <c r="AF1321" s="17"/>
      <c r="AG1321" s="17"/>
      <c r="AH1321" s="17"/>
      <c r="AI1321" s="17"/>
      <c r="AJ1321" s="17"/>
      <c r="AK1321" s="17"/>
      <c r="AL1321" s="17"/>
      <c r="AM1321" s="17"/>
      <c r="AN1321" s="17"/>
      <c r="AO1321" s="17"/>
      <c r="AP1321" s="17"/>
      <c r="AQ1321" s="17"/>
      <c r="AR1321" s="17"/>
      <c r="AS1321" s="17"/>
      <c r="AT1321" s="17"/>
      <c r="AU1321" s="17"/>
      <c r="AV1321" s="17"/>
      <c r="AW1321" s="17"/>
      <c r="AX1321" s="17"/>
      <c r="AY1321" s="17"/>
      <c r="AZ1321" s="17"/>
      <c r="BA1321" s="17"/>
      <c r="BB1321" s="17"/>
      <c r="BC1321" s="17"/>
      <c r="BD1321" s="17"/>
      <c r="BE1321" s="17"/>
      <c r="BF1321" s="17"/>
      <c r="BG1321" s="17"/>
      <c r="BH1321" s="17"/>
      <c r="BI1321" s="17"/>
      <c r="BJ1321" s="17"/>
      <c r="BK1321" s="17"/>
      <c r="BL1321" s="17"/>
      <c r="BM1321" s="17"/>
      <c r="BN1321" s="17"/>
      <c r="BO1321" s="17"/>
      <c r="BP1321" s="17"/>
      <c r="BQ1321" s="17"/>
      <c r="BR1321" s="17"/>
    </row>
    <row r="1322" spans="2:70" x14ac:dyDescent="0.35">
      <c r="B1322" s="6" t="s">
        <v>582</v>
      </c>
      <c r="C1322" s="17"/>
      <c r="D1322" s="17"/>
      <c r="E1322" s="17"/>
      <c r="F1322" s="17"/>
      <c r="G1322" s="17"/>
      <c r="H1322" s="17"/>
      <c r="I1322" s="17"/>
      <c r="J1322" s="17"/>
      <c r="K1322" s="17"/>
      <c r="L1322" s="17"/>
      <c r="M1322" s="17"/>
      <c r="N1322" s="17"/>
      <c r="O1322" s="17"/>
      <c r="P1322" s="17"/>
      <c r="Q1322" s="17"/>
      <c r="R1322" s="17"/>
      <c r="S1322" s="17"/>
      <c r="T1322" s="17"/>
      <c r="U1322" s="17"/>
      <c r="V1322" s="17"/>
      <c r="W1322" s="17"/>
      <c r="X1322" s="17"/>
      <c r="Y1322" s="17"/>
      <c r="Z1322" s="17"/>
      <c r="AA1322" s="17"/>
      <c r="AB1322" s="17"/>
      <c r="AC1322" s="17"/>
      <c r="AD1322" s="17"/>
      <c r="AE1322" s="17"/>
      <c r="AF1322" s="17"/>
      <c r="AG1322" s="17"/>
      <c r="AH1322" s="17"/>
      <c r="AI1322" s="17"/>
      <c r="AJ1322" s="17"/>
      <c r="AK1322" s="17"/>
      <c r="AL1322" s="17"/>
      <c r="AM1322" s="17"/>
      <c r="AN1322" s="17"/>
      <c r="AO1322" s="17"/>
      <c r="AP1322" s="17"/>
      <c r="AQ1322" s="17"/>
      <c r="AR1322" s="17"/>
      <c r="AS1322" s="17"/>
      <c r="AT1322" s="17"/>
      <c r="AU1322" s="17"/>
      <c r="AV1322" s="17"/>
      <c r="AW1322" s="17"/>
      <c r="AX1322" s="17"/>
      <c r="AY1322" s="17"/>
      <c r="AZ1322" s="17"/>
      <c r="BA1322" s="17"/>
      <c r="BB1322" s="17"/>
      <c r="BC1322" s="17"/>
      <c r="BD1322" s="17"/>
      <c r="BE1322" s="17"/>
      <c r="BF1322" s="17"/>
      <c r="BG1322" s="17"/>
      <c r="BH1322" s="17"/>
      <c r="BI1322" s="17"/>
      <c r="BJ1322" s="17"/>
      <c r="BK1322" s="17"/>
      <c r="BL1322" s="17"/>
      <c r="BM1322" s="17"/>
      <c r="BN1322" s="17"/>
      <c r="BO1322" s="17"/>
      <c r="BP1322" s="17"/>
      <c r="BQ1322" s="17"/>
      <c r="BR1322" s="17"/>
    </row>
    <row r="1323" spans="2:70" x14ac:dyDescent="0.35">
      <c r="B1323" s="24" t="s">
        <v>496</v>
      </c>
      <c r="C1323" s="17"/>
      <c r="D1323" s="17"/>
      <c r="E1323" s="17"/>
      <c r="F1323" s="17"/>
      <c r="G1323" s="17"/>
      <c r="H1323" s="17"/>
      <c r="I1323" s="17"/>
      <c r="J1323" s="17"/>
      <c r="K1323" s="17"/>
      <c r="L1323" s="17"/>
      <c r="M1323" s="17"/>
      <c r="N1323" s="17"/>
      <c r="O1323" s="17"/>
      <c r="P1323" s="17"/>
      <c r="Q1323" s="17"/>
      <c r="R1323" s="17"/>
      <c r="S1323" s="17"/>
      <c r="T1323" s="17"/>
      <c r="U1323" s="17"/>
      <c r="V1323" s="17"/>
      <c r="W1323" s="17"/>
      <c r="X1323" s="17"/>
      <c r="Y1323" s="17"/>
      <c r="Z1323" s="17"/>
      <c r="AA1323" s="17"/>
      <c r="AB1323" s="17"/>
      <c r="AC1323" s="17"/>
      <c r="AD1323" s="17"/>
      <c r="AE1323" s="17"/>
      <c r="AF1323" s="17"/>
      <c r="AG1323" s="17"/>
      <c r="AH1323" s="17"/>
      <c r="AI1323" s="17"/>
      <c r="AJ1323" s="17"/>
      <c r="AK1323" s="17"/>
      <c r="AL1323" s="17"/>
      <c r="AM1323" s="17"/>
      <c r="AN1323" s="17"/>
      <c r="AO1323" s="17"/>
      <c r="AP1323" s="17"/>
      <c r="AQ1323" s="17"/>
      <c r="AR1323" s="17"/>
      <c r="AS1323" s="17"/>
      <c r="AT1323" s="17"/>
      <c r="AU1323" s="17"/>
      <c r="AV1323" s="17"/>
      <c r="AW1323" s="17"/>
      <c r="AX1323" s="17"/>
      <c r="AY1323" s="17"/>
      <c r="AZ1323" s="17"/>
      <c r="BA1323" s="17"/>
      <c r="BB1323" s="17"/>
      <c r="BC1323" s="17"/>
      <c r="BD1323" s="17"/>
      <c r="BE1323" s="17"/>
      <c r="BF1323" s="17"/>
      <c r="BG1323" s="17"/>
      <c r="BH1323" s="17"/>
      <c r="BI1323" s="17"/>
      <c r="BJ1323" s="17"/>
      <c r="BK1323" s="17"/>
      <c r="BL1323" s="17"/>
      <c r="BM1323" s="17"/>
      <c r="BN1323" s="17"/>
      <c r="BO1323" s="17"/>
      <c r="BP1323" s="17"/>
      <c r="BQ1323" s="17"/>
      <c r="BR1323" s="17"/>
    </row>
    <row r="1324" spans="2:70" x14ac:dyDescent="0.35">
      <c r="B1324" t="s">
        <v>577</v>
      </c>
      <c r="C1324" s="17">
        <v>0.16546453849966</v>
      </c>
      <c r="D1324" s="17">
        <v>0.17132079147148599</v>
      </c>
      <c r="E1324" s="17">
        <v>0.15983336223552899</v>
      </c>
      <c r="F1324" s="17"/>
      <c r="G1324" s="17">
        <v>0.22559104542382</v>
      </c>
      <c r="H1324" s="17">
        <v>0.14507923996209901</v>
      </c>
      <c r="I1324" s="17">
        <v>0.185970557704568</v>
      </c>
      <c r="J1324" s="17">
        <v>0.15497429914821301</v>
      </c>
      <c r="K1324" s="17">
        <v>0.13207440363053399</v>
      </c>
      <c r="L1324" s="17">
        <v>0.16194961541897601</v>
      </c>
      <c r="M1324" s="17"/>
      <c r="N1324" s="17">
        <v>0.17887970703084599</v>
      </c>
      <c r="O1324" s="17">
        <v>0.15980901025189101</v>
      </c>
      <c r="P1324" s="17">
        <v>0.15929649727876299</v>
      </c>
      <c r="Q1324" s="17">
        <v>0.15245962436483201</v>
      </c>
      <c r="R1324" s="17"/>
      <c r="S1324" s="17">
        <v>0.15280276993799899</v>
      </c>
      <c r="T1324" s="17">
        <v>0.179559839599189</v>
      </c>
      <c r="U1324" s="17">
        <v>0.16826165490674599</v>
      </c>
      <c r="V1324" s="17">
        <v>0.154349169042375</v>
      </c>
      <c r="W1324" s="17">
        <v>0.214245784144135</v>
      </c>
      <c r="X1324" s="17">
        <v>0.162244716536875</v>
      </c>
      <c r="Y1324" s="17">
        <v>0.199725829362143</v>
      </c>
      <c r="Z1324" s="17">
        <v>0.109611052780233</v>
      </c>
      <c r="AA1324" s="17">
        <v>0.15573478083641201</v>
      </c>
      <c r="AB1324" s="17">
        <v>0.18185157345595501</v>
      </c>
      <c r="AC1324" s="17">
        <v>0.16814812334177601</v>
      </c>
      <c r="AD1324" s="17">
        <v>8.5848928427576701E-2</v>
      </c>
      <c r="AE1324" s="17"/>
      <c r="AF1324" s="17">
        <v>0.137921513635066</v>
      </c>
      <c r="AG1324" s="17">
        <v>0.16222824522958301</v>
      </c>
      <c r="AH1324" s="17">
        <v>0.25479629843650398</v>
      </c>
      <c r="AI1324" s="17"/>
      <c r="AJ1324" s="17">
        <v>0.136829619543366</v>
      </c>
      <c r="AK1324" s="17">
        <v>0.17852743706176299</v>
      </c>
      <c r="AL1324" s="17">
        <v>0.15715752165562799</v>
      </c>
      <c r="AM1324" s="17">
        <v>0.241385576220636</v>
      </c>
      <c r="AN1324" s="17">
        <v>0.25860237794251101</v>
      </c>
      <c r="AO1324" s="17"/>
      <c r="AP1324" s="17">
        <v>0.118195267407383</v>
      </c>
      <c r="AQ1324" s="17">
        <v>0.16167407500352601</v>
      </c>
      <c r="AR1324" s="17">
        <v>0.24671400117584999</v>
      </c>
      <c r="AS1324" s="17"/>
      <c r="AT1324" s="17">
        <v>0.165689545015995</v>
      </c>
      <c r="AU1324" s="17">
        <v>0.14634509994441799</v>
      </c>
      <c r="AV1324" s="17">
        <v>0.159427307977595</v>
      </c>
      <c r="AW1324" s="17">
        <v>0.179478547720894</v>
      </c>
      <c r="AX1324" s="17">
        <v>0.31776712592332401</v>
      </c>
      <c r="AY1324" s="17"/>
      <c r="AZ1324" s="17">
        <v>0.109346551515534</v>
      </c>
      <c r="BA1324" s="17">
        <v>0.167629345082598</v>
      </c>
      <c r="BB1324" s="17">
        <v>0.117290376472295</v>
      </c>
      <c r="BC1324" s="17">
        <v>0.12900337042823701</v>
      </c>
      <c r="BD1324" s="17">
        <v>0.166773887228787</v>
      </c>
      <c r="BE1324" s="17">
        <v>0.182927836363249</v>
      </c>
      <c r="BF1324" s="17">
        <v>0.14849560647043</v>
      </c>
      <c r="BG1324" s="17">
        <v>0.15539865068626299</v>
      </c>
      <c r="BH1324" s="17">
        <v>0.15620550921398299</v>
      </c>
      <c r="BI1324" s="17">
        <v>0.15236401824013099</v>
      </c>
      <c r="BJ1324" s="17">
        <v>0.18813209025913399</v>
      </c>
      <c r="BK1324" s="17">
        <v>0.172689353739575</v>
      </c>
      <c r="BL1324" s="17">
        <v>0.17683745026285499</v>
      </c>
      <c r="BM1324" s="17">
        <v>0.237605232706432</v>
      </c>
      <c r="BN1324" s="17">
        <v>0.167191779922821</v>
      </c>
      <c r="BO1324" s="17">
        <v>0.151551614258153</v>
      </c>
      <c r="BP1324" s="17"/>
      <c r="BQ1324" s="17">
        <v>0.16546453849966</v>
      </c>
      <c r="BR1324" s="17" t="s">
        <v>494</v>
      </c>
    </row>
    <row r="1325" spans="2:70" x14ac:dyDescent="0.35">
      <c r="B1325" t="s">
        <v>578</v>
      </c>
      <c r="C1325" s="17">
        <v>0.276297844569311</v>
      </c>
      <c r="D1325" s="17">
        <v>0.30565204441517002</v>
      </c>
      <c r="E1325" s="17">
        <v>0.24873849130346301</v>
      </c>
      <c r="F1325" s="17"/>
      <c r="G1325" s="17">
        <v>0.24415239715084799</v>
      </c>
      <c r="H1325" s="17">
        <v>0.26262777933572101</v>
      </c>
      <c r="I1325" s="17">
        <v>0.28799883096894402</v>
      </c>
      <c r="J1325" s="17">
        <v>0.36100944784803901</v>
      </c>
      <c r="K1325" s="17">
        <v>0.29630294530824097</v>
      </c>
      <c r="L1325" s="17">
        <v>0.22874286919224701</v>
      </c>
      <c r="M1325" s="17"/>
      <c r="N1325" s="17">
        <v>0.28389140386164602</v>
      </c>
      <c r="O1325" s="17">
        <v>0.27450422043003497</v>
      </c>
      <c r="P1325" s="17">
        <v>0.25880291532078298</v>
      </c>
      <c r="Q1325" s="17">
        <v>0.28166157728958702</v>
      </c>
      <c r="R1325" s="17"/>
      <c r="S1325" s="17">
        <v>0.34362722826153302</v>
      </c>
      <c r="T1325" s="17">
        <v>0.29872265238742901</v>
      </c>
      <c r="U1325" s="17">
        <v>0.30538012391931102</v>
      </c>
      <c r="V1325" s="17">
        <v>0.317218967868382</v>
      </c>
      <c r="W1325" s="17">
        <v>0.29196027858371298</v>
      </c>
      <c r="X1325" s="17">
        <v>0.28478890783315303</v>
      </c>
      <c r="Y1325" s="17">
        <v>0.22692296784468899</v>
      </c>
      <c r="Z1325" s="17">
        <v>0.12450657964633</v>
      </c>
      <c r="AA1325" s="17">
        <v>0.218932196318563</v>
      </c>
      <c r="AB1325" s="17">
        <v>0.211932792744393</v>
      </c>
      <c r="AC1325" s="17">
        <v>0.16751471182847599</v>
      </c>
      <c r="AD1325" s="17">
        <v>0.29354044107035898</v>
      </c>
      <c r="AE1325" s="17"/>
      <c r="AF1325" s="17">
        <v>0.30876165688256602</v>
      </c>
      <c r="AG1325" s="17">
        <v>0.27796306806891102</v>
      </c>
      <c r="AH1325" s="17">
        <v>0.17573267504474199</v>
      </c>
      <c r="AI1325" s="17"/>
      <c r="AJ1325" s="17">
        <v>0.30493428644471499</v>
      </c>
      <c r="AK1325" s="17">
        <v>0.25867423361609299</v>
      </c>
      <c r="AL1325" s="17">
        <v>0.281892865386141</v>
      </c>
      <c r="AM1325" s="17">
        <v>0.19565170019703701</v>
      </c>
      <c r="AN1325" s="17">
        <v>0.22474104319302901</v>
      </c>
      <c r="AO1325" s="17"/>
      <c r="AP1325" s="17">
        <v>0.30625497844441502</v>
      </c>
      <c r="AQ1325" s="17">
        <v>0.26464915873466699</v>
      </c>
      <c r="AR1325" s="17">
        <v>0.26219589526545201</v>
      </c>
      <c r="AS1325" s="17"/>
      <c r="AT1325" s="17">
        <v>0.26300953679745598</v>
      </c>
      <c r="AU1325" s="17">
        <v>0.25977229996560902</v>
      </c>
      <c r="AV1325" s="17">
        <v>0.27702068585404899</v>
      </c>
      <c r="AW1325" s="17">
        <v>0.29640304999473499</v>
      </c>
      <c r="AX1325" s="17">
        <v>0.34615927597832902</v>
      </c>
      <c r="AY1325" s="17"/>
      <c r="AZ1325" s="17">
        <v>0.25097017758876</v>
      </c>
      <c r="BA1325" s="17">
        <v>0.271711695776849</v>
      </c>
      <c r="BB1325" s="17">
        <v>0.180559818713801</v>
      </c>
      <c r="BC1325" s="17">
        <v>0.26476833019401302</v>
      </c>
      <c r="BD1325" s="17">
        <v>0.23166315813511401</v>
      </c>
      <c r="BE1325" s="17">
        <v>0.19538460511550501</v>
      </c>
      <c r="BF1325" s="17">
        <v>0.251998525854564</v>
      </c>
      <c r="BG1325" s="17">
        <v>0.23490310519923099</v>
      </c>
      <c r="BH1325" s="17">
        <v>0.27089942213802198</v>
      </c>
      <c r="BI1325" s="17">
        <v>0.28293107826212399</v>
      </c>
      <c r="BJ1325" s="17">
        <v>0.30378488855947799</v>
      </c>
      <c r="BK1325" s="17">
        <v>0.31822356951824399</v>
      </c>
      <c r="BL1325" s="17">
        <v>0.27982468462556398</v>
      </c>
      <c r="BM1325" s="17">
        <v>0.48092620520079798</v>
      </c>
      <c r="BN1325" s="17">
        <v>0.36096010891976199</v>
      </c>
      <c r="BO1325" s="17">
        <v>0.37123101181312701</v>
      </c>
      <c r="BP1325" s="17"/>
      <c r="BQ1325" s="17">
        <v>0.276297844569311</v>
      </c>
      <c r="BR1325" s="17" t="s">
        <v>494</v>
      </c>
    </row>
    <row r="1326" spans="2:70" x14ac:dyDescent="0.35">
      <c r="B1326" t="s">
        <v>579</v>
      </c>
      <c r="C1326" s="17">
        <v>0.358205842341976</v>
      </c>
      <c r="D1326" s="17">
        <v>0.325251986351074</v>
      </c>
      <c r="E1326" s="17">
        <v>0.39024679370462401</v>
      </c>
      <c r="F1326" s="17"/>
      <c r="G1326" s="17">
        <v>0.26384157471455999</v>
      </c>
      <c r="H1326" s="17">
        <v>0.33522925342242199</v>
      </c>
      <c r="I1326" s="17">
        <v>0.334183401248278</v>
      </c>
      <c r="J1326" s="17">
        <v>0.303045436007708</v>
      </c>
      <c r="K1326" s="17">
        <v>0.43155234762139499</v>
      </c>
      <c r="L1326" s="17">
        <v>0.43503707413399401</v>
      </c>
      <c r="M1326" s="17"/>
      <c r="N1326" s="17">
        <v>0.35275361479454498</v>
      </c>
      <c r="O1326" s="17">
        <v>0.33876892455324897</v>
      </c>
      <c r="P1326" s="17">
        <v>0.36293831911340502</v>
      </c>
      <c r="Q1326" s="17">
        <v>0.38757713207404898</v>
      </c>
      <c r="R1326" s="17"/>
      <c r="S1326" s="17">
        <v>0.28645877299211903</v>
      </c>
      <c r="T1326" s="17">
        <v>0.34732418079736899</v>
      </c>
      <c r="U1326" s="17">
        <v>0.34049766211431598</v>
      </c>
      <c r="V1326" s="17">
        <v>0.37407278050819598</v>
      </c>
      <c r="W1326" s="17">
        <v>0.33113379584395303</v>
      </c>
      <c r="X1326" s="17">
        <v>0.29368322743575798</v>
      </c>
      <c r="Y1326" s="17">
        <v>0.38573659776172398</v>
      </c>
      <c r="Z1326" s="17">
        <v>0.50894408186917395</v>
      </c>
      <c r="AA1326" s="17">
        <v>0.464212854189271</v>
      </c>
      <c r="AB1326" s="17">
        <v>0.38993238996561702</v>
      </c>
      <c r="AC1326" s="17">
        <v>0.33690628248506499</v>
      </c>
      <c r="AD1326" s="17">
        <v>0.46407008969971503</v>
      </c>
      <c r="AE1326" s="17"/>
      <c r="AF1326" s="17">
        <v>0.38545948479377901</v>
      </c>
      <c r="AG1326" s="17">
        <v>0.35985173248903202</v>
      </c>
      <c r="AH1326" s="17">
        <v>0.28553368025488202</v>
      </c>
      <c r="AI1326" s="17"/>
      <c r="AJ1326" s="17">
        <v>0.38031739525774899</v>
      </c>
      <c r="AK1326" s="17">
        <v>0.350955079136891</v>
      </c>
      <c r="AL1326" s="17">
        <v>0.32649242687077501</v>
      </c>
      <c r="AM1326" s="17">
        <v>0.267387826014854</v>
      </c>
      <c r="AN1326" s="17">
        <v>0.31766803177351699</v>
      </c>
      <c r="AO1326" s="17"/>
      <c r="AP1326" s="17">
        <v>0.39662108711863803</v>
      </c>
      <c r="AQ1326" s="17">
        <v>0.35504871698239399</v>
      </c>
      <c r="AR1326" s="17">
        <v>0.30099252819792599</v>
      </c>
      <c r="AS1326" s="17"/>
      <c r="AT1326" s="17">
        <v>0.38739005647990699</v>
      </c>
      <c r="AU1326" s="17">
        <v>0.38189202364619601</v>
      </c>
      <c r="AV1326" s="17">
        <v>0.35893213650168798</v>
      </c>
      <c r="AW1326" s="17">
        <v>0.30757155329758801</v>
      </c>
      <c r="AX1326" s="17">
        <v>0.19096263971725599</v>
      </c>
      <c r="AY1326" s="17"/>
      <c r="AZ1326" s="17">
        <v>0.51323574197057398</v>
      </c>
      <c r="BA1326" s="17">
        <v>0.37110373995129198</v>
      </c>
      <c r="BB1326" s="17">
        <v>0.46495154947728901</v>
      </c>
      <c r="BC1326" s="17">
        <v>0.32031349584089103</v>
      </c>
      <c r="BD1326" s="17">
        <v>0.43801445187619698</v>
      </c>
      <c r="BE1326" s="17">
        <v>0.36323042546952999</v>
      </c>
      <c r="BF1326" s="17">
        <v>0.37689175114399798</v>
      </c>
      <c r="BG1326" s="17">
        <v>0.41225739356117203</v>
      </c>
      <c r="BH1326" s="17">
        <v>0.30469610434559802</v>
      </c>
      <c r="BI1326" s="17">
        <v>0.36263490178056002</v>
      </c>
      <c r="BJ1326" s="17">
        <v>0.31540355844191797</v>
      </c>
      <c r="BK1326" s="17">
        <v>0.38261918899945901</v>
      </c>
      <c r="BL1326" s="17">
        <v>0.38465971065436699</v>
      </c>
      <c r="BM1326" s="17">
        <v>0.16779799701883799</v>
      </c>
      <c r="BN1326" s="17">
        <v>0.26870824357279199</v>
      </c>
      <c r="BO1326" s="17">
        <v>0.30607008044599099</v>
      </c>
      <c r="BP1326" s="17"/>
      <c r="BQ1326" s="17">
        <v>0.358205842341976</v>
      </c>
      <c r="BR1326" s="17" t="s">
        <v>494</v>
      </c>
    </row>
    <row r="1327" spans="2:70" x14ac:dyDescent="0.35">
      <c r="B1327" t="s">
        <v>580</v>
      </c>
      <c r="C1327" s="17">
        <v>7.4865111237891996E-2</v>
      </c>
      <c r="D1327" s="17">
        <v>8.0984307036033307E-2</v>
      </c>
      <c r="E1327" s="17">
        <v>6.9663479927226699E-2</v>
      </c>
      <c r="F1327" s="17"/>
      <c r="G1327" s="17">
        <v>0.18356419798307899</v>
      </c>
      <c r="H1327" s="17">
        <v>0.117616150653201</v>
      </c>
      <c r="I1327" s="17">
        <v>0.11222738016372499</v>
      </c>
      <c r="J1327" s="17">
        <v>4.1281267886525697E-2</v>
      </c>
      <c r="K1327" s="17">
        <v>1.1194067115565601E-2</v>
      </c>
      <c r="L1327" s="17">
        <v>1.7928354131336699E-2</v>
      </c>
      <c r="M1327" s="17"/>
      <c r="N1327" s="17">
        <v>6.5327635804686507E-2</v>
      </c>
      <c r="O1327" s="17">
        <v>7.9943350980242703E-2</v>
      </c>
      <c r="P1327" s="17">
        <v>8.2403666650434498E-2</v>
      </c>
      <c r="Q1327" s="17">
        <v>8.0416835978217402E-2</v>
      </c>
      <c r="R1327" s="17"/>
      <c r="S1327" s="17">
        <v>0.10172936010198599</v>
      </c>
      <c r="T1327" s="17">
        <v>6.7529775738738806E-2</v>
      </c>
      <c r="U1327" s="17">
        <v>3.5190607997530099E-2</v>
      </c>
      <c r="V1327" s="17">
        <v>5.4184663911024999E-2</v>
      </c>
      <c r="W1327" s="17">
        <v>6.2264321139653397E-2</v>
      </c>
      <c r="X1327" s="17">
        <v>0.116714717328086</v>
      </c>
      <c r="Y1327" s="17">
        <v>8.2254656981778904E-2</v>
      </c>
      <c r="Z1327" s="17">
        <v>0.10447217033599</v>
      </c>
      <c r="AA1327" s="17">
        <v>3.34497388416801E-2</v>
      </c>
      <c r="AB1327" s="17">
        <v>6.5359409110628805E-2</v>
      </c>
      <c r="AC1327" s="17">
        <v>9.3392533462128793E-2</v>
      </c>
      <c r="AD1327" s="17">
        <v>0.107859331562255</v>
      </c>
      <c r="AE1327" s="17"/>
      <c r="AF1327" s="17">
        <v>5.6697484529557002E-2</v>
      </c>
      <c r="AG1327" s="17">
        <v>7.3167590001358598E-2</v>
      </c>
      <c r="AH1327" s="17">
        <v>9.3207402000357001E-2</v>
      </c>
      <c r="AI1327" s="17"/>
      <c r="AJ1327" s="17">
        <v>5.89731281612371E-2</v>
      </c>
      <c r="AK1327" s="17">
        <v>0.103319499727499</v>
      </c>
      <c r="AL1327" s="17">
        <v>3.7901347056686803E-2</v>
      </c>
      <c r="AM1327" s="17">
        <v>8.1768749612123798E-2</v>
      </c>
      <c r="AN1327" s="17">
        <v>3.0944398054837601E-2</v>
      </c>
      <c r="AO1327" s="17"/>
      <c r="AP1327" s="17">
        <v>8.7556232042912505E-2</v>
      </c>
      <c r="AQ1327" s="17">
        <v>9.60294708396872E-2</v>
      </c>
      <c r="AR1327" s="17">
        <v>6.9733535744555195E-2</v>
      </c>
      <c r="AS1327" s="17"/>
      <c r="AT1327" s="17">
        <v>7.0366474455654804E-2</v>
      </c>
      <c r="AU1327" s="17">
        <v>6.6289765452891197E-2</v>
      </c>
      <c r="AV1327" s="17">
        <v>6.8087151759387607E-2</v>
      </c>
      <c r="AW1327" s="17">
        <v>0.11880294975033499</v>
      </c>
      <c r="AX1327" s="17">
        <v>2.9869103652682999E-2</v>
      </c>
      <c r="AY1327" s="17"/>
      <c r="AZ1327" s="17">
        <v>0</v>
      </c>
      <c r="BA1327" s="17">
        <v>5.4742098075487702E-2</v>
      </c>
      <c r="BB1327" s="17">
        <v>8.0222956357027406E-2</v>
      </c>
      <c r="BC1327" s="17">
        <v>0.103408079653293</v>
      </c>
      <c r="BD1327" s="17">
        <v>7.2722516479316102E-2</v>
      </c>
      <c r="BE1327" s="17">
        <v>0.12643565739177401</v>
      </c>
      <c r="BF1327" s="17">
        <v>6.1356993722075398E-2</v>
      </c>
      <c r="BG1327" s="17">
        <v>0.100239087841242</v>
      </c>
      <c r="BH1327" s="17">
        <v>5.0333538813307703E-2</v>
      </c>
      <c r="BI1327" s="17">
        <v>0.109918117938039</v>
      </c>
      <c r="BJ1327" s="17">
        <v>7.1000767929902397E-2</v>
      </c>
      <c r="BK1327" s="17">
        <v>1.6145055413591802E-2</v>
      </c>
      <c r="BL1327" s="17">
        <v>2.80442336494682E-2</v>
      </c>
      <c r="BM1327" s="17">
        <v>6.0887792215552898E-2</v>
      </c>
      <c r="BN1327" s="17">
        <v>8.7540118823644597E-2</v>
      </c>
      <c r="BO1327" s="17">
        <v>9.01517274133707E-2</v>
      </c>
      <c r="BP1327" s="17"/>
      <c r="BQ1327" s="17">
        <v>7.4865111237891996E-2</v>
      </c>
      <c r="BR1327" s="17" t="s">
        <v>494</v>
      </c>
    </row>
    <row r="1328" spans="2:70" x14ac:dyDescent="0.35">
      <c r="B1328" t="s">
        <v>581</v>
      </c>
      <c r="C1328" s="17">
        <v>7.7809574364523307E-2</v>
      </c>
      <c r="D1328" s="17">
        <v>7.3581476857720499E-2</v>
      </c>
      <c r="E1328" s="17">
        <v>8.1083705518893504E-2</v>
      </c>
      <c r="F1328" s="17"/>
      <c r="G1328" s="17">
        <v>7.7792085741799299E-2</v>
      </c>
      <c r="H1328" s="17">
        <v>9.5444357892892101E-2</v>
      </c>
      <c r="I1328" s="17">
        <v>5.0924641088574599E-2</v>
      </c>
      <c r="J1328" s="17">
        <v>6.6297262865367995E-2</v>
      </c>
      <c r="K1328" s="17">
        <v>8.2986261981173107E-2</v>
      </c>
      <c r="L1328" s="17">
        <v>8.8242107969149497E-2</v>
      </c>
      <c r="M1328" s="17"/>
      <c r="N1328" s="17">
        <v>8.5903849520227504E-2</v>
      </c>
      <c r="O1328" s="17">
        <v>8.9597819406292495E-2</v>
      </c>
      <c r="P1328" s="17">
        <v>7.3387031297047101E-2</v>
      </c>
      <c r="Q1328" s="17">
        <v>5.0484509295513201E-2</v>
      </c>
      <c r="R1328" s="17"/>
      <c r="S1328" s="17">
        <v>6.2485082807692001E-2</v>
      </c>
      <c r="T1328" s="17">
        <v>7.8137375055964797E-2</v>
      </c>
      <c r="U1328" s="17">
        <v>9.2779282133063107E-2</v>
      </c>
      <c r="V1328" s="17">
        <v>6.3102781781353603E-2</v>
      </c>
      <c r="W1328" s="17">
        <v>9.0121144680477897E-2</v>
      </c>
      <c r="X1328" s="17">
        <v>0.102923030692467</v>
      </c>
      <c r="Y1328" s="17">
        <v>8.2642451391491595E-2</v>
      </c>
      <c r="Z1328" s="17">
        <v>0.10136417467193699</v>
      </c>
      <c r="AA1328" s="17">
        <v>5.8301270572821598E-2</v>
      </c>
      <c r="AB1328" s="17">
        <v>9.1006801515836303E-2</v>
      </c>
      <c r="AC1328" s="17">
        <v>0.13848006368443599</v>
      </c>
      <c r="AD1328" s="17">
        <v>0</v>
      </c>
      <c r="AE1328" s="17"/>
      <c r="AF1328" s="17">
        <v>6.2966473623748395E-2</v>
      </c>
      <c r="AG1328" s="17">
        <v>9.0188992986959607E-2</v>
      </c>
      <c r="AH1328" s="17">
        <v>9.5497547161898705E-2</v>
      </c>
      <c r="AI1328" s="17"/>
      <c r="AJ1328" s="17">
        <v>6.9571906746879894E-2</v>
      </c>
      <c r="AK1328" s="17">
        <v>6.6039131854223193E-2</v>
      </c>
      <c r="AL1328" s="17">
        <v>0.128218205210549</v>
      </c>
      <c r="AM1328" s="17">
        <v>0.21380614795535</v>
      </c>
      <c r="AN1328" s="17">
        <v>7.5586529600270694E-2</v>
      </c>
      <c r="AO1328" s="17"/>
      <c r="AP1328" s="17">
        <v>6.6055376762303095E-2</v>
      </c>
      <c r="AQ1328" s="17">
        <v>7.1297977998870304E-2</v>
      </c>
      <c r="AR1328" s="17">
        <v>8.6120804356472597E-2</v>
      </c>
      <c r="AS1328" s="17"/>
      <c r="AT1328" s="17">
        <v>4.7769089480914101E-2</v>
      </c>
      <c r="AU1328" s="17">
        <v>8.8059949596736506E-2</v>
      </c>
      <c r="AV1328" s="17">
        <v>9.2923884464696294E-2</v>
      </c>
      <c r="AW1328" s="17">
        <v>6.7331453861432203E-2</v>
      </c>
      <c r="AX1328" s="17">
        <v>8.6396984907061297E-2</v>
      </c>
      <c r="AY1328" s="17"/>
      <c r="AZ1328" s="17">
        <v>0</v>
      </c>
      <c r="BA1328" s="17">
        <v>0.107843207281028</v>
      </c>
      <c r="BB1328" s="17">
        <v>6.8285496327436496E-2</v>
      </c>
      <c r="BC1328" s="17">
        <v>9.51234140786342E-2</v>
      </c>
      <c r="BD1328" s="17">
        <v>5.7110339106917797E-2</v>
      </c>
      <c r="BE1328" s="17">
        <v>8.5309624044886706E-2</v>
      </c>
      <c r="BF1328" s="17">
        <v>0.10374117952623101</v>
      </c>
      <c r="BG1328" s="17">
        <v>5.0929362750947803E-2</v>
      </c>
      <c r="BH1328" s="17">
        <v>0.151467165693492</v>
      </c>
      <c r="BI1328" s="17">
        <v>2.54217138552678E-2</v>
      </c>
      <c r="BJ1328" s="17">
        <v>9.7941115548462701E-2</v>
      </c>
      <c r="BK1328" s="17">
        <v>6.8133367258494199E-2</v>
      </c>
      <c r="BL1328" s="17">
        <v>7.5077014537912296E-2</v>
      </c>
      <c r="BM1328" s="17">
        <v>0</v>
      </c>
      <c r="BN1328" s="17">
        <v>9.1228251150399994E-2</v>
      </c>
      <c r="BO1328" s="17">
        <v>6.8847607713965697E-2</v>
      </c>
      <c r="BP1328" s="17"/>
      <c r="BQ1328" s="17">
        <v>7.7809574364523307E-2</v>
      </c>
      <c r="BR1328" s="17" t="s">
        <v>494</v>
      </c>
    </row>
    <row r="1329" spans="2:70" x14ac:dyDescent="0.35">
      <c r="B1329" t="s">
        <v>267</v>
      </c>
      <c r="C1329" s="17">
        <v>3.4139258684008099E-2</v>
      </c>
      <c r="D1329" s="17">
        <v>2.9912234606533299E-2</v>
      </c>
      <c r="E1329" s="17">
        <v>3.7166927786190497E-2</v>
      </c>
      <c r="F1329" s="17"/>
      <c r="G1329" s="17">
        <v>0</v>
      </c>
      <c r="H1329" s="17">
        <v>3.0312872480190701E-2</v>
      </c>
      <c r="I1329" s="17">
        <v>2.0104774903633899E-2</v>
      </c>
      <c r="J1329" s="17">
        <v>5.5257105329168298E-2</v>
      </c>
      <c r="K1329" s="17">
        <v>4.0473241678205499E-2</v>
      </c>
      <c r="L1329" s="17">
        <v>4.6864394555043903E-2</v>
      </c>
      <c r="M1329" s="17"/>
      <c r="N1329" s="17">
        <v>2.7610561024931202E-2</v>
      </c>
      <c r="O1329" s="17">
        <v>4.8668021513219598E-2</v>
      </c>
      <c r="P1329" s="17">
        <v>4.1429085581226099E-2</v>
      </c>
      <c r="Q1329" s="17">
        <v>2.1168855670487801E-2</v>
      </c>
      <c r="R1329" s="17"/>
      <c r="S1329" s="17">
        <v>4.8175347719205501E-2</v>
      </c>
      <c r="T1329" s="17">
        <v>1.7667385403052099E-2</v>
      </c>
      <c r="U1329" s="17">
        <v>4.6820454597646097E-2</v>
      </c>
      <c r="V1329" s="17">
        <v>2.60092949898676E-2</v>
      </c>
      <c r="W1329" s="17">
        <v>0</v>
      </c>
      <c r="X1329" s="17">
        <v>3.9645400173661499E-2</v>
      </c>
      <c r="Y1329" s="17">
        <v>1.1294847466409399E-2</v>
      </c>
      <c r="Z1329" s="17">
        <v>0</v>
      </c>
      <c r="AA1329" s="17">
        <v>4.8024689398521801E-2</v>
      </c>
      <c r="AB1329" s="17">
        <v>2.8844493018420899E-2</v>
      </c>
      <c r="AC1329" s="17">
        <v>7.4235335205154601E-2</v>
      </c>
      <c r="AD1329" s="17">
        <v>4.86812092400946E-2</v>
      </c>
      <c r="AE1329" s="17"/>
      <c r="AF1329" s="17">
        <v>3.7395055430510998E-2</v>
      </c>
      <c r="AG1329" s="17">
        <v>2.5028209880556901E-2</v>
      </c>
      <c r="AH1329" s="17">
        <v>6.3243688623479094E-2</v>
      </c>
      <c r="AI1329" s="17"/>
      <c r="AJ1329" s="17">
        <v>3.4323636981216897E-2</v>
      </c>
      <c r="AK1329" s="17">
        <v>2.6785929196685699E-2</v>
      </c>
      <c r="AL1329" s="17">
        <v>6.1339142032212399E-2</v>
      </c>
      <c r="AM1329" s="17">
        <v>0</v>
      </c>
      <c r="AN1329" s="17">
        <v>6.2940539294839296E-2</v>
      </c>
      <c r="AO1329" s="17"/>
      <c r="AP1329" s="17">
        <v>1.7655809720372201E-2</v>
      </c>
      <c r="AQ1329" s="17">
        <v>4.1133567994574197E-2</v>
      </c>
      <c r="AR1329" s="17">
        <v>2.6255303918901799E-2</v>
      </c>
      <c r="AS1329" s="17"/>
      <c r="AT1329" s="17">
        <v>4.2648838308710503E-2</v>
      </c>
      <c r="AU1329" s="17">
        <v>4.4580843471966503E-2</v>
      </c>
      <c r="AV1329" s="17">
        <v>3.6283770113621203E-2</v>
      </c>
      <c r="AW1329" s="17">
        <v>2.13324683536322E-2</v>
      </c>
      <c r="AX1329" s="17">
        <v>0</v>
      </c>
      <c r="AY1329" s="17"/>
      <c r="AZ1329" s="17">
        <v>0</v>
      </c>
      <c r="BA1329" s="17">
        <v>2.69699138327456E-2</v>
      </c>
      <c r="BB1329" s="17">
        <v>4.82129615578622E-2</v>
      </c>
      <c r="BC1329" s="17">
        <v>6.7885818116942401E-2</v>
      </c>
      <c r="BD1329" s="17">
        <v>1.7154218011667999E-2</v>
      </c>
      <c r="BE1329" s="17">
        <v>3.7317156125824397E-2</v>
      </c>
      <c r="BF1329" s="17">
        <v>2.5213904230842899E-2</v>
      </c>
      <c r="BG1329" s="17">
        <v>4.6272399961144003E-2</v>
      </c>
      <c r="BH1329" s="17">
        <v>6.6398259795596506E-2</v>
      </c>
      <c r="BI1329" s="17">
        <v>5.4813716973825401E-2</v>
      </c>
      <c r="BJ1329" s="17">
        <v>1.5895813875650502E-2</v>
      </c>
      <c r="BK1329" s="17">
        <v>3.0241321791826301E-2</v>
      </c>
      <c r="BL1329" s="17">
        <v>5.55569062698325E-2</v>
      </c>
      <c r="BM1329" s="17">
        <v>5.2782772858379103E-2</v>
      </c>
      <c r="BN1329" s="17">
        <v>0</v>
      </c>
      <c r="BO1329" s="17">
        <v>1.2147958355392299E-2</v>
      </c>
      <c r="BP1329" s="17"/>
      <c r="BQ1329" s="17">
        <v>3.4139258684008099E-2</v>
      </c>
      <c r="BR1329" s="17" t="s">
        <v>494</v>
      </c>
    </row>
    <row r="1330" spans="2:70" x14ac:dyDescent="0.35">
      <c r="B1330" t="s">
        <v>129</v>
      </c>
      <c r="C1330" s="17">
        <v>1.32178303026307E-2</v>
      </c>
      <c r="D1330" s="17">
        <v>1.3297159261982701E-2</v>
      </c>
      <c r="E1330" s="17">
        <v>1.3267239524072501E-2</v>
      </c>
      <c r="F1330" s="17"/>
      <c r="G1330" s="17">
        <v>5.0586989858937299E-3</v>
      </c>
      <c r="H1330" s="17">
        <v>1.36903462534738E-2</v>
      </c>
      <c r="I1330" s="17">
        <v>8.5904139222766993E-3</v>
      </c>
      <c r="J1330" s="17">
        <v>1.8135180914977199E-2</v>
      </c>
      <c r="K1330" s="17">
        <v>5.4167326648854701E-3</v>
      </c>
      <c r="L1330" s="17">
        <v>2.1235584599252701E-2</v>
      </c>
      <c r="M1330" s="17"/>
      <c r="N1330" s="17">
        <v>5.6332279631174697E-3</v>
      </c>
      <c r="O1330" s="17">
        <v>8.7086528650699609E-3</v>
      </c>
      <c r="P1330" s="17">
        <v>2.1742484758340799E-2</v>
      </c>
      <c r="Q1330" s="17">
        <v>2.6231465327313901E-2</v>
      </c>
      <c r="R1330" s="17"/>
      <c r="S1330" s="17">
        <v>4.7214381794651603E-3</v>
      </c>
      <c r="T1330" s="17">
        <v>1.10587910182567E-2</v>
      </c>
      <c r="U1330" s="17">
        <v>1.10702143313877E-2</v>
      </c>
      <c r="V1330" s="17">
        <v>1.1062341898801E-2</v>
      </c>
      <c r="W1330" s="17">
        <v>1.02746756080675E-2</v>
      </c>
      <c r="X1330" s="17">
        <v>0</v>
      </c>
      <c r="Y1330" s="17">
        <v>1.14226491917642E-2</v>
      </c>
      <c r="Z1330" s="17">
        <v>5.1101940696336397E-2</v>
      </c>
      <c r="AA1330" s="17">
        <v>2.13444698427298E-2</v>
      </c>
      <c r="AB1330" s="17">
        <v>3.1072540189149601E-2</v>
      </c>
      <c r="AC1330" s="17">
        <v>2.13229499929629E-2</v>
      </c>
      <c r="AD1330" s="17">
        <v>0</v>
      </c>
      <c r="AE1330" s="17"/>
      <c r="AF1330" s="17">
        <v>1.0798331104773601E-2</v>
      </c>
      <c r="AG1330" s="17">
        <v>1.15721613435983E-2</v>
      </c>
      <c r="AH1330" s="17">
        <v>3.1988708478136799E-2</v>
      </c>
      <c r="AI1330" s="17"/>
      <c r="AJ1330" s="17">
        <v>1.5050026864836001E-2</v>
      </c>
      <c r="AK1330" s="17">
        <v>1.5698689406845101E-2</v>
      </c>
      <c r="AL1330" s="17">
        <v>6.9984917880075003E-3</v>
      </c>
      <c r="AM1330" s="17">
        <v>0</v>
      </c>
      <c r="AN1330" s="17">
        <v>2.9517080140995602E-2</v>
      </c>
      <c r="AO1330" s="17"/>
      <c r="AP1330" s="17">
        <v>7.6612485039765201E-3</v>
      </c>
      <c r="AQ1330" s="17">
        <v>1.01670324462811E-2</v>
      </c>
      <c r="AR1330" s="17">
        <v>7.9879313408429999E-3</v>
      </c>
      <c r="AS1330" s="17"/>
      <c r="AT1330" s="17">
        <v>2.31264594613632E-2</v>
      </c>
      <c r="AU1330" s="17">
        <v>1.30600179221826E-2</v>
      </c>
      <c r="AV1330" s="17">
        <v>7.3250633289636104E-3</v>
      </c>
      <c r="AW1330" s="17">
        <v>9.0799770213845603E-3</v>
      </c>
      <c r="AX1330" s="17">
        <v>2.88448698213465E-2</v>
      </c>
      <c r="AY1330" s="17"/>
      <c r="AZ1330" s="17">
        <v>0.126447528925132</v>
      </c>
      <c r="BA1330" s="17">
        <v>0</v>
      </c>
      <c r="BB1330" s="17">
        <v>4.0476841094289201E-2</v>
      </c>
      <c r="BC1330" s="17">
        <v>1.94974916879893E-2</v>
      </c>
      <c r="BD1330" s="17">
        <v>1.6561429161999E-2</v>
      </c>
      <c r="BE1330" s="17">
        <v>9.3946954892298908E-3</v>
      </c>
      <c r="BF1330" s="17">
        <v>3.2302039051858397E-2</v>
      </c>
      <c r="BG1330" s="17">
        <v>0</v>
      </c>
      <c r="BH1330" s="17">
        <v>0</v>
      </c>
      <c r="BI1330" s="17">
        <v>1.19164529500532E-2</v>
      </c>
      <c r="BJ1330" s="17">
        <v>7.8417653854534908E-3</v>
      </c>
      <c r="BK1330" s="17">
        <v>1.1948143278810001E-2</v>
      </c>
      <c r="BL1330" s="17">
        <v>0</v>
      </c>
      <c r="BM1330" s="17">
        <v>0</v>
      </c>
      <c r="BN1330" s="17">
        <v>2.4371497610580301E-2</v>
      </c>
      <c r="BO1330" s="17">
        <v>0</v>
      </c>
      <c r="BP1330" s="17"/>
      <c r="BQ1330" s="17">
        <v>1.32178303026307E-2</v>
      </c>
      <c r="BR1330" s="17" t="s">
        <v>494</v>
      </c>
    </row>
    <row r="1331" spans="2:70" x14ac:dyDescent="0.35">
      <c r="C1331" s="17"/>
      <c r="D1331" s="17"/>
      <c r="E1331" s="17"/>
      <c r="F1331" s="17"/>
      <c r="G1331" s="17"/>
      <c r="H1331" s="17"/>
      <c r="I1331" s="17"/>
      <c r="J1331" s="17"/>
      <c r="K1331" s="17"/>
      <c r="L1331" s="17"/>
      <c r="M1331" s="17"/>
      <c r="N1331" s="17"/>
      <c r="O1331" s="17"/>
      <c r="P1331" s="17"/>
      <c r="Q1331" s="17"/>
      <c r="R1331" s="17"/>
      <c r="S1331" s="17"/>
      <c r="T1331" s="17"/>
      <c r="U1331" s="17"/>
      <c r="V1331" s="17"/>
      <c r="W1331" s="17"/>
      <c r="X1331" s="17"/>
      <c r="Y1331" s="17"/>
      <c r="Z1331" s="17"/>
      <c r="AA1331" s="17"/>
      <c r="AB1331" s="17"/>
      <c r="AC1331" s="17"/>
      <c r="AD1331" s="17"/>
      <c r="AE1331" s="17"/>
      <c r="AF1331" s="17"/>
      <c r="AG1331" s="17"/>
      <c r="AH1331" s="17"/>
      <c r="AI1331" s="17"/>
      <c r="AJ1331" s="17"/>
      <c r="AK1331" s="17"/>
      <c r="AL1331" s="17"/>
      <c r="AM1331" s="17"/>
      <c r="AN1331" s="17"/>
      <c r="AO1331" s="17"/>
      <c r="AP1331" s="17"/>
      <c r="AQ1331" s="17"/>
      <c r="AR1331" s="17"/>
      <c r="AS1331" s="17"/>
      <c r="AT1331" s="17"/>
      <c r="AU1331" s="17"/>
      <c r="AV1331" s="17"/>
      <c r="AW1331" s="17"/>
      <c r="AX1331" s="17"/>
      <c r="AY1331" s="17"/>
      <c r="AZ1331" s="17"/>
      <c r="BA1331" s="17"/>
      <c r="BB1331" s="17"/>
      <c r="BC1331" s="17"/>
      <c r="BD1331" s="17"/>
      <c r="BE1331" s="17"/>
      <c r="BF1331" s="17"/>
      <c r="BG1331" s="17"/>
      <c r="BH1331" s="17"/>
      <c r="BI1331" s="17"/>
      <c r="BJ1331" s="17"/>
      <c r="BK1331" s="17"/>
      <c r="BL1331" s="17"/>
      <c r="BM1331" s="17"/>
      <c r="BN1331" s="17"/>
      <c r="BO1331" s="17"/>
      <c r="BP1331" s="17"/>
      <c r="BQ1331" s="17"/>
      <c r="BR1331" s="17"/>
    </row>
    <row r="1332" spans="2:70" x14ac:dyDescent="0.35">
      <c r="B1332" s="6" t="s">
        <v>591</v>
      </c>
      <c r="C1332" s="17"/>
      <c r="D1332" s="17"/>
      <c r="E1332" s="17"/>
      <c r="F1332" s="17"/>
      <c r="G1332" s="17"/>
      <c r="H1332" s="17"/>
      <c r="I1332" s="17"/>
      <c r="J1332" s="17"/>
      <c r="K1332" s="17"/>
      <c r="L1332" s="17"/>
      <c r="M1332" s="17"/>
      <c r="N1332" s="17"/>
      <c r="O1332" s="17"/>
      <c r="P1332" s="17"/>
      <c r="Q1332" s="17"/>
      <c r="R1332" s="17"/>
      <c r="S1332" s="17"/>
      <c r="T1332" s="17"/>
      <c r="U1332" s="17"/>
      <c r="V1332" s="17"/>
      <c r="W1332" s="17"/>
      <c r="X1332" s="17"/>
      <c r="Y1332" s="17"/>
      <c r="Z1332" s="17"/>
      <c r="AA1332" s="17"/>
      <c r="AB1332" s="17"/>
      <c r="AC1332" s="17"/>
      <c r="AD1332" s="17"/>
      <c r="AE1332" s="17"/>
      <c r="AF1332" s="17"/>
      <c r="AG1332" s="17"/>
      <c r="AH1332" s="17"/>
      <c r="AI1332" s="17"/>
      <c r="AJ1332" s="17"/>
      <c r="AK1332" s="17"/>
      <c r="AL1332" s="17"/>
      <c r="AM1332" s="17"/>
      <c r="AN1332" s="17"/>
      <c r="AO1332" s="17"/>
      <c r="AP1332" s="17"/>
      <c r="AQ1332" s="17"/>
      <c r="AR1332" s="17"/>
      <c r="AS1332" s="17"/>
      <c r="AT1332" s="17"/>
      <c r="AU1332" s="17"/>
      <c r="AV1332" s="17"/>
      <c r="AW1332" s="17"/>
      <c r="AX1332" s="17"/>
      <c r="AY1332" s="17"/>
      <c r="AZ1332" s="17"/>
      <c r="BA1332" s="17"/>
      <c r="BB1332" s="17"/>
      <c r="BC1332" s="17"/>
      <c r="BD1332" s="17"/>
      <c r="BE1332" s="17"/>
      <c r="BF1332" s="17"/>
      <c r="BG1332" s="17"/>
      <c r="BH1332" s="17"/>
      <c r="BI1332" s="17"/>
      <c r="BJ1332" s="17"/>
      <c r="BK1332" s="17"/>
      <c r="BL1332" s="17"/>
      <c r="BM1332" s="17"/>
      <c r="BN1332" s="17"/>
      <c r="BO1332" s="17"/>
      <c r="BP1332" s="17"/>
      <c r="BQ1332" s="17"/>
      <c r="BR1332" s="17"/>
    </row>
    <row r="1333" spans="2:70" x14ac:dyDescent="0.35">
      <c r="B1333" s="24" t="s">
        <v>496</v>
      </c>
      <c r="C1333" s="17"/>
      <c r="D1333" s="17"/>
      <c r="E1333" s="17"/>
      <c r="F1333" s="17"/>
      <c r="G1333" s="17"/>
      <c r="H1333" s="17"/>
      <c r="I1333" s="17"/>
      <c r="J1333" s="17"/>
      <c r="K1333" s="17"/>
      <c r="L1333" s="17"/>
      <c r="M1333" s="17"/>
      <c r="N1333" s="17"/>
      <c r="O1333" s="17"/>
      <c r="P1333" s="17"/>
      <c r="Q1333" s="17"/>
      <c r="R1333" s="17"/>
      <c r="S1333" s="17"/>
      <c r="T1333" s="17"/>
      <c r="U1333" s="17"/>
      <c r="V1333" s="17"/>
      <c r="W1333" s="17"/>
      <c r="X1333" s="17"/>
      <c r="Y1333" s="17"/>
      <c r="Z1333" s="17"/>
      <c r="AA1333" s="17"/>
      <c r="AB1333" s="17"/>
      <c r="AC1333" s="17"/>
      <c r="AD1333" s="17"/>
      <c r="AE1333" s="17"/>
      <c r="AF1333" s="17"/>
      <c r="AG1333" s="17"/>
      <c r="AH1333" s="17"/>
      <c r="AI1333" s="17"/>
      <c r="AJ1333" s="17"/>
      <c r="AK1333" s="17"/>
      <c r="AL1333" s="17"/>
      <c r="AM1333" s="17"/>
      <c r="AN1333" s="17"/>
      <c r="AO1333" s="17"/>
      <c r="AP1333" s="17"/>
      <c r="AQ1333" s="17"/>
      <c r="AR1333" s="17"/>
      <c r="AS1333" s="17"/>
      <c r="AT1333" s="17"/>
      <c r="AU1333" s="17"/>
      <c r="AV1333" s="17"/>
      <c r="AW1333" s="17"/>
      <c r="AX1333" s="17"/>
      <c r="AY1333" s="17"/>
      <c r="AZ1333" s="17"/>
      <c r="BA1333" s="17"/>
      <c r="BB1333" s="17"/>
      <c r="BC1333" s="17"/>
      <c r="BD1333" s="17"/>
      <c r="BE1333" s="17"/>
      <c r="BF1333" s="17"/>
      <c r="BG1333" s="17"/>
      <c r="BH1333" s="17"/>
      <c r="BI1333" s="17"/>
      <c r="BJ1333" s="17"/>
      <c r="BK1333" s="17"/>
      <c r="BL1333" s="17"/>
      <c r="BM1333" s="17"/>
      <c r="BN1333" s="17"/>
      <c r="BO1333" s="17"/>
      <c r="BP1333" s="17"/>
      <c r="BQ1333" s="17"/>
      <c r="BR1333" s="17"/>
    </row>
    <row r="1334" spans="2:70" x14ac:dyDescent="0.35">
      <c r="B1334" t="s">
        <v>588</v>
      </c>
      <c r="C1334" s="17">
        <v>1.31300289460183E-2</v>
      </c>
      <c r="D1334" s="17">
        <v>1.4635745049579801E-2</v>
      </c>
      <c r="E1334" s="17">
        <v>9.9574038602385003E-3</v>
      </c>
      <c r="F1334" s="17"/>
      <c r="G1334" s="17">
        <v>2.38859670362437E-2</v>
      </c>
      <c r="H1334" s="17">
        <v>1.5666593390573798E-2</v>
      </c>
      <c r="I1334" s="17">
        <v>2.0845892104257999E-2</v>
      </c>
      <c r="J1334" s="17">
        <v>0</v>
      </c>
      <c r="K1334" s="17">
        <v>2.29243682283123E-2</v>
      </c>
      <c r="L1334" s="17">
        <v>3.4867557913965401E-3</v>
      </c>
      <c r="M1334" s="17"/>
      <c r="N1334" s="17">
        <v>1.6280167925820901E-2</v>
      </c>
      <c r="O1334" s="17">
        <v>9.0205371342192905E-3</v>
      </c>
      <c r="P1334" s="17">
        <v>1.4691564305048799E-2</v>
      </c>
      <c r="Q1334" s="17">
        <v>1.0672362326465601E-2</v>
      </c>
      <c r="R1334" s="17"/>
      <c r="S1334" s="17">
        <v>1.9692087404482899E-2</v>
      </c>
      <c r="T1334" s="17">
        <v>2.2995813840402699E-2</v>
      </c>
      <c r="U1334" s="17">
        <v>1.34493034336076E-2</v>
      </c>
      <c r="V1334" s="17">
        <v>0</v>
      </c>
      <c r="W1334" s="17">
        <v>0</v>
      </c>
      <c r="X1334" s="17">
        <v>2.2356765558283899E-2</v>
      </c>
      <c r="Y1334" s="17">
        <v>0</v>
      </c>
      <c r="Z1334" s="17">
        <v>0</v>
      </c>
      <c r="AA1334" s="17">
        <v>6.8010170458887402E-3</v>
      </c>
      <c r="AB1334" s="17">
        <v>8.9564760668505994E-3</v>
      </c>
      <c r="AC1334" s="17">
        <v>4.0556707809230402E-2</v>
      </c>
      <c r="AD1334" s="17">
        <v>0</v>
      </c>
      <c r="AE1334" s="17"/>
      <c r="AF1334" s="17">
        <v>1.9523226011713898E-2</v>
      </c>
      <c r="AG1334" s="17">
        <v>9.5928984908341206E-3</v>
      </c>
      <c r="AH1334" s="17">
        <v>9.0839617275163403E-3</v>
      </c>
      <c r="AI1334" s="17"/>
      <c r="AJ1334" s="17">
        <v>1.06242497394458E-2</v>
      </c>
      <c r="AK1334" s="17">
        <v>2.0504408501138601E-2</v>
      </c>
      <c r="AL1334" s="17">
        <v>0</v>
      </c>
      <c r="AM1334" s="17">
        <v>0.16879956659538101</v>
      </c>
      <c r="AN1334" s="17">
        <v>1.1488940555599901E-2</v>
      </c>
      <c r="AO1334" s="17"/>
      <c r="AP1334" s="17">
        <v>1.75020722258829E-2</v>
      </c>
      <c r="AQ1334" s="17">
        <v>1.8165439510425201E-2</v>
      </c>
      <c r="AR1334" s="17">
        <v>0</v>
      </c>
      <c r="AS1334" s="17"/>
      <c r="AT1334" s="17">
        <v>1.18639484948519E-2</v>
      </c>
      <c r="AU1334" s="17">
        <v>8.8544720264133094E-3</v>
      </c>
      <c r="AV1334" s="17">
        <v>1.8803726084811501E-2</v>
      </c>
      <c r="AW1334" s="17">
        <v>8.6419668425821803E-3</v>
      </c>
      <c r="AX1334" s="17">
        <v>0</v>
      </c>
      <c r="AY1334" s="17"/>
      <c r="AZ1334" s="17">
        <v>0.12772561185852799</v>
      </c>
      <c r="BA1334" s="17">
        <v>0</v>
      </c>
      <c r="BB1334" s="17">
        <v>1.6274713209730701E-2</v>
      </c>
      <c r="BC1334" s="17">
        <v>1.8046856624851299E-2</v>
      </c>
      <c r="BD1334" s="17">
        <v>0</v>
      </c>
      <c r="BE1334" s="17">
        <v>8.0498023891692402E-3</v>
      </c>
      <c r="BF1334" s="17">
        <v>1.9056922814305099E-2</v>
      </c>
      <c r="BG1334" s="17">
        <v>1.2808027440564701E-2</v>
      </c>
      <c r="BH1334" s="17">
        <v>1.1862682209105999E-2</v>
      </c>
      <c r="BI1334" s="17">
        <v>0</v>
      </c>
      <c r="BJ1334" s="17">
        <v>7.2834154516675199E-3</v>
      </c>
      <c r="BK1334" s="17">
        <v>4.13817094803135E-2</v>
      </c>
      <c r="BL1334" s="17">
        <v>1.6248604753585999E-2</v>
      </c>
      <c r="BM1334" s="17">
        <v>2.63913864291896E-2</v>
      </c>
      <c r="BN1334" s="17">
        <v>1.8300561217726399E-2</v>
      </c>
      <c r="BO1334" s="17">
        <v>1.3160053766438201E-2</v>
      </c>
      <c r="BP1334" s="17"/>
      <c r="BQ1334" s="17">
        <v>1.31300289460183E-2</v>
      </c>
      <c r="BR1334" s="17" t="s">
        <v>494</v>
      </c>
    </row>
    <row r="1335" spans="2:70" x14ac:dyDescent="0.35">
      <c r="B1335" t="s">
        <v>189</v>
      </c>
      <c r="C1335" s="17">
        <v>4.3016009440146198E-2</v>
      </c>
      <c r="D1335" s="17">
        <v>5.52642834096463E-2</v>
      </c>
      <c r="E1335" s="17">
        <v>3.15851057389736E-2</v>
      </c>
      <c r="F1335" s="17"/>
      <c r="G1335" s="17">
        <v>0.108095970319943</v>
      </c>
      <c r="H1335" s="17">
        <v>3.0460708918068399E-2</v>
      </c>
      <c r="I1335" s="17">
        <v>3.2647392346715001E-2</v>
      </c>
      <c r="J1335" s="17">
        <v>4.2211289707021503E-2</v>
      </c>
      <c r="K1335" s="17">
        <v>4.7851965882648499E-2</v>
      </c>
      <c r="L1335" s="17">
        <v>2.6459709307031499E-2</v>
      </c>
      <c r="M1335" s="17"/>
      <c r="N1335" s="17">
        <v>3.8120375986903203E-2</v>
      </c>
      <c r="O1335" s="17">
        <v>3.3241458230221302E-2</v>
      </c>
      <c r="P1335" s="17">
        <v>4.7294151576162097E-2</v>
      </c>
      <c r="Q1335" s="17">
        <v>5.7611402563434999E-2</v>
      </c>
      <c r="R1335" s="17"/>
      <c r="S1335" s="17">
        <v>2.91873238734866E-2</v>
      </c>
      <c r="T1335" s="17">
        <v>6.1516683498386598E-2</v>
      </c>
      <c r="U1335" s="17">
        <v>5.66438126421012E-2</v>
      </c>
      <c r="V1335" s="17">
        <v>6.5857802631696605E-2</v>
      </c>
      <c r="W1335" s="17">
        <v>7.0003629935700099E-2</v>
      </c>
      <c r="X1335" s="17">
        <v>3.7264285065077903E-2</v>
      </c>
      <c r="Y1335" s="17">
        <v>1.0921982791065699E-2</v>
      </c>
      <c r="Z1335" s="17">
        <v>6.0240535995795097E-2</v>
      </c>
      <c r="AA1335" s="17">
        <v>4.5942985154663503E-2</v>
      </c>
      <c r="AB1335" s="17">
        <v>2.8887325737809499E-2</v>
      </c>
      <c r="AC1335" s="17">
        <v>4.0778286251706E-2</v>
      </c>
      <c r="AD1335" s="17">
        <v>0</v>
      </c>
      <c r="AE1335" s="17"/>
      <c r="AF1335" s="17">
        <v>4.2316306490914203E-2</v>
      </c>
      <c r="AG1335" s="17">
        <v>4.3005192128295698E-2</v>
      </c>
      <c r="AH1335" s="17">
        <v>4.2197792866104401E-2</v>
      </c>
      <c r="AI1335" s="17"/>
      <c r="AJ1335" s="17">
        <v>4.1474584398199899E-2</v>
      </c>
      <c r="AK1335" s="17">
        <v>4.0080054089461303E-2</v>
      </c>
      <c r="AL1335" s="17">
        <v>3.8945084194607099E-2</v>
      </c>
      <c r="AM1335" s="17">
        <v>0</v>
      </c>
      <c r="AN1335" s="17">
        <v>4.74903209886181E-2</v>
      </c>
      <c r="AO1335" s="17"/>
      <c r="AP1335" s="17">
        <v>3.3087885797053102E-2</v>
      </c>
      <c r="AQ1335" s="17">
        <v>4.0655465537022602E-2</v>
      </c>
      <c r="AR1335" s="17">
        <v>4.091778121445E-2</v>
      </c>
      <c r="AS1335" s="17"/>
      <c r="AT1335" s="17">
        <v>3.5706145473718698E-2</v>
      </c>
      <c r="AU1335" s="17">
        <v>8.03189861451271E-2</v>
      </c>
      <c r="AV1335" s="17">
        <v>3.8663390510990499E-2</v>
      </c>
      <c r="AW1335" s="17">
        <v>3.7010050388733402E-2</v>
      </c>
      <c r="AX1335" s="17">
        <v>0</v>
      </c>
      <c r="AY1335" s="17"/>
      <c r="AZ1335" s="17">
        <v>0</v>
      </c>
      <c r="BA1335" s="17">
        <v>0.158479815259917</v>
      </c>
      <c r="BB1335" s="17">
        <v>3.0294837478367202E-2</v>
      </c>
      <c r="BC1335" s="17">
        <v>4.0638563284541698E-2</v>
      </c>
      <c r="BD1335" s="17">
        <v>1.2638957094070299E-2</v>
      </c>
      <c r="BE1335" s="17">
        <v>4.7948011945594698E-2</v>
      </c>
      <c r="BF1335" s="17">
        <v>5.0000511857436099E-2</v>
      </c>
      <c r="BG1335" s="17">
        <v>3.96242092524767E-2</v>
      </c>
      <c r="BH1335" s="17">
        <v>5.4904771496775001E-2</v>
      </c>
      <c r="BI1335" s="17">
        <v>7.1867091752840798E-2</v>
      </c>
      <c r="BJ1335" s="17">
        <v>1.7576534142128598E-2</v>
      </c>
      <c r="BK1335" s="17">
        <v>7.8342777034474995E-2</v>
      </c>
      <c r="BL1335" s="17">
        <v>3.2295846931912703E-2</v>
      </c>
      <c r="BM1335" s="17">
        <v>0</v>
      </c>
      <c r="BN1335" s="17">
        <v>5.9321472212732498E-2</v>
      </c>
      <c r="BO1335" s="17">
        <v>3.7035394535224697E-2</v>
      </c>
      <c r="BP1335" s="17"/>
      <c r="BQ1335" s="17">
        <v>4.3016009440146198E-2</v>
      </c>
      <c r="BR1335" s="17" t="s">
        <v>494</v>
      </c>
    </row>
    <row r="1336" spans="2:70" x14ac:dyDescent="0.35">
      <c r="B1336" t="s">
        <v>190</v>
      </c>
      <c r="C1336" s="17">
        <v>0.18112340992058301</v>
      </c>
      <c r="D1336" s="17">
        <v>0.17924362277879499</v>
      </c>
      <c r="E1336" s="17">
        <v>0.18327560086355699</v>
      </c>
      <c r="F1336" s="17"/>
      <c r="G1336" s="17">
        <v>0.20307938323962901</v>
      </c>
      <c r="H1336" s="17">
        <v>0.20469207511219001</v>
      </c>
      <c r="I1336" s="17">
        <v>0.14913219265306901</v>
      </c>
      <c r="J1336" s="17">
        <v>0.18520705369842799</v>
      </c>
      <c r="K1336" s="17">
        <v>0.185123815329029</v>
      </c>
      <c r="L1336" s="17">
        <v>0.17057955359303101</v>
      </c>
      <c r="M1336" s="17"/>
      <c r="N1336" s="17">
        <v>0.17237822884957199</v>
      </c>
      <c r="O1336" s="17">
        <v>0.18956231947299301</v>
      </c>
      <c r="P1336" s="17">
        <v>0.19272361389067499</v>
      </c>
      <c r="Q1336" s="17">
        <v>0.17706905446412499</v>
      </c>
      <c r="R1336" s="17"/>
      <c r="S1336" s="17">
        <v>0.13433125265800899</v>
      </c>
      <c r="T1336" s="17">
        <v>0.146833857256223</v>
      </c>
      <c r="U1336" s="17">
        <v>0.10626354079957701</v>
      </c>
      <c r="V1336" s="17">
        <v>0.22297163524355099</v>
      </c>
      <c r="W1336" s="17">
        <v>0.181251709636885</v>
      </c>
      <c r="X1336" s="17">
        <v>0.147145735633188</v>
      </c>
      <c r="Y1336" s="17">
        <v>0.28958289145527599</v>
      </c>
      <c r="Z1336" s="17">
        <v>0.10691281039842999</v>
      </c>
      <c r="AA1336" s="17">
        <v>0.23665828849610199</v>
      </c>
      <c r="AB1336" s="17">
        <v>0.260335262706412</v>
      </c>
      <c r="AC1336" s="17">
        <v>0.224050549072317</v>
      </c>
      <c r="AD1336" s="17">
        <v>0.121715718796946</v>
      </c>
      <c r="AE1336" s="17"/>
      <c r="AF1336" s="17">
        <v>0.157403879484386</v>
      </c>
      <c r="AG1336" s="17">
        <v>0.18423585966728201</v>
      </c>
      <c r="AH1336" s="17">
        <v>0.24399819617252799</v>
      </c>
      <c r="AI1336" s="17"/>
      <c r="AJ1336" s="17">
        <v>0.17813112171999301</v>
      </c>
      <c r="AK1336" s="17">
        <v>0.15669588816889199</v>
      </c>
      <c r="AL1336" s="17">
        <v>0.17716287624996699</v>
      </c>
      <c r="AM1336" s="17">
        <v>0.124253442796795</v>
      </c>
      <c r="AN1336" s="17">
        <v>0.197521029488884</v>
      </c>
      <c r="AO1336" s="17"/>
      <c r="AP1336" s="17">
        <v>0.18221764126440801</v>
      </c>
      <c r="AQ1336" s="17">
        <v>0.13076097300358699</v>
      </c>
      <c r="AR1336" s="17">
        <v>0.24115848313644001</v>
      </c>
      <c r="AS1336" s="17"/>
      <c r="AT1336" s="17">
        <v>0.17397357545752501</v>
      </c>
      <c r="AU1336" s="17">
        <v>0.17843764100721399</v>
      </c>
      <c r="AV1336" s="17">
        <v>0.190990097506505</v>
      </c>
      <c r="AW1336" s="17">
        <v>0.177155798552806</v>
      </c>
      <c r="AX1336" s="17">
        <v>0.14371672930603599</v>
      </c>
      <c r="AY1336" s="17"/>
      <c r="AZ1336" s="17">
        <v>0</v>
      </c>
      <c r="BA1336" s="17">
        <v>0.14625472688795199</v>
      </c>
      <c r="BB1336" s="17">
        <v>0.257445814657841</v>
      </c>
      <c r="BC1336" s="17">
        <v>0.141582376647545</v>
      </c>
      <c r="BD1336" s="17">
        <v>0.210503513408033</v>
      </c>
      <c r="BE1336" s="17">
        <v>0.253055927099611</v>
      </c>
      <c r="BF1336" s="17">
        <v>0.10743918811527101</v>
      </c>
      <c r="BG1336" s="17">
        <v>0.23820543117651999</v>
      </c>
      <c r="BH1336" s="17">
        <v>0.20872086648121499</v>
      </c>
      <c r="BI1336" s="17">
        <v>0.113976781345137</v>
      </c>
      <c r="BJ1336" s="17">
        <v>0.20817003231897099</v>
      </c>
      <c r="BK1336" s="17">
        <v>0.11088513979542799</v>
      </c>
      <c r="BL1336" s="17">
        <v>0.20337297966158099</v>
      </c>
      <c r="BM1336" s="17">
        <v>8.1676391363732295E-2</v>
      </c>
      <c r="BN1336" s="17">
        <v>0.20484521962006699</v>
      </c>
      <c r="BO1336" s="17">
        <v>0.125304028000878</v>
      </c>
      <c r="BP1336" s="17"/>
      <c r="BQ1336" s="17">
        <v>0.18112340992058301</v>
      </c>
      <c r="BR1336" s="17" t="s">
        <v>494</v>
      </c>
    </row>
    <row r="1337" spans="2:70" x14ac:dyDescent="0.35">
      <c r="B1337" t="s">
        <v>191</v>
      </c>
      <c r="C1337" s="17">
        <v>0.36077876442267798</v>
      </c>
      <c r="D1337" s="17">
        <v>0.37519289872080103</v>
      </c>
      <c r="E1337" s="17">
        <v>0.35028552370496002</v>
      </c>
      <c r="F1337" s="17"/>
      <c r="G1337" s="17">
        <v>0.38283829487439403</v>
      </c>
      <c r="H1337" s="17">
        <v>0.366289919798168</v>
      </c>
      <c r="I1337" s="17">
        <v>0.42442479542690797</v>
      </c>
      <c r="J1337" s="17">
        <v>0.38536455504696399</v>
      </c>
      <c r="K1337" s="17">
        <v>0.41625443020106601</v>
      </c>
      <c r="L1337" s="17">
        <v>0.25385779470148701</v>
      </c>
      <c r="M1337" s="17"/>
      <c r="N1337" s="17">
        <v>0.35096562082800598</v>
      </c>
      <c r="O1337" s="17">
        <v>0.33699062881675002</v>
      </c>
      <c r="P1337" s="17">
        <v>0.37382185331212697</v>
      </c>
      <c r="Q1337" s="17">
        <v>0.40079482513617498</v>
      </c>
      <c r="R1337" s="17"/>
      <c r="S1337" s="17">
        <v>0.45025130992142798</v>
      </c>
      <c r="T1337" s="17">
        <v>0.35656497590900699</v>
      </c>
      <c r="U1337" s="17">
        <v>0.43301446489069501</v>
      </c>
      <c r="V1337" s="17">
        <v>0.29485597432923299</v>
      </c>
      <c r="W1337" s="17">
        <v>0.34130343906760402</v>
      </c>
      <c r="X1337" s="17">
        <v>0.30913075646008698</v>
      </c>
      <c r="Y1337" s="17">
        <v>0.26097961500640099</v>
      </c>
      <c r="Z1337" s="17">
        <v>0.40282283597497098</v>
      </c>
      <c r="AA1337" s="17">
        <v>0.308488517071491</v>
      </c>
      <c r="AB1337" s="17">
        <v>0.36089219105526599</v>
      </c>
      <c r="AC1337" s="17">
        <v>0.25408171544820501</v>
      </c>
      <c r="AD1337" s="17">
        <v>0.48767038067895102</v>
      </c>
      <c r="AE1337" s="17"/>
      <c r="AF1337" s="17">
        <v>0.34328002850205103</v>
      </c>
      <c r="AG1337" s="17">
        <v>0.36629248703879702</v>
      </c>
      <c r="AH1337" s="17">
        <v>0.36297975531238602</v>
      </c>
      <c r="AI1337" s="17"/>
      <c r="AJ1337" s="17">
        <v>0.34675915015449998</v>
      </c>
      <c r="AK1337" s="17">
        <v>0.38891660049152998</v>
      </c>
      <c r="AL1337" s="17">
        <v>0.35341160153392698</v>
      </c>
      <c r="AM1337" s="17">
        <v>0.18234057817951199</v>
      </c>
      <c r="AN1337" s="17">
        <v>0.35481951742391798</v>
      </c>
      <c r="AO1337" s="17"/>
      <c r="AP1337" s="17">
        <v>0.30865514101649399</v>
      </c>
      <c r="AQ1337" s="17">
        <v>0.40155141508509201</v>
      </c>
      <c r="AR1337" s="17">
        <v>0.37189412123606402</v>
      </c>
      <c r="AS1337" s="17"/>
      <c r="AT1337" s="17">
        <v>0.41159434177408399</v>
      </c>
      <c r="AU1337" s="17">
        <v>0.32917131818524797</v>
      </c>
      <c r="AV1337" s="17">
        <v>0.345636404700434</v>
      </c>
      <c r="AW1337" s="17">
        <v>0.39580849454692002</v>
      </c>
      <c r="AX1337" s="17">
        <v>0.20090750031760801</v>
      </c>
      <c r="AY1337" s="17"/>
      <c r="AZ1337" s="17">
        <v>0.24482913687166499</v>
      </c>
      <c r="BA1337" s="17">
        <v>0.218651322181805</v>
      </c>
      <c r="BB1337" s="17">
        <v>0.27419245710503898</v>
      </c>
      <c r="BC1337" s="17">
        <v>0.38750682607104298</v>
      </c>
      <c r="BD1337" s="17">
        <v>0.342905442938442</v>
      </c>
      <c r="BE1337" s="17">
        <v>0.38114307032138101</v>
      </c>
      <c r="BF1337" s="17">
        <v>0.39198265894358703</v>
      </c>
      <c r="BG1337" s="17">
        <v>0.30749283110259701</v>
      </c>
      <c r="BH1337" s="17">
        <v>0.43383252848203802</v>
      </c>
      <c r="BI1337" s="17">
        <v>0.42577281525492799</v>
      </c>
      <c r="BJ1337" s="17">
        <v>0.36956606545207898</v>
      </c>
      <c r="BK1337" s="17">
        <v>0.32892272298869002</v>
      </c>
      <c r="BL1337" s="17">
        <v>0.38320187566573399</v>
      </c>
      <c r="BM1337" s="17">
        <v>0.40940650959319103</v>
      </c>
      <c r="BN1337" s="17">
        <v>0.46072376886189698</v>
      </c>
      <c r="BO1337" s="17">
        <v>0.32297823488933902</v>
      </c>
      <c r="BP1337" s="17"/>
      <c r="BQ1337" s="17">
        <v>0.36077876442267798</v>
      </c>
      <c r="BR1337" s="17" t="s">
        <v>494</v>
      </c>
    </row>
    <row r="1338" spans="2:70" x14ac:dyDescent="0.35">
      <c r="B1338" t="s">
        <v>589</v>
      </c>
      <c r="C1338" s="17">
        <v>0.40195178727057501</v>
      </c>
      <c r="D1338" s="17">
        <v>0.37566345004117802</v>
      </c>
      <c r="E1338" s="17">
        <v>0.42489636583227097</v>
      </c>
      <c r="F1338" s="17"/>
      <c r="G1338" s="17">
        <v>0.28210038452979003</v>
      </c>
      <c r="H1338" s="17">
        <v>0.38289070278100001</v>
      </c>
      <c r="I1338" s="17">
        <v>0.37294972746904997</v>
      </c>
      <c r="J1338" s="17">
        <v>0.38721710154758598</v>
      </c>
      <c r="K1338" s="17">
        <v>0.32784542035894498</v>
      </c>
      <c r="L1338" s="17">
        <v>0.54561618660705402</v>
      </c>
      <c r="M1338" s="17"/>
      <c r="N1338" s="17">
        <v>0.422255606409698</v>
      </c>
      <c r="O1338" s="17">
        <v>0.431185056345816</v>
      </c>
      <c r="P1338" s="17">
        <v>0.37146881691598699</v>
      </c>
      <c r="Q1338" s="17">
        <v>0.35385235550979999</v>
      </c>
      <c r="R1338" s="17"/>
      <c r="S1338" s="17">
        <v>0.36653802614259401</v>
      </c>
      <c r="T1338" s="17">
        <v>0.41208866949598</v>
      </c>
      <c r="U1338" s="17">
        <v>0.39062887823401998</v>
      </c>
      <c r="V1338" s="17">
        <v>0.416314587795519</v>
      </c>
      <c r="W1338" s="17">
        <v>0.40744122135981098</v>
      </c>
      <c r="X1338" s="17">
        <v>0.48410245728336398</v>
      </c>
      <c r="Y1338" s="17">
        <v>0.43851551074725698</v>
      </c>
      <c r="Z1338" s="17">
        <v>0.430023817630804</v>
      </c>
      <c r="AA1338" s="17">
        <v>0.40210919223185398</v>
      </c>
      <c r="AB1338" s="17">
        <v>0.340928744433661</v>
      </c>
      <c r="AC1338" s="17">
        <v>0.44053274141854198</v>
      </c>
      <c r="AD1338" s="17">
        <v>0.390613900524103</v>
      </c>
      <c r="AE1338" s="17"/>
      <c r="AF1338" s="17">
        <v>0.437476559510936</v>
      </c>
      <c r="AG1338" s="17">
        <v>0.39687356267479101</v>
      </c>
      <c r="AH1338" s="17">
        <v>0.34174029392146499</v>
      </c>
      <c r="AI1338" s="17"/>
      <c r="AJ1338" s="17">
        <v>0.42301089398786101</v>
      </c>
      <c r="AK1338" s="17">
        <v>0.39380304874897798</v>
      </c>
      <c r="AL1338" s="17">
        <v>0.43048043802149899</v>
      </c>
      <c r="AM1338" s="17">
        <v>0.52460641242831196</v>
      </c>
      <c r="AN1338" s="17">
        <v>0.38868019154298</v>
      </c>
      <c r="AO1338" s="17"/>
      <c r="AP1338" s="17">
        <v>0.45853725969616199</v>
      </c>
      <c r="AQ1338" s="17">
        <v>0.408866706863873</v>
      </c>
      <c r="AR1338" s="17">
        <v>0.34602961441304603</v>
      </c>
      <c r="AS1338" s="17"/>
      <c r="AT1338" s="17">
        <v>0.36686198879982002</v>
      </c>
      <c r="AU1338" s="17">
        <v>0.403217582635997</v>
      </c>
      <c r="AV1338" s="17">
        <v>0.40590638119725903</v>
      </c>
      <c r="AW1338" s="17">
        <v>0.38138368966895803</v>
      </c>
      <c r="AX1338" s="17">
        <v>0.65537577037635597</v>
      </c>
      <c r="AY1338" s="17"/>
      <c r="AZ1338" s="17">
        <v>0.62744525126980699</v>
      </c>
      <c r="BA1338" s="17">
        <v>0.47661413567032601</v>
      </c>
      <c r="BB1338" s="17">
        <v>0.42179217754902198</v>
      </c>
      <c r="BC1338" s="17">
        <v>0.41222537737201798</v>
      </c>
      <c r="BD1338" s="17">
        <v>0.433952086559455</v>
      </c>
      <c r="BE1338" s="17">
        <v>0.30980318824424502</v>
      </c>
      <c r="BF1338" s="17">
        <v>0.43152071826940103</v>
      </c>
      <c r="BG1338" s="17">
        <v>0.40186950102784202</v>
      </c>
      <c r="BH1338" s="17">
        <v>0.29067915133086603</v>
      </c>
      <c r="BI1338" s="17">
        <v>0.388383311647094</v>
      </c>
      <c r="BJ1338" s="17">
        <v>0.39740395263515399</v>
      </c>
      <c r="BK1338" s="17">
        <v>0.44046765070109301</v>
      </c>
      <c r="BL1338" s="17">
        <v>0.36488069298718701</v>
      </c>
      <c r="BM1338" s="17">
        <v>0.48252571261388699</v>
      </c>
      <c r="BN1338" s="17">
        <v>0.25680897808757702</v>
      </c>
      <c r="BO1338" s="17">
        <v>0.50152228880812</v>
      </c>
      <c r="BP1338" s="17"/>
      <c r="BQ1338" s="17">
        <v>0.40195178727057501</v>
      </c>
      <c r="BR1338" s="17" t="s">
        <v>494</v>
      </c>
    </row>
    <row r="1339" spans="2:70" x14ac:dyDescent="0.35">
      <c r="C1339" s="17"/>
      <c r="D1339" s="17"/>
      <c r="E1339" s="17"/>
      <c r="F1339" s="17"/>
      <c r="G1339" s="17"/>
      <c r="H1339" s="17"/>
      <c r="I1339" s="17"/>
      <c r="J1339" s="17"/>
      <c r="K1339" s="17"/>
      <c r="L1339" s="17"/>
      <c r="M1339" s="17"/>
      <c r="N1339" s="17"/>
      <c r="O1339" s="17"/>
      <c r="P1339" s="17"/>
      <c r="Q1339" s="17"/>
      <c r="R1339" s="17"/>
      <c r="S1339" s="17"/>
      <c r="T1339" s="17"/>
      <c r="U1339" s="17"/>
      <c r="V1339" s="17"/>
      <c r="W1339" s="17"/>
      <c r="X1339" s="17"/>
      <c r="Y1339" s="17"/>
      <c r="Z1339" s="17"/>
      <c r="AA1339" s="17"/>
      <c r="AB1339" s="17"/>
      <c r="AC1339" s="17"/>
      <c r="AD1339" s="17"/>
      <c r="AE1339" s="17"/>
      <c r="AF1339" s="17"/>
      <c r="AG1339" s="17"/>
      <c r="AH1339" s="17"/>
      <c r="AI1339" s="17"/>
      <c r="AJ1339" s="17"/>
      <c r="AK1339" s="17"/>
      <c r="AL1339" s="17"/>
      <c r="AM1339" s="17"/>
      <c r="AN1339" s="17"/>
      <c r="AO1339" s="17"/>
      <c r="AP1339" s="17"/>
      <c r="AQ1339" s="17"/>
      <c r="AR1339" s="17"/>
      <c r="AS1339" s="17"/>
      <c r="AT1339" s="17"/>
      <c r="AU1339" s="17"/>
      <c r="AV1339" s="17"/>
      <c r="AW1339" s="17"/>
      <c r="AX1339" s="17"/>
      <c r="AY1339" s="17"/>
      <c r="AZ1339" s="17"/>
      <c r="BA1339" s="17"/>
      <c r="BB1339" s="17"/>
      <c r="BC1339" s="17"/>
      <c r="BD1339" s="17"/>
      <c r="BE1339" s="17"/>
      <c r="BF1339" s="17"/>
      <c r="BG1339" s="17"/>
      <c r="BH1339" s="17"/>
      <c r="BI1339" s="17"/>
      <c r="BJ1339" s="17"/>
      <c r="BK1339" s="17"/>
      <c r="BL1339" s="17"/>
      <c r="BM1339" s="17"/>
      <c r="BN1339" s="17"/>
      <c r="BO1339" s="17"/>
      <c r="BP1339" s="17"/>
      <c r="BQ1339" s="17"/>
      <c r="BR1339" s="17"/>
    </row>
    <row r="1340" spans="2:70" x14ac:dyDescent="0.35">
      <c r="B1340" s="6" t="s">
        <v>592</v>
      </c>
      <c r="C1340" s="17"/>
      <c r="D1340" s="17"/>
      <c r="E1340" s="17"/>
      <c r="F1340" s="17"/>
      <c r="G1340" s="17"/>
      <c r="H1340" s="17"/>
      <c r="I1340" s="17"/>
      <c r="J1340" s="17"/>
      <c r="K1340" s="17"/>
      <c r="L1340" s="17"/>
      <c r="M1340" s="17"/>
      <c r="N1340" s="17"/>
      <c r="O1340" s="17"/>
      <c r="P1340" s="17"/>
      <c r="Q1340" s="17"/>
      <c r="R1340" s="17"/>
      <c r="S1340" s="17"/>
      <c r="T1340" s="17"/>
      <c r="U1340" s="17"/>
      <c r="V1340" s="17"/>
      <c r="W1340" s="17"/>
      <c r="X1340" s="17"/>
      <c r="Y1340" s="17"/>
      <c r="Z1340" s="17"/>
      <c r="AA1340" s="17"/>
      <c r="AB1340" s="17"/>
      <c r="AC1340" s="17"/>
      <c r="AD1340" s="17"/>
      <c r="AE1340" s="17"/>
      <c r="AF1340" s="17"/>
      <c r="AG1340" s="17"/>
      <c r="AH1340" s="17"/>
      <c r="AI1340" s="17"/>
      <c r="AJ1340" s="17"/>
      <c r="AK1340" s="17"/>
      <c r="AL1340" s="17"/>
      <c r="AM1340" s="17"/>
      <c r="AN1340" s="17"/>
      <c r="AO1340" s="17"/>
      <c r="AP1340" s="17"/>
      <c r="AQ1340" s="17"/>
      <c r="AR1340" s="17"/>
      <c r="AS1340" s="17"/>
      <c r="AT1340" s="17"/>
      <c r="AU1340" s="17"/>
      <c r="AV1340" s="17"/>
      <c r="AW1340" s="17"/>
      <c r="AX1340" s="17"/>
      <c r="AY1340" s="17"/>
      <c r="AZ1340" s="17"/>
      <c r="BA1340" s="17"/>
      <c r="BB1340" s="17"/>
      <c r="BC1340" s="17"/>
      <c r="BD1340" s="17"/>
      <c r="BE1340" s="17"/>
      <c r="BF1340" s="17"/>
      <c r="BG1340" s="17"/>
      <c r="BH1340" s="17"/>
      <c r="BI1340" s="17"/>
      <c r="BJ1340" s="17"/>
      <c r="BK1340" s="17"/>
      <c r="BL1340" s="17"/>
      <c r="BM1340" s="17"/>
      <c r="BN1340" s="17"/>
      <c r="BO1340" s="17"/>
      <c r="BP1340" s="17"/>
      <c r="BQ1340" s="17"/>
      <c r="BR1340" s="17"/>
    </row>
    <row r="1341" spans="2:70" x14ac:dyDescent="0.35">
      <c r="B1341" s="24" t="s">
        <v>496</v>
      </c>
      <c r="C1341" s="17"/>
      <c r="D1341" s="17"/>
      <c r="E1341" s="17"/>
      <c r="F1341" s="17"/>
      <c r="G1341" s="17"/>
      <c r="H1341" s="17"/>
      <c r="I1341" s="17"/>
      <c r="J1341" s="17"/>
      <c r="K1341" s="17"/>
      <c r="L1341" s="17"/>
      <c r="M1341" s="17"/>
      <c r="N1341" s="17"/>
      <c r="O1341" s="17"/>
      <c r="P1341" s="17"/>
      <c r="Q1341" s="17"/>
      <c r="R1341" s="17"/>
      <c r="S1341" s="17"/>
      <c r="T1341" s="17"/>
      <c r="U1341" s="17"/>
      <c r="V1341" s="17"/>
      <c r="W1341" s="17"/>
      <c r="X1341" s="17"/>
      <c r="Y1341" s="17"/>
      <c r="Z1341" s="17"/>
      <c r="AA1341" s="17"/>
      <c r="AB1341" s="17"/>
      <c r="AC1341" s="17"/>
      <c r="AD1341" s="17"/>
      <c r="AE1341" s="17"/>
      <c r="AF1341" s="17"/>
      <c r="AG1341" s="17"/>
      <c r="AH1341" s="17"/>
      <c r="AI1341" s="17"/>
      <c r="AJ1341" s="17"/>
      <c r="AK1341" s="17"/>
      <c r="AL1341" s="17"/>
      <c r="AM1341" s="17"/>
      <c r="AN1341" s="17"/>
      <c r="AO1341" s="17"/>
      <c r="AP1341" s="17"/>
      <c r="AQ1341" s="17"/>
      <c r="AR1341" s="17"/>
      <c r="AS1341" s="17"/>
      <c r="AT1341" s="17"/>
      <c r="AU1341" s="17"/>
      <c r="AV1341" s="17"/>
      <c r="AW1341" s="17"/>
      <c r="AX1341" s="17"/>
      <c r="AY1341" s="17"/>
      <c r="AZ1341" s="17"/>
      <c r="BA1341" s="17"/>
      <c r="BB1341" s="17"/>
      <c r="BC1341" s="17"/>
      <c r="BD1341" s="17"/>
      <c r="BE1341" s="17"/>
      <c r="BF1341" s="17"/>
      <c r="BG1341" s="17"/>
      <c r="BH1341" s="17"/>
      <c r="BI1341" s="17"/>
      <c r="BJ1341" s="17"/>
      <c r="BK1341" s="17"/>
      <c r="BL1341" s="17"/>
      <c r="BM1341" s="17"/>
      <c r="BN1341" s="17"/>
      <c r="BO1341" s="17"/>
      <c r="BP1341" s="17"/>
      <c r="BQ1341" s="17"/>
      <c r="BR1341" s="17"/>
    </row>
    <row r="1342" spans="2:70" x14ac:dyDescent="0.35">
      <c r="B1342" t="s">
        <v>588</v>
      </c>
      <c r="C1342" s="17">
        <v>1.25947209065061E-2</v>
      </c>
      <c r="D1342" s="17">
        <v>1.56355188674915E-2</v>
      </c>
      <c r="E1342" s="17">
        <v>7.9329144552377304E-3</v>
      </c>
      <c r="F1342" s="17"/>
      <c r="G1342" s="17">
        <v>2.0041217962070999E-2</v>
      </c>
      <c r="H1342" s="17">
        <v>1.5703397497161199E-2</v>
      </c>
      <c r="I1342" s="17">
        <v>1.4459134199620201E-2</v>
      </c>
      <c r="J1342" s="17">
        <v>5.73160614605819E-3</v>
      </c>
      <c r="K1342" s="17">
        <v>2.3939312900032799E-2</v>
      </c>
      <c r="L1342" s="17">
        <v>3.4867557913965401E-3</v>
      </c>
      <c r="M1342" s="17"/>
      <c r="N1342" s="17">
        <v>1.6236441843970401E-2</v>
      </c>
      <c r="O1342" s="17">
        <v>5.7655754719897704E-3</v>
      </c>
      <c r="P1342" s="17">
        <v>2.0635095438821201E-2</v>
      </c>
      <c r="Q1342" s="17">
        <v>6.3374275564476298E-3</v>
      </c>
      <c r="R1342" s="17"/>
      <c r="S1342" s="17">
        <v>1.8683180842575298E-2</v>
      </c>
      <c r="T1342" s="17">
        <v>5.6121355180726498E-3</v>
      </c>
      <c r="U1342" s="17">
        <v>0</v>
      </c>
      <c r="V1342" s="17">
        <v>0</v>
      </c>
      <c r="W1342" s="17">
        <v>0</v>
      </c>
      <c r="X1342" s="17">
        <v>2.5749685098650801E-2</v>
      </c>
      <c r="Y1342" s="17">
        <v>1.3512925819002901E-2</v>
      </c>
      <c r="Z1342" s="17">
        <v>0</v>
      </c>
      <c r="AA1342" s="17">
        <v>2.5808126979323501E-2</v>
      </c>
      <c r="AB1342" s="17">
        <v>1.82628766512947E-2</v>
      </c>
      <c r="AC1342" s="17">
        <v>1.82704733744978E-2</v>
      </c>
      <c r="AD1342" s="17">
        <v>0</v>
      </c>
      <c r="AE1342" s="17"/>
      <c r="AF1342" s="17">
        <v>1.174197207473E-2</v>
      </c>
      <c r="AG1342" s="17">
        <v>1.08977014262099E-2</v>
      </c>
      <c r="AH1342" s="17">
        <v>2.0326850666540702E-2</v>
      </c>
      <c r="AI1342" s="17"/>
      <c r="AJ1342" s="17">
        <v>1.2517624024883E-2</v>
      </c>
      <c r="AK1342" s="17">
        <v>2.1013999682064001E-2</v>
      </c>
      <c r="AL1342" s="17">
        <v>0</v>
      </c>
      <c r="AM1342" s="17">
        <v>8.47296769139321E-2</v>
      </c>
      <c r="AN1342" s="17">
        <v>1.38474256124637E-2</v>
      </c>
      <c r="AO1342" s="17"/>
      <c r="AP1342" s="17">
        <v>1.6978692720538199E-2</v>
      </c>
      <c r="AQ1342" s="17">
        <v>1.52628566415329E-2</v>
      </c>
      <c r="AR1342" s="17">
        <v>0</v>
      </c>
      <c r="AS1342" s="17"/>
      <c r="AT1342" s="17">
        <v>1.2017203909644201E-2</v>
      </c>
      <c r="AU1342" s="17">
        <v>1.86117164217833E-2</v>
      </c>
      <c r="AV1342" s="17">
        <v>1.22525682315565E-2</v>
      </c>
      <c r="AW1342" s="17">
        <v>1.32578867856749E-2</v>
      </c>
      <c r="AX1342" s="17">
        <v>2.9869103652682999E-2</v>
      </c>
      <c r="AY1342" s="17"/>
      <c r="AZ1342" s="17">
        <v>0</v>
      </c>
      <c r="BA1342" s="17">
        <v>0</v>
      </c>
      <c r="BB1342" s="17">
        <v>1.6274713209730701E-2</v>
      </c>
      <c r="BC1342" s="17">
        <v>0</v>
      </c>
      <c r="BD1342" s="17">
        <v>8.8903384514623304E-3</v>
      </c>
      <c r="BE1342" s="17">
        <v>1.5085182300097E-2</v>
      </c>
      <c r="BF1342" s="17">
        <v>2.04938680989462E-2</v>
      </c>
      <c r="BG1342" s="17">
        <v>2.17342418156126E-2</v>
      </c>
      <c r="BH1342" s="17">
        <v>1.8660168305672201E-2</v>
      </c>
      <c r="BI1342" s="17">
        <v>0</v>
      </c>
      <c r="BJ1342" s="17">
        <v>1.59090141121986E-2</v>
      </c>
      <c r="BK1342" s="17">
        <v>2.6905070046972901E-2</v>
      </c>
      <c r="BL1342" s="17">
        <v>0</v>
      </c>
      <c r="BM1342" s="17">
        <v>0</v>
      </c>
      <c r="BN1342" s="17">
        <v>1.8300561217726399E-2</v>
      </c>
      <c r="BO1342" s="17">
        <v>1.2766735837576801E-2</v>
      </c>
      <c r="BP1342" s="17"/>
      <c r="BQ1342" s="17">
        <v>1.25947209065061E-2</v>
      </c>
      <c r="BR1342" s="17" t="s">
        <v>494</v>
      </c>
    </row>
    <row r="1343" spans="2:70" x14ac:dyDescent="0.35">
      <c r="B1343" t="s">
        <v>189</v>
      </c>
      <c r="C1343" s="17">
        <v>3.0358035775100101E-2</v>
      </c>
      <c r="D1343" s="17">
        <v>3.5640891660970897E-2</v>
      </c>
      <c r="E1343" s="17">
        <v>2.5540343118592899E-2</v>
      </c>
      <c r="F1343" s="17"/>
      <c r="G1343" s="17">
        <v>7.0180852440449498E-2</v>
      </c>
      <c r="H1343" s="17">
        <v>3.9868640788166702E-2</v>
      </c>
      <c r="I1343" s="17">
        <v>1.6487068730844E-2</v>
      </c>
      <c r="J1343" s="17">
        <v>2.1347020448272601E-2</v>
      </c>
      <c r="K1343" s="17">
        <v>2.3872427868595999E-2</v>
      </c>
      <c r="L1343" s="17">
        <v>2.2970786715729399E-2</v>
      </c>
      <c r="M1343" s="17"/>
      <c r="N1343" s="17">
        <v>3.4911132641552198E-2</v>
      </c>
      <c r="O1343" s="17">
        <v>1.2477090590234901E-2</v>
      </c>
      <c r="P1343" s="17">
        <v>4.5245473633008501E-2</v>
      </c>
      <c r="Q1343" s="17">
        <v>2.59435578646375E-2</v>
      </c>
      <c r="R1343" s="17"/>
      <c r="S1343" s="17">
        <v>3.0386717009906399E-2</v>
      </c>
      <c r="T1343" s="17">
        <v>3.5134878967182898E-2</v>
      </c>
      <c r="U1343" s="17">
        <v>1.20801356620507E-2</v>
      </c>
      <c r="V1343" s="17">
        <v>6.3564821941889393E-2</v>
      </c>
      <c r="W1343" s="17">
        <v>1.2574686564897301E-2</v>
      </c>
      <c r="X1343" s="17">
        <v>2.1941224148266401E-2</v>
      </c>
      <c r="Y1343" s="17">
        <v>1.14226491917642E-2</v>
      </c>
      <c r="Z1343" s="17">
        <v>3.6671769875649102E-2</v>
      </c>
      <c r="AA1343" s="17">
        <v>2.18517578397452E-2</v>
      </c>
      <c r="AB1343" s="17">
        <v>2.6525482066648499E-2</v>
      </c>
      <c r="AC1343" s="17">
        <v>8.26806017210409E-2</v>
      </c>
      <c r="AD1343" s="17">
        <v>0</v>
      </c>
      <c r="AE1343" s="17"/>
      <c r="AF1343" s="17">
        <v>3.2352131805733403E-2</v>
      </c>
      <c r="AG1343" s="17">
        <v>2.0287858798381599E-2</v>
      </c>
      <c r="AH1343" s="17">
        <v>6.5068577558903801E-2</v>
      </c>
      <c r="AI1343" s="17"/>
      <c r="AJ1343" s="17">
        <v>3.4734078875351501E-2</v>
      </c>
      <c r="AK1343" s="17">
        <v>3.4826347853393599E-2</v>
      </c>
      <c r="AL1343" s="17">
        <v>4.3312938782041399E-2</v>
      </c>
      <c r="AM1343" s="17">
        <v>0</v>
      </c>
      <c r="AN1343" s="17">
        <v>9.9390069735697598E-3</v>
      </c>
      <c r="AO1343" s="17"/>
      <c r="AP1343" s="17">
        <v>3.3981447048090002E-2</v>
      </c>
      <c r="AQ1343" s="17">
        <v>2.8602990909592299E-2</v>
      </c>
      <c r="AR1343" s="17">
        <v>2.0243712318475299E-2</v>
      </c>
      <c r="AS1343" s="17"/>
      <c r="AT1343" s="17">
        <v>3.27967770076261E-2</v>
      </c>
      <c r="AU1343" s="17">
        <v>5.7093360251644701E-2</v>
      </c>
      <c r="AV1343" s="17">
        <v>1.8630024257915399E-2</v>
      </c>
      <c r="AW1343" s="17">
        <v>2.7955647677058E-2</v>
      </c>
      <c r="AX1343" s="17">
        <v>0</v>
      </c>
      <c r="AY1343" s="17"/>
      <c r="AZ1343" s="17">
        <v>0</v>
      </c>
      <c r="BA1343" s="17">
        <v>2.9458987958392101E-2</v>
      </c>
      <c r="BB1343" s="17">
        <v>2.67607183131977E-2</v>
      </c>
      <c r="BC1343" s="17">
        <v>5.6108698646290499E-2</v>
      </c>
      <c r="BD1343" s="17">
        <v>1.77494566748162E-2</v>
      </c>
      <c r="BE1343" s="17">
        <v>4.9911785916702998E-2</v>
      </c>
      <c r="BF1343" s="17">
        <v>3.0703665043266201E-2</v>
      </c>
      <c r="BG1343" s="17">
        <v>5.5248038042641098E-2</v>
      </c>
      <c r="BH1343" s="17">
        <v>1.12025059029391E-2</v>
      </c>
      <c r="BI1343" s="17">
        <v>3.0894955719368299E-2</v>
      </c>
      <c r="BJ1343" s="17">
        <v>1.5760457544783901E-2</v>
      </c>
      <c r="BK1343" s="17">
        <v>3.8672902899991202E-2</v>
      </c>
      <c r="BL1343" s="17">
        <v>3.51932816043245E-2</v>
      </c>
      <c r="BM1343" s="17">
        <v>0</v>
      </c>
      <c r="BN1343" s="17">
        <v>2.45967102389766E-2</v>
      </c>
      <c r="BO1343" s="17">
        <v>3.5624740696555302E-2</v>
      </c>
      <c r="BP1343" s="17"/>
      <c r="BQ1343" s="17">
        <v>3.0358035775100101E-2</v>
      </c>
      <c r="BR1343" s="17" t="s">
        <v>494</v>
      </c>
    </row>
    <row r="1344" spans="2:70" x14ac:dyDescent="0.35">
      <c r="B1344" t="s">
        <v>190</v>
      </c>
      <c r="C1344" s="17">
        <v>0.171757355452409</v>
      </c>
      <c r="D1344" s="17">
        <v>0.19119109415254301</v>
      </c>
      <c r="E1344" s="17">
        <v>0.15460797753717501</v>
      </c>
      <c r="F1344" s="17"/>
      <c r="G1344" s="17">
        <v>0.24375024927278899</v>
      </c>
      <c r="H1344" s="17">
        <v>0.203769886005957</v>
      </c>
      <c r="I1344" s="17">
        <v>0.13169381760183499</v>
      </c>
      <c r="J1344" s="17">
        <v>0.20922896150834799</v>
      </c>
      <c r="K1344" s="17">
        <v>0.19898876498739601</v>
      </c>
      <c r="L1344" s="17">
        <v>0.102130072852302</v>
      </c>
      <c r="M1344" s="17"/>
      <c r="N1344" s="17">
        <v>0.13508939485737201</v>
      </c>
      <c r="O1344" s="17">
        <v>0.184324694143331</v>
      </c>
      <c r="P1344" s="17">
        <v>0.16785112238422301</v>
      </c>
      <c r="Q1344" s="17">
        <v>0.23424075012248499</v>
      </c>
      <c r="R1344" s="17"/>
      <c r="S1344" s="17">
        <v>0.165882134556603</v>
      </c>
      <c r="T1344" s="17">
        <v>0.18635814015227201</v>
      </c>
      <c r="U1344" s="17">
        <v>0.205876627863635</v>
      </c>
      <c r="V1344" s="17">
        <v>0.136818001850603</v>
      </c>
      <c r="W1344" s="17">
        <v>0.213615364285072</v>
      </c>
      <c r="X1344" s="17">
        <v>0.18779324221059701</v>
      </c>
      <c r="Y1344" s="17">
        <v>0.14899906818738801</v>
      </c>
      <c r="Z1344" s="17">
        <v>5.3405517322177999E-2</v>
      </c>
      <c r="AA1344" s="17">
        <v>0.17948674744520501</v>
      </c>
      <c r="AB1344" s="17">
        <v>0.20361456224618199</v>
      </c>
      <c r="AC1344" s="17">
        <v>0.12466417167251</v>
      </c>
      <c r="AD1344" s="17">
        <v>0.168690079927972</v>
      </c>
      <c r="AE1344" s="17"/>
      <c r="AF1344" s="17">
        <v>0.13837540551838901</v>
      </c>
      <c r="AG1344" s="17">
        <v>0.185978770352002</v>
      </c>
      <c r="AH1344" s="17">
        <v>0.15483368754254101</v>
      </c>
      <c r="AI1344" s="17"/>
      <c r="AJ1344" s="17">
        <v>0.16090661125866401</v>
      </c>
      <c r="AK1344" s="17">
        <v>0.169802668847745</v>
      </c>
      <c r="AL1344" s="17">
        <v>0.13542472749625301</v>
      </c>
      <c r="AM1344" s="17">
        <v>0</v>
      </c>
      <c r="AN1344" s="17">
        <v>0.16093575697524601</v>
      </c>
      <c r="AO1344" s="17"/>
      <c r="AP1344" s="17">
        <v>0.15536356389256301</v>
      </c>
      <c r="AQ1344" s="17">
        <v>0.14824564366953699</v>
      </c>
      <c r="AR1344" s="17">
        <v>0.20133437356497799</v>
      </c>
      <c r="AS1344" s="17"/>
      <c r="AT1344" s="17">
        <v>0.173183001644862</v>
      </c>
      <c r="AU1344" s="17">
        <v>0.21990221543597899</v>
      </c>
      <c r="AV1344" s="17">
        <v>0.15670731037372199</v>
      </c>
      <c r="AW1344" s="17">
        <v>0.146815831795233</v>
      </c>
      <c r="AX1344" s="17">
        <v>0.14173774173283701</v>
      </c>
      <c r="AY1344" s="17"/>
      <c r="AZ1344" s="17">
        <v>0.116574460483998</v>
      </c>
      <c r="BA1344" s="17">
        <v>0.228391076689867</v>
      </c>
      <c r="BB1344" s="17">
        <v>0.27485573332919999</v>
      </c>
      <c r="BC1344" s="17">
        <v>0.128619882247024</v>
      </c>
      <c r="BD1344" s="17">
        <v>0.200861506214953</v>
      </c>
      <c r="BE1344" s="17">
        <v>0.17818923100773201</v>
      </c>
      <c r="BF1344" s="17">
        <v>0.13292707631061601</v>
      </c>
      <c r="BG1344" s="17">
        <v>0.177012067905223</v>
      </c>
      <c r="BH1344" s="17">
        <v>0.25324032979042099</v>
      </c>
      <c r="BI1344" s="17">
        <v>0.126831315647187</v>
      </c>
      <c r="BJ1344" s="17">
        <v>0.14877911567197799</v>
      </c>
      <c r="BK1344" s="17">
        <v>0.15992752824666601</v>
      </c>
      <c r="BL1344" s="17">
        <v>0.18168419945378</v>
      </c>
      <c r="BM1344" s="17">
        <v>0.164240933859264</v>
      </c>
      <c r="BN1344" s="17">
        <v>0.14780387811545201</v>
      </c>
      <c r="BO1344" s="17">
        <v>9.7012925729457397E-2</v>
      </c>
      <c r="BP1344" s="17"/>
      <c r="BQ1344" s="17">
        <v>0.171757355452409</v>
      </c>
      <c r="BR1344" s="17" t="s">
        <v>494</v>
      </c>
    </row>
    <row r="1345" spans="2:70" x14ac:dyDescent="0.35">
      <c r="B1345" t="s">
        <v>191</v>
      </c>
      <c r="C1345" s="17">
        <v>0.33180430565139502</v>
      </c>
      <c r="D1345" s="17">
        <v>0.331482560175063</v>
      </c>
      <c r="E1345" s="17">
        <v>0.333887768358473</v>
      </c>
      <c r="F1345" s="17"/>
      <c r="G1345" s="17">
        <v>0.29571307200845298</v>
      </c>
      <c r="H1345" s="17">
        <v>0.38289307085020802</v>
      </c>
      <c r="I1345" s="17">
        <v>0.37562075698278502</v>
      </c>
      <c r="J1345" s="17">
        <v>0.35055549994674201</v>
      </c>
      <c r="K1345" s="17">
        <v>0.32296113271732502</v>
      </c>
      <c r="L1345" s="17">
        <v>0.27087005122020802</v>
      </c>
      <c r="M1345" s="17"/>
      <c r="N1345" s="17">
        <v>0.33558366143972901</v>
      </c>
      <c r="O1345" s="17">
        <v>0.34311451199757198</v>
      </c>
      <c r="P1345" s="17">
        <v>0.31943553884665099</v>
      </c>
      <c r="Q1345" s="17">
        <v>0.32278867773874798</v>
      </c>
      <c r="R1345" s="17"/>
      <c r="S1345" s="17">
        <v>0.38509470078382202</v>
      </c>
      <c r="T1345" s="17">
        <v>0.32159725604924999</v>
      </c>
      <c r="U1345" s="17">
        <v>0.31042742308314097</v>
      </c>
      <c r="V1345" s="17">
        <v>0.32064324185415599</v>
      </c>
      <c r="W1345" s="17">
        <v>0.34105753235342701</v>
      </c>
      <c r="X1345" s="17">
        <v>0.26668983410506703</v>
      </c>
      <c r="Y1345" s="17">
        <v>0.36484551721452602</v>
      </c>
      <c r="Z1345" s="17">
        <v>0.36357231787632899</v>
      </c>
      <c r="AA1345" s="17">
        <v>0.311879659617118</v>
      </c>
      <c r="AB1345" s="17">
        <v>0.29596214455423903</v>
      </c>
      <c r="AC1345" s="17">
        <v>0.304936222803183</v>
      </c>
      <c r="AD1345" s="17">
        <v>0.35573896000877497</v>
      </c>
      <c r="AE1345" s="17"/>
      <c r="AF1345" s="17">
        <v>0.31983325824397402</v>
      </c>
      <c r="AG1345" s="17">
        <v>0.34087754739709403</v>
      </c>
      <c r="AH1345" s="17">
        <v>0.32976534114239903</v>
      </c>
      <c r="AI1345" s="17"/>
      <c r="AJ1345" s="17">
        <v>0.31805179635319297</v>
      </c>
      <c r="AK1345" s="17">
        <v>0.32391858219556702</v>
      </c>
      <c r="AL1345" s="17">
        <v>0.38351512018214901</v>
      </c>
      <c r="AM1345" s="17">
        <v>0.28185966196481599</v>
      </c>
      <c r="AN1345" s="17">
        <v>0.31432382410710402</v>
      </c>
      <c r="AO1345" s="17"/>
      <c r="AP1345" s="17">
        <v>0.277120086661437</v>
      </c>
      <c r="AQ1345" s="17">
        <v>0.34809319965233099</v>
      </c>
      <c r="AR1345" s="17">
        <v>0.417158808210573</v>
      </c>
      <c r="AS1345" s="17"/>
      <c r="AT1345" s="17">
        <v>0.39030765886132301</v>
      </c>
      <c r="AU1345" s="17">
        <v>0.22955519769851701</v>
      </c>
      <c r="AV1345" s="17">
        <v>0.345211774569392</v>
      </c>
      <c r="AW1345" s="17">
        <v>0.39207614798665602</v>
      </c>
      <c r="AX1345" s="17">
        <v>0.16779869144447099</v>
      </c>
      <c r="AY1345" s="17"/>
      <c r="AZ1345" s="17">
        <v>0.12772561185852799</v>
      </c>
      <c r="BA1345" s="17">
        <v>0.169138859067024</v>
      </c>
      <c r="BB1345" s="17">
        <v>0.26438203710892599</v>
      </c>
      <c r="BC1345" s="17">
        <v>0.37196693028260802</v>
      </c>
      <c r="BD1345" s="17">
        <v>0.29523525476650597</v>
      </c>
      <c r="BE1345" s="17">
        <v>0.35348844888389902</v>
      </c>
      <c r="BF1345" s="17">
        <v>0.379822379719995</v>
      </c>
      <c r="BG1345" s="17">
        <v>0.292814424097257</v>
      </c>
      <c r="BH1345" s="17">
        <v>0.321310362123221</v>
      </c>
      <c r="BI1345" s="17">
        <v>0.36839214079576899</v>
      </c>
      <c r="BJ1345" s="17">
        <v>0.36806463181933902</v>
      </c>
      <c r="BK1345" s="17">
        <v>0.27623011879992698</v>
      </c>
      <c r="BL1345" s="17">
        <v>0.36315835336283298</v>
      </c>
      <c r="BM1345" s="17">
        <v>0.41078582954724602</v>
      </c>
      <c r="BN1345" s="17">
        <v>0.462122063604964</v>
      </c>
      <c r="BO1345" s="17">
        <v>0.31800887557433</v>
      </c>
      <c r="BP1345" s="17"/>
      <c r="BQ1345" s="17">
        <v>0.33180430565139502</v>
      </c>
      <c r="BR1345" s="17" t="s">
        <v>494</v>
      </c>
    </row>
    <row r="1346" spans="2:70" x14ac:dyDescent="0.35">
      <c r="B1346" t="s">
        <v>589</v>
      </c>
      <c r="C1346" s="17">
        <v>0.45348558221458901</v>
      </c>
      <c r="D1346" s="17">
        <v>0.42604993514393202</v>
      </c>
      <c r="E1346" s="17">
        <v>0.478030996530522</v>
      </c>
      <c r="F1346" s="17"/>
      <c r="G1346" s="17">
        <v>0.37031460831623803</v>
      </c>
      <c r="H1346" s="17">
        <v>0.35776500485850699</v>
      </c>
      <c r="I1346" s="17">
        <v>0.461739222484916</v>
      </c>
      <c r="J1346" s="17">
        <v>0.413136911950579</v>
      </c>
      <c r="K1346" s="17">
        <v>0.43023836152665101</v>
      </c>
      <c r="L1346" s="17">
        <v>0.60054233342036401</v>
      </c>
      <c r="M1346" s="17"/>
      <c r="N1346" s="17">
        <v>0.47817936921737603</v>
      </c>
      <c r="O1346" s="17">
        <v>0.45431812779687197</v>
      </c>
      <c r="P1346" s="17">
        <v>0.44683276969729702</v>
      </c>
      <c r="Q1346" s="17">
        <v>0.41068958671768202</v>
      </c>
      <c r="R1346" s="17"/>
      <c r="S1346" s="17">
        <v>0.39995326680709298</v>
      </c>
      <c r="T1346" s="17">
        <v>0.451297589313222</v>
      </c>
      <c r="U1346" s="17">
        <v>0.47161581339117398</v>
      </c>
      <c r="V1346" s="17">
        <v>0.47897393435335101</v>
      </c>
      <c r="W1346" s="17">
        <v>0.43275241679660398</v>
      </c>
      <c r="X1346" s="17">
        <v>0.49782601443741897</v>
      </c>
      <c r="Y1346" s="17">
        <v>0.46121983958731899</v>
      </c>
      <c r="Z1346" s="17">
        <v>0.54635039492584403</v>
      </c>
      <c r="AA1346" s="17">
        <v>0.46097370811860799</v>
      </c>
      <c r="AB1346" s="17">
        <v>0.455634934481636</v>
      </c>
      <c r="AC1346" s="17">
        <v>0.469448530428768</v>
      </c>
      <c r="AD1346" s="17">
        <v>0.475570960063253</v>
      </c>
      <c r="AE1346" s="17"/>
      <c r="AF1346" s="17">
        <v>0.497697232357174</v>
      </c>
      <c r="AG1346" s="17">
        <v>0.44195812202631202</v>
      </c>
      <c r="AH1346" s="17">
        <v>0.43000554308961503</v>
      </c>
      <c r="AI1346" s="17"/>
      <c r="AJ1346" s="17">
        <v>0.47378988948790901</v>
      </c>
      <c r="AK1346" s="17">
        <v>0.45043840142122998</v>
      </c>
      <c r="AL1346" s="17">
        <v>0.43774721353955598</v>
      </c>
      <c r="AM1346" s="17">
        <v>0.633410661121251</v>
      </c>
      <c r="AN1346" s="17">
        <v>0.50095398633161603</v>
      </c>
      <c r="AO1346" s="17"/>
      <c r="AP1346" s="17">
        <v>0.51655620967737104</v>
      </c>
      <c r="AQ1346" s="17">
        <v>0.459795309127006</v>
      </c>
      <c r="AR1346" s="17">
        <v>0.36126310590597399</v>
      </c>
      <c r="AS1346" s="17"/>
      <c r="AT1346" s="17">
        <v>0.39169535857654397</v>
      </c>
      <c r="AU1346" s="17">
        <v>0.47483751019207598</v>
      </c>
      <c r="AV1346" s="17">
        <v>0.467198322567414</v>
      </c>
      <c r="AW1346" s="17">
        <v>0.41989448575537802</v>
      </c>
      <c r="AX1346" s="17">
        <v>0.66059446317000903</v>
      </c>
      <c r="AY1346" s="17"/>
      <c r="AZ1346" s="17">
        <v>0.75569992765747396</v>
      </c>
      <c r="BA1346" s="17">
        <v>0.57301107628471604</v>
      </c>
      <c r="BB1346" s="17">
        <v>0.41772679803894502</v>
      </c>
      <c r="BC1346" s="17">
        <v>0.44330448882407703</v>
      </c>
      <c r="BD1346" s="17">
        <v>0.477263443892262</v>
      </c>
      <c r="BE1346" s="17">
        <v>0.40332535189156898</v>
      </c>
      <c r="BF1346" s="17">
        <v>0.43605301082717701</v>
      </c>
      <c r="BG1346" s="17">
        <v>0.45319122813926599</v>
      </c>
      <c r="BH1346" s="17">
        <v>0.39558663387774701</v>
      </c>
      <c r="BI1346" s="17">
        <v>0.47388158783767498</v>
      </c>
      <c r="BJ1346" s="17">
        <v>0.45148678085170002</v>
      </c>
      <c r="BK1346" s="17">
        <v>0.49826438000644302</v>
      </c>
      <c r="BL1346" s="17">
        <v>0.41996416557906202</v>
      </c>
      <c r="BM1346" s="17">
        <v>0.42497323659349001</v>
      </c>
      <c r="BN1346" s="17">
        <v>0.34717678682288</v>
      </c>
      <c r="BO1346" s="17">
        <v>0.53658672216208003</v>
      </c>
      <c r="BP1346" s="17"/>
      <c r="BQ1346" s="17">
        <v>0.45348558221458901</v>
      </c>
      <c r="BR1346" s="17" t="s">
        <v>494</v>
      </c>
    </row>
    <row r="1347" spans="2:70" x14ac:dyDescent="0.35">
      <c r="C1347" s="17"/>
      <c r="D1347" s="17"/>
      <c r="E1347" s="17"/>
      <c r="F1347" s="17"/>
      <c r="G1347" s="17"/>
      <c r="H1347" s="17"/>
      <c r="I1347" s="17"/>
      <c r="J1347" s="17"/>
      <c r="K1347" s="17"/>
      <c r="L1347" s="17"/>
      <c r="M1347" s="17"/>
      <c r="N1347" s="17"/>
      <c r="O1347" s="17"/>
      <c r="P1347" s="17"/>
      <c r="Q1347" s="17"/>
      <c r="R1347" s="17"/>
      <c r="S1347" s="17"/>
      <c r="T1347" s="17"/>
      <c r="U1347" s="17"/>
      <c r="V1347" s="17"/>
      <c r="W1347" s="17"/>
      <c r="X1347" s="17"/>
      <c r="Y1347" s="17"/>
      <c r="Z1347" s="17"/>
      <c r="AA1347" s="17"/>
      <c r="AB1347" s="17"/>
      <c r="AC1347" s="17"/>
      <c r="AD1347" s="17"/>
      <c r="AE1347" s="17"/>
      <c r="AF1347" s="17"/>
      <c r="AG1347" s="17"/>
      <c r="AH1347" s="17"/>
      <c r="AI1347" s="17"/>
      <c r="AJ1347" s="17"/>
      <c r="AK1347" s="17"/>
      <c r="AL1347" s="17"/>
      <c r="AM1347" s="17"/>
      <c r="AN1347" s="17"/>
      <c r="AO1347" s="17"/>
      <c r="AP1347" s="17"/>
      <c r="AQ1347" s="17"/>
      <c r="AR1347" s="17"/>
      <c r="AS1347" s="17"/>
      <c r="AT1347" s="17"/>
      <c r="AU1347" s="17"/>
      <c r="AV1347" s="17"/>
      <c r="AW1347" s="17"/>
      <c r="AX1347" s="17"/>
      <c r="AY1347" s="17"/>
      <c r="AZ1347" s="17"/>
      <c r="BA1347" s="17"/>
      <c r="BB1347" s="17"/>
      <c r="BC1347" s="17"/>
      <c r="BD1347" s="17"/>
      <c r="BE1347" s="17"/>
      <c r="BF1347" s="17"/>
      <c r="BG1347" s="17"/>
      <c r="BH1347" s="17"/>
      <c r="BI1347" s="17"/>
      <c r="BJ1347" s="17"/>
      <c r="BK1347" s="17"/>
      <c r="BL1347" s="17"/>
      <c r="BM1347" s="17"/>
      <c r="BN1347" s="17"/>
      <c r="BO1347" s="17"/>
      <c r="BP1347" s="17"/>
      <c r="BQ1347" s="17"/>
      <c r="BR1347" s="17"/>
    </row>
    <row r="1348" spans="2:70" x14ac:dyDescent="0.35">
      <c r="B1348" s="6" t="s">
        <v>593</v>
      </c>
      <c r="C1348" s="17"/>
      <c r="D1348" s="17"/>
      <c r="E1348" s="17"/>
      <c r="F1348" s="17"/>
      <c r="G1348" s="17"/>
      <c r="H1348" s="17"/>
      <c r="I1348" s="17"/>
      <c r="J1348" s="17"/>
      <c r="K1348" s="17"/>
      <c r="L1348" s="17"/>
      <c r="M1348" s="17"/>
      <c r="N1348" s="17"/>
      <c r="O1348" s="17"/>
      <c r="P1348" s="17"/>
      <c r="Q1348" s="17"/>
      <c r="R1348" s="17"/>
      <c r="S1348" s="17"/>
      <c r="T1348" s="17"/>
      <c r="U1348" s="17"/>
      <c r="V1348" s="17"/>
      <c r="W1348" s="17"/>
      <c r="X1348" s="17"/>
      <c r="Y1348" s="17"/>
      <c r="Z1348" s="17"/>
      <c r="AA1348" s="17"/>
      <c r="AB1348" s="17"/>
      <c r="AC1348" s="17"/>
      <c r="AD1348" s="17"/>
      <c r="AE1348" s="17"/>
      <c r="AF1348" s="17"/>
      <c r="AG1348" s="17"/>
      <c r="AH1348" s="17"/>
      <c r="AI1348" s="17"/>
      <c r="AJ1348" s="17"/>
      <c r="AK1348" s="17"/>
      <c r="AL1348" s="17"/>
      <c r="AM1348" s="17"/>
      <c r="AN1348" s="17"/>
      <c r="AO1348" s="17"/>
      <c r="AP1348" s="17"/>
      <c r="AQ1348" s="17"/>
      <c r="AR1348" s="17"/>
      <c r="AS1348" s="17"/>
      <c r="AT1348" s="17"/>
      <c r="AU1348" s="17"/>
      <c r="AV1348" s="17"/>
      <c r="AW1348" s="17"/>
      <c r="AX1348" s="17"/>
      <c r="AY1348" s="17"/>
      <c r="AZ1348" s="17"/>
      <c r="BA1348" s="17"/>
      <c r="BB1348" s="17"/>
      <c r="BC1348" s="17"/>
      <c r="BD1348" s="17"/>
      <c r="BE1348" s="17"/>
      <c r="BF1348" s="17"/>
      <c r="BG1348" s="17"/>
      <c r="BH1348" s="17"/>
      <c r="BI1348" s="17"/>
      <c r="BJ1348" s="17"/>
      <c r="BK1348" s="17"/>
      <c r="BL1348" s="17"/>
      <c r="BM1348" s="17"/>
      <c r="BN1348" s="17"/>
      <c r="BO1348" s="17"/>
      <c r="BP1348" s="17"/>
      <c r="BQ1348" s="17"/>
      <c r="BR1348" s="17"/>
    </row>
    <row r="1349" spans="2:70" x14ac:dyDescent="0.35">
      <c r="B1349" s="24" t="s">
        <v>496</v>
      </c>
      <c r="C1349" s="17"/>
      <c r="D1349" s="17"/>
      <c r="E1349" s="17"/>
      <c r="F1349" s="17"/>
      <c r="G1349" s="17"/>
      <c r="H1349" s="17"/>
      <c r="I1349" s="17"/>
      <c r="J1349" s="17"/>
      <c r="K1349" s="17"/>
      <c r="L1349" s="17"/>
      <c r="M1349" s="17"/>
      <c r="N1349" s="17"/>
      <c r="O1349" s="17"/>
      <c r="P1349" s="17"/>
      <c r="Q1349" s="17"/>
      <c r="R1349" s="17"/>
      <c r="S1349" s="17"/>
      <c r="T1349" s="17"/>
      <c r="U1349" s="17"/>
      <c r="V1349" s="17"/>
      <c r="W1349" s="17"/>
      <c r="X1349" s="17"/>
      <c r="Y1349" s="17"/>
      <c r="Z1349" s="17"/>
      <c r="AA1349" s="17"/>
      <c r="AB1349" s="17"/>
      <c r="AC1349" s="17"/>
      <c r="AD1349" s="17"/>
      <c r="AE1349" s="17"/>
      <c r="AF1349" s="17"/>
      <c r="AG1349" s="17"/>
      <c r="AH1349" s="17"/>
      <c r="AI1349" s="17"/>
      <c r="AJ1349" s="17"/>
      <c r="AK1349" s="17"/>
      <c r="AL1349" s="17"/>
      <c r="AM1349" s="17"/>
      <c r="AN1349" s="17"/>
      <c r="AO1349" s="17"/>
      <c r="AP1349" s="17"/>
      <c r="AQ1349" s="17"/>
      <c r="AR1349" s="17"/>
      <c r="AS1349" s="17"/>
      <c r="AT1349" s="17"/>
      <c r="AU1349" s="17"/>
      <c r="AV1349" s="17"/>
      <c r="AW1349" s="17"/>
      <c r="AX1349" s="17"/>
      <c r="AY1349" s="17"/>
      <c r="AZ1349" s="17"/>
      <c r="BA1349" s="17"/>
      <c r="BB1349" s="17"/>
      <c r="BC1349" s="17"/>
      <c r="BD1349" s="17"/>
      <c r="BE1349" s="17"/>
      <c r="BF1349" s="17"/>
      <c r="BG1349" s="17"/>
      <c r="BH1349" s="17"/>
      <c r="BI1349" s="17"/>
      <c r="BJ1349" s="17"/>
      <c r="BK1349" s="17"/>
      <c r="BL1349" s="17"/>
      <c r="BM1349" s="17"/>
      <c r="BN1349" s="17"/>
      <c r="BO1349" s="17"/>
      <c r="BP1349" s="17"/>
      <c r="BQ1349" s="17"/>
      <c r="BR1349" s="17"/>
    </row>
    <row r="1350" spans="2:70" x14ac:dyDescent="0.35">
      <c r="B1350" t="s">
        <v>588</v>
      </c>
      <c r="C1350" s="17">
        <v>1.52949959684442E-2</v>
      </c>
      <c r="D1350" s="17">
        <v>1.6491695404052299E-2</v>
      </c>
      <c r="E1350" s="17">
        <v>1.24417740500201E-2</v>
      </c>
      <c r="F1350" s="17"/>
      <c r="G1350" s="17">
        <v>1.5741034809288301E-2</v>
      </c>
      <c r="H1350" s="17">
        <v>1.9297558130711798E-2</v>
      </c>
      <c r="I1350" s="17">
        <v>2.0718723582804702E-2</v>
      </c>
      <c r="J1350" s="17">
        <v>1.1150108606179999E-2</v>
      </c>
      <c r="K1350" s="17">
        <v>2.29243682283123E-2</v>
      </c>
      <c r="L1350" s="17">
        <v>6.5898208772891698E-3</v>
      </c>
      <c r="M1350" s="17"/>
      <c r="N1350" s="17">
        <v>1.16110226947676E-2</v>
      </c>
      <c r="O1350" s="17">
        <v>1.79929784704605E-2</v>
      </c>
      <c r="P1350" s="17">
        <v>3.0752301452864499E-2</v>
      </c>
      <c r="Q1350" s="17">
        <v>4.0345859226581897E-3</v>
      </c>
      <c r="R1350" s="17"/>
      <c r="S1350" s="17">
        <v>1.6526632793712699E-2</v>
      </c>
      <c r="T1350" s="17">
        <v>1.6729892901767601E-2</v>
      </c>
      <c r="U1350" s="17">
        <v>0</v>
      </c>
      <c r="V1350" s="17">
        <v>8.76103516915289E-3</v>
      </c>
      <c r="W1350" s="17">
        <v>0</v>
      </c>
      <c r="X1350" s="17">
        <v>1.9701285547433899E-2</v>
      </c>
      <c r="Y1350" s="17">
        <v>0</v>
      </c>
      <c r="Z1350" s="17">
        <v>6.3354092566896003E-2</v>
      </c>
      <c r="AA1350" s="17">
        <v>2.7350712933111899E-2</v>
      </c>
      <c r="AB1350" s="17">
        <v>8.9564760668505994E-3</v>
      </c>
      <c r="AC1350" s="17">
        <v>3.9128740499939897E-2</v>
      </c>
      <c r="AD1350" s="17">
        <v>0</v>
      </c>
      <c r="AE1350" s="17"/>
      <c r="AF1350" s="17">
        <v>2.2626602157451901E-2</v>
      </c>
      <c r="AG1350" s="17">
        <v>1.06782758952759E-2</v>
      </c>
      <c r="AH1350" s="17">
        <v>9.0839617275163403E-3</v>
      </c>
      <c r="AI1350" s="17"/>
      <c r="AJ1350" s="17">
        <v>2.0057569180582099E-2</v>
      </c>
      <c r="AK1350" s="17">
        <v>1.3152510539803999E-2</v>
      </c>
      <c r="AL1350" s="17">
        <v>0</v>
      </c>
      <c r="AM1350" s="17">
        <v>0.16649842652605601</v>
      </c>
      <c r="AN1350" s="17">
        <v>1.1488940555599901E-2</v>
      </c>
      <c r="AO1350" s="17"/>
      <c r="AP1350" s="17">
        <v>1.0639586156965501E-2</v>
      </c>
      <c r="AQ1350" s="17">
        <v>1.35865998236788E-2</v>
      </c>
      <c r="AR1350" s="17">
        <v>4.1460174146012801E-2</v>
      </c>
      <c r="AS1350" s="17"/>
      <c r="AT1350" s="17">
        <v>2.1480447018501499E-2</v>
      </c>
      <c r="AU1350" s="17">
        <v>2.01371660286838E-2</v>
      </c>
      <c r="AV1350" s="17">
        <v>1.47599655778558E-2</v>
      </c>
      <c r="AW1350" s="17">
        <v>8.5851407871713505E-3</v>
      </c>
      <c r="AX1350" s="17">
        <v>3.5355971341341101E-2</v>
      </c>
      <c r="AY1350" s="17"/>
      <c r="AZ1350" s="17">
        <v>0</v>
      </c>
      <c r="BA1350" s="17">
        <v>2.5347232856177699E-2</v>
      </c>
      <c r="BB1350" s="17">
        <v>1.6274713209730701E-2</v>
      </c>
      <c r="BC1350" s="17">
        <v>0</v>
      </c>
      <c r="BD1350" s="17">
        <v>0</v>
      </c>
      <c r="BE1350" s="17">
        <v>4.0406474303265001E-2</v>
      </c>
      <c r="BF1350" s="17">
        <v>8.0624972714404709E-3</v>
      </c>
      <c r="BG1350" s="17">
        <v>1.05821958674967E-2</v>
      </c>
      <c r="BH1350" s="17">
        <v>1.1862682209105999E-2</v>
      </c>
      <c r="BI1350" s="17">
        <v>1.6546855922441601E-2</v>
      </c>
      <c r="BJ1350" s="17">
        <v>1.44497658162458E-2</v>
      </c>
      <c r="BK1350" s="17">
        <v>2.8893234346614598E-2</v>
      </c>
      <c r="BL1350" s="17">
        <v>3.07185067448251E-2</v>
      </c>
      <c r="BM1350" s="17">
        <v>0</v>
      </c>
      <c r="BN1350" s="17">
        <v>1.8300561217726399E-2</v>
      </c>
      <c r="BO1350" s="17">
        <v>1.45247120643076E-2</v>
      </c>
      <c r="BP1350" s="17"/>
      <c r="BQ1350" s="17">
        <v>1.52949959684442E-2</v>
      </c>
      <c r="BR1350" s="17" t="s">
        <v>494</v>
      </c>
    </row>
    <row r="1351" spans="2:70" x14ac:dyDescent="0.35">
      <c r="B1351" t="s">
        <v>189</v>
      </c>
      <c r="C1351" s="17">
        <v>2.9411395482383001E-2</v>
      </c>
      <c r="D1351" s="17">
        <v>4.0376985815111198E-2</v>
      </c>
      <c r="E1351" s="17">
        <v>1.90907622883792E-2</v>
      </c>
      <c r="F1351" s="17"/>
      <c r="G1351" s="17">
        <v>4.3094746862374501E-2</v>
      </c>
      <c r="H1351" s="17">
        <v>3.6969516817861897E-2</v>
      </c>
      <c r="I1351" s="17">
        <v>2.8431522270416201E-2</v>
      </c>
      <c r="J1351" s="17">
        <v>4.1880328456167799E-2</v>
      </c>
      <c r="K1351" s="17">
        <v>1.73721041797999E-2</v>
      </c>
      <c r="L1351" s="17">
        <v>1.61188493197598E-2</v>
      </c>
      <c r="M1351" s="17"/>
      <c r="N1351" s="17">
        <v>2.63808772561047E-2</v>
      </c>
      <c r="O1351" s="17">
        <v>2.5004984164679701E-2</v>
      </c>
      <c r="P1351" s="17">
        <v>4.1715648407516299E-2</v>
      </c>
      <c r="Q1351" s="17">
        <v>2.51527346308205E-2</v>
      </c>
      <c r="R1351" s="17"/>
      <c r="S1351" s="17">
        <v>1.6658259006970801E-2</v>
      </c>
      <c r="T1351" s="17">
        <v>3.5860942103074903E-2</v>
      </c>
      <c r="U1351" s="17">
        <v>8.0687275620659804E-2</v>
      </c>
      <c r="V1351" s="17">
        <v>1.9110310632719899E-2</v>
      </c>
      <c r="W1351" s="17">
        <v>0</v>
      </c>
      <c r="X1351" s="17">
        <v>3.50740917762642E-2</v>
      </c>
      <c r="Y1351" s="17">
        <v>3.8368200459457297E-2</v>
      </c>
      <c r="Z1351" s="17">
        <v>0</v>
      </c>
      <c r="AA1351" s="17">
        <v>2.9712723645006201E-2</v>
      </c>
      <c r="AB1351" s="17">
        <v>3.0494011479329699E-2</v>
      </c>
      <c r="AC1351" s="17">
        <v>5.6506727126449101E-2</v>
      </c>
      <c r="AD1351" s="17">
        <v>0</v>
      </c>
      <c r="AE1351" s="17"/>
      <c r="AF1351" s="17">
        <v>1.8912444943600001E-2</v>
      </c>
      <c r="AG1351" s="17">
        <v>3.4730404482957201E-2</v>
      </c>
      <c r="AH1351" s="17">
        <v>3.13593596325836E-2</v>
      </c>
      <c r="AI1351" s="17"/>
      <c r="AJ1351" s="17">
        <v>3.2533618811106599E-2</v>
      </c>
      <c r="AK1351" s="17">
        <v>2.2656376835836101E-2</v>
      </c>
      <c r="AL1351" s="17">
        <v>5.9069059153644403E-2</v>
      </c>
      <c r="AM1351" s="17">
        <v>0</v>
      </c>
      <c r="AN1351" s="17">
        <v>2.1500603106346199E-2</v>
      </c>
      <c r="AO1351" s="17"/>
      <c r="AP1351" s="17">
        <v>2.5687350204086499E-2</v>
      </c>
      <c r="AQ1351" s="17">
        <v>2.9397752245591401E-2</v>
      </c>
      <c r="AR1351" s="17">
        <v>4.6015198419369102E-2</v>
      </c>
      <c r="AS1351" s="17"/>
      <c r="AT1351" s="17">
        <v>2.1339471977995898E-2</v>
      </c>
      <c r="AU1351" s="17">
        <v>5.26128394432731E-2</v>
      </c>
      <c r="AV1351" s="17">
        <v>1.4187724465417601E-2</v>
      </c>
      <c r="AW1351" s="17">
        <v>3.1892854009243403E-2</v>
      </c>
      <c r="AX1351" s="17">
        <v>2.91724880742995E-2</v>
      </c>
      <c r="AY1351" s="17"/>
      <c r="AZ1351" s="17">
        <v>0</v>
      </c>
      <c r="BA1351" s="17">
        <v>2.9458987958392101E-2</v>
      </c>
      <c r="BB1351" s="17">
        <v>1.7162180152613699E-2</v>
      </c>
      <c r="BC1351" s="17">
        <v>0</v>
      </c>
      <c r="BD1351" s="17">
        <v>1.85520879645058E-2</v>
      </c>
      <c r="BE1351" s="17">
        <v>7.8053140353989595E-2</v>
      </c>
      <c r="BF1351" s="17">
        <v>2.53226688027446E-2</v>
      </c>
      <c r="BG1351" s="17">
        <v>9.8266631160998305E-2</v>
      </c>
      <c r="BH1351" s="17">
        <v>3.8398900685234598E-2</v>
      </c>
      <c r="BI1351" s="17">
        <v>1.3335583932901801E-2</v>
      </c>
      <c r="BJ1351" s="17">
        <v>1.7504018230067701E-2</v>
      </c>
      <c r="BK1351" s="17">
        <v>2.5352135605400901E-2</v>
      </c>
      <c r="BL1351" s="17">
        <v>1.5297495864787999E-2</v>
      </c>
      <c r="BM1351" s="17">
        <v>0</v>
      </c>
      <c r="BN1351" s="17">
        <v>0</v>
      </c>
      <c r="BO1351" s="17">
        <v>1.11147844474322E-2</v>
      </c>
      <c r="BP1351" s="17"/>
      <c r="BQ1351" s="17">
        <v>2.9411395482383001E-2</v>
      </c>
      <c r="BR1351" s="17" t="s">
        <v>494</v>
      </c>
    </row>
    <row r="1352" spans="2:70" x14ac:dyDescent="0.35">
      <c r="B1352" t="s">
        <v>190</v>
      </c>
      <c r="C1352" s="17">
        <v>0.20638035885266001</v>
      </c>
      <c r="D1352" s="17">
        <v>0.22089744159163899</v>
      </c>
      <c r="E1352" s="17">
        <v>0.19431458121556899</v>
      </c>
      <c r="F1352" s="17"/>
      <c r="G1352" s="17">
        <v>0.25090029600647001</v>
      </c>
      <c r="H1352" s="17">
        <v>0.210166060014254</v>
      </c>
      <c r="I1352" s="17">
        <v>0.177585713253398</v>
      </c>
      <c r="J1352" s="17">
        <v>0.205133346988117</v>
      </c>
      <c r="K1352" s="17">
        <v>0.23249909633500701</v>
      </c>
      <c r="L1352" s="17">
        <v>0.18929130378660999</v>
      </c>
      <c r="M1352" s="17"/>
      <c r="N1352" s="17">
        <v>0.20933995042724499</v>
      </c>
      <c r="O1352" s="17">
        <v>0.17069793089750801</v>
      </c>
      <c r="P1352" s="17">
        <v>0.214339537919676</v>
      </c>
      <c r="Q1352" s="17">
        <v>0.240516529703935</v>
      </c>
      <c r="R1352" s="17"/>
      <c r="S1352" s="17">
        <v>0.190428020157245</v>
      </c>
      <c r="T1352" s="17">
        <v>0.235141251398995</v>
      </c>
      <c r="U1352" s="17">
        <v>0.20429916649819099</v>
      </c>
      <c r="V1352" s="17">
        <v>0.22020084052621999</v>
      </c>
      <c r="W1352" s="17">
        <v>0.203564303680209</v>
      </c>
      <c r="X1352" s="17">
        <v>0.13734725957338001</v>
      </c>
      <c r="Y1352" s="17">
        <v>0.186085353330217</v>
      </c>
      <c r="Z1352" s="17">
        <v>0.158131215730442</v>
      </c>
      <c r="AA1352" s="17">
        <v>0.196147571295715</v>
      </c>
      <c r="AB1352" s="17">
        <v>0.29102317222603802</v>
      </c>
      <c r="AC1352" s="17">
        <v>0.21356934574536801</v>
      </c>
      <c r="AD1352" s="17">
        <v>0.18253374201405401</v>
      </c>
      <c r="AE1352" s="17"/>
      <c r="AF1352" s="17">
        <v>0.202762730746572</v>
      </c>
      <c r="AG1352" s="17">
        <v>0.205033504136827</v>
      </c>
      <c r="AH1352" s="17">
        <v>0.197791864526455</v>
      </c>
      <c r="AI1352" s="17"/>
      <c r="AJ1352" s="17">
        <v>0.194564430821728</v>
      </c>
      <c r="AK1352" s="17">
        <v>0.17096921280807001</v>
      </c>
      <c r="AL1352" s="17">
        <v>0.25020775366326897</v>
      </c>
      <c r="AM1352" s="17">
        <v>0.208323332478244</v>
      </c>
      <c r="AN1352" s="17">
        <v>0.18735449410340599</v>
      </c>
      <c r="AO1352" s="17"/>
      <c r="AP1352" s="17">
        <v>0.180050630775103</v>
      </c>
      <c r="AQ1352" s="17">
        <v>0.180446041175715</v>
      </c>
      <c r="AR1352" s="17">
        <v>0.25288981160324597</v>
      </c>
      <c r="AS1352" s="17"/>
      <c r="AT1352" s="17">
        <v>0.21535996373083499</v>
      </c>
      <c r="AU1352" s="17">
        <v>0.20728581273576299</v>
      </c>
      <c r="AV1352" s="17">
        <v>0.20330598409617101</v>
      </c>
      <c r="AW1352" s="17">
        <v>0.21021610200912599</v>
      </c>
      <c r="AX1352" s="17">
        <v>0.114544241231736</v>
      </c>
      <c r="AY1352" s="17"/>
      <c r="AZ1352" s="17">
        <v>0.37074760126765799</v>
      </c>
      <c r="BA1352" s="17">
        <v>0.20229067457767499</v>
      </c>
      <c r="BB1352" s="17">
        <v>0.23354039234032101</v>
      </c>
      <c r="BC1352" s="17">
        <v>0.15142822550336901</v>
      </c>
      <c r="BD1352" s="17">
        <v>0.230502630867775</v>
      </c>
      <c r="BE1352" s="17">
        <v>0.27500539565863102</v>
      </c>
      <c r="BF1352" s="17">
        <v>0.15019405819561099</v>
      </c>
      <c r="BG1352" s="17">
        <v>0.15842115201896501</v>
      </c>
      <c r="BH1352" s="17">
        <v>0.30028367637532699</v>
      </c>
      <c r="BI1352" s="17">
        <v>0.152487263855137</v>
      </c>
      <c r="BJ1352" s="17">
        <v>0.24383614685565699</v>
      </c>
      <c r="BK1352" s="17">
        <v>0.25915437293338101</v>
      </c>
      <c r="BL1352" s="17">
        <v>0.144651889698905</v>
      </c>
      <c r="BM1352" s="17">
        <v>5.6600909004920798E-2</v>
      </c>
      <c r="BN1352" s="17">
        <v>0.18158931114166399</v>
      </c>
      <c r="BO1352" s="17">
        <v>0.20207162512137899</v>
      </c>
      <c r="BP1352" s="17"/>
      <c r="BQ1352" s="17">
        <v>0.20638035885266001</v>
      </c>
      <c r="BR1352" s="17" t="s">
        <v>494</v>
      </c>
    </row>
    <row r="1353" spans="2:70" x14ac:dyDescent="0.35">
      <c r="B1353" t="s">
        <v>191</v>
      </c>
      <c r="C1353" s="17">
        <v>0.40147402847456898</v>
      </c>
      <c r="D1353" s="17">
        <v>0.41478565519310701</v>
      </c>
      <c r="E1353" s="17">
        <v>0.38655329754107198</v>
      </c>
      <c r="F1353" s="17"/>
      <c r="G1353" s="17">
        <v>0.447556334668892</v>
      </c>
      <c r="H1353" s="17">
        <v>0.40867467499892202</v>
      </c>
      <c r="I1353" s="17">
        <v>0.42788908145618099</v>
      </c>
      <c r="J1353" s="17">
        <v>0.40532522490164702</v>
      </c>
      <c r="K1353" s="17">
        <v>0.40677211677535802</v>
      </c>
      <c r="L1353" s="17">
        <v>0.34901155981201198</v>
      </c>
      <c r="M1353" s="17"/>
      <c r="N1353" s="17">
        <v>0.37866334811327101</v>
      </c>
      <c r="O1353" s="17">
        <v>0.42073380824976903</v>
      </c>
      <c r="P1353" s="17">
        <v>0.41247402841224901</v>
      </c>
      <c r="Q1353" s="17">
        <v>0.41322928970709499</v>
      </c>
      <c r="R1353" s="17"/>
      <c r="S1353" s="17">
        <v>0.42973879205429799</v>
      </c>
      <c r="T1353" s="17">
        <v>0.40539491249113202</v>
      </c>
      <c r="U1353" s="17">
        <v>0.41867550362147099</v>
      </c>
      <c r="V1353" s="17">
        <v>0.353699917566556</v>
      </c>
      <c r="W1353" s="17">
        <v>0.54578697130447795</v>
      </c>
      <c r="X1353" s="17">
        <v>0.42248959709922301</v>
      </c>
      <c r="Y1353" s="17">
        <v>0.32004396961879</v>
      </c>
      <c r="Z1353" s="17">
        <v>0.44318019631889999</v>
      </c>
      <c r="AA1353" s="17">
        <v>0.41083707768945299</v>
      </c>
      <c r="AB1353" s="17">
        <v>0.33364703115218602</v>
      </c>
      <c r="AC1353" s="17">
        <v>0.30264704762952099</v>
      </c>
      <c r="AD1353" s="17">
        <v>0.42892444526358398</v>
      </c>
      <c r="AE1353" s="17"/>
      <c r="AF1353" s="17">
        <v>0.40126918952238899</v>
      </c>
      <c r="AG1353" s="17">
        <v>0.38392129499983102</v>
      </c>
      <c r="AH1353" s="17">
        <v>0.47692666125587502</v>
      </c>
      <c r="AI1353" s="17"/>
      <c r="AJ1353" s="17">
        <v>0.38636440243296599</v>
      </c>
      <c r="AK1353" s="17">
        <v>0.43209716825199901</v>
      </c>
      <c r="AL1353" s="17">
        <v>0.37910707050301101</v>
      </c>
      <c r="AM1353" s="17">
        <v>0.193651384759846</v>
      </c>
      <c r="AN1353" s="17">
        <v>0.46844069995323601</v>
      </c>
      <c r="AO1353" s="17"/>
      <c r="AP1353" s="17">
        <v>0.36950326364627001</v>
      </c>
      <c r="AQ1353" s="17">
        <v>0.41057086965772099</v>
      </c>
      <c r="AR1353" s="17">
        <v>0.39082014158915201</v>
      </c>
      <c r="AS1353" s="17"/>
      <c r="AT1353" s="17">
        <v>0.43685336611211201</v>
      </c>
      <c r="AU1353" s="17">
        <v>0.3901607199746</v>
      </c>
      <c r="AV1353" s="17">
        <v>0.39896822965978801</v>
      </c>
      <c r="AW1353" s="17">
        <v>0.44629603929052197</v>
      </c>
      <c r="AX1353" s="17">
        <v>0.30070341707266501</v>
      </c>
      <c r="AY1353" s="17"/>
      <c r="AZ1353" s="17">
        <v>0.405290948219727</v>
      </c>
      <c r="BA1353" s="17">
        <v>0.30437452042755297</v>
      </c>
      <c r="BB1353" s="17">
        <v>0.40877449675018301</v>
      </c>
      <c r="BC1353" s="17">
        <v>0.47374525926854399</v>
      </c>
      <c r="BD1353" s="17">
        <v>0.38245373045672598</v>
      </c>
      <c r="BE1353" s="17">
        <v>0.30678952993962999</v>
      </c>
      <c r="BF1353" s="17">
        <v>0.48489442150868001</v>
      </c>
      <c r="BG1353" s="17">
        <v>0.37505595687236698</v>
      </c>
      <c r="BH1353" s="17">
        <v>0.33689642634882</v>
      </c>
      <c r="BI1353" s="17">
        <v>0.48497489573795999</v>
      </c>
      <c r="BJ1353" s="17">
        <v>0.42675502143274802</v>
      </c>
      <c r="BK1353" s="17">
        <v>0.30530225087796498</v>
      </c>
      <c r="BL1353" s="17">
        <v>0.48255558732147402</v>
      </c>
      <c r="BM1353" s="17">
        <v>0.59669466516725</v>
      </c>
      <c r="BN1353" s="17">
        <v>0.408042266295083</v>
      </c>
      <c r="BO1353" s="17">
        <v>0.37409597975380798</v>
      </c>
      <c r="BP1353" s="17"/>
      <c r="BQ1353" s="17">
        <v>0.40147402847456898</v>
      </c>
      <c r="BR1353" s="17" t="s">
        <v>494</v>
      </c>
    </row>
    <row r="1354" spans="2:70" x14ac:dyDescent="0.35">
      <c r="B1354" t="s">
        <v>589</v>
      </c>
      <c r="C1354" s="17">
        <v>0.34743922122194298</v>
      </c>
      <c r="D1354" s="17">
        <v>0.30744822199609101</v>
      </c>
      <c r="E1354" s="17">
        <v>0.38759958490495899</v>
      </c>
      <c r="F1354" s="17"/>
      <c r="G1354" s="17">
        <v>0.24270758765297501</v>
      </c>
      <c r="H1354" s="17">
        <v>0.32489219003824998</v>
      </c>
      <c r="I1354" s="17">
        <v>0.34537495943719998</v>
      </c>
      <c r="J1354" s="17">
        <v>0.33651099104788901</v>
      </c>
      <c r="K1354" s="17">
        <v>0.32043231448152298</v>
      </c>
      <c r="L1354" s="17">
        <v>0.43898846620432902</v>
      </c>
      <c r="M1354" s="17"/>
      <c r="N1354" s="17">
        <v>0.37400480150861098</v>
      </c>
      <c r="O1354" s="17">
        <v>0.36557029821758302</v>
      </c>
      <c r="P1354" s="17">
        <v>0.300718483807694</v>
      </c>
      <c r="Q1354" s="17">
        <v>0.317066860035492</v>
      </c>
      <c r="R1354" s="17"/>
      <c r="S1354" s="17">
        <v>0.34664829598777402</v>
      </c>
      <c r="T1354" s="17">
        <v>0.30687300110503102</v>
      </c>
      <c r="U1354" s="17">
        <v>0.29633805425967802</v>
      </c>
      <c r="V1354" s="17">
        <v>0.39822789610535198</v>
      </c>
      <c r="W1354" s="17">
        <v>0.25064872501531399</v>
      </c>
      <c r="X1354" s="17">
        <v>0.38538776600369901</v>
      </c>
      <c r="Y1354" s="17">
        <v>0.45550247659153498</v>
      </c>
      <c r="Z1354" s="17">
        <v>0.33533449538376298</v>
      </c>
      <c r="AA1354" s="17">
        <v>0.33595191443671402</v>
      </c>
      <c r="AB1354" s="17">
        <v>0.33587930907559599</v>
      </c>
      <c r="AC1354" s="17">
        <v>0.38814813899872203</v>
      </c>
      <c r="AD1354" s="17">
        <v>0.38854181272236199</v>
      </c>
      <c r="AE1354" s="17"/>
      <c r="AF1354" s="17">
        <v>0.35442903262998698</v>
      </c>
      <c r="AG1354" s="17">
        <v>0.36563652048510897</v>
      </c>
      <c r="AH1354" s="17">
        <v>0.28483815285757003</v>
      </c>
      <c r="AI1354" s="17"/>
      <c r="AJ1354" s="17">
        <v>0.36647997875361699</v>
      </c>
      <c r="AK1354" s="17">
        <v>0.36112473156429098</v>
      </c>
      <c r="AL1354" s="17">
        <v>0.31161611668007599</v>
      </c>
      <c r="AM1354" s="17">
        <v>0.43152685623585502</v>
      </c>
      <c r="AN1354" s="17">
        <v>0.311215262281412</v>
      </c>
      <c r="AO1354" s="17"/>
      <c r="AP1354" s="17">
        <v>0.41411916921757502</v>
      </c>
      <c r="AQ1354" s="17">
        <v>0.36599873709729402</v>
      </c>
      <c r="AR1354" s="17">
        <v>0.268814674242219</v>
      </c>
      <c r="AS1354" s="17"/>
      <c r="AT1354" s="17">
        <v>0.30496675116055499</v>
      </c>
      <c r="AU1354" s="17">
        <v>0.329803461817681</v>
      </c>
      <c r="AV1354" s="17">
        <v>0.36877809620076801</v>
      </c>
      <c r="AW1354" s="17">
        <v>0.30300986390393703</v>
      </c>
      <c r="AX1354" s="17">
        <v>0.52022388227995897</v>
      </c>
      <c r="AY1354" s="17"/>
      <c r="AZ1354" s="17">
        <v>0.22396145051261501</v>
      </c>
      <c r="BA1354" s="17">
        <v>0.43852858418020202</v>
      </c>
      <c r="BB1354" s="17">
        <v>0.324248217547151</v>
      </c>
      <c r="BC1354" s="17">
        <v>0.37482651522808702</v>
      </c>
      <c r="BD1354" s="17">
        <v>0.36849155071099299</v>
      </c>
      <c r="BE1354" s="17">
        <v>0.29974545974448402</v>
      </c>
      <c r="BF1354" s="17">
        <v>0.33152635422152399</v>
      </c>
      <c r="BG1354" s="17">
        <v>0.35767406408017299</v>
      </c>
      <c r="BH1354" s="17">
        <v>0.31255831438151199</v>
      </c>
      <c r="BI1354" s="17">
        <v>0.33265540055155901</v>
      </c>
      <c r="BJ1354" s="17">
        <v>0.29745504766528202</v>
      </c>
      <c r="BK1354" s="17">
        <v>0.38129800623663801</v>
      </c>
      <c r="BL1354" s="17">
        <v>0.32677652037000798</v>
      </c>
      <c r="BM1354" s="17">
        <v>0.34670442582782901</v>
      </c>
      <c r="BN1354" s="17">
        <v>0.39206786134552701</v>
      </c>
      <c r="BO1354" s="17">
        <v>0.398192898613073</v>
      </c>
      <c r="BP1354" s="17"/>
      <c r="BQ1354" s="17">
        <v>0.34743922122194298</v>
      </c>
      <c r="BR1354" s="17" t="s">
        <v>494</v>
      </c>
    </row>
    <row r="1355" spans="2:70" x14ac:dyDescent="0.35">
      <c r="C1355" s="17"/>
      <c r="D1355" s="17"/>
      <c r="E1355" s="17"/>
      <c r="F1355" s="17"/>
      <c r="G1355" s="17"/>
      <c r="H1355" s="17"/>
      <c r="I1355" s="17"/>
      <c r="J1355" s="17"/>
      <c r="K1355" s="17"/>
      <c r="L1355" s="17"/>
      <c r="M1355" s="17"/>
      <c r="N1355" s="17"/>
      <c r="O1355" s="17"/>
      <c r="P1355" s="17"/>
      <c r="Q1355" s="17"/>
      <c r="R1355" s="17"/>
      <c r="S1355" s="17"/>
      <c r="T1355" s="17"/>
      <c r="U1355" s="17"/>
      <c r="V1355" s="17"/>
      <c r="W1355" s="17"/>
      <c r="X1355" s="17"/>
      <c r="Y1355" s="17"/>
      <c r="Z1355" s="17"/>
      <c r="AA1355" s="17"/>
      <c r="AB1355" s="17"/>
      <c r="AC1355" s="17"/>
      <c r="AD1355" s="17"/>
      <c r="AE1355" s="17"/>
      <c r="AF1355" s="17"/>
      <c r="AG1355" s="17"/>
      <c r="AH1355" s="17"/>
      <c r="AI1355" s="17"/>
      <c r="AJ1355" s="17"/>
      <c r="AK1355" s="17"/>
      <c r="AL1355" s="17"/>
      <c r="AM1355" s="17"/>
      <c r="AN1355" s="17"/>
      <c r="AO1355" s="17"/>
      <c r="AP1355" s="17"/>
      <c r="AQ1355" s="17"/>
      <c r="AR1355" s="17"/>
      <c r="AS1355" s="17"/>
      <c r="AT1355" s="17"/>
      <c r="AU1355" s="17"/>
      <c r="AV1355" s="17"/>
      <c r="AW1355" s="17"/>
      <c r="AX1355" s="17"/>
      <c r="AY1355" s="17"/>
      <c r="AZ1355" s="17"/>
      <c r="BA1355" s="17"/>
      <c r="BB1355" s="17"/>
      <c r="BC1355" s="17"/>
      <c r="BD1355" s="17"/>
      <c r="BE1355" s="17"/>
      <c r="BF1355" s="17"/>
      <c r="BG1355" s="17"/>
      <c r="BH1355" s="17"/>
      <c r="BI1355" s="17"/>
      <c r="BJ1355" s="17"/>
      <c r="BK1355" s="17"/>
      <c r="BL1355" s="17"/>
      <c r="BM1355" s="17"/>
      <c r="BN1355" s="17"/>
      <c r="BO1355" s="17"/>
      <c r="BP1355" s="17"/>
      <c r="BQ1355" s="17"/>
      <c r="BR1355" s="17"/>
    </row>
    <row r="1356" spans="2:70" x14ac:dyDescent="0.35">
      <c r="B1356" s="6" t="s">
        <v>594</v>
      </c>
      <c r="C1356" s="17"/>
      <c r="D1356" s="17"/>
      <c r="E1356" s="17"/>
      <c r="F1356" s="17"/>
      <c r="G1356" s="17"/>
      <c r="H1356" s="17"/>
      <c r="I1356" s="17"/>
      <c r="J1356" s="17"/>
      <c r="K1356" s="17"/>
      <c r="L1356" s="17"/>
      <c r="M1356" s="17"/>
      <c r="N1356" s="17"/>
      <c r="O1356" s="17"/>
      <c r="P1356" s="17"/>
      <c r="Q1356" s="17"/>
      <c r="R1356" s="17"/>
      <c r="S1356" s="17"/>
      <c r="T1356" s="17"/>
      <c r="U1356" s="17"/>
      <c r="V1356" s="17"/>
      <c r="W1356" s="17"/>
      <c r="X1356" s="17"/>
      <c r="Y1356" s="17"/>
      <c r="Z1356" s="17"/>
      <c r="AA1356" s="17"/>
      <c r="AB1356" s="17"/>
      <c r="AC1356" s="17"/>
      <c r="AD1356" s="17"/>
      <c r="AE1356" s="17"/>
      <c r="AF1356" s="17"/>
      <c r="AG1356" s="17"/>
      <c r="AH1356" s="17"/>
      <c r="AI1356" s="17"/>
      <c r="AJ1356" s="17"/>
      <c r="AK1356" s="17"/>
      <c r="AL1356" s="17"/>
      <c r="AM1356" s="17"/>
      <c r="AN1356" s="17"/>
      <c r="AO1356" s="17"/>
      <c r="AP1356" s="17"/>
      <c r="AQ1356" s="17"/>
      <c r="AR1356" s="17"/>
      <c r="AS1356" s="17"/>
      <c r="AT1356" s="17"/>
      <c r="AU1356" s="17"/>
      <c r="AV1356" s="17"/>
      <c r="AW1356" s="17"/>
      <c r="AX1356" s="17"/>
      <c r="AY1356" s="17"/>
      <c r="AZ1356" s="17"/>
      <c r="BA1356" s="17"/>
      <c r="BB1356" s="17"/>
      <c r="BC1356" s="17"/>
      <c r="BD1356" s="17"/>
      <c r="BE1356" s="17"/>
      <c r="BF1356" s="17"/>
      <c r="BG1356" s="17"/>
      <c r="BH1356" s="17"/>
      <c r="BI1356" s="17"/>
      <c r="BJ1356" s="17"/>
      <c r="BK1356" s="17"/>
      <c r="BL1356" s="17"/>
      <c r="BM1356" s="17"/>
      <c r="BN1356" s="17"/>
      <c r="BO1356" s="17"/>
      <c r="BP1356" s="17"/>
      <c r="BQ1356" s="17"/>
      <c r="BR1356" s="17"/>
    </row>
    <row r="1357" spans="2:70" x14ac:dyDescent="0.35">
      <c r="B1357" s="24" t="s">
        <v>496</v>
      </c>
      <c r="C1357" s="17"/>
      <c r="D1357" s="17"/>
      <c r="E1357" s="17"/>
      <c r="F1357" s="17"/>
      <c r="G1357" s="17"/>
      <c r="H1357" s="17"/>
      <c r="I1357" s="17"/>
      <c r="J1357" s="17"/>
      <c r="K1357" s="17"/>
      <c r="L1357" s="17"/>
      <c r="M1357" s="17"/>
      <c r="N1357" s="17"/>
      <c r="O1357" s="17"/>
      <c r="P1357" s="17"/>
      <c r="Q1357" s="17"/>
      <c r="R1357" s="17"/>
      <c r="S1357" s="17"/>
      <c r="T1357" s="17"/>
      <c r="U1357" s="17"/>
      <c r="V1357" s="17"/>
      <c r="W1357" s="17"/>
      <c r="X1357" s="17"/>
      <c r="Y1357" s="17"/>
      <c r="Z1357" s="17"/>
      <c r="AA1357" s="17"/>
      <c r="AB1357" s="17"/>
      <c r="AC1357" s="17"/>
      <c r="AD1357" s="17"/>
      <c r="AE1357" s="17"/>
      <c r="AF1357" s="17"/>
      <c r="AG1357" s="17"/>
      <c r="AH1357" s="17"/>
      <c r="AI1357" s="17"/>
      <c r="AJ1357" s="17"/>
      <c r="AK1357" s="17"/>
      <c r="AL1357" s="17"/>
      <c r="AM1357" s="17"/>
      <c r="AN1357" s="17"/>
      <c r="AO1357" s="17"/>
      <c r="AP1357" s="17"/>
      <c r="AQ1357" s="17"/>
      <c r="AR1357" s="17"/>
      <c r="AS1357" s="17"/>
      <c r="AT1357" s="17"/>
      <c r="AU1357" s="17"/>
      <c r="AV1357" s="17"/>
      <c r="AW1357" s="17"/>
      <c r="AX1357" s="17"/>
      <c r="AY1357" s="17"/>
      <c r="AZ1357" s="17"/>
      <c r="BA1357" s="17"/>
      <c r="BB1357" s="17"/>
      <c r="BC1357" s="17"/>
      <c r="BD1357" s="17"/>
      <c r="BE1357" s="17"/>
      <c r="BF1357" s="17"/>
      <c r="BG1357" s="17"/>
      <c r="BH1357" s="17"/>
      <c r="BI1357" s="17"/>
      <c r="BJ1357" s="17"/>
      <c r="BK1357" s="17"/>
      <c r="BL1357" s="17"/>
      <c r="BM1357" s="17"/>
      <c r="BN1357" s="17"/>
      <c r="BO1357" s="17"/>
      <c r="BP1357" s="17"/>
      <c r="BQ1357" s="17"/>
      <c r="BR1357" s="17"/>
    </row>
    <row r="1358" spans="2:70" x14ac:dyDescent="0.35">
      <c r="B1358" t="s">
        <v>588</v>
      </c>
      <c r="C1358" s="17">
        <v>8.7594516453234402E-3</v>
      </c>
      <c r="D1358" s="17">
        <v>8.0909038319716391E-3</v>
      </c>
      <c r="E1358" s="17">
        <v>7.6471476413919603E-3</v>
      </c>
      <c r="F1358" s="17"/>
      <c r="G1358" s="17">
        <v>1.3963715560517899E-2</v>
      </c>
      <c r="H1358" s="17">
        <v>2.45027241801213E-2</v>
      </c>
      <c r="I1358" s="17">
        <v>9.7087627035465692E-3</v>
      </c>
      <c r="J1358" s="17">
        <v>0</v>
      </c>
      <c r="K1358" s="17">
        <v>0</v>
      </c>
      <c r="L1358" s="17">
        <v>3.7397186611991401E-3</v>
      </c>
      <c r="M1358" s="17"/>
      <c r="N1358" s="17">
        <v>5.5144197129803202E-3</v>
      </c>
      <c r="O1358" s="17">
        <v>2.9072129975684299E-3</v>
      </c>
      <c r="P1358" s="17">
        <v>1.9214719839688602E-2</v>
      </c>
      <c r="Q1358" s="17">
        <v>1.2806485938353099E-2</v>
      </c>
      <c r="R1358" s="17"/>
      <c r="S1358" s="17">
        <v>1.1028696351332299E-2</v>
      </c>
      <c r="T1358" s="17">
        <v>1.23846405524387E-2</v>
      </c>
      <c r="U1358" s="17">
        <v>0</v>
      </c>
      <c r="V1358" s="17">
        <v>9.9241463303365793E-3</v>
      </c>
      <c r="W1358" s="17">
        <v>0</v>
      </c>
      <c r="X1358" s="17">
        <v>9.9988586756394795E-3</v>
      </c>
      <c r="Y1358" s="17">
        <v>1.3933291849388799E-2</v>
      </c>
      <c r="Z1358" s="17">
        <v>2.6682322691246901E-2</v>
      </c>
      <c r="AA1358" s="17">
        <v>1.39616493526903E-2</v>
      </c>
      <c r="AB1358" s="17">
        <v>0</v>
      </c>
      <c r="AC1358" s="17">
        <v>0</v>
      </c>
      <c r="AD1358" s="17">
        <v>0</v>
      </c>
      <c r="AE1358" s="17"/>
      <c r="AF1358" s="17">
        <v>2.2240018614454898E-3</v>
      </c>
      <c r="AG1358" s="17">
        <v>1.42496829053735E-2</v>
      </c>
      <c r="AH1358" s="17">
        <v>9.0839617275163403E-3</v>
      </c>
      <c r="AI1358" s="17"/>
      <c r="AJ1358" s="17">
        <v>4.37188663255016E-3</v>
      </c>
      <c r="AK1358" s="17">
        <v>1.6511655333222401E-2</v>
      </c>
      <c r="AL1358" s="17">
        <v>0</v>
      </c>
      <c r="AM1358" s="17">
        <v>8.1768749612123798E-2</v>
      </c>
      <c r="AN1358" s="17">
        <v>0</v>
      </c>
      <c r="AO1358" s="17"/>
      <c r="AP1358" s="17">
        <v>3.18758075772111E-3</v>
      </c>
      <c r="AQ1358" s="17">
        <v>1.29505673721596E-2</v>
      </c>
      <c r="AR1358" s="17">
        <v>1.8217698729538299E-2</v>
      </c>
      <c r="AS1358" s="17"/>
      <c r="AT1358" s="17">
        <v>2.17215588987873E-2</v>
      </c>
      <c r="AU1358" s="17">
        <v>4.7027809589668601E-3</v>
      </c>
      <c r="AV1358" s="17">
        <v>8.3363385539017096E-3</v>
      </c>
      <c r="AW1358" s="17">
        <v>5.2066986071235503E-3</v>
      </c>
      <c r="AX1358" s="17">
        <v>0</v>
      </c>
      <c r="AY1358" s="17"/>
      <c r="AZ1358" s="17">
        <v>0</v>
      </c>
      <c r="BA1358" s="17">
        <v>4.9855619563766503E-2</v>
      </c>
      <c r="BB1358" s="17">
        <v>1.6274713209730701E-2</v>
      </c>
      <c r="BC1358" s="17">
        <v>1.7513170331911999E-2</v>
      </c>
      <c r="BD1358" s="17">
        <v>0</v>
      </c>
      <c r="BE1358" s="17">
        <v>8.7726887174445906E-3</v>
      </c>
      <c r="BF1358" s="17">
        <v>0</v>
      </c>
      <c r="BG1358" s="17">
        <v>1.05821958674967E-2</v>
      </c>
      <c r="BH1358" s="17">
        <v>1.1862682209105999E-2</v>
      </c>
      <c r="BI1358" s="17">
        <v>0</v>
      </c>
      <c r="BJ1358" s="17">
        <v>0</v>
      </c>
      <c r="BK1358" s="17">
        <v>2.4751375895921301E-2</v>
      </c>
      <c r="BL1358" s="17">
        <v>1.7825944940673501E-2</v>
      </c>
      <c r="BM1358" s="17">
        <v>0</v>
      </c>
      <c r="BN1358" s="17">
        <v>1.8300561217726399E-2</v>
      </c>
      <c r="BO1358" s="17">
        <v>0</v>
      </c>
      <c r="BP1358" s="17"/>
      <c r="BQ1358" s="17">
        <v>8.7594516453234402E-3</v>
      </c>
      <c r="BR1358" s="17" t="s">
        <v>494</v>
      </c>
    </row>
    <row r="1359" spans="2:70" x14ac:dyDescent="0.35">
      <c r="B1359" t="s">
        <v>189</v>
      </c>
      <c r="C1359" s="17">
        <v>3.4646459022335999E-2</v>
      </c>
      <c r="D1359" s="17">
        <v>5.0165896613262803E-2</v>
      </c>
      <c r="E1359" s="17">
        <v>1.9973237358307701E-2</v>
      </c>
      <c r="F1359" s="17"/>
      <c r="G1359" s="17">
        <v>0.10736211781786099</v>
      </c>
      <c r="H1359" s="17">
        <v>4.3110257415453698E-2</v>
      </c>
      <c r="I1359" s="17">
        <v>1.47044428902208E-2</v>
      </c>
      <c r="J1359" s="17">
        <v>4.4336819374505301E-2</v>
      </c>
      <c r="K1359" s="17">
        <v>1.92975732440227E-2</v>
      </c>
      <c r="L1359" s="17">
        <v>9.2317138279662501E-3</v>
      </c>
      <c r="M1359" s="17"/>
      <c r="N1359" s="17">
        <v>3.47505759525591E-2</v>
      </c>
      <c r="O1359" s="17">
        <v>1.9486279103147701E-2</v>
      </c>
      <c r="P1359" s="17">
        <v>3.9919336765637102E-2</v>
      </c>
      <c r="Q1359" s="17">
        <v>4.9403467106001797E-2</v>
      </c>
      <c r="R1359" s="17"/>
      <c r="S1359" s="17">
        <v>2.9966372757995002E-2</v>
      </c>
      <c r="T1359" s="17">
        <v>2.7525351188365001E-2</v>
      </c>
      <c r="U1359" s="17">
        <v>3.7392446123273401E-2</v>
      </c>
      <c r="V1359" s="17">
        <v>1.0623085981157999E-2</v>
      </c>
      <c r="W1359" s="17">
        <v>5.2391647389179501E-2</v>
      </c>
      <c r="X1359" s="17">
        <v>6.6389486059865901E-2</v>
      </c>
      <c r="Y1359" s="17">
        <v>7.2334065521472798E-2</v>
      </c>
      <c r="Z1359" s="17">
        <v>3.6671769875649102E-2</v>
      </c>
      <c r="AA1359" s="17">
        <v>2.5111825890880599E-2</v>
      </c>
      <c r="AB1359" s="17">
        <v>1.79330999134771E-2</v>
      </c>
      <c r="AC1359" s="17">
        <v>6.8035461662464505E-2</v>
      </c>
      <c r="AD1359" s="17">
        <v>0</v>
      </c>
      <c r="AE1359" s="17"/>
      <c r="AF1359" s="17">
        <v>2.8242448219372801E-2</v>
      </c>
      <c r="AG1359" s="17">
        <v>3.07539631018535E-2</v>
      </c>
      <c r="AH1359" s="17">
        <v>4.2027828200438197E-2</v>
      </c>
      <c r="AI1359" s="17"/>
      <c r="AJ1359" s="17">
        <v>3.2653989804551198E-2</v>
      </c>
      <c r="AK1359" s="17">
        <v>4.1840981702520999E-2</v>
      </c>
      <c r="AL1359" s="17">
        <v>3.1932196755035697E-2</v>
      </c>
      <c r="AM1359" s="17">
        <v>0</v>
      </c>
      <c r="AN1359" s="17">
        <v>2.0593747609196002E-2</v>
      </c>
      <c r="AO1359" s="17"/>
      <c r="AP1359" s="17">
        <v>3.6378667890451397E-2</v>
      </c>
      <c r="AQ1359" s="17">
        <v>3.21104424060316E-2</v>
      </c>
      <c r="AR1359" s="17">
        <v>5.3309255938062003E-2</v>
      </c>
      <c r="AS1359" s="17"/>
      <c r="AT1359" s="17">
        <v>6.0707102264841301E-2</v>
      </c>
      <c r="AU1359" s="17">
        <v>3.4260278336463203E-2</v>
      </c>
      <c r="AV1359" s="17">
        <v>2.82070422177352E-2</v>
      </c>
      <c r="AW1359" s="17">
        <v>2.3540862876878399E-2</v>
      </c>
      <c r="AX1359" s="17">
        <v>6.6826423780539698E-2</v>
      </c>
      <c r="AY1359" s="17"/>
      <c r="AZ1359" s="17">
        <v>0.12772561185852799</v>
      </c>
      <c r="BA1359" s="17">
        <v>5.1010836367881701E-2</v>
      </c>
      <c r="BB1359" s="17">
        <v>0</v>
      </c>
      <c r="BC1359" s="17">
        <v>0.14162516507821099</v>
      </c>
      <c r="BD1359" s="17">
        <v>3.49557822321587E-2</v>
      </c>
      <c r="BE1359" s="17">
        <v>4.0676447804818501E-2</v>
      </c>
      <c r="BF1359" s="17">
        <v>2.8623695352550299E-2</v>
      </c>
      <c r="BG1359" s="17">
        <v>1.1903652448557799E-2</v>
      </c>
      <c r="BH1359" s="17">
        <v>2.81330803269585E-2</v>
      </c>
      <c r="BI1359" s="17">
        <v>1.4783460007739E-2</v>
      </c>
      <c r="BJ1359" s="17">
        <v>4.09662966267531E-2</v>
      </c>
      <c r="BK1359" s="17">
        <v>1.5220512673195401E-2</v>
      </c>
      <c r="BL1359" s="17">
        <v>1.6011725158855499E-2</v>
      </c>
      <c r="BM1359" s="17">
        <v>0</v>
      </c>
      <c r="BN1359" s="17">
        <v>8.3692969823312799E-2</v>
      </c>
      <c r="BO1359" s="17">
        <v>1.45247120643076E-2</v>
      </c>
      <c r="BP1359" s="17"/>
      <c r="BQ1359" s="17">
        <v>3.4646459022335999E-2</v>
      </c>
      <c r="BR1359" s="17" t="s">
        <v>494</v>
      </c>
    </row>
    <row r="1360" spans="2:70" x14ac:dyDescent="0.35">
      <c r="B1360" t="s">
        <v>190</v>
      </c>
      <c r="C1360" s="17">
        <v>0.17539695482751</v>
      </c>
      <c r="D1360" s="17">
        <v>0.187653748327127</v>
      </c>
      <c r="E1360" s="17">
        <v>0.16382766139789601</v>
      </c>
      <c r="F1360" s="17"/>
      <c r="G1360" s="17">
        <v>0.26763707479914101</v>
      </c>
      <c r="H1360" s="17">
        <v>0.211914666321489</v>
      </c>
      <c r="I1360" s="17">
        <v>0.167842176645567</v>
      </c>
      <c r="J1360" s="17">
        <v>0.157178516178893</v>
      </c>
      <c r="K1360" s="17">
        <v>0.162958193165396</v>
      </c>
      <c r="L1360" s="17">
        <v>0.126186088635594</v>
      </c>
      <c r="M1360" s="17"/>
      <c r="N1360" s="17">
        <v>0.14451238559407401</v>
      </c>
      <c r="O1360" s="17">
        <v>0.154162871023827</v>
      </c>
      <c r="P1360" s="17">
        <v>0.227095097658535</v>
      </c>
      <c r="Q1360" s="17">
        <v>0.211718238714627</v>
      </c>
      <c r="R1360" s="17"/>
      <c r="S1360" s="17">
        <v>0.147831415709439</v>
      </c>
      <c r="T1360" s="17">
        <v>0.159996957991732</v>
      </c>
      <c r="U1360" s="17">
        <v>0.17265515433987499</v>
      </c>
      <c r="V1360" s="17">
        <v>0.14978055612274699</v>
      </c>
      <c r="W1360" s="17">
        <v>0.132081561493057</v>
      </c>
      <c r="X1360" s="17">
        <v>0.15704110770985899</v>
      </c>
      <c r="Y1360" s="17">
        <v>0.15825532306932</v>
      </c>
      <c r="Z1360" s="17">
        <v>0.13108075185006901</v>
      </c>
      <c r="AA1360" s="17">
        <v>0.28397220508620602</v>
      </c>
      <c r="AB1360" s="17">
        <v>0.20974364125943301</v>
      </c>
      <c r="AC1360" s="17">
        <v>0.27098553647037499</v>
      </c>
      <c r="AD1360" s="17">
        <v>8.7383734034803998E-2</v>
      </c>
      <c r="AE1360" s="17"/>
      <c r="AF1360" s="17">
        <v>0.159893969528285</v>
      </c>
      <c r="AG1360" s="17">
        <v>0.163220322364867</v>
      </c>
      <c r="AH1360" s="17">
        <v>0.22677357660037201</v>
      </c>
      <c r="AI1360" s="17"/>
      <c r="AJ1360" s="17">
        <v>0.16008447910978199</v>
      </c>
      <c r="AK1360" s="17">
        <v>0.15754362278268899</v>
      </c>
      <c r="AL1360" s="17">
        <v>0.12573222357997199</v>
      </c>
      <c r="AM1360" s="17">
        <v>0.208983119710727</v>
      </c>
      <c r="AN1360" s="17">
        <v>0.23430937802458801</v>
      </c>
      <c r="AO1360" s="17"/>
      <c r="AP1360" s="17">
        <v>0.13600434238450601</v>
      </c>
      <c r="AQ1360" s="17">
        <v>0.17090522817074399</v>
      </c>
      <c r="AR1360" s="17">
        <v>0.145455230093048</v>
      </c>
      <c r="AS1360" s="17"/>
      <c r="AT1360" s="17">
        <v>0.14519504648747</v>
      </c>
      <c r="AU1360" s="17">
        <v>0.211085882339477</v>
      </c>
      <c r="AV1360" s="17">
        <v>0.17352368778360799</v>
      </c>
      <c r="AW1360" s="17">
        <v>0.20023601306578301</v>
      </c>
      <c r="AX1360" s="17">
        <v>8.0285648700614304E-2</v>
      </c>
      <c r="AY1360" s="17"/>
      <c r="AZ1360" s="17">
        <v>0.126447528925132</v>
      </c>
      <c r="BA1360" s="17">
        <v>0.23869044941007</v>
      </c>
      <c r="BB1360" s="17">
        <v>0.20344510556801901</v>
      </c>
      <c r="BC1360" s="17">
        <v>0.15737525789385801</v>
      </c>
      <c r="BD1360" s="17">
        <v>0.18288442229110499</v>
      </c>
      <c r="BE1360" s="17">
        <v>0.19775146130225901</v>
      </c>
      <c r="BF1360" s="17">
        <v>0.14006259281995601</v>
      </c>
      <c r="BG1360" s="17">
        <v>0.22745576028402001</v>
      </c>
      <c r="BH1360" s="17">
        <v>0.232242444946793</v>
      </c>
      <c r="BI1360" s="17">
        <v>0.19117223122702201</v>
      </c>
      <c r="BJ1360" s="17">
        <v>0.10790699799582799</v>
      </c>
      <c r="BK1360" s="17">
        <v>0.15062958738842999</v>
      </c>
      <c r="BL1360" s="17">
        <v>0.200504324438529</v>
      </c>
      <c r="BM1360" s="17">
        <v>8.4015073964800999E-2</v>
      </c>
      <c r="BN1360" s="17">
        <v>0.206585643703001</v>
      </c>
      <c r="BO1360" s="17">
        <v>0.15350095678613801</v>
      </c>
      <c r="BP1360" s="17"/>
      <c r="BQ1360" s="17">
        <v>0.17539695482751</v>
      </c>
      <c r="BR1360" s="17" t="s">
        <v>494</v>
      </c>
    </row>
    <row r="1361" spans="2:70" x14ac:dyDescent="0.35">
      <c r="B1361" t="s">
        <v>191</v>
      </c>
      <c r="C1361" s="17">
        <v>0.38137765548751401</v>
      </c>
      <c r="D1361" s="17">
        <v>0.393847911500536</v>
      </c>
      <c r="E1361" s="17">
        <v>0.37001981935539302</v>
      </c>
      <c r="F1361" s="17"/>
      <c r="G1361" s="17">
        <v>0.358608035303211</v>
      </c>
      <c r="H1361" s="17">
        <v>0.36461390715598402</v>
      </c>
      <c r="I1361" s="17">
        <v>0.42711037992155698</v>
      </c>
      <c r="J1361" s="17">
        <v>0.36657651951040598</v>
      </c>
      <c r="K1361" s="17">
        <v>0.44743532620582899</v>
      </c>
      <c r="L1361" s="17">
        <v>0.34606152636923698</v>
      </c>
      <c r="M1361" s="17"/>
      <c r="N1361" s="17">
        <v>0.41318303205079498</v>
      </c>
      <c r="O1361" s="17">
        <v>0.40477693370311502</v>
      </c>
      <c r="P1361" s="17">
        <v>0.32456973369558101</v>
      </c>
      <c r="Q1361" s="17">
        <v>0.34349386175520003</v>
      </c>
      <c r="R1361" s="17"/>
      <c r="S1361" s="17">
        <v>0.45846664200752002</v>
      </c>
      <c r="T1361" s="17">
        <v>0.43682805896772398</v>
      </c>
      <c r="U1361" s="17">
        <v>0.33099005566683398</v>
      </c>
      <c r="V1361" s="17">
        <v>0.35640564465540497</v>
      </c>
      <c r="W1361" s="17">
        <v>0.46876029016165599</v>
      </c>
      <c r="X1361" s="17">
        <v>0.26792616530466501</v>
      </c>
      <c r="Y1361" s="17">
        <v>0.33800807386251103</v>
      </c>
      <c r="Z1361" s="17">
        <v>0.35053608470442299</v>
      </c>
      <c r="AA1361" s="17">
        <v>0.30867441248975802</v>
      </c>
      <c r="AB1361" s="17">
        <v>0.365732307892919</v>
      </c>
      <c r="AC1361" s="17">
        <v>0.29639290337363999</v>
      </c>
      <c r="AD1361" s="17">
        <v>0.48007118125368398</v>
      </c>
      <c r="AE1361" s="17"/>
      <c r="AF1361" s="17">
        <v>0.36638819174395898</v>
      </c>
      <c r="AG1361" s="17">
        <v>0.40503785194400299</v>
      </c>
      <c r="AH1361" s="17">
        <v>0.34014622310444098</v>
      </c>
      <c r="AI1361" s="17"/>
      <c r="AJ1361" s="17">
        <v>0.382671771321558</v>
      </c>
      <c r="AK1361" s="17">
        <v>0.37318134564608602</v>
      </c>
      <c r="AL1361" s="17">
        <v>0.43850741123916698</v>
      </c>
      <c r="AM1361" s="17">
        <v>0.18358897346675301</v>
      </c>
      <c r="AN1361" s="17">
        <v>0.40080506727257897</v>
      </c>
      <c r="AO1361" s="17"/>
      <c r="AP1361" s="17">
        <v>0.39841109129343599</v>
      </c>
      <c r="AQ1361" s="17">
        <v>0.36851824676695999</v>
      </c>
      <c r="AR1361" s="17">
        <v>0.42784094095124597</v>
      </c>
      <c r="AS1361" s="17"/>
      <c r="AT1361" s="17">
        <v>0.34976392996581501</v>
      </c>
      <c r="AU1361" s="17">
        <v>0.37639738127627098</v>
      </c>
      <c r="AV1361" s="17">
        <v>0.36140825019809197</v>
      </c>
      <c r="AW1361" s="17">
        <v>0.43296388920965501</v>
      </c>
      <c r="AX1361" s="17">
        <v>0.25739754621726701</v>
      </c>
      <c r="AY1361" s="17"/>
      <c r="AZ1361" s="17">
        <v>0.270895231114964</v>
      </c>
      <c r="BA1361" s="17">
        <v>0.27683742222810598</v>
      </c>
      <c r="BB1361" s="17">
        <v>0.31030373962614</v>
      </c>
      <c r="BC1361" s="17">
        <v>0.36011942255372997</v>
      </c>
      <c r="BD1361" s="17">
        <v>0.32224142170520498</v>
      </c>
      <c r="BE1361" s="17">
        <v>0.43524644072598501</v>
      </c>
      <c r="BF1361" s="17">
        <v>0.39648230121025602</v>
      </c>
      <c r="BG1361" s="17">
        <v>0.37072479906292799</v>
      </c>
      <c r="BH1361" s="17">
        <v>0.35292206761947098</v>
      </c>
      <c r="BI1361" s="17">
        <v>0.41625030546198799</v>
      </c>
      <c r="BJ1361" s="17">
        <v>0.46267951675433999</v>
      </c>
      <c r="BK1361" s="17">
        <v>0.32608441528419602</v>
      </c>
      <c r="BL1361" s="17">
        <v>0.37619086809799801</v>
      </c>
      <c r="BM1361" s="17">
        <v>0.51558305575601404</v>
      </c>
      <c r="BN1361" s="17">
        <v>0.41544221809530002</v>
      </c>
      <c r="BO1361" s="17">
        <v>0.39723416618235602</v>
      </c>
      <c r="BP1361" s="17"/>
      <c r="BQ1361" s="17">
        <v>0.38137765548751401</v>
      </c>
      <c r="BR1361" s="17" t="s">
        <v>494</v>
      </c>
    </row>
    <row r="1362" spans="2:70" x14ac:dyDescent="0.35">
      <c r="B1362" t="s">
        <v>589</v>
      </c>
      <c r="C1362" s="17">
        <v>0.39981947901731701</v>
      </c>
      <c r="D1362" s="17">
        <v>0.36024153972710199</v>
      </c>
      <c r="E1362" s="17">
        <v>0.43853213424701099</v>
      </c>
      <c r="F1362" s="17"/>
      <c r="G1362" s="17">
        <v>0.252429056519268</v>
      </c>
      <c r="H1362" s="17">
        <v>0.35585844492695201</v>
      </c>
      <c r="I1362" s="17">
        <v>0.38063423783910799</v>
      </c>
      <c r="J1362" s="17">
        <v>0.431908144936196</v>
      </c>
      <c r="K1362" s="17">
        <v>0.37030890738475303</v>
      </c>
      <c r="L1362" s="17">
        <v>0.51478095250600397</v>
      </c>
      <c r="M1362" s="17"/>
      <c r="N1362" s="17">
        <v>0.402039586689591</v>
      </c>
      <c r="O1362" s="17">
        <v>0.418666703172342</v>
      </c>
      <c r="P1362" s="17">
        <v>0.38920111204055802</v>
      </c>
      <c r="Q1362" s="17">
        <v>0.382577946485819</v>
      </c>
      <c r="R1362" s="17"/>
      <c r="S1362" s="17">
        <v>0.35270687317371402</v>
      </c>
      <c r="T1362" s="17">
        <v>0.36326499129973999</v>
      </c>
      <c r="U1362" s="17">
        <v>0.458962343870018</v>
      </c>
      <c r="V1362" s="17">
        <v>0.47326656691035401</v>
      </c>
      <c r="W1362" s="17">
        <v>0.346766500956107</v>
      </c>
      <c r="X1362" s="17">
        <v>0.49864438224997099</v>
      </c>
      <c r="Y1362" s="17">
        <v>0.41746924569730798</v>
      </c>
      <c r="Z1362" s="17">
        <v>0.455029070878612</v>
      </c>
      <c r="AA1362" s="17">
        <v>0.36827990718046499</v>
      </c>
      <c r="AB1362" s="17">
        <v>0.40659095093417102</v>
      </c>
      <c r="AC1362" s="17">
        <v>0.36458609849352003</v>
      </c>
      <c r="AD1362" s="17">
        <v>0.43254508471151198</v>
      </c>
      <c r="AE1362" s="17"/>
      <c r="AF1362" s="17">
        <v>0.44325138864693803</v>
      </c>
      <c r="AG1362" s="17">
        <v>0.386738179683904</v>
      </c>
      <c r="AH1362" s="17">
        <v>0.381968410367233</v>
      </c>
      <c r="AI1362" s="17"/>
      <c r="AJ1362" s="17">
        <v>0.42021787313155901</v>
      </c>
      <c r="AK1362" s="17">
        <v>0.41092239453548102</v>
      </c>
      <c r="AL1362" s="17">
        <v>0.40382816842582497</v>
      </c>
      <c r="AM1362" s="17">
        <v>0.52565915721039502</v>
      </c>
      <c r="AN1362" s="17">
        <v>0.34429180709363599</v>
      </c>
      <c r="AO1362" s="17"/>
      <c r="AP1362" s="17">
        <v>0.42601831767388598</v>
      </c>
      <c r="AQ1362" s="17">
        <v>0.41551551528410502</v>
      </c>
      <c r="AR1362" s="17">
        <v>0.35517687428810601</v>
      </c>
      <c r="AS1362" s="17"/>
      <c r="AT1362" s="17">
        <v>0.42261236238308603</v>
      </c>
      <c r="AU1362" s="17">
        <v>0.37355367708882098</v>
      </c>
      <c r="AV1362" s="17">
        <v>0.42852468124666299</v>
      </c>
      <c r="AW1362" s="17">
        <v>0.33805253624055898</v>
      </c>
      <c r="AX1362" s="17">
        <v>0.59549038130157905</v>
      </c>
      <c r="AY1362" s="17"/>
      <c r="AZ1362" s="17">
        <v>0.47493162810137501</v>
      </c>
      <c r="BA1362" s="17">
        <v>0.38360567243017601</v>
      </c>
      <c r="BB1362" s="17">
        <v>0.46997644159611002</v>
      </c>
      <c r="BC1362" s="17">
        <v>0.32336698414228898</v>
      </c>
      <c r="BD1362" s="17">
        <v>0.459918373771531</v>
      </c>
      <c r="BE1362" s="17">
        <v>0.31755296144949402</v>
      </c>
      <c r="BF1362" s="17">
        <v>0.43483141061723801</v>
      </c>
      <c r="BG1362" s="17">
        <v>0.37933359233699798</v>
      </c>
      <c r="BH1362" s="17">
        <v>0.37483972489767098</v>
      </c>
      <c r="BI1362" s="17">
        <v>0.37779400330325102</v>
      </c>
      <c r="BJ1362" s="17">
        <v>0.38844718862307898</v>
      </c>
      <c r="BK1362" s="17">
        <v>0.48331410875825698</v>
      </c>
      <c r="BL1362" s="17">
        <v>0.389467137363944</v>
      </c>
      <c r="BM1362" s="17">
        <v>0.400401870279186</v>
      </c>
      <c r="BN1362" s="17">
        <v>0.27597860716066003</v>
      </c>
      <c r="BO1362" s="17">
        <v>0.43474016496719797</v>
      </c>
      <c r="BP1362" s="17"/>
      <c r="BQ1362" s="17">
        <v>0.39981947901731701</v>
      </c>
      <c r="BR1362" s="17" t="s">
        <v>494</v>
      </c>
    </row>
    <row r="1363" spans="2:70" x14ac:dyDescent="0.35">
      <c r="C1363" s="17"/>
      <c r="D1363" s="17"/>
      <c r="E1363" s="17"/>
      <c r="F1363" s="17"/>
      <c r="G1363" s="17"/>
      <c r="H1363" s="17"/>
      <c r="I1363" s="17"/>
      <c r="J1363" s="17"/>
      <c r="K1363" s="17"/>
      <c r="L1363" s="17"/>
      <c r="M1363" s="17"/>
      <c r="N1363" s="17"/>
      <c r="O1363" s="17"/>
      <c r="P1363" s="17"/>
      <c r="Q1363" s="17"/>
      <c r="R1363" s="17"/>
      <c r="S1363" s="17"/>
      <c r="T1363" s="17"/>
      <c r="U1363" s="17"/>
      <c r="V1363" s="17"/>
      <c r="W1363" s="17"/>
      <c r="X1363" s="17"/>
      <c r="Y1363" s="17"/>
      <c r="Z1363" s="17"/>
      <c r="AA1363" s="17"/>
      <c r="AB1363" s="17"/>
      <c r="AC1363" s="17"/>
      <c r="AD1363" s="17"/>
      <c r="AE1363" s="17"/>
      <c r="AF1363" s="17"/>
      <c r="AG1363" s="17"/>
      <c r="AH1363" s="17"/>
      <c r="AI1363" s="17"/>
      <c r="AJ1363" s="17"/>
      <c r="AK1363" s="17"/>
      <c r="AL1363" s="17"/>
      <c r="AM1363" s="17"/>
      <c r="AN1363" s="17"/>
      <c r="AO1363" s="17"/>
      <c r="AP1363" s="17"/>
      <c r="AQ1363" s="17"/>
      <c r="AR1363" s="17"/>
      <c r="AS1363" s="17"/>
      <c r="AT1363" s="17"/>
      <c r="AU1363" s="17"/>
      <c r="AV1363" s="17"/>
      <c r="AW1363" s="17"/>
      <c r="AX1363" s="17"/>
      <c r="AY1363" s="17"/>
      <c r="AZ1363" s="17"/>
      <c r="BA1363" s="17"/>
      <c r="BB1363" s="17"/>
      <c r="BC1363" s="17"/>
      <c r="BD1363" s="17"/>
      <c r="BE1363" s="17"/>
      <c r="BF1363" s="17"/>
      <c r="BG1363" s="17"/>
      <c r="BH1363" s="17"/>
      <c r="BI1363" s="17"/>
      <c r="BJ1363" s="17"/>
      <c r="BK1363" s="17"/>
      <c r="BL1363" s="17"/>
      <c r="BM1363" s="17"/>
      <c r="BN1363" s="17"/>
      <c r="BO1363" s="17"/>
      <c r="BP1363" s="17"/>
      <c r="BQ1363" s="17"/>
      <c r="BR1363" s="17"/>
    </row>
    <row r="1364" spans="2:70" x14ac:dyDescent="0.35">
      <c r="B1364" s="6" t="s">
        <v>595</v>
      </c>
      <c r="C1364" s="17"/>
      <c r="D1364" s="17"/>
      <c r="E1364" s="17"/>
      <c r="F1364" s="17"/>
      <c r="G1364" s="17"/>
      <c r="H1364" s="17"/>
      <c r="I1364" s="17"/>
      <c r="J1364" s="17"/>
      <c r="K1364" s="17"/>
      <c r="L1364" s="17"/>
      <c r="M1364" s="17"/>
      <c r="N1364" s="17"/>
      <c r="O1364" s="17"/>
      <c r="P1364" s="17"/>
      <c r="Q1364" s="17"/>
      <c r="R1364" s="17"/>
      <c r="S1364" s="17"/>
      <c r="T1364" s="17"/>
      <c r="U1364" s="17"/>
      <c r="V1364" s="17"/>
      <c r="W1364" s="17"/>
      <c r="X1364" s="17"/>
      <c r="Y1364" s="17"/>
      <c r="Z1364" s="17"/>
      <c r="AA1364" s="17"/>
      <c r="AB1364" s="17"/>
      <c r="AC1364" s="17"/>
      <c r="AD1364" s="17"/>
      <c r="AE1364" s="17"/>
      <c r="AF1364" s="17"/>
      <c r="AG1364" s="17"/>
      <c r="AH1364" s="17"/>
      <c r="AI1364" s="17"/>
      <c r="AJ1364" s="17"/>
      <c r="AK1364" s="17"/>
      <c r="AL1364" s="17"/>
      <c r="AM1364" s="17"/>
      <c r="AN1364" s="17"/>
      <c r="AO1364" s="17"/>
      <c r="AP1364" s="17"/>
      <c r="AQ1364" s="17"/>
      <c r="AR1364" s="17"/>
      <c r="AS1364" s="17"/>
      <c r="AT1364" s="17"/>
      <c r="AU1364" s="17"/>
      <c r="AV1364" s="17"/>
      <c r="AW1364" s="17"/>
      <c r="AX1364" s="17"/>
      <c r="AY1364" s="17"/>
      <c r="AZ1364" s="17"/>
      <c r="BA1364" s="17"/>
      <c r="BB1364" s="17"/>
      <c r="BC1364" s="17"/>
      <c r="BD1364" s="17"/>
      <c r="BE1364" s="17"/>
      <c r="BF1364" s="17"/>
      <c r="BG1364" s="17"/>
      <c r="BH1364" s="17"/>
      <c r="BI1364" s="17"/>
      <c r="BJ1364" s="17"/>
      <c r="BK1364" s="17"/>
      <c r="BL1364" s="17"/>
      <c r="BM1364" s="17"/>
      <c r="BN1364" s="17"/>
      <c r="BO1364" s="17"/>
      <c r="BP1364" s="17"/>
      <c r="BQ1364" s="17"/>
      <c r="BR1364" s="17"/>
    </row>
    <row r="1365" spans="2:70" x14ac:dyDescent="0.35">
      <c r="B1365" s="24" t="s">
        <v>496</v>
      </c>
      <c r="C1365" s="17"/>
      <c r="D1365" s="17"/>
      <c r="E1365" s="17"/>
      <c r="F1365" s="17"/>
      <c r="G1365" s="17"/>
      <c r="H1365" s="17"/>
      <c r="I1365" s="17"/>
      <c r="J1365" s="17"/>
      <c r="K1365" s="17"/>
      <c r="L1365" s="17"/>
      <c r="M1365" s="17"/>
      <c r="N1365" s="17"/>
      <c r="O1365" s="17"/>
      <c r="P1365" s="17"/>
      <c r="Q1365" s="17"/>
      <c r="R1365" s="17"/>
      <c r="S1365" s="17"/>
      <c r="T1365" s="17"/>
      <c r="U1365" s="17"/>
      <c r="V1365" s="17"/>
      <c r="W1365" s="17"/>
      <c r="X1365" s="17"/>
      <c r="Y1365" s="17"/>
      <c r="Z1365" s="17"/>
      <c r="AA1365" s="17"/>
      <c r="AB1365" s="17"/>
      <c r="AC1365" s="17"/>
      <c r="AD1365" s="17"/>
      <c r="AE1365" s="17"/>
      <c r="AF1365" s="17"/>
      <c r="AG1365" s="17"/>
      <c r="AH1365" s="17"/>
      <c r="AI1365" s="17"/>
      <c r="AJ1365" s="17"/>
      <c r="AK1365" s="17"/>
      <c r="AL1365" s="17"/>
      <c r="AM1365" s="17"/>
      <c r="AN1365" s="17"/>
      <c r="AO1365" s="17"/>
      <c r="AP1365" s="17"/>
      <c r="AQ1365" s="17"/>
      <c r="AR1365" s="17"/>
      <c r="AS1365" s="17"/>
      <c r="AT1365" s="17"/>
      <c r="AU1365" s="17"/>
      <c r="AV1365" s="17"/>
      <c r="AW1365" s="17"/>
      <c r="AX1365" s="17"/>
      <c r="AY1365" s="17"/>
      <c r="AZ1365" s="17"/>
      <c r="BA1365" s="17"/>
      <c r="BB1365" s="17"/>
      <c r="BC1365" s="17"/>
      <c r="BD1365" s="17"/>
      <c r="BE1365" s="17"/>
      <c r="BF1365" s="17"/>
      <c r="BG1365" s="17"/>
      <c r="BH1365" s="17"/>
      <c r="BI1365" s="17"/>
      <c r="BJ1365" s="17"/>
      <c r="BK1365" s="17"/>
      <c r="BL1365" s="17"/>
      <c r="BM1365" s="17"/>
      <c r="BN1365" s="17"/>
      <c r="BO1365" s="17"/>
      <c r="BP1365" s="17"/>
      <c r="BQ1365" s="17"/>
      <c r="BR1365" s="17"/>
    </row>
    <row r="1366" spans="2:70" x14ac:dyDescent="0.35">
      <c r="B1366" t="s">
        <v>588</v>
      </c>
      <c r="C1366" s="17">
        <v>9.3744023392433005E-3</v>
      </c>
      <c r="D1366" s="17">
        <v>1.2958572722911701E-2</v>
      </c>
      <c r="E1366" s="17">
        <v>4.1565557232842304E-3</v>
      </c>
      <c r="F1366" s="17"/>
      <c r="G1366" s="17">
        <v>5.19988379079021E-3</v>
      </c>
      <c r="H1366" s="17">
        <v>2.5776213686661002E-2</v>
      </c>
      <c r="I1366" s="17">
        <v>5.3672257437454999E-3</v>
      </c>
      <c r="J1366" s="17">
        <v>1.0090207035371401E-2</v>
      </c>
      <c r="K1366" s="17">
        <v>1.15207542588964E-2</v>
      </c>
      <c r="L1366" s="17">
        <v>0</v>
      </c>
      <c r="M1366" s="17"/>
      <c r="N1366" s="17">
        <v>7.27218219231215E-3</v>
      </c>
      <c r="O1366" s="17">
        <v>9.0524002353250498E-3</v>
      </c>
      <c r="P1366" s="17">
        <v>1.45291006452504E-2</v>
      </c>
      <c r="Q1366" s="17">
        <v>9.0261699009535398E-3</v>
      </c>
      <c r="R1366" s="17"/>
      <c r="S1366" s="17">
        <v>1.5557280376834201E-2</v>
      </c>
      <c r="T1366" s="17">
        <v>0</v>
      </c>
      <c r="U1366" s="17">
        <v>0</v>
      </c>
      <c r="V1366" s="17">
        <v>1.8411370981898399E-2</v>
      </c>
      <c r="W1366" s="17">
        <v>0</v>
      </c>
      <c r="X1366" s="17">
        <v>0</v>
      </c>
      <c r="Y1366" s="17">
        <v>0</v>
      </c>
      <c r="Z1366" s="17">
        <v>0</v>
      </c>
      <c r="AA1366" s="17">
        <v>3.4678665938593603E-2</v>
      </c>
      <c r="AB1366" s="17">
        <v>8.92999599397022E-3</v>
      </c>
      <c r="AC1366" s="17">
        <v>0</v>
      </c>
      <c r="AD1366" s="17">
        <v>0</v>
      </c>
      <c r="AE1366" s="17"/>
      <c r="AF1366" s="17">
        <v>1.1008085879048101E-2</v>
      </c>
      <c r="AG1366" s="17">
        <v>6.24999397300914E-3</v>
      </c>
      <c r="AH1366" s="17">
        <v>2.5409426424975099E-2</v>
      </c>
      <c r="AI1366" s="17"/>
      <c r="AJ1366" s="17">
        <v>1.2270339127969499E-2</v>
      </c>
      <c r="AK1366" s="17">
        <v>1.1112757315889199E-2</v>
      </c>
      <c r="AL1366" s="17">
        <v>0</v>
      </c>
      <c r="AM1366" s="17">
        <v>0</v>
      </c>
      <c r="AN1366" s="17">
        <v>8.8945312797459996E-3</v>
      </c>
      <c r="AO1366" s="17"/>
      <c r="AP1366" s="17">
        <v>1.33517471515778E-2</v>
      </c>
      <c r="AQ1366" s="17">
        <v>8.7160559862411308E-3</v>
      </c>
      <c r="AR1366" s="17">
        <v>0</v>
      </c>
      <c r="AS1366" s="17"/>
      <c r="AT1366" s="17">
        <v>1.1406190830863401E-2</v>
      </c>
      <c r="AU1366" s="17">
        <v>1.27456183609625E-2</v>
      </c>
      <c r="AV1366" s="17">
        <v>6.71475450728822E-3</v>
      </c>
      <c r="AW1366" s="17">
        <v>8.0425557914824003E-3</v>
      </c>
      <c r="AX1366" s="17">
        <v>3.1470452439198597E-2</v>
      </c>
      <c r="AY1366" s="17"/>
      <c r="AZ1366" s="17">
        <v>0</v>
      </c>
      <c r="BA1366" s="17">
        <v>2.5347232856177699E-2</v>
      </c>
      <c r="BB1366" s="17">
        <v>3.2585128511954602E-2</v>
      </c>
      <c r="BC1366" s="17">
        <v>1.7513170331911999E-2</v>
      </c>
      <c r="BD1366" s="17">
        <v>1.6738728151324E-2</v>
      </c>
      <c r="BE1366" s="17">
        <v>6.9084861832676104E-3</v>
      </c>
      <c r="BF1366" s="17">
        <v>0</v>
      </c>
      <c r="BG1366" s="17">
        <v>0</v>
      </c>
      <c r="BH1366" s="17">
        <v>2.2378751561737801E-2</v>
      </c>
      <c r="BI1366" s="17">
        <v>0</v>
      </c>
      <c r="BJ1366" s="17">
        <v>8.1712659439799398E-3</v>
      </c>
      <c r="BK1366" s="17">
        <v>1.25491251193048E-2</v>
      </c>
      <c r="BL1366" s="17">
        <v>0</v>
      </c>
      <c r="BM1366" s="17">
        <v>0</v>
      </c>
      <c r="BN1366" s="17">
        <v>1.8300561217726399E-2</v>
      </c>
      <c r="BO1366" s="17">
        <v>0</v>
      </c>
      <c r="BP1366" s="17"/>
      <c r="BQ1366" s="17">
        <v>9.3744023392433005E-3</v>
      </c>
      <c r="BR1366" s="17" t="s">
        <v>494</v>
      </c>
    </row>
    <row r="1367" spans="2:70" x14ac:dyDescent="0.35">
      <c r="B1367" t="s">
        <v>189</v>
      </c>
      <c r="C1367" s="17">
        <v>4.1048262137279599E-2</v>
      </c>
      <c r="D1367" s="17">
        <v>5.7414040787841999E-2</v>
      </c>
      <c r="E1367" s="17">
        <v>2.5617896733784701E-2</v>
      </c>
      <c r="F1367" s="17"/>
      <c r="G1367" s="17">
        <v>0.15315463066545201</v>
      </c>
      <c r="H1367" s="17">
        <v>3.57616161741907E-2</v>
      </c>
      <c r="I1367" s="17">
        <v>2.98867129927552E-2</v>
      </c>
      <c r="J1367" s="17">
        <v>3.6790559113563402E-2</v>
      </c>
      <c r="K1367" s="17">
        <v>1.23781494427181E-2</v>
      </c>
      <c r="L1367" s="17">
        <v>1.69231121421968E-2</v>
      </c>
      <c r="M1367" s="17"/>
      <c r="N1367" s="17">
        <v>2.9392057600705401E-2</v>
      </c>
      <c r="O1367" s="17">
        <v>3.8782954215172999E-2</v>
      </c>
      <c r="P1367" s="17">
        <v>5.1842096838919903E-2</v>
      </c>
      <c r="Q1367" s="17">
        <v>5.7250364482539E-2</v>
      </c>
      <c r="R1367" s="17"/>
      <c r="S1367" s="17">
        <v>3.9154403890403103E-2</v>
      </c>
      <c r="T1367" s="17">
        <v>4.71476372431558E-2</v>
      </c>
      <c r="U1367" s="17">
        <v>5.97620687722486E-2</v>
      </c>
      <c r="V1367" s="17">
        <v>9.9241463303365793E-3</v>
      </c>
      <c r="W1367" s="17">
        <v>2.4067768183994399E-2</v>
      </c>
      <c r="X1367" s="17">
        <v>6.0814155237579597E-2</v>
      </c>
      <c r="Y1367" s="17">
        <v>2.3650519483382398E-2</v>
      </c>
      <c r="Z1367" s="17">
        <v>3.6671769875649102E-2</v>
      </c>
      <c r="AA1367" s="17">
        <v>4.7416873706545001E-2</v>
      </c>
      <c r="AB1367" s="17">
        <v>2.06371175769927E-2</v>
      </c>
      <c r="AC1367" s="17">
        <v>6.0198132119353799E-2</v>
      </c>
      <c r="AD1367" s="17">
        <v>0.121715718796946</v>
      </c>
      <c r="AE1367" s="17"/>
      <c r="AF1367" s="17">
        <v>2.36645304947447E-2</v>
      </c>
      <c r="AG1367" s="17">
        <v>3.9892941153527699E-2</v>
      </c>
      <c r="AH1367" s="17">
        <v>3.6102869036530899E-2</v>
      </c>
      <c r="AI1367" s="17"/>
      <c r="AJ1367" s="17">
        <v>2.8752956496117699E-2</v>
      </c>
      <c r="AK1367" s="17">
        <v>3.6454912473018498E-2</v>
      </c>
      <c r="AL1367" s="17">
        <v>3.65496477917579E-2</v>
      </c>
      <c r="AM1367" s="17">
        <v>8.4069889681448504E-2</v>
      </c>
      <c r="AN1367" s="17">
        <v>5.7287047627960302E-2</v>
      </c>
      <c r="AO1367" s="17"/>
      <c r="AP1367" s="17">
        <v>3.6122269889588901E-2</v>
      </c>
      <c r="AQ1367" s="17">
        <v>3.1774519897193897E-2</v>
      </c>
      <c r="AR1367" s="17">
        <v>5.6579757077875402E-2</v>
      </c>
      <c r="AS1367" s="17"/>
      <c r="AT1367" s="17">
        <v>2.8742749450209999E-2</v>
      </c>
      <c r="AU1367" s="17">
        <v>5.36172881796795E-2</v>
      </c>
      <c r="AV1367" s="17">
        <v>4.1231576085519903E-2</v>
      </c>
      <c r="AW1367" s="17">
        <v>4.4649464170016397E-2</v>
      </c>
      <c r="AX1367" s="17">
        <v>5.8663952940299399E-2</v>
      </c>
      <c r="AY1367" s="17"/>
      <c r="AZ1367" s="17">
        <v>0</v>
      </c>
      <c r="BA1367" s="17">
        <v>0.108823484755722</v>
      </c>
      <c r="BB1367" s="17">
        <v>3.6227044494096299E-2</v>
      </c>
      <c r="BC1367" s="17">
        <v>2.3125392952629699E-2</v>
      </c>
      <c r="BD1367" s="17">
        <v>2.4842948378289698E-2</v>
      </c>
      <c r="BE1367" s="17">
        <v>4.6286145367060501E-2</v>
      </c>
      <c r="BF1367" s="17">
        <v>3.9468635542269898E-2</v>
      </c>
      <c r="BG1367" s="17">
        <v>5.9436311707413099E-2</v>
      </c>
      <c r="BH1367" s="17">
        <v>4.2198674292925002E-2</v>
      </c>
      <c r="BI1367" s="17">
        <v>4.4665899863082399E-2</v>
      </c>
      <c r="BJ1367" s="17">
        <v>1.3502857495292999E-2</v>
      </c>
      <c r="BK1367" s="17">
        <v>1.6252943549536401E-2</v>
      </c>
      <c r="BL1367" s="17">
        <v>5.0492746522822797E-2</v>
      </c>
      <c r="BM1367" s="17">
        <v>0</v>
      </c>
      <c r="BN1367" s="17">
        <v>5.9321472212732498E-2</v>
      </c>
      <c r="BO1367" s="17">
        <v>5.2388832989750701E-2</v>
      </c>
      <c r="BP1367" s="17"/>
      <c r="BQ1367" s="17">
        <v>4.1048262137279599E-2</v>
      </c>
      <c r="BR1367" s="17" t="s">
        <v>494</v>
      </c>
    </row>
    <row r="1368" spans="2:70" x14ac:dyDescent="0.35">
      <c r="B1368" t="s">
        <v>190</v>
      </c>
      <c r="C1368" s="17">
        <v>0.19675581904065101</v>
      </c>
      <c r="D1368" s="17">
        <v>0.20027371532770799</v>
      </c>
      <c r="E1368" s="17">
        <v>0.19523192720107199</v>
      </c>
      <c r="F1368" s="17"/>
      <c r="G1368" s="17">
        <v>0.20673844404400499</v>
      </c>
      <c r="H1368" s="17">
        <v>0.19501957431912001</v>
      </c>
      <c r="I1368" s="17">
        <v>0.17490861613123601</v>
      </c>
      <c r="J1368" s="17">
        <v>0.193818896831116</v>
      </c>
      <c r="K1368" s="17">
        <v>0.24892543855945001</v>
      </c>
      <c r="L1368" s="17">
        <v>0.182695190149402</v>
      </c>
      <c r="M1368" s="17"/>
      <c r="N1368" s="17">
        <v>0.198265063978008</v>
      </c>
      <c r="O1368" s="17">
        <v>0.19364236429863099</v>
      </c>
      <c r="P1368" s="17">
        <v>0.20366068898332401</v>
      </c>
      <c r="Q1368" s="17">
        <v>0.18759800785352199</v>
      </c>
      <c r="R1368" s="17"/>
      <c r="S1368" s="17">
        <v>0.16035828938479901</v>
      </c>
      <c r="T1368" s="17">
        <v>0.26068801770845701</v>
      </c>
      <c r="U1368" s="17">
        <v>7.8940746253118907E-2</v>
      </c>
      <c r="V1368" s="17">
        <v>0.18122464360802201</v>
      </c>
      <c r="W1368" s="17">
        <v>0.220168409702163</v>
      </c>
      <c r="X1368" s="17">
        <v>0.164229234241514</v>
      </c>
      <c r="Y1368" s="17">
        <v>0.22375133988331899</v>
      </c>
      <c r="Z1368" s="17">
        <v>0.18497439752679401</v>
      </c>
      <c r="AA1368" s="17">
        <v>0.27761348723946799</v>
      </c>
      <c r="AB1368" s="17">
        <v>0.22994110140778701</v>
      </c>
      <c r="AC1368" s="17">
        <v>0.225956859673037</v>
      </c>
      <c r="AD1368" s="17">
        <v>3.79944013763827E-2</v>
      </c>
      <c r="AE1368" s="17"/>
      <c r="AF1368" s="17">
        <v>0.21149370010524199</v>
      </c>
      <c r="AG1368" s="17">
        <v>0.18275795173078299</v>
      </c>
      <c r="AH1368" s="17">
        <v>0.21235107522750901</v>
      </c>
      <c r="AI1368" s="17"/>
      <c r="AJ1368" s="17">
        <v>0.20236700226368601</v>
      </c>
      <c r="AK1368" s="17">
        <v>0.17804121630210001</v>
      </c>
      <c r="AL1368" s="17">
        <v>0.16249532708689499</v>
      </c>
      <c r="AM1368" s="17">
        <v>0.16649842652605601</v>
      </c>
      <c r="AN1368" s="17">
        <v>0.20259163127066199</v>
      </c>
      <c r="AO1368" s="17"/>
      <c r="AP1368" s="17">
        <v>0.17920420962724201</v>
      </c>
      <c r="AQ1368" s="17">
        <v>0.203101984497117</v>
      </c>
      <c r="AR1368" s="17">
        <v>0.190323524886511</v>
      </c>
      <c r="AS1368" s="17"/>
      <c r="AT1368" s="17">
        <v>0.184394221158168</v>
      </c>
      <c r="AU1368" s="17">
        <v>0.19856209851112899</v>
      </c>
      <c r="AV1368" s="17">
        <v>0.19779084273223099</v>
      </c>
      <c r="AW1368" s="17">
        <v>0.203606293689749</v>
      </c>
      <c r="AX1368" s="17">
        <v>9.9181590722282997E-2</v>
      </c>
      <c r="AY1368" s="17"/>
      <c r="AZ1368" s="17">
        <v>0.25417314078365999</v>
      </c>
      <c r="BA1368" s="17">
        <v>0.18998938393126599</v>
      </c>
      <c r="BB1368" s="17">
        <v>0.19259967216388499</v>
      </c>
      <c r="BC1368" s="17">
        <v>0.13455836685150899</v>
      </c>
      <c r="BD1368" s="17">
        <v>0.21335089682457001</v>
      </c>
      <c r="BE1368" s="17">
        <v>0.261909564473298</v>
      </c>
      <c r="BF1368" s="17">
        <v>0.20472282259243499</v>
      </c>
      <c r="BG1368" s="17">
        <v>0.225291972676158</v>
      </c>
      <c r="BH1368" s="17">
        <v>0.21185813177837901</v>
      </c>
      <c r="BI1368" s="17">
        <v>0.22101499435196501</v>
      </c>
      <c r="BJ1368" s="17">
        <v>0.15877875112398401</v>
      </c>
      <c r="BK1368" s="17">
        <v>0.16063216923464799</v>
      </c>
      <c r="BL1368" s="17">
        <v>0.145348735179304</v>
      </c>
      <c r="BM1368" s="17">
        <v>0.17795347241467799</v>
      </c>
      <c r="BN1368" s="17">
        <v>0.220251310226518</v>
      </c>
      <c r="BO1368" s="17">
        <v>0.19488794651383101</v>
      </c>
      <c r="BP1368" s="17"/>
      <c r="BQ1368" s="17">
        <v>0.19675581904065101</v>
      </c>
      <c r="BR1368" s="17" t="s">
        <v>494</v>
      </c>
    </row>
    <row r="1369" spans="2:70" x14ac:dyDescent="0.35">
      <c r="B1369" t="s">
        <v>191</v>
      </c>
      <c r="C1369" s="17">
        <v>0.38254594977233503</v>
      </c>
      <c r="D1369" s="17">
        <v>0.38252183677587698</v>
      </c>
      <c r="E1369" s="17">
        <v>0.381730369575081</v>
      </c>
      <c r="F1369" s="17"/>
      <c r="G1369" s="17">
        <v>0.40024507558032901</v>
      </c>
      <c r="H1369" s="17">
        <v>0.35943480601343902</v>
      </c>
      <c r="I1369" s="17">
        <v>0.459052709875091</v>
      </c>
      <c r="J1369" s="17">
        <v>0.34550755001864403</v>
      </c>
      <c r="K1369" s="17">
        <v>0.41744865959239102</v>
      </c>
      <c r="L1369" s="17">
        <v>0.34133421273318199</v>
      </c>
      <c r="M1369" s="17"/>
      <c r="N1369" s="17">
        <v>0.38161910421378398</v>
      </c>
      <c r="O1369" s="17">
        <v>0.39212486815580999</v>
      </c>
      <c r="P1369" s="17">
        <v>0.35545294624780199</v>
      </c>
      <c r="Q1369" s="17">
        <v>0.40011730565875597</v>
      </c>
      <c r="R1369" s="17"/>
      <c r="S1369" s="17">
        <v>0.430910953478225</v>
      </c>
      <c r="T1369" s="17">
        <v>0.337214734485487</v>
      </c>
      <c r="U1369" s="17">
        <v>0.472505059642849</v>
      </c>
      <c r="V1369" s="17">
        <v>0.32357548400734298</v>
      </c>
      <c r="W1369" s="17">
        <v>0.49442364548624201</v>
      </c>
      <c r="X1369" s="17">
        <v>0.29619009255908202</v>
      </c>
      <c r="Y1369" s="17">
        <v>0.38373018901235201</v>
      </c>
      <c r="Z1369" s="17">
        <v>0.397752993161685</v>
      </c>
      <c r="AA1369" s="17">
        <v>0.27940312426547398</v>
      </c>
      <c r="AB1369" s="17">
        <v>0.42853291651271802</v>
      </c>
      <c r="AC1369" s="17">
        <v>0.38943229613976299</v>
      </c>
      <c r="AD1369" s="17">
        <v>0.40656158253372099</v>
      </c>
      <c r="AE1369" s="17"/>
      <c r="AF1369" s="17">
        <v>0.33403831693664399</v>
      </c>
      <c r="AG1369" s="17">
        <v>0.41231582650486798</v>
      </c>
      <c r="AH1369" s="17">
        <v>0.401308952703887</v>
      </c>
      <c r="AI1369" s="17"/>
      <c r="AJ1369" s="17">
        <v>0.35894429436790398</v>
      </c>
      <c r="AK1369" s="17">
        <v>0.37954757671857398</v>
      </c>
      <c r="AL1369" s="17">
        <v>0.44051628921052899</v>
      </c>
      <c r="AM1369" s="17">
        <v>0.31790482755664101</v>
      </c>
      <c r="AN1369" s="17">
        <v>0.40629464621753097</v>
      </c>
      <c r="AO1369" s="17"/>
      <c r="AP1369" s="17">
        <v>0.35584918815303002</v>
      </c>
      <c r="AQ1369" s="17">
        <v>0.36237051679653598</v>
      </c>
      <c r="AR1369" s="17">
        <v>0.47222876864489299</v>
      </c>
      <c r="AS1369" s="17"/>
      <c r="AT1369" s="17">
        <v>0.38555037091383998</v>
      </c>
      <c r="AU1369" s="17">
        <v>0.361488420754631</v>
      </c>
      <c r="AV1369" s="17">
        <v>0.37734872782951201</v>
      </c>
      <c r="AW1369" s="17">
        <v>0.41653216191242498</v>
      </c>
      <c r="AX1369" s="17">
        <v>0.25759117114149099</v>
      </c>
      <c r="AY1369" s="17"/>
      <c r="AZ1369" s="17">
        <v>0.405290948219727</v>
      </c>
      <c r="BA1369" s="17">
        <v>0.21472358352965401</v>
      </c>
      <c r="BB1369" s="17">
        <v>0.36398688031635901</v>
      </c>
      <c r="BC1369" s="17">
        <v>0.38753856324894698</v>
      </c>
      <c r="BD1369" s="17">
        <v>0.38429652176996498</v>
      </c>
      <c r="BE1369" s="17">
        <v>0.44678600520134598</v>
      </c>
      <c r="BF1369" s="17">
        <v>0.30419257458556598</v>
      </c>
      <c r="BG1369" s="17">
        <v>0.348519750924072</v>
      </c>
      <c r="BH1369" s="17">
        <v>0.394832454090562</v>
      </c>
      <c r="BI1369" s="17">
        <v>0.43046336594731299</v>
      </c>
      <c r="BJ1369" s="17">
        <v>0.40234812068227499</v>
      </c>
      <c r="BK1369" s="17">
        <v>0.49111566550289298</v>
      </c>
      <c r="BL1369" s="17">
        <v>0.424057111252375</v>
      </c>
      <c r="BM1369" s="17">
        <v>0.402985200332166</v>
      </c>
      <c r="BN1369" s="17">
        <v>0.29834890762052702</v>
      </c>
      <c r="BO1369" s="17">
        <v>0.38398794380110002</v>
      </c>
      <c r="BP1369" s="17"/>
      <c r="BQ1369" s="17">
        <v>0.38254594977233503</v>
      </c>
      <c r="BR1369" s="17" t="s">
        <v>494</v>
      </c>
    </row>
    <row r="1370" spans="2:70" x14ac:dyDescent="0.35">
      <c r="B1370" t="s">
        <v>589</v>
      </c>
      <c r="C1370" s="17">
        <v>0.370275566710491</v>
      </c>
      <c r="D1370" s="17">
        <v>0.34683183438566101</v>
      </c>
      <c r="E1370" s="17">
        <v>0.39326325076677898</v>
      </c>
      <c r="F1370" s="17"/>
      <c r="G1370" s="17">
        <v>0.23466196591942401</v>
      </c>
      <c r="H1370" s="17">
        <v>0.38400778980658901</v>
      </c>
      <c r="I1370" s="17">
        <v>0.330784735257173</v>
      </c>
      <c r="J1370" s="17">
        <v>0.41379278700130501</v>
      </c>
      <c r="K1370" s="17">
        <v>0.30972699814654497</v>
      </c>
      <c r="L1370" s="17">
        <v>0.45904748497522002</v>
      </c>
      <c r="M1370" s="17"/>
      <c r="N1370" s="17">
        <v>0.38345159201519002</v>
      </c>
      <c r="O1370" s="17">
        <v>0.36639741309506102</v>
      </c>
      <c r="P1370" s="17">
        <v>0.37451516728470402</v>
      </c>
      <c r="Q1370" s="17">
        <v>0.34600815210423003</v>
      </c>
      <c r="R1370" s="17"/>
      <c r="S1370" s="17">
        <v>0.35401907286973799</v>
      </c>
      <c r="T1370" s="17">
        <v>0.35494961056289998</v>
      </c>
      <c r="U1370" s="17">
        <v>0.38879212533178298</v>
      </c>
      <c r="V1370" s="17">
        <v>0.46686435507239998</v>
      </c>
      <c r="W1370" s="17">
        <v>0.26134017662760101</v>
      </c>
      <c r="X1370" s="17">
        <v>0.47876651796182401</v>
      </c>
      <c r="Y1370" s="17">
        <v>0.36886795162094699</v>
      </c>
      <c r="Z1370" s="17">
        <v>0.38060083943587197</v>
      </c>
      <c r="AA1370" s="17">
        <v>0.36088784884991998</v>
      </c>
      <c r="AB1370" s="17">
        <v>0.31195886850853199</v>
      </c>
      <c r="AC1370" s="17">
        <v>0.324412712067847</v>
      </c>
      <c r="AD1370" s="17">
        <v>0.43372829729294998</v>
      </c>
      <c r="AE1370" s="17"/>
      <c r="AF1370" s="17">
        <v>0.41979536658432098</v>
      </c>
      <c r="AG1370" s="17">
        <v>0.358783286637813</v>
      </c>
      <c r="AH1370" s="17">
        <v>0.32482767660709799</v>
      </c>
      <c r="AI1370" s="17"/>
      <c r="AJ1370" s="17">
        <v>0.39766540774432302</v>
      </c>
      <c r="AK1370" s="17">
        <v>0.39484353719041798</v>
      </c>
      <c r="AL1370" s="17">
        <v>0.36043873591081799</v>
      </c>
      <c r="AM1370" s="17">
        <v>0.43152685623585502</v>
      </c>
      <c r="AN1370" s="17">
        <v>0.324932143604101</v>
      </c>
      <c r="AO1370" s="17"/>
      <c r="AP1370" s="17">
        <v>0.415472585178561</v>
      </c>
      <c r="AQ1370" s="17">
        <v>0.39403692282291197</v>
      </c>
      <c r="AR1370" s="17">
        <v>0.28086794939072102</v>
      </c>
      <c r="AS1370" s="17"/>
      <c r="AT1370" s="17">
        <v>0.389906467646919</v>
      </c>
      <c r="AU1370" s="17">
        <v>0.37358657419359798</v>
      </c>
      <c r="AV1370" s="17">
        <v>0.37691409884544902</v>
      </c>
      <c r="AW1370" s="17">
        <v>0.32716952443632702</v>
      </c>
      <c r="AX1370" s="17">
        <v>0.55309283275672805</v>
      </c>
      <c r="AY1370" s="17"/>
      <c r="AZ1370" s="17">
        <v>0.34053591099661301</v>
      </c>
      <c r="BA1370" s="17">
        <v>0.46111631492718003</v>
      </c>
      <c r="BB1370" s="17">
        <v>0.37460127451370501</v>
      </c>
      <c r="BC1370" s="17">
        <v>0.43726450661500199</v>
      </c>
      <c r="BD1370" s="17">
        <v>0.36077090487585201</v>
      </c>
      <c r="BE1370" s="17">
        <v>0.238109798775028</v>
      </c>
      <c r="BF1370" s="17">
        <v>0.45161596727972803</v>
      </c>
      <c r="BG1370" s="17">
        <v>0.36675196469235699</v>
      </c>
      <c r="BH1370" s="17">
        <v>0.32873198827639599</v>
      </c>
      <c r="BI1370" s="17">
        <v>0.30385573983764003</v>
      </c>
      <c r="BJ1370" s="17">
        <v>0.41719900475446903</v>
      </c>
      <c r="BK1370" s="17">
        <v>0.319450096593618</v>
      </c>
      <c r="BL1370" s="17">
        <v>0.380101407045498</v>
      </c>
      <c r="BM1370" s="17">
        <v>0.41906132725315598</v>
      </c>
      <c r="BN1370" s="17">
        <v>0.403777748722495</v>
      </c>
      <c r="BO1370" s="17">
        <v>0.36873527669531903</v>
      </c>
      <c r="BP1370" s="17"/>
      <c r="BQ1370" s="17">
        <v>0.370275566710491</v>
      </c>
      <c r="BR1370" s="17" t="s">
        <v>494</v>
      </c>
    </row>
    <row r="1371" spans="2:70" x14ac:dyDescent="0.35">
      <c r="C1371" s="17"/>
      <c r="D1371" s="17"/>
      <c r="E1371" s="17"/>
      <c r="F1371" s="17"/>
      <c r="G1371" s="17"/>
      <c r="H1371" s="17"/>
      <c r="I1371" s="17"/>
      <c r="J1371" s="17"/>
      <c r="K1371" s="17"/>
      <c r="L1371" s="17"/>
      <c r="M1371" s="17"/>
      <c r="N1371" s="17"/>
      <c r="O1371" s="17"/>
      <c r="P1371" s="17"/>
      <c r="Q1371" s="17"/>
      <c r="R1371" s="17"/>
      <c r="S1371" s="17"/>
      <c r="T1371" s="17"/>
      <c r="U1371" s="17"/>
      <c r="V1371" s="17"/>
      <c r="W1371" s="17"/>
      <c r="X1371" s="17"/>
      <c r="Y1371" s="17"/>
      <c r="Z1371" s="17"/>
      <c r="AA1371" s="17"/>
      <c r="AB1371" s="17"/>
      <c r="AC1371" s="17"/>
      <c r="AD1371" s="17"/>
      <c r="AE1371" s="17"/>
      <c r="AF1371" s="17"/>
      <c r="AG1371" s="17"/>
      <c r="AH1371" s="17"/>
      <c r="AI1371" s="17"/>
      <c r="AJ1371" s="17"/>
      <c r="AK1371" s="17"/>
      <c r="AL1371" s="17"/>
      <c r="AM1371" s="17"/>
      <c r="AN1371" s="17"/>
      <c r="AO1371" s="17"/>
      <c r="AP1371" s="17"/>
      <c r="AQ1371" s="17"/>
      <c r="AR1371" s="17"/>
      <c r="AS1371" s="17"/>
      <c r="AT1371" s="17"/>
      <c r="AU1371" s="17"/>
      <c r="AV1371" s="17"/>
      <c r="AW1371" s="17"/>
      <c r="AX1371" s="17"/>
      <c r="AY1371" s="17"/>
      <c r="AZ1371" s="17"/>
      <c r="BA1371" s="17"/>
      <c r="BB1371" s="17"/>
      <c r="BC1371" s="17"/>
      <c r="BD1371" s="17"/>
      <c r="BE1371" s="17"/>
      <c r="BF1371" s="17"/>
      <c r="BG1371" s="17"/>
      <c r="BH1371" s="17"/>
      <c r="BI1371" s="17"/>
      <c r="BJ1371" s="17"/>
      <c r="BK1371" s="17"/>
      <c r="BL1371" s="17"/>
      <c r="BM1371" s="17"/>
      <c r="BN1371" s="17"/>
      <c r="BO1371" s="17"/>
      <c r="BP1371" s="17"/>
      <c r="BQ1371" s="17"/>
      <c r="BR1371" s="17"/>
    </row>
    <row r="1372" spans="2:70" x14ac:dyDescent="0.35">
      <c r="B1372" s="6" t="s">
        <v>601</v>
      </c>
      <c r="C1372" s="17"/>
      <c r="D1372" s="17"/>
      <c r="E1372" s="17"/>
      <c r="F1372" s="17"/>
      <c r="G1372" s="17"/>
      <c r="H1372" s="17"/>
      <c r="I1372" s="17"/>
      <c r="J1372" s="17"/>
      <c r="K1372" s="17"/>
      <c r="L1372" s="17"/>
      <c r="M1372" s="17"/>
      <c r="N1372" s="17"/>
      <c r="O1372" s="17"/>
      <c r="P1372" s="17"/>
      <c r="Q1372" s="17"/>
      <c r="R1372" s="17"/>
      <c r="S1372" s="17"/>
      <c r="T1372" s="17"/>
      <c r="U1372" s="17"/>
      <c r="V1372" s="17"/>
      <c r="W1372" s="17"/>
      <c r="X1372" s="17"/>
      <c r="Y1372" s="17"/>
      <c r="Z1372" s="17"/>
      <c r="AA1372" s="17"/>
      <c r="AB1372" s="17"/>
      <c r="AC1372" s="17"/>
      <c r="AD1372" s="17"/>
      <c r="AE1372" s="17"/>
      <c r="AF1372" s="17"/>
      <c r="AG1372" s="17"/>
      <c r="AH1372" s="17"/>
      <c r="AI1372" s="17"/>
      <c r="AJ1372" s="17"/>
      <c r="AK1372" s="17"/>
      <c r="AL1372" s="17"/>
      <c r="AM1372" s="17"/>
      <c r="AN1372" s="17"/>
      <c r="AO1372" s="17"/>
      <c r="AP1372" s="17"/>
      <c r="AQ1372" s="17"/>
      <c r="AR1372" s="17"/>
      <c r="AS1372" s="17"/>
      <c r="AT1372" s="17"/>
      <c r="AU1372" s="17"/>
      <c r="AV1372" s="17"/>
      <c r="AW1372" s="17"/>
      <c r="AX1372" s="17"/>
      <c r="AY1372" s="17"/>
      <c r="AZ1372" s="17"/>
      <c r="BA1372" s="17"/>
      <c r="BB1372" s="17"/>
      <c r="BC1372" s="17"/>
      <c r="BD1372" s="17"/>
      <c r="BE1372" s="17"/>
      <c r="BF1372" s="17"/>
      <c r="BG1372" s="17"/>
      <c r="BH1372" s="17"/>
      <c r="BI1372" s="17"/>
      <c r="BJ1372" s="17"/>
      <c r="BK1372" s="17"/>
      <c r="BL1372" s="17"/>
      <c r="BM1372" s="17"/>
      <c r="BN1372" s="17"/>
      <c r="BO1372" s="17"/>
      <c r="BP1372" s="17"/>
      <c r="BQ1372" s="17"/>
      <c r="BR1372" s="17"/>
    </row>
    <row r="1373" spans="2:70" x14ac:dyDescent="0.35">
      <c r="B1373" s="24" t="s">
        <v>496</v>
      </c>
      <c r="C1373" s="17"/>
      <c r="D1373" s="17"/>
      <c r="E1373" s="17"/>
      <c r="F1373" s="17"/>
      <c r="G1373" s="17"/>
      <c r="H1373" s="17"/>
      <c r="I1373" s="17"/>
      <c r="J1373" s="17"/>
      <c r="K1373" s="17"/>
      <c r="L1373" s="17"/>
      <c r="M1373" s="17"/>
      <c r="N1373" s="17"/>
      <c r="O1373" s="17"/>
      <c r="P1373" s="17"/>
      <c r="Q1373" s="17"/>
      <c r="R1373" s="17"/>
      <c r="S1373" s="17"/>
      <c r="T1373" s="17"/>
      <c r="U1373" s="17"/>
      <c r="V1373" s="17"/>
      <c r="W1373" s="17"/>
      <c r="X1373" s="17"/>
      <c r="Y1373" s="17"/>
      <c r="Z1373" s="17"/>
      <c r="AA1373" s="17"/>
      <c r="AB1373" s="17"/>
      <c r="AC1373" s="17"/>
      <c r="AD1373" s="17"/>
      <c r="AE1373" s="17"/>
      <c r="AF1373" s="17"/>
      <c r="AG1373" s="17"/>
      <c r="AH1373" s="17"/>
      <c r="AI1373" s="17"/>
      <c r="AJ1373" s="17"/>
      <c r="AK1373" s="17"/>
      <c r="AL1373" s="17"/>
      <c r="AM1373" s="17"/>
      <c r="AN1373" s="17"/>
      <c r="AO1373" s="17"/>
      <c r="AP1373" s="17"/>
      <c r="AQ1373" s="17"/>
      <c r="AR1373" s="17"/>
      <c r="AS1373" s="17"/>
      <c r="AT1373" s="17"/>
      <c r="AU1373" s="17"/>
      <c r="AV1373" s="17"/>
      <c r="AW1373" s="17"/>
      <c r="AX1373" s="17"/>
      <c r="AY1373" s="17"/>
      <c r="AZ1373" s="17"/>
      <c r="BA1373" s="17"/>
      <c r="BB1373" s="17"/>
      <c r="BC1373" s="17"/>
      <c r="BD1373" s="17"/>
      <c r="BE1373" s="17"/>
      <c r="BF1373" s="17"/>
      <c r="BG1373" s="17"/>
      <c r="BH1373" s="17"/>
      <c r="BI1373" s="17"/>
      <c r="BJ1373" s="17"/>
      <c r="BK1373" s="17"/>
      <c r="BL1373" s="17"/>
      <c r="BM1373" s="17"/>
      <c r="BN1373" s="17"/>
      <c r="BO1373" s="17"/>
      <c r="BP1373" s="17"/>
      <c r="BQ1373" s="17"/>
      <c r="BR1373" s="17"/>
    </row>
    <row r="1374" spans="2:70" x14ac:dyDescent="0.35">
      <c r="B1374" t="s">
        <v>596</v>
      </c>
      <c r="C1374" s="17">
        <v>0.20923043583602999</v>
      </c>
      <c r="D1374" s="17">
        <v>0.18232652415588199</v>
      </c>
      <c r="E1374" s="17">
        <v>0.232478806066964</v>
      </c>
      <c r="F1374" s="17"/>
      <c r="G1374" s="17">
        <v>0.21940795775674199</v>
      </c>
      <c r="H1374" s="17">
        <v>0.22089257646062199</v>
      </c>
      <c r="I1374" s="17">
        <v>0.25276146661458698</v>
      </c>
      <c r="J1374" s="17">
        <v>0.20902726295072099</v>
      </c>
      <c r="K1374" s="17">
        <v>0.22506609008589501</v>
      </c>
      <c r="L1374" s="17">
        <v>0.155300436606819</v>
      </c>
      <c r="M1374" s="17"/>
      <c r="N1374" s="17">
        <v>0.16987322199385399</v>
      </c>
      <c r="O1374" s="17">
        <v>0.231662380268958</v>
      </c>
      <c r="P1374" s="17">
        <v>0.21876433781433799</v>
      </c>
      <c r="Q1374" s="17">
        <v>0.25105012678815197</v>
      </c>
      <c r="R1374" s="17"/>
      <c r="S1374" s="17">
        <v>0.23656774077831999</v>
      </c>
      <c r="T1374" s="17">
        <v>0.16036402122190799</v>
      </c>
      <c r="U1374" s="17">
        <v>0.15928676880209</v>
      </c>
      <c r="V1374" s="17">
        <v>0.174486075633181</v>
      </c>
      <c r="W1374" s="17">
        <v>0.21018734724555299</v>
      </c>
      <c r="X1374" s="17">
        <v>0.19893912222233301</v>
      </c>
      <c r="Y1374" s="17">
        <v>0.29462745030333798</v>
      </c>
      <c r="Z1374" s="17">
        <v>0.20356811373785699</v>
      </c>
      <c r="AA1374" s="17">
        <v>0.19059710136538299</v>
      </c>
      <c r="AB1374" s="17">
        <v>0.194056609828304</v>
      </c>
      <c r="AC1374" s="17">
        <v>0.23465052436950301</v>
      </c>
      <c r="AD1374" s="17">
        <v>0.39916951287504499</v>
      </c>
      <c r="AE1374" s="17"/>
      <c r="AF1374" s="17">
        <v>0.20897931867078001</v>
      </c>
      <c r="AG1374" s="17">
        <v>0.20970796282680401</v>
      </c>
      <c r="AH1374" s="17">
        <v>0.21373050248728301</v>
      </c>
      <c r="AI1374" s="17"/>
      <c r="AJ1374" s="17">
        <v>0.22391412532687899</v>
      </c>
      <c r="AK1374" s="17">
        <v>0.227233084305102</v>
      </c>
      <c r="AL1374" s="17">
        <v>0.126829146878772</v>
      </c>
      <c r="AM1374" s="17">
        <v>0.16434189119564599</v>
      </c>
      <c r="AN1374" s="17">
        <v>0.20258426817473099</v>
      </c>
      <c r="AO1374" s="17"/>
      <c r="AP1374" s="17">
        <v>0.24174979890419299</v>
      </c>
      <c r="AQ1374" s="17">
        <v>0.23372005064928</v>
      </c>
      <c r="AR1374" s="17">
        <v>0.175409873960816</v>
      </c>
      <c r="AS1374" s="17"/>
      <c r="AT1374" s="17">
        <v>0.27112695790201502</v>
      </c>
      <c r="AU1374" s="17">
        <v>0.21605493684232299</v>
      </c>
      <c r="AV1374" s="17">
        <v>0.199391273714323</v>
      </c>
      <c r="AW1374" s="17">
        <v>0.19194841669569801</v>
      </c>
      <c r="AX1374" s="17">
        <v>0.20944858634246599</v>
      </c>
      <c r="AY1374" s="17"/>
      <c r="AZ1374" s="17">
        <v>0.11461489899708099</v>
      </c>
      <c r="BA1374" s="17">
        <v>0.32435500437102099</v>
      </c>
      <c r="BB1374" s="17">
        <v>0.34975057989652603</v>
      </c>
      <c r="BC1374" s="17">
        <v>0.201454236359215</v>
      </c>
      <c r="BD1374" s="17">
        <v>0.19761705506204399</v>
      </c>
      <c r="BE1374" s="17">
        <v>0.23162205200623201</v>
      </c>
      <c r="BF1374" s="17">
        <v>0.20471922603249701</v>
      </c>
      <c r="BG1374" s="17">
        <v>0.17673043237766101</v>
      </c>
      <c r="BH1374" s="17">
        <v>0.12271677774597101</v>
      </c>
      <c r="BI1374" s="17">
        <v>0.15634030156085199</v>
      </c>
      <c r="BJ1374" s="17">
        <v>0.16070554186172301</v>
      </c>
      <c r="BK1374" s="17">
        <v>0.16986398182184601</v>
      </c>
      <c r="BL1374" s="17">
        <v>0.20103119001347799</v>
      </c>
      <c r="BM1374" s="17">
        <v>0.20380048634898301</v>
      </c>
      <c r="BN1374" s="17">
        <v>0.17776926081205399</v>
      </c>
      <c r="BO1374" s="17">
        <v>0.29803281988443903</v>
      </c>
      <c r="BP1374" s="17"/>
      <c r="BQ1374" s="17">
        <v>0.20923043583602999</v>
      </c>
      <c r="BR1374" s="17" t="s">
        <v>494</v>
      </c>
    </row>
    <row r="1375" spans="2:70" x14ac:dyDescent="0.35">
      <c r="B1375" t="s">
        <v>597</v>
      </c>
      <c r="C1375" s="17">
        <v>0.35450148238638801</v>
      </c>
      <c r="D1375" s="17">
        <v>0.35560112894766699</v>
      </c>
      <c r="E1375" s="17">
        <v>0.35388002746213798</v>
      </c>
      <c r="F1375" s="17"/>
      <c r="G1375" s="17">
        <v>0.382032300973081</v>
      </c>
      <c r="H1375" s="17">
        <v>0.329912810251135</v>
      </c>
      <c r="I1375" s="17">
        <v>0.36203955508631103</v>
      </c>
      <c r="J1375" s="17">
        <v>0.35805795363229498</v>
      </c>
      <c r="K1375" s="17">
        <v>0.31472105500141201</v>
      </c>
      <c r="L1375" s="17">
        <v>0.37391662971239098</v>
      </c>
      <c r="M1375" s="17"/>
      <c r="N1375" s="17">
        <v>0.411137904068333</v>
      </c>
      <c r="O1375" s="17">
        <v>0.31566844987391302</v>
      </c>
      <c r="P1375" s="17">
        <v>0.33113303362419599</v>
      </c>
      <c r="Q1375" s="17">
        <v>0.31526254175831703</v>
      </c>
      <c r="R1375" s="17"/>
      <c r="S1375" s="17">
        <v>0.35252583524932102</v>
      </c>
      <c r="T1375" s="17">
        <v>0.40827917296187399</v>
      </c>
      <c r="U1375" s="17">
        <v>0.41697055839055203</v>
      </c>
      <c r="V1375" s="17">
        <v>0.30522543321905798</v>
      </c>
      <c r="W1375" s="17">
        <v>0.29531928144611902</v>
      </c>
      <c r="X1375" s="17">
        <v>0.34171963290331098</v>
      </c>
      <c r="Y1375" s="17">
        <v>0.321473895772658</v>
      </c>
      <c r="Z1375" s="17">
        <v>0.37134709028866802</v>
      </c>
      <c r="AA1375" s="17">
        <v>0.36495912325859797</v>
      </c>
      <c r="AB1375" s="17">
        <v>0.35738216888768098</v>
      </c>
      <c r="AC1375" s="17">
        <v>0.27467797406290201</v>
      </c>
      <c r="AD1375" s="17">
        <v>0.409514446956872</v>
      </c>
      <c r="AE1375" s="17"/>
      <c r="AF1375" s="17">
        <v>0.35900997138778001</v>
      </c>
      <c r="AG1375" s="17">
        <v>0.34105848869490302</v>
      </c>
      <c r="AH1375" s="17">
        <v>0.34709242824223602</v>
      </c>
      <c r="AI1375" s="17"/>
      <c r="AJ1375" s="17">
        <v>0.35351010561018098</v>
      </c>
      <c r="AK1375" s="17">
        <v>0.33395911551805502</v>
      </c>
      <c r="AL1375" s="17">
        <v>0.38692567493645402</v>
      </c>
      <c r="AM1375" s="17">
        <v>0.267184965040209</v>
      </c>
      <c r="AN1375" s="17">
        <v>0.32956969815294801</v>
      </c>
      <c r="AO1375" s="17"/>
      <c r="AP1375" s="17">
        <v>0.36020953769123598</v>
      </c>
      <c r="AQ1375" s="17">
        <v>0.365143398207809</v>
      </c>
      <c r="AR1375" s="17">
        <v>0.35542837771971603</v>
      </c>
      <c r="AS1375" s="17"/>
      <c r="AT1375" s="17">
        <v>0.288282650123866</v>
      </c>
      <c r="AU1375" s="17">
        <v>0.340224278503518</v>
      </c>
      <c r="AV1375" s="17">
        <v>0.38319015491060299</v>
      </c>
      <c r="AW1375" s="17">
        <v>0.39376669757120503</v>
      </c>
      <c r="AX1375" s="17">
        <v>0.26480842545528599</v>
      </c>
      <c r="AY1375" s="17"/>
      <c r="AZ1375" s="17">
        <v>0.51463749973526096</v>
      </c>
      <c r="BA1375" s="17">
        <v>0.116690928050226</v>
      </c>
      <c r="BB1375" s="17">
        <v>0.33142551709014001</v>
      </c>
      <c r="BC1375" s="17">
        <v>0.34496846540882697</v>
      </c>
      <c r="BD1375" s="17">
        <v>0.402218042766955</v>
      </c>
      <c r="BE1375" s="17">
        <v>0.29225468108854202</v>
      </c>
      <c r="BF1375" s="17">
        <v>0.40162785489678099</v>
      </c>
      <c r="BG1375" s="17">
        <v>0.31848560014024002</v>
      </c>
      <c r="BH1375" s="17">
        <v>0.39740208840104302</v>
      </c>
      <c r="BI1375" s="17">
        <v>0.37427837126013802</v>
      </c>
      <c r="BJ1375" s="17">
        <v>0.45049001119623</v>
      </c>
      <c r="BK1375" s="17">
        <v>0.254535199273484</v>
      </c>
      <c r="BL1375" s="17">
        <v>0.37981738764225198</v>
      </c>
      <c r="BM1375" s="17">
        <v>0.404933475188891</v>
      </c>
      <c r="BN1375" s="17">
        <v>0.28034853234542401</v>
      </c>
      <c r="BO1375" s="17">
        <v>0.39145005633656699</v>
      </c>
      <c r="BP1375" s="17"/>
      <c r="BQ1375" s="17">
        <v>0.35450148238638801</v>
      </c>
      <c r="BR1375" s="17" t="s">
        <v>494</v>
      </c>
    </row>
    <row r="1376" spans="2:70" x14ac:dyDescent="0.35">
      <c r="B1376" t="s">
        <v>598</v>
      </c>
      <c r="C1376" s="17">
        <v>0.32861753490884699</v>
      </c>
      <c r="D1376" s="17">
        <v>0.33957656881339099</v>
      </c>
      <c r="E1376" s="17">
        <v>0.32115776074102398</v>
      </c>
      <c r="F1376" s="17"/>
      <c r="G1376" s="17">
        <v>0.17375260325125999</v>
      </c>
      <c r="H1376" s="17">
        <v>0.28978313571280201</v>
      </c>
      <c r="I1376" s="17">
        <v>0.30330973384926802</v>
      </c>
      <c r="J1376" s="17">
        <v>0.32651383259098898</v>
      </c>
      <c r="K1376" s="17">
        <v>0.375656779083127</v>
      </c>
      <c r="L1376" s="17">
        <v>0.42821710015546899</v>
      </c>
      <c r="M1376" s="17"/>
      <c r="N1376" s="17">
        <v>0.33719767627208902</v>
      </c>
      <c r="O1376" s="17">
        <v>0.334236189956575</v>
      </c>
      <c r="P1376" s="17">
        <v>0.31574633822881698</v>
      </c>
      <c r="Q1376" s="17">
        <v>0.313623251079785</v>
      </c>
      <c r="R1376" s="17"/>
      <c r="S1376" s="17">
        <v>0.31725283535132498</v>
      </c>
      <c r="T1376" s="17">
        <v>0.32183183398035398</v>
      </c>
      <c r="U1376" s="17">
        <v>0.35409913424546602</v>
      </c>
      <c r="V1376" s="17">
        <v>0.41578414497411298</v>
      </c>
      <c r="W1376" s="17">
        <v>0.39648242609441198</v>
      </c>
      <c r="X1376" s="17">
        <v>0.30795508535724703</v>
      </c>
      <c r="Y1376" s="17">
        <v>0.289113040175356</v>
      </c>
      <c r="Z1376" s="17">
        <v>0.27825205588388602</v>
      </c>
      <c r="AA1376" s="17">
        <v>0.32060864570702702</v>
      </c>
      <c r="AB1376" s="17">
        <v>0.350370920634826</v>
      </c>
      <c r="AC1376" s="17">
        <v>0.31926686425154199</v>
      </c>
      <c r="AD1376" s="17">
        <v>0.122652070643799</v>
      </c>
      <c r="AE1376" s="17"/>
      <c r="AF1376" s="17">
        <v>0.338459479872467</v>
      </c>
      <c r="AG1376" s="17">
        <v>0.34959853854852302</v>
      </c>
      <c r="AH1376" s="17">
        <v>0.29348631937641101</v>
      </c>
      <c r="AI1376" s="17"/>
      <c r="AJ1376" s="17">
        <v>0.34418965368589399</v>
      </c>
      <c r="AK1376" s="17">
        <v>0.310063526908539</v>
      </c>
      <c r="AL1376" s="17">
        <v>0.38043316905305602</v>
      </c>
      <c r="AM1376" s="17">
        <v>0.193651384759846</v>
      </c>
      <c r="AN1376" s="17">
        <v>0.339983849961488</v>
      </c>
      <c r="AO1376" s="17"/>
      <c r="AP1376" s="17">
        <v>0.303738120812582</v>
      </c>
      <c r="AQ1376" s="17">
        <v>0.29070732471759397</v>
      </c>
      <c r="AR1376" s="17">
        <v>0.36140803236144697</v>
      </c>
      <c r="AS1376" s="17"/>
      <c r="AT1376" s="17">
        <v>0.32630903229417002</v>
      </c>
      <c r="AU1376" s="17">
        <v>0.301972351531478</v>
      </c>
      <c r="AV1376" s="17">
        <v>0.31867304109887801</v>
      </c>
      <c r="AW1376" s="17">
        <v>0.33560424127198601</v>
      </c>
      <c r="AX1376" s="17">
        <v>0.38484242741472902</v>
      </c>
      <c r="AY1376" s="17"/>
      <c r="AZ1376" s="17">
        <v>0.24302198940913</v>
      </c>
      <c r="BA1376" s="17">
        <v>0.43415155718759402</v>
      </c>
      <c r="BB1376" s="17">
        <v>0.235878174442431</v>
      </c>
      <c r="BC1376" s="17">
        <v>0.31242115626815298</v>
      </c>
      <c r="BD1376" s="17">
        <v>0.30438548120559</v>
      </c>
      <c r="BE1376" s="17">
        <v>0.30433395527667501</v>
      </c>
      <c r="BF1376" s="17">
        <v>0.28358270838139499</v>
      </c>
      <c r="BG1376" s="17">
        <v>0.38790067915363502</v>
      </c>
      <c r="BH1376" s="17">
        <v>0.40110554679666799</v>
      </c>
      <c r="BI1376" s="17">
        <v>0.38557420252583602</v>
      </c>
      <c r="BJ1376" s="17">
        <v>0.316546950782366</v>
      </c>
      <c r="BK1376" s="17">
        <v>0.42449622936421899</v>
      </c>
      <c r="BL1376" s="17">
        <v>0.30431093357091898</v>
      </c>
      <c r="BM1376" s="17">
        <v>0.36487465203293601</v>
      </c>
      <c r="BN1376" s="17">
        <v>0.43503776824014201</v>
      </c>
      <c r="BO1376" s="17">
        <v>0.233188128744345</v>
      </c>
      <c r="BP1376" s="17"/>
      <c r="BQ1376" s="17">
        <v>0.32861753490884699</v>
      </c>
      <c r="BR1376" s="17" t="s">
        <v>494</v>
      </c>
    </row>
    <row r="1377" spans="2:70" x14ac:dyDescent="0.35">
      <c r="B1377" t="s">
        <v>599</v>
      </c>
      <c r="C1377" s="17">
        <v>6.11382356338167E-2</v>
      </c>
      <c r="D1377" s="17">
        <v>7.3499694292996104E-2</v>
      </c>
      <c r="E1377" s="17">
        <v>4.97707998532122E-2</v>
      </c>
      <c r="F1377" s="17"/>
      <c r="G1377" s="17">
        <v>0.14474599555978299</v>
      </c>
      <c r="H1377" s="17">
        <v>7.8290677235890893E-2</v>
      </c>
      <c r="I1377" s="17">
        <v>3.8807559344442501E-2</v>
      </c>
      <c r="J1377" s="17">
        <v>6.2750760064173294E-2</v>
      </c>
      <c r="K1377" s="17">
        <v>6.0649535752471499E-2</v>
      </c>
      <c r="L1377" s="17">
        <v>2.25797544330919E-2</v>
      </c>
      <c r="M1377" s="17"/>
      <c r="N1377" s="17">
        <v>4.8796343162462397E-2</v>
      </c>
      <c r="O1377" s="17">
        <v>7.4939229093923407E-2</v>
      </c>
      <c r="P1377" s="17">
        <v>5.5096658729581797E-2</v>
      </c>
      <c r="Q1377" s="17">
        <v>7.4204479001206802E-2</v>
      </c>
      <c r="R1377" s="17"/>
      <c r="S1377" s="17">
        <v>3.4678885124551001E-2</v>
      </c>
      <c r="T1377" s="17">
        <v>6.3178500581263106E-2</v>
      </c>
      <c r="U1377" s="17">
        <v>4.4632485163396803E-2</v>
      </c>
      <c r="V1377" s="17">
        <v>7.4984093445511199E-2</v>
      </c>
      <c r="W1377" s="17">
        <v>2.8323879205185101E-2</v>
      </c>
      <c r="X1377" s="17">
        <v>9.8881574285533194E-2</v>
      </c>
      <c r="Y1377" s="17">
        <v>3.8368200459457297E-2</v>
      </c>
      <c r="Z1377" s="17">
        <v>0.11016097021394</v>
      </c>
      <c r="AA1377" s="17">
        <v>9.4967076910637105E-2</v>
      </c>
      <c r="AB1377" s="17">
        <v>6.8871219168837303E-2</v>
      </c>
      <c r="AC1377" s="17">
        <v>9.6874236880363104E-2</v>
      </c>
      <c r="AD1377" s="17">
        <v>0</v>
      </c>
      <c r="AE1377" s="17"/>
      <c r="AF1377" s="17">
        <v>4.8712847307892902E-2</v>
      </c>
      <c r="AG1377" s="17">
        <v>6.4545636006134902E-2</v>
      </c>
      <c r="AH1377" s="17">
        <v>5.2270859268064497E-2</v>
      </c>
      <c r="AI1377" s="17"/>
      <c r="AJ1377" s="17">
        <v>4.1169603270117802E-2</v>
      </c>
      <c r="AK1377" s="17">
        <v>7.8437070486307395E-2</v>
      </c>
      <c r="AL1377" s="17">
        <v>7.0899050932113294E-2</v>
      </c>
      <c r="AM1377" s="17">
        <v>0.206022192408919</v>
      </c>
      <c r="AN1377" s="17">
        <v>6.25786015676906E-2</v>
      </c>
      <c r="AO1377" s="17"/>
      <c r="AP1377" s="17">
        <v>3.9926897466583601E-2</v>
      </c>
      <c r="AQ1377" s="17">
        <v>6.3768409548939101E-2</v>
      </c>
      <c r="AR1377" s="17">
        <v>7.03045989818777E-2</v>
      </c>
      <c r="AS1377" s="17"/>
      <c r="AT1377" s="17">
        <v>6.7684307904874605E-2</v>
      </c>
      <c r="AU1377" s="17">
        <v>8.6779562954943698E-2</v>
      </c>
      <c r="AV1377" s="17">
        <v>5.3975489650215702E-2</v>
      </c>
      <c r="AW1377" s="17">
        <v>4.58981954754746E-2</v>
      </c>
      <c r="AX1377" s="17">
        <v>5.2504290600606199E-2</v>
      </c>
      <c r="AY1377" s="17"/>
      <c r="AZ1377" s="17">
        <v>0.12772561185852799</v>
      </c>
      <c r="BA1377" s="17">
        <v>0.104258327246256</v>
      </c>
      <c r="BB1377" s="17">
        <v>2.5973332207910801E-2</v>
      </c>
      <c r="BC1377" s="17">
        <v>6.0850645765563698E-2</v>
      </c>
      <c r="BD1377" s="17">
        <v>1.53538189421237E-2</v>
      </c>
      <c r="BE1377" s="17">
        <v>9.9574077084572499E-2</v>
      </c>
      <c r="BF1377" s="17">
        <v>6.1808607857691503E-2</v>
      </c>
      <c r="BG1377" s="17">
        <v>9.6162007462441093E-2</v>
      </c>
      <c r="BH1377" s="17">
        <v>5.3459961426047399E-2</v>
      </c>
      <c r="BI1377" s="17">
        <v>8.3807124653175094E-2</v>
      </c>
      <c r="BJ1377" s="17">
        <v>3.9189832034427503E-2</v>
      </c>
      <c r="BK1377" s="17">
        <v>5.4136247375452001E-2</v>
      </c>
      <c r="BL1377" s="17">
        <v>6.5046641270657096E-2</v>
      </c>
      <c r="BM1377" s="17">
        <v>2.63913864291896E-2</v>
      </c>
      <c r="BN1377" s="17">
        <v>8.2247728363403896E-2</v>
      </c>
      <c r="BO1377" s="17">
        <v>4.8976633804665402E-2</v>
      </c>
      <c r="BP1377" s="17"/>
      <c r="BQ1377" s="17">
        <v>6.11382356338167E-2</v>
      </c>
      <c r="BR1377" s="17" t="s">
        <v>494</v>
      </c>
    </row>
    <row r="1378" spans="2:70" x14ac:dyDescent="0.35">
      <c r="B1378" t="s">
        <v>600</v>
      </c>
      <c r="C1378" s="17">
        <v>2.8032106308697399E-2</v>
      </c>
      <c r="D1378" s="17">
        <v>2.8664109823245298E-2</v>
      </c>
      <c r="E1378" s="17">
        <v>2.58463326985988E-2</v>
      </c>
      <c r="F1378" s="17"/>
      <c r="G1378" s="17">
        <v>5.5603518190248898E-2</v>
      </c>
      <c r="H1378" s="17">
        <v>5.4430017090650699E-2</v>
      </c>
      <c r="I1378" s="17">
        <v>3.3453624870490702E-2</v>
      </c>
      <c r="J1378" s="17">
        <v>1.0958165719051199E-2</v>
      </c>
      <c r="K1378" s="17">
        <v>2.3906540077094699E-2</v>
      </c>
      <c r="L1378" s="17">
        <v>3.4867557913965401E-3</v>
      </c>
      <c r="M1378" s="17"/>
      <c r="N1378" s="17">
        <v>2.09386307445001E-2</v>
      </c>
      <c r="O1378" s="17">
        <v>3.1326797600940502E-2</v>
      </c>
      <c r="P1378" s="17">
        <v>4.9613831621826303E-2</v>
      </c>
      <c r="Q1378" s="17">
        <v>1.692392771403E-2</v>
      </c>
      <c r="R1378" s="17"/>
      <c r="S1378" s="17">
        <v>4.2420209787763202E-2</v>
      </c>
      <c r="T1378" s="17">
        <v>2.40428517370905E-2</v>
      </c>
      <c r="U1378" s="17">
        <v>2.5011053398494899E-2</v>
      </c>
      <c r="V1378" s="17">
        <v>1.0623085981157999E-2</v>
      </c>
      <c r="W1378" s="17">
        <v>2.9083463891915899E-2</v>
      </c>
      <c r="X1378" s="17">
        <v>3.1872879946148999E-2</v>
      </c>
      <c r="Y1378" s="17">
        <v>3.40834010493241E-2</v>
      </c>
      <c r="Z1378" s="17">
        <v>3.6671769875649102E-2</v>
      </c>
      <c r="AA1378" s="17">
        <v>1.4972884906512701E-2</v>
      </c>
      <c r="AB1378" s="17">
        <v>1.8216248798638399E-2</v>
      </c>
      <c r="AC1378" s="17">
        <v>1.82704733744978E-2</v>
      </c>
      <c r="AD1378" s="17">
        <v>6.8663969524284593E-2</v>
      </c>
      <c r="AE1378" s="17"/>
      <c r="AF1378" s="17">
        <v>2.81320608282465E-2</v>
      </c>
      <c r="AG1378" s="17">
        <v>2.1575862666963899E-2</v>
      </c>
      <c r="AH1378" s="17">
        <v>5.3990772473479803E-2</v>
      </c>
      <c r="AI1378" s="17"/>
      <c r="AJ1378" s="17">
        <v>1.8020471256579601E-2</v>
      </c>
      <c r="AK1378" s="17">
        <v>3.4279570116519401E-2</v>
      </c>
      <c r="AL1378" s="17">
        <v>2.6634353981256902E-2</v>
      </c>
      <c r="AM1378" s="17">
        <v>0.16879956659538101</v>
      </c>
      <c r="AN1378" s="17">
        <v>4.7405199693391797E-2</v>
      </c>
      <c r="AO1378" s="17"/>
      <c r="AP1378" s="17">
        <v>3.7074551504982303E-2</v>
      </c>
      <c r="AQ1378" s="17">
        <v>2.83064423604239E-2</v>
      </c>
      <c r="AR1378" s="17">
        <v>2.0564277800720801E-2</v>
      </c>
      <c r="AS1378" s="17"/>
      <c r="AT1378" s="17">
        <v>1.78131870176053E-2</v>
      </c>
      <c r="AU1378" s="17">
        <v>3.1320483762099498E-2</v>
      </c>
      <c r="AV1378" s="17">
        <v>3.0230023346070799E-2</v>
      </c>
      <c r="AW1378" s="17">
        <v>3.2782448985636502E-2</v>
      </c>
      <c r="AX1378" s="17">
        <v>0</v>
      </c>
      <c r="AY1378" s="17"/>
      <c r="AZ1378" s="17">
        <v>0</v>
      </c>
      <c r="BA1378" s="17">
        <v>0</v>
      </c>
      <c r="BB1378" s="17">
        <v>1.6274713209730701E-2</v>
      </c>
      <c r="BC1378" s="17">
        <v>6.0808004510251701E-2</v>
      </c>
      <c r="BD1378" s="17">
        <v>4.6426298098379601E-2</v>
      </c>
      <c r="BE1378" s="17">
        <v>4.74974287805114E-2</v>
      </c>
      <c r="BF1378" s="17">
        <v>3.5305524514860402E-2</v>
      </c>
      <c r="BG1378" s="17">
        <v>1.02091119757758E-2</v>
      </c>
      <c r="BH1378" s="17">
        <v>2.5315625630271E-2</v>
      </c>
      <c r="BI1378" s="17">
        <v>0</v>
      </c>
      <c r="BJ1378" s="17">
        <v>1.70858886540197E-2</v>
      </c>
      <c r="BK1378" s="17">
        <v>6.7759451249514394E-2</v>
      </c>
      <c r="BL1378" s="17">
        <v>4.9793847502694402E-2</v>
      </c>
      <c r="BM1378" s="17">
        <v>0</v>
      </c>
      <c r="BN1378" s="17">
        <v>0</v>
      </c>
      <c r="BO1378" s="17">
        <v>1.3160053766438201E-2</v>
      </c>
      <c r="BP1378" s="17"/>
      <c r="BQ1378" s="17">
        <v>2.8032106308697399E-2</v>
      </c>
      <c r="BR1378" s="17" t="s">
        <v>494</v>
      </c>
    </row>
    <row r="1379" spans="2:70" x14ac:dyDescent="0.35">
      <c r="B1379" t="s">
        <v>129</v>
      </c>
      <c r="C1379" s="17">
        <v>1.84802049262205E-2</v>
      </c>
      <c r="D1379" s="17">
        <v>2.0331973966818701E-2</v>
      </c>
      <c r="E1379" s="17">
        <v>1.6866273178063398E-2</v>
      </c>
      <c r="F1379" s="17"/>
      <c r="G1379" s="17">
        <v>2.44576242688841E-2</v>
      </c>
      <c r="H1379" s="17">
        <v>2.6690783248899799E-2</v>
      </c>
      <c r="I1379" s="17">
        <v>9.6280602349018297E-3</v>
      </c>
      <c r="J1379" s="17">
        <v>3.2692025042770502E-2</v>
      </c>
      <c r="K1379" s="17">
        <v>0</v>
      </c>
      <c r="L1379" s="17">
        <v>1.6499323300831401E-2</v>
      </c>
      <c r="M1379" s="17"/>
      <c r="N1379" s="17">
        <v>1.2056223758761401E-2</v>
      </c>
      <c r="O1379" s="17">
        <v>1.21669532056901E-2</v>
      </c>
      <c r="P1379" s="17">
        <v>2.9645799981240499E-2</v>
      </c>
      <c r="Q1379" s="17">
        <v>2.8935673658509301E-2</v>
      </c>
      <c r="R1379" s="17"/>
      <c r="S1379" s="17">
        <v>1.65544937087201E-2</v>
      </c>
      <c r="T1379" s="17">
        <v>2.23036195175099E-2</v>
      </c>
      <c r="U1379" s="17">
        <v>0</v>
      </c>
      <c r="V1379" s="17">
        <v>1.8897166746978299E-2</v>
      </c>
      <c r="W1379" s="17">
        <v>4.0603602116814803E-2</v>
      </c>
      <c r="X1379" s="17">
        <v>2.0631705285426599E-2</v>
      </c>
      <c r="Y1379" s="17">
        <v>2.2334012239867401E-2</v>
      </c>
      <c r="Z1379" s="17">
        <v>0</v>
      </c>
      <c r="AA1379" s="17">
        <v>1.3895167851842799E-2</v>
      </c>
      <c r="AB1379" s="17">
        <v>1.11028326817136E-2</v>
      </c>
      <c r="AC1379" s="17">
        <v>5.6259927061191699E-2</v>
      </c>
      <c r="AD1379" s="17">
        <v>0</v>
      </c>
      <c r="AE1379" s="17"/>
      <c r="AF1379" s="17">
        <v>1.6706321932833501E-2</v>
      </c>
      <c r="AG1379" s="17">
        <v>1.35135112566708E-2</v>
      </c>
      <c r="AH1379" s="17">
        <v>3.9429118152525401E-2</v>
      </c>
      <c r="AI1379" s="17"/>
      <c r="AJ1379" s="17">
        <v>1.9196040850349001E-2</v>
      </c>
      <c r="AK1379" s="17">
        <v>1.6027632665477701E-2</v>
      </c>
      <c r="AL1379" s="17">
        <v>8.2786042183475902E-3</v>
      </c>
      <c r="AM1379" s="17">
        <v>0</v>
      </c>
      <c r="AN1379" s="17">
        <v>1.7878382449750201E-2</v>
      </c>
      <c r="AO1379" s="17"/>
      <c r="AP1379" s="17">
        <v>1.7301093620424101E-2</v>
      </c>
      <c r="AQ1379" s="17">
        <v>1.83543745159532E-2</v>
      </c>
      <c r="AR1379" s="17">
        <v>1.6884839175422401E-2</v>
      </c>
      <c r="AS1379" s="17"/>
      <c r="AT1379" s="17">
        <v>2.8783864757469701E-2</v>
      </c>
      <c r="AU1379" s="17">
        <v>2.3648386405638201E-2</v>
      </c>
      <c r="AV1379" s="17">
        <v>1.4540017279910099E-2</v>
      </c>
      <c r="AW1379" s="17">
        <v>0</v>
      </c>
      <c r="AX1379" s="17">
        <v>8.8396270186911902E-2</v>
      </c>
      <c r="AY1379" s="17"/>
      <c r="AZ1379" s="17">
        <v>0</v>
      </c>
      <c r="BA1379" s="17">
        <v>2.0544183144903898E-2</v>
      </c>
      <c r="BB1379" s="17">
        <v>4.0697683153261902E-2</v>
      </c>
      <c r="BC1379" s="17">
        <v>1.94974916879893E-2</v>
      </c>
      <c r="BD1379" s="17">
        <v>3.3999303924907402E-2</v>
      </c>
      <c r="BE1379" s="17">
        <v>2.4717805763466199E-2</v>
      </c>
      <c r="BF1379" s="17">
        <v>1.29560783167745E-2</v>
      </c>
      <c r="BG1379" s="17">
        <v>1.0512168890247101E-2</v>
      </c>
      <c r="BH1379" s="17">
        <v>0</v>
      </c>
      <c r="BI1379" s="17">
        <v>0</v>
      </c>
      <c r="BJ1379" s="17">
        <v>1.5981775471233702E-2</v>
      </c>
      <c r="BK1379" s="17">
        <v>2.92088909154853E-2</v>
      </c>
      <c r="BL1379" s="17">
        <v>0</v>
      </c>
      <c r="BM1379" s="17">
        <v>0</v>
      </c>
      <c r="BN1379" s="17">
        <v>2.45967102389766E-2</v>
      </c>
      <c r="BO1379" s="17">
        <v>1.51923074635456E-2</v>
      </c>
      <c r="BP1379" s="17"/>
      <c r="BQ1379" s="17">
        <v>1.84802049262205E-2</v>
      </c>
      <c r="BR1379" s="17" t="s">
        <v>494</v>
      </c>
    </row>
    <row r="1380" spans="2:70" x14ac:dyDescent="0.35">
      <c r="C1380" s="17"/>
      <c r="D1380" s="17"/>
      <c r="E1380" s="17"/>
      <c r="F1380" s="17"/>
      <c r="G1380" s="17"/>
      <c r="H1380" s="17"/>
      <c r="I1380" s="17"/>
      <c r="J1380" s="17"/>
      <c r="K1380" s="17"/>
      <c r="L1380" s="17"/>
      <c r="M1380" s="17"/>
      <c r="N1380" s="17"/>
      <c r="O1380" s="17"/>
      <c r="P1380" s="17"/>
      <c r="Q1380" s="17"/>
      <c r="R1380" s="17"/>
      <c r="S1380" s="17"/>
      <c r="T1380" s="17"/>
      <c r="U1380" s="17"/>
      <c r="V1380" s="17"/>
      <c r="W1380" s="17"/>
      <c r="X1380" s="17"/>
      <c r="Y1380" s="17"/>
      <c r="Z1380" s="17"/>
      <c r="AA1380" s="17"/>
      <c r="AB1380" s="17"/>
      <c r="AC1380" s="17"/>
      <c r="AD1380" s="17"/>
      <c r="AE1380" s="17"/>
      <c r="AF1380" s="17"/>
      <c r="AG1380" s="17"/>
      <c r="AH1380" s="17"/>
      <c r="AI1380" s="17"/>
      <c r="AJ1380" s="17"/>
      <c r="AK1380" s="17"/>
      <c r="AL1380" s="17"/>
      <c r="AM1380" s="17"/>
      <c r="AN1380" s="17"/>
      <c r="AO1380" s="17"/>
      <c r="AP1380" s="17"/>
      <c r="AQ1380" s="17"/>
      <c r="AR1380" s="17"/>
      <c r="AS1380" s="17"/>
      <c r="AT1380" s="17"/>
      <c r="AU1380" s="17"/>
      <c r="AV1380" s="17"/>
      <c r="AW1380" s="17"/>
      <c r="AX1380" s="17"/>
      <c r="AY1380" s="17"/>
      <c r="AZ1380" s="17"/>
      <c r="BA1380" s="17"/>
      <c r="BB1380" s="17"/>
      <c r="BC1380" s="17"/>
      <c r="BD1380" s="17"/>
      <c r="BE1380" s="17"/>
      <c r="BF1380" s="17"/>
      <c r="BG1380" s="17"/>
      <c r="BH1380" s="17"/>
      <c r="BI1380" s="17"/>
      <c r="BJ1380" s="17"/>
      <c r="BK1380" s="17"/>
      <c r="BL1380" s="17"/>
      <c r="BM1380" s="17"/>
      <c r="BN1380" s="17"/>
      <c r="BO1380" s="17"/>
      <c r="BP1380" s="17"/>
      <c r="BQ1380" s="17"/>
      <c r="BR1380" s="17"/>
    </row>
    <row r="1381" spans="2:70" x14ac:dyDescent="0.35">
      <c r="B1381" s="6" t="s">
        <v>610</v>
      </c>
      <c r="C1381" s="17"/>
      <c r="D1381" s="17"/>
      <c r="E1381" s="17"/>
      <c r="F1381" s="17"/>
      <c r="G1381" s="17"/>
      <c r="H1381" s="17"/>
      <c r="I1381" s="17"/>
      <c r="J1381" s="17"/>
      <c r="K1381" s="17"/>
      <c r="L1381" s="17"/>
      <c r="M1381" s="17"/>
      <c r="N1381" s="17"/>
      <c r="O1381" s="17"/>
      <c r="P1381" s="17"/>
      <c r="Q1381" s="17"/>
      <c r="R1381" s="17"/>
      <c r="S1381" s="17"/>
      <c r="T1381" s="17"/>
      <c r="U1381" s="17"/>
      <c r="V1381" s="17"/>
      <c r="W1381" s="17"/>
      <c r="X1381" s="17"/>
      <c r="Y1381" s="17"/>
      <c r="Z1381" s="17"/>
      <c r="AA1381" s="17"/>
      <c r="AB1381" s="17"/>
      <c r="AC1381" s="17"/>
      <c r="AD1381" s="17"/>
      <c r="AE1381" s="17"/>
      <c r="AF1381" s="17"/>
      <c r="AG1381" s="17"/>
      <c r="AH1381" s="17"/>
      <c r="AI1381" s="17"/>
      <c r="AJ1381" s="17"/>
      <c r="AK1381" s="17"/>
      <c r="AL1381" s="17"/>
      <c r="AM1381" s="17"/>
      <c r="AN1381" s="17"/>
      <c r="AO1381" s="17"/>
      <c r="AP1381" s="17"/>
      <c r="AQ1381" s="17"/>
      <c r="AR1381" s="17"/>
      <c r="AS1381" s="17"/>
      <c r="AT1381" s="17"/>
      <c r="AU1381" s="17"/>
      <c r="AV1381" s="17"/>
      <c r="AW1381" s="17"/>
      <c r="AX1381" s="17"/>
      <c r="AY1381" s="17"/>
      <c r="AZ1381" s="17"/>
      <c r="BA1381" s="17"/>
      <c r="BB1381" s="17"/>
      <c r="BC1381" s="17"/>
      <c r="BD1381" s="17"/>
      <c r="BE1381" s="17"/>
      <c r="BF1381" s="17"/>
      <c r="BG1381" s="17"/>
      <c r="BH1381" s="17"/>
      <c r="BI1381" s="17"/>
      <c r="BJ1381" s="17"/>
      <c r="BK1381" s="17"/>
      <c r="BL1381" s="17"/>
      <c r="BM1381" s="17"/>
      <c r="BN1381" s="17"/>
      <c r="BO1381" s="17"/>
      <c r="BP1381" s="17"/>
      <c r="BQ1381" s="17"/>
      <c r="BR1381" s="17"/>
    </row>
    <row r="1382" spans="2:70" x14ac:dyDescent="0.35">
      <c r="B1382" s="24" t="s">
        <v>496</v>
      </c>
      <c r="C1382" s="17"/>
      <c r="D1382" s="17"/>
      <c r="E1382" s="17"/>
      <c r="F1382" s="17"/>
      <c r="G1382" s="17"/>
      <c r="H1382" s="17"/>
      <c r="I1382" s="17"/>
      <c r="J1382" s="17"/>
      <c r="K1382" s="17"/>
      <c r="L1382" s="17"/>
      <c r="M1382" s="17"/>
      <c r="N1382" s="17"/>
      <c r="O1382" s="17"/>
      <c r="P1382" s="17"/>
      <c r="Q1382" s="17"/>
      <c r="R1382" s="17"/>
      <c r="S1382" s="17"/>
      <c r="T1382" s="17"/>
      <c r="U1382" s="17"/>
      <c r="V1382" s="17"/>
      <c r="W1382" s="17"/>
      <c r="X1382" s="17"/>
      <c r="Y1382" s="17"/>
      <c r="Z1382" s="17"/>
      <c r="AA1382" s="17"/>
      <c r="AB1382" s="17"/>
      <c r="AC1382" s="17"/>
      <c r="AD1382" s="17"/>
      <c r="AE1382" s="17"/>
      <c r="AF1382" s="17"/>
      <c r="AG1382" s="17"/>
      <c r="AH1382" s="17"/>
      <c r="AI1382" s="17"/>
      <c r="AJ1382" s="17"/>
      <c r="AK1382" s="17"/>
      <c r="AL1382" s="17"/>
      <c r="AM1382" s="17"/>
      <c r="AN1382" s="17"/>
      <c r="AO1382" s="17"/>
      <c r="AP1382" s="17"/>
      <c r="AQ1382" s="17"/>
      <c r="AR1382" s="17"/>
      <c r="AS1382" s="17"/>
      <c r="AT1382" s="17"/>
      <c r="AU1382" s="17"/>
      <c r="AV1382" s="17"/>
      <c r="AW1382" s="17"/>
      <c r="AX1382" s="17"/>
      <c r="AY1382" s="17"/>
      <c r="AZ1382" s="17"/>
      <c r="BA1382" s="17"/>
      <c r="BB1382" s="17"/>
      <c r="BC1382" s="17"/>
      <c r="BD1382" s="17"/>
      <c r="BE1382" s="17"/>
      <c r="BF1382" s="17"/>
      <c r="BG1382" s="17"/>
      <c r="BH1382" s="17"/>
      <c r="BI1382" s="17"/>
      <c r="BJ1382" s="17"/>
      <c r="BK1382" s="17"/>
      <c r="BL1382" s="17"/>
      <c r="BM1382" s="17"/>
      <c r="BN1382" s="17"/>
      <c r="BO1382" s="17"/>
      <c r="BP1382" s="17"/>
      <c r="BQ1382" s="17"/>
      <c r="BR1382" s="17"/>
    </row>
    <row r="1383" spans="2:70" x14ac:dyDescent="0.35">
      <c r="B1383" t="s">
        <v>605</v>
      </c>
      <c r="C1383" s="17">
        <v>0.15721009658542001</v>
      </c>
      <c r="D1383" s="17">
        <v>0.19996622967829999</v>
      </c>
      <c r="E1383" s="17">
        <v>0.11304868635585701</v>
      </c>
      <c r="F1383" s="17"/>
      <c r="G1383" s="17">
        <v>0.21889611078798399</v>
      </c>
      <c r="H1383" s="17">
        <v>0.188592367153185</v>
      </c>
      <c r="I1383" s="17">
        <v>0.18044073783473</v>
      </c>
      <c r="J1383" s="17">
        <v>0.11796446835890401</v>
      </c>
      <c r="K1383" s="17">
        <v>0.11193577655277</v>
      </c>
      <c r="L1383" s="17">
        <v>0.135853188092873</v>
      </c>
      <c r="M1383" s="17"/>
      <c r="N1383" s="17">
        <v>0.175664383634487</v>
      </c>
      <c r="O1383" s="17">
        <v>0.154508071398266</v>
      </c>
      <c r="P1383" s="17">
        <v>0.158944372023652</v>
      </c>
      <c r="Q1383" s="17">
        <v>0.12223595978891</v>
      </c>
      <c r="R1383" s="17"/>
      <c r="S1383" s="17">
        <v>0.185566738330772</v>
      </c>
      <c r="T1383" s="17">
        <v>9.2703238104193605E-2</v>
      </c>
      <c r="U1383" s="17">
        <v>0.10081132537531901</v>
      </c>
      <c r="V1383" s="17">
        <v>7.9835201544854198E-2</v>
      </c>
      <c r="W1383" s="17">
        <v>0.156662611380668</v>
      </c>
      <c r="X1383" s="17">
        <v>0.15421121271980401</v>
      </c>
      <c r="Y1383" s="17">
        <v>0.228762069980322</v>
      </c>
      <c r="Z1383" s="17">
        <v>0.15736995104287399</v>
      </c>
      <c r="AA1383" s="17">
        <v>0.19863183880906199</v>
      </c>
      <c r="AB1383" s="17">
        <v>0.159441612517051</v>
      </c>
      <c r="AC1383" s="17">
        <v>0.21566290023659199</v>
      </c>
      <c r="AD1383" s="17">
        <v>0.24036369138417399</v>
      </c>
      <c r="AE1383" s="17"/>
      <c r="AF1383" s="17">
        <v>0.159087262368348</v>
      </c>
      <c r="AG1383" s="17">
        <v>0.15929645501102299</v>
      </c>
      <c r="AH1383" s="17">
        <v>0.14992944531260199</v>
      </c>
      <c r="AI1383" s="17"/>
      <c r="AJ1383" s="17">
        <v>0.15015833847198501</v>
      </c>
      <c r="AK1383" s="17">
        <v>0.176947169470967</v>
      </c>
      <c r="AL1383" s="17">
        <v>0.150365461224644</v>
      </c>
      <c r="AM1383" s="17">
        <v>0.16434189119564599</v>
      </c>
      <c r="AN1383" s="17">
        <v>8.8618399351316907E-2</v>
      </c>
      <c r="AO1383" s="17"/>
      <c r="AP1383" s="17">
        <v>0.187386617568472</v>
      </c>
      <c r="AQ1383" s="17">
        <v>0.156662751853583</v>
      </c>
      <c r="AR1383" s="17">
        <v>0.17892238403913399</v>
      </c>
      <c r="AS1383" s="17"/>
      <c r="AT1383" s="17">
        <v>0.140425253638984</v>
      </c>
      <c r="AU1383" s="17">
        <v>0.11618617115436999</v>
      </c>
      <c r="AV1383" s="17">
        <v>0.17451344218718601</v>
      </c>
      <c r="AW1383" s="17">
        <v>0.15785041278221401</v>
      </c>
      <c r="AX1383" s="17">
        <v>0.318904356492758</v>
      </c>
      <c r="AY1383" s="17"/>
      <c r="AZ1383" s="17">
        <v>0.26712852216551303</v>
      </c>
      <c r="BA1383" s="17">
        <v>0.19194367254257799</v>
      </c>
      <c r="BB1383" s="17">
        <v>0.12487703762109301</v>
      </c>
      <c r="BC1383" s="17">
        <v>0.17794832145351999</v>
      </c>
      <c r="BD1383" s="17">
        <v>0.16419819327187701</v>
      </c>
      <c r="BE1383" s="17">
        <v>0.15644050776478299</v>
      </c>
      <c r="BF1383" s="17">
        <v>0.16468707236925201</v>
      </c>
      <c r="BG1383" s="17">
        <v>0.116297488277487</v>
      </c>
      <c r="BH1383" s="17">
        <v>0.13949632567404399</v>
      </c>
      <c r="BI1383" s="17">
        <v>0.11030067509408201</v>
      </c>
      <c r="BJ1383" s="17">
        <v>0.14855197364401199</v>
      </c>
      <c r="BK1383" s="17">
        <v>0.15360543275972699</v>
      </c>
      <c r="BL1383" s="17">
        <v>0.114619480597588</v>
      </c>
      <c r="BM1383" s="17">
        <v>0.17289856331214901</v>
      </c>
      <c r="BN1383" s="17">
        <v>0.21674908419426001</v>
      </c>
      <c r="BO1383" s="17">
        <v>0.26195079734038901</v>
      </c>
      <c r="BP1383" s="17"/>
      <c r="BQ1383" s="17">
        <v>0.15721009658542001</v>
      </c>
      <c r="BR1383" s="17" t="s">
        <v>494</v>
      </c>
    </row>
    <row r="1384" spans="2:70" x14ac:dyDescent="0.35">
      <c r="B1384" t="s">
        <v>606</v>
      </c>
      <c r="C1384" s="17">
        <v>0.53669451041184202</v>
      </c>
      <c r="D1384" s="17">
        <v>0.52814520203531901</v>
      </c>
      <c r="E1384" s="17">
        <v>0.55007997752277804</v>
      </c>
      <c r="F1384" s="17"/>
      <c r="G1384" s="17">
        <v>0.410235621501716</v>
      </c>
      <c r="H1384" s="17">
        <v>0.56666521058779395</v>
      </c>
      <c r="I1384" s="17">
        <v>0.53697875069976098</v>
      </c>
      <c r="J1384" s="17">
        <v>0.53037622022759101</v>
      </c>
      <c r="K1384" s="17">
        <v>0.55572920167938</v>
      </c>
      <c r="L1384" s="17">
        <v>0.56860687252138298</v>
      </c>
      <c r="M1384" s="17"/>
      <c r="N1384" s="17">
        <v>0.54852863054907797</v>
      </c>
      <c r="O1384" s="17">
        <v>0.50618719672485102</v>
      </c>
      <c r="P1384" s="17">
        <v>0.56442785627087999</v>
      </c>
      <c r="Q1384" s="17">
        <v>0.52785402715367502</v>
      </c>
      <c r="R1384" s="17"/>
      <c r="S1384" s="17">
        <v>0.57902019631151802</v>
      </c>
      <c r="T1384" s="17">
        <v>0.58487403334190702</v>
      </c>
      <c r="U1384" s="17">
        <v>0.55973037048030005</v>
      </c>
      <c r="V1384" s="17">
        <v>0.55148335947105498</v>
      </c>
      <c r="W1384" s="17">
        <v>0.52060404333322097</v>
      </c>
      <c r="X1384" s="17">
        <v>0.52396560196870401</v>
      </c>
      <c r="Y1384" s="17">
        <v>0.52027373592676096</v>
      </c>
      <c r="Z1384" s="17">
        <v>0.56363300364741697</v>
      </c>
      <c r="AA1384" s="17">
        <v>0.46829291902780301</v>
      </c>
      <c r="AB1384" s="17">
        <v>0.50501355100627299</v>
      </c>
      <c r="AC1384" s="17">
        <v>0.41451669985459799</v>
      </c>
      <c r="AD1384" s="17">
        <v>0.52325796345297004</v>
      </c>
      <c r="AE1384" s="17"/>
      <c r="AF1384" s="17">
        <v>0.55963240755964005</v>
      </c>
      <c r="AG1384" s="17">
        <v>0.52561233998755696</v>
      </c>
      <c r="AH1384" s="17">
        <v>0.55673927767890796</v>
      </c>
      <c r="AI1384" s="17"/>
      <c r="AJ1384" s="17">
        <v>0.55989149974434804</v>
      </c>
      <c r="AK1384" s="17">
        <v>0.52679547600030097</v>
      </c>
      <c r="AL1384" s="17">
        <v>0.53603826629082596</v>
      </c>
      <c r="AM1384" s="17">
        <v>0.360264521232667</v>
      </c>
      <c r="AN1384" s="17">
        <v>0.56311482313095995</v>
      </c>
      <c r="AO1384" s="17"/>
      <c r="AP1384" s="17">
        <v>0.53651843178799896</v>
      </c>
      <c r="AQ1384" s="17">
        <v>0.56065002786436002</v>
      </c>
      <c r="AR1384" s="17">
        <v>0.52299857331785005</v>
      </c>
      <c r="AS1384" s="17"/>
      <c r="AT1384" s="17">
        <v>0.55554735699553703</v>
      </c>
      <c r="AU1384" s="17">
        <v>0.53038759480961895</v>
      </c>
      <c r="AV1384" s="17">
        <v>0.53760094158207405</v>
      </c>
      <c r="AW1384" s="17">
        <v>0.54812352249667995</v>
      </c>
      <c r="AX1384" s="17">
        <v>0.56401821533301699</v>
      </c>
      <c r="AY1384" s="17"/>
      <c r="AZ1384" s="17">
        <v>0.37922485397642702</v>
      </c>
      <c r="BA1384" s="17">
        <v>0.43426286967237598</v>
      </c>
      <c r="BB1384" s="17">
        <v>0.50439033863940697</v>
      </c>
      <c r="BC1384" s="17">
        <v>0.54071045156360598</v>
      </c>
      <c r="BD1384" s="17">
        <v>0.56607702574399599</v>
      </c>
      <c r="BE1384" s="17">
        <v>0.50127441676187701</v>
      </c>
      <c r="BF1384" s="17">
        <v>0.55406441112465599</v>
      </c>
      <c r="BG1384" s="17">
        <v>0.53848769278431396</v>
      </c>
      <c r="BH1384" s="17">
        <v>0.482930640910959</v>
      </c>
      <c r="BI1384" s="17">
        <v>0.64137198074831103</v>
      </c>
      <c r="BJ1384" s="17">
        <v>0.564639423501061</v>
      </c>
      <c r="BK1384" s="17">
        <v>0.51281824932686904</v>
      </c>
      <c r="BL1384" s="17">
        <v>0.50392330921721395</v>
      </c>
      <c r="BM1384" s="17">
        <v>0.66523182048205298</v>
      </c>
      <c r="BN1384" s="17">
        <v>0.44015830386079002</v>
      </c>
      <c r="BO1384" s="17">
        <v>0.55999315953193796</v>
      </c>
      <c r="BP1384" s="17"/>
      <c r="BQ1384" s="17">
        <v>0.53669451041184202</v>
      </c>
      <c r="BR1384" s="17" t="s">
        <v>494</v>
      </c>
    </row>
    <row r="1385" spans="2:70" x14ac:dyDescent="0.35">
      <c r="B1385" t="s">
        <v>607</v>
      </c>
      <c r="C1385" s="17">
        <v>0.23215181018074799</v>
      </c>
      <c r="D1385" s="17">
        <v>0.18604697999639699</v>
      </c>
      <c r="E1385" s="17">
        <v>0.27556717373588802</v>
      </c>
      <c r="F1385" s="17"/>
      <c r="G1385" s="17">
        <v>0.309721336378048</v>
      </c>
      <c r="H1385" s="17">
        <v>0.185564737840446</v>
      </c>
      <c r="I1385" s="17">
        <v>0.22162671013873</v>
      </c>
      <c r="J1385" s="17">
        <v>0.25070462719609299</v>
      </c>
      <c r="K1385" s="17">
        <v>0.26459244193909298</v>
      </c>
      <c r="L1385" s="17">
        <v>0.20855523311294399</v>
      </c>
      <c r="M1385" s="17"/>
      <c r="N1385" s="17">
        <v>0.21487626327152401</v>
      </c>
      <c r="O1385" s="17">
        <v>0.26743163464062503</v>
      </c>
      <c r="P1385" s="17">
        <v>0.193260681298353</v>
      </c>
      <c r="Q1385" s="17">
        <v>0.25577452543742901</v>
      </c>
      <c r="R1385" s="17"/>
      <c r="S1385" s="17">
        <v>0.18369129266084799</v>
      </c>
      <c r="T1385" s="17">
        <v>0.22102165519813899</v>
      </c>
      <c r="U1385" s="17">
        <v>0.282420414788984</v>
      </c>
      <c r="V1385" s="17">
        <v>0.322736135007965</v>
      </c>
      <c r="W1385" s="17">
        <v>0.21911172600715401</v>
      </c>
      <c r="X1385" s="17">
        <v>0.241492066165612</v>
      </c>
      <c r="Y1385" s="17">
        <v>0.14139705448426601</v>
      </c>
      <c r="Z1385" s="17">
        <v>0.215642952742813</v>
      </c>
      <c r="AA1385" s="17">
        <v>0.25183193993650299</v>
      </c>
      <c r="AB1385" s="17">
        <v>0.26244311087043798</v>
      </c>
      <c r="AC1385" s="17">
        <v>0.27836581687940298</v>
      </c>
      <c r="AD1385" s="17">
        <v>0.19767582036814599</v>
      </c>
      <c r="AE1385" s="17"/>
      <c r="AF1385" s="17">
        <v>0.20763154414528201</v>
      </c>
      <c r="AG1385" s="17">
        <v>0.24616335652412299</v>
      </c>
      <c r="AH1385" s="17">
        <v>0.18346686824188399</v>
      </c>
      <c r="AI1385" s="17"/>
      <c r="AJ1385" s="17">
        <v>0.216430619147365</v>
      </c>
      <c r="AK1385" s="17">
        <v>0.22521477114219701</v>
      </c>
      <c r="AL1385" s="17">
        <v>0.23814685018914999</v>
      </c>
      <c r="AM1385" s="17">
        <v>8.4069889681448504E-2</v>
      </c>
      <c r="AN1385" s="17">
        <v>0.26479564136518602</v>
      </c>
      <c r="AO1385" s="17"/>
      <c r="AP1385" s="17">
        <v>0.219180822427824</v>
      </c>
      <c r="AQ1385" s="17">
        <v>0.20971105254429101</v>
      </c>
      <c r="AR1385" s="17">
        <v>0.234091745601403</v>
      </c>
      <c r="AS1385" s="17"/>
      <c r="AT1385" s="17">
        <v>0.24359030208242699</v>
      </c>
      <c r="AU1385" s="17">
        <v>0.29375228352000499</v>
      </c>
      <c r="AV1385" s="17">
        <v>0.21957889249523099</v>
      </c>
      <c r="AW1385" s="17">
        <v>0.20167610757245699</v>
      </c>
      <c r="AX1385" s="17">
        <v>2.68930022609968E-2</v>
      </c>
      <c r="AY1385" s="17"/>
      <c r="AZ1385" s="17">
        <v>0.22592101199953199</v>
      </c>
      <c r="BA1385" s="17">
        <v>0.21663606791193701</v>
      </c>
      <c r="BB1385" s="17">
        <v>0.26851007203786997</v>
      </c>
      <c r="BC1385" s="17">
        <v>0.211736809027286</v>
      </c>
      <c r="BD1385" s="17">
        <v>0.19437897991438899</v>
      </c>
      <c r="BE1385" s="17">
        <v>0.235693836535353</v>
      </c>
      <c r="BF1385" s="17">
        <v>0.23148108696146499</v>
      </c>
      <c r="BG1385" s="17">
        <v>0.29373088032543299</v>
      </c>
      <c r="BH1385" s="17">
        <v>0.264322939636075</v>
      </c>
      <c r="BI1385" s="17">
        <v>0.167755377608513</v>
      </c>
      <c r="BJ1385" s="17">
        <v>0.22376590594173601</v>
      </c>
      <c r="BK1385" s="17">
        <v>0.27676776177474699</v>
      </c>
      <c r="BL1385" s="17">
        <v>0.33212579312896201</v>
      </c>
      <c r="BM1385" s="17">
        <v>0.107942606218227</v>
      </c>
      <c r="BN1385" s="17">
        <v>0.26973446624589398</v>
      </c>
      <c r="BO1385" s="17">
        <v>0.143640414351831</v>
      </c>
      <c r="BP1385" s="17"/>
      <c r="BQ1385" s="17">
        <v>0.23215181018074799</v>
      </c>
      <c r="BR1385" s="17" t="s">
        <v>494</v>
      </c>
    </row>
    <row r="1386" spans="2:70" x14ac:dyDescent="0.35">
      <c r="B1386" t="s">
        <v>608</v>
      </c>
      <c r="C1386" s="17">
        <v>5.2446131935499997E-2</v>
      </c>
      <c r="D1386" s="17">
        <v>6.5129820322448795E-2</v>
      </c>
      <c r="E1386" s="17">
        <v>3.8842042722142603E-2</v>
      </c>
      <c r="F1386" s="17"/>
      <c r="G1386" s="17">
        <v>5.4489457381826499E-2</v>
      </c>
      <c r="H1386" s="17">
        <v>3.3402792939404201E-2</v>
      </c>
      <c r="I1386" s="17">
        <v>4.7015382600943997E-2</v>
      </c>
      <c r="J1386" s="17">
        <v>6.9450575383216806E-2</v>
      </c>
      <c r="K1386" s="17">
        <v>5.4913187984068502E-2</v>
      </c>
      <c r="L1386" s="17">
        <v>5.7841319442761503E-2</v>
      </c>
      <c r="M1386" s="17"/>
      <c r="N1386" s="17">
        <v>4.5563834192167002E-2</v>
      </c>
      <c r="O1386" s="17">
        <v>5.0465945141398599E-2</v>
      </c>
      <c r="P1386" s="17">
        <v>5.3767982223904498E-2</v>
      </c>
      <c r="Q1386" s="17">
        <v>6.7962956774246894E-2</v>
      </c>
      <c r="R1386" s="17"/>
      <c r="S1386" s="17">
        <v>4.0262754090432298E-2</v>
      </c>
      <c r="T1386" s="17">
        <v>7.5941477810039001E-2</v>
      </c>
      <c r="U1386" s="17">
        <v>3.32705847767941E-2</v>
      </c>
      <c r="V1386" s="17">
        <v>2.8046373401193699E-2</v>
      </c>
      <c r="W1386" s="17">
        <v>6.0711100666294197E-2</v>
      </c>
      <c r="X1386" s="17">
        <v>5.9534761549186702E-2</v>
      </c>
      <c r="Y1386" s="17">
        <v>8.6777847605753605E-2</v>
      </c>
      <c r="Z1386" s="17">
        <v>6.3354092566896003E-2</v>
      </c>
      <c r="AA1386" s="17">
        <v>6.0739007960105798E-2</v>
      </c>
      <c r="AB1386" s="17">
        <v>5.2659543698812601E-2</v>
      </c>
      <c r="AC1386" s="17">
        <v>5.1876963769289797E-2</v>
      </c>
      <c r="AD1386" s="17">
        <v>0</v>
      </c>
      <c r="AE1386" s="17"/>
      <c r="AF1386" s="17">
        <v>5.4203992808011303E-2</v>
      </c>
      <c r="AG1386" s="17">
        <v>4.8661531752517903E-2</v>
      </c>
      <c r="AH1386" s="17">
        <v>6.1580140035163801E-2</v>
      </c>
      <c r="AI1386" s="17"/>
      <c r="AJ1386" s="17">
        <v>4.7542661919635798E-2</v>
      </c>
      <c r="AK1386" s="17">
        <v>5.0233966484102499E-2</v>
      </c>
      <c r="AL1386" s="17">
        <v>6.6008508601424903E-2</v>
      </c>
      <c r="AM1386" s="17">
        <v>0.39132369789023902</v>
      </c>
      <c r="AN1386" s="17">
        <v>5.5579102840128403E-2</v>
      </c>
      <c r="AO1386" s="17"/>
      <c r="AP1386" s="17">
        <v>3.1627768503413499E-2</v>
      </c>
      <c r="AQ1386" s="17">
        <v>5.45860032728962E-2</v>
      </c>
      <c r="AR1386" s="17">
        <v>4.5853339052559797E-2</v>
      </c>
      <c r="AS1386" s="17"/>
      <c r="AT1386" s="17">
        <v>4.9629689482815799E-2</v>
      </c>
      <c r="AU1386" s="17">
        <v>3.42892288502223E-2</v>
      </c>
      <c r="AV1386" s="17">
        <v>4.9083994292654198E-2</v>
      </c>
      <c r="AW1386" s="17">
        <v>6.7424672393094007E-2</v>
      </c>
      <c r="AX1386" s="17">
        <v>6.1339556091881603E-2</v>
      </c>
      <c r="AY1386" s="17"/>
      <c r="AZ1386" s="17">
        <v>0.12772561185852799</v>
      </c>
      <c r="BA1386" s="17">
        <v>0.13216194796276001</v>
      </c>
      <c r="BB1386" s="17">
        <v>8.8765899653236793E-2</v>
      </c>
      <c r="BC1386" s="17">
        <v>3.2851781604744397E-2</v>
      </c>
      <c r="BD1386" s="17">
        <v>1.75097268846027E-2</v>
      </c>
      <c r="BE1386" s="17">
        <v>7.5070883465438706E-2</v>
      </c>
      <c r="BF1386" s="17">
        <v>4.07618883593222E-2</v>
      </c>
      <c r="BG1386" s="17">
        <v>3.0894723304188E-2</v>
      </c>
      <c r="BH1386" s="17">
        <v>0.11325009377892201</v>
      </c>
      <c r="BI1386" s="17">
        <v>5.0654455516531E-2</v>
      </c>
      <c r="BJ1386" s="17">
        <v>5.5200931527737702E-2</v>
      </c>
      <c r="BK1386" s="17">
        <v>5.68085561386567E-2</v>
      </c>
      <c r="BL1386" s="17">
        <v>1.38764391068906E-2</v>
      </c>
      <c r="BM1386" s="17">
        <v>5.3927009987570697E-2</v>
      </c>
      <c r="BN1386" s="17">
        <v>2.4301666690163901E-2</v>
      </c>
      <c r="BO1386" s="17">
        <v>3.4415628775841998E-2</v>
      </c>
      <c r="BP1386" s="17"/>
      <c r="BQ1386" s="17">
        <v>5.2446131935499997E-2</v>
      </c>
      <c r="BR1386" s="17" t="s">
        <v>494</v>
      </c>
    </row>
    <row r="1387" spans="2:70" x14ac:dyDescent="0.35">
      <c r="B1387" t="s">
        <v>129</v>
      </c>
      <c r="C1387" s="17">
        <v>2.1497450886490101E-2</v>
      </c>
      <c r="D1387" s="17">
        <v>2.0711767967535599E-2</v>
      </c>
      <c r="E1387" s="17">
        <v>2.2462119663335601E-2</v>
      </c>
      <c r="F1387" s="17"/>
      <c r="G1387" s="17">
        <v>6.6574739504259902E-3</v>
      </c>
      <c r="H1387" s="17">
        <v>2.5774891479170801E-2</v>
      </c>
      <c r="I1387" s="17">
        <v>1.39384187258348E-2</v>
      </c>
      <c r="J1387" s="17">
        <v>3.1504108834195202E-2</v>
      </c>
      <c r="K1387" s="17">
        <v>1.2829391844688899E-2</v>
      </c>
      <c r="L1387" s="17">
        <v>2.91433868300391E-2</v>
      </c>
      <c r="M1387" s="17"/>
      <c r="N1387" s="17">
        <v>1.5366888352744801E-2</v>
      </c>
      <c r="O1387" s="17">
        <v>2.1407152094858699E-2</v>
      </c>
      <c r="P1387" s="17">
        <v>2.9599108183211199E-2</v>
      </c>
      <c r="Q1387" s="17">
        <v>2.6172530845738999E-2</v>
      </c>
      <c r="R1387" s="17"/>
      <c r="S1387" s="17">
        <v>1.145901860643E-2</v>
      </c>
      <c r="T1387" s="17">
        <v>2.5459595545721501E-2</v>
      </c>
      <c r="U1387" s="17">
        <v>2.3767304578603401E-2</v>
      </c>
      <c r="V1387" s="17">
        <v>1.7898930574932598E-2</v>
      </c>
      <c r="W1387" s="17">
        <v>4.29105186126627E-2</v>
      </c>
      <c r="X1387" s="17">
        <v>2.07963575966933E-2</v>
      </c>
      <c r="Y1387" s="17">
        <v>2.2789292002897001E-2</v>
      </c>
      <c r="Z1387" s="17">
        <v>0</v>
      </c>
      <c r="AA1387" s="17">
        <v>2.0504294266525801E-2</v>
      </c>
      <c r="AB1387" s="17">
        <v>2.0442181907425899E-2</v>
      </c>
      <c r="AC1387" s="17">
        <v>3.9577619260116499E-2</v>
      </c>
      <c r="AD1387" s="17">
        <v>3.8702524794709398E-2</v>
      </c>
      <c r="AE1387" s="17"/>
      <c r="AF1387" s="17">
        <v>1.94447931187187E-2</v>
      </c>
      <c r="AG1387" s="17">
        <v>2.02663167247789E-2</v>
      </c>
      <c r="AH1387" s="17">
        <v>4.8284268731441697E-2</v>
      </c>
      <c r="AI1387" s="17"/>
      <c r="AJ1387" s="17">
        <v>2.59768807166657E-2</v>
      </c>
      <c r="AK1387" s="17">
        <v>2.0808616902431701E-2</v>
      </c>
      <c r="AL1387" s="17">
        <v>9.4409136939550293E-3</v>
      </c>
      <c r="AM1387" s="17">
        <v>0</v>
      </c>
      <c r="AN1387" s="17">
        <v>2.78920333124093E-2</v>
      </c>
      <c r="AO1387" s="17"/>
      <c r="AP1387" s="17">
        <v>2.52863597122912E-2</v>
      </c>
      <c r="AQ1387" s="17">
        <v>1.8390164464870299E-2</v>
      </c>
      <c r="AR1387" s="17">
        <v>1.8133957989052801E-2</v>
      </c>
      <c r="AS1387" s="17"/>
      <c r="AT1387" s="17">
        <v>1.08073978002351E-2</v>
      </c>
      <c r="AU1387" s="17">
        <v>2.5384721665784E-2</v>
      </c>
      <c r="AV1387" s="17">
        <v>1.9222729442854899E-2</v>
      </c>
      <c r="AW1387" s="17">
        <v>2.4925284755555201E-2</v>
      </c>
      <c r="AX1387" s="17">
        <v>2.88448698213465E-2</v>
      </c>
      <c r="AY1387" s="17"/>
      <c r="AZ1387" s="17">
        <v>0</v>
      </c>
      <c r="BA1387" s="17">
        <v>2.4995441910347999E-2</v>
      </c>
      <c r="BB1387" s="17">
        <v>1.34566520483934E-2</v>
      </c>
      <c r="BC1387" s="17">
        <v>3.6752636350843602E-2</v>
      </c>
      <c r="BD1387" s="17">
        <v>5.7836074185135797E-2</v>
      </c>
      <c r="BE1387" s="17">
        <v>3.1520355472548001E-2</v>
      </c>
      <c r="BF1387" s="17">
        <v>9.0055411853046698E-3</v>
      </c>
      <c r="BG1387" s="17">
        <v>2.0589215308578299E-2</v>
      </c>
      <c r="BH1387" s="17">
        <v>0</v>
      </c>
      <c r="BI1387" s="17">
        <v>2.9917511032563099E-2</v>
      </c>
      <c r="BJ1387" s="17">
        <v>7.8417653854534908E-3</v>
      </c>
      <c r="BK1387" s="17">
        <v>0</v>
      </c>
      <c r="BL1387" s="17">
        <v>3.5454977949345198E-2</v>
      </c>
      <c r="BM1387" s="17">
        <v>0</v>
      </c>
      <c r="BN1387" s="17">
        <v>4.9056479008892401E-2</v>
      </c>
      <c r="BO1387" s="17">
        <v>0</v>
      </c>
      <c r="BP1387" s="17"/>
      <c r="BQ1387" s="17">
        <v>2.1497450886490101E-2</v>
      </c>
      <c r="BR1387" s="17" t="s">
        <v>494</v>
      </c>
    </row>
    <row r="1388" spans="2:70" x14ac:dyDescent="0.35">
      <c r="C1388" s="17"/>
      <c r="D1388" s="17"/>
      <c r="E1388" s="17"/>
      <c r="F1388" s="17"/>
      <c r="G1388" s="17"/>
      <c r="H1388" s="17"/>
      <c r="I1388" s="17"/>
      <c r="J1388" s="17"/>
      <c r="K1388" s="17"/>
      <c r="L1388" s="17"/>
      <c r="M1388" s="17"/>
      <c r="N1388" s="17"/>
      <c r="O1388" s="17"/>
      <c r="P1388" s="17"/>
      <c r="Q1388" s="17"/>
      <c r="R1388" s="17"/>
      <c r="S1388" s="17"/>
      <c r="T1388" s="17"/>
      <c r="U1388" s="17"/>
      <c r="V1388" s="17"/>
      <c r="W1388" s="17"/>
      <c r="X1388" s="17"/>
      <c r="Y1388" s="17"/>
      <c r="Z1388" s="17"/>
      <c r="AA1388" s="17"/>
      <c r="AB1388" s="17"/>
      <c r="AC1388" s="17"/>
      <c r="AD1388" s="17"/>
      <c r="AE1388" s="17"/>
      <c r="AF1388" s="17"/>
      <c r="AG1388" s="17"/>
      <c r="AH1388" s="17"/>
      <c r="AI1388" s="17"/>
      <c r="AJ1388" s="17"/>
      <c r="AK1388" s="17"/>
      <c r="AL1388" s="17"/>
      <c r="AM1388" s="17"/>
      <c r="AN1388" s="17"/>
      <c r="AO1388" s="17"/>
      <c r="AP1388" s="17"/>
      <c r="AQ1388" s="17"/>
      <c r="AR1388" s="17"/>
      <c r="AS1388" s="17"/>
      <c r="AT1388" s="17"/>
      <c r="AU1388" s="17"/>
      <c r="AV1388" s="17"/>
      <c r="AW1388" s="17"/>
      <c r="AX1388" s="17"/>
      <c r="AY1388" s="17"/>
      <c r="AZ1388" s="17"/>
      <c r="BA1388" s="17"/>
      <c r="BB1388" s="17"/>
      <c r="BC1388" s="17"/>
      <c r="BD1388" s="17"/>
      <c r="BE1388" s="17"/>
      <c r="BF1388" s="17"/>
      <c r="BG1388" s="17"/>
      <c r="BH1388" s="17"/>
      <c r="BI1388" s="17"/>
      <c r="BJ1388" s="17"/>
      <c r="BK1388" s="17"/>
      <c r="BL1388" s="17"/>
      <c r="BM1388" s="17"/>
      <c r="BN1388" s="17"/>
      <c r="BO1388" s="17"/>
      <c r="BP1388" s="17"/>
      <c r="BQ1388" s="17"/>
      <c r="BR1388" s="17"/>
    </row>
    <row r="1389" spans="2:70" x14ac:dyDescent="0.35">
      <c r="B1389" s="6" t="s">
        <v>611</v>
      </c>
      <c r="C1389" s="17"/>
      <c r="D1389" s="17"/>
      <c r="E1389" s="17"/>
      <c r="F1389" s="17"/>
      <c r="G1389" s="17"/>
      <c r="H1389" s="17"/>
      <c r="I1389" s="17"/>
      <c r="J1389" s="17"/>
      <c r="K1389" s="17"/>
      <c r="L1389" s="17"/>
      <c r="M1389" s="17"/>
      <c r="N1389" s="17"/>
      <c r="O1389" s="17"/>
      <c r="P1389" s="17"/>
      <c r="Q1389" s="17"/>
      <c r="R1389" s="17"/>
      <c r="S1389" s="17"/>
      <c r="T1389" s="17"/>
      <c r="U1389" s="17"/>
      <c r="V1389" s="17"/>
      <c r="W1389" s="17"/>
      <c r="X1389" s="17"/>
      <c r="Y1389" s="17"/>
      <c r="Z1389" s="17"/>
      <c r="AA1389" s="17"/>
      <c r="AB1389" s="17"/>
      <c r="AC1389" s="17"/>
      <c r="AD1389" s="17"/>
      <c r="AE1389" s="17"/>
      <c r="AF1389" s="17"/>
      <c r="AG1389" s="17"/>
      <c r="AH1389" s="17"/>
      <c r="AI1389" s="17"/>
      <c r="AJ1389" s="17"/>
      <c r="AK1389" s="17"/>
      <c r="AL1389" s="17"/>
      <c r="AM1389" s="17"/>
      <c r="AN1389" s="17"/>
      <c r="AO1389" s="17"/>
      <c r="AP1389" s="17"/>
      <c r="AQ1389" s="17"/>
      <c r="AR1389" s="17"/>
      <c r="AS1389" s="17"/>
      <c r="AT1389" s="17"/>
      <c r="AU1389" s="17"/>
      <c r="AV1389" s="17"/>
      <c r="AW1389" s="17"/>
      <c r="AX1389" s="17"/>
      <c r="AY1389" s="17"/>
      <c r="AZ1389" s="17"/>
      <c r="BA1389" s="17"/>
      <c r="BB1389" s="17"/>
      <c r="BC1389" s="17"/>
      <c r="BD1389" s="17"/>
      <c r="BE1389" s="17"/>
      <c r="BF1389" s="17"/>
      <c r="BG1389" s="17"/>
      <c r="BH1389" s="17"/>
      <c r="BI1389" s="17"/>
      <c r="BJ1389" s="17"/>
      <c r="BK1389" s="17"/>
      <c r="BL1389" s="17"/>
      <c r="BM1389" s="17"/>
      <c r="BN1389" s="17"/>
      <c r="BO1389" s="17"/>
      <c r="BP1389" s="17"/>
      <c r="BQ1389" s="17"/>
      <c r="BR1389" s="17"/>
    </row>
    <row r="1390" spans="2:70" x14ac:dyDescent="0.35">
      <c r="B1390" s="24" t="s">
        <v>496</v>
      </c>
      <c r="C1390" s="17"/>
      <c r="D1390" s="17"/>
      <c r="E1390" s="17"/>
      <c r="F1390" s="17"/>
      <c r="G1390" s="17"/>
      <c r="H1390" s="17"/>
      <c r="I1390" s="17"/>
      <c r="J1390" s="17"/>
      <c r="K1390" s="17"/>
      <c r="L1390" s="17"/>
      <c r="M1390" s="17"/>
      <c r="N1390" s="17"/>
      <c r="O1390" s="17"/>
      <c r="P1390" s="17"/>
      <c r="Q1390" s="17"/>
      <c r="R1390" s="17"/>
      <c r="S1390" s="17"/>
      <c r="T1390" s="17"/>
      <c r="U1390" s="17"/>
      <c r="V1390" s="17"/>
      <c r="W1390" s="17"/>
      <c r="X1390" s="17"/>
      <c r="Y1390" s="17"/>
      <c r="Z1390" s="17"/>
      <c r="AA1390" s="17"/>
      <c r="AB1390" s="17"/>
      <c r="AC1390" s="17"/>
      <c r="AD1390" s="17"/>
      <c r="AE1390" s="17"/>
      <c r="AF1390" s="17"/>
      <c r="AG1390" s="17"/>
      <c r="AH1390" s="17"/>
      <c r="AI1390" s="17"/>
      <c r="AJ1390" s="17"/>
      <c r="AK1390" s="17"/>
      <c r="AL1390" s="17"/>
      <c r="AM1390" s="17"/>
      <c r="AN1390" s="17"/>
      <c r="AO1390" s="17"/>
      <c r="AP1390" s="17"/>
      <c r="AQ1390" s="17"/>
      <c r="AR1390" s="17"/>
      <c r="AS1390" s="17"/>
      <c r="AT1390" s="17"/>
      <c r="AU1390" s="17"/>
      <c r="AV1390" s="17"/>
      <c r="AW1390" s="17"/>
      <c r="AX1390" s="17"/>
      <c r="AY1390" s="17"/>
      <c r="AZ1390" s="17"/>
      <c r="BA1390" s="17"/>
      <c r="BB1390" s="17"/>
      <c r="BC1390" s="17"/>
      <c r="BD1390" s="17"/>
      <c r="BE1390" s="17"/>
      <c r="BF1390" s="17"/>
      <c r="BG1390" s="17"/>
      <c r="BH1390" s="17"/>
      <c r="BI1390" s="17"/>
      <c r="BJ1390" s="17"/>
      <c r="BK1390" s="17"/>
      <c r="BL1390" s="17"/>
      <c r="BM1390" s="17"/>
      <c r="BN1390" s="17"/>
      <c r="BO1390" s="17"/>
      <c r="BP1390" s="17"/>
      <c r="BQ1390" s="17"/>
      <c r="BR1390" s="17"/>
    </row>
    <row r="1391" spans="2:70" x14ac:dyDescent="0.35">
      <c r="B1391" t="s">
        <v>605</v>
      </c>
      <c r="C1391" s="17">
        <v>0.16741776108852199</v>
      </c>
      <c r="D1391" s="17">
        <v>0.18897500187819199</v>
      </c>
      <c r="E1391" s="17">
        <v>0.14523283268536699</v>
      </c>
      <c r="F1391" s="17"/>
      <c r="G1391" s="17">
        <v>0.26401174703680502</v>
      </c>
      <c r="H1391" s="17">
        <v>0.198543570435984</v>
      </c>
      <c r="I1391" s="17">
        <v>0.147619898266347</v>
      </c>
      <c r="J1391" s="17">
        <v>0.13147008972961799</v>
      </c>
      <c r="K1391" s="17">
        <v>8.6914572932565298E-2</v>
      </c>
      <c r="L1391" s="17">
        <v>0.177377249827947</v>
      </c>
      <c r="M1391" s="17"/>
      <c r="N1391" s="17">
        <v>0.18894097164661899</v>
      </c>
      <c r="O1391" s="17">
        <v>0.15207519361722399</v>
      </c>
      <c r="P1391" s="17">
        <v>0.15361345391581399</v>
      </c>
      <c r="Q1391" s="17">
        <v>0.15827356475385601</v>
      </c>
      <c r="R1391" s="17"/>
      <c r="S1391" s="17">
        <v>0.18371204196496299</v>
      </c>
      <c r="T1391" s="17">
        <v>0.133685762071931</v>
      </c>
      <c r="U1391" s="17">
        <v>0.20727346439250099</v>
      </c>
      <c r="V1391" s="17">
        <v>0.13721000170712999</v>
      </c>
      <c r="W1391" s="17">
        <v>0.18195377522883599</v>
      </c>
      <c r="X1391" s="17">
        <v>9.65730057358547E-2</v>
      </c>
      <c r="Y1391" s="17">
        <v>0.16676291058262199</v>
      </c>
      <c r="Z1391" s="17">
        <v>0.19193542532997299</v>
      </c>
      <c r="AA1391" s="17">
        <v>0.192973051064527</v>
      </c>
      <c r="AB1391" s="17">
        <v>0.15909215454167</v>
      </c>
      <c r="AC1391" s="17">
        <v>0.18344999720539401</v>
      </c>
      <c r="AD1391" s="17">
        <v>0.240269306367698</v>
      </c>
      <c r="AE1391" s="17"/>
      <c r="AF1391" s="17">
        <v>0.16447908193215</v>
      </c>
      <c r="AG1391" s="17">
        <v>0.171663377976326</v>
      </c>
      <c r="AH1391" s="17">
        <v>0.14014682919513599</v>
      </c>
      <c r="AI1391" s="17"/>
      <c r="AJ1391" s="17">
        <v>0.151945204948533</v>
      </c>
      <c r="AK1391" s="17">
        <v>0.17024446341756599</v>
      </c>
      <c r="AL1391" s="17">
        <v>0.18527864745831901</v>
      </c>
      <c r="AM1391" s="17">
        <v>0.66553486758690705</v>
      </c>
      <c r="AN1391" s="17">
        <v>0.12603639229640601</v>
      </c>
      <c r="AO1391" s="17"/>
      <c r="AP1391" s="17">
        <v>0.17031077678203599</v>
      </c>
      <c r="AQ1391" s="17">
        <v>0.17925352105439801</v>
      </c>
      <c r="AR1391" s="17">
        <v>0.19415573731345501</v>
      </c>
      <c r="AS1391" s="17"/>
      <c r="AT1391" s="17">
        <v>0.153257595965691</v>
      </c>
      <c r="AU1391" s="17">
        <v>0.13595335374687301</v>
      </c>
      <c r="AV1391" s="17">
        <v>0.174539962939329</v>
      </c>
      <c r="AW1391" s="17">
        <v>0.189122882001523</v>
      </c>
      <c r="AX1391" s="17">
        <v>0.21559151788703201</v>
      </c>
      <c r="AY1391" s="17"/>
      <c r="AZ1391" s="17">
        <v>0.26712852216551303</v>
      </c>
      <c r="BA1391" s="17">
        <v>0.15672680686683599</v>
      </c>
      <c r="BB1391" s="17">
        <v>0.115688342900946</v>
      </c>
      <c r="BC1391" s="17">
        <v>0.141874752247903</v>
      </c>
      <c r="BD1391" s="17">
        <v>0.16501055264637801</v>
      </c>
      <c r="BE1391" s="17">
        <v>0.17815593934291299</v>
      </c>
      <c r="BF1391" s="17">
        <v>0.20621702649132301</v>
      </c>
      <c r="BG1391" s="17">
        <v>0.18641385585744399</v>
      </c>
      <c r="BH1391" s="17">
        <v>6.65580739488464E-2</v>
      </c>
      <c r="BI1391" s="17">
        <v>0.17532701616412699</v>
      </c>
      <c r="BJ1391" s="17">
        <v>0.21056041279233101</v>
      </c>
      <c r="BK1391" s="17">
        <v>0.19571140608073501</v>
      </c>
      <c r="BL1391" s="17">
        <v>0.11926040944496299</v>
      </c>
      <c r="BM1391" s="17">
        <v>0.28475329372726599</v>
      </c>
      <c r="BN1391" s="17">
        <v>0.22376911355136</v>
      </c>
      <c r="BO1391" s="17">
        <v>0.14744841677665399</v>
      </c>
      <c r="BP1391" s="17"/>
      <c r="BQ1391" s="17">
        <v>0.16741776108852199</v>
      </c>
      <c r="BR1391" s="17" t="s">
        <v>494</v>
      </c>
    </row>
    <row r="1392" spans="2:70" x14ac:dyDescent="0.35">
      <c r="B1392" t="s">
        <v>606</v>
      </c>
      <c r="C1392" s="17">
        <v>0.44833296347374102</v>
      </c>
      <c r="D1392" s="17">
        <v>0.45475275391881198</v>
      </c>
      <c r="E1392" s="17">
        <v>0.44346332348055201</v>
      </c>
      <c r="F1392" s="17"/>
      <c r="G1392" s="17">
        <v>0.38386605815654501</v>
      </c>
      <c r="H1392" s="17">
        <v>0.43220979200227999</v>
      </c>
      <c r="I1392" s="17">
        <v>0.55221083467488996</v>
      </c>
      <c r="J1392" s="17">
        <v>0.45661773890190299</v>
      </c>
      <c r="K1392" s="17">
        <v>0.45865380146760298</v>
      </c>
      <c r="L1392" s="17">
        <v>0.406057641605862</v>
      </c>
      <c r="M1392" s="17"/>
      <c r="N1392" s="17">
        <v>0.43034133229257299</v>
      </c>
      <c r="O1392" s="17">
        <v>0.48479707928656202</v>
      </c>
      <c r="P1392" s="17">
        <v>0.45317809908038198</v>
      </c>
      <c r="Q1392" s="17">
        <v>0.43384244290510099</v>
      </c>
      <c r="R1392" s="17"/>
      <c r="S1392" s="17">
        <v>0.47733034378682898</v>
      </c>
      <c r="T1392" s="17">
        <v>0.46956673925482001</v>
      </c>
      <c r="U1392" s="17">
        <v>0.38257477028097697</v>
      </c>
      <c r="V1392" s="17">
        <v>0.507516325150692</v>
      </c>
      <c r="W1392" s="17">
        <v>0.41716465934751301</v>
      </c>
      <c r="X1392" s="17">
        <v>0.47038508712333099</v>
      </c>
      <c r="Y1392" s="17">
        <v>0.47864909622054203</v>
      </c>
      <c r="Z1392" s="17">
        <v>0.47659903478138699</v>
      </c>
      <c r="AA1392" s="17">
        <v>0.38439740372321302</v>
      </c>
      <c r="AB1392" s="17">
        <v>0.38691117456690599</v>
      </c>
      <c r="AC1392" s="17">
        <v>0.46334430245354902</v>
      </c>
      <c r="AD1392" s="17">
        <v>0.43163609305776202</v>
      </c>
      <c r="AE1392" s="17"/>
      <c r="AF1392" s="17">
        <v>0.46400556480635802</v>
      </c>
      <c r="AG1392" s="17">
        <v>0.44772616037817697</v>
      </c>
      <c r="AH1392" s="17">
        <v>0.43979364148642802</v>
      </c>
      <c r="AI1392" s="17"/>
      <c r="AJ1392" s="17">
        <v>0.47275570033006598</v>
      </c>
      <c r="AK1392" s="17">
        <v>0.46448503307755901</v>
      </c>
      <c r="AL1392" s="17">
        <v>0.42741245032999198</v>
      </c>
      <c r="AM1392" s="17">
        <v>8.4069889681448504E-2</v>
      </c>
      <c r="AN1392" s="17">
        <v>0.41337368537125002</v>
      </c>
      <c r="AO1392" s="17"/>
      <c r="AP1392" s="17">
        <v>0.47355066434975501</v>
      </c>
      <c r="AQ1392" s="17">
        <v>0.456404715678909</v>
      </c>
      <c r="AR1392" s="17">
        <v>0.45122259790959401</v>
      </c>
      <c r="AS1392" s="17"/>
      <c r="AT1392" s="17">
        <v>0.50088112237938798</v>
      </c>
      <c r="AU1392" s="17">
        <v>0.422996315246216</v>
      </c>
      <c r="AV1392" s="17">
        <v>0.46399364215278199</v>
      </c>
      <c r="AW1392" s="17">
        <v>0.45257239350277101</v>
      </c>
      <c r="AX1392" s="17">
        <v>0.45758655393014602</v>
      </c>
      <c r="AY1392" s="17"/>
      <c r="AZ1392" s="17">
        <v>0.25277732505129502</v>
      </c>
      <c r="BA1392" s="17">
        <v>0.38463950573309202</v>
      </c>
      <c r="BB1392" s="17">
        <v>0.45207564589056798</v>
      </c>
      <c r="BC1392" s="17">
        <v>0.42397775515537101</v>
      </c>
      <c r="BD1392" s="17">
        <v>0.50832141497861805</v>
      </c>
      <c r="BE1392" s="17">
        <v>0.36668994480490502</v>
      </c>
      <c r="BF1392" s="17">
        <v>0.46014876885102601</v>
      </c>
      <c r="BG1392" s="17">
        <v>0.34457830881868501</v>
      </c>
      <c r="BH1392" s="17">
        <v>0.48568177860565098</v>
      </c>
      <c r="BI1392" s="17">
        <v>0.51864350561191797</v>
      </c>
      <c r="BJ1392" s="17">
        <v>0.44542474639459301</v>
      </c>
      <c r="BK1392" s="17">
        <v>0.44509470596939799</v>
      </c>
      <c r="BL1392" s="17">
        <v>0.49411466880251498</v>
      </c>
      <c r="BM1392" s="17">
        <v>0.43087004391036599</v>
      </c>
      <c r="BN1392" s="17">
        <v>0.29305661786139697</v>
      </c>
      <c r="BO1392" s="17">
        <v>0.61256187149660302</v>
      </c>
      <c r="BP1392" s="17"/>
      <c r="BQ1392" s="17">
        <v>0.44833296347374102</v>
      </c>
      <c r="BR1392" s="17" t="s">
        <v>494</v>
      </c>
    </row>
    <row r="1393" spans="2:70" x14ac:dyDescent="0.35">
      <c r="B1393" t="s">
        <v>607</v>
      </c>
      <c r="C1393" s="17">
        <v>0.29018414027372402</v>
      </c>
      <c r="D1393" s="17">
        <v>0.281714862157107</v>
      </c>
      <c r="E1393" s="17">
        <v>0.30114045007933099</v>
      </c>
      <c r="F1393" s="17"/>
      <c r="G1393" s="17">
        <v>0.29262714521149802</v>
      </c>
      <c r="H1393" s="17">
        <v>0.30917685411499801</v>
      </c>
      <c r="I1393" s="17">
        <v>0.26148755432700899</v>
      </c>
      <c r="J1393" s="17">
        <v>0.35508070991735602</v>
      </c>
      <c r="K1393" s="17">
        <v>0.36253086175134802</v>
      </c>
      <c r="L1393" s="17">
        <v>0.214179860472413</v>
      </c>
      <c r="M1393" s="17"/>
      <c r="N1393" s="17">
        <v>0.27810303370253298</v>
      </c>
      <c r="O1393" s="17">
        <v>0.274253593094406</v>
      </c>
      <c r="P1393" s="17">
        <v>0.34315048296171302</v>
      </c>
      <c r="Q1393" s="17">
        <v>0.28052876003307697</v>
      </c>
      <c r="R1393" s="17"/>
      <c r="S1393" s="17">
        <v>0.244487955568574</v>
      </c>
      <c r="T1393" s="17">
        <v>0.30589162195178099</v>
      </c>
      <c r="U1393" s="17">
        <v>0.28728850008469797</v>
      </c>
      <c r="V1393" s="17">
        <v>0.25441520010912899</v>
      </c>
      <c r="W1393" s="17">
        <v>0.29708517694011699</v>
      </c>
      <c r="X1393" s="17">
        <v>0.36987278069000901</v>
      </c>
      <c r="Y1393" s="17">
        <v>0.269818166007468</v>
      </c>
      <c r="Z1393" s="17">
        <v>0.30647141773215902</v>
      </c>
      <c r="AA1393" s="17">
        <v>0.33973120865996498</v>
      </c>
      <c r="AB1393" s="17">
        <v>0.327020605765449</v>
      </c>
      <c r="AC1393" s="17">
        <v>0.24286334963765299</v>
      </c>
      <c r="AD1393" s="17">
        <v>0.25419717701134598</v>
      </c>
      <c r="AE1393" s="17"/>
      <c r="AF1393" s="17">
        <v>0.273628384519919</v>
      </c>
      <c r="AG1393" s="17">
        <v>0.28001273705859497</v>
      </c>
      <c r="AH1393" s="17">
        <v>0.33199199134686402</v>
      </c>
      <c r="AI1393" s="17"/>
      <c r="AJ1393" s="17">
        <v>0.25620237245434102</v>
      </c>
      <c r="AK1393" s="17">
        <v>0.296618268106841</v>
      </c>
      <c r="AL1393" s="17">
        <v>0.262221421723698</v>
      </c>
      <c r="AM1393" s="17">
        <v>0.25039524273164498</v>
      </c>
      <c r="AN1393" s="17">
        <v>0.367210029622622</v>
      </c>
      <c r="AO1393" s="17"/>
      <c r="AP1393" s="17">
        <v>0.24168245565091201</v>
      </c>
      <c r="AQ1393" s="17">
        <v>0.291264535867228</v>
      </c>
      <c r="AR1393" s="17">
        <v>0.28578103474056599</v>
      </c>
      <c r="AS1393" s="17"/>
      <c r="AT1393" s="17">
        <v>0.261040720081824</v>
      </c>
      <c r="AU1393" s="17">
        <v>0.377053447050058</v>
      </c>
      <c r="AV1393" s="17">
        <v>0.25602795677859003</v>
      </c>
      <c r="AW1393" s="17">
        <v>0.290534425099859</v>
      </c>
      <c r="AX1393" s="17">
        <v>0.21643226430319801</v>
      </c>
      <c r="AY1393" s="17"/>
      <c r="AZ1393" s="17">
        <v>0.48009415278319201</v>
      </c>
      <c r="BA1393" s="17">
        <v>0.352559689719669</v>
      </c>
      <c r="BB1393" s="17">
        <v>0.27244215343045802</v>
      </c>
      <c r="BC1393" s="17">
        <v>0.27064289886332199</v>
      </c>
      <c r="BD1393" s="17">
        <v>0.23912334243174599</v>
      </c>
      <c r="BE1393" s="17">
        <v>0.33889533120224902</v>
      </c>
      <c r="BF1393" s="17">
        <v>0.313953485407794</v>
      </c>
      <c r="BG1393" s="17">
        <v>0.32261739034565201</v>
      </c>
      <c r="BH1393" s="17">
        <v>0.35527706771103601</v>
      </c>
      <c r="BI1393" s="17">
        <v>0.25297076063440299</v>
      </c>
      <c r="BJ1393" s="17">
        <v>0.30005647894159299</v>
      </c>
      <c r="BK1393" s="17">
        <v>0.23594234528913399</v>
      </c>
      <c r="BL1393" s="17">
        <v>0.35116994380317701</v>
      </c>
      <c r="BM1393" s="17">
        <v>0.28437666236236703</v>
      </c>
      <c r="BN1393" s="17">
        <v>0.338751021209308</v>
      </c>
      <c r="BO1393" s="17">
        <v>0.199840973785292</v>
      </c>
      <c r="BP1393" s="17"/>
      <c r="BQ1393" s="17">
        <v>0.29018414027372402</v>
      </c>
      <c r="BR1393" s="17" t="s">
        <v>494</v>
      </c>
    </row>
    <row r="1394" spans="2:70" x14ac:dyDescent="0.35">
      <c r="B1394" t="s">
        <v>608</v>
      </c>
      <c r="C1394" s="17">
        <v>7.4895873416369094E-2</v>
      </c>
      <c r="D1394" s="17">
        <v>5.5320235061475903E-2</v>
      </c>
      <c r="E1394" s="17">
        <v>9.0876880790187603E-2</v>
      </c>
      <c r="F1394" s="17"/>
      <c r="G1394" s="17">
        <v>5.1079584689209298E-2</v>
      </c>
      <c r="H1394" s="17">
        <v>3.8556860174826998E-2</v>
      </c>
      <c r="I1394" s="17">
        <v>1.92736318906335E-2</v>
      </c>
      <c r="J1394" s="17">
        <v>3.5466157490365503E-2</v>
      </c>
      <c r="K1394" s="17">
        <v>9.1900763848484099E-2</v>
      </c>
      <c r="L1394" s="17">
        <v>0.17099991466905301</v>
      </c>
      <c r="M1394" s="17"/>
      <c r="N1394" s="17">
        <v>8.5706347321489101E-2</v>
      </c>
      <c r="O1394" s="17">
        <v>7.5552141019830099E-2</v>
      </c>
      <c r="P1394" s="17">
        <v>3.4881678908616702E-2</v>
      </c>
      <c r="Q1394" s="17">
        <v>9.1849535960597695E-2</v>
      </c>
      <c r="R1394" s="17"/>
      <c r="S1394" s="17">
        <v>7.03405445016035E-2</v>
      </c>
      <c r="T1394" s="17">
        <v>7.7955155555873498E-2</v>
      </c>
      <c r="U1394" s="17">
        <v>0.112155647184027</v>
      </c>
      <c r="V1394" s="17">
        <v>7.1706674324502104E-2</v>
      </c>
      <c r="W1394" s="17">
        <v>9.0842210732370005E-2</v>
      </c>
      <c r="X1394" s="17">
        <v>4.2372768854112897E-2</v>
      </c>
      <c r="Y1394" s="17">
        <v>8.4769827189368097E-2</v>
      </c>
      <c r="Z1394" s="17">
        <v>2.4994122156481301E-2</v>
      </c>
      <c r="AA1394" s="17">
        <v>6.1472258988283401E-2</v>
      </c>
      <c r="AB1394" s="17">
        <v>9.7203614897843904E-2</v>
      </c>
      <c r="AC1394" s="17">
        <v>7.1549740876646395E-2</v>
      </c>
      <c r="AD1394" s="17">
        <v>7.38974235631943E-2</v>
      </c>
      <c r="AE1394" s="17"/>
      <c r="AF1394" s="17">
        <v>8.3175974449422499E-2</v>
      </c>
      <c r="AG1394" s="17">
        <v>8.3897271631468998E-2</v>
      </c>
      <c r="AH1394" s="17">
        <v>2.98560654954306E-2</v>
      </c>
      <c r="AI1394" s="17"/>
      <c r="AJ1394" s="17">
        <v>9.5948859507827694E-2</v>
      </c>
      <c r="AK1394" s="17">
        <v>5.2443070308781599E-2</v>
      </c>
      <c r="AL1394" s="17">
        <v>8.9859087808517799E-2</v>
      </c>
      <c r="AM1394" s="17">
        <v>0</v>
      </c>
      <c r="AN1394" s="17">
        <v>8.3941999516011806E-2</v>
      </c>
      <c r="AO1394" s="17"/>
      <c r="AP1394" s="17">
        <v>9.3407908979284804E-2</v>
      </c>
      <c r="AQ1394" s="17">
        <v>5.38705488450835E-2</v>
      </c>
      <c r="AR1394" s="17">
        <v>5.86946033881754E-2</v>
      </c>
      <c r="AS1394" s="17"/>
      <c r="AT1394" s="17">
        <v>6.8358170317793995E-2</v>
      </c>
      <c r="AU1394" s="17">
        <v>5.0215487809506701E-2</v>
      </c>
      <c r="AV1394" s="17">
        <v>8.1083590058479704E-2</v>
      </c>
      <c r="AW1394" s="17">
        <v>5.3840958411120202E-2</v>
      </c>
      <c r="AX1394" s="17">
        <v>0.110389663879623</v>
      </c>
      <c r="AY1394" s="17"/>
      <c r="AZ1394" s="17">
        <v>0</v>
      </c>
      <c r="BA1394" s="17">
        <v>8.1078555770054794E-2</v>
      </c>
      <c r="BB1394" s="17">
        <v>0.13260874055238001</v>
      </c>
      <c r="BC1394" s="17">
        <v>0.144007102045415</v>
      </c>
      <c r="BD1394" s="17">
        <v>7.1357027173037393E-2</v>
      </c>
      <c r="BE1394" s="17">
        <v>8.39159023461135E-2</v>
      </c>
      <c r="BF1394" s="17">
        <v>1.9680719249856701E-2</v>
      </c>
      <c r="BG1394" s="17">
        <v>0.10407031506631299</v>
      </c>
      <c r="BH1394" s="17">
        <v>6.1076323679431901E-2</v>
      </c>
      <c r="BI1394" s="17">
        <v>3.9580315765855897E-2</v>
      </c>
      <c r="BJ1394" s="17">
        <v>4.3958361871482901E-2</v>
      </c>
      <c r="BK1394" s="17">
        <v>9.6745676598319202E-2</v>
      </c>
      <c r="BL1394" s="17">
        <v>0</v>
      </c>
      <c r="BM1394" s="17">
        <v>0</v>
      </c>
      <c r="BN1394" s="17">
        <v>0.11982653713895899</v>
      </c>
      <c r="BO1394" s="17">
        <v>4.0148737941450303E-2</v>
      </c>
      <c r="BP1394" s="17"/>
      <c r="BQ1394" s="17">
        <v>7.4895873416369094E-2</v>
      </c>
      <c r="BR1394" s="17" t="s">
        <v>494</v>
      </c>
    </row>
    <row r="1395" spans="2:70" x14ac:dyDescent="0.35">
      <c r="B1395" t="s">
        <v>129</v>
      </c>
      <c r="C1395" s="17">
        <v>1.9169261747643301E-2</v>
      </c>
      <c r="D1395" s="17">
        <v>1.9237146984412999E-2</v>
      </c>
      <c r="E1395" s="17">
        <v>1.92865129645623E-2</v>
      </c>
      <c r="F1395" s="17"/>
      <c r="G1395" s="17">
        <v>8.4154649059420602E-3</v>
      </c>
      <c r="H1395" s="17">
        <v>2.15129232719109E-2</v>
      </c>
      <c r="I1395" s="17">
        <v>1.9408080841120799E-2</v>
      </c>
      <c r="J1395" s="17">
        <v>2.1365303960757399E-2</v>
      </c>
      <c r="K1395" s="17">
        <v>0</v>
      </c>
      <c r="L1395" s="17">
        <v>3.1385333424725298E-2</v>
      </c>
      <c r="M1395" s="17"/>
      <c r="N1395" s="17">
        <v>1.6908315036785498E-2</v>
      </c>
      <c r="O1395" s="17">
        <v>1.3321992981978101E-2</v>
      </c>
      <c r="P1395" s="17">
        <v>1.51762851334745E-2</v>
      </c>
      <c r="Q1395" s="17">
        <v>3.5505696347368297E-2</v>
      </c>
      <c r="R1395" s="17"/>
      <c r="S1395" s="17">
        <v>2.4129114178031302E-2</v>
      </c>
      <c r="T1395" s="17">
        <v>1.2900721165594301E-2</v>
      </c>
      <c r="U1395" s="17">
        <v>1.07076180577962E-2</v>
      </c>
      <c r="V1395" s="17">
        <v>2.9151798708546998E-2</v>
      </c>
      <c r="W1395" s="17">
        <v>1.29541777511635E-2</v>
      </c>
      <c r="X1395" s="17">
        <v>2.07963575966933E-2</v>
      </c>
      <c r="Y1395" s="17">
        <v>0</v>
      </c>
      <c r="Z1395" s="17">
        <v>0</v>
      </c>
      <c r="AA1395" s="17">
        <v>2.1426077564011301E-2</v>
      </c>
      <c r="AB1395" s="17">
        <v>2.97724502281311E-2</v>
      </c>
      <c r="AC1395" s="17">
        <v>3.8792609826757501E-2</v>
      </c>
      <c r="AD1395" s="17">
        <v>0</v>
      </c>
      <c r="AE1395" s="17"/>
      <c r="AF1395" s="17">
        <v>1.47109942921505E-2</v>
      </c>
      <c r="AG1395" s="17">
        <v>1.6700452955432699E-2</v>
      </c>
      <c r="AH1395" s="17">
        <v>5.8211472476141002E-2</v>
      </c>
      <c r="AI1395" s="17"/>
      <c r="AJ1395" s="17">
        <v>2.3147862759232401E-2</v>
      </c>
      <c r="AK1395" s="17">
        <v>1.62091650892527E-2</v>
      </c>
      <c r="AL1395" s="17">
        <v>3.5228392679473801E-2</v>
      </c>
      <c r="AM1395" s="17">
        <v>0</v>
      </c>
      <c r="AN1395" s="17">
        <v>9.4378931937105E-3</v>
      </c>
      <c r="AO1395" s="17"/>
      <c r="AP1395" s="17">
        <v>2.1048194238013199E-2</v>
      </c>
      <c r="AQ1395" s="17">
        <v>1.9206678554381799E-2</v>
      </c>
      <c r="AR1395" s="17">
        <v>1.0146026648209801E-2</v>
      </c>
      <c r="AS1395" s="17"/>
      <c r="AT1395" s="17">
        <v>1.6462391255303299E-2</v>
      </c>
      <c r="AU1395" s="17">
        <v>1.3781396147347301E-2</v>
      </c>
      <c r="AV1395" s="17">
        <v>2.43548480708181E-2</v>
      </c>
      <c r="AW1395" s="17">
        <v>1.3929340984726001E-2</v>
      </c>
      <c r="AX1395" s="17">
        <v>0</v>
      </c>
      <c r="AY1395" s="17"/>
      <c r="AZ1395" s="17">
        <v>0</v>
      </c>
      <c r="BA1395" s="17">
        <v>2.4995441910347999E-2</v>
      </c>
      <c r="BB1395" s="17">
        <v>2.7185117225648599E-2</v>
      </c>
      <c r="BC1395" s="17">
        <v>1.94974916879893E-2</v>
      </c>
      <c r="BD1395" s="17">
        <v>1.6187662770220199E-2</v>
      </c>
      <c r="BE1395" s="17">
        <v>3.2342882303818599E-2</v>
      </c>
      <c r="BF1395" s="17">
        <v>0</v>
      </c>
      <c r="BG1395" s="17">
        <v>4.2320129911906298E-2</v>
      </c>
      <c r="BH1395" s="17">
        <v>3.1406756055034298E-2</v>
      </c>
      <c r="BI1395" s="17">
        <v>1.34784018236961E-2</v>
      </c>
      <c r="BJ1395" s="17">
        <v>0</v>
      </c>
      <c r="BK1395" s="17">
        <v>2.6505866062414101E-2</v>
      </c>
      <c r="BL1395" s="17">
        <v>3.5454977949345198E-2</v>
      </c>
      <c r="BM1395" s="17">
        <v>0</v>
      </c>
      <c r="BN1395" s="17">
        <v>2.45967102389766E-2</v>
      </c>
      <c r="BO1395" s="17">
        <v>0</v>
      </c>
      <c r="BP1395" s="17"/>
      <c r="BQ1395" s="17">
        <v>1.9169261747643301E-2</v>
      </c>
      <c r="BR1395" s="17" t="s">
        <v>494</v>
      </c>
    </row>
    <row r="1396" spans="2:70" x14ac:dyDescent="0.35">
      <c r="C1396" s="17"/>
      <c r="D1396" s="17"/>
      <c r="E1396" s="17"/>
      <c r="F1396" s="17"/>
      <c r="G1396" s="17"/>
      <c r="H1396" s="17"/>
      <c r="I1396" s="17"/>
      <c r="J1396" s="17"/>
      <c r="K1396" s="17"/>
      <c r="L1396" s="17"/>
      <c r="M1396" s="17"/>
      <c r="N1396" s="17"/>
      <c r="O1396" s="17"/>
      <c r="P1396" s="17"/>
      <c r="Q1396" s="17"/>
      <c r="R1396" s="17"/>
      <c r="S1396" s="17"/>
      <c r="T1396" s="17"/>
      <c r="U1396" s="17"/>
      <c r="V1396" s="17"/>
      <c r="W1396" s="17"/>
      <c r="X1396" s="17"/>
      <c r="Y1396" s="17"/>
      <c r="Z1396" s="17"/>
      <c r="AA1396" s="17"/>
      <c r="AB1396" s="17"/>
      <c r="AC1396" s="17"/>
      <c r="AD1396" s="17"/>
      <c r="AE1396" s="17"/>
      <c r="AF1396" s="17"/>
      <c r="AG1396" s="17"/>
      <c r="AH1396" s="17"/>
      <c r="AI1396" s="17"/>
      <c r="AJ1396" s="17"/>
      <c r="AK1396" s="17"/>
      <c r="AL1396" s="17"/>
      <c r="AM1396" s="17"/>
      <c r="AN1396" s="17"/>
      <c r="AO1396" s="17"/>
      <c r="AP1396" s="17"/>
      <c r="AQ1396" s="17"/>
      <c r="AR1396" s="17"/>
      <c r="AS1396" s="17"/>
      <c r="AT1396" s="17"/>
      <c r="AU1396" s="17"/>
      <c r="AV1396" s="17"/>
      <c r="AW1396" s="17"/>
      <c r="AX1396" s="17"/>
      <c r="AY1396" s="17"/>
      <c r="AZ1396" s="17"/>
      <c r="BA1396" s="17"/>
      <c r="BB1396" s="17"/>
      <c r="BC1396" s="17"/>
      <c r="BD1396" s="17"/>
      <c r="BE1396" s="17"/>
      <c r="BF1396" s="17"/>
      <c r="BG1396" s="17"/>
      <c r="BH1396" s="17"/>
      <c r="BI1396" s="17"/>
      <c r="BJ1396" s="17"/>
      <c r="BK1396" s="17"/>
      <c r="BL1396" s="17"/>
      <c r="BM1396" s="17"/>
      <c r="BN1396" s="17"/>
      <c r="BO1396" s="17"/>
      <c r="BP1396" s="17"/>
      <c r="BQ1396" s="17"/>
      <c r="BR1396" s="17"/>
    </row>
    <row r="1397" spans="2:70" x14ac:dyDescent="0.35">
      <c r="B1397" s="6" t="s">
        <v>612</v>
      </c>
      <c r="C1397" s="17"/>
      <c r="D1397" s="17"/>
      <c r="E1397" s="17"/>
      <c r="F1397" s="17"/>
      <c r="G1397" s="17"/>
      <c r="H1397" s="17"/>
      <c r="I1397" s="17"/>
      <c r="J1397" s="17"/>
      <c r="K1397" s="17"/>
      <c r="L1397" s="17"/>
      <c r="M1397" s="17"/>
      <c r="N1397" s="17"/>
      <c r="O1397" s="17"/>
      <c r="P1397" s="17"/>
      <c r="Q1397" s="17"/>
      <c r="R1397" s="17"/>
      <c r="S1397" s="17"/>
      <c r="T1397" s="17"/>
      <c r="U1397" s="17"/>
      <c r="V1397" s="17"/>
      <c r="W1397" s="17"/>
      <c r="X1397" s="17"/>
      <c r="Y1397" s="17"/>
      <c r="Z1397" s="17"/>
      <c r="AA1397" s="17"/>
      <c r="AB1397" s="17"/>
      <c r="AC1397" s="17"/>
      <c r="AD1397" s="17"/>
      <c r="AE1397" s="17"/>
      <c r="AF1397" s="17"/>
      <c r="AG1397" s="17"/>
      <c r="AH1397" s="17"/>
      <c r="AI1397" s="17"/>
      <c r="AJ1397" s="17"/>
      <c r="AK1397" s="17"/>
      <c r="AL1397" s="17"/>
      <c r="AM1397" s="17"/>
      <c r="AN1397" s="17"/>
      <c r="AO1397" s="17"/>
      <c r="AP1397" s="17"/>
      <c r="AQ1397" s="17"/>
      <c r="AR1397" s="17"/>
      <c r="AS1397" s="17"/>
      <c r="AT1397" s="17"/>
      <c r="AU1397" s="17"/>
      <c r="AV1397" s="17"/>
      <c r="AW1397" s="17"/>
      <c r="AX1397" s="17"/>
      <c r="AY1397" s="17"/>
      <c r="AZ1397" s="17"/>
      <c r="BA1397" s="17"/>
      <c r="BB1397" s="17"/>
      <c r="BC1397" s="17"/>
      <c r="BD1397" s="17"/>
      <c r="BE1397" s="17"/>
      <c r="BF1397" s="17"/>
      <c r="BG1397" s="17"/>
      <c r="BH1397" s="17"/>
      <c r="BI1397" s="17"/>
      <c r="BJ1397" s="17"/>
      <c r="BK1397" s="17"/>
      <c r="BL1397" s="17"/>
      <c r="BM1397" s="17"/>
      <c r="BN1397" s="17"/>
      <c r="BO1397" s="17"/>
      <c r="BP1397" s="17"/>
      <c r="BQ1397" s="17"/>
      <c r="BR1397" s="17"/>
    </row>
    <row r="1398" spans="2:70" x14ac:dyDescent="0.35">
      <c r="B1398" s="24" t="s">
        <v>496</v>
      </c>
      <c r="C1398" s="17"/>
      <c r="D1398" s="17"/>
      <c r="E1398" s="17"/>
      <c r="F1398" s="17"/>
      <c r="G1398" s="17"/>
      <c r="H1398" s="17"/>
      <c r="I1398" s="17"/>
      <c r="J1398" s="17"/>
      <c r="K1398" s="17"/>
      <c r="L1398" s="17"/>
      <c r="M1398" s="17"/>
      <c r="N1398" s="17"/>
      <c r="O1398" s="17"/>
      <c r="P1398" s="17"/>
      <c r="Q1398" s="17"/>
      <c r="R1398" s="17"/>
      <c r="S1398" s="17"/>
      <c r="T1398" s="17"/>
      <c r="U1398" s="17"/>
      <c r="V1398" s="17"/>
      <c r="W1398" s="17"/>
      <c r="X1398" s="17"/>
      <c r="Y1398" s="17"/>
      <c r="Z1398" s="17"/>
      <c r="AA1398" s="17"/>
      <c r="AB1398" s="17"/>
      <c r="AC1398" s="17"/>
      <c r="AD1398" s="17"/>
      <c r="AE1398" s="17"/>
      <c r="AF1398" s="17"/>
      <c r="AG1398" s="17"/>
      <c r="AH1398" s="17"/>
      <c r="AI1398" s="17"/>
      <c r="AJ1398" s="17"/>
      <c r="AK1398" s="17"/>
      <c r="AL1398" s="17"/>
      <c r="AM1398" s="17"/>
      <c r="AN1398" s="17"/>
      <c r="AO1398" s="17"/>
      <c r="AP1398" s="17"/>
      <c r="AQ1398" s="17"/>
      <c r="AR1398" s="17"/>
      <c r="AS1398" s="17"/>
      <c r="AT1398" s="17"/>
      <c r="AU1398" s="17"/>
      <c r="AV1398" s="17"/>
      <c r="AW1398" s="17"/>
      <c r="AX1398" s="17"/>
      <c r="AY1398" s="17"/>
      <c r="AZ1398" s="17"/>
      <c r="BA1398" s="17"/>
      <c r="BB1398" s="17"/>
      <c r="BC1398" s="17"/>
      <c r="BD1398" s="17"/>
      <c r="BE1398" s="17"/>
      <c r="BF1398" s="17"/>
      <c r="BG1398" s="17"/>
      <c r="BH1398" s="17"/>
      <c r="BI1398" s="17"/>
      <c r="BJ1398" s="17"/>
      <c r="BK1398" s="17"/>
      <c r="BL1398" s="17"/>
      <c r="BM1398" s="17"/>
      <c r="BN1398" s="17"/>
      <c r="BO1398" s="17"/>
      <c r="BP1398" s="17"/>
      <c r="BQ1398" s="17"/>
      <c r="BR1398" s="17"/>
    </row>
    <row r="1399" spans="2:70" x14ac:dyDescent="0.35">
      <c r="B1399" t="s">
        <v>605</v>
      </c>
      <c r="C1399" s="17">
        <v>0.14307511146275301</v>
      </c>
      <c r="D1399" s="17">
        <v>0.160166851445734</v>
      </c>
      <c r="E1399" s="17">
        <v>0.12636817731687999</v>
      </c>
      <c r="F1399" s="17"/>
      <c r="G1399" s="17">
        <v>0.17262429259795301</v>
      </c>
      <c r="H1399" s="17">
        <v>0.17441985944864999</v>
      </c>
      <c r="I1399" s="17">
        <v>0.15135290602698401</v>
      </c>
      <c r="J1399" s="17">
        <v>0.12553369061229899</v>
      </c>
      <c r="K1399" s="17">
        <v>9.9322271123062897E-2</v>
      </c>
      <c r="L1399" s="17">
        <v>0.13343252466187699</v>
      </c>
      <c r="M1399" s="17"/>
      <c r="N1399" s="17">
        <v>0.153820395630162</v>
      </c>
      <c r="O1399" s="17">
        <v>0.151492893787565</v>
      </c>
      <c r="P1399" s="17">
        <v>0.119401761915555</v>
      </c>
      <c r="Q1399" s="17">
        <v>0.134079584293092</v>
      </c>
      <c r="R1399" s="17"/>
      <c r="S1399" s="17">
        <v>0.15875498839305699</v>
      </c>
      <c r="T1399" s="17">
        <v>8.4718186355405595E-2</v>
      </c>
      <c r="U1399" s="17">
        <v>0.107318529855382</v>
      </c>
      <c r="V1399" s="17">
        <v>6.6500555056077507E-2</v>
      </c>
      <c r="W1399" s="17">
        <v>0.15503478979624399</v>
      </c>
      <c r="X1399" s="17">
        <v>0.164320996996386</v>
      </c>
      <c r="Y1399" s="17">
        <v>0.191873899005648</v>
      </c>
      <c r="Z1399" s="17">
        <v>0.149686517456427</v>
      </c>
      <c r="AA1399" s="17">
        <v>0.16279762070460199</v>
      </c>
      <c r="AB1399" s="17">
        <v>0.16015834849907501</v>
      </c>
      <c r="AC1399" s="17">
        <v>0.218810886196908</v>
      </c>
      <c r="AD1399" s="17">
        <v>0.19566375466737801</v>
      </c>
      <c r="AE1399" s="17"/>
      <c r="AF1399" s="17">
        <v>0.142472358567797</v>
      </c>
      <c r="AG1399" s="17">
        <v>0.14310077673302901</v>
      </c>
      <c r="AH1399" s="17">
        <v>0.14341960716774299</v>
      </c>
      <c r="AI1399" s="17"/>
      <c r="AJ1399" s="17">
        <v>0.118815928783611</v>
      </c>
      <c r="AK1399" s="17">
        <v>0.16791944336173101</v>
      </c>
      <c r="AL1399" s="17">
        <v>0.121476533833828</v>
      </c>
      <c r="AM1399" s="17">
        <v>7.4789186037091795E-2</v>
      </c>
      <c r="AN1399" s="17">
        <v>0.16031720164448299</v>
      </c>
      <c r="AO1399" s="17"/>
      <c r="AP1399" s="17">
        <v>0.147756264363294</v>
      </c>
      <c r="AQ1399" s="17">
        <v>0.16086580053445301</v>
      </c>
      <c r="AR1399" s="17">
        <v>0.112908539953883</v>
      </c>
      <c r="AS1399" s="17"/>
      <c r="AT1399" s="17">
        <v>0.12710971959860901</v>
      </c>
      <c r="AU1399" s="17">
        <v>0.118447004975583</v>
      </c>
      <c r="AV1399" s="17">
        <v>0.13715892602820801</v>
      </c>
      <c r="AW1399" s="17">
        <v>0.15695148834755501</v>
      </c>
      <c r="AX1399" s="17">
        <v>0.23712411011610601</v>
      </c>
      <c r="AY1399" s="17"/>
      <c r="AZ1399" s="17">
        <v>0.11461489899708099</v>
      </c>
      <c r="BA1399" s="17">
        <v>0.19654976221477</v>
      </c>
      <c r="BB1399" s="17">
        <v>0.173622553134021</v>
      </c>
      <c r="BC1399" s="17">
        <v>0.14426595473523601</v>
      </c>
      <c r="BD1399" s="17">
        <v>9.9913633252221606E-2</v>
      </c>
      <c r="BE1399" s="17">
        <v>0.10391537549195901</v>
      </c>
      <c r="BF1399" s="17">
        <v>0.174818140508743</v>
      </c>
      <c r="BG1399" s="17">
        <v>0.14599848239598401</v>
      </c>
      <c r="BH1399" s="17">
        <v>7.9905456936470304E-2</v>
      </c>
      <c r="BI1399" s="17">
        <v>8.0227911254847198E-2</v>
      </c>
      <c r="BJ1399" s="17">
        <v>0.17725118005698501</v>
      </c>
      <c r="BK1399" s="17">
        <v>0.20347165127853101</v>
      </c>
      <c r="BL1399" s="17">
        <v>8.7727698605022997E-2</v>
      </c>
      <c r="BM1399" s="17">
        <v>0.17047544913773299</v>
      </c>
      <c r="BN1399" s="17">
        <v>0.14718064754231899</v>
      </c>
      <c r="BO1399" s="17">
        <v>0.21602384867561</v>
      </c>
      <c r="BP1399" s="17"/>
      <c r="BQ1399" s="17">
        <v>0.14307511146275301</v>
      </c>
      <c r="BR1399" s="17" t="s">
        <v>494</v>
      </c>
    </row>
    <row r="1400" spans="2:70" x14ac:dyDescent="0.35">
      <c r="B1400" t="s">
        <v>606</v>
      </c>
      <c r="C1400" s="17">
        <v>0.541265403028522</v>
      </c>
      <c r="D1400" s="17">
        <v>0.54446503638798704</v>
      </c>
      <c r="E1400" s="17">
        <v>0.53718591770072899</v>
      </c>
      <c r="F1400" s="17"/>
      <c r="G1400" s="17">
        <v>0.47606986423846898</v>
      </c>
      <c r="H1400" s="17">
        <v>0.489322841745717</v>
      </c>
      <c r="I1400" s="17">
        <v>0.57648038178016403</v>
      </c>
      <c r="J1400" s="17">
        <v>0.55155656056061997</v>
      </c>
      <c r="K1400" s="17">
        <v>0.57877820246885603</v>
      </c>
      <c r="L1400" s="17">
        <v>0.56073907097949904</v>
      </c>
      <c r="M1400" s="17"/>
      <c r="N1400" s="17">
        <v>0.53311578212748101</v>
      </c>
      <c r="O1400" s="17">
        <v>0.54631022716950794</v>
      </c>
      <c r="P1400" s="17">
        <v>0.52988203644800402</v>
      </c>
      <c r="Q1400" s="17">
        <v>0.56467552598897797</v>
      </c>
      <c r="R1400" s="17"/>
      <c r="S1400" s="17">
        <v>0.55150070686247199</v>
      </c>
      <c r="T1400" s="17">
        <v>0.59612335812450901</v>
      </c>
      <c r="U1400" s="17">
        <v>0.61027300660532302</v>
      </c>
      <c r="V1400" s="17">
        <v>0.58270076729004505</v>
      </c>
      <c r="W1400" s="17">
        <v>0.57679333204126904</v>
      </c>
      <c r="X1400" s="17">
        <v>0.48730791531673801</v>
      </c>
      <c r="Y1400" s="17">
        <v>0.49773055891643397</v>
      </c>
      <c r="Z1400" s="17">
        <v>0.63061277724201603</v>
      </c>
      <c r="AA1400" s="17">
        <v>0.48800756035941201</v>
      </c>
      <c r="AB1400" s="17">
        <v>0.46364254336558403</v>
      </c>
      <c r="AC1400" s="17">
        <v>0.430357686266781</v>
      </c>
      <c r="AD1400" s="17">
        <v>0.59975662940822305</v>
      </c>
      <c r="AE1400" s="17"/>
      <c r="AF1400" s="17">
        <v>0.54849853358049105</v>
      </c>
      <c r="AG1400" s="17">
        <v>0.53958552766085199</v>
      </c>
      <c r="AH1400" s="17">
        <v>0.53044168262174096</v>
      </c>
      <c r="AI1400" s="17"/>
      <c r="AJ1400" s="17">
        <v>0.57002120487432995</v>
      </c>
      <c r="AK1400" s="17">
        <v>0.50700068145834398</v>
      </c>
      <c r="AL1400" s="17">
        <v>0.57199568387786004</v>
      </c>
      <c r="AM1400" s="17">
        <v>0.45899996637808899</v>
      </c>
      <c r="AN1400" s="17">
        <v>0.53182136641317002</v>
      </c>
      <c r="AO1400" s="17"/>
      <c r="AP1400" s="17">
        <v>0.54837023869827894</v>
      </c>
      <c r="AQ1400" s="17">
        <v>0.53429168937506499</v>
      </c>
      <c r="AR1400" s="17">
        <v>0.60302925821131104</v>
      </c>
      <c r="AS1400" s="17"/>
      <c r="AT1400" s="17">
        <v>0.58496543809613</v>
      </c>
      <c r="AU1400" s="17">
        <v>0.55237743645148596</v>
      </c>
      <c r="AV1400" s="17">
        <v>0.56018113824673998</v>
      </c>
      <c r="AW1400" s="17">
        <v>0.50908410124814896</v>
      </c>
      <c r="AX1400" s="17">
        <v>0.46751272421715701</v>
      </c>
      <c r="AY1400" s="17"/>
      <c r="AZ1400" s="17">
        <v>0.642363111593789</v>
      </c>
      <c r="BA1400" s="17">
        <v>0.48091972783494003</v>
      </c>
      <c r="BB1400" s="17">
        <v>0.47090209738315902</v>
      </c>
      <c r="BC1400" s="17">
        <v>0.65480832250669796</v>
      </c>
      <c r="BD1400" s="17">
        <v>0.62334055953357703</v>
      </c>
      <c r="BE1400" s="17">
        <v>0.50104305758271395</v>
      </c>
      <c r="BF1400" s="17">
        <v>0.51468091182744602</v>
      </c>
      <c r="BG1400" s="17">
        <v>0.49625935533903498</v>
      </c>
      <c r="BH1400" s="17">
        <v>0.55798304919649799</v>
      </c>
      <c r="BI1400" s="17">
        <v>0.675979384755521</v>
      </c>
      <c r="BJ1400" s="17">
        <v>0.49061580757964701</v>
      </c>
      <c r="BK1400" s="17">
        <v>0.49799956820435398</v>
      </c>
      <c r="BL1400" s="17">
        <v>0.50789466519101301</v>
      </c>
      <c r="BM1400" s="17">
        <v>0.58152671997484595</v>
      </c>
      <c r="BN1400" s="17">
        <v>0.427543490294857</v>
      </c>
      <c r="BO1400" s="17">
        <v>0.56227612380327896</v>
      </c>
      <c r="BP1400" s="17"/>
      <c r="BQ1400" s="17">
        <v>0.541265403028522</v>
      </c>
      <c r="BR1400" s="17" t="s">
        <v>494</v>
      </c>
    </row>
    <row r="1401" spans="2:70" x14ac:dyDescent="0.35">
      <c r="B1401" t="s">
        <v>607</v>
      </c>
      <c r="C1401" s="17">
        <v>0.26043644104418001</v>
      </c>
      <c r="D1401" s="17">
        <v>0.23593208004244101</v>
      </c>
      <c r="E1401" s="17">
        <v>0.286611219719352</v>
      </c>
      <c r="F1401" s="17"/>
      <c r="G1401" s="17">
        <v>0.28580719164268198</v>
      </c>
      <c r="H1401" s="17">
        <v>0.256996764262797</v>
      </c>
      <c r="I1401" s="17">
        <v>0.24244531626337301</v>
      </c>
      <c r="J1401" s="17">
        <v>0.27139469192304599</v>
      </c>
      <c r="K1401" s="17">
        <v>0.26514124021117902</v>
      </c>
      <c r="L1401" s="17">
        <v>0.254180983326316</v>
      </c>
      <c r="M1401" s="17"/>
      <c r="N1401" s="17">
        <v>0.26478201513210398</v>
      </c>
      <c r="O1401" s="17">
        <v>0.26264219582878501</v>
      </c>
      <c r="P1401" s="17">
        <v>0.27569537242585301</v>
      </c>
      <c r="Q1401" s="17">
        <v>0.23051878485227301</v>
      </c>
      <c r="R1401" s="17"/>
      <c r="S1401" s="17">
        <v>0.247626175760501</v>
      </c>
      <c r="T1401" s="17">
        <v>0.256613847101689</v>
      </c>
      <c r="U1401" s="17">
        <v>0.24566351614391599</v>
      </c>
      <c r="V1401" s="17">
        <v>0.302235724344318</v>
      </c>
      <c r="W1401" s="17">
        <v>0.214241872001318</v>
      </c>
      <c r="X1401" s="17">
        <v>0.27806676925909202</v>
      </c>
      <c r="Y1401" s="17">
        <v>0.216979633419662</v>
      </c>
      <c r="Z1401" s="17">
        <v>0.16856675066554</v>
      </c>
      <c r="AA1401" s="17">
        <v>0.30208778483698501</v>
      </c>
      <c r="AB1401" s="17">
        <v>0.302513559496774</v>
      </c>
      <c r="AC1401" s="17">
        <v>0.297823734549235</v>
      </c>
      <c r="AD1401" s="17">
        <v>0.16587709112969001</v>
      </c>
      <c r="AE1401" s="17"/>
      <c r="AF1401" s="17">
        <v>0.25837376583264698</v>
      </c>
      <c r="AG1401" s="17">
        <v>0.26271637905860301</v>
      </c>
      <c r="AH1401" s="17">
        <v>0.243579214929488</v>
      </c>
      <c r="AI1401" s="17"/>
      <c r="AJ1401" s="17">
        <v>0.27088894736338798</v>
      </c>
      <c r="AK1401" s="17">
        <v>0.24866313652900501</v>
      </c>
      <c r="AL1401" s="17">
        <v>0.25553544698153102</v>
      </c>
      <c r="AM1401" s="17">
        <v>0.36563901901743101</v>
      </c>
      <c r="AN1401" s="17">
        <v>0.26042466235740303</v>
      </c>
      <c r="AO1401" s="17"/>
      <c r="AP1401" s="17">
        <v>0.26408217401865602</v>
      </c>
      <c r="AQ1401" s="17">
        <v>0.23724719966833099</v>
      </c>
      <c r="AR1401" s="17">
        <v>0.24018456091294699</v>
      </c>
      <c r="AS1401" s="17"/>
      <c r="AT1401" s="17">
        <v>0.239076668750485</v>
      </c>
      <c r="AU1401" s="17">
        <v>0.26417104861248403</v>
      </c>
      <c r="AV1401" s="17">
        <v>0.25178222690754998</v>
      </c>
      <c r="AW1401" s="17">
        <v>0.27011915494836097</v>
      </c>
      <c r="AX1401" s="17">
        <v>0.244463986049055</v>
      </c>
      <c r="AY1401" s="17"/>
      <c r="AZ1401" s="17">
        <v>0.116574460483998</v>
      </c>
      <c r="BA1401" s="17">
        <v>0.21067780139654799</v>
      </c>
      <c r="BB1401" s="17">
        <v>0.26936458891465398</v>
      </c>
      <c r="BC1401" s="17">
        <v>0.15114798370169799</v>
      </c>
      <c r="BD1401" s="17">
        <v>0.25172041006657198</v>
      </c>
      <c r="BE1401" s="17">
        <v>0.32724318980629502</v>
      </c>
      <c r="BF1401" s="17">
        <v>0.27015389984385202</v>
      </c>
      <c r="BG1401" s="17">
        <v>0.298022397969397</v>
      </c>
      <c r="BH1401" s="17">
        <v>0.28768180658505299</v>
      </c>
      <c r="BI1401" s="17">
        <v>0.21197243744858499</v>
      </c>
      <c r="BJ1401" s="17">
        <v>0.29160476948879799</v>
      </c>
      <c r="BK1401" s="17">
        <v>0.24312896180927501</v>
      </c>
      <c r="BL1401" s="17">
        <v>0.29965910494560799</v>
      </c>
      <c r="BM1401" s="17">
        <v>0.220827791391493</v>
      </c>
      <c r="BN1401" s="17">
        <v>0.34285395549805697</v>
      </c>
      <c r="BO1401" s="17">
        <v>0.21113626338813499</v>
      </c>
      <c r="BP1401" s="17"/>
      <c r="BQ1401" s="17">
        <v>0.26043644104418001</v>
      </c>
      <c r="BR1401" s="17" t="s">
        <v>494</v>
      </c>
    </row>
    <row r="1402" spans="2:70" x14ac:dyDescent="0.35">
      <c r="B1402" t="s">
        <v>608</v>
      </c>
      <c r="C1402" s="17">
        <v>3.3142287792947603E-2</v>
      </c>
      <c r="D1402" s="17">
        <v>3.4706505027449201E-2</v>
      </c>
      <c r="E1402" s="17">
        <v>3.0104028672919201E-2</v>
      </c>
      <c r="F1402" s="17"/>
      <c r="G1402" s="17">
        <v>5.5199647882428898E-2</v>
      </c>
      <c r="H1402" s="17">
        <v>4.8172024738094697E-2</v>
      </c>
      <c r="I1402" s="17">
        <v>1.9624648306289402E-2</v>
      </c>
      <c r="J1402" s="17">
        <v>2.90206475965041E-2</v>
      </c>
      <c r="K1402" s="17">
        <v>3.8370738460139803E-2</v>
      </c>
      <c r="L1402" s="17">
        <v>2.03896797190221E-2</v>
      </c>
      <c r="M1402" s="17"/>
      <c r="N1402" s="17">
        <v>2.7478589955868701E-2</v>
      </c>
      <c r="O1402" s="17">
        <v>3.3790873094149999E-2</v>
      </c>
      <c r="P1402" s="17">
        <v>4.48906398582734E-2</v>
      </c>
      <c r="Q1402" s="17">
        <v>3.2345010427735403E-2</v>
      </c>
      <c r="R1402" s="17"/>
      <c r="S1402" s="17">
        <v>2.95197163485444E-2</v>
      </c>
      <c r="T1402" s="17">
        <v>3.4838863574459297E-2</v>
      </c>
      <c r="U1402" s="17">
        <v>2.36852608745718E-2</v>
      </c>
      <c r="V1402" s="17">
        <v>2.8411656732912498E-2</v>
      </c>
      <c r="W1402" s="17">
        <v>1.42071482212113E-2</v>
      </c>
      <c r="X1402" s="17">
        <v>4.9507960831091102E-2</v>
      </c>
      <c r="Y1402" s="17">
        <v>9.3415908658256594E-2</v>
      </c>
      <c r="Z1402" s="17">
        <v>2.6682322691246901E-2</v>
      </c>
      <c r="AA1402" s="17">
        <v>2.6462695307200201E-2</v>
      </c>
      <c r="AB1402" s="17">
        <v>3.4712570395595999E-2</v>
      </c>
      <c r="AC1402" s="17">
        <v>1.67560856347455E-2</v>
      </c>
      <c r="AD1402" s="17">
        <v>0</v>
      </c>
      <c r="AE1402" s="17"/>
      <c r="AF1402" s="17">
        <v>2.8656046059487499E-2</v>
      </c>
      <c r="AG1402" s="17">
        <v>3.4097643901331798E-2</v>
      </c>
      <c r="AH1402" s="17">
        <v>4.9712006855136097E-2</v>
      </c>
      <c r="AI1402" s="17"/>
      <c r="AJ1402" s="17">
        <v>1.95483000858605E-2</v>
      </c>
      <c r="AK1402" s="17">
        <v>4.8631820111151497E-2</v>
      </c>
      <c r="AL1402" s="17">
        <v>3.1468571883988598E-2</v>
      </c>
      <c r="AM1402" s="17">
        <v>0.100571828567388</v>
      </c>
      <c r="AN1402" s="17">
        <v>4.7436769584942903E-2</v>
      </c>
      <c r="AO1402" s="17"/>
      <c r="AP1402" s="17">
        <v>2.8562914353519799E-2</v>
      </c>
      <c r="AQ1402" s="17">
        <v>3.85886489617078E-2</v>
      </c>
      <c r="AR1402" s="17">
        <v>2.5485475718549901E-2</v>
      </c>
      <c r="AS1402" s="17"/>
      <c r="AT1402" s="17">
        <v>4.3284312305095697E-2</v>
      </c>
      <c r="AU1402" s="17">
        <v>2.7048485420596999E-2</v>
      </c>
      <c r="AV1402" s="17">
        <v>2.98136060452176E-2</v>
      </c>
      <c r="AW1402" s="17">
        <v>3.4939318306527203E-2</v>
      </c>
      <c r="AX1402" s="17">
        <v>5.0899179617681797E-2</v>
      </c>
      <c r="AY1402" s="17"/>
      <c r="AZ1402" s="17">
        <v>0.126447528925132</v>
      </c>
      <c r="BA1402" s="17">
        <v>8.6857266643394104E-2</v>
      </c>
      <c r="BB1402" s="17">
        <v>7.2654108519772706E-2</v>
      </c>
      <c r="BC1402" s="17">
        <v>3.0280247368379601E-2</v>
      </c>
      <c r="BD1402" s="17">
        <v>8.8377343774095098E-3</v>
      </c>
      <c r="BE1402" s="17">
        <v>4.3742344258741503E-2</v>
      </c>
      <c r="BF1402" s="17">
        <v>1.6896029763086601E-2</v>
      </c>
      <c r="BG1402" s="17">
        <v>9.3710136303925603E-3</v>
      </c>
      <c r="BH1402" s="17">
        <v>4.6841644266693898E-2</v>
      </c>
      <c r="BI1402" s="17">
        <v>1.53811573321794E-2</v>
      </c>
      <c r="BJ1402" s="17">
        <v>3.2597411201366701E-2</v>
      </c>
      <c r="BK1402" s="17">
        <v>4.3794457506676897E-2</v>
      </c>
      <c r="BL1402" s="17">
        <v>6.9263553309011003E-2</v>
      </c>
      <c r="BM1402" s="17">
        <v>2.71700394959274E-2</v>
      </c>
      <c r="BN1402" s="17">
        <v>3.5943864627721298E-2</v>
      </c>
      <c r="BO1402" s="17">
        <v>1.05637641329749E-2</v>
      </c>
      <c r="BP1402" s="17"/>
      <c r="BQ1402" s="17">
        <v>3.3142287792947603E-2</v>
      </c>
      <c r="BR1402" s="17" t="s">
        <v>494</v>
      </c>
    </row>
    <row r="1403" spans="2:70" x14ac:dyDescent="0.35">
      <c r="B1403" t="s">
        <v>129</v>
      </c>
      <c r="C1403" s="17">
        <v>2.2080756671597999E-2</v>
      </c>
      <c r="D1403" s="17">
        <v>2.47295270963875E-2</v>
      </c>
      <c r="E1403" s="17">
        <v>1.9730656590120899E-2</v>
      </c>
      <c r="F1403" s="17"/>
      <c r="G1403" s="17">
        <v>1.0299003638468E-2</v>
      </c>
      <c r="H1403" s="17">
        <v>3.1088509804741201E-2</v>
      </c>
      <c r="I1403" s="17">
        <v>1.00967476231895E-2</v>
      </c>
      <c r="J1403" s="17">
        <v>2.2494409307531001E-2</v>
      </c>
      <c r="K1403" s="17">
        <v>1.83875477367632E-2</v>
      </c>
      <c r="L1403" s="17">
        <v>3.1257741313286E-2</v>
      </c>
      <c r="M1403" s="17"/>
      <c r="N1403" s="17">
        <v>2.0803217154385101E-2</v>
      </c>
      <c r="O1403" s="17">
        <v>5.7638101199922699E-3</v>
      </c>
      <c r="P1403" s="17">
        <v>3.01301893523142E-2</v>
      </c>
      <c r="Q1403" s="17">
        <v>3.8381094437922203E-2</v>
      </c>
      <c r="R1403" s="17"/>
      <c r="S1403" s="17">
        <v>1.2598412635425001E-2</v>
      </c>
      <c r="T1403" s="17">
        <v>2.7705744843937102E-2</v>
      </c>
      <c r="U1403" s="17">
        <v>1.30596865208072E-2</v>
      </c>
      <c r="V1403" s="17">
        <v>2.0151296576646702E-2</v>
      </c>
      <c r="W1403" s="17">
        <v>3.97228579399568E-2</v>
      </c>
      <c r="X1403" s="17">
        <v>2.07963575966933E-2</v>
      </c>
      <c r="Y1403" s="17">
        <v>0</v>
      </c>
      <c r="Z1403" s="17">
        <v>2.4451631944769899E-2</v>
      </c>
      <c r="AA1403" s="17">
        <v>2.0644338791800301E-2</v>
      </c>
      <c r="AB1403" s="17">
        <v>3.8972978242970802E-2</v>
      </c>
      <c r="AC1403" s="17">
        <v>3.6251607352330899E-2</v>
      </c>
      <c r="AD1403" s="17">
        <v>3.8702524794709398E-2</v>
      </c>
      <c r="AE1403" s="17"/>
      <c r="AF1403" s="17">
        <v>2.1999295959577302E-2</v>
      </c>
      <c r="AG1403" s="17">
        <v>2.0499672646184099E-2</v>
      </c>
      <c r="AH1403" s="17">
        <v>3.2847488425891198E-2</v>
      </c>
      <c r="AI1403" s="17"/>
      <c r="AJ1403" s="17">
        <v>2.07256188928105E-2</v>
      </c>
      <c r="AK1403" s="17">
        <v>2.7784918539767899E-2</v>
      </c>
      <c r="AL1403" s="17">
        <v>1.9523763422791302E-2</v>
      </c>
      <c r="AM1403" s="17">
        <v>0</v>
      </c>
      <c r="AN1403" s="17">
        <v>0</v>
      </c>
      <c r="AO1403" s="17"/>
      <c r="AP1403" s="17">
        <v>1.1228408566252301E-2</v>
      </c>
      <c r="AQ1403" s="17">
        <v>2.90066614604426E-2</v>
      </c>
      <c r="AR1403" s="17">
        <v>1.8392165203308899E-2</v>
      </c>
      <c r="AS1403" s="17"/>
      <c r="AT1403" s="17">
        <v>5.5638612496806102E-3</v>
      </c>
      <c r="AU1403" s="17">
        <v>3.79560245398506E-2</v>
      </c>
      <c r="AV1403" s="17">
        <v>2.10641027722843E-2</v>
      </c>
      <c r="AW1403" s="17">
        <v>2.8905937149408301E-2</v>
      </c>
      <c r="AX1403" s="17">
        <v>0</v>
      </c>
      <c r="AY1403" s="17"/>
      <c r="AZ1403" s="17">
        <v>0</v>
      </c>
      <c r="BA1403" s="17">
        <v>2.4995441910347999E-2</v>
      </c>
      <c r="BB1403" s="17">
        <v>1.34566520483934E-2</v>
      </c>
      <c r="BC1403" s="17">
        <v>1.94974916879893E-2</v>
      </c>
      <c r="BD1403" s="17">
        <v>1.6187662770220199E-2</v>
      </c>
      <c r="BE1403" s="17">
        <v>2.4056032860290798E-2</v>
      </c>
      <c r="BF1403" s="17">
        <v>2.34510180568724E-2</v>
      </c>
      <c r="BG1403" s="17">
        <v>5.0348750665191802E-2</v>
      </c>
      <c r="BH1403" s="17">
        <v>2.7588043015285401E-2</v>
      </c>
      <c r="BI1403" s="17">
        <v>1.6439109208867E-2</v>
      </c>
      <c r="BJ1403" s="17">
        <v>7.9308316732045504E-3</v>
      </c>
      <c r="BK1403" s="17">
        <v>1.16053612011622E-2</v>
      </c>
      <c r="BL1403" s="17">
        <v>3.5454977949345198E-2</v>
      </c>
      <c r="BM1403" s="17">
        <v>0</v>
      </c>
      <c r="BN1403" s="17">
        <v>4.6478042037045898E-2</v>
      </c>
      <c r="BO1403" s="17">
        <v>0</v>
      </c>
      <c r="BP1403" s="17"/>
      <c r="BQ1403" s="17">
        <v>2.2080756671597999E-2</v>
      </c>
      <c r="BR1403" s="17" t="s">
        <v>494</v>
      </c>
    </row>
    <row r="1404" spans="2:70" x14ac:dyDescent="0.35">
      <c r="C1404" s="17"/>
      <c r="D1404" s="17"/>
      <c r="E1404" s="17"/>
      <c r="F1404" s="17"/>
      <c r="G1404" s="17"/>
      <c r="H1404" s="17"/>
      <c r="I1404" s="17"/>
      <c r="J1404" s="17"/>
      <c r="K1404" s="17"/>
      <c r="L1404" s="17"/>
      <c r="M1404" s="17"/>
      <c r="N1404" s="17"/>
      <c r="O1404" s="17"/>
      <c r="P1404" s="17"/>
      <c r="Q1404" s="17"/>
      <c r="R1404" s="17"/>
      <c r="S1404" s="17"/>
      <c r="T1404" s="17"/>
      <c r="U1404" s="17"/>
      <c r="V1404" s="17"/>
      <c r="W1404" s="17"/>
      <c r="X1404" s="17"/>
      <c r="Y1404" s="17"/>
      <c r="Z1404" s="17"/>
      <c r="AA1404" s="17"/>
      <c r="AB1404" s="17"/>
      <c r="AC1404" s="17"/>
      <c r="AD1404" s="17"/>
      <c r="AE1404" s="17"/>
      <c r="AF1404" s="17"/>
      <c r="AG1404" s="17"/>
      <c r="AH1404" s="17"/>
      <c r="AI1404" s="17"/>
      <c r="AJ1404" s="17"/>
      <c r="AK1404" s="17"/>
      <c r="AL1404" s="17"/>
      <c r="AM1404" s="17"/>
      <c r="AN1404" s="17"/>
      <c r="AO1404" s="17"/>
      <c r="AP1404" s="17"/>
      <c r="AQ1404" s="17"/>
      <c r="AR1404" s="17"/>
      <c r="AS1404" s="17"/>
      <c r="AT1404" s="17"/>
      <c r="AU1404" s="17"/>
      <c r="AV1404" s="17"/>
      <c r="AW1404" s="17"/>
      <c r="AX1404" s="17"/>
      <c r="AY1404" s="17"/>
      <c r="AZ1404" s="17"/>
      <c r="BA1404" s="17"/>
      <c r="BB1404" s="17"/>
      <c r="BC1404" s="17"/>
      <c r="BD1404" s="17"/>
      <c r="BE1404" s="17"/>
      <c r="BF1404" s="17"/>
      <c r="BG1404" s="17"/>
      <c r="BH1404" s="17"/>
      <c r="BI1404" s="17"/>
      <c r="BJ1404" s="17"/>
      <c r="BK1404" s="17"/>
      <c r="BL1404" s="17"/>
      <c r="BM1404" s="17"/>
      <c r="BN1404" s="17"/>
      <c r="BO1404" s="17"/>
      <c r="BP1404" s="17"/>
      <c r="BQ1404" s="17"/>
      <c r="BR1404" s="17"/>
    </row>
    <row r="1405" spans="2:70" x14ac:dyDescent="0.35">
      <c r="B1405" s="6" t="s">
        <v>620</v>
      </c>
      <c r="C1405" s="17"/>
      <c r="D1405" s="17"/>
      <c r="E1405" s="17"/>
      <c r="F1405" s="17"/>
      <c r="G1405" s="17"/>
      <c r="H1405" s="17"/>
      <c r="I1405" s="17"/>
      <c r="J1405" s="17"/>
      <c r="K1405" s="17"/>
      <c r="L1405" s="17"/>
      <c r="M1405" s="17"/>
      <c r="N1405" s="17"/>
      <c r="O1405" s="17"/>
      <c r="P1405" s="17"/>
      <c r="Q1405" s="17"/>
      <c r="R1405" s="17"/>
      <c r="S1405" s="17"/>
      <c r="T1405" s="17"/>
      <c r="U1405" s="17"/>
      <c r="V1405" s="17"/>
      <c r="W1405" s="17"/>
      <c r="X1405" s="17"/>
      <c r="Y1405" s="17"/>
      <c r="Z1405" s="17"/>
      <c r="AA1405" s="17"/>
      <c r="AB1405" s="17"/>
      <c r="AC1405" s="17"/>
      <c r="AD1405" s="17"/>
      <c r="AE1405" s="17"/>
      <c r="AF1405" s="17"/>
      <c r="AG1405" s="17"/>
      <c r="AH1405" s="17"/>
      <c r="AI1405" s="17"/>
      <c r="AJ1405" s="17"/>
      <c r="AK1405" s="17"/>
      <c r="AL1405" s="17"/>
      <c r="AM1405" s="17"/>
      <c r="AN1405" s="17"/>
      <c r="AO1405" s="17"/>
      <c r="AP1405" s="17"/>
      <c r="AQ1405" s="17"/>
      <c r="AR1405" s="17"/>
      <c r="AS1405" s="17"/>
      <c r="AT1405" s="17"/>
      <c r="AU1405" s="17"/>
      <c r="AV1405" s="17"/>
      <c r="AW1405" s="17"/>
      <c r="AX1405" s="17"/>
      <c r="AY1405" s="17"/>
      <c r="AZ1405" s="17"/>
      <c r="BA1405" s="17"/>
      <c r="BB1405" s="17"/>
      <c r="BC1405" s="17"/>
      <c r="BD1405" s="17"/>
      <c r="BE1405" s="17"/>
      <c r="BF1405" s="17"/>
      <c r="BG1405" s="17"/>
      <c r="BH1405" s="17"/>
      <c r="BI1405" s="17"/>
      <c r="BJ1405" s="17"/>
      <c r="BK1405" s="17"/>
      <c r="BL1405" s="17"/>
      <c r="BM1405" s="17"/>
      <c r="BN1405" s="17"/>
      <c r="BO1405" s="17"/>
      <c r="BP1405" s="17"/>
      <c r="BQ1405" s="17"/>
      <c r="BR1405" s="17"/>
    </row>
    <row r="1406" spans="2:70" x14ac:dyDescent="0.35">
      <c r="B1406" s="24" t="s">
        <v>496</v>
      </c>
      <c r="C1406" s="17"/>
      <c r="D1406" s="17"/>
      <c r="E1406" s="17"/>
      <c r="F1406" s="17"/>
      <c r="G1406" s="17"/>
      <c r="H1406" s="17"/>
      <c r="I1406" s="17"/>
      <c r="J1406" s="17"/>
      <c r="K1406" s="17"/>
      <c r="L1406" s="17"/>
      <c r="M1406" s="17"/>
      <c r="N1406" s="17"/>
      <c r="O1406" s="17"/>
      <c r="P1406" s="17"/>
      <c r="Q1406" s="17"/>
      <c r="R1406" s="17"/>
      <c r="S1406" s="17"/>
      <c r="T1406" s="17"/>
      <c r="U1406" s="17"/>
      <c r="V1406" s="17"/>
      <c r="W1406" s="17"/>
      <c r="X1406" s="17"/>
      <c r="Y1406" s="17"/>
      <c r="Z1406" s="17"/>
      <c r="AA1406" s="17"/>
      <c r="AB1406" s="17"/>
      <c r="AC1406" s="17"/>
      <c r="AD1406" s="17"/>
      <c r="AE1406" s="17"/>
      <c r="AF1406" s="17"/>
      <c r="AG1406" s="17"/>
      <c r="AH1406" s="17"/>
      <c r="AI1406" s="17"/>
      <c r="AJ1406" s="17"/>
      <c r="AK1406" s="17"/>
      <c r="AL1406" s="17"/>
      <c r="AM1406" s="17"/>
      <c r="AN1406" s="17"/>
      <c r="AO1406" s="17"/>
      <c r="AP1406" s="17"/>
      <c r="AQ1406" s="17"/>
      <c r="AR1406" s="17"/>
      <c r="AS1406" s="17"/>
      <c r="AT1406" s="17"/>
      <c r="AU1406" s="17"/>
      <c r="AV1406" s="17"/>
      <c r="AW1406" s="17"/>
      <c r="AX1406" s="17"/>
      <c r="AY1406" s="17"/>
      <c r="AZ1406" s="17"/>
      <c r="BA1406" s="17"/>
      <c r="BB1406" s="17"/>
      <c r="BC1406" s="17"/>
      <c r="BD1406" s="17"/>
      <c r="BE1406" s="17"/>
      <c r="BF1406" s="17"/>
      <c r="BG1406" s="17"/>
      <c r="BH1406" s="17"/>
      <c r="BI1406" s="17"/>
      <c r="BJ1406" s="17"/>
      <c r="BK1406" s="17"/>
      <c r="BL1406" s="17"/>
      <c r="BM1406" s="17"/>
      <c r="BN1406" s="17"/>
      <c r="BO1406" s="17"/>
      <c r="BP1406" s="17"/>
      <c r="BQ1406" s="17"/>
      <c r="BR1406" s="17"/>
    </row>
    <row r="1407" spans="2:70" x14ac:dyDescent="0.35">
      <c r="B1407" t="s">
        <v>613</v>
      </c>
      <c r="C1407" s="17">
        <v>0.38675381370435502</v>
      </c>
      <c r="D1407" s="17">
        <v>0.40816421675091402</v>
      </c>
      <c r="E1407" s="17">
        <v>0.36360228043480503</v>
      </c>
      <c r="F1407" s="17"/>
      <c r="G1407" s="17">
        <v>0.47899644941467201</v>
      </c>
      <c r="H1407" s="17">
        <v>0.39907931172036298</v>
      </c>
      <c r="I1407" s="17">
        <v>0.41105772805236901</v>
      </c>
      <c r="J1407" s="17">
        <v>0.38850264247368599</v>
      </c>
      <c r="K1407" s="17">
        <v>0.33695927159490602</v>
      </c>
      <c r="L1407" s="17">
        <v>0.34057686713118601</v>
      </c>
      <c r="M1407" s="17"/>
      <c r="N1407" s="17">
        <v>0.39972181156231101</v>
      </c>
      <c r="O1407" s="17">
        <v>0.37330298589249</v>
      </c>
      <c r="P1407" s="17">
        <v>0.38266320913007801</v>
      </c>
      <c r="Q1407" s="17">
        <v>0.38383887307811299</v>
      </c>
      <c r="R1407" s="17"/>
      <c r="S1407" s="17">
        <v>0.452423997950537</v>
      </c>
      <c r="T1407" s="17">
        <v>0.372146845892181</v>
      </c>
      <c r="U1407" s="17">
        <v>0.342213944330089</v>
      </c>
      <c r="V1407" s="17">
        <v>0.43605176682003</v>
      </c>
      <c r="W1407" s="17">
        <v>0.36315807446014903</v>
      </c>
      <c r="X1407" s="17">
        <v>0.38190893962711903</v>
      </c>
      <c r="Y1407" s="17">
        <v>0.37881406463678002</v>
      </c>
      <c r="Z1407" s="17">
        <v>0.47479458329202201</v>
      </c>
      <c r="AA1407" s="17">
        <v>0.35438309177029398</v>
      </c>
      <c r="AB1407" s="17">
        <v>0.27746973861054502</v>
      </c>
      <c r="AC1407" s="17">
        <v>0.33239750156644199</v>
      </c>
      <c r="AD1407" s="17">
        <v>0.48106263585417802</v>
      </c>
      <c r="AE1407" s="17"/>
      <c r="AF1407" s="17">
        <v>0.40307685827783901</v>
      </c>
      <c r="AG1407" s="17">
        <v>0.38413778259690001</v>
      </c>
      <c r="AH1407" s="17">
        <v>0.30842094614059201</v>
      </c>
      <c r="AI1407" s="17"/>
      <c r="AJ1407" s="17">
        <v>0.370374434103796</v>
      </c>
      <c r="AK1407" s="17">
        <v>0.43114525978296597</v>
      </c>
      <c r="AL1407" s="17">
        <v>0.30889686617662299</v>
      </c>
      <c r="AM1407" s="17">
        <v>0.55957179494547704</v>
      </c>
      <c r="AN1407" s="17">
        <v>0.36786565799604798</v>
      </c>
      <c r="AO1407" s="17"/>
      <c r="AP1407" s="17">
        <v>0.38520005605167901</v>
      </c>
      <c r="AQ1407" s="17">
        <v>0.44477820810371399</v>
      </c>
      <c r="AR1407" s="17">
        <v>0.38865142130201402</v>
      </c>
      <c r="AS1407" s="17"/>
      <c r="AT1407" s="17">
        <v>0.31771874361628299</v>
      </c>
      <c r="AU1407" s="17">
        <v>0.35637606016166501</v>
      </c>
      <c r="AV1407" s="17">
        <v>0.46616973445624199</v>
      </c>
      <c r="AW1407" s="17">
        <v>0.35757273456877797</v>
      </c>
      <c r="AX1407" s="17">
        <v>0.541919623831292</v>
      </c>
      <c r="AY1407" s="17"/>
      <c r="AZ1407" s="17">
        <v>0.36212387656682898</v>
      </c>
      <c r="BA1407" s="17">
        <v>0.50350580208409002</v>
      </c>
      <c r="BB1407" s="17">
        <v>0.39921072288648102</v>
      </c>
      <c r="BC1407" s="17">
        <v>0.30380825584272098</v>
      </c>
      <c r="BD1407" s="17">
        <v>0.46486928966938901</v>
      </c>
      <c r="BE1407" s="17">
        <v>0.27713916774561598</v>
      </c>
      <c r="BF1407" s="17">
        <v>0.38430284773268297</v>
      </c>
      <c r="BG1407" s="17">
        <v>0.33149680336840798</v>
      </c>
      <c r="BH1407" s="17">
        <v>0.35543985955652802</v>
      </c>
      <c r="BI1407" s="17">
        <v>0.466181144705965</v>
      </c>
      <c r="BJ1407" s="17">
        <v>0.33915763802598098</v>
      </c>
      <c r="BK1407" s="17">
        <v>0.37638514070500501</v>
      </c>
      <c r="BL1407" s="17">
        <v>0.33839009803331899</v>
      </c>
      <c r="BM1407" s="17">
        <v>0.57734708076425001</v>
      </c>
      <c r="BN1407" s="17">
        <v>0.26218186007301603</v>
      </c>
      <c r="BO1407" s="17">
        <v>0.53678209749232697</v>
      </c>
      <c r="BP1407" s="17"/>
      <c r="BQ1407" s="17">
        <v>0.38675381370435502</v>
      </c>
      <c r="BR1407" s="17" t="s">
        <v>494</v>
      </c>
    </row>
    <row r="1408" spans="2:70" x14ac:dyDescent="0.35">
      <c r="B1408" t="s">
        <v>614</v>
      </c>
      <c r="C1408" s="17">
        <v>0.382499163144982</v>
      </c>
      <c r="D1408" s="17">
        <v>0.39597867306382301</v>
      </c>
      <c r="E1408" s="17">
        <v>0.36835900483893103</v>
      </c>
      <c r="F1408" s="17"/>
      <c r="G1408" s="17">
        <v>0.38946107957506498</v>
      </c>
      <c r="H1408" s="17">
        <v>0.42203227377966601</v>
      </c>
      <c r="I1408" s="17">
        <v>0.45723533583808501</v>
      </c>
      <c r="J1408" s="17">
        <v>0.36560761909763201</v>
      </c>
      <c r="K1408" s="17">
        <v>0.35586154009550303</v>
      </c>
      <c r="L1408" s="17">
        <v>0.31971854476816702</v>
      </c>
      <c r="M1408" s="17"/>
      <c r="N1408" s="17">
        <v>0.38918014625414299</v>
      </c>
      <c r="O1408" s="17">
        <v>0.40414277301736201</v>
      </c>
      <c r="P1408" s="17">
        <v>0.36505431612824302</v>
      </c>
      <c r="Q1408" s="17">
        <v>0.35916077370445998</v>
      </c>
      <c r="R1408" s="17"/>
      <c r="S1408" s="17">
        <v>0.40016744481557898</v>
      </c>
      <c r="T1408" s="17">
        <v>0.384649667251526</v>
      </c>
      <c r="U1408" s="17">
        <v>0.414652227180421</v>
      </c>
      <c r="V1408" s="17">
        <v>0.35207667734581199</v>
      </c>
      <c r="W1408" s="17">
        <v>0.42150789950413597</v>
      </c>
      <c r="X1408" s="17">
        <v>0.34931184307028301</v>
      </c>
      <c r="Y1408" s="17">
        <v>0.41573381927740399</v>
      </c>
      <c r="Z1408" s="17">
        <v>0.42324590479333302</v>
      </c>
      <c r="AA1408" s="17">
        <v>0.37922496334137601</v>
      </c>
      <c r="AB1408" s="17">
        <v>0.31509248173919002</v>
      </c>
      <c r="AC1408" s="17">
        <v>0.30245762651644298</v>
      </c>
      <c r="AD1408" s="17">
        <v>0.50993992639561403</v>
      </c>
      <c r="AE1408" s="17"/>
      <c r="AF1408" s="17">
        <v>0.38121565970388399</v>
      </c>
      <c r="AG1408" s="17">
        <v>0.37710711352418802</v>
      </c>
      <c r="AH1408" s="17">
        <v>0.41989560498463602</v>
      </c>
      <c r="AI1408" s="17"/>
      <c r="AJ1408" s="17">
        <v>0.38318159322988499</v>
      </c>
      <c r="AK1408" s="17">
        <v>0.40524708317223301</v>
      </c>
      <c r="AL1408" s="17">
        <v>0.33275158288974099</v>
      </c>
      <c r="AM1408" s="17">
        <v>0.62517824099569996</v>
      </c>
      <c r="AN1408" s="17">
        <v>0.465472373248211</v>
      </c>
      <c r="AO1408" s="17"/>
      <c r="AP1408" s="17">
        <v>0.34851005260245899</v>
      </c>
      <c r="AQ1408" s="17">
        <v>0.44519700168833598</v>
      </c>
      <c r="AR1408" s="17">
        <v>0.37947062990719199</v>
      </c>
      <c r="AS1408" s="17"/>
      <c r="AT1408" s="17">
        <v>0.376176691890243</v>
      </c>
      <c r="AU1408" s="17">
        <v>0.34188460150852601</v>
      </c>
      <c r="AV1408" s="17">
        <v>0.41320164160871298</v>
      </c>
      <c r="AW1408" s="17">
        <v>0.42079052631660002</v>
      </c>
      <c r="AX1408" s="17">
        <v>0.440775565006857</v>
      </c>
      <c r="AY1408" s="17"/>
      <c r="AZ1408" s="17">
        <v>0.45891751894314597</v>
      </c>
      <c r="BA1408" s="17">
        <v>0.35807408507366301</v>
      </c>
      <c r="BB1408" s="17">
        <v>0.33976504367591398</v>
      </c>
      <c r="BC1408" s="17">
        <v>0.25615593793083502</v>
      </c>
      <c r="BD1408" s="17">
        <v>0.39821592060089001</v>
      </c>
      <c r="BE1408" s="17">
        <v>0.391122041208389</v>
      </c>
      <c r="BF1408" s="17">
        <v>0.46048326861491201</v>
      </c>
      <c r="BG1408" s="17">
        <v>0.37400701417458299</v>
      </c>
      <c r="BH1408" s="17">
        <v>0.337593900073763</v>
      </c>
      <c r="BI1408" s="17">
        <v>0.400236916337816</v>
      </c>
      <c r="BJ1408" s="17">
        <v>0.40498946451706902</v>
      </c>
      <c r="BK1408" s="17">
        <v>0.354085092222028</v>
      </c>
      <c r="BL1408" s="17">
        <v>0.38604595885960502</v>
      </c>
      <c r="BM1408" s="17">
        <v>0.415499721182645</v>
      </c>
      <c r="BN1408" s="17">
        <v>0.366524980614995</v>
      </c>
      <c r="BO1408" s="17">
        <v>0.456784238343591</v>
      </c>
      <c r="BP1408" s="17"/>
      <c r="BQ1408" s="17">
        <v>0.382499163144982</v>
      </c>
      <c r="BR1408" s="17" t="s">
        <v>494</v>
      </c>
    </row>
    <row r="1409" spans="2:70" x14ac:dyDescent="0.35">
      <c r="B1409" t="s">
        <v>615</v>
      </c>
      <c r="C1409" s="17">
        <v>0.33640551022458498</v>
      </c>
      <c r="D1409" s="17">
        <v>0.36359766430315299</v>
      </c>
      <c r="E1409" s="17">
        <v>0.31177050416138402</v>
      </c>
      <c r="F1409" s="17"/>
      <c r="G1409" s="17">
        <v>0.368468964801139</v>
      </c>
      <c r="H1409" s="17">
        <v>0.31592645550426302</v>
      </c>
      <c r="I1409" s="17">
        <v>0.44169873891432898</v>
      </c>
      <c r="J1409" s="17">
        <v>0.35497598651145801</v>
      </c>
      <c r="K1409" s="17">
        <v>0.313981612363886</v>
      </c>
      <c r="L1409" s="17">
        <v>0.26061580737733298</v>
      </c>
      <c r="M1409" s="17"/>
      <c r="N1409" s="17">
        <v>0.35361272225574603</v>
      </c>
      <c r="O1409" s="17">
        <v>0.316055025463988</v>
      </c>
      <c r="P1409" s="17">
        <v>0.33471539666574102</v>
      </c>
      <c r="Q1409" s="17">
        <v>0.33140963104107002</v>
      </c>
      <c r="R1409" s="17"/>
      <c r="S1409" s="17">
        <v>0.43913264610407299</v>
      </c>
      <c r="T1409" s="17">
        <v>0.29763558166402498</v>
      </c>
      <c r="U1409" s="17">
        <v>0.323667231671255</v>
      </c>
      <c r="V1409" s="17">
        <v>0.26918649534518502</v>
      </c>
      <c r="W1409" s="17">
        <v>0.28487188308327199</v>
      </c>
      <c r="X1409" s="17">
        <v>0.36843660547242701</v>
      </c>
      <c r="Y1409" s="17">
        <v>0.33708429872404599</v>
      </c>
      <c r="Z1409" s="17">
        <v>0.34606266632457</v>
      </c>
      <c r="AA1409" s="17">
        <v>0.30810185509527399</v>
      </c>
      <c r="AB1409" s="17">
        <v>0.23636296824926001</v>
      </c>
      <c r="AC1409" s="17">
        <v>0.34210774985887499</v>
      </c>
      <c r="AD1409" s="17">
        <v>0.45484847254095701</v>
      </c>
      <c r="AE1409" s="17"/>
      <c r="AF1409" s="17">
        <v>0.31053249902639601</v>
      </c>
      <c r="AG1409" s="17">
        <v>0.332877349043538</v>
      </c>
      <c r="AH1409" s="17">
        <v>0.37536728314798301</v>
      </c>
      <c r="AI1409" s="17"/>
      <c r="AJ1409" s="17">
        <v>0.31461144449697598</v>
      </c>
      <c r="AK1409" s="17">
        <v>0.37535597297320999</v>
      </c>
      <c r="AL1409" s="17">
        <v>0.26896289964807901</v>
      </c>
      <c r="AM1409" s="17">
        <v>0.278668845096402</v>
      </c>
      <c r="AN1409" s="17">
        <v>0.34530638389547103</v>
      </c>
      <c r="AO1409" s="17"/>
      <c r="AP1409" s="17">
        <v>0.354548593340337</v>
      </c>
      <c r="AQ1409" s="17">
        <v>0.34658029475106</v>
      </c>
      <c r="AR1409" s="17">
        <v>0.291270564083354</v>
      </c>
      <c r="AS1409" s="17"/>
      <c r="AT1409" s="17">
        <v>0.296786740290853</v>
      </c>
      <c r="AU1409" s="17">
        <v>0.330427004473136</v>
      </c>
      <c r="AV1409" s="17">
        <v>0.37881236349061997</v>
      </c>
      <c r="AW1409" s="17">
        <v>0.35633278322491102</v>
      </c>
      <c r="AX1409" s="17">
        <v>0.37663161165389097</v>
      </c>
      <c r="AY1409" s="17"/>
      <c r="AZ1409" s="17">
        <v>0.396255891788728</v>
      </c>
      <c r="BA1409" s="17">
        <v>0.25236455136911101</v>
      </c>
      <c r="BB1409" s="17">
        <v>0.23318190405389899</v>
      </c>
      <c r="BC1409" s="17">
        <v>0.46486768899386699</v>
      </c>
      <c r="BD1409" s="17">
        <v>0.33149126062446099</v>
      </c>
      <c r="BE1409" s="17">
        <v>0.25314753244591398</v>
      </c>
      <c r="BF1409" s="17">
        <v>0.34000753617440899</v>
      </c>
      <c r="BG1409" s="17">
        <v>0.22931150062615499</v>
      </c>
      <c r="BH1409" s="17">
        <v>0.36533751110755902</v>
      </c>
      <c r="BI1409" s="17">
        <v>0.33432210753394598</v>
      </c>
      <c r="BJ1409" s="17">
        <v>0.28523325648006098</v>
      </c>
      <c r="BK1409" s="17">
        <v>0.35964500135288502</v>
      </c>
      <c r="BL1409" s="17">
        <v>0.37458001955214199</v>
      </c>
      <c r="BM1409" s="17">
        <v>0.52629414765243698</v>
      </c>
      <c r="BN1409" s="17">
        <v>0.40540169474230597</v>
      </c>
      <c r="BO1409" s="17">
        <v>0.43950947438887999</v>
      </c>
      <c r="BP1409" s="17"/>
      <c r="BQ1409" s="17">
        <v>0.33640551022458498</v>
      </c>
      <c r="BR1409" s="17" t="s">
        <v>494</v>
      </c>
    </row>
    <row r="1410" spans="2:70" x14ac:dyDescent="0.35">
      <c r="B1410" t="s">
        <v>616</v>
      </c>
      <c r="C1410" s="17">
        <v>0.26134498716437998</v>
      </c>
      <c r="D1410" s="17">
        <v>0.28843695307908301</v>
      </c>
      <c r="E1410" s="17">
        <v>0.23583004366586</v>
      </c>
      <c r="F1410" s="17"/>
      <c r="G1410" s="17">
        <v>0.30082679270403301</v>
      </c>
      <c r="H1410" s="17">
        <v>0.34237401705119302</v>
      </c>
      <c r="I1410" s="17">
        <v>0.239944859070887</v>
      </c>
      <c r="J1410" s="17">
        <v>0.21234534892262999</v>
      </c>
      <c r="K1410" s="17">
        <v>0.22223791252723599</v>
      </c>
      <c r="L1410" s="17">
        <v>0.24764116045927001</v>
      </c>
      <c r="M1410" s="17"/>
      <c r="N1410" s="17">
        <v>0.26474722113999</v>
      </c>
      <c r="O1410" s="17">
        <v>0.25245869766814999</v>
      </c>
      <c r="P1410" s="17">
        <v>0.28986399971969101</v>
      </c>
      <c r="Q1410" s="17">
        <v>0.23914217865614901</v>
      </c>
      <c r="R1410" s="17"/>
      <c r="S1410" s="17">
        <v>0.27534117650496898</v>
      </c>
      <c r="T1410" s="17">
        <v>0.23048291258954001</v>
      </c>
      <c r="U1410" s="17">
        <v>0.25648163743177399</v>
      </c>
      <c r="V1410" s="17">
        <v>0.202650925999352</v>
      </c>
      <c r="W1410" s="17">
        <v>0.210566884844643</v>
      </c>
      <c r="X1410" s="17">
        <v>0.23165284901039501</v>
      </c>
      <c r="Y1410" s="17">
        <v>0.33226337113660498</v>
      </c>
      <c r="Z1410" s="17">
        <v>0.27273657324265999</v>
      </c>
      <c r="AA1410" s="17">
        <v>0.25157810820229498</v>
      </c>
      <c r="AB1410" s="17">
        <v>0.255000720697731</v>
      </c>
      <c r="AC1410" s="17">
        <v>0.41549284171467399</v>
      </c>
      <c r="AD1410" s="17">
        <v>0.32101251285778298</v>
      </c>
      <c r="AE1410" s="17"/>
      <c r="AF1410" s="17">
        <v>0.25930150080681702</v>
      </c>
      <c r="AG1410" s="17">
        <v>0.27794635619445701</v>
      </c>
      <c r="AH1410" s="17">
        <v>0.22123653324862899</v>
      </c>
      <c r="AI1410" s="17"/>
      <c r="AJ1410" s="17">
        <v>0.25521516244171299</v>
      </c>
      <c r="AK1410" s="17">
        <v>0.26859605379697998</v>
      </c>
      <c r="AL1410" s="17">
        <v>0.26977475663379502</v>
      </c>
      <c r="AM1410" s="17">
        <v>0.30140288867070197</v>
      </c>
      <c r="AN1410" s="17">
        <v>0.19358154552680201</v>
      </c>
      <c r="AO1410" s="17"/>
      <c r="AP1410" s="17">
        <v>0.29355942284932202</v>
      </c>
      <c r="AQ1410" s="17">
        <v>0.27064391898986001</v>
      </c>
      <c r="AR1410" s="17">
        <v>0.25577170302480301</v>
      </c>
      <c r="AS1410" s="17"/>
      <c r="AT1410" s="17">
        <v>0.26688058399341602</v>
      </c>
      <c r="AU1410" s="17">
        <v>0.27746430715709303</v>
      </c>
      <c r="AV1410" s="17">
        <v>0.25391774307114101</v>
      </c>
      <c r="AW1410" s="17">
        <v>0.23234189832452801</v>
      </c>
      <c r="AX1410" s="17">
        <v>0.31739060744605901</v>
      </c>
      <c r="AY1410" s="17"/>
      <c r="AZ1410" s="17">
        <v>0.23707216337406201</v>
      </c>
      <c r="BA1410" s="17">
        <v>0.34200901999688499</v>
      </c>
      <c r="BB1410" s="17">
        <v>0.25647494592869502</v>
      </c>
      <c r="BC1410" s="17">
        <v>0.22724430477065299</v>
      </c>
      <c r="BD1410" s="17">
        <v>0.29143878643008497</v>
      </c>
      <c r="BE1410" s="17">
        <v>0.19753044258163599</v>
      </c>
      <c r="BF1410" s="17">
        <v>0.254225490946553</v>
      </c>
      <c r="BG1410" s="17">
        <v>0.240889192571003</v>
      </c>
      <c r="BH1410" s="17">
        <v>0.171353337026694</v>
      </c>
      <c r="BI1410" s="17">
        <v>0.30105909286827898</v>
      </c>
      <c r="BJ1410" s="17">
        <v>0.24201786532757799</v>
      </c>
      <c r="BK1410" s="17">
        <v>0.225754474574411</v>
      </c>
      <c r="BL1410" s="17">
        <v>0.235374413480779</v>
      </c>
      <c r="BM1410" s="17">
        <v>0.34911930804549102</v>
      </c>
      <c r="BN1410" s="17">
        <v>0.32481413339800103</v>
      </c>
      <c r="BO1410" s="17">
        <v>0.387435735475329</v>
      </c>
      <c r="BP1410" s="17"/>
      <c r="BQ1410" s="17">
        <v>0.26134498716437998</v>
      </c>
      <c r="BR1410" s="17" t="s">
        <v>494</v>
      </c>
    </row>
    <row r="1411" spans="2:70" x14ac:dyDescent="0.35">
      <c r="B1411" t="s">
        <v>617</v>
      </c>
      <c r="C1411" s="17">
        <v>0.22944709122512699</v>
      </c>
      <c r="D1411" s="17">
        <v>0.254593906402313</v>
      </c>
      <c r="E1411" s="17">
        <v>0.204383641614235</v>
      </c>
      <c r="F1411" s="17"/>
      <c r="G1411" s="17">
        <v>0.28496474373526298</v>
      </c>
      <c r="H1411" s="17">
        <v>0.39794173587146497</v>
      </c>
      <c r="I1411" s="17">
        <v>0.30218770488110502</v>
      </c>
      <c r="J1411" s="17">
        <v>0.18972519733983001</v>
      </c>
      <c r="K1411" s="17">
        <v>0.12034395828844199</v>
      </c>
      <c r="L1411" s="17">
        <v>0.104082885227209</v>
      </c>
      <c r="M1411" s="17"/>
      <c r="N1411" s="17">
        <v>0.20337023625728701</v>
      </c>
      <c r="O1411" s="17">
        <v>0.22022178388855601</v>
      </c>
      <c r="P1411" s="17">
        <v>0.29677267867788298</v>
      </c>
      <c r="Q1411" s="17">
        <v>0.22917612889653899</v>
      </c>
      <c r="R1411" s="17"/>
      <c r="S1411" s="17">
        <v>0.23136716597556001</v>
      </c>
      <c r="T1411" s="17">
        <v>0.19016648680534601</v>
      </c>
      <c r="U1411" s="17">
        <v>0.22072311843218101</v>
      </c>
      <c r="V1411" s="17">
        <v>0.20364572237630099</v>
      </c>
      <c r="W1411" s="17">
        <v>0.35421353904389702</v>
      </c>
      <c r="X1411" s="17">
        <v>0.229175177587153</v>
      </c>
      <c r="Y1411" s="17">
        <v>0.23075633667928899</v>
      </c>
      <c r="Z1411" s="17">
        <v>0.28391952435298701</v>
      </c>
      <c r="AA1411" s="17">
        <v>0.220740291380873</v>
      </c>
      <c r="AB1411" s="17">
        <v>0.23266708766138899</v>
      </c>
      <c r="AC1411" s="17">
        <v>0.19157177200040401</v>
      </c>
      <c r="AD1411" s="17">
        <v>0.27787265632272001</v>
      </c>
      <c r="AE1411" s="17"/>
      <c r="AF1411" s="17">
        <v>0.22364639734979699</v>
      </c>
      <c r="AG1411" s="17">
        <v>0.228286301612555</v>
      </c>
      <c r="AH1411" s="17">
        <v>0.23360500392189401</v>
      </c>
      <c r="AI1411" s="17"/>
      <c r="AJ1411" s="17">
        <v>0.22837890513267101</v>
      </c>
      <c r="AK1411" s="17">
        <v>0.237195439851066</v>
      </c>
      <c r="AL1411" s="17">
        <v>0.21170899321421399</v>
      </c>
      <c r="AM1411" s="17">
        <v>0.27162863845914198</v>
      </c>
      <c r="AN1411" s="17">
        <v>0.20724363271794999</v>
      </c>
      <c r="AO1411" s="17"/>
      <c r="AP1411" s="17">
        <v>0.267338100624813</v>
      </c>
      <c r="AQ1411" s="17">
        <v>0.24154549416735399</v>
      </c>
      <c r="AR1411" s="17">
        <v>0.25822911597930398</v>
      </c>
      <c r="AS1411" s="17"/>
      <c r="AT1411" s="17">
        <v>0.184466215762223</v>
      </c>
      <c r="AU1411" s="17">
        <v>0.23848866266412599</v>
      </c>
      <c r="AV1411" s="17">
        <v>0.23965265499314201</v>
      </c>
      <c r="AW1411" s="17">
        <v>0.25478587549638498</v>
      </c>
      <c r="AX1411" s="17">
        <v>0.28285732108184702</v>
      </c>
      <c r="AY1411" s="17"/>
      <c r="AZ1411" s="17">
        <v>0.249010616101843</v>
      </c>
      <c r="BA1411" s="17">
        <v>0.31099552949203102</v>
      </c>
      <c r="BB1411" s="17">
        <v>0.22481419077432199</v>
      </c>
      <c r="BC1411" s="17">
        <v>0.27836493124713602</v>
      </c>
      <c r="BD1411" s="17">
        <v>0.24612819120458901</v>
      </c>
      <c r="BE1411" s="17">
        <v>0.22632095915297001</v>
      </c>
      <c r="BF1411" s="17">
        <v>0.23426233706088501</v>
      </c>
      <c r="BG1411" s="17">
        <v>0.20431066514761201</v>
      </c>
      <c r="BH1411" s="17">
        <v>0.175222170788605</v>
      </c>
      <c r="BI1411" s="17">
        <v>0.28152971260005699</v>
      </c>
      <c r="BJ1411" s="17">
        <v>0.16002358317138099</v>
      </c>
      <c r="BK1411" s="17">
        <v>0.30113326486623399</v>
      </c>
      <c r="BL1411" s="17">
        <v>0.213105508853141</v>
      </c>
      <c r="BM1411" s="17">
        <v>0.107671875012949</v>
      </c>
      <c r="BN1411" s="17">
        <v>0.23163234959750101</v>
      </c>
      <c r="BO1411" s="17">
        <v>0.31509599829499402</v>
      </c>
      <c r="BP1411" s="17"/>
      <c r="BQ1411" s="17">
        <v>0.22944709122512699</v>
      </c>
      <c r="BR1411" s="17" t="s">
        <v>494</v>
      </c>
    </row>
    <row r="1412" spans="2:70" x14ac:dyDescent="0.35">
      <c r="B1412" t="s">
        <v>618</v>
      </c>
      <c r="C1412" s="17">
        <v>0.19395498139527201</v>
      </c>
      <c r="D1412" s="17">
        <v>0.165742410205928</v>
      </c>
      <c r="E1412" s="17">
        <v>0.22123829503549799</v>
      </c>
      <c r="F1412" s="17"/>
      <c r="G1412" s="17">
        <v>8.8045779679166006E-2</v>
      </c>
      <c r="H1412" s="17">
        <v>5.4587026643714502E-2</v>
      </c>
      <c r="I1412" s="17">
        <v>0.127739723585964</v>
      </c>
      <c r="J1412" s="17">
        <v>0.187097578740958</v>
      </c>
      <c r="K1412" s="17">
        <v>0.33370494463406503</v>
      </c>
      <c r="L1412" s="17">
        <v>0.32994664612736802</v>
      </c>
      <c r="M1412" s="17"/>
      <c r="N1412" s="17">
        <v>0.215710556298428</v>
      </c>
      <c r="O1412" s="17">
        <v>0.20133787095877101</v>
      </c>
      <c r="P1412" s="17">
        <v>0.15043144898736499</v>
      </c>
      <c r="Q1412" s="17">
        <v>0.17952626572691199</v>
      </c>
      <c r="R1412" s="17"/>
      <c r="S1412" s="17">
        <v>0.13629000948937101</v>
      </c>
      <c r="T1412" s="17">
        <v>0.25661002269334998</v>
      </c>
      <c r="U1412" s="17">
        <v>0.174351559188689</v>
      </c>
      <c r="V1412" s="17">
        <v>0.29976882294692597</v>
      </c>
      <c r="W1412" s="17">
        <v>0.21961286556628401</v>
      </c>
      <c r="X1412" s="17">
        <v>0.106062332989492</v>
      </c>
      <c r="Y1412" s="17">
        <v>0.18831339900677799</v>
      </c>
      <c r="Z1412" s="17">
        <v>0.121396356092973</v>
      </c>
      <c r="AA1412" s="17">
        <v>0.22180667002023</v>
      </c>
      <c r="AB1412" s="17">
        <v>0.28268304157396501</v>
      </c>
      <c r="AC1412" s="17">
        <v>0.128286184051637</v>
      </c>
      <c r="AD1412" s="17">
        <v>0</v>
      </c>
      <c r="AE1412" s="17"/>
      <c r="AF1412" s="17">
        <v>0.22651321235694499</v>
      </c>
      <c r="AG1412" s="17">
        <v>0.18136802957267301</v>
      </c>
      <c r="AH1412" s="17">
        <v>0.173776111259247</v>
      </c>
      <c r="AI1412" s="17"/>
      <c r="AJ1412" s="17">
        <v>0.24204891030065601</v>
      </c>
      <c r="AK1412" s="17">
        <v>0.12861602812297199</v>
      </c>
      <c r="AL1412" s="17">
        <v>0.240745991590333</v>
      </c>
      <c r="AM1412" s="17">
        <v>8.47296769139321E-2</v>
      </c>
      <c r="AN1412" s="17">
        <v>0.16604752872617101</v>
      </c>
      <c r="AO1412" s="17"/>
      <c r="AP1412" s="17">
        <v>0.187791567172545</v>
      </c>
      <c r="AQ1412" s="17">
        <v>0.142042590378122</v>
      </c>
      <c r="AR1412" s="17">
        <v>0.197464361619967</v>
      </c>
      <c r="AS1412" s="17"/>
      <c r="AT1412" s="17">
        <v>0.228260312625087</v>
      </c>
      <c r="AU1412" s="17">
        <v>0.20833464597294701</v>
      </c>
      <c r="AV1412" s="17">
        <v>0.15898339487462201</v>
      </c>
      <c r="AW1412" s="17">
        <v>0.15598901838051199</v>
      </c>
      <c r="AX1412" s="17">
        <v>8.9417960967813098E-2</v>
      </c>
      <c r="AY1412" s="17"/>
      <c r="AZ1412" s="17">
        <v>0.126447528925132</v>
      </c>
      <c r="BA1412" s="17">
        <v>0.25310259779423699</v>
      </c>
      <c r="BB1412" s="17">
        <v>0.18569865641230199</v>
      </c>
      <c r="BC1412" s="17">
        <v>0.210047574697378</v>
      </c>
      <c r="BD1412" s="17">
        <v>0.13593949970980801</v>
      </c>
      <c r="BE1412" s="17">
        <v>0.25127286167064899</v>
      </c>
      <c r="BF1412" s="17">
        <v>0.18561197649934599</v>
      </c>
      <c r="BG1412" s="17">
        <v>0.186903604130988</v>
      </c>
      <c r="BH1412" s="17">
        <v>0.23511191809735399</v>
      </c>
      <c r="BI1412" s="17">
        <v>0.16149937507039799</v>
      </c>
      <c r="BJ1412" s="17">
        <v>0.15187049978683301</v>
      </c>
      <c r="BK1412" s="17">
        <v>0.241599444436956</v>
      </c>
      <c r="BL1412" s="17">
        <v>0.20680902904749099</v>
      </c>
      <c r="BM1412" s="17">
        <v>0.168549056177138</v>
      </c>
      <c r="BN1412" s="17">
        <v>0.205471513392918</v>
      </c>
      <c r="BO1412" s="17">
        <v>0.16917964860794499</v>
      </c>
      <c r="BP1412" s="17"/>
      <c r="BQ1412" s="17">
        <v>0.19395498139527201</v>
      </c>
      <c r="BR1412" s="17" t="s">
        <v>494</v>
      </c>
    </row>
    <row r="1413" spans="2:70" x14ac:dyDescent="0.35">
      <c r="B1413" t="s">
        <v>619</v>
      </c>
      <c r="C1413" s="17">
        <v>0.12733585109141199</v>
      </c>
      <c r="D1413" s="17">
        <v>0.15661005634379799</v>
      </c>
      <c r="E1413" s="17">
        <v>0.100249189265685</v>
      </c>
      <c r="F1413" s="17"/>
      <c r="G1413" s="17">
        <v>0.181326551707368</v>
      </c>
      <c r="H1413" s="17">
        <v>0.24418772284951901</v>
      </c>
      <c r="I1413" s="17">
        <v>0.16008930321379</v>
      </c>
      <c r="J1413" s="17">
        <v>9.8563343048700902E-2</v>
      </c>
      <c r="K1413" s="17">
        <v>6.1953464437181298E-2</v>
      </c>
      <c r="L1413" s="17">
        <v>4.0886339268096698E-2</v>
      </c>
      <c r="M1413" s="17"/>
      <c r="N1413" s="17">
        <v>0.12549837496986799</v>
      </c>
      <c r="O1413" s="17">
        <v>0.119900986619417</v>
      </c>
      <c r="P1413" s="17">
        <v>0.15884732794074699</v>
      </c>
      <c r="Q1413" s="17">
        <v>0.11034458574841299</v>
      </c>
      <c r="R1413" s="17"/>
      <c r="S1413" s="17">
        <v>0.18873726518249101</v>
      </c>
      <c r="T1413" s="17">
        <v>9.7372470237301306E-2</v>
      </c>
      <c r="U1413" s="17">
        <v>4.0757236814212103E-2</v>
      </c>
      <c r="V1413" s="17">
        <v>8.6825666190634906E-2</v>
      </c>
      <c r="W1413" s="17">
        <v>0.16510665646591499</v>
      </c>
      <c r="X1413" s="17">
        <v>0.13154154578628599</v>
      </c>
      <c r="Y1413" s="17">
        <v>0.104461030741403</v>
      </c>
      <c r="Z1413" s="17">
        <v>0.10573349693709599</v>
      </c>
      <c r="AA1413" s="17">
        <v>0.12971373165298999</v>
      </c>
      <c r="AB1413" s="17">
        <v>0.11899486204319</v>
      </c>
      <c r="AC1413" s="17">
        <v>0.145318530915299</v>
      </c>
      <c r="AD1413" s="17">
        <v>0.152888902340964</v>
      </c>
      <c r="AE1413" s="17"/>
      <c r="AF1413" s="17">
        <v>0.11478021407174201</v>
      </c>
      <c r="AG1413" s="17">
        <v>0.13813764764707601</v>
      </c>
      <c r="AH1413" s="17">
        <v>7.8290447439154795E-2</v>
      </c>
      <c r="AI1413" s="17"/>
      <c r="AJ1413" s="17">
        <v>0.10908408675810199</v>
      </c>
      <c r="AK1413" s="17">
        <v>0.158048239966816</v>
      </c>
      <c r="AL1413" s="17">
        <v>0.102654804399904</v>
      </c>
      <c r="AM1413" s="17">
        <v>8.4069889681448504E-2</v>
      </c>
      <c r="AN1413" s="17">
        <v>6.9834478334894506E-2</v>
      </c>
      <c r="AO1413" s="17"/>
      <c r="AP1413" s="17">
        <v>0.15105544305874399</v>
      </c>
      <c r="AQ1413" s="17">
        <v>0.14887476385034201</v>
      </c>
      <c r="AR1413" s="17">
        <v>0.116646623986762</v>
      </c>
      <c r="AS1413" s="17"/>
      <c r="AT1413" s="17">
        <v>0.101751473057897</v>
      </c>
      <c r="AU1413" s="17">
        <v>0.124248910502971</v>
      </c>
      <c r="AV1413" s="17">
        <v>0.13138693785679001</v>
      </c>
      <c r="AW1413" s="17">
        <v>0.112086374455782</v>
      </c>
      <c r="AX1413" s="17">
        <v>0.33558767896932001</v>
      </c>
      <c r="AY1413" s="17"/>
      <c r="AZ1413" s="17">
        <v>0.134395717104763</v>
      </c>
      <c r="BA1413" s="17">
        <v>0.11664671163762599</v>
      </c>
      <c r="BB1413" s="17">
        <v>0.12791912512047399</v>
      </c>
      <c r="BC1413" s="17">
        <v>6.9923006537849594E-2</v>
      </c>
      <c r="BD1413" s="17">
        <v>0.120842761161107</v>
      </c>
      <c r="BE1413" s="17">
        <v>0.13102501495198501</v>
      </c>
      <c r="BF1413" s="17">
        <v>9.4952690833337905E-2</v>
      </c>
      <c r="BG1413" s="17">
        <v>0.150526072452768</v>
      </c>
      <c r="BH1413" s="17">
        <v>8.8926822739409703E-2</v>
      </c>
      <c r="BI1413" s="17">
        <v>8.9386218462213604E-2</v>
      </c>
      <c r="BJ1413" s="17">
        <v>0.126308842872209</v>
      </c>
      <c r="BK1413" s="17">
        <v>0.16120539916031701</v>
      </c>
      <c r="BL1413" s="17">
        <v>0.117894422840313</v>
      </c>
      <c r="BM1413" s="17">
        <v>9.4748922576186695E-2</v>
      </c>
      <c r="BN1413" s="17">
        <v>0.13412475696729401</v>
      </c>
      <c r="BO1413" s="17">
        <v>0.25449885755889601</v>
      </c>
      <c r="BP1413" s="17"/>
      <c r="BQ1413" s="17">
        <v>0.12733585109141199</v>
      </c>
      <c r="BR1413" s="17" t="s">
        <v>494</v>
      </c>
    </row>
    <row r="1414" spans="2:70" x14ac:dyDescent="0.35">
      <c r="B1414" t="s">
        <v>129</v>
      </c>
      <c r="C1414" s="17">
        <v>1.51586238778627E-2</v>
      </c>
      <c r="D1414" s="17">
        <v>1.8507512110012E-2</v>
      </c>
      <c r="E1414" s="17">
        <v>1.20656300928349E-2</v>
      </c>
      <c r="F1414" s="17"/>
      <c r="G1414" s="17">
        <v>0</v>
      </c>
      <c r="H1414" s="17">
        <v>1.88029390498793E-2</v>
      </c>
      <c r="I1414" s="17">
        <v>8.7414290518395693E-3</v>
      </c>
      <c r="J1414" s="17">
        <v>2.37775240376801E-2</v>
      </c>
      <c r="K1414" s="17">
        <v>5.6001616094674602E-3</v>
      </c>
      <c r="L1414" s="17">
        <v>2.3997069841067298E-2</v>
      </c>
      <c r="M1414" s="17"/>
      <c r="N1414" s="17">
        <v>1.44782499609411E-2</v>
      </c>
      <c r="O1414" s="17">
        <v>2.90996280463619E-3</v>
      </c>
      <c r="P1414" s="17">
        <v>1.5075810258497101E-2</v>
      </c>
      <c r="Q1414" s="17">
        <v>3.2864567531236899E-2</v>
      </c>
      <c r="R1414" s="17"/>
      <c r="S1414" s="17">
        <v>3.9896718796373198E-3</v>
      </c>
      <c r="T1414" s="17">
        <v>1.11169394505207E-2</v>
      </c>
      <c r="U1414" s="17">
        <v>2.5252327413567598E-2</v>
      </c>
      <c r="V1414" s="17">
        <v>0</v>
      </c>
      <c r="W1414" s="17">
        <v>1.5749192640287801E-2</v>
      </c>
      <c r="X1414" s="17">
        <v>2.0906067831504602E-2</v>
      </c>
      <c r="Y1414" s="17">
        <v>1.0994337252885801E-2</v>
      </c>
      <c r="Z1414" s="17">
        <v>2.5018448278864101E-2</v>
      </c>
      <c r="AA1414" s="17">
        <v>6.6828492278332404E-3</v>
      </c>
      <c r="AB1414" s="17">
        <v>3.9148829425290403E-2</v>
      </c>
      <c r="AC1414" s="17">
        <v>3.8868259961340301E-2</v>
      </c>
      <c r="AD1414" s="17">
        <v>3.8702524794709398E-2</v>
      </c>
      <c r="AE1414" s="17"/>
      <c r="AF1414" s="17">
        <v>7.4797326264256997E-3</v>
      </c>
      <c r="AG1414" s="17">
        <v>2.0060993785376499E-2</v>
      </c>
      <c r="AH1414" s="17">
        <v>2.6254221355525902E-2</v>
      </c>
      <c r="AI1414" s="17"/>
      <c r="AJ1414" s="17">
        <v>1.5468493879415301E-2</v>
      </c>
      <c r="AK1414" s="17">
        <v>1.8738220636580101E-2</v>
      </c>
      <c r="AL1414" s="17">
        <v>7.2354844626989802E-3</v>
      </c>
      <c r="AM1414" s="17">
        <v>0</v>
      </c>
      <c r="AN1414" s="17">
        <v>0</v>
      </c>
      <c r="AO1414" s="17"/>
      <c r="AP1414" s="17">
        <v>1.86717964635147E-2</v>
      </c>
      <c r="AQ1414" s="17">
        <v>1.6636860180854501E-2</v>
      </c>
      <c r="AR1414" s="17">
        <v>7.77588065636665E-3</v>
      </c>
      <c r="AS1414" s="17"/>
      <c r="AT1414" s="17">
        <v>5.5638612496806102E-3</v>
      </c>
      <c r="AU1414" s="17">
        <v>8.7829799643222208E-3</v>
      </c>
      <c r="AV1414" s="17">
        <v>1.03654898971962E-2</v>
      </c>
      <c r="AW1414" s="17">
        <v>3.9454818456895503E-2</v>
      </c>
      <c r="AX1414" s="17">
        <v>2.75923428231146E-2</v>
      </c>
      <c r="AY1414" s="17"/>
      <c r="AZ1414" s="17">
        <v>0</v>
      </c>
      <c r="BA1414" s="17">
        <v>0</v>
      </c>
      <c r="BB1414" s="17">
        <v>0</v>
      </c>
      <c r="BC1414" s="17">
        <v>1.5810504916452299E-2</v>
      </c>
      <c r="BD1414" s="17">
        <v>3.4282920456398802E-2</v>
      </c>
      <c r="BE1414" s="17">
        <v>1.7592982103155901E-2</v>
      </c>
      <c r="BF1414" s="17">
        <v>0</v>
      </c>
      <c r="BG1414" s="17">
        <v>3.1942618244474502E-2</v>
      </c>
      <c r="BH1414" s="17">
        <v>1.12470624264587E-2</v>
      </c>
      <c r="BI1414" s="17">
        <v>0</v>
      </c>
      <c r="BJ1414" s="17">
        <v>1.5860909790817598E-2</v>
      </c>
      <c r="BK1414" s="17">
        <v>0</v>
      </c>
      <c r="BL1414" s="17">
        <v>0</v>
      </c>
      <c r="BM1414" s="17">
        <v>0</v>
      </c>
      <c r="BN1414" s="17">
        <v>2.45967102389766E-2</v>
      </c>
      <c r="BO1414" s="17">
        <v>1.6341970851341401E-2</v>
      </c>
      <c r="BP1414" s="17"/>
      <c r="BQ1414" s="17">
        <v>1.51586238778627E-2</v>
      </c>
      <c r="BR1414" s="17" t="s">
        <v>494</v>
      </c>
    </row>
    <row r="1415" spans="2:70" x14ac:dyDescent="0.35">
      <c r="C1415" s="17"/>
      <c r="D1415" s="17"/>
      <c r="E1415" s="17"/>
      <c r="F1415" s="17"/>
      <c r="G1415" s="17"/>
      <c r="H1415" s="17"/>
      <c r="I1415" s="17"/>
      <c r="J1415" s="17"/>
      <c r="K1415" s="17"/>
      <c r="L1415" s="17"/>
      <c r="M1415" s="17"/>
      <c r="N1415" s="17"/>
      <c r="O1415" s="17"/>
      <c r="P1415" s="17"/>
      <c r="Q1415" s="17"/>
      <c r="R1415" s="17"/>
      <c r="S1415" s="17"/>
      <c r="T1415" s="17"/>
      <c r="U1415" s="17"/>
      <c r="V1415" s="17"/>
      <c r="W1415" s="17"/>
      <c r="X1415" s="17"/>
      <c r="Y1415" s="17"/>
      <c r="Z1415" s="17"/>
      <c r="AA1415" s="17"/>
      <c r="AB1415" s="17"/>
      <c r="AC1415" s="17"/>
      <c r="AD1415" s="17"/>
      <c r="AE1415" s="17"/>
      <c r="AF1415" s="17"/>
      <c r="AG1415" s="17"/>
      <c r="AH1415" s="17"/>
      <c r="AI1415" s="17"/>
      <c r="AJ1415" s="17"/>
      <c r="AK1415" s="17"/>
      <c r="AL1415" s="17"/>
      <c r="AM1415" s="17"/>
      <c r="AN1415" s="17"/>
      <c r="AO1415" s="17"/>
      <c r="AP1415" s="17"/>
      <c r="AQ1415" s="17"/>
      <c r="AR1415" s="17"/>
      <c r="AS1415" s="17"/>
      <c r="AT1415" s="17"/>
      <c r="AU1415" s="17"/>
      <c r="AV1415" s="17"/>
      <c r="AW1415" s="17"/>
      <c r="AX1415" s="17"/>
      <c r="AY1415" s="17"/>
      <c r="AZ1415" s="17"/>
      <c r="BA1415" s="17"/>
      <c r="BB1415" s="17"/>
      <c r="BC1415" s="17"/>
      <c r="BD1415" s="17"/>
      <c r="BE1415" s="17"/>
      <c r="BF1415" s="17"/>
      <c r="BG1415" s="17"/>
      <c r="BH1415" s="17"/>
      <c r="BI1415" s="17"/>
      <c r="BJ1415" s="17"/>
      <c r="BK1415" s="17"/>
      <c r="BL1415" s="17"/>
      <c r="BM1415" s="17"/>
      <c r="BN1415" s="17"/>
      <c r="BO1415" s="17"/>
      <c r="BP1415" s="17"/>
      <c r="BQ1415" s="17"/>
      <c r="BR1415" s="17"/>
    </row>
    <row r="1416" spans="2:70" x14ac:dyDescent="0.35">
      <c r="B1416" s="6" t="s">
        <v>626</v>
      </c>
      <c r="C1416" s="17"/>
      <c r="D1416" s="17"/>
      <c r="E1416" s="17"/>
      <c r="F1416" s="17"/>
      <c r="G1416" s="17"/>
      <c r="H1416" s="17"/>
      <c r="I1416" s="17"/>
      <c r="J1416" s="17"/>
      <c r="K1416" s="17"/>
      <c r="L1416" s="17"/>
      <c r="M1416" s="17"/>
      <c r="N1416" s="17"/>
      <c r="O1416" s="17"/>
      <c r="P1416" s="17"/>
      <c r="Q1416" s="17"/>
      <c r="R1416" s="17"/>
      <c r="S1416" s="17"/>
      <c r="T1416" s="17"/>
      <c r="U1416" s="17"/>
      <c r="V1416" s="17"/>
      <c r="W1416" s="17"/>
      <c r="X1416" s="17"/>
      <c r="Y1416" s="17"/>
      <c r="Z1416" s="17"/>
      <c r="AA1416" s="17"/>
      <c r="AB1416" s="17"/>
      <c r="AC1416" s="17"/>
      <c r="AD1416" s="17"/>
      <c r="AE1416" s="17"/>
      <c r="AF1416" s="17"/>
      <c r="AG1416" s="17"/>
      <c r="AH1416" s="17"/>
      <c r="AI1416" s="17"/>
      <c r="AJ1416" s="17"/>
      <c r="AK1416" s="17"/>
      <c r="AL1416" s="17"/>
      <c r="AM1416" s="17"/>
      <c r="AN1416" s="17"/>
      <c r="AO1416" s="17"/>
      <c r="AP1416" s="17"/>
      <c r="AQ1416" s="17"/>
      <c r="AR1416" s="17"/>
      <c r="AS1416" s="17"/>
      <c r="AT1416" s="17"/>
      <c r="AU1416" s="17"/>
      <c r="AV1416" s="17"/>
      <c r="AW1416" s="17"/>
      <c r="AX1416" s="17"/>
      <c r="AY1416" s="17"/>
      <c r="AZ1416" s="17"/>
      <c r="BA1416" s="17"/>
      <c r="BB1416" s="17"/>
      <c r="BC1416" s="17"/>
      <c r="BD1416" s="17"/>
      <c r="BE1416" s="17"/>
      <c r="BF1416" s="17"/>
      <c r="BG1416" s="17"/>
      <c r="BH1416" s="17"/>
      <c r="BI1416" s="17"/>
      <c r="BJ1416" s="17"/>
      <c r="BK1416" s="17"/>
      <c r="BL1416" s="17"/>
      <c r="BM1416" s="17"/>
      <c r="BN1416" s="17"/>
      <c r="BO1416" s="17"/>
      <c r="BP1416" s="17"/>
      <c r="BQ1416" s="17"/>
      <c r="BR1416" s="17"/>
    </row>
    <row r="1417" spans="2:70" x14ac:dyDescent="0.35">
      <c r="B1417" s="24" t="s">
        <v>97</v>
      </c>
      <c r="C1417" s="17"/>
      <c r="D1417" s="17"/>
      <c r="E1417" s="17"/>
      <c r="F1417" s="17"/>
      <c r="G1417" s="17"/>
      <c r="H1417" s="17"/>
      <c r="I1417" s="17"/>
      <c r="J1417" s="17"/>
      <c r="K1417" s="17"/>
      <c r="L1417" s="17"/>
      <c r="M1417" s="17"/>
      <c r="N1417" s="17"/>
      <c r="O1417" s="17"/>
      <c r="P1417" s="17"/>
      <c r="Q1417" s="17"/>
      <c r="R1417" s="17"/>
      <c r="S1417" s="17"/>
      <c r="T1417" s="17"/>
      <c r="U1417" s="17"/>
      <c r="V1417" s="17"/>
      <c r="W1417" s="17"/>
      <c r="X1417" s="17"/>
      <c r="Y1417" s="17"/>
      <c r="Z1417" s="17"/>
      <c r="AA1417" s="17"/>
      <c r="AB1417" s="17"/>
      <c r="AC1417" s="17"/>
      <c r="AD1417" s="17"/>
      <c r="AE1417" s="17"/>
      <c r="AF1417" s="17"/>
      <c r="AG1417" s="17"/>
      <c r="AH1417" s="17"/>
      <c r="AI1417" s="17"/>
      <c r="AJ1417" s="17"/>
      <c r="AK1417" s="17"/>
      <c r="AL1417" s="17"/>
      <c r="AM1417" s="17"/>
      <c r="AN1417" s="17"/>
      <c r="AO1417" s="17"/>
      <c r="AP1417" s="17"/>
      <c r="AQ1417" s="17"/>
      <c r="AR1417" s="17"/>
      <c r="AS1417" s="17"/>
      <c r="AT1417" s="17"/>
      <c r="AU1417" s="17"/>
      <c r="AV1417" s="17"/>
      <c r="AW1417" s="17"/>
      <c r="AX1417" s="17"/>
      <c r="AY1417" s="17"/>
      <c r="AZ1417" s="17"/>
      <c r="BA1417" s="17"/>
      <c r="BB1417" s="17"/>
      <c r="BC1417" s="17"/>
      <c r="BD1417" s="17"/>
      <c r="BE1417" s="17"/>
      <c r="BF1417" s="17"/>
      <c r="BG1417" s="17"/>
      <c r="BH1417" s="17"/>
      <c r="BI1417" s="17"/>
      <c r="BJ1417" s="17"/>
      <c r="BK1417" s="17"/>
      <c r="BL1417" s="17"/>
      <c r="BM1417" s="17"/>
      <c r="BN1417" s="17"/>
      <c r="BO1417" s="17"/>
      <c r="BP1417" s="17"/>
      <c r="BQ1417" s="17"/>
      <c r="BR1417" s="17"/>
    </row>
    <row r="1418" spans="2:70" x14ac:dyDescent="0.35">
      <c r="B1418" t="s">
        <v>101</v>
      </c>
      <c r="C1418" s="17">
        <v>7.0166268951723102E-3</v>
      </c>
      <c r="D1418" s="17">
        <v>8.3177345257391695E-3</v>
      </c>
      <c r="E1418" s="17">
        <v>5.7919915517913104E-3</v>
      </c>
      <c r="F1418" s="17"/>
      <c r="G1418" s="17">
        <v>2.2384965576416001E-2</v>
      </c>
      <c r="H1418" s="17">
        <v>1.28169513920927E-2</v>
      </c>
      <c r="I1418" s="17">
        <v>8.7868127171878904E-3</v>
      </c>
      <c r="J1418" s="17">
        <v>1.2971571206869901E-3</v>
      </c>
      <c r="K1418" s="17">
        <v>0</v>
      </c>
      <c r="L1418" s="17">
        <v>0</v>
      </c>
      <c r="M1418" s="17"/>
      <c r="N1418" s="17">
        <v>3.70596213034061E-3</v>
      </c>
      <c r="O1418" s="17">
        <v>8.1261810977929592E-3</v>
      </c>
      <c r="P1418" s="17">
        <v>8.5617865479965805E-3</v>
      </c>
      <c r="Q1418" s="17">
        <v>8.1707936798196008E-3</v>
      </c>
      <c r="R1418" s="17"/>
      <c r="S1418" s="17">
        <v>1.71139314844692E-2</v>
      </c>
      <c r="T1418" s="17">
        <v>9.4683437135850597E-3</v>
      </c>
      <c r="U1418" s="17">
        <v>3.3038709089076102E-3</v>
      </c>
      <c r="V1418" s="17">
        <v>7.8400370947345494E-3</v>
      </c>
      <c r="W1418" s="17">
        <v>3.1084344738458499E-3</v>
      </c>
      <c r="X1418" s="17">
        <v>0</v>
      </c>
      <c r="Y1418" s="17">
        <v>0</v>
      </c>
      <c r="Z1418" s="17">
        <v>1.7743454673283102E-2</v>
      </c>
      <c r="AA1418" s="17">
        <v>7.0488808545814702E-3</v>
      </c>
      <c r="AB1418" s="17">
        <v>5.3622903769788201E-3</v>
      </c>
      <c r="AC1418" s="17">
        <v>4.6942106040290203E-3</v>
      </c>
      <c r="AD1418" s="17">
        <v>0</v>
      </c>
      <c r="AE1418" s="17"/>
      <c r="AF1418" s="17">
        <v>2.18319097458661E-3</v>
      </c>
      <c r="AG1418" s="17">
        <v>3.7720577102312602E-3</v>
      </c>
      <c r="AH1418" s="17">
        <v>2.2066395109543901E-2</v>
      </c>
      <c r="AI1418" s="17"/>
      <c r="AJ1418" s="17">
        <v>2.8840607476349699E-3</v>
      </c>
      <c r="AK1418" s="17">
        <v>8.5219538027654796E-3</v>
      </c>
      <c r="AL1418" s="17">
        <v>3.68399862198189E-3</v>
      </c>
      <c r="AM1418" s="17">
        <v>0</v>
      </c>
      <c r="AN1418" s="17">
        <v>1.3557355022116699E-2</v>
      </c>
      <c r="AO1418" s="17"/>
      <c r="AP1418" s="17">
        <v>3.3147378708043001E-3</v>
      </c>
      <c r="AQ1418" s="17">
        <v>7.5111358367932098E-3</v>
      </c>
      <c r="AR1418" s="17">
        <v>7.7401535218624799E-3</v>
      </c>
      <c r="AS1418" s="17"/>
      <c r="AT1418" s="17">
        <v>5.2510588177033498E-3</v>
      </c>
      <c r="AU1418" s="17">
        <v>6.3457663650016696E-3</v>
      </c>
      <c r="AV1418" s="17">
        <v>8.4446435895880502E-3</v>
      </c>
      <c r="AW1418" s="17">
        <v>1.0124930263355401E-2</v>
      </c>
      <c r="AX1418" s="17">
        <v>1.6165377324986699E-2</v>
      </c>
      <c r="AY1418" s="17"/>
      <c r="AZ1418" s="17">
        <v>0.114379661910351</v>
      </c>
      <c r="BA1418" s="17">
        <v>3.5539977697830898E-2</v>
      </c>
      <c r="BB1418" s="17">
        <v>0</v>
      </c>
      <c r="BC1418" s="17">
        <v>1.11967265797483E-2</v>
      </c>
      <c r="BD1418" s="17">
        <v>7.33370142504717E-3</v>
      </c>
      <c r="BE1418" s="17">
        <v>8.0928688781718994E-3</v>
      </c>
      <c r="BF1418" s="17">
        <v>5.1569536923458297E-3</v>
      </c>
      <c r="BG1418" s="17">
        <v>6.4913814717624399E-3</v>
      </c>
      <c r="BH1418" s="17">
        <v>0</v>
      </c>
      <c r="BI1418" s="17">
        <v>0</v>
      </c>
      <c r="BJ1418" s="17">
        <v>6.3822052028678503E-3</v>
      </c>
      <c r="BK1418" s="17">
        <v>0</v>
      </c>
      <c r="BL1418" s="17">
        <v>0</v>
      </c>
      <c r="BM1418" s="17">
        <v>0</v>
      </c>
      <c r="BN1418" s="17">
        <v>0</v>
      </c>
      <c r="BO1418" s="17">
        <v>6.0621117376276302E-3</v>
      </c>
      <c r="BP1418" s="17"/>
      <c r="BQ1418" s="17">
        <v>5.6346609480344596E-3</v>
      </c>
      <c r="BR1418" s="17">
        <v>6.230434920908E-3</v>
      </c>
    </row>
    <row r="1419" spans="2:70" x14ac:dyDescent="0.35">
      <c r="B1419" t="s">
        <v>621</v>
      </c>
      <c r="C1419" s="17">
        <v>1.4381665158015399E-2</v>
      </c>
      <c r="D1419" s="17">
        <v>1.5134418047635399E-2</v>
      </c>
      <c r="E1419" s="17">
        <v>1.33185536835528E-2</v>
      </c>
      <c r="F1419" s="17"/>
      <c r="G1419" s="17">
        <v>3.7901844659851802E-2</v>
      </c>
      <c r="H1419" s="17">
        <v>3.5051348834928601E-2</v>
      </c>
      <c r="I1419" s="17">
        <v>1.08567608777752E-2</v>
      </c>
      <c r="J1419" s="17">
        <v>6.2554053869403803E-3</v>
      </c>
      <c r="K1419" s="17">
        <v>0</v>
      </c>
      <c r="L1419" s="17">
        <v>1.0730763885814401E-3</v>
      </c>
      <c r="M1419" s="17"/>
      <c r="N1419" s="17">
        <v>1.6934486916745501E-2</v>
      </c>
      <c r="O1419" s="17">
        <v>9.3845073189981892E-3</v>
      </c>
      <c r="P1419" s="17">
        <v>1.38679562636694E-2</v>
      </c>
      <c r="Q1419" s="17">
        <v>1.7455690127404701E-2</v>
      </c>
      <c r="R1419" s="17"/>
      <c r="S1419" s="17">
        <v>3.3051490674893699E-2</v>
      </c>
      <c r="T1419" s="17">
        <v>5.0884611254859999E-3</v>
      </c>
      <c r="U1419" s="17">
        <v>6.2385967128878502E-3</v>
      </c>
      <c r="V1419" s="17">
        <v>1.00525354047268E-2</v>
      </c>
      <c r="W1419" s="17">
        <v>3.96827305028798E-2</v>
      </c>
      <c r="X1419" s="17">
        <v>1.1465039827390999E-2</v>
      </c>
      <c r="Y1419" s="17">
        <v>9.4400083979531996E-3</v>
      </c>
      <c r="Z1419" s="17">
        <v>1.1077971625949199E-2</v>
      </c>
      <c r="AA1419" s="17">
        <v>8.5187912407258901E-3</v>
      </c>
      <c r="AB1419" s="17">
        <v>1.0588029952329501E-2</v>
      </c>
      <c r="AC1419" s="17">
        <v>1.5748262743094401E-2</v>
      </c>
      <c r="AD1419" s="17">
        <v>0</v>
      </c>
      <c r="AE1419" s="17"/>
      <c r="AF1419" s="17">
        <v>6.6291303865473501E-3</v>
      </c>
      <c r="AG1419" s="17">
        <v>1.24748607681425E-2</v>
      </c>
      <c r="AH1419" s="17">
        <v>2.2728880494187701E-2</v>
      </c>
      <c r="AI1419" s="17"/>
      <c r="AJ1419" s="17">
        <v>6.3736659948974402E-3</v>
      </c>
      <c r="AK1419" s="17">
        <v>2.47625256879071E-2</v>
      </c>
      <c r="AL1419" s="17">
        <v>6.0508658781738504E-3</v>
      </c>
      <c r="AM1419" s="17">
        <v>4.7906832869243299E-2</v>
      </c>
      <c r="AN1419" s="17">
        <v>1.7253917105424298E-2</v>
      </c>
      <c r="AO1419" s="17"/>
      <c r="AP1419" s="17">
        <v>1.2028827145061999E-2</v>
      </c>
      <c r="AQ1419" s="17">
        <v>2.2010702715843499E-2</v>
      </c>
      <c r="AR1419" s="17">
        <v>6.7439482196780297E-3</v>
      </c>
      <c r="AS1419" s="17"/>
      <c r="AT1419" s="17">
        <v>1.2133205284650299E-2</v>
      </c>
      <c r="AU1419" s="17">
        <v>1.3857462096991501E-2</v>
      </c>
      <c r="AV1419" s="17">
        <v>2.10818759208222E-2</v>
      </c>
      <c r="AW1419" s="17">
        <v>1.8070191262725001E-2</v>
      </c>
      <c r="AX1419" s="17">
        <v>0</v>
      </c>
      <c r="AY1419" s="17"/>
      <c r="AZ1419" s="17">
        <v>3.3438402806008197E-2</v>
      </c>
      <c r="BA1419" s="17">
        <v>4.8800271941222099E-2</v>
      </c>
      <c r="BB1419" s="17">
        <v>1.8105086613731902E-2</v>
      </c>
      <c r="BC1419" s="17">
        <v>1.9938785011846299E-2</v>
      </c>
      <c r="BD1419" s="17">
        <v>1.56585386699159E-2</v>
      </c>
      <c r="BE1419" s="17">
        <v>9.1168778045822296E-3</v>
      </c>
      <c r="BF1419" s="17">
        <v>4.9583115712712802E-3</v>
      </c>
      <c r="BG1419" s="17">
        <v>1.2544434590552499E-2</v>
      </c>
      <c r="BH1419" s="17">
        <v>1.5960243549601901E-2</v>
      </c>
      <c r="BI1419" s="17">
        <v>1.7195861868960501E-2</v>
      </c>
      <c r="BJ1419" s="17">
        <v>7.83290819664334E-3</v>
      </c>
      <c r="BK1419" s="17">
        <v>0</v>
      </c>
      <c r="BL1419" s="17">
        <v>1.4519031057277899E-2</v>
      </c>
      <c r="BM1419" s="17">
        <v>2.47048739824079E-2</v>
      </c>
      <c r="BN1419" s="17">
        <v>1.02675944386546E-2</v>
      </c>
      <c r="BO1419" s="17">
        <v>2.3577537639947001E-2</v>
      </c>
      <c r="BP1419" s="17"/>
      <c r="BQ1419" s="17">
        <v>2.4081461392386001E-2</v>
      </c>
      <c r="BR1419" s="17">
        <v>1.02732625528454E-2</v>
      </c>
    </row>
    <row r="1420" spans="2:70" x14ac:dyDescent="0.35">
      <c r="B1420" t="s">
        <v>622</v>
      </c>
      <c r="C1420" s="17">
        <v>4.0990814833240498E-2</v>
      </c>
      <c r="D1420" s="17">
        <v>4.6850258312661597E-2</v>
      </c>
      <c r="E1420" s="17">
        <v>3.4987257451296397E-2</v>
      </c>
      <c r="F1420" s="17"/>
      <c r="G1420" s="17">
        <v>0.10259850301224401</v>
      </c>
      <c r="H1420" s="17">
        <v>8.8804121194571706E-2</v>
      </c>
      <c r="I1420" s="17">
        <v>2.8965409943778501E-2</v>
      </c>
      <c r="J1420" s="17">
        <v>1.40801528289677E-2</v>
      </c>
      <c r="K1420" s="17">
        <v>1.1369580353520399E-2</v>
      </c>
      <c r="L1420" s="17">
        <v>1.2765275549286401E-2</v>
      </c>
      <c r="M1420" s="17"/>
      <c r="N1420" s="17">
        <v>3.2228728534446999E-2</v>
      </c>
      <c r="O1420" s="17">
        <v>2.9406407235089201E-2</v>
      </c>
      <c r="P1420" s="17">
        <v>5.5679786797333798E-2</v>
      </c>
      <c r="Q1420" s="17">
        <v>5.00966527948465E-2</v>
      </c>
      <c r="R1420" s="17"/>
      <c r="S1420" s="17">
        <v>7.3258548721548994E-2</v>
      </c>
      <c r="T1420" s="17">
        <v>4.4147023286055499E-2</v>
      </c>
      <c r="U1420" s="17">
        <v>1.27477226675236E-2</v>
      </c>
      <c r="V1420" s="17">
        <v>1.75476605435031E-2</v>
      </c>
      <c r="W1420" s="17">
        <v>4.5971872370970203E-2</v>
      </c>
      <c r="X1420" s="17">
        <v>5.35982225619627E-2</v>
      </c>
      <c r="Y1420" s="17">
        <v>2.64348908836574E-2</v>
      </c>
      <c r="Z1420" s="17">
        <v>4.3876394718045601E-2</v>
      </c>
      <c r="AA1420" s="17">
        <v>5.1502869179931403E-2</v>
      </c>
      <c r="AB1420" s="17">
        <v>3.00182468325969E-2</v>
      </c>
      <c r="AC1420" s="17">
        <v>2.7164438002604398E-2</v>
      </c>
      <c r="AD1420" s="17">
        <v>2.52639475972435E-2</v>
      </c>
      <c r="AE1420" s="17"/>
      <c r="AF1420" s="17">
        <v>2.4967247211054599E-2</v>
      </c>
      <c r="AG1420" s="17">
        <v>3.7703058848968997E-2</v>
      </c>
      <c r="AH1420" s="17">
        <v>5.4536583656369299E-2</v>
      </c>
      <c r="AI1420" s="17"/>
      <c r="AJ1420" s="17">
        <v>2.9331124523831902E-2</v>
      </c>
      <c r="AK1420" s="17">
        <v>5.9838979727069697E-2</v>
      </c>
      <c r="AL1420" s="17">
        <v>3.8161312773742601E-2</v>
      </c>
      <c r="AM1420" s="17">
        <v>3.9079591340582601E-2</v>
      </c>
      <c r="AN1420" s="17">
        <v>2.5463976928445899E-2</v>
      </c>
      <c r="AO1420" s="17"/>
      <c r="AP1420" s="17">
        <v>4.2097074517524598E-2</v>
      </c>
      <c r="AQ1420" s="17">
        <v>5.8920204148326903E-2</v>
      </c>
      <c r="AR1420" s="17">
        <v>4.6044270694877203E-2</v>
      </c>
      <c r="AS1420" s="17"/>
      <c r="AT1420" s="17">
        <v>3.8491680214004703E-2</v>
      </c>
      <c r="AU1420" s="17">
        <v>4.10638397320068E-2</v>
      </c>
      <c r="AV1420" s="17">
        <v>4.51645450662366E-2</v>
      </c>
      <c r="AW1420" s="17">
        <v>4.8089051700191003E-2</v>
      </c>
      <c r="AX1420" s="17">
        <v>9.4618449976716507E-2</v>
      </c>
      <c r="AY1420" s="17"/>
      <c r="AZ1420" s="17">
        <v>2.4181111321882699E-2</v>
      </c>
      <c r="BA1420" s="17">
        <v>6.4856572484301406E-2</v>
      </c>
      <c r="BB1420" s="17">
        <v>6.2692994786908707E-2</v>
      </c>
      <c r="BC1420" s="17">
        <v>4.8253758202008099E-2</v>
      </c>
      <c r="BD1420" s="17">
        <v>5.3958838679730302E-2</v>
      </c>
      <c r="BE1420" s="17">
        <v>4.5635862675978002E-2</v>
      </c>
      <c r="BF1420" s="17">
        <v>4.4265258604049902E-2</v>
      </c>
      <c r="BG1420" s="17">
        <v>4.9283404830467101E-2</v>
      </c>
      <c r="BH1420" s="17">
        <v>1.21660235570865E-2</v>
      </c>
      <c r="BI1420" s="17">
        <v>3.8417986980699502E-2</v>
      </c>
      <c r="BJ1420" s="17">
        <v>3.3779658490147302E-2</v>
      </c>
      <c r="BK1420" s="17">
        <v>1.9639815379157499E-2</v>
      </c>
      <c r="BL1420" s="17">
        <v>1.92287731559527E-2</v>
      </c>
      <c r="BM1420" s="17">
        <v>2.20627494253548E-2</v>
      </c>
      <c r="BN1420" s="17">
        <v>1.1142376511455001E-2</v>
      </c>
      <c r="BO1420" s="17">
        <v>3.5834523514247901E-2</v>
      </c>
      <c r="BP1420" s="17"/>
      <c r="BQ1420" s="17">
        <v>5.29953772222597E-2</v>
      </c>
      <c r="BR1420" s="17">
        <v>3.4029277119227097E-2</v>
      </c>
    </row>
    <row r="1421" spans="2:70" x14ac:dyDescent="0.35">
      <c r="B1421" t="s">
        <v>623</v>
      </c>
      <c r="C1421" s="17">
        <v>5.6495411434413403E-2</v>
      </c>
      <c r="D1421" s="17">
        <v>6.30046928398557E-2</v>
      </c>
      <c r="E1421" s="17">
        <v>4.99888036301823E-2</v>
      </c>
      <c r="F1421" s="17"/>
      <c r="G1421" s="17">
        <v>0.122376693668394</v>
      </c>
      <c r="H1421" s="17">
        <v>0.100954514271938</v>
      </c>
      <c r="I1421" s="17">
        <v>4.3245274819041099E-2</v>
      </c>
      <c r="J1421" s="17">
        <v>4.2877512579429303E-2</v>
      </c>
      <c r="K1421" s="17">
        <v>2.8665084554021801E-2</v>
      </c>
      <c r="L1421" s="17">
        <v>1.7084861811234201E-2</v>
      </c>
      <c r="M1421" s="17"/>
      <c r="N1421" s="17">
        <v>6.14198011787589E-2</v>
      </c>
      <c r="O1421" s="17">
        <v>4.39610661261765E-2</v>
      </c>
      <c r="P1421" s="17">
        <v>6.57937277605916E-2</v>
      </c>
      <c r="Q1421" s="17">
        <v>5.6752177267388897E-2</v>
      </c>
      <c r="R1421" s="17"/>
      <c r="S1421" s="17">
        <v>9.4029794832260899E-2</v>
      </c>
      <c r="T1421" s="17">
        <v>4.8217199611982398E-2</v>
      </c>
      <c r="U1421" s="17">
        <v>4.5640904100809898E-2</v>
      </c>
      <c r="V1421" s="17">
        <v>5.6331481480047498E-2</v>
      </c>
      <c r="W1421" s="17">
        <v>4.6169974529493202E-2</v>
      </c>
      <c r="X1421" s="17">
        <v>6.3024963710529805E-2</v>
      </c>
      <c r="Y1421" s="17">
        <v>4.0618486671269501E-2</v>
      </c>
      <c r="Z1421" s="17">
        <v>8.0480197937964501E-2</v>
      </c>
      <c r="AA1421" s="17">
        <v>3.89574415220965E-2</v>
      </c>
      <c r="AB1421" s="17">
        <v>4.64102563741976E-2</v>
      </c>
      <c r="AC1421" s="17">
        <v>4.6658480412110598E-2</v>
      </c>
      <c r="AD1421" s="17">
        <v>7.2559317654783601E-2</v>
      </c>
      <c r="AE1421" s="17"/>
      <c r="AF1421" s="17">
        <v>3.9204296320112103E-2</v>
      </c>
      <c r="AG1421" s="17">
        <v>6.2123614010436E-2</v>
      </c>
      <c r="AH1421" s="17">
        <v>7.3543490672006495E-2</v>
      </c>
      <c r="AI1421" s="17"/>
      <c r="AJ1421" s="17">
        <v>4.3047502777622003E-2</v>
      </c>
      <c r="AK1421" s="17">
        <v>6.2731912965568501E-2</v>
      </c>
      <c r="AL1421" s="17">
        <v>5.7691903485464699E-2</v>
      </c>
      <c r="AM1421" s="17">
        <v>4.1181749957175599E-2</v>
      </c>
      <c r="AN1421" s="17">
        <v>5.44476596419926E-2</v>
      </c>
      <c r="AO1421" s="17"/>
      <c r="AP1421" s="17">
        <v>5.2867615240796202E-2</v>
      </c>
      <c r="AQ1421" s="17">
        <v>6.4593891615728802E-2</v>
      </c>
      <c r="AR1421" s="17">
        <v>7.2359958990915005E-2</v>
      </c>
      <c r="AS1421" s="17"/>
      <c r="AT1421" s="17">
        <v>5.2635005808879497E-2</v>
      </c>
      <c r="AU1421" s="17">
        <v>6.09493195754095E-2</v>
      </c>
      <c r="AV1421" s="17">
        <v>6.02200889393344E-2</v>
      </c>
      <c r="AW1421" s="17">
        <v>5.5493244050542997E-2</v>
      </c>
      <c r="AX1421" s="17">
        <v>8.90976424051306E-2</v>
      </c>
      <c r="AY1421" s="17"/>
      <c r="AZ1421" s="17">
        <v>6.1353136907661303E-2</v>
      </c>
      <c r="BA1421" s="17">
        <v>6.2192187551750801E-2</v>
      </c>
      <c r="BB1421" s="17">
        <v>5.7816805860300698E-2</v>
      </c>
      <c r="BC1421" s="17">
        <v>5.34560907535052E-2</v>
      </c>
      <c r="BD1421" s="17">
        <v>7.7132392205238196E-2</v>
      </c>
      <c r="BE1421" s="17">
        <v>7.8493818033674806E-2</v>
      </c>
      <c r="BF1421" s="17">
        <v>3.8095632570951402E-2</v>
      </c>
      <c r="BG1421" s="17">
        <v>6.5879791779258998E-2</v>
      </c>
      <c r="BH1421" s="17">
        <v>4.6897198090479299E-2</v>
      </c>
      <c r="BI1421" s="17">
        <v>2.791751475442E-2</v>
      </c>
      <c r="BJ1421" s="17">
        <v>5.0150824787452399E-2</v>
      </c>
      <c r="BK1421" s="17">
        <v>5.2069473739200102E-2</v>
      </c>
      <c r="BL1421" s="17">
        <v>4.84569826897355E-2</v>
      </c>
      <c r="BM1421" s="17">
        <v>5.8815355891003798E-2</v>
      </c>
      <c r="BN1421" s="17">
        <v>5.22119140471917E-2</v>
      </c>
      <c r="BO1421" s="17">
        <v>8.0630846630098799E-2</v>
      </c>
      <c r="BP1421" s="17"/>
      <c r="BQ1421" s="17">
        <v>7.4787549911077902E-2</v>
      </c>
      <c r="BR1421" s="17">
        <v>4.6318565401848297E-2</v>
      </c>
    </row>
    <row r="1422" spans="2:70" x14ac:dyDescent="0.35">
      <c r="B1422" t="s">
        <v>624</v>
      </c>
      <c r="C1422" s="17">
        <v>7.4268884757984904E-2</v>
      </c>
      <c r="D1422" s="17">
        <v>7.8193704246762197E-2</v>
      </c>
      <c r="E1422" s="17">
        <v>7.0497555802396E-2</v>
      </c>
      <c r="F1422" s="17"/>
      <c r="G1422" s="17">
        <v>0.12179686443366899</v>
      </c>
      <c r="H1422" s="17">
        <v>9.0299150256978794E-2</v>
      </c>
      <c r="I1422" s="17">
        <v>6.5933000471766701E-2</v>
      </c>
      <c r="J1422" s="17">
        <v>6.8981409169430699E-2</v>
      </c>
      <c r="K1422" s="17">
        <v>4.3706832810197903E-2</v>
      </c>
      <c r="L1422" s="17">
        <v>6.1202213891473997E-2</v>
      </c>
      <c r="M1422" s="17"/>
      <c r="N1422" s="17">
        <v>6.2505084733628896E-2</v>
      </c>
      <c r="O1422" s="17">
        <v>8.0913397789317498E-2</v>
      </c>
      <c r="P1422" s="17">
        <v>7.1795182087278794E-2</v>
      </c>
      <c r="Q1422" s="17">
        <v>8.2304010881951495E-2</v>
      </c>
      <c r="R1422" s="17"/>
      <c r="S1422" s="17">
        <v>9.8116122816386098E-2</v>
      </c>
      <c r="T1422" s="17">
        <v>5.2527180598119401E-2</v>
      </c>
      <c r="U1422" s="17">
        <v>8.0144253353719802E-2</v>
      </c>
      <c r="V1422" s="17">
        <v>6.6766670523456903E-2</v>
      </c>
      <c r="W1422" s="17">
        <v>6.7974957614251597E-2</v>
      </c>
      <c r="X1422" s="17">
        <v>9.0991388428879799E-2</v>
      </c>
      <c r="Y1422" s="17">
        <v>9.4061863411723304E-2</v>
      </c>
      <c r="Z1422" s="17">
        <v>4.27847404937097E-2</v>
      </c>
      <c r="AA1422" s="17">
        <v>7.5363383313475002E-2</v>
      </c>
      <c r="AB1422" s="17">
        <v>5.8971811020170399E-2</v>
      </c>
      <c r="AC1422" s="17">
        <v>6.4917973803985396E-2</v>
      </c>
      <c r="AD1422" s="17">
        <v>7.5132660704921694E-2</v>
      </c>
      <c r="AE1422" s="17"/>
      <c r="AF1422" s="17">
        <v>7.4560538275240604E-2</v>
      </c>
      <c r="AG1422" s="17">
        <v>6.9199063590401996E-2</v>
      </c>
      <c r="AH1422" s="17">
        <v>7.6504702684711795E-2</v>
      </c>
      <c r="AI1422" s="17"/>
      <c r="AJ1422" s="17">
        <v>6.0820356343134603E-2</v>
      </c>
      <c r="AK1422" s="17">
        <v>9.6655932801120795E-2</v>
      </c>
      <c r="AL1422" s="17">
        <v>7.9320154733347803E-2</v>
      </c>
      <c r="AM1422" s="17">
        <v>7.9960221239816706E-2</v>
      </c>
      <c r="AN1422" s="17">
        <v>6.1395211591772497E-2</v>
      </c>
      <c r="AO1422" s="17"/>
      <c r="AP1422" s="17">
        <v>8.9348887879942704E-2</v>
      </c>
      <c r="AQ1422" s="17">
        <v>7.9750489314628595E-2</v>
      </c>
      <c r="AR1422" s="17">
        <v>7.5630966949595896E-2</v>
      </c>
      <c r="AS1422" s="17"/>
      <c r="AT1422" s="17">
        <v>7.0252794189863202E-2</v>
      </c>
      <c r="AU1422" s="17">
        <v>6.6440779364677294E-2</v>
      </c>
      <c r="AV1422" s="17">
        <v>7.7150607506122501E-2</v>
      </c>
      <c r="AW1422" s="17">
        <v>0.105069994103256</v>
      </c>
      <c r="AX1422" s="17">
        <v>7.0594433758791097E-2</v>
      </c>
      <c r="AY1422" s="17"/>
      <c r="AZ1422" s="17">
        <v>2.5793754398390999E-2</v>
      </c>
      <c r="BA1422" s="17">
        <v>9.0031913305719594E-2</v>
      </c>
      <c r="BB1422" s="17">
        <v>8.8129073728396096E-2</v>
      </c>
      <c r="BC1422" s="17">
        <v>9.5474734988541698E-2</v>
      </c>
      <c r="BD1422" s="17">
        <v>9.1409763758595594E-2</v>
      </c>
      <c r="BE1422" s="17">
        <v>7.1844780438196407E-2</v>
      </c>
      <c r="BF1422" s="17">
        <v>8.2147875202451801E-2</v>
      </c>
      <c r="BG1422" s="17">
        <v>6.2659261779972802E-2</v>
      </c>
      <c r="BH1422" s="17">
        <v>7.5864055637247393E-2</v>
      </c>
      <c r="BI1422" s="17">
        <v>8.7222758699375805E-2</v>
      </c>
      <c r="BJ1422" s="17">
        <v>6.1016506514598001E-2</v>
      </c>
      <c r="BK1422" s="17">
        <v>5.7129153868298102E-2</v>
      </c>
      <c r="BL1422" s="17">
        <v>6.6318330576408999E-2</v>
      </c>
      <c r="BM1422" s="17">
        <v>2.5776213416452101E-2</v>
      </c>
      <c r="BN1422" s="17">
        <v>9.1055752254036601E-2</v>
      </c>
      <c r="BO1422" s="17">
        <v>5.5704620748360897E-2</v>
      </c>
      <c r="BP1422" s="17"/>
      <c r="BQ1422" s="17">
        <v>9.0923657012028897E-2</v>
      </c>
      <c r="BR1422" s="17">
        <v>6.5668626016249995E-2</v>
      </c>
    </row>
    <row r="1423" spans="2:70" x14ac:dyDescent="0.35">
      <c r="B1423" t="s">
        <v>103</v>
      </c>
      <c r="C1423" s="17">
        <v>0.178052931383579</v>
      </c>
      <c r="D1423" s="17">
        <v>0.17463224278050499</v>
      </c>
      <c r="E1423" s="17">
        <v>0.18154055406056299</v>
      </c>
      <c r="F1423" s="17"/>
      <c r="G1423" s="17">
        <v>0.14706931127819001</v>
      </c>
      <c r="H1423" s="17">
        <v>0.184664424859973</v>
      </c>
      <c r="I1423" s="17">
        <v>0.20655242414260699</v>
      </c>
      <c r="J1423" s="17">
        <v>0.16697570661375599</v>
      </c>
      <c r="K1423" s="17">
        <v>0.19035553971942301</v>
      </c>
      <c r="L1423" s="17">
        <v>0.170832173245721</v>
      </c>
      <c r="M1423" s="17"/>
      <c r="N1423" s="17">
        <v>0.18911708436557401</v>
      </c>
      <c r="O1423" s="17">
        <v>0.18099377443852799</v>
      </c>
      <c r="P1423" s="17">
        <v>0.16555179181680699</v>
      </c>
      <c r="Q1423" s="17">
        <v>0.17209489513881299</v>
      </c>
      <c r="R1423" s="17"/>
      <c r="S1423" s="17">
        <v>0.17753210156518301</v>
      </c>
      <c r="T1423" s="17">
        <v>0.17936373129630301</v>
      </c>
      <c r="U1423" s="17">
        <v>0.183716464469841</v>
      </c>
      <c r="V1423" s="17">
        <v>0.158019677841227</v>
      </c>
      <c r="W1423" s="17">
        <v>0.15633429397748699</v>
      </c>
      <c r="X1423" s="17">
        <v>0.185426630348835</v>
      </c>
      <c r="Y1423" s="17">
        <v>0.163080418210029</v>
      </c>
      <c r="Z1423" s="17">
        <v>0.19398105897415599</v>
      </c>
      <c r="AA1423" s="17">
        <v>0.18176957655988599</v>
      </c>
      <c r="AB1423" s="17">
        <v>0.18488504565713501</v>
      </c>
      <c r="AC1423" s="17">
        <v>0.17438260152947699</v>
      </c>
      <c r="AD1423" s="17">
        <v>0.23933291089793901</v>
      </c>
      <c r="AE1423" s="17"/>
      <c r="AF1423" s="17">
        <v>0.182919500600176</v>
      </c>
      <c r="AG1423" s="17">
        <v>0.18211493307072099</v>
      </c>
      <c r="AH1423" s="17">
        <v>0.17039330917772</v>
      </c>
      <c r="AI1423" s="17"/>
      <c r="AJ1423" s="17">
        <v>0.178718661478692</v>
      </c>
      <c r="AK1423" s="17">
        <v>0.173508257601073</v>
      </c>
      <c r="AL1423" s="17">
        <v>0.19128990154921599</v>
      </c>
      <c r="AM1423" s="17">
        <v>6.4448354862302507E-2</v>
      </c>
      <c r="AN1423" s="17">
        <v>0.17370114994474301</v>
      </c>
      <c r="AO1423" s="17"/>
      <c r="AP1423" s="17">
        <v>0.16344127104387099</v>
      </c>
      <c r="AQ1423" s="17">
        <v>0.18911590765227401</v>
      </c>
      <c r="AR1423" s="17">
        <v>0.178571187485284</v>
      </c>
      <c r="AS1423" s="17"/>
      <c r="AT1423" s="17">
        <v>0.18744932186921701</v>
      </c>
      <c r="AU1423" s="17">
        <v>0.16270104153720399</v>
      </c>
      <c r="AV1423" s="17">
        <v>0.19229288222169</v>
      </c>
      <c r="AW1423" s="17">
        <v>0.203584922067264</v>
      </c>
      <c r="AX1423" s="17">
        <v>0.25762097434824599</v>
      </c>
      <c r="AY1423" s="17"/>
      <c r="AZ1423" s="17">
        <v>0.195726589395293</v>
      </c>
      <c r="BA1423" s="17">
        <v>0.14507006418408</v>
      </c>
      <c r="BB1423" s="17">
        <v>0.17337855105193101</v>
      </c>
      <c r="BC1423" s="17">
        <v>0.18636167728597</v>
      </c>
      <c r="BD1423" s="17">
        <v>0.17256467159982899</v>
      </c>
      <c r="BE1423" s="17">
        <v>0.16172211145531801</v>
      </c>
      <c r="BF1423" s="17">
        <v>0.20395130622077001</v>
      </c>
      <c r="BG1423" s="17">
        <v>0.177430730200102</v>
      </c>
      <c r="BH1423" s="17">
        <v>0.204569897068582</v>
      </c>
      <c r="BI1423" s="17">
        <v>0.187707912811411</v>
      </c>
      <c r="BJ1423" s="17">
        <v>0.18027472878828199</v>
      </c>
      <c r="BK1423" s="17">
        <v>0.22365788378835399</v>
      </c>
      <c r="BL1423" s="17">
        <v>0.21711273136192999</v>
      </c>
      <c r="BM1423" s="17">
        <v>0.13496945613136699</v>
      </c>
      <c r="BN1423" s="17">
        <v>0.13023978660139099</v>
      </c>
      <c r="BO1423" s="17">
        <v>0.15321270869504799</v>
      </c>
      <c r="BP1423" s="17"/>
      <c r="BQ1423" s="17">
        <v>0.196102583521473</v>
      </c>
      <c r="BR1423" s="17">
        <v>0.170380136275226</v>
      </c>
    </row>
    <row r="1424" spans="2:70" x14ac:dyDescent="0.35">
      <c r="B1424" t="s">
        <v>104</v>
      </c>
      <c r="C1424" s="17">
        <v>0.17717278142445</v>
      </c>
      <c r="D1424" s="17">
        <v>0.18171261238165901</v>
      </c>
      <c r="E1424" s="17">
        <v>0.17268662407954199</v>
      </c>
      <c r="F1424" s="17"/>
      <c r="G1424" s="17">
        <v>0.12859639379428101</v>
      </c>
      <c r="H1424" s="17">
        <v>0.12701100712764099</v>
      </c>
      <c r="I1424" s="17">
        <v>0.17295710800704001</v>
      </c>
      <c r="J1424" s="17">
        <v>0.20254199170340001</v>
      </c>
      <c r="K1424" s="17">
        <v>0.17953619861245601</v>
      </c>
      <c r="L1424" s="17">
        <v>0.23142532852961301</v>
      </c>
      <c r="M1424" s="17"/>
      <c r="N1424" s="17">
        <v>0.18936529682209</v>
      </c>
      <c r="O1424" s="17">
        <v>0.19552193618378699</v>
      </c>
      <c r="P1424" s="17">
        <v>0.15696975260235499</v>
      </c>
      <c r="Q1424" s="17">
        <v>0.16404159513820299</v>
      </c>
      <c r="R1424" s="17"/>
      <c r="S1424" s="17">
        <v>0.161155446511105</v>
      </c>
      <c r="T1424" s="17">
        <v>0.20543285931715</v>
      </c>
      <c r="U1424" s="17">
        <v>0.16156210906559901</v>
      </c>
      <c r="V1424" s="17">
        <v>0.21242889157194</v>
      </c>
      <c r="W1424" s="17">
        <v>0.15324430077231099</v>
      </c>
      <c r="X1424" s="17">
        <v>0.14143164893098101</v>
      </c>
      <c r="Y1424" s="17">
        <v>0.18738335169682199</v>
      </c>
      <c r="Z1424" s="17">
        <v>0.170227751947162</v>
      </c>
      <c r="AA1424" s="17">
        <v>0.19661459453545499</v>
      </c>
      <c r="AB1424" s="17">
        <v>0.16666881605805001</v>
      </c>
      <c r="AC1424" s="17">
        <v>0.158313872311935</v>
      </c>
      <c r="AD1424" s="17">
        <v>0.20220237168694699</v>
      </c>
      <c r="AE1424" s="17"/>
      <c r="AF1424" s="17">
        <v>0.19036955744612999</v>
      </c>
      <c r="AG1424" s="17">
        <v>0.18080395591626999</v>
      </c>
      <c r="AH1424" s="17">
        <v>0.15519228530267701</v>
      </c>
      <c r="AI1424" s="17"/>
      <c r="AJ1424" s="17">
        <v>0.200307151980438</v>
      </c>
      <c r="AK1424" s="17">
        <v>0.15427576726403999</v>
      </c>
      <c r="AL1424" s="17">
        <v>0.17226728228844301</v>
      </c>
      <c r="AM1424" s="17">
        <v>0.16483418856532001</v>
      </c>
      <c r="AN1424" s="17">
        <v>0.16981591852456099</v>
      </c>
      <c r="AO1424" s="17"/>
      <c r="AP1424" s="17">
        <v>0.19113304687034899</v>
      </c>
      <c r="AQ1424" s="17">
        <v>0.16026559622693801</v>
      </c>
      <c r="AR1424" s="17">
        <v>0.18248991181018101</v>
      </c>
      <c r="AS1424" s="17"/>
      <c r="AT1424" s="17">
        <v>0.17911094224164201</v>
      </c>
      <c r="AU1424" s="17">
        <v>0.17922747005171499</v>
      </c>
      <c r="AV1424" s="17">
        <v>0.17032938129787301</v>
      </c>
      <c r="AW1424" s="17">
        <v>0.15682041113251999</v>
      </c>
      <c r="AX1424" s="17">
        <v>0.16777617506192599</v>
      </c>
      <c r="AY1424" s="17"/>
      <c r="AZ1424" s="17">
        <v>0.12764078281610799</v>
      </c>
      <c r="BA1424" s="17">
        <v>0.111032449965471</v>
      </c>
      <c r="BB1424" s="17">
        <v>0.13192487710859099</v>
      </c>
      <c r="BC1424" s="17">
        <v>0.198353518565171</v>
      </c>
      <c r="BD1424" s="17">
        <v>0.171344416874882</v>
      </c>
      <c r="BE1424" s="17">
        <v>0.186638133729462</v>
      </c>
      <c r="BF1424" s="17">
        <v>0.19563207189668699</v>
      </c>
      <c r="BG1424" s="17">
        <v>0.185514683859618</v>
      </c>
      <c r="BH1424" s="17">
        <v>0.15835364646636599</v>
      </c>
      <c r="BI1424" s="17">
        <v>0.20400655222564201</v>
      </c>
      <c r="BJ1424" s="17">
        <v>0.17512158138224501</v>
      </c>
      <c r="BK1424" s="17">
        <v>0.182636002769515</v>
      </c>
      <c r="BL1424" s="17">
        <v>0.20291040309156699</v>
      </c>
      <c r="BM1424" s="17">
        <v>0.18340615812426</v>
      </c>
      <c r="BN1424" s="17">
        <v>0.187705714393574</v>
      </c>
      <c r="BO1424" s="17">
        <v>0.22020406654011401</v>
      </c>
      <c r="BP1424" s="17"/>
      <c r="BQ1424" s="17">
        <v>0.18952279467263999</v>
      </c>
      <c r="BR1424" s="17">
        <v>0.17474528227334399</v>
      </c>
    </row>
    <row r="1425" spans="2:70" x14ac:dyDescent="0.35">
      <c r="B1425" t="s">
        <v>105</v>
      </c>
      <c r="C1425" s="17">
        <v>0.21285946843833101</v>
      </c>
      <c r="D1425" s="17">
        <v>0.207661840367942</v>
      </c>
      <c r="E1425" s="17">
        <v>0.21780315345700901</v>
      </c>
      <c r="F1425" s="17"/>
      <c r="G1425" s="17">
        <v>0.132972435921281</v>
      </c>
      <c r="H1425" s="17">
        <v>0.16798600015257001</v>
      </c>
      <c r="I1425" s="17">
        <v>0.224360682430915</v>
      </c>
      <c r="J1425" s="17">
        <v>0.230667966753383</v>
      </c>
      <c r="K1425" s="17">
        <v>0.27386066880751098</v>
      </c>
      <c r="L1425" s="17">
        <v>0.237708338959811</v>
      </c>
      <c r="M1425" s="17"/>
      <c r="N1425" s="17">
        <v>0.234170085903604</v>
      </c>
      <c r="O1425" s="17">
        <v>0.21989220349312499</v>
      </c>
      <c r="P1425" s="17">
        <v>0.200940366860062</v>
      </c>
      <c r="Q1425" s="17">
        <v>0.19277160324244999</v>
      </c>
      <c r="R1425" s="17"/>
      <c r="S1425" s="17">
        <v>0.157089958435359</v>
      </c>
      <c r="T1425" s="17">
        <v>0.247077946257002</v>
      </c>
      <c r="U1425" s="17">
        <v>0.24649539472309301</v>
      </c>
      <c r="V1425" s="17">
        <v>0.219103225442731</v>
      </c>
      <c r="W1425" s="17">
        <v>0.21672884697427999</v>
      </c>
      <c r="X1425" s="17">
        <v>0.18233899142832199</v>
      </c>
      <c r="Y1425" s="17">
        <v>0.22121988532266901</v>
      </c>
      <c r="Z1425" s="17">
        <v>0.179467822074203</v>
      </c>
      <c r="AA1425" s="17">
        <v>0.213350325947118</v>
      </c>
      <c r="AB1425" s="17">
        <v>0.23921298856898601</v>
      </c>
      <c r="AC1425" s="17">
        <v>0.267887750754499</v>
      </c>
      <c r="AD1425" s="17">
        <v>0.14808301277945801</v>
      </c>
      <c r="AE1425" s="17"/>
      <c r="AF1425" s="17">
        <v>0.22431034290635199</v>
      </c>
      <c r="AG1425" s="17">
        <v>0.230564267130794</v>
      </c>
      <c r="AH1425" s="17">
        <v>0.16690248443265299</v>
      </c>
      <c r="AI1425" s="17"/>
      <c r="AJ1425" s="17">
        <v>0.240643132488367</v>
      </c>
      <c r="AK1425" s="17">
        <v>0.19430363190946101</v>
      </c>
      <c r="AL1425" s="17">
        <v>0.22442630523373699</v>
      </c>
      <c r="AM1425" s="17">
        <v>0.20733551250016899</v>
      </c>
      <c r="AN1425" s="17">
        <v>0.189413876819642</v>
      </c>
      <c r="AO1425" s="17"/>
      <c r="AP1425" s="17">
        <v>0.22003907816142901</v>
      </c>
      <c r="AQ1425" s="17">
        <v>0.19746308750719099</v>
      </c>
      <c r="AR1425" s="17">
        <v>0.24073544786704801</v>
      </c>
      <c r="AS1425" s="17"/>
      <c r="AT1425" s="17">
        <v>0.197035823207239</v>
      </c>
      <c r="AU1425" s="17">
        <v>0.224910910681483</v>
      </c>
      <c r="AV1425" s="17">
        <v>0.20687042367681499</v>
      </c>
      <c r="AW1425" s="17">
        <v>0.21176257579697699</v>
      </c>
      <c r="AX1425" s="17">
        <v>0.114381684763133</v>
      </c>
      <c r="AY1425" s="17"/>
      <c r="AZ1425" s="17">
        <v>0.210154381614095</v>
      </c>
      <c r="BA1425" s="17">
        <v>0.17597778538945</v>
      </c>
      <c r="BB1425" s="17">
        <v>0.22435965831718299</v>
      </c>
      <c r="BC1425" s="17">
        <v>0.17525091651937699</v>
      </c>
      <c r="BD1425" s="17">
        <v>0.19272081647579001</v>
      </c>
      <c r="BE1425" s="17">
        <v>0.20586582899893299</v>
      </c>
      <c r="BF1425" s="17">
        <v>0.21199068053427</v>
      </c>
      <c r="BG1425" s="17">
        <v>0.199802713973568</v>
      </c>
      <c r="BH1425" s="17">
        <v>0.243655280667047</v>
      </c>
      <c r="BI1425" s="17">
        <v>0.182903980861471</v>
      </c>
      <c r="BJ1425" s="17">
        <v>0.25252823029437499</v>
      </c>
      <c r="BK1425" s="17">
        <v>0.242636589788229</v>
      </c>
      <c r="BL1425" s="17">
        <v>0.24408886805555799</v>
      </c>
      <c r="BM1425" s="17">
        <v>0.32679611368415201</v>
      </c>
      <c r="BN1425" s="17">
        <v>0.23198802411702599</v>
      </c>
      <c r="BO1425" s="17">
        <v>0.20308199076955499</v>
      </c>
      <c r="BP1425" s="17"/>
      <c r="BQ1425" s="17">
        <v>0.19829830595630801</v>
      </c>
      <c r="BR1425" s="17">
        <v>0.22286247540953</v>
      </c>
    </row>
    <row r="1426" spans="2:70" x14ac:dyDescent="0.35">
      <c r="B1426" t="s">
        <v>106</v>
      </c>
      <c r="C1426" s="17">
        <v>7.9744094523918202E-2</v>
      </c>
      <c r="D1426" s="17">
        <v>7.2603938423579303E-2</v>
      </c>
      <c r="E1426" s="17">
        <v>8.6808190635129096E-2</v>
      </c>
      <c r="F1426" s="17"/>
      <c r="G1426" s="17">
        <v>4.9989474625106799E-2</v>
      </c>
      <c r="H1426" s="17">
        <v>5.6936123686991399E-2</v>
      </c>
      <c r="I1426" s="17">
        <v>9.4131781681773094E-2</v>
      </c>
      <c r="J1426" s="17">
        <v>8.46379741250054E-2</v>
      </c>
      <c r="K1426" s="17">
        <v>0.10264585275730501</v>
      </c>
      <c r="L1426" s="17">
        <v>8.70019182627155E-2</v>
      </c>
      <c r="M1426" s="17"/>
      <c r="N1426" s="17">
        <v>8.0607150873977698E-2</v>
      </c>
      <c r="O1426" s="17">
        <v>9.1030941450167893E-2</v>
      </c>
      <c r="P1426" s="17">
        <v>8.5028736639058897E-2</v>
      </c>
      <c r="Q1426" s="17">
        <v>6.0630724466335897E-2</v>
      </c>
      <c r="R1426" s="17"/>
      <c r="S1426" s="17">
        <v>8.0078193096698197E-2</v>
      </c>
      <c r="T1426" s="17">
        <v>7.4117411443185302E-2</v>
      </c>
      <c r="U1426" s="17">
        <v>7.3737167753984895E-2</v>
      </c>
      <c r="V1426" s="17">
        <v>8.1897163479855706E-2</v>
      </c>
      <c r="W1426" s="17">
        <v>0.10817021191756999</v>
      </c>
      <c r="X1426" s="17">
        <v>7.5091817980370804E-2</v>
      </c>
      <c r="Y1426" s="17">
        <v>9.4993186093999593E-2</v>
      </c>
      <c r="Z1426" s="17">
        <v>0.107722225498569</v>
      </c>
      <c r="AA1426" s="17">
        <v>8.4624284844684802E-2</v>
      </c>
      <c r="AB1426" s="17">
        <v>5.8494421722019199E-2</v>
      </c>
      <c r="AC1426" s="17">
        <v>5.86583579878798E-2</v>
      </c>
      <c r="AD1426" s="17">
        <v>6.2889242952785196E-2</v>
      </c>
      <c r="AE1426" s="17"/>
      <c r="AF1426" s="17">
        <v>9.4816274205631601E-2</v>
      </c>
      <c r="AG1426" s="17">
        <v>7.5691519733820795E-2</v>
      </c>
      <c r="AH1426" s="17">
        <v>6.7709609644375293E-2</v>
      </c>
      <c r="AI1426" s="17"/>
      <c r="AJ1426" s="17">
        <v>0.10133341355832</v>
      </c>
      <c r="AK1426" s="17">
        <v>7.6649081563607793E-2</v>
      </c>
      <c r="AL1426" s="17">
        <v>7.5347532605415907E-2</v>
      </c>
      <c r="AM1426" s="17">
        <v>0.10836550067799</v>
      </c>
      <c r="AN1426" s="17">
        <v>7.3783380503650603E-2</v>
      </c>
      <c r="AO1426" s="17"/>
      <c r="AP1426" s="17">
        <v>0.11015474626920101</v>
      </c>
      <c r="AQ1426" s="17">
        <v>7.2873863083896095E-2</v>
      </c>
      <c r="AR1426" s="17">
        <v>7.2745147925725701E-2</v>
      </c>
      <c r="AS1426" s="17"/>
      <c r="AT1426" s="17">
        <v>8.4174567994516503E-2</v>
      </c>
      <c r="AU1426" s="17">
        <v>7.9055441720670194E-2</v>
      </c>
      <c r="AV1426" s="17">
        <v>7.3592670206392E-2</v>
      </c>
      <c r="AW1426" s="17">
        <v>7.3541827566146106E-2</v>
      </c>
      <c r="AX1426" s="17">
        <v>6.9265477532071795E-2</v>
      </c>
      <c r="AY1426" s="17"/>
      <c r="AZ1426" s="17">
        <v>2.7752077432577901E-2</v>
      </c>
      <c r="BA1426" s="17">
        <v>6.9319145384944894E-2</v>
      </c>
      <c r="BB1426" s="17">
        <v>7.1175514411049703E-2</v>
      </c>
      <c r="BC1426" s="17">
        <v>5.4619870828061898E-2</v>
      </c>
      <c r="BD1426" s="17">
        <v>7.58652515217135E-2</v>
      </c>
      <c r="BE1426" s="17">
        <v>7.2317975665575504E-2</v>
      </c>
      <c r="BF1426" s="17">
        <v>6.6532192468750098E-2</v>
      </c>
      <c r="BG1426" s="17">
        <v>9.8314429892906993E-2</v>
      </c>
      <c r="BH1426" s="17">
        <v>8.1160668504190903E-2</v>
      </c>
      <c r="BI1426" s="17">
        <v>7.8596907064987107E-2</v>
      </c>
      <c r="BJ1426" s="17">
        <v>8.4273026922767197E-2</v>
      </c>
      <c r="BK1426" s="17">
        <v>0.111393842068076</v>
      </c>
      <c r="BL1426" s="17">
        <v>0.10512768051869401</v>
      </c>
      <c r="BM1426" s="17">
        <v>0.129641076755968</v>
      </c>
      <c r="BN1426" s="17">
        <v>8.7992220685305406E-2</v>
      </c>
      <c r="BO1426" s="17">
        <v>6.6967709340552004E-2</v>
      </c>
      <c r="BP1426" s="17"/>
      <c r="BQ1426" s="17">
        <v>6.6268701466202895E-2</v>
      </c>
      <c r="BR1426" s="17">
        <v>8.7166749858471101E-2</v>
      </c>
    </row>
    <row r="1427" spans="2:70" x14ac:dyDescent="0.35">
      <c r="B1427" t="s">
        <v>89</v>
      </c>
      <c r="C1427" s="17">
        <v>4.4650113962642901E-2</v>
      </c>
      <c r="D1427" s="17">
        <v>3.8733332107685897E-2</v>
      </c>
      <c r="E1427" s="17">
        <v>5.02926331917311E-2</v>
      </c>
      <c r="F1427" s="17"/>
      <c r="G1427" s="17">
        <v>3.4497655032730799E-2</v>
      </c>
      <c r="H1427" s="17">
        <v>3.7638296061725501E-2</v>
      </c>
      <c r="I1427" s="17">
        <v>3.8671104939951899E-2</v>
      </c>
      <c r="J1427" s="17">
        <v>4.7625490805338101E-2</v>
      </c>
      <c r="K1427" s="17">
        <v>6.2286354401929103E-2</v>
      </c>
      <c r="L1427" s="17">
        <v>4.7747038441118501E-2</v>
      </c>
      <c r="M1427" s="17"/>
      <c r="N1427" s="17">
        <v>4.1782365235609097E-2</v>
      </c>
      <c r="O1427" s="17">
        <v>4.1443152566531902E-2</v>
      </c>
      <c r="P1427" s="17">
        <v>5.47584439511472E-2</v>
      </c>
      <c r="Q1427" s="17">
        <v>4.27644365700292E-2</v>
      </c>
      <c r="R1427" s="17"/>
      <c r="S1427" s="17">
        <v>3.2460741934146602E-2</v>
      </c>
      <c r="T1427" s="17">
        <v>4.1038717027468398E-2</v>
      </c>
      <c r="U1427" s="17">
        <v>7.6591928865935702E-2</v>
      </c>
      <c r="V1427" s="17">
        <v>3.8030580422959898E-2</v>
      </c>
      <c r="W1427" s="17">
        <v>4.7000700070817802E-2</v>
      </c>
      <c r="X1427" s="17">
        <v>4.9816212574177003E-2</v>
      </c>
      <c r="Y1427" s="17">
        <v>4.0896063457715903E-2</v>
      </c>
      <c r="Z1427" s="17">
        <v>5.1644758199464201E-2</v>
      </c>
      <c r="AA1427" s="17">
        <v>3.1541927775392199E-2</v>
      </c>
      <c r="AB1427" s="17">
        <v>6.5629088834134305E-2</v>
      </c>
      <c r="AC1427" s="17">
        <v>4.7691771708772597E-2</v>
      </c>
      <c r="AD1427" s="17">
        <v>1.15465897000133E-2</v>
      </c>
      <c r="AE1427" s="17"/>
      <c r="AF1427" s="17">
        <v>5.2443364873099203E-2</v>
      </c>
      <c r="AG1427" s="17">
        <v>4.0994450472390698E-2</v>
      </c>
      <c r="AH1427" s="17">
        <v>3.82421638274918E-2</v>
      </c>
      <c r="AI1427" s="17"/>
      <c r="AJ1427" s="17">
        <v>4.3308230942399099E-2</v>
      </c>
      <c r="AK1427" s="17">
        <v>4.2085337658961199E-2</v>
      </c>
      <c r="AL1427" s="17">
        <v>5.4987293106692703E-2</v>
      </c>
      <c r="AM1427" s="17">
        <v>9.8046389481911994E-2</v>
      </c>
      <c r="AN1427" s="17">
        <v>4.8735079429935102E-2</v>
      </c>
      <c r="AO1427" s="17"/>
      <c r="AP1427" s="17">
        <v>4.0637117619734799E-2</v>
      </c>
      <c r="AQ1427" s="17">
        <v>3.7622786407959699E-2</v>
      </c>
      <c r="AR1427" s="17">
        <v>3.9439256082432199E-2</v>
      </c>
      <c r="AS1427" s="17"/>
      <c r="AT1427" s="17">
        <v>5.2520380859381897E-2</v>
      </c>
      <c r="AU1427" s="17">
        <v>4.6518894827674698E-2</v>
      </c>
      <c r="AV1427" s="17">
        <v>4.1632029341298601E-2</v>
      </c>
      <c r="AW1427" s="17">
        <v>3.9361723884269201E-2</v>
      </c>
      <c r="AX1427" s="17">
        <v>1.37970989514951E-2</v>
      </c>
      <c r="AY1427" s="17"/>
      <c r="AZ1427" s="17">
        <v>0</v>
      </c>
      <c r="BA1427" s="17">
        <v>6.0637763147925502E-2</v>
      </c>
      <c r="BB1427" s="17">
        <v>3.8430037499373598E-2</v>
      </c>
      <c r="BC1427" s="17">
        <v>5.0071546581658598E-2</v>
      </c>
      <c r="BD1427" s="17">
        <v>3.4471920105675999E-2</v>
      </c>
      <c r="BE1427" s="17">
        <v>4.66451747961295E-2</v>
      </c>
      <c r="BF1427" s="17">
        <v>5.3652009606764098E-2</v>
      </c>
      <c r="BG1427" s="17">
        <v>4.5196325387988602E-2</v>
      </c>
      <c r="BH1427" s="17">
        <v>2.3804374653199002E-2</v>
      </c>
      <c r="BI1427" s="17">
        <v>4.5570381707588599E-2</v>
      </c>
      <c r="BJ1427" s="17">
        <v>4.2548555890563403E-2</v>
      </c>
      <c r="BK1427" s="17">
        <v>3.2880926734585703E-2</v>
      </c>
      <c r="BL1427" s="17">
        <v>2.8669472490031801E-2</v>
      </c>
      <c r="BM1427" s="17">
        <v>5.92713385415942E-2</v>
      </c>
      <c r="BN1427" s="17">
        <v>8.3098648404635794E-2</v>
      </c>
      <c r="BO1427" s="17">
        <v>7.1554408052478397E-2</v>
      </c>
      <c r="BP1427" s="17"/>
      <c r="BQ1427" s="17">
        <v>3.5562152900421098E-2</v>
      </c>
      <c r="BR1427" s="17">
        <v>4.9447778090877199E-2</v>
      </c>
    </row>
    <row r="1428" spans="2:70" x14ac:dyDescent="0.35">
      <c r="B1428" t="s">
        <v>107</v>
      </c>
      <c r="C1428" s="17">
        <v>9.4615397849100204E-3</v>
      </c>
      <c r="D1428" s="17">
        <v>8.2662165635091402E-3</v>
      </c>
      <c r="E1428" s="17">
        <v>1.0688805213635501E-2</v>
      </c>
      <c r="F1428" s="17"/>
      <c r="G1428" s="17">
        <v>1.42212801308138E-2</v>
      </c>
      <c r="H1428" s="17">
        <v>1.1033353200794E-2</v>
      </c>
      <c r="I1428" s="17">
        <v>6.58501760955622E-3</v>
      </c>
      <c r="J1428" s="17">
        <v>5.5884233990562103E-3</v>
      </c>
      <c r="K1428" s="17">
        <v>7.1628642802750997E-3</v>
      </c>
      <c r="L1428" s="17">
        <v>1.2071661614072899E-2</v>
      </c>
      <c r="M1428" s="17"/>
      <c r="N1428" s="17">
        <v>1.0878014437883899E-2</v>
      </c>
      <c r="O1428" s="17">
        <v>7.4309958900222496E-3</v>
      </c>
      <c r="P1428" s="17">
        <v>9.7657268161203698E-3</v>
      </c>
      <c r="Q1428" s="17">
        <v>9.8967976962253696E-3</v>
      </c>
      <c r="R1428" s="17"/>
      <c r="S1428" s="17">
        <v>4.8597411237845996E-3</v>
      </c>
      <c r="T1428" s="17">
        <v>7.1000699971815401E-3</v>
      </c>
      <c r="U1428" s="17">
        <v>9.3991525761037507E-3</v>
      </c>
      <c r="V1428" s="17">
        <v>6.1023824832241603E-3</v>
      </c>
      <c r="W1428" s="17">
        <v>7.3677707708583997E-3</v>
      </c>
      <c r="X1428" s="17">
        <v>1.6033389936019E-2</v>
      </c>
      <c r="Y1428" s="17">
        <v>1.5037091012443399E-2</v>
      </c>
      <c r="Z1428" s="17">
        <v>1.05582632345478E-2</v>
      </c>
      <c r="AA1428" s="17">
        <v>4.3116225237422902E-3</v>
      </c>
      <c r="AB1428" s="17">
        <v>1.7028124887704901E-2</v>
      </c>
      <c r="AC1428" s="17">
        <v>1.15879051670983E-2</v>
      </c>
      <c r="AD1428" s="17">
        <v>1.2911646714484E-2</v>
      </c>
      <c r="AE1428" s="17"/>
      <c r="AF1428" s="17">
        <v>1.12377639098216E-2</v>
      </c>
      <c r="AG1428" s="17">
        <v>8.4768959953306893E-3</v>
      </c>
      <c r="AH1428" s="17">
        <v>3.2883415002589399E-3</v>
      </c>
      <c r="AI1428" s="17"/>
      <c r="AJ1428" s="17">
        <v>6.4385035643006504E-3</v>
      </c>
      <c r="AK1428" s="17">
        <v>9.5122697080624596E-3</v>
      </c>
      <c r="AL1428" s="17">
        <v>1.1232586926543499E-2</v>
      </c>
      <c r="AM1428" s="17">
        <v>3.4139977700174899E-2</v>
      </c>
      <c r="AN1428" s="17">
        <v>8.5447358301683901E-3</v>
      </c>
      <c r="AO1428" s="17"/>
      <c r="AP1428" s="17">
        <v>2.0630436251365199E-3</v>
      </c>
      <c r="AQ1428" s="17">
        <v>9.3149622171292794E-3</v>
      </c>
      <c r="AR1428" s="17">
        <v>8.1902059400557493E-3</v>
      </c>
      <c r="AS1428" s="17"/>
      <c r="AT1428" s="17">
        <v>7.8878324374426594E-3</v>
      </c>
      <c r="AU1428" s="17">
        <v>1.20306667712875E-2</v>
      </c>
      <c r="AV1428" s="17">
        <v>8.3513640189465492E-3</v>
      </c>
      <c r="AW1428" s="17">
        <v>5.9612298853103001E-3</v>
      </c>
      <c r="AX1428" s="17">
        <v>1.65052683588141E-2</v>
      </c>
      <c r="AY1428" s="17"/>
      <c r="AZ1428" s="17">
        <v>0</v>
      </c>
      <c r="BA1428" s="17">
        <v>0</v>
      </c>
      <c r="BB1428" s="17">
        <v>1.15389989801298E-2</v>
      </c>
      <c r="BC1428" s="17">
        <v>8.5817290504086093E-3</v>
      </c>
      <c r="BD1428" s="17">
        <v>1.30724817703642E-2</v>
      </c>
      <c r="BE1428" s="17">
        <v>6.6392753327731598E-3</v>
      </c>
      <c r="BF1428" s="17">
        <v>0</v>
      </c>
      <c r="BG1428" s="17">
        <v>7.1908294090146704E-3</v>
      </c>
      <c r="BH1428" s="17">
        <v>1.4876829844882899E-2</v>
      </c>
      <c r="BI1428" s="17">
        <v>2.4111416599705001E-2</v>
      </c>
      <c r="BJ1428" s="17">
        <v>1.18735802851792E-2</v>
      </c>
      <c r="BK1428" s="17">
        <v>1.61609144228624E-2</v>
      </c>
      <c r="BL1428" s="17">
        <v>1.6607245904185601E-2</v>
      </c>
      <c r="BM1428" s="17">
        <v>0</v>
      </c>
      <c r="BN1428" s="17">
        <v>1.05090374924486E-2</v>
      </c>
      <c r="BO1428" s="17">
        <v>1.0465987518832501E-2</v>
      </c>
      <c r="BP1428" s="17"/>
      <c r="BQ1428" s="17">
        <v>8.8682898254160304E-3</v>
      </c>
      <c r="BR1428" s="17">
        <v>9.1733204985430892E-3</v>
      </c>
    </row>
    <row r="1429" spans="2:70" x14ac:dyDescent="0.35">
      <c r="B1429" t="s">
        <v>108</v>
      </c>
      <c r="C1429" s="17">
        <v>3.7207501819919099E-3</v>
      </c>
      <c r="D1429" s="17">
        <v>9.3576438083521705E-4</v>
      </c>
      <c r="E1429" s="17">
        <v>6.4624397370711996E-3</v>
      </c>
      <c r="F1429" s="17"/>
      <c r="G1429" s="17">
        <v>7.1360636095511602E-3</v>
      </c>
      <c r="H1429" s="17">
        <v>5.7788501485932899E-3</v>
      </c>
      <c r="I1429" s="17">
        <v>5.9414583099824904E-3</v>
      </c>
      <c r="J1429" s="17">
        <v>2.9561181954967401E-3</v>
      </c>
      <c r="K1429" s="17">
        <v>1.6076633810159599E-3</v>
      </c>
      <c r="L1429" s="17">
        <v>0</v>
      </c>
      <c r="M1429" s="17"/>
      <c r="N1429" s="17">
        <v>4.2485449310661998E-3</v>
      </c>
      <c r="O1429" s="17">
        <v>1.6812828706172999E-3</v>
      </c>
      <c r="P1429" s="17">
        <v>3.5226936131370701E-3</v>
      </c>
      <c r="Q1429" s="17">
        <v>5.4923979224680702E-3</v>
      </c>
      <c r="R1429" s="17"/>
      <c r="S1429" s="17">
        <v>1.7013222149623601E-3</v>
      </c>
      <c r="T1429" s="17">
        <v>7.4975548106234304E-3</v>
      </c>
      <c r="U1429" s="17">
        <v>3.8270485709358498E-3</v>
      </c>
      <c r="V1429" s="17">
        <v>2.6981152529225901E-3</v>
      </c>
      <c r="W1429" s="17">
        <v>3.1622180770770601E-3</v>
      </c>
      <c r="X1429" s="17">
        <v>8.9438998269634994E-3</v>
      </c>
      <c r="Y1429" s="17">
        <v>8.8546615914689396E-3</v>
      </c>
      <c r="Z1429" s="17">
        <v>0</v>
      </c>
      <c r="AA1429" s="17">
        <v>2.0307078729504902E-3</v>
      </c>
      <c r="AB1429" s="17">
        <v>0</v>
      </c>
      <c r="AC1429" s="17">
        <v>0</v>
      </c>
      <c r="AD1429" s="17">
        <v>0</v>
      </c>
      <c r="AE1429" s="17"/>
      <c r="AF1429" s="17">
        <v>5.7454927830507402E-3</v>
      </c>
      <c r="AG1429" s="17">
        <v>1.6087865159838E-3</v>
      </c>
      <c r="AH1429" s="17">
        <v>1.7899543005964001E-3</v>
      </c>
      <c r="AI1429" s="17"/>
      <c r="AJ1429" s="17">
        <v>4.2962937440450804E-3</v>
      </c>
      <c r="AK1429" s="17">
        <v>3.4869574505332502E-3</v>
      </c>
      <c r="AL1429" s="17">
        <v>3.7220182267318699E-3</v>
      </c>
      <c r="AM1429" s="17">
        <v>0</v>
      </c>
      <c r="AN1429" s="17">
        <v>1.7456636857614901E-3</v>
      </c>
      <c r="AO1429" s="17"/>
      <c r="AP1429" s="17">
        <v>3.4835500687031501E-3</v>
      </c>
      <c r="AQ1429" s="17">
        <v>4.3067395349879797E-3</v>
      </c>
      <c r="AR1429" s="17">
        <v>3.4932904203260401E-3</v>
      </c>
      <c r="AS1429" s="17"/>
      <c r="AT1429" s="17">
        <v>3.2252123936874501E-3</v>
      </c>
      <c r="AU1429" s="17">
        <v>6.2120170793255897E-3</v>
      </c>
      <c r="AV1429" s="17">
        <v>2.64134807767518E-3</v>
      </c>
      <c r="AW1429" s="17">
        <v>2.0802555614120801E-3</v>
      </c>
      <c r="AX1429" s="17">
        <v>0</v>
      </c>
      <c r="AY1429" s="17"/>
      <c r="AZ1429" s="17">
        <v>3.1702601235699797E-2</v>
      </c>
      <c r="BA1429" s="17">
        <v>5.9861484616030303E-3</v>
      </c>
      <c r="BB1429" s="17">
        <v>3.3801303370821199E-3</v>
      </c>
      <c r="BC1429" s="17">
        <v>0</v>
      </c>
      <c r="BD1429" s="17">
        <v>4.8095323326518497E-3</v>
      </c>
      <c r="BE1429" s="17">
        <v>0</v>
      </c>
      <c r="BF1429" s="17">
        <v>2.1994211804137998E-3</v>
      </c>
      <c r="BG1429" s="17">
        <v>0</v>
      </c>
      <c r="BH1429" s="17">
        <v>1.33701169078048E-2</v>
      </c>
      <c r="BI1429" s="17">
        <v>4.3407939171964402E-3</v>
      </c>
      <c r="BJ1429" s="17">
        <v>0</v>
      </c>
      <c r="BK1429" s="17">
        <v>0</v>
      </c>
      <c r="BL1429" s="17">
        <v>0</v>
      </c>
      <c r="BM1429" s="17">
        <v>0</v>
      </c>
      <c r="BN1429" s="17">
        <v>2.10620407540828E-2</v>
      </c>
      <c r="BO1429" s="17">
        <v>6.4732738894532202E-3</v>
      </c>
      <c r="BP1429" s="17"/>
      <c r="BQ1429" s="17">
        <v>5.7998662498805597E-3</v>
      </c>
      <c r="BR1429" s="17">
        <v>2.9454922021797101E-3</v>
      </c>
    </row>
    <row r="1430" spans="2:70" x14ac:dyDescent="0.35">
      <c r="B1430" t="s">
        <v>625</v>
      </c>
      <c r="C1430" s="17">
        <v>7.6801638795602296E-3</v>
      </c>
      <c r="D1430" s="17">
        <v>7.2962827593206396E-3</v>
      </c>
      <c r="E1430" s="17">
        <v>8.1041225022147698E-3</v>
      </c>
      <c r="F1430" s="17"/>
      <c r="G1430" s="17">
        <v>1.00809562909983E-2</v>
      </c>
      <c r="H1430" s="17">
        <v>7.5374466900582802E-3</v>
      </c>
      <c r="I1430" s="17">
        <v>9.4856362703852996E-3</v>
      </c>
      <c r="J1430" s="17">
        <v>1.1461753426422401E-2</v>
      </c>
      <c r="K1430" s="17">
        <v>0</v>
      </c>
      <c r="L1430" s="17">
        <v>6.7767130114557497E-3</v>
      </c>
      <c r="M1430" s="17"/>
      <c r="N1430" s="17">
        <v>6.4099263359214198E-3</v>
      </c>
      <c r="O1430" s="17">
        <v>5.3157240976917904E-3</v>
      </c>
      <c r="P1430" s="17">
        <v>1.05880351742278E-2</v>
      </c>
      <c r="Q1430" s="17">
        <v>9.0495887511782801E-3</v>
      </c>
      <c r="R1430" s="17"/>
      <c r="S1430" s="17">
        <v>6.5058545737526202E-3</v>
      </c>
      <c r="T1430" s="17">
        <v>4.1097339490417401E-3</v>
      </c>
      <c r="U1430" s="17">
        <v>5.9922958842704502E-3</v>
      </c>
      <c r="V1430" s="17">
        <v>2.7795416131527499E-3</v>
      </c>
      <c r="W1430" s="17">
        <v>2.9790857155571802E-3</v>
      </c>
      <c r="X1430" s="17">
        <v>7.6846335740433499E-3</v>
      </c>
      <c r="Y1430" s="17">
        <v>1.24902751946004E-2</v>
      </c>
      <c r="Z1430" s="17">
        <v>1.20757854568131E-2</v>
      </c>
      <c r="AA1430" s="17">
        <v>7.9318178335472996E-3</v>
      </c>
      <c r="AB1430" s="17">
        <v>1.1793743075195E-2</v>
      </c>
      <c r="AC1430" s="17">
        <v>1.18512714345321E-2</v>
      </c>
      <c r="AD1430" s="17">
        <v>1.99473158731647E-2</v>
      </c>
      <c r="AE1430" s="17"/>
      <c r="AF1430" s="17">
        <v>5.3644824433563701E-3</v>
      </c>
      <c r="AG1430" s="17">
        <v>9.1082599695255402E-3</v>
      </c>
      <c r="AH1430" s="17">
        <v>1.0966121630524401E-2</v>
      </c>
      <c r="AI1430" s="17"/>
      <c r="AJ1430" s="17">
        <v>4.15721530326161E-3</v>
      </c>
      <c r="AK1430" s="17">
        <v>9.5290418415399508E-3</v>
      </c>
      <c r="AL1430" s="17">
        <v>3.2003048800111501E-3</v>
      </c>
      <c r="AM1430" s="17">
        <v>0</v>
      </c>
      <c r="AN1430" s="17">
        <v>9.7849737348430308E-3</v>
      </c>
      <c r="AO1430" s="17"/>
      <c r="AP1430" s="17">
        <v>4.5580398105553198E-3</v>
      </c>
      <c r="AQ1430" s="17">
        <v>7.6125186975512897E-3</v>
      </c>
      <c r="AR1430" s="17">
        <v>7.1635266911400904E-3</v>
      </c>
      <c r="AS1430" s="17"/>
      <c r="AT1430" s="17">
        <v>8.8168339341176405E-3</v>
      </c>
      <c r="AU1430" s="17">
        <v>2.9246658694519899E-3</v>
      </c>
      <c r="AV1430" s="17">
        <v>9.2563378378511998E-3</v>
      </c>
      <c r="AW1430" s="17">
        <v>9.5110765405411607E-3</v>
      </c>
      <c r="AX1430" s="17">
        <v>3.0594915303015301E-2</v>
      </c>
      <c r="AY1430" s="17"/>
      <c r="AZ1430" s="17">
        <v>0</v>
      </c>
      <c r="BA1430" s="17">
        <v>4.0822031628274899E-2</v>
      </c>
      <c r="BB1430" s="17">
        <v>3.2495575334336598E-3</v>
      </c>
      <c r="BC1430" s="17">
        <v>0</v>
      </c>
      <c r="BD1430" s="17">
        <v>1.09822758801611E-2</v>
      </c>
      <c r="BE1430" s="17">
        <v>4.4871219222072899E-3</v>
      </c>
      <c r="BF1430" s="17">
        <v>1.1385702672398801E-2</v>
      </c>
      <c r="BG1430" s="17">
        <v>6.5230491041448303E-3</v>
      </c>
      <c r="BH1430" s="17">
        <v>4.3169331249675001E-3</v>
      </c>
      <c r="BI1430" s="17">
        <v>4.0702227035740697E-3</v>
      </c>
      <c r="BJ1430" s="17">
        <v>9.0759842973035902E-3</v>
      </c>
      <c r="BK1430" s="17">
        <v>0</v>
      </c>
      <c r="BL1430" s="17">
        <v>5.3513350627276603E-3</v>
      </c>
      <c r="BM1430" s="17">
        <v>0</v>
      </c>
      <c r="BN1430" s="17">
        <v>0</v>
      </c>
      <c r="BO1430" s="17">
        <v>1.5582069797671899E-2</v>
      </c>
      <c r="BP1430" s="17"/>
      <c r="BQ1430" s="17">
        <v>6.1699389159893397E-3</v>
      </c>
      <c r="BR1430" s="17">
        <v>7.3374028617407099E-3</v>
      </c>
    </row>
    <row r="1431" spans="2:70" x14ac:dyDescent="0.35">
      <c r="B1431" t="s">
        <v>129</v>
      </c>
      <c r="C1431" s="17">
        <v>9.3504753341789995E-2</v>
      </c>
      <c r="D1431" s="17">
        <v>9.6656962262310006E-2</v>
      </c>
      <c r="E1431" s="17">
        <v>9.10293150038856E-2</v>
      </c>
      <c r="F1431" s="17"/>
      <c r="G1431" s="17">
        <v>6.8377557966472005E-2</v>
      </c>
      <c r="H1431" s="17">
        <v>7.3488412121143598E-2</v>
      </c>
      <c r="I1431" s="17">
        <v>8.3527527778240004E-2</v>
      </c>
      <c r="J1431" s="17">
        <v>0.114052937892688</v>
      </c>
      <c r="K1431" s="17">
        <v>9.8803360322344103E-2</v>
      </c>
      <c r="L1431" s="17">
        <v>0.114311400294915</v>
      </c>
      <c r="M1431" s="17"/>
      <c r="N1431" s="17">
        <v>6.6627467600352999E-2</v>
      </c>
      <c r="O1431" s="17">
        <v>8.48984294421542E-2</v>
      </c>
      <c r="P1431" s="17">
        <v>9.7176013070214201E-2</v>
      </c>
      <c r="Q1431" s="17">
        <v>0.128478636322885</v>
      </c>
      <c r="R1431" s="17"/>
      <c r="S1431" s="17">
        <v>6.30467520154495E-2</v>
      </c>
      <c r="T1431" s="17">
        <v>7.4813767566816194E-2</v>
      </c>
      <c r="U1431" s="17">
        <v>9.0603090346386694E-2</v>
      </c>
      <c r="V1431" s="17">
        <v>0.12040203684551801</v>
      </c>
      <c r="W1431" s="17">
        <v>0.102104602232601</v>
      </c>
      <c r="X1431" s="17">
        <v>0.11415316087152499</v>
      </c>
      <c r="Y1431" s="17">
        <v>8.5489818055649203E-2</v>
      </c>
      <c r="Z1431" s="17">
        <v>7.8359575166133399E-2</v>
      </c>
      <c r="AA1431" s="17">
        <v>9.6433775996412799E-2</v>
      </c>
      <c r="AB1431" s="17">
        <v>0.104937136640503</v>
      </c>
      <c r="AC1431" s="17">
        <v>0.110443103539983</v>
      </c>
      <c r="AD1431" s="17">
        <v>0.13013098343826099</v>
      </c>
      <c r="AE1431" s="17"/>
      <c r="AF1431" s="17">
        <v>8.5248817664841298E-2</v>
      </c>
      <c r="AG1431" s="17">
        <v>8.5364276266982994E-2</v>
      </c>
      <c r="AH1431" s="17">
        <v>0.13613567756688399</v>
      </c>
      <c r="AI1431" s="17"/>
      <c r="AJ1431" s="17">
        <v>7.8340686553056704E-2</v>
      </c>
      <c r="AK1431" s="17">
        <v>8.4138350018290897E-2</v>
      </c>
      <c r="AL1431" s="17">
        <v>7.8618539690497494E-2</v>
      </c>
      <c r="AM1431" s="17">
        <v>0.114701680805313</v>
      </c>
      <c r="AN1431" s="17">
        <v>0.15235710123694399</v>
      </c>
      <c r="AO1431" s="17"/>
      <c r="AP1431" s="17">
        <v>6.4832963876890706E-2</v>
      </c>
      <c r="AQ1431" s="17">
        <v>8.8638115040751697E-2</v>
      </c>
      <c r="AR1431" s="17">
        <v>5.8652727400879401E-2</v>
      </c>
      <c r="AS1431" s="17"/>
      <c r="AT1431" s="17">
        <v>0.101015340747655</v>
      </c>
      <c r="AU1431" s="17">
        <v>9.7761724327100605E-2</v>
      </c>
      <c r="AV1431" s="17">
        <v>8.2971802299354705E-2</v>
      </c>
      <c r="AW1431" s="17">
        <v>6.0528566185490101E-2</v>
      </c>
      <c r="AX1431" s="17">
        <v>5.9582502215673003E-2</v>
      </c>
      <c r="AY1431" s="17"/>
      <c r="AZ1431" s="17">
        <v>0.14787750016193299</v>
      </c>
      <c r="BA1431" s="17">
        <v>8.9733688857426497E-2</v>
      </c>
      <c r="BB1431" s="17">
        <v>0.115818713771888</v>
      </c>
      <c r="BC1431" s="17">
        <v>9.8440645633704096E-2</v>
      </c>
      <c r="BD1431" s="17">
        <v>7.8675398700406296E-2</v>
      </c>
      <c r="BE1431" s="17">
        <v>0.10250017026899801</v>
      </c>
      <c r="BF1431" s="17">
        <v>8.0032583778876107E-2</v>
      </c>
      <c r="BG1431" s="17">
        <v>8.3168963720643196E-2</v>
      </c>
      <c r="BH1431" s="17">
        <v>0.10500473192854499</v>
      </c>
      <c r="BI1431" s="17">
        <v>9.7937709804968395E-2</v>
      </c>
      <c r="BJ1431" s="17">
        <v>8.5142208947575695E-2</v>
      </c>
      <c r="BK1431" s="17">
        <v>6.1795397441721897E-2</v>
      </c>
      <c r="BL1431" s="17">
        <v>3.1609146035930298E-2</v>
      </c>
      <c r="BM1431" s="17">
        <v>3.4556664047440303E-2</v>
      </c>
      <c r="BN1431" s="17">
        <v>8.2726890300198905E-2</v>
      </c>
      <c r="BO1431" s="17">
        <v>5.0648145126012602E-2</v>
      </c>
      <c r="BP1431" s="17"/>
      <c r="BQ1431" s="17">
        <v>4.4984660005881902E-2</v>
      </c>
      <c r="BR1431" s="17">
        <v>0.11342119651901</v>
      </c>
    </row>
    <row r="1432" spans="2:70" x14ac:dyDescent="0.35">
      <c r="C1432" s="17"/>
      <c r="D1432" s="17"/>
      <c r="E1432" s="17"/>
      <c r="F1432" s="17"/>
      <c r="G1432" s="17"/>
      <c r="H1432" s="17"/>
      <c r="I1432" s="17"/>
      <c r="J1432" s="17"/>
      <c r="K1432" s="17"/>
      <c r="L1432" s="17"/>
      <c r="M1432" s="17"/>
      <c r="N1432" s="17"/>
      <c r="O1432" s="17"/>
      <c r="P1432" s="17"/>
      <c r="Q1432" s="17"/>
      <c r="R1432" s="17"/>
      <c r="S1432" s="17"/>
      <c r="T1432" s="17"/>
      <c r="U1432" s="17"/>
      <c r="V1432" s="17"/>
      <c r="W1432" s="17"/>
      <c r="X1432" s="17"/>
      <c r="Y1432" s="17"/>
      <c r="Z1432" s="17"/>
      <c r="AA1432" s="17"/>
      <c r="AB1432" s="17"/>
      <c r="AC1432" s="17"/>
      <c r="AD1432" s="17"/>
      <c r="AE1432" s="17"/>
      <c r="AF1432" s="17"/>
      <c r="AG1432" s="17"/>
      <c r="AH1432" s="17"/>
      <c r="AI1432" s="17"/>
      <c r="AJ1432" s="17"/>
      <c r="AK1432" s="17"/>
      <c r="AL1432" s="17"/>
      <c r="AM1432" s="17"/>
      <c r="AN1432" s="17"/>
      <c r="AO1432" s="17"/>
      <c r="AP1432" s="17"/>
      <c r="AQ1432" s="17"/>
      <c r="AR1432" s="17"/>
      <c r="AS1432" s="17"/>
      <c r="AT1432" s="17"/>
      <c r="AU1432" s="17"/>
      <c r="AV1432" s="17"/>
      <c r="AW1432" s="17"/>
      <c r="AX1432" s="17"/>
      <c r="AY1432" s="17"/>
      <c r="AZ1432" s="17"/>
      <c r="BA1432" s="17"/>
      <c r="BB1432" s="17"/>
      <c r="BC1432" s="17"/>
      <c r="BD1432" s="17"/>
      <c r="BE1432" s="17"/>
      <c r="BF1432" s="17"/>
      <c r="BG1432" s="17"/>
      <c r="BH1432" s="17"/>
      <c r="BI1432" s="17"/>
      <c r="BJ1432" s="17"/>
      <c r="BK1432" s="17"/>
      <c r="BL1432" s="17"/>
      <c r="BM1432" s="17"/>
      <c r="BN1432" s="17"/>
      <c r="BO1432" s="17"/>
      <c r="BP1432" s="17"/>
      <c r="BQ1432" s="17"/>
      <c r="BR1432" s="17"/>
    </row>
    <row r="1433" spans="2:70" x14ac:dyDescent="0.35">
      <c r="B1433" s="6" t="s">
        <v>628</v>
      </c>
      <c r="C1433" s="17"/>
      <c r="D1433" s="17"/>
      <c r="E1433" s="17"/>
      <c r="F1433" s="17"/>
      <c r="G1433" s="17"/>
      <c r="H1433" s="17"/>
      <c r="I1433" s="17"/>
      <c r="J1433" s="17"/>
      <c r="K1433" s="17"/>
      <c r="L1433" s="17"/>
      <c r="M1433" s="17"/>
      <c r="N1433" s="17"/>
      <c r="O1433" s="17"/>
      <c r="P1433" s="17"/>
      <c r="Q1433" s="17"/>
      <c r="R1433" s="17"/>
      <c r="S1433" s="17"/>
      <c r="T1433" s="17"/>
      <c r="U1433" s="17"/>
      <c r="V1433" s="17"/>
      <c r="W1433" s="17"/>
      <c r="X1433" s="17"/>
      <c r="Y1433" s="17"/>
      <c r="Z1433" s="17"/>
      <c r="AA1433" s="17"/>
      <c r="AB1433" s="17"/>
      <c r="AC1433" s="17"/>
      <c r="AD1433" s="17"/>
      <c r="AE1433" s="17"/>
      <c r="AF1433" s="17"/>
      <c r="AG1433" s="17"/>
      <c r="AH1433" s="17"/>
      <c r="AI1433" s="17"/>
      <c r="AJ1433" s="17"/>
      <c r="AK1433" s="17"/>
      <c r="AL1433" s="17"/>
      <c r="AM1433" s="17"/>
      <c r="AN1433" s="17"/>
      <c r="AO1433" s="17"/>
      <c r="AP1433" s="17"/>
      <c r="AQ1433" s="17"/>
      <c r="AR1433" s="17"/>
      <c r="AS1433" s="17"/>
      <c r="AT1433" s="17"/>
      <c r="AU1433" s="17"/>
      <c r="AV1433" s="17"/>
      <c r="AW1433" s="17"/>
      <c r="AX1433" s="17"/>
      <c r="AY1433" s="17"/>
      <c r="AZ1433" s="17"/>
      <c r="BA1433" s="17"/>
      <c r="BB1433" s="17"/>
      <c r="BC1433" s="17"/>
      <c r="BD1433" s="17"/>
      <c r="BE1433" s="17"/>
      <c r="BF1433" s="17"/>
      <c r="BG1433" s="17"/>
      <c r="BH1433" s="17"/>
      <c r="BI1433" s="17"/>
      <c r="BJ1433" s="17"/>
      <c r="BK1433" s="17"/>
      <c r="BL1433" s="17"/>
      <c r="BM1433" s="17"/>
      <c r="BN1433" s="17"/>
      <c r="BO1433" s="17"/>
      <c r="BP1433" s="17"/>
      <c r="BQ1433" s="17"/>
      <c r="BR1433" s="17"/>
    </row>
    <row r="1434" spans="2:70" x14ac:dyDescent="0.35">
      <c r="B1434" s="24" t="s">
        <v>97</v>
      </c>
      <c r="C1434" s="17"/>
      <c r="D1434" s="17"/>
      <c r="E1434" s="17"/>
      <c r="F1434" s="17"/>
      <c r="G1434" s="17"/>
      <c r="H1434" s="17"/>
      <c r="I1434" s="17"/>
      <c r="J1434" s="17"/>
      <c r="K1434" s="17"/>
      <c r="L1434" s="17"/>
      <c r="M1434" s="17"/>
      <c r="N1434" s="17"/>
      <c r="O1434" s="17"/>
      <c r="P1434" s="17"/>
      <c r="Q1434" s="17"/>
      <c r="R1434" s="17"/>
      <c r="S1434" s="17"/>
      <c r="T1434" s="17"/>
      <c r="U1434" s="17"/>
      <c r="V1434" s="17"/>
      <c r="W1434" s="17"/>
      <c r="X1434" s="17"/>
      <c r="Y1434" s="17"/>
      <c r="Z1434" s="17"/>
      <c r="AA1434" s="17"/>
      <c r="AB1434" s="17"/>
      <c r="AC1434" s="17"/>
      <c r="AD1434" s="17"/>
      <c r="AE1434" s="17"/>
      <c r="AF1434" s="17"/>
      <c r="AG1434" s="17"/>
      <c r="AH1434" s="17"/>
      <c r="AI1434" s="17"/>
      <c r="AJ1434" s="17"/>
      <c r="AK1434" s="17"/>
      <c r="AL1434" s="17"/>
      <c r="AM1434" s="17"/>
      <c r="AN1434" s="17"/>
      <c r="AO1434" s="17"/>
      <c r="AP1434" s="17"/>
      <c r="AQ1434" s="17"/>
      <c r="AR1434" s="17"/>
      <c r="AS1434" s="17"/>
      <c r="AT1434" s="17"/>
      <c r="AU1434" s="17"/>
      <c r="AV1434" s="17"/>
      <c r="AW1434" s="17"/>
      <c r="AX1434" s="17"/>
      <c r="AY1434" s="17"/>
      <c r="AZ1434" s="17"/>
      <c r="BA1434" s="17"/>
      <c r="BB1434" s="17"/>
      <c r="BC1434" s="17"/>
      <c r="BD1434" s="17"/>
      <c r="BE1434" s="17"/>
      <c r="BF1434" s="17"/>
      <c r="BG1434" s="17"/>
      <c r="BH1434" s="17"/>
      <c r="BI1434" s="17"/>
      <c r="BJ1434" s="17"/>
      <c r="BK1434" s="17"/>
      <c r="BL1434" s="17"/>
      <c r="BM1434" s="17"/>
      <c r="BN1434" s="17"/>
      <c r="BO1434" s="17"/>
      <c r="BP1434" s="17"/>
      <c r="BQ1434" s="17"/>
      <c r="BR1434" s="17"/>
    </row>
    <row r="1435" spans="2:70" x14ac:dyDescent="0.35">
      <c r="B1435" t="s">
        <v>627</v>
      </c>
      <c r="C1435" s="17">
        <v>0.305280825872424</v>
      </c>
      <c r="D1435" s="17">
        <v>0.30801508479211098</v>
      </c>
      <c r="E1435" s="17">
        <v>0.302744295794525</v>
      </c>
      <c r="F1435" s="17"/>
      <c r="G1435" s="17">
        <v>0.21920651305055799</v>
      </c>
      <c r="H1435" s="17">
        <v>0.20292338405862301</v>
      </c>
      <c r="I1435" s="17">
        <v>0.23742981674565</v>
      </c>
      <c r="J1435" s="17">
        <v>0.32543270035480598</v>
      </c>
      <c r="K1435" s="17">
        <v>0.41836015394981702</v>
      </c>
      <c r="L1435" s="17">
        <v>0.40902280844857403</v>
      </c>
      <c r="M1435" s="17"/>
      <c r="N1435" s="17">
        <v>0.24810169985215599</v>
      </c>
      <c r="O1435" s="17">
        <v>0.30358389477312903</v>
      </c>
      <c r="P1435" s="17">
        <v>0.30722154034596699</v>
      </c>
      <c r="Q1435" s="17">
        <v>0.36431491937475802</v>
      </c>
      <c r="R1435" s="17"/>
      <c r="S1435" s="17">
        <v>0.20094655870551401</v>
      </c>
      <c r="T1435" s="17">
        <v>0.33977252542584502</v>
      </c>
      <c r="U1435" s="17">
        <v>0.301473909018313</v>
      </c>
      <c r="V1435" s="17">
        <v>0.35703122468050102</v>
      </c>
      <c r="W1435" s="17">
        <v>0.30371749819298299</v>
      </c>
      <c r="X1435" s="17">
        <v>0.31452546856818198</v>
      </c>
      <c r="Y1435" s="17">
        <v>0.35769978943015102</v>
      </c>
      <c r="Z1435" s="17">
        <v>0.350051173896338</v>
      </c>
      <c r="AA1435" s="17">
        <v>0.33915384507608998</v>
      </c>
      <c r="AB1435" s="17">
        <v>0.259858222392783</v>
      </c>
      <c r="AC1435" s="17">
        <v>0.27740979741007699</v>
      </c>
      <c r="AD1435" s="17">
        <v>0.33312640658333897</v>
      </c>
      <c r="AE1435" s="17"/>
      <c r="AF1435" s="17">
        <v>0.37221476308719897</v>
      </c>
      <c r="AG1435" s="17">
        <v>0.261061526888339</v>
      </c>
      <c r="AH1435" s="17">
        <v>0.28118049663573103</v>
      </c>
      <c r="AI1435" s="17"/>
      <c r="AJ1435" s="17">
        <v>0.34493025063183202</v>
      </c>
      <c r="AK1435" s="17">
        <v>0.26533765785317198</v>
      </c>
      <c r="AL1435" s="17">
        <v>0.25647138027989502</v>
      </c>
      <c r="AM1435" s="17">
        <v>0.33801623039564399</v>
      </c>
      <c r="AN1435" s="17">
        <v>0.33217749188242801</v>
      </c>
      <c r="AO1435" s="17"/>
      <c r="AP1435" s="17">
        <v>0.31560075521662601</v>
      </c>
      <c r="AQ1435" s="17">
        <v>0.25352805166721698</v>
      </c>
      <c r="AR1435" s="17">
        <v>0.21371072569181099</v>
      </c>
      <c r="AS1435" s="17"/>
      <c r="AT1435" s="17">
        <v>0.40919236866938902</v>
      </c>
      <c r="AU1435" s="17">
        <v>0.326214820880314</v>
      </c>
      <c r="AV1435" s="17">
        <v>0.21166841249186599</v>
      </c>
      <c r="AW1435" s="17">
        <v>0.18038122457306499</v>
      </c>
      <c r="AX1435" s="17">
        <v>0.13470068888232101</v>
      </c>
      <c r="AY1435" s="17"/>
      <c r="AZ1435" s="17">
        <v>0.35067233846542301</v>
      </c>
      <c r="BA1435" s="17">
        <v>0.410955853854718</v>
      </c>
      <c r="BB1435" s="17">
        <v>0.33351156503499901</v>
      </c>
      <c r="BC1435" s="17">
        <v>0.37473398525400797</v>
      </c>
      <c r="BD1435" s="17">
        <v>0.27722607119397602</v>
      </c>
      <c r="BE1435" s="17">
        <v>0.32424065533998597</v>
      </c>
      <c r="BF1435" s="17">
        <v>0.29648894798387498</v>
      </c>
      <c r="BG1435" s="17">
        <v>0.32770358669203797</v>
      </c>
      <c r="BH1435" s="17">
        <v>0.246996172215045</v>
      </c>
      <c r="BI1435" s="17">
        <v>0.29332101945288303</v>
      </c>
      <c r="BJ1435" s="17">
        <v>0.28752704860330702</v>
      </c>
      <c r="BK1435" s="17">
        <v>0.28251803635563499</v>
      </c>
      <c r="BL1435" s="17">
        <v>0.29560259286625001</v>
      </c>
      <c r="BM1435" s="17">
        <v>0.25360660148676201</v>
      </c>
      <c r="BN1435" s="17">
        <v>0.25705963868598503</v>
      </c>
      <c r="BO1435" s="17">
        <v>0.17153749560128101</v>
      </c>
      <c r="BP1435" s="17"/>
      <c r="BQ1435" s="17">
        <v>8.1530956476141198E-2</v>
      </c>
      <c r="BR1435" s="17">
        <v>0.41066251141566701</v>
      </c>
    </row>
    <row r="1436" spans="2:70" x14ac:dyDescent="0.35">
      <c r="B1436" t="s">
        <v>101</v>
      </c>
      <c r="C1436" s="17">
        <v>3.6925507455247003E-2</v>
      </c>
      <c r="D1436" s="17">
        <v>4.2122125763185997E-2</v>
      </c>
      <c r="E1436" s="17">
        <v>3.16221630117983E-2</v>
      </c>
      <c r="F1436" s="17"/>
      <c r="G1436" s="17">
        <v>7.8555636395932299E-2</v>
      </c>
      <c r="H1436" s="17">
        <v>4.6676040054627201E-2</v>
      </c>
      <c r="I1436" s="17">
        <v>3.7411407568656199E-2</v>
      </c>
      <c r="J1436" s="17">
        <v>2.97689287643019E-2</v>
      </c>
      <c r="K1436" s="17">
        <v>1.99003882217192E-2</v>
      </c>
      <c r="L1436" s="17">
        <v>1.8143880515037701E-2</v>
      </c>
      <c r="M1436" s="17"/>
      <c r="N1436" s="17">
        <v>2.41614353873436E-2</v>
      </c>
      <c r="O1436" s="17">
        <v>4.0965340044079097E-2</v>
      </c>
      <c r="P1436" s="17">
        <v>3.8547233758613103E-2</v>
      </c>
      <c r="Q1436" s="17">
        <v>4.5566231678742103E-2</v>
      </c>
      <c r="R1436" s="17"/>
      <c r="S1436" s="17">
        <v>4.7505945043390702E-2</v>
      </c>
      <c r="T1436" s="17">
        <v>2.1553012524615001E-2</v>
      </c>
      <c r="U1436" s="17">
        <v>2.8201702893695699E-2</v>
      </c>
      <c r="V1436" s="17">
        <v>3.5497556282514997E-2</v>
      </c>
      <c r="W1436" s="17">
        <v>5.3966624117162298E-2</v>
      </c>
      <c r="X1436" s="17">
        <v>5.1951817165822499E-2</v>
      </c>
      <c r="Y1436" s="17">
        <v>2.2564225454122899E-2</v>
      </c>
      <c r="Z1436" s="17">
        <v>3.5059905868270701E-2</v>
      </c>
      <c r="AA1436" s="17">
        <v>3.0199364805320799E-2</v>
      </c>
      <c r="AB1436" s="17">
        <v>3.21274718853269E-2</v>
      </c>
      <c r="AC1436" s="17">
        <v>5.73338940605587E-2</v>
      </c>
      <c r="AD1436" s="17">
        <v>4.2636276547002798E-2</v>
      </c>
      <c r="AE1436" s="17"/>
      <c r="AF1436" s="17">
        <v>2.8594215555669E-2</v>
      </c>
      <c r="AG1436" s="17">
        <v>3.3431038702395798E-2</v>
      </c>
      <c r="AH1436" s="17">
        <v>5.37760052104704E-2</v>
      </c>
      <c r="AI1436" s="17"/>
      <c r="AJ1436" s="17">
        <v>2.89179443482259E-2</v>
      </c>
      <c r="AK1436" s="17">
        <v>4.0884151767089198E-2</v>
      </c>
      <c r="AL1436" s="17">
        <v>3.1646739670653998E-2</v>
      </c>
      <c r="AM1436" s="17">
        <v>3.2154721332435202E-2</v>
      </c>
      <c r="AN1436" s="17">
        <v>5.1839630046282399E-2</v>
      </c>
      <c r="AO1436" s="17"/>
      <c r="AP1436" s="17">
        <v>2.8761770135208298E-2</v>
      </c>
      <c r="AQ1436" s="17">
        <v>4.0874011227798997E-2</v>
      </c>
      <c r="AR1436" s="17">
        <v>3.2246632549224101E-2</v>
      </c>
      <c r="AS1436" s="17"/>
      <c r="AT1436" s="17">
        <v>2.7985216884834199E-2</v>
      </c>
      <c r="AU1436" s="17">
        <v>4.1545104495385697E-2</v>
      </c>
      <c r="AV1436" s="17">
        <v>4.3382450819990301E-2</v>
      </c>
      <c r="AW1436" s="17">
        <v>4.2378097277024497E-2</v>
      </c>
      <c r="AX1436" s="17">
        <v>3.1326767385049102E-2</v>
      </c>
      <c r="AY1436" s="17"/>
      <c r="AZ1436" s="17">
        <v>0.116308222475708</v>
      </c>
      <c r="BA1436" s="17">
        <v>8.0894461287918204E-2</v>
      </c>
      <c r="BB1436" s="17">
        <v>3.8915215343415001E-2</v>
      </c>
      <c r="BC1436" s="17">
        <v>5.1123059945760503E-2</v>
      </c>
      <c r="BD1436" s="17">
        <v>3.4149461132369698E-2</v>
      </c>
      <c r="BE1436" s="17">
        <v>3.7506337344500797E-2</v>
      </c>
      <c r="BF1436" s="17">
        <v>3.9885164957805398E-2</v>
      </c>
      <c r="BG1436" s="17">
        <v>4.2289884909186802E-2</v>
      </c>
      <c r="BH1436" s="17">
        <v>2.4282227425686399E-2</v>
      </c>
      <c r="BI1436" s="17">
        <v>2.6461027380762302E-2</v>
      </c>
      <c r="BJ1436" s="17">
        <v>2.42813792903088E-2</v>
      </c>
      <c r="BK1436" s="17">
        <v>1.00694849924552E-2</v>
      </c>
      <c r="BL1436" s="17">
        <v>5.6800146103971098E-2</v>
      </c>
      <c r="BM1436" s="17">
        <v>1.24855092217292E-2</v>
      </c>
      <c r="BN1436" s="17">
        <v>2.2630741856518199E-2</v>
      </c>
      <c r="BO1436" s="17">
        <v>3.7666093272584897E-2</v>
      </c>
      <c r="BP1436" s="17"/>
      <c r="BQ1436" s="17">
        <v>1.91435418665876E-2</v>
      </c>
      <c r="BR1436" s="17">
        <v>4.3486512827557E-2</v>
      </c>
    </row>
    <row r="1437" spans="2:70" x14ac:dyDescent="0.35">
      <c r="B1437" t="s">
        <v>621</v>
      </c>
      <c r="C1437" s="17">
        <v>7.20188627569565E-2</v>
      </c>
      <c r="D1437" s="17">
        <v>7.6940010183843499E-2</v>
      </c>
      <c r="E1437" s="17">
        <v>6.6187503828366898E-2</v>
      </c>
      <c r="F1437" s="17"/>
      <c r="G1437" s="17">
        <v>0.15211670132895999</v>
      </c>
      <c r="H1437" s="17">
        <v>0.106813052786756</v>
      </c>
      <c r="I1437" s="17">
        <v>7.04251402585956E-2</v>
      </c>
      <c r="J1437" s="17">
        <v>5.1937323197361801E-2</v>
      </c>
      <c r="K1437" s="17">
        <v>3.8419947107164898E-2</v>
      </c>
      <c r="L1437" s="17">
        <v>3.0632408116298901E-2</v>
      </c>
      <c r="M1437" s="17"/>
      <c r="N1437" s="17">
        <v>6.0662343451943497E-2</v>
      </c>
      <c r="O1437" s="17">
        <v>6.57524098694518E-2</v>
      </c>
      <c r="P1437" s="17">
        <v>8.86576677407932E-2</v>
      </c>
      <c r="Q1437" s="17">
        <v>7.7088844986551996E-2</v>
      </c>
      <c r="R1437" s="17"/>
      <c r="S1437" s="17">
        <v>9.4384017542997106E-2</v>
      </c>
      <c r="T1437" s="17">
        <v>6.33455877732505E-2</v>
      </c>
      <c r="U1437" s="17">
        <v>7.7455791833612106E-2</v>
      </c>
      <c r="V1437" s="17">
        <v>4.3196789791926801E-2</v>
      </c>
      <c r="W1437" s="17">
        <v>5.5819783274183098E-2</v>
      </c>
      <c r="X1437" s="17">
        <v>6.07953369800011E-2</v>
      </c>
      <c r="Y1437" s="17">
        <v>4.3643798059248201E-2</v>
      </c>
      <c r="Z1437" s="17">
        <v>0.116545496944665</v>
      </c>
      <c r="AA1437" s="17">
        <v>8.4115829141303694E-2</v>
      </c>
      <c r="AB1437" s="17">
        <v>8.7829347409799002E-2</v>
      </c>
      <c r="AC1437" s="17">
        <v>9.0611414199802398E-2</v>
      </c>
      <c r="AD1437" s="17">
        <v>4.2246957181577303E-2</v>
      </c>
      <c r="AE1437" s="17"/>
      <c r="AF1437" s="17">
        <v>5.68392882262099E-2</v>
      </c>
      <c r="AG1437" s="17">
        <v>6.47293468033701E-2</v>
      </c>
      <c r="AH1437" s="17">
        <v>8.58247572456413E-2</v>
      </c>
      <c r="AI1437" s="17"/>
      <c r="AJ1437" s="17">
        <v>4.5841773589305503E-2</v>
      </c>
      <c r="AK1437" s="17">
        <v>8.8494547063358006E-2</v>
      </c>
      <c r="AL1437" s="17">
        <v>4.8390795846077299E-2</v>
      </c>
      <c r="AM1437" s="17">
        <v>6.3546970848088594E-2</v>
      </c>
      <c r="AN1437" s="17">
        <v>7.9087547346251605E-2</v>
      </c>
      <c r="AO1437" s="17"/>
      <c r="AP1437" s="17">
        <v>5.61118383347479E-2</v>
      </c>
      <c r="AQ1437" s="17">
        <v>9.2145259712918495E-2</v>
      </c>
      <c r="AR1437" s="17">
        <v>6.55287260244658E-2</v>
      </c>
      <c r="AS1437" s="17"/>
      <c r="AT1437" s="17">
        <v>6.9915233599114904E-2</v>
      </c>
      <c r="AU1437" s="17">
        <v>6.5945413149387594E-2</v>
      </c>
      <c r="AV1437" s="17">
        <v>9.0564734955228807E-2</v>
      </c>
      <c r="AW1437" s="17">
        <v>8.2997827587779002E-2</v>
      </c>
      <c r="AX1437" s="17">
        <v>4.59027205461374E-2</v>
      </c>
      <c r="AY1437" s="17"/>
      <c r="AZ1437" s="17">
        <v>0.108668441331946</v>
      </c>
      <c r="BA1437" s="17">
        <v>9.7353729332054398E-2</v>
      </c>
      <c r="BB1437" s="17">
        <v>8.4160403835061404E-2</v>
      </c>
      <c r="BC1437" s="17">
        <v>0.10519726301585799</v>
      </c>
      <c r="BD1437" s="17">
        <v>9.5181247352050705E-2</v>
      </c>
      <c r="BE1437" s="17">
        <v>8.7945886926564201E-2</v>
      </c>
      <c r="BF1437" s="17">
        <v>5.5443490154037899E-2</v>
      </c>
      <c r="BG1437" s="17">
        <v>6.3608632912825397E-2</v>
      </c>
      <c r="BH1437" s="17">
        <v>8.3747423396427198E-2</v>
      </c>
      <c r="BI1437" s="17">
        <v>5.8439796833913801E-2</v>
      </c>
      <c r="BJ1437" s="17">
        <v>4.8685951103408502E-2</v>
      </c>
      <c r="BK1437" s="17">
        <v>4.6953152896550603E-2</v>
      </c>
      <c r="BL1437" s="17">
        <v>6.5157995026555601E-2</v>
      </c>
      <c r="BM1437" s="17">
        <v>3.9692534762330603E-2</v>
      </c>
      <c r="BN1437" s="17">
        <v>0</v>
      </c>
      <c r="BO1437" s="17">
        <v>5.01190845175883E-2</v>
      </c>
      <c r="BP1437" s="17"/>
      <c r="BQ1437" s="17">
        <v>7.5700000015778299E-2</v>
      </c>
      <c r="BR1437" s="17">
        <v>7.0654369144924095E-2</v>
      </c>
    </row>
    <row r="1438" spans="2:70" x14ac:dyDescent="0.35">
      <c r="B1438" t="s">
        <v>622</v>
      </c>
      <c r="C1438" s="17">
        <v>0.1079106044814</v>
      </c>
      <c r="D1438" s="17">
        <v>0.111836374835885</v>
      </c>
      <c r="E1438" s="17">
        <v>0.10307671411576901</v>
      </c>
      <c r="F1438" s="17"/>
      <c r="G1438" s="17">
        <v>0.148846587245658</v>
      </c>
      <c r="H1438" s="17">
        <v>0.13197894740917199</v>
      </c>
      <c r="I1438" s="17">
        <v>0.108232745833373</v>
      </c>
      <c r="J1438" s="17">
        <v>0.122700946980831</v>
      </c>
      <c r="K1438" s="17">
        <v>8.2726869461686794E-2</v>
      </c>
      <c r="L1438" s="17">
        <v>6.5600832852813096E-2</v>
      </c>
      <c r="M1438" s="17"/>
      <c r="N1438" s="17">
        <v>0.111216809504276</v>
      </c>
      <c r="O1438" s="17">
        <v>9.0824936335799203E-2</v>
      </c>
      <c r="P1438" s="17">
        <v>0.116080750584532</v>
      </c>
      <c r="Q1438" s="17">
        <v>0.11409305952424099</v>
      </c>
      <c r="R1438" s="17"/>
      <c r="S1438" s="17">
        <v>0.13630958461161399</v>
      </c>
      <c r="T1438" s="17">
        <v>0.108829816057906</v>
      </c>
      <c r="U1438" s="17">
        <v>9.8031270622756198E-2</v>
      </c>
      <c r="V1438" s="17">
        <v>8.0566039106820794E-2</v>
      </c>
      <c r="W1438" s="17">
        <v>8.3494094042306594E-2</v>
      </c>
      <c r="X1438" s="17">
        <v>0.12527262342118201</v>
      </c>
      <c r="Y1438" s="17">
        <v>0.104582890367887</v>
      </c>
      <c r="Z1438" s="17">
        <v>0.103344269105761</v>
      </c>
      <c r="AA1438" s="17">
        <v>0.103821404543624</v>
      </c>
      <c r="AB1438" s="17">
        <v>0.109793782301762</v>
      </c>
      <c r="AC1438" s="17">
        <v>8.4855219939848195E-2</v>
      </c>
      <c r="AD1438" s="17">
        <v>0.14752461080162599</v>
      </c>
      <c r="AE1438" s="17"/>
      <c r="AF1438" s="17">
        <v>9.2407469375591203E-2</v>
      </c>
      <c r="AG1438" s="17">
        <v>0.104567961798482</v>
      </c>
      <c r="AH1438" s="17">
        <v>0.14717369201052699</v>
      </c>
      <c r="AI1438" s="17"/>
      <c r="AJ1438" s="17">
        <v>9.7192578092861096E-2</v>
      </c>
      <c r="AK1438" s="17">
        <v>0.115907271191507</v>
      </c>
      <c r="AL1438" s="17">
        <v>0.109678338632481</v>
      </c>
      <c r="AM1438" s="17">
        <v>2.61616066969159E-2</v>
      </c>
      <c r="AN1438" s="17">
        <v>0.120959521098202</v>
      </c>
      <c r="AO1438" s="17"/>
      <c r="AP1438" s="17">
        <v>0.107096723767501</v>
      </c>
      <c r="AQ1438" s="17">
        <v>0.115627004925263</v>
      </c>
      <c r="AR1438" s="17">
        <v>0.10155030598886</v>
      </c>
      <c r="AS1438" s="17"/>
      <c r="AT1438" s="17">
        <v>9.8797610514455098E-2</v>
      </c>
      <c r="AU1438" s="17">
        <v>9.7392938363538697E-2</v>
      </c>
      <c r="AV1438" s="17">
        <v>0.130663516567252</v>
      </c>
      <c r="AW1438" s="17">
        <v>0.115923016550759</v>
      </c>
      <c r="AX1438" s="17">
        <v>9.2755010508426994E-2</v>
      </c>
      <c r="AY1438" s="17"/>
      <c r="AZ1438" s="17">
        <v>0.11697459469654201</v>
      </c>
      <c r="BA1438" s="17">
        <v>0.113783209220524</v>
      </c>
      <c r="BB1438" s="17">
        <v>0.15739063801720601</v>
      </c>
      <c r="BC1438" s="17">
        <v>8.2754999858973097E-2</v>
      </c>
      <c r="BD1438" s="17">
        <v>0.13416041059369399</v>
      </c>
      <c r="BE1438" s="17">
        <v>0.12798806339579899</v>
      </c>
      <c r="BF1438" s="17">
        <v>9.6179043063787897E-2</v>
      </c>
      <c r="BG1438" s="17">
        <v>8.9647106931415796E-2</v>
      </c>
      <c r="BH1438" s="17">
        <v>0.123066976221095</v>
      </c>
      <c r="BI1438" s="17">
        <v>9.0071599499491894E-2</v>
      </c>
      <c r="BJ1438" s="17">
        <v>9.5001890326256E-2</v>
      </c>
      <c r="BK1438" s="17">
        <v>0.100949552406292</v>
      </c>
      <c r="BL1438" s="17">
        <v>8.6051425227806302E-2</v>
      </c>
      <c r="BM1438" s="17">
        <v>0.115064450191199</v>
      </c>
      <c r="BN1438" s="17">
        <v>9.4825224001699293E-2</v>
      </c>
      <c r="BO1438" s="17">
        <v>9.6093978863303495E-2</v>
      </c>
      <c r="BP1438" s="17"/>
      <c r="BQ1438" s="17">
        <v>0.10602026449284201</v>
      </c>
      <c r="BR1438" s="17">
        <v>0.10614640970658</v>
      </c>
    </row>
    <row r="1439" spans="2:70" x14ac:dyDescent="0.35">
      <c r="B1439" t="s">
        <v>623</v>
      </c>
      <c r="C1439" s="17">
        <v>0.10856442938413099</v>
      </c>
      <c r="D1439" s="17">
        <v>0.10568296356015699</v>
      </c>
      <c r="E1439" s="17">
        <v>0.11207382651580999</v>
      </c>
      <c r="F1439" s="17"/>
      <c r="G1439" s="17">
        <v>0.12337226736159</v>
      </c>
      <c r="H1439" s="17">
        <v>0.107638274888227</v>
      </c>
      <c r="I1439" s="17">
        <v>0.13005759290743299</v>
      </c>
      <c r="J1439" s="17">
        <v>0.12990319522475099</v>
      </c>
      <c r="K1439" s="17">
        <v>8.1201969086407505E-2</v>
      </c>
      <c r="L1439" s="17">
        <v>8.2786047214730901E-2</v>
      </c>
      <c r="M1439" s="17"/>
      <c r="N1439" s="17">
        <v>0.11682238118181</v>
      </c>
      <c r="O1439" s="17">
        <v>0.11966939733122101</v>
      </c>
      <c r="P1439" s="17">
        <v>0.102251375457646</v>
      </c>
      <c r="Q1439" s="17">
        <v>9.5074604782910799E-2</v>
      </c>
      <c r="R1439" s="17"/>
      <c r="S1439" s="17">
        <v>0.12038684792052</v>
      </c>
      <c r="T1439" s="17">
        <v>9.0714963862077599E-2</v>
      </c>
      <c r="U1439" s="17">
        <v>9.8615361576538302E-2</v>
      </c>
      <c r="V1439" s="17">
        <v>9.1192989187807702E-2</v>
      </c>
      <c r="W1439" s="17">
        <v>0.121695851643794</v>
      </c>
      <c r="X1439" s="17">
        <v>0.14012220875206899</v>
      </c>
      <c r="Y1439" s="17">
        <v>9.8870833725362206E-2</v>
      </c>
      <c r="Z1439" s="17">
        <v>9.1516132651742896E-2</v>
      </c>
      <c r="AA1439" s="17">
        <v>9.4787361341807194E-2</v>
      </c>
      <c r="AB1439" s="17">
        <v>9.2819749249661104E-2</v>
      </c>
      <c r="AC1439" s="17">
        <v>0.15021581880825499</v>
      </c>
      <c r="AD1439" s="17">
        <v>0.16091003033239801</v>
      </c>
      <c r="AE1439" s="17"/>
      <c r="AF1439" s="17">
        <v>9.5589030482185894E-2</v>
      </c>
      <c r="AG1439" s="17">
        <v>0.12858328051175</v>
      </c>
      <c r="AH1439" s="17">
        <v>7.9852954070897902E-2</v>
      </c>
      <c r="AI1439" s="17"/>
      <c r="AJ1439" s="17">
        <v>9.7741361298364998E-2</v>
      </c>
      <c r="AK1439" s="17">
        <v>0.12512468319176301</v>
      </c>
      <c r="AL1439" s="17">
        <v>0.115170355735862</v>
      </c>
      <c r="AM1439" s="17">
        <v>8.9876744841295902E-2</v>
      </c>
      <c r="AN1439" s="17">
        <v>7.2068660154836497E-2</v>
      </c>
      <c r="AO1439" s="17"/>
      <c r="AP1439" s="17">
        <v>0.107763322876753</v>
      </c>
      <c r="AQ1439" s="17">
        <v>0.126274430717525</v>
      </c>
      <c r="AR1439" s="17">
        <v>0.12973585455550399</v>
      </c>
      <c r="AS1439" s="17"/>
      <c r="AT1439" s="17">
        <v>8.75571605284685E-2</v>
      </c>
      <c r="AU1439" s="17">
        <v>0.117584811002031</v>
      </c>
      <c r="AV1439" s="17">
        <v>0.11013991383386899</v>
      </c>
      <c r="AW1439" s="17">
        <v>0.13566501920106799</v>
      </c>
      <c r="AX1439" s="17">
        <v>0.12745706653522301</v>
      </c>
      <c r="AY1439" s="17"/>
      <c r="AZ1439" s="17">
        <v>0.109224428836835</v>
      </c>
      <c r="BA1439" s="17">
        <v>7.3541472067529395E-2</v>
      </c>
      <c r="BB1439" s="17">
        <v>9.8636421598716398E-2</v>
      </c>
      <c r="BC1439" s="17">
        <v>0.13316859299050299</v>
      </c>
      <c r="BD1439" s="17">
        <v>0.13448406760767201</v>
      </c>
      <c r="BE1439" s="17">
        <v>0.101911935817886</v>
      </c>
      <c r="BF1439" s="17">
        <v>0.11692119937496601</v>
      </c>
      <c r="BG1439" s="17">
        <v>0.116115757768331</v>
      </c>
      <c r="BH1439" s="17">
        <v>0.13790526812822401</v>
      </c>
      <c r="BI1439" s="17">
        <v>0.12921383204119699</v>
      </c>
      <c r="BJ1439" s="17">
        <v>7.9512372616740004E-2</v>
      </c>
      <c r="BK1439" s="17">
        <v>0.110433291205644</v>
      </c>
      <c r="BL1439" s="17">
        <v>0.13015535736960701</v>
      </c>
      <c r="BM1439" s="17">
        <v>9.5869600715501602E-2</v>
      </c>
      <c r="BN1439" s="17">
        <v>9.1204229050068003E-2</v>
      </c>
      <c r="BO1439" s="17">
        <v>0.105944578188803</v>
      </c>
      <c r="BP1439" s="17"/>
      <c r="BQ1439" s="17">
        <v>0.121221031249629</v>
      </c>
      <c r="BR1439" s="17">
        <v>0.10161845787040701</v>
      </c>
    </row>
    <row r="1440" spans="2:70" x14ac:dyDescent="0.35">
      <c r="B1440" t="s">
        <v>624</v>
      </c>
      <c r="C1440" s="17">
        <v>0.108124851040558</v>
      </c>
      <c r="D1440" s="17">
        <v>0.102368390702441</v>
      </c>
      <c r="E1440" s="17">
        <v>0.113966975175034</v>
      </c>
      <c r="F1440" s="17"/>
      <c r="G1440" s="17">
        <v>0.104152879412217</v>
      </c>
      <c r="H1440" s="17">
        <v>0.12907512843250701</v>
      </c>
      <c r="I1440" s="17">
        <v>0.12525230775333701</v>
      </c>
      <c r="J1440" s="17">
        <v>9.2099735089543E-2</v>
      </c>
      <c r="K1440" s="17">
        <v>9.1030849071917302E-2</v>
      </c>
      <c r="L1440" s="17">
        <v>0.10429256458366599</v>
      </c>
      <c r="M1440" s="17"/>
      <c r="N1440" s="17">
        <v>0.10762912935482501</v>
      </c>
      <c r="O1440" s="17">
        <v>0.12178765826105201</v>
      </c>
      <c r="P1440" s="17">
        <v>0.101789006792058</v>
      </c>
      <c r="Q1440" s="17">
        <v>9.9379344673855993E-2</v>
      </c>
      <c r="R1440" s="17"/>
      <c r="S1440" s="17">
        <v>0.135583238984675</v>
      </c>
      <c r="T1440" s="17">
        <v>0.10482260705669499</v>
      </c>
      <c r="U1440" s="17">
        <v>0.10260577340624701</v>
      </c>
      <c r="V1440" s="17">
        <v>0.128258566969667</v>
      </c>
      <c r="W1440" s="17">
        <v>0.105904095673072</v>
      </c>
      <c r="X1440" s="17">
        <v>8.5030901669464198E-2</v>
      </c>
      <c r="Y1440" s="17">
        <v>8.0958755624590095E-2</v>
      </c>
      <c r="Z1440" s="17">
        <v>6.9134715117552398E-2</v>
      </c>
      <c r="AA1440" s="17">
        <v>0.12507702837354401</v>
      </c>
      <c r="AB1440" s="17">
        <v>0.125930719029819</v>
      </c>
      <c r="AC1440" s="17">
        <v>7.5297272439346002E-2</v>
      </c>
      <c r="AD1440" s="17">
        <v>8.6555558587571496E-2</v>
      </c>
      <c r="AE1440" s="17"/>
      <c r="AF1440" s="17">
        <v>9.3910292340389501E-2</v>
      </c>
      <c r="AG1440" s="17">
        <v>0.129658684539698</v>
      </c>
      <c r="AH1440" s="17">
        <v>0.108454079245014</v>
      </c>
      <c r="AI1440" s="17"/>
      <c r="AJ1440" s="17">
        <v>9.6129190628163594E-2</v>
      </c>
      <c r="AK1440" s="17">
        <v>0.11348772242228</v>
      </c>
      <c r="AL1440" s="17">
        <v>0.14625390086697801</v>
      </c>
      <c r="AM1440" s="17">
        <v>0.14871810782914499</v>
      </c>
      <c r="AN1440" s="17">
        <v>0.100633172529162</v>
      </c>
      <c r="AO1440" s="17"/>
      <c r="AP1440" s="17">
        <v>9.55000055699783E-2</v>
      </c>
      <c r="AQ1440" s="17">
        <v>0.115285953446357</v>
      </c>
      <c r="AR1440" s="17">
        <v>0.11704955992972101</v>
      </c>
      <c r="AS1440" s="17"/>
      <c r="AT1440" s="17">
        <v>9.8531042361371599E-2</v>
      </c>
      <c r="AU1440" s="17">
        <v>0.112956163980588</v>
      </c>
      <c r="AV1440" s="17">
        <v>0.110394104486346</v>
      </c>
      <c r="AW1440" s="17">
        <v>0.12786887275774</v>
      </c>
      <c r="AX1440" s="17">
        <v>0.198531166561072</v>
      </c>
      <c r="AY1440" s="17"/>
      <c r="AZ1440" s="17">
        <v>9.9877900547586398E-2</v>
      </c>
      <c r="BA1440" s="17">
        <v>5.7234866710939802E-2</v>
      </c>
      <c r="BB1440" s="17">
        <v>6.6557274225122504E-2</v>
      </c>
      <c r="BC1440" s="17">
        <v>0.10004520200996</v>
      </c>
      <c r="BD1440" s="17">
        <v>0.106420546554893</v>
      </c>
      <c r="BE1440" s="17">
        <v>9.5393353294708896E-2</v>
      </c>
      <c r="BF1440" s="17">
        <v>0.12311931208261701</v>
      </c>
      <c r="BG1440" s="17">
        <v>9.7206604378167194E-2</v>
      </c>
      <c r="BH1440" s="17">
        <v>0.122944641607045</v>
      </c>
      <c r="BI1440" s="17">
        <v>0.139064796126118</v>
      </c>
      <c r="BJ1440" s="17">
        <v>0.14571822488212799</v>
      </c>
      <c r="BK1440" s="17">
        <v>0.147326887339051</v>
      </c>
      <c r="BL1440" s="17">
        <v>0.124678354187643</v>
      </c>
      <c r="BM1440" s="17">
        <v>9.12158812871285E-2</v>
      </c>
      <c r="BN1440" s="17">
        <v>0.17029146666504599</v>
      </c>
      <c r="BO1440" s="17">
        <v>9.7747799036520894E-2</v>
      </c>
      <c r="BP1440" s="17"/>
      <c r="BQ1440" s="17">
        <v>0.15974603141577601</v>
      </c>
      <c r="BR1440" s="17">
        <v>8.4347925042741301E-2</v>
      </c>
    </row>
    <row r="1441" spans="2:70" x14ac:dyDescent="0.35">
      <c r="B1441" t="s">
        <v>103</v>
      </c>
      <c r="C1441" s="17">
        <v>0.103331437077939</v>
      </c>
      <c r="D1441" s="17">
        <v>9.8934406519407395E-2</v>
      </c>
      <c r="E1441" s="17">
        <v>0.107818467026434</v>
      </c>
      <c r="F1441" s="17"/>
      <c r="G1441" s="17">
        <v>5.95699890608134E-2</v>
      </c>
      <c r="H1441" s="17">
        <v>0.116228451519375</v>
      </c>
      <c r="I1441" s="17">
        <v>0.123463858200062</v>
      </c>
      <c r="J1441" s="17">
        <v>8.2686057478771002E-2</v>
      </c>
      <c r="K1441" s="17">
        <v>0.10482519899678699</v>
      </c>
      <c r="L1441" s="17">
        <v>0.121405512560568</v>
      </c>
      <c r="M1441" s="17"/>
      <c r="N1441" s="17">
        <v>0.142936302440238</v>
      </c>
      <c r="O1441" s="17">
        <v>0.106414493866598</v>
      </c>
      <c r="P1441" s="17">
        <v>8.9381285506817204E-2</v>
      </c>
      <c r="Q1441" s="17">
        <v>6.9976391053632098E-2</v>
      </c>
      <c r="R1441" s="17"/>
      <c r="S1441" s="17">
        <v>0.109137141736211</v>
      </c>
      <c r="T1441" s="17">
        <v>0.121662400799498</v>
      </c>
      <c r="U1441" s="17">
        <v>0.113384650460884</v>
      </c>
      <c r="V1441" s="17">
        <v>0.12282380537726</v>
      </c>
      <c r="W1441" s="17">
        <v>8.8808081788040005E-2</v>
      </c>
      <c r="X1441" s="17">
        <v>7.3493073742434703E-2</v>
      </c>
      <c r="Y1441" s="17">
        <v>9.9821436095553703E-2</v>
      </c>
      <c r="Z1441" s="17">
        <v>0.119570343807453</v>
      </c>
      <c r="AA1441" s="17">
        <v>8.0987183067623703E-2</v>
      </c>
      <c r="AB1441" s="17">
        <v>0.132714702670227</v>
      </c>
      <c r="AC1441" s="17">
        <v>8.0629319939680102E-2</v>
      </c>
      <c r="AD1441" s="17">
        <v>5.4145432996083799E-2</v>
      </c>
      <c r="AE1441" s="17"/>
      <c r="AF1441" s="17">
        <v>0.10465849383841599</v>
      </c>
      <c r="AG1441" s="17">
        <v>0.115531980899703</v>
      </c>
      <c r="AH1441" s="17">
        <v>9.0790823281113306E-2</v>
      </c>
      <c r="AI1441" s="17"/>
      <c r="AJ1441" s="17">
        <v>0.12392149781692</v>
      </c>
      <c r="AK1441" s="17">
        <v>9.3188293771199401E-2</v>
      </c>
      <c r="AL1441" s="17">
        <v>0.14454554008047599</v>
      </c>
      <c r="AM1441" s="17">
        <v>0.120254280337729</v>
      </c>
      <c r="AN1441" s="17">
        <v>7.5392283563230106E-2</v>
      </c>
      <c r="AO1441" s="17"/>
      <c r="AP1441" s="17">
        <v>0.115582072299585</v>
      </c>
      <c r="AQ1441" s="17">
        <v>0.103582752543406</v>
      </c>
      <c r="AR1441" s="17">
        <v>0.15885446295488201</v>
      </c>
      <c r="AS1441" s="17"/>
      <c r="AT1441" s="17">
        <v>6.4426065159915599E-2</v>
      </c>
      <c r="AU1441" s="17">
        <v>9.6201255451964701E-2</v>
      </c>
      <c r="AV1441" s="17">
        <v>0.129407348648237</v>
      </c>
      <c r="AW1441" s="17">
        <v>0.15086842395043901</v>
      </c>
      <c r="AX1441" s="17">
        <v>8.4210023741101897E-2</v>
      </c>
      <c r="AY1441" s="17"/>
      <c r="AZ1441" s="17">
        <v>0</v>
      </c>
      <c r="BA1441" s="17">
        <v>5.3242845190486499E-2</v>
      </c>
      <c r="BB1441" s="17">
        <v>7.0130970221571207E-2</v>
      </c>
      <c r="BC1441" s="17">
        <v>8.0187216925573096E-2</v>
      </c>
      <c r="BD1441" s="17">
        <v>9.2243736625639602E-2</v>
      </c>
      <c r="BE1441" s="17">
        <v>9.9333661846344207E-2</v>
      </c>
      <c r="BF1441" s="17">
        <v>0.107977231134125</v>
      </c>
      <c r="BG1441" s="17">
        <v>0.107080720565482</v>
      </c>
      <c r="BH1441" s="17">
        <v>9.90607576292825E-2</v>
      </c>
      <c r="BI1441" s="17">
        <v>0.13133574239370899</v>
      </c>
      <c r="BJ1441" s="17">
        <v>0.140435057484045</v>
      </c>
      <c r="BK1441" s="17">
        <v>0.132930520934012</v>
      </c>
      <c r="BL1441" s="17">
        <v>0.10748851729728701</v>
      </c>
      <c r="BM1441" s="17">
        <v>0.13793302968398599</v>
      </c>
      <c r="BN1441" s="17">
        <v>0.125590766630821</v>
      </c>
      <c r="BO1441" s="17">
        <v>0.13583981989501601</v>
      </c>
      <c r="BP1441" s="17"/>
      <c r="BQ1441" s="17">
        <v>0.17256251453833499</v>
      </c>
      <c r="BR1441" s="17">
        <v>7.2676923620336106E-2</v>
      </c>
    </row>
    <row r="1442" spans="2:70" x14ac:dyDescent="0.35">
      <c r="B1442" t="s">
        <v>104</v>
      </c>
      <c r="C1442" s="17">
        <v>5.0564768143942299E-2</v>
      </c>
      <c r="D1442" s="17">
        <v>4.3494753746533603E-2</v>
      </c>
      <c r="E1442" s="17">
        <v>5.7789035290985703E-2</v>
      </c>
      <c r="F1442" s="17"/>
      <c r="G1442" s="17">
        <v>2.9138842651128899E-2</v>
      </c>
      <c r="H1442" s="17">
        <v>5.1590631261303997E-2</v>
      </c>
      <c r="I1442" s="17">
        <v>6.2125845988288103E-2</v>
      </c>
      <c r="J1442" s="17">
        <v>4.8247176268555798E-2</v>
      </c>
      <c r="K1442" s="17">
        <v>4.1292478975731003E-2</v>
      </c>
      <c r="L1442" s="17">
        <v>6.2655666892828907E-2</v>
      </c>
      <c r="M1442" s="17"/>
      <c r="N1442" s="17">
        <v>7.6278546607692399E-2</v>
      </c>
      <c r="O1442" s="17">
        <v>5.0570469574967199E-2</v>
      </c>
      <c r="P1442" s="17">
        <v>3.9658816261603599E-2</v>
      </c>
      <c r="Q1442" s="17">
        <v>3.2062133874778402E-2</v>
      </c>
      <c r="R1442" s="17"/>
      <c r="S1442" s="17">
        <v>5.8966071104320499E-2</v>
      </c>
      <c r="T1442" s="17">
        <v>4.4544192878280299E-2</v>
      </c>
      <c r="U1442" s="17">
        <v>6.0419549523015099E-2</v>
      </c>
      <c r="V1442" s="17">
        <v>4.8984691751697798E-2</v>
      </c>
      <c r="W1442" s="17">
        <v>6.4301838567467698E-2</v>
      </c>
      <c r="X1442" s="17">
        <v>3.6638497776625201E-2</v>
      </c>
      <c r="Y1442" s="17">
        <v>7.9282979690361993E-2</v>
      </c>
      <c r="Z1442" s="17">
        <v>5.2232972210375601E-2</v>
      </c>
      <c r="AA1442" s="17">
        <v>4.8058344603541699E-2</v>
      </c>
      <c r="AB1442" s="17">
        <v>3.7416738135662202E-2</v>
      </c>
      <c r="AC1442" s="17">
        <v>3.57144939700045E-2</v>
      </c>
      <c r="AD1442" s="17">
        <v>2.0119787050926999E-2</v>
      </c>
      <c r="AE1442" s="17"/>
      <c r="AF1442" s="17">
        <v>5.1544298271875302E-2</v>
      </c>
      <c r="AG1442" s="17">
        <v>5.7220749525051101E-2</v>
      </c>
      <c r="AH1442" s="17">
        <v>3.7014073511374597E-2</v>
      </c>
      <c r="AI1442" s="17"/>
      <c r="AJ1442" s="17">
        <v>5.8757337062757001E-2</v>
      </c>
      <c r="AK1442" s="17">
        <v>4.9756586152848198E-2</v>
      </c>
      <c r="AL1442" s="17">
        <v>6.0566085207492799E-2</v>
      </c>
      <c r="AM1442" s="17">
        <v>6.9505817336572906E-2</v>
      </c>
      <c r="AN1442" s="17">
        <v>3.9640020044058602E-2</v>
      </c>
      <c r="AO1442" s="17"/>
      <c r="AP1442" s="17">
        <v>5.9494777933357799E-2</v>
      </c>
      <c r="AQ1442" s="17">
        <v>5.352542409009E-2</v>
      </c>
      <c r="AR1442" s="17">
        <v>7.5979862640556603E-2</v>
      </c>
      <c r="AS1442" s="17"/>
      <c r="AT1442" s="17">
        <v>4.3315035338281897E-2</v>
      </c>
      <c r="AU1442" s="17">
        <v>4.29550888135996E-2</v>
      </c>
      <c r="AV1442" s="17">
        <v>5.5165803517317098E-2</v>
      </c>
      <c r="AW1442" s="17">
        <v>6.5428748706691006E-2</v>
      </c>
      <c r="AX1442" s="17">
        <v>4.6902918732170999E-2</v>
      </c>
      <c r="AY1442" s="17"/>
      <c r="AZ1442" s="17">
        <v>0</v>
      </c>
      <c r="BA1442" s="17">
        <v>1.9742162032811199E-2</v>
      </c>
      <c r="BB1442" s="17">
        <v>2.9578572402504898E-2</v>
      </c>
      <c r="BC1442" s="17">
        <v>3.6369265745992703E-2</v>
      </c>
      <c r="BD1442" s="17">
        <v>5.2999691288843201E-2</v>
      </c>
      <c r="BE1442" s="17">
        <v>2.2826891218884801E-2</v>
      </c>
      <c r="BF1442" s="17">
        <v>5.9115763438905997E-2</v>
      </c>
      <c r="BG1442" s="17">
        <v>6.7809962915670999E-2</v>
      </c>
      <c r="BH1442" s="17">
        <v>4.34715696524152E-2</v>
      </c>
      <c r="BI1442" s="17">
        <v>4.56936266217172E-2</v>
      </c>
      <c r="BJ1442" s="17">
        <v>8.9588517582763399E-2</v>
      </c>
      <c r="BK1442" s="17">
        <v>5.67852070265659E-2</v>
      </c>
      <c r="BL1442" s="17">
        <v>5.2094805453845101E-2</v>
      </c>
      <c r="BM1442" s="17">
        <v>6.3303880581027497E-2</v>
      </c>
      <c r="BN1442" s="17">
        <v>5.0568276243759799E-2</v>
      </c>
      <c r="BO1442" s="17">
        <v>0.100430360461306</v>
      </c>
      <c r="BP1442" s="17"/>
      <c r="BQ1442" s="17">
        <v>0.110572674139682</v>
      </c>
      <c r="BR1442" s="17">
        <v>2.4722441253563501E-2</v>
      </c>
    </row>
    <row r="1443" spans="2:70" x14ac:dyDescent="0.35">
      <c r="B1443" t="s">
        <v>105</v>
      </c>
      <c r="C1443" s="17">
        <v>3.18001793817679E-2</v>
      </c>
      <c r="D1443" s="17">
        <v>3.7952429231475002E-2</v>
      </c>
      <c r="E1443" s="17">
        <v>2.6000675420436301E-2</v>
      </c>
      <c r="F1443" s="17"/>
      <c r="G1443" s="17">
        <v>2.8424417400595401E-2</v>
      </c>
      <c r="H1443" s="17">
        <v>3.7227453106541401E-2</v>
      </c>
      <c r="I1443" s="17">
        <v>2.5749103109139901E-2</v>
      </c>
      <c r="J1443" s="17">
        <v>3.3864023111793998E-2</v>
      </c>
      <c r="K1443" s="17">
        <v>3.3350508485834797E-2</v>
      </c>
      <c r="L1443" s="17">
        <v>3.1850496371117497E-2</v>
      </c>
      <c r="M1443" s="17"/>
      <c r="N1443" s="17">
        <v>4.1660158073235802E-2</v>
      </c>
      <c r="O1443" s="17">
        <v>2.8884285494907701E-2</v>
      </c>
      <c r="P1443" s="17">
        <v>2.9931529890890499E-2</v>
      </c>
      <c r="Q1443" s="17">
        <v>2.6238830027365299E-2</v>
      </c>
      <c r="R1443" s="17"/>
      <c r="S1443" s="17">
        <v>2.7630851847408201E-2</v>
      </c>
      <c r="T1443" s="17">
        <v>4.2056995955140002E-2</v>
      </c>
      <c r="U1443" s="17">
        <v>4.5305142382130403E-2</v>
      </c>
      <c r="V1443" s="17">
        <v>3.6893726649901197E-2</v>
      </c>
      <c r="W1443" s="17">
        <v>2.4643867054792299E-2</v>
      </c>
      <c r="X1443" s="17">
        <v>3.4153677585357603E-2</v>
      </c>
      <c r="Y1443" s="17">
        <v>1.7022280450123599E-2</v>
      </c>
      <c r="Z1443" s="17">
        <v>1.6299964313054E-2</v>
      </c>
      <c r="AA1443" s="17">
        <v>1.6737776507296E-2</v>
      </c>
      <c r="AB1443" s="17">
        <v>3.5174765079145499E-2</v>
      </c>
      <c r="AC1443" s="17">
        <v>5.3724129519360002E-2</v>
      </c>
      <c r="AD1443" s="17">
        <v>3.3618480294943798E-2</v>
      </c>
      <c r="AE1443" s="17"/>
      <c r="AF1443" s="17">
        <v>3.2409098506030298E-2</v>
      </c>
      <c r="AG1443" s="17">
        <v>3.00570152570192E-2</v>
      </c>
      <c r="AH1443" s="17">
        <v>3.4976060636937201E-2</v>
      </c>
      <c r="AI1443" s="17"/>
      <c r="AJ1443" s="17">
        <v>2.9878370019708E-2</v>
      </c>
      <c r="AK1443" s="17">
        <v>3.2332004843344198E-2</v>
      </c>
      <c r="AL1443" s="17">
        <v>3.2991722947053298E-2</v>
      </c>
      <c r="AM1443" s="17">
        <v>5.6240295601452897E-2</v>
      </c>
      <c r="AN1443" s="17">
        <v>3.4288166814899698E-2</v>
      </c>
      <c r="AO1443" s="17"/>
      <c r="AP1443" s="17">
        <v>3.7075964621372998E-2</v>
      </c>
      <c r="AQ1443" s="17">
        <v>2.8529972647390101E-2</v>
      </c>
      <c r="AR1443" s="17">
        <v>3.6888149259865402E-2</v>
      </c>
      <c r="AS1443" s="17"/>
      <c r="AT1443" s="17">
        <v>2.09228203496746E-2</v>
      </c>
      <c r="AU1443" s="17">
        <v>3.45802742014307E-2</v>
      </c>
      <c r="AV1443" s="17">
        <v>3.60342630937927E-2</v>
      </c>
      <c r="AW1443" s="17">
        <v>3.8758646818917698E-2</v>
      </c>
      <c r="AX1443" s="17">
        <v>8.5013089979293105E-2</v>
      </c>
      <c r="AY1443" s="17"/>
      <c r="AZ1443" s="17">
        <v>3.1702601235699797E-2</v>
      </c>
      <c r="BA1443" s="17">
        <v>2.14814351959382E-2</v>
      </c>
      <c r="BB1443" s="17">
        <v>2.2189584278388099E-2</v>
      </c>
      <c r="BC1443" s="17">
        <v>7.8685908680145803E-3</v>
      </c>
      <c r="BD1443" s="17">
        <v>2.36322987758423E-2</v>
      </c>
      <c r="BE1443" s="17">
        <v>2.4162697369370101E-2</v>
      </c>
      <c r="BF1443" s="17">
        <v>3.61210696478984E-2</v>
      </c>
      <c r="BG1443" s="17">
        <v>3.52329729775935E-2</v>
      </c>
      <c r="BH1443" s="17">
        <v>3.0924452694093701E-2</v>
      </c>
      <c r="BI1443" s="17">
        <v>1.67431211431271E-2</v>
      </c>
      <c r="BJ1443" s="17">
        <v>3.1696627292758198E-2</v>
      </c>
      <c r="BK1443" s="17">
        <v>3.7782721208860399E-2</v>
      </c>
      <c r="BL1443" s="17">
        <v>3.5224209155606798E-2</v>
      </c>
      <c r="BM1443" s="17">
        <v>8.03162312496042E-2</v>
      </c>
      <c r="BN1443" s="17">
        <v>4.0194593197959497E-2</v>
      </c>
      <c r="BO1443" s="17">
        <v>0.100322464876491</v>
      </c>
      <c r="BP1443" s="17"/>
      <c r="BQ1443" s="17">
        <v>6.5980668179271507E-2</v>
      </c>
      <c r="BR1443" s="17">
        <v>1.64806181110429E-2</v>
      </c>
    </row>
    <row r="1444" spans="2:70" x14ac:dyDescent="0.35">
      <c r="B1444" t="s">
        <v>106</v>
      </c>
      <c r="C1444" s="17">
        <v>1.18538062922043E-2</v>
      </c>
      <c r="D1444" s="17">
        <v>1.6166032105571701E-2</v>
      </c>
      <c r="E1444" s="17">
        <v>7.7217848125827899E-3</v>
      </c>
      <c r="F1444" s="17"/>
      <c r="G1444" s="17">
        <v>1.19888046334888E-2</v>
      </c>
      <c r="H1444" s="17">
        <v>5.5841178441906596E-3</v>
      </c>
      <c r="I1444" s="17">
        <v>1.32477970028807E-2</v>
      </c>
      <c r="J1444" s="17">
        <v>1.34867354136287E-2</v>
      </c>
      <c r="K1444" s="17">
        <v>1.3604420150250599E-2</v>
      </c>
      <c r="L1444" s="17">
        <v>1.3216388764103301E-2</v>
      </c>
      <c r="M1444" s="17"/>
      <c r="N1444" s="17">
        <v>1.22505908311737E-2</v>
      </c>
      <c r="O1444" s="17">
        <v>1.3892541204467E-2</v>
      </c>
      <c r="P1444" s="17">
        <v>1.6369896231570501E-2</v>
      </c>
      <c r="Q1444" s="17">
        <v>5.4869737514328699E-3</v>
      </c>
      <c r="R1444" s="17"/>
      <c r="S1444" s="17">
        <v>1.8651265377198401E-2</v>
      </c>
      <c r="T1444" s="17">
        <v>9.2342861787615207E-3</v>
      </c>
      <c r="U1444" s="17">
        <v>1.36764798293277E-2</v>
      </c>
      <c r="V1444" s="17">
        <v>8.4100997125245904E-3</v>
      </c>
      <c r="W1444" s="17">
        <v>1.50348127012686E-2</v>
      </c>
      <c r="X1444" s="17">
        <v>1.4254612738435E-2</v>
      </c>
      <c r="Y1444" s="17">
        <v>1.5494949516685E-2</v>
      </c>
      <c r="Z1444" s="17">
        <v>0</v>
      </c>
      <c r="AA1444" s="17">
        <v>6.9940219156625098E-3</v>
      </c>
      <c r="AB1444" s="17">
        <v>1.1549203773687599E-2</v>
      </c>
      <c r="AC1444" s="17">
        <v>1.6073589683203202E-2</v>
      </c>
      <c r="AD1444" s="17">
        <v>0</v>
      </c>
      <c r="AE1444" s="17"/>
      <c r="AF1444" s="17">
        <v>1.35720196192459E-2</v>
      </c>
      <c r="AG1444" s="17">
        <v>1.29241018298443E-2</v>
      </c>
      <c r="AH1444" s="17">
        <v>6.4631563544998299E-3</v>
      </c>
      <c r="AI1444" s="17"/>
      <c r="AJ1444" s="17">
        <v>1.6406919903148499E-2</v>
      </c>
      <c r="AK1444" s="17">
        <v>1.3227815892568299E-2</v>
      </c>
      <c r="AL1444" s="17">
        <v>9.6499604036130292E-3</v>
      </c>
      <c r="AM1444" s="17">
        <v>2.4994625269403999E-2</v>
      </c>
      <c r="AN1444" s="17">
        <v>6.9424286723646601E-3</v>
      </c>
      <c r="AO1444" s="17"/>
      <c r="AP1444" s="17">
        <v>1.5955876010875801E-2</v>
      </c>
      <c r="AQ1444" s="17">
        <v>1.19442802115408E-2</v>
      </c>
      <c r="AR1444" s="17">
        <v>1.1607672387368701E-2</v>
      </c>
      <c r="AS1444" s="17"/>
      <c r="AT1444" s="17">
        <v>5.0891170685166201E-3</v>
      </c>
      <c r="AU1444" s="17">
        <v>8.0866860451973503E-3</v>
      </c>
      <c r="AV1444" s="17">
        <v>1.8063958962337898E-2</v>
      </c>
      <c r="AW1444" s="17">
        <v>1.6617489994810601E-2</v>
      </c>
      <c r="AX1444" s="17">
        <v>4.0783636962647599E-2</v>
      </c>
      <c r="AY1444" s="17"/>
      <c r="AZ1444" s="17">
        <v>0</v>
      </c>
      <c r="BA1444" s="17">
        <v>0</v>
      </c>
      <c r="BB1444" s="17">
        <v>0</v>
      </c>
      <c r="BC1444" s="17">
        <v>3.5403938465759198E-3</v>
      </c>
      <c r="BD1444" s="17">
        <v>4.9086278537213597E-3</v>
      </c>
      <c r="BE1444" s="17">
        <v>9.22275849978757E-3</v>
      </c>
      <c r="BF1444" s="17">
        <v>1.20599705471048E-2</v>
      </c>
      <c r="BG1444" s="17">
        <v>1.30167884887542E-2</v>
      </c>
      <c r="BH1444" s="17">
        <v>1.14325600703644E-2</v>
      </c>
      <c r="BI1444" s="17">
        <v>1.8188357446958601E-2</v>
      </c>
      <c r="BJ1444" s="17">
        <v>1.3513024227901901E-2</v>
      </c>
      <c r="BK1444" s="17">
        <v>4.2207804937843499E-2</v>
      </c>
      <c r="BL1444" s="17">
        <v>9.7829824332587197E-3</v>
      </c>
      <c r="BM1444" s="17">
        <v>4.3159256713595003E-2</v>
      </c>
      <c r="BN1444" s="17">
        <v>3.2156298569845997E-2</v>
      </c>
      <c r="BO1444" s="17">
        <v>1.8424712416352899E-2</v>
      </c>
      <c r="BP1444" s="17"/>
      <c r="BQ1444" s="17">
        <v>3.2240521584579199E-2</v>
      </c>
      <c r="BR1444" s="17">
        <v>3.1967563613436302E-3</v>
      </c>
    </row>
    <row r="1445" spans="2:70" x14ac:dyDescent="0.35">
      <c r="B1445" t="s">
        <v>89</v>
      </c>
      <c r="C1445" s="17">
        <v>4.27840069504354E-3</v>
      </c>
      <c r="D1445" s="17">
        <v>3.3072369921447798E-3</v>
      </c>
      <c r="E1445" s="17">
        <v>5.2536169665669697E-3</v>
      </c>
      <c r="F1445" s="17"/>
      <c r="G1445" s="17">
        <v>0</v>
      </c>
      <c r="H1445" s="17">
        <v>9.8760230100352203E-3</v>
      </c>
      <c r="I1445" s="17">
        <v>5.7908628576877896E-3</v>
      </c>
      <c r="J1445" s="17">
        <v>6.7534814045095599E-3</v>
      </c>
      <c r="K1445" s="17">
        <v>1.66210015288522E-3</v>
      </c>
      <c r="L1445" s="17">
        <v>1.0672164921025501E-3</v>
      </c>
      <c r="M1445" s="17"/>
      <c r="N1445" s="17">
        <v>7.4818316703675301E-3</v>
      </c>
      <c r="O1445" s="17">
        <v>5.4483199867448404E-3</v>
      </c>
      <c r="P1445" s="17">
        <v>2.8661913894701498E-3</v>
      </c>
      <c r="Q1445" s="17">
        <v>9.0151249555613501E-4</v>
      </c>
      <c r="R1445" s="17"/>
      <c r="S1445" s="17">
        <v>6.7077618473078901E-3</v>
      </c>
      <c r="T1445" s="17">
        <v>1.73873549829176E-3</v>
      </c>
      <c r="U1445" s="17">
        <v>0</v>
      </c>
      <c r="V1445" s="17">
        <v>2.7822468679733199E-3</v>
      </c>
      <c r="W1445" s="17">
        <v>6.2437565079154897E-3</v>
      </c>
      <c r="X1445" s="17">
        <v>0</v>
      </c>
      <c r="Y1445" s="17">
        <v>8.0903734135780898E-3</v>
      </c>
      <c r="Z1445" s="17">
        <v>0</v>
      </c>
      <c r="AA1445" s="17">
        <v>8.0432031413331592E-3</v>
      </c>
      <c r="AB1445" s="17">
        <v>0</v>
      </c>
      <c r="AC1445" s="17">
        <v>4.8295510928728696E-3</v>
      </c>
      <c r="AD1445" s="17">
        <v>2.1781282077370099E-2</v>
      </c>
      <c r="AE1445" s="17"/>
      <c r="AF1445" s="17">
        <v>6.4782878010728403E-4</v>
      </c>
      <c r="AG1445" s="17">
        <v>8.8943413318377899E-3</v>
      </c>
      <c r="AH1445" s="17">
        <v>2.9383152678713201E-3</v>
      </c>
      <c r="AI1445" s="17"/>
      <c r="AJ1445" s="17">
        <v>4.0172799899211202E-3</v>
      </c>
      <c r="AK1445" s="17">
        <v>6.7011425865490101E-3</v>
      </c>
      <c r="AL1445" s="17">
        <v>6.1142330846456596E-3</v>
      </c>
      <c r="AM1445" s="17">
        <v>3.0530599511316901E-2</v>
      </c>
      <c r="AN1445" s="17">
        <v>0</v>
      </c>
      <c r="AO1445" s="17"/>
      <c r="AP1445" s="17">
        <v>4.2901040777047596E-3</v>
      </c>
      <c r="AQ1445" s="17">
        <v>5.3634684022843097E-3</v>
      </c>
      <c r="AR1445" s="17">
        <v>1.2172725068424E-2</v>
      </c>
      <c r="AS1445" s="17"/>
      <c r="AT1445" s="17">
        <v>0</v>
      </c>
      <c r="AU1445" s="17">
        <v>4.8434759067601902E-3</v>
      </c>
      <c r="AV1445" s="17">
        <v>8.5607273964862108E-3</v>
      </c>
      <c r="AW1445" s="17">
        <v>3.9604151009929199E-3</v>
      </c>
      <c r="AX1445" s="17">
        <v>0</v>
      </c>
      <c r="AY1445" s="17"/>
      <c r="AZ1445" s="17">
        <v>0</v>
      </c>
      <c r="BA1445" s="17">
        <v>0</v>
      </c>
      <c r="BB1445" s="17">
        <v>3.3490058866699401E-3</v>
      </c>
      <c r="BC1445" s="17">
        <v>0</v>
      </c>
      <c r="BD1445" s="17">
        <v>4.7975354545045801E-3</v>
      </c>
      <c r="BE1445" s="17">
        <v>2.0365745594675601E-3</v>
      </c>
      <c r="BF1445" s="17">
        <v>7.55446891071683E-3</v>
      </c>
      <c r="BG1445" s="17">
        <v>0</v>
      </c>
      <c r="BH1445" s="17">
        <v>3.63751466043133E-3</v>
      </c>
      <c r="BI1445" s="17">
        <v>0</v>
      </c>
      <c r="BJ1445" s="17">
        <v>6.9649002483481697E-3</v>
      </c>
      <c r="BK1445" s="17">
        <v>1.0546326085599401E-2</v>
      </c>
      <c r="BL1445" s="17">
        <v>0</v>
      </c>
      <c r="BM1445" s="17">
        <v>9.1409147081314996E-3</v>
      </c>
      <c r="BN1445" s="17">
        <v>3.1095323399552802E-2</v>
      </c>
      <c r="BO1445" s="17">
        <v>1.1434568533669E-2</v>
      </c>
      <c r="BP1445" s="17"/>
      <c r="BQ1445" s="17">
        <v>1.00367058955281E-2</v>
      </c>
      <c r="BR1445" s="17">
        <v>1.8730409334371701E-3</v>
      </c>
    </row>
    <row r="1446" spans="2:70" x14ac:dyDescent="0.35">
      <c r="B1446" t="s">
        <v>107</v>
      </c>
      <c r="C1446" s="17">
        <v>1.68628864742573E-3</v>
      </c>
      <c r="D1446" s="17">
        <v>1.3841962963467901E-3</v>
      </c>
      <c r="E1446" s="17">
        <v>1.9919250794038302E-3</v>
      </c>
      <c r="F1446" s="17"/>
      <c r="G1446" s="17">
        <v>1.52477638265362E-3</v>
      </c>
      <c r="H1446" s="17">
        <v>2.5760951451443402E-3</v>
      </c>
      <c r="I1446" s="17">
        <v>3.58385018789871E-3</v>
      </c>
      <c r="J1446" s="17">
        <v>1.02897314880998E-3</v>
      </c>
      <c r="K1446" s="17">
        <v>0</v>
      </c>
      <c r="L1446" s="17">
        <v>1.1871026333182899E-3</v>
      </c>
      <c r="M1446" s="17"/>
      <c r="N1446" s="17">
        <v>2.46047606756762E-3</v>
      </c>
      <c r="O1446" s="17">
        <v>1.5904404694154399E-3</v>
      </c>
      <c r="P1446" s="17">
        <v>0</v>
      </c>
      <c r="Q1446" s="17">
        <v>2.4556082527763499E-3</v>
      </c>
      <c r="R1446" s="17"/>
      <c r="S1446" s="17">
        <v>3.47299271215318E-3</v>
      </c>
      <c r="T1446" s="17">
        <v>1.6309295359076201E-3</v>
      </c>
      <c r="U1446" s="17">
        <v>3.8270485709358498E-3</v>
      </c>
      <c r="V1446" s="17">
        <v>0</v>
      </c>
      <c r="W1446" s="17">
        <v>0</v>
      </c>
      <c r="X1446" s="17">
        <v>0</v>
      </c>
      <c r="Y1446" s="17">
        <v>4.6938562612671196E-3</v>
      </c>
      <c r="Z1446" s="17">
        <v>0</v>
      </c>
      <c r="AA1446" s="17">
        <v>0</v>
      </c>
      <c r="AB1446" s="17">
        <v>0</v>
      </c>
      <c r="AC1446" s="17">
        <v>6.1046876967492496E-3</v>
      </c>
      <c r="AD1446" s="17">
        <v>0</v>
      </c>
      <c r="AE1446" s="17"/>
      <c r="AF1446" s="17">
        <v>2.2554851810866602E-3</v>
      </c>
      <c r="AG1446" s="17">
        <v>2.2006094875392499E-3</v>
      </c>
      <c r="AH1446" s="17">
        <v>0</v>
      </c>
      <c r="AI1446" s="17"/>
      <c r="AJ1446" s="17">
        <v>2.27574403203472E-3</v>
      </c>
      <c r="AK1446" s="17">
        <v>1.54334928539526E-3</v>
      </c>
      <c r="AL1446" s="17">
        <v>6.7055767856842603E-3</v>
      </c>
      <c r="AM1446" s="17">
        <v>0</v>
      </c>
      <c r="AN1446" s="17">
        <v>0</v>
      </c>
      <c r="AO1446" s="17"/>
      <c r="AP1446" s="17">
        <v>2.2789810604817999E-3</v>
      </c>
      <c r="AQ1446" s="17">
        <v>3.0240146840772798E-3</v>
      </c>
      <c r="AR1446" s="17">
        <v>2.7285973082076401E-3</v>
      </c>
      <c r="AS1446" s="17"/>
      <c r="AT1446" s="17">
        <v>2.3153868578464202E-3</v>
      </c>
      <c r="AU1446" s="17">
        <v>1.2803451483956901E-3</v>
      </c>
      <c r="AV1446" s="17">
        <v>2.47110895518439E-3</v>
      </c>
      <c r="AW1446" s="17">
        <v>0</v>
      </c>
      <c r="AX1446" s="17">
        <v>1.27399821983223E-2</v>
      </c>
      <c r="AY1446" s="17"/>
      <c r="AZ1446" s="17">
        <v>0</v>
      </c>
      <c r="BA1446" s="17">
        <v>0</v>
      </c>
      <c r="BB1446" s="17">
        <v>0</v>
      </c>
      <c r="BC1446" s="17">
        <v>0</v>
      </c>
      <c r="BD1446" s="17">
        <v>2.9492203067017701E-3</v>
      </c>
      <c r="BE1446" s="17">
        <v>1.8099152550655E-3</v>
      </c>
      <c r="BF1446" s="17">
        <v>0</v>
      </c>
      <c r="BG1446" s="17">
        <v>0</v>
      </c>
      <c r="BH1446" s="17">
        <v>4.78467468483688E-3</v>
      </c>
      <c r="BI1446" s="17">
        <v>0</v>
      </c>
      <c r="BJ1446" s="17">
        <v>0</v>
      </c>
      <c r="BK1446" s="17">
        <v>0</v>
      </c>
      <c r="BL1446" s="17">
        <v>0</v>
      </c>
      <c r="BM1446" s="17">
        <v>1.0229383939892599E-2</v>
      </c>
      <c r="BN1446" s="17">
        <v>9.7861132955957292E-3</v>
      </c>
      <c r="BO1446" s="17">
        <v>1.12508422733499E-2</v>
      </c>
      <c r="BP1446" s="17"/>
      <c r="BQ1446" s="17">
        <v>4.8069214060533997E-3</v>
      </c>
      <c r="BR1446" s="17">
        <v>3.5564517050220098E-4</v>
      </c>
    </row>
    <row r="1447" spans="2:70" x14ac:dyDescent="0.35">
      <c r="B1447" t="s">
        <v>108</v>
      </c>
      <c r="C1447" s="17">
        <v>9.5348447120232097E-4</v>
      </c>
      <c r="D1447" s="17">
        <v>1.0923114877450599E-3</v>
      </c>
      <c r="E1447" s="17">
        <v>8.24132799077344E-4</v>
      </c>
      <c r="F1447" s="17"/>
      <c r="G1447" s="17">
        <v>0</v>
      </c>
      <c r="H1447" s="17">
        <v>2.64980364031786E-3</v>
      </c>
      <c r="I1447" s="17">
        <v>2.9449533385460399E-3</v>
      </c>
      <c r="J1447" s="17">
        <v>0</v>
      </c>
      <c r="K1447" s="17">
        <v>0</v>
      </c>
      <c r="L1447" s="17">
        <v>0</v>
      </c>
      <c r="M1447" s="17"/>
      <c r="N1447" s="17">
        <v>1.5444223024787501E-3</v>
      </c>
      <c r="O1447" s="17">
        <v>0</v>
      </c>
      <c r="P1447" s="17">
        <v>2.4515950133939301E-3</v>
      </c>
      <c r="Q1447" s="17">
        <v>0</v>
      </c>
      <c r="R1447" s="17"/>
      <c r="S1447" s="17">
        <v>0</v>
      </c>
      <c r="T1447" s="17">
        <v>0</v>
      </c>
      <c r="U1447" s="17">
        <v>0</v>
      </c>
      <c r="V1447" s="17">
        <v>0</v>
      </c>
      <c r="W1447" s="17">
        <v>0</v>
      </c>
      <c r="X1447" s="17">
        <v>2.7170117624411702E-3</v>
      </c>
      <c r="Y1447" s="17">
        <v>0</v>
      </c>
      <c r="Z1447" s="17">
        <v>0</v>
      </c>
      <c r="AA1447" s="17">
        <v>0</v>
      </c>
      <c r="AB1447" s="17">
        <v>7.8794596946406593E-3</v>
      </c>
      <c r="AC1447" s="17">
        <v>0</v>
      </c>
      <c r="AD1447" s="17">
        <v>0</v>
      </c>
      <c r="AE1447" s="17"/>
      <c r="AF1447" s="17">
        <v>1.2819529756033601E-3</v>
      </c>
      <c r="AG1447" s="17">
        <v>1.23856465473879E-3</v>
      </c>
      <c r="AH1447" s="17">
        <v>0</v>
      </c>
      <c r="AI1447" s="17"/>
      <c r="AJ1447" s="17">
        <v>0</v>
      </c>
      <c r="AK1447" s="17">
        <v>1.8708897402987901E-3</v>
      </c>
      <c r="AL1447" s="17">
        <v>0</v>
      </c>
      <c r="AM1447" s="17">
        <v>0</v>
      </c>
      <c r="AN1447" s="17">
        <v>0</v>
      </c>
      <c r="AO1447" s="17"/>
      <c r="AP1447" s="17">
        <v>0</v>
      </c>
      <c r="AQ1447" s="17">
        <v>1.47455973418942E-3</v>
      </c>
      <c r="AR1447" s="17">
        <v>0</v>
      </c>
      <c r="AS1447" s="17"/>
      <c r="AT1447" s="17">
        <v>0</v>
      </c>
      <c r="AU1447" s="17">
        <v>1.2275746560283401E-3</v>
      </c>
      <c r="AV1447" s="17">
        <v>9.2920691623260402E-4</v>
      </c>
      <c r="AW1447" s="17">
        <v>3.8451410824222399E-3</v>
      </c>
      <c r="AX1447" s="17">
        <v>0</v>
      </c>
      <c r="AY1447" s="17"/>
      <c r="AZ1447" s="17">
        <v>0</v>
      </c>
      <c r="BA1447" s="17">
        <v>0</v>
      </c>
      <c r="BB1447" s="17">
        <v>0</v>
      </c>
      <c r="BC1447" s="17">
        <v>0</v>
      </c>
      <c r="BD1447" s="17">
        <v>0</v>
      </c>
      <c r="BE1447" s="17">
        <v>0</v>
      </c>
      <c r="BF1447" s="17">
        <v>0</v>
      </c>
      <c r="BG1447" s="17">
        <v>0</v>
      </c>
      <c r="BH1447" s="17">
        <v>0</v>
      </c>
      <c r="BI1447" s="17">
        <v>0</v>
      </c>
      <c r="BJ1447" s="17">
        <v>3.5733113025992998E-3</v>
      </c>
      <c r="BK1447" s="17">
        <v>0</v>
      </c>
      <c r="BL1447" s="17">
        <v>0</v>
      </c>
      <c r="BM1447" s="17">
        <v>0</v>
      </c>
      <c r="BN1447" s="17">
        <v>1.1275927458487E-2</v>
      </c>
      <c r="BO1447" s="17">
        <v>1.1293305311498299E-2</v>
      </c>
      <c r="BP1447" s="17"/>
      <c r="BQ1447" s="17">
        <v>3.1653137700098401E-3</v>
      </c>
      <c r="BR1447" s="17">
        <v>0</v>
      </c>
    </row>
    <row r="1448" spans="2:70" x14ac:dyDescent="0.35">
      <c r="B1448" t="s">
        <v>625</v>
      </c>
      <c r="C1448" s="17">
        <v>1.6044162188382999E-3</v>
      </c>
      <c r="D1448" s="17">
        <v>2.8161548633539599E-3</v>
      </c>
      <c r="E1448" s="17">
        <v>4.3222335694091099E-4</v>
      </c>
      <c r="F1448" s="17"/>
      <c r="G1448" s="17">
        <v>6.9071750346867498E-3</v>
      </c>
      <c r="H1448" s="17">
        <v>2.5007086957269898E-3</v>
      </c>
      <c r="I1448" s="17">
        <v>1.27670810684343E-3</v>
      </c>
      <c r="J1448" s="17">
        <v>0</v>
      </c>
      <c r="K1448" s="17">
        <v>0</v>
      </c>
      <c r="L1448" s="17">
        <v>0</v>
      </c>
      <c r="M1448" s="17"/>
      <c r="N1448" s="17">
        <v>1.6598579725767501E-3</v>
      </c>
      <c r="O1448" s="17">
        <v>8.4194807012750897E-4</v>
      </c>
      <c r="P1448" s="17">
        <v>3.31475698462633E-3</v>
      </c>
      <c r="Q1448" s="17">
        <v>8.5250106826271295E-4</v>
      </c>
      <c r="R1448" s="17"/>
      <c r="S1448" s="17">
        <v>2.5968953807317501E-3</v>
      </c>
      <c r="T1448" s="17">
        <v>1.7995756481396399E-3</v>
      </c>
      <c r="U1448" s="17">
        <v>4.5407888613106899E-3</v>
      </c>
      <c r="V1448" s="17">
        <v>0</v>
      </c>
      <c r="W1448" s="17">
        <v>3.1129526833028002E-3</v>
      </c>
      <c r="X1448" s="17">
        <v>0</v>
      </c>
      <c r="Y1448" s="17">
        <v>0</v>
      </c>
      <c r="Z1448" s="17">
        <v>0</v>
      </c>
      <c r="AA1448" s="17">
        <v>3.8680031080427302E-3</v>
      </c>
      <c r="AB1448" s="17">
        <v>0</v>
      </c>
      <c r="AC1448" s="17">
        <v>0</v>
      </c>
      <c r="AD1448" s="17">
        <v>0</v>
      </c>
      <c r="AE1448" s="17"/>
      <c r="AF1448" s="17">
        <v>1.2250373126502501E-3</v>
      </c>
      <c r="AG1448" s="17">
        <v>1.41848265798408E-3</v>
      </c>
      <c r="AH1448" s="17">
        <v>0</v>
      </c>
      <c r="AI1448" s="17"/>
      <c r="AJ1448" s="17">
        <v>0</v>
      </c>
      <c r="AK1448" s="17">
        <v>1.61400121307151E-3</v>
      </c>
      <c r="AL1448" s="17">
        <v>0</v>
      </c>
      <c r="AM1448" s="17">
        <v>0</v>
      </c>
      <c r="AN1448" s="17">
        <v>0</v>
      </c>
      <c r="AO1448" s="17"/>
      <c r="AP1448" s="17">
        <v>2.7989124510763999E-3</v>
      </c>
      <c r="AQ1448" s="17">
        <v>6.4394131489618799E-4</v>
      </c>
      <c r="AR1448" s="17">
        <v>5.6431864313878401E-3</v>
      </c>
      <c r="AS1448" s="17"/>
      <c r="AT1448" s="17">
        <v>0</v>
      </c>
      <c r="AU1448" s="17">
        <v>0</v>
      </c>
      <c r="AV1448" s="17">
        <v>1.69819811570508E-3</v>
      </c>
      <c r="AW1448" s="17">
        <v>2.0166164827035002E-3</v>
      </c>
      <c r="AX1448" s="17">
        <v>4.1740124355097698E-2</v>
      </c>
      <c r="AY1448" s="17"/>
      <c r="AZ1448" s="17">
        <v>0</v>
      </c>
      <c r="BA1448" s="17">
        <v>4.57116195325753E-3</v>
      </c>
      <c r="BB1448" s="17">
        <v>0</v>
      </c>
      <c r="BC1448" s="17">
        <v>0</v>
      </c>
      <c r="BD1448" s="17">
        <v>0</v>
      </c>
      <c r="BE1448" s="17">
        <v>1.9761932747210898E-3</v>
      </c>
      <c r="BF1448" s="17">
        <v>0</v>
      </c>
      <c r="BG1448" s="17">
        <v>0</v>
      </c>
      <c r="BH1448" s="17">
        <v>0</v>
      </c>
      <c r="BI1448" s="17">
        <v>0</v>
      </c>
      <c r="BJ1448" s="17">
        <v>4.4323416029461498E-3</v>
      </c>
      <c r="BK1448" s="17">
        <v>0</v>
      </c>
      <c r="BL1448" s="17">
        <v>0</v>
      </c>
      <c r="BM1448" s="17">
        <v>0</v>
      </c>
      <c r="BN1448" s="17">
        <v>0</v>
      </c>
      <c r="BO1448" s="17">
        <v>1.21374075134425E-2</v>
      </c>
      <c r="BP1448" s="17"/>
      <c r="BQ1448" s="17">
        <v>4.60239248782291E-3</v>
      </c>
      <c r="BR1448" s="17">
        <v>3.2540560970135301E-4</v>
      </c>
    </row>
    <row r="1449" spans="2:70" x14ac:dyDescent="0.35">
      <c r="B1449" t="s">
        <v>129</v>
      </c>
      <c r="C1449" s="17">
        <v>5.5102138080921598E-2</v>
      </c>
      <c r="D1449" s="17">
        <v>4.7887528919797397E-2</v>
      </c>
      <c r="E1449" s="17">
        <v>6.2496660806269103E-2</v>
      </c>
      <c r="F1449" s="17"/>
      <c r="G1449" s="17">
        <v>3.61954100417183E-2</v>
      </c>
      <c r="H1449" s="17">
        <v>4.6661888147452799E-2</v>
      </c>
      <c r="I1449" s="17">
        <v>5.3008010141607997E-2</v>
      </c>
      <c r="J1449" s="17">
        <v>6.2090723562336698E-2</v>
      </c>
      <c r="K1449" s="17">
        <v>7.3625116339798805E-2</v>
      </c>
      <c r="L1449" s="17">
        <v>5.8139074554841498E-2</v>
      </c>
      <c r="M1449" s="17"/>
      <c r="N1449" s="17">
        <v>4.5134015302314999E-2</v>
      </c>
      <c r="O1449" s="17">
        <v>4.9773864718040503E-2</v>
      </c>
      <c r="P1449" s="17">
        <v>6.1478354042018998E-2</v>
      </c>
      <c r="Q1449" s="17">
        <v>6.6509044455136501E-2</v>
      </c>
      <c r="R1449" s="17"/>
      <c r="S1449" s="17">
        <v>3.7720827185958102E-2</v>
      </c>
      <c r="T1449" s="17">
        <v>4.8294370805591999E-2</v>
      </c>
      <c r="U1449" s="17">
        <v>5.2462531021234597E-2</v>
      </c>
      <c r="V1449" s="17">
        <v>4.4362263621405197E-2</v>
      </c>
      <c r="W1449" s="17">
        <v>7.3256743753712106E-2</v>
      </c>
      <c r="X1449" s="17">
        <v>6.1044769837984597E-2</v>
      </c>
      <c r="Y1449" s="17">
        <v>6.7273831911069004E-2</v>
      </c>
      <c r="Z1449" s="17">
        <v>4.6245026084787699E-2</v>
      </c>
      <c r="AA1449" s="17">
        <v>5.8156634374809897E-2</v>
      </c>
      <c r="AB1449" s="17">
        <v>6.6905838377486204E-2</v>
      </c>
      <c r="AC1449" s="17">
        <v>6.7200811240243005E-2</v>
      </c>
      <c r="AD1449" s="17">
        <v>5.7335177547160297E-2</v>
      </c>
      <c r="AE1449" s="17"/>
      <c r="AF1449" s="17">
        <v>5.2850726447739999E-2</v>
      </c>
      <c r="AG1449" s="17">
        <v>4.8482315112247598E-2</v>
      </c>
      <c r="AH1449" s="17">
        <v>7.1555586529922596E-2</v>
      </c>
      <c r="AI1449" s="17"/>
      <c r="AJ1449" s="17">
        <v>5.39897525867577E-2</v>
      </c>
      <c r="AK1449" s="17">
        <v>5.0529883025555999E-2</v>
      </c>
      <c r="AL1449" s="17">
        <v>3.1815370459087597E-2</v>
      </c>
      <c r="AM1449" s="17">
        <v>0</v>
      </c>
      <c r="AN1449" s="17">
        <v>8.6971077848284103E-2</v>
      </c>
      <c r="AO1449" s="17"/>
      <c r="AP1449" s="17">
        <v>5.1688895644730302E-2</v>
      </c>
      <c r="AQ1449" s="17">
        <v>4.8176874675045597E-2</v>
      </c>
      <c r="AR1449" s="17">
        <v>3.6303539209722201E-2</v>
      </c>
      <c r="AS1449" s="17"/>
      <c r="AT1449" s="17">
        <v>7.1952942668131403E-2</v>
      </c>
      <c r="AU1449" s="17">
        <v>4.9186047905378602E-2</v>
      </c>
      <c r="AV1449" s="17">
        <v>5.0856251240153798E-2</v>
      </c>
      <c r="AW1449" s="17">
        <v>3.3290459915587697E-2</v>
      </c>
      <c r="AX1449" s="17">
        <v>5.7936803613136197E-2</v>
      </c>
      <c r="AY1449" s="17"/>
      <c r="AZ1449" s="17">
        <v>6.6571472410260304E-2</v>
      </c>
      <c r="BA1449" s="17">
        <v>6.7198803153822304E-2</v>
      </c>
      <c r="BB1449" s="17">
        <v>9.5580349156346306E-2</v>
      </c>
      <c r="BC1449" s="17">
        <v>2.5011429538781299E-2</v>
      </c>
      <c r="BD1449" s="17">
        <v>3.6847085260090902E-2</v>
      </c>
      <c r="BE1449" s="17">
        <v>6.3645075856914105E-2</v>
      </c>
      <c r="BF1449" s="17">
        <v>4.9134338704160403E-2</v>
      </c>
      <c r="BG1449" s="17">
        <v>4.0287981460534701E-2</v>
      </c>
      <c r="BH1449" s="17">
        <v>6.7745761615052497E-2</v>
      </c>
      <c r="BI1449" s="17">
        <v>5.1467081060121697E-2</v>
      </c>
      <c r="BJ1449" s="17">
        <v>2.90693534364895E-2</v>
      </c>
      <c r="BK1449" s="17">
        <v>2.14970146114907E-2</v>
      </c>
      <c r="BL1449" s="17">
        <v>3.6963614878169598E-2</v>
      </c>
      <c r="BM1449" s="17">
        <v>4.7982725459112197E-2</v>
      </c>
      <c r="BN1449" s="17">
        <v>6.3321400944661196E-2</v>
      </c>
      <c r="BO1449" s="17">
        <v>3.97574892387937E-2</v>
      </c>
      <c r="BP1449" s="17"/>
      <c r="BQ1449" s="17">
        <v>3.2670462481963897E-2</v>
      </c>
      <c r="BR1449" s="17">
        <v>6.3452982932197297E-2</v>
      </c>
    </row>
    <row r="1450" spans="2:70" x14ac:dyDescent="0.35">
      <c r="C1450" s="17"/>
      <c r="D1450" s="17"/>
      <c r="E1450" s="17"/>
      <c r="F1450" s="17"/>
      <c r="G1450" s="17"/>
      <c r="H1450" s="17"/>
      <c r="I1450" s="17"/>
      <c r="J1450" s="17"/>
      <c r="K1450" s="17"/>
      <c r="L1450" s="17"/>
      <c r="M1450" s="17"/>
      <c r="N1450" s="17"/>
      <c r="O1450" s="17"/>
      <c r="P1450" s="17"/>
      <c r="Q1450" s="17"/>
      <c r="R1450" s="17"/>
      <c r="S1450" s="17"/>
      <c r="T1450" s="17"/>
      <c r="U1450" s="17"/>
      <c r="V1450" s="17"/>
      <c r="W1450" s="17"/>
      <c r="X1450" s="17"/>
      <c r="Y1450" s="17"/>
      <c r="Z1450" s="17"/>
      <c r="AA1450" s="17"/>
      <c r="AB1450" s="17"/>
      <c r="AC1450" s="17"/>
      <c r="AD1450" s="17"/>
      <c r="AE1450" s="17"/>
      <c r="AF1450" s="17"/>
      <c r="AG1450" s="17"/>
      <c r="AH1450" s="17"/>
      <c r="AI1450" s="17"/>
      <c r="AJ1450" s="17"/>
      <c r="AK1450" s="17"/>
      <c r="AL1450" s="17"/>
      <c r="AM1450" s="17"/>
      <c r="AN1450" s="17"/>
      <c r="AO1450" s="17"/>
      <c r="AP1450" s="17"/>
      <c r="AQ1450" s="17"/>
      <c r="AR1450" s="17"/>
      <c r="AS1450" s="17"/>
      <c r="AT1450" s="17"/>
      <c r="AU1450" s="17"/>
      <c r="AV1450" s="17"/>
      <c r="AW1450" s="17"/>
      <c r="AX1450" s="17"/>
      <c r="AY1450" s="17"/>
      <c r="AZ1450" s="17"/>
      <c r="BA1450" s="17"/>
      <c r="BB1450" s="17"/>
      <c r="BC1450" s="17"/>
      <c r="BD1450" s="17"/>
      <c r="BE1450" s="17"/>
      <c r="BF1450" s="17"/>
      <c r="BG1450" s="17"/>
      <c r="BH1450" s="17"/>
      <c r="BI1450" s="17"/>
      <c r="BJ1450" s="17"/>
      <c r="BK1450" s="17"/>
      <c r="BL1450" s="17"/>
      <c r="BM1450" s="17"/>
      <c r="BN1450" s="17"/>
      <c r="BO1450" s="17"/>
      <c r="BP1450" s="17"/>
      <c r="BQ1450" s="17"/>
      <c r="BR1450" s="17"/>
    </row>
    <row r="1451" spans="2:70" x14ac:dyDescent="0.35">
      <c r="B1451" s="6" t="s">
        <v>635</v>
      </c>
      <c r="C1451" s="17"/>
      <c r="D1451" s="17"/>
      <c r="E1451" s="17"/>
      <c r="F1451" s="17"/>
      <c r="G1451" s="17"/>
      <c r="H1451" s="17"/>
      <c r="I1451" s="17"/>
      <c r="J1451" s="17"/>
      <c r="K1451" s="17"/>
      <c r="L1451" s="17"/>
      <c r="M1451" s="17"/>
      <c r="N1451" s="17"/>
      <c r="O1451" s="17"/>
      <c r="P1451" s="17"/>
      <c r="Q1451" s="17"/>
      <c r="R1451" s="17"/>
      <c r="S1451" s="17"/>
      <c r="T1451" s="17"/>
      <c r="U1451" s="17"/>
      <c r="V1451" s="17"/>
      <c r="W1451" s="17"/>
      <c r="X1451" s="17"/>
      <c r="Y1451" s="17"/>
      <c r="Z1451" s="17"/>
      <c r="AA1451" s="17"/>
      <c r="AB1451" s="17"/>
      <c r="AC1451" s="17"/>
      <c r="AD1451" s="17"/>
      <c r="AE1451" s="17"/>
      <c r="AF1451" s="17"/>
      <c r="AG1451" s="17"/>
      <c r="AH1451" s="17"/>
      <c r="AI1451" s="17"/>
      <c r="AJ1451" s="17"/>
      <c r="AK1451" s="17"/>
      <c r="AL1451" s="17"/>
      <c r="AM1451" s="17"/>
      <c r="AN1451" s="17"/>
      <c r="AO1451" s="17"/>
      <c r="AP1451" s="17"/>
      <c r="AQ1451" s="17"/>
      <c r="AR1451" s="17"/>
      <c r="AS1451" s="17"/>
      <c r="AT1451" s="17"/>
      <c r="AU1451" s="17"/>
      <c r="AV1451" s="17"/>
      <c r="AW1451" s="17"/>
      <c r="AX1451" s="17"/>
      <c r="AY1451" s="17"/>
      <c r="AZ1451" s="17"/>
      <c r="BA1451" s="17"/>
      <c r="BB1451" s="17"/>
      <c r="BC1451" s="17"/>
      <c r="BD1451" s="17"/>
      <c r="BE1451" s="17"/>
      <c r="BF1451" s="17"/>
      <c r="BG1451" s="17"/>
      <c r="BH1451" s="17"/>
      <c r="BI1451" s="17"/>
      <c r="BJ1451" s="17"/>
      <c r="BK1451" s="17"/>
      <c r="BL1451" s="17"/>
      <c r="BM1451" s="17"/>
      <c r="BN1451" s="17"/>
      <c r="BO1451" s="17"/>
      <c r="BP1451" s="17"/>
      <c r="BQ1451" s="17"/>
      <c r="BR1451" s="17"/>
    </row>
    <row r="1452" spans="2:70" x14ac:dyDescent="0.35">
      <c r="B1452" s="24" t="s">
        <v>97</v>
      </c>
      <c r="C1452" s="17"/>
      <c r="D1452" s="17"/>
      <c r="E1452" s="17"/>
      <c r="F1452" s="17"/>
      <c r="G1452" s="17"/>
      <c r="H1452" s="17"/>
      <c r="I1452" s="17"/>
      <c r="J1452" s="17"/>
      <c r="K1452" s="17"/>
      <c r="L1452" s="17"/>
      <c r="M1452" s="17"/>
      <c r="N1452" s="17"/>
      <c r="O1452" s="17"/>
      <c r="P1452" s="17"/>
      <c r="Q1452" s="17"/>
      <c r="R1452" s="17"/>
      <c r="S1452" s="17"/>
      <c r="T1452" s="17"/>
      <c r="U1452" s="17"/>
      <c r="V1452" s="17"/>
      <c r="W1452" s="17"/>
      <c r="X1452" s="17"/>
      <c r="Y1452" s="17"/>
      <c r="Z1452" s="17"/>
      <c r="AA1452" s="17"/>
      <c r="AB1452" s="17"/>
      <c r="AC1452" s="17"/>
      <c r="AD1452" s="17"/>
      <c r="AE1452" s="17"/>
      <c r="AF1452" s="17"/>
      <c r="AG1452" s="17"/>
      <c r="AH1452" s="17"/>
      <c r="AI1452" s="17"/>
      <c r="AJ1452" s="17"/>
      <c r="AK1452" s="17"/>
      <c r="AL1452" s="17"/>
      <c r="AM1452" s="17"/>
      <c r="AN1452" s="17"/>
      <c r="AO1452" s="17"/>
      <c r="AP1452" s="17"/>
      <c r="AQ1452" s="17"/>
      <c r="AR1452" s="17"/>
      <c r="AS1452" s="17"/>
      <c r="AT1452" s="17"/>
      <c r="AU1452" s="17"/>
      <c r="AV1452" s="17"/>
      <c r="AW1452" s="17"/>
      <c r="AX1452" s="17"/>
      <c r="AY1452" s="17"/>
      <c r="AZ1452" s="17"/>
      <c r="BA1452" s="17"/>
      <c r="BB1452" s="17"/>
      <c r="BC1452" s="17"/>
      <c r="BD1452" s="17"/>
      <c r="BE1452" s="17"/>
      <c r="BF1452" s="17"/>
      <c r="BG1452" s="17"/>
      <c r="BH1452" s="17"/>
      <c r="BI1452" s="17"/>
      <c r="BJ1452" s="17"/>
      <c r="BK1452" s="17"/>
      <c r="BL1452" s="17"/>
      <c r="BM1452" s="17"/>
      <c r="BN1452" s="17"/>
      <c r="BO1452" s="17"/>
      <c r="BP1452" s="17"/>
      <c r="BQ1452" s="17"/>
      <c r="BR1452" s="17"/>
    </row>
    <row r="1453" spans="2:70" x14ac:dyDescent="0.35">
      <c r="B1453" t="s">
        <v>629</v>
      </c>
      <c r="C1453" s="17">
        <v>0.18842539990569199</v>
      </c>
      <c r="D1453" s="17">
        <v>0.15257690285432299</v>
      </c>
      <c r="E1453" s="17">
        <v>0.222059397283245</v>
      </c>
      <c r="F1453" s="17"/>
      <c r="G1453" s="17">
        <v>0.23165310340300199</v>
      </c>
      <c r="H1453" s="17">
        <v>0.21500287098721099</v>
      </c>
      <c r="I1453" s="17">
        <v>0.18902735462657599</v>
      </c>
      <c r="J1453" s="17">
        <v>0.18175515461268801</v>
      </c>
      <c r="K1453" s="17">
        <v>0.18462986506125401</v>
      </c>
      <c r="L1453" s="17">
        <v>0.14553797106687399</v>
      </c>
      <c r="M1453" s="17"/>
      <c r="N1453" s="17">
        <v>0.183308867353982</v>
      </c>
      <c r="O1453" s="17">
        <v>0.194072477204184</v>
      </c>
      <c r="P1453" s="17">
        <v>0.18884083624943401</v>
      </c>
      <c r="Q1453" s="17">
        <v>0.18886440865631299</v>
      </c>
      <c r="R1453" s="17"/>
      <c r="S1453" s="17">
        <v>0.15916642932390501</v>
      </c>
      <c r="T1453" s="17">
        <v>0.21434439379037901</v>
      </c>
      <c r="U1453" s="17">
        <v>0.20509728771041</v>
      </c>
      <c r="V1453" s="17">
        <v>0.225999474955908</v>
      </c>
      <c r="W1453" s="17">
        <v>0.20361637870284</v>
      </c>
      <c r="X1453" s="17">
        <v>0.16671821861649599</v>
      </c>
      <c r="Y1453" s="17">
        <v>0.18083708864645301</v>
      </c>
      <c r="Z1453" s="17">
        <v>0.16257076231906301</v>
      </c>
      <c r="AA1453" s="17">
        <v>0.20023069651667</v>
      </c>
      <c r="AB1453" s="17">
        <v>0.155413389993691</v>
      </c>
      <c r="AC1453" s="17">
        <v>0.173969724628011</v>
      </c>
      <c r="AD1453" s="17">
        <v>0.21971486884891001</v>
      </c>
      <c r="AE1453" s="17"/>
      <c r="AF1453" s="17">
        <v>0.17570980672490899</v>
      </c>
      <c r="AG1453" s="17">
        <v>0.187907823981626</v>
      </c>
      <c r="AH1453" s="17">
        <v>0.16481715520301901</v>
      </c>
      <c r="AI1453" s="17"/>
      <c r="AJ1453" s="17">
        <v>0.187549506622013</v>
      </c>
      <c r="AK1453" s="17">
        <v>0.18837248636363799</v>
      </c>
      <c r="AL1453" s="17">
        <v>0.14888989149139001</v>
      </c>
      <c r="AM1453" s="17">
        <v>6.1223460706460502E-2</v>
      </c>
      <c r="AN1453" s="17">
        <v>0.173194501851616</v>
      </c>
      <c r="AO1453" s="17"/>
      <c r="AP1453" s="17">
        <v>0.204057206620886</v>
      </c>
      <c r="AQ1453" s="17">
        <v>0.189861178270256</v>
      </c>
      <c r="AR1453" s="17">
        <v>0.15576637118924999</v>
      </c>
      <c r="AS1453" s="17"/>
      <c r="AT1453" s="17">
        <v>0.18436131313615001</v>
      </c>
      <c r="AU1453" s="17">
        <v>0.19625011577317</v>
      </c>
      <c r="AV1453" s="17">
        <v>0.193123401004166</v>
      </c>
      <c r="AW1453" s="17">
        <v>0.18763202824667699</v>
      </c>
      <c r="AX1453" s="17">
        <v>0.15923160900003699</v>
      </c>
      <c r="AY1453" s="17"/>
      <c r="AZ1453" s="17">
        <v>0.17527593832536001</v>
      </c>
      <c r="BA1453" s="17">
        <v>0.19399507732292001</v>
      </c>
      <c r="BB1453" s="17">
        <v>0.194312124467831</v>
      </c>
      <c r="BC1453" s="17">
        <v>0.158210579378153</v>
      </c>
      <c r="BD1453" s="17">
        <v>0.18482322898717499</v>
      </c>
      <c r="BE1453" s="17">
        <v>0.16798745497474801</v>
      </c>
      <c r="BF1453" s="17">
        <v>0.16352805073168999</v>
      </c>
      <c r="BG1453" s="17">
        <v>0.171880359537052</v>
      </c>
      <c r="BH1453" s="17">
        <v>0.21672454382195899</v>
      </c>
      <c r="BI1453" s="17">
        <v>0.21376595544927801</v>
      </c>
      <c r="BJ1453" s="17">
        <v>0.15887036282656999</v>
      </c>
      <c r="BK1453" s="17">
        <v>0.22095602560901201</v>
      </c>
      <c r="BL1453" s="17">
        <v>0.25761191680729401</v>
      </c>
      <c r="BM1453" s="17">
        <v>0.20063133906097499</v>
      </c>
      <c r="BN1453" s="17">
        <v>0.20327657816557601</v>
      </c>
      <c r="BO1453" s="17">
        <v>0.23329542471326001</v>
      </c>
      <c r="BP1453" s="17"/>
      <c r="BQ1453" s="17">
        <v>0.13630466062369501</v>
      </c>
      <c r="BR1453" s="17">
        <v>0.215179459480379</v>
      </c>
    </row>
    <row r="1454" spans="2:70" x14ac:dyDescent="0.35">
      <c r="B1454" t="s">
        <v>630</v>
      </c>
      <c r="C1454" s="17">
        <v>0.20133363981968599</v>
      </c>
      <c r="D1454" s="17">
        <v>0.175433885879616</v>
      </c>
      <c r="E1454" s="17">
        <v>0.22790189448665399</v>
      </c>
      <c r="F1454" s="17"/>
      <c r="G1454" s="17">
        <v>0.201129364400468</v>
      </c>
      <c r="H1454" s="17">
        <v>0.17233137012706101</v>
      </c>
      <c r="I1454" s="17">
        <v>0.19753355656272301</v>
      </c>
      <c r="J1454" s="17">
        <v>0.20967288961803199</v>
      </c>
      <c r="K1454" s="17">
        <v>0.20745374982967699</v>
      </c>
      <c r="L1454" s="17">
        <v>0.21724379211921099</v>
      </c>
      <c r="M1454" s="17"/>
      <c r="N1454" s="17">
        <v>0.212625324996674</v>
      </c>
      <c r="O1454" s="17">
        <v>0.211761113821786</v>
      </c>
      <c r="P1454" s="17">
        <v>0.19728259786778099</v>
      </c>
      <c r="Q1454" s="17">
        <v>0.180537877986506</v>
      </c>
      <c r="R1454" s="17"/>
      <c r="S1454" s="17">
        <v>0.19315578772108999</v>
      </c>
      <c r="T1454" s="17">
        <v>0.20293734594518201</v>
      </c>
      <c r="U1454" s="17">
        <v>0.21054219512067299</v>
      </c>
      <c r="V1454" s="17">
        <v>0.20359437367708</v>
      </c>
      <c r="W1454" s="17">
        <v>0.240085424081245</v>
      </c>
      <c r="X1454" s="17">
        <v>0.217171908186093</v>
      </c>
      <c r="Y1454" s="17">
        <v>0.19203992484681001</v>
      </c>
      <c r="Z1454" s="17">
        <v>0.22408819438800601</v>
      </c>
      <c r="AA1454" s="17">
        <v>0.22296982866112799</v>
      </c>
      <c r="AB1454" s="17">
        <v>0.15366674183182899</v>
      </c>
      <c r="AC1454" s="17">
        <v>0.17830856229345099</v>
      </c>
      <c r="AD1454" s="17">
        <v>0.15979984252202101</v>
      </c>
      <c r="AE1454" s="17"/>
      <c r="AF1454" s="17">
        <v>0.20122351011970199</v>
      </c>
      <c r="AG1454" s="17">
        <v>0.21329597109805001</v>
      </c>
      <c r="AH1454" s="17">
        <v>0.15760629058029699</v>
      </c>
      <c r="AI1454" s="17"/>
      <c r="AJ1454" s="17">
        <v>0.209744707302678</v>
      </c>
      <c r="AK1454" s="17">
        <v>0.21591827770659799</v>
      </c>
      <c r="AL1454" s="17">
        <v>0.22214819885982401</v>
      </c>
      <c r="AM1454" s="17">
        <v>0.177918844908388</v>
      </c>
      <c r="AN1454" s="17">
        <v>0.16462783546075599</v>
      </c>
      <c r="AO1454" s="17"/>
      <c r="AP1454" s="17">
        <v>0.20506816794958399</v>
      </c>
      <c r="AQ1454" s="17">
        <v>0.21974928472028801</v>
      </c>
      <c r="AR1454" s="17">
        <v>0.199685275326173</v>
      </c>
      <c r="AS1454" s="17"/>
      <c r="AT1454" s="17">
        <v>0.19217994349767101</v>
      </c>
      <c r="AU1454" s="17">
        <v>0.1951667268425</v>
      </c>
      <c r="AV1454" s="17">
        <v>0.20467000994061901</v>
      </c>
      <c r="AW1454" s="17">
        <v>0.20720900543090501</v>
      </c>
      <c r="AX1454" s="17">
        <v>0.16498418327968001</v>
      </c>
      <c r="AY1454" s="17"/>
      <c r="AZ1454" s="17">
        <v>8.7749918436978894E-2</v>
      </c>
      <c r="BA1454" s="17">
        <v>0.21330075287418601</v>
      </c>
      <c r="BB1454" s="17">
        <v>0.21538989896387201</v>
      </c>
      <c r="BC1454" s="17">
        <v>0.19873526992399099</v>
      </c>
      <c r="BD1454" s="17">
        <v>0.160118617144346</v>
      </c>
      <c r="BE1454" s="17">
        <v>0.188526958918458</v>
      </c>
      <c r="BF1454" s="17">
        <v>0.22914339353058299</v>
      </c>
      <c r="BG1454" s="17">
        <v>0.23790558669678399</v>
      </c>
      <c r="BH1454" s="17">
        <v>0.179053571167725</v>
      </c>
      <c r="BI1454" s="17">
        <v>0.22894812053291</v>
      </c>
      <c r="BJ1454" s="17">
        <v>0.22043730177121501</v>
      </c>
      <c r="BK1454" s="17">
        <v>0.198561000587064</v>
      </c>
      <c r="BL1454" s="17">
        <v>0.207029676531264</v>
      </c>
      <c r="BM1454" s="17">
        <v>0.207982610716964</v>
      </c>
      <c r="BN1454" s="17">
        <v>0.25166109798622399</v>
      </c>
      <c r="BO1454" s="17">
        <v>0.13731592146878199</v>
      </c>
      <c r="BP1454" s="17"/>
      <c r="BQ1454" s="17">
        <v>0.178404131488757</v>
      </c>
      <c r="BR1454" s="17">
        <v>0.213202865344262</v>
      </c>
    </row>
    <row r="1455" spans="2:70" x14ac:dyDescent="0.35">
      <c r="B1455" t="s">
        <v>631</v>
      </c>
      <c r="C1455" s="17">
        <v>0.230506699387069</v>
      </c>
      <c r="D1455" s="17">
        <v>0.24538042494992501</v>
      </c>
      <c r="E1455" s="17">
        <v>0.21593647950110501</v>
      </c>
      <c r="F1455" s="17"/>
      <c r="G1455" s="17">
        <v>0.19937680496750301</v>
      </c>
      <c r="H1455" s="17">
        <v>0.25136673435919499</v>
      </c>
      <c r="I1455" s="17">
        <v>0.251742916779302</v>
      </c>
      <c r="J1455" s="17">
        <v>0.20275053303549401</v>
      </c>
      <c r="K1455" s="17">
        <v>0.225572047321842</v>
      </c>
      <c r="L1455" s="17">
        <v>0.24291492042718801</v>
      </c>
      <c r="M1455" s="17"/>
      <c r="N1455" s="17">
        <v>0.26718475420373</v>
      </c>
      <c r="O1455" s="17">
        <v>0.228262446797696</v>
      </c>
      <c r="P1455" s="17">
        <v>0.22364926772055199</v>
      </c>
      <c r="Q1455" s="17">
        <v>0.20024373181034799</v>
      </c>
      <c r="R1455" s="17"/>
      <c r="S1455" s="17">
        <v>0.27673860803532102</v>
      </c>
      <c r="T1455" s="17">
        <v>0.23603703358380701</v>
      </c>
      <c r="U1455" s="17">
        <v>0.19867338694973499</v>
      </c>
      <c r="V1455" s="17">
        <v>0.20159421757971999</v>
      </c>
      <c r="W1455" s="17">
        <v>0.18852496846979799</v>
      </c>
      <c r="X1455" s="17">
        <v>0.24284808589086801</v>
      </c>
      <c r="Y1455" s="17">
        <v>0.23176480777028199</v>
      </c>
      <c r="Z1455" s="17">
        <v>0.20823083003949699</v>
      </c>
      <c r="AA1455" s="17">
        <v>0.23226249298879501</v>
      </c>
      <c r="AB1455" s="17">
        <v>0.25316256225647399</v>
      </c>
      <c r="AC1455" s="17">
        <v>0.211050179392822</v>
      </c>
      <c r="AD1455" s="17">
        <v>0.20758177028566199</v>
      </c>
      <c r="AE1455" s="17"/>
      <c r="AF1455" s="17">
        <v>0.234289853620442</v>
      </c>
      <c r="AG1455" s="17">
        <v>0.25088161763067401</v>
      </c>
      <c r="AH1455" s="17">
        <v>0.19120149321761001</v>
      </c>
      <c r="AI1455" s="17"/>
      <c r="AJ1455" s="17">
        <v>0.24634553168321899</v>
      </c>
      <c r="AK1455" s="17">
        <v>0.231504879878141</v>
      </c>
      <c r="AL1455" s="17">
        <v>0.23980241637490901</v>
      </c>
      <c r="AM1455" s="17">
        <v>0.24051882959495599</v>
      </c>
      <c r="AN1455" s="17">
        <v>0.19699534197452001</v>
      </c>
      <c r="AO1455" s="17"/>
      <c r="AP1455" s="17">
        <v>0.25164967444486702</v>
      </c>
      <c r="AQ1455" s="17">
        <v>0.24089102557960401</v>
      </c>
      <c r="AR1455" s="17">
        <v>0.24449250687743099</v>
      </c>
      <c r="AS1455" s="17"/>
      <c r="AT1455" s="17">
        <v>0.20693639470698499</v>
      </c>
      <c r="AU1455" s="17">
        <v>0.223783445390106</v>
      </c>
      <c r="AV1455" s="17">
        <v>0.25658030106207502</v>
      </c>
      <c r="AW1455" s="17">
        <v>0.26135977492885398</v>
      </c>
      <c r="AX1455" s="17">
        <v>0.22996506345626699</v>
      </c>
      <c r="AY1455" s="17"/>
      <c r="AZ1455" s="17">
        <v>0.169773777341096</v>
      </c>
      <c r="BA1455" s="17">
        <v>0.17458412343829799</v>
      </c>
      <c r="BB1455" s="17">
        <v>0.229905743494731</v>
      </c>
      <c r="BC1455" s="17">
        <v>0.22074960617341099</v>
      </c>
      <c r="BD1455" s="17">
        <v>0.243387085287013</v>
      </c>
      <c r="BE1455" s="17">
        <v>0.22037097904786801</v>
      </c>
      <c r="BF1455" s="17">
        <v>0.25271029654027399</v>
      </c>
      <c r="BG1455" s="17">
        <v>0.225488581897343</v>
      </c>
      <c r="BH1455" s="17">
        <v>0.268333270963523</v>
      </c>
      <c r="BI1455" s="17">
        <v>0.216121307201325</v>
      </c>
      <c r="BJ1455" s="17">
        <v>0.23072505056633799</v>
      </c>
      <c r="BK1455" s="17">
        <v>0.21774630915832099</v>
      </c>
      <c r="BL1455" s="17">
        <v>0.27844214712215598</v>
      </c>
      <c r="BM1455" s="17">
        <v>0.24889344338275701</v>
      </c>
      <c r="BN1455" s="17">
        <v>0.23024201954582799</v>
      </c>
      <c r="BO1455" s="17">
        <v>0.249706585220517</v>
      </c>
      <c r="BP1455" s="17"/>
      <c r="BQ1455" s="17">
        <v>0.35379735120227201</v>
      </c>
      <c r="BR1455" s="17">
        <v>0.17570753713662601</v>
      </c>
    </row>
    <row r="1456" spans="2:70" x14ac:dyDescent="0.35">
      <c r="B1456" t="s">
        <v>632</v>
      </c>
      <c r="C1456" s="17">
        <v>9.8111856045526594E-2</v>
      </c>
      <c r="D1456" s="17">
        <v>0.104452648445007</v>
      </c>
      <c r="E1456" s="17">
        <v>9.2086626612754602E-2</v>
      </c>
      <c r="F1456" s="17"/>
      <c r="G1456" s="17">
        <v>0.117898180829227</v>
      </c>
      <c r="H1456" s="17">
        <v>9.7131020953429098E-2</v>
      </c>
      <c r="I1456" s="17">
        <v>0.101320037329614</v>
      </c>
      <c r="J1456" s="17">
        <v>0.106919556490993</v>
      </c>
      <c r="K1456" s="17">
        <v>6.9001645341688303E-2</v>
      </c>
      <c r="L1456" s="17">
        <v>9.5419294421458203E-2</v>
      </c>
      <c r="M1456" s="17"/>
      <c r="N1456" s="17">
        <v>0.116350837725807</v>
      </c>
      <c r="O1456" s="17">
        <v>0.103463787469952</v>
      </c>
      <c r="P1456" s="17">
        <v>9.2972801434865193E-2</v>
      </c>
      <c r="Q1456" s="17">
        <v>7.6709207854400094E-2</v>
      </c>
      <c r="R1456" s="17"/>
      <c r="S1456" s="17">
        <v>0.12627394086551999</v>
      </c>
      <c r="T1456" s="17">
        <v>8.67553044006312E-2</v>
      </c>
      <c r="U1456" s="17">
        <v>0.116598768839349</v>
      </c>
      <c r="V1456" s="17">
        <v>6.8409927899043696E-2</v>
      </c>
      <c r="W1456" s="17">
        <v>8.1491185471014693E-2</v>
      </c>
      <c r="X1456" s="17">
        <v>9.7496061511176901E-2</v>
      </c>
      <c r="Y1456" s="17">
        <v>0.104347558495802</v>
      </c>
      <c r="Z1456" s="17">
        <v>0.10685459496071401</v>
      </c>
      <c r="AA1456" s="17">
        <v>6.8693077993558796E-2</v>
      </c>
      <c r="AB1456" s="17">
        <v>0.11236878733028501</v>
      </c>
      <c r="AC1456" s="17">
        <v>0.112838723061312</v>
      </c>
      <c r="AD1456" s="17">
        <v>0.10851947557474299</v>
      </c>
      <c r="AE1456" s="17"/>
      <c r="AF1456" s="17">
        <v>9.3366395504237906E-2</v>
      </c>
      <c r="AG1456" s="17">
        <v>0.10367699709891</v>
      </c>
      <c r="AH1456" s="17">
        <v>0.107647876849454</v>
      </c>
      <c r="AI1456" s="17"/>
      <c r="AJ1456" s="17">
        <v>8.8883354560845895E-2</v>
      </c>
      <c r="AK1456" s="17">
        <v>0.104434018645222</v>
      </c>
      <c r="AL1456" s="17">
        <v>0.14664846969416201</v>
      </c>
      <c r="AM1456" s="17">
        <v>0.11470380303829</v>
      </c>
      <c r="AN1456" s="17">
        <v>8.0212440251033398E-2</v>
      </c>
      <c r="AO1456" s="17"/>
      <c r="AP1456" s="17">
        <v>9.1246958108178094E-2</v>
      </c>
      <c r="AQ1456" s="17">
        <v>9.9878598343290201E-2</v>
      </c>
      <c r="AR1456" s="17">
        <v>0.15035070891222199</v>
      </c>
      <c r="AS1456" s="17"/>
      <c r="AT1456" s="17">
        <v>6.4354046563467202E-2</v>
      </c>
      <c r="AU1456" s="17">
        <v>9.2035072114793504E-2</v>
      </c>
      <c r="AV1456" s="17">
        <v>0.12374708586805699</v>
      </c>
      <c r="AW1456" s="17">
        <v>0.14714268392568</v>
      </c>
      <c r="AX1456" s="17">
        <v>0.187940734721916</v>
      </c>
      <c r="AY1456" s="17"/>
      <c r="AZ1456" s="17">
        <v>0.17622415781310399</v>
      </c>
      <c r="BA1456" s="17">
        <v>7.0705065861988298E-2</v>
      </c>
      <c r="BB1456" s="17">
        <v>8.5003097531808694E-2</v>
      </c>
      <c r="BC1456" s="17">
        <v>0.110996616974314</v>
      </c>
      <c r="BD1456" s="17">
        <v>0.115724730021941</v>
      </c>
      <c r="BE1456" s="17">
        <v>9.2660365512163001E-2</v>
      </c>
      <c r="BF1456" s="17">
        <v>0.103215538882241</v>
      </c>
      <c r="BG1456" s="17">
        <v>8.4455005213537701E-2</v>
      </c>
      <c r="BH1456" s="17">
        <v>8.13789175565241E-2</v>
      </c>
      <c r="BI1456" s="17">
        <v>9.3309830620541698E-2</v>
      </c>
      <c r="BJ1456" s="17">
        <v>0.12592964414309499</v>
      </c>
      <c r="BK1456" s="17">
        <v>0.122901522414488</v>
      </c>
      <c r="BL1456" s="17">
        <v>3.5983561056355501E-2</v>
      </c>
      <c r="BM1456" s="17">
        <v>8.5581560020957306E-2</v>
      </c>
      <c r="BN1456" s="17">
        <v>0.14512614040869901</v>
      </c>
      <c r="BO1456" s="17">
        <v>0.147219495314201</v>
      </c>
      <c r="BP1456" s="17"/>
      <c r="BQ1456" s="17">
        <v>0.19046215110141701</v>
      </c>
      <c r="BR1456" s="17">
        <v>5.6323646820906299E-2</v>
      </c>
    </row>
    <row r="1457" spans="2:70" x14ac:dyDescent="0.35">
      <c r="B1457" t="s">
        <v>633</v>
      </c>
      <c r="C1457" s="17">
        <v>3.4147816813539802E-2</v>
      </c>
      <c r="D1457" s="17">
        <v>4.11865867446599E-2</v>
      </c>
      <c r="E1457" s="17">
        <v>2.7079921904645299E-2</v>
      </c>
      <c r="F1457" s="17"/>
      <c r="G1457" s="17">
        <v>5.1587198909049399E-2</v>
      </c>
      <c r="H1457" s="17">
        <v>4.0531495637240803E-2</v>
      </c>
      <c r="I1457" s="17">
        <v>3.3282595954722001E-2</v>
      </c>
      <c r="J1457" s="17">
        <v>2.9076497379739399E-2</v>
      </c>
      <c r="K1457" s="17">
        <v>1.5810733597502898E-2</v>
      </c>
      <c r="L1457" s="17">
        <v>3.4485862313812302E-2</v>
      </c>
      <c r="M1457" s="17"/>
      <c r="N1457" s="17">
        <v>4.3612462124739099E-2</v>
      </c>
      <c r="O1457" s="17">
        <v>3.11917010228797E-2</v>
      </c>
      <c r="P1457" s="17">
        <v>3.4885366084928399E-2</v>
      </c>
      <c r="Q1457" s="17">
        <v>2.6792282443694599E-2</v>
      </c>
      <c r="R1457" s="17"/>
      <c r="S1457" s="17">
        <v>4.5190956417099602E-2</v>
      </c>
      <c r="T1457" s="17">
        <v>2.0646545783505402E-2</v>
      </c>
      <c r="U1457" s="17">
        <v>1.9390329698099E-2</v>
      </c>
      <c r="V1457" s="17">
        <v>3.2779590367835801E-2</v>
      </c>
      <c r="W1457" s="17">
        <v>3.2532051800793702E-2</v>
      </c>
      <c r="X1457" s="17">
        <v>2.6883537172571598E-2</v>
      </c>
      <c r="Y1457" s="17">
        <v>3.7716676284542699E-2</v>
      </c>
      <c r="Z1457" s="17">
        <v>3.2454889361361303E-2</v>
      </c>
      <c r="AA1457" s="17">
        <v>3.06330346010317E-2</v>
      </c>
      <c r="AB1457" s="17">
        <v>5.6224944306843098E-2</v>
      </c>
      <c r="AC1457" s="17">
        <v>4.4315897785385701E-2</v>
      </c>
      <c r="AD1457" s="17">
        <v>3.2570250626024401E-2</v>
      </c>
      <c r="AE1457" s="17"/>
      <c r="AF1457" s="17">
        <v>2.9578163019846001E-2</v>
      </c>
      <c r="AG1457" s="17">
        <v>3.62918122160103E-2</v>
      </c>
      <c r="AH1457" s="17">
        <v>4.7072953862850597E-2</v>
      </c>
      <c r="AI1457" s="17"/>
      <c r="AJ1457" s="17">
        <v>2.9160340634612002E-2</v>
      </c>
      <c r="AK1457" s="17">
        <v>3.9033980481998999E-2</v>
      </c>
      <c r="AL1457" s="17">
        <v>5.2248920702821902E-2</v>
      </c>
      <c r="AM1457" s="17">
        <v>5.5587054923994197E-2</v>
      </c>
      <c r="AN1457" s="17">
        <v>2.5862015237158999E-2</v>
      </c>
      <c r="AO1457" s="17"/>
      <c r="AP1457" s="17">
        <v>2.9938716847020999E-2</v>
      </c>
      <c r="AQ1457" s="17">
        <v>3.5884178133970497E-2</v>
      </c>
      <c r="AR1457" s="17">
        <v>5.98220102296423E-2</v>
      </c>
      <c r="AS1457" s="17"/>
      <c r="AT1457" s="17">
        <v>2.49314582068909E-2</v>
      </c>
      <c r="AU1457" s="17">
        <v>3.2579431241697203E-2</v>
      </c>
      <c r="AV1457" s="17">
        <v>3.2332181456586798E-2</v>
      </c>
      <c r="AW1457" s="17">
        <v>4.8773764723593301E-2</v>
      </c>
      <c r="AX1457" s="17">
        <v>0.136733230228263</v>
      </c>
      <c r="AY1457" s="17"/>
      <c r="AZ1457" s="17">
        <v>0</v>
      </c>
      <c r="BA1457" s="17">
        <v>2.8327918211022499E-2</v>
      </c>
      <c r="BB1457" s="17">
        <v>2.87700799959002E-2</v>
      </c>
      <c r="BC1457" s="17">
        <v>2.5190371490601601E-2</v>
      </c>
      <c r="BD1457" s="17">
        <v>1.75350040315095E-2</v>
      </c>
      <c r="BE1457" s="17">
        <v>4.2020484476181098E-2</v>
      </c>
      <c r="BF1457" s="17">
        <v>2.5098592394315E-2</v>
      </c>
      <c r="BG1457" s="17">
        <v>3.8138902244115397E-2</v>
      </c>
      <c r="BH1457" s="17">
        <v>2.7206957084574501E-2</v>
      </c>
      <c r="BI1457" s="17">
        <v>2.5544777372701701E-2</v>
      </c>
      <c r="BJ1457" s="17">
        <v>4.6313001404970897E-2</v>
      </c>
      <c r="BK1457" s="17">
        <v>3.3810033269753299E-2</v>
      </c>
      <c r="BL1457" s="17">
        <v>2.7020886694432599E-2</v>
      </c>
      <c r="BM1457" s="17">
        <v>6.8605643363448904E-2</v>
      </c>
      <c r="BN1457" s="17">
        <v>7.7805033286592606E-2</v>
      </c>
      <c r="BO1457" s="17">
        <v>6.3855956634380304E-2</v>
      </c>
      <c r="BP1457" s="17"/>
      <c r="BQ1457" s="17">
        <v>6.3504088138283094E-2</v>
      </c>
      <c r="BR1457" s="17">
        <v>1.94377228644903E-2</v>
      </c>
    </row>
    <row r="1458" spans="2:70" x14ac:dyDescent="0.35">
      <c r="B1458" t="s">
        <v>634</v>
      </c>
      <c r="C1458" s="17">
        <v>0.18857653304255501</v>
      </c>
      <c r="D1458" s="17">
        <v>0.21725602484704701</v>
      </c>
      <c r="E1458" s="17">
        <v>0.16035851913304</v>
      </c>
      <c r="F1458" s="17"/>
      <c r="G1458" s="17">
        <v>0.14097286822296801</v>
      </c>
      <c r="H1458" s="17">
        <v>0.15932383891193999</v>
      </c>
      <c r="I1458" s="17">
        <v>0.15717284039688501</v>
      </c>
      <c r="J1458" s="17">
        <v>0.20220287365460901</v>
      </c>
      <c r="K1458" s="17">
        <v>0.2350087270449</v>
      </c>
      <c r="L1458" s="17">
        <v>0.22746280887273801</v>
      </c>
      <c r="M1458" s="17"/>
      <c r="N1458" s="17">
        <v>0.13835382734112101</v>
      </c>
      <c r="O1458" s="17">
        <v>0.17787926869051199</v>
      </c>
      <c r="P1458" s="17">
        <v>0.19757138207387601</v>
      </c>
      <c r="Q1458" s="17">
        <v>0.24467515772749901</v>
      </c>
      <c r="R1458" s="17"/>
      <c r="S1458" s="17">
        <v>0.140596411741266</v>
      </c>
      <c r="T1458" s="17">
        <v>0.19058251305969501</v>
      </c>
      <c r="U1458" s="17">
        <v>0.191312983830627</v>
      </c>
      <c r="V1458" s="17">
        <v>0.214530552440654</v>
      </c>
      <c r="W1458" s="17">
        <v>0.18993640245270399</v>
      </c>
      <c r="X1458" s="17">
        <v>0.18564597353510501</v>
      </c>
      <c r="Y1458" s="17">
        <v>0.21645204677941501</v>
      </c>
      <c r="Z1458" s="17">
        <v>0.203729916642437</v>
      </c>
      <c r="AA1458" s="17">
        <v>0.195567172460791</v>
      </c>
      <c r="AB1458" s="17">
        <v>0.18928348386028301</v>
      </c>
      <c r="AC1458" s="17">
        <v>0.195708490710923</v>
      </c>
      <c r="AD1458" s="17">
        <v>0.19023709612818099</v>
      </c>
      <c r="AE1458" s="17"/>
      <c r="AF1458" s="17">
        <v>0.21721405906555899</v>
      </c>
      <c r="AG1458" s="17">
        <v>0.15291265257584299</v>
      </c>
      <c r="AH1458" s="17">
        <v>0.24520487522301701</v>
      </c>
      <c r="AI1458" s="17"/>
      <c r="AJ1458" s="17">
        <v>0.18428505819910801</v>
      </c>
      <c r="AK1458" s="17">
        <v>0.168022123081355</v>
      </c>
      <c r="AL1458" s="17">
        <v>0.16009354339375501</v>
      </c>
      <c r="AM1458" s="17">
        <v>0.24618808673797399</v>
      </c>
      <c r="AN1458" s="17">
        <v>0.27400283735548198</v>
      </c>
      <c r="AO1458" s="17"/>
      <c r="AP1458" s="17">
        <v>0.16840957357624101</v>
      </c>
      <c r="AQ1458" s="17">
        <v>0.165117939180322</v>
      </c>
      <c r="AR1458" s="17">
        <v>0.15268248437847801</v>
      </c>
      <c r="AS1458" s="17"/>
      <c r="AT1458" s="17">
        <v>0.248619923984323</v>
      </c>
      <c r="AU1458" s="17">
        <v>0.19807013236718701</v>
      </c>
      <c r="AV1458" s="17">
        <v>0.13518173860628499</v>
      </c>
      <c r="AW1458" s="17">
        <v>0.114423947132021</v>
      </c>
      <c r="AX1458" s="17">
        <v>0.10545079634195099</v>
      </c>
      <c r="AY1458" s="17"/>
      <c r="AZ1458" s="17">
        <v>0.23602053945054899</v>
      </c>
      <c r="BA1458" s="17">
        <v>0.265012842174081</v>
      </c>
      <c r="BB1458" s="17">
        <v>0.189832676353588</v>
      </c>
      <c r="BC1458" s="17">
        <v>0.225196127330481</v>
      </c>
      <c r="BD1458" s="17">
        <v>0.21398962439737801</v>
      </c>
      <c r="BE1458" s="17">
        <v>0.21787424757589699</v>
      </c>
      <c r="BF1458" s="17">
        <v>0.16141540269087801</v>
      </c>
      <c r="BG1458" s="17">
        <v>0.180879191682605</v>
      </c>
      <c r="BH1458" s="17">
        <v>0.165455567401916</v>
      </c>
      <c r="BI1458" s="17">
        <v>0.16598381565718001</v>
      </c>
      <c r="BJ1458" s="17">
        <v>0.19196815573180501</v>
      </c>
      <c r="BK1458" s="17">
        <v>0.15177946266933201</v>
      </c>
      <c r="BL1458" s="17">
        <v>0.16436127124356001</v>
      </c>
      <c r="BM1458" s="17">
        <v>0.161514526021733</v>
      </c>
      <c r="BN1458" s="17">
        <v>7.0588354200694994E-2</v>
      </c>
      <c r="BO1458" s="17">
        <v>0.11631852279198</v>
      </c>
      <c r="BP1458" s="17"/>
      <c r="BQ1458" s="17">
        <v>4.4956488031203598E-2</v>
      </c>
      <c r="BR1458" s="17">
        <v>0.254544545311917</v>
      </c>
    </row>
    <row r="1459" spans="2:70" x14ac:dyDescent="0.35">
      <c r="B1459" t="s">
        <v>129</v>
      </c>
      <c r="C1459" s="17">
        <v>5.8898054985931099E-2</v>
      </c>
      <c r="D1459" s="17">
        <v>6.3713526279422394E-2</v>
      </c>
      <c r="E1459" s="17">
        <v>5.4577161078556001E-2</v>
      </c>
      <c r="F1459" s="17"/>
      <c r="G1459" s="17">
        <v>5.7382479267781901E-2</v>
      </c>
      <c r="H1459" s="17">
        <v>6.4312669023923005E-2</v>
      </c>
      <c r="I1459" s="17">
        <v>6.9920698350178903E-2</v>
      </c>
      <c r="J1459" s="17">
        <v>6.7622495208444197E-2</v>
      </c>
      <c r="K1459" s="17">
        <v>6.2523231803135806E-2</v>
      </c>
      <c r="L1459" s="17">
        <v>3.6935350778717797E-2</v>
      </c>
      <c r="M1459" s="17"/>
      <c r="N1459" s="17">
        <v>3.85639262539475E-2</v>
      </c>
      <c r="O1459" s="17">
        <v>5.3369204992990103E-2</v>
      </c>
      <c r="P1459" s="17">
        <v>6.4797748568563601E-2</v>
      </c>
      <c r="Q1459" s="17">
        <v>8.2177333521239307E-2</v>
      </c>
      <c r="R1459" s="17"/>
      <c r="S1459" s="17">
        <v>5.8877865895798402E-2</v>
      </c>
      <c r="T1459" s="17">
        <v>4.8696863436800297E-2</v>
      </c>
      <c r="U1459" s="17">
        <v>5.8385047851108499E-2</v>
      </c>
      <c r="V1459" s="17">
        <v>5.3091863079757599E-2</v>
      </c>
      <c r="W1459" s="17">
        <v>6.3813589021604403E-2</v>
      </c>
      <c r="X1459" s="17">
        <v>6.3236215087690104E-2</v>
      </c>
      <c r="Y1459" s="17">
        <v>3.6841897176695997E-2</v>
      </c>
      <c r="Z1459" s="17">
        <v>6.2070812288921001E-2</v>
      </c>
      <c r="AA1459" s="17">
        <v>4.9643696778026401E-2</v>
      </c>
      <c r="AB1459" s="17">
        <v>7.9880090420595504E-2</v>
      </c>
      <c r="AC1459" s="17">
        <v>8.3808422128095902E-2</v>
      </c>
      <c r="AD1459" s="17">
        <v>8.1576696014458897E-2</v>
      </c>
      <c r="AE1459" s="17"/>
      <c r="AF1459" s="17">
        <v>4.8618211945303101E-2</v>
      </c>
      <c r="AG1459" s="17">
        <v>5.5033125398886398E-2</v>
      </c>
      <c r="AH1459" s="17">
        <v>8.6449355063752495E-2</v>
      </c>
      <c r="AI1459" s="17"/>
      <c r="AJ1459" s="17">
        <v>5.4031500997523602E-2</v>
      </c>
      <c r="AK1459" s="17">
        <v>5.27142338430465E-2</v>
      </c>
      <c r="AL1459" s="17">
        <v>3.0168559483137399E-2</v>
      </c>
      <c r="AM1459" s="17">
        <v>0.103859920089937</v>
      </c>
      <c r="AN1459" s="17">
        <v>8.5105027869433802E-2</v>
      </c>
      <c r="AO1459" s="17"/>
      <c r="AP1459" s="17">
        <v>4.96297024532232E-2</v>
      </c>
      <c r="AQ1459" s="17">
        <v>4.8617795772268498E-2</v>
      </c>
      <c r="AR1459" s="17">
        <v>3.7200643086803001E-2</v>
      </c>
      <c r="AS1459" s="17"/>
      <c r="AT1459" s="17">
        <v>7.8616919904513596E-2</v>
      </c>
      <c r="AU1459" s="17">
        <v>6.21150762705465E-2</v>
      </c>
      <c r="AV1459" s="17">
        <v>5.4365282062210502E-2</v>
      </c>
      <c r="AW1459" s="17">
        <v>3.3458795612270498E-2</v>
      </c>
      <c r="AX1459" s="17">
        <v>1.5694382971886699E-2</v>
      </c>
      <c r="AY1459" s="17"/>
      <c r="AZ1459" s="17">
        <v>0.15495566863291199</v>
      </c>
      <c r="BA1459" s="17">
        <v>5.4074220117502902E-2</v>
      </c>
      <c r="BB1459" s="17">
        <v>5.6786379192268602E-2</v>
      </c>
      <c r="BC1459" s="17">
        <v>6.09214287290488E-2</v>
      </c>
      <c r="BD1459" s="17">
        <v>6.4421710130637702E-2</v>
      </c>
      <c r="BE1459" s="17">
        <v>7.0559509494683495E-2</v>
      </c>
      <c r="BF1459" s="17">
        <v>6.4888725230019498E-2</v>
      </c>
      <c r="BG1459" s="17">
        <v>6.1252372728562703E-2</v>
      </c>
      <c r="BH1459" s="17">
        <v>6.1847172003778303E-2</v>
      </c>
      <c r="BI1459" s="17">
        <v>5.6326193166063999E-2</v>
      </c>
      <c r="BJ1459" s="17">
        <v>2.5756483556006699E-2</v>
      </c>
      <c r="BK1459" s="17">
        <v>5.4245646292030401E-2</v>
      </c>
      <c r="BL1459" s="17">
        <v>2.9550540544938102E-2</v>
      </c>
      <c r="BM1459" s="17">
        <v>2.67908774331637E-2</v>
      </c>
      <c r="BN1459" s="17">
        <v>2.1300776406385301E-2</v>
      </c>
      <c r="BO1459" s="17">
        <v>5.2288093856880498E-2</v>
      </c>
      <c r="BP1459" s="17"/>
      <c r="BQ1459" s="17">
        <v>3.25711294143727E-2</v>
      </c>
      <c r="BR1459" s="17">
        <v>6.5604223041418996E-2</v>
      </c>
    </row>
    <row r="1460" spans="2:70" x14ac:dyDescent="0.35">
      <c r="C1460" s="17"/>
      <c r="D1460" s="17"/>
      <c r="E1460" s="17"/>
      <c r="F1460" s="17"/>
      <c r="G1460" s="17"/>
      <c r="H1460" s="17"/>
      <c r="I1460" s="17"/>
      <c r="J1460" s="17"/>
      <c r="K1460" s="17"/>
      <c r="L1460" s="17"/>
      <c r="M1460" s="17"/>
      <c r="N1460" s="17"/>
      <c r="O1460" s="17"/>
      <c r="P1460" s="17"/>
      <c r="Q1460" s="17"/>
      <c r="R1460" s="17"/>
      <c r="S1460" s="17"/>
      <c r="T1460" s="17"/>
      <c r="U1460" s="17"/>
      <c r="V1460" s="17"/>
      <c r="W1460" s="17"/>
      <c r="X1460" s="17"/>
      <c r="Y1460" s="17"/>
      <c r="Z1460" s="17"/>
      <c r="AA1460" s="17"/>
      <c r="AB1460" s="17"/>
      <c r="AC1460" s="17"/>
      <c r="AD1460" s="17"/>
      <c r="AE1460" s="17"/>
      <c r="AF1460" s="17"/>
      <c r="AG1460" s="17"/>
      <c r="AH1460" s="17"/>
      <c r="AI1460" s="17"/>
      <c r="AJ1460" s="17"/>
      <c r="AK1460" s="17"/>
      <c r="AL1460" s="17"/>
      <c r="AM1460" s="17"/>
      <c r="AN1460" s="17"/>
      <c r="AO1460" s="17"/>
      <c r="AP1460" s="17"/>
      <c r="AQ1460" s="17"/>
      <c r="AR1460" s="17"/>
      <c r="AS1460" s="17"/>
      <c r="AT1460" s="17"/>
      <c r="AU1460" s="17"/>
      <c r="AV1460" s="17"/>
      <c r="AW1460" s="17"/>
      <c r="AX1460" s="17"/>
      <c r="AY1460" s="17"/>
      <c r="AZ1460" s="17"/>
      <c r="BA1460" s="17"/>
      <c r="BB1460" s="17"/>
      <c r="BC1460" s="17"/>
      <c r="BD1460" s="17"/>
      <c r="BE1460" s="17"/>
      <c r="BF1460" s="17"/>
      <c r="BG1460" s="17"/>
      <c r="BH1460" s="17"/>
      <c r="BI1460" s="17"/>
      <c r="BJ1460" s="17"/>
      <c r="BK1460" s="17"/>
      <c r="BL1460" s="17"/>
      <c r="BM1460" s="17"/>
      <c r="BN1460" s="17"/>
      <c r="BO1460" s="17"/>
      <c r="BP1460" s="17"/>
      <c r="BQ1460" s="17"/>
      <c r="BR1460" s="17"/>
    </row>
    <row r="1461" spans="2:70" x14ac:dyDescent="0.35">
      <c r="B1461" s="6" t="s">
        <v>644</v>
      </c>
      <c r="C1461" s="17"/>
      <c r="D1461" s="17"/>
      <c r="E1461" s="17"/>
      <c r="F1461" s="17"/>
      <c r="G1461" s="17"/>
      <c r="H1461" s="17"/>
      <c r="I1461" s="17"/>
      <c r="J1461" s="17"/>
      <c r="K1461" s="17"/>
      <c r="L1461" s="17"/>
      <c r="M1461" s="17"/>
      <c r="N1461" s="17"/>
      <c r="O1461" s="17"/>
      <c r="P1461" s="17"/>
      <c r="Q1461" s="17"/>
      <c r="R1461" s="17"/>
      <c r="S1461" s="17"/>
      <c r="T1461" s="17"/>
      <c r="U1461" s="17"/>
      <c r="V1461" s="17"/>
      <c r="W1461" s="17"/>
      <c r="X1461" s="17"/>
      <c r="Y1461" s="17"/>
      <c r="Z1461" s="17"/>
      <c r="AA1461" s="17"/>
      <c r="AB1461" s="17"/>
      <c r="AC1461" s="17"/>
      <c r="AD1461" s="17"/>
      <c r="AE1461" s="17"/>
      <c r="AF1461" s="17"/>
      <c r="AG1461" s="17"/>
      <c r="AH1461" s="17"/>
      <c r="AI1461" s="17"/>
      <c r="AJ1461" s="17"/>
      <c r="AK1461" s="17"/>
      <c r="AL1461" s="17"/>
      <c r="AM1461" s="17"/>
      <c r="AN1461" s="17"/>
      <c r="AO1461" s="17"/>
      <c r="AP1461" s="17"/>
      <c r="AQ1461" s="17"/>
      <c r="AR1461" s="17"/>
      <c r="AS1461" s="17"/>
      <c r="AT1461" s="17"/>
      <c r="AU1461" s="17"/>
      <c r="AV1461" s="17"/>
      <c r="AW1461" s="17"/>
      <c r="AX1461" s="17"/>
      <c r="AY1461" s="17"/>
      <c r="AZ1461" s="17"/>
      <c r="BA1461" s="17"/>
      <c r="BB1461" s="17"/>
      <c r="BC1461" s="17"/>
      <c r="BD1461" s="17"/>
      <c r="BE1461" s="17"/>
      <c r="BF1461" s="17"/>
      <c r="BG1461" s="17"/>
      <c r="BH1461" s="17"/>
      <c r="BI1461" s="17"/>
      <c r="BJ1461" s="17"/>
      <c r="BK1461" s="17"/>
      <c r="BL1461" s="17"/>
      <c r="BM1461" s="17"/>
      <c r="BN1461" s="17"/>
      <c r="BO1461" s="17"/>
      <c r="BP1461" s="17"/>
      <c r="BQ1461" s="17"/>
      <c r="BR1461" s="17"/>
    </row>
    <row r="1462" spans="2:70" x14ac:dyDescent="0.35">
      <c r="B1462" s="24" t="s">
        <v>645</v>
      </c>
      <c r="C1462" s="17"/>
      <c r="D1462" s="17"/>
      <c r="E1462" s="17"/>
      <c r="F1462" s="17"/>
      <c r="G1462" s="17"/>
      <c r="H1462" s="17"/>
      <c r="I1462" s="17"/>
      <c r="J1462" s="17"/>
      <c r="K1462" s="17"/>
      <c r="L1462" s="17"/>
      <c r="M1462" s="17"/>
      <c r="N1462" s="17"/>
      <c r="O1462" s="17"/>
      <c r="P1462" s="17"/>
      <c r="Q1462" s="17"/>
      <c r="R1462" s="17"/>
      <c r="S1462" s="17"/>
      <c r="T1462" s="17"/>
      <c r="U1462" s="17"/>
      <c r="V1462" s="17"/>
      <c r="W1462" s="17"/>
      <c r="X1462" s="17"/>
      <c r="Y1462" s="17"/>
      <c r="Z1462" s="17"/>
      <c r="AA1462" s="17"/>
      <c r="AB1462" s="17"/>
      <c r="AC1462" s="17"/>
      <c r="AD1462" s="17"/>
      <c r="AE1462" s="17"/>
      <c r="AF1462" s="17"/>
      <c r="AG1462" s="17"/>
      <c r="AH1462" s="17"/>
      <c r="AI1462" s="17"/>
      <c r="AJ1462" s="17"/>
      <c r="AK1462" s="17"/>
      <c r="AL1462" s="17"/>
      <c r="AM1462" s="17"/>
      <c r="AN1462" s="17"/>
      <c r="AO1462" s="17"/>
      <c r="AP1462" s="17"/>
      <c r="AQ1462" s="17"/>
      <c r="AR1462" s="17"/>
      <c r="AS1462" s="17"/>
      <c r="AT1462" s="17"/>
      <c r="AU1462" s="17"/>
      <c r="AV1462" s="17"/>
      <c r="AW1462" s="17"/>
      <c r="AX1462" s="17"/>
      <c r="AY1462" s="17"/>
      <c r="AZ1462" s="17"/>
      <c r="BA1462" s="17"/>
      <c r="BB1462" s="17"/>
      <c r="BC1462" s="17"/>
      <c r="BD1462" s="17"/>
      <c r="BE1462" s="17"/>
      <c r="BF1462" s="17"/>
      <c r="BG1462" s="17"/>
      <c r="BH1462" s="17"/>
      <c r="BI1462" s="17"/>
      <c r="BJ1462" s="17"/>
      <c r="BK1462" s="17"/>
      <c r="BL1462" s="17"/>
      <c r="BM1462" s="17"/>
      <c r="BN1462" s="17"/>
      <c r="BO1462" s="17"/>
      <c r="BP1462" s="17"/>
      <c r="BQ1462" s="17"/>
      <c r="BR1462" s="17"/>
    </row>
    <row r="1463" spans="2:70" x14ac:dyDescent="0.35">
      <c r="B1463" t="s">
        <v>636</v>
      </c>
      <c r="C1463" s="17">
        <v>0.48260098436077298</v>
      </c>
      <c r="D1463" s="17">
        <v>0.45359425397918102</v>
      </c>
      <c r="E1463" s="17">
        <v>0.51334889539027895</v>
      </c>
      <c r="F1463" s="17"/>
      <c r="G1463" s="17">
        <v>0.32835913434668301</v>
      </c>
      <c r="H1463" s="17">
        <v>0.45462185500660701</v>
      </c>
      <c r="I1463" s="17">
        <v>0.55142799102169204</v>
      </c>
      <c r="J1463" s="17">
        <v>0.50674703621538197</v>
      </c>
      <c r="K1463" s="17">
        <v>0.67818667600647597</v>
      </c>
      <c r="L1463" s="17">
        <v>0.47619029240885902</v>
      </c>
      <c r="M1463" s="17"/>
      <c r="N1463" s="17">
        <v>0.48972271667274198</v>
      </c>
      <c r="O1463" s="17">
        <v>0.48513972813040301</v>
      </c>
      <c r="P1463" s="17">
        <v>0.39220030966081998</v>
      </c>
      <c r="Q1463" s="17">
        <v>0.56462637081022005</v>
      </c>
      <c r="R1463" s="17"/>
      <c r="S1463" s="17">
        <v>0.48365911503618197</v>
      </c>
      <c r="T1463" s="17">
        <v>0.58214547758233903</v>
      </c>
      <c r="U1463" s="17">
        <v>0.58717051925732699</v>
      </c>
      <c r="V1463" s="17">
        <v>0.40975228900940902</v>
      </c>
      <c r="W1463" s="17">
        <v>0.46874385293792697</v>
      </c>
      <c r="X1463" s="17">
        <v>0.38522938784819499</v>
      </c>
      <c r="Y1463" s="17">
        <v>0.43099753215441</v>
      </c>
      <c r="Z1463" s="17">
        <v>0.40909470954080002</v>
      </c>
      <c r="AA1463" s="17">
        <v>0.38691136888348099</v>
      </c>
      <c r="AB1463" s="17">
        <v>0.46719339426984802</v>
      </c>
      <c r="AC1463" s="17">
        <v>0.59461859726672806</v>
      </c>
      <c r="AD1463" s="17">
        <v>0.64872069916196295</v>
      </c>
      <c r="AE1463" s="17"/>
      <c r="AF1463" s="17">
        <v>0.51014877583052298</v>
      </c>
      <c r="AG1463" s="17">
        <v>0.47770099985799702</v>
      </c>
      <c r="AH1463" s="17">
        <v>0.43477248765839399</v>
      </c>
      <c r="AI1463" s="17"/>
      <c r="AJ1463" s="17">
        <v>0.50601439903413403</v>
      </c>
      <c r="AK1463" s="17">
        <v>0.376009022502515</v>
      </c>
      <c r="AL1463" s="17">
        <v>0.45611079210483901</v>
      </c>
      <c r="AM1463" s="17">
        <v>0.25385047325607202</v>
      </c>
      <c r="AN1463" s="17">
        <v>0.57186722647006705</v>
      </c>
      <c r="AO1463" s="17"/>
      <c r="AP1463" s="17">
        <v>0.47067347874785498</v>
      </c>
      <c r="AQ1463" s="17">
        <v>0.46220279742812997</v>
      </c>
      <c r="AR1463" s="17">
        <v>0.41053225694871298</v>
      </c>
      <c r="AS1463" s="17"/>
      <c r="AT1463" s="17">
        <v>0.47787560342906399</v>
      </c>
      <c r="AU1463" s="17">
        <v>0.39522327203697499</v>
      </c>
      <c r="AV1463" s="17">
        <v>0.54200798314601395</v>
      </c>
      <c r="AW1463" s="17">
        <v>0.52159311008054798</v>
      </c>
      <c r="AX1463" s="17">
        <v>0.40638157496977001</v>
      </c>
      <c r="AY1463" s="17"/>
      <c r="AZ1463" s="17">
        <v>0</v>
      </c>
      <c r="BA1463" s="17">
        <v>0.38944034387537801</v>
      </c>
      <c r="BB1463" s="17">
        <v>0.60822212880063098</v>
      </c>
      <c r="BC1463" s="17">
        <v>0.62028337819025303</v>
      </c>
      <c r="BD1463" s="17">
        <v>0.47023655358031502</v>
      </c>
      <c r="BE1463" s="17">
        <v>0.40345078124770301</v>
      </c>
      <c r="BF1463" s="17">
        <v>0.63236649370193998</v>
      </c>
      <c r="BG1463" s="17">
        <v>0.48034826370421002</v>
      </c>
      <c r="BH1463" s="17">
        <v>0.43193394579231698</v>
      </c>
      <c r="BI1463" s="17">
        <v>0.52943408884606802</v>
      </c>
      <c r="BJ1463" s="17">
        <v>0.39444266402857903</v>
      </c>
      <c r="BK1463" s="17">
        <v>0.60262342467448504</v>
      </c>
      <c r="BL1463" s="17">
        <v>0.31618101740704002</v>
      </c>
      <c r="BM1463" s="17">
        <v>0.56185065384532096</v>
      </c>
      <c r="BN1463" s="17">
        <v>0.35226899619131802</v>
      </c>
      <c r="BO1463" s="17">
        <v>0.58354826580459296</v>
      </c>
      <c r="BP1463" s="17"/>
      <c r="BQ1463" s="17">
        <v>0.49646103040777001</v>
      </c>
      <c r="BR1463" s="17">
        <v>0.47945747488059798</v>
      </c>
    </row>
    <row r="1464" spans="2:70" x14ac:dyDescent="0.35">
      <c r="B1464" t="s">
        <v>637</v>
      </c>
      <c r="C1464" s="17">
        <v>0.428950257932736</v>
      </c>
      <c r="D1464" s="17">
        <v>0.42631417688398499</v>
      </c>
      <c r="E1464" s="17">
        <v>0.42784804421091599</v>
      </c>
      <c r="F1464" s="17"/>
      <c r="G1464" s="17">
        <v>0.45976370974625402</v>
      </c>
      <c r="H1464" s="17">
        <v>0.34158383290543498</v>
      </c>
      <c r="I1464" s="17">
        <v>0.38372123281665099</v>
      </c>
      <c r="J1464" s="17">
        <v>0.37486247828189101</v>
      </c>
      <c r="K1464" s="17">
        <v>0.52340081198990296</v>
      </c>
      <c r="L1464" s="17">
        <v>0.52076086380902198</v>
      </c>
      <c r="M1464" s="17"/>
      <c r="N1464" s="17">
        <v>0.50129121126710197</v>
      </c>
      <c r="O1464" s="17">
        <v>0.38179911350678603</v>
      </c>
      <c r="P1464" s="17">
        <v>0.35509160873130402</v>
      </c>
      <c r="Q1464" s="17">
        <v>0.45149837513417501</v>
      </c>
      <c r="R1464" s="17"/>
      <c r="S1464" s="17">
        <v>0.50479528203780599</v>
      </c>
      <c r="T1464" s="17">
        <v>0.42490771704422697</v>
      </c>
      <c r="U1464" s="17">
        <v>0.42101213559839501</v>
      </c>
      <c r="V1464" s="17">
        <v>0.44788832469441597</v>
      </c>
      <c r="W1464" s="17">
        <v>0.41139832647464603</v>
      </c>
      <c r="X1464" s="17">
        <v>0.34569249732886898</v>
      </c>
      <c r="Y1464" s="17">
        <v>0.29168658337068798</v>
      </c>
      <c r="Z1464" s="17">
        <v>0.414280834347172</v>
      </c>
      <c r="AA1464" s="17">
        <v>0.32787302786253703</v>
      </c>
      <c r="AB1464" s="17">
        <v>0.49636310817467699</v>
      </c>
      <c r="AC1464" s="17">
        <v>0.55180884897545002</v>
      </c>
      <c r="AD1464" s="17">
        <v>0.42331837956576601</v>
      </c>
      <c r="AE1464" s="17"/>
      <c r="AF1464" s="17">
        <v>0.418167337511132</v>
      </c>
      <c r="AG1464" s="17">
        <v>0.43330109426518298</v>
      </c>
      <c r="AH1464" s="17">
        <v>0.45886499461330599</v>
      </c>
      <c r="AI1464" s="17"/>
      <c r="AJ1464" s="17">
        <v>0.44268003042880799</v>
      </c>
      <c r="AK1464" s="17">
        <v>0.42862642820233499</v>
      </c>
      <c r="AL1464" s="17">
        <v>0.42117506183102299</v>
      </c>
      <c r="AM1464" s="17">
        <v>0.28501980631380103</v>
      </c>
      <c r="AN1464" s="17">
        <v>0.40758492854377298</v>
      </c>
      <c r="AO1464" s="17"/>
      <c r="AP1464" s="17">
        <v>0.42267467947721499</v>
      </c>
      <c r="AQ1464" s="17">
        <v>0.44320355332065697</v>
      </c>
      <c r="AR1464" s="17">
        <v>0.42683517824933198</v>
      </c>
      <c r="AS1464" s="17"/>
      <c r="AT1464" s="17">
        <v>0.36737472731791299</v>
      </c>
      <c r="AU1464" s="17">
        <v>0.387379968439866</v>
      </c>
      <c r="AV1464" s="17">
        <v>0.43134491065875002</v>
      </c>
      <c r="AW1464" s="17">
        <v>0.52769293324739797</v>
      </c>
      <c r="AX1464" s="17">
        <v>0.57288356732436196</v>
      </c>
      <c r="AY1464" s="17"/>
      <c r="AZ1464" s="17">
        <v>0.34815395158665002</v>
      </c>
      <c r="BA1464" s="17">
        <v>0.21689310327717201</v>
      </c>
      <c r="BB1464" s="17">
        <v>0.35980682515095003</v>
      </c>
      <c r="BC1464" s="17">
        <v>0.50120470920614202</v>
      </c>
      <c r="BD1464" s="17">
        <v>0.48273548488555201</v>
      </c>
      <c r="BE1464" s="17">
        <v>0.39373483763221501</v>
      </c>
      <c r="BF1464" s="17">
        <v>0.37734624386714699</v>
      </c>
      <c r="BG1464" s="17">
        <v>0.28934112174064602</v>
      </c>
      <c r="BH1464" s="17">
        <v>0.44632612859123599</v>
      </c>
      <c r="BI1464" s="17">
        <v>0.35789408362154401</v>
      </c>
      <c r="BJ1464" s="17">
        <v>0.45756972278408398</v>
      </c>
      <c r="BK1464" s="17">
        <v>0.58074756194989696</v>
      </c>
      <c r="BL1464" s="17">
        <v>0.51004272707818998</v>
      </c>
      <c r="BM1464" s="17">
        <v>0.67662135791896405</v>
      </c>
      <c r="BN1464" s="17">
        <v>0.41229612165470902</v>
      </c>
      <c r="BO1464" s="17">
        <v>0.47164325934673801</v>
      </c>
      <c r="BP1464" s="17"/>
      <c r="BQ1464" s="17">
        <v>0.52947768225479397</v>
      </c>
      <c r="BR1464" s="17">
        <v>0.27784036629072001</v>
      </c>
    </row>
    <row r="1465" spans="2:70" x14ac:dyDescent="0.35">
      <c r="B1465" t="s">
        <v>638</v>
      </c>
      <c r="C1465" s="17">
        <v>0.33086797069388901</v>
      </c>
      <c r="D1465" s="17">
        <v>0.32979415824562403</v>
      </c>
      <c r="E1465" s="17">
        <v>0.32717319185342703</v>
      </c>
      <c r="F1465" s="17"/>
      <c r="G1465" s="17">
        <v>0.28121447699688501</v>
      </c>
      <c r="H1465" s="17">
        <v>0.25128904664331098</v>
      </c>
      <c r="I1465" s="17">
        <v>0.338597296413499</v>
      </c>
      <c r="J1465" s="17">
        <v>0.39136005799113299</v>
      </c>
      <c r="K1465" s="17">
        <v>0.43832000279823102</v>
      </c>
      <c r="L1465" s="17">
        <v>0.337255895318537</v>
      </c>
      <c r="M1465" s="17"/>
      <c r="N1465" s="17">
        <v>0.38220028434129499</v>
      </c>
      <c r="O1465" s="17">
        <v>0.33558440334492901</v>
      </c>
      <c r="P1465" s="17">
        <v>0.27769749913310099</v>
      </c>
      <c r="Q1465" s="17">
        <v>0.29283619250224202</v>
      </c>
      <c r="R1465" s="17"/>
      <c r="S1465" s="17">
        <v>0.38969477793284002</v>
      </c>
      <c r="T1465" s="17">
        <v>0.31076466937876901</v>
      </c>
      <c r="U1465" s="17">
        <v>0.39177588322045498</v>
      </c>
      <c r="V1465" s="17">
        <v>0.27269631508404801</v>
      </c>
      <c r="W1465" s="17">
        <v>0.22643311240772501</v>
      </c>
      <c r="X1465" s="17">
        <v>0.28564117777581</v>
      </c>
      <c r="Y1465" s="17">
        <v>0.33714630396733802</v>
      </c>
      <c r="Z1465" s="17">
        <v>0.25208042082659099</v>
      </c>
      <c r="AA1465" s="17">
        <v>0.35350689428594401</v>
      </c>
      <c r="AB1465" s="17">
        <v>0.30256076556870598</v>
      </c>
      <c r="AC1465" s="17">
        <v>0.432640229558103</v>
      </c>
      <c r="AD1465" s="17">
        <v>0.288810543946873</v>
      </c>
      <c r="AE1465" s="17"/>
      <c r="AF1465" s="17">
        <v>0.36922235925008201</v>
      </c>
      <c r="AG1465" s="17">
        <v>0.32567698995774003</v>
      </c>
      <c r="AH1465" s="17">
        <v>0.27884658988163502</v>
      </c>
      <c r="AI1465" s="17"/>
      <c r="AJ1465" s="17">
        <v>0.35771511913007198</v>
      </c>
      <c r="AK1465" s="17">
        <v>0.28286695150061297</v>
      </c>
      <c r="AL1465" s="17">
        <v>0.386525494673086</v>
      </c>
      <c r="AM1465" s="17">
        <v>0.25385047325607202</v>
      </c>
      <c r="AN1465" s="17">
        <v>0.37341544835069801</v>
      </c>
      <c r="AO1465" s="17"/>
      <c r="AP1465" s="17">
        <v>0.359444501817405</v>
      </c>
      <c r="AQ1465" s="17">
        <v>0.32262639060113102</v>
      </c>
      <c r="AR1465" s="17">
        <v>0.41776737082168403</v>
      </c>
      <c r="AS1465" s="17"/>
      <c r="AT1465" s="17">
        <v>0.32210075500941199</v>
      </c>
      <c r="AU1465" s="17">
        <v>0.34885671631162901</v>
      </c>
      <c r="AV1465" s="17">
        <v>0.35061964540177698</v>
      </c>
      <c r="AW1465" s="17">
        <v>0.266345649696547</v>
      </c>
      <c r="AX1465" s="17">
        <v>0.32151233901328302</v>
      </c>
      <c r="AY1465" s="17"/>
      <c r="AZ1465" s="17">
        <v>0.32537306937092297</v>
      </c>
      <c r="BA1465" s="17">
        <v>0.46231835038796099</v>
      </c>
      <c r="BB1465" s="17">
        <v>0.39222406180066799</v>
      </c>
      <c r="BC1465" s="17">
        <v>0.34246290795767398</v>
      </c>
      <c r="BD1465" s="17">
        <v>0.37131297204872399</v>
      </c>
      <c r="BE1465" s="17">
        <v>0.23227200998949599</v>
      </c>
      <c r="BF1465" s="17">
        <v>0.317056724128012</v>
      </c>
      <c r="BG1465" s="17">
        <v>0.307552769034734</v>
      </c>
      <c r="BH1465" s="17">
        <v>0.30926883350998802</v>
      </c>
      <c r="BI1465" s="17">
        <v>0.258513750924384</v>
      </c>
      <c r="BJ1465" s="17">
        <v>0.27401207325675903</v>
      </c>
      <c r="BK1465" s="17">
        <v>0.43347623015167103</v>
      </c>
      <c r="BL1465" s="17">
        <v>0.41847367558204401</v>
      </c>
      <c r="BM1465" s="17">
        <v>0.31219371667853901</v>
      </c>
      <c r="BN1465" s="17">
        <v>0.37428277204413901</v>
      </c>
      <c r="BO1465" s="17">
        <v>0.42453558409290298</v>
      </c>
      <c r="BP1465" s="17"/>
      <c r="BQ1465" s="17">
        <v>0.39061545627528399</v>
      </c>
      <c r="BR1465" s="17">
        <v>0.239878951499469</v>
      </c>
    </row>
    <row r="1466" spans="2:70" x14ac:dyDescent="0.35">
      <c r="B1466" t="s">
        <v>639</v>
      </c>
      <c r="C1466" s="17">
        <v>0.27438310597272603</v>
      </c>
      <c r="D1466" s="17">
        <v>0.29781698089795899</v>
      </c>
      <c r="E1466" s="17">
        <v>0.24103900699335701</v>
      </c>
      <c r="F1466" s="17"/>
      <c r="G1466" s="17">
        <v>0.27801798503231201</v>
      </c>
      <c r="H1466" s="17">
        <v>0.20715334149671799</v>
      </c>
      <c r="I1466" s="17">
        <v>0.195356365605969</v>
      </c>
      <c r="J1466" s="17">
        <v>0.22345563412220801</v>
      </c>
      <c r="K1466" s="17">
        <v>0.27906595774216397</v>
      </c>
      <c r="L1466" s="17">
        <v>0.43761478388587299</v>
      </c>
      <c r="M1466" s="17"/>
      <c r="N1466" s="17">
        <v>0.28692912070390703</v>
      </c>
      <c r="O1466" s="17">
        <v>0.23624378668996901</v>
      </c>
      <c r="P1466" s="17">
        <v>0.29776285130511898</v>
      </c>
      <c r="Q1466" s="17">
        <v>0.284727909736258</v>
      </c>
      <c r="R1466" s="17"/>
      <c r="S1466" s="17">
        <v>0.35390362560719701</v>
      </c>
      <c r="T1466" s="17">
        <v>0.22288548229022501</v>
      </c>
      <c r="U1466" s="17">
        <v>0.25134318667501498</v>
      </c>
      <c r="V1466" s="17">
        <v>0.32944679045860198</v>
      </c>
      <c r="W1466" s="17">
        <v>0.16753964991439099</v>
      </c>
      <c r="X1466" s="17">
        <v>0.257317788940155</v>
      </c>
      <c r="Y1466" s="17">
        <v>0.34530842300694098</v>
      </c>
      <c r="Z1466" s="17">
        <v>0.259951012056301</v>
      </c>
      <c r="AA1466" s="17">
        <v>0.35982439379746201</v>
      </c>
      <c r="AB1466" s="17">
        <v>0.26447832906198299</v>
      </c>
      <c r="AC1466" s="17">
        <v>9.5373841066012696E-2</v>
      </c>
      <c r="AD1466" s="17">
        <v>0.15690032783206401</v>
      </c>
      <c r="AE1466" s="17"/>
      <c r="AF1466" s="17">
        <v>0.24712675720018301</v>
      </c>
      <c r="AG1466" s="17">
        <v>0.303770900100514</v>
      </c>
      <c r="AH1466" s="17">
        <v>0.27873453350252497</v>
      </c>
      <c r="AI1466" s="17"/>
      <c r="AJ1466" s="17">
        <v>0.26624147126823899</v>
      </c>
      <c r="AK1466" s="17">
        <v>0.28806666693021699</v>
      </c>
      <c r="AL1466" s="17">
        <v>0.26704138298017299</v>
      </c>
      <c r="AM1466" s="17">
        <v>0.48131519403666301</v>
      </c>
      <c r="AN1466" s="17">
        <v>0.32559661748281699</v>
      </c>
      <c r="AO1466" s="17"/>
      <c r="AP1466" s="17">
        <v>0.226295262379549</v>
      </c>
      <c r="AQ1466" s="17">
        <v>0.30294315174018699</v>
      </c>
      <c r="AR1466" s="17">
        <v>0.26225322781190902</v>
      </c>
      <c r="AS1466" s="17"/>
      <c r="AT1466" s="17">
        <v>0.25620591662081998</v>
      </c>
      <c r="AU1466" s="17">
        <v>0.20442253680849101</v>
      </c>
      <c r="AV1466" s="17">
        <v>0.26037189856930099</v>
      </c>
      <c r="AW1466" s="17">
        <v>0.38033451897079401</v>
      </c>
      <c r="AX1466" s="17">
        <v>0.42538667696015697</v>
      </c>
      <c r="AY1466" s="17"/>
      <c r="AZ1466" s="17">
        <v>0.170970828886431</v>
      </c>
      <c r="BA1466" s="17">
        <v>0.36511871125934697</v>
      </c>
      <c r="BB1466" s="17">
        <v>0.316158528439134</v>
      </c>
      <c r="BC1466" s="17">
        <v>0.27125176608278301</v>
      </c>
      <c r="BD1466" s="17">
        <v>0.26245286110468002</v>
      </c>
      <c r="BE1466" s="17">
        <v>0.29549363855580402</v>
      </c>
      <c r="BF1466" s="17">
        <v>0.189466948145294</v>
      </c>
      <c r="BG1466" s="17">
        <v>0.108422221466007</v>
      </c>
      <c r="BH1466" s="17">
        <v>0.31065165569877401</v>
      </c>
      <c r="BI1466" s="17">
        <v>0.18536760905199401</v>
      </c>
      <c r="BJ1466" s="17">
        <v>0.36828650118262202</v>
      </c>
      <c r="BK1466" s="17">
        <v>0.32937875773307801</v>
      </c>
      <c r="BL1466" s="17">
        <v>0.272512086408639</v>
      </c>
      <c r="BM1466" s="17">
        <v>0.25770148754945499</v>
      </c>
      <c r="BN1466" s="17">
        <v>0.40572047473061201</v>
      </c>
      <c r="BO1466" s="17">
        <v>0.21813044960955399</v>
      </c>
      <c r="BP1466" s="17"/>
      <c r="BQ1466" s="17">
        <v>0.32942695699477997</v>
      </c>
      <c r="BR1466" s="17">
        <v>0.19505898150269199</v>
      </c>
    </row>
    <row r="1467" spans="2:70" x14ac:dyDescent="0.35">
      <c r="B1467" t="s">
        <v>640</v>
      </c>
      <c r="C1467" s="17">
        <v>0.206151920506777</v>
      </c>
      <c r="D1467" s="17">
        <v>0.22673095169521501</v>
      </c>
      <c r="E1467" s="17">
        <v>0.179630455159762</v>
      </c>
      <c r="F1467" s="17"/>
      <c r="G1467" s="17">
        <v>0.23552481146308199</v>
      </c>
      <c r="H1467" s="17">
        <v>0.30352149480239698</v>
      </c>
      <c r="I1467" s="17">
        <v>0.19921991506895101</v>
      </c>
      <c r="J1467" s="17">
        <v>0.18053460446883901</v>
      </c>
      <c r="K1467" s="17">
        <v>0.203942654905683</v>
      </c>
      <c r="L1467" s="17">
        <v>0.12548020525096601</v>
      </c>
      <c r="M1467" s="17"/>
      <c r="N1467" s="17">
        <v>0.19363316836361599</v>
      </c>
      <c r="O1467" s="17">
        <v>0.18412521517287</v>
      </c>
      <c r="P1467" s="17">
        <v>0.22187757073013301</v>
      </c>
      <c r="Q1467" s="17">
        <v>0.243594367483355</v>
      </c>
      <c r="R1467" s="17"/>
      <c r="S1467" s="17">
        <v>0.191373051952927</v>
      </c>
      <c r="T1467" s="17">
        <v>0.17898321769614101</v>
      </c>
      <c r="U1467" s="17">
        <v>0.20648331763627401</v>
      </c>
      <c r="V1467" s="17">
        <v>0.26223010419152298</v>
      </c>
      <c r="W1467" s="17">
        <v>0.19006756832153901</v>
      </c>
      <c r="X1467" s="17">
        <v>0.18322397714542199</v>
      </c>
      <c r="Y1467" s="17">
        <v>0.27288430239932998</v>
      </c>
      <c r="Z1467" s="17">
        <v>0.23488699512524</v>
      </c>
      <c r="AA1467" s="17">
        <v>0.27685960418217598</v>
      </c>
      <c r="AB1467" s="17">
        <v>0.188433798744465</v>
      </c>
      <c r="AC1467" s="17">
        <v>9.3230723906367705E-2</v>
      </c>
      <c r="AD1467" s="17">
        <v>0.22348557332611901</v>
      </c>
      <c r="AE1467" s="17"/>
      <c r="AF1467" s="17">
        <v>0.226236076464748</v>
      </c>
      <c r="AG1467" s="17">
        <v>0.19071547163940999</v>
      </c>
      <c r="AH1467" s="17">
        <v>0.183379235782308</v>
      </c>
      <c r="AI1467" s="17"/>
      <c r="AJ1467" s="17">
        <v>0.187880192654614</v>
      </c>
      <c r="AK1467" s="17">
        <v>0.253136472197385</v>
      </c>
      <c r="AL1467" s="17">
        <v>0.16891774228579601</v>
      </c>
      <c r="AM1467" s="17">
        <v>0.59942779619622899</v>
      </c>
      <c r="AN1467" s="17">
        <v>0.17011173171301999</v>
      </c>
      <c r="AO1467" s="17"/>
      <c r="AP1467" s="17">
        <v>0.20802030221319801</v>
      </c>
      <c r="AQ1467" s="17">
        <v>0.230681146375705</v>
      </c>
      <c r="AR1467" s="17">
        <v>0.246453216651911</v>
      </c>
      <c r="AS1467" s="17"/>
      <c r="AT1467" s="17">
        <v>0.214111106007909</v>
      </c>
      <c r="AU1467" s="17">
        <v>0.17845207632978499</v>
      </c>
      <c r="AV1467" s="17">
        <v>0.26778669649042902</v>
      </c>
      <c r="AW1467" s="17">
        <v>0.20502111959427499</v>
      </c>
      <c r="AX1467" s="17">
        <v>0.121990158665725</v>
      </c>
      <c r="AY1467" s="17"/>
      <c r="AZ1467" s="17">
        <v>0</v>
      </c>
      <c r="BA1467" s="17">
        <v>0.20314455007982299</v>
      </c>
      <c r="BB1467" s="17">
        <v>0.165347449580586</v>
      </c>
      <c r="BC1467" s="17">
        <v>0.25534006410522297</v>
      </c>
      <c r="BD1467" s="17">
        <v>0.218718642171217</v>
      </c>
      <c r="BE1467" s="17">
        <v>0.18336528841958</v>
      </c>
      <c r="BF1467" s="17">
        <v>0.16663818028206601</v>
      </c>
      <c r="BG1467" s="17">
        <v>0.33744441735145397</v>
      </c>
      <c r="BH1467" s="17">
        <v>7.3042214141588804E-2</v>
      </c>
      <c r="BI1467" s="17">
        <v>0.120590976015903</v>
      </c>
      <c r="BJ1467" s="17">
        <v>0.24982575036119101</v>
      </c>
      <c r="BK1467" s="17">
        <v>6.0903732669698799E-2</v>
      </c>
      <c r="BL1467" s="17">
        <v>0.10309755891712</v>
      </c>
      <c r="BM1467" s="17">
        <v>0.36922810428076602</v>
      </c>
      <c r="BN1467" s="17">
        <v>0.21947451418549399</v>
      </c>
      <c r="BO1467" s="17">
        <v>0.37185537591509399</v>
      </c>
      <c r="BP1467" s="17"/>
      <c r="BQ1467" s="17">
        <v>0.22164317409435699</v>
      </c>
      <c r="BR1467" s="17">
        <v>0.19177258346746701</v>
      </c>
    </row>
    <row r="1468" spans="2:70" x14ac:dyDescent="0.35">
      <c r="B1468" t="s">
        <v>641</v>
      </c>
      <c r="C1468" s="17">
        <v>9.9567409893708006E-2</v>
      </c>
      <c r="D1468" s="17">
        <v>0.119934795961089</v>
      </c>
      <c r="E1468" s="17">
        <v>7.6016416859834096E-2</v>
      </c>
      <c r="F1468" s="17"/>
      <c r="G1468" s="17">
        <v>0.221252434520229</v>
      </c>
      <c r="H1468" s="17">
        <v>0.159728283117304</v>
      </c>
      <c r="I1468" s="17">
        <v>9.6735388937711594E-2</v>
      </c>
      <c r="J1468" s="17">
        <v>5.3954731648883703E-2</v>
      </c>
      <c r="K1468" s="17">
        <v>4.3450047808380701E-2</v>
      </c>
      <c r="L1468" s="17">
        <v>8.0182514019296099E-3</v>
      </c>
      <c r="M1468" s="17"/>
      <c r="N1468" s="17">
        <v>0.118978661307492</v>
      </c>
      <c r="O1468" s="17">
        <v>8.6947735997488396E-2</v>
      </c>
      <c r="P1468" s="17">
        <v>0.115351421788081</v>
      </c>
      <c r="Q1468" s="17">
        <v>5.8952015423175401E-2</v>
      </c>
      <c r="R1468" s="17"/>
      <c r="S1468" s="17">
        <v>0.163359341637904</v>
      </c>
      <c r="T1468" s="17">
        <v>3.5426659109551902E-2</v>
      </c>
      <c r="U1468" s="17">
        <v>9.7036285099061495E-2</v>
      </c>
      <c r="V1468" s="17">
        <v>8.4226513244210696E-2</v>
      </c>
      <c r="W1468" s="17">
        <v>2.82255433104599E-2</v>
      </c>
      <c r="X1468" s="17">
        <v>0.106938253362834</v>
      </c>
      <c r="Y1468" s="17">
        <v>0.14134682601621301</v>
      </c>
      <c r="Z1468" s="17">
        <v>0.17432133065939301</v>
      </c>
      <c r="AA1468" s="17">
        <v>0.10958271208312</v>
      </c>
      <c r="AB1468" s="17">
        <v>6.0597581050158701E-2</v>
      </c>
      <c r="AC1468" s="17">
        <v>6.58828166078477E-2</v>
      </c>
      <c r="AD1468" s="17">
        <v>7.0062469747116704E-2</v>
      </c>
      <c r="AE1468" s="17"/>
      <c r="AF1468" s="17">
        <v>8.1087424536189404E-2</v>
      </c>
      <c r="AG1468" s="17">
        <v>7.8199097677167095E-2</v>
      </c>
      <c r="AH1468" s="17">
        <v>0.123295834526656</v>
      </c>
      <c r="AI1468" s="17"/>
      <c r="AJ1468" s="17">
        <v>7.1010208772763206E-2</v>
      </c>
      <c r="AK1468" s="17">
        <v>0.117570483323373</v>
      </c>
      <c r="AL1468" s="17">
        <v>0.109483197474983</v>
      </c>
      <c r="AM1468" s="17">
        <v>0</v>
      </c>
      <c r="AN1468" s="17">
        <v>0.14204840370043101</v>
      </c>
      <c r="AO1468" s="17"/>
      <c r="AP1468" s="17">
        <v>8.5983035060501797E-2</v>
      </c>
      <c r="AQ1468" s="17">
        <v>0.11231345311228499</v>
      </c>
      <c r="AR1468" s="17">
        <v>0.161188220564569</v>
      </c>
      <c r="AS1468" s="17"/>
      <c r="AT1468" s="17">
        <v>6.2779065684769403E-2</v>
      </c>
      <c r="AU1468" s="17">
        <v>0.12959814781669701</v>
      </c>
      <c r="AV1468" s="17">
        <v>9.7394284087483393E-2</v>
      </c>
      <c r="AW1468" s="17">
        <v>0.13086576714440401</v>
      </c>
      <c r="AX1468" s="17">
        <v>0.26704306640332898</v>
      </c>
      <c r="AY1468" s="17"/>
      <c r="AZ1468" s="17">
        <v>0</v>
      </c>
      <c r="BA1468" s="17">
        <v>9.9555047977327601E-2</v>
      </c>
      <c r="BB1468" s="17">
        <v>0.131373009532261</v>
      </c>
      <c r="BC1468" s="17">
        <v>5.6522635523953001E-2</v>
      </c>
      <c r="BD1468" s="17">
        <v>6.7832531023224299E-2</v>
      </c>
      <c r="BE1468" s="17">
        <v>7.2842300282633804E-2</v>
      </c>
      <c r="BF1468" s="17">
        <v>9.6904967862740901E-2</v>
      </c>
      <c r="BG1468" s="17">
        <v>0.123136188010635</v>
      </c>
      <c r="BH1468" s="17">
        <v>0.18209142258880301</v>
      </c>
      <c r="BI1468" s="17">
        <v>0.12553566471188801</v>
      </c>
      <c r="BJ1468" s="17">
        <v>0.122776310752618</v>
      </c>
      <c r="BK1468" s="17">
        <v>0.138579706657877</v>
      </c>
      <c r="BL1468" s="17">
        <v>7.6683576960667799E-2</v>
      </c>
      <c r="BM1468" s="17">
        <v>7.3769406173262206E-2</v>
      </c>
      <c r="BN1468" s="17">
        <v>8.3094597317135394E-2</v>
      </c>
      <c r="BO1468" s="17">
        <v>0.10931448197669601</v>
      </c>
      <c r="BP1468" s="17"/>
      <c r="BQ1468" s="17">
        <v>0.101352267353332</v>
      </c>
      <c r="BR1468" s="17">
        <v>8.4078703147869596E-2</v>
      </c>
    </row>
    <row r="1469" spans="2:70" x14ac:dyDescent="0.35">
      <c r="B1469" t="s">
        <v>642</v>
      </c>
      <c r="C1469" s="17">
        <v>9.6532533553096794E-2</v>
      </c>
      <c r="D1469" s="17">
        <v>0.11766077994342999</v>
      </c>
      <c r="E1469" s="17">
        <v>7.2051527112676095E-2</v>
      </c>
      <c r="F1469" s="17"/>
      <c r="G1469" s="17">
        <v>0.20609927366808101</v>
      </c>
      <c r="H1469" s="17">
        <v>0.15867990009396499</v>
      </c>
      <c r="I1469" s="17">
        <v>0.105749600172711</v>
      </c>
      <c r="J1469" s="17">
        <v>4.4493051948249401E-2</v>
      </c>
      <c r="K1469" s="17">
        <v>6.1213090671453002E-2</v>
      </c>
      <c r="L1469" s="17">
        <v>0</v>
      </c>
      <c r="M1469" s="17"/>
      <c r="N1469" s="17">
        <v>7.7234945317690595E-2</v>
      </c>
      <c r="O1469" s="17">
        <v>8.7832739947726696E-2</v>
      </c>
      <c r="P1469" s="17">
        <v>0.13193728806652899</v>
      </c>
      <c r="Q1469" s="17">
        <v>9.3843258979889904E-2</v>
      </c>
      <c r="R1469" s="17"/>
      <c r="S1469" s="17">
        <v>0.14706231255489299</v>
      </c>
      <c r="T1469" s="17">
        <v>6.0555669717691198E-2</v>
      </c>
      <c r="U1469" s="17">
        <v>9.4923978704091194E-2</v>
      </c>
      <c r="V1469" s="17">
        <v>5.23678298874714E-2</v>
      </c>
      <c r="W1469" s="17">
        <v>0.17062977346789601</v>
      </c>
      <c r="X1469" s="17">
        <v>4.8723959050737099E-2</v>
      </c>
      <c r="Y1469" s="17">
        <v>8.2791421264681198E-2</v>
      </c>
      <c r="Z1469" s="17">
        <v>8.7495418912468301E-2</v>
      </c>
      <c r="AA1469" s="17">
        <v>8.3942443707307995E-2</v>
      </c>
      <c r="AB1469" s="17">
        <v>9.6733484616880902E-2</v>
      </c>
      <c r="AC1469" s="17">
        <v>7.3246615007267299E-2</v>
      </c>
      <c r="AD1469" s="17">
        <v>0.13828712810626501</v>
      </c>
      <c r="AE1469" s="17"/>
      <c r="AF1469" s="17">
        <v>8.1892341798708898E-2</v>
      </c>
      <c r="AG1469" s="17">
        <v>9.6767571119437998E-2</v>
      </c>
      <c r="AH1469" s="17">
        <v>8.9835866859671307E-2</v>
      </c>
      <c r="AI1469" s="17"/>
      <c r="AJ1469" s="17">
        <v>9.2517237974619498E-2</v>
      </c>
      <c r="AK1469" s="17">
        <v>0.124949938158413</v>
      </c>
      <c r="AL1469" s="17">
        <v>6.4692943248945603E-2</v>
      </c>
      <c r="AM1469" s="17">
        <v>0</v>
      </c>
      <c r="AN1469" s="17">
        <v>5.3140307099020699E-2</v>
      </c>
      <c r="AO1469" s="17"/>
      <c r="AP1469" s="17">
        <v>0.101664558650866</v>
      </c>
      <c r="AQ1469" s="17">
        <v>0.13477345307216401</v>
      </c>
      <c r="AR1469" s="17">
        <v>7.3336437855736403E-2</v>
      </c>
      <c r="AS1469" s="17"/>
      <c r="AT1469" s="17">
        <v>9.0009346796024695E-2</v>
      </c>
      <c r="AU1469" s="17">
        <v>0.106566754184742</v>
      </c>
      <c r="AV1469" s="17">
        <v>7.1230823178462105E-2</v>
      </c>
      <c r="AW1469" s="17">
        <v>8.40947139012308E-2</v>
      </c>
      <c r="AX1469" s="17">
        <v>0.37216639488827202</v>
      </c>
      <c r="AY1469" s="17"/>
      <c r="AZ1469" s="17">
        <v>0</v>
      </c>
      <c r="BA1469" s="17">
        <v>6.5731754312284202E-2</v>
      </c>
      <c r="BB1469" s="17">
        <v>2.82588971333869E-2</v>
      </c>
      <c r="BC1469" s="17">
        <v>0.15761246447386901</v>
      </c>
      <c r="BD1469" s="17">
        <v>0.14262052118750199</v>
      </c>
      <c r="BE1469" s="17">
        <v>4.8912358155963898E-2</v>
      </c>
      <c r="BF1469" s="17">
        <v>8.0366414552194704E-2</v>
      </c>
      <c r="BG1469" s="17">
        <v>0.12426301302526201</v>
      </c>
      <c r="BH1469" s="17">
        <v>0.13129110061334101</v>
      </c>
      <c r="BI1469" s="17">
        <v>8.5350962666011998E-2</v>
      </c>
      <c r="BJ1469" s="17">
        <v>6.5406559075229007E-2</v>
      </c>
      <c r="BK1469" s="17">
        <v>6.7611136519679205E-2</v>
      </c>
      <c r="BL1469" s="17">
        <v>7.6683576960667799E-2</v>
      </c>
      <c r="BM1469" s="17">
        <v>7.3769406173262206E-2</v>
      </c>
      <c r="BN1469" s="17">
        <v>0.231737753860216</v>
      </c>
      <c r="BO1469" s="17">
        <v>0.13505542638506601</v>
      </c>
      <c r="BP1469" s="17"/>
      <c r="BQ1469" s="17">
        <v>0.112379240338805</v>
      </c>
      <c r="BR1469" s="17">
        <v>7.8212216839240095E-2</v>
      </c>
    </row>
    <row r="1470" spans="2:70" x14ac:dyDescent="0.35">
      <c r="B1470" t="s">
        <v>643</v>
      </c>
      <c r="C1470" s="17">
        <v>7.9858173462862905E-2</v>
      </c>
      <c r="D1470" s="17">
        <v>0.10882553934775301</v>
      </c>
      <c r="E1470" s="17">
        <v>4.59037845296335E-2</v>
      </c>
      <c r="F1470" s="17"/>
      <c r="G1470" s="17">
        <v>0.15133424961637201</v>
      </c>
      <c r="H1470" s="17">
        <v>0.147965348485531</v>
      </c>
      <c r="I1470" s="17">
        <v>8.6318700783361499E-2</v>
      </c>
      <c r="J1470" s="17">
        <v>3.4105301182624802E-2</v>
      </c>
      <c r="K1470" s="17">
        <v>4.0127483614845999E-2</v>
      </c>
      <c r="L1470" s="17">
        <v>1.01527708812328E-2</v>
      </c>
      <c r="M1470" s="17"/>
      <c r="N1470" s="17">
        <v>9.4269023743534505E-2</v>
      </c>
      <c r="O1470" s="17">
        <v>3.4445133362019001E-2</v>
      </c>
      <c r="P1470" s="17">
        <v>0.118620696915698</v>
      </c>
      <c r="Q1470" s="17">
        <v>7.6550684327043705E-2</v>
      </c>
      <c r="R1470" s="17"/>
      <c r="S1470" s="17">
        <v>0.14632031090509601</v>
      </c>
      <c r="T1470" s="17">
        <v>3.5426659109551902E-2</v>
      </c>
      <c r="U1470" s="17">
        <v>0.15797885568602499</v>
      </c>
      <c r="V1470" s="17">
        <v>5.23678298874714E-2</v>
      </c>
      <c r="W1470" s="17">
        <v>5.4133962349761998E-2</v>
      </c>
      <c r="X1470" s="17">
        <v>5.5304983903877399E-2</v>
      </c>
      <c r="Y1470" s="17">
        <v>3.6967748310728903E-2</v>
      </c>
      <c r="Z1470" s="17">
        <v>9.9566363605980396E-2</v>
      </c>
      <c r="AA1470" s="17">
        <v>7.6379540036495594E-2</v>
      </c>
      <c r="AB1470" s="17">
        <v>4.41315381378556E-2</v>
      </c>
      <c r="AC1470" s="17">
        <v>6.14179146379061E-2</v>
      </c>
      <c r="AD1470" s="17">
        <v>8.1838628587192402E-2</v>
      </c>
      <c r="AE1470" s="17"/>
      <c r="AF1470" s="17">
        <v>6.8491256476989296E-2</v>
      </c>
      <c r="AG1470" s="17">
        <v>8.1929803692366895E-2</v>
      </c>
      <c r="AH1470" s="17">
        <v>6.9307361060583494E-2</v>
      </c>
      <c r="AI1470" s="17"/>
      <c r="AJ1470" s="17">
        <v>5.6342385850259302E-2</v>
      </c>
      <c r="AK1470" s="17">
        <v>0.13113735311584099</v>
      </c>
      <c r="AL1470" s="17">
        <v>7.7257804828343393E-2</v>
      </c>
      <c r="AM1470" s="17">
        <v>0.179285017860905</v>
      </c>
      <c r="AN1470" s="17">
        <v>3.72380079286714E-2</v>
      </c>
      <c r="AO1470" s="17"/>
      <c r="AP1470" s="17">
        <v>5.7940189143141099E-2</v>
      </c>
      <c r="AQ1470" s="17">
        <v>0.107460285072931</v>
      </c>
      <c r="AR1470" s="17">
        <v>0.16068682642934101</v>
      </c>
      <c r="AS1470" s="17"/>
      <c r="AT1470" s="17">
        <v>3.0978192043254499E-2</v>
      </c>
      <c r="AU1470" s="17">
        <v>4.5058714334253999E-2</v>
      </c>
      <c r="AV1470" s="17">
        <v>0.11143237759649401</v>
      </c>
      <c r="AW1470" s="17">
        <v>0.119786585620637</v>
      </c>
      <c r="AX1470" s="17">
        <v>0.1714055242468</v>
      </c>
      <c r="AY1470" s="17"/>
      <c r="AZ1470" s="17">
        <v>0</v>
      </c>
      <c r="BA1470" s="17">
        <v>0</v>
      </c>
      <c r="BB1470" s="17">
        <v>0</v>
      </c>
      <c r="BC1470" s="17">
        <v>9.8196249466022706E-2</v>
      </c>
      <c r="BD1470" s="17">
        <v>6.0978526867777202E-2</v>
      </c>
      <c r="BE1470" s="17">
        <v>8.1913100269858902E-2</v>
      </c>
      <c r="BF1470" s="17">
        <v>8.1008374539153494E-2</v>
      </c>
      <c r="BG1470" s="17">
        <v>6.6687853420730706E-2</v>
      </c>
      <c r="BH1470" s="17">
        <v>0.109023965862603</v>
      </c>
      <c r="BI1470" s="17">
        <v>3.8286384652364301E-2</v>
      </c>
      <c r="BJ1470" s="17">
        <v>0.12491699541863401</v>
      </c>
      <c r="BK1470" s="17">
        <v>3.3433154435149402E-2</v>
      </c>
      <c r="BL1470" s="17">
        <v>7.5808711238856602E-2</v>
      </c>
      <c r="BM1470" s="17">
        <v>0.284970322536719</v>
      </c>
      <c r="BN1470" s="17">
        <v>0.16184613212554</v>
      </c>
      <c r="BO1470" s="17">
        <v>7.4438838387526393E-2</v>
      </c>
      <c r="BP1470" s="17"/>
      <c r="BQ1470" s="17">
        <v>9.8366850049731405E-2</v>
      </c>
      <c r="BR1470" s="17">
        <v>5.9820071017151498E-2</v>
      </c>
    </row>
    <row r="1471" spans="2:70" x14ac:dyDescent="0.35">
      <c r="B1471" t="s">
        <v>129</v>
      </c>
      <c r="C1471" s="17">
        <v>2.3892785690860601E-2</v>
      </c>
      <c r="D1471" s="17">
        <v>1.38877903186571E-2</v>
      </c>
      <c r="E1471" s="17">
        <v>3.6002993760618801E-2</v>
      </c>
      <c r="F1471" s="17"/>
      <c r="G1471" s="17">
        <v>1.34528770339642E-2</v>
      </c>
      <c r="H1471" s="17">
        <v>0</v>
      </c>
      <c r="I1471" s="17">
        <v>4.2513992548802497E-2</v>
      </c>
      <c r="J1471" s="17">
        <v>3.41128233331362E-2</v>
      </c>
      <c r="K1471" s="17">
        <v>4.4400401390380997E-2</v>
      </c>
      <c r="L1471" s="17">
        <v>2.0071297121903399E-2</v>
      </c>
      <c r="M1471" s="17"/>
      <c r="N1471" s="17">
        <v>5.23503875702158E-3</v>
      </c>
      <c r="O1471" s="17">
        <v>3.51627207420371E-2</v>
      </c>
      <c r="P1471" s="17">
        <v>3.9408537329983E-2</v>
      </c>
      <c r="Q1471" s="17">
        <v>2.3382754311751301E-2</v>
      </c>
      <c r="R1471" s="17"/>
      <c r="S1471" s="17">
        <v>0</v>
      </c>
      <c r="T1471" s="17">
        <v>2.0463430660815001E-2</v>
      </c>
      <c r="U1471" s="17">
        <v>2.6265151849457099E-2</v>
      </c>
      <c r="V1471" s="17">
        <v>2.5554433100345799E-2</v>
      </c>
      <c r="W1471" s="17">
        <v>2.82255433104599E-2</v>
      </c>
      <c r="X1471" s="17">
        <v>4.8699699411578E-2</v>
      </c>
      <c r="Y1471" s="17">
        <v>0</v>
      </c>
      <c r="Z1471" s="17">
        <v>3.7288816516120503E-2</v>
      </c>
      <c r="AA1471" s="17">
        <v>2.51283719497504E-2</v>
      </c>
      <c r="AB1471" s="17">
        <v>1.5727801624764101E-2</v>
      </c>
      <c r="AC1471" s="17">
        <v>7.0986824405236598E-2</v>
      </c>
      <c r="AD1471" s="17">
        <v>7.2540309297879496E-2</v>
      </c>
      <c r="AE1471" s="17"/>
      <c r="AF1471" s="17">
        <v>4.1773305274552502E-2</v>
      </c>
      <c r="AG1471" s="17">
        <v>1.3228592719368701E-2</v>
      </c>
      <c r="AH1471" s="17">
        <v>2.6099008679751599E-2</v>
      </c>
      <c r="AI1471" s="17"/>
      <c r="AJ1471" s="17">
        <v>2.67784758176693E-2</v>
      </c>
      <c r="AK1471" s="17">
        <v>3.2082066254554301E-2</v>
      </c>
      <c r="AL1471" s="17">
        <v>0</v>
      </c>
      <c r="AM1471" s="17">
        <v>0</v>
      </c>
      <c r="AN1471" s="17">
        <v>1.93828762242527E-2</v>
      </c>
      <c r="AO1471" s="17"/>
      <c r="AP1471" s="17">
        <v>1.10479086817132E-2</v>
      </c>
      <c r="AQ1471" s="17">
        <v>2.5982668832398199E-2</v>
      </c>
      <c r="AR1471" s="17">
        <v>2.2597463690077101E-2</v>
      </c>
      <c r="AS1471" s="17"/>
      <c r="AT1471" s="17">
        <v>7.1679228804581593E-2</v>
      </c>
      <c r="AU1471" s="17">
        <v>3.7436748654954902E-2</v>
      </c>
      <c r="AV1471" s="17">
        <v>0</v>
      </c>
      <c r="AW1471" s="17">
        <v>1.44518623372746E-2</v>
      </c>
      <c r="AX1471" s="17">
        <v>0</v>
      </c>
      <c r="AY1471" s="17"/>
      <c r="AZ1471" s="17">
        <v>0.155502150155996</v>
      </c>
      <c r="BA1471" s="17">
        <v>6.8923892616824106E-2</v>
      </c>
      <c r="BB1471" s="17">
        <v>3.59579836850163E-2</v>
      </c>
      <c r="BC1471" s="17">
        <v>4.9896905117536798E-2</v>
      </c>
      <c r="BD1471" s="17">
        <v>0</v>
      </c>
      <c r="BE1471" s="17">
        <v>1.84628997178523E-2</v>
      </c>
      <c r="BF1471" s="17">
        <v>0</v>
      </c>
      <c r="BG1471" s="17">
        <v>2.9789068006584402E-2</v>
      </c>
      <c r="BH1471" s="17">
        <v>0</v>
      </c>
      <c r="BI1471" s="17">
        <v>8.0652335017879204E-2</v>
      </c>
      <c r="BJ1471" s="17">
        <v>1.6879121055427E-2</v>
      </c>
      <c r="BK1471" s="17">
        <v>0</v>
      </c>
      <c r="BL1471" s="17">
        <v>0</v>
      </c>
      <c r="BM1471" s="17">
        <v>0</v>
      </c>
      <c r="BN1471" s="17">
        <v>0</v>
      </c>
      <c r="BO1471" s="17">
        <v>0</v>
      </c>
      <c r="BP1471" s="17"/>
      <c r="BQ1471" s="17">
        <v>6.44357503238381E-3</v>
      </c>
      <c r="BR1471" s="17">
        <v>5.2538479104586103E-2</v>
      </c>
    </row>
    <row r="1472" spans="2:70" x14ac:dyDescent="0.35">
      <c r="B1472" t="s">
        <v>130</v>
      </c>
      <c r="C1472" s="17">
        <v>3.2499617328930003E-2</v>
      </c>
      <c r="D1472" s="17">
        <v>2.34571587900404E-2</v>
      </c>
      <c r="E1472" s="17">
        <v>4.3525845028418303E-2</v>
      </c>
      <c r="F1472" s="17"/>
      <c r="G1472" s="17">
        <v>7.5428971785781902E-3</v>
      </c>
      <c r="H1472" s="17">
        <v>2.8059747183033001E-2</v>
      </c>
      <c r="I1472" s="17">
        <v>2.9015146391409102E-2</v>
      </c>
      <c r="J1472" s="17">
        <v>2.18296685033561E-2</v>
      </c>
      <c r="K1472" s="17">
        <v>2.37898630324004E-2</v>
      </c>
      <c r="L1472" s="17">
        <v>7.3894557156245405E-2</v>
      </c>
      <c r="M1472" s="17"/>
      <c r="N1472" s="17">
        <v>3.8334741043243199E-2</v>
      </c>
      <c r="O1472" s="17">
        <v>4.4802277010291297E-2</v>
      </c>
      <c r="P1472" s="17">
        <v>1.9268309364887201E-2</v>
      </c>
      <c r="Q1472" s="17">
        <v>2.1123173291355699E-2</v>
      </c>
      <c r="R1472" s="17"/>
      <c r="S1472" s="17">
        <v>8.9658331780675098E-3</v>
      </c>
      <c r="T1472" s="17">
        <v>1.62688323666931E-2</v>
      </c>
      <c r="U1472" s="17">
        <v>4.6636323466186902E-2</v>
      </c>
      <c r="V1472" s="17">
        <v>0</v>
      </c>
      <c r="W1472" s="17">
        <v>9.5721816255078501E-2</v>
      </c>
      <c r="X1472" s="17">
        <v>5.6358809111556399E-2</v>
      </c>
      <c r="Y1472" s="17">
        <v>5.8633447929973499E-2</v>
      </c>
      <c r="Z1472" s="17">
        <v>0</v>
      </c>
      <c r="AA1472" s="17">
        <v>7.09855775299085E-2</v>
      </c>
      <c r="AB1472" s="17">
        <v>1.72931513518144E-2</v>
      </c>
      <c r="AC1472" s="17">
        <v>3.1643309239546599E-2</v>
      </c>
      <c r="AD1472" s="17">
        <v>0</v>
      </c>
      <c r="AE1472" s="17"/>
      <c r="AF1472" s="17">
        <v>2.64365787302814E-2</v>
      </c>
      <c r="AG1472" s="17">
        <v>4.5078813284324698E-2</v>
      </c>
      <c r="AH1472" s="17">
        <v>1.7999588361227802E-2</v>
      </c>
      <c r="AI1472" s="17"/>
      <c r="AJ1472" s="17">
        <v>4.15196844210508E-2</v>
      </c>
      <c r="AK1472" s="17">
        <v>3.3173163389987097E-2</v>
      </c>
      <c r="AL1472" s="17">
        <v>1.7436567173734398E-2</v>
      </c>
      <c r="AM1472" s="17">
        <v>0</v>
      </c>
      <c r="AN1472" s="17">
        <v>1.24859458048628E-2</v>
      </c>
      <c r="AO1472" s="17"/>
      <c r="AP1472" s="17">
        <v>4.1710434506922099E-2</v>
      </c>
      <c r="AQ1472" s="17">
        <v>3.2582323993152501E-2</v>
      </c>
      <c r="AR1472" s="17">
        <v>3.1987567440149897E-2</v>
      </c>
      <c r="AS1472" s="17"/>
      <c r="AT1472" s="17">
        <v>4.4849166579263001E-2</v>
      </c>
      <c r="AU1472" s="17">
        <v>4.1594399724533E-2</v>
      </c>
      <c r="AV1472" s="17">
        <v>3.0750400908045001E-2</v>
      </c>
      <c r="AW1472" s="17">
        <v>8.3983227489520494E-3</v>
      </c>
      <c r="AX1472" s="17">
        <v>4.8041629756571398E-2</v>
      </c>
      <c r="AY1472" s="17"/>
      <c r="AZ1472" s="17">
        <v>0</v>
      </c>
      <c r="BA1472" s="17">
        <v>4.0046319101656597E-2</v>
      </c>
      <c r="BB1472" s="17">
        <v>6.3869595498277795E-2</v>
      </c>
      <c r="BC1472" s="17">
        <v>0</v>
      </c>
      <c r="BD1472" s="17">
        <v>3.3270659496804598E-2</v>
      </c>
      <c r="BE1472" s="17">
        <v>4.6638706489284802E-2</v>
      </c>
      <c r="BF1472" s="17">
        <v>1.7288346551149199E-2</v>
      </c>
      <c r="BG1472" s="17">
        <v>2.24335092620104E-2</v>
      </c>
      <c r="BH1472" s="17">
        <v>3.3360524833172103E-2</v>
      </c>
      <c r="BI1472" s="17">
        <v>0</v>
      </c>
      <c r="BJ1472" s="17">
        <v>6.4170807351849102E-2</v>
      </c>
      <c r="BK1472" s="17">
        <v>0</v>
      </c>
      <c r="BL1472" s="17">
        <v>0</v>
      </c>
      <c r="BM1472" s="17">
        <v>0</v>
      </c>
      <c r="BN1472" s="17">
        <v>0</v>
      </c>
      <c r="BO1472" s="17">
        <v>0</v>
      </c>
      <c r="BP1472" s="17"/>
      <c r="BQ1472" s="17">
        <v>3.09856946494214E-2</v>
      </c>
      <c r="BR1472" s="17">
        <v>3.3069568720383399E-2</v>
      </c>
    </row>
    <row r="1473" spans="2:70" x14ac:dyDescent="0.35">
      <c r="C1473" s="17"/>
      <c r="D1473" s="17"/>
      <c r="E1473" s="17"/>
      <c r="F1473" s="17"/>
      <c r="G1473" s="17"/>
      <c r="H1473" s="17"/>
      <c r="I1473" s="17"/>
      <c r="J1473" s="17"/>
      <c r="K1473" s="17"/>
      <c r="L1473" s="17"/>
      <c r="M1473" s="17"/>
      <c r="N1473" s="17"/>
      <c r="O1473" s="17"/>
      <c r="P1473" s="17"/>
      <c r="Q1473" s="17"/>
      <c r="R1473" s="17"/>
      <c r="S1473" s="17"/>
      <c r="T1473" s="17"/>
      <c r="U1473" s="17"/>
      <c r="V1473" s="17"/>
      <c r="W1473" s="17"/>
      <c r="X1473" s="17"/>
      <c r="Y1473" s="17"/>
      <c r="Z1473" s="17"/>
      <c r="AA1473" s="17"/>
      <c r="AB1473" s="17"/>
      <c r="AC1473" s="17"/>
      <c r="AD1473" s="17"/>
      <c r="AE1473" s="17"/>
      <c r="AF1473" s="17"/>
      <c r="AG1473" s="17"/>
      <c r="AH1473" s="17"/>
      <c r="AI1473" s="17"/>
      <c r="AJ1473" s="17"/>
      <c r="AK1473" s="17"/>
      <c r="AL1473" s="17"/>
      <c r="AM1473" s="17"/>
      <c r="AN1473" s="17"/>
      <c r="AO1473" s="17"/>
      <c r="AP1473" s="17"/>
      <c r="AQ1473" s="17"/>
      <c r="AR1473" s="17"/>
      <c r="AS1473" s="17"/>
      <c r="AT1473" s="17"/>
      <c r="AU1473" s="17"/>
      <c r="AV1473" s="17"/>
      <c r="AW1473" s="17"/>
      <c r="AX1473" s="17"/>
      <c r="AY1473" s="17"/>
      <c r="AZ1473" s="17"/>
      <c r="BA1473" s="17"/>
      <c r="BB1473" s="17"/>
      <c r="BC1473" s="17"/>
      <c r="BD1473" s="17"/>
      <c r="BE1473" s="17"/>
      <c r="BF1473" s="17"/>
      <c r="BG1473" s="17"/>
      <c r="BH1473" s="17"/>
      <c r="BI1473" s="17"/>
      <c r="BJ1473" s="17"/>
      <c r="BK1473" s="17"/>
      <c r="BL1473" s="17"/>
      <c r="BM1473" s="17"/>
      <c r="BN1473" s="17"/>
      <c r="BO1473" s="17"/>
      <c r="BP1473" s="17"/>
      <c r="BQ1473" s="17"/>
      <c r="BR1473" s="17"/>
    </row>
    <row r="1474" spans="2:70" x14ac:dyDescent="0.35">
      <c r="B1474" s="6" t="s">
        <v>647</v>
      </c>
      <c r="C1474" s="17"/>
      <c r="D1474" s="17"/>
      <c r="E1474" s="17"/>
      <c r="F1474" s="17"/>
      <c r="G1474" s="17"/>
      <c r="H1474" s="17"/>
      <c r="I1474" s="17"/>
      <c r="J1474" s="17"/>
      <c r="K1474" s="17"/>
      <c r="L1474" s="17"/>
      <c r="M1474" s="17"/>
      <c r="N1474" s="17"/>
      <c r="O1474" s="17"/>
      <c r="P1474" s="17"/>
      <c r="Q1474" s="17"/>
      <c r="R1474" s="17"/>
      <c r="S1474" s="17"/>
      <c r="T1474" s="17"/>
      <c r="U1474" s="17"/>
      <c r="V1474" s="17"/>
      <c r="W1474" s="17"/>
      <c r="X1474" s="17"/>
      <c r="Y1474" s="17"/>
      <c r="Z1474" s="17"/>
      <c r="AA1474" s="17"/>
      <c r="AB1474" s="17"/>
      <c r="AC1474" s="17"/>
      <c r="AD1474" s="17"/>
      <c r="AE1474" s="17"/>
      <c r="AF1474" s="17"/>
      <c r="AG1474" s="17"/>
      <c r="AH1474" s="17"/>
      <c r="AI1474" s="17"/>
      <c r="AJ1474" s="17"/>
      <c r="AK1474" s="17"/>
      <c r="AL1474" s="17"/>
      <c r="AM1474" s="17"/>
      <c r="AN1474" s="17"/>
      <c r="AO1474" s="17"/>
      <c r="AP1474" s="17"/>
      <c r="AQ1474" s="17"/>
      <c r="AR1474" s="17"/>
      <c r="AS1474" s="17"/>
      <c r="AT1474" s="17"/>
      <c r="AU1474" s="17"/>
      <c r="AV1474" s="17"/>
      <c r="AW1474" s="17"/>
      <c r="AX1474" s="17"/>
      <c r="AY1474" s="17"/>
      <c r="AZ1474" s="17"/>
      <c r="BA1474" s="17"/>
      <c r="BB1474" s="17"/>
      <c r="BC1474" s="17"/>
      <c r="BD1474" s="17"/>
      <c r="BE1474" s="17"/>
      <c r="BF1474" s="17"/>
      <c r="BG1474" s="17"/>
      <c r="BH1474" s="17"/>
      <c r="BI1474" s="17"/>
      <c r="BJ1474" s="17"/>
      <c r="BK1474" s="17"/>
      <c r="BL1474" s="17"/>
      <c r="BM1474" s="17"/>
      <c r="BN1474" s="17"/>
      <c r="BO1474" s="17"/>
      <c r="BP1474" s="17"/>
      <c r="BQ1474" s="17"/>
      <c r="BR1474" s="17"/>
    </row>
    <row r="1475" spans="2:70" x14ac:dyDescent="0.35">
      <c r="B1475" s="24" t="s">
        <v>648</v>
      </c>
      <c r="C1475" s="17"/>
      <c r="D1475" s="17"/>
      <c r="E1475" s="17"/>
      <c r="F1475" s="17"/>
      <c r="G1475" s="17"/>
      <c r="H1475" s="17"/>
      <c r="I1475" s="17"/>
      <c r="J1475" s="17"/>
      <c r="K1475" s="17"/>
      <c r="L1475" s="17"/>
      <c r="M1475" s="17"/>
      <c r="N1475" s="17"/>
      <c r="O1475" s="17"/>
      <c r="P1475" s="17"/>
      <c r="Q1475" s="17"/>
      <c r="R1475" s="17"/>
      <c r="S1475" s="17"/>
      <c r="T1475" s="17"/>
      <c r="U1475" s="17"/>
      <c r="V1475" s="17"/>
      <c r="W1475" s="17"/>
      <c r="X1475" s="17"/>
      <c r="Y1475" s="17"/>
      <c r="Z1475" s="17"/>
      <c r="AA1475" s="17"/>
      <c r="AB1475" s="17"/>
      <c r="AC1475" s="17"/>
      <c r="AD1475" s="17"/>
      <c r="AE1475" s="17"/>
      <c r="AF1475" s="17"/>
      <c r="AG1475" s="17"/>
      <c r="AH1475" s="17"/>
      <c r="AI1475" s="17"/>
      <c r="AJ1475" s="17"/>
      <c r="AK1475" s="17"/>
      <c r="AL1475" s="17"/>
      <c r="AM1475" s="17"/>
      <c r="AN1475" s="17"/>
      <c r="AO1475" s="17"/>
      <c r="AP1475" s="17"/>
      <c r="AQ1475" s="17"/>
      <c r="AR1475" s="17"/>
      <c r="AS1475" s="17"/>
      <c r="AT1475" s="17"/>
      <c r="AU1475" s="17"/>
      <c r="AV1475" s="17"/>
      <c r="AW1475" s="17"/>
      <c r="AX1475" s="17"/>
      <c r="AY1475" s="17"/>
      <c r="AZ1475" s="17"/>
      <c r="BA1475" s="17"/>
      <c r="BB1475" s="17"/>
      <c r="BC1475" s="17"/>
      <c r="BD1475" s="17"/>
      <c r="BE1475" s="17"/>
      <c r="BF1475" s="17"/>
      <c r="BG1475" s="17"/>
      <c r="BH1475" s="17"/>
      <c r="BI1475" s="17"/>
      <c r="BJ1475" s="17"/>
      <c r="BK1475" s="17"/>
      <c r="BL1475" s="17"/>
      <c r="BM1475" s="17"/>
      <c r="BN1475" s="17"/>
      <c r="BO1475" s="17"/>
      <c r="BP1475" s="17"/>
      <c r="BQ1475" s="17"/>
      <c r="BR1475" s="17"/>
    </row>
    <row r="1476" spans="2:70" x14ac:dyDescent="0.35">
      <c r="B1476" t="s">
        <v>639</v>
      </c>
      <c r="C1476" s="17">
        <v>0.64942095375190201</v>
      </c>
      <c r="D1476" s="17">
        <v>0.62074154277397497</v>
      </c>
      <c r="E1476" s="17">
        <v>0.67067829262784195</v>
      </c>
      <c r="F1476" s="17"/>
      <c r="G1476" s="17">
        <v>0.52450675651353695</v>
      </c>
      <c r="H1476" s="17">
        <v>0.603539655112587</v>
      </c>
      <c r="I1476" s="17">
        <v>0.61564263648531803</v>
      </c>
      <c r="J1476" s="17">
        <v>0.66580136995292105</v>
      </c>
      <c r="K1476" s="17">
        <v>0.74631272614889799</v>
      </c>
      <c r="L1476" s="17">
        <v>0.73325507877722196</v>
      </c>
      <c r="M1476" s="17"/>
      <c r="N1476" s="17">
        <v>0.64477826094471302</v>
      </c>
      <c r="O1476" s="17">
        <v>0.68153179288254395</v>
      </c>
      <c r="P1476" s="17">
        <v>0.618643903399966</v>
      </c>
      <c r="Q1476" s="17">
        <v>0.641466752398824</v>
      </c>
      <c r="R1476" s="17"/>
      <c r="S1476" s="17">
        <v>0.629013217867881</v>
      </c>
      <c r="T1476" s="17">
        <v>0.68126558358487699</v>
      </c>
      <c r="U1476" s="17">
        <v>0.60334948135787303</v>
      </c>
      <c r="V1476" s="17">
        <v>0.76635049620985596</v>
      </c>
      <c r="W1476" s="17">
        <v>0.67822100607050295</v>
      </c>
      <c r="X1476" s="17">
        <v>0.59982678470334305</v>
      </c>
      <c r="Y1476" s="17">
        <v>0.63841664503350704</v>
      </c>
      <c r="Z1476" s="17">
        <v>0.70203017587422001</v>
      </c>
      <c r="AA1476" s="17">
        <v>0.57279572716279803</v>
      </c>
      <c r="AB1476" s="17">
        <v>0.64486618486090996</v>
      </c>
      <c r="AC1476" s="17">
        <v>0.65091146577918002</v>
      </c>
      <c r="AD1476" s="17">
        <v>0.67503571214624503</v>
      </c>
      <c r="AE1476" s="17"/>
      <c r="AF1476" s="17">
        <v>0.68905516078129703</v>
      </c>
      <c r="AG1476" s="17">
        <v>0.66046476452583203</v>
      </c>
      <c r="AH1476" s="17">
        <v>0.60643243967890603</v>
      </c>
      <c r="AI1476" s="17"/>
      <c r="AJ1476" s="17">
        <v>0.684950947085608</v>
      </c>
      <c r="AK1476" s="17">
        <v>0.62574510809926098</v>
      </c>
      <c r="AL1476" s="17">
        <v>0.62578933173501505</v>
      </c>
      <c r="AM1476" s="17">
        <v>0.68338454557259898</v>
      </c>
      <c r="AN1476" s="17">
        <v>0.630713159302287</v>
      </c>
      <c r="AO1476" s="17"/>
      <c r="AP1476" s="17">
        <v>0.65661966294693097</v>
      </c>
      <c r="AQ1476" s="17">
        <v>0.64997416571186295</v>
      </c>
      <c r="AR1476" s="17">
        <v>0.61005028980353104</v>
      </c>
      <c r="AS1476" s="17"/>
      <c r="AT1476" s="17">
        <v>0.67057117341019001</v>
      </c>
      <c r="AU1476" s="17">
        <v>0.63011262102691501</v>
      </c>
      <c r="AV1476" s="17">
        <v>0.64330478890739995</v>
      </c>
      <c r="AW1476" s="17">
        <v>0.63384849100907004</v>
      </c>
      <c r="AX1476" s="17">
        <v>0.65552631784547899</v>
      </c>
      <c r="AY1476" s="17"/>
      <c r="AZ1476" s="17">
        <v>0.65185196168837001</v>
      </c>
      <c r="BA1476" s="17">
        <v>0.64559884945141199</v>
      </c>
      <c r="BB1476" s="17">
        <v>0.67621277092559695</v>
      </c>
      <c r="BC1476" s="17">
        <v>0.74791498783430899</v>
      </c>
      <c r="BD1476" s="17">
        <v>0.59308872755842601</v>
      </c>
      <c r="BE1476" s="17">
        <v>0.63501713954129502</v>
      </c>
      <c r="BF1476" s="17">
        <v>0.63275263591673803</v>
      </c>
      <c r="BG1476" s="17">
        <v>0.67368645417388595</v>
      </c>
      <c r="BH1476" s="17">
        <v>0.63064161993730306</v>
      </c>
      <c r="BI1476" s="17">
        <v>0.60179869609701597</v>
      </c>
      <c r="BJ1476" s="17">
        <v>0.62967096695006097</v>
      </c>
      <c r="BK1476" s="17">
        <v>0.64460927757993103</v>
      </c>
      <c r="BL1476" s="17">
        <v>0.70498960987405701</v>
      </c>
      <c r="BM1476" s="17">
        <v>0.65386730871397103</v>
      </c>
      <c r="BN1476" s="17">
        <v>0.52763804943474801</v>
      </c>
      <c r="BO1476" s="17">
        <v>0.63326257484008996</v>
      </c>
      <c r="BP1476" s="17"/>
      <c r="BQ1476" s="17">
        <v>0.588007229091835</v>
      </c>
      <c r="BR1476" s="17">
        <v>0.66784495191954496</v>
      </c>
    </row>
    <row r="1477" spans="2:70" x14ac:dyDescent="0.35">
      <c r="B1477" t="s">
        <v>637</v>
      </c>
      <c r="C1477" s="17">
        <v>0.59213512759435105</v>
      </c>
      <c r="D1477" s="17">
        <v>0.55398342915245902</v>
      </c>
      <c r="E1477" s="17">
        <v>0.61980499533648803</v>
      </c>
      <c r="F1477" s="17"/>
      <c r="G1477" s="17">
        <v>0.56920181948994497</v>
      </c>
      <c r="H1477" s="17">
        <v>0.54935189589783295</v>
      </c>
      <c r="I1477" s="17">
        <v>0.553168387213124</v>
      </c>
      <c r="J1477" s="17">
        <v>0.58148728347916001</v>
      </c>
      <c r="K1477" s="17">
        <v>0.62962288525585297</v>
      </c>
      <c r="L1477" s="17">
        <v>0.66366935844418895</v>
      </c>
      <c r="M1477" s="17"/>
      <c r="N1477" s="17">
        <v>0.60540403480281602</v>
      </c>
      <c r="O1477" s="17">
        <v>0.60061798194799898</v>
      </c>
      <c r="P1477" s="17">
        <v>0.56736863427801498</v>
      </c>
      <c r="Q1477" s="17">
        <v>0.59025703303240096</v>
      </c>
      <c r="R1477" s="17"/>
      <c r="S1477" s="17">
        <v>0.61126531954096797</v>
      </c>
      <c r="T1477" s="17">
        <v>0.61161234283538701</v>
      </c>
      <c r="U1477" s="17">
        <v>0.55321003457561402</v>
      </c>
      <c r="V1477" s="17">
        <v>0.60640071112655103</v>
      </c>
      <c r="W1477" s="17">
        <v>0.58290887371836597</v>
      </c>
      <c r="X1477" s="17">
        <v>0.61311972346594501</v>
      </c>
      <c r="Y1477" s="17">
        <v>0.56199825717373497</v>
      </c>
      <c r="Z1477" s="17">
        <v>0.67140008360271097</v>
      </c>
      <c r="AA1477" s="17">
        <v>0.603930685792894</v>
      </c>
      <c r="AB1477" s="17">
        <v>0.55644038046942101</v>
      </c>
      <c r="AC1477" s="17">
        <v>0.506625896193446</v>
      </c>
      <c r="AD1477" s="17">
        <v>0.58628215954280605</v>
      </c>
      <c r="AE1477" s="17"/>
      <c r="AF1477" s="17">
        <v>0.62730787070219196</v>
      </c>
      <c r="AG1477" s="17">
        <v>0.57993757503359999</v>
      </c>
      <c r="AH1477" s="17">
        <v>0.55484243185930804</v>
      </c>
      <c r="AI1477" s="17"/>
      <c r="AJ1477" s="17">
        <v>0.621420658337141</v>
      </c>
      <c r="AK1477" s="17">
        <v>0.55880834742265195</v>
      </c>
      <c r="AL1477" s="17">
        <v>0.56179639451218299</v>
      </c>
      <c r="AM1477" s="17">
        <v>0.641692613275474</v>
      </c>
      <c r="AN1477" s="17">
        <v>0.59780229823951203</v>
      </c>
      <c r="AO1477" s="17"/>
      <c r="AP1477" s="17">
        <v>0.57301565668035404</v>
      </c>
      <c r="AQ1477" s="17">
        <v>0.59476585291522099</v>
      </c>
      <c r="AR1477" s="17">
        <v>0.609553533503154</v>
      </c>
      <c r="AS1477" s="17"/>
      <c r="AT1477" s="17">
        <v>0.61883933307078998</v>
      </c>
      <c r="AU1477" s="17">
        <v>0.58729472300515895</v>
      </c>
      <c r="AV1477" s="17">
        <v>0.60241724656844697</v>
      </c>
      <c r="AW1477" s="17">
        <v>0.55251773818162997</v>
      </c>
      <c r="AX1477" s="17">
        <v>0.45970489579703999</v>
      </c>
      <c r="AY1477" s="17"/>
      <c r="AZ1477" s="17">
        <v>0.79016060803982202</v>
      </c>
      <c r="BA1477" s="17">
        <v>0.51385957338402299</v>
      </c>
      <c r="BB1477" s="17">
        <v>0.58651832244672697</v>
      </c>
      <c r="BC1477" s="17">
        <v>0.46689153446215298</v>
      </c>
      <c r="BD1477" s="17">
        <v>0.58961100366173302</v>
      </c>
      <c r="BE1477" s="17">
        <v>0.607768616753808</v>
      </c>
      <c r="BF1477" s="17">
        <v>0.59855604110692995</v>
      </c>
      <c r="BG1477" s="17">
        <v>0.67148847417031798</v>
      </c>
      <c r="BH1477" s="17">
        <v>0.58394546028632</v>
      </c>
      <c r="BI1477" s="17">
        <v>0.58409246826146999</v>
      </c>
      <c r="BJ1477" s="17">
        <v>0.57530502889466895</v>
      </c>
      <c r="BK1477" s="17">
        <v>0.65190728528158204</v>
      </c>
      <c r="BL1477" s="17">
        <v>0.60338542282096297</v>
      </c>
      <c r="BM1477" s="17">
        <v>0.61665910564858895</v>
      </c>
      <c r="BN1477" s="17">
        <v>0.532032787194198</v>
      </c>
      <c r="BO1477" s="17">
        <v>0.55265070197147803</v>
      </c>
      <c r="BP1477" s="17"/>
      <c r="BQ1477" s="17">
        <v>0.56110054627795802</v>
      </c>
      <c r="BR1477" s="17">
        <v>0.60448771013215297</v>
      </c>
    </row>
    <row r="1478" spans="2:70" x14ac:dyDescent="0.35">
      <c r="B1478" t="s">
        <v>640</v>
      </c>
      <c r="C1478" s="17">
        <v>0.36882306929210101</v>
      </c>
      <c r="D1478" s="17">
        <v>0.31017106301054798</v>
      </c>
      <c r="E1478" s="17">
        <v>0.410480385250236</v>
      </c>
      <c r="F1478" s="17"/>
      <c r="G1478" s="17">
        <v>0.405779049971073</v>
      </c>
      <c r="H1478" s="17">
        <v>0.36695777480241398</v>
      </c>
      <c r="I1478" s="17">
        <v>0.35939916004066702</v>
      </c>
      <c r="J1478" s="17">
        <v>0.44356868587695802</v>
      </c>
      <c r="K1478" s="17">
        <v>0.38177859017658899</v>
      </c>
      <c r="L1478" s="17">
        <v>0.27397516081623602</v>
      </c>
      <c r="M1478" s="17"/>
      <c r="N1478" s="17">
        <v>0.334882654161544</v>
      </c>
      <c r="O1478" s="17">
        <v>0.36203498854863198</v>
      </c>
      <c r="P1478" s="17">
        <v>0.38575658708147098</v>
      </c>
      <c r="Q1478" s="17">
        <v>0.39130947038478697</v>
      </c>
      <c r="R1478" s="17"/>
      <c r="S1478" s="17">
        <v>0.33467587192264803</v>
      </c>
      <c r="T1478" s="17">
        <v>0.37670012722092999</v>
      </c>
      <c r="U1478" s="17">
        <v>0.331158052568788</v>
      </c>
      <c r="V1478" s="17">
        <v>0.41771211017447502</v>
      </c>
      <c r="W1478" s="17">
        <v>0.41895203863077002</v>
      </c>
      <c r="X1478" s="17">
        <v>0.301867878851173</v>
      </c>
      <c r="Y1478" s="17">
        <v>0.37282276952167498</v>
      </c>
      <c r="Z1478" s="17">
        <v>0.360985510585836</v>
      </c>
      <c r="AA1478" s="17">
        <v>0.39380233016223398</v>
      </c>
      <c r="AB1478" s="17">
        <v>0.35298311673879701</v>
      </c>
      <c r="AC1478" s="17">
        <v>0.33414218710459598</v>
      </c>
      <c r="AD1478" s="17">
        <v>0.48047448627217598</v>
      </c>
      <c r="AE1478" s="17"/>
      <c r="AF1478" s="17">
        <v>0.38563886818020898</v>
      </c>
      <c r="AG1478" s="17">
        <v>0.34820226928507603</v>
      </c>
      <c r="AH1478" s="17">
        <v>0.36471195369701398</v>
      </c>
      <c r="AI1478" s="17"/>
      <c r="AJ1478" s="17">
        <v>0.374308545969327</v>
      </c>
      <c r="AK1478" s="17">
        <v>0.34897067517832803</v>
      </c>
      <c r="AL1478" s="17">
        <v>0.31026380095273198</v>
      </c>
      <c r="AM1478" s="17">
        <v>7.7764262151886906E-2</v>
      </c>
      <c r="AN1478" s="17">
        <v>0.40483311909588798</v>
      </c>
      <c r="AO1478" s="17"/>
      <c r="AP1478" s="17">
        <v>0.35422152871377</v>
      </c>
      <c r="AQ1478" s="17">
        <v>0.37553367797871301</v>
      </c>
      <c r="AR1478" s="17">
        <v>0.34491472154402503</v>
      </c>
      <c r="AS1478" s="17"/>
      <c r="AT1478" s="17">
        <v>0.35792551684211099</v>
      </c>
      <c r="AU1478" s="17">
        <v>0.39223126318543</v>
      </c>
      <c r="AV1478" s="17">
        <v>0.38191036605851603</v>
      </c>
      <c r="AW1478" s="17">
        <v>0.33762820090685203</v>
      </c>
      <c r="AX1478" s="17">
        <v>0.26899153100161399</v>
      </c>
      <c r="AY1478" s="17"/>
      <c r="AZ1478" s="17">
        <v>0.19842560453747601</v>
      </c>
      <c r="BA1478" s="17">
        <v>0.41337797205489102</v>
      </c>
      <c r="BB1478" s="17">
        <v>0.37276303112516102</v>
      </c>
      <c r="BC1478" s="17">
        <v>0.32515876457644499</v>
      </c>
      <c r="BD1478" s="17">
        <v>0.34536726912771898</v>
      </c>
      <c r="BE1478" s="17">
        <v>0.37083960754622203</v>
      </c>
      <c r="BF1478" s="17">
        <v>0.37892684293789802</v>
      </c>
      <c r="BG1478" s="17">
        <v>0.42857988275592201</v>
      </c>
      <c r="BH1478" s="17">
        <v>0.36420403207894803</v>
      </c>
      <c r="BI1478" s="17">
        <v>0.34113521762253701</v>
      </c>
      <c r="BJ1478" s="17">
        <v>0.34927572696659898</v>
      </c>
      <c r="BK1478" s="17">
        <v>0.27272172365309799</v>
      </c>
      <c r="BL1478" s="17">
        <v>0.33056513581462399</v>
      </c>
      <c r="BM1478" s="17">
        <v>0.36462235881937</v>
      </c>
      <c r="BN1478" s="17">
        <v>0.30101391524467902</v>
      </c>
      <c r="BO1478" s="17">
        <v>0.45083998862663099</v>
      </c>
      <c r="BP1478" s="17"/>
      <c r="BQ1478" s="17">
        <v>0.36810029852460202</v>
      </c>
      <c r="BR1478" s="17">
        <v>0.36858709763764502</v>
      </c>
    </row>
    <row r="1479" spans="2:70" x14ac:dyDescent="0.35">
      <c r="B1479" t="s">
        <v>641</v>
      </c>
      <c r="C1479" s="17">
        <v>0.32606501301416602</v>
      </c>
      <c r="D1479" s="17">
        <v>0.27789251843923002</v>
      </c>
      <c r="E1479" s="17">
        <v>0.358409832063872</v>
      </c>
      <c r="F1479" s="17"/>
      <c r="G1479" s="17">
        <v>0.29205803356474402</v>
      </c>
      <c r="H1479" s="17">
        <v>0.32842136976917402</v>
      </c>
      <c r="I1479" s="17">
        <v>0.32379187463881398</v>
      </c>
      <c r="J1479" s="17">
        <v>0.28187351811379902</v>
      </c>
      <c r="K1479" s="17">
        <v>0.37590491590767899</v>
      </c>
      <c r="L1479" s="17">
        <v>0.35590049481596298</v>
      </c>
      <c r="M1479" s="17"/>
      <c r="N1479" s="17">
        <v>0.32480895566535001</v>
      </c>
      <c r="O1479" s="17">
        <v>0.35878100872303198</v>
      </c>
      <c r="P1479" s="17">
        <v>0.30201411400967099</v>
      </c>
      <c r="Q1479" s="17">
        <v>0.31153139357454201</v>
      </c>
      <c r="R1479" s="17"/>
      <c r="S1479" s="17">
        <v>0.34137451216325598</v>
      </c>
      <c r="T1479" s="17">
        <v>0.32534684295760302</v>
      </c>
      <c r="U1479" s="17">
        <v>0.30240472298772098</v>
      </c>
      <c r="V1479" s="17">
        <v>0.39044927495984499</v>
      </c>
      <c r="W1479" s="17">
        <v>0.39210014031611201</v>
      </c>
      <c r="X1479" s="17">
        <v>0.29439994894190902</v>
      </c>
      <c r="Y1479" s="17">
        <v>0.31914214655531198</v>
      </c>
      <c r="Z1479" s="17">
        <v>0.21000200912706499</v>
      </c>
      <c r="AA1479" s="17">
        <v>0.37106234056080301</v>
      </c>
      <c r="AB1479" s="17">
        <v>0.27272173131352301</v>
      </c>
      <c r="AC1479" s="17">
        <v>0.28667316684782601</v>
      </c>
      <c r="AD1479" s="17">
        <v>0.211977808112221</v>
      </c>
      <c r="AE1479" s="17"/>
      <c r="AF1479" s="17">
        <v>0.324894952452769</v>
      </c>
      <c r="AG1479" s="17">
        <v>0.34443170584229399</v>
      </c>
      <c r="AH1479" s="17">
        <v>0.26690464728052599</v>
      </c>
      <c r="AI1479" s="17"/>
      <c r="AJ1479" s="17">
        <v>0.32148378077141199</v>
      </c>
      <c r="AK1479" s="17">
        <v>0.33343826592755899</v>
      </c>
      <c r="AL1479" s="17">
        <v>0.334998748281914</v>
      </c>
      <c r="AM1479" s="17">
        <v>0.46668719004850401</v>
      </c>
      <c r="AN1479" s="17">
        <v>0.34619272291799302</v>
      </c>
      <c r="AO1479" s="17"/>
      <c r="AP1479" s="17">
        <v>0.31530691747068901</v>
      </c>
      <c r="AQ1479" s="17">
        <v>0.33912822398675901</v>
      </c>
      <c r="AR1479" s="17">
        <v>0.37854485956852302</v>
      </c>
      <c r="AS1479" s="17"/>
      <c r="AT1479" s="17">
        <v>0.32281031926709303</v>
      </c>
      <c r="AU1479" s="17">
        <v>0.28593438107976898</v>
      </c>
      <c r="AV1479" s="17">
        <v>0.33243599547593999</v>
      </c>
      <c r="AW1479" s="17">
        <v>0.36642823104032302</v>
      </c>
      <c r="AX1479" s="17">
        <v>0.32929007812934902</v>
      </c>
      <c r="AY1479" s="17"/>
      <c r="AZ1479" s="17">
        <v>9.80654705050438E-2</v>
      </c>
      <c r="BA1479" s="17">
        <v>0.26385878362693899</v>
      </c>
      <c r="BB1479" s="17">
        <v>0.35688497801337399</v>
      </c>
      <c r="BC1479" s="17">
        <v>0.39711681657887699</v>
      </c>
      <c r="BD1479" s="17">
        <v>0.297766590068475</v>
      </c>
      <c r="BE1479" s="17">
        <v>0.33988277796109001</v>
      </c>
      <c r="BF1479" s="17">
        <v>0.29669714098508998</v>
      </c>
      <c r="BG1479" s="17">
        <v>0.29006453620379702</v>
      </c>
      <c r="BH1479" s="17">
        <v>0.35299636695537601</v>
      </c>
      <c r="BI1479" s="17">
        <v>0.34719628700889299</v>
      </c>
      <c r="BJ1479" s="17">
        <v>0.28922211423373401</v>
      </c>
      <c r="BK1479" s="17">
        <v>0.31669496294951999</v>
      </c>
      <c r="BL1479" s="17">
        <v>0.43318195216259803</v>
      </c>
      <c r="BM1479" s="17">
        <v>0.352109077964745</v>
      </c>
      <c r="BN1479" s="17">
        <v>0.301910204781216</v>
      </c>
      <c r="BO1479" s="17">
        <v>0.34477830225218498</v>
      </c>
      <c r="BP1479" s="17"/>
      <c r="BQ1479" s="17">
        <v>0.32895503464422998</v>
      </c>
      <c r="BR1479" s="17">
        <v>0.32679032561282201</v>
      </c>
    </row>
    <row r="1480" spans="2:70" x14ac:dyDescent="0.35">
      <c r="B1480" t="s">
        <v>638</v>
      </c>
      <c r="C1480" s="17">
        <v>0.28126242483951802</v>
      </c>
      <c r="D1480" s="17">
        <v>0.29163268712303297</v>
      </c>
      <c r="E1480" s="17">
        <v>0.27362020409267201</v>
      </c>
      <c r="F1480" s="17"/>
      <c r="G1480" s="17">
        <v>0.302497655053587</v>
      </c>
      <c r="H1480" s="17">
        <v>0.33636592679509802</v>
      </c>
      <c r="I1480" s="17">
        <v>0.24704683955224599</v>
      </c>
      <c r="J1480" s="17">
        <v>0.24864176650582701</v>
      </c>
      <c r="K1480" s="17">
        <v>0.31086583938923301</v>
      </c>
      <c r="L1480" s="17">
        <v>0.25367551230058699</v>
      </c>
      <c r="M1480" s="17"/>
      <c r="N1480" s="17">
        <v>0.27005286236163201</v>
      </c>
      <c r="O1480" s="17">
        <v>0.28080586038205502</v>
      </c>
      <c r="P1480" s="17">
        <v>0.30877879433017902</v>
      </c>
      <c r="Q1480" s="17">
        <v>0.26991944937424101</v>
      </c>
      <c r="R1480" s="17"/>
      <c r="S1480" s="17">
        <v>0.31530681926925402</v>
      </c>
      <c r="T1480" s="17">
        <v>0.291288536724366</v>
      </c>
      <c r="U1480" s="17">
        <v>0.196770721505341</v>
      </c>
      <c r="V1480" s="17">
        <v>0.32536302672747902</v>
      </c>
      <c r="W1480" s="17">
        <v>0.276565914637318</v>
      </c>
      <c r="X1480" s="17">
        <v>0.31137478504048899</v>
      </c>
      <c r="Y1480" s="17">
        <v>0.338856387890762</v>
      </c>
      <c r="Z1480" s="17">
        <v>0.24426954538286999</v>
      </c>
      <c r="AA1480" s="17">
        <v>0.227906231316409</v>
      </c>
      <c r="AB1480" s="17">
        <v>0.26180875394518899</v>
      </c>
      <c r="AC1480" s="17">
        <v>0.26944976734961801</v>
      </c>
      <c r="AD1480" s="17">
        <v>0.28745125790553999</v>
      </c>
      <c r="AE1480" s="17"/>
      <c r="AF1480" s="17">
        <v>0.29877215022113102</v>
      </c>
      <c r="AG1480" s="17">
        <v>0.27022355040259</v>
      </c>
      <c r="AH1480" s="17">
        <v>0.24067562345993401</v>
      </c>
      <c r="AI1480" s="17"/>
      <c r="AJ1480" s="17">
        <v>0.27326137169861903</v>
      </c>
      <c r="AK1480" s="17">
        <v>0.29365962622928299</v>
      </c>
      <c r="AL1480" s="17">
        <v>0.24895172287796899</v>
      </c>
      <c r="AM1480" s="17">
        <v>0.40812836095504801</v>
      </c>
      <c r="AN1480" s="17">
        <v>0.24778200462024899</v>
      </c>
      <c r="AO1480" s="17"/>
      <c r="AP1480" s="17">
        <v>0.27482313966752198</v>
      </c>
      <c r="AQ1480" s="17">
        <v>0.31217137815791202</v>
      </c>
      <c r="AR1480" s="17">
        <v>0.22710667271642199</v>
      </c>
      <c r="AS1480" s="17"/>
      <c r="AT1480" s="17">
        <v>0.266921471888379</v>
      </c>
      <c r="AU1480" s="17">
        <v>0.31968087445334697</v>
      </c>
      <c r="AV1480" s="17">
        <v>0.267004893076976</v>
      </c>
      <c r="AW1480" s="17">
        <v>0.29229415254586399</v>
      </c>
      <c r="AX1480" s="17">
        <v>0.28810014883895202</v>
      </c>
      <c r="AY1480" s="17"/>
      <c r="AZ1480" s="17">
        <v>0.32314352012675301</v>
      </c>
      <c r="BA1480" s="17">
        <v>0.185174597123406</v>
      </c>
      <c r="BB1480" s="17">
        <v>0.29536964537663701</v>
      </c>
      <c r="BC1480" s="17">
        <v>0.33108410498035001</v>
      </c>
      <c r="BD1480" s="17">
        <v>0.27326721165607099</v>
      </c>
      <c r="BE1480" s="17">
        <v>0.26432456262544701</v>
      </c>
      <c r="BF1480" s="17">
        <v>0.25043142117248302</v>
      </c>
      <c r="BG1480" s="17">
        <v>0.31004644093116102</v>
      </c>
      <c r="BH1480" s="17">
        <v>0.28259601439429499</v>
      </c>
      <c r="BI1480" s="17">
        <v>0.32178298304222602</v>
      </c>
      <c r="BJ1480" s="17">
        <v>0.25673803796542199</v>
      </c>
      <c r="BK1480" s="17">
        <v>0.30013782161416003</v>
      </c>
      <c r="BL1480" s="17">
        <v>0.27638799052980301</v>
      </c>
      <c r="BM1480" s="17">
        <v>0.36088016971533898</v>
      </c>
      <c r="BN1480" s="17">
        <v>0.29466922018289599</v>
      </c>
      <c r="BO1480" s="17">
        <v>0.37608662672620002</v>
      </c>
      <c r="BP1480" s="17"/>
      <c r="BQ1480" s="17">
        <v>0.28132432930428197</v>
      </c>
      <c r="BR1480" s="17">
        <v>0.28247234326140502</v>
      </c>
    </row>
    <row r="1481" spans="2:70" x14ac:dyDescent="0.35">
      <c r="B1481" t="s">
        <v>636</v>
      </c>
      <c r="C1481" s="17">
        <v>0.27270284432054898</v>
      </c>
      <c r="D1481" s="17">
        <v>0.26675409882052398</v>
      </c>
      <c r="E1481" s="17">
        <v>0.27662103659200699</v>
      </c>
      <c r="F1481" s="17"/>
      <c r="G1481" s="17">
        <v>0.30071739803548703</v>
      </c>
      <c r="H1481" s="17">
        <v>0.28490076485918803</v>
      </c>
      <c r="I1481" s="17">
        <v>0.25600176879886999</v>
      </c>
      <c r="J1481" s="17">
        <v>0.25319243071164399</v>
      </c>
      <c r="K1481" s="17">
        <v>0.28707023694566502</v>
      </c>
      <c r="L1481" s="17">
        <v>0.26121054920556702</v>
      </c>
      <c r="M1481" s="17"/>
      <c r="N1481" s="17">
        <v>0.26103998460264499</v>
      </c>
      <c r="O1481" s="17">
        <v>0.245598737040015</v>
      </c>
      <c r="P1481" s="17">
        <v>0.27089972594814399</v>
      </c>
      <c r="Q1481" s="17">
        <v>0.31727560956407203</v>
      </c>
      <c r="R1481" s="17"/>
      <c r="S1481" s="17">
        <v>0.32154827978269401</v>
      </c>
      <c r="T1481" s="17">
        <v>0.26525879135167701</v>
      </c>
      <c r="U1481" s="17">
        <v>0.209795632728352</v>
      </c>
      <c r="V1481" s="17">
        <v>0.32296672672781002</v>
      </c>
      <c r="W1481" s="17">
        <v>0.250727689396541</v>
      </c>
      <c r="X1481" s="17">
        <v>0.24863689966835301</v>
      </c>
      <c r="Y1481" s="17">
        <v>0.30596951401884898</v>
      </c>
      <c r="Z1481" s="17">
        <v>0.221862695324406</v>
      </c>
      <c r="AA1481" s="17">
        <v>0.28424365915823901</v>
      </c>
      <c r="AB1481" s="17">
        <v>0.244513410231048</v>
      </c>
      <c r="AC1481" s="17">
        <v>0.28479859334547403</v>
      </c>
      <c r="AD1481" s="17">
        <v>0.22707761976721</v>
      </c>
      <c r="AE1481" s="17"/>
      <c r="AF1481" s="17">
        <v>0.27114413200756299</v>
      </c>
      <c r="AG1481" s="17">
        <v>0.266871969227998</v>
      </c>
      <c r="AH1481" s="17">
        <v>0.26871956072404102</v>
      </c>
      <c r="AI1481" s="17"/>
      <c r="AJ1481" s="17">
        <v>0.250500312488874</v>
      </c>
      <c r="AK1481" s="17">
        <v>0.29912208284369102</v>
      </c>
      <c r="AL1481" s="17">
        <v>0.25787507711192498</v>
      </c>
      <c r="AM1481" s="17">
        <v>0.193457861821802</v>
      </c>
      <c r="AN1481" s="17">
        <v>0.29346917075796303</v>
      </c>
      <c r="AO1481" s="17"/>
      <c r="AP1481" s="17">
        <v>0.27665517896528002</v>
      </c>
      <c r="AQ1481" s="17">
        <v>0.31692341291896498</v>
      </c>
      <c r="AR1481" s="17">
        <v>0.248223979118604</v>
      </c>
      <c r="AS1481" s="17"/>
      <c r="AT1481" s="17">
        <v>0.27177163037688601</v>
      </c>
      <c r="AU1481" s="17">
        <v>0.28427163729608701</v>
      </c>
      <c r="AV1481" s="17">
        <v>0.24667239087875101</v>
      </c>
      <c r="AW1481" s="17">
        <v>0.311842037632302</v>
      </c>
      <c r="AX1481" s="17">
        <v>0.31956709511570802</v>
      </c>
      <c r="AY1481" s="17"/>
      <c r="AZ1481" s="17">
        <v>0.29553841011719001</v>
      </c>
      <c r="BA1481" s="17">
        <v>0.365185349100207</v>
      </c>
      <c r="BB1481" s="17">
        <v>0.380238122801284</v>
      </c>
      <c r="BC1481" s="17">
        <v>0.27136333473167401</v>
      </c>
      <c r="BD1481" s="17">
        <v>0.31172859399896302</v>
      </c>
      <c r="BE1481" s="17">
        <v>0.23439740577145601</v>
      </c>
      <c r="BF1481" s="17">
        <v>0.21774844781878699</v>
      </c>
      <c r="BG1481" s="17">
        <v>0.209320855754596</v>
      </c>
      <c r="BH1481" s="17">
        <v>0.28589705514889702</v>
      </c>
      <c r="BI1481" s="17">
        <v>0.23906155003625501</v>
      </c>
      <c r="BJ1481" s="17">
        <v>0.28288135846021001</v>
      </c>
      <c r="BK1481" s="17">
        <v>0.18786026879071299</v>
      </c>
      <c r="BL1481" s="17">
        <v>0.23907866951753601</v>
      </c>
      <c r="BM1481" s="17">
        <v>0.39035555967329999</v>
      </c>
      <c r="BN1481" s="17">
        <v>0.27813372220792398</v>
      </c>
      <c r="BO1481" s="17">
        <v>0.30452005658294901</v>
      </c>
      <c r="BP1481" s="17"/>
      <c r="BQ1481" s="17">
        <v>0.30915970483699401</v>
      </c>
      <c r="BR1481" s="17">
        <v>0.26000939025520903</v>
      </c>
    </row>
    <row r="1482" spans="2:70" x14ac:dyDescent="0.35">
      <c r="B1482" t="s">
        <v>642</v>
      </c>
      <c r="C1482" s="17">
        <v>0.220086825004428</v>
      </c>
      <c r="D1482" s="17">
        <v>0.21575758440897599</v>
      </c>
      <c r="E1482" s="17">
        <v>0.220639217439484</v>
      </c>
      <c r="F1482" s="17"/>
      <c r="G1482" s="17">
        <v>0.30117709030962703</v>
      </c>
      <c r="H1482" s="17">
        <v>0.23231433059839099</v>
      </c>
      <c r="I1482" s="17">
        <v>0.19911416893202599</v>
      </c>
      <c r="J1482" s="17">
        <v>0.186423250526048</v>
      </c>
      <c r="K1482" s="17">
        <v>0.156875729148686</v>
      </c>
      <c r="L1482" s="17">
        <v>0.238800154528958</v>
      </c>
      <c r="M1482" s="17"/>
      <c r="N1482" s="17">
        <v>0.214535296429509</v>
      </c>
      <c r="O1482" s="17">
        <v>0.208152798914781</v>
      </c>
      <c r="P1482" s="17">
        <v>0.24418098201590599</v>
      </c>
      <c r="Q1482" s="17">
        <v>0.21311375736416899</v>
      </c>
      <c r="R1482" s="17"/>
      <c r="S1482" s="17">
        <v>0.22839758009758801</v>
      </c>
      <c r="T1482" s="17">
        <v>0.18221267004130301</v>
      </c>
      <c r="U1482" s="17">
        <v>0.212161287362923</v>
      </c>
      <c r="V1482" s="17">
        <v>0.24008052352407699</v>
      </c>
      <c r="W1482" s="17">
        <v>0.258428329966568</v>
      </c>
      <c r="X1482" s="17">
        <v>0.223070132100784</v>
      </c>
      <c r="Y1482" s="17">
        <v>0.18328332609808901</v>
      </c>
      <c r="Z1482" s="17">
        <v>0.101919642313423</v>
      </c>
      <c r="AA1482" s="17">
        <v>0.28718698485980398</v>
      </c>
      <c r="AB1482" s="17">
        <v>0.20591896520306699</v>
      </c>
      <c r="AC1482" s="17">
        <v>0.183852988127477</v>
      </c>
      <c r="AD1482" s="17">
        <v>0.279489041390999</v>
      </c>
      <c r="AE1482" s="17"/>
      <c r="AF1482" s="17">
        <v>0.19491392292322399</v>
      </c>
      <c r="AG1482" s="17">
        <v>0.21038969623345399</v>
      </c>
      <c r="AH1482" s="17">
        <v>0.231306718704273</v>
      </c>
      <c r="AI1482" s="17"/>
      <c r="AJ1482" s="17">
        <v>0.21142765839573799</v>
      </c>
      <c r="AK1482" s="17">
        <v>0.210362670741672</v>
      </c>
      <c r="AL1482" s="17">
        <v>0.186144369056195</v>
      </c>
      <c r="AM1482" s="17">
        <v>0.32325281346906698</v>
      </c>
      <c r="AN1482" s="17">
        <v>0.233426823534786</v>
      </c>
      <c r="AO1482" s="17"/>
      <c r="AP1482" s="17">
        <v>0.19583388220455999</v>
      </c>
      <c r="AQ1482" s="17">
        <v>0.242832465453826</v>
      </c>
      <c r="AR1482" s="17">
        <v>0.240633128200125</v>
      </c>
      <c r="AS1482" s="17"/>
      <c r="AT1482" s="17">
        <v>0.21921917700437099</v>
      </c>
      <c r="AU1482" s="17">
        <v>0.22230707746265099</v>
      </c>
      <c r="AV1482" s="17">
        <v>0.23843077813987901</v>
      </c>
      <c r="AW1482" s="17">
        <v>0.22238171130016901</v>
      </c>
      <c r="AX1482" s="17">
        <v>0.15391764754911499</v>
      </c>
      <c r="AY1482" s="17"/>
      <c r="AZ1482" s="17">
        <v>0.32314352012675301</v>
      </c>
      <c r="BA1482" s="17">
        <v>0.25823353975065899</v>
      </c>
      <c r="BB1482" s="17">
        <v>0.25483745229960503</v>
      </c>
      <c r="BC1482" s="17">
        <v>0.239819695094483</v>
      </c>
      <c r="BD1482" s="17">
        <v>0.26097843757880901</v>
      </c>
      <c r="BE1482" s="17">
        <v>0.18980188980292301</v>
      </c>
      <c r="BF1482" s="17">
        <v>0.249538143887442</v>
      </c>
      <c r="BG1482" s="17">
        <v>0.162011640182122</v>
      </c>
      <c r="BH1482" s="17">
        <v>0.171886136964023</v>
      </c>
      <c r="BI1482" s="17">
        <v>0.169414191415453</v>
      </c>
      <c r="BJ1482" s="17">
        <v>0.218430291485954</v>
      </c>
      <c r="BK1482" s="17">
        <v>0.287642504123228</v>
      </c>
      <c r="BL1482" s="17">
        <v>0.27629818212016499</v>
      </c>
      <c r="BM1482" s="17">
        <v>0.16673471495311101</v>
      </c>
      <c r="BN1482" s="17">
        <v>0.145988768223272</v>
      </c>
      <c r="BO1482" s="17">
        <v>0.17157230471056401</v>
      </c>
      <c r="BP1482" s="17"/>
      <c r="BQ1482" s="17">
        <v>0.25700048561643601</v>
      </c>
      <c r="BR1482" s="17">
        <v>0.211434845882572</v>
      </c>
    </row>
    <row r="1483" spans="2:70" x14ac:dyDescent="0.35">
      <c r="B1483" t="s">
        <v>646</v>
      </c>
      <c r="C1483" s="17">
        <v>0.15262834006399101</v>
      </c>
      <c r="D1483" s="17">
        <v>0.13836914189580399</v>
      </c>
      <c r="E1483" s="17">
        <v>0.16016106573105299</v>
      </c>
      <c r="F1483" s="17"/>
      <c r="G1483" s="17">
        <v>0.218044211988703</v>
      </c>
      <c r="H1483" s="17">
        <v>0.23113511332943801</v>
      </c>
      <c r="I1483" s="17">
        <v>0.170053337125329</v>
      </c>
      <c r="J1483" s="17">
        <v>9.1121528153465095E-2</v>
      </c>
      <c r="K1483" s="17">
        <v>0.113626081578039</v>
      </c>
      <c r="L1483" s="17">
        <v>9.9841052107710201E-2</v>
      </c>
      <c r="M1483" s="17"/>
      <c r="N1483" s="17">
        <v>0.123364175202999</v>
      </c>
      <c r="O1483" s="17">
        <v>0.16689644945222701</v>
      </c>
      <c r="P1483" s="17">
        <v>0.15234150766916099</v>
      </c>
      <c r="Q1483" s="17">
        <v>0.17265103209333599</v>
      </c>
      <c r="R1483" s="17"/>
      <c r="S1483" s="17">
        <v>0.15248225943910201</v>
      </c>
      <c r="T1483" s="17">
        <v>0.15871945277398</v>
      </c>
      <c r="U1483" s="17">
        <v>0.14802887193271799</v>
      </c>
      <c r="V1483" s="17">
        <v>0.16933924040616399</v>
      </c>
      <c r="W1483" s="17">
        <v>0.13983869714161001</v>
      </c>
      <c r="X1483" s="17">
        <v>0.14080966776581599</v>
      </c>
      <c r="Y1483" s="17">
        <v>0.13300589088728801</v>
      </c>
      <c r="Z1483" s="17">
        <v>0.15505930637292401</v>
      </c>
      <c r="AA1483" s="17">
        <v>0.13918043799206201</v>
      </c>
      <c r="AB1483" s="17">
        <v>0.18692113489966899</v>
      </c>
      <c r="AC1483" s="17">
        <v>0.13755856664303101</v>
      </c>
      <c r="AD1483" s="17">
        <v>0.19447993040686801</v>
      </c>
      <c r="AE1483" s="17"/>
      <c r="AF1483" s="17">
        <v>0.13643052476114401</v>
      </c>
      <c r="AG1483" s="17">
        <v>0.149061117905574</v>
      </c>
      <c r="AH1483" s="17">
        <v>0.15703595294429901</v>
      </c>
      <c r="AI1483" s="17"/>
      <c r="AJ1483" s="17">
        <v>0.119988324707186</v>
      </c>
      <c r="AK1483" s="17">
        <v>0.167322667697826</v>
      </c>
      <c r="AL1483" s="17">
        <v>0.118860883682697</v>
      </c>
      <c r="AM1483" s="17">
        <v>0.20785494341638799</v>
      </c>
      <c r="AN1483" s="17">
        <v>0.159364291216716</v>
      </c>
      <c r="AO1483" s="17"/>
      <c r="AP1483" s="17">
        <v>0.12670453539312701</v>
      </c>
      <c r="AQ1483" s="17">
        <v>0.15013291758994199</v>
      </c>
      <c r="AR1483" s="17">
        <v>0.17012686515946099</v>
      </c>
      <c r="AS1483" s="17"/>
      <c r="AT1483" s="17">
        <v>0.121541768689197</v>
      </c>
      <c r="AU1483" s="17">
        <v>0.15434954898752601</v>
      </c>
      <c r="AV1483" s="17">
        <v>0.17916759649727601</v>
      </c>
      <c r="AW1483" s="17">
        <v>0.15535607675351201</v>
      </c>
      <c r="AX1483" s="17">
        <v>0.11225255913285</v>
      </c>
      <c r="AY1483" s="17"/>
      <c r="AZ1483" s="17">
        <v>0.218595830622244</v>
      </c>
      <c r="BA1483" s="17">
        <v>0.14916389007800501</v>
      </c>
      <c r="BB1483" s="17">
        <v>0.22616970522610899</v>
      </c>
      <c r="BC1483" s="17">
        <v>0.13533918643137199</v>
      </c>
      <c r="BD1483" s="17">
        <v>0.14832164513569099</v>
      </c>
      <c r="BE1483" s="17">
        <v>0.149825682829099</v>
      </c>
      <c r="BF1483" s="17">
        <v>0.13292625856680201</v>
      </c>
      <c r="BG1483" s="17">
        <v>0.104168792391323</v>
      </c>
      <c r="BH1483" s="17">
        <v>0.12711455509804001</v>
      </c>
      <c r="BI1483" s="17">
        <v>0.176940410868062</v>
      </c>
      <c r="BJ1483" s="17">
        <v>0.15463255233589701</v>
      </c>
      <c r="BK1483" s="17">
        <v>0.177089301547601</v>
      </c>
      <c r="BL1483" s="17">
        <v>0.12128870914927101</v>
      </c>
      <c r="BM1483" s="17">
        <v>0.153222314470157</v>
      </c>
      <c r="BN1483" s="17">
        <v>0.13549628046081</v>
      </c>
      <c r="BO1483" s="17">
        <v>0.201345134475893</v>
      </c>
      <c r="BP1483" s="17"/>
      <c r="BQ1483" s="17">
        <v>0.20132058075798601</v>
      </c>
      <c r="BR1483" s="17">
        <v>0.136658719927235</v>
      </c>
    </row>
    <row r="1484" spans="2:70" x14ac:dyDescent="0.35">
      <c r="B1484" t="s">
        <v>129</v>
      </c>
      <c r="C1484" s="17">
        <v>5.4275517732178501E-3</v>
      </c>
      <c r="D1484" s="17">
        <v>7.3108449695039896E-3</v>
      </c>
      <c r="E1484" s="17">
        <v>4.1186831464912303E-3</v>
      </c>
      <c r="F1484" s="17"/>
      <c r="G1484" s="17">
        <v>1.5317709396590599E-2</v>
      </c>
      <c r="H1484" s="17">
        <v>0</v>
      </c>
      <c r="I1484" s="17">
        <v>3.2647892413583098E-3</v>
      </c>
      <c r="J1484" s="17">
        <v>0</v>
      </c>
      <c r="K1484" s="17">
        <v>1.38483862818614E-2</v>
      </c>
      <c r="L1484" s="17">
        <v>2.8600219184731299E-3</v>
      </c>
      <c r="M1484" s="17"/>
      <c r="N1484" s="17">
        <v>5.09453479252362E-3</v>
      </c>
      <c r="O1484" s="17">
        <v>6.4583389346540496E-3</v>
      </c>
      <c r="P1484" s="17">
        <v>3.4095216573181101E-3</v>
      </c>
      <c r="Q1484" s="17">
        <v>6.5698542563291497E-3</v>
      </c>
      <c r="R1484" s="17"/>
      <c r="S1484" s="17">
        <v>0</v>
      </c>
      <c r="T1484" s="17">
        <v>4.15166668583394E-3</v>
      </c>
      <c r="U1484" s="17">
        <v>0</v>
      </c>
      <c r="V1484" s="17">
        <v>0</v>
      </c>
      <c r="W1484" s="17">
        <v>0</v>
      </c>
      <c r="X1484" s="17">
        <v>1.66215313731299E-2</v>
      </c>
      <c r="Y1484" s="17">
        <v>0</v>
      </c>
      <c r="Z1484" s="17">
        <v>1.3977970944452399E-2</v>
      </c>
      <c r="AA1484" s="17">
        <v>0</v>
      </c>
      <c r="AB1484" s="17">
        <v>1.7761756493458701E-2</v>
      </c>
      <c r="AC1484" s="17">
        <v>3.4355258279540397E-2</v>
      </c>
      <c r="AD1484" s="17">
        <v>0</v>
      </c>
      <c r="AE1484" s="17"/>
      <c r="AF1484" s="17">
        <v>1.7014302573754401E-3</v>
      </c>
      <c r="AG1484" s="17">
        <v>4.1662983447821999E-3</v>
      </c>
      <c r="AH1484" s="17">
        <v>5.1414007948864301E-3</v>
      </c>
      <c r="AI1484" s="17"/>
      <c r="AJ1484" s="17">
        <v>3.4182424835472302E-3</v>
      </c>
      <c r="AK1484" s="17">
        <v>7.3192569820508301E-3</v>
      </c>
      <c r="AL1484" s="17">
        <v>0</v>
      </c>
      <c r="AM1484" s="17">
        <v>0</v>
      </c>
      <c r="AN1484" s="17">
        <v>0</v>
      </c>
      <c r="AO1484" s="17"/>
      <c r="AP1484" s="17">
        <v>5.41652377694175E-3</v>
      </c>
      <c r="AQ1484" s="17">
        <v>3.1178522455752402E-3</v>
      </c>
      <c r="AR1484" s="17">
        <v>0</v>
      </c>
      <c r="AS1484" s="17"/>
      <c r="AT1484" s="17">
        <v>5.9497930926061702E-3</v>
      </c>
      <c r="AU1484" s="17">
        <v>8.7751788089250708E-3</v>
      </c>
      <c r="AV1484" s="17">
        <v>4.2127179018251904E-3</v>
      </c>
      <c r="AW1484" s="17">
        <v>0</v>
      </c>
      <c r="AX1484" s="17">
        <v>0</v>
      </c>
      <c r="AY1484" s="17"/>
      <c r="AZ1484" s="17">
        <v>0</v>
      </c>
      <c r="BA1484" s="17">
        <v>0</v>
      </c>
      <c r="BB1484" s="17">
        <v>0</v>
      </c>
      <c r="BC1484" s="17">
        <v>8.6509595295582893E-3</v>
      </c>
      <c r="BD1484" s="17">
        <v>1.5800665948867101E-2</v>
      </c>
      <c r="BE1484" s="17">
        <v>0</v>
      </c>
      <c r="BF1484" s="17">
        <v>0</v>
      </c>
      <c r="BG1484" s="17">
        <v>7.0247422829129401E-3</v>
      </c>
      <c r="BH1484" s="17">
        <v>1.41054357086049E-2</v>
      </c>
      <c r="BI1484" s="17">
        <v>9.5271857650982804E-3</v>
      </c>
      <c r="BJ1484" s="17">
        <v>0</v>
      </c>
      <c r="BK1484" s="17">
        <v>0</v>
      </c>
      <c r="BL1484" s="17">
        <v>0</v>
      </c>
      <c r="BM1484" s="17">
        <v>0</v>
      </c>
      <c r="BN1484" s="17">
        <v>0</v>
      </c>
      <c r="BO1484" s="17">
        <v>0</v>
      </c>
      <c r="BP1484" s="17"/>
      <c r="BQ1484" s="17">
        <v>6.3809987142492801E-3</v>
      </c>
      <c r="BR1484" s="17">
        <v>5.2623618644699298E-3</v>
      </c>
    </row>
    <row r="1485" spans="2:70" x14ac:dyDescent="0.35">
      <c r="B1485" t="s">
        <v>130</v>
      </c>
      <c r="C1485" s="17">
        <v>8.2433811023234198E-3</v>
      </c>
      <c r="D1485" s="17">
        <v>1.53103193482027E-2</v>
      </c>
      <c r="E1485" s="17">
        <v>3.2629609031833901E-3</v>
      </c>
      <c r="F1485" s="17"/>
      <c r="G1485" s="17">
        <v>1.37142599114543E-2</v>
      </c>
      <c r="H1485" s="17">
        <v>4.2668939813740496E-3</v>
      </c>
      <c r="I1485" s="17">
        <v>1.03194050334353E-2</v>
      </c>
      <c r="J1485" s="17">
        <v>1.06572762422357E-2</v>
      </c>
      <c r="K1485" s="17">
        <v>5.1460321262766203E-3</v>
      </c>
      <c r="L1485" s="17">
        <v>5.6579163141726001E-3</v>
      </c>
      <c r="M1485" s="17"/>
      <c r="N1485" s="17">
        <v>9.9628585804447996E-3</v>
      </c>
      <c r="O1485" s="17">
        <v>9.2531077814851006E-3</v>
      </c>
      <c r="P1485" s="17">
        <v>7.3493465851620799E-3</v>
      </c>
      <c r="Q1485" s="17">
        <v>6.0399657478582098E-3</v>
      </c>
      <c r="R1485" s="17"/>
      <c r="S1485" s="17">
        <v>4.7236474801169402E-3</v>
      </c>
      <c r="T1485" s="17">
        <v>3.4214462149173698E-3</v>
      </c>
      <c r="U1485" s="17">
        <v>0</v>
      </c>
      <c r="V1485" s="17">
        <v>6.2951933931124403E-3</v>
      </c>
      <c r="W1485" s="17">
        <v>6.7432366685248402E-3</v>
      </c>
      <c r="X1485" s="17">
        <v>2.3909936368418899E-2</v>
      </c>
      <c r="Y1485" s="17">
        <v>5.8949783121335503E-3</v>
      </c>
      <c r="Z1485" s="17">
        <v>0</v>
      </c>
      <c r="AA1485" s="17">
        <v>6.0747914489119497E-3</v>
      </c>
      <c r="AB1485" s="17">
        <v>8.5790333746341707E-3</v>
      </c>
      <c r="AC1485" s="17">
        <v>3.0433973128238201E-2</v>
      </c>
      <c r="AD1485" s="17">
        <v>2.4753965457178301E-2</v>
      </c>
      <c r="AE1485" s="17"/>
      <c r="AF1485" s="17">
        <v>6.20462976609709E-3</v>
      </c>
      <c r="AG1485" s="17">
        <v>8.5034090324756402E-3</v>
      </c>
      <c r="AH1485" s="17">
        <v>5.8671999926682697E-3</v>
      </c>
      <c r="AI1485" s="17"/>
      <c r="AJ1485" s="17">
        <v>8.2004754167509797E-3</v>
      </c>
      <c r="AK1485" s="17">
        <v>8.8314376613995403E-3</v>
      </c>
      <c r="AL1485" s="17">
        <v>0</v>
      </c>
      <c r="AM1485" s="17">
        <v>0</v>
      </c>
      <c r="AN1485" s="17">
        <v>6.0150038382646102E-3</v>
      </c>
      <c r="AO1485" s="17"/>
      <c r="AP1485" s="17">
        <v>1.05165203201184E-2</v>
      </c>
      <c r="AQ1485" s="17">
        <v>8.4303952022565503E-3</v>
      </c>
      <c r="AR1485" s="17">
        <v>0</v>
      </c>
      <c r="AS1485" s="17"/>
      <c r="AT1485" s="17">
        <v>5.8160150873711501E-3</v>
      </c>
      <c r="AU1485" s="17">
        <v>5.1666269476565701E-3</v>
      </c>
      <c r="AV1485" s="17">
        <v>9.3902777381901104E-3</v>
      </c>
      <c r="AW1485" s="17">
        <v>1.4059508103548401E-2</v>
      </c>
      <c r="AX1485" s="17">
        <v>0</v>
      </c>
      <c r="AY1485" s="17"/>
      <c r="AZ1485" s="17">
        <v>0</v>
      </c>
      <c r="BA1485" s="17">
        <v>0</v>
      </c>
      <c r="BB1485" s="17">
        <v>0</v>
      </c>
      <c r="BC1485" s="17">
        <v>1.00636792809629E-2</v>
      </c>
      <c r="BD1485" s="17">
        <v>1.7292849041404702E-2</v>
      </c>
      <c r="BE1485" s="17">
        <v>0</v>
      </c>
      <c r="BF1485" s="17">
        <v>0</v>
      </c>
      <c r="BG1485" s="17">
        <v>7.2654191590513098E-3</v>
      </c>
      <c r="BH1485" s="17">
        <v>9.4197180334250792E-3</v>
      </c>
      <c r="BI1485" s="17">
        <v>0</v>
      </c>
      <c r="BJ1485" s="17">
        <v>7.8171943168817704E-3</v>
      </c>
      <c r="BK1485" s="17">
        <v>3.0399816728587801E-2</v>
      </c>
      <c r="BL1485" s="17">
        <v>0</v>
      </c>
      <c r="BM1485" s="17">
        <v>2.11414663475624E-2</v>
      </c>
      <c r="BN1485" s="17">
        <v>2.19376763837997E-2</v>
      </c>
      <c r="BO1485" s="17">
        <v>1.28910472739546E-2</v>
      </c>
      <c r="BP1485" s="17"/>
      <c r="BQ1485" s="17">
        <v>7.9971115614237802E-3</v>
      </c>
      <c r="BR1485" s="17">
        <v>8.5520762772001192E-3</v>
      </c>
    </row>
    <row r="1486" spans="2:70" x14ac:dyDescent="0.35">
      <c r="C1486" s="17"/>
      <c r="D1486" s="17"/>
      <c r="E1486" s="17"/>
      <c r="F1486" s="17"/>
      <c r="G1486" s="17"/>
      <c r="H1486" s="17"/>
      <c r="I1486" s="17"/>
      <c r="J1486" s="17"/>
      <c r="K1486" s="17"/>
      <c r="L1486" s="17"/>
      <c r="M1486" s="17"/>
      <c r="N1486" s="17"/>
      <c r="O1486" s="17"/>
      <c r="P1486" s="17"/>
      <c r="Q1486" s="17"/>
      <c r="R1486" s="17"/>
      <c r="S1486" s="17"/>
      <c r="T1486" s="17"/>
      <c r="U1486" s="17"/>
      <c r="V1486" s="17"/>
      <c r="W1486" s="17"/>
      <c r="X1486" s="17"/>
      <c r="Y1486" s="17"/>
      <c r="Z1486" s="17"/>
      <c r="AA1486" s="17"/>
      <c r="AB1486" s="17"/>
      <c r="AC1486" s="17"/>
      <c r="AD1486" s="17"/>
      <c r="AE1486" s="17"/>
      <c r="AF1486" s="17"/>
      <c r="AG1486" s="17"/>
      <c r="AH1486" s="17"/>
      <c r="AI1486" s="17"/>
      <c r="AJ1486" s="17"/>
      <c r="AK1486" s="17"/>
      <c r="AL1486" s="17"/>
      <c r="AM1486" s="17"/>
      <c r="AN1486" s="17"/>
      <c r="AO1486" s="17"/>
      <c r="AP1486" s="17"/>
      <c r="AQ1486" s="17"/>
      <c r="AR1486" s="17"/>
      <c r="AS1486" s="17"/>
      <c r="AT1486" s="17"/>
      <c r="AU1486" s="17"/>
      <c r="AV1486" s="17"/>
      <c r="AW1486" s="17"/>
      <c r="AX1486" s="17"/>
      <c r="AY1486" s="17"/>
      <c r="AZ1486" s="17"/>
      <c r="BA1486" s="17"/>
      <c r="BB1486" s="17"/>
      <c r="BC1486" s="17"/>
      <c r="BD1486" s="17"/>
      <c r="BE1486" s="17"/>
      <c r="BF1486" s="17"/>
      <c r="BG1486" s="17"/>
      <c r="BH1486" s="17"/>
      <c r="BI1486" s="17"/>
      <c r="BJ1486" s="17"/>
      <c r="BK1486" s="17"/>
      <c r="BL1486" s="17"/>
      <c r="BM1486" s="17"/>
      <c r="BN1486" s="17"/>
      <c r="BO1486" s="17"/>
      <c r="BP1486" s="17"/>
      <c r="BQ1486" s="17"/>
      <c r="BR1486" s="17"/>
    </row>
    <row r="1487" spans="2:70" x14ac:dyDescent="0.35">
      <c r="B1487" s="6" t="s">
        <v>650</v>
      </c>
      <c r="C1487" s="17"/>
      <c r="D1487" s="17"/>
      <c r="E1487" s="17"/>
      <c r="F1487" s="17"/>
      <c r="G1487" s="17"/>
      <c r="H1487" s="17"/>
      <c r="I1487" s="17"/>
      <c r="J1487" s="17"/>
      <c r="K1487" s="17"/>
      <c r="L1487" s="17"/>
      <c r="M1487" s="17"/>
      <c r="N1487" s="17"/>
      <c r="O1487" s="17"/>
      <c r="P1487" s="17"/>
      <c r="Q1487" s="17"/>
      <c r="R1487" s="17"/>
      <c r="S1487" s="17"/>
      <c r="T1487" s="17"/>
      <c r="U1487" s="17"/>
      <c r="V1487" s="17"/>
      <c r="W1487" s="17"/>
      <c r="X1487" s="17"/>
      <c r="Y1487" s="17"/>
      <c r="Z1487" s="17"/>
      <c r="AA1487" s="17"/>
      <c r="AB1487" s="17"/>
      <c r="AC1487" s="17"/>
      <c r="AD1487" s="17"/>
      <c r="AE1487" s="17"/>
      <c r="AF1487" s="17"/>
      <c r="AG1487" s="17"/>
      <c r="AH1487" s="17"/>
      <c r="AI1487" s="17"/>
      <c r="AJ1487" s="17"/>
      <c r="AK1487" s="17"/>
      <c r="AL1487" s="17"/>
      <c r="AM1487" s="17"/>
      <c r="AN1487" s="17"/>
      <c r="AO1487" s="17"/>
      <c r="AP1487" s="17"/>
      <c r="AQ1487" s="17"/>
      <c r="AR1487" s="17"/>
      <c r="AS1487" s="17"/>
      <c r="AT1487" s="17"/>
      <c r="AU1487" s="17"/>
      <c r="AV1487" s="17"/>
      <c r="AW1487" s="17"/>
      <c r="AX1487" s="17"/>
      <c r="AY1487" s="17"/>
      <c r="AZ1487" s="17"/>
      <c r="BA1487" s="17"/>
      <c r="BB1487" s="17"/>
      <c r="BC1487" s="17"/>
      <c r="BD1487" s="17"/>
      <c r="BE1487" s="17"/>
      <c r="BF1487" s="17"/>
      <c r="BG1487" s="17"/>
      <c r="BH1487" s="17"/>
      <c r="BI1487" s="17"/>
      <c r="BJ1487" s="17"/>
      <c r="BK1487" s="17"/>
      <c r="BL1487" s="17"/>
      <c r="BM1487" s="17"/>
      <c r="BN1487" s="17"/>
      <c r="BO1487" s="17"/>
      <c r="BP1487" s="17"/>
      <c r="BQ1487" s="17"/>
      <c r="BR1487" s="17"/>
    </row>
    <row r="1488" spans="2:70" x14ac:dyDescent="0.35">
      <c r="B1488" s="24" t="s">
        <v>651</v>
      </c>
      <c r="C1488" s="17"/>
      <c r="D1488" s="17"/>
      <c r="E1488" s="17"/>
      <c r="F1488" s="17"/>
      <c r="G1488" s="17"/>
      <c r="H1488" s="17"/>
      <c r="I1488" s="17"/>
      <c r="J1488" s="17"/>
      <c r="K1488" s="17"/>
      <c r="L1488" s="17"/>
      <c r="M1488" s="17"/>
      <c r="N1488" s="17"/>
      <c r="O1488" s="17"/>
      <c r="P1488" s="17"/>
      <c r="Q1488" s="17"/>
      <c r="R1488" s="17"/>
      <c r="S1488" s="17"/>
      <c r="T1488" s="17"/>
      <c r="U1488" s="17"/>
      <c r="V1488" s="17"/>
      <c r="W1488" s="17"/>
      <c r="X1488" s="17"/>
      <c r="Y1488" s="17"/>
      <c r="Z1488" s="17"/>
      <c r="AA1488" s="17"/>
      <c r="AB1488" s="17"/>
      <c r="AC1488" s="17"/>
      <c r="AD1488" s="17"/>
      <c r="AE1488" s="17"/>
      <c r="AF1488" s="17"/>
      <c r="AG1488" s="17"/>
      <c r="AH1488" s="17"/>
      <c r="AI1488" s="17"/>
      <c r="AJ1488" s="17"/>
      <c r="AK1488" s="17"/>
      <c r="AL1488" s="17"/>
      <c r="AM1488" s="17"/>
      <c r="AN1488" s="17"/>
      <c r="AO1488" s="17"/>
      <c r="AP1488" s="17"/>
      <c r="AQ1488" s="17"/>
      <c r="AR1488" s="17"/>
      <c r="AS1488" s="17"/>
      <c r="AT1488" s="17"/>
      <c r="AU1488" s="17"/>
      <c r="AV1488" s="17"/>
      <c r="AW1488" s="17"/>
      <c r="AX1488" s="17"/>
      <c r="AY1488" s="17"/>
      <c r="AZ1488" s="17"/>
      <c r="BA1488" s="17"/>
      <c r="BB1488" s="17"/>
      <c r="BC1488" s="17"/>
      <c r="BD1488" s="17"/>
      <c r="BE1488" s="17"/>
      <c r="BF1488" s="17"/>
      <c r="BG1488" s="17"/>
      <c r="BH1488" s="17"/>
      <c r="BI1488" s="17"/>
      <c r="BJ1488" s="17"/>
      <c r="BK1488" s="17"/>
      <c r="BL1488" s="17"/>
      <c r="BM1488" s="17"/>
      <c r="BN1488" s="17"/>
      <c r="BO1488" s="17"/>
      <c r="BP1488" s="17"/>
      <c r="BQ1488" s="17"/>
      <c r="BR1488" s="17"/>
    </row>
    <row r="1489" spans="2:70" x14ac:dyDescent="0.35">
      <c r="B1489" t="s">
        <v>649</v>
      </c>
      <c r="C1489" s="17">
        <v>0.331681245384498</v>
      </c>
      <c r="D1489" s="17">
        <v>0.315420419245314</v>
      </c>
      <c r="E1489" s="17">
        <v>0.34333696069013703</v>
      </c>
      <c r="F1489" s="17"/>
      <c r="G1489" s="17">
        <v>0.22599780089295901</v>
      </c>
      <c r="H1489" s="17">
        <v>0.179231109296175</v>
      </c>
      <c r="I1489" s="17">
        <v>0.22418183593226901</v>
      </c>
      <c r="J1489" s="17">
        <v>0.378536426735952</v>
      </c>
      <c r="K1489" s="17">
        <v>0.39473767025332002</v>
      </c>
      <c r="L1489" s="17">
        <v>0.51493410550729801</v>
      </c>
      <c r="M1489" s="17"/>
      <c r="N1489" s="17">
        <v>0.25793845671280002</v>
      </c>
      <c r="O1489" s="17">
        <v>0.31903987724694999</v>
      </c>
      <c r="P1489" s="17">
        <v>0.34751512598475398</v>
      </c>
      <c r="Q1489" s="17">
        <v>0.40975645681738998</v>
      </c>
      <c r="R1489" s="17"/>
      <c r="S1489" s="17">
        <v>0.19115951810971499</v>
      </c>
      <c r="T1489" s="17">
        <v>0.36166713037891002</v>
      </c>
      <c r="U1489" s="17">
        <v>0.39004834074271799</v>
      </c>
      <c r="V1489" s="17">
        <v>0.35124974480666898</v>
      </c>
      <c r="W1489" s="17">
        <v>0.37266065559195199</v>
      </c>
      <c r="X1489" s="17">
        <v>0.36337392919182798</v>
      </c>
      <c r="Y1489" s="17">
        <v>0.42419558825549297</v>
      </c>
      <c r="Z1489" s="17">
        <v>0.321610264852073</v>
      </c>
      <c r="AA1489" s="17">
        <v>0.34702697547605799</v>
      </c>
      <c r="AB1489" s="17">
        <v>0.30671837341359198</v>
      </c>
      <c r="AC1489" s="17">
        <v>0.264865579604813</v>
      </c>
      <c r="AD1489" s="17">
        <v>0.36103850785123898</v>
      </c>
      <c r="AE1489" s="17"/>
      <c r="AF1489" s="17">
        <v>0.41272089721671001</v>
      </c>
      <c r="AG1489" s="17">
        <v>0.27941347719655002</v>
      </c>
      <c r="AH1489" s="17">
        <v>0.29236728635251502</v>
      </c>
      <c r="AI1489" s="17"/>
      <c r="AJ1489" s="17">
        <v>0.40479098614922099</v>
      </c>
      <c r="AK1489" s="17">
        <v>0.23306988158643599</v>
      </c>
      <c r="AL1489" s="17">
        <v>0.344626756223185</v>
      </c>
      <c r="AM1489" s="17">
        <v>0.331521632614103</v>
      </c>
      <c r="AN1489" s="17">
        <v>0.38712425370007297</v>
      </c>
      <c r="AO1489" s="17"/>
      <c r="AP1489" s="17">
        <v>0.38855084830586301</v>
      </c>
      <c r="AQ1489" s="17">
        <v>0.23086525984586301</v>
      </c>
      <c r="AR1489" s="17">
        <v>0.34161905087322098</v>
      </c>
      <c r="AS1489" s="17"/>
      <c r="AT1489" s="17">
        <v>0.44625441404608401</v>
      </c>
      <c r="AU1489" s="17">
        <v>0.39299362864929999</v>
      </c>
      <c r="AV1489" s="17">
        <v>0.23553627703868901</v>
      </c>
      <c r="AW1489" s="17">
        <v>0.162276731755741</v>
      </c>
      <c r="AX1489" s="17">
        <v>0.168508107314742</v>
      </c>
      <c r="AY1489" s="17"/>
      <c r="AZ1489" s="17">
        <v>0.50839761505687497</v>
      </c>
      <c r="BA1489" s="17">
        <v>0.444509143882516</v>
      </c>
      <c r="BB1489" s="17">
        <v>0.36343778570490098</v>
      </c>
      <c r="BC1489" s="17">
        <v>0.34832771549608299</v>
      </c>
      <c r="BD1489" s="17">
        <v>0.31966032873245298</v>
      </c>
      <c r="BE1489" s="17">
        <v>0.28172753975030101</v>
      </c>
      <c r="BF1489" s="17">
        <v>0.402495609202702</v>
      </c>
      <c r="BG1489" s="17">
        <v>0.368094768992281</v>
      </c>
      <c r="BH1489" s="17">
        <v>0.39839757653392899</v>
      </c>
      <c r="BI1489" s="17">
        <v>0.37041525783390999</v>
      </c>
      <c r="BJ1489" s="17">
        <v>0.23921492187794499</v>
      </c>
      <c r="BK1489" s="17">
        <v>0.219368044382942</v>
      </c>
      <c r="BL1489" s="17">
        <v>0.26419044393544899</v>
      </c>
      <c r="BM1489" s="17">
        <v>0.15519188669515999</v>
      </c>
      <c r="BN1489" s="17">
        <v>0.305129453152576</v>
      </c>
      <c r="BO1489" s="17">
        <v>0.236221841144831</v>
      </c>
      <c r="BP1489" s="17"/>
      <c r="BQ1489" s="17">
        <v>0.121244742955188</v>
      </c>
      <c r="BR1489" s="17">
        <v>0.43748986582257099</v>
      </c>
    </row>
    <row r="1490" spans="2:70" x14ac:dyDescent="0.35">
      <c r="B1490" t="s">
        <v>101</v>
      </c>
      <c r="C1490" s="17">
        <v>3.6684189082565398E-2</v>
      </c>
      <c r="D1490" s="17">
        <v>3.7260131451626703E-2</v>
      </c>
      <c r="E1490" s="17">
        <v>3.6392237973023302E-2</v>
      </c>
      <c r="F1490" s="17"/>
      <c r="G1490" s="17">
        <v>4.4621078063105002E-2</v>
      </c>
      <c r="H1490" s="17">
        <v>7.0568058772062001E-2</v>
      </c>
      <c r="I1490" s="17">
        <v>2.5680002821773101E-2</v>
      </c>
      <c r="J1490" s="17">
        <v>2.72604387208078E-2</v>
      </c>
      <c r="K1490" s="17">
        <v>2.9914277855882201E-2</v>
      </c>
      <c r="L1490" s="17">
        <v>2.7625337204059901E-2</v>
      </c>
      <c r="M1490" s="17"/>
      <c r="N1490" s="17">
        <v>3.1518926704428601E-2</v>
      </c>
      <c r="O1490" s="17">
        <v>3.3568733133036502E-2</v>
      </c>
      <c r="P1490" s="17">
        <v>2.6009085327913298E-2</v>
      </c>
      <c r="Q1490" s="17">
        <v>5.6402264116922597E-2</v>
      </c>
      <c r="R1490" s="17"/>
      <c r="S1490" s="17">
        <v>7.5789622688881397E-2</v>
      </c>
      <c r="T1490" s="17">
        <v>2.0039559930307298E-2</v>
      </c>
      <c r="U1490" s="17">
        <v>2.7443772907992901E-2</v>
      </c>
      <c r="V1490" s="17">
        <v>4.6100194317712298E-2</v>
      </c>
      <c r="W1490" s="17">
        <v>3.25035167996705E-2</v>
      </c>
      <c r="X1490" s="17">
        <v>4.19297166913589E-2</v>
      </c>
      <c r="Y1490" s="17">
        <v>3.3639876152468398E-2</v>
      </c>
      <c r="Z1490" s="17">
        <v>5.0186081428638299E-2</v>
      </c>
      <c r="AA1490" s="17">
        <v>1.5954271380857098E-2</v>
      </c>
      <c r="AB1490" s="17">
        <v>0</v>
      </c>
      <c r="AC1490" s="17">
        <v>1.8324051239181498E-2</v>
      </c>
      <c r="AD1490" s="17">
        <v>0.11313251207614</v>
      </c>
      <c r="AE1490" s="17"/>
      <c r="AF1490" s="17">
        <v>3.8120211709154798E-2</v>
      </c>
      <c r="AG1490" s="17">
        <v>2.9351664822064701E-2</v>
      </c>
      <c r="AH1490" s="17">
        <v>4.0505960064803399E-2</v>
      </c>
      <c r="AI1490" s="17"/>
      <c r="AJ1490" s="17">
        <v>2.63728831144577E-2</v>
      </c>
      <c r="AK1490" s="17">
        <v>3.8953811175013599E-2</v>
      </c>
      <c r="AL1490" s="17">
        <v>7.0411643572608304E-2</v>
      </c>
      <c r="AM1490" s="17">
        <v>0</v>
      </c>
      <c r="AN1490" s="17">
        <v>3.09456725278042E-2</v>
      </c>
      <c r="AO1490" s="17"/>
      <c r="AP1490" s="17">
        <v>1.40284876967728E-2</v>
      </c>
      <c r="AQ1490" s="17">
        <v>4.2760008893890297E-2</v>
      </c>
      <c r="AR1490" s="17">
        <v>5.8475709340800597E-2</v>
      </c>
      <c r="AS1490" s="17"/>
      <c r="AT1490" s="17">
        <v>2.0526305315277101E-2</v>
      </c>
      <c r="AU1490" s="17">
        <v>4.4954578468592001E-2</v>
      </c>
      <c r="AV1490" s="17">
        <v>3.08568889671911E-2</v>
      </c>
      <c r="AW1490" s="17">
        <v>6.2231026735348999E-2</v>
      </c>
      <c r="AX1490" s="17">
        <v>9.3908940342678604E-2</v>
      </c>
      <c r="AY1490" s="17"/>
      <c r="AZ1490" s="17">
        <v>0.18951997421971201</v>
      </c>
      <c r="BA1490" s="17">
        <v>6.9920940506612198E-2</v>
      </c>
      <c r="BB1490" s="17">
        <v>8.1120051132608506E-2</v>
      </c>
      <c r="BC1490" s="17">
        <v>5.9827309332640501E-2</v>
      </c>
      <c r="BD1490" s="17">
        <v>4.3341610392774198E-2</v>
      </c>
      <c r="BE1490" s="17">
        <v>3.40502575002712E-2</v>
      </c>
      <c r="BF1490" s="17">
        <v>0</v>
      </c>
      <c r="BG1490" s="17">
        <v>1.2485877274026501E-2</v>
      </c>
      <c r="BH1490" s="17">
        <v>1.26682549487663E-2</v>
      </c>
      <c r="BI1490" s="17">
        <v>2.6638202831672501E-2</v>
      </c>
      <c r="BJ1490" s="17">
        <v>3.7715221130135597E-2</v>
      </c>
      <c r="BK1490" s="17">
        <v>4.3744388750808001E-2</v>
      </c>
      <c r="BL1490" s="17">
        <v>3.9315298729895302E-2</v>
      </c>
      <c r="BM1490" s="17">
        <v>3.7664031713193102E-2</v>
      </c>
      <c r="BN1490" s="17">
        <v>0</v>
      </c>
      <c r="BO1490" s="17">
        <v>0</v>
      </c>
      <c r="BP1490" s="17"/>
      <c r="BQ1490" s="17">
        <v>3.0896010857102699E-2</v>
      </c>
      <c r="BR1490" s="17">
        <v>4.07033852180912E-2</v>
      </c>
    </row>
    <row r="1491" spans="2:70" x14ac:dyDescent="0.35">
      <c r="B1491" t="s">
        <v>621</v>
      </c>
      <c r="C1491" s="17">
        <v>6.5556016531618203E-2</v>
      </c>
      <c r="D1491" s="17">
        <v>9.1820515126501495E-2</v>
      </c>
      <c r="E1491" s="17">
        <v>4.2523795063617399E-2</v>
      </c>
      <c r="F1491" s="17"/>
      <c r="G1491" s="17">
        <v>0.15580150865666001</v>
      </c>
      <c r="H1491" s="17">
        <v>0.10743970920604801</v>
      </c>
      <c r="I1491" s="17">
        <v>5.5946936688245602E-2</v>
      </c>
      <c r="J1491" s="17">
        <v>4.51872525896388E-2</v>
      </c>
      <c r="K1491" s="17">
        <v>3.7013988005369002E-2</v>
      </c>
      <c r="L1491" s="17">
        <v>2.6303150150903599E-2</v>
      </c>
      <c r="M1491" s="17"/>
      <c r="N1491" s="17">
        <v>6.5738691770641997E-2</v>
      </c>
      <c r="O1491" s="17">
        <v>6.8032341696201495E-2</v>
      </c>
      <c r="P1491" s="17">
        <v>5.9141120419317302E-2</v>
      </c>
      <c r="Q1491" s="17">
        <v>7.0520203061845907E-2</v>
      </c>
      <c r="R1491" s="17"/>
      <c r="S1491" s="17">
        <v>7.5330864197303393E-2</v>
      </c>
      <c r="T1491" s="17">
        <v>5.4669751201008497E-2</v>
      </c>
      <c r="U1491" s="17">
        <v>4.9758717761899003E-2</v>
      </c>
      <c r="V1491" s="17">
        <v>5.9653391409227298E-2</v>
      </c>
      <c r="W1491" s="17">
        <v>6.3460936057686296E-2</v>
      </c>
      <c r="X1491" s="17">
        <v>0.102509832986378</v>
      </c>
      <c r="Y1491" s="17">
        <v>3.3431251344552E-2</v>
      </c>
      <c r="Z1491" s="17">
        <v>6.5046076961155497E-2</v>
      </c>
      <c r="AA1491" s="17">
        <v>9.55449805157189E-2</v>
      </c>
      <c r="AB1491" s="17">
        <v>8.6102061574948693E-2</v>
      </c>
      <c r="AC1491" s="17">
        <v>2.14039731826293E-2</v>
      </c>
      <c r="AD1491" s="17">
        <v>0</v>
      </c>
      <c r="AE1491" s="17"/>
      <c r="AF1491" s="17">
        <v>4.3158805873329702E-2</v>
      </c>
      <c r="AG1491" s="17">
        <v>6.2659772303260003E-2</v>
      </c>
      <c r="AH1491" s="17">
        <v>9.8154484684837701E-2</v>
      </c>
      <c r="AI1491" s="17"/>
      <c r="AJ1491" s="17">
        <v>3.0816049428569699E-2</v>
      </c>
      <c r="AK1491" s="17">
        <v>9.93659166999801E-2</v>
      </c>
      <c r="AL1491" s="17">
        <v>5.1982245152527098E-2</v>
      </c>
      <c r="AM1491" s="17">
        <v>0</v>
      </c>
      <c r="AN1491" s="17">
        <v>7.4303159440703495E-2</v>
      </c>
      <c r="AO1491" s="17"/>
      <c r="AP1491" s="17">
        <v>4.9793038333565402E-2</v>
      </c>
      <c r="AQ1491" s="17">
        <v>8.2311805566829294E-2</v>
      </c>
      <c r="AR1491" s="17">
        <v>5.2725588765082702E-2</v>
      </c>
      <c r="AS1491" s="17"/>
      <c r="AT1491" s="17">
        <v>4.45114051490633E-2</v>
      </c>
      <c r="AU1491" s="17">
        <v>4.7459414636609298E-2</v>
      </c>
      <c r="AV1491" s="17">
        <v>8.6340347354799396E-2</v>
      </c>
      <c r="AW1491" s="17">
        <v>0.16872530568423</v>
      </c>
      <c r="AX1491" s="17">
        <v>3.7218907030998699E-2</v>
      </c>
      <c r="AY1491" s="17"/>
      <c r="AZ1491" s="17">
        <v>0.102916130744043</v>
      </c>
      <c r="BA1491" s="17">
        <v>0.116634497335963</v>
      </c>
      <c r="BB1491" s="17">
        <v>1.6132780818244201E-2</v>
      </c>
      <c r="BC1491" s="17">
        <v>0.102820332996199</v>
      </c>
      <c r="BD1491" s="17">
        <v>6.0006958860377803E-2</v>
      </c>
      <c r="BE1491" s="17">
        <v>4.7224992741245697E-2</v>
      </c>
      <c r="BF1491" s="17">
        <v>4.2993867058509501E-2</v>
      </c>
      <c r="BG1491" s="17">
        <v>0.12570631246240799</v>
      </c>
      <c r="BH1491" s="17">
        <v>6.3849113992062195E-2</v>
      </c>
      <c r="BI1491" s="17">
        <v>0.103489064816997</v>
      </c>
      <c r="BJ1491" s="17">
        <v>4.26645560584848E-2</v>
      </c>
      <c r="BK1491" s="17">
        <v>9.7079391715035906E-2</v>
      </c>
      <c r="BL1491" s="17">
        <v>5.4004144976396398E-2</v>
      </c>
      <c r="BM1491" s="17">
        <v>8.2753011152935305E-2</v>
      </c>
      <c r="BN1491" s="17">
        <v>6.0208533045125801E-2</v>
      </c>
      <c r="BO1491" s="17">
        <v>3.0735256401498299E-2</v>
      </c>
      <c r="BP1491" s="17"/>
      <c r="BQ1491" s="17">
        <v>7.94626867656998E-2</v>
      </c>
      <c r="BR1491" s="17">
        <v>5.70680292741974E-2</v>
      </c>
    </row>
    <row r="1492" spans="2:70" x14ac:dyDescent="0.35">
      <c r="B1492" t="s">
        <v>622</v>
      </c>
      <c r="C1492" s="17">
        <v>0.110249957598998</v>
      </c>
      <c r="D1492" s="17">
        <v>0.111041009023155</v>
      </c>
      <c r="E1492" s="17">
        <v>0.11015339873211701</v>
      </c>
      <c r="F1492" s="17"/>
      <c r="G1492" s="17">
        <v>0.165146556789729</v>
      </c>
      <c r="H1492" s="17">
        <v>0.144612650644527</v>
      </c>
      <c r="I1492" s="17">
        <v>0.13951218396118201</v>
      </c>
      <c r="J1492" s="17">
        <v>7.6473826892412902E-2</v>
      </c>
      <c r="K1492" s="17">
        <v>8.1459919183879501E-2</v>
      </c>
      <c r="L1492" s="17">
        <v>7.4900183632040804E-2</v>
      </c>
      <c r="M1492" s="17"/>
      <c r="N1492" s="17">
        <v>0.114826052186576</v>
      </c>
      <c r="O1492" s="17">
        <v>6.75771847279064E-2</v>
      </c>
      <c r="P1492" s="17">
        <v>0.130436550608061</v>
      </c>
      <c r="Q1492" s="17">
        <v>0.12869392294329399</v>
      </c>
      <c r="R1492" s="17"/>
      <c r="S1492" s="17">
        <v>9.2847710249312404E-2</v>
      </c>
      <c r="T1492" s="17">
        <v>0.116848597886723</v>
      </c>
      <c r="U1492" s="17">
        <v>8.4059728607080997E-2</v>
      </c>
      <c r="V1492" s="17">
        <v>0.17440169242120099</v>
      </c>
      <c r="W1492" s="17">
        <v>3.9467266169695703E-2</v>
      </c>
      <c r="X1492" s="17">
        <v>0.16846027236300201</v>
      </c>
      <c r="Y1492" s="17">
        <v>0.12619813167629201</v>
      </c>
      <c r="Z1492" s="17">
        <v>2.3077192225492999E-2</v>
      </c>
      <c r="AA1492" s="17">
        <v>0.109061088894839</v>
      </c>
      <c r="AB1492" s="17">
        <v>6.9421594665070599E-2</v>
      </c>
      <c r="AC1492" s="17">
        <v>0.16600379193019499</v>
      </c>
      <c r="AD1492" s="17">
        <v>0.130184510019316</v>
      </c>
      <c r="AE1492" s="17"/>
      <c r="AF1492" s="17">
        <v>8.1201332789871697E-2</v>
      </c>
      <c r="AG1492" s="17">
        <v>0.123995586462195</v>
      </c>
      <c r="AH1492" s="17">
        <v>0.13036075167796299</v>
      </c>
      <c r="AI1492" s="17"/>
      <c r="AJ1492" s="17">
        <v>0.104287662928804</v>
      </c>
      <c r="AK1492" s="17">
        <v>0.120549698212061</v>
      </c>
      <c r="AL1492" s="17">
        <v>0.10845561328296199</v>
      </c>
      <c r="AM1492" s="17">
        <v>0</v>
      </c>
      <c r="AN1492" s="17">
        <v>0.103432107242413</v>
      </c>
      <c r="AO1492" s="17"/>
      <c r="AP1492" s="17">
        <v>0.10426753216331699</v>
      </c>
      <c r="AQ1492" s="17">
        <v>0.130515433511107</v>
      </c>
      <c r="AR1492" s="17">
        <v>0.192690712739013</v>
      </c>
      <c r="AS1492" s="17"/>
      <c r="AT1492" s="17">
        <v>6.6316524975793503E-2</v>
      </c>
      <c r="AU1492" s="17">
        <v>9.6242342278365506E-2</v>
      </c>
      <c r="AV1492" s="17">
        <v>0.15877695777624801</v>
      </c>
      <c r="AW1492" s="17">
        <v>0.14200338398843201</v>
      </c>
      <c r="AX1492" s="17">
        <v>0.106218698508978</v>
      </c>
      <c r="AY1492" s="17"/>
      <c r="AZ1492" s="17">
        <v>0</v>
      </c>
      <c r="BA1492" s="17">
        <v>0.14398935594030601</v>
      </c>
      <c r="BB1492" s="17">
        <v>0.11071883498937</v>
      </c>
      <c r="BC1492" s="17">
        <v>0.113253057493222</v>
      </c>
      <c r="BD1492" s="17">
        <v>0.16225579937873999</v>
      </c>
      <c r="BE1492" s="17">
        <v>0.15059773098901399</v>
      </c>
      <c r="BF1492" s="17">
        <v>0.104268929100472</v>
      </c>
      <c r="BG1492" s="17">
        <v>8.5330887477325604E-2</v>
      </c>
      <c r="BH1492" s="17">
        <v>8.6975337527959898E-2</v>
      </c>
      <c r="BI1492" s="17">
        <v>6.5955608752966105E-2</v>
      </c>
      <c r="BJ1492" s="17">
        <v>8.8666201746551404E-2</v>
      </c>
      <c r="BK1492" s="17">
        <v>0.118457914703994</v>
      </c>
      <c r="BL1492" s="17">
        <v>7.22960959984114E-2</v>
      </c>
      <c r="BM1492" s="17">
        <v>7.4922817904918601E-2</v>
      </c>
      <c r="BN1492" s="17">
        <v>0.13984430099234799</v>
      </c>
      <c r="BO1492" s="17">
        <v>0.142707831140963</v>
      </c>
      <c r="BP1492" s="17"/>
      <c r="BQ1492" s="17">
        <v>0.141130935638935</v>
      </c>
      <c r="BR1492" s="17">
        <v>9.3223170835980806E-2</v>
      </c>
    </row>
    <row r="1493" spans="2:70" x14ac:dyDescent="0.35">
      <c r="B1493" t="s">
        <v>623</v>
      </c>
      <c r="C1493" s="17">
        <v>0.101247684970869</v>
      </c>
      <c r="D1493" s="17">
        <v>0.103383405148208</v>
      </c>
      <c r="E1493" s="17">
        <v>9.9988170446012006E-2</v>
      </c>
      <c r="F1493" s="17"/>
      <c r="G1493" s="17">
        <v>9.5450004848188594E-2</v>
      </c>
      <c r="H1493" s="17">
        <v>0.127837015590236</v>
      </c>
      <c r="I1493" s="17">
        <v>0.112517926431148</v>
      </c>
      <c r="J1493" s="17">
        <v>0.123584657702662</v>
      </c>
      <c r="K1493" s="17">
        <v>9.0881041782200703E-2</v>
      </c>
      <c r="L1493" s="17">
        <v>6.5436937027578093E-2</v>
      </c>
      <c r="M1493" s="17"/>
      <c r="N1493" s="17">
        <v>0.13278168499561599</v>
      </c>
      <c r="O1493" s="17">
        <v>8.6185918563778996E-2</v>
      </c>
      <c r="P1493" s="17">
        <v>0.107328215913141</v>
      </c>
      <c r="Q1493" s="17">
        <v>7.3035479789868907E-2</v>
      </c>
      <c r="R1493" s="17"/>
      <c r="S1493" s="17">
        <v>0.103782851542308</v>
      </c>
      <c r="T1493" s="17">
        <v>0.13568530660050601</v>
      </c>
      <c r="U1493" s="17">
        <v>9.6768562740552996E-2</v>
      </c>
      <c r="V1493" s="17">
        <v>4.4745218177681699E-2</v>
      </c>
      <c r="W1493" s="17">
        <v>7.3593108122862405E-2</v>
      </c>
      <c r="X1493" s="17">
        <v>7.1485359952237107E-2</v>
      </c>
      <c r="Y1493" s="17">
        <v>0.107053408673081</v>
      </c>
      <c r="Z1493" s="17">
        <v>0.138558551331951</v>
      </c>
      <c r="AA1493" s="17">
        <v>0.13258012775556</v>
      </c>
      <c r="AB1493" s="17">
        <v>8.0323728076485204E-2</v>
      </c>
      <c r="AC1493" s="17">
        <v>0.12742051883590499</v>
      </c>
      <c r="AD1493" s="17">
        <v>9.06525093838354E-2</v>
      </c>
      <c r="AE1493" s="17"/>
      <c r="AF1493" s="17">
        <v>8.6894171310592294E-2</v>
      </c>
      <c r="AG1493" s="17">
        <v>0.10140940207353</v>
      </c>
      <c r="AH1493" s="17">
        <v>0.10716219262287</v>
      </c>
      <c r="AI1493" s="17"/>
      <c r="AJ1493" s="17">
        <v>7.4840100065321297E-2</v>
      </c>
      <c r="AK1493" s="17">
        <v>0.1201049088277</v>
      </c>
      <c r="AL1493" s="17">
        <v>0.122574437074509</v>
      </c>
      <c r="AM1493" s="17">
        <v>7.9573918447953307E-2</v>
      </c>
      <c r="AN1493" s="17">
        <v>8.6809724957240195E-2</v>
      </c>
      <c r="AO1493" s="17"/>
      <c r="AP1493" s="17">
        <v>9.6555414783421306E-2</v>
      </c>
      <c r="AQ1493" s="17">
        <v>0.10419217428984</v>
      </c>
      <c r="AR1493" s="17">
        <v>0.109074102788803</v>
      </c>
      <c r="AS1493" s="17"/>
      <c r="AT1493" s="17">
        <v>0.108466414904345</v>
      </c>
      <c r="AU1493" s="17">
        <v>9.35275315056633E-2</v>
      </c>
      <c r="AV1493" s="17">
        <v>8.3531717009227097E-2</v>
      </c>
      <c r="AW1493" s="17">
        <v>0.100593737012038</v>
      </c>
      <c r="AX1493" s="17">
        <v>0.30005744811156299</v>
      </c>
      <c r="AY1493" s="17"/>
      <c r="AZ1493" s="17">
        <v>9.6928692409385703E-2</v>
      </c>
      <c r="BA1493" s="17">
        <v>9.3909123306812697E-2</v>
      </c>
      <c r="BB1493" s="17">
        <v>0.143775548155405</v>
      </c>
      <c r="BC1493" s="17">
        <v>8.4275201725547894E-2</v>
      </c>
      <c r="BD1493" s="17">
        <v>0.102177606961183</v>
      </c>
      <c r="BE1493" s="17">
        <v>0.104017216058835</v>
      </c>
      <c r="BF1493" s="17">
        <v>0.135038875603363</v>
      </c>
      <c r="BG1493" s="17">
        <v>4.0271136032214501E-2</v>
      </c>
      <c r="BH1493" s="17">
        <v>9.3719272232795706E-2</v>
      </c>
      <c r="BI1493" s="17">
        <v>4.5468888596234901E-2</v>
      </c>
      <c r="BJ1493" s="17">
        <v>0.12513194001592001</v>
      </c>
      <c r="BK1493" s="17">
        <v>0.195703578591053</v>
      </c>
      <c r="BL1493" s="17">
        <v>0.124607384477019</v>
      </c>
      <c r="BM1493" s="17">
        <v>4.7105154313853898E-2</v>
      </c>
      <c r="BN1493" s="17">
        <v>6.8215731590406198E-2</v>
      </c>
      <c r="BO1493" s="17">
        <v>0.115217702839049</v>
      </c>
      <c r="BP1493" s="17"/>
      <c r="BQ1493" s="17">
        <v>0.13790024320212499</v>
      </c>
      <c r="BR1493" s="17">
        <v>8.5376721673283307E-2</v>
      </c>
    </row>
    <row r="1494" spans="2:70" x14ac:dyDescent="0.35">
      <c r="B1494" t="s">
        <v>624</v>
      </c>
      <c r="C1494" s="17">
        <v>9.9808210792865795E-2</v>
      </c>
      <c r="D1494" s="17">
        <v>0.10010599954806</v>
      </c>
      <c r="E1494" s="17">
        <v>0.10006836362252799</v>
      </c>
      <c r="F1494" s="17"/>
      <c r="G1494" s="17">
        <v>0.12629748778786101</v>
      </c>
      <c r="H1494" s="17">
        <v>0.106685834204982</v>
      </c>
      <c r="I1494" s="17">
        <v>0.12541136075237899</v>
      </c>
      <c r="J1494" s="17">
        <v>8.9356612527295903E-2</v>
      </c>
      <c r="K1494" s="17">
        <v>0.10804533157998</v>
      </c>
      <c r="L1494" s="17">
        <v>6.11412316686476E-2</v>
      </c>
      <c r="M1494" s="17"/>
      <c r="N1494" s="17">
        <v>0.101326938545811</v>
      </c>
      <c r="O1494" s="17">
        <v>0.13569021658559299</v>
      </c>
      <c r="P1494" s="17">
        <v>0.10483164791978</v>
      </c>
      <c r="Q1494" s="17">
        <v>5.6103886623669302E-2</v>
      </c>
      <c r="R1494" s="17"/>
      <c r="S1494" s="17">
        <v>0.16120759224572201</v>
      </c>
      <c r="T1494" s="17">
        <v>0.115252833112563</v>
      </c>
      <c r="U1494" s="17">
        <v>5.6235167880691099E-2</v>
      </c>
      <c r="V1494" s="17">
        <v>9.5735043849046603E-2</v>
      </c>
      <c r="W1494" s="17">
        <v>0.14963116887313499</v>
      </c>
      <c r="X1494" s="17">
        <v>6.6460065011507502E-2</v>
      </c>
      <c r="Y1494" s="17">
        <v>8.3151047902141395E-2</v>
      </c>
      <c r="Z1494" s="17">
        <v>7.9920125394016994E-2</v>
      </c>
      <c r="AA1494" s="17">
        <v>7.5837446247131304E-2</v>
      </c>
      <c r="AB1494" s="17">
        <v>7.7796097298929598E-2</v>
      </c>
      <c r="AC1494" s="17">
        <v>8.6955507397199205E-2</v>
      </c>
      <c r="AD1494" s="17">
        <v>8.0371930894196295E-2</v>
      </c>
      <c r="AE1494" s="17"/>
      <c r="AF1494" s="17">
        <v>9.1072366223878598E-2</v>
      </c>
      <c r="AG1494" s="17">
        <v>0.11010802967891101</v>
      </c>
      <c r="AH1494" s="17">
        <v>9.6913688266614104E-2</v>
      </c>
      <c r="AI1494" s="17"/>
      <c r="AJ1494" s="17">
        <v>9.82035952882018E-2</v>
      </c>
      <c r="AK1494" s="17">
        <v>0.12202792909037601</v>
      </c>
      <c r="AL1494" s="17">
        <v>6.7398839869565602E-2</v>
      </c>
      <c r="AM1494" s="17">
        <v>0</v>
      </c>
      <c r="AN1494" s="17">
        <v>8.5852242920696098E-2</v>
      </c>
      <c r="AO1494" s="17"/>
      <c r="AP1494" s="17">
        <v>9.2562758531429701E-2</v>
      </c>
      <c r="AQ1494" s="17">
        <v>0.12490951677597199</v>
      </c>
      <c r="AR1494" s="17">
        <v>3.6750651948986003E-2</v>
      </c>
      <c r="AS1494" s="17"/>
      <c r="AT1494" s="17">
        <v>9.1155625485032907E-2</v>
      </c>
      <c r="AU1494" s="17">
        <v>9.3167269969666594E-2</v>
      </c>
      <c r="AV1494" s="17">
        <v>9.2492062060036198E-2</v>
      </c>
      <c r="AW1494" s="17">
        <v>0.13207584343038301</v>
      </c>
      <c r="AX1494" s="17">
        <v>8.8000215614099403E-2</v>
      </c>
      <c r="AY1494" s="17"/>
      <c r="AZ1494" s="17">
        <v>0</v>
      </c>
      <c r="BA1494" s="17">
        <v>3.5531766370368201E-2</v>
      </c>
      <c r="BB1494" s="17">
        <v>3.0518095887737899E-2</v>
      </c>
      <c r="BC1494" s="17">
        <v>8.0404390171162896E-2</v>
      </c>
      <c r="BD1494" s="17">
        <v>6.4640819558783397E-2</v>
      </c>
      <c r="BE1494" s="17">
        <v>0.128739488829027</v>
      </c>
      <c r="BF1494" s="17">
        <v>0.128060479239439</v>
      </c>
      <c r="BG1494" s="17">
        <v>0.103249742219874</v>
      </c>
      <c r="BH1494" s="17">
        <v>9.2733619941755899E-2</v>
      </c>
      <c r="BI1494" s="17">
        <v>9.7614928826292996E-2</v>
      </c>
      <c r="BJ1494" s="17">
        <v>0.12619215226069899</v>
      </c>
      <c r="BK1494" s="17">
        <v>9.4691572200183594E-2</v>
      </c>
      <c r="BL1494" s="17">
        <v>0.20892350424443701</v>
      </c>
      <c r="BM1494" s="17">
        <v>0.16971717350920101</v>
      </c>
      <c r="BN1494" s="17">
        <v>7.1581877464838406E-2</v>
      </c>
      <c r="BO1494" s="17">
        <v>0.15535831580774601</v>
      </c>
      <c r="BP1494" s="17"/>
      <c r="BQ1494" s="17">
        <v>0.13160354679855099</v>
      </c>
      <c r="BR1494" s="17">
        <v>8.4142554084564003E-2</v>
      </c>
    </row>
    <row r="1495" spans="2:70" x14ac:dyDescent="0.35">
      <c r="B1495" t="s">
        <v>103</v>
      </c>
      <c r="C1495" s="17">
        <v>8.2426762927444094E-2</v>
      </c>
      <c r="D1495" s="17">
        <v>6.7010820610917801E-2</v>
      </c>
      <c r="E1495" s="17">
        <v>9.5653784753936905E-2</v>
      </c>
      <c r="F1495" s="17"/>
      <c r="G1495" s="17">
        <v>6.21360529548537E-2</v>
      </c>
      <c r="H1495" s="17">
        <v>0.108926034480156</v>
      </c>
      <c r="I1495" s="17">
        <v>0.110712238418328</v>
      </c>
      <c r="J1495" s="17">
        <v>8.7303373036472801E-2</v>
      </c>
      <c r="K1495" s="17">
        <v>7.2703949073440396E-2</v>
      </c>
      <c r="L1495" s="17">
        <v>5.3656713510933998E-2</v>
      </c>
      <c r="M1495" s="17"/>
      <c r="N1495" s="17">
        <v>7.9607464551774504E-2</v>
      </c>
      <c r="O1495" s="17">
        <v>0.10888399203726799</v>
      </c>
      <c r="P1495" s="17">
        <v>6.9849034064388693E-2</v>
      </c>
      <c r="Q1495" s="17">
        <v>7.42087368741704E-2</v>
      </c>
      <c r="R1495" s="17"/>
      <c r="S1495" s="17">
        <v>8.9987248395972996E-2</v>
      </c>
      <c r="T1495" s="17">
        <v>6.1843383920002097E-2</v>
      </c>
      <c r="U1495" s="17">
        <v>8.6228951555261502E-2</v>
      </c>
      <c r="V1495" s="17">
        <v>7.8300320850373598E-2</v>
      </c>
      <c r="W1495" s="17">
        <v>6.4991832830673404E-2</v>
      </c>
      <c r="X1495" s="17">
        <v>4.8202415345695998E-2</v>
      </c>
      <c r="Y1495" s="17">
        <v>4.7664608005439701E-2</v>
      </c>
      <c r="Z1495" s="17">
        <v>0.17650864239112399</v>
      </c>
      <c r="AA1495" s="17">
        <v>7.42590206758484E-2</v>
      </c>
      <c r="AB1495" s="17">
        <v>0.14049694841489199</v>
      </c>
      <c r="AC1495" s="17">
        <v>0.13389574909570701</v>
      </c>
      <c r="AD1495" s="17">
        <v>5.0932830881736203E-2</v>
      </c>
      <c r="AE1495" s="17"/>
      <c r="AF1495" s="17">
        <v>7.0292491108303601E-2</v>
      </c>
      <c r="AG1495" s="17">
        <v>0.103291928262633</v>
      </c>
      <c r="AH1495" s="17">
        <v>8.7577640318286104E-2</v>
      </c>
      <c r="AI1495" s="17"/>
      <c r="AJ1495" s="17">
        <v>8.2433973874395397E-2</v>
      </c>
      <c r="AK1495" s="17">
        <v>0.101023743225423</v>
      </c>
      <c r="AL1495" s="17">
        <v>5.5774584698279998E-2</v>
      </c>
      <c r="AM1495" s="17">
        <v>0</v>
      </c>
      <c r="AN1495" s="17">
        <v>8.3171984367279697E-2</v>
      </c>
      <c r="AO1495" s="17"/>
      <c r="AP1495" s="17">
        <v>7.7293130193288803E-2</v>
      </c>
      <c r="AQ1495" s="17">
        <v>0.10431183583289801</v>
      </c>
      <c r="AR1495" s="17">
        <v>2.94590288997649E-2</v>
      </c>
      <c r="AS1495" s="17"/>
      <c r="AT1495" s="17">
        <v>5.5471938967977301E-2</v>
      </c>
      <c r="AU1495" s="17">
        <v>6.7336377747665002E-2</v>
      </c>
      <c r="AV1495" s="17">
        <v>0.11032070909870401</v>
      </c>
      <c r="AW1495" s="17">
        <v>8.5541602773517994E-2</v>
      </c>
      <c r="AX1495" s="17">
        <v>0.109917480154082</v>
      </c>
      <c r="AY1495" s="17"/>
      <c r="AZ1495" s="17">
        <v>0</v>
      </c>
      <c r="BA1495" s="17">
        <v>3.5605821561676701E-2</v>
      </c>
      <c r="BB1495" s="17">
        <v>6.9219208100683605E-2</v>
      </c>
      <c r="BC1495" s="17">
        <v>9.4877325026090698E-2</v>
      </c>
      <c r="BD1495" s="17">
        <v>8.2988051575590804E-2</v>
      </c>
      <c r="BE1495" s="17">
        <v>9.1241461941447999E-2</v>
      </c>
      <c r="BF1495" s="17">
        <v>3.0578450512283899E-2</v>
      </c>
      <c r="BG1495" s="17">
        <v>4.4782822079057802E-2</v>
      </c>
      <c r="BH1495" s="17">
        <v>0.115689053910825</v>
      </c>
      <c r="BI1495" s="17">
        <v>9.2580421248594502E-2</v>
      </c>
      <c r="BJ1495" s="17">
        <v>9.5337370185282794E-2</v>
      </c>
      <c r="BK1495" s="17">
        <v>0.133686955155534</v>
      </c>
      <c r="BL1495" s="17">
        <v>8.4710841111752297E-2</v>
      </c>
      <c r="BM1495" s="17">
        <v>0.120132034851402</v>
      </c>
      <c r="BN1495" s="17">
        <v>0.148628895587787</v>
      </c>
      <c r="BO1495" s="17">
        <v>0.14606142168691599</v>
      </c>
      <c r="BP1495" s="17"/>
      <c r="BQ1495" s="17">
        <v>0.117128266834802</v>
      </c>
      <c r="BR1495" s="17">
        <v>6.2895234536500699E-2</v>
      </c>
    </row>
    <row r="1496" spans="2:70" x14ac:dyDescent="0.35">
      <c r="B1496" t="s">
        <v>104</v>
      </c>
      <c r="C1496" s="17">
        <v>4.4082722311026598E-2</v>
      </c>
      <c r="D1496" s="17">
        <v>4.4655467769841299E-2</v>
      </c>
      <c r="E1496" s="17">
        <v>4.3831051502121798E-2</v>
      </c>
      <c r="F1496" s="17"/>
      <c r="G1496" s="17">
        <v>4.8066094662134101E-2</v>
      </c>
      <c r="H1496" s="17">
        <v>6.1052113694601902E-2</v>
      </c>
      <c r="I1496" s="17">
        <v>3.3333708364745897E-2</v>
      </c>
      <c r="J1496" s="17">
        <v>4.1506733912716198E-2</v>
      </c>
      <c r="K1496" s="17">
        <v>4.9334836683192801E-2</v>
      </c>
      <c r="L1496" s="17">
        <v>3.6343855386883298E-2</v>
      </c>
      <c r="M1496" s="17"/>
      <c r="N1496" s="17">
        <v>6.09736517483222E-2</v>
      </c>
      <c r="O1496" s="17">
        <v>4.81398351894698E-2</v>
      </c>
      <c r="P1496" s="17">
        <v>2.99553054022971E-2</v>
      </c>
      <c r="Q1496" s="17">
        <v>3.5817781073836201E-2</v>
      </c>
      <c r="R1496" s="17"/>
      <c r="S1496" s="17">
        <v>6.6794918746941101E-2</v>
      </c>
      <c r="T1496" s="17">
        <v>2.7993330504304002E-2</v>
      </c>
      <c r="U1496" s="17">
        <v>7.1584558066052004E-2</v>
      </c>
      <c r="V1496" s="17">
        <v>3.5573068264378699E-2</v>
      </c>
      <c r="W1496" s="17">
        <v>4.9236354626562902E-2</v>
      </c>
      <c r="X1496" s="17">
        <v>5.3167443911722102E-2</v>
      </c>
      <c r="Y1496" s="17">
        <v>3.3661797962920001E-2</v>
      </c>
      <c r="Z1496" s="17">
        <v>6.9014984096467794E-2</v>
      </c>
      <c r="AA1496" s="17">
        <v>2.4964596578814599E-2</v>
      </c>
      <c r="AB1496" s="17">
        <v>4.86911072527276E-2</v>
      </c>
      <c r="AC1496" s="17">
        <v>3.7282205278167099E-2</v>
      </c>
      <c r="AD1496" s="17">
        <v>0</v>
      </c>
      <c r="AE1496" s="17"/>
      <c r="AF1496" s="17">
        <v>5.0374923646228802E-2</v>
      </c>
      <c r="AG1496" s="17">
        <v>5.3236158973413501E-2</v>
      </c>
      <c r="AH1496" s="17">
        <v>3.1103102453467899E-2</v>
      </c>
      <c r="AI1496" s="17"/>
      <c r="AJ1496" s="17">
        <v>3.4317420690327699E-2</v>
      </c>
      <c r="AK1496" s="17">
        <v>4.8280432385661702E-2</v>
      </c>
      <c r="AL1496" s="17">
        <v>4.6008381514762602E-2</v>
      </c>
      <c r="AM1496" s="17">
        <v>0.30507365028794298</v>
      </c>
      <c r="AN1496" s="17">
        <v>3.7942436427106201E-2</v>
      </c>
      <c r="AO1496" s="17"/>
      <c r="AP1496" s="17">
        <v>4.2733077595743303E-2</v>
      </c>
      <c r="AQ1496" s="17">
        <v>4.5704295943196797E-2</v>
      </c>
      <c r="AR1496" s="17">
        <v>4.8013195617220499E-2</v>
      </c>
      <c r="AS1496" s="17"/>
      <c r="AT1496" s="17">
        <v>4.1199298570109601E-2</v>
      </c>
      <c r="AU1496" s="17">
        <v>5.5039513130600397E-2</v>
      </c>
      <c r="AV1496" s="17">
        <v>4.7600073180140402E-2</v>
      </c>
      <c r="AW1496" s="17">
        <v>3.6013972104244098E-2</v>
      </c>
      <c r="AX1496" s="17">
        <v>0</v>
      </c>
      <c r="AY1496" s="17"/>
      <c r="AZ1496" s="17">
        <v>0</v>
      </c>
      <c r="BA1496" s="17">
        <v>0</v>
      </c>
      <c r="BB1496" s="17">
        <v>3.8827615500367799E-2</v>
      </c>
      <c r="BC1496" s="17">
        <v>6.42277119002755E-2</v>
      </c>
      <c r="BD1496" s="17">
        <v>2.28776363203008E-2</v>
      </c>
      <c r="BE1496" s="17">
        <v>8.1933307899861002E-2</v>
      </c>
      <c r="BF1496" s="17">
        <v>4.8198867999664302E-2</v>
      </c>
      <c r="BG1496" s="17">
        <v>7.4080296034152004E-2</v>
      </c>
      <c r="BH1496" s="17">
        <v>2.9729331031203201E-2</v>
      </c>
      <c r="BI1496" s="17">
        <v>3.8559599950842099E-2</v>
      </c>
      <c r="BJ1496" s="17">
        <v>7.4575441682796798E-2</v>
      </c>
      <c r="BK1496" s="17">
        <v>4.6786894375119403E-2</v>
      </c>
      <c r="BL1496" s="17">
        <v>2.06591989914191E-2</v>
      </c>
      <c r="BM1496" s="17">
        <v>4.5507997614992503E-2</v>
      </c>
      <c r="BN1496" s="17">
        <v>3.6835241481771697E-2</v>
      </c>
      <c r="BO1496" s="17">
        <v>3.1270714092873401E-2</v>
      </c>
      <c r="BP1496" s="17"/>
      <c r="BQ1496" s="17">
        <v>8.3020182153047795E-2</v>
      </c>
      <c r="BR1496" s="17">
        <v>2.5245733986755899E-2</v>
      </c>
    </row>
    <row r="1497" spans="2:70" x14ac:dyDescent="0.35">
      <c r="B1497" t="s">
        <v>105</v>
      </c>
      <c r="C1497" s="17">
        <v>2.99696747689078E-2</v>
      </c>
      <c r="D1497" s="17">
        <v>4.0211771042005399E-2</v>
      </c>
      <c r="E1497" s="17">
        <v>2.1612757463218699E-2</v>
      </c>
      <c r="F1497" s="17"/>
      <c r="G1497" s="17">
        <v>2.3891575416753599E-2</v>
      </c>
      <c r="H1497" s="17">
        <v>2.43452800830402E-2</v>
      </c>
      <c r="I1497" s="17">
        <v>5.17770117937238E-2</v>
      </c>
      <c r="J1497" s="17">
        <v>1.8275998002165499E-2</v>
      </c>
      <c r="K1497" s="17">
        <v>3.42548203283283E-2</v>
      </c>
      <c r="L1497" s="17">
        <v>2.5661984693983401E-2</v>
      </c>
      <c r="M1497" s="17"/>
      <c r="N1497" s="17">
        <v>4.2884752877832603E-2</v>
      </c>
      <c r="O1497" s="17">
        <v>1.5190078142965101E-2</v>
      </c>
      <c r="P1497" s="17">
        <v>3.1958547464746898E-2</v>
      </c>
      <c r="Q1497" s="17">
        <v>2.8321640332309599E-2</v>
      </c>
      <c r="R1497" s="17"/>
      <c r="S1497" s="17">
        <v>4.09892193864448E-2</v>
      </c>
      <c r="T1497" s="17">
        <v>4.5051933453925198E-2</v>
      </c>
      <c r="U1497" s="17">
        <v>5.49623411693453E-2</v>
      </c>
      <c r="V1497" s="17">
        <v>1.3454368000680899E-2</v>
      </c>
      <c r="W1497" s="17">
        <v>4.4193388153614101E-2</v>
      </c>
      <c r="X1497" s="17">
        <v>3.2751039882769901E-2</v>
      </c>
      <c r="Y1497" s="17">
        <v>1.46307130797526E-2</v>
      </c>
      <c r="Z1497" s="17">
        <v>0</v>
      </c>
      <c r="AA1497" s="17">
        <v>0</v>
      </c>
      <c r="AB1497" s="17">
        <v>2.79737653410396E-2</v>
      </c>
      <c r="AC1497" s="17">
        <v>3.8458278146661702E-2</v>
      </c>
      <c r="AD1497" s="17">
        <v>5.1837216788474E-2</v>
      </c>
      <c r="AE1497" s="17"/>
      <c r="AF1497" s="17">
        <v>3.3218378541240698E-2</v>
      </c>
      <c r="AG1497" s="17">
        <v>2.86633372821039E-2</v>
      </c>
      <c r="AH1497" s="17">
        <v>2.3082862857342401E-2</v>
      </c>
      <c r="AI1497" s="17"/>
      <c r="AJ1497" s="17">
        <v>3.4959586097022703E-2</v>
      </c>
      <c r="AK1497" s="17">
        <v>2.8103557768076302E-2</v>
      </c>
      <c r="AL1497" s="17">
        <v>3.3217599600131202E-2</v>
      </c>
      <c r="AM1497" s="17">
        <v>0</v>
      </c>
      <c r="AN1497" s="17">
        <v>1.28918304961931E-2</v>
      </c>
      <c r="AO1497" s="17"/>
      <c r="AP1497" s="17">
        <v>4.04226508226046E-2</v>
      </c>
      <c r="AQ1497" s="17">
        <v>2.02644498203901E-2</v>
      </c>
      <c r="AR1497" s="17">
        <v>7.0618702555083401E-2</v>
      </c>
      <c r="AS1497" s="17"/>
      <c r="AT1497" s="17">
        <v>2.1750711045579199E-2</v>
      </c>
      <c r="AU1497" s="17">
        <v>3.62757413964023E-2</v>
      </c>
      <c r="AV1497" s="17">
        <v>2.7529305912073702E-2</v>
      </c>
      <c r="AW1497" s="17">
        <v>3.6049799161961403E-2</v>
      </c>
      <c r="AX1497" s="17">
        <v>4.9769309920468102E-2</v>
      </c>
      <c r="AY1497" s="17"/>
      <c r="AZ1497" s="17">
        <v>0</v>
      </c>
      <c r="BA1497" s="17">
        <v>2.18931105519557E-2</v>
      </c>
      <c r="BB1497" s="17">
        <v>4.0215521044824398E-2</v>
      </c>
      <c r="BC1497" s="17">
        <v>1.48570844862263E-2</v>
      </c>
      <c r="BD1497" s="17">
        <v>2.4204741310313801E-2</v>
      </c>
      <c r="BE1497" s="17">
        <v>8.3969570605250104E-3</v>
      </c>
      <c r="BF1497" s="17">
        <v>4.1924900075704902E-2</v>
      </c>
      <c r="BG1497" s="17">
        <v>5.7407508000883699E-2</v>
      </c>
      <c r="BH1497" s="17">
        <v>1.6315564642541001E-2</v>
      </c>
      <c r="BI1497" s="17">
        <v>4.2991719468193898E-2</v>
      </c>
      <c r="BJ1497" s="17">
        <v>4.3095882278601998E-2</v>
      </c>
      <c r="BK1497" s="17">
        <v>0</v>
      </c>
      <c r="BL1497" s="17">
        <v>0</v>
      </c>
      <c r="BM1497" s="17">
        <v>0.14525414006548201</v>
      </c>
      <c r="BN1497" s="17">
        <v>3.4495367444348897E-2</v>
      </c>
      <c r="BO1497" s="17">
        <v>2.9515360082270799E-2</v>
      </c>
      <c r="BP1497" s="17"/>
      <c r="BQ1497" s="17">
        <v>5.92559188047007E-2</v>
      </c>
      <c r="BR1497" s="17">
        <v>1.5126650649262699E-2</v>
      </c>
    </row>
    <row r="1498" spans="2:70" x14ac:dyDescent="0.35">
      <c r="B1498" t="s">
        <v>106</v>
      </c>
      <c r="C1498" s="17">
        <v>5.6520992596580796E-3</v>
      </c>
      <c r="D1498" s="17">
        <v>1.02349351999994E-2</v>
      </c>
      <c r="E1498" s="17">
        <v>1.87333692142682E-3</v>
      </c>
      <c r="F1498" s="17"/>
      <c r="G1498" s="17">
        <v>9.12712254840186E-3</v>
      </c>
      <c r="H1498" s="17">
        <v>8.3442572822966E-3</v>
      </c>
      <c r="I1498" s="17">
        <v>1.21515332337335E-2</v>
      </c>
      <c r="J1498" s="17">
        <v>0</v>
      </c>
      <c r="K1498" s="17">
        <v>6.59954014187866E-3</v>
      </c>
      <c r="L1498" s="17">
        <v>0</v>
      </c>
      <c r="M1498" s="17"/>
      <c r="N1498" s="17">
        <v>3.55423148971862E-3</v>
      </c>
      <c r="O1498" s="17">
        <v>4.7687772391629803E-3</v>
      </c>
      <c r="P1498" s="17">
        <v>1.0694007620648999E-2</v>
      </c>
      <c r="Q1498" s="17">
        <v>0</v>
      </c>
      <c r="R1498" s="17"/>
      <c r="S1498" s="17">
        <v>7.1254684059022201E-3</v>
      </c>
      <c r="T1498" s="17">
        <v>0</v>
      </c>
      <c r="U1498" s="17">
        <v>0</v>
      </c>
      <c r="V1498" s="17">
        <v>0</v>
      </c>
      <c r="W1498" s="17">
        <v>0</v>
      </c>
      <c r="X1498" s="17">
        <v>0</v>
      </c>
      <c r="Y1498" s="17">
        <v>0</v>
      </c>
      <c r="Z1498" s="17">
        <v>0</v>
      </c>
      <c r="AA1498" s="17">
        <v>8.7575641721785395E-3</v>
      </c>
      <c r="AB1498" s="17">
        <v>2.8190858812623301E-2</v>
      </c>
      <c r="AC1498" s="17">
        <v>0</v>
      </c>
      <c r="AD1498" s="17">
        <v>4.4750796696655597E-2</v>
      </c>
      <c r="AE1498" s="17"/>
      <c r="AF1498" s="17">
        <v>5.96740584980368E-3</v>
      </c>
      <c r="AG1498" s="17">
        <v>9.1027532661662608E-3</v>
      </c>
      <c r="AH1498" s="17">
        <v>0</v>
      </c>
      <c r="AI1498" s="17"/>
      <c r="AJ1498" s="17">
        <v>0</v>
      </c>
      <c r="AK1498" s="17">
        <v>1.14809406231319E-2</v>
      </c>
      <c r="AL1498" s="17">
        <v>0</v>
      </c>
      <c r="AM1498" s="17">
        <v>0.19992290283977601</v>
      </c>
      <c r="AN1498" s="17">
        <v>0</v>
      </c>
      <c r="AO1498" s="17"/>
      <c r="AP1498" s="17">
        <v>0</v>
      </c>
      <c r="AQ1498" s="17">
        <v>6.6599695715167896E-3</v>
      </c>
      <c r="AR1498" s="17">
        <v>2.0386477441183201E-2</v>
      </c>
      <c r="AS1498" s="17"/>
      <c r="AT1498" s="17">
        <v>4.3613562493327396E-3</v>
      </c>
      <c r="AU1498" s="17">
        <v>9.2795885093210108E-3</v>
      </c>
      <c r="AV1498" s="17">
        <v>5.1318237507414297E-3</v>
      </c>
      <c r="AW1498" s="17">
        <v>1.00239188994561E-2</v>
      </c>
      <c r="AX1498" s="17">
        <v>0</v>
      </c>
      <c r="AY1498" s="17"/>
      <c r="AZ1498" s="17">
        <v>0</v>
      </c>
      <c r="BA1498" s="17">
        <v>0</v>
      </c>
      <c r="BB1498" s="17">
        <v>0</v>
      </c>
      <c r="BC1498" s="17">
        <v>0</v>
      </c>
      <c r="BD1498" s="17">
        <v>1.9813706322199899E-2</v>
      </c>
      <c r="BE1498" s="17">
        <v>0</v>
      </c>
      <c r="BF1498" s="17">
        <v>0</v>
      </c>
      <c r="BG1498" s="17">
        <v>0</v>
      </c>
      <c r="BH1498" s="17">
        <v>0</v>
      </c>
      <c r="BI1498" s="17">
        <v>0</v>
      </c>
      <c r="BJ1498" s="17">
        <v>3.1280272272326902E-2</v>
      </c>
      <c r="BK1498" s="17">
        <v>2.50828582757627E-2</v>
      </c>
      <c r="BL1498" s="17">
        <v>0</v>
      </c>
      <c r="BM1498" s="17">
        <v>0</v>
      </c>
      <c r="BN1498" s="17">
        <v>0</v>
      </c>
      <c r="BO1498" s="17">
        <v>0</v>
      </c>
      <c r="BP1498" s="17"/>
      <c r="BQ1498" s="17">
        <v>1.01444859703701E-2</v>
      </c>
      <c r="BR1498" s="17">
        <v>3.63547426803948E-3</v>
      </c>
    </row>
    <row r="1499" spans="2:70" x14ac:dyDescent="0.35">
      <c r="B1499" t="s">
        <v>89</v>
      </c>
      <c r="C1499" s="17">
        <v>3.1425755829401101E-3</v>
      </c>
      <c r="D1499" s="17">
        <v>2.74040363118068E-3</v>
      </c>
      <c r="E1499" s="17">
        <v>3.4926886665682701E-3</v>
      </c>
      <c r="F1499" s="17"/>
      <c r="G1499" s="17">
        <v>0</v>
      </c>
      <c r="H1499" s="17">
        <v>5.9762155958018003E-3</v>
      </c>
      <c r="I1499" s="17">
        <v>0</v>
      </c>
      <c r="J1499" s="17">
        <v>0</v>
      </c>
      <c r="K1499" s="17">
        <v>1.4546423359689699E-2</v>
      </c>
      <c r="L1499" s="17">
        <v>0</v>
      </c>
      <c r="M1499" s="17"/>
      <c r="N1499" s="17">
        <v>3.5505040417680299E-3</v>
      </c>
      <c r="O1499" s="17">
        <v>3.9262461248901004E-3</v>
      </c>
      <c r="P1499" s="17">
        <v>0</v>
      </c>
      <c r="Q1499" s="17">
        <v>5.0163636402242697E-3</v>
      </c>
      <c r="R1499" s="17"/>
      <c r="S1499" s="17">
        <v>6.4409376807596603E-3</v>
      </c>
      <c r="T1499" s="17">
        <v>0</v>
      </c>
      <c r="U1499" s="17">
        <v>0</v>
      </c>
      <c r="V1499" s="17">
        <v>0</v>
      </c>
      <c r="W1499" s="17">
        <v>0</v>
      </c>
      <c r="X1499" s="17">
        <v>0</v>
      </c>
      <c r="Y1499" s="17">
        <v>0</v>
      </c>
      <c r="Z1499" s="17">
        <v>0</v>
      </c>
      <c r="AA1499" s="17">
        <v>0</v>
      </c>
      <c r="AB1499" s="17">
        <v>1.6313891162406599E-2</v>
      </c>
      <c r="AC1499" s="17">
        <v>1.9272353615358898E-2</v>
      </c>
      <c r="AD1499" s="17">
        <v>0</v>
      </c>
      <c r="AE1499" s="17"/>
      <c r="AF1499" s="17">
        <v>3.45703983281928E-3</v>
      </c>
      <c r="AG1499" s="17">
        <v>4.9317395947941801E-3</v>
      </c>
      <c r="AH1499" s="17">
        <v>0</v>
      </c>
      <c r="AI1499" s="17"/>
      <c r="AJ1499" s="17">
        <v>2.9176318606408398E-3</v>
      </c>
      <c r="AK1499" s="17">
        <v>0</v>
      </c>
      <c r="AL1499" s="17">
        <v>2.5657201609629102E-2</v>
      </c>
      <c r="AM1499" s="17">
        <v>0</v>
      </c>
      <c r="AN1499" s="17">
        <v>0</v>
      </c>
      <c r="AO1499" s="17"/>
      <c r="AP1499" s="17">
        <v>4.4766091323081699E-3</v>
      </c>
      <c r="AQ1499" s="17">
        <v>3.78470198167435E-3</v>
      </c>
      <c r="AR1499" s="17">
        <v>1.3741178252230399E-2</v>
      </c>
      <c r="AS1499" s="17"/>
      <c r="AT1499" s="17">
        <v>0</v>
      </c>
      <c r="AU1499" s="17">
        <v>0</v>
      </c>
      <c r="AV1499" s="17">
        <v>7.1344716850942598E-3</v>
      </c>
      <c r="AW1499" s="17">
        <v>0</v>
      </c>
      <c r="AX1499" s="17">
        <v>0</v>
      </c>
      <c r="AY1499" s="17"/>
      <c r="AZ1499" s="17">
        <v>0</v>
      </c>
      <c r="BA1499" s="17">
        <v>0</v>
      </c>
      <c r="BB1499" s="17">
        <v>1.7868348289342102E-2</v>
      </c>
      <c r="BC1499" s="17">
        <v>0</v>
      </c>
      <c r="BD1499" s="17">
        <v>0</v>
      </c>
      <c r="BE1499" s="17">
        <v>0</v>
      </c>
      <c r="BF1499" s="17">
        <v>0</v>
      </c>
      <c r="BG1499" s="17">
        <v>0</v>
      </c>
      <c r="BH1499" s="17">
        <v>1.2389953574181101E-2</v>
      </c>
      <c r="BI1499" s="17">
        <v>0</v>
      </c>
      <c r="BJ1499" s="17">
        <v>0</v>
      </c>
      <c r="BK1499" s="17">
        <v>0</v>
      </c>
      <c r="BL1499" s="17">
        <v>2.28443965891739E-2</v>
      </c>
      <c r="BM1499" s="17">
        <v>0</v>
      </c>
      <c r="BN1499" s="17">
        <v>0</v>
      </c>
      <c r="BO1499" s="17">
        <v>0</v>
      </c>
      <c r="BP1499" s="17"/>
      <c r="BQ1499" s="17">
        <v>2.86732009826015E-3</v>
      </c>
      <c r="BR1499" s="17">
        <v>3.3788896450105701E-3</v>
      </c>
    </row>
    <row r="1500" spans="2:70" x14ac:dyDescent="0.35">
      <c r="B1500" t="s">
        <v>107</v>
      </c>
      <c r="C1500" s="17">
        <v>0</v>
      </c>
      <c r="D1500" s="17">
        <v>0</v>
      </c>
      <c r="E1500" s="17">
        <v>0</v>
      </c>
      <c r="F1500" s="17"/>
      <c r="G1500" s="17">
        <v>0</v>
      </c>
      <c r="H1500" s="17">
        <v>0</v>
      </c>
      <c r="I1500" s="17">
        <v>0</v>
      </c>
      <c r="J1500" s="17">
        <v>0</v>
      </c>
      <c r="K1500" s="17">
        <v>0</v>
      </c>
      <c r="L1500" s="17">
        <v>0</v>
      </c>
      <c r="M1500" s="17"/>
      <c r="N1500" s="17">
        <v>0</v>
      </c>
      <c r="O1500" s="17">
        <v>0</v>
      </c>
      <c r="P1500" s="17">
        <v>0</v>
      </c>
      <c r="Q1500" s="17">
        <v>0</v>
      </c>
      <c r="R1500" s="17"/>
      <c r="S1500" s="17">
        <v>0</v>
      </c>
      <c r="T1500" s="17">
        <v>0</v>
      </c>
      <c r="U1500" s="17">
        <v>0</v>
      </c>
      <c r="V1500" s="17">
        <v>0</v>
      </c>
      <c r="W1500" s="17">
        <v>0</v>
      </c>
      <c r="X1500" s="17">
        <v>0</v>
      </c>
      <c r="Y1500" s="17">
        <v>0</v>
      </c>
      <c r="Z1500" s="17">
        <v>0</v>
      </c>
      <c r="AA1500" s="17">
        <v>0</v>
      </c>
      <c r="AB1500" s="17">
        <v>0</v>
      </c>
      <c r="AC1500" s="17">
        <v>0</v>
      </c>
      <c r="AD1500" s="17">
        <v>0</v>
      </c>
      <c r="AE1500" s="17"/>
      <c r="AF1500" s="17">
        <v>0</v>
      </c>
      <c r="AG1500" s="17">
        <v>0</v>
      </c>
      <c r="AH1500" s="17">
        <v>0</v>
      </c>
      <c r="AI1500" s="17"/>
      <c r="AJ1500" s="17">
        <v>0</v>
      </c>
      <c r="AK1500" s="17">
        <v>0</v>
      </c>
      <c r="AL1500" s="17">
        <v>0</v>
      </c>
      <c r="AM1500" s="17">
        <v>0</v>
      </c>
      <c r="AN1500" s="17">
        <v>0</v>
      </c>
      <c r="AO1500" s="17"/>
      <c r="AP1500" s="17">
        <v>0</v>
      </c>
      <c r="AQ1500" s="17">
        <v>0</v>
      </c>
      <c r="AR1500" s="17">
        <v>0</v>
      </c>
      <c r="AS1500" s="17"/>
      <c r="AT1500" s="17">
        <v>0</v>
      </c>
      <c r="AU1500" s="17">
        <v>0</v>
      </c>
      <c r="AV1500" s="17">
        <v>0</v>
      </c>
      <c r="AW1500" s="17">
        <v>0</v>
      </c>
      <c r="AX1500" s="17">
        <v>0</v>
      </c>
      <c r="AY1500" s="17"/>
      <c r="AZ1500" s="17">
        <v>0</v>
      </c>
      <c r="BA1500" s="17">
        <v>0</v>
      </c>
      <c r="BB1500" s="17">
        <v>0</v>
      </c>
      <c r="BC1500" s="17">
        <v>0</v>
      </c>
      <c r="BD1500" s="17">
        <v>0</v>
      </c>
      <c r="BE1500" s="17">
        <v>0</v>
      </c>
      <c r="BF1500" s="17">
        <v>0</v>
      </c>
      <c r="BG1500" s="17">
        <v>0</v>
      </c>
      <c r="BH1500" s="17">
        <v>0</v>
      </c>
      <c r="BI1500" s="17">
        <v>0</v>
      </c>
      <c r="BJ1500" s="17">
        <v>0</v>
      </c>
      <c r="BK1500" s="17">
        <v>0</v>
      </c>
      <c r="BL1500" s="17">
        <v>0</v>
      </c>
      <c r="BM1500" s="17">
        <v>0</v>
      </c>
      <c r="BN1500" s="17">
        <v>0</v>
      </c>
      <c r="BO1500" s="17">
        <v>0</v>
      </c>
      <c r="BP1500" s="17"/>
      <c r="BQ1500" s="17">
        <v>0</v>
      </c>
      <c r="BR1500" s="17">
        <v>0</v>
      </c>
    </row>
    <row r="1501" spans="2:70" x14ac:dyDescent="0.35">
      <c r="B1501" t="s">
        <v>108</v>
      </c>
      <c r="C1501" s="17">
        <v>8.3087094088956401E-4</v>
      </c>
      <c r="D1501" s="17">
        <v>0</v>
      </c>
      <c r="E1501" s="17">
        <v>1.5253992538032601E-3</v>
      </c>
      <c r="F1501" s="17"/>
      <c r="G1501" s="17">
        <v>0</v>
      </c>
      <c r="H1501" s="17">
        <v>0</v>
      </c>
      <c r="I1501" s="17">
        <v>4.6265078908407703E-3</v>
      </c>
      <c r="J1501" s="17">
        <v>0</v>
      </c>
      <c r="K1501" s="17">
        <v>0</v>
      </c>
      <c r="L1501" s="17">
        <v>0</v>
      </c>
      <c r="M1501" s="17"/>
      <c r="N1501" s="17">
        <v>3.0099908972232099E-3</v>
      </c>
      <c r="O1501" s="17">
        <v>0</v>
      </c>
      <c r="P1501" s="17">
        <v>0</v>
      </c>
      <c r="Q1501" s="17">
        <v>0</v>
      </c>
      <c r="R1501" s="17"/>
      <c r="S1501" s="17">
        <v>0</v>
      </c>
      <c r="T1501" s="17">
        <v>0</v>
      </c>
      <c r="U1501" s="17">
        <v>0</v>
      </c>
      <c r="V1501" s="17">
        <v>0</v>
      </c>
      <c r="W1501" s="17">
        <v>0</v>
      </c>
      <c r="X1501" s="17">
        <v>0</v>
      </c>
      <c r="Y1501" s="17">
        <v>0</v>
      </c>
      <c r="Z1501" s="17">
        <v>0</v>
      </c>
      <c r="AA1501" s="17">
        <v>0</v>
      </c>
      <c r="AB1501" s="17">
        <v>1.0930004636636801E-2</v>
      </c>
      <c r="AC1501" s="17">
        <v>0</v>
      </c>
      <c r="AD1501" s="17">
        <v>0</v>
      </c>
      <c r="AE1501" s="17"/>
      <c r="AF1501" s="17">
        <v>0</v>
      </c>
      <c r="AG1501" s="17">
        <v>2.15389134733345E-3</v>
      </c>
      <c r="AH1501" s="17">
        <v>0</v>
      </c>
      <c r="AI1501" s="17"/>
      <c r="AJ1501" s="17">
        <v>0</v>
      </c>
      <c r="AK1501" s="17">
        <v>0</v>
      </c>
      <c r="AL1501" s="17">
        <v>0</v>
      </c>
      <c r="AM1501" s="17">
        <v>0</v>
      </c>
      <c r="AN1501" s="17">
        <v>0</v>
      </c>
      <c r="AO1501" s="17"/>
      <c r="AP1501" s="17">
        <v>0</v>
      </c>
      <c r="AQ1501" s="17">
        <v>0</v>
      </c>
      <c r="AR1501" s="17">
        <v>0</v>
      </c>
      <c r="AS1501" s="17"/>
      <c r="AT1501" s="17">
        <v>0</v>
      </c>
      <c r="AU1501" s="17">
        <v>0</v>
      </c>
      <c r="AV1501" s="17">
        <v>0</v>
      </c>
      <c r="AW1501" s="17">
        <v>8.4890094326003501E-3</v>
      </c>
      <c r="AX1501" s="17">
        <v>0</v>
      </c>
      <c r="AY1501" s="17"/>
      <c r="AZ1501" s="17">
        <v>0</v>
      </c>
      <c r="BA1501" s="17">
        <v>0</v>
      </c>
      <c r="BB1501" s="17">
        <v>0</v>
      </c>
      <c r="BC1501" s="17">
        <v>0</v>
      </c>
      <c r="BD1501" s="17">
        <v>0</v>
      </c>
      <c r="BE1501" s="17">
        <v>0</v>
      </c>
      <c r="BF1501" s="17">
        <v>0</v>
      </c>
      <c r="BG1501" s="17">
        <v>0</v>
      </c>
      <c r="BH1501" s="17">
        <v>0</v>
      </c>
      <c r="BI1501" s="17">
        <v>0</v>
      </c>
      <c r="BJ1501" s="17">
        <v>0</v>
      </c>
      <c r="BK1501" s="17">
        <v>0</v>
      </c>
      <c r="BL1501" s="17">
        <v>0</v>
      </c>
      <c r="BM1501" s="17">
        <v>0</v>
      </c>
      <c r="BN1501" s="17">
        <v>0</v>
      </c>
      <c r="BO1501" s="17">
        <v>2.6551517873644102E-2</v>
      </c>
      <c r="BP1501" s="17"/>
      <c r="BQ1501" s="17">
        <v>2.5829032420867201E-3</v>
      </c>
      <c r="BR1501" s="17">
        <v>0</v>
      </c>
    </row>
    <row r="1502" spans="2:70" x14ac:dyDescent="0.35">
      <c r="B1502" t="s">
        <v>625</v>
      </c>
      <c r="C1502" s="17">
        <v>8.4272532686095205E-4</v>
      </c>
      <c r="D1502" s="17">
        <v>1.86221489475105E-3</v>
      </c>
      <c r="E1502" s="17">
        <v>0</v>
      </c>
      <c r="F1502" s="17"/>
      <c r="G1502" s="17">
        <v>0</v>
      </c>
      <c r="H1502" s="17">
        <v>5.1387075654386102E-3</v>
      </c>
      <c r="I1502" s="17">
        <v>0</v>
      </c>
      <c r="J1502" s="17">
        <v>0</v>
      </c>
      <c r="K1502" s="17">
        <v>0</v>
      </c>
      <c r="L1502" s="17">
        <v>0</v>
      </c>
      <c r="M1502" s="17"/>
      <c r="N1502" s="17">
        <v>3.0529357062303E-3</v>
      </c>
      <c r="O1502" s="17">
        <v>0</v>
      </c>
      <c r="P1502" s="17">
        <v>0</v>
      </c>
      <c r="Q1502" s="17">
        <v>0</v>
      </c>
      <c r="R1502" s="17"/>
      <c r="S1502" s="17">
        <v>0</v>
      </c>
      <c r="T1502" s="17">
        <v>0</v>
      </c>
      <c r="U1502" s="17">
        <v>0</v>
      </c>
      <c r="V1502" s="17">
        <v>0</v>
      </c>
      <c r="W1502" s="17">
        <v>0</v>
      </c>
      <c r="X1502" s="17">
        <v>0</v>
      </c>
      <c r="Y1502" s="17">
        <v>0</v>
      </c>
      <c r="Z1502" s="17">
        <v>0</v>
      </c>
      <c r="AA1502" s="17">
        <v>6.58776726359227E-3</v>
      </c>
      <c r="AB1502" s="17">
        <v>0</v>
      </c>
      <c r="AC1502" s="17">
        <v>0</v>
      </c>
      <c r="AD1502" s="17">
        <v>0</v>
      </c>
      <c r="AE1502" s="17"/>
      <c r="AF1502" s="17">
        <v>0</v>
      </c>
      <c r="AG1502" s="17">
        <v>2.1846218231693099E-3</v>
      </c>
      <c r="AH1502" s="17">
        <v>0</v>
      </c>
      <c r="AI1502" s="17"/>
      <c r="AJ1502" s="17">
        <v>0</v>
      </c>
      <c r="AK1502" s="17">
        <v>3.0585198095367801E-3</v>
      </c>
      <c r="AL1502" s="17">
        <v>0</v>
      </c>
      <c r="AM1502" s="17">
        <v>0</v>
      </c>
      <c r="AN1502" s="17">
        <v>0</v>
      </c>
      <c r="AO1502" s="17"/>
      <c r="AP1502" s="17">
        <v>0</v>
      </c>
      <c r="AQ1502" s="17">
        <v>0</v>
      </c>
      <c r="AR1502" s="17">
        <v>0</v>
      </c>
      <c r="AS1502" s="17"/>
      <c r="AT1502" s="17">
        <v>0</v>
      </c>
      <c r="AU1502" s="17">
        <v>0</v>
      </c>
      <c r="AV1502" s="17">
        <v>3.16037013724179E-3</v>
      </c>
      <c r="AW1502" s="17">
        <v>0</v>
      </c>
      <c r="AX1502" s="17">
        <v>0</v>
      </c>
      <c r="AY1502" s="17"/>
      <c r="AZ1502" s="17">
        <v>0</v>
      </c>
      <c r="BA1502" s="17">
        <v>0</v>
      </c>
      <c r="BB1502" s="17">
        <v>0</v>
      </c>
      <c r="BC1502" s="17">
        <v>0</v>
      </c>
      <c r="BD1502" s="17">
        <v>0</v>
      </c>
      <c r="BE1502" s="17">
        <v>0</v>
      </c>
      <c r="BF1502" s="17">
        <v>0</v>
      </c>
      <c r="BG1502" s="17">
        <v>0</v>
      </c>
      <c r="BH1502" s="17">
        <v>0</v>
      </c>
      <c r="BI1502" s="17">
        <v>0</v>
      </c>
      <c r="BJ1502" s="17">
        <v>0</v>
      </c>
      <c r="BK1502" s="17">
        <v>0</v>
      </c>
      <c r="BL1502" s="17">
        <v>0</v>
      </c>
      <c r="BM1502" s="17">
        <v>0</v>
      </c>
      <c r="BN1502" s="17">
        <v>0</v>
      </c>
      <c r="BO1502" s="17">
        <v>2.6930339572069899E-2</v>
      </c>
      <c r="BP1502" s="17"/>
      <c r="BQ1502" s="17">
        <v>2.6197546114770901E-3</v>
      </c>
      <c r="BR1502" s="17">
        <v>0</v>
      </c>
    </row>
    <row r="1503" spans="2:70" x14ac:dyDescent="0.35">
      <c r="B1503" t="s">
        <v>129</v>
      </c>
      <c r="C1503" s="17">
        <v>8.7825264520858495E-2</v>
      </c>
      <c r="D1503" s="17">
        <v>7.4252907308439101E-2</v>
      </c>
      <c r="E1503" s="17">
        <v>9.95480549114902E-2</v>
      </c>
      <c r="F1503" s="17"/>
      <c r="G1503" s="17">
        <v>4.3464717379355498E-2</v>
      </c>
      <c r="H1503" s="17">
        <v>4.9843013584635297E-2</v>
      </c>
      <c r="I1503" s="17">
        <v>0.104148753711631</v>
      </c>
      <c r="J1503" s="17">
        <v>0.112514679879876</v>
      </c>
      <c r="K1503" s="17">
        <v>8.0508201752839195E-2</v>
      </c>
      <c r="L1503" s="17">
        <v>0.11399650121767101</v>
      </c>
      <c r="M1503" s="17"/>
      <c r="N1503" s="17">
        <v>9.9235717771257101E-2</v>
      </c>
      <c r="O1503" s="17">
        <v>0.108996799312778</v>
      </c>
      <c r="P1503" s="17">
        <v>8.2281359274951199E-2</v>
      </c>
      <c r="Q1503" s="17">
        <v>6.2123264726468799E-2</v>
      </c>
      <c r="R1503" s="17"/>
      <c r="S1503" s="17">
        <v>8.8544048350736995E-2</v>
      </c>
      <c r="T1503" s="17">
        <v>6.09481730117509E-2</v>
      </c>
      <c r="U1503" s="17">
        <v>8.2909858568405798E-2</v>
      </c>
      <c r="V1503" s="17">
        <v>0.100786957903029</v>
      </c>
      <c r="W1503" s="17">
        <v>0.110261772774147</v>
      </c>
      <c r="X1503" s="17">
        <v>5.1659924663499598E-2</v>
      </c>
      <c r="Y1503" s="17">
        <v>9.6373576947859904E-2</v>
      </c>
      <c r="Z1503" s="17">
        <v>7.6078081319080698E-2</v>
      </c>
      <c r="AA1503" s="17">
        <v>0.109426161039403</v>
      </c>
      <c r="AB1503" s="17">
        <v>0.107041569350648</v>
      </c>
      <c r="AC1503" s="17">
        <v>8.6117991674182298E-2</v>
      </c>
      <c r="AD1503" s="17">
        <v>7.7099185408406795E-2</v>
      </c>
      <c r="AE1503" s="17"/>
      <c r="AF1503" s="17">
        <v>8.3521975898067397E-2</v>
      </c>
      <c r="AG1503" s="17">
        <v>8.9497636913874704E-2</v>
      </c>
      <c r="AH1503" s="17">
        <v>9.2772030701299801E-2</v>
      </c>
      <c r="AI1503" s="17"/>
      <c r="AJ1503" s="17">
        <v>0.106060110503038</v>
      </c>
      <c r="AK1503" s="17">
        <v>7.3980660596604006E-2</v>
      </c>
      <c r="AL1503" s="17">
        <v>7.3892697401840193E-2</v>
      </c>
      <c r="AM1503" s="17">
        <v>8.3907895810224301E-2</v>
      </c>
      <c r="AN1503" s="17">
        <v>9.7526587920490806E-2</v>
      </c>
      <c r="AO1503" s="17"/>
      <c r="AP1503" s="17">
        <v>8.9316452441685706E-2</v>
      </c>
      <c r="AQ1503" s="17">
        <v>0.10372054796682401</v>
      </c>
      <c r="AR1503" s="17">
        <v>2.6445600778611598E-2</v>
      </c>
      <c r="AS1503" s="17"/>
      <c r="AT1503" s="17">
        <v>9.9986005291405E-2</v>
      </c>
      <c r="AU1503" s="17">
        <v>6.37240137078144E-2</v>
      </c>
      <c r="AV1503" s="17">
        <v>0.111588996029813</v>
      </c>
      <c r="AW1503" s="17">
        <v>5.5975669022047203E-2</v>
      </c>
      <c r="AX1503" s="17">
        <v>4.64008930023906E-2</v>
      </c>
      <c r="AY1503" s="17"/>
      <c r="AZ1503" s="17">
        <v>0.102237587569984</v>
      </c>
      <c r="BA1503" s="17">
        <v>3.8006240543788698E-2</v>
      </c>
      <c r="BB1503" s="17">
        <v>8.81662103765158E-2</v>
      </c>
      <c r="BC1503" s="17">
        <v>3.7129871372551297E-2</v>
      </c>
      <c r="BD1503" s="17">
        <v>9.8032740587283299E-2</v>
      </c>
      <c r="BE1503" s="17">
        <v>7.2071047229472898E-2</v>
      </c>
      <c r="BF1503" s="17">
        <v>6.6440021207860606E-2</v>
      </c>
      <c r="BG1503" s="17">
        <v>8.8590649427777002E-2</v>
      </c>
      <c r="BH1503" s="17">
        <v>7.7532921663980695E-2</v>
      </c>
      <c r="BI1503" s="17">
        <v>0.116286307674296</v>
      </c>
      <c r="BJ1503" s="17">
        <v>9.6126040491256601E-2</v>
      </c>
      <c r="BK1503" s="17">
        <v>2.5398401849567601E-2</v>
      </c>
      <c r="BL1503" s="17">
        <v>0.108448690946047</v>
      </c>
      <c r="BM1503" s="17">
        <v>0.121751752178861</v>
      </c>
      <c r="BN1503" s="17">
        <v>0.135060599240799</v>
      </c>
      <c r="BO1503" s="17">
        <v>5.9429699358138098E-2</v>
      </c>
      <c r="BP1503" s="17"/>
      <c r="BQ1503" s="17">
        <v>8.0143002067654998E-2</v>
      </c>
      <c r="BR1503" s="17">
        <v>9.1714290005743104E-2</v>
      </c>
    </row>
    <row r="1504" spans="2:70" x14ac:dyDescent="0.35">
      <c r="C1504" s="17"/>
      <c r="D1504" s="17"/>
      <c r="E1504" s="17"/>
      <c r="F1504" s="17"/>
      <c r="G1504" s="17"/>
      <c r="H1504" s="17"/>
      <c r="I1504" s="17"/>
      <c r="J1504" s="17"/>
      <c r="K1504" s="17"/>
      <c r="L1504" s="17"/>
      <c r="M1504" s="17"/>
      <c r="N1504" s="17"/>
      <c r="O1504" s="17"/>
      <c r="P1504" s="17"/>
      <c r="Q1504" s="17"/>
      <c r="R1504" s="17"/>
      <c r="S1504" s="17"/>
      <c r="T1504" s="17"/>
      <c r="U1504" s="17"/>
      <c r="V1504" s="17"/>
      <c r="W1504" s="17"/>
      <c r="X1504" s="17"/>
      <c r="Y1504" s="17"/>
      <c r="Z1504" s="17"/>
      <c r="AA1504" s="17"/>
      <c r="AB1504" s="17"/>
      <c r="AC1504" s="17"/>
      <c r="AD1504" s="17"/>
      <c r="AE1504" s="17"/>
      <c r="AF1504" s="17"/>
      <c r="AG1504" s="17"/>
      <c r="AH1504" s="17"/>
      <c r="AI1504" s="17"/>
      <c r="AJ1504" s="17"/>
      <c r="AK1504" s="17"/>
      <c r="AL1504" s="17"/>
      <c r="AM1504" s="17"/>
      <c r="AN1504" s="17"/>
      <c r="AO1504" s="17"/>
      <c r="AP1504" s="17"/>
      <c r="AQ1504" s="17"/>
      <c r="AR1504" s="17"/>
      <c r="AS1504" s="17"/>
      <c r="AT1504" s="17"/>
      <c r="AU1504" s="17"/>
      <c r="AV1504" s="17"/>
      <c r="AW1504" s="17"/>
      <c r="AX1504" s="17"/>
      <c r="AY1504" s="17"/>
      <c r="AZ1504" s="17"/>
      <c r="BA1504" s="17"/>
      <c r="BB1504" s="17"/>
      <c r="BC1504" s="17"/>
      <c r="BD1504" s="17"/>
      <c r="BE1504" s="17"/>
      <c r="BF1504" s="17"/>
      <c r="BG1504" s="17"/>
      <c r="BH1504" s="17"/>
      <c r="BI1504" s="17"/>
      <c r="BJ1504" s="17"/>
      <c r="BK1504" s="17"/>
      <c r="BL1504" s="17"/>
      <c r="BM1504" s="17"/>
      <c r="BN1504" s="17"/>
      <c r="BO1504" s="17"/>
      <c r="BP1504" s="17"/>
      <c r="BQ1504" s="17"/>
      <c r="BR1504" s="17"/>
    </row>
    <row r="1505" spans="2:70" x14ac:dyDescent="0.35">
      <c r="B1505" s="6" t="s">
        <v>652</v>
      </c>
      <c r="C1505" s="17"/>
      <c r="D1505" s="17"/>
      <c r="E1505" s="17"/>
      <c r="F1505" s="17"/>
      <c r="G1505" s="17"/>
      <c r="H1505" s="17"/>
      <c r="I1505" s="17"/>
      <c r="J1505" s="17"/>
      <c r="K1505" s="17"/>
      <c r="L1505" s="17"/>
      <c r="M1505" s="17"/>
      <c r="N1505" s="17"/>
      <c r="O1505" s="17"/>
      <c r="P1505" s="17"/>
      <c r="Q1505" s="17"/>
      <c r="R1505" s="17"/>
      <c r="S1505" s="17"/>
      <c r="T1505" s="17"/>
      <c r="U1505" s="17"/>
      <c r="V1505" s="17"/>
      <c r="W1505" s="17"/>
      <c r="X1505" s="17"/>
      <c r="Y1505" s="17"/>
      <c r="Z1505" s="17"/>
      <c r="AA1505" s="17"/>
      <c r="AB1505" s="17"/>
      <c r="AC1505" s="17"/>
      <c r="AD1505" s="17"/>
      <c r="AE1505" s="17"/>
      <c r="AF1505" s="17"/>
      <c r="AG1505" s="17"/>
      <c r="AH1505" s="17"/>
      <c r="AI1505" s="17"/>
      <c r="AJ1505" s="17"/>
      <c r="AK1505" s="17"/>
      <c r="AL1505" s="17"/>
      <c r="AM1505" s="17"/>
      <c r="AN1505" s="17"/>
      <c r="AO1505" s="17"/>
      <c r="AP1505" s="17"/>
      <c r="AQ1505" s="17"/>
      <c r="AR1505" s="17"/>
      <c r="AS1505" s="17"/>
      <c r="AT1505" s="17"/>
      <c r="AU1505" s="17"/>
      <c r="AV1505" s="17"/>
      <c r="AW1505" s="17"/>
      <c r="AX1505" s="17"/>
      <c r="AY1505" s="17"/>
      <c r="AZ1505" s="17"/>
      <c r="BA1505" s="17"/>
      <c r="BB1505" s="17"/>
      <c r="BC1505" s="17"/>
      <c r="BD1505" s="17"/>
      <c r="BE1505" s="17"/>
      <c r="BF1505" s="17"/>
      <c r="BG1505" s="17"/>
      <c r="BH1505" s="17"/>
      <c r="BI1505" s="17"/>
      <c r="BJ1505" s="17"/>
      <c r="BK1505" s="17"/>
      <c r="BL1505" s="17"/>
      <c r="BM1505" s="17"/>
      <c r="BN1505" s="17"/>
      <c r="BO1505" s="17"/>
      <c r="BP1505" s="17"/>
      <c r="BQ1505" s="17"/>
      <c r="BR1505" s="17"/>
    </row>
    <row r="1506" spans="2:70" x14ac:dyDescent="0.35">
      <c r="B1506" s="24" t="s">
        <v>651</v>
      </c>
      <c r="C1506" s="17"/>
      <c r="D1506" s="17"/>
      <c r="E1506" s="17"/>
      <c r="F1506" s="17"/>
      <c r="G1506" s="17"/>
      <c r="H1506" s="17"/>
      <c r="I1506" s="17"/>
      <c r="J1506" s="17"/>
      <c r="K1506" s="17"/>
      <c r="L1506" s="17"/>
      <c r="M1506" s="17"/>
      <c r="N1506" s="17"/>
      <c r="O1506" s="17"/>
      <c r="P1506" s="17"/>
      <c r="Q1506" s="17"/>
      <c r="R1506" s="17"/>
      <c r="S1506" s="17"/>
      <c r="T1506" s="17"/>
      <c r="U1506" s="17"/>
      <c r="V1506" s="17"/>
      <c r="W1506" s="17"/>
      <c r="X1506" s="17"/>
      <c r="Y1506" s="17"/>
      <c r="Z1506" s="17"/>
      <c r="AA1506" s="17"/>
      <c r="AB1506" s="17"/>
      <c r="AC1506" s="17"/>
      <c r="AD1506" s="17"/>
      <c r="AE1506" s="17"/>
      <c r="AF1506" s="17"/>
      <c r="AG1506" s="17"/>
      <c r="AH1506" s="17"/>
      <c r="AI1506" s="17"/>
      <c r="AJ1506" s="17"/>
      <c r="AK1506" s="17"/>
      <c r="AL1506" s="17"/>
      <c r="AM1506" s="17"/>
      <c r="AN1506" s="17"/>
      <c r="AO1506" s="17"/>
      <c r="AP1506" s="17"/>
      <c r="AQ1506" s="17"/>
      <c r="AR1506" s="17"/>
      <c r="AS1506" s="17"/>
      <c r="AT1506" s="17"/>
      <c r="AU1506" s="17"/>
      <c r="AV1506" s="17"/>
      <c r="AW1506" s="17"/>
      <c r="AX1506" s="17"/>
      <c r="AY1506" s="17"/>
      <c r="AZ1506" s="17"/>
      <c r="BA1506" s="17"/>
      <c r="BB1506" s="17"/>
      <c r="BC1506" s="17"/>
      <c r="BD1506" s="17"/>
      <c r="BE1506" s="17"/>
      <c r="BF1506" s="17"/>
      <c r="BG1506" s="17"/>
      <c r="BH1506" s="17"/>
      <c r="BI1506" s="17"/>
      <c r="BJ1506" s="17"/>
      <c r="BK1506" s="17"/>
      <c r="BL1506" s="17"/>
      <c r="BM1506" s="17"/>
      <c r="BN1506" s="17"/>
      <c r="BO1506" s="17"/>
      <c r="BP1506" s="17"/>
      <c r="BQ1506" s="17"/>
      <c r="BR1506" s="17"/>
    </row>
    <row r="1507" spans="2:70" x14ac:dyDescent="0.35">
      <c r="B1507" t="s">
        <v>649</v>
      </c>
      <c r="C1507" s="17">
        <v>0.26998759901994401</v>
      </c>
      <c r="D1507" s="17">
        <v>0.25693856947640598</v>
      </c>
      <c r="E1507" s="17">
        <v>0.28389992547216297</v>
      </c>
      <c r="F1507" s="17"/>
      <c r="G1507" s="17">
        <v>0.19070353581681501</v>
      </c>
      <c r="H1507" s="17">
        <v>0.14819447862624299</v>
      </c>
      <c r="I1507" s="17">
        <v>0.21123117819687501</v>
      </c>
      <c r="J1507" s="17">
        <v>0.29824017482257698</v>
      </c>
      <c r="K1507" s="17">
        <v>0.416101074473124</v>
      </c>
      <c r="L1507" s="17">
        <v>0.35426619343566201</v>
      </c>
      <c r="M1507" s="17"/>
      <c r="N1507" s="17">
        <v>0.237460415863708</v>
      </c>
      <c r="O1507" s="17">
        <v>0.23111347410326699</v>
      </c>
      <c r="P1507" s="17">
        <v>0.295452300243354</v>
      </c>
      <c r="Q1507" s="17">
        <v>0.31926364139235902</v>
      </c>
      <c r="R1507" s="17"/>
      <c r="S1507" s="17">
        <v>0.19055756961937101</v>
      </c>
      <c r="T1507" s="17">
        <v>0.35424125665932099</v>
      </c>
      <c r="U1507" s="17">
        <v>0.36259028136966898</v>
      </c>
      <c r="V1507" s="17">
        <v>0.30117101755083803</v>
      </c>
      <c r="W1507" s="17">
        <v>0.243069375788805</v>
      </c>
      <c r="X1507" s="17">
        <v>0.213198359935034</v>
      </c>
      <c r="Y1507" s="17">
        <v>0.33396027960993402</v>
      </c>
      <c r="Z1507" s="17">
        <v>0.25924180480300701</v>
      </c>
      <c r="AA1507" s="17">
        <v>0.29944974037805699</v>
      </c>
      <c r="AB1507" s="17">
        <v>0.19782476422</v>
      </c>
      <c r="AC1507" s="17">
        <v>0.22329046867720301</v>
      </c>
      <c r="AD1507" s="17">
        <v>0.24661745987092401</v>
      </c>
      <c r="AE1507" s="17"/>
      <c r="AF1507" s="17">
        <v>0.33749378961367599</v>
      </c>
      <c r="AG1507" s="17">
        <v>0.22817739269818799</v>
      </c>
      <c r="AH1507" s="17">
        <v>0.235660059876308</v>
      </c>
      <c r="AI1507" s="17"/>
      <c r="AJ1507" s="17">
        <v>0.31551283832215599</v>
      </c>
      <c r="AK1507" s="17">
        <v>0.26565503000289797</v>
      </c>
      <c r="AL1507" s="17">
        <v>0.163725820930465</v>
      </c>
      <c r="AM1507" s="17">
        <v>0.33888943642177699</v>
      </c>
      <c r="AN1507" s="17">
        <v>0.27088602680899099</v>
      </c>
      <c r="AO1507" s="17"/>
      <c r="AP1507" s="17">
        <v>0.28351921081628401</v>
      </c>
      <c r="AQ1507" s="17">
        <v>0.23256197392866801</v>
      </c>
      <c r="AR1507" s="17">
        <v>0.22252527824171001</v>
      </c>
      <c r="AS1507" s="17"/>
      <c r="AT1507" s="17">
        <v>0.32730575493497199</v>
      </c>
      <c r="AU1507" s="17">
        <v>0.33250797077904398</v>
      </c>
      <c r="AV1507" s="17">
        <v>0.171290337680054</v>
      </c>
      <c r="AW1507" s="17">
        <v>0.16196765960038501</v>
      </c>
      <c r="AX1507" s="17">
        <v>0.26525738989875097</v>
      </c>
      <c r="AY1507" s="17"/>
      <c r="AZ1507" s="17">
        <v>0.12824030927857999</v>
      </c>
      <c r="BA1507" s="17">
        <v>0.34094498478482499</v>
      </c>
      <c r="BB1507" s="17">
        <v>0.387161374030907</v>
      </c>
      <c r="BC1507" s="17">
        <v>0.26726970323131199</v>
      </c>
      <c r="BD1507" s="17">
        <v>0.28876819646144503</v>
      </c>
      <c r="BE1507" s="17">
        <v>0.30183476486730498</v>
      </c>
      <c r="BF1507" s="17">
        <v>0.178178133914774</v>
      </c>
      <c r="BG1507" s="17">
        <v>0.32773597121603698</v>
      </c>
      <c r="BH1507" s="17">
        <v>0.23389900518008799</v>
      </c>
      <c r="BI1507" s="17">
        <v>0.22598032858304601</v>
      </c>
      <c r="BJ1507" s="17">
        <v>0.26199701988333501</v>
      </c>
      <c r="BK1507" s="17">
        <v>0.32855255722670401</v>
      </c>
      <c r="BL1507" s="17">
        <v>0.326049470841976</v>
      </c>
      <c r="BM1507" s="17">
        <v>0.29677209081244399</v>
      </c>
      <c r="BN1507" s="17">
        <v>9.0020362060490605E-2</v>
      </c>
      <c r="BO1507" s="17">
        <v>9.6883514485984298E-2</v>
      </c>
      <c r="BP1507" s="17"/>
      <c r="BQ1507" s="17">
        <v>7.6956004976343098E-2</v>
      </c>
      <c r="BR1507" s="17">
        <v>0.36358691897915602</v>
      </c>
    </row>
    <row r="1508" spans="2:70" x14ac:dyDescent="0.35">
      <c r="B1508" t="s">
        <v>101</v>
      </c>
      <c r="C1508" s="17">
        <v>2.2417595624801199E-2</v>
      </c>
      <c r="D1508" s="17">
        <v>3.1351221867321498E-2</v>
      </c>
      <c r="E1508" s="17">
        <v>1.32647526325851E-2</v>
      </c>
      <c r="F1508" s="17"/>
      <c r="G1508" s="17">
        <v>3.4855465744898999E-2</v>
      </c>
      <c r="H1508" s="17">
        <v>2.142666356158E-2</v>
      </c>
      <c r="I1508" s="17">
        <v>3.2733714289641599E-2</v>
      </c>
      <c r="J1508" s="17">
        <v>2.27113028687378E-2</v>
      </c>
      <c r="K1508" s="17">
        <v>7.1746066746286898E-3</v>
      </c>
      <c r="L1508" s="17">
        <v>1.5743354443038302E-2</v>
      </c>
      <c r="M1508" s="17"/>
      <c r="N1508" s="17">
        <v>1.9298926113173E-2</v>
      </c>
      <c r="O1508" s="17">
        <v>3.1861412556535101E-2</v>
      </c>
      <c r="P1508" s="17">
        <v>1.33855727985035E-2</v>
      </c>
      <c r="Q1508" s="17">
        <v>2.3546740338372198E-2</v>
      </c>
      <c r="R1508" s="17"/>
      <c r="S1508" s="17">
        <v>3.5915449789302403E-2</v>
      </c>
      <c r="T1508" s="17">
        <v>7.4104547524974397E-3</v>
      </c>
      <c r="U1508" s="17">
        <v>2.47754567301341E-2</v>
      </c>
      <c r="V1508" s="17">
        <v>1.54495900141501E-2</v>
      </c>
      <c r="W1508" s="17">
        <v>2.70921368923254E-2</v>
      </c>
      <c r="X1508" s="17">
        <v>0</v>
      </c>
      <c r="Y1508" s="17">
        <v>2.1920175093209801E-2</v>
      </c>
      <c r="Z1508" s="17">
        <v>2.0345868897045299E-2</v>
      </c>
      <c r="AA1508" s="17">
        <v>1.23908299288391E-2</v>
      </c>
      <c r="AB1508" s="17">
        <v>4.2442166851746697E-2</v>
      </c>
      <c r="AC1508" s="17">
        <v>5.4626667792618697E-2</v>
      </c>
      <c r="AD1508" s="17">
        <v>0</v>
      </c>
      <c r="AE1508" s="17"/>
      <c r="AF1508" s="17">
        <v>2.8892453307972001E-2</v>
      </c>
      <c r="AG1508" s="17">
        <v>1.56618112242808E-2</v>
      </c>
      <c r="AH1508" s="17">
        <v>3.9320424654739103E-2</v>
      </c>
      <c r="AI1508" s="17"/>
      <c r="AJ1508" s="17">
        <v>1.9830910015183299E-2</v>
      </c>
      <c r="AK1508" s="17">
        <v>1.94439176520559E-2</v>
      </c>
      <c r="AL1508" s="17">
        <v>1.6268265829773601E-2</v>
      </c>
      <c r="AM1508" s="17">
        <v>0.146713300111079</v>
      </c>
      <c r="AN1508" s="17">
        <v>3.2957493695143503E-2</v>
      </c>
      <c r="AO1508" s="17"/>
      <c r="AP1508" s="17">
        <v>2.49493599411728E-2</v>
      </c>
      <c r="AQ1508" s="17">
        <v>1.12253912935924E-2</v>
      </c>
      <c r="AR1508" s="17">
        <v>0</v>
      </c>
      <c r="AS1508" s="17"/>
      <c r="AT1508" s="17">
        <v>4.7612336233203304E-3</v>
      </c>
      <c r="AU1508" s="17">
        <v>3.3333609630121698E-2</v>
      </c>
      <c r="AV1508" s="17">
        <v>2.6649793804050002E-2</v>
      </c>
      <c r="AW1508" s="17">
        <v>2.7996504422962299E-2</v>
      </c>
      <c r="AX1508" s="17">
        <v>0</v>
      </c>
      <c r="AY1508" s="17"/>
      <c r="AZ1508" s="17">
        <v>0.131345568716637</v>
      </c>
      <c r="BA1508" s="17">
        <v>4.3494886704740603E-2</v>
      </c>
      <c r="BB1508" s="17">
        <v>0</v>
      </c>
      <c r="BC1508" s="17">
        <v>1.7834868087079601E-2</v>
      </c>
      <c r="BD1508" s="17">
        <v>2.3005529169845301E-2</v>
      </c>
      <c r="BE1508" s="17">
        <v>1.7067191547636199E-2</v>
      </c>
      <c r="BF1508" s="17">
        <v>3.23858304944451E-2</v>
      </c>
      <c r="BG1508" s="17">
        <v>1.20032465594089E-2</v>
      </c>
      <c r="BH1508" s="17">
        <v>3.72393463006057E-2</v>
      </c>
      <c r="BI1508" s="17">
        <v>2.8863672284532599E-2</v>
      </c>
      <c r="BJ1508" s="17">
        <v>3.2904619598697102E-2</v>
      </c>
      <c r="BK1508" s="17">
        <v>2.3404464227424201E-2</v>
      </c>
      <c r="BL1508" s="17">
        <v>1.8442308538809699E-2</v>
      </c>
      <c r="BM1508" s="17">
        <v>0</v>
      </c>
      <c r="BN1508" s="17">
        <v>0</v>
      </c>
      <c r="BO1508" s="17">
        <v>3.16535766817585E-2</v>
      </c>
      <c r="BP1508" s="17"/>
      <c r="BQ1508" s="17">
        <v>1.55360273058657E-2</v>
      </c>
      <c r="BR1508" s="17">
        <v>2.27723308257556E-2</v>
      </c>
    </row>
    <row r="1509" spans="2:70" x14ac:dyDescent="0.35">
      <c r="B1509" t="s">
        <v>621</v>
      </c>
      <c r="C1509" s="17">
        <v>4.3324154622587201E-2</v>
      </c>
      <c r="D1509" s="17">
        <v>4.74482226996999E-2</v>
      </c>
      <c r="E1509" s="17">
        <v>3.9158045758762097E-2</v>
      </c>
      <c r="F1509" s="17"/>
      <c r="G1509" s="17">
        <v>9.4299655096043905E-2</v>
      </c>
      <c r="H1509" s="17">
        <v>7.6505672778894904E-2</v>
      </c>
      <c r="I1509" s="17">
        <v>1.9384130250486801E-2</v>
      </c>
      <c r="J1509" s="17">
        <v>3.6220172292724999E-2</v>
      </c>
      <c r="K1509" s="17">
        <v>1.5782166496463801E-2</v>
      </c>
      <c r="L1509" s="17">
        <v>2.2744098876060902E-2</v>
      </c>
      <c r="M1509" s="17"/>
      <c r="N1509" s="17">
        <v>3.1666925648104603E-2</v>
      </c>
      <c r="O1509" s="17">
        <v>4.32624614519872E-2</v>
      </c>
      <c r="P1509" s="17">
        <v>3.9611452228360801E-2</v>
      </c>
      <c r="Q1509" s="17">
        <v>6.01751654978772E-2</v>
      </c>
      <c r="R1509" s="17"/>
      <c r="S1509" s="17">
        <v>5.7995046192244597E-2</v>
      </c>
      <c r="T1509" s="17">
        <v>5.9769506900388299E-2</v>
      </c>
      <c r="U1509" s="17">
        <v>2.68620466224876E-2</v>
      </c>
      <c r="V1509" s="17">
        <v>2.6303147465738998E-2</v>
      </c>
      <c r="W1509" s="17">
        <v>4.0082510407339698E-2</v>
      </c>
      <c r="X1509" s="17">
        <v>2.2657995298962799E-2</v>
      </c>
      <c r="Y1509" s="17">
        <v>9.1888709562836495E-3</v>
      </c>
      <c r="Z1509" s="17">
        <v>0.105854686669843</v>
      </c>
      <c r="AA1509" s="17">
        <v>3.6970552494707501E-2</v>
      </c>
      <c r="AB1509" s="17">
        <v>5.7775557208430001E-2</v>
      </c>
      <c r="AC1509" s="17">
        <v>7.3218159807560496E-2</v>
      </c>
      <c r="AD1509" s="17">
        <v>0</v>
      </c>
      <c r="AE1509" s="17"/>
      <c r="AF1509" s="17">
        <v>2.87823352820962E-2</v>
      </c>
      <c r="AG1509" s="17">
        <v>3.4569853697838403E-2</v>
      </c>
      <c r="AH1509" s="17">
        <v>8.2571836295332504E-2</v>
      </c>
      <c r="AI1509" s="17"/>
      <c r="AJ1509" s="17">
        <v>3.9949105916802903E-2</v>
      </c>
      <c r="AK1509" s="17">
        <v>4.0123897127311701E-2</v>
      </c>
      <c r="AL1509" s="17">
        <v>1.99725037287103E-2</v>
      </c>
      <c r="AM1509" s="17">
        <v>0</v>
      </c>
      <c r="AN1509" s="17">
        <v>7.2482264428393603E-2</v>
      </c>
      <c r="AO1509" s="17"/>
      <c r="AP1509" s="17">
        <v>5.2889544764942502E-2</v>
      </c>
      <c r="AQ1509" s="17">
        <v>3.6445962806530299E-2</v>
      </c>
      <c r="AR1509" s="17">
        <v>3.8148680408302202E-2</v>
      </c>
      <c r="AS1509" s="17"/>
      <c r="AT1509" s="17">
        <v>5.3273134602906502E-2</v>
      </c>
      <c r="AU1509" s="17">
        <v>3.2145326310875202E-2</v>
      </c>
      <c r="AV1509" s="17">
        <v>5.1754019419725898E-2</v>
      </c>
      <c r="AW1509" s="17">
        <v>3.1680129557013097E-2</v>
      </c>
      <c r="AX1509" s="17">
        <v>0</v>
      </c>
      <c r="AY1509" s="17"/>
      <c r="AZ1509" s="17">
        <v>0</v>
      </c>
      <c r="BA1509" s="17">
        <v>5.1204120528816302E-2</v>
      </c>
      <c r="BB1509" s="17">
        <v>0.115570183471666</v>
      </c>
      <c r="BC1509" s="17">
        <v>4.4415975910385798E-2</v>
      </c>
      <c r="BD1509" s="17">
        <v>4.2406827294444602E-2</v>
      </c>
      <c r="BE1509" s="17">
        <v>6.4826058449523605E-2</v>
      </c>
      <c r="BF1509" s="17">
        <v>2.0869196292924899E-2</v>
      </c>
      <c r="BG1509" s="17">
        <v>6.8327346217167101E-2</v>
      </c>
      <c r="BH1509" s="17">
        <v>1.8662924409292399E-2</v>
      </c>
      <c r="BI1509" s="17">
        <v>0</v>
      </c>
      <c r="BJ1509" s="17">
        <v>2.07043837369459E-2</v>
      </c>
      <c r="BK1509" s="17">
        <v>0</v>
      </c>
      <c r="BL1509" s="17">
        <v>1.69856806254431E-2</v>
      </c>
      <c r="BM1509" s="17">
        <v>0</v>
      </c>
      <c r="BN1509" s="17">
        <v>0</v>
      </c>
      <c r="BO1509" s="17">
        <v>9.1704583940775394E-2</v>
      </c>
      <c r="BP1509" s="17"/>
      <c r="BQ1509" s="17">
        <v>2.7722658917213899E-2</v>
      </c>
      <c r="BR1509" s="17">
        <v>5.0880053271093198E-2</v>
      </c>
    </row>
    <row r="1510" spans="2:70" x14ac:dyDescent="0.35">
      <c r="B1510" t="s">
        <v>622</v>
      </c>
      <c r="C1510" s="17">
        <v>0.10424038298157901</v>
      </c>
      <c r="D1510" s="17">
        <v>0.110061254699343</v>
      </c>
      <c r="E1510" s="17">
        <v>9.8437477487207298E-2</v>
      </c>
      <c r="F1510" s="17"/>
      <c r="G1510" s="17">
        <v>0.164767790286559</v>
      </c>
      <c r="H1510" s="17">
        <v>0.13717012268957399</v>
      </c>
      <c r="I1510" s="17">
        <v>0.12776093644467701</v>
      </c>
      <c r="J1510" s="17">
        <v>8.2541023769330896E-2</v>
      </c>
      <c r="K1510" s="17">
        <v>5.1827028348898803E-2</v>
      </c>
      <c r="L1510" s="17">
        <v>6.6713252023053504E-2</v>
      </c>
      <c r="M1510" s="17"/>
      <c r="N1510" s="17">
        <v>9.1689587187538002E-2</v>
      </c>
      <c r="O1510" s="17">
        <v>9.9993384985391495E-2</v>
      </c>
      <c r="P1510" s="17">
        <v>0.124636668993267</v>
      </c>
      <c r="Q1510" s="17">
        <v>0.10652791797847801</v>
      </c>
      <c r="R1510" s="17"/>
      <c r="S1510" s="17">
        <v>0.15086042687068499</v>
      </c>
      <c r="T1510" s="17">
        <v>4.9523918423012903E-2</v>
      </c>
      <c r="U1510" s="17">
        <v>3.9193065373277901E-2</v>
      </c>
      <c r="V1510" s="17">
        <v>3.86441641216081E-2</v>
      </c>
      <c r="W1510" s="17">
        <v>9.6609229473392594E-2</v>
      </c>
      <c r="X1510" s="17">
        <v>0.13956788699248199</v>
      </c>
      <c r="Y1510" s="17">
        <v>0.11627389587813899</v>
      </c>
      <c r="Z1510" s="17">
        <v>7.8449134303467394E-2</v>
      </c>
      <c r="AA1510" s="17">
        <v>0.11882743946279101</v>
      </c>
      <c r="AB1510" s="17">
        <v>0.105194992935241</v>
      </c>
      <c r="AC1510" s="17">
        <v>0.175279771776544</v>
      </c>
      <c r="AD1510" s="17">
        <v>0.182822850257011</v>
      </c>
      <c r="AE1510" s="17"/>
      <c r="AF1510" s="17">
        <v>8.4292250925647405E-2</v>
      </c>
      <c r="AG1510" s="17">
        <v>0.10035710251827</v>
      </c>
      <c r="AH1510" s="17">
        <v>0.157712426572192</v>
      </c>
      <c r="AI1510" s="17"/>
      <c r="AJ1510" s="17">
        <v>6.8691277626334202E-2</v>
      </c>
      <c r="AK1510" s="17">
        <v>0.12725018084658701</v>
      </c>
      <c r="AL1510" s="17">
        <v>9.5709727167328104E-2</v>
      </c>
      <c r="AM1510" s="17">
        <v>0</v>
      </c>
      <c r="AN1510" s="17">
        <v>0.13760492305667901</v>
      </c>
      <c r="AO1510" s="17"/>
      <c r="AP1510" s="17">
        <v>0.10643360622100299</v>
      </c>
      <c r="AQ1510" s="17">
        <v>0.10498524229767001</v>
      </c>
      <c r="AR1510" s="17">
        <v>0.13536610159972701</v>
      </c>
      <c r="AS1510" s="17"/>
      <c r="AT1510" s="17">
        <v>8.9309422758208204E-2</v>
      </c>
      <c r="AU1510" s="17">
        <v>0.112620372503152</v>
      </c>
      <c r="AV1510" s="17">
        <v>0.113675811755046</v>
      </c>
      <c r="AW1510" s="17">
        <v>8.4275166693492401E-2</v>
      </c>
      <c r="AX1510" s="17">
        <v>9.9548002104084404E-2</v>
      </c>
      <c r="AY1510" s="17"/>
      <c r="AZ1510" s="17">
        <v>0.14490544200460301</v>
      </c>
      <c r="BA1510" s="17">
        <v>0.19022210318157301</v>
      </c>
      <c r="BB1510" s="17">
        <v>6.6383778960759907E-2</v>
      </c>
      <c r="BC1510" s="17">
        <v>0.1652068668625</v>
      </c>
      <c r="BD1510" s="17">
        <v>0.15123920287498999</v>
      </c>
      <c r="BE1510" s="17">
        <v>0.136321297566837</v>
      </c>
      <c r="BF1510" s="17">
        <v>8.98232186215462E-2</v>
      </c>
      <c r="BG1510" s="17">
        <v>8.7493238307795804E-2</v>
      </c>
      <c r="BH1510" s="17">
        <v>5.9322679907710098E-2</v>
      </c>
      <c r="BI1510" s="17">
        <v>6.6825434555848301E-2</v>
      </c>
      <c r="BJ1510" s="17">
        <v>7.0427869878396193E-2</v>
      </c>
      <c r="BK1510" s="17">
        <v>7.5009607477470097E-2</v>
      </c>
      <c r="BL1510" s="17">
        <v>0.147773773555647</v>
      </c>
      <c r="BM1510" s="17">
        <v>4.4273697165535697E-2</v>
      </c>
      <c r="BN1510" s="17">
        <v>9.4667112237256504E-2</v>
      </c>
      <c r="BO1510" s="17">
        <v>4.0600783686556799E-2</v>
      </c>
      <c r="BP1510" s="17"/>
      <c r="BQ1510" s="17">
        <v>9.9915532727151396E-2</v>
      </c>
      <c r="BR1510" s="17">
        <v>9.7423336322447096E-2</v>
      </c>
    </row>
    <row r="1511" spans="2:70" x14ac:dyDescent="0.35">
      <c r="B1511" t="s">
        <v>623</v>
      </c>
      <c r="C1511" s="17">
        <v>8.9700986623174106E-2</v>
      </c>
      <c r="D1511" s="17">
        <v>9.2073762481744703E-2</v>
      </c>
      <c r="E1511" s="17">
        <v>8.7420226689668395E-2</v>
      </c>
      <c r="F1511" s="17"/>
      <c r="G1511" s="17">
        <v>9.0333770401749502E-2</v>
      </c>
      <c r="H1511" s="17">
        <v>9.8181333859475903E-2</v>
      </c>
      <c r="I1511" s="17">
        <v>9.2733260617970006E-2</v>
      </c>
      <c r="J1511" s="17">
        <v>0.11390299552607699</v>
      </c>
      <c r="K1511" s="17">
        <v>8.3471257681213204E-2</v>
      </c>
      <c r="L1511" s="17">
        <v>6.5124333078879396E-2</v>
      </c>
      <c r="M1511" s="17"/>
      <c r="N1511" s="17">
        <v>8.6456153583812798E-2</v>
      </c>
      <c r="O1511" s="17">
        <v>0.12384558388457099</v>
      </c>
      <c r="P1511" s="17">
        <v>9.5497673677752803E-2</v>
      </c>
      <c r="Q1511" s="17">
        <v>5.12157495447709E-2</v>
      </c>
      <c r="R1511" s="17"/>
      <c r="S1511" s="17">
        <v>0.10551997068204599</v>
      </c>
      <c r="T1511" s="17">
        <v>7.4185727873612994E-2</v>
      </c>
      <c r="U1511" s="17">
        <v>7.3797203739926001E-2</v>
      </c>
      <c r="V1511" s="17">
        <v>3.9878611031415698E-2</v>
      </c>
      <c r="W1511" s="17">
        <v>0.124160611792551</v>
      </c>
      <c r="X1511" s="17">
        <v>0.168217948431887</v>
      </c>
      <c r="Y1511" s="17">
        <v>7.0719467254735699E-2</v>
      </c>
      <c r="Z1511" s="17">
        <v>0.100433122747675</v>
      </c>
      <c r="AA1511" s="17">
        <v>7.2111298058967099E-2</v>
      </c>
      <c r="AB1511" s="17">
        <v>8.9424925223543894E-2</v>
      </c>
      <c r="AC1511" s="17">
        <v>4.3980333609535099E-2</v>
      </c>
      <c r="AD1511" s="17">
        <v>0.124394450458432</v>
      </c>
      <c r="AE1511" s="17"/>
      <c r="AF1511" s="17">
        <v>7.6689410410296796E-2</v>
      </c>
      <c r="AG1511" s="17">
        <v>0.11435409748884499</v>
      </c>
      <c r="AH1511" s="17">
        <v>5.0528984044251497E-2</v>
      </c>
      <c r="AI1511" s="17"/>
      <c r="AJ1511" s="17">
        <v>9.5429882582751605E-2</v>
      </c>
      <c r="AK1511" s="17">
        <v>9.1457365507870106E-2</v>
      </c>
      <c r="AL1511" s="17">
        <v>0.12791400588919599</v>
      </c>
      <c r="AM1511" s="17">
        <v>0.142391347978224</v>
      </c>
      <c r="AN1511" s="17">
        <v>4.0622359559251101E-2</v>
      </c>
      <c r="AO1511" s="17"/>
      <c r="AP1511" s="17">
        <v>8.5541272308164398E-2</v>
      </c>
      <c r="AQ1511" s="17">
        <v>0.11814718713665399</v>
      </c>
      <c r="AR1511" s="17">
        <v>0.120688851813088</v>
      </c>
      <c r="AS1511" s="17"/>
      <c r="AT1511" s="17">
        <v>7.9947462059916902E-2</v>
      </c>
      <c r="AU1511" s="17">
        <v>7.4526457597252793E-2</v>
      </c>
      <c r="AV1511" s="17">
        <v>0.109652848257413</v>
      </c>
      <c r="AW1511" s="17">
        <v>7.2969710379050604E-2</v>
      </c>
      <c r="AX1511" s="17">
        <v>8.85643992534971E-2</v>
      </c>
      <c r="AY1511" s="17"/>
      <c r="AZ1511" s="17">
        <v>0.26671834996413701</v>
      </c>
      <c r="BA1511" s="17">
        <v>5.1265355718512998E-2</v>
      </c>
      <c r="BB1511" s="17">
        <v>6.4582824546697504E-2</v>
      </c>
      <c r="BC1511" s="17">
        <v>7.3668964852819194E-2</v>
      </c>
      <c r="BD1511" s="17">
        <v>9.3541557827047705E-2</v>
      </c>
      <c r="BE1511" s="17">
        <v>0.14047460165811501</v>
      </c>
      <c r="BF1511" s="17">
        <v>0.112221603388863</v>
      </c>
      <c r="BG1511" s="17">
        <v>0.10578018649674301</v>
      </c>
      <c r="BH1511" s="17">
        <v>0.16897387403280001</v>
      </c>
      <c r="BI1511" s="17">
        <v>5.1370668275821998E-2</v>
      </c>
      <c r="BJ1511" s="17">
        <v>4.47695562050709E-2</v>
      </c>
      <c r="BK1511" s="17">
        <v>0.123224694868362</v>
      </c>
      <c r="BL1511" s="17">
        <v>7.5007396277172095E-2</v>
      </c>
      <c r="BM1511" s="17">
        <v>4.2841251248170301E-2</v>
      </c>
      <c r="BN1511" s="17">
        <v>0.14537394974020401</v>
      </c>
      <c r="BO1511" s="17">
        <v>4.4177220499937699E-2</v>
      </c>
      <c r="BP1511" s="17"/>
      <c r="BQ1511" s="17">
        <v>9.4779327850840103E-2</v>
      </c>
      <c r="BR1511" s="17">
        <v>8.6601473866849396E-2</v>
      </c>
    </row>
    <row r="1512" spans="2:70" x14ac:dyDescent="0.35">
      <c r="B1512" t="s">
        <v>624</v>
      </c>
      <c r="C1512" s="17">
        <v>9.8395804016297703E-2</v>
      </c>
      <c r="D1512" s="17">
        <v>0.12145700891580299</v>
      </c>
      <c r="E1512" s="17">
        <v>7.4841419258887806E-2</v>
      </c>
      <c r="F1512" s="17"/>
      <c r="G1512" s="17">
        <v>0.10586424120398299</v>
      </c>
      <c r="H1512" s="17">
        <v>0.103546918126886</v>
      </c>
      <c r="I1512" s="17">
        <v>9.0560694158451999E-2</v>
      </c>
      <c r="J1512" s="17">
        <v>0.13628396802027101</v>
      </c>
      <c r="K1512" s="17">
        <v>7.0575847323122498E-2</v>
      </c>
      <c r="L1512" s="17">
        <v>8.3621760716520194E-2</v>
      </c>
      <c r="M1512" s="17"/>
      <c r="N1512" s="17">
        <v>8.2635950121038498E-2</v>
      </c>
      <c r="O1512" s="17">
        <v>0.11015192002021</v>
      </c>
      <c r="P1512" s="17">
        <v>0.112828031150762</v>
      </c>
      <c r="Q1512" s="17">
        <v>9.1367485741053897E-2</v>
      </c>
      <c r="R1512" s="17"/>
      <c r="S1512" s="17">
        <v>0.120389358938965</v>
      </c>
      <c r="T1512" s="17">
        <v>6.9847216067772E-2</v>
      </c>
      <c r="U1512" s="17">
        <v>0.120299482345056</v>
      </c>
      <c r="V1512" s="17">
        <v>0.109915243957578</v>
      </c>
      <c r="W1512" s="17">
        <v>0.122728928638655</v>
      </c>
      <c r="X1512" s="17">
        <v>6.1368902130859597E-2</v>
      </c>
      <c r="Y1512" s="17">
        <v>0.113329786670493</v>
      </c>
      <c r="Z1512" s="17">
        <v>7.8027348503484806E-2</v>
      </c>
      <c r="AA1512" s="17">
        <v>8.2608646250430406E-2</v>
      </c>
      <c r="AB1512" s="17">
        <v>0.10980201873864</v>
      </c>
      <c r="AC1512" s="17">
        <v>8.4848822490855402E-2</v>
      </c>
      <c r="AD1512" s="17">
        <v>9.3827442771657096E-2</v>
      </c>
      <c r="AE1512" s="17"/>
      <c r="AF1512" s="17">
        <v>0.10113195217302599</v>
      </c>
      <c r="AG1512" s="17">
        <v>0.11552576620999</v>
      </c>
      <c r="AH1512" s="17">
        <v>6.3376204129802605E-2</v>
      </c>
      <c r="AI1512" s="17"/>
      <c r="AJ1512" s="17">
        <v>0.113283312874499</v>
      </c>
      <c r="AK1512" s="17">
        <v>8.9537678556034395E-2</v>
      </c>
      <c r="AL1512" s="17">
        <v>6.3750431055592693E-2</v>
      </c>
      <c r="AM1512" s="17">
        <v>0.161907432736449</v>
      </c>
      <c r="AN1512" s="17">
        <v>5.5416612249022203E-2</v>
      </c>
      <c r="AO1512" s="17"/>
      <c r="AP1512" s="17">
        <v>0.10180689556247099</v>
      </c>
      <c r="AQ1512" s="17">
        <v>0.105282579771383</v>
      </c>
      <c r="AR1512" s="17">
        <v>8.4911740326952506E-2</v>
      </c>
      <c r="AS1512" s="17"/>
      <c r="AT1512" s="17">
        <v>0.13480022208485401</v>
      </c>
      <c r="AU1512" s="17">
        <v>6.2260707997128503E-2</v>
      </c>
      <c r="AV1512" s="17">
        <v>0.10101224011679701</v>
      </c>
      <c r="AW1512" s="17">
        <v>0.15026306737927</v>
      </c>
      <c r="AX1512" s="17">
        <v>0.16352367270780499</v>
      </c>
      <c r="AY1512" s="17"/>
      <c r="AZ1512" s="17">
        <v>0</v>
      </c>
      <c r="BA1512" s="17">
        <v>7.4610456255690405E-2</v>
      </c>
      <c r="BB1512" s="17">
        <v>6.6286099167713997E-2</v>
      </c>
      <c r="BC1512" s="17">
        <v>0.170283902970815</v>
      </c>
      <c r="BD1512" s="17">
        <v>0.10267790135940499</v>
      </c>
      <c r="BE1512" s="17">
        <v>6.0572454368740397E-2</v>
      </c>
      <c r="BF1512" s="17">
        <v>0.114649218629727</v>
      </c>
      <c r="BG1512" s="17">
        <v>8.6578543099665395E-2</v>
      </c>
      <c r="BH1512" s="17">
        <v>0.103283869890023</v>
      </c>
      <c r="BI1512" s="17">
        <v>0.10438070359510999</v>
      </c>
      <c r="BJ1512" s="17">
        <v>7.8569365170977401E-2</v>
      </c>
      <c r="BK1512" s="17">
        <v>0.121997241964103</v>
      </c>
      <c r="BL1512" s="17">
        <v>0.155891213781126</v>
      </c>
      <c r="BM1512" s="17">
        <v>0.12655015982743201</v>
      </c>
      <c r="BN1512" s="17">
        <v>6.0740193432493102E-2</v>
      </c>
      <c r="BO1512" s="17">
        <v>0.10193453691961001</v>
      </c>
      <c r="BP1512" s="17"/>
      <c r="BQ1512" s="17">
        <v>0.122232036735163</v>
      </c>
      <c r="BR1512" s="17">
        <v>8.8024693274004001E-2</v>
      </c>
    </row>
    <row r="1513" spans="2:70" x14ac:dyDescent="0.35">
      <c r="B1513" t="s">
        <v>103</v>
      </c>
      <c r="C1513" s="17">
        <v>0.11587522534896701</v>
      </c>
      <c r="D1513" s="17">
        <v>0.114995757914618</v>
      </c>
      <c r="E1513" s="17">
        <v>0.116988110188886</v>
      </c>
      <c r="F1513" s="17"/>
      <c r="G1513" s="17">
        <v>0.12952896272661399</v>
      </c>
      <c r="H1513" s="17">
        <v>0.119705835900302</v>
      </c>
      <c r="I1513" s="17">
        <v>9.9496070530205497E-2</v>
      </c>
      <c r="J1513" s="17">
        <v>8.1403252161150005E-2</v>
      </c>
      <c r="K1513" s="17">
        <v>9.4775460313175797E-2</v>
      </c>
      <c r="L1513" s="17">
        <v>0.15683484216740401</v>
      </c>
      <c r="M1513" s="17"/>
      <c r="N1513" s="17">
        <v>0.142742884216711</v>
      </c>
      <c r="O1513" s="17">
        <v>0.10190053201518599</v>
      </c>
      <c r="P1513" s="17">
        <v>8.9989197069275703E-2</v>
      </c>
      <c r="Q1513" s="17">
        <v>0.126801018314737</v>
      </c>
      <c r="R1513" s="17"/>
      <c r="S1513" s="17">
        <v>9.8756227958668397E-2</v>
      </c>
      <c r="T1513" s="17">
        <v>0.15411870491796001</v>
      </c>
      <c r="U1513" s="17">
        <v>7.9431988816003399E-2</v>
      </c>
      <c r="V1513" s="17">
        <v>0.211240511336836</v>
      </c>
      <c r="W1513" s="17">
        <v>7.5936358093190506E-2</v>
      </c>
      <c r="X1513" s="17">
        <v>0.114209036650088</v>
      </c>
      <c r="Y1513" s="17">
        <v>0.102349627190776</v>
      </c>
      <c r="Z1513" s="17">
        <v>0.114096319107894</v>
      </c>
      <c r="AA1513" s="17">
        <v>0.124725768919058</v>
      </c>
      <c r="AB1513" s="17">
        <v>0.108219409284075</v>
      </c>
      <c r="AC1513" s="17">
        <v>7.7819080831932105E-2</v>
      </c>
      <c r="AD1513" s="17">
        <v>9.8854812392551797E-2</v>
      </c>
      <c r="AE1513" s="17"/>
      <c r="AF1513" s="17">
        <v>0.128291198349476</v>
      </c>
      <c r="AG1513" s="17">
        <v>0.116352118158427</v>
      </c>
      <c r="AH1513" s="17">
        <v>9.69533695315382E-2</v>
      </c>
      <c r="AI1513" s="17"/>
      <c r="AJ1513" s="17">
        <v>0.108516239672868</v>
      </c>
      <c r="AK1513" s="17">
        <v>0.110651672847752</v>
      </c>
      <c r="AL1513" s="17">
        <v>0.19173380389566599</v>
      </c>
      <c r="AM1513" s="17">
        <v>0.21009848275247101</v>
      </c>
      <c r="AN1513" s="17">
        <v>8.3873745922379006E-2</v>
      </c>
      <c r="AO1513" s="17"/>
      <c r="AP1513" s="17">
        <v>8.9110353946651594E-2</v>
      </c>
      <c r="AQ1513" s="17">
        <v>0.136830001556312</v>
      </c>
      <c r="AR1513" s="17">
        <v>0.19290801345347</v>
      </c>
      <c r="AS1513" s="17"/>
      <c r="AT1513" s="17">
        <v>9.8580641586086398E-2</v>
      </c>
      <c r="AU1513" s="17">
        <v>0.111773846949243</v>
      </c>
      <c r="AV1513" s="17">
        <v>0.131681951237823</v>
      </c>
      <c r="AW1513" s="17">
        <v>0.13269365298684499</v>
      </c>
      <c r="AX1513" s="17">
        <v>9.8194515788795705E-2</v>
      </c>
      <c r="AY1513" s="17"/>
      <c r="AZ1513" s="17">
        <v>0.17477647973674701</v>
      </c>
      <c r="BA1513" s="17">
        <v>4.50160915171334E-2</v>
      </c>
      <c r="BB1513" s="17">
        <v>8.0397058237872299E-2</v>
      </c>
      <c r="BC1513" s="17">
        <v>0.146823322562954</v>
      </c>
      <c r="BD1513" s="17">
        <v>7.6066220985223004E-2</v>
      </c>
      <c r="BE1513" s="17">
        <v>0.10586136481297299</v>
      </c>
      <c r="BF1513" s="17">
        <v>0.10698874395581801</v>
      </c>
      <c r="BG1513" s="17">
        <v>0.124615647337894</v>
      </c>
      <c r="BH1513" s="17">
        <v>0.15613789489118199</v>
      </c>
      <c r="BI1513" s="17">
        <v>0.104167654213493</v>
      </c>
      <c r="BJ1513" s="17">
        <v>0.19102067269231399</v>
      </c>
      <c r="BK1513" s="17">
        <v>0.14248269859256499</v>
      </c>
      <c r="BL1513" s="17">
        <v>7.9918442307092205E-2</v>
      </c>
      <c r="BM1513" s="17">
        <v>0.180881837107078</v>
      </c>
      <c r="BN1513" s="17">
        <v>4.44333785289883E-2</v>
      </c>
      <c r="BO1513" s="17">
        <v>0.104574527949058</v>
      </c>
      <c r="BP1513" s="17"/>
      <c r="BQ1513" s="17">
        <v>0.16440157765844099</v>
      </c>
      <c r="BR1513" s="17">
        <v>9.3598014220987E-2</v>
      </c>
    </row>
    <row r="1514" spans="2:70" x14ac:dyDescent="0.35">
      <c r="B1514" t="s">
        <v>104</v>
      </c>
      <c r="C1514" s="17">
        <v>8.5788335856799194E-2</v>
      </c>
      <c r="D1514" s="17">
        <v>6.03551831491606E-2</v>
      </c>
      <c r="E1514" s="17">
        <v>0.11031999448975099</v>
      </c>
      <c r="F1514" s="17"/>
      <c r="G1514" s="17">
        <v>5.7399026148044201E-2</v>
      </c>
      <c r="H1514" s="17">
        <v>9.6306306184569299E-2</v>
      </c>
      <c r="I1514" s="17">
        <v>8.3119433844418E-2</v>
      </c>
      <c r="J1514" s="17">
        <v>7.8814478597533696E-2</v>
      </c>
      <c r="K1514" s="17">
        <v>8.8821508031405705E-2</v>
      </c>
      <c r="L1514" s="17">
        <v>0.103343685173942</v>
      </c>
      <c r="M1514" s="17"/>
      <c r="N1514" s="17">
        <v>0.104241125410134</v>
      </c>
      <c r="O1514" s="17">
        <v>8.9989270070723396E-2</v>
      </c>
      <c r="P1514" s="17">
        <v>9.0485582528231107E-2</v>
      </c>
      <c r="Q1514" s="17">
        <v>5.3848277559341802E-2</v>
      </c>
      <c r="R1514" s="17"/>
      <c r="S1514" s="17">
        <v>9.5486714081904706E-2</v>
      </c>
      <c r="T1514" s="17">
        <v>8.6467536819534396E-2</v>
      </c>
      <c r="U1514" s="17">
        <v>9.40593298489521E-2</v>
      </c>
      <c r="V1514" s="17">
        <v>0.120953820228366</v>
      </c>
      <c r="W1514" s="17">
        <v>9.4737252442484807E-2</v>
      </c>
      <c r="X1514" s="17">
        <v>9.4972016973722095E-2</v>
      </c>
      <c r="Y1514" s="17">
        <v>4.9712615390104999E-2</v>
      </c>
      <c r="Z1514" s="17">
        <v>8.3600706777014602E-2</v>
      </c>
      <c r="AA1514" s="17">
        <v>0.10078149928136</v>
      </c>
      <c r="AB1514" s="17">
        <v>7.0926623250029699E-2</v>
      </c>
      <c r="AC1514" s="17">
        <v>2.2749552642022601E-2</v>
      </c>
      <c r="AD1514" s="17">
        <v>0.10388461955657299</v>
      </c>
      <c r="AE1514" s="17"/>
      <c r="AF1514" s="17">
        <v>9.0715405341531996E-2</v>
      </c>
      <c r="AG1514" s="17">
        <v>8.5498161835199302E-2</v>
      </c>
      <c r="AH1514" s="17">
        <v>5.0484139980732402E-2</v>
      </c>
      <c r="AI1514" s="17"/>
      <c r="AJ1514" s="17">
        <v>9.7133597985475204E-2</v>
      </c>
      <c r="AK1514" s="17">
        <v>8.4415106434740303E-2</v>
      </c>
      <c r="AL1514" s="17">
        <v>0.11027644630976501</v>
      </c>
      <c r="AM1514" s="17">
        <v>0</v>
      </c>
      <c r="AN1514" s="17">
        <v>5.2122534826276497E-2</v>
      </c>
      <c r="AO1514" s="17"/>
      <c r="AP1514" s="17">
        <v>0.119695001230225</v>
      </c>
      <c r="AQ1514" s="17">
        <v>7.2845651535077896E-2</v>
      </c>
      <c r="AR1514" s="17">
        <v>0.12485992399232899</v>
      </c>
      <c r="AS1514" s="17"/>
      <c r="AT1514" s="17">
        <v>7.1303998443404806E-2</v>
      </c>
      <c r="AU1514" s="17">
        <v>7.1147582749790703E-2</v>
      </c>
      <c r="AV1514" s="17">
        <v>0.10441523783529801</v>
      </c>
      <c r="AW1514" s="17">
        <v>0.11252833175624299</v>
      </c>
      <c r="AX1514" s="17">
        <v>7.7681038849876899E-2</v>
      </c>
      <c r="AY1514" s="17"/>
      <c r="AZ1514" s="17">
        <v>0</v>
      </c>
      <c r="BA1514" s="17">
        <v>0.11919210758328901</v>
      </c>
      <c r="BB1514" s="17">
        <v>8.1727090357130397E-2</v>
      </c>
      <c r="BC1514" s="17">
        <v>1.3368432648184001E-2</v>
      </c>
      <c r="BD1514" s="17">
        <v>2.76804836999653E-2</v>
      </c>
      <c r="BE1514" s="17">
        <v>7.6667260132431497E-2</v>
      </c>
      <c r="BF1514" s="17">
        <v>0.131880583111222</v>
      </c>
      <c r="BG1514" s="17">
        <v>5.8602221701983197E-2</v>
      </c>
      <c r="BH1514" s="17">
        <v>6.1264135352068899E-2</v>
      </c>
      <c r="BI1514" s="17">
        <v>0.232888056278518</v>
      </c>
      <c r="BJ1514" s="17">
        <v>0.120280558084046</v>
      </c>
      <c r="BK1514" s="17">
        <v>2.3574490729186801E-2</v>
      </c>
      <c r="BL1514" s="17">
        <v>2.4100551378079701E-2</v>
      </c>
      <c r="BM1514" s="17">
        <v>8.4450044706496405E-2</v>
      </c>
      <c r="BN1514" s="17">
        <v>0.24814255793185999</v>
      </c>
      <c r="BO1514" s="17">
        <v>0.15756836683146699</v>
      </c>
      <c r="BP1514" s="17"/>
      <c r="BQ1514" s="17">
        <v>0.14163344010742501</v>
      </c>
      <c r="BR1514" s="17">
        <v>6.1696781803886699E-2</v>
      </c>
    </row>
    <row r="1515" spans="2:70" x14ac:dyDescent="0.35">
      <c r="B1515" t="s">
        <v>105</v>
      </c>
      <c r="C1515" s="17">
        <v>5.52889587065395E-2</v>
      </c>
      <c r="D1515" s="17">
        <v>5.0755678808262997E-2</v>
      </c>
      <c r="E1515" s="17">
        <v>6.00530726803764E-2</v>
      </c>
      <c r="F1515" s="17"/>
      <c r="G1515" s="17">
        <v>4.77334179961924E-2</v>
      </c>
      <c r="H1515" s="17">
        <v>8.1817528910650195E-2</v>
      </c>
      <c r="I1515" s="17">
        <v>5.9824520930537597E-2</v>
      </c>
      <c r="J1515" s="17">
        <v>5.7561847738818298E-2</v>
      </c>
      <c r="K1515" s="17">
        <v>3.5086885223752598E-2</v>
      </c>
      <c r="L1515" s="17">
        <v>4.7181757611001802E-2</v>
      </c>
      <c r="M1515" s="17"/>
      <c r="N1515" s="17">
        <v>8.2389296655134406E-2</v>
      </c>
      <c r="O1515" s="17">
        <v>4.61556313243996E-2</v>
      </c>
      <c r="P1515" s="17">
        <v>4.7997823600785999E-2</v>
      </c>
      <c r="Q1515" s="17">
        <v>4.3133843918422302E-2</v>
      </c>
      <c r="R1515" s="17"/>
      <c r="S1515" s="17">
        <v>6.9045492505712805E-2</v>
      </c>
      <c r="T1515" s="17">
        <v>2.10516956758987E-2</v>
      </c>
      <c r="U1515" s="17">
        <v>8.6191227366534701E-2</v>
      </c>
      <c r="V1515" s="17">
        <v>5.1663395937678699E-2</v>
      </c>
      <c r="W1515" s="17">
        <v>5.3204365635655199E-2</v>
      </c>
      <c r="X1515" s="17">
        <v>7.1290880726784397E-2</v>
      </c>
      <c r="Y1515" s="17">
        <v>6.00362036423936E-2</v>
      </c>
      <c r="Z1515" s="17">
        <v>4.3460986053312597E-2</v>
      </c>
      <c r="AA1515" s="17">
        <v>3.0408537499049398E-2</v>
      </c>
      <c r="AB1515" s="17">
        <v>5.84188046365854E-2</v>
      </c>
      <c r="AC1515" s="17">
        <v>7.9634325390457103E-2</v>
      </c>
      <c r="AD1515" s="17">
        <v>4.1745887773575803E-2</v>
      </c>
      <c r="AE1515" s="17"/>
      <c r="AF1515" s="17">
        <v>4.13290028253381E-2</v>
      </c>
      <c r="AG1515" s="17">
        <v>6.7434043726994602E-2</v>
      </c>
      <c r="AH1515" s="17">
        <v>5.6380529952507502E-2</v>
      </c>
      <c r="AI1515" s="17"/>
      <c r="AJ1515" s="17">
        <v>3.8073458733143599E-2</v>
      </c>
      <c r="AK1515" s="17">
        <v>6.4897118539195206E-2</v>
      </c>
      <c r="AL1515" s="17">
        <v>9.1145081325467003E-2</v>
      </c>
      <c r="AM1515" s="17">
        <v>0</v>
      </c>
      <c r="AN1515" s="17">
        <v>0.10179909048258499</v>
      </c>
      <c r="AO1515" s="17"/>
      <c r="AP1515" s="17">
        <v>3.0425431524229399E-2</v>
      </c>
      <c r="AQ1515" s="17">
        <v>7.9177790213171895E-2</v>
      </c>
      <c r="AR1515" s="17">
        <v>4.6281173872404803E-2</v>
      </c>
      <c r="AS1515" s="17"/>
      <c r="AT1515" s="17">
        <v>4.8757791671328501E-2</v>
      </c>
      <c r="AU1515" s="17">
        <v>5.46335676769805E-2</v>
      </c>
      <c r="AV1515" s="17">
        <v>5.8210934522368397E-2</v>
      </c>
      <c r="AW1515" s="17">
        <v>0.10488412936131999</v>
      </c>
      <c r="AX1515" s="17">
        <v>0</v>
      </c>
      <c r="AY1515" s="17"/>
      <c r="AZ1515" s="17">
        <v>0</v>
      </c>
      <c r="BA1515" s="17">
        <v>0</v>
      </c>
      <c r="BB1515" s="17">
        <v>3.89561325629297E-2</v>
      </c>
      <c r="BC1515" s="17">
        <v>4.2910461596219897E-2</v>
      </c>
      <c r="BD1515" s="17">
        <v>9.8642789136879697E-2</v>
      </c>
      <c r="BE1515" s="17">
        <v>1.13276680709551E-2</v>
      </c>
      <c r="BF1515" s="17">
        <v>1.9969021136724E-2</v>
      </c>
      <c r="BG1515" s="17">
        <v>5.9522449254736799E-2</v>
      </c>
      <c r="BH1515" s="17">
        <v>3.4419496562469697E-2</v>
      </c>
      <c r="BI1515" s="17">
        <v>5.2548094628248498E-2</v>
      </c>
      <c r="BJ1515" s="17">
        <v>6.1779266910468499E-2</v>
      </c>
      <c r="BK1515" s="17">
        <v>5.3493776460591898E-2</v>
      </c>
      <c r="BL1515" s="17">
        <v>8.2064139811900402E-2</v>
      </c>
      <c r="BM1515" s="17">
        <v>9.4022657963046902E-2</v>
      </c>
      <c r="BN1515" s="17">
        <v>5.7230610572504302E-2</v>
      </c>
      <c r="BO1515" s="17">
        <v>0.20480297136998399</v>
      </c>
      <c r="BP1515" s="17"/>
      <c r="BQ1515" s="17">
        <v>0.102302706711593</v>
      </c>
      <c r="BR1515" s="17">
        <v>3.4276326839060199E-2</v>
      </c>
    </row>
    <row r="1516" spans="2:70" x14ac:dyDescent="0.35">
      <c r="B1516" t="s">
        <v>106</v>
      </c>
      <c r="C1516" s="17">
        <v>2.0043630654366599E-2</v>
      </c>
      <c r="D1516" s="17">
        <v>2.1543792997315001E-2</v>
      </c>
      <c r="E1516" s="17">
        <v>1.85358612721205E-2</v>
      </c>
      <c r="F1516" s="17"/>
      <c r="G1516" s="17">
        <v>2.19226131695845E-2</v>
      </c>
      <c r="H1516" s="17">
        <v>1.6153527472673599E-2</v>
      </c>
      <c r="I1516" s="17">
        <v>3.4043311419981702E-2</v>
      </c>
      <c r="J1516" s="17">
        <v>2.1071248656929099E-2</v>
      </c>
      <c r="K1516" s="17">
        <v>1.40346291728311E-2</v>
      </c>
      <c r="L1516" s="17">
        <v>1.37397787711885E-2</v>
      </c>
      <c r="M1516" s="17"/>
      <c r="N1516" s="17">
        <v>2.0902160579286601E-2</v>
      </c>
      <c r="O1516" s="17">
        <v>3.6342896589029602E-2</v>
      </c>
      <c r="P1516" s="17">
        <v>5.6481611353534997E-3</v>
      </c>
      <c r="Q1516" s="17">
        <v>1.3782578072515501E-2</v>
      </c>
      <c r="R1516" s="17"/>
      <c r="S1516" s="17">
        <v>1.9467399049399401E-2</v>
      </c>
      <c r="T1516" s="17">
        <v>1.4913667307981699E-2</v>
      </c>
      <c r="U1516" s="17">
        <v>1.28457620797873E-2</v>
      </c>
      <c r="V1516" s="17">
        <v>4.1100901738222E-2</v>
      </c>
      <c r="W1516" s="17">
        <v>1.1978965715517599E-2</v>
      </c>
      <c r="X1516" s="17">
        <v>1.9249449698151101E-2</v>
      </c>
      <c r="Y1516" s="17">
        <v>2.8309608232249799E-2</v>
      </c>
      <c r="Z1516" s="17">
        <v>2.0046233049080101E-2</v>
      </c>
      <c r="AA1516" s="17">
        <v>2.99099635263529E-2</v>
      </c>
      <c r="AB1516" s="17">
        <v>2.22018517779E-2</v>
      </c>
      <c r="AC1516" s="17">
        <v>0</v>
      </c>
      <c r="AD1516" s="17">
        <v>0</v>
      </c>
      <c r="AE1516" s="17"/>
      <c r="AF1516" s="17">
        <v>1.7171782697330398E-2</v>
      </c>
      <c r="AG1516" s="17">
        <v>2.41250615087579E-2</v>
      </c>
      <c r="AH1516" s="17">
        <v>2.20283828557814E-2</v>
      </c>
      <c r="AI1516" s="17"/>
      <c r="AJ1516" s="17">
        <v>2.2741607177350801E-2</v>
      </c>
      <c r="AK1516" s="17">
        <v>2.7675080267766199E-2</v>
      </c>
      <c r="AL1516" s="17">
        <v>1.6782658995031299E-2</v>
      </c>
      <c r="AM1516" s="17">
        <v>0</v>
      </c>
      <c r="AN1516" s="17">
        <v>9.5906191588839198E-3</v>
      </c>
      <c r="AO1516" s="17"/>
      <c r="AP1516" s="17">
        <v>3.02445602696432E-2</v>
      </c>
      <c r="AQ1516" s="17">
        <v>1.8541548746278801E-2</v>
      </c>
      <c r="AR1516" s="17">
        <v>0</v>
      </c>
      <c r="AS1516" s="17"/>
      <c r="AT1516" s="17">
        <v>8.3913263982023298E-3</v>
      </c>
      <c r="AU1516" s="17">
        <v>2.43242234816325E-2</v>
      </c>
      <c r="AV1516" s="17">
        <v>1.7361671266929699E-2</v>
      </c>
      <c r="AW1516" s="17">
        <v>4.7319280417046597E-2</v>
      </c>
      <c r="AX1516" s="17">
        <v>0</v>
      </c>
      <c r="AY1516" s="17"/>
      <c r="AZ1516" s="17">
        <v>0</v>
      </c>
      <c r="BA1516" s="17">
        <v>2.26341129893857E-2</v>
      </c>
      <c r="BB1516" s="17">
        <v>1.7270955246408998E-2</v>
      </c>
      <c r="BC1516" s="17">
        <v>1.6055446896477501E-2</v>
      </c>
      <c r="BD1516" s="17">
        <v>2.9623382906113899E-2</v>
      </c>
      <c r="BE1516" s="17">
        <v>7.8332332162428797E-3</v>
      </c>
      <c r="BF1516" s="17">
        <v>1.8140113947791799E-2</v>
      </c>
      <c r="BG1516" s="17">
        <v>0</v>
      </c>
      <c r="BH1516" s="17">
        <v>1.5677312713889599E-2</v>
      </c>
      <c r="BI1516" s="17">
        <v>3.2085178459401301E-2</v>
      </c>
      <c r="BJ1516" s="17">
        <v>3.2509164528309098E-2</v>
      </c>
      <c r="BK1516" s="17">
        <v>0</v>
      </c>
      <c r="BL1516" s="17">
        <v>1.8992151843411801E-2</v>
      </c>
      <c r="BM1516" s="17">
        <v>0</v>
      </c>
      <c r="BN1516" s="17">
        <v>0.105887845362076</v>
      </c>
      <c r="BO1516" s="17">
        <v>2.1109111889471E-2</v>
      </c>
      <c r="BP1516" s="17"/>
      <c r="BQ1516" s="17">
        <v>4.5443704396539698E-2</v>
      </c>
      <c r="BR1516" s="17">
        <v>9.03914714873498E-3</v>
      </c>
    </row>
    <row r="1517" spans="2:70" x14ac:dyDescent="0.35">
      <c r="B1517" t="s">
        <v>89</v>
      </c>
      <c r="C1517" s="17">
        <v>1.51798600092381E-2</v>
      </c>
      <c r="D1517" s="17">
        <v>7.6492832448152304E-3</v>
      </c>
      <c r="E1517" s="17">
        <v>2.2956357823831802E-2</v>
      </c>
      <c r="F1517" s="17"/>
      <c r="G1517" s="17">
        <v>7.2299117490043302E-3</v>
      </c>
      <c r="H1517" s="17">
        <v>2.4818655701943301E-2</v>
      </c>
      <c r="I1517" s="17">
        <v>1.27445927207208E-2</v>
      </c>
      <c r="J1517" s="17">
        <v>3.3028805729954001E-2</v>
      </c>
      <c r="K1517" s="17">
        <v>0</v>
      </c>
      <c r="L1517" s="17">
        <v>1.10120223076854E-2</v>
      </c>
      <c r="M1517" s="17"/>
      <c r="N1517" s="17">
        <v>1.38828041117683E-2</v>
      </c>
      <c r="O1517" s="17">
        <v>1.34789651230808E-2</v>
      </c>
      <c r="P1517" s="17">
        <v>5.1036828943174604E-3</v>
      </c>
      <c r="Q1517" s="17">
        <v>2.76463836979156E-2</v>
      </c>
      <c r="R1517" s="17"/>
      <c r="S1517" s="17">
        <v>2.0227898492647001E-2</v>
      </c>
      <c r="T1517" s="17">
        <v>2.7177610019487802E-2</v>
      </c>
      <c r="U1517" s="17">
        <v>3.1518226737989298E-2</v>
      </c>
      <c r="V1517" s="17">
        <v>0</v>
      </c>
      <c r="W1517" s="17">
        <v>1.1667388573381E-2</v>
      </c>
      <c r="X1517" s="17">
        <v>2.0599119014663599E-2</v>
      </c>
      <c r="Y1517" s="17">
        <v>1.00009456801026E-2</v>
      </c>
      <c r="Z1517" s="17">
        <v>2.5717747498056099E-2</v>
      </c>
      <c r="AA1517" s="17">
        <v>1.8509093033511999E-2</v>
      </c>
      <c r="AB1517" s="17">
        <v>0</v>
      </c>
      <c r="AC1517" s="17">
        <v>0</v>
      </c>
      <c r="AD1517" s="17">
        <v>0</v>
      </c>
      <c r="AE1517" s="17"/>
      <c r="AF1517" s="17">
        <v>1.5160348581089099E-2</v>
      </c>
      <c r="AG1517" s="17">
        <v>1.1272076908822299E-2</v>
      </c>
      <c r="AH1517" s="17">
        <v>2.7780506872624001E-2</v>
      </c>
      <c r="AI1517" s="17"/>
      <c r="AJ1517" s="17">
        <v>1.8567648863597599E-2</v>
      </c>
      <c r="AK1517" s="17">
        <v>1.48765715665108E-2</v>
      </c>
      <c r="AL1517" s="17">
        <v>1.6268265829773601E-2</v>
      </c>
      <c r="AM1517" s="17">
        <v>0</v>
      </c>
      <c r="AN1517" s="17">
        <v>1.83191470178574E-2</v>
      </c>
      <c r="AO1517" s="17"/>
      <c r="AP1517" s="17">
        <v>1.2682623348869399E-2</v>
      </c>
      <c r="AQ1517" s="17">
        <v>1.50269269382331E-2</v>
      </c>
      <c r="AR1517" s="17">
        <v>1.7935528688517499E-2</v>
      </c>
      <c r="AS1517" s="17"/>
      <c r="AT1517" s="17">
        <v>1.6867797345527201E-2</v>
      </c>
      <c r="AU1517" s="17">
        <v>1.11674019851161E-2</v>
      </c>
      <c r="AV1517" s="17">
        <v>1.5076276806747901E-2</v>
      </c>
      <c r="AW1517" s="17">
        <v>1.5862128278350401E-2</v>
      </c>
      <c r="AX1517" s="17">
        <v>0.122602524402857</v>
      </c>
      <c r="AY1517" s="17"/>
      <c r="AZ1517" s="17">
        <v>0.15401385029929601</v>
      </c>
      <c r="BA1517" s="17">
        <v>0</v>
      </c>
      <c r="BB1517" s="17">
        <v>1.47831068620269E-2</v>
      </c>
      <c r="BC1517" s="17">
        <v>0</v>
      </c>
      <c r="BD1517" s="17">
        <v>0</v>
      </c>
      <c r="BE1517" s="17">
        <v>2.0154184586769701E-2</v>
      </c>
      <c r="BF1517" s="17">
        <v>3.0249729889101299E-2</v>
      </c>
      <c r="BG1517" s="17">
        <v>1.32489726457249E-2</v>
      </c>
      <c r="BH1517" s="17">
        <v>1.8074072615118401E-2</v>
      </c>
      <c r="BI1517" s="17">
        <v>0</v>
      </c>
      <c r="BJ1517" s="17">
        <v>0</v>
      </c>
      <c r="BK1517" s="17">
        <v>8.1793930548328606E-2</v>
      </c>
      <c r="BL1517" s="17">
        <v>0</v>
      </c>
      <c r="BM1517" s="17">
        <v>4.3731176940457799E-2</v>
      </c>
      <c r="BN1517" s="17">
        <v>0</v>
      </c>
      <c r="BO1517" s="17">
        <v>2.3873608687626099E-2</v>
      </c>
      <c r="BP1517" s="17"/>
      <c r="BQ1517" s="17">
        <v>3.5400003623498898E-2</v>
      </c>
      <c r="BR1517" s="17">
        <v>6.3890841728044797E-3</v>
      </c>
    </row>
    <row r="1518" spans="2:70" x14ac:dyDescent="0.35">
      <c r="B1518" t="s">
        <v>107</v>
      </c>
      <c r="C1518" s="17">
        <v>5.79210773196355E-3</v>
      </c>
      <c r="D1518" s="17">
        <v>9.6116990400477494E-3</v>
      </c>
      <c r="E1518" s="17">
        <v>1.8719860148533299E-3</v>
      </c>
      <c r="F1518" s="17"/>
      <c r="G1518" s="17">
        <v>0</v>
      </c>
      <c r="H1518" s="17">
        <v>1.5751447798818801E-2</v>
      </c>
      <c r="I1518" s="17">
        <v>1.3641617037381801E-2</v>
      </c>
      <c r="J1518" s="17">
        <v>5.1000499436007398E-3</v>
      </c>
      <c r="K1518" s="17">
        <v>0</v>
      </c>
      <c r="L1518" s="17">
        <v>0</v>
      </c>
      <c r="M1518" s="17"/>
      <c r="N1518" s="17">
        <v>6.9528699939660696E-3</v>
      </c>
      <c r="O1518" s="17">
        <v>9.7409329568542806E-3</v>
      </c>
      <c r="P1518" s="17">
        <v>0</v>
      </c>
      <c r="Q1518" s="17">
        <v>5.2754316649034202E-3</v>
      </c>
      <c r="R1518" s="17"/>
      <c r="S1518" s="17">
        <v>6.4153273315642996E-3</v>
      </c>
      <c r="T1518" s="17">
        <v>0</v>
      </c>
      <c r="U1518" s="17">
        <v>0</v>
      </c>
      <c r="V1518" s="17">
        <v>0</v>
      </c>
      <c r="W1518" s="17">
        <v>0</v>
      </c>
      <c r="X1518" s="17">
        <v>0</v>
      </c>
      <c r="Y1518" s="17">
        <v>8.8878966239426399E-3</v>
      </c>
      <c r="Z1518" s="17">
        <v>0</v>
      </c>
      <c r="AA1518" s="17">
        <v>9.3434877127956204E-3</v>
      </c>
      <c r="AB1518" s="17">
        <v>8.9855803905127402E-3</v>
      </c>
      <c r="AC1518" s="17">
        <v>4.0569349432490999E-2</v>
      </c>
      <c r="AD1518" s="17">
        <v>0</v>
      </c>
      <c r="AE1518" s="17"/>
      <c r="AF1518" s="17">
        <v>0</v>
      </c>
      <c r="AG1518" s="17">
        <v>1.4201291789146199E-2</v>
      </c>
      <c r="AH1518" s="17">
        <v>0</v>
      </c>
      <c r="AI1518" s="17"/>
      <c r="AJ1518" s="17">
        <v>5.0862615908928198E-3</v>
      </c>
      <c r="AK1518" s="17">
        <v>9.9273705669819003E-3</v>
      </c>
      <c r="AL1518" s="17">
        <v>2.0729684595030801E-2</v>
      </c>
      <c r="AM1518" s="17">
        <v>0</v>
      </c>
      <c r="AN1518" s="17">
        <v>0</v>
      </c>
      <c r="AO1518" s="17"/>
      <c r="AP1518" s="17">
        <v>3.8856549961811199E-3</v>
      </c>
      <c r="AQ1518" s="17">
        <v>1.44689018869109E-2</v>
      </c>
      <c r="AR1518" s="17">
        <v>0</v>
      </c>
      <c r="AS1518" s="17"/>
      <c r="AT1518" s="17">
        <v>0</v>
      </c>
      <c r="AU1518" s="17">
        <v>8.4341983366022708E-3</v>
      </c>
      <c r="AV1518" s="17">
        <v>9.9128187275461504E-3</v>
      </c>
      <c r="AW1518" s="17">
        <v>7.6770022400662703E-3</v>
      </c>
      <c r="AX1518" s="17">
        <v>0</v>
      </c>
      <c r="AY1518" s="17"/>
      <c r="AZ1518" s="17">
        <v>0</v>
      </c>
      <c r="BA1518" s="17">
        <v>0</v>
      </c>
      <c r="BB1518" s="17">
        <v>0</v>
      </c>
      <c r="BC1518" s="17">
        <v>0</v>
      </c>
      <c r="BD1518" s="17">
        <v>1.3051800857474601E-2</v>
      </c>
      <c r="BE1518" s="17">
        <v>7.8637972605322091E-3</v>
      </c>
      <c r="BF1518" s="17">
        <v>9.4412836041030401E-3</v>
      </c>
      <c r="BG1518" s="17">
        <v>0</v>
      </c>
      <c r="BH1518" s="17">
        <v>1.6214445644371699E-2</v>
      </c>
      <c r="BI1518" s="17">
        <v>0</v>
      </c>
      <c r="BJ1518" s="17">
        <v>0</v>
      </c>
      <c r="BK1518" s="17">
        <v>0</v>
      </c>
      <c r="BL1518" s="17">
        <v>0</v>
      </c>
      <c r="BM1518" s="17">
        <v>0</v>
      </c>
      <c r="BN1518" s="17">
        <v>5.2302929581015303E-2</v>
      </c>
      <c r="BO1518" s="17">
        <v>0</v>
      </c>
      <c r="BP1518" s="17"/>
      <c r="BQ1518" s="17">
        <v>1.8758799324797699E-2</v>
      </c>
      <c r="BR1518" s="17">
        <v>0</v>
      </c>
    </row>
    <row r="1519" spans="2:70" x14ac:dyDescent="0.35">
      <c r="B1519" t="s">
        <v>108</v>
      </c>
      <c r="C1519" s="17">
        <v>1.9729544318161899E-3</v>
      </c>
      <c r="D1519" s="17">
        <v>3.89367050902628E-3</v>
      </c>
      <c r="E1519" s="17">
        <v>0</v>
      </c>
      <c r="F1519" s="17"/>
      <c r="G1519" s="17">
        <v>0</v>
      </c>
      <c r="H1519" s="17">
        <v>0</v>
      </c>
      <c r="I1519" s="17">
        <v>1.17371877450658E-2</v>
      </c>
      <c r="J1519" s="17">
        <v>0</v>
      </c>
      <c r="K1519" s="17">
        <v>0</v>
      </c>
      <c r="L1519" s="17">
        <v>0</v>
      </c>
      <c r="M1519" s="17"/>
      <c r="N1519" s="17">
        <v>3.38243151663907E-3</v>
      </c>
      <c r="O1519" s="17">
        <v>0</v>
      </c>
      <c r="P1519" s="17">
        <v>5.00995531996849E-3</v>
      </c>
      <c r="Q1519" s="17">
        <v>0</v>
      </c>
      <c r="R1519" s="17"/>
      <c r="S1519" s="17">
        <v>0</v>
      </c>
      <c r="T1519" s="17">
        <v>0</v>
      </c>
      <c r="U1519" s="17">
        <v>0</v>
      </c>
      <c r="V1519" s="17">
        <v>0</v>
      </c>
      <c r="W1519" s="17">
        <v>0</v>
      </c>
      <c r="X1519" s="17">
        <v>2.22813430176837E-2</v>
      </c>
      <c r="Y1519" s="17">
        <v>0</v>
      </c>
      <c r="Z1519" s="17">
        <v>0</v>
      </c>
      <c r="AA1519" s="17">
        <v>0</v>
      </c>
      <c r="AB1519" s="17">
        <v>0</v>
      </c>
      <c r="AC1519" s="17">
        <v>0</v>
      </c>
      <c r="AD1519" s="17">
        <v>0</v>
      </c>
      <c r="AE1519" s="17"/>
      <c r="AF1519" s="17">
        <v>2.5808928292959301E-3</v>
      </c>
      <c r="AG1519" s="17">
        <v>0</v>
      </c>
      <c r="AH1519" s="17">
        <v>7.0944735884817898E-3</v>
      </c>
      <c r="AI1519" s="17"/>
      <c r="AJ1519" s="17">
        <v>2.4743640427387198E-3</v>
      </c>
      <c r="AK1519" s="17">
        <v>0</v>
      </c>
      <c r="AL1519" s="17">
        <v>0</v>
      </c>
      <c r="AM1519" s="17">
        <v>0</v>
      </c>
      <c r="AN1519" s="17">
        <v>8.4071870962025702E-3</v>
      </c>
      <c r="AO1519" s="17"/>
      <c r="AP1519" s="17">
        <v>4.1694510305392901E-3</v>
      </c>
      <c r="AQ1519" s="17">
        <v>0</v>
      </c>
      <c r="AR1519" s="17">
        <v>0</v>
      </c>
      <c r="AS1519" s="17"/>
      <c r="AT1519" s="17">
        <v>0</v>
      </c>
      <c r="AU1519" s="17">
        <v>0</v>
      </c>
      <c r="AV1519" s="17">
        <v>7.2738695075362098E-3</v>
      </c>
      <c r="AW1519" s="17">
        <v>0</v>
      </c>
      <c r="AX1519" s="17">
        <v>0</v>
      </c>
      <c r="AY1519" s="17"/>
      <c r="AZ1519" s="17">
        <v>0</v>
      </c>
      <c r="BA1519" s="17">
        <v>0</v>
      </c>
      <c r="BB1519" s="17">
        <v>0</v>
      </c>
      <c r="BC1519" s="17">
        <v>0</v>
      </c>
      <c r="BD1519" s="17">
        <v>0</v>
      </c>
      <c r="BE1519" s="17">
        <v>0</v>
      </c>
      <c r="BF1519" s="17">
        <v>9.23228723400152E-3</v>
      </c>
      <c r="BG1519" s="17">
        <v>1.22555027739668E-2</v>
      </c>
      <c r="BH1519" s="17">
        <v>0</v>
      </c>
      <c r="BI1519" s="17">
        <v>0</v>
      </c>
      <c r="BJ1519" s="17">
        <v>0</v>
      </c>
      <c r="BK1519" s="17">
        <v>0</v>
      </c>
      <c r="BL1519" s="17">
        <v>0</v>
      </c>
      <c r="BM1519" s="17">
        <v>0</v>
      </c>
      <c r="BN1519" s="17">
        <v>0</v>
      </c>
      <c r="BO1519" s="17">
        <v>0</v>
      </c>
      <c r="BP1519" s="17"/>
      <c r="BQ1519" s="17">
        <v>0</v>
      </c>
      <c r="BR1519" s="17">
        <v>2.9663264640999E-3</v>
      </c>
    </row>
    <row r="1520" spans="2:70" x14ac:dyDescent="0.35">
      <c r="B1520" t="s">
        <v>625</v>
      </c>
      <c r="C1520" s="17">
        <v>1.84246132930458E-3</v>
      </c>
      <c r="D1520" s="17">
        <v>1.9340609052973E-3</v>
      </c>
      <c r="E1520" s="17">
        <v>1.75150702698559E-3</v>
      </c>
      <c r="F1520" s="17"/>
      <c r="G1520" s="17">
        <v>6.4906406928864303E-3</v>
      </c>
      <c r="H1520" s="17">
        <v>5.1090328881316701E-3</v>
      </c>
      <c r="I1520" s="17">
        <v>0</v>
      </c>
      <c r="J1520" s="17">
        <v>0</v>
      </c>
      <c r="K1520" s="17">
        <v>0</v>
      </c>
      <c r="L1520" s="17">
        <v>0</v>
      </c>
      <c r="M1520" s="17"/>
      <c r="N1520" s="17">
        <v>6.9138662264833098E-3</v>
      </c>
      <c r="O1520" s="17">
        <v>0</v>
      </c>
      <c r="P1520" s="17">
        <v>0</v>
      </c>
      <c r="Q1520" s="17">
        <v>0</v>
      </c>
      <c r="R1520" s="17"/>
      <c r="S1520" s="17">
        <v>0</v>
      </c>
      <c r="T1520" s="17">
        <v>8.2523061145000198E-3</v>
      </c>
      <c r="U1520" s="17">
        <v>0</v>
      </c>
      <c r="V1520" s="17">
        <v>0</v>
      </c>
      <c r="W1520" s="17">
        <v>0</v>
      </c>
      <c r="X1520" s="17">
        <v>0</v>
      </c>
      <c r="Y1520" s="17">
        <v>0</v>
      </c>
      <c r="Z1520" s="17">
        <v>0</v>
      </c>
      <c r="AA1520" s="17">
        <v>0</v>
      </c>
      <c r="AB1520" s="17">
        <v>9.2255399530923599E-3</v>
      </c>
      <c r="AC1520" s="17">
        <v>0</v>
      </c>
      <c r="AD1520" s="17">
        <v>0</v>
      </c>
      <c r="AE1520" s="17"/>
      <c r="AF1520" s="17">
        <v>2.4694542850666398E-3</v>
      </c>
      <c r="AG1520" s="17">
        <v>0</v>
      </c>
      <c r="AH1520" s="17">
        <v>0</v>
      </c>
      <c r="AI1520" s="17"/>
      <c r="AJ1520" s="17">
        <v>0</v>
      </c>
      <c r="AK1520" s="17">
        <v>3.21997465675405E-3</v>
      </c>
      <c r="AL1520" s="17">
        <v>0</v>
      </c>
      <c r="AM1520" s="17">
        <v>0</v>
      </c>
      <c r="AN1520" s="17">
        <v>0</v>
      </c>
      <c r="AO1520" s="17"/>
      <c r="AP1520" s="17">
        <v>4.5331538559530296E-3</v>
      </c>
      <c r="AQ1520" s="17">
        <v>2.5199101067663798E-3</v>
      </c>
      <c r="AR1520" s="17">
        <v>0</v>
      </c>
      <c r="AS1520" s="17"/>
      <c r="AT1520" s="17">
        <v>0</v>
      </c>
      <c r="AU1520" s="17">
        <v>0</v>
      </c>
      <c r="AV1520" s="17">
        <v>3.6130706520100401E-3</v>
      </c>
      <c r="AW1520" s="17">
        <v>7.3458271734451897E-3</v>
      </c>
      <c r="AX1520" s="17">
        <v>0</v>
      </c>
      <c r="AY1520" s="17"/>
      <c r="AZ1520" s="17">
        <v>0</v>
      </c>
      <c r="BA1520" s="17">
        <v>0</v>
      </c>
      <c r="BB1520" s="17">
        <v>0</v>
      </c>
      <c r="BC1520" s="17">
        <v>0</v>
      </c>
      <c r="BD1520" s="17">
        <v>0</v>
      </c>
      <c r="BE1520" s="17">
        <v>0</v>
      </c>
      <c r="BF1520" s="17">
        <v>0</v>
      </c>
      <c r="BG1520" s="17">
        <v>0</v>
      </c>
      <c r="BH1520" s="17">
        <v>0</v>
      </c>
      <c r="BI1520" s="17">
        <v>0</v>
      </c>
      <c r="BJ1520" s="17">
        <v>0</v>
      </c>
      <c r="BK1520" s="17">
        <v>0</v>
      </c>
      <c r="BL1520" s="17">
        <v>0</v>
      </c>
      <c r="BM1520" s="17">
        <v>0</v>
      </c>
      <c r="BN1520" s="17">
        <v>0</v>
      </c>
      <c r="BO1520" s="17">
        <v>4.8992991179229797E-2</v>
      </c>
      <c r="BP1520" s="17"/>
      <c r="BQ1520" s="17">
        <v>5.9671477015859403E-3</v>
      </c>
      <c r="BR1520" s="17">
        <v>0</v>
      </c>
    </row>
    <row r="1521" spans="2:70" x14ac:dyDescent="0.35">
      <c r="B1521" t="s">
        <v>129</v>
      </c>
      <c r="C1521" s="17">
        <v>7.0149943042622995E-2</v>
      </c>
      <c r="D1521" s="17">
        <v>6.9930833291137903E-2</v>
      </c>
      <c r="E1521" s="17">
        <v>7.0501263203921805E-2</v>
      </c>
      <c r="F1521" s="17"/>
      <c r="G1521" s="17">
        <v>4.8870968967625099E-2</v>
      </c>
      <c r="H1521" s="17">
        <v>5.5312475500256801E-2</v>
      </c>
      <c r="I1521" s="17">
        <v>0.110989351813586</v>
      </c>
      <c r="J1521" s="17">
        <v>3.3120679872295902E-2</v>
      </c>
      <c r="K1521" s="17">
        <v>0.12234953626138401</v>
      </c>
      <c r="L1521" s="17">
        <v>5.96749213955639E-2</v>
      </c>
      <c r="M1521" s="17"/>
      <c r="N1521" s="17">
        <v>6.9384602772502593E-2</v>
      </c>
      <c r="O1521" s="17">
        <v>6.2163534918764501E-2</v>
      </c>
      <c r="P1521" s="17">
        <v>7.4353898360067505E-2</v>
      </c>
      <c r="Q1521" s="17">
        <v>7.7415766279253506E-2</v>
      </c>
      <c r="R1521" s="17"/>
      <c r="S1521" s="17">
        <v>2.9363118487489199E-2</v>
      </c>
      <c r="T1521" s="17">
        <v>7.3040398468031897E-2</v>
      </c>
      <c r="U1521" s="17">
        <v>4.8435928970183097E-2</v>
      </c>
      <c r="V1521" s="17">
        <v>4.3679596617568199E-2</v>
      </c>
      <c r="W1521" s="17">
        <v>9.87328765467025E-2</v>
      </c>
      <c r="X1521" s="17">
        <v>5.2387061129680702E-2</v>
      </c>
      <c r="Y1521" s="17">
        <v>7.5310627777635197E-2</v>
      </c>
      <c r="Z1521" s="17">
        <v>7.0726041590120498E-2</v>
      </c>
      <c r="AA1521" s="17">
        <v>6.3963143454080301E-2</v>
      </c>
      <c r="AB1521" s="17">
        <v>0.119557765530203</v>
      </c>
      <c r="AC1521" s="17">
        <v>0.12398346754878101</v>
      </c>
      <c r="AD1521" s="17">
        <v>0.10785247691927501</v>
      </c>
      <c r="AE1521" s="17"/>
      <c r="AF1521" s="17">
        <v>4.49997233781564E-2</v>
      </c>
      <c r="AG1521" s="17">
        <v>7.2471222235240301E-2</v>
      </c>
      <c r="AH1521" s="17">
        <v>0.110108661645708</v>
      </c>
      <c r="AI1521" s="17"/>
      <c r="AJ1521" s="17">
        <v>5.4709494596206103E-2</v>
      </c>
      <c r="AK1521" s="17">
        <v>5.0869035427543098E-2</v>
      </c>
      <c r="AL1521" s="17">
        <v>6.5723304448200501E-2</v>
      </c>
      <c r="AM1521" s="17">
        <v>0</v>
      </c>
      <c r="AN1521" s="17">
        <v>0.115917995698335</v>
      </c>
      <c r="AO1521" s="17"/>
      <c r="AP1521" s="17">
        <v>5.0113880183669697E-2</v>
      </c>
      <c r="AQ1521" s="17">
        <v>5.1940931782751797E-2</v>
      </c>
      <c r="AR1521" s="17">
        <v>1.6374707603498299E-2</v>
      </c>
      <c r="AS1521" s="17"/>
      <c r="AT1521" s="17">
        <v>6.6701214491273697E-2</v>
      </c>
      <c r="AU1521" s="17">
        <v>7.1124734003060797E-2</v>
      </c>
      <c r="AV1521" s="17">
        <v>7.8419118410655603E-2</v>
      </c>
      <c r="AW1521" s="17">
        <v>4.2537409754511403E-2</v>
      </c>
      <c r="AX1521" s="17">
        <v>8.4628456994332593E-2</v>
      </c>
      <c r="AY1521" s="17"/>
      <c r="AZ1521" s="17">
        <v>0</v>
      </c>
      <c r="BA1521" s="17">
        <v>6.1415780736033897E-2</v>
      </c>
      <c r="BB1521" s="17">
        <v>6.6881396555887707E-2</v>
      </c>
      <c r="BC1521" s="17">
        <v>4.2162054381253602E-2</v>
      </c>
      <c r="BD1521" s="17">
        <v>5.3296107427165597E-2</v>
      </c>
      <c r="BE1521" s="17">
        <v>4.9196123461939002E-2</v>
      </c>
      <c r="BF1521" s="17">
        <v>0.12597103577895899</v>
      </c>
      <c r="BG1521" s="17">
        <v>4.38366743888772E-2</v>
      </c>
      <c r="BH1521" s="17">
        <v>7.6830942500379307E-2</v>
      </c>
      <c r="BI1521" s="17">
        <v>0.10089020912598</v>
      </c>
      <c r="BJ1521" s="17">
        <v>8.5037523311440502E-2</v>
      </c>
      <c r="BK1521" s="17">
        <v>2.6466537905264299E-2</v>
      </c>
      <c r="BL1521" s="17">
        <v>5.4774871039341699E-2</v>
      </c>
      <c r="BM1521" s="17">
        <v>8.6477084229339196E-2</v>
      </c>
      <c r="BN1521" s="17">
        <v>0.101201060553113</v>
      </c>
      <c r="BO1521" s="17">
        <v>3.2124205878540701E-2</v>
      </c>
      <c r="BP1521" s="17"/>
      <c r="BQ1521" s="17">
        <v>4.8951031963541697E-2</v>
      </c>
      <c r="BR1521" s="17">
        <v>8.2745512811121705E-2</v>
      </c>
    </row>
    <row r="1522" spans="2:70" x14ac:dyDescent="0.35">
      <c r="C1522" s="17"/>
      <c r="D1522" s="17"/>
      <c r="E1522" s="17"/>
      <c r="F1522" s="17"/>
      <c r="G1522" s="17"/>
      <c r="H1522" s="17"/>
      <c r="I1522" s="17"/>
      <c r="J1522" s="17"/>
      <c r="K1522" s="17"/>
      <c r="L1522" s="17"/>
      <c r="M1522" s="17"/>
      <c r="N1522" s="17"/>
      <c r="O1522" s="17"/>
      <c r="P1522" s="17"/>
      <c r="Q1522" s="17"/>
      <c r="R1522" s="17"/>
      <c r="S1522" s="17"/>
      <c r="T1522" s="17"/>
      <c r="U1522" s="17"/>
      <c r="V1522" s="17"/>
      <c r="W1522" s="17"/>
      <c r="X1522" s="17"/>
      <c r="Y1522" s="17"/>
      <c r="Z1522" s="17"/>
      <c r="AA1522" s="17"/>
      <c r="AB1522" s="17"/>
      <c r="AC1522" s="17"/>
      <c r="AD1522" s="17"/>
      <c r="AE1522" s="17"/>
      <c r="AF1522" s="17"/>
      <c r="AG1522" s="17"/>
      <c r="AH1522" s="17"/>
      <c r="AI1522" s="17"/>
      <c r="AJ1522" s="17"/>
      <c r="AK1522" s="17"/>
      <c r="AL1522" s="17"/>
      <c r="AM1522" s="17"/>
      <c r="AN1522" s="17"/>
      <c r="AO1522" s="17"/>
      <c r="AP1522" s="17"/>
      <c r="AQ1522" s="17"/>
      <c r="AR1522" s="17"/>
      <c r="AS1522" s="17"/>
      <c r="AT1522" s="17"/>
      <c r="AU1522" s="17"/>
      <c r="AV1522" s="17"/>
      <c r="AW1522" s="17"/>
      <c r="AX1522" s="17"/>
      <c r="AY1522" s="17"/>
      <c r="AZ1522" s="17"/>
      <c r="BA1522" s="17"/>
      <c r="BB1522" s="17"/>
      <c r="BC1522" s="17"/>
      <c r="BD1522" s="17"/>
      <c r="BE1522" s="17"/>
      <c r="BF1522" s="17"/>
      <c r="BG1522" s="17"/>
      <c r="BH1522" s="17"/>
      <c r="BI1522" s="17"/>
      <c r="BJ1522" s="17"/>
      <c r="BK1522" s="17"/>
      <c r="BL1522" s="17"/>
      <c r="BM1522" s="17"/>
      <c r="BN1522" s="17"/>
      <c r="BO1522" s="17"/>
      <c r="BP1522" s="17"/>
      <c r="BQ1522" s="17"/>
      <c r="BR1522" s="17"/>
    </row>
    <row r="1523" spans="2:70" x14ac:dyDescent="0.35">
      <c r="B1523" s="6" t="s">
        <v>653</v>
      </c>
      <c r="C1523" s="17"/>
      <c r="D1523" s="17"/>
      <c r="E1523" s="17"/>
      <c r="F1523" s="17"/>
      <c r="G1523" s="17"/>
      <c r="H1523" s="17"/>
      <c r="I1523" s="17"/>
      <c r="J1523" s="17"/>
      <c r="K1523" s="17"/>
      <c r="L1523" s="17"/>
      <c r="M1523" s="17"/>
      <c r="N1523" s="17"/>
      <c r="O1523" s="17"/>
      <c r="P1523" s="17"/>
      <c r="Q1523" s="17"/>
      <c r="R1523" s="17"/>
      <c r="S1523" s="17"/>
      <c r="T1523" s="17"/>
      <c r="U1523" s="17"/>
      <c r="V1523" s="17"/>
      <c r="W1523" s="17"/>
      <c r="X1523" s="17"/>
      <c r="Y1523" s="17"/>
      <c r="Z1523" s="17"/>
      <c r="AA1523" s="17"/>
      <c r="AB1523" s="17"/>
      <c r="AC1523" s="17"/>
      <c r="AD1523" s="17"/>
      <c r="AE1523" s="17"/>
      <c r="AF1523" s="17"/>
      <c r="AG1523" s="17"/>
      <c r="AH1523" s="17"/>
      <c r="AI1523" s="17"/>
      <c r="AJ1523" s="17"/>
      <c r="AK1523" s="17"/>
      <c r="AL1523" s="17"/>
      <c r="AM1523" s="17"/>
      <c r="AN1523" s="17"/>
      <c r="AO1523" s="17"/>
      <c r="AP1523" s="17"/>
      <c r="AQ1523" s="17"/>
      <c r="AR1523" s="17"/>
      <c r="AS1523" s="17"/>
      <c r="AT1523" s="17"/>
      <c r="AU1523" s="17"/>
      <c r="AV1523" s="17"/>
      <c r="AW1523" s="17"/>
      <c r="AX1523" s="17"/>
      <c r="AY1523" s="17"/>
      <c r="AZ1523" s="17"/>
      <c r="BA1523" s="17"/>
      <c r="BB1523" s="17"/>
      <c r="BC1523" s="17"/>
      <c r="BD1523" s="17"/>
      <c r="BE1523" s="17"/>
      <c r="BF1523" s="17"/>
      <c r="BG1523" s="17"/>
      <c r="BH1523" s="17"/>
      <c r="BI1523" s="17"/>
      <c r="BJ1523" s="17"/>
      <c r="BK1523" s="17"/>
      <c r="BL1523" s="17"/>
      <c r="BM1523" s="17"/>
      <c r="BN1523" s="17"/>
      <c r="BO1523" s="17"/>
      <c r="BP1523" s="17"/>
      <c r="BQ1523" s="17"/>
      <c r="BR1523" s="17"/>
    </row>
    <row r="1524" spans="2:70" x14ac:dyDescent="0.35">
      <c r="B1524" s="24" t="s">
        <v>651</v>
      </c>
      <c r="C1524" s="17"/>
      <c r="D1524" s="17"/>
      <c r="E1524" s="17"/>
      <c r="F1524" s="17"/>
      <c r="G1524" s="17"/>
      <c r="H1524" s="17"/>
      <c r="I1524" s="17"/>
      <c r="J1524" s="17"/>
      <c r="K1524" s="17"/>
      <c r="L1524" s="17"/>
      <c r="M1524" s="17"/>
      <c r="N1524" s="17"/>
      <c r="O1524" s="17"/>
      <c r="P1524" s="17"/>
      <c r="Q1524" s="17"/>
      <c r="R1524" s="17"/>
      <c r="S1524" s="17"/>
      <c r="T1524" s="17"/>
      <c r="U1524" s="17"/>
      <c r="V1524" s="17"/>
      <c r="W1524" s="17"/>
      <c r="X1524" s="17"/>
      <c r="Y1524" s="17"/>
      <c r="Z1524" s="17"/>
      <c r="AA1524" s="17"/>
      <c r="AB1524" s="17"/>
      <c r="AC1524" s="17"/>
      <c r="AD1524" s="17"/>
      <c r="AE1524" s="17"/>
      <c r="AF1524" s="17"/>
      <c r="AG1524" s="17"/>
      <c r="AH1524" s="17"/>
      <c r="AI1524" s="17"/>
      <c r="AJ1524" s="17"/>
      <c r="AK1524" s="17"/>
      <c r="AL1524" s="17"/>
      <c r="AM1524" s="17"/>
      <c r="AN1524" s="17"/>
      <c r="AO1524" s="17"/>
      <c r="AP1524" s="17"/>
      <c r="AQ1524" s="17"/>
      <c r="AR1524" s="17"/>
      <c r="AS1524" s="17"/>
      <c r="AT1524" s="17"/>
      <c r="AU1524" s="17"/>
      <c r="AV1524" s="17"/>
      <c r="AW1524" s="17"/>
      <c r="AX1524" s="17"/>
      <c r="AY1524" s="17"/>
      <c r="AZ1524" s="17"/>
      <c r="BA1524" s="17"/>
      <c r="BB1524" s="17"/>
      <c r="BC1524" s="17"/>
      <c r="BD1524" s="17"/>
      <c r="BE1524" s="17"/>
      <c r="BF1524" s="17"/>
      <c r="BG1524" s="17"/>
      <c r="BH1524" s="17"/>
      <c r="BI1524" s="17"/>
      <c r="BJ1524" s="17"/>
      <c r="BK1524" s="17"/>
      <c r="BL1524" s="17"/>
      <c r="BM1524" s="17"/>
      <c r="BN1524" s="17"/>
      <c r="BO1524" s="17"/>
      <c r="BP1524" s="17"/>
      <c r="BQ1524" s="17"/>
      <c r="BR1524" s="17"/>
    </row>
    <row r="1525" spans="2:70" x14ac:dyDescent="0.35">
      <c r="B1525" t="s">
        <v>649</v>
      </c>
      <c r="C1525" s="17">
        <v>0.26137445228878098</v>
      </c>
      <c r="D1525" s="17">
        <v>0.241153508166467</v>
      </c>
      <c r="E1525" s="17">
        <v>0.28208690377082002</v>
      </c>
      <c r="F1525" s="17"/>
      <c r="G1525" s="17">
        <v>0.20359225473599901</v>
      </c>
      <c r="H1525" s="17">
        <v>0.17872861188359701</v>
      </c>
      <c r="I1525" s="17">
        <v>0.203811143543706</v>
      </c>
      <c r="J1525" s="17">
        <v>0.26281210101577002</v>
      </c>
      <c r="K1525" s="17">
        <v>0.34894534491009499</v>
      </c>
      <c r="L1525" s="17">
        <v>0.35471214653002098</v>
      </c>
      <c r="M1525" s="17"/>
      <c r="N1525" s="17">
        <v>0.223268780282458</v>
      </c>
      <c r="O1525" s="17">
        <v>0.259990050300558</v>
      </c>
      <c r="P1525" s="17">
        <v>0.22583123304675001</v>
      </c>
      <c r="Q1525" s="17">
        <v>0.32792415926666602</v>
      </c>
      <c r="R1525" s="17"/>
      <c r="S1525" s="17">
        <v>0.21685137028604701</v>
      </c>
      <c r="T1525" s="17">
        <v>0.26416655804022598</v>
      </c>
      <c r="U1525" s="17">
        <v>0.23293339204422001</v>
      </c>
      <c r="V1525" s="17">
        <v>0.316470851071052</v>
      </c>
      <c r="W1525" s="17">
        <v>0.24006862191053799</v>
      </c>
      <c r="X1525" s="17">
        <v>0.26660678085589501</v>
      </c>
      <c r="Y1525" s="17">
        <v>0.25663601850939699</v>
      </c>
      <c r="Z1525" s="17">
        <v>0.22371152293698099</v>
      </c>
      <c r="AA1525" s="17">
        <v>0.32657158711884898</v>
      </c>
      <c r="AB1525" s="17">
        <v>0.295776382827875</v>
      </c>
      <c r="AC1525" s="17">
        <v>0.20230762248161399</v>
      </c>
      <c r="AD1525" s="17">
        <v>0.24653616586076099</v>
      </c>
      <c r="AE1525" s="17"/>
      <c r="AF1525" s="17">
        <v>0.31680387085817802</v>
      </c>
      <c r="AG1525" s="17">
        <v>0.22590981900930901</v>
      </c>
      <c r="AH1525" s="17">
        <v>0.200762414605937</v>
      </c>
      <c r="AI1525" s="17"/>
      <c r="AJ1525" s="17">
        <v>0.23555186296431599</v>
      </c>
      <c r="AK1525" s="17">
        <v>0.22066143579773301</v>
      </c>
      <c r="AL1525" s="17">
        <v>0.30934350806891803</v>
      </c>
      <c r="AM1525" s="17">
        <v>0.49519239104579499</v>
      </c>
      <c r="AN1525" s="17">
        <v>0.34108335151735297</v>
      </c>
      <c r="AO1525" s="17"/>
      <c r="AP1525" s="17">
        <v>0.231304105382516</v>
      </c>
      <c r="AQ1525" s="17">
        <v>0.225125902367972</v>
      </c>
      <c r="AR1525" s="17">
        <v>0.22402688689057801</v>
      </c>
      <c r="AS1525" s="17"/>
      <c r="AT1525" s="17">
        <v>0.31710460251372302</v>
      </c>
      <c r="AU1525" s="17">
        <v>0.27341823339553101</v>
      </c>
      <c r="AV1525" s="17">
        <v>0.20966152104330299</v>
      </c>
      <c r="AW1525" s="17">
        <v>0.191582554471904</v>
      </c>
      <c r="AX1525" s="17">
        <v>0.20989727276317399</v>
      </c>
      <c r="AY1525" s="17"/>
      <c r="AZ1525" s="17">
        <v>0.22703437638715701</v>
      </c>
      <c r="BA1525" s="17">
        <v>0.28805239296114399</v>
      </c>
      <c r="BB1525" s="17">
        <v>0.30016639936324102</v>
      </c>
      <c r="BC1525" s="17">
        <v>0.35521755307171399</v>
      </c>
      <c r="BD1525" s="17">
        <v>0.23818499192793799</v>
      </c>
      <c r="BE1525" s="17">
        <v>0.33725903075389702</v>
      </c>
      <c r="BF1525" s="17">
        <v>0.17790500380189</v>
      </c>
      <c r="BG1525" s="17">
        <v>0.31984511741427402</v>
      </c>
      <c r="BH1525" s="17">
        <v>0.15073302896729701</v>
      </c>
      <c r="BI1525" s="17">
        <v>0.289116249431355</v>
      </c>
      <c r="BJ1525" s="17">
        <v>0.220432373569624</v>
      </c>
      <c r="BK1525" s="17">
        <v>0.18179773990644499</v>
      </c>
      <c r="BL1525" s="17">
        <v>0.27407191117646801</v>
      </c>
      <c r="BM1525" s="17">
        <v>0.239614883311697</v>
      </c>
      <c r="BN1525" s="17">
        <v>0.218071031369034</v>
      </c>
      <c r="BO1525" s="17">
        <v>0.19751197451588201</v>
      </c>
      <c r="BP1525" s="17"/>
      <c r="BQ1525" s="17">
        <v>8.0756653208962095E-2</v>
      </c>
      <c r="BR1525" s="17">
        <v>0.352794672676432</v>
      </c>
    </row>
    <row r="1526" spans="2:70" x14ac:dyDescent="0.35">
      <c r="B1526" t="s">
        <v>101</v>
      </c>
      <c r="C1526" s="17">
        <v>2.98775149018667E-2</v>
      </c>
      <c r="D1526" s="17">
        <v>3.2736040716044301E-2</v>
      </c>
      <c r="E1526" s="17">
        <v>2.5420931281342599E-2</v>
      </c>
      <c r="F1526" s="17"/>
      <c r="G1526" s="17">
        <v>5.27326835762661E-2</v>
      </c>
      <c r="H1526" s="17">
        <v>4.1214309597438999E-2</v>
      </c>
      <c r="I1526" s="17">
        <v>3.3703749209833898E-2</v>
      </c>
      <c r="J1526" s="17">
        <v>2.9555605514558599E-2</v>
      </c>
      <c r="K1526" s="17">
        <v>3.0590173071963801E-2</v>
      </c>
      <c r="L1526" s="17">
        <v>3.7958503159571098E-3</v>
      </c>
      <c r="M1526" s="17"/>
      <c r="N1526" s="17">
        <v>1.24599803431722E-2</v>
      </c>
      <c r="O1526" s="17">
        <v>4.5100578891266202E-2</v>
      </c>
      <c r="P1526" s="17">
        <v>3.4646703414860501E-2</v>
      </c>
      <c r="Q1526" s="17">
        <v>2.90210345982439E-2</v>
      </c>
      <c r="R1526" s="17"/>
      <c r="S1526" s="17">
        <v>4.2938165948787299E-2</v>
      </c>
      <c r="T1526" s="17">
        <v>7.0752844143774302E-3</v>
      </c>
      <c r="U1526" s="17">
        <v>3.08649099025727E-2</v>
      </c>
      <c r="V1526" s="17">
        <v>9.6527926440852906E-3</v>
      </c>
      <c r="W1526" s="17">
        <v>9.3529676733186906E-2</v>
      </c>
      <c r="X1526" s="17">
        <v>3.6853395773601902E-2</v>
      </c>
      <c r="Y1526" s="17">
        <v>2.1012140653617901E-2</v>
      </c>
      <c r="Z1526" s="17">
        <v>2.3209677388184E-2</v>
      </c>
      <c r="AA1526" s="17">
        <v>3.2565107080061502E-2</v>
      </c>
      <c r="AB1526" s="17">
        <v>0</v>
      </c>
      <c r="AC1526" s="17">
        <v>7.0424366153323203E-2</v>
      </c>
      <c r="AD1526" s="17">
        <v>0</v>
      </c>
      <c r="AE1526" s="17"/>
      <c r="AF1526" s="17">
        <v>1.7781648632303498E-2</v>
      </c>
      <c r="AG1526" s="17">
        <v>3.3732372422679402E-2</v>
      </c>
      <c r="AH1526" s="17">
        <v>2.2823231847443701E-2</v>
      </c>
      <c r="AI1526" s="17"/>
      <c r="AJ1526" s="17">
        <v>1.5818076391646001E-2</v>
      </c>
      <c r="AK1526" s="17">
        <v>4.0281221582730203E-2</v>
      </c>
      <c r="AL1526" s="17">
        <v>2.20548693735086E-2</v>
      </c>
      <c r="AM1526" s="17">
        <v>5.0865929956910902E-2</v>
      </c>
      <c r="AN1526" s="17">
        <v>3.6092715883691402E-2</v>
      </c>
      <c r="AO1526" s="17"/>
      <c r="AP1526" s="17">
        <v>2.2989949466248799E-2</v>
      </c>
      <c r="AQ1526" s="17">
        <v>3.6504928192973699E-2</v>
      </c>
      <c r="AR1526" s="17">
        <v>2.4394375914803399E-2</v>
      </c>
      <c r="AS1526" s="17"/>
      <c r="AT1526" s="17">
        <v>3.1267476721206597E-2</v>
      </c>
      <c r="AU1526" s="17">
        <v>4.00557069779931E-2</v>
      </c>
      <c r="AV1526" s="17">
        <v>1.6124913340392299E-2</v>
      </c>
      <c r="AW1526" s="17">
        <v>3.50554537688633E-2</v>
      </c>
      <c r="AX1526" s="17">
        <v>0</v>
      </c>
      <c r="AY1526" s="17"/>
      <c r="AZ1526" s="17">
        <v>0.50234248983048602</v>
      </c>
      <c r="BA1526" s="17">
        <v>0.11917811170563899</v>
      </c>
      <c r="BB1526" s="17">
        <v>4.5876431939972297E-2</v>
      </c>
      <c r="BC1526" s="17">
        <v>2.4917743152719E-2</v>
      </c>
      <c r="BD1526" s="17">
        <v>1.8938487814488401E-2</v>
      </c>
      <c r="BE1526" s="17">
        <v>1.4180148452157801E-2</v>
      </c>
      <c r="BF1526" s="17">
        <v>1.9937584325413201E-2</v>
      </c>
      <c r="BG1526" s="17">
        <v>4.5452981159204202E-2</v>
      </c>
      <c r="BH1526" s="17">
        <v>4.8734365860706702E-2</v>
      </c>
      <c r="BI1526" s="17">
        <v>0</v>
      </c>
      <c r="BJ1526" s="17">
        <v>0</v>
      </c>
      <c r="BK1526" s="17">
        <v>0</v>
      </c>
      <c r="BL1526" s="17">
        <v>3.6242973837098E-2</v>
      </c>
      <c r="BM1526" s="17">
        <v>0</v>
      </c>
      <c r="BN1526" s="17">
        <v>0</v>
      </c>
      <c r="BO1526" s="17">
        <v>2.3041116297139001E-2</v>
      </c>
      <c r="BP1526" s="17"/>
      <c r="BQ1526" s="17">
        <v>8.7132344582321504E-3</v>
      </c>
      <c r="BR1526" s="17">
        <v>3.84297093126953E-2</v>
      </c>
    </row>
    <row r="1527" spans="2:70" x14ac:dyDescent="0.35">
      <c r="B1527" t="s">
        <v>621</v>
      </c>
      <c r="C1527" s="17">
        <v>5.5488902284360403E-2</v>
      </c>
      <c r="D1527" s="17">
        <v>5.93470596540316E-2</v>
      </c>
      <c r="E1527" s="17">
        <v>5.1930873612661001E-2</v>
      </c>
      <c r="F1527" s="17"/>
      <c r="G1527" s="17">
        <v>8.0314874602381306E-2</v>
      </c>
      <c r="H1527" s="17">
        <v>9.2552360827573399E-2</v>
      </c>
      <c r="I1527" s="17">
        <v>5.3184774601195403E-2</v>
      </c>
      <c r="J1527" s="17">
        <v>5.36641296096112E-2</v>
      </c>
      <c r="K1527" s="17">
        <v>1.28155113993798E-2</v>
      </c>
      <c r="L1527" s="17">
        <v>3.9193442990504701E-2</v>
      </c>
      <c r="M1527" s="17"/>
      <c r="N1527" s="17">
        <v>4.7572887117448802E-2</v>
      </c>
      <c r="O1527" s="17">
        <v>6.06416543266107E-2</v>
      </c>
      <c r="P1527" s="17">
        <v>7.1865496807458698E-2</v>
      </c>
      <c r="Q1527" s="17">
        <v>4.5854701629844903E-2</v>
      </c>
      <c r="R1527" s="17"/>
      <c r="S1527" s="17">
        <v>5.1326455224952099E-2</v>
      </c>
      <c r="T1527" s="17">
        <v>6.8013270688317098E-2</v>
      </c>
      <c r="U1527" s="17">
        <v>5.6786019637197503E-2</v>
      </c>
      <c r="V1527" s="17">
        <v>9.9207013097019504E-3</v>
      </c>
      <c r="W1527" s="17">
        <v>1.78620665175976E-2</v>
      </c>
      <c r="X1527" s="17">
        <v>6.7871963400576094E-2</v>
      </c>
      <c r="Y1527" s="17">
        <v>8.7256619864384599E-2</v>
      </c>
      <c r="Z1527" s="17">
        <v>7.58254262698147E-2</v>
      </c>
      <c r="AA1527" s="17">
        <v>6.5586245692482295E-2</v>
      </c>
      <c r="AB1527" s="17">
        <v>9.3674175331899506E-2</v>
      </c>
      <c r="AC1527" s="17">
        <v>0</v>
      </c>
      <c r="AD1527" s="17">
        <v>4.2461624556960398E-2</v>
      </c>
      <c r="AE1527" s="17"/>
      <c r="AF1527" s="17">
        <v>3.2635773266646899E-2</v>
      </c>
      <c r="AG1527" s="17">
        <v>5.7296127179048598E-2</v>
      </c>
      <c r="AH1527" s="17">
        <v>0.113193996629937</v>
      </c>
      <c r="AI1527" s="17"/>
      <c r="AJ1527" s="17">
        <v>5.49972862518203E-2</v>
      </c>
      <c r="AK1527" s="17">
        <v>6.2960311354241696E-2</v>
      </c>
      <c r="AL1527" s="17">
        <v>1.0974993922789901E-2</v>
      </c>
      <c r="AM1527" s="17">
        <v>0</v>
      </c>
      <c r="AN1527" s="17">
        <v>6.9411777212059697E-2</v>
      </c>
      <c r="AO1527" s="17"/>
      <c r="AP1527" s="17">
        <v>5.47910290456467E-2</v>
      </c>
      <c r="AQ1527" s="17">
        <v>7.1687180106505002E-2</v>
      </c>
      <c r="AR1527" s="17">
        <v>3.9922987411661802E-2</v>
      </c>
      <c r="AS1527" s="17"/>
      <c r="AT1527" s="17">
        <v>4.9932264557831001E-2</v>
      </c>
      <c r="AU1527" s="17">
        <v>7.5252773916159907E-2</v>
      </c>
      <c r="AV1527" s="17">
        <v>7.1205118321527996E-2</v>
      </c>
      <c r="AW1527" s="17">
        <v>4.34507364084252E-2</v>
      </c>
      <c r="AX1527" s="17">
        <v>8.6547681424384196E-2</v>
      </c>
      <c r="AY1527" s="17"/>
      <c r="AZ1527" s="17">
        <v>0</v>
      </c>
      <c r="BA1527" s="17">
        <v>9.3909218550405599E-2</v>
      </c>
      <c r="BB1527" s="17">
        <v>5.9501549724299899E-2</v>
      </c>
      <c r="BC1527" s="17">
        <v>0.12308346596399</v>
      </c>
      <c r="BD1527" s="17">
        <v>5.6391071160425799E-2</v>
      </c>
      <c r="BE1527" s="17">
        <v>5.8413613225242897E-2</v>
      </c>
      <c r="BF1527" s="17">
        <v>5.6167149274323598E-2</v>
      </c>
      <c r="BG1527" s="17">
        <v>5.5002208938472401E-2</v>
      </c>
      <c r="BH1527" s="17">
        <v>6.0811724719370602E-2</v>
      </c>
      <c r="BI1527" s="17">
        <v>3.4735667017320497E-2</v>
      </c>
      <c r="BJ1527" s="17">
        <v>5.6664736943325703E-2</v>
      </c>
      <c r="BK1527" s="17">
        <v>5.4935641432869303E-2</v>
      </c>
      <c r="BL1527" s="17">
        <v>5.4324075866422197E-2</v>
      </c>
      <c r="BM1527" s="17">
        <v>3.10756993423782E-2</v>
      </c>
      <c r="BN1527" s="17">
        <v>0</v>
      </c>
      <c r="BO1527" s="17">
        <v>2.9200999613251299E-2</v>
      </c>
      <c r="BP1527" s="17"/>
      <c r="BQ1527" s="17">
        <v>4.5048373536438098E-2</v>
      </c>
      <c r="BR1527" s="17">
        <v>6.1616682204642101E-2</v>
      </c>
    </row>
    <row r="1528" spans="2:70" x14ac:dyDescent="0.35">
      <c r="B1528" t="s">
        <v>622</v>
      </c>
      <c r="C1528" s="17">
        <v>9.6065806690683E-2</v>
      </c>
      <c r="D1528" s="17">
        <v>9.3459922554228997E-2</v>
      </c>
      <c r="E1528" s="17">
        <v>9.7007964459263699E-2</v>
      </c>
      <c r="F1528" s="17"/>
      <c r="G1528" s="17">
        <v>0.16339237466551099</v>
      </c>
      <c r="H1528" s="17">
        <v>0.13135414658598399</v>
      </c>
      <c r="I1528" s="17">
        <v>7.0887916466824102E-2</v>
      </c>
      <c r="J1528" s="17">
        <v>0.100197747499311</v>
      </c>
      <c r="K1528" s="17">
        <v>9.3260785721273096E-2</v>
      </c>
      <c r="L1528" s="17">
        <v>4.4912388403656203E-2</v>
      </c>
      <c r="M1528" s="17"/>
      <c r="N1528" s="17">
        <v>0.10296906260338699</v>
      </c>
      <c r="O1528" s="17">
        <v>7.8467596444939294E-2</v>
      </c>
      <c r="P1528" s="17">
        <v>0.105096671542087</v>
      </c>
      <c r="Q1528" s="17">
        <v>9.9877801774147706E-2</v>
      </c>
      <c r="R1528" s="17"/>
      <c r="S1528" s="17">
        <v>0.170227045961065</v>
      </c>
      <c r="T1528" s="17">
        <v>0.104161977159482</v>
      </c>
      <c r="U1528" s="17">
        <v>0.15021530401194999</v>
      </c>
      <c r="V1528" s="17">
        <v>7.2915313018096797E-2</v>
      </c>
      <c r="W1528" s="17">
        <v>6.7473497725077505E-2</v>
      </c>
      <c r="X1528" s="17">
        <v>4.5688409553350601E-2</v>
      </c>
      <c r="Y1528" s="17">
        <v>1.6588406261101099E-2</v>
      </c>
      <c r="Z1528" s="17">
        <v>0.131347562688688</v>
      </c>
      <c r="AA1528" s="17">
        <v>7.6172172549145198E-2</v>
      </c>
      <c r="AB1528" s="17">
        <v>9.5696825169192007E-2</v>
      </c>
      <c r="AC1528" s="17">
        <v>5.6640015362398703E-2</v>
      </c>
      <c r="AD1528" s="17">
        <v>8.9467730449381305E-2</v>
      </c>
      <c r="AE1528" s="17"/>
      <c r="AF1528" s="17">
        <v>8.2576700984201404E-2</v>
      </c>
      <c r="AG1528" s="17">
        <v>0.10103701167470699</v>
      </c>
      <c r="AH1528" s="17">
        <v>9.6029155357529206E-2</v>
      </c>
      <c r="AI1528" s="17"/>
      <c r="AJ1528" s="17">
        <v>7.4084045174304003E-2</v>
      </c>
      <c r="AK1528" s="17">
        <v>0.12634658670367899</v>
      </c>
      <c r="AL1528" s="17">
        <v>7.6350732601589796E-2</v>
      </c>
      <c r="AM1528" s="17">
        <v>5.9538733895701898E-2</v>
      </c>
      <c r="AN1528" s="17">
        <v>9.40765541390189E-2</v>
      </c>
      <c r="AO1528" s="17"/>
      <c r="AP1528" s="17">
        <v>8.0710063445769697E-2</v>
      </c>
      <c r="AQ1528" s="17">
        <v>0.107327746556012</v>
      </c>
      <c r="AR1528" s="17">
        <v>7.0943375753817997E-2</v>
      </c>
      <c r="AS1528" s="17"/>
      <c r="AT1528" s="17">
        <v>9.9146069367271397E-2</v>
      </c>
      <c r="AU1528" s="17">
        <v>0.10254213303805</v>
      </c>
      <c r="AV1528" s="17">
        <v>0.10445543127540199</v>
      </c>
      <c r="AW1528" s="17">
        <v>0.112542236835138</v>
      </c>
      <c r="AX1528" s="17">
        <v>0</v>
      </c>
      <c r="AY1528" s="17"/>
      <c r="AZ1528" s="17">
        <v>0</v>
      </c>
      <c r="BA1528" s="17">
        <v>8.3482279903190904E-2</v>
      </c>
      <c r="BB1528" s="17">
        <v>0.15337275873065201</v>
      </c>
      <c r="BC1528" s="17">
        <v>4.2698461431419303E-2</v>
      </c>
      <c r="BD1528" s="17">
        <v>7.3209263401417493E-2</v>
      </c>
      <c r="BE1528" s="17">
        <v>0.15099557206431</v>
      </c>
      <c r="BF1528" s="17">
        <v>9.7047307612641603E-2</v>
      </c>
      <c r="BG1528" s="17">
        <v>9.2568792571086397E-2</v>
      </c>
      <c r="BH1528" s="17">
        <v>0.100299745984753</v>
      </c>
      <c r="BI1528" s="17">
        <v>0.103618620092705</v>
      </c>
      <c r="BJ1528" s="17">
        <v>9.6711870573237102E-2</v>
      </c>
      <c r="BK1528" s="17">
        <v>5.1244306863817903E-2</v>
      </c>
      <c r="BL1528" s="17">
        <v>8.7991439155825496E-2</v>
      </c>
      <c r="BM1528" s="17">
        <v>0.170729827369557</v>
      </c>
      <c r="BN1528" s="17">
        <v>0.11917387949696299</v>
      </c>
      <c r="BO1528" s="17">
        <v>0.11496716681024199</v>
      </c>
      <c r="BP1528" s="17"/>
      <c r="BQ1528" s="17">
        <v>9.9735890165419394E-2</v>
      </c>
      <c r="BR1528" s="17">
        <v>9.4921915088524197E-2</v>
      </c>
    </row>
    <row r="1529" spans="2:70" x14ac:dyDescent="0.35">
      <c r="B1529" t="s">
        <v>623</v>
      </c>
      <c r="C1529" s="17">
        <v>0.11930890007527301</v>
      </c>
      <c r="D1529" s="17">
        <v>0.122096669236216</v>
      </c>
      <c r="E1529" s="17">
        <v>0.11703415440388799</v>
      </c>
      <c r="F1529" s="17"/>
      <c r="G1529" s="17">
        <v>0.12559579304792701</v>
      </c>
      <c r="H1529" s="17">
        <v>0.134396771560819</v>
      </c>
      <c r="I1529" s="17">
        <v>0.16548447474413899</v>
      </c>
      <c r="J1529" s="17">
        <v>0.120280006745988</v>
      </c>
      <c r="K1529" s="17">
        <v>7.9154602705797203E-2</v>
      </c>
      <c r="L1529" s="17">
        <v>9.0170965795179303E-2</v>
      </c>
      <c r="M1529" s="17"/>
      <c r="N1529" s="17">
        <v>0.10936498475442399</v>
      </c>
      <c r="O1529" s="17">
        <v>0.151987385693965</v>
      </c>
      <c r="P1529" s="17">
        <v>0.12672131563374001</v>
      </c>
      <c r="Q1529" s="17">
        <v>9.1245780542704394E-2</v>
      </c>
      <c r="R1529" s="17"/>
      <c r="S1529" s="17">
        <v>0.119481496907291</v>
      </c>
      <c r="T1529" s="17">
        <v>4.7144039763667898E-2</v>
      </c>
      <c r="U1529" s="17">
        <v>0.167975632574381</v>
      </c>
      <c r="V1529" s="17">
        <v>0.146743899444292</v>
      </c>
      <c r="W1529" s="17">
        <v>0.116351802501614</v>
      </c>
      <c r="X1529" s="17">
        <v>0.13370103827827401</v>
      </c>
      <c r="Y1529" s="17">
        <v>0.136695089797161</v>
      </c>
      <c r="Z1529" s="17">
        <v>0.11744326941427299</v>
      </c>
      <c r="AA1529" s="17">
        <v>0.107572995167684</v>
      </c>
      <c r="AB1529" s="17">
        <v>7.2838656266666996E-2</v>
      </c>
      <c r="AC1529" s="17">
        <v>0.21670165368181499</v>
      </c>
      <c r="AD1529" s="17">
        <v>0.17808058512040201</v>
      </c>
      <c r="AE1529" s="17"/>
      <c r="AF1529" s="17">
        <v>0.116371611490722</v>
      </c>
      <c r="AG1529" s="17">
        <v>0.122261127350548</v>
      </c>
      <c r="AH1529" s="17">
        <v>0.118459637940226</v>
      </c>
      <c r="AI1529" s="17"/>
      <c r="AJ1529" s="17">
        <v>0.12709921782206901</v>
      </c>
      <c r="AK1529" s="17">
        <v>0.14226013997224601</v>
      </c>
      <c r="AL1529" s="17">
        <v>0.123062657613138</v>
      </c>
      <c r="AM1529" s="17">
        <v>0.143274996333146</v>
      </c>
      <c r="AN1529" s="17">
        <v>8.5672861221378904E-2</v>
      </c>
      <c r="AO1529" s="17"/>
      <c r="AP1529" s="17">
        <v>0.15263049740583501</v>
      </c>
      <c r="AQ1529" s="17">
        <v>0.12055597041737701</v>
      </c>
      <c r="AR1529" s="17">
        <v>0.11978717643767101</v>
      </c>
      <c r="AS1529" s="17"/>
      <c r="AT1529" s="17">
        <v>9.6866447002948095E-2</v>
      </c>
      <c r="AU1529" s="17">
        <v>0.11624070052798501</v>
      </c>
      <c r="AV1529" s="17">
        <v>0.15310559047495001</v>
      </c>
      <c r="AW1529" s="17">
        <v>0.12366913992226</v>
      </c>
      <c r="AX1529" s="17">
        <v>0.124777423940116</v>
      </c>
      <c r="AY1529" s="17"/>
      <c r="AZ1529" s="17">
        <v>0</v>
      </c>
      <c r="BA1529" s="17">
        <v>0</v>
      </c>
      <c r="BB1529" s="17">
        <v>9.4625703679180495E-2</v>
      </c>
      <c r="BC1529" s="17">
        <v>0.16560919791174999</v>
      </c>
      <c r="BD1529" s="17">
        <v>0.17545838441778699</v>
      </c>
      <c r="BE1529" s="17">
        <v>8.7654761493374506E-2</v>
      </c>
      <c r="BF1529" s="17">
        <v>0.14746386296792599</v>
      </c>
      <c r="BG1529" s="17">
        <v>0.14355054766618</v>
      </c>
      <c r="BH1529" s="17">
        <v>0.152301697020824</v>
      </c>
      <c r="BI1529" s="17">
        <v>0.13718751463884499</v>
      </c>
      <c r="BJ1529" s="17">
        <v>8.1114594351531996E-2</v>
      </c>
      <c r="BK1529" s="17">
        <v>0.15561573911343399</v>
      </c>
      <c r="BL1529" s="17">
        <v>0.13054386492404499</v>
      </c>
      <c r="BM1529" s="17">
        <v>0.13377574565342101</v>
      </c>
      <c r="BN1529" s="17">
        <v>0.10112627023797</v>
      </c>
      <c r="BO1529" s="17">
        <v>0.106165230194147</v>
      </c>
      <c r="BP1529" s="17"/>
      <c r="BQ1529" s="17">
        <v>0.12956499101889399</v>
      </c>
      <c r="BR1529" s="17">
        <v>0.115986442586876</v>
      </c>
    </row>
    <row r="1530" spans="2:70" x14ac:dyDescent="0.35">
      <c r="B1530" t="s">
        <v>624</v>
      </c>
      <c r="C1530" s="17">
        <v>9.7755081532877403E-2</v>
      </c>
      <c r="D1530" s="17">
        <v>9.3268469071148594E-2</v>
      </c>
      <c r="E1530" s="17">
        <v>0.10249940630740099</v>
      </c>
      <c r="F1530" s="17"/>
      <c r="G1530" s="17">
        <v>9.4284178703989696E-2</v>
      </c>
      <c r="H1530" s="17">
        <v>0.115517226820138</v>
      </c>
      <c r="I1530" s="17">
        <v>0.131638032997212</v>
      </c>
      <c r="J1530" s="17">
        <v>8.2256839376561294E-2</v>
      </c>
      <c r="K1530" s="17">
        <v>5.05631651057434E-2</v>
      </c>
      <c r="L1530" s="17">
        <v>9.9583465289272394E-2</v>
      </c>
      <c r="M1530" s="17"/>
      <c r="N1530" s="17">
        <v>9.9285583282747794E-2</v>
      </c>
      <c r="O1530" s="17">
        <v>0.103768622061712</v>
      </c>
      <c r="P1530" s="17">
        <v>8.3733285554607406E-2</v>
      </c>
      <c r="Q1530" s="17">
        <v>0.101448205522166</v>
      </c>
      <c r="R1530" s="17"/>
      <c r="S1530" s="17">
        <v>8.4791143297990396E-2</v>
      </c>
      <c r="T1530" s="17">
        <v>0.15289882754459999</v>
      </c>
      <c r="U1530" s="17">
        <v>9.1526569385957296E-2</v>
      </c>
      <c r="V1530" s="17">
        <v>7.5975359783475499E-2</v>
      </c>
      <c r="W1530" s="17">
        <v>0.11110231925337601</v>
      </c>
      <c r="X1530" s="17">
        <v>8.5098884010817499E-2</v>
      </c>
      <c r="Y1530" s="17">
        <v>8.7094531699093106E-2</v>
      </c>
      <c r="Z1530" s="17">
        <v>4.4939362606277698E-2</v>
      </c>
      <c r="AA1530" s="17">
        <v>9.8795796550777706E-2</v>
      </c>
      <c r="AB1530" s="17">
        <v>9.2584305674520195E-2</v>
      </c>
      <c r="AC1530" s="17">
        <v>9.0685368240448802E-2</v>
      </c>
      <c r="AD1530" s="17">
        <v>0.12746322897658399</v>
      </c>
      <c r="AE1530" s="17"/>
      <c r="AF1530" s="17">
        <v>8.7055742517272203E-2</v>
      </c>
      <c r="AG1530" s="17">
        <v>0.10424591921695101</v>
      </c>
      <c r="AH1530" s="17">
        <v>0.126520561992957</v>
      </c>
      <c r="AI1530" s="17"/>
      <c r="AJ1530" s="17">
        <v>0.107996102892241</v>
      </c>
      <c r="AK1530" s="17">
        <v>0.108026662280773</v>
      </c>
      <c r="AL1530" s="17">
        <v>0.11207868712698001</v>
      </c>
      <c r="AM1530" s="17">
        <v>6.8109661892682097E-2</v>
      </c>
      <c r="AN1530" s="17">
        <v>5.5260024084117003E-2</v>
      </c>
      <c r="AO1530" s="17"/>
      <c r="AP1530" s="17">
        <v>9.5878869605556694E-2</v>
      </c>
      <c r="AQ1530" s="17">
        <v>8.4072895300482106E-2</v>
      </c>
      <c r="AR1530" s="17">
        <v>0.12690671036683801</v>
      </c>
      <c r="AS1530" s="17"/>
      <c r="AT1530" s="17">
        <v>9.9581290545184706E-2</v>
      </c>
      <c r="AU1530" s="17">
        <v>8.7619704975401405E-2</v>
      </c>
      <c r="AV1530" s="17">
        <v>0.110066036378688</v>
      </c>
      <c r="AW1530" s="17">
        <v>8.8421557985456006E-2</v>
      </c>
      <c r="AX1530" s="17">
        <v>6.5581672241272995E-2</v>
      </c>
      <c r="AY1530" s="17"/>
      <c r="AZ1530" s="17">
        <v>0.27062313378235597</v>
      </c>
      <c r="BA1530" s="17">
        <v>0.121620741742527</v>
      </c>
      <c r="BB1530" s="17">
        <v>9.2328673151939294E-2</v>
      </c>
      <c r="BC1530" s="17">
        <v>5.5863050077478903E-2</v>
      </c>
      <c r="BD1530" s="17">
        <v>0.127689351358933</v>
      </c>
      <c r="BE1530" s="17">
        <v>0.12966252521684901</v>
      </c>
      <c r="BF1530" s="17">
        <v>0.123036514027569</v>
      </c>
      <c r="BG1530" s="17">
        <v>4.9823551843395798E-2</v>
      </c>
      <c r="BH1530" s="17">
        <v>0.1045232167299</v>
      </c>
      <c r="BI1530" s="17">
        <v>7.1205806498687393E-2</v>
      </c>
      <c r="BJ1530" s="17">
        <v>0.110280978975209</v>
      </c>
      <c r="BK1530" s="17">
        <v>0.11959497089787199</v>
      </c>
      <c r="BL1530" s="17">
        <v>7.8896359188680806E-2</v>
      </c>
      <c r="BM1530" s="17">
        <v>3.07316616977635E-2</v>
      </c>
      <c r="BN1530" s="17">
        <v>9.8685549548670495E-2</v>
      </c>
      <c r="BO1530" s="17">
        <v>2.7140955691571201E-2</v>
      </c>
      <c r="BP1530" s="17"/>
      <c r="BQ1530" s="17">
        <v>0.10603639599350199</v>
      </c>
      <c r="BR1530" s="17">
        <v>8.7739120067226603E-2</v>
      </c>
    </row>
    <row r="1531" spans="2:70" x14ac:dyDescent="0.35">
      <c r="B1531" t="s">
        <v>103</v>
      </c>
      <c r="C1531" s="17">
        <v>0.113906339161162</v>
      </c>
      <c r="D1531" s="17">
        <v>0.12555611449081699</v>
      </c>
      <c r="E1531" s="17">
        <v>0.10296225021840801</v>
      </c>
      <c r="F1531" s="17"/>
      <c r="G1531" s="17">
        <v>9.2559415636681505E-2</v>
      </c>
      <c r="H1531" s="17">
        <v>0.107927327998231</v>
      </c>
      <c r="I1531" s="17">
        <v>0.11723264018338</v>
      </c>
      <c r="J1531" s="17">
        <v>9.5604320054916397E-2</v>
      </c>
      <c r="K1531" s="17">
        <v>0.125809108696389</v>
      </c>
      <c r="L1531" s="17">
        <v>0.13702694875264801</v>
      </c>
      <c r="M1531" s="17"/>
      <c r="N1531" s="17">
        <v>0.15455509573250001</v>
      </c>
      <c r="O1531" s="17">
        <v>0.13283721253480399</v>
      </c>
      <c r="P1531" s="17">
        <v>7.7122737378427897E-2</v>
      </c>
      <c r="Q1531" s="17">
        <v>8.1684739384377106E-2</v>
      </c>
      <c r="R1531" s="17"/>
      <c r="S1531" s="17">
        <v>0.13770026360919199</v>
      </c>
      <c r="T1531" s="17">
        <v>0.10116105007206901</v>
      </c>
      <c r="U1531" s="17">
        <v>8.3970044579305E-2</v>
      </c>
      <c r="V1531" s="17">
        <v>9.7857601663861996E-2</v>
      </c>
      <c r="W1531" s="17">
        <v>0.118281559439359</v>
      </c>
      <c r="X1531" s="17">
        <v>9.5488044417481405E-2</v>
      </c>
      <c r="Y1531" s="17">
        <v>0.12863710353205501</v>
      </c>
      <c r="Z1531" s="17">
        <v>0.189946387494524</v>
      </c>
      <c r="AA1531" s="17">
        <v>0.156974232159904</v>
      </c>
      <c r="AB1531" s="17">
        <v>9.6996947160423896E-2</v>
      </c>
      <c r="AC1531" s="17">
        <v>0.106395564400589</v>
      </c>
      <c r="AD1531" s="17">
        <v>4.4029694244593499E-2</v>
      </c>
      <c r="AE1531" s="17"/>
      <c r="AF1531" s="17">
        <v>0.110754010398091</v>
      </c>
      <c r="AG1531" s="17">
        <v>0.13480880897691899</v>
      </c>
      <c r="AH1531" s="17">
        <v>9.9108369563095794E-2</v>
      </c>
      <c r="AI1531" s="17"/>
      <c r="AJ1531" s="17">
        <v>0.13577872811709399</v>
      </c>
      <c r="AK1531" s="17">
        <v>0.11118853877434701</v>
      </c>
      <c r="AL1531" s="17">
        <v>0.104739941268429</v>
      </c>
      <c r="AM1531" s="17">
        <v>0.18301828687576399</v>
      </c>
      <c r="AN1531" s="17">
        <v>0.104217978313663</v>
      </c>
      <c r="AO1531" s="17"/>
      <c r="AP1531" s="17">
        <v>0.13122735992065199</v>
      </c>
      <c r="AQ1531" s="17">
        <v>0.13638266603442201</v>
      </c>
      <c r="AR1531" s="17">
        <v>0.15968793733155301</v>
      </c>
      <c r="AS1531" s="17"/>
      <c r="AT1531" s="17">
        <v>0.109904291828888</v>
      </c>
      <c r="AU1531" s="17">
        <v>8.9722867455248906E-2</v>
      </c>
      <c r="AV1531" s="17">
        <v>0.112410672606424</v>
      </c>
      <c r="AW1531" s="17">
        <v>0.158717465531618</v>
      </c>
      <c r="AX1531" s="17">
        <v>0.21413971853020999</v>
      </c>
      <c r="AY1531" s="17"/>
      <c r="AZ1531" s="17">
        <v>0</v>
      </c>
      <c r="BA1531" s="17">
        <v>8.7792658586572495E-2</v>
      </c>
      <c r="BB1531" s="17">
        <v>7.8541096284740902E-2</v>
      </c>
      <c r="BC1531" s="17">
        <v>7.8780786910458298E-2</v>
      </c>
      <c r="BD1531" s="17">
        <v>0.109088129186278</v>
      </c>
      <c r="BE1531" s="17">
        <v>8.8199605964090405E-2</v>
      </c>
      <c r="BF1531" s="17">
        <v>0.105308051918616</v>
      </c>
      <c r="BG1531" s="17">
        <v>8.7798741366062902E-2</v>
      </c>
      <c r="BH1531" s="17">
        <v>0.149778767739422</v>
      </c>
      <c r="BI1531" s="17">
        <v>0.168443659402362</v>
      </c>
      <c r="BJ1531" s="17">
        <v>9.9166924838830994E-2</v>
      </c>
      <c r="BK1531" s="17">
        <v>0.21381530022530801</v>
      </c>
      <c r="BL1531" s="17">
        <v>0.1353427381624</v>
      </c>
      <c r="BM1531" s="17">
        <v>0.159620500476234</v>
      </c>
      <c r="BN1531" s="17">
        <v>0.219556392811945</v>
      </c>
      <c r="BO1531" s="17">
        <v>0.16275161317120901</v>
      </c>
      <c r="BP1531" s="17"/>
      <c r="BQ1531" s="17">
        <v>0.171752181216517</v>
      </c>
      <c r="BR1531" s="17">
        <v>8.8094242007881393E-2</v>
      </c>
    </row>
    <row r="1532" spans="2:70" x14ac:dyDescent="0.35">
      <c r="B1532" t="s">
        <v>104</v>
      </c>
      <c r="C1532" s="17">
        <v>7.4783585709024603E-2</v>
      </c>
      <c r="D1532" s="17">
        <v>8.5937369866425597E-2</v>
      </c>
      <c r="E1532" s="17">
        <v>6.4177305454111599E-2</v>
      </c>
      <c r="F1532" s="17"/>
      <c r="G1532" s="17">
        <v>3.2857368050653202E-2</v>
      </c>
      <c r="H1532" s="17">
        <v>6.2989134850126999E-2</v>
      </c>
      <c r="I1532" s="17">
        <v>0.102472237579951</v>
      </c>
      <c r="J1532" s="17">
        <v>8.5977444423763302E-2</v>
      </c>
      <c r="K1532" s="17">
        <v>6.3643220277434603E-2</v>
      </c>
      <c r="L1532" s="17">
        <v>8.5509814002739298E-2</v>
      </c>
      <c r="M1532" s="17"/>
      <c r="N1532" s="17">
        <v>0.10095216433505599</v>
      </c>
      <c r="O1532" s="17">
        <v>6.1169691798231299E-2</v>
      </c>
      <c r="P1532" s="17">
        <v>7.2421267631144995E-2</v>
      </c>
      <c r="Q1532" s="17">
        <v>6.3353003667723701E-2</v>
      </c>
      <c r="R1532" s="17"/>
      <c r="S1532" s="17">
        <v>7.9023488387549995E-2</v>
      </c>
      <c r="T1532" s="17">
        <v>6.73943424528166E-2</v>
      </c>
      <c r="U1532" s="17">
        <v>5.02833120601682E-2</v>
      </c>
      <c r="V1532" s="17">
        <v>0.117059554996308</v>
      </c>
      <c r="W1532" s="17">
        <v>0.16308867137652899</v>
      </c>
      <c r="X1532" s="17">
        <v>4.2874687456241997E-2</v>
      </c>
      <c r="Y1532" s="17">
        <v>7.0414272342104497E-2</v>
      </c>
      <c r="Z1532" s="17">
        <v>2.4611499019084399E-2</v>
      </c>
      <c r="AA1532" s="17">
        <v>3.64483033969982E-2</v>
      </c>
      <c r="AB1532" s="17">
        <v>7.1419907280502806E-2</v>
      </c>
      <c r="AC1532" s="17">
        <v>0.14724344378458701</v>
      </c>
      <c r="AD1532" s="17">
        <v>0</v>
      </c>
      <c r="AE1532" s="17"/>
      <c r="AF1532" s="17">
        <v>6.5341069264745699E-2</v>
      </c>
      <c r="AG1532" s="17">
        <v>9.0200983034656804E-2</v>
      </c>
      <c r="AH1532" s="17">
        <v>7.1645273757037303E-2</v>
      </c>
      <c r="AI1532" s="17"/>
      <c r="AJ1532" s="17">
        <v>8.1606024058095805E-2</v>
      </c>
      <c r="AK1532" s="17">
        <v>7.7807396882360005E-2</v>
      </c>
      <c r="AL1532" s="17">
        <v>7.3268329652137407E-2</v>
      </c>
      <c r="AM1532" s="17">
        <v>0</v>
      </c>
      <c r="AN1532" s="17">
        <v>6.0100807784270002E-2</v>
      </c>
      <c r="AO1532" s="17"/>
      <c r="AP1532" s="17">
        <v>6.3270027463845802E-2</v>
      </c>
      <c r="AQ1532" s="17">
        <v>0.10109956149949</v>
      </c>
      <c r="AR1532" s="17">
        <v>5.30068195212752E-2</v>
      </c>
      <c r="AS1532" s="17"/>
      <c r="AT1532" s="17">
        <v>4.7700268617768903E-2</v>
      </c>
      <c r="AU1532" s="17">
        <v>7.8616346732334599E-2</v>
      </c>
      <c r="AV1532" s="17">
        <v>8.37784559075411E-2</v>
      </c>
      <c r="AW1532" s="17">
        <v>0.107829367898594</v>
      </c>
      <c r="AX1532" s="17">
        <v>0.129799713180723</v>
      </c>
      <c r="AY1532" s="17"/>
      <c r="AZ1532" s="17">
        <v>0</v>
      </c>
      <c r="BA1532" s="17">
        <v>0.103267223369005</v>
      </c>
      <c r="BB1532" s="17">
        <v>3.0487173206050801E-2</v>
      </c>
      <c r="BC1532" s="17">
        <v>5.6179699075689003E-2</v>
      </c>
      <c r="BD1532" s="17">
        <v>8.1253181927278401E-2</v>
      </c>
      <c r="BE1532" s="17">
        <v>4.3816954950753897E-2</v>
      </c>
      <c r="BF1532" s="17">
        <v>9.9336168128766902E-2</v>
      </c>
      <c r="BG1532" s="17">
        <v>4.7252390929555903E-2</v>
      </c>
      <c r="BH1532" s="17">
        <v>3.8812199720268302E-2</v>
      </c>
      <c r="BI1532" s="17">
        <v>9.7654032103978106E-2</v>
      </c>
      <c r="BJ1532" s="17">
        <v>0.12731356779356601</v>
      </c>
      <c r="BK1532" s="17">
        <v>9.1851886258925597E-2</v>
      </c>
      <c r="BL1532" s="17">
        <v>5.7156144879999003E-2</v>
      </c>
      <c r="BM1532" s="17">
        <v>6.2428471284407198E-2</v>
      </c>
      <c r="BN1532" s="17">
        <v>7.45938706263507E-2</v>
      </c>
      <c r="BO1532" s="17">
        <v>0.12836082024919901</v>
      </c>
      <c r="BP1532" s="17"/>
      <c r="BQ1532" s="17">
        <v>0.13151807983428801</v>
      </c>
      <c r="BR1532" s="17">
        <v>4.8495305265817502E-2</v>
      </c>
    </row>
    <row r="1533" spans="2:70" x14ac:dyDescent="0.35">
      <c r="B1533" t="s">
        <v>105</v>
      </c>
      <c r="C1533" s="17">
        <v>4.3455463976783203E-2</v>
      </c>
      <c r="D1533" s="17">
        <v>4.6159481509638098E-2</v>
      </c>
      <c r="E1533" s="17">
        <v>4.0978863554840698E-2</v>
      </c>
      <c r="F1533" s="17"/>
      <c r="G1533" s="17">
        <v>3.1637604583408398E-2</v>
      </c>
      <c r="H1533" s="17">
        <v>2.06047413301178E-2</v>
      </c>
      <c r="I1533" s="17">
        <v>4.2960527351059499E-2</v>
      </c>
      <c r="J1533" s="17">
        <v>6.9133614716110695E-2</v>
      </c>
      <c r="K1533" s="17">
        <v>4.4920199844844702E-2</v>
      </c>
      <c r="L1533" s="17">
        <v>4.7401604790118297E-2</v>
      </c>
      <c r="M1533" s="17"/>
      <c r="N1533" s="17">
        <v>5.7663272470057501E-2</v>
      </c>
      <c r="O1533" s="17">
        <v>3.3897317208005297E-2</v>
      </c>
      <c r="P1533" s="17">
        <v>5.15666063353315E-2</v>
      </c>
      <c r="Q1533" s="17">
        <v>3.2061007074136602E-2</v>
      </c>
      <c r="R1533" s="17"/>
      <c r="S1533" s="17">
        <v>3.01399491178727E-2</v>
      </c>
      <c r="T1533" s="17">
        <v>5.9844465313975699E-2</v>
      </c>
      <c r="U1533" s="17">
        <v>3.0244046925571099E-2</v>
      </c>
      <c r="V1533" s="17">
        <v>3.2660563353928501E-2</v>
      </c>
      <c r="W1533" s="17">
        <v>9.7398992159736103E-3</v>
      </c>
      <c r="X1533" s="17">
        <v>4.5366390662926401E-2</v>
      </c>
      <c r="Y1533" s="17">
        <v>3.8996144821122999E-2</v>
      </c>
      <c r="Z1533" s="17">
        <v>0.12264789075502</v>
      </c>
      <c r="AA1533" s="17">
        <v>3.0155760322928001E-2</v>
      </c>
      <c r="AB1533" s="17">
        <v>6.2622546178314101E-2</v>
      </c>
      <c r="AC1533" s="17">
        <v>1.97811385263147E-2</v>
      </c>
      <c r="AD1533" s="17">
        <v>0.127250500964362</v>
      </c>
      <c r="AE1533" s="17"/>
      <c r="AF1533" s="17">
        <v>6.02197640745646E-2</v>
      </c>
      <c r="AG1533" s="17">
        <v>3.46580987293909E-2</v>
      </c>
      <c r="AH1533" s="17">
        <v>2.4922847040982701E-2</v>
      </c>
      <c r="AI1533" s="17"/>
      <c r="AJ1533" s="17">
        <v>5.30270188612895E-2</v>
      </c>
      <c r="AK1533" s="17">
        <v>1.60956461416152E-2</v>
      </c>
      <c r="AL1533" s="17">
        <v>7.0954293019326695E-2</v>
      </c>
      <c r="AM1533" s="17">
        <v>0</v>
      </c>
      <c r="AN1533" s="17">
        <v>3.1655376777160502E-2</v>
      </c>
      <c r="AO1533" s="17"/>
      <c r="AP1533" s="17">
        <v>4.6832894037589702E-2</v>
      </c>
      <c r="AQ1533" s="17">
        <v>2.7459028826476502E-2</v>
      </c>
      <c r="AR1533" s="17">
        <v>8.8045498028532801E-2</v>
      </c>
      <c r="AS1533" s="17"/>
      <c r="AT1533" s="17">
        <v>2.0435257206924899E-2</v>
      </c>
      <c r="AU1533" s="17">
        <v>4.2393726835934599E-2</v>
      </c>
      <c r="AV1533" s="17">
        <v>5.2592350727505899E-2</v>
      </c>
      <c r="AW1533" s="17">
        <v>4.28620527381414E-2</v>
      </c>
      <c r="AX1533" s="17">
        <v>5.5165409613860197E-2</v>
      </c>
      <c r="AY1533" s="17"/>
      <c r="AZ1533" s="17">
        <v>0</v>
      </c>
      <c r="BA1533" s="17">
        <v>2.34778958901611E-2</v>
      </c>
      <c r="BB1533" s="17">
        <v>3.2772114835703699E-2</v>
      </c>
      <c r="BC1533" s="17">
        <v>2.7608467323401099E-2</v>
      </c>
      <c r="BD1533" s="17">
        <v>2.4022892611575999E-2</v>
      </c>
      <c r="BE1533" s="17">
        <v>1.6285329113357502E-2</v>
      </c>
      <c r="BF1533" s="17">
        <v>9.9200274887587203E-2</v>
      </c>
      <c r="BG1533" s="17">
        <v>2.33474463486825E-2</v>
      </c>
      <c r="BH1533" s="17">
        <v>4.3198855822169702E-2</v>
      </c>
      <c r="BI1533" s="17">
        <v>1.4762435621632101E-2</v>
      </c>
      <c r="BJ1533" s="17">
        <v>8.5665557801247794E-2</v>
      </c>
      <c r="BK1533" s="17">
        <v>4.7980123827057998E-2</v>
      </c>
      <c r="BL1533" s="17">
        <v>0.108461624011203</v>
      </c>
      <c r="BM1533" s="17">
        <v>0.14149819678116299</v>
      </c>
      <c r="BN1533" s="17">
        <v>0</v>
      </c>
      <c r="BO1533" s="17">
        <v>4.9512449707131097E-2</v>
      </c>
      <c r="BP1533" s="17"/>
      <c r="BQ1533" s="17">
        <v>9.77220692651731E-2</v>
      </c>
      <c r="BR1533" s="17">
        <v>1.98888918772696E-2</v>
      </c>
    </row>
    <row r="1534" spans="2:70" x14ac:dyDescent="0.35">
      <c r="B1534" t="s">
        <v>106</v>
      </c>
      <c r="C1534" s="17">
        <v>1.5507017071404601E-2</v>
      </c>
      <c r="D1534" s="17">
        <v>1.99447890964074E-2</v>
      </c>
      <c r="E1534" s="17">
        <v>1.12338147943484E-2</v>
      </c>
      <c r="F1534" s="17"/>
      <c r="G1534" s="17">
        <v>2.5238994831220898E-2</v>
      </c>
      <c r="H1534" s="17">
        <v>0</v>
      </c>
      <c r="I1534" s="17">
        <v>1.3117034116954701E-2</v>
      </c>
      <c r="J1534" s="17">
        <v>2.5419753045254598E-2</v>
      </c>
      <c r="K1534" s="17">
        <v>1.9232003515732898E-2</v>
      </c>
      <c r="L1534" s="17">
        <v>1.3481611719718E-2</v>
      </c>
      <c r="M1534" s="17"/>
      <c r="N1534" s="17">
        <v>1.2527704370657399E-2</v>
      </c>
      <c r="O1534" s="17">
        <v>2.0344411283171202E-2</v>
      </c>
      <c r="P1534" s="17">
        <v>2.7247626625116501E-2</v>
      </c>
      <c r="Q1534" s="17">
        <v>4.5474684467995997E-3</v>
      </c>
      <c r="R1534" s="17"/>
      <c r="S1534" s="17">
        <v>0</v>
      </c>
      <c r="T1534" s="17">
        <v>1.22558052346454E-2</v>
      </c>
      <c r="U1534" s="17">
        <v>3.6805114250091302E-2</v>
      </c>
      <c r="V1534" s="17">
        <v>2.0078419670231901E-2</v>
      </c>
      <c r="W1534" s="17">
        <v>1.3660806512300601E-2</v>
      </c>
      <c r="X1534" s="17">
        <v>2.5099274754403302E-2</v>
      </c>
      <c r="Y1534" s="17">
        <v>1.2756144935002199E-2</v>
      </c>
      <c r="Z1534" s="17">
        <v>0</v>
      </c>
      <c r="AA1534" s="17">
        <v>0</v>
      </c>
      <c r="AB1534" s="17">
        <v>2.38840122283418E-2</v>
      </c>
      <c r="AC1534" s="17">
        <v>2.0687910823721199E-2</v>
      </c>
      <c r="AD1534" s="17">
        <v>4.2854078991092601E-2</v>
      </c>
      <c r="AE1534" s="17"/>
      <c r="AF1534" s="17">
        <v>1.6267953682987099E-2</v>
      </c>
      <c r="AG1534" s="17">
        <v>1.2435545758095599E-2</v>
      </c>
      <c r="AH1534" s="17">
        <v>1.50858532266231E-2</v>
      </c>
      <c r="AI1534" s="17"/>
      <c r="AJ1534" s="17">
        <v>2.0066053609672899E-2</v>
      </c>
      <c r="AK1534" s="17">
        <v>1.6736042966175601E-2</v>
      </c>
      <c r="AL1534" s="17">
        <v>1.0845768340183E-2</v>
      </c>
      <c r="AM1534" s="17">
        <v>0</v>
      </c>
      <c r="AN1534" s="17">
        <v>7.0135571574044498E-3</v>
      </c>
      <c r="AO1534" s="17"/>
      <c r="AP1534" s="17">
        <v>2.06717973849164E-2</v>
      </c>
      <c r="AQ1534" s="17">
        <v>1.20286560863182E-2</v>
      </c>
      <c r="AR1534" s="17">
        <v>0</v>
      </c>
      <c r="AS1534" s="17"/>
      <c r="AT1534" s="17">
        <v>6.7429697802126303E-3</v>
      </c>
      <c r="AU1534" s="17">
        <v>1.95991392162632E-2</v>
      </c>
      <c r="AV1534" s="17">
        <v>2.1661184145402999E-2</v>
      </c>
      <c r="AW1534" s="17">
        <v>5.7228183398862599E-3</v>
      </c>
      <c r="AX1534" s="17">
        <v>0</v>
      </c>
      <c r="AY1534" s="17"/>
      <c r="AZ1534" s="17">
        <v>0</v>
      </c>
      <c r="BA1534" s="17">
        <v>0</v>
      </c>
      <c r="BB1534" s="17">
        <v>0</v>
      </c>
      <c r="BC1534" s="17">
        <v>0</v>
      </c>
      <c r="BD1534" s="17">
        <v>1.5087838479019299E-2</v>
      </c>
      <c r="BE1534" s="17">
        <v>0</v>
      </c>
      <c r="BF1534" s="17">
        <v>1.3839960734073399E-2</v>
      </c>
      <c r="BG1534" s="17">
        <v>3.0385496896614898E-2</v>
      </c>
      <c r="BH1534" s="17">
        <v>3.2497828192869602E-2</v>
      </c>
      <c r="BI1534" s="17">
        <v>4.1555603043934401E-2</v>
      </c>
      <c r="BJ1534" s="17">
        <v>2.0724355491725899E-2</v>
      </c>
      <c r="BK1534" s="17">
        <v>3.9611207862943601E-2</v>
      </c>
      <c r="BL1534" s="17">
        <v>0</v>
      </c>
      <c r="BM1534" s="17">
        <v>0</v>
      </c>
      <c r="BN1534" s="17">
        <v>3.9390139863301699E-2</v>
      </c>
      <c r="BO1534" s="17">
        <v>2.3002645835412901E-2</v>
      </c>
      <c r="BP1534" s="17"/>
      <c r="BQ1534" s="17">
        <v>4.2438889526715498E-2</v>
      </c>
      <c r="BR1534" s="17">
        <v>4.4369823495850301E-3</v>
      </c>
    </row>
    <row r="1535" spans="2:70" x14ac:dyDescent="0.35">
      <c r="B1535" t="s">
        <v>89</v>
      </c>
      <c r="C1535" s="17">
        <v>9.7077166366764996E-3</v>
      </c>
      <c r="D1535" s="17">
        <v>8.5135128904242994E-3</v>
      </c>
      <c r="E1535" s="17">
        <v>1.09095305523218E-2</v>
      </c>
      <c r="F1535" s="17"/>
      <c r="G1535" s="17">
        <v>0</v>
      </c>
      <c r="H1535" s="17">
        <v>2.77012416850035E-2</v>
      </c>
      <c r="I1535" s="17">
        <v>1.4735988835864199E-2</v>
      </c>
      <c r="J1535" s="17">
        <v>4.8282252090827704E-3</v>
      </c>
      <c r="K1535" s="17">
        <v>6.46349735633621E-3</v>
      </c>
      <c r="L1535" s="17">
        <v>3.3028565550926501E-3</v>
      </c>
      <c r="M1535" s="17"/>
      <c r="N1535" s="17">
        <v>1.46554567789911E-2</v>
      </c>
      <c r="O1535" s="17">
        <v>9.5431397472456603E-3</v>
      </c>
      <c r="P1535" s="17">
        <v>1.01615568855796E-2</v>
      </c>
      <c r="Q1535" s="17">
        <v>4.3880212895732297E-3</v>
      </c>
      <c r="R1535" s="17"/>
      <c r="S1535" s="17">
        <v>1.9835517112547101E-2</v>
      </c>
      <c r="T1535" s="17">
        <v>1.78297297038961E-2</v>
      </c>
      <c r="U1535" s="17">
        <v>1.27805793471043E-2</v>
      </c>
      <c r="V1535" s="17">
        <v>0</v>
      </c>
      <c r="W1535" s="17">
        <v>1.1491035340322499E-2</v>
      </c>
      <c r="X1535" s="17">
        <v>0</v>
      </c>
      <c r="Y1535" s="17">
        <v>3.7089944625389101E-2</v>
      </c>
      <c r="Z1535" s="17">
        <v>0</v>
      </c>
      <c r="AA1535" s="17">
        <v>0</v>
      </c>
      <c r="AB1535" s="17">
        <v>0</v>
      </c>
      <c r="AC1535" s="17">
        <v>0</v>
      </c>
      <c r="AD1535" s="17">
        <v>0</v>
      </c>
      <c r="AE1535" s="17"/>
      <c r="AF1535" s="17">
        <v>5.5622148715091498E-3</v>
      </c>
      <c r="AG1535" s="17">
        <v>1.39773013681982E-2</v>
      </c>
      <c r="AH1535" s="17">
        <v>6.4168998591207999E-3</v>
      </c>
      <c r="AI1535" s="17"/>
      <c r="AJ1535" s="17">
        <v>9.5621033332557292E-3</v>
      </c>
      <c r="AK1535" s="17">
        <v>7.09585981019687E-3</v>
      </c>
      <c r="AL1535" s="17">
        <v>3.2363656857500402E-2</v>
      </c>
      <c r="AM1535" s="17">
        <v>0</v>
      </c>
      <c r="AN1535" s="17">
        <v>0</v>
      </c>
      <c r="AO1535" s="17"/>
      <c r="AP1535" s="17">
        <v>1.2282926505432799E-2</v>
      </c>
      <c r="AQ1535" s="17">
        <v>5.6594380603381001E-3</v>
      </c>
      <c r="AR1535" s="17">
        <v>3.2901899202303499E-2</v>
      </c>
      <c r="AS1535" s="17"/>
      <c r="AT1535" s="17">
        <v>2.9190535420537799E-3</v>
      </c>
      <c r="AU1535" s="17">
        <v>8.5238916483156898E-3</v>
      </c>
      <c r="AV1535" s="17">
        <v>1.06345685228204E-2</v>
      </c>
      <c r="AW1535" s="17">
        <v>1.95964812398635E-2</v>
      </c>
      <c r="AX1535" s="17">
        <v>0</v>
      </c>
      <c r="AY1535" s="17"/>
      <c r="AZ1535" s="17">
        <v>0</v>
      </c>
      <c r="BA1535" s="17">
        <v>0</v>
      </c>
      <c r="BB1535" s="17">
        <v>0</v>
      </c>
      <c r="BC1535" s="17">
        <v>0</v>
      </c>
      <c r="BD1535" s="17">
        <v>1.68028461575211E-2</v>
      </c>
      <c r="BE1535" s="17">
        <v>0</v>
      </c>
      <c r="BF1535" s="17">
        <v>0</v>
      </c>
      <c r="BG1535" s="17">
        <v>0</v>
      </c>
      <c r="BH1535" s="17">
        <v>1.55183488825334E-2</v>
      </c>
      <c r="BI1535" s="17">
        <v>0</v>
      </c>
      <c r="BJ1535" s="17">
        <v>9.9807210747642795E-3</v>
      </c>
      <c r="BK1535" s="17">
        <v>2.30368687767099E-2</v>
      </c>
      <c r="BL1535" s="17">
        <v>1.8556879738246702E-2</v>
      </c>
      <c r="BM1535" s="17">
        <v>0</v>
      </c>
      <c r="BN1535" s="17">
        <v>3.42219352245028E-2</v>
      </c>
      <c r="BO1535" s="17">
        <v>6.4006932064682706E-2</v>
      </c>
      <c r="BP1535" s="17"/>
      <c r="BQ1535" s="17">
        <v>1.9885170270346801E-2</v>
      </c>
      <c r="BR1535" s="17">
        <v>5.7372454399767896E-3</v>
      </c>
    </row>
    <row r="1536" spans="2:70" x14ac:dyDescent="0.35">
      <c r="B1536" t="s">
        <v>107</v>
      </c>
      <c r="C1536" s="17">
        <v>2.0659561421022001E-3</v>
      </c>
      <c r="D1536" s="17">
        <v>0</v>
      </c>
      <c r="E1536" s="17">
        <v>4.0900129410739398E-3</v>
      </c>
      <c r="F1536" s="17"/>
      <c r="G1536" s="17">
        <v>0</v>
      </c>
      <c r="H1536" s="17">
        <v>5.2235048839328196E-3</v>
      </c>
      <c r="I1536" s="17">
        <v>6.8239237323721004E-3</v>
      </c>
      <c r="J1536" s="17">
        <v>0</v>
      </c>
      <c r="K1536" s="17">
        <v>0</v>
      </c>
      <c r="L1536" s="17">
        <v>0</v>
      </c>
      <c r="M1536" s="17"/>
      <c r="N1536" s="17">
        <v>3.3307883912745201E-3</v>
      </c>
      <c r="O1536" s="17">
        <v>0</v>
      </c>
      <c r="P1536" s="17">
        <v>0</v>
      </c>
      <c r="Q1536" s="17">
        <v>4.4659369393428303E-3</v>
      </c>
      <c r="R1536" s="17"/>
      <c r="S1536" s="17">
        <v>6.04032628575719E-3</v>
      </c>
      <c r="T1536" s="17">
        <v>0</v>
      </c>
      <c r="U1536" s="17">
        <v>1.3007516975376001E-2</v>
      </c>
      <c r="V1536" s="17">
        <v>0</v>
      </c>
      <c r="W1536" s="17">
        <v>0</v>
      </c>
      <c r="X1536" s="17">
        <v>0</v>
      </c>
      <c r="Y1536" s="17">
        <v>0</v>
      </c>
      <c r="Z1536" s="17">
        <v>0</v>
      </c>
      <c r="AA1536" s="17">
        <v>0</v>
      </c>
      <c r="AB1536" s="17">
        <v>0</v>
      </c>
      <c r="AC1536" s="17">
        <v>0</v>
      </c>
      <c r="AD1536" s="17">
        <v>0</v>
      </c>
      <c r="AE1536" s="17"/>
      <c r="AF1536" s="17">
        <v>5.8428008748272397E-3</v>
      </c>
      <c r="AG1536" s="17">
        <v>0</v>
      </c>
      <c r="AH1536" s="17">
        <v>0</v>
      </c>
      <c r="AI1536" s="17"/>
      <c r="AJ1536" s="17">
        <v>5.6750529691967999E-3</v>
      </c>
      <c r="AK1536" s="17">
        <v>0</v>
      </c>
      <c r="AL1536" s="17">
        <v>0</v>
      </c>
      <c r="AM1536" s="17">
        <v>0</v>
      </c>
      <c r="AN1536" s="17">
        <v>0</v>
      </c>
      <c r="AO1536" s="17"/>
      <c r="AP1536" s="17">
        <v>4.1816852439524798E-3</v>
      </c>
      <c r="AQ1536" s="17">
        <v>3.4600245440393001E-3</v>
      </c>
      <c r="AR1536" s="17">
        <v>0</v>
      </c>
      <c r="AS1536" s="17"/>
      <c r="AT1536" s="17">
        <v>4.27468927761667E-3</v>
      </c>
      <c r="AU1536" s="17">
        <v>0</v>
      </c>
      <c r="AV1536" s="17">
        <v>3.5357639080572899E-3</v>
      </c>
      <c r="AW1536" s="17">
        <v>0</v>
      </c>
      <c r="AX1536" s="17">
        <v>0</v>
      </c>
      <c r="AY1536" s="17"/>
      <c r="AZ1536" s="17">
        <v>0</v>
      </c>
      <c r="BA1536" s="17">
        <v>0</v>
      </c>
      <c r="BB1536" s="17">
        <v>0</v>
      </c>
      <c r="BC1536" s="17">
        <v>0</v>
      </c>
      <c r="BD1536" s="17">
        <v>0</v>
      </c>
      <c r="BE1536" s="17">
        <v>0</v>
      </c>
      <c r="BF1536" s="17">
        <v>0</v>
      </c>
      <c r="BG1536" s="17">
        <v>0</v>
      </c>
      <c r="BH1536" s="17">
        <v>1.7954519094452101E-2</v>
      </c>
      <c r="BI1536" s="17">
        <v>0</v>
      </c>
      <c r="BJ1536" s="17">
        <v>0</v>
      </c>
      <c r="BK1536" s="17">
        <v>0</v>
      </c>
      <c r="BL1536" s="17">
        <v>0</v>
      </c>
      <c r="BM1536" s="17">
        <v>0</v>
      </c>
      <c r="BN1536" s="17">
        <v>0</v>
      </c>
      <c r="BO1536" s="17">
        <v>2.5218903433180999E-2</v>
      </c>
      <c r="BP1536" s="17"/>
      <c r="BQ1536" s="17">
        <v>3.9301353607440704E-3</v>
      </c>
      <c r="BR1536" s="17">
        <v>1.3546167471316099E-3</v>
      </c>
    </row>
    <row r="1537" spans="2:70" x14ac:dyDescent="0.35">
      <c r="B1537" t="s">
        <v>108</v>
      </c>
      <c r="C1537" s="17">
        <v>9.7606090743103196E-4</v>
      </c>
      <c r="D1537" s="17">
        <v>0</v>
      </c>
      <c r="E1537" s="17">
        <v>1.9323264716583799E-3</v>
      </c>
      <c r="F1537" s="17"/>
      <c r="G1537" s="17">
        <v>7.3340499017039897E-3</v>
      </c>
      <c r="H1537" s="17">
        <v>0</v>
      </c>
      <c r="I1537" s="17">
        <v>0</v>
      </c>
      <c r="J1537" s="17">
        <v>0</v>
      </c>
      <c r="K1537" s="17">
        <v>0</v>
      </c>
      <c r="L1537" s="17">
        <v>0</v>
      </c>
      <c r="M1537" s="17"/>
      <c r="N1537" s="17">
        <v>0</v>
      </c>
      <c r="O1537" s="17">
        <v>0</v>
      </c>
      <c r="P1537" s="17">
        <v>4.7706099019889196E-3</v>
      </c>
      <c r="Q1537" s="17">
        <v>0</v>
      </c>
      <c r="R1537" s="17"/>
      <c r="S1537" s="17">
        <v>0</v>
      </c>
      <c r="T1537" s="17">
        <v>0</v>
      </c>
      <c r="U1537" s="17">
        <v>0</v>
      </c>
      <c r="V1537" s="17">
        <v>0</v>
      </c>
      <c r="W1537" s="17">
        <v>0</v>
      </c>
      <c r="X1537" s="17">
        <v>9.8168263679261399E-3</v>
      </c>
      <c r="Y1537" s="17">
        <v>0</v>
      </c>
      <c r="Z1537" s="17">
        <v>0</v>
      </c>
      <c r="AA1537" s="17">
        <v>0</v>
      </c>
      <c r="AB1537" s="17">
        <v>0</v>
      </c>
      <c r="AC1537" s="17">
        <v>0</v>
      </c>
      <c r="AD1537" s="17">
        <v>0</v>
      </c>
      <c r="AE1537" s="17"/>
      <c r="AF1537" s="17">
        <v>0</v>
      </c>
      <c r="AG1537" s="17">
        <v>0</v>
      </c>
      <c r="AH1537" s="17">
        <v>7.8946578258455406E-3</v>
      </c>
      <c r="AI1537" s="17"/>
      <c r="AJ1537" s="17">
        <v>0</v>
      </c>
      <c r="AK1537" s="17">
        <v>0</v>
      </c>
      <c r="AL1537" s="17">
        <v>0</v>
      </c>
      <c r="AM1537" s="17">
        <v>0</v>
      </c>
      <c r="AN1537" s="17">
        <v>0</v>
      </c>
      <c r="AO1537" s="17"/>
      <c r="AP1537" s="17">
        <v>0</v>
      </c>
      <c r="AQ1537" s="17">
        <v>0</v>
      </c>
      <c r="AR1537" s="17">
        <v>0</v>
      </c>
      <c r="AS1537" s="17"/>
      <c r="AT1537" s="17">
        <v>0</v>
      </c>
      <c r="AU1537" s="17">
        <v>4.37813700267596E-3</v>
      </c>
      <c r="AV1537" s="17">
        <v>0</v>
      </c>
      <c r="AW1537" s="17">
        <v>0</v>
      </c>
      <c r="AX1537" s="17">
        <v>0</v>
      </c>
      <c r="AY1537" s="17"/>
      <c r="AZ1537" s="17">
        <v>0</v>
      </c>
      <c r="BA1537" s="17">
        <v>0</v>
      </c>
      <c r="BB1537" s="17">
        <v>0</v>
      </c>
      <c r="BC1537" s="17">
        <v>0</v>
      </c>
      <c r="BD1537" s="17">
        <v>0</v>
      </c>
      <c r="BE1537" s="17">
        <v>0</v>
      </c>
      <c r="BF1537" s="17">
        <v>0</v>
      </c>
      <c r="BG1537" s="17">
        <v>0</v>
      </c>
      <c r="BH1537" s="17">
        <v>0</v>
      </c>
      <c r="BI1537" s="17">
        <v>0</v>
      </c>
      <c r="BJ1537" s="17">
        <v>1.13504496569543E-2</v>
      </c>
      <c r="BK1537" s="17">
        <v>0</v>
      </c>
      <c r="BL1537" s="17">
        <v>0</v>
      </c>
      <c r="BM1537" s="17">
        <v>0</v>
      </c>
      <c r="BN1537" s="17">
        <v>0</v>
      </c>
      <c r="BO1537" s="17">
        <v>0</v>
      </c>
      <c r="BP1537" s="17"/>
      <c r="BQ1537" s="17">
        <v>0</v>
      </c>
      <c r="BR1537" s="17">
        <v>0</v>
      </c>
    </row>
    <row r="1538" spans="2:70" x14ac:dyDescent="0.35">
      <c r="B1538" t="s">
        <v>625</v>
      </c>
      <c r="C1538" s="17">
        <v>2.0702737214770999E-3</v>
      </c>
      <c r="D1538" s="17">
        <v>4.1994290042743397E-3</v>
      </c>
      <c r="E1538" s="17">
        <v>0</v>
      </c>
      <c r="F1538" s="17"/>
      <c r="G1538" s="17">
        <v>1.03699884977272E-2</v>
      </c>
      <c r="H1538" s="17">
        <v>3.9872679176467998E-3</v>
      </c>
      <c r="I1538" s="17">
        <v>0</v>
      </c>
      <c r="J1538" s="17">
        <v>0</v>
      </c>
      <c r="K1538" s="17">
        <v>0</v>
      </c>
      <c r="L1538" s="17">
        <v>0</v>
      </c>
      <c r="M1538" s="17"/>
      <c r="N1538" s="17">
        <v>2.54249703754466E-3</v>
      </c>
      <c r="O1538" s="17">
        <v>0</v>
      </c>
      <c r="P1538" s="17">
        <v>6.7454094905018804E-3</v>
      </c>
      <c r="Q1538" s="17">
        <v>0</v>
      </c>
      <c r="R1538" s="17"/>
      <c r="S1538" s="17">
        <v>1.38307176822736E-2</v>
      </c>
      <c r="T1538" s="17">
        <v>0</v>
      </c>
      <c r="U1538" s="17">
        <v>0</v>
      </c>
      <c r="V1538" s="17">
        <v>0</v>
      </c>
      <c r="W1538" s="17">
        <v>0</v>
      </c>
      <c r="X1538" s="17">
        <v>0</v>
      </c>
      <c r="Y1538" s="17">
        <v>0</v>
      </c>
      <c r="Z1538" s="17">
        <v>0</v>
      </c>
      <c r="AA1538" s="17">
        <v>0</v>
      </c>
      <c r="AB1538" s="17">
        <v>0</v>
      </c>
      <c r="AC1538" s="17">
        <v>0</v>
      </c>
      <c r="AD1538" s="17">
        <v>0</v>
      </c>
      <c r="AE1538" s="17"/>
      <c r="AF1538" s="17">
        <v>0</v>
      </c>
      <c r="AG1538" s="17">
        <v>1.59251490834538E-3</v>
      </c>
      <c r="AH1538" s="17">
        <v>0</v>
      </c>
      <c r="AI1538" s="17"/>
      <c r="AJ1538" s="17">
        <v>0</v>
      </c>
      <c r="AK1538" s="17">
        <v>2.7278188933840802E-3</v>
      </c>
      <c r="AL1538" s="17">
        <v>0</v>
      </c>
      <c r="AM1538" s="17">
        <v>0</v>
      </c>
      <c r="AN1538" s="17">
        <v>0</v>
      </c>
      <c r="AO1538" s="17"/>
      <c r="AP1538" s="17">
        <v>0</v>
      </c>
      <c r="AQ1538" s="17">
        <v>2.0554394346510899E-3</v>
      </c>
      <c r="AR1538" s="17">
        <v>1.9787368233429501E-2</v>
      </c>
      <c r="AS1538" s="17"/>
      <c r="AT1538" s="17">
        <v>0</v>
      </c>
      <c r="AU1538" s="17">
        <v>0</v>
      </c>
      <c r="AV1538" s="17">
        <v>2.6989613886138001E-3</v>
      </c>
      <c r="AW1538" s="17">
        <v>0</v>
      </c>
      <c r="AX1538" s="17">
        <v>0.11409110830626</v>
      </c>
      <c r="AY1538" s="17"/>
      <c r="AZ1538" s="17">
        <v>0</v>
      </c>
      <c r="BA1538" s="17">
        <v>0</v>
      </c>
      <c r="BB1538" s="17">
        <v>0</v>
      </c>
      <c r="BC1538" s="17">
        <v>0</v>
      </c>
      <c r="BD1538" s="17">
        <v>0</v>
      </c>
      <c r="BE1538" s="17">
        <v>0</v>
      </c>
      <c r="BF1538" s="17">
        <v>0</v>
      </c>
      <c r="BG1538" s="17">
        <v>0</v>
      </c>
      <c r="BH1538" s="17">
        <v>0</v>
      </c>
      <c r="BI1538" s="17">
        <v>0</v>
      </c>
      <c r="BJ1538" s="17">
        <v>1.6048981662819099E-2</v>
      </c>
      <c r="BK1538" s="17">
        <v>0</v>
      </c>
      <c r="BL1538" s="17">
        <v>0</v>
      </c>
      <c r="BM1538" s="17">
        <v>0</v>
      </c>
      <c r="BN1538" s="17">
        <v>2.8621686574870301E-2</v>
      </c>
      <c r="BO1538" s="17">
        <v>0</v>
      </c>
      <c r="BP1538" s="17"/>
      <c r="BQ1538" s="17">
        <v>7.0033191428755101E-3</v>
      </c>
      <c r="BR1538" s="17">
        <v>0</v>
      </c>
    </row>
    <row r="1539" spans="2:70" x14ac:dyDescent="0.35">
      <c r="B1539" t="s">
        <v>129</v>
      </c>
      <c r="C1539" s="17">
        <v>7.7656928900096997E-2</v>
      </c>
      <c r="D1539" s="17">
        <v>6.7627633743876994E-2</v>
      </c>
      <c r="E1539" s="17">
        <v>8.77356621778623E-2</v>
      </c>
      <c r="F1539" s="17"/>
      <c r="G1539" s="17">
        <v>8.0090419166529994E-2</v>
      </c>
      <c r="H1539" s="17">
        <v>7.7803354059391705E-2</v>
      </c>
      <c r="I1539" s="17">
        <v>4.3947556637507698E-2</v>
      </c>
      <c r="J1539" s="17">
        <v>7.0270212789072306E-2</v>
      </c>
      <c r="K1539" s="17">
        <v>0.12460238739501001</v>
      </c>
      <c r="L1539" s="17">
        <v>8.0908904855092195E-2</v>
      </c>
      <c r="M1539" s="17"/>
      <c r="N1539" s="17">
        <v>5.8851742500280198E-2</v>
      </c>
      <c r="O1539" s="17">
        <v>4.2252339709491001E-2</v>
      </c>
      <c r="P1539" s="17">
        <v>0.102069479752405</v>
      </c>
      <c r="Q1539" s="17">
        <v>0.114128139864273</v>
      </c>
      <c r="R1539" s="17"/>
      <c r="S1539" s="17">
        <v>2.7814060178675E-2</v>
      </c>
      <c r="T1539" s="17">
        <v>9.8054649611927197E-2</v>
      </c>
      <c r="U1539" s="17">
        <v>4.2607558306106998E-2</v>
      </c>
      <c r="V1539" s="17">
        <v>0.100664943044967</v>
      </c>
      <c r="W1539" s="17">
        <v>3.7350043474124198E-2</v>
      </c>
      <c r="X1539" s="17">
        <v>0.14553430446850599</v>
      </c>
      <c r="Y1539" s="17">
        <v>0.10682358295957201</v>
      </c>
      <c r="Z1539" s="17">
        <v>4.6317401427152599E-2</v>
      </c>
      <c r="AA1539" s="17">
        <v>6.9157799961170302E-2</v>
      </c>
      <c r="AB1539" s="17">
        <v>9.4506241882263906E-2</v>
      </c>
      <c r="AC1539" s="17">
        <v>6.9132916545188494E-2</v>
      </c>
      <c r="AD1539" s="17">
        <v>0.10185639083586299</v>
      </c>
      <c r="AE1539" s="17"/>
      <c r="AF1539" s="17">
        <v>8.2786839083949904E-2</v>
      </c>
      <c r="AG1539" s="17">
        <v>6.7844370371151805E-2</v>
      </c>
      <c r="AH1539" s="17">
        <v>9.7137100353266406E-2</v>
      </c>
      <c r="AI1539" s="17"/>
      <c r="AJ1539" s="17">
        <v>7.8738427554998894E-2</v>
      </c>
      <c r="AK1539" s="17">
        <v>6.7812338840518196E-2</v>
      </c>
      <c r="AL1539" s="17">
        <v>5.3962562155498599E-2</v>
      </c>
      <c r="AM1539" s="17">
        <v>0</v>
      </c>
      <c r="AN1539" s="17">
        <v>0.11541499590988299</v>
      </c>
      <c r="AO1539" s="17"/>
      <c r="AP1539" s="17">
        <v>8.32287950920374E-2</v>
      </c>
      <c r="AQ1539" s="17">
        <v>6.6580562572943106E-2</v>
      </c>
      <c r="AR1539" s="17">
        <v>4.0588964907535198E-2</v>
      </c>
      <c r="AS1539" s="17"/>
      <c r="AT1539" s="17">
        <v>0.11412531903837</v>
      </c>
      <c r="AU1539" s="17">
        <v>6.1636638278106601E-2</v>
      </c>
      <c r="AV1539" s="17">
        <v>4.80694319593706E-2</v>
      </c>
      <c r="AW1539" s="17">
        <v>7.0550134859850094E-2</v>
      </c>
      <c r="AX1539" s="17">
        <v>0</v>
      </c>
      <c r="AY1539" s="17"/>
      <c r="AZ1539" s="17">
        <v>0</v>
      </c>
      <c r="BA1539" s="17">
        <v>7.9219477291354604E-2</v>
      </c>
      <c r="BB1539" s="17">
        <v>0.11232809908422001</v>
      </c>
      <c r="BC1539" s="17">
        <v>7.0041575081380994E-2</v>
      </c>
      <c r="BD1539" s="17">
        <v>6.3873561557338004E-2</v>
      </c>
      <c r="BE1539" s="17">
        <v>7.3532458765966799E-2</v>
      </c>
      <c r="BF1539" s="17">
        <v>6.0758122321192598E-2</v>
      </c>
      <c r="BG1539" s="17">
        <v>0.104972724866471</v>
      </c>
      <c r="BH1539" s="17">
        <v>8.4835701265434105E-2</v>
      </c>
      <c r="BI1539" s="17">
        <v>4.1720412149180201E-2</v>
      </c>
      <c r="BJ1539" s="17">
        <v>6.4544887267163398E-2</v>
      </c>
      <c r="BK1539" s="17">
        <v>2.0516214834616499E-2</v>
      </c>
      <c r="BL1539" s="17">
        <v>1.84119890596104E-2</v>
      </c>
      <c r="BM1539" s="17">
        <v>3.0525014083379501E-2</v>
      </c>
      <c r="BN1539" s="17">
        <v>6.6559244246391702E-2</v>
      </c>
      <c r="BO1539" s="17">
        <v>4.9119192416952298E-2</v>
      </c>
      <c r="BP1539" s="17"/>
      <c r="BQ1539" s="17">
        <v>5.5894617001893201E-2</v>
      </c>
      <c r="BR1539" s="17">
        <v>8.0504174375941498E-2</v>
      </c>
    </row>
    <row r="1540" spans="2:70" x14ac:dyDescent="0.35">
      <c r="C1540" s="17"/>
      <c r="D1540" s="17"/>
      <c r="E1540" s="17"/>
      <c r="F1540" s="17"/>
      <c r="G1540" s="17"/>
      <c r="H1540" s="17"/>
      <c r="I1540" s="17"/>
      <c r="J1540" s="17"/>
      <c r="K1540" s="17"/>
      <c r="L1540" s="17"/>
      <c r="M1540" s="17"/>
      <c r="N1540" s="17"/>
      <c r="O1540" s="17"/>
      <c r="P1540" s="17"/>
      <c r="Q1540" s="17"/>
      <c r="R1540" s="17"/>
      <c r="S1540" s="17"/>
      <c r="T1540" s="17"/>
      <c r="U1540" s="17"/>
      <c r="V1540" s="17"/>
      <c r="W1540" s="17"/>
      <c r="X1540" s="17"/>
      <c r="Y1540" s="17"/>
      <c r="Z1540" s="17"/>
      <c r="AA1540" s="17"/>
      <c r="AB1540" s="17"/>
      <c r="AC1540" s="17"/>
      <c r="AD1540" s="17"/>
      <c r="AE1540" s="17"/>
      <c r="AF1540" s="17"/>
      <c r="AG1540" s="17"/>
      <c r="AH1540" s="17"/>
      <c r="AI1540" s="17"/>
      <c r="AJ1540" s="17"/>
      <c r="AK1540" s="17"/>
      <c r="AL1540" s="17"/>
      <c r="AM1540" s="17"/>
      <c r="AN1540" s="17"/>
      <c r="AO1540" s="17"/>
      <c r="AP1540" s="17"/>
      <c r="AQ1540" s="17"/>
      <c r="AR1540" s="17"/>
      <c r="AS1540" s="17"/>
      <c r="AT1540" s="17"/>
      <c r="AU1540" s="17"/>
      <c r="AV1540" s="17"/>
      <c r="AW1540" s="17"/>
      <c r="AX1540" s="17"/>
      <c r="AY1540" s="17"/>
      <c r="AZ1540" s="17"/>
      <c r="BA1540" s="17"/>
      <c r="BB1540" s="17"/>
      <c r="BC1540" s="17"/>
      <c r="BD1540" s="17"/>
      <c r="BE1540" s="17"/>
      <c r="BF1540" s="17"/>
      <c r="BG1540" s="17"/>
      <c r="BH1540" s="17"/>
      <c r="BI1540" s="17"/>
      <c r="BJ1540" s="17"/>
      <c r="BK1540" s="17"/>
      <c r="BL1540" s="17"/>
      <c r="BM1540" s="17"/>
      <c r="BN1540" s="17"/>
      <c r="BO1540" s="17"/>
      <c r="BP1540" s="17"/>
      <c r="BQ1540" s="17"/>
      <c r="BR1540" s="17"/>
    </row>
    <row r="1541" spans="2:70" x14ac:dyDescent="0.35">
      <c r="B1541" s="6" t="s">
        <v>654</v>
      </c>
      <c r="C1541" s="17"/>
      <c r="D1541" s="17"/>
      <c r="E1541" s="17"/>
      <c r="F1541" s="17"/>
      <c r="G1541" s="17"/>
      <c r="H1541" s="17"/>
      <c r="I1541" s="17"/>
      <c r="J1541" s="17"/>
      <c r="K1541" s="17"/>
      <c r="L1541" s="17"/>
      <c r="M1541" s="17"/>
      <c r="N1541" s="17"/>
      <c r="O1541" s="17"/>
      <c r="P1541" s="17"/>
      <c r="Q1541" s="17"/>
      <c r="R1541" s="17"/>
      <c r="S1541" s="17"/>
      <c r="T1541" s="17"/>
      <c r="U1541" s="17"/>
      <c r="V1541" s="17"/>
      <c r="W1541" s="17"/>
      <c r="X1541" s="17"/>
      <c r="Y1541" s="17"/>
      <c r="Z1541" s="17"/>
      <c r="AA1541" s="17"/>
      <c r="AB1541" s="17"/>
      <c r="AC1541" s="17"/>
      <c r="AD1541" s="17"/>
      <c r="AE1541" s="17"/>
      <c r="AF1541" s="17"/>
      <c r="AG1541" s="17"/>
      <c r="AH1541" s="17"/>
      <c r="AI1541" s="17"/>
      <c r="AJ1541" s="17"/>
      <c r="AK1541" s="17"/>
      <c r="AL1541" s="17"/>
      <c r="AM1541" s="17"/>
      <c r="AN1541" s="17"/>
      <c r="AO1541" s="17"/>
      <c r="AP1541" s="17"/>
      <c r="AQ1541" s="17"/>
      <c r="AR1541" s="17"/>
      <c r="AS1541" s="17"/>
      <c r="AT1541" s="17"/>
      <c r="AU1541" s="17"/>
      <c r="AV1541" s="17"/>
      <c r="AW1541" s="17"/>
      <c r="AX1541" s="17"/>
      <c r="AY1541" s="17"/>
      <c r="AZ1541" s="17"/>
      <c r="BA1541" s="17"/>
      <c r="BB1541" s="17"/>
      <c r="BC1541" s="17"/>
      <c r="BD1541" s="17"/>
      <c r="BE1541" s="17"/>
      <c r="BF1541" s="17"/>
      <c r="BG1541" s="17"/>
      <c r="BH1541" s="17"/>
      <c r="BI1541" s="17"/>
      <c r="BJ1541" s="17"/>
      <c r="BK1541" s="17"/>
      <c r="BL1541" s="17"/>
      <c r="BM1541" s="17"/>
      <c r="BN1541" s="17"/>
      <c r="BO1541" s="17"/>
      <c r="BP1541" s="17"/>
      <c r="BQ1541" s="17"/>
      <c r="BR1541" s="17"/>
    </row>
    <row r="1542" spans="2:70" x14ac:dyDescent="0.35">
      <c r="B1542" s="24" t="s">
        <v>651</v>
      </c>
      <c r="C1542" s="17"/>
      <c r="D1542" s="17"/>
      <c r="E1542" s="17"/>
      <c r="F1542" s="17"/>
      <c r="G1542" s="17"/>
      <c r="H1542" s="17"/>
      <c r="I1542" s="17"/>
      <c r="J1542" s="17"/>
      <c r="K1542" s="17"/>
      <c r="L1542" s="17"/>
      <c r="M1542" s="17"/>
      <c r="N1542" s="17"/>
      <c r="O1542" s="17"/>
      <c r="P1542" s="17"/>
      <c r="Q1542" s="17"/>
      <c r="R1542" s="17"/>
      <c r="S1542" s="17"/>
      <c r="T1542" s="17"/>
      <c r="U1542" s="17"/>
      <c r="V1542" s="17"/>
      <c r="W1542" s="17"/>
      <c r="X1542" s="17"/>
      <c r="Y1542" s="17"/>
      <c r="Z1542" s="17"/>
      <c r="AA1542" s="17"/>
      <c r="AB1542" s="17"/>
      <c r="AC1542" s="17"/>
      <c r="AD1542" s="17"/>
      <c r="AE1542" s="17"/>
      <c r="AF1542" s="17"/>
      <c r="AG1542" s="17"/>
      <c r="AH1542" s="17"/>
      <c r="AI1542" s="17"/>
      <c r="AJ1542" s="17"/>
      <c r="AK1542" s="17"/>
      <c r="AL1542" s="17"/>
      <c r="AM1542" s="17"/>
      <c r="AN1542" s="17"/>
      <c r="AO1542" s="17"/>
      <c r="AP1542" s="17"/>
      <c r="AQ1542" s="17"/>
      <c r="AR1542" s="17"/>
      <c r="AS1542" s="17"/>
      <c r="AT1542" s="17"/>
      <c r="AU1542" s="17"/>
      <c r="AV1542" s="17"/>
      <c r="AW1542" s="17"/>
      <c r="AX1542" s="17"/>
      <c r="AY1542" s="17"/>
      <c r="AZ1542" s="17"/>
      <c r="BA1542" s="17"/>
      <c r="BB1542" s="17"/>
      <c r="BC1542" s="17"/>
      <c r="BD1542" s="17"/>
      <c r="BE1542" s="17"/>
      <c r="BF1542" s="17"/>
      <c r="BG1542" s="17"/>
      <c r="BH1542" s="17"/>
      <c r="BI1542" s="17"/>
      <c r="BJ1542" s="17"/>
      <c r="BK1542" s="17"/>
      <c r="BL1542" s="17"/>
      <c r="BM1542" s="17"/>
      <c r="BN1542" s="17"/>
      <c r="BO1542" s="17"/>
      <c r="BP1542" s="17"/>
      <c r="BQ1542" s="17"/>
      <c r="BR1542" s="17"/>
    </row>
    <row r="1543" spans="2:70" x14ac:dyDescent="0.35">
      <c r="B1543" t="s">
        <v>649</v>
      </c>
      <c r="C1543" s="17">
        <v>0.30104342094189701</v>
      </c>
      <c r="D1543" s="17">
        <v>0.32191822776245499</v>
      </c>
      <c r="E1543" s="17">
        <v>0.28054866404472201</v>
      </c>
      <c r="F1543" s="17"/>
      <c r="G1543" s="17">
        <v>0.213075810089843</v>
      </c>
      <c r="H1543" s="17">
        <v>0.20104056088997899</v>
      </c>
      <c r="I1543" s="17">
        <v>0.25830148343030301</v>
      </c>
      <c r="J1543" s="17">
        <v>0.31517679746509097</v>
      </c>
      <c r="K1543" s="17">
        <v>0.40755670178264902</v>
      </c>
      <c r="L1543" s="17">
        <v>0.405274020365058</v>
      </c>
      <c r="M1543" s="17"/>
      <c r="N1543" s="17">
        <v>0.23432718647329601</v>
      </c>
      <c r="O1543" s="17">
        <v>0.30896093237037497</v>
      </c>
      <c r="P1543" s="17">
        <v>0.294755519724403</v>
      </c>
      <c r="Q1543" s="17">
        <v>0.36922213053021902</v>
      </c>
      <c r="R1543" s="17"/>
      <c r="S1543" s="17">
        <v>0.18779498757721599</v>
      </c>
      <c r="T1543" s="17">
        <v>0.30962256494796803</v>
      </c>
      <c r="U1543" s="17">
        <v>0.33415301351923399</v>
      </c>
      <c r="V1543" s="17">
        <v>0.35078335790648402</v>
      </c>
      <c r="W1543" s="17">
        <v>0.31801567347892701</v>
      </c>
      <c r="X1543" s="17">
        <v>0.28472356337335197</v>
      </c>
      <c r="Y1543" s="17">
        <v>0.32426168994180699</v>
      </c>
      <c r="Z1543" s="17">
        <v>0.42175924961318401</v>
      </c>
      <c r="AA1543" s="17">
        <v>0.339283442604918</v>
      </c>
      <c r="AB1543" s="17">
        <v>0.274399505934313</v>
      </c>
      <c r="AC1543" s="17">
        <v>0.31827019796414502</v>
      </c>
      <c r="AD1543" s="17">
        <v>0.18911601572042799</v>
      </c>
      <c r="AE1543" s="17"/>
      <c r="AF1543" s="17">
        <v>0.35439850455000299</v>
      </c>
      <c r="AG1543" s="17">
        <v>0.26526983548734301</v>
      </c>
      <c r="AH1543" s="17">
        <v>0.31780673809808202</v>
      </c>
      <c r="AI1543" s="17"/>
      <c r="AJ1543" s="17">
        <v>0.37659778591353199</v>
      </c>
      <c r="AK1543" s="17">
        <v>0.235142933106924</v>
      </c>
      <c r="AL1543" s="17">
        <v>0.20500871130375301</v>
      </c>
      <c r="AM1543" s="17">
        <v>0.175990661365478</v>
      </c>
      <c r="AN1543" s="17">
        <v>0.321335412422317</v>
      </c>
      <c r="AO1543" s="17"/>
      <c r="AP1543" s="17">
        <v>0.33099801332524098</v>
      </c>
      <c r="AQ1543" s="17">
        <v>0.23188792485264101</v>
      </c>
      <c r="AR1543" s="17">
        <v>0.11577238956543701</v>
      </c>
      <c r="AS1543" s="17"/>
      <c r="AT1543" s="17">
        <v>0.43048453938900899</v>
      </c>
      <c r="AU1543" s="17">
        <v>0.27458421530284199</v>
      </c>
      <c r="AV1543" s="17">
        <v>0.23792516214971199</v>
      </c>
      <c r="AW1543" s="17">
        <v>0.116041756706495</v>
      </c>
      <c r="AX1543" s="17">
        <v>0.24651640548259199</v>
      </c>
      <c r="AY1543" s="17"/>
      <c r="AZ1543" s="17">
        <v>0.45012196970205298</v>
      </c>
      <c r="BA1543" s="17">
        <v>0.472083898383786</v>
      </c>
      <c r="BB1543" s="17">
        <v>0.33554591759247898</v>
      </c>
      <c r="BC1543" s="17">
        <v>0.39968202358610599</v>
      </c>
      <c r="BD1543" s="17">
        <v>0.286349379781836</v>
      </c>
      <c r="BE1543" s="17">
        <v>0.31364321010709301</v>
      </c>
      <c r="BF1543" s="17">
        <v>0.314141552288072</v>
      </c>
      <c r="BG1543" s="17">
        <v>0.27313995898434701</v>
      </c>
      <c r="BH1543" s="17">
        <v>0.20287824831594101</v>
      </c>
      <c r="BI1543" s="17">
        <v>0.22547586649728399</v>
      </c>
      <c r="BJ1543" s="17">
        <v>0.26393694054595301</v>
      </c>
      <c r="BK1543" s="17">
        <v>0.314008726093637</v>
      </c>
      <c r="BL1543" s="17">
        <v>0.30633750725106801</v>
      </c>
      <c r="BM1543" s="17">
        <v>0.27357442064521997</v>
      </c>
      <c r="BN1543" s="17">
        <v>0.178416609823837</v>
      </c>
      <c r="BO1543" s="17">
        <v>0.18210113433286301</v>
      </c>
      <c r="BP1543" s="17"/>
      <c r="BQ1543" s="17">
        <v>8.1074073238029107E-2</v>
      </c>
      <c r="BR1543" s="17">
        <v>0.39584615886444502</v>
      </c>
    </row>
    <row r="1544" spans="2:70" x14ac:dyDescent="0.35">
      <c r="B1544" t="s">
        <v>101</v>
      </c>
      <c r="C1544" s="17">
        <v>2.6355221730910601E-2</v>
      </c>
      <c r="D1544" s="17">
        <v>2.9595764619491101E-2</v>
      </c>
      <c r="E1544" s="17">
        <v>2.3227336484322299E-2</v>
      </c>
      <c r="F1544" s="17"/>
      <c r="G1544" s="17">
        <v>6.82067539908804E-2</v>
      </c>
      <c r="H1544" s="17">
        <v>3.1644114641859997E-2</v>
      </c>
      <c r="I1544" s="17">
        <v>3.7571471087687602E-2</v>
      </c>
      <c r="J1544" s="17">
        <v>1.11652209194627E-2</v>
      </c>
      <c r="K1544" s="17">
        <v>7.9770120032529607E-3</v>
      </c>
      <c r="L1544" s="17">
        <v>6.4957385449155598E-3</v>
      </c>
      <c r="M1544" s="17"/>
      <c r="N1544" s="17">
        <v>1.48280340370993E-2</v>
      </c>
      <c r="O1544" s="17">
        <v>9.8451543964486292E-3</v>
      </c>
      <c r="P1544" s="17">
        <v>6.6866616152310404E-2</v>
      </c>
      <c r="Q1544" s="17">
        <v>2.0137283300033001E-2</v>
      </c>
      <c r="R1544" s="17"/>
      <c r="S1544" s="17">
        <v>4.1013888296940297E-2</v>
      </c>
      <c r="T1544" s="17">
        <v>1.5522498723105099E-2</v>
      </c>
      <c r="U1544" s="17">
        <v>2.4382382809404898E-2</v>
      </c>
      <c r="V1544" s="17">
        <v>4.5590138252524399E-2</v>
      </c>
      <c r="W1544" s="17">
        <v>0</v>
      </c>
      <c r="X1544" s="17">
        <v>6.8512732947311597E-2</v>
      </c>
      <c r="Y1544" s="17">
        <v>2.1663110172109101E-2</v>
      </c>
      <c r="Z1544" s="17">
        <v>2.3863778287661501E-2</v>
      </c>
      <c r="AA1544" s="17">
        <v>2.65168089807854E-2</v>
      </c>
      <c r="AB1544" s="17">
        <v>1.08474947791338E-2</v>
      </c>
      <c r="AC1544" s="17">
        <v>0</v>
      </c>
      <c r="AD1544" s="17">
        <v>0</v>
      </c>
      <c r="AE1544" s="17"/>
      <c r="AF1544" s="17">
        <v>2.17748606754209E-2</v>
      </c>
      <c r="AG1544" s="17">
        <v>2.57854301049457E-2</v>
      </c>
      <c r="AH1544" s="17">
        <v>3.1008058054506901E-2</v>
      </c>
      <c r="AI1544" s="17"/>
      <c r="AJ1544" s="17">
        <v>1.6416705789648801E-2</v>
      </c>
      <c r="AK1544" s="17">
        <v>3.5124983359612297E-2</v>
      </c>
      <c r="AL1544" s="17">
        <v>1.43972369039024E-2</v>
      </c>
      <c r="AM1544" s="17">
        <v>8.86178188095125E-2</v>
      </c>
      <c r="AN1544" s="17">
        <v>4.7225369173541497E-2</v>
      </c>
      <c r="AO1544" s="17"/>
      <c r="AP1544" s="17">
        <v>9.9744009125618607E-3</v>
      </c>
      <c r="AQ1544" s="17">
        <v>3.4549992529150697E-2</v>
      </c>
      <c r="AR1544" s="17">
        <v>2.8116863489979001E-2</v>
      </c>
      <c r="AS1544" s="17"/>
      <c r="AT1544" s="17">
        <v>2.8897624836464301E-2</v>
      </c>
      <c r="AU1544" s="17">
        <v>1.49735917126357E-2</v>
      </c>
      <c r="AV1544" s="17">
        <v>2.9667889162716999E-2</v>
      </c>
      <c r="AW1544" s="17">
        <v>1.6869313107742201E-2</v>
      </c>
      <c r="AX1544" s="17">
        <v>0</v>
      </c>
      <c r="AY1544" s="17"/>
      <c r="AZ1544" s="17">
        <v>9.7403055522769399E-2</v>
      </c>
      <c r="BA1544" s="17">
        <v>8.5455900705510901E-2</v>
      </c>
      <c r="BB1544" s="17">
        <v>4.8266036125004401E-2</v>
      </c>
      <c r="BC1544" s="17">
        <v>3.63155003803982E-2</v>
      </c>
      <c r="BD1544" s="17">
        <v>1.2910047987418599E-2</v>
      </c>
      <c r="BE1544" s="17">
        <v>2.9215257840219801E-2</v>
      </c>
      <c r="BF1544" s="17">
        <v>3.7940315084431402E-2</v>
      </c>
      <c r="BG1544" s="17">
        <v>2.2740411070235101E-2</v>
      </c>
      <c r="BH1544" s="17">
        <v>0</v>
      </c>
      <c r="BI1544" s="17">
        <v>0</v>
      </c>
      <c r="BJ1544" s="17">
        <v>1.4213150741950601E-2</v>
      </c>
      <c r="BK1544" s="17">
        <v>0</v>
      </c>
      <c r="BL1544" s="17">
        <v>2.6324764581826601E-2</v>
      </c>
      <c r="BM1544" s="17">
        <v>0</v>
      </c>
      <c r="BN1544" s="17">
        <v>0</v>
      </c>
      <c r="BO1544" s="17">
        <v>3.4702691809284203E-2</v>
      </c>
      <c r="BP1544" s="17"/>
      <c r="BQ1544" s="17">
        <v>1.71753976161629E-2</v>
      </c>
      <c r="BR1544" s="17">
        <v>2.79878431483386E-2</v>
      </c>
    </row>
    <row r="1545" spans="2:70" x14ac:dyDescent="0.35">
      <c r="B1545" t="s">
        <v>621</v>
      </c>
      <c r="C1545" s="17">
        <v>5.0209235800079501E-2</v>
      </c>
      <c r="D1545" s="17">
        <v>4.8430400637987502E-2</v>
      </c>
      <c r="E1545" s="17">
        <v>5.29462795658657E-2</v>
      </c>
      <c r="F1545" s="17"/>
      <c r="G1545" s="17">
        <v>8.6824226184973305E-2</v>
      </c>
      <c r="H1545" s="17">
        <v>7.6719870951889896E-2</v>
      </c>
      <c r="I1545" s="17">
        <v>6.7496623486228896E-2</v>
      </c>
      <c r="J1545" s="17">
        <v>3.68568837275592E-2</v>
      </c>
      <c r="K1545" s="17">
        <v>3.5670594895176502E-2</v>
      </c>
      <c r="L1545" s="17">
        <v>4.8346147938074201E-3</v>
      </c>
      <c r="M1545" s="17"/>
      <c r="N1545" s="17">
        <v>4.52144639534263E-2</v>
      </c>
      <c r="O1545" s="17">
        <v>5.3429191293131797E-2</v>
      </c>
      <c r="P1545" s="17">
        <v>5.8691630372635299E-2</v>
      </c>
      <c r="Q1545" s="17">
        <v>4.4991869899509998E-2</v>
      </c>
      <c r="R1545" s="17"/>
      <c r="S1545" s="17">
        <v>6.8484383766118595E-2</v>
      </c>
      <c r="T1545" s="17">
        <v>1.86523611529292E-2</v>
      </c>
      <c r="U1545" s="17">
        <v>4.5669461804337598E-2</v>
      </c>
      <c r="V1545" s="17">
        <v>3.2976353071351203E-2</v>
      </c>
      <c r="W1545" s="17">
        <v>1.5358948725243699E-2</v>
      </c>
      <c r="X1545" s="17">
        <v>2.8945010555323499E-2</v>
      </c>
      <c r="Y1545" s="17">
        <v>3.5433075555469699E-2</v>
      </c>
      <c r="Z1545" s="17">
        <v>0.139650546028871</v>
      </c>
      <c r="AA1545" s="17">
        <v>7.5664221317456995E-2</v>
      </c>
      <c r="AB1545" s="17">
        <v>5.4237236661274099E-2</v>
      </c>
      <c r="AC1545" s="17">
        <v>4.6739824737543401E-2</v>
      </c>
      <c r="AD1545" s="17">
        <v>0.115047146001213</v>
      </c>
      <c r="AE1545" s="17"/>
      <c r="AF1545" s="17">
        <v>5.5318261676098997E-2</v>
      </c>
      <c r="AG1545" s="17">
        <v>3.71061254365199E-2</v>
      </c>
      <c r="AH1545" s="17">
        <v>4.4672408808397103E-2</v>
      </c>
      <c r="AI1545" s="17"/>
      <c r="AJ1545" s="17">
        <v>3.4748165965555002E-2</v>
      </c>
      <c r="AK1545" s="17">
        <v>8.3084250407454693E-2</v>
      </c>
      <c r="AL1545" s="17">
        <v>4.3527852796621198E-2</v>
      </c>
      <c r="AM1545" s="17">
        <v>9.3660890090645293E-2</v>
      </c>
      <c r="AN1545" s="17">
        <v>2.78671939623036E-2</v>
      </c>
      <c r="AO1545" s="17"/>
      <c r="AP1545" s="17">
        <v>4.0437892169699702E-2</v>
      </c>
      <c r="AQ1545" s="17">
        <v>7.6531155473974502E-2</v>
      </c>
      <c r="AR1545" s="17">
        <v>6.4675137378064199E-2</v>
      </c>
      <c r="AS1545" s="17"/>
      <c r="AT1545" s="17">
        <v>2.7663897217171E-2</v>
      </c>
      <c r="AU1545" s="17">
        <v>5.3355140590834398E-2</v>
      </c>
      <c r="AV1545" s="17">
        <v>5.9470338375914401E-2</v>
      </c>
      <c r="AW1545" s="17">
        <v>7.4006395135733705E-2</v>
      </c>
      <c r="AX1545" s="17">
        <v>0</v>
      </c>
      <c r="AY1545" s="17"/>
      <c r="AZ1545" s="17">
        <v>0</v>
      </c>
      <c r="BA1545" s="17">
        <v>3.7528531719698999E-2</v>
      </c>
      <c r="BB1545" s="17">
        <v>1.2260374057904099E-2</v>
      </c>
      <c r="BC1545" s="17">
        <v>8.5010810988329702E-2</v>
      </c>
      <c r="BD1545" s="17">
        <v>6.6070160560150401E-2</v>
      </c>
      <c r="BE1545" s="17">
        <v>6.5080070243569099E-2</v>
      </c>
      <c r="BF1545" s="17">
        <v>5.0627641377912598E-2</v>
      </c>
      <c r="BG1545" s="17">
        <v>4.9389118291671502E-2</v>
      </c>
      <c r="BH1545" s="17">
        <v>7.8066270742295496E-2</v>
      </c>
      <c r="BI1545" s="17">
        <v>0.103082319036991</v>
      </c>
      <c r="BJ1545" s="17">
        <v>1.1111992604028899E-2</v>
      </c>
      <c r="BK1545" s="17">
        <v>1.7916650586682899E-2</v>
      </c>
      <c r="BL1545" s="17">
        <v>2.49164443695804E-2</v>
      </c>
      <c r="BM1545" s="17">
        <v>4.6660984711510999E-2</v>
      </c>
      <c r="BN1545" s="17">
        <v>0</v>
      </c>
      <c r="BO1545" s="17">
        <v>4.4229910571173502E-2</v>
      </c>
      <c r="BP1545" s="17"/>
      <c r="BQ1545" s="17">
        <v>5.3754567408638501E-2</v>
      </c>
      <c r="BR1545" s="17">
        <v>4.7111881130906898E-2</v>
      </c>
    </row>
    <row r="1546" spans="2:70" x14ac:dyDescent="0.35">
      <c r="B1546" t="s">
        <v>622</v>
      </c>
      <c r="C1546" s="17">
        <v>8.0260205711907506E-2</v>
      </c>
      <c r="D1546" s="17">
        <v>7.8568312938072898E-2</v>
      </c>
      <c r="E1546" s="17">
        <v>7.5994353865086003E-2</v>
      </c>
      <c r="F1546" s="17"/>
      <c r="G1546" s="17">
        <v>0.132050895156751</v>
      </c>
      <c r="H1546" s="17">
        <v>9.9856953954734096E-2</v>
      </c>
      <c r="I1546" s="17">
        <v>8.3503691643640202E-2</v>
      </c>
      <c r="J1546" s="17">
        <v>6.7642578041105003E-2</v>
      </c>
      <c r="K1546" s="17">
        <v>5.3292346294716797E-2</v>
      </c>
      <c r="L1546" s="17">
        <v>5.0494026794857198E-2</v>
      </c>
      <c r="M1546" s="17"/>
      <c r="N1546" s="17">
        <v>8.7861254917402196E-2</v>
      </c>
      <c r="O1546" s="17">
        <v>6.7196447171212703E-2</v>
      </c>
      <c r="P1546" s="17">
        <v>8.5359858784049406E-2</v>
      </c>
      <c r="Q1546" s="17">
        <v>8.2638917783908694E-2</v>
      </c>
      <c r="R1546" s="17"/>
      <c r="S1546" s="17">
        <v>0.106112629543182</v>
      </c>
      <c r="T1546" s="17">
        <v>7.2230388913099797E-2</v>
      </c>
      <c r="U1546" s="17">
        <v>4.5270837209222099E-2</v>
      </c>
      <c r="V1546" s="17">
        <v>4.4652122588585502E-2</v>
      </c>
      <c r="W1546" s="17">
        <v>5.6537065247160102E-2</v>
      </c>
      <c r="X1546" s="17">
        <v>0.13996424867149801</v>
      </c>
      <c r="Y1546" s="17">
        <v>6.0256560724888303E-2</v>
      </c>
      <c r="Z1546" s="17">
        <v>0.137815918934836</v>
      </c>
      <c r="AA1546" s="17">
        <v>7.8939256109523501E-2</v>
      </c>
      <c r="AB1546" s="17">
        <v>7.7820396589287397E-2</v>
      </c>
      <c r="AC1546" s="17">
        <v>0</v>
      </c>
      <c r="AD1546" s="17">
        <v>0.192707517221331</v>
      </c>
      <c r="AE1546" s="17"/>
      <c r="AF1546" s="17">
        <v>5.7522241824379101E-2</v>
      </c>
      <c r="AG1546" s="17">
        <v>9.2085479759730096E-2</v>
      </c>
      <c r="AH1546" s="17">
        <v>0.103936957873171</v>
      </c>
      <c r="AI1546" s="17"/>
      <c r="AJ1546" s="17">
        <v>4.3291105314398101E-2</v>
      </c>
      <c r="AK1546" s="17">
        <v>0.11246044671026</v>
      </c>
      <c r="AL1546" s="17">
        <v>6.7221163585574298E-2</v>
      </c>
      <c r="AM1546" s="17">
        <v>0</v>
      </c>
      <c r="AN1546" s="17">
        <v>7.3404651435798093E-2</v>
      </c>
      <c r="AO1546" s="17"/>
      <c r="AP1546" s="17">
        <v>5.6149188695015097E-2</v>
      </c>
      <c r="AQ1546" s="17">
        <v>9.5010759535846007E-2</v>
      </c>
      <c r="AR1546" s="17">
        <v>0.10235384409207</v>
      </c>
      <c r="AS1546" s="17"/>
      <c r="AT1546" s="17">
        <v>5.0352025703145002E-2</v>
      </c>
      <c r="AU1546" s="17">
        <v>8.8729668932841094E-2</v>
      </c>
      <c r="AV1546" s="17">
        <v>8.7637894270453598E-2</v>
      </c>
      <c r="AW1546" s="17">
        <v>0.14475514505985099</v>
      </c>
      <c r="AX1546" s="17">
        <v>5.6109246687357499E-2</v>
      </c>
      <c r="AY1546" s="17"/>
      <c r="AZ1546" s="17">
        <v>0</v>
      </c>
      <c r="BA1546" s="17">
        <v>0.11677485704639499</v>
      </c>
      <c r="BB1546" s="17">
        <v>0.105752439665642</v>
      </c>
      <c r="BC1546" s="17">
        <v>6.8236276038048604E-2</v>
      </c>
      <c r="BD1546" s="17">
        <v>0.13317606382682301</v>
      </c>
      <c r="BE1546" s="17">
        <v>0.12680587699447199</v>
      </c>
      <c r="BF1546" s="17">
        <v>5.3636802274782701E-2</v>
      </c>
      <c r="BG1546" s="17">
        <v>9.6321831596707999E-2</v>
      </c>
      <c r="BH1546" s="17">
        <v>8.0451272744187105E-2</v>
      </c>
      <c r="BI1546" s="17">
        <v>4.0780918225147698E-2</v>
      </c>
      <c r="BJ1546" s="17">
        <v>6.0749211334912297E-2</v>
      </c>
      <c r="BK1546" s="17">
        <v>5.87705293926147E-2</v>
      </c>
      <c r="BL1546" s="17">
        <v>5.3010830250610902E-2</v>
      </c>
      <c r="BM1546" s="17">
        <v>4.3205155687376699E-2</v>
      </c>
      <c r="BN1546" s="17">
        <v>4.6935575581873702E-2</v>
      </c>
      <c r="BO1546" s="17">
        <v>2.6438901008939999E-2</v>
      </c>
      <c r="BP1546" s="17"/>
      <c r="BQ1546" s="17">
        <v>9.5972441041538306E-2</v>
      </c>
      <c r="BR1546" s="17">
        <v>7.5883483424693199E-2</v>
      </c>
    </row>
    <row r="1547" spans="2:70" x14ac:dyDescent="0.35">
      <c r="B1547" t="s">
        <v>623</v>
      </c>
      <c r="C1547" s="17">
        <v>9.2122983987282303E-2</v>
      </c>
      <c r="D1547" s="17">
        <v>9.4860690940721401E-2</v>
      </c>
      <c r="E1547" s="17">
        <v>9.0582213976758197E-2</v>
      </c>
      <c r="F1547" s="17"/>
      <c r="G1547" s="17">
        <v>0.120671336124833</v>
      </c>
      <c r="H1547" s="17">
        <v>9.6117392350238098E-2</v>
      </c>
      <c r="I1547" s="17">
        <v>0.102644038628233</v>
      </c>
      <c r="J1547" s="17">
        <v>6.0942415915038697E-2</v>
      </c>
      <c r="K1547" s="17">
        <v>6.9835228886505105E-2</v>
      </c>
      <c r="L1547" s="17">
        <v>0.10271200860302999</v>
      </c>
      <c r="M1547" s="17"/>
      <c r="N1547" s="17">
        <v>8.4408183289475802E-2</v>
      </c>
      <c r="O1547" s="17">
        <v>0.108992604133864</v>
      </c>
      <c r="P1547" s="17">
        <v>6.8025964179159806E-2</v>
      </c>
      <c r="Q1547" s="17">
        <v>0.10506219890853501</v>
      </c>
      <c r="R1547" s="17"/>
      <c r="S1547" s="17">
        <v>8.0222223553442606E-2</v>
      </c>
      <c r="T1547" s="17">
        <v>7.0159515182108806E-2</v>
      </c>
      <c r="U1547" s="17">
        <v>2.49290168211448E-2</v>
      </c>
      <c r="V1547" s="17">
        <v>9.9645283228254805E-2</v>
      </c>
      <c r="W1547" s="17">
        <v>0.13755471773782799</v>
      </c>
      <c r="X1547" s="17">
        <v>0.114942021045659</v>
      </c>
      <c r="Y1547" s="17">
        <v>0.117009814587655</v>
      </c>
      <c r="Z1547" s="17">
        <v>6.2988396171664504E-2</v>
      </c>
      <c r="AA1547" s="17">
        <v>8.2908639007229307E-2</v>
      </c>
      <c r="AB1547" s="17">
        <v>0.12980704913840199</v>
      </c>
      <c r="AC1547" s="17">
        <v>0.106139245529371</v>
      </c>
      <c r="AD1547" s="17">
        <v>0.106392435911005</v>
      </c>
      <c r="AE1547" s="17"/>
      <c r="AF1547" s="17">
        <v>7.4236928773794397E-2</v>
      </c>
      <c r="AG1547" s="17">
        <v>9.5347582117212698E-2</v>
      </c>
      <c r="AH1547" s="17">
        <v>0.10042622219090599</v>
      </c>
      <c r="AI1547" s="17"/>
      <c r="AJ1547" s="17">
        <v>7.9310132214096704E-2</v>
      </c>
      <c r="AK1547" s="17">
        <v>0.10133906324679801</v>
      </c>
      <c r="AL1547" s="17">
        <v>0.126654072650357</v>
      </c>
      <c r="AM1547" s="17">
        <v>0.103298803300126</v>
      </c>
      <c r="AN1547" s="17">
        <v>7.5082835590369906E-2</v>
      </c>
      <c r="AO1547" s="17"/>
      <c r="AP1547" s="17">
        <v>7.7951309634884405E-2</v>
      </c>
      <c r="AQ1547" s="17">
        <v>0.102449173962171</v>
      </c>
      <c r="AR1547" s="17">
        <v>4.1887240243082602E-2</v>
      </c>
      <c r="AS1547" s="17"/>
      <c r="AT1547" s="17">
        <v>7.9840484899778699E-2</v>
      </c>
      <c r="AU1547" s="17">
        <v>0.104121713799135</v>
      </c>
      <c r="AV1547" s="17">
        <v>0.100787829380882</v>
      </c>
      <c r="AW1547" s="17">
        <v>7.9202891370729597E-2</v>
      </c>
      <c r="AX1547" s="17">
        <v>6.2429245337580701E-2</v>
      </c>
      <c r="AY1547" s="17"/>
      <c r="AZ1547" s="17">
        <v>0</v>
      </c>
      <c r="BA1547" s="17">
        <v>4.3276429471693599E-2</v>
      </c>
      <c r="BB1547" s="17">
        <v>0.121894520296155</v>
      </c>
      <c r="BC1547" s="17">
        <v>9.8712892407834096E-2</v>
      </c>
      <c r="BD1547" s="17">
        <v>0.10867346678727</v>
      </c>
      <c r="BE1547" s="17">
        <v>8.0367002403598897E-2</v>
      </c>
      <c r="BF1547" s="17">
        <v>5.7963703555678002E-2</v>
      </c>
      <c r="BG1547" s="17">
        <v>0.144417969704281</v>
      </c>
      <c r="BH1547" s="17">
        <v>0.149352328564613</v>
      </c>
      <c r="BI1547" s="17">
        <v>0.16919751798219301</v>
      </c>
      <c r="BJ1547" s="17">
        <v>0.117757427062605</v>
      </c>
      <c r="BK1547" s="17">
        <v>5.2494244387444398E-2</v>
      </c>
      <c r="BL1547" s="17">
        <v>0.111818118413821</v>
      </c>
      <c r="BM1547" s="17">
        <v>0</v>
      </c>
      <c r="BN1547" s="17">
        <v>0</v>
      </c>
      <c r="BO1547" s="17">
        <v>4.0061157438239098E-2</v>
      </c>
      <c r="BP1547" s="17"/>
      <c r="BQ1547" s="17">
        <v>7.9301717514470793E-2</v>
      </c>
      <c r="BR1547" s="17">
        <v>9.0843685780512495E-2</v>
      </c>
    </row>
    <row r="1548" spans="2:70" x14ac:dyDescent="0.35">
      <c r="B1548" t="s">
        <v>624</v>
      </c>
      <c r="C1548" s="17">
        <v>0.111219932751314</v>
      </c>
      <c r="D1548" s="17">
        <v>0.108172989088622</v>
      </c>
      <c r="E1548" s="17">
        <v>0.112362352252367</v>
      </c>
      <c r="F1548" s="17"/>
      <c r="G1548" s="17">
        <v>0.120892540155342</v>
      </c>
      <c r="H1548" s="17">
        <v>0.14345315487483701</v>
      </c>
      <c r="I1548" s="17">
        <v>0.14102641828718199</v>
      </c>
      <c r="J1548" s="17">
        <v>0.12337003115145501</v>
      </c>
      <c r="K1548" s="17">
        <v>7.2335641411811993E-2</v>
      </c>
      <c r="L1548" s="17">
        <v>6.6613619670942606E-2</v>
      </c>
      <c r="M1548" s="17"/>
      <c r="N1548" s="17">
        <v>0.13156823367426099</v>
      </c>
      <c r="O1548" s="17">
        <v>0.111935889462549</v>
      </c>
      <c r="P1548" s="17">
        <v>8.0582574371095603E-2</v>
      </c>
      <c r="Q1548" s="17">
        <v>0.113576517913029</v>
      </c>
      <c r="R1548" s="17"/>
      <c r="S1548" s="17">
        <v>0.128662990889198</v>
      </c>
      <c r="T1548" s="17">
        <v>0.12337277186621</v>
      </c>
      <c r="U1548" s="17">
        <v>5.3482395502946499E-2</v>
      </c>
      <c r="V1548" s="17">
        <v>0.15387080058463801</v>
      </c>
      <c r="W1548" s="17">
        <v>0.13671002270132299</v>
      </c>
      <c r="X1548" s="17">
        <v>6.9968519744471602E-2</v>
      </c>
      <c r="Y1548" s="17">
        <v>0.10317638016917099</v>
      </c>
      <c r="Z1548" s="17">
        <v>5.0018342251150101E-2</v>
      </c>
      <c r="AA1548" s="17">
        <v>9.6653523406306993E-2</v>
      </c>
      <c r="AB1548" s="17">
        <v>0.14886990120216601</v>
      </c>
      <c r="AC1548" s="17">
        <v>0.13002772250737499</v>
      </c>
      <c r="AD1548" s="17">
        <v>8.4624188498944E-2</v>
      </c>
      <c r="AE1548" s="17"/>
      <c r="AF1548" s="17">
        <v>0.101742849615823</v>
      </c>
      <c r="AG1548" s="17">
        <v>0.13066606669615499</v>
      </c>
      <c r="AH1548" s="17">
        <v>7.4681928380071205E-2</v>
      </c>
      <c r="AI1548" s="17"/>
      <c r="AJ1548" s="17">
        <v>9.5071342013304E-2</v>
      </c>
      <c r="AK1548" s="17">
        <v>0.135770314858636</v>
      </c>
      <c r="AL1548" s="17">
        <v>0.12839452556292699</v>
      </c>
      <c r="AM1548" s="17">
        <v>0.19914199237826899</v>
      </c>
      <c r="AN1548" s="17">
        <v>5.3130468590105701E-2</v>
      </c>
      <c r="AO1548" s="17"/>
      <c r="AP1548" s="17">
        <v>0.13092586289914401</v>
      </c>
      <c r="AQ1548" s="17">
        <v>0.118298148324992</v>
      </c>
      <c r="AR1548" s="17">
        <v>0.14525365876219201</v>
      </c>
      <c r="AS1548" s="17"/>
      <c r="AT1548" s="17">
        <v>0.101264463652041</v>
      </c>
      <c r="AU1548" s="17">
        <v>0.115166652799815</v>
      </c>
      <c r="AV1548" s="17">
        <v>0.116733413196303</v>
      </c>
      <c r="AW1548" s="17">
        <v>0.172726806983312</v>
      </c>
      <c r="AX1548" s="17">
        <v>0.16868351370121101</v>
      </c>
      <c r="AY1548" s="17"/>
      <c r="AZ1548" s="17">
        <v>9.2335522472631798E-2</v>
      </c>
      <c r="BA1548" s="17">
        <v>5.2732992164937903E-2</v>
      </c>
      <c r="BB1548" s="17">
        <v>9.5836326788270906E-2</v>
      </c>
      <c r="BC1548" s="17">
        <v>0.114896078653365</v>
      </c>
      <c r="BD1548" s="17">
        <v>0.11101919383657299</v>
      </c>
      <c r="BE1548" s="17">
        <v>8.9282268610771195E-2</v>
      </c>
      <c r="BF1548" s="17">
        <v>0.10245819456312701</v>
      </c>
      <c r="BG1548" s="17">
        <v>9.0740779251064399E-2</v>
      </c>
      <c r="BH1548" s="17">
        <v>9.6417803619035305E-2</v>
      </c>
      <c r="BI1548" s="17">
        <v>0.163721216145155</v>
      </c>
      <c r="BJ1548" s="17">
        <v>0.16144693091880399</v>
      </c>
      <c r="BK1548" s="17">
        <v>0.18759637378729199</v>
      </c>
      <c r="BL1548" s="17">
        <v>5.0933526712074399E-2</v>
      </c>
      <c r="BM1548" s="17">
        <v>0.10176889382351299</v>
      </c>
      <c r="BN1548" s="17">
        <v>0.27561925218165201</v>
      </c>
      <c r="BO1548" s="17">
        <v>0.105472777893904</v>
      </c>
      <c r="BP1548" s="17"/>
      <c r="BQ1548" s="17">
        <v>0.164809620258482</v>
      </c>
      <c r="BR1548" s="17">
        <v>9.0182903430502906E-2</v>
      </c>
    </row>
    <row r="1549" spans="2:70" x14ac:dyDescent="0.35">
      <c r="B1549" t="s">
        <v>103</v>
      </c>
      <c r="C1549" s="17">
        <v>0.124573461319354</v>
      </c>
      <c r="D1549" s="17">
        <v>0.110862148814847</v>
      </c>
      <c r="E1549" s="17">
        <v>0.139501289321285</v>
      </c>
      <c r="F1549" s="17"/>
      <c r="G1549" s="17">
        <v>9.3331922070481493E-2</v>
      </c>
      <c r="H1549" s="17">
        <v>0.120550139359991</v>
      </c>
      <c r="I1549" s="17">
        <v>9.4667226453939102E-2</v>
      </c>
      <c r="J1549" s="17">
        <v>0.113156153104106</v>
      </c>
      <c r="K1549" s="17">
        <v>0.136122794335887</v>
      </c>
      <c r="L1549" s="17">
        <v>0.18123944482947801</v>
      </c>
      <c r="M1549" s="17"/>
      <c r="N1549" s="17">
        <v>0.16919561928544899</v>
      </c>
      <c r="O1549" s="17">
        <v>0.13749740847845099</v>
      </c>
      <c r="P1549" s="17">
        <v>0.11278963048419099</v>
      </c>
      <c r="Q1549" s="17">
        <v>7.5220309747328198E-2</v>
      </c>
      <c r="R1549" s="17"/>
      <c r="S1549" s="17">
        <v>0.19368366694623601</v>
      </c>
      <c r="T1549" s="17">
        <v>0.10240466302618401</v>
      </c>
      <c r="U1549" s="17">
        <v>0.12520894848622299</v>
      </c>
      <c r="V1549" s="17">
        <v>0.14845370991637899</v>
      </c>
      <c r="W1549" s="17">
        <v>0.114328530989353</v>
      </c>
      <c r="X1549" s="17">
        <v>6.9055448674028699E-2</v>
      </c>
      <c r="Y1549" s="17">
        <v>0.118557313432905</v>
      </c>
      <c r="Z1549" s="17">
        <v>0.11184537223112501</v>
      </c>
      <c r="AA1549" s="17">
        <v>0.11212377465088701</v>
      </c>
      <c r="AB1549" s="17">
        <v>0.11812594780300301</v>
      </c>
      <c r="AC1549" s="17">
        <v>0.13668889152647001</v>
      </c>
      <c r="AD1549" s="17">
        <v>0.121337872083409</v>
      </c>
      <c r="AE1549" s="17"/>
      <c r="AF1549" s="17">
        <v>0.13840326451868601</v>
      </c>
      <c r="AG1549" s="17">
        <v>0.12913104936064199</v>
      </c>
      <c r="AH1549" s="17">
        <v>9.7578018311226394E-2</v>
      </c>
      <c r="AI1549" s="17"/>
      <c r="AJ1549" s="17">
        <v>0.139181267102895</v>
      </c>
      <c r="AK1549" s="17">
        <v>8.90566779492028E-2</v>
      </c>
      <c r="AL1549" s="17">
        <v>0.23645447807519601</v>
      </c>
      <c r="AM1549" s="17">
        <v>0.23780068640934901</v>
      </c>
      <c r="AN1549" s="17">
        <v>0.11766796781149499</v>
      </c>
      <c r="AO1549" s="17"/>
      <c r="AP1549" s="17">
        <v>0.14478821836869299</v>
      </c>
      <c r="AQ1549" s="17">
        <v>0.13077812190371799</v>
      </c>
      <c r="AR1549" s="17">
        <v>0.25129686570418902</v>
      </c>
      <c r="AS1549" s="17"/>
      <c r="AT1549" s="17">
        <v>9.97352997749517E-2</v>
      </c>
      <c r="AU1549" s="17">
        <v>0.1284498520382</v>
      </c>
      <c r="AV1549" s="17">
        <v>0.14310575679298301</v>
      </c>
      <c r="AW1549" s="17">
        <v>0.19277041129837499</v>
      </c>
      <c r="AX1549" s="17">
        <v>0.11963185264797301</v>
      </c>
      <c r="AY1549" s="17"/>
      <c r="AZ1549" s="17">
        <v>0.227269565137112</v>
      </c>
      <c r="BA1549" s="17">
        <v>6.3950674553918604E-2</v>
      </c>
      <c r="BB1549" s="17">
        <v>4.62861733809335E-2</v>
      </c>
      <c r="BC1549" s="17">
        <v>6.5807824969853795E-2</v>
      </c>
      <c r="BD1549" s="17">
        <v>0.137894644982575</v>
      </c>
      <c r="BE1549" s="17">
        <v>8.3432787414344803E-2</v>
      </c>
      <c r="BF1549" s="17">
        <v>0.17140403793890499</v>
      </c>
      <c r="BG1549" s="17">
        <v>0.10660234495703599</v>
      </c>
      <c r="BH1549" s="17">
        <v>0.170694046606545</v>
      </c>
      <c r="BI1549" s="17">
        <v>0.11465440784284001</v>
      </c>
      <c r="BJ1549" s="17">
        <v>0.18308741016825</v>
      </c>
      <c r="BK1549" s="17">
        <v>0.14392338132227001</v>
      </c>
      <c r="BL1549" s="17">
        <v>0.188830214736596</v>
      </c>
      <c r="BM1549" s="17">
        <v>0.14043077523945499</v>
      </c>
      <c r="BN1549" s="17">
        <v>0.268394257867833</v>
      </c>
      <c r="BO1549" s="17">
        <v>0.15213172966430799</v>
      </c>
      <c r="BP1549" s="17"/>
      <c r="BQ1549" s="17">
        <v>0.197931420225538</v>
      </c>
      <c r="BR1549" s="17">
        <v>9.54668886209072E-2</v>
      </c>
    </row>
    <row r="1550" spans="2:70" x14ac:dyDescent="0.35">
      <c r="B1550" t="s">
        <v>104</v>
      </c>
      <c r="C1550" s="17">
        <v>4.8303680233895502E-2</v>
      </c>
      <c r="D1550" s="17">
        <v>4.43419877212533E-2</v>
      </c>
      <c r="E1550" s="17">
        <v>5.3397635115095703E-2</v>
      </c>
      <c r="F1550" s="17"/>
      <c r="G1550" s="17">
        <v>2.17505408475724E-2</v>
      </c>
      <c r="H1550" s="17">
        <v>6.3409946368607098E-2</v>
      </c>
      <c r="I1550" s="17">
        <v>7.4449003221452703E-2</v>
      </c>
      <c r="J1550" s="17">
        <v>5.56427053365438E-2</v>
      </c>
      <c r="K1550" s="17">
        <v>3.2323819600022799E-2</v>
      </c>
      <c r="L1550" s="17">
        <v>3.8418901718101098E-2</v>
      </c>
      <c r="M1550" s="17"/>
      <c r="N1550" s="17">
        <v>6.6985844832807007E-2</v>
      </c>
      <c r="O1550" s="17">
        <v>5.6005336117349099E-2</v>
      </c>
      <c r="P1550" s="17">
        <v>4.19219787749536E-2</v>
      </c>
      <c r="Q1550" s="17">
        <v>2.64290794953378E-2</v>
      </c>
      <c r="R1550" s="17"/>
      <c r="S1550" s="17">
        <v>3.4693699255836902E-2</v>
      </c>
      <c r="T1550" s="17">
        <v>6.5753291925889398E-2</v>
      </c>
      <c r="U1550" s="17">
        <v>0.118987752474398</v>
      </c>
      <c r="V1550" s="17">
        <v>3.92278626926977E-2</v>
      </c>
      <c r="W1550" s="17">
        <v>1.5372245842315301E-2</v>
      </c>
      <c r="X1550" s="17">
        <v>7.9345445225093694E-2</v>
      </c>
      <c r="Y1550" s="17">
        <v>4.2372617314600597E-2</v>
      </c>
      <c r="Z1550" s="17">
        <v>0</v>
      </c>
      <c r="AA1550" s="17">
        <v>2.7721988601297601E-2</v>
      </c>
      <c r="AB1550" s="17">
        <v>4.3034701018551599E-2</v>
      </c>
      <c r="AC1550" s="17">
        <v>4.6565766853148602E-2</v>
      </c>
      <c r="AD1550" s="17">
        <v>3.5646786831651199E-2</v>
      </c>
      <c r="AE1550" s="17"/>
      <c r="AF1550" s="17">
        <v>5.1107897007679301E-2</v>
      </c>
      <c r="AG1550" s="17">
        <v>4.77638858698297E-2</v>
      </c>
      <c r="AH1550" s="17">
        <v>6.34642646483905E-2</v>
      </c>
      <c r="AI1550" s="17"/>
      <c r="AJ1550" s="17">
        <v>5.1204692743734299E-2</v>
      </c>
      <c r="AK1550" s="17">
        <v>4.3542463429955103E-2</v>
      </c>
      <c r="AL1550" s="17">
        <v>7.2753085877959506E-2</v>
      </c>
      <c r="AM1550" s="17">
        <v>0</v>
      </c>
      <c r="AN1550" s="17">
        <v>6.7228910299540104E-2</v>
      </c>
      <c r="AO1550" s="17"/>
      <c r="AP1550" s="17">
        <v>5.26217756926185E-2</v>
      </c>
      <c r="AQ1550" s="17">
        <v>4.8106622421784803E-2</v>
      </c>
      <c r="AR1550" s="17">
        <v>7.4448354922443102E-2</v>
      </c>
      <c r="AS1550" s="17"/>
      <c r="AT1550" s="17">
        <v>3.2052469469454399E-2</v>
      </c>
      <c r="AU1550" s="17">
        <v>4.5509336463205999E-2</v>
      </c>
      <c r="AV1550" s="17">
        <v>6.0602325199088501E-2</v>
      </c>
      <c r="AW1550" s="17">
        <v>4.9286760706271797E-2</v>
      </c>
      <c r="AX1550" s="17">
        <v>0.121032012704301</v>
      </c>
      <c r="AY1550" s="17"/>
      <c r="AZ1550" s="17">
        <v>0</v>
      </c>
      <c r="BA1550" s="17">
        <v>1.71686518974331E-2</v>
      </c>
      <c r="BB1550" s="17">
        <v>1.22803072104299E-2</v>
      </c>
      <c r="BC1550" s="17">
        <v>4.07372975080528E-2</v>
      </c>
      <c r="BD1550" s="17">
        <v>3.2562659175775797E-2</v>
      </c>
      <c r="BE1550" s="17">
        <v>3.5725307320832997E-2</v>
      </c>
      <c r="BF1550" s="17">
        <v>3.2989124472258199E-2</v>
      </c>
      <c r="BG1550" s="17">
        <v>7.6821730446006806E-2</v>
      </c>
      <c r="BH1550" s="17">
        <v>5.6517670485317001E-2</v>
      </c>
      <c r="BI1550" s="17">
        <v>8.4543088076150297E-2</v>
      </c>
      <c r="BJ1550" s="17">
        <v>6.7273050340024898E-2</v>
      </c>
      <c r="BK1550" s="17">
        <v>3.9000764364044101E-2</v>
      </c>
      <c r="BL1550" s="17">
        <v>0.13078107334483799</v>
      </c>
      <c r="BM1550" s="17">
        <v>9.5739035247457804E-2</v>
      </c>
      <c r="BN1550" s="17">
        <v>0</v>
      </c>
      <c r="BO1550" s="17">
        <v>0.12471687102271201</v>
      </c>
      <c r="BP1550" s="17"/>
      <c r="BQ1550" s="17">
        <v>7.7439082622731997E-2</v>
      </c>
      <c r="BR1550" s="17">
        <v>3.8650206437132399E-2</v>
      </c>
    </row>
    <row r="1551" spans="2:70" x14ac:dyDescent="0.35">
      <c r="B1551" t="s">
        <v>105</v>
      </c>
      <c r="C1551" s="17">
        <v>4.3734916547306303E-2</v>
      </c>
      <c r="D1551" s="17">
        <v>4.4864960605439499E-2</v>
      </c>
      <c r="E1551" s="17">
        <v>4.3188976980712897E-2</v>
      </c>
      <c r="F1551" s="17"/>
      <c r="G1551" s="17">
        <v>5.3130218834240198E-2</v>
      </c>
      <c r="H1551" s="17">
        <v>5.8383008994591201E-2</v>
      </c>
      <c r="I1551" s="17">
        <v>3.0422264046529101E-2</v>
      </c>
      <c r="J1551" s="17">
        <v>2.4354574041297799E-2</v>
      </c>
      <c r="K1551" s="17">
        <v>7.1605500992218504E-2</v>
      </c>
      <c r="L1551" s="17">
        <v>3.0431766414929E-2</v>
      </c>
      <c r="M1551" s="17"/>
      <c r="N1551" s="17">
        <v>6.1100965901524598E-2</v>
      </c>
      <c r="O1551" s="17">
        <v>4.0277159255026097E-2</v>
      </c>
      <c r="P1551" s="17">
        <v>5.1516182102742301E-2</v>
      </c>
      <c r="Q1551" s="17">
        <v>1.8250248724885999E-2</v>
      </c>
      <c r="R1551" s="17"/>
      <c r="S1551" s="17">
        <v>6.0784097981224999E-2</v>
      </c>
      <c r="T1551" s="17">
        <v>6.7168854602128306E-2</v>
      </c>
      <c r="U1551" s="17">
        <v>6.2154940252535401E-2</v>
      </c>
      <c r="V1551" s="17">
        <v>2.2561959315107401E-2</v>
      </c>
      <c r="W1551" s="17">
        <v>1.53206124602469E-2</v>
      </c>
      <c r="X1551" s="17">
        <v>4.29841811969787E-2</v>
      </c>
      <c r="Y1551" s="17">
        <v>4.0484383814839098E-2</v>
      </c>
      <c r="Z1551" s="17">
        <v>0</v>
      </c>
      <c r="AA1551" s="17">
        <v>5.0706046182213999E-2</v>
      </c>
      <c r="AB1551" s="17">
        <v>3.5557029232722602E-2</v>
      </c>
      <c r="AC1551" s="17">
        <v>2.56387607475261E-2</v>
      </c>
      <c r="AD1551" s="17">
        <v>3.68180739034124E-2</v>
      </c>
      <c r="AE1551" s="17"/>
      <c r="AF1551" s="17">
        <v>4.8949696997144097E-2</v>
      </c>
      <c r="AG1551" s="17">
        <v>3.0719019710208899E-2</v>
      </c>
      <c r="AH1551" s="17">
        <v>4.5405266727443397E-2</v>
      </c>
      <c r="AI1551" s="17"/>
      <c r="AJ1551" s="17">
        <v>5.2655197035667498E-2</v>
      </c>
      <c r="AK1551" s="17">
        <v>4.4225334201191499E-2</v>
      </c>
      <c r="AL1551" s="17">
        <v>0</v>
      </c>
      <c r="AM1551" s="17">
        <v>0</v>
      </c>
      <c r="AN1551" s="17">
        <v>5.74850604959063E-2</v>
      </c>
      <c r="AO1551" s="17"/>
      <c r="AP1551" s="17">
        <v>5.2207968170046498E-2</v>
      </c>
      <c r="AQ1551" s="17">
        <v>5.5770241422410903E-2</v>
      </c>
      <c r="AR1551" s="17">
        <v>2.69892010610603E-2</v>
      </c>
      <c r="AS1551" s="17"/>
      <c r="AT1551" s="17">
        <v>2.4580073924994901E-2</v>
      </c>
      <c r="AU1551" s="17">
        <v>3.95338775668845E-2</v>
      </c>
      <c r="AV1551" s="17">
        <v>5.8651865455459397E-2</v>
      </c>
      <c r="AW1551" s="17">
        <v>6.2404765545954803E-2</v>
      </c>
      <c r="AX1551" s="17">
        <v>5.0659309076925597E-2</v>
      </c>
      <c r="AY1551" s="17"/>
      <c r="AZ1551" s="17">
        <v>0</v>
      </c>
      <c r="BA1551" s="17">
        <v>2.2074430091376301E-2</v>
      </c>
      <c r="BB1551" s="17">
        <v>2.85583359553928E-2</v>
      </c>
      <c r="BC1551" s="17">
        <v>0</v>
      </c>
      <c r="BD1551" s="17">
        <v>1.2373218013269301E-2</v>
      </c>
      <c r="BE1551" s="17">
        <v>3.67778924887701E-2</v>
      </c>
      <c r="BF1551" s="17">
        <v>7.9087523686630898E-2</v>
      </c>
      <c r="BG1551" s="17">
        <v>1.15144156310039E-2</v>
      </c>
      <c r="BH1551" s="17">
        <v>4.71675129547778E-2</v>
      </c>
      <c r="BI1551" s="17">
        <v>4.5426013851758901E-2</v>
      </c>
      <c r="BJ1551" s="17">
        <v>4.0053827132827E-2</v>
      </c>
      <c r="BK1551" s="17">
        <v>6.5616007817909702E-2</v>
      </c>
      <c r="BL1551" s="17">
        <v>7.5752036096117401E-2</v>
      </c>
      <c r="BM1551" s="17">
        <v>0.13750146881498099</v>
      </c>
      <c r="BN1551" s="17">
        <v>6.1119557581356301E-2</v>
      </c>
      <c r="BO1551" s="17">
        <v>0.10311055957171</v>
      </c>
      <c r="BP1551" s="17"/>
      <c r="BQ1551" s="17">
        <v>8.7160528140509494E-2</v>
      </c>
      <c r="BR1551" s="17">
        <v>2.5331123153754801E-2</v>
      </c>
    </row>
    <row r="1552" spans="2:70" x14ac:dyDescent="0.35">
      <c r="B1552" t="s">
        <v>106</v>
      </c>
      <c r="C1552" s="17">
        <v>1.6003594311415001E-2</v>
      </c>
      <c r="D1552" s="17">
        <v>2.21630641547849E-2</v>
      </c>
      <c r="E1552" s="17">
        <v>9.5205871963325098E-3</v>
      </c>
      <c r="F1552" s="17"/>
      <c r="G1552" s="17">
        <v>1.51530133632577E-2</v>
      </c>
      <c r="H1552" s="17">
        <v>2.14313838389588E-2</v>
      </c>
      <c r="I1552" s="17">
        <v>1.8591232940990101E-2</v>
      </c>
      <c r="J1552" s="17">
        <v>2.1274083782533398E-2</v>
      </c>
      <c r="K1552" s="17">
        <v>5.8205855352745197E-3</v>
      </c>
      <c r="L1552" s="17">
        <v>1.2476446374401901E-2</v>
      </c>
      <c r="M1552" s="17"/>
      <c r="N1552" s="17">
        <v>2.0524710289538999E-2</v>
      </c>
      <c r="O1552" s="17">
        <v>9.8521224362989497E-3</v>
      </c>
      <c r="P1552" s="17">
        <v>3.0921918680993098E-2</v>
      </c>
      <c r="Q1552" s="17">
        <v>4.5211986140245098E-3</v>
      </c>
      <c r="R1552" s="17"/>
      <c r="S1552" s="17">
        <v>1.51719204057049E-2</v>
      </c>
      <c r="T1552" s="17">
        <v>0</v>
      </c>
      <c r="U1552" s="17">
        <v>1.1437824012986901E-2</v>
      </c>
      <c r="V1552" s="17">
        <v>1.17682342293429E-2</v>
      </c>
      <c r="W1552" s="17">
        <v>5.2920953282514303E-2</v>
      </c>
      <c r="X1552" s="17">
        <v>2.6053123319732599E-2</v>
      </c>
      <c r="Y1552" s="17">
        <v>1.8620550667481799E-2</v>
      </c>
      <c r="Z1552" s="17">
        <v>0</v>
      </c>
      <c r="AA1552" s="17">
        <v>1.44490839864419E-2</v>
      </c>
      <c r="AB1552" s="17">
        <v>2.43463963109775E-2</v>
      </c>
      <c r="AC1552" s="17">
        <v>2.6435650795009199E-2</v>
      </c>
      <c r="AD1552" s="17">
        <v>0</v>
      </c>
      <c r="AE1552" s="17"/>
      <c r="AF1552" s="17">
        <v>2.06741751347609E-2</v>
      </c>
      <c r="AG1552" s="17">
        <v>1.75964081989822E-2</v>
      </c>
      <c r="AH1552" s="17">
        <v>0</v>
      </c>
      <c r="AI1552" s="17"/>
      <c r="AJ1552" s="17">
        <v>8.6910896393237597E-3</v>
      </c>
      <c r="AK1552" s="17">
        <v>2.55638161289935E-2</v>
      </c>
      <c r="AL1552" s="17">
        <v>0</v>
      </c>
      <c r="AM1552" s="17">
        <v>0.10148914764662099</v>
      </c>
      <c r="AN1552" s="17">
        <v>5.8917901364239599E-3</v>
      </c>
      <c r="AO1552" s="17"/>
      <c r="AP1552" s="17">
        <v>8.7135106894643908E-3</v>
      </c>
      <c r="AQ1552" s="17">
        <v>2.0715034543869498E-2</v>
      </c>
      <c r="AR1552" s="17">
        <v>1.7680681436187701E-2</v>
      </c>
      <c r="AS1552" s="17"/>
      <c r="AT1552" s="17">
        <v>1.6534028633778598E-2</v>
      </c>
      <c r="AU1552" s="17">
        <v>5.4795552866853704E-3</v>
      </c>
      <c r="AV1552" s="17">
        <v>2.6904182839055199E-2</v>
      </c>
      <c r="AW1552" s="17">
        <v>1.7623211325133E-2</v>
      </c>
      <c r="AX1552" s="17">
        <v>5.2821732593527702E-2</v>
      </c>
      <c r="AY1552" s="17"/>
      <c r="AZ1552" s="17">
        <v>0</v>
      </c>
      <c r="BA1552" s="17">
        <v>0</v>
      </c>
      <c r="BB1552" s="17">
        <v>0</v>
      </c>
      <c r="BC1552" s="17">
        <v>1.8439068356198299E-2</v>
      </c>
      <c r="BD1552" s="17">
        <v>0</v>
      </c>
      <c r="BE1552" s="17">
        <v>2.7934679920932001E-2</v>
      </c>
      <c r="BF1552" s="17">
        <v>9.7181593485612793E-3</v>
      </c>
      <c r="BG1552" s="17">
        <v>1.31455227796875E-2</v>
      </c>
      <c r="BH1552" s="17">
        <v>0</v>
      </c>
      <c r="BI1552" s="17">
        <v>1.7899546957545299E-2</v>
      </c>
      <c r="BJ1552" s="17">
        <v>1.07438876880913E-2</v>
      </c>
      <c r="BK1552" s="17">
        <v>6.6036485929772001E-2</v>
      </c>
      <c r="BL1552" s="17">
        <v>3.1295484243468001E-2</v>
      </c>
      <c r="BM1552" s="17">
        <v>0</v>
      </c>
      <c r="BN1552" s="17">
        <v>0</v>
      </c>
      <c r="BO1552" s="17">
        <v>8.5721052097598296E-2</v>
      </c>
      <c r="BP1552" s="17"/>
      <c r="BQ1552" s="17">
        <v>3.3079479368868799E-2</v>
      </c>
      <c r="BR1552" s="17">
        <v>9.8097866025464303E-3</v>
      </c>
    </row>
    <row r="1553" spans="2:70" x14ac:dyDescent="0.35">
      <c r="B1553" t="s">
        <v>89</v>
      </c>
      <c r="C1553" s="17">
        <v>7.5827306504738104E-3</v>
      </c>
      <c r="D1553" s="17">
        <v>7.8848088579281106E-3</v>
      </c>
      <c r="E1553" s="17">
        <v>7.3719983876853901E-3</v>
      </c>
      <c r="F1553" s="17"/>
      <c r="G1553" s="17">
        <v>6.6937924984862797E-3</v>
      </c>
      <c r="H1553" s="17">
        <v>1.2706952558558301E-2</v>
      </c>
      <c r="I1553" s="17">
        <v>7.5725624136407802E-3</v>
      </c>
      <c r="J1553" s="17">
        <v>5.6183463175136002E-3</v>
      </c>
      <c r="K1553" s="17">
        <v>1.44401021839298E-2</v>
      </c>
      <c r="L1553" s="17">
        <v>0</v>
      </c>
      <c r="M1553" s="17"/>
      <c r="N1553" s="17">
        <v>1.1002033464298001E-2</v>
      </c>
      <c r="O1553" s="17">
        <v>4.69698013501753E-3</v>
      </c>
      <c r="P1553" s="17">
        <v>5.5452109480786001E-3</v>
      </c>
      <c r="Q1553" s="17">
        <v>8.9925238281358399E-3</v>
      </c>
      <c r="R1553" s="17"/>
      <c r="S1553" s="17">
        <v>9.1041454375000597E-3</v>
      </c>
      <c r="T1553" s="17">
        <v>6.4237277403239998E-3</v>
      </c>
      <c r="U1553" s="17">
        <v>0</v>
      </c>
      <c r="V1553" s="17">
        <v>1.0320625072090301E-2</v>
      </c>
      <c r="W1553" s="17">
        <v>0</v>
      </c>
      <c r="X1553" s="17">
        <v>0</v>
      </c>
      <c r="Y1553" s="17">
        <v>1.2378840480362399E-2</v>
      </c>
      <c r="Z1553" s="17">
        <v>0</v>
      </c>
      <c r="AA1553" s="17">
        <v>0</v>
      </c>
      <c r="AB1553" s="17">
        <v>2.4343402465414998E-2</v>
      </c>
      <c r="AC1553" s="17">
        <v>0</v>
      </c>
      <c r="AD1553" s="17">
        <v>3.72485961512381E-2</v>
      </c>
      <c r="AE1553" s="17"/>
      <c r="AF1553" s="17">
        <v>3.0967556556603E-3</v>
      </c>
      <c r="AG1553" s="17">
        <v>1.39099213553265E-2</v>
      </c>
      <c r="AH1553" s="17">
        <v>0</v>
      </c>
      <c r="AI1553" s="17"/>
      <c r="AJ1553" s="17">
        <v>3.2396565162178198E-3</v>
      </c>
      <c r="AK1553" s="17">
        <v>6.8962083324313802E-3</v>
      </c>
      <c r="AL1553" s="17">
        <v>1.7295311969472999E-2</v>
      </c>
      <c r="AM1553" s="17">
        <v>0</v>
      </c>
      <c r="AN1553" s="17">
        <v>0</v>
      </c>
      <c r="AO1553" s="17"/>
      <c r="AP1553" s="17">
        <v>5.2652089362266799E-3</v>
      </c>
      <c r="AQ1553" s="17">
        <v>5.3678178139746797E-3</v>
      </c>
      <c r="AR1553" s="17">
        <v>1.78661538139099E-2</v>
      </c>
      <c r="AS1553" s="17"/>
      <c r="AT1553" s="17">
        <v>0</v>
      </c>
      <c r="AU1553" s="17">
        <v>1.30743403230268E-2</v>
      </c>
      <c r="AV1553" s="17">
        <v>1.3016950706007E-2</v>
      </c>
      <c r="AW1553" s="17">
        <v>0</v>
      </c>
      <c r="AX1553" s="17">
        <v>0</v>
      </c>
      <c r="AY1553" s="17"/>
      <c r="AZ1553" s="17">
        <v>0</v>
      </c>
      <c r="BA1553" s="17">
        <v>0</v>
      </c>
      <c r="BB1553" s="17">
        <v>1.46231638825051E-2</v>
      </c>
      <c r="BC1553" s="17">
        <v>0</v>
      </c>
      <c r="BD1553" s="17">
        <v>1.01496752081213E-2</v>
      </c>
      <c r="BE1553" s="17">
        <v>0</v>
      </c>
      <c r="BF1553" s="17">
        <v>1.0910008659165899E-2</v>
      </c>
      <c r="BG1553" s="17">
        <v>0</v>
      </c>
      <c r="BH1553" s="17">
        <v>0</v>
      </c>
      <c r="BI1553" s="17">
        <v>0</v>
      </c>
      <c r="BJ1553" s="17">
        <v>0</v>
      </c>
      <c r="BK1553" s="17">
        <v>1.8189272153140101E-2</v>
      </c>
      <c r="BL1553" s="17">
        <v>0</v>
      </c>
      <c r="BM1553" s="17">
        <v>8.4828506318708696E-2</v>
      </c>
      <c r="BN1553" s="17">
        <v>0</v>
      </c>
      <c r="BO1553" s="17">
        <v>2.68469176895695E-2</v>
      </c>
      <c r="BP1553" s="17"/>
      <c r="BQ1553" s="17">
        <v>1.12026385638561E-2</v>
      </c>
      <c r="BR1553" s="17">
        <v>6.45221614640459E-3</v>
      </c>
    </row>
    <row r="1554" spans="2:70" x14ac:dyDescent="0.35">
      <c r="B1554" t="s">
        <v>107</v>
      </c>
      <c r="C1554" s="17">
        <v>4.2836024901990897E-3</v>
      </c>
      <c r="D1554" s="17">
        <v>6.5931058471173304E-3</v>
      </c>
      <c r="E1554" s="17">
        <v>1.82570893987661E-3</v>
      </c>
      <c r="F1554" s="17"/>
      <c r="G1554" s="17">
        <v>1.55410814571444E-2</v>
      </c>
      <c r="H1554" s="17">
        <v>0</v>
      </c>
      <c r="I1554" s="17">
        <v>5.3475137963805699E-3</v>
      </c>
      <c r="J1554" s="17">
        <v>6.0353476313931001E-3</v>
      </c>
      <c r="K1554" s="17">
        <v>0</v>
      </c>
      <c r="L1554" s="17">
        <v>0</v>
      </c>
      <c r="M1554" s="17"/>
      <c r="N1554" s="17">
        <v>3.3614250466967202E-3</v>
      </c>
      <c r="O1554" s="17">
        <v>3.25554120244802E-3</v>
      </c>
      <c r="P1554" s="17">
        <v>1.13868909906254E-2</v>
      </c>
      <c r="Q1554" s="17">
        <v>0</v>
      </c>
      <c r="R1554" s="17"/>
      <c r="S1554" s="17">
        <v>0</v>
      </c>
      <c r="T1554" s="17">
        <v>1.37944930408325E-2</v>
      </c>
      <c r="U1554" s="17">
        <v>1.93211061407032E-2</v>
      </c>
      <c r="V1554" s="17">
        <v>0</v>
      </c>
      <c r="W1554" s="17">
        <v>0</v>
      </c>
      <c r="X1554" s="17">
        <v>0</v>
      </c>
      <c r="Y1554" s="17">
        <v>1.02544354139787E-2</v>
      </c>
      <c r="Z1554" s="17">
        <v>0</v>
      </c>
      <c r="AA1554" s="17">
        <v>0</v>
      </c>
      <c r="AB1554" s="17">
        <v>0</v>
      </c>
      <c r="AC1554" s="17">
        <v>0</v>
      </c>
      <c r="AD1554" s="17">
        <v>0</v>
      </c>
      <c r="AE1554" s="17"/>
      <c r="AF1554" s="17">
        <v>0</v>
      </c>
      <c r="AG1554" s="17">
        <v>8.1572628378625504E-3</v>
      </c>
      <c r="AH1554" s="17">
        <v>7.1223110194738497E-3</v>
      </c>
      <c r="AI1554" s="17"/>
      <c r="AJ1554" s="17">
        <v>0</v>
      </c>
      <c r="AK1554" s="17">
        <v>6.42628898474004E-3</v>
      </c>
      <c r="AL1554" s="17">
        <v>0</v>
      </c>
      <c r="AM1554" s="17">
        <v>0</v>
      </c>
      <c r="AN1554" s="17">
        <v>7.0264586890605302E-3</v>
      </c>
      <c r="AO1554" s="17"/>
      <c r="AP1554" s="17">
        <v>7.33017029980016E-3</v>
      </c>
      <c r="AQ1554" s="17">
        <v>5.0020455918962899E-3</v>
      </c>
      <c r="AR1554" s="17">
        <v>0</v>
      </c>
      <c r="AS1554" s="17"/>
      <c r="AT1554" s="17">
        <v>0</v>
      </c>
      <c r="AU1554" s="17">
        <v>3.8825356754739401E-3</v>
      </c>
      <c r="AV1554" s="17">
        <v>3.3354006408827198E-3</v>
      </c>
      <c r="AW1554" s="17">
        <v>0</v>
      </c>
      <c r="AX1554" s="17">
        <v>0</v>
      </c>
      <c r="AY1554" s="17"/>
      <c r="AZ1554" s="17">
        <v>0</v>
      </c>
      <c r="BA1554" s="17">
        <v>1.88507049098952E-2</v>
      </c>
      <c r="BB1554" s="17">
        <v>0</v>
      </c>
      <c r="BC1554" s="17">
        <v>0</v>
      </c>
      <c r="BD1554" s="17">
        <v>0</v>
      </c>
      <c r="BE1554" s="17">
        <v>0</v>
      </c>
      <c r="BF1554" s="17">
        <v>7.7043170642513903E-3</v>
      </c>
      <c r="BG1554" s="17">
        <v>0</v>
      </c>
      <c r="BH1554" s="17">
        <v>0</v>
      </c>
      <c r="BI1554" s="17">
        <v>0</v>
      </c>
      <c r="BJ1554" s="17">
        <v>0</v>
      </c>
      <c r="BK1554" s="17">
        <v>0</v>
      </c>
      <c r="BL1554" s="17">
        <v>0</v>
      </c>
      <c r="BM1554" s="17">
        <v>0</v>
      </c>
      <c r="BN1554" s="17">
        <v>5.35344044762361E-2</v>
      </c>
      <c r="BO1554" s="17">
        <v>0</v>
      </c>
      <c r="BP1554" s="17"/>
      <c r="BQ1554" s="17">
        <v>1.15809242966242E-2</v>
      </c>
      <c r="BR1554" s="17">
        <v>1.5253920427798101E-3</v>
      </c>
    </row>
    <row r="1555" spans="2:70" x14ac:dyDescent="0.35">
      <c r="B1555" t="s">
        <v>108</v>
      </c>
      <c r="C1555" s="17">
        <v>3.1127500717039701E-3</v>
      </c>
      <c r="D1555" s="17">
        <v>6.0042265389616701E-3</v>
      </c>
      <c r="E1555" s="17">
        <v>0</v>
      </c>
      <c r="F1555" s="17"/>
      <c r="G1555" s="17">
        <v>0</v>
      </c>
      <c r="H1555" s="17">
        <v>5.3384066303538598E-3</v>
      </c>
      <c r="I1555" s="17">
        <v>6.8469761704386799E-3</v>
      </c>
      <c r="J1555" s="17">
        <v>6.0353476313931001E-3</v>
      </c>
      <c r="K1555" s="17">
        <v>0</v>
      </c>
      <c r="L1555" s="17">
        <v>0</v>
      </c>
      <c r="M1555" s="17"/>
      <c r="N1555" s="17">
        <v>0</v>
      </c>
      <c r="O1555" s="17">
        <v>3.49603601770429E-3</v>
      </c>
      <c r="P1555" s="17">
        <v>9.8023207732075898E-3</v>
      </c>
      <c r="Q1555" s="17">
        <v>0</v>
      </c>
      <c r="R1555" s="17"/>
      <c r="S1555" s="17">
        <v>0</v>
      </c>
      <c r="T1555" s="17">
        <v>7.5746628420952297E-3</v>
      </c>
      <c r="U1555" s="17">
        <v>1.47201495332017E-2</v>
      </c>
      <c r="V1555" s="17">
        <v>0</v>
      </c>
      <c r="W1555" s="17">
        <v>0</v>
      </c>
      <c r="X1555" s="17">
        <v>0</v>
      </c>
      <c r="Y1555" s="17">
        <v>0</v>
      </c>
      <c r="Z1555" s="17">
        <v>0</v>
      </c>
      <c r="AA1555" s="17">
        <v>0</v>
      </c>
      <c r="AB1555" s="17">
        <v>1.00734189473164E-2</v>
      </c>
      <c r="AC1555" s="17">
        <v>0</v>
      </c>
      <c r="AD1555" s="17">
        <v>0</v>
      </c>
      <c r="AE1555" s="17"/>
      <c r="AF1555" s="17">
        <v>3.28462375725979E-3</v>
      </c>
      <c r="AG1555" s="17">
        <v>2.3477937864605398E-3</v>
      </c>
      <c r="AH1555" s="17">
        <v>7.1223110194738497E-3</v>
      </c>
      <c r="AI1555" s="17"/>
      <c r="AJ1555" s="17">
        <v>0</v>
      </c>
      <c r="AK1555" s="17">
        <v>0</v>
      </c>
      <c r="AL1555" s="17">
        <v>1.4004446512668601E-2</v>
      </c>
      <c r="AM1555" s="17">
        <v>0</v>
      </c>
      <c r="AN1555" s="17">
        <v>1.45531343417773E-2</v>
      </c>
      <c r="AO1555" s="17"/>
      <c r="AP1555" s="17">
        <v>0</v>
      </c>
      <c r="AQ1555" s="17">
        <v>3.0173885173149402E-3</v>
      </c>
      <c r="AR1555" s="17">
        <v>0</v>
      </c>
      <c r="AS1555" s="17"/>
      <c r="AT1555" s="17">
        <v>4.5048863608223699E-3</v>
      </c>
      <c r="AU1555" s="17">
        <v>0</v>
      </c>
      <c r="AV1555" s="17">
        <v>0</v>
      </c>
      <c r="AW1555" s="17">
        <v>1.0544341830720399E-2</v>
      </c>
      <c r="AX1555" s="17">
        <v>6.3189868732456897E-2</v>
      </c>
      <c r="AY1555" s="17"/>
      <c r="AZ1555" s="17">
        <v>0</v>
      </c>
      <c r="BA1555" s="17">
        <v>0</v>
      </c>
      <c r="BB1555" s="17">
        <v>0</v>
      </c>
      <c r="BC1555" s="17">
        <v>0</v>
      </c>
      <c r="BD1555" s="17">
        <v>0</v>
      </c>
      <c r="BE1555" s="17">
        <v>0</v>
      </c>
      <c r="BF1555" s="17">
        <v>0</v>
      </c>
      <c r="BG1555" s="17">
        <v>1.3268814792888399E-2</v>
      </c>
      <c r="BH1555" s="17">
        <v>0</v>
      </c>
      <c r="BI1555" s="17">
        <v>2.0172781465554401E-2</v>
      </c>
      <c r="BJ1555" s="17">
        <v>0</v>
      </c>
      <c r="BK1555" s="17">
        <v>0</v>
      </c>
      <c r="BL1555" s="17">
        <v>0</v>
      </c>
      <c r="BM1555" s="17">
        <v>0</v>
      </c>
      <c r="BN1555" s="17">
        <v>5.7489122267762101E-2</v>
      </c>
      <c r="BO1555" s="17">
        <v>0</v>
      </c>
      <c r="BP1555" s="17"/>
      <c r="BQ1555" s="17">
        <v>3.3331796027070999E-3</v>
      </c>
      <c r="BR1555" s="17">
        <v>3.1593774765963701E-3</v>
      </c>
    </row>
    <row r="1556" spans="2:70" x14ac:dyDescent="0.35">
      <c r="B1556" t="s">
        <v>625</v>
      </c>
      <c r="C1556" s="17">
        <v>3.0306798349149298E-3</v>
      </c>
      <c r="D1556" s="17">
        <v>5.8459201274488797E-3</v>
      </c>
      <c r="E1556" s="17">
        <v>0</v>
      </c>
      <c r="F1556" s="17"/>
      <c r="G1556" s="17">
        <v>7.3427946701124401E-3</v>
      </c>
      <c r="H1556" s="17">
        <v>1.10356096427883E-2</v>
      </c>
      <c r="I1556" s="17">
        <v>0</v>
      </c>
      <c r="J1556" s="17">
        <v>0</v>
      </c>
      <c r="K1556" s="17">
        <v>0</v>
      </c>
      <c r="L1556" s="17">
        <v>0</v>
      </c>
      <c r="M1556" s="17"/>
      <c r="N1556" s="17">
        <v>0</v>
      </c>
      <c r="O1556" s="17">
        <v>4.1719167334697896E-3</v>
      </c>
      <c r="P1556" s="17">
        <v>0</v>
      </c>
      <c r="Q1556" s="17">
        <v>7.8097389766314503E-3</v>
      </c>
      <c r="R1556" s="17"/>
      <c r="S1556" s="17">
        <v>0</v>
      </c>
      <c r="T1556" s="17">
        <v>0</v>
      </c>
      <c r="U1556" s="17">
        <v>0</v>
      </c>
      <c r="V1556" s="17">
        <v>0</v>
      </c>
      <c r="W1556" s="17">
        <v>0</v>
      </c>
      <c r="X1556" s="17">
        <v>0</v>
      </c>
      <c r="Y1556" s="17">
        <v>0</v>
      </c>
      <c r="Z1556" s="17">
        <v>5.2058396481508298E-2</v>
      </c>
      <c r="AA1556" s="17">
        <v>7.2175173731994103E-3</v>
      </c>
      <c r="AB1556" s="17">
        <v>0</v>
      </c>
      <c r="AC1556" s="17">
        <v>0</v>
      </c>
      <c r="AD1556" s="17">
        <v>0</v>
      </c>
      <c r="AE1556" s="17"/>
      <c r="AF1556" s="17">
        <v>5.5894815696336904E-3</v>
      </c>
      <c r="AG1556" s="17">
        <v>2.8016874353894499E-3</v>
      </c>
      <c r="AH1556" s="17">
        <v>0</v>
      </c>
      <c r="AI1556" s="17"/>
      <c r="AJ1556" s="17">
        <v>0</v>
      </c>
      <c r="AK1556" s="17">
        <v>4.0791671036247796E-3</v>
      </c>
      <c r="AL1556" s="17">
        <v>0</v>
      </c>
      <c r="AM1556" s="17">
        <v>0</v>
      </c>
      <c r="AN1556" s="17">
        <v>7.0303308025449797E-3</v>
      </c>
      <c r="AO1556" s="17"/>
      <c r="AP1556" s="17">
        <v>0</v>
      </c>
      <c r="AQ1556" s="17">
        <v>3.17511084200333E-3</v>
      </c>
      <c r="AR1556" s="17">
        <v>0</v>
      </c>
      <c r="AS1556" s="17"/>
      <c r="AT1556" s="17">
        <v>4.2078126925826197E-3</v>
      </c>
      <c r="AU1556" s="17">
        <v>0</v>
      </c>
      <c r="AV1556" s="17">
        <v>4.2742551487479404E-3</v>
      </c>
      <c r="AW1556" s="17">
        <v>0</v>
      </c>
      <c r="AX1556" s="17">
        <v>5.8926813036073201E-2</v>
      </c>
      <c r="AY1556" s="17"/>
      <c r="AZ1556" s="17">
        <v>0</v>
      </c>
      <c r="BA1556" s="17">
        <v>1.5501046516494799E-2</v>
      </c>
      <c r="BB1556" s="17">
        <v>0</v>
      </c>
      <c r="BC1556" s="17">
        <v>0</v>
      </c>
      <c r="BD1556" s="17">
        <v>1.09090063039484E-2</v>
      </c>
      <c r="BE1556" s="17">
        <v>0</v>
      </c>
      <c r="BF1556" s="17">
        <v>0</v>
      </c>
      <c r="BG1556" s="17">
        <v>0</v>
      </c>
      <c r="BH1556" s="17">
        <v>0</v>
      </c>
      <c r="BI1556" s="17">
        <v>0</v>
      </c>
      <c r="BJ1556" s="17">
        <v>0</v>
      </c>
      <c r="BK1556" s="17">
        <v>0</v>
      </c>
      <c r="BL1556" s="17">
        <v>0</v>
      </c>
      <c r="BM1556" s="17">
        <v>0</v>
      </c>
      <c r="BN1556" s="17">
        <v>0</v>
      </c>
      <c r="BO1556" s="17">
        <v>2.5941298671358401E-2</v>
      </c>
      <c r="BP1556" s="17"/>
      <c r="BQ1556" s="17">
        <v>1.0867959157556501E-2</v>
      </c>
      <c r="BR1556" s="17">
        <v>0</v>
      </c>
    </row>
    <row r="1557" spans="2:70" x14ac:dyDescent="0.35">
      <c r="B1557" t="s">
        <v>129</v>
      </c>
      <c r="C1557" s="17">
        <v>8.8163583617346303E-2</v>
      </c>
      <c r="D1557" s="17">
        <v>6.9893391344868203E-2</v>
      </c>
      <c r="E1557" s="17">
        <v>0.10953260386989</v>
      </c>
      <c r="F1557" s="17"/>
      <c r="G1557" s="17">
        <v>4.53350745560816E-2</v>
      </c>
      <c r="H1557" s="17">
        <v>5.8312504942612399E-2</v>
      </c>
      <c r="I1557" s="17">
        <v>7.1559494393353795E-2</v>
      </c>
      <c r="J1557" s="17">
        <v>0.15272951493550699</v>
      </c>
      <c r="K1557" s="17">
        <v>9.3019672078555105E-2</v>
      </c>
      <c r="L1557" s="17">
        <v>0.101009411890479</v>
      </c>
      <c r="M1557" s="17"/>
      <c r="N1557" s="17">
        <v>6.9622044834726199E-2</v>
      </c>
      <c r="O1557" s="17">
        <v>8.0387280796653707E-2</v>
      </c>
      <c r="P1557" s="17">
        <v>8.1833703661555804E-2</v>
      </c>
      <c r="Q1557" s="17">
        <v>0.123147982278422</v>
      </c>
      <c r="R1557" s="17"/>
      <c r="S1557" s="17">
        <v>7.4271366347399101E-2</v>
      </c>
      <c r="T1557" s="17">
        <v>0.12732020603712599</v>
      </c>
      <c r="U1557" s="17">
        <v>0.120282171433662</v>
      </c>
      <c r="V1557" s="17">
        <v>4.0149553142545202E-2</v>
      </c>
      <c r="W1557" s="17">
        <v>0.13788122953508999</v>
      </c>
      <c r="X1557" s="17">
        <v>7.5505705246551397E-2</v>
      </c>
      <c r="Y1557" s="17">
        <v>9.5531227724732201E-2</v>
      </c>
      <c r="Z1557" s="17">
        <v>0</v>
      </c>
      <c r="AA1557" s="17">
        <v>8.7815697779739604E-2</v>
      </c>
      <c r="AB1557" s="17">
        <v>4.8537519917437197E-2</v>
      </c>
      <c r="AC1557" s="17">
        <v>0.163493939339412</v>
      </c>
      <c r="AD1557" s="17">
        <v>8.1061367677368795E-2</v>
      </c>
      <c r="AE1557" s="17"/>
      <c r="AF1557" s="17">
        <v>6.3900458243656894E-2</v>
      </c>
      <c r="AG1557" s="17">
        <v>0.10131245184339099</v>
      </c>
      <c r="AH1557" s="17">
        <v>0.106775514868858</v>
      </c>
      <c r="AI1557" s="17"/>
      <c r="AJ1557" s="17">
        <v>9.9592859751627003E-2</v>
      </c>
      <c r="AK1557" s="17">
        <v>7.7288052180175995E-2</v>
      </c>
      <c r="AL1557" s="17">
        <v>7.42891147615687E-2</v>
      </c>
      <c r="AM1557" s="17">
        <v>0</v>
      </c>
      <c r="AN1557" s="17">
        <v>0.12507041624881601</v>
      </c>
      <c r="AO1557" s="17"/>
      <c r="AP1557" s="17">
        <v>8.2636480206604399E-2</v>
      </c>
      <c r="AQ1557" s="17">
        <v>6.9340462264252403E-2</v>
      </c>
      <c r="AR1557" s="17">
        <v>0.113659609531386</v>
      </c>
      <c r="AS1557" s="17"/>
      <c r="AT1557" s="17">
        <v>9.9882393445805906E-2</v>
      </c>
      <c r="AU1557" s="17">
        <v>0.11313951950841999</v>
      </c>
      <c r="AV1557" s="17">
        <v>5.7886736681794601E-2</v>
      </c>
      <c r="AW1557" s="17">
        <v>6.3768200929681995E-2</v>
      </c>
      <c r="AX1557" s="17">
        <v>0</v>
      </c>
      <c r="AY1557" s="17"/>
      <c r="AZ1557" s="17">
        <v>0.13286988716543299</v>
      </c>
      <c r="BA1557" s="17">
        <v>5.4601882538859801E-2</v>
      </c>
      <c r="BB1557" s="17">
        <v>0.178696405045283</v>
      </c>
      <c r="BC1557" s="17">
        <v>7.2162227111812999E-2</v>
      </c>
      <c r="BD1557" s="17">
        <v>7.7912483536240404E-2</v>
      </c>
      <c r="BE1557" s="17">
        <v>0.111735646655396</v>
      </c>
      <c r="BF1557" s="17">
        <v>7.1418619686223303E-2</v>
      </c>
      <c r="BG1557" s="17">
        <v>0.101897102495071</v>
      </c>
      <c r="BH1557" s="17">
        <v>0.118454845967288</v>
      </c>
      <c r="BI1557" s="17">
        <v>1.5046323919379901E-2</v>
      </c>
      <c r="BJ1557" s="17">
        <v>6.9626171462552996E-2</v>
      </c>
      <c r="BK1557" s="17">
        <v>3.6447564165193E-2</v>
      </c>
      <c r="BL1557" s="17">
        <v>0</v>
      </c>
      <c r="BM1557" s="17">
        <v>7.6290759511776704E-2</v>
      </c>
      <c r="BN1557" s="17">
        <v>5.8491220219450399E-2</v>
      </c>
      <c r="BO1557" s="17">
        <v>4.8524998228341401E-2</v>
      </c>
      <c r="BP1557" s="17"/>
      <c r="BQ1557" s="17">
        <v>7.5316970944287007E-2</v>
      </c>
      <c r="BR1557" s="17">
        <v>9.1749053740479605E-2</v>
      </c>
    </row>
    <row r="1558" spans="2:70" x14ac:dyDescent="0.35">
      <c r="C1558" s="17"/>
      <c r="D1558" s="17"/>
      <c r="E1558" s="17"/>
      <c r="F1558" s="17"/>
      <c r="G1558" s="17"/>
      <c r="H1558" s="17"/>
      <c r="I1558" s="17"/>
      <c r="J1558" s="17"/>
      <c r="K1558" s="17"/>
      <c r="L1558" s="17"/>
      <c r="M1558" s="17"/>
      <c r="N1558" s="17"/>
      <c r="O1558" s="17"/>
      <c r="P1558" s="17"/>
      <c r="Q1558" s="17"/>
      <c r="R1558" s="17"/>
      <c r="S1558" s="17"/>
      <c r="T1558" s="17"/>
      <c r="U1558" s="17"/>
      <c r="V1558" s="17"/>
      <c r="W1558" s="17"/>
      <c r="X1558" s="17"/>
      <c r="Y1558" s="17"/>
      <c r="Z1558" s="17"/>
      <c r="AA1558" s="17"/>
      <c r="AB1558" s="17"/>
      <c r="AC1558" s="17"/>
      <c r="AD1558" s="17"/>
      <c r="AE1558" s="17"/>
      <c r="AF1558" s="17"/>
      <c r="AG1558" s="17"/>
      <c r="AH1558" s="17"/>
      <c r="AI1558" s="17"/>
      <c r="AJ1558" s="17"/>
      <c r="AK1558" s="17"/>
      <c r="AL1558" s="17"/>
      <c r="AM1558" s="17"/>
      <c r="AN1558" s="17"/>
      <c r="AO1558" s="17"/>
      <c r="AP1558" s="17"/>
      <c r="AQ1558" s="17"/>
      <c r="AR1558" s="17"/>
      <c r="AS1558" s="17"/>
      <c r="AT1558" s="17"/>
      <c r="AU1558" s="17"/>
      <c r="AV1558" s="17"/>
      <c r="AW1558" s="17"/>
      <c r="AX1558" s="17"/>
      <c r="AY1558" s="17"/>
      <c r="AZ1558" s="17"/>
      <c r="BA1558" s="17"/>
      <c r="BB1558" s="17"/>
      <c r="BC1558" s="17"/>
      <c r="BD1558" s="17"/>
      <c r="BE1558" s="17"/>
      <c r="BF1558" s="17"/>
      <c r="BG1558" s="17"/>
      <c r="BH1558" s="17"/>
      <c r="BI1558" s="17"/>
      <c r="BJ1558" s="17"/>
      <c r="BK1558" s="17"/>
      <c r="BL1558" s="17"/>
      <c r="BM1558" s="17"/>
      <c r="BN1558" s="17"/>
      <c r="BO1558" s="17"/>
      <c r="BP1558" s="17"/>
      <c r="BQ1558" s="17"/>
      <c r="BR1558" s="17"/>
    </row>
    <row r="1559" spans="2:70" x14ac:dyDescent="0.35">
      <c r="B1559" s="6" t="s">
        <v>657</v>
      </c>
      <c r="C1559" s="17"/>
      <c r="D1559" s="17"/>
      <c r="E1559" s="17"/>
      <c r="F1559" s="17"/>
      <c r="G1559" s="17"/>
      <c r="H1559" s="17"/>
      <c r="I1559" s="17"/>
      <c r="J1559" s="17"/>
      <c r="K1559" s="17"/>
      <c r="L1559" s="17"/>
      <c r="M1559" s="17"/>
      <c r="N1559" s="17"/>
      <c r="O1559" s="17"/>
      <c r="P1559" s="17"/>
      <c r="Q1559" s="17"/>
      <c r="R1559" s="17"/>
      <c r="S1559" s="17"/>
      <c r="T1559" s="17"/>
      <c r="U1559" s="17"/>
      <c r="V1559" s="17"/>
      <c r="W1559" s="17"/>
      <c r="X1559" s="17"/>
      <c r="Y1559" s="17"/>
      <c r="Z1559" s="17"/>
      <c r="AA1559" s="17"/>
      <c r="AB1559" s="17"/>
      <c r="AC1559" s="17"/>
      <c r="AD1559" s="17"/>
      <c r="AE1559" s="17"/>
      <c r="AF1559" s="17"/>
      <c r="AG1559" s="17"/>
      <c r="AH1559" s="17"/>
      <c r="AI1559" s="17"/>
      <c r="AJ1559" s="17"/>
      <c r="AK1559" s="17"/>
      <c r="AL1559" s="17"/>
      <c r="AM1559" s="17"/>
      <c r="AN1559" s="17"/>
      <c r="AO1559" s="17"/>
      <c r="AP1559" s="17"/>
      <c r="AQ1559" s="17"/>
      <c r="AR1559" s="17"/>
      <c r="AS1559" s="17"/>
      <c r="AT1559" s="17"/>
      <c r="AU1559" s="17"/>
      <c r="AV1559" s="17"/>
      <c r="AW1559" s="17"/>
      <c r="AX1559" s="17"/>
      <c r="AY1559" s="17"/>
      <c r="AZ1559" s="17"/>
      <c r="BA1559" s="17"/>
      <c r="BB1559" s="17"/>
      <c r="BC1559" s="17"/>
      <c r="BD1559" s="17"/>
      <c r="BE1559" s="17"/>
      <c r="BF1559" s="17"/>
      <c r="BG1559" s="17"/>
      <c r="BH1559" s="17"/>
      <c r="BI1559" s="17"/>
      <c r="BJ1559" s="17"/>
      <c r="BK1559" s="17"/>
      <c r="BL1559" s="17"/>
      <c r="BM1559" s="17"/>
      <c r="BN1559" s="17"/>
      <c r="BO1559" s="17"/>
      <c r="BP1559" s="17"/>
      <c r="BQ1559" s="17"/>
      <c r="BR1559" s="17"/>
    </row>
    <row r="1560" spans="2:70" x14ac:dyDescent="0.35">
      <c r="B1560" s="24" t="s">
        <v>651</v>
      </c>
      <c r="C1560" s="17"/>
      <c r="D1560" s="17"/>
      <c r="E1560" s="17"/>
      <c r="F1560" s="17"/>
      <c r="G1560" s="17"/>
      <c r="H1560" s="17"/>
      <c r="I1560" s="17"/>
      <c r="J1560" s="17"/>
      <c r="K1560" s="17"/>
      <c r="L1560" s="17"/>
      <c r="M1560" s="17"/>
      <c r="N1560" s="17"/>
      <c r="O1560" s="17"/>
      <c r="P1560" s="17"/>
      <c r="Q1560" s="17"/>
      <c r="R1560" s="17"/>
      <c r="S1560" s="17"/>
      <c r="T1560" s="17"/>
      <c r="U1560" s="17"/>
      <c r="V1560" s="17"/>
      <c r="W1560" s="17"/>
      <c r="X1560" s="17"/>
      <c r="Y1560" s="17"/>
      <c r="Z1560" s="17"/>
      <c r="AA1560" s="17"/>
      <c r="AB1560" s="17"/>
      <c r="AC1560" s="17"/>
      <c r="AD1560" s="17"/>
      <c r="AE1560" s="17"/>
      <c r="AF1560" s="17"/>
      <c r="AG1560" s="17"/>
      <c r="AH1560" s="17"/>
      <c r="AI1560" s="17"/>
      <c r="AJ1560" s="17"/>
      <c r="AK1560" s="17"/>
      <c r="AL1560" s="17"/>
      <c r="AM1560" s="17"/>
      <c r="AN1560" s="17"/>
      <c r="AO1560" s="17"/>
      <c r="AP1560" s="17"/>
      <c r="AQ1560" s="17"/>
      <c r="AR1560" s="17"/>
      <c r="AS1560" s="17"/>
      <c r="AT1560" s="17"/>
      <c r="AU1560" s="17"/>
      <c r="AV1560" s="17"/>
      <c r="AW1560" s="17"/>
      <c r="AX1560" s="17"/>
      <c r="AY1560" s="17"/>
      <c r="AZ1560" s="17"/>
      <c r="BA1560" s="17"/>
      <c r="BB1560" s="17"/>
      <c r="BC1560" s="17"/>
      <c r="BD1560" s="17"/>
      <c r="BE1560" s="17"/>
      <c r="BF1560" s="17"/>
      <c r="BG1560" s="17"/>
      <c r="BH1560" s="17"/>
      <c r="BI1560" s="17"/>
      <c r="BJ1560" s="17"/>
      <c r="BK1560" s="17"/>
      <c r="BL1560" s="17"/>
      <c r="BM1560" s="17"/>
      <c r="BN1560" s="17"/>
      <c r="BO1560" s="17"/>
      <c r="BP1560" s="17"/>
      <c r="BQ1560" s="17"/>
      <c r="BR1560" s="17"/>
    </row>
    <row r="1561" spans="2:70" x14ac:dyDescent="0.35">
      <c r="B1561" t="s">
        <v>655</v>
      </c>
      <c r="C1561" s="17">
        <v>0.24265450400609101</v>
      </c>
      <c r="D1561" s="17">
        <v>0.27102913507612197</v>
      </c>
      <c r="E1561" s="17">
        <v>0.21359201059663899</v>
      </c>
      <c r="F1561" s="17"/>
      <c r="G1561" s="17">
        <v>0.24267220350406099</v>
      </c>
      <c r="H1561" s="17">
        <v>0.28475349074246298</v>
      </c>
      <c r="I1561" s="17">
        <v>0.27489063827631999</v>
      </c>
      <c r="J1561" s="17">
        <v>0.24949368561434401</v>
      </c>
      <c r="K1561" s="17">
        <v>0.176057911087589</v>
      </c>
      <c r="L1561" s="17">
        <v>0.218064911133698</v>
      </c>
      <c r="M1561" s="17"/>
      <c r="N1561" s="17">
        <v>0.28936505537928497</v>
      </c>
      <c r="O1561" s="17">
        <v>0.23022392678048301</v>
      </c>
      <c r="P1561" s="17">
        <v>0.246455515663632</v>
      </c>
      <c r="Q1561" s="17">
        <v>0.20273705934462499</v>
      </c>
      <c r="R1561" s="17"/>
      <c r="S1561" s="17">
        <v>0.30384467263593101</v>
      </c>
      <c r="T1561" s="17">
        <v>0.18192706905841399</v>
      </c>
      <c r="U1561" s="17">
        <v>0.245664450527977</v>
      </c>
      <c r="V1561" s="17">
        <v>0.22142301345395099</v>
      </c>
      <c r="W1561" s="17">
        <v>0.31369557845600299</v>
      </c>
      <c r="X1561" s="17">
        <v>0.26457025990079702</v>
      </c>
      <c r="Y1561" s="17">
        <v>0.20422186451791</v>
      </c>
      <c r="Z1561" s="17">
        <v>0.18531900687286901</v>
      </c>
      <c r="AA1561" s="17">
        <v>0.27023536384803398</v>
      </c>
      <c r="AB1561" s="17">
        <v>0.238987472935452</v>
      </c>
      <c r="AC1561" s="17">
        <v>0.249512980728295</v>
      </c>
      <c r="AD1561" s="17">
        <v>0.14258433854611299</v>
      </c>
      <c r="AE1561" s="17"/>
      <c r="AF1561" s="17">
        <v>0.23418961198282501</v>
      </c>
      <c r="AG1561" s="17">
        <v>0.27196977940501799</v>
      </c>
      <c r="AH1561" s="17">
        <v>0.201805263092391</v>
      </c>
      <c r="AI1561" s="17"/>
      <c r="AJ1561" s="17">
        <v>0.24197658994518501</v>
      </c>
      <c r="AK1561" s="17">
        <v>0.24292066998210499</v>
      </c>
      <c r="AL1561" s="17">
        <v>0.26070752694597898</v>
      </c>
      <c r="AM1561" s="17">
        <v>0.39958430848071902</v>
      </c>
      <c r="AN1561" s="17">
        <v>0.24102051972241101</v>
      </c>
      <c r="AO1561" s="17"/>
      <c r="AP1561" s="17">
        <v>0.245784790739527</v>
      </c>
      <c r="AQ1561" s="17">
        <v>0.24788320283930501</v>
      </c>
      <c r="AR1561" s="17">
        <v>0.32624608869930599</v>
      </c>
      <c r="AS1561" s="17"/>
      <c r="AT1561" s="17">
        <v>0.19860398185376399</v>
      </c>
      <c r="AU1561" s="17">
        <v>0.179095711978358</v>
      </c>
      <c r="AV1561" s="17">
        <v>0.32047568248512898</v>
      </c>
      <c r="AW1561" s="17">
        <v>0.331844486044514</v>
      </c>
      <c r="AX1561" s="17">
        <v>0.209047808010589</v>
      </c>
      <c r="AY1561" s="17"/>
      <c r="AZ1561" s="17">
        <v>0.25258795703387399</v>
      </c>
      <c r="BA1561" s="17">
        <v>0.24164578445952001</v>
      </c>
      <c r="BB1561" s="17">
        <v>0.25314189463910802</v>
      </c>
      <c r="BC1561" s="17">
        <v>0.24192245075733801</v>
      </c>
      <c r="BD1561" s="17">
        <v>0.28371686189661299</v>
      </c>
      <c r="BE1561" s="17">
        <v>0.213608080062302</v>
      </c>
      <c r="BF1561" s="17">
        <v>0.19234908043277599</v>
      </c>
      <c r="BG1561" s="17">
        <v>0.233539182257333</v>
      </c>
      <c r="BH1561" s="17">
        <v>0.19421815124859099</v>
      </c>
      <c r="BI1561" s="17">
        <v>0.22924614926989501</v>
      </c>
      <c r="BJ1561" s="17">
        <v>0.21118445653908799</v>
      </c>
      <c r="BK1561" s="17">
        <v>0.34123619490567098</v>
      </c>
      <c r="BL1561" s="17">
        <v>0.28939533318814498</v>
      </c>
      <c r="BM1561" s="17">
        <v>0.196735137138212</v>
      </c>
      <c r="BN1561" s="17">
        <v>0.24164856591894199</v>
      </c>
      <c r="BO1561" s="17">
        <v>0.40704500360747298</v>
      </c>
      <c r="BP1561" s="17"/>
      <c r="BQ1561" s="17">
        <v>0.441506737622618</v>
      </c>
      <c r="BR1561" s="17">
        <v>0.15280304186372101</v>
      </c>
    </row>
    <row r="1562" spans="2:70" x14ac:dyDescent="0.35">
      <c r="B1562" t="s">
        <v>656</v>
      </c>
      <c r="C1562" s="17">
        <v>0.63256994825408197</v>
      </c>
      <c r="D1562" s="17">
        <v>0.56995604613491002</v>
      </c>
      <c r="E1562" s="17">
        <v>0.69544683593152701</v>
      </c>
      <c r="F1562" s="17"/>
      <c r="G1562" s="17">
        <v>0.60644542113246702</v>
      </c>
      <c r="H1562" s="17">
        <v>0.59698091988690405</v>
      </c>
      <c r="I1562" s="17">
        <v>0.59659047979092605</v>
      </c>
      <c r="J1562" s="17">
        <v>0.63810146299043002</v>
      </c>
      <c r="K1562" s="17">
        <v>0.71202960673183202</v>
      </c>
      <c r="L1562" s="17">
        <v>0.65166525852171298</v>
      </c>
      <c r="M1562" s="17"/>
      <c r="N1562" s="17">
        <v>0.62125798593933301</v>
      </c>
      <c r="O1562" s="17">
        <v>0.67213317739060097</v>
      </c>
      <c r="P1562" s="17">
        <v>0.60263336988859995</v>
      </c>
      <c r="Q1562" s="17">
        <v>0.62811717950903601</v>
      </c>
      <c r="R1562" s="17"/>
      <c r="S1562" s="17">
        <v>0.56677494795558603</v>
      </c>
      <c r="T1562" s="17">
        <v>0.69918811722602103</v>
      </c>
      <c r="U1562" s="17">
        <v>0.67927944544154695</v>
      </c>
      <c r="V1562" s="17">
        <v>0.70869410860783799</v>
      </c>
      <c r="W1562" s="17">
        <v>0.63615275684483297</v>
      </c>
      <c r="X1562" s="17">
        <v>0.58563749366852003</v>
      </c>
      <c r="Y1562" s="17">
        <v>0.58325042989737297</v>
      </c>
      <c r="Z1562" s="17">
        <v>0.68960854687776496</v>
      </c>
      <c r="AA1562" s="17">
        <v>0.63690103774116302</v>
      </c>
      <c r="AB1562" s="17">
        <v>0.59549375473659305</v>
      </c>
      <c r="AC1562" s="17">
        <v>0.63957045701113102</v>
      </c>
      <c r="AD1562" s="17">
        <v>0.59423014645694505</v>
      </c>
      <c r="AE1562" s="17"/>
      <c r="AF1562" s="17">
        <v>0.63034575697431705</v>
      </c>
      <c r="AG1562" s="17">
        <v>0.62136990088081401</v>
      </c>
      <c r="AH1562" s="17">
        <v>0.64190236609388596</v>
      </c>
      <c r="AI1562" s="17"/>
      <c r="AJ1562" s="17">
        <v>0.65356898112450001</v>
      </c>
      <c r="AK1562" s="17">
        <v>0.63808322869163703</v>
      </c>
      <c r="AL1562" s="17">
        <v>0.65428055763901605</v>
      </c>
      <c r="AM1562" s="17">
        <v>0.38367145205401698</v>
      </c>
      <c r="AN1562" s="17">
        <v>0.57560167413840102</v>
      </c>
      <c r="AO1562" s="17"/>
      <c r="AP1562" s="17">
        <v>0.63236549938886799</v>
      </c>
      <c r="AQ1562" s="17">
        <v>0.64583942732839905</v>
      </c>
      <c r="AR1562" s="17">
        <v>0.60902098067158195</v>
      </c>
      <c r="AS1562" s="17"/>
      <c r="AT1562" s="17">
        <v>0.66893296396776003</v>
      </c>
      <c r="AU1562" s="17">
        <v>0.662506614756604</v>
      </c>
      <c r="AV1562" s="17">
        <v>0.58451503385479198</v>
      </c>
      <c r="AW1562" s="17">
        <v>0.56890757095160904</v>
      </c>
      <c r="AX1562" s="17">
        <v>0.63866702209750403</v>
      </c>
      <c r="AY1562" s="17"/>
      <c r="AZ1562" s="17">
        <v>0.632197516481521</v>
      </c>
      <c r="BA1562" s="17">
        <v>0.53871280235344199</v>
      </c>
      <c r="BB1562" s="17">
        <v>0.62996831643225104</v>
      </c>
      <c r="BC1562" s="17">
        <v>0.63363106217640897</v>
      </c>
      <c r="BD1562" s="17">
        <v>0.60047785214018301</v>
      </c>
      <c r="BE1562" s="17">
        <v>0.65743392482760599</v>
      </c>
      <c r="BF1562" s="17">
        <v>0.69209672722998405</v>
      </c>
      <c r="BG1562" s="17">
        <v>0.63980226964313403</v>
      </c>
      <c r="BH1562" s="17">
        <v>0.64808658373867201</v>
      </c>
      <c r="BI1562" s="17">
        <v>0.63904180716651005</v>
      </c>
      <c r="BJ1562" s="17">
        <v>0.66595338740584598</v>
      </c>
      <c r="BK1562" s="17">
        <v>0.57250823523069605</v>
      </c>
      <c r="BL1562" s="17">
        <v>0.59541860714953998</v>
      </c>
      <c r="BM1562" s="17">
        <v>0.762844954945749</v>
      </c>
      <c r="BN1562" s="17">
        <v>0.66368553368562599</v>
      </c>
      <c r="BO1562" s="17">
        <v>0.51184353190682597</v>
      </c>
      <c r="BP1562" s="17"/>
      <c r="BQ1562" s="17">
        <v>0.50040535625878702</v>
      </c>
      <c r="BR1562" s="17">
        <v>0.69825214075402298</v>
      </c>
    </row>
    <row r="1563" spans="2:70" x14ac:dyDescent="0.35">
      <c r="B1563" t="s">
        <v>129</v>
      </c>
      <c r="C1563" s="17">
        <v>0.12477554773982701</v>
      </c>
      <c r="D1563" s="17">
        <v>0.159014818788968</v>
      </c>
      <c r="E1563" s="17">
        <v>9.0961153471833603E-2</v>
      </c>
      <c r="F1563" s="17"/>
      <c r="G1563" s="17">
        <v>0.15088237536347199</v>
      </c>
      <c r="H1563" s="17">
        <v>0.118265589370633</v>
      </c>
      <c r="I1563" s="17">
        <v>0.12851888193275399</v>
      </c>
      <c r="J1563" s="17">
        <v>0.112404851395226</v>
      </c>
      <c r="K1563" s="17">
        <v>0.111912482180579</v>
      </c>
      <c r="L1563" s="17">
        <v>0.130269830344589</v>
      </c>
      <c r="M1563" s="17"/>
      <c r="N1563" s="17">
        <v>8.9376958681382707E-2</v>
      </c>
      <c r="O1563" s="17">
        <v>9.7642895828915499E-2</v>
      </c>
      <c r="P1563" s="17">
        <v>0.150911114447768</v>
      </c>
      <c r="Q1563" s="17">
        <v>0.16914576114634</v>
      </c>
      <c r="R1563" s="17"/>
      <c r="S1563" s="17">
        <v>0.12938037940848399</v>
      </c>
      <c r="T1563" s="17">
        <v>0.118884813715565</v>
      </c>
      <c r="U1563" s="17">
        <v>7.5056104030475995E-2</v>
      </c>
      <c r="V1563" s="17">
        <v>6.9882877938211602E-2</v>
      </c>
      <c r="W1563" s="17">
        <v>5.0151664699164301E-2</v>
      </c>
      <c r="X1563" s="17">
        <v>0.14979224643068301</v>
      </c>
      <c r="Y1563" s="17">
        <v>0.21252770558471701</v>
      </c>
      <c r="Z1563" s="17">
        <v>0.125072446249366</v>
      </c>
      <c r="AA1563" s="17">
        <v>9.28635984108028E-2</v>
      </c>
      <c r="AB1563" s="17">
        <v>0.165518772327955</v>
      </c>
      <c r="AC1563" s="17">
        <v>0.110916562260573</v>
      </c>
      <c r="AD1563" s="17">
        <v>0.26318551499694298</v>
      </c>
      <c r="AE1563" s="17"/>
      <c r="AF1563" s="17">
        <v>0.135464631042858</v>
      </c>
      <c r="AG1563" s="17">
        <v>0.10666031971416801</v>
      </c>
      <c r="AH1563" s="17">
        <v>0.15629237081372299</v>
      </c>
      <c r="AI1563" s="17"/>
      <c r="AJ1563" s="17">
        <v>0.10445442893031399</v>
      </c>
      <c r="AK1563" s="17">
        <v>0.118996101326258</v>
      </c>
      <c r="AL1563" s="17">
        <v>8.5011915415004705E-2</v>
      </c>
      <c r="AM1563" s="17">
        <v>0.216744239465264</v>
      </c>
      <c r="AN1563" s="17">
        <v>0.183377806139188</v>
      </c>
      <c r="AO1563" s="17"/>
      <c r="AP1563" s="17">
        <v>0.121849709871605</v>
      </c>
      <c r="AQ1563" s="17">
        <v>0.10627736983229601</v>
      </c>
      <c r="AR1563" s="17">
        <v>6.4732930629113006E-2</v>
      </c>
      <c r="AS1563" s="17"/>
      <c r="AT1563" s="17">
        <v>0.13246305417847601</v>
      </c>
      <c r="AU1563" s="17">
        <v>0.15839767326503901</v>
      </c>
      <c r="AV1563" s="17">
        <v>9.5009283660079796E-2</v>
      </c>
      <c r="AW1563" s="17">
        <v>9.9247943003876807E-2</v>
      </c>
      <c r="AX1563" s="17">
        <v>0.15228516989190799</v>
      </c>
      <c r="AY1563" s="17"/>
      <c r="AZ1563" s="17">
        <v>0.11521452648460501</v>
      </c>
      <c r="BA1563" s="17">
        <v>0.219641413187038</v>
      </c>
      <c r="BB1563" s="17">
        <v>0.11688978892864001</v>
      </c>
      <c r="BC1563" s="17">
        <v>0.124446487066253</v>
      </c>
      <c r="BD1563" s="17">
        <v>0.115805285963204</v>
      </c>
      <c r="BE1563" s="17">
        <v>0.12895799511009301</v>
      </c>
      <c r="BF1563" s="17">
        <v>0.115554192337239</v>
      </c>
      <c r="BG1563" s="17">
        <v>0.126658548099534</v>
      </c>
      <c r="BH1563" s="17">
        <v>0.15769526501273601</v>
      </c>
      <c r="BI1563" s="17">
        <v>0.131712043563596</v>
      </c>
      <c r="BJ1563" s="17">
        <v>0.12286215605506599</v>
      </c>
      <c r="BK1563" s="17">
        <v>8.6255569863632406E-2</v>
      </c>
      <c r="BL1563" s="17">
        <v>0.115186059662315</v>
      </c>
      <c r="BM1563" s="17">
        <v>4.0419907916038701E-2</v>
      </c>
      <c r="BN1563" s="17">
        <v>9.4665900395432101E-2</v>
      </c>
      <c r="BO1563" s="17">
        <v>8.1111464485700294E-2</v>
      </c>
      <c r="BP1563" s="17"/>
      <c r="BQ1563" s="17">
        <v>5.8087906118594601E-2</v>
      </c>
      <c r="BR1563" s="17">
        <v>0.14894481738225601</v>
      </c>
    </row>
    <row r="1564" spans="2:70" x14ac:dyDescent="0.35">
      <c r="C1564" s="17"/>
      <c r="D1564" s="17"/>
      <c r="E1564" s="17"/>
      <c r="F1564" s="17"/>
      <c r="G1564" s="17"/>
      <c r="H1564" s="17"/>
      <c r="I1564" s="17"/>
      <c r="J1564" s="17"/>
      <c r="K1564" s="17"/>
      <c r="L1564" s="17"/>
      <c r="M1564" s="17"/>
      <c r="N1564" s="17"/>
      <c r="O1564" s="17"/>
      <c r="P1564" s="17"/>
      <c r="Q1564" s="17"/>
      <c r="R1564" s="17"/>
      <c r="S1564" s="17"/>
      <c r="T1564" s="17"/>
      <c r="U1564" s="17"/>
      <c r="V1564" s="17"/>
      <c r="W1564" s="17"/>
      <c r="X1564" s="17"/>
      <c r="Y1564" s="17"/>
      <c r="Z1564" s="17"/>
      <c r="AA1564" s="17"/>
      <c r="AB1564" s="17"/>
      <c r="AC1564" s="17"/>
      <c r="AD1564" s="17"/>
      <c r="AE1564" s="17"/>
      <c r="AF1564" s="17"/>
      <c r="AG1564" s="17"/>
      <c r="AH1564" s="17"/>
      <c r="AI1564" s="17"/>
      <c r="AJ1564" s="17"/>
      <c r="AK1564" s="17"/>
      <c r="AL1564" s="17"/>
      <c r="AM1564" s="17"/>
      <c r="AN1564" s="17"/>
      <c r="AO1564" s="17"/>
      <c r="AP1564" s="17"/>
      <c r="AQ1564" s="17"/>
      <c r="AR1564" s="17"/>
      <c r="AS1564" s="17"/>
      <c r="AT1564" s="17"/>
      <c r="AU1564" s="17"/>
      <c r="AV1564" s="17"/>
      <c r="AW1564" s="17"/>
      <c r="AX1564" s="17"/>
      <c r="AY1564" s="17"/>
      <c r="AZ1564" s="17"/>
      <c r="BA1564" s="17"/>
      <c r="BB1564" s="17"/>
      <c r="BC1564" s="17"/>
      <c r="BD1564" s="17"/>
      <c r="BE1564" s="17"/>
      <c r="BF1564" s="17"/>
      <c r="BG1564" s="17"/>
      <c r="BH1564" s="17"/>
      <c r="BI1564" s="17"/>
      <c r="BJ1564" s="17"/>
      <c r="BK1564" s="17"/>
      <c r="BL1564" s="17"/>
      <c r="BM1564" s="17"/>
      <c r="BN1564" s="17"/>
      <c r="BO1564" s="17"/>
      <c r="BP1564" s="17"/>
      <c r="BQ1564" s="17"/>
      <c r="BR1564" s="17"/>
    </row>
    <row r="1565" spans="2:70" x14ac:dyDescent="0.35">
      <c r="B1565" s="6" t="s">
        <v>657</v>
      </c>
      <c r="C1565" s="17"/>
      <c r="D1565" s="17"/>
      <c r="E1565" s="17"/>
      <c r="F1565" s="17"/>
      <c r="G1565" s="17"/>
      <c r="H1565" s="17"/>
      <c r="I1565" s="17"/>
      <c r="J1565" s="17"/>
      <c r="K1565" s="17"/>
      <c r="L1565" s="17"/>
      <c r="M1565" s="17"/>
      <c r="N1565" s="17"/>
      <c r="O1565" s="17"/>
      <c r="P1565" s="17"/>
      <c r="Q1565" s="17"/>
      <c r="R1565" s="17"/>
      <c r="S1565" s="17"/>
      <c r="T1565" s="17"/>
      <c r="U1565" s="17"/>
      <c r="V1565" s="17"/>
      <c r="W1565" s="17"/>
      <c r="X1565" s="17"/>
      <c r="Y1565" s="17"/>
      <c r="Z1565" s="17"/>
      <c r="AA1565" s="17"/>
      <c r="AB1565" s="17"/>
      <c r="AC1565" s="17"/>
      <c r="AD1565" s="17"/>
      <c r="AE1565" s="17"/>
      <c r="AF1565" s="17"/>
      <c r="AG1565" s="17"/>
      <c r="AH1565" s="17"/>
      <c r="AI1565" s="17"/>
      <c r="AJ1565" s="17"/>
      <c r="AK1565" s="17"/>
      <c r="AL1565" s="17"/>
      <c r="AM1565" s="17"/>
      <c r="AN1565" s="17"/>
      <c r="AO1565" s="17"/>
      <c r="AP1565" s="17"/>
      <c r="AQ1565" s="17"/>
      <c r="AR1565" s="17"/>
      <c r="AS1565" s="17"/>
      <c r="AT1565" s="17"/>
      <c r="AU1565" s="17"/>
      <c r="AV1565" s="17"/>
      <c r="AW1565" s="17"/>
      <c r="AX1565" s="17"/>
      <c r="AY1565" s="17"/>
      <c r="AZ1565" s="17"/>
      <c r="BA1565" s="17"/>
      <c r="BB1565" s="17"/>
      <c r="BC1565" s="17"/>
      <c r="BD1565" s="17"/>
      <c r="BE1565" s="17"/>
      <c r="BF1565" s="17"/>
      <c r="BG1565" s="17"/>
      <c r="BH1565" s="17"/>
      <c r="BI1565" s="17"/>
      <c r="BJ1565" s="17"/>
      <c r="BK1565" s="17"/>
      <c r="BL1565" s="17"/>
      <c r="BM1565" s="17"/>
      <c r="BN1565" s="17"/>
      <c r="BO1565" s="17"/>
      <c r="BP1565" s="17"/>
      <c r="BQ1565" s="17"/>
      <c r="BR1565" s="17"/>
    </row>
    <row r="1566" spans="2:70" x14ac:dyDescent="0.35">
      <c r="B1566" s="24" t="s">
        <v>651</v>
      </c>
      <c r="C1566" s="17"/>
      <c r="D1566" s="17"/>
      <c r="E1566" s="17"/>
      <c r="F1566" s="17"/>
      <c r="G1566" s="17"/>
      <c r="H1566" s="17"/>
      <c r="I1566" s="17"/>
      <c r="J1566" s="17"/>
      <c r="K1566" s="17"/>
      <c r="L1566" s="17"/>
      <c r="M1566" s="17"/>
      <c r="N1566" s="17"/>
      <c r="O1566" s="17"/>
      <c r="P1566" s="17"/>
      <c r="Q1566" s="17"/>
      <c r="R1566" s="17"/>
      <c r="S1566" s="17"/>
      <c r="T1566" s="17"/>
      <c r="U1566" s="17"/>
      <c r="V1566" s="17"/>
      <c r="W1566" s="17"/>
      <c r="X1566" s="17"/>
      <c r="Y1566" s="17"/>
      <c r="Z1566" s="17"/>
      <c r="AA1566" s="17"/>
      <c r="AB1566" s="17"/>
      <c r="AC1566" s="17"/>
      <c r="AD1566" s="17"/>
      <c r="AE1566" s="17"/>
      <c r="AF1566" s="17"/>
      <c r="AG1566" s="17"/>
      <c r="AH1566" s="17"/>
      <c r="AI1566" s="17"/>
      <c r="AJ1566" s="17"/>
      <c r="AK1566" s="17"/>
      <c r="AL1566" s="17"/>
      <c r="AM1566" s="17"/>
      <c r="AN1566" s="17"/>
      <c r="AO1566" s="17"/>
      <c r="AP1566" s="17"/>
      <c r="AQ1566" s="17"/>
      <c r="AR1566" s="17"/>
      <c r="AS1566" s="17"/>
      <c r="AT1566" s="17"/>
      <c r="AU1566" s="17"/>
      <c r="AV1566" s="17"/>
      <c r="AW1566" s="17"/>
      <c r="AX1566" s="17"/>
      <c r="AY1566" s="17"/>
      <c r="AZ1566" s="17"/>
      <c r="BA1566" s="17"/>
      <c r="BB1566" s="17"/>
      <c r="BC1566" s="17"/>
      <c r="BD1566" s="17"/>
      <c r="BE1566" s="17"/>
      <c r="BF1566" s="17"/>
      <c r="BG1566" s="17"/>
      <c r="BH1566" s="17"/>
      <c r="BI1566" s="17"/>
      <c r="BJ1566" s="17"/>
      <c r="BK1566" s="17"/>
      <c r="BL1566" s="17"/>
      <c r="BM1566" s="17"/>
      <c r="BN1566" s="17"/>
      <c r="BO1566" s="17"/>
      <c r="BP1566" s="17"/>
      <c r="BQ1566" s="17"/>
      <c r="BR1566" s="17"/>
    </row>
    <row r="1567" spans="2:70" x14ac:dyDescent="0.35">
      <c r="B1567" t="s">
        <v>655</v>
      </c>
      <c r="C1567" s="17">
        <v>0.373240893194207</v>
      </c>
      <c r="D1567" s="17">
        <v>0.27456702520062298</v>
      </c>
      <c r="E1567" s="17">
        <v>0.46656034810230201</v>
      </c>
      <c r="F1567" s="17"/>
      <c r="G1567" s="17">
        <v>0.26289200423563802</v>
      </c>
      <c r="H1567" s="17">
        <v>0.37013279501743501</v>
      </c>
      <c r="I1567" s="17">
        <v>0.38434582133802803</v>
      </c>
      <c r="J1567" s="17">
        <v>0.36281363376057002</v>
      </c>
      <c r="K1567" s="17">
        <v>0.36176512411760903</v>
      </c>
      <c r="L1567" s="17">
        <v>0.453416202168825</v>
      </c>
      <c r="M1567" s="17"/>
      <c r="N1567" s="17">
        <v>0.41617498152919602</v>
      </c>
      <c r="O1567" s="17">
        <v>0.42510765153788899</v>
      </c>
      <c r="P1567" s="17">
        <v>0.30677589089630197</v>
      </c>
      <c r="Q1567" s="17">
        <v>0.33094055453639198</v>
      </c>
      <c r="R1567" s="17"/>
      <c r="S1567" s="17">
        <v>0.457167343851764</v>
      </c>
      <c r="T1567" s="17">
        <v>0.43132811021321099</v>
      </c>
      <c r="U1567" s="17">
        <v>0.31748803300295197</v>
      </c>
      <c r="V1567" s="17">
        <v>0.34765202125871603</v>
      </c>
      <c r="W1567" s="17">
        <v>0.26554288699705703</v>
      </c>
      <c r="X1567" s="17">
        <v>0.33959172943546601</v>
      </c>
      <c r="Y1567" s="17">
        <v>0.36035484728043499</v>
      </c>
      <c r="Z1567" s="17">
        <v>0.33070346559040398</v>
      </c>
      <c r="AA1567" s="17">
        <v>0.35343830124937697</v>
      </c>
      <c r="AB1567" s="17">
        <v>0.38842124972581499</v>
      </c>
      <c r="AC1567" s="17">
        <v>0.432131250053294</v>
      </c>
      <c r="AD1567" s="17">
        <v>0.34523408793476201</v>
      </c>
      <c r="AE1567" s="17"/>
      <c r="AF1567" s="17">
        <v>0.37375701468793299</v>
      </c>
      <c r="AG1567" s="17">
        <v>0.40056931785039002</v>
      </c>
      <c r="AH1567" s="17">
        <v>0.35010063819022902</v>
      </c>
      <c r="AI1567" s="17"/>
      <c r="AJ1567" s="17">
        <v>0.386268114477334</v>
      </c>
      <c r="AK1567" s="17">
        <v>0.35630005984558699</v>
      </c>
      <c r="AL1567" s="17">
        <v>0.45813002846065498</v>
      </c>
      <c r="AM1567" s="17">
        <v>0.52209989997672102</v>
      </c>
      <c r="AN1567" s="17">
        <v>0.35992393225061597</v>
      </c>
      <c r="AO1567" s="17"/>
      <c r="AP1567" s="17">
        <v>0.40685200923826897</v>
      </c>
      <c r="AQ1567" s="17">
        <v>0.33864598365770798</v>
      </c>
      <c r="AR1567" s="17">
        <v>0.46653280282173698</v>
      </c>
      <c r="AS1567" s="17"/>
      <c r="AT1567" s="17">
        <v>0.28449176852828501</v>
      </c>
      <c r="AU1567" s="17">
        <v>0.319219230033634</v>
      </c>
      <c r="AV1567" s="17">
        <v>0.45623611297871097</v>
      </c>
      <c r="AW1567" s="17">
        <v>0.48611955873854301</v>
      </c>
      <c r="AX1567" s="17">
        <v>0.50606045212524897</v>
      </c>
      <c r="AY1567" s="17"/>
      <c r="AZ1567" s="17">
        <v>0.28788064589196299</v>
      </c>
      <c r="BA1567" s="17">
        <v>0.398796398651797</v>
      </c>
      <c r="BB1567" s="17">
        <v>0.38529801101245198</v>
      </c>
      <c r="BC1567" s="17">
        <v>0.39664604178783502</v>
      </c>
      <c r="BD1567" s="17">
        <v>0.408240107630301</v>
      </c>
      <c r="BE1567" s="17">
        <v>0.45356483294393501</v>
      </c>
      <c r="BF1567" s="17">
        <v>0.32823999128033698</v>
      </c>
      <c r="BG1567" s="17">
        <v>0.34097506732852401</v>
      </c>
      <c r="BH1567" s="17">
        <v>0.30311601584725201</v>
      </c>
      <c r="BI1567" s="17">
        <v>0.39350714742143</v>
      </c>
      <c r="BJ1567" s="17">
        <v>0.33979883455705601</v>
      </c>
      <c r="BK1567" s="17">
        <v>0.35615740975396698</v>
      </c>
      <c r="BL1567" s="17">
        <v>0.335996129648441</v>
      </c>
      <c r="BM1567" s="17">
        <v>0.35266066338409602</v>
      </c>
      <c r="BN1567" s="17">
        <v>0.28693840702635998</v>
      </c>
      <c r="BO1567" s="17">
        <v>0.40768837826759902</v>
      </c>
      <c r="BP1567" s="17"/>
      <c r="BQ1567" s="17">
        <v>0.57866044607056999</v>
      </c>
      <c r="BR1567" s="17">
        <v>0.29089948765093698</v>
      </c>
    </row>
    <row r="1568" spans="2:70" x14ac:dyDescent="0.35">
      <c r="B1568" t="s">
        <v>658</v>
      </c>
      <c r="C1568" s="17">
        <v>0.50074107932480605</v>
      </c>
      <c r="D1568" s="17">
        <v>0.62753430914318897</v>
      </c>
      <c r="E1568" s="17">
        <v>0.38029869544617001</v>
      </c>
      <c r="F1568" s="17"/>
      <c r="G1568" s="17">
        <v>0.62502210296583605</v>
      </c>
      <c r="H1568" s="17">
        <v>0.53365135324475499</v>
      </c>
      <c r="I1568" s="17">
        <v>0.48048379763312898</v>
      </c>
      <c r="J1568" s="17">
        <v>0.52444406967808899</v>
      </c>
      <c r="K1568" s="17">
        <v>0.47567103420579399</v>
      </c>
      <c r="L1568" s="17">
        <v>0.406102257002457</v>
      </c>
      <c r="M1568" s="17"/>
      <c r="N1568" s="17">
        <v>0.47307933009956399</v>
      </c>
      <c r="O1568" s="17">
        <v>0.455996928486604</v>
      </c>
      <c r="P1568" s="17">
        <v>0.56710109322814795</v>
      </c>
      <c r="Q1568" s="17">
        <v>0.519460364388868</v>
      </c>
      <c r="R1568" s="17"/>
      <c r="S1568" s="17">
        <v>0.467247132233852</v>
      </c>
      <c r="T1568" s="17">
        <v>0.45370713877059099</v>
      </c>
      <c r="U1568" s="17">
        <v>0.55086945234268103</v>
      </c>
      <c r="V1568" s="17">
        <v>0.51404237970945799</v>
      </c>
      <c r="W1568" s="17">
        <v>0.55306912481411197</v>
      </c>
      <c r="X1568" s="17">
        <v>0.52329149781489004</v>
      </c>
      <c r="Y1568" s="17">
        <v>0.52615095982987203</v>
      </c>
      <c r="Z1568" s="17">
        <v>0.50611728042222504</v>
      </c>
      <c r="AA1568" s="17">
        <v>0.53602769502385506</v>
      </c>
      <c r="AB1568" s="17">
        <v>0.47176175685496402</v>
      </c>
      <c r="AC1568" s="17">
        <v>0.43783136912130499</v>
      </c>
      <c r="AD1568" s="17">
        <v>0.49013465655856597</v>
      </c>
      <c r="AE1568" s="17"/>
      <c r="AF1568" s="17">
        <v>0.49842083401241899</v>
      </c>
      <c r="AG1568" s="17">
        <v>0.496962352284126</v>
      </c>
      <c r="AH1568" s="17">
        <v>0.47052557474118101</v>
      </c>
      <c r="AI1568" s="17"/>
      <c r="AJ1568" s="17">
        <v>0.50075263229274902</v>
      </c>
      <c r="AK1568" s="17">
        <v>0.55492395055896704</v>
      </c>
      <c r="AL1568" s="17">
        <v>0.40152224739356701</v>
      </c>
      <c r="AM1568" s="17">
        <v>0.39492109263923197</v>
      </c>
      <c r="AN1568" s="17">
        <v>0.42535606156640698</v>
      </c>
      <c r="AO1568" s="17"/>
      <c r="AP1568" s="17">
        <v>0.48977817868082901</v>
      </c>
      <c r="AQ1568" s="17">
        <v>0.55970858561864001</v>
      </c>
      <c r="AR1568" s="17">
        <v>0.43943846224341299</v>
      </c>
      <c r="AS1568" s="17"/>
      <c r="AT1568" s="17">
        <v>0.55779646234218605</v>
      </c>
      <c r="AU1568" s="17">
        <v>0.55965453553961597</v>
      </c>
      <c r="AV1568" s="17">
        <v>0.43033959648291698</v>
      </c>
      <c r="AW1568" s="17">
        <v>0.47363023555095501</v>
      </c>
      <c r="AX1568" s="17">
        <v>0.286913317615406</v>
      </c>
      <c r="AY1568" s="17"/>
      <c r="AZ1568" s="17">
        <v>0.39511687366060799</v>
      </c>
      <c r="BA1568" s="17">
        <v>0.449195250970991</v>
      </c>
      <c r="BB1568" s="17">
        <v>0.48202262516415101</v>
      </c>
      <c r="BC1568" s="17">
        <v>0.45966367379252598</v>
      </c>
      <c r="BD1568" s="17">
        <v>0.41277884030578499</v>
      </c>
      <c r="BE1568" s="17">
        <v>0.43751779272788599</v>
      </c>
      <c r="BF1568" s="17">
        <v>0.55174818630595601</v>
      </c>
      <c r="BG1568" s="17">
        <v>0.57988325261758</v>
      </c>
      <c r="BH1568" s="17">
        <v>0.57005848738060805</v>
      </c>
      <c r="BI1568" s="17">
        <v>0.52302872900624997</v>
      </c>
      <c r="BJ1568" s="17">
        <v>0.55591080622481903</v>
      </c>
      <c r="BK1568" s="17">
        <v>0.54868758636119097</v>
      </c>
      <c r="BL1568" s="17">
        <v>0.463511905136332</v>
      </c>
      <c r="BM1568" s="17">
        <v>0.61314940521157701</v>
      </c>
      <c r="BN1568" s="17">
        <v>0.53346846890298905</v>
      </c>
      <c r="BO1568" s="17">
        <v>0.51336231070389005</v>
      </c>
      <c r="BP1568" s="17"/>
      <c r="BQ1568" s="17">
        <v>0.34192624130302102</v>
      </c>
      <c r="BR1568" s="17">
        <v>0.56813790895734195</v>
      </c>
    </row>
    <row r="1569" spans="2:70" x14ac:dyDescent="0.35">
      <c r="B1569" t="s">
        <v>129</v>
      </c>
      <c r="C1569" s="17">
        <v>0.126018027480987</v>
      </c>
      <c r="D1569" s="17">
        <v>9.7898665656187794E-2</v>
      </c>
      <c r="E1569" s="17">
        <v>0.153140956451528</v>
      </c>
      <c r="F1569" s="17"/>
      <c r="G1569" s="17">
        <v>0.112085892798525</v>
      </c>
      <c r="H1569" s="17">
        <v>9.6215851737809804E-2</v>
      </c>
      <c r="I1569" s="17">
        <v>0.13517038102884299</v>
      </c>
      <c r="J1569" s="17">
        <v>0.11274229656134201</v>
      </c>
      <c r="K1569" s="17">
        <v>0.16256384167659699</v>
      </c>
      <c r="L1569" s="17">
        <v>0.140481540828717</v>
      </c>
      <c r="M1569" s="17"/>
      <c r="N1569" s="17">
        <v>0.11074568837124001</v>
      </c>
      <c r="O1569" s="17">
        <v>0.118895419975507</v>
      </c>
      <c r="P1569" s="17">
        <v>0.126123015875551</v>
      </c>
      <c r="Q1569" s="17">
        <v>0.14959908107473899</v>
      </c>
      <c r="R1569" s="17"/>
      <c r="S1569" s="17">
        <v>7.5585523914384098E-2</v>
      </c>
      <c r="T1569" s="17">
        <v>0.11496475101619701</v>
      </c>
      <c r="U1569" s="17">
        <v>0.13164251465436599</v>
      </c>
      <c r="V1569" s="17">
        <v>0.13830559903182699</v>
      </c>
      <c r="W1569" s="17">
        <v>0.18138798818883101</v>
      </c>
      <c r="X1569" s="17">
        <v>0.13711677274964301</v>
      </c>
      <c r="Y1569" s="17">
        <v>0.11349419288969299</v>
      </c>
      <c r="Z1569" s="17">
        <v>0.16317925398737099</v>
      </c>
      <c r="AA1569" s="17">
        <v>0.110534003726767</v>
      </c>
      <c r="AB1569" s="17">
        <v>0.13981699341922099</v>
      </c>
      <c r="AC1569" s="17">
        <v>0.13003738082540101</v>
      </c>
      <c r="AD1569" s="17">
        <v>0.16463125550667099</v>
      </c>
      <c r="AE1569" s="17"/>
      <c r="AF1569" s="17">
        <v>0.127822151299649</v>
      </c>
      <c r="AG1569" s="17">
        <v>0.102468329865484</v>
      </c>
      <c r="AH1569" s="17">
        <v>0.17937378706859</v>
      </c>
      <c r="AI1569" s="17"/>
      <c r="AJ1569" s="17">
        <v>0.112979253229918</v>
      </c>
      <c r="AK1569" s="17">
        <v>8.8775989595445595E-2</v>
      </c>
      <c r="AL1569" s="17">
        <v>0.14034772414577801</v>
      </c>
      <c r="AM1569" s="17">
        <v>8.2979007384046802E-2</v>
      </c>
      <c r="AN1569" s="17">
        <v>0.21472000618297701</v>
      </c>
      <c r="AO1569" s="17"/>
      <c r="AP1569" s="17">
        <v>0.103369812080902</v>
      </c>
      <c r="AQ1569" s="17">
        <v>0.10164543072365199</v>
      </c>
      <c r="AR1569" s="17">
        <v>9.4028734934850006E-2</v>
      </c>
      <c r="AS1569" s="17"/>
      <c r="AT1569" s="17">
        <v>0.157711769129529</v>
      </c>
      <c r="AU1569" s="17">
        <v>0.121126234426749</v>
      </c>
      <c r="AV1569" s="17">
        <v>0.113424290538372</v>
      </c>
      <c r="AW1569" s="17">
        <v>4.0250205710501599E-2</v>
      </c>
      <c r="AX1569" s="17">
        <v>0.207026230259345</v>
      </c>
      <c r="AY1569" s="17"/>
      <c r="AZ1569" s="17">
        <v>0.31700248044742901</v>
      </c>
      <c r="BA1569" s="17">
        <v>0.152008350377212</v>
      </c>
      <c r="BB1569" s="17">
        <v>0.13267936382339701</v>
      </c>
      <c r="BC1569" s="17">
        <v>0.14369028441963899</v>
      </c>
      <c r="BD1569" s="17">
        <v>0.17898105206391399</v>
      </c>
      <c r="BE1569" s="17">
        <v>0.108917374328179</v>
      </c>
      <c r="BF1569" s="17">
        <v>0.120011822413707</v>
      </c>
      <c r="BG1569" s="17">
        <v>7.9141680053895394E-2</v>
      </c>
      <c r="BH1569" s="17">
        <v>0.12682549677214</v>
      </c>
      <c r="BI1569" s="17">
        <v>8.3464123572320401E-2</v>
      </c>
      <c r="BJ1569" s="17">
        <v>0.104290359218125</v>
      </c>
      <c r="BK1569" s="17">
        <v>9.5155003884842201E-2</v>
      </c>
      <c r="BL1569" s="17">
        <v>0.200491965215227</v>
      </c>
      <c r="BM1569" s="17">
        <v>3.4189931404327203E-2</v>
      </c>
      <c r="BN1569" s="17">
        <v>0.17959312407065101</v>
      </c>
      <c r="BO1569" s="17">
        <v>7.8949311028510896E-2</v>
      </c>
      <c r="BP1569" s="17"/>
      <c r="BQ1569" s="17">
        <v>7.9413312626408702E-2</v>
      </c>
      <c r="BR1569" s="17">
        <v>0.14096260339172001</v>
      </c>
    </row>
    <row r="1570" spans="2:70" x14ac:dyDescent="0.35">
      <c r="C1570" s="17"/>
      <c r="D1570" s="17"/>
      <c r="E1570" s="17"/>
      <c r="F1570" s="17"/>
      <c r="G1570" s="17"/>
      <c r="H1570" s="17"/>
      <c r="I1570" s="17"/>
      <c r="J1570" s="17"/>
      <c r="K1570" s="17"/>
      <c r="L1570" s="17"/>
      <c r="M1570" s="17"/>
      <c r="N1570" s="17"/>
      <c r="O1570" s="17"/>
      <c r="P1570" s="17"/>
      <c r="Q1570" s="17"/>
      <c r="R1570" s="17"/>
      <c r="S1570" s="17"/>
      <c r="T1570" s="17"/>
      <c r="U1570" s="17"/>
      <c r="V1570" s="17"/>
      <c r="W1570" s="17"/>
      <c r="X1570" s="17"/>
      <c r="Y1570" s="17"/>
      <c r="Z1570" s="17"/>
      <c r="AA1570" s="17"/>
      <c r="AB1570" s="17"/>
      <c r="AC1570" s="17"/>
      <c r="AD1570" s="17"/>
      <c r="AE1570" s="17"/>
      <c r="AF1570" s="17"/>
      <c r="AG1570" s="17"/>
      <c r="AH1570" s="17"/>
      <c r="AI1570" s="17"/>
      <c r="AJ1570" s="17"/>
      <c r="AK1570" s="17"/>
      <c r="AL1570" s="17"/>
      <c r="AM1570" s="17"/>
      <c r="AN1570" s="17"/>
      <c r="AO1570" s="17"/>
      <c r="AP1570" s="17"/>
      <c r="AQ1570" s="17"/>
      <c r="AR1570" s="17"/>
      <c r="AS1570" s="17"/>
      <c r="AT1570" s="17"/>
      <c r="AU1570" s="17"/>
      <c r="AV1570" s="17"/>
      <c r="AW1570" s="17"/>
      <c r="AX1570" s="17"/>
      <c r="AY1570" s="17"/>
      <c r="AZ1570" s="17"/>
      <c r="BA1570" s="17"/>
      <c r="BB1570" s="17"/>
      <c r="BC1570" s="17"/>
      <c r="BD1570" s="17"/>
      <c r="BE1570" s="17"/>
      <c r="BF1570" s="17"/>
      <c r="BG1570" s="17"/>
      <c r="BH1570" s="17"/>
      <c r="BI1570" s="17"/>
      <c r="BJ1570" s="17"/>
      <c r="BK1570" s="17"/>
      <c r="BL1570" s="17"/>
      <c r="BM1570" s="17"/>
      <c r="BN1570" s="17"/>
      <c r="BO1570" s="17"/>
      <c r="BP1570" s="17"/>
      <c r="BQ1570" s="17"/>
      <c r="BR1570" s="17"/>
    </row>
    <row r="1571" spans="2:70" x14ac:dyDescent="0.35">
      <c r="B1571" s="6" t="s">
        <v>657</v>
      </c>
      <c r="C1571" s="17"/>
      <c r="D1571" s="17"/>
      <c r="E1571" s="17"/>
      <c r="F1571" s="17"/>
      <c r="G1571" s="17"/>
      <c r="H1571" s="17"/>
      <c r="I1571" s="17"/>
      <c r="J1571" s="17"/>
      <c r="K1571" s="17"/>
      <c r="L1571" s="17"/>
      <c r="M1571" s="17"/>
      <c r="N1571" s="17"/>
      <c r="O1571" s="17"/>
      <c r="P1571" s="17"/>
      <c r="Q1571" s="17"/>
      <c r="R1571" s="17"/>
      <c r="S1571" s="17"/>
      <c r="T1571" s="17"/>
      <c r="U1571" s="17"/>
      <c r="V1571" s="17"/>
      <c r="W1571" s="17"/>
      <c r="X1571" s="17"/>
      <c r="Y1571" s="17"/>
      <c r="Z1571" s="17"/>
      <c r="AA1571" s="17"/>
      <c r="AB1571" s="17"/>
      <c r="AC1571" s="17"/>
      <c r="AD1571" s="17"/>
      <c r="AE1571" s="17"/>
      <c r="AF1571" s="17"/>
      <c r="AG1571" s="17"/>
      <c r="AH1571" s="17"/>
      <c r="AI1571" s="17"/>
      <c r="AJ1571" s="17"/>
      <c r="AK1571" s="17"/>
      <c r="AL1571" s="17"/>
      <c r="AM1571" s="17"/>
      <c r="AN1571" s="17"/>
      <c r="AO1571" s="17"/>
      <c r="AP1571" s="17"/>
      <c r="AQ1571" s="17"/>
      <c r="AR1571" s="17"/>
      <c r="AS1571" s="17"/>
      <c r="AT1571" s="17"/>
      <c r="AU1571" s="17"/>
      <c r="AV1571" s="17"/>
      <c r="AW1571" s="17"/>
      <c r="AX1571" s="17"/>
      <c r="AY1571" s="17"/>
      <c r="AZ1571" s="17"/>
      <c r="BA1571" s="17"/>
      <c r="BB1571" s="17"/>
      <c r="BC1571" s="17"/>
      <c r="BD1571" s="17"/>
      <c r="BE1571" s="17"/>
      <c r="BF1571" s="17"/>
      <c r="BG1571" s="17"/>
      <c r="BH1571" s="17"/>
      <c r="BI1571" s="17"/>
      <c r="BJ1571" s="17"/>
      <c r="BK1571" s="17"/>
      <c r="BL1571" s="17"/>
      <c r="BM1571" s="17"/>
      <c r="BN1571" s="17"/>
      <c r="BO1571" s="17"/>
      <c r="BP1571" s="17"/>
      <c r="BQ1571" s="17"/>
      <c r="BR1571" s="17"/>
    </row>
    <row r="1572" spans="2:70" x14ac:dyDescent="0.35">
      <c r="B1572" s="24" t="s">
        <v>651</v>
      </c>
      <c r="C1572" s="17"/>
      <c r="D1572" s="17"/>
      <c r="E1572" s="17"/>
      <c r="F1572" s="17"/>
      <c r="G1572" s="17"/>
      <c r="H1572" s="17"/>
      <c r="I1572" s="17"/>
      <c r="J1572" s="17"/>
      <c r="K1572" s="17"/>
      <c r="L1572" s="17"/>
      <c r="M1572" s="17"/>
      <c r="N1572" s="17"/>
      <c r="O1572" s="17"/>
      <c r="P1572" s="17"/>
      <c r="Q1572" s="17"/>
      <c r="R1572" s="17"/>
      <c r="S1572" s="17"/>
      <c r="T1572" s="17"/>
      <c r="U1572" s="17"/>
      <c r="V1572" s="17"/>
      <c r="W1572" s="17"/>
      <c r="X1572" s="17"/>
      <c r="Y1572" s="17"/>
      <c r="Z1572" s="17"/>
      <c r="AA1572" s="17"/>
      <c r="AB1572" s="17"/>
      <c r="AC1572" s="17"/>
      <c r="AD1572" s="17"/>
      <c r="AE1572" s="17"/>
      <c r="AF1572" s="17"/>
      <c r="AG1572" s="17"/>
      <c r="AH1572" s="17"/>
      <c r="AI1572" s="17"/>
      <c r="AJ1572" s="17"/>
      <c r="AK1572" s="17"/>
      <c r="AL1572" s="17"/>
      <c r="AM1572" s="17"/>
      <c r="AN1572" s="17"/>
      <c r="AO1572" s="17"/>
      <c r="AP1572" s="17"/>
      <c r="AQ1572" s="17"/>
      <c r="AR1572" s="17"/>
      <c r="AS1572" s="17"/>
      <c r="AT1572" s="17"/>
      <c r="AU1572" s="17"/>
      <c r="AV1572" s="17"/>
      <c r="AW1572" s="17"/>
      <c r="AX1572" s="17"/>
      <c r="AY1572" s="17"/>
      <c r="AZ1572" s="17"/>
      <c r="BA1572" s="17"/>
      <c r="BB1572" s="17"/>
      <c r="BC1572" s="17"/>
      <c r="BD1572" s="17"/>
      <c r="BE1572" s="17"/>
      <c r="BF1572" s="17"/>
      <c r="BG1572" s="17"/>
      <c r="BH1572" s="17"/>
      <c r="BI1572" s="17"/>
      <c r="BJ1572" s="17"/>
      <c r="BK1572" s="17"/>
      <c r="BL1572" s="17"/>
      <c r="BM1572" s="17"/>
      <c r="BN1572" s="17"/>
      <c r="BO1572" s="17"/>
      <c r="BP1572" s="17"/>
      <c r="BQ1572" s="17"/>
      <c r="BR1572" s="17"/>
    </row>
    <row r="1573" spans="2:70" x14ac:dyDescent="0.35">
      <c r="B1573" t="s">
        <v>655</v>
      </c>
      <c r="C1573" s="17">
        <v>0.25305127447888898</v>
      </c>
      <c r="D1573" s="17">
        <v>0.245393176815458</v>
      </c>
      <c r="E1573" s="17">
        <v>0.260683277292174</v>
      </c>
      <c r="F1573" s="17"/>
      <c r="G1573" s="17">
        <v>0.217033348509728</v>
      </c>
      <c r="H1573" s="17">
        <v>0.251565176369135</v>
      </c>
      <c r="I1573" s="17">
        <v>0.215574822680037</v>
      </c>
      <c r="J1573" s="17">
        <v>0.25340479974229901</v>
      </c>
      <c r="K1573" s="17">
        <v>0.24083259342951299</v>
      </c>
      <c r="L1573" s="17">
        <v>0.3199732895911</v>
      </c>
      <c r="M1573" s="17"/>
      <c r="N1573" s="17">
        <v>0.338577024113146</v>
      </c>
      <c r="O1573" s="17">
        <v>0.24530563111177001</v>
      </c>
      <c r="P1573" s="17">
        <v>0.22892117558348299</v>
      </c>
      <c r="Q1573" s="17">
        <v>0.19085030723688301</v>
      </c>
      <c r="R1573" s="17"/>
      <c r="S1573" s="17">
        <v>0.29268033122077802</v>
      </c>
      <c r="T1573" s="17">
        <v>0.28172205112434701</v>
      </c>
      <c r="U1573" s="17">
        <v>0.254131816975742</v>
      </c>
      <c r="V1573" s="17">
        <v>0.21203469167458699</v>
      </c>
      <c r="W1573" s="17">
        <v>0.23608103668434699</v>
      </c>
      <c r="X1573" s="17">
        <v>0.259492267762785</v>
      </c>
      <c r="Y1573" s="17">
        <v>0.26244647494783901</v>
      </c>
      <c r="Z1573" s="17">
        <v>0.22943638732638699</v>
      </c>
      <c r="AA1573" s="17">
        <v>0.185839278921932</v>
      </c>
      <c r="AB1573" s="17">
        <v>0.25730774233566001</v>
      </c>
      <c r="AC1573" s="17">
        <v>0.321188988575489</v>
      </c>
      <c r="AD1573" s="17">
        <v>0.20091560472528</v>
      </c>
      <c r="AE1573" s="17"/>
      <c r="AF1573" s="17">
        <v>0.25980910170733001</v>
      </c>
      <c r="AG1573" s="17">
        <v>0.26355793409066702</v>
      </c>
      <c r="AH1573" s="17">
        <v>0.24721231565517399</v>
      </c>
      <c r="AI1573" s="17"/>
      <c r="AJ1573" s="17">
        <v>0.27995581643615303</v>
      </c>
      <c r="AK1573" s="17">
        <v>0.22166309988441399</v>
      </c>
      <c r="AL1573" s="17">
        <v>0.31715199711051001</v>
      </c>
      <c r="AM1573" s="17">
        <v>0.19300869544941701</v>
      </c>
      <c r="AN1573" s="17">
        <v>0.21278338775644801</v>
      </c>
      <c r="AO1573" s="17"/>
      <c r="AP1573" s="17">
        <v>0.32327382296338197</v>
      </c>
      <c r="AQ1573" s="17">
        <v>0.227284341444075</v>
      </c>
      <c r="AR1573" s="17">
        <v>0.28091408612138802</v>
      </c>
      <c r="AS1573" s="17"/>
      <c r="AT1573" s="17">
        <v>0.161332786960179</v>
      </c>
      <c r="AU1573" s="17">
        <v>0.197075078747801</v>
      </c>
      <c r="AV1573" s="17">
        <v>0.33371180866102201</v>
      </c>
      <c r="AW1573" s="17">
        <v>0.34779344932551898</v>
      </c>
      <c r="AX1573" s="17">
        <v>0.31684756146443799</v>
      </c>
      <c r="AY1573" s="17"/>
      <c r="AZ1573" s="17">
        <v>0.15176333825475899</v>
      </c>
      <c r="BA1573" s="17">
        <v>0.20493409285584399</v>
      </c>
      <c r="BB1573" s="17">
        <v>0.24667745779549599</v>
      </c>
      <c r="BC1573" s="17">
        <v>0.21149282020635701</v>
      </c>
      <c r="BD1573" s="17">
        <v>0.29673308780134899</v>
      </c>
      <c r="BE1573" s="17">
        <v>0.222429771124867</v>
      </c>
      <c r="BF1573" s="17">
        <v>0.26469658985392103</v>
      </c>
      <c r="BG1573" s="17">
        <v>0.244579830049198</v>
      </c>
      <c r="BH1573" s="17">
        <v>0.18690965520674799</v>
      </c>
      <c r="BI1573" s="17">
        <v>0.28362411921942199</v>
      </c>
      <c r="BJ1573" s="17">
        <v>0.26769861962390201</v>
      </c>
      <c r="BK1573" s="17">
        <v>0.32149346164668102</v>
      </c>
      <c r="BL1573" s="17">
        <v>0.28710415259445099</v>
      </c>
      <c r="BM1573" s="17">
        <v>0.25424023351003999</v>
      </c>
      <c r="BN1573" s="17">
        <v>0.140872964703494</v>
      </c>
      <c r="BO1573" s="17">
        <v>0.498754909755251</v>
      </c>
      <c r="BP1573" s="17"/>
      <c r="BQ1573" s="17">
        <v>0.51623691211842304</v>
      </c>
      <c r="BR1573" s="17">
        <v>0.14544744185334399</v>
      </c>
    </row>
    <row r="1574" spans="2:70" x14ac:dyDescent="0.35">
      <c r="B1574" t="s">
        <v>659</v>
      </c>
      <c r="C1574" s="17">
        <v>0.65508511663594005</v>
      </c>
      <c r="D1574" s="17">
        <v>0.66224504593042399</v>
      </c>
      <c r="E1574" s="17">
        <v>0.65087325710256005</v>
      </c>
      <c r="F1574" s="17"/>
      <c r="G1574" s="17">
        <v>0.71970547201263002</v>
      </c>
      <c r="H1574" s="17">
        <v>0.68545711091115002</v>
      </c>
      <c r="I1574" s="17">
        <v>0.66018398415322499</v>
      </c>
      <c r="J1574" s="17">
        <v>0.64397675846207203</v>
      </c>
      <c r="K1574" s="17">
        <v>0.66109114087126497</v>
      </c>
      <c r="L1574" s="17">
        <v>0.58735504577224096</v>
      </c>
      <c r="M1574" s="17"/>
      <c r="N1574" s="17">
        <v>0.565981948800795</v>
      </c>
      <c r="O1574" s="17">
        <v>0.66016522423605395</v>
      </c>
      <c r="P1574" s="17">
        <v>0.69339114599821505</v>
      </c>
      <c r="Q1574" s="17">
        <v>0.71396790614066297</v>
      </c>
      <c r="R1574" s="17"/>
      <c r="S1574" s="17">
        <v>0.63679432566398597</v>
      </c>
      <c r="T1574" s="17">
        <v>0.603638223304657</v>
      </c>
      <c r="U1574" s="17">
        <v>0.65497866724120701</v>
      </c>
      <c r="V1574" s="17">
        <v>0.69798704287212399</v>
      </c>
      <c r="W1574" s="17">
        <v>0.66876334973671403</v>
      </c>
      <c r="X1574" s="17">
        <v>0.62898786534881101</v>
      </c>
      <c r="Y1574" s="17">
        <v>0.67152148826465896</v>
      </c>
      <c r="Z1574" s="17">
        <v>0.70300549607738005</v>
      </c>
      <c r="AA1574" s="17">
        <v>0.70731688772219803</v>
      </c>
      <c r="AB1574" s="17">
        <v>0.63270657217150095</v>
      </c>
      <c r="AC1574" s="17">
        <v>0.62971206612936204</v>
      </c>
      <c r="AD1574" s="17">
        <v>0.67043415674211804</v>
      </c>
      <c r="AE1574" s="17"/>
      <c r="AF1574" s="17">
        <v>0.66002105071276795</v>
      </c>
      <c r="AG1574" s="17">
        <v>0.64213167229652401</v>
      </c>
      <c r="AH1574" s="17">
        <v>0.61433066872777498</v>
      </c>
      <c r="AI1574" s="17"/>
      <c r="AJ1574" s="17">
        <v>0.62922919395001098</v>
      </c>
      <c r="AK1574" s="17">
        <v>0.68319441461445396</v>
      </c>
      <c r="AL1574" s="17">
        <v>0.59104668975105101</v>
      </c>
      <c r="AM1574" s="17">
        <v>0.72050469307889997</v>
      </c>
      <c r="AN1574" s="17">
        <v>0.70053853593776305</v>
      </c>
      <c r="AO1574" s="17"/>
      <c r="AP1574" s="17">
        <v>0.60897706075147695</v>
      </c>
      <c r="AQ1574" s="17">
        <v>0.66576481233157303</v>
      </c>
      <c r="AR1574" s="17">
        <v>0.59732546574576995</v>
      </c>
      <c r="AS1574" s="17"/>
      <c r="AT1574" s="17">
        <v>0.75000786734057501</v>
      </c>
      <c r="AU1574" s="17">
        <v>0.69955888029550195</v>
      </c>
      <c r="AV1574" s="17">
        <v>0.57213388404531695</v>
      </c>
      <c r="AW1574" s="17">
        <v>0.60247330969358803</v>
      </c>
      <c r="AX1574" s="17">
        <v>0.50969730339826402</v>
      </c>
      <c r="AY1574" s="17"/>
      <c r="AZ1574" s="17">
        <v>0.51402071130046101</v>
      </c>
      <c r="BA1574" s="17">
        <v>0.63693713201056501</v>
      </c>
      <c r="BB1574" s="17">
        <v>0.65001545503645097</v>
      </c>
      <c r="BC1574" s="17">
        <v>0.75029858835330598</v>
      </c>
      <c r="BD1574" s="17">
        <v>0.63271300683587195</v>
      </c>
      <c r="BE1574" s="17">
        <v>0.66185679402470998</v>
      </c>
      <c r="BF1574" s="17">
        <v>0.63369800739999005</v>
      </c>
      <c r="BG1574" s="17">
        <v>0.72093650331613701</v>
      </c>
      <c r="BH1574" s="17">
        <v>0.69792471965277503</v>
      </c>
      <c r="BI1574" s="17">
        <v>0.62016132197164098</v>
      </c>
      <c r="BJ1574" s="17">
        <v>0.63803279020515902</v>
      </c>
      <c r="BK1574" s="17">
        <v>0.62644351586658698</v>
      </c>
      <c r="BL1574" s="17">
        <v>0.63901281542343003</v>
      </c>
      <c r="BM1574" s="17">
        <v>0.617777348441367</v>
      </c>
      <c r="BN1574" s="17">
        <v>0.81987554700785603</v>
      </c>
      <c r="BO1574" s="17">
        <v>0.481567553996263</v>
      </c>
      <c r="BP1574" s="17"/>
      <c r="BQ1574" s="17">
        <v>0.42529100282909699</v>
      </c>
      <c r="BR1574" s="17">
        <v>0.75741768423114997</v>
      </c>
    </row>
    <row r="1575" spans="2:70" x14ac:dyDescent="0.35">
      <c r="B1575" t="s">
        <v>129</v>
      </c>
      <c r="C1575" s="17">
        <v>9.1863608885171893E-2</v>
      </c>
      <c r="D1575" s="17">
        <v>9.2361777254117899E-2</v>
      </c>
      <c r="E1575" s="17">
        <v>8.8443465605266197E-2</v>
      </c>
      <c r="F1575" s="17"/>
      <c r="G1575" s="17">
        <v>6.3261179477641705E-2</v>
      </c>
      <c r="H1575" s="17">
        <v>6.2977712719715195E-2</v>
      </c>
      <c r="I1575" s="17">
        <v>0.124241193166738</v>
      </c>
      <c r="J1575" s="17">
        <v>0.102618441795629</v>
      </c>
      <c r="K1575" s="17">
        <v>9.8076265699222107E-2</v>
      </c>
      <c r="L1575" s="17">
        <v>9.2671664636659198E-2</v>
      </c>
      <c r="M1575" s="17"/>
      <c r="N1575" s="17">
        <v>9.54410270860587E-2</v>
      </c>
      <c r="O1575" s="17">
        <v>9.4529144652176003E-2</v>
      </c>
      <c r="P1575" s="17">
        <v>7.7687678418301598E-2</v>
      </c>
      <c r="Q1575" s="17">
        <v>9.51817866224548E-2</v>
      </c>
      <c r="R1575" s="17"/>
      <c r="S1575" s="17">
        <v>7.0525343115236505E-2</v>
      </c>
      <c r="T1575" s="17">
        <v>0.114639725570997</v>
      </c>
      <c r="U1575" s="17">
        <v>9.0889515783050698E-2</v>
      </c>
      <c r="V1575" s="17">
        <v>8.9978265453289602E-2</v>
      </c>
      <c r="W1575" s="17">
        <v>9.5155613578939105E-2</v>
      </c>
      <c r="X1575" s="17">
        <v>0.111519866888404</v>
      </c>
      <c r="Y1575" s="17">
        <v>6.6032036787501802E-2</v>
      </c>
      <c r="Z1575" s="17">
        <v>6.7558116596232398E-2</v>
      </c>
      <c r="AA1575" s="17">
        <v>0.106843833355869</v>
      </c>
      <c r="AB1575" s="17">
        <v>0.10998568549283901</v>
      </c>
      <c r="AC1575" s="17">
        <v>4.9098945295149597E-2</v>
      </c>
      <c r="AD1575" s="17">
        <v>0.12865023853260199</v>
      </c>
      <c r="AE1575" s="17"/>
      <c r="AF1575" s="17">
        <v>8.0169847579902198E-2</v>
      </c>
      <c r="AG1575" s="17">
        <v>9.4310393612809601E-2</v>
      </c>
      <c r="AH1575" s="17">
        <v>0.13845701561705101</v>
      </c>
      <c r="AI1575" s="17"/>
      <c r="AJ1575" s="17">
        <v>9.0814989613835398E-2</v>
      </c>
      <c r="AK1575" s="17">
        <v>9.5142485501132301E-2</v>
      </c>
      <c r="AL1575" s="17">
        <v>9.1801313138438798E-2</v>
      </c>
      <c r="AM1575" s="17">
        <v>8.6486611471683197E-2</v>
      </c>
      <c r="AN1575" s="17">
        <v>8.6678076305789095E-2</v>
      </c>
      <c r="AO1575" s="17"/>
      <c r="AP1575" s="17">
        <v>6.7749116285140701E-2</v>
      </c>
      <c r="AQ1575" s="17">
        <v>0.106950846224353</v>
      </c>
      <c r="AR1575" s="17">
        <v>0.12176044813284299</v>
      </c>
      <c r="AS1575" s="17"/>
      <c r="AT1575" s="17">
        <v>8.8659345699245606E-2</v>
      </c>
      <c r="AU1575" s="17">
        <v>0.10336604095669701</v>
      </c>
      <c r="AV1575" s="17">
        <v>9.4154307293660894E-2</v>
      </c>
      <c r="AW1575" s="17">
        <v>4.9733240980893503E-2</v>
      </c>
      <c r="AX1575" s="17">
        <v>0.17345513513729799</v>
      </c>
      <c r="AY1575" s="17"/>
      <c r="AZ1575" s="17">
        <v>0.33421595044477997</v>
      </c>
      <c r="BA1575" s="17">
        <v>0.158128775133591</v>
      </c>
      <c r="BB1575" s="17">
        <v>0.10330708716805199</v>
      </c>
      <c r="BC1575" s="17">
        <v>3.8208591440336802E-2</v>
      </c>
      <c r="BD1575" s="17">
        <v>7.0553905362779001E-2</v>
      </c>
      <c r="BE1575" s="17">
        <v>0.115713434850423</v>
      </c>
      <c r="BF1575" s="17">
        <v>0.10160540274608899</v>
      </c>
      <c r="BG1575" s="17">
        <v>3.4483666634663998E-2</v>
      </c>
      <c r="BH1575" s="17">
        <v>0.115165625140477</v>
      </c>
      <c r="BI1575" s="17">
        <v>9.6214558808935993E-2</v>
      </c>
      <c r="BJ1575" s="17">
        <v>9.42685901709399E-2</v>
      </c>
      <c r="BK1575" s="17">
        <v>5.2063022486731801E-2</v>
      </c>
      <c r="BL1575" s="17">
        <v>7.3883031982119096E-2</v>
      </c>
      <c r="BM1575" s="17">
        <v>0.12798241804859301</v>
      </c>
      <c r="BN1575" s="17">
        <v>3.9251488288650403E-2</v>
      </c>
      <c r="BO1575" s="17">
        <v>1.9677536248485401E-2</v>
      </c>
      <c r="BP1575" s="17"/>
      <c r="BQ1575" s="17">
        <v>5.8472085052480201E-2</v>
      </c>
      <c r="BR1575" s="17">
        <v>9.7134873915506501E-2</v>
      </c>
    </row>
    <row r="1576" spans="2:70" x14ac:dyDescent="0.35">
      <c r="C1576" s="17"/>
      <c r="D1576" s="17"/>
      <c r="E1576" s="17"/>
      <c r="F1576" s="17"/>
      <c r="G1576" s="17"/>
      <c r="H1576" s="17"/>
      <c r="I1576" s="17"/>
      <c r="J1576" s="17"/>
      <c r="K1576" s="17"/>
      <c r="L1576" s="17"/>
      <c r="M1576" s="17"/>
      <c r="N1576" s="17"/>
      <c r="O1576" s="17"/>
      <c r="P1576" s="17"/>
      <c r="Q1576" s="17"/>
      <c r="R1576" s="17"/>
      <c r="S1576" s="17"/>
      <c r="T1576" s="17"/>
      <c r="U1576" s="17"/>
      <c r="V1576" s="17"/>
      <c r="W1576" s="17"/>
      <c r="X1576" s="17"/>
      <c r="Y1576" s="17"/>
      <c r="Z1576" s="17"/>
      <c r="AA1576" s="17"/>
      <c r="AB1576" s="17"/>
      <c r="AC1576" s="17"/>
      <c r="AD1576" s="17"/>
      <c r="AE1576" s="17"/>
      <c r="AF1576" s="17"/>
      <c r="AG1576" s="17"/>
      <c r="AH1576" s="17"/>
      <c r="AI1576" s="17"/>
      <c r="AJ1576" s="17"/>
      <c r="AK1576" s="17"/>
      <c r="AL1576" s="17"/>
      <c r="AM1576" s="17"/>
      <c r="AN1576" s="17"/>
      <c r="AO1576" s="17"/>
      <c r="AP1576" s="17"/>
      <c r="AQ1576" s="17"/>
      <c r="AR1576" s="17"/>
      <c r="AS1576" s="17"/>
      <c r="AT1576" s="17"/>
      <c r="AU1576" s="17"/>
      <c r="AV1576" s="17"/>
      <c r="AW1576" s="17"/>
      <c r="AX1576" s="17"/>
      <c r="AY1576" s="17"/>
      <c r="AZ1576" s="17"/>
      <c r="BA1576" s="17"/>
      <c r="BB1576" s="17"/>
      <c r="BC1576" s="17"/>
      <c r="BD1576" s="17"/>
      <c r="BE1576" s="17"/>
      <c r="BF1576" s="17"/>
      <c r="BG1576" s="17"/>
      <c r="BH1576" s="17"/>
      <c r="BI1576" s="17"/>
      <c r="BJ1576" s="17"/>
      <c r="BK1576" s="17"/>
      <c r="BL1576" s="17"/>
      <c r="BM1576" s="17"/>
      <c r="BN1576" s="17"/>
      <c r="BO1576" s="17"/>
      <c r="BP1576" s="17"/>
      <c r="BQ1576" s="17"/>
      <c r="BR1576" s="17"/>
    </row>
    <row r="1577" spans="2:70" x14ac:dyDescent="0.35">
      <c r="B1577" s="6" t="s">
        <v>657</v>
      </c>
      <c r="C1577" s="17"/>
      <c r="D1577" s="17"/>
      <c r="E1577" s="17"/>
      <c r="F1577" s="17"/>
      <c r="G1577" s="17"/>
      <c r="H1577" s="17"/>
      <c r="I1577" s="17"/>
      <c r="J1577" s="17"/>
      <c r="K1577" s="17"/>
      <c r="L1577" s="17"/>
      <c r="M1577" s="17"/>
      <c r="N1577" s="17"/>
      <c r="O1577" s="17"/>
      <c r="P1577" s="17"/>
      <c r="Q1577" s="17"/>
      <c r="R1577" s="17"/>
      <c r="S1577" s="17"/>
      <c r="T1577" s="17"/>
      <c r="U1577" s="17"/>
      <c r="V1577" s="17"/>
      <c r="W1577" s="17"/>
      <c r="X1577" s="17"/>
      <c r="Y1577" s="17"/>
      <c r="Z1577" s="17"/>
      <c r="AA1577" s="17"/>
      <c r="AB1577" s="17"/>
      <c r="AC1577" s="17"/>
      <c r="AD1577" s="17"/>
      <c r="AE1577" s="17"/>
      <c r="AF1577" s="17"/>
      <c r="AG1577" s="17"/>
      <c r="AH1577" s="17"/>
      <c r="AI1577" s="17"/>
      <c r="AJ1577" s="17"/>
      <c r="AK1577" s="17"/>
      <c r="AL1577" s="17"/>
      <c r="AM1577" s="17"/>
      <c r="AN1577" s="17"/>
      <c r="AO1577" s="17"/>
      <c r="AP1577" s="17"/>
      <c r="AQ1577" s="17"/>
      <c r="AR1577" s="17"/>
      <c r="AS1577" s="17"/>
      <c r="AT1577" s="17"/>
      <c r="AU1577" s="17"/>
      <c r="AV1577" s="17"/>
      <c r="AW1577" s="17"/>
      <c r="AX1577" s="17"/>
      <c r="AY1577" s="17"/>
      <c r="AZ1577" s="17"/>
      <c r="BA1577" s="17"/>
      <c r="BB1577" s="17"/>
      <c r="BC1577" s="17"/>
      <c r="BD1577" s="17"/>
      <c r="BE1577" s="17"/>
      <c r="BF1577" s="17"/>
      <c r="BG1577" s="17"/>
      <c r="BH1577" s="17"/>
      <c r="BI1577" s="17"/>
      <c r="BJ1577" s="17"/>
      <c r="BK1577" s="17"/>
      <c r="BL1577" s="17"/>
      <c r="BM1577" s="17"/>
      <c r="BN1577" s="17"/>
      <c r="BO1577" s="17"/>
      <c r="BP1577" s="17"/>
      <c r="BQ1577" s="17"/>
      <c r="BR1577" s="17"/>
    </row>
    <row r="1578" spans="2:70" x14ac:dyDescent="0.35">
      <c r="B1578" s="24" t="s">
        <v>651</v>
      </c>
      <c r="C1578" s="17"/>
      <c r="D1578" s="17"/>
      <c r="E1578" s="17"/>
      <c r="F1578" s="17"/>
      <c r="G1578" s="17"/>
      <c r="H1578" s="17"/>
      <c r="I1578" s="17"/>
      <c r="J1578" s="17"/>
      <c r="K1578" s="17"/>
      <c r="L1578" s="17"/>
      <c r="M1578" s="17"/>
      <c r="N1578" s="17"/>
      <c r="O1578" s="17"/>
      <c r="P1578" s="17"/>
      <c r="Q1578" s="17"/>
      <c r="R1578" s="17"/>
      <c r="S1578" s="17"/>
      <c r="T1578" s="17"/>
      <c r="U1578" s="17"/>
      <c r="V1578" s="17"/>
      <c r="W1578" s="17"/>
      <c r="X1578" s="17"/>
      <c r="Y1578" s="17"/>
      <c r="Z1578" s="17"/>
      <c r="AA1578" s="17"/>
      <c r="AB1578" s="17"/>
      <c r="AC1578" s="17"/>
      <c r="AD1578" s="17"/>
      <c r="AE1578" s="17"/>
      <c r="AF1578" s="17"/>
      <c r="AG1578" s="17"/>
      <c r="AH1578" s="17"/>
      <c r="AI1578" s="17"/>
      <c r="AJ1578" s="17"/>
      <c r="AK1578" s="17"/>
      <c r="AL1578" s="17"/>
      <c r="AM1578" s="17"/>
      <c r="AN1578" s="17"/>
      <c r="AO1578" s="17"/>
      <c r="AP1578" s="17"/>
      <c r="AQ1578" s="17"/>
      <c r="AR1578" s="17"/>
      <c r="AS1578" s="17"/>
      <c r="AT1578" s="17"/>
      <c r="AU1578" s="17"/>
      <c r="AV1578" s="17"/>
      <c r="AW1578" s="17"/>
      <c r="AX1578" s="17"/>
      <c r="AY1578" s="17"/>
      <c r="AZ1578" s="17"/>
      <c r="BA1578" s="17"/>
      <c r="BB1578" s="17"/>
      <c r="BC1578" s="17"/>
      <c r="BD1578" s="17"/>
      <c r="BE1578" s="17"/>
      <c r="BF1578" s="17"/>
      <c r="BG1578" s="17"/>
      <c r="BH1578" s="17"/>
      <c r="BI1578" s="17"/>
      <c r="BJ1578" s="17"/>
      <c r="BK1578" s="17"/>
      <c r="BL1578" s="17"/>
      <c r="BM1578" s="17"/>
      <c r="BN1578" s="17"/>
      <c r="BO1578" s="17"/>
      <c r="BP1578" s="17"/>
      <c r="BQ1578" s="17"/>
      <c r="BR1578" s="17"/>
    </row>
    <row r="1579" spans="2:70" x14ac:dyDescent="0.35">
      <c r="B1579" t="s">
        <v>655</v>
      </c>
      <c r="C1579" s="17">
        <v>0.47822247515164501</v>
      </c>
      <c r="D1579" s="17">
        <v>0.561767559397504</v>
      </c>
      <c r="E1579" s="17">
        <v>0.39888755306029</v>
      </c>
      <c r="F1579" s="17"/>
      <c r="G1579" s="17">
        <v>0.53393712204287402</v>
      </c>
      <c r="H1579" s="17">
        <v>0.54047183460442705</v>
      </c>
      <c r="I1579" s="17">
        <v>0.50460710482281701</v>
      </c>
      <c r="J1579" s="17">
        <v>0.45967858948238899</v>
      </c>
      <c r="K1579" s="17">
        <v>0.46952758214636497</v>
      </c>
      <c r="L1579" s="17">
        <v>0.37940708101159099</v>
      </c>
      <c r="M1579" s="17"/>
      <c r="N1579" s="17">
        <v>0.53005234036474902</v>
      </c>
      <c r="O1579" s="17">
        <v>0.45265447472791698</v>
      </c>
      <c r="P1579" s="17">
        <v>0.45599501420895999</v>
      </c>
      <c r="Q1579" s="17">
        <v>0.46562098450786799</v>
      </c>
      <c r="R1579" s="17"/>
      <c r="S1579" s="17">
        <v>0.54175541875938305</v>
      </c>
      <c r="T1579" s="17">
        <v>0.41108811026249698</v>
      </c>
      <c r="U1579" s="17">
        <v>0.43417011180154502</v>
      </c>
      <c r="V1579" s="17">
        <v>0.47239076266233798</v>
      </c>
      <c r="W1579" s="17">
        <v>0.43224676872406198</v>
      </c>
      <c r="X1579" s="17">
        <v>0.47533225387869499</v>
      </c>
      <c r="Y1579" s="17">
        <v>0.485641691318205</v>
      </c>
      <c r="Z1579" s="17">
        <v>0.47439875006792998</v>
      </c>
      <c r="AA1579" s="17">
        <v>0.45143998375910899</v>
      </c>
      <c r="AB1579" s="17">
        <v>0.541381530516446</v>
      </c>
      <c r="AC1579" s="17">
        <v>0.51043679909607198</v>
      </c>
      <c r="AD1579" s="17">
        <v>0.53518439807579199</v>
      </c>
      <c r="AE1579" s="17"/>
      <c r="AF1579" s="17">
        <v>0.467799777989094</v>
      </c>
      <c r="AG1579" s="17">
        <v>0.48199510168609899</v>
      </c>
      <c r="AH1579" s="17">
        <v>0.53905680857519001</v>
      </c>
      <c r="AI1579" s="17"/>
      <c r="AJ1579" s="17">
        <v>0.45430909764277</v>
      </c>
      <c r="AK1579" s="17">
        <v>0.515634690729178</v>
      </c>
      <c r="AL1579" s="17">
        <v>0.51812584379272197</v>
      </c>
      <c r="AM1579" s="17">
        <v>0.454417741954662</v>
      </c>
      <c r="AN1579" s="17">
        <v>0.45542685363364999</v>
      </c>
      <c r="AO1579" s="17"/>
      <c r="AP1579" s="17">
        <v>0.47371132831754098</v>
      </c>
      <c r="AQ1579" s="17">
        <v>0.53215355293649602</v>
      </c>
      <c r="AR1579" s="17">
        <v>0.51350774578281999</v>
      </c>
      <c r="AS1579" s="17"/>
      <c r="AT1579" s="17">
        <v>0.41431101989001601</v>
      </c>
      <c r="AU1579" s="17">
        <v>0.46470900015814298</v>
      </c>
      <c r="AV1579" s="17">
        <v>0.54342970570627203</v>
      </c>
      <c r="AW1579" s="17">
        <v>0.56318871919299096</v>
      </c>
      <c r="AX1579" s="17">
        <v>0.276532864436218</v>
      </c>
      <c r="AY1579" s="17"/>
      <c r="AZ1579" s="17">
        <v>0.38216703298539101</v>
      </c>
      <c r="BA1579" s="17">
        <v>0.37197339030238802</v>
      </c>
      <c r="BB1579" s="17">
        <v>0.42502863513335198</v>
      </c>
      <c r="BC1579" s="17">
        <v>0.41940712870098501</v>
      </c>
      <c r="BD1579" s="17">
        <v>0.50559222681034299</v>
      </c>
      <c r="BE1579" s="17">
        <v>0.516268704146574</v>
      </c>
      <c r="BF1579" s="17">
        <v>0.45022285230947301</v>
      </c>
      <c r="BG1579" s="17">
        <v>0.48625668667718802</v>
      </c>
      <c r="BH1579" s="17">
        <v>0.44163837051836102</v>
      </c>
      <c r="BI1579" s="17">
        <v>0.42383714701580899</v>
      </c>
      <c r="BJ1579" s="17">
        <v>0.42868218756116899</v>
      </c>
      <c r="BK1579" s="17">
        <v>0.57321563015129295</v>
      </c>
      <c r="BL1579" s="17">
        <v>0.57408956733652605</v>
      </c>
      <c r="BM1579" s="17">
        <v>0.56921194548235998</v>
      </c>
      <c r="BN1579" s="17">
        <v>0.52006042317994206</v>
      </c>
      <c r="BO1579" s="17">
        <v>0.69908560097889205</v>
      </c>
      <c r="BP1579" s="17"/>
      <c r="BQ1579" s="17">
        <v>0.64408456065131303</v>
      </c>
      <c r="BR1579" s="17">
        <v>0.386832440726879</v>
      </c>
    </row>
    <row r="1580" spans="2:70" x14ac:dyDescent="0.35">
      <c r="B1580" t="s">
        <v>660</v>
      </c>
      <c r="C1580" s="17">
        <v>0.27893236326232401</v>
      </c>
      <c r="D1580" s="17">
        <v>0.160494405491099</v>
      </c>
      <c r="E1580" s="17">
        <v>0.39263366182584297</v>
      </c>
      <c r="F1580" s="17"/>
      <c r="G1580" s="17">
        <v>0.30904663563621898</v>
      </c>
      <c r="H1580" s="17">
        <v>0.29497636579595998</v>
      </c>
      <c r="I1580" s="17">
        <v>0.310924718411416</v>
      </c>
      <c r="J1580" s="17">
        <v>0.26353927236698199</v>
      </c>
      <c r="K1580" s="17">
        <v>0.235174117695895</v>
      </c>
      <c r="L1580" s="17">
        <v>0.26058314773813201</v>
      </c>
      <c r="M1580" s="17"/>
      <c r="N1580" s="17">
        <v>0.276094565643631</v>
      </c>
      <c r="O1580" s="17">
        <v>0.29729401669549899</v>
      </c>
      <c r="P1580" s="17">
        <v>0.314050954489419</v>
      </c>
      <c r="Q1580" s="17">
        <v>0.230398909397176</v>
      </c>
      <c r="R1580" s="17"/>
      <c r="S1580" s="17">
        <v>0.31578061990588402</v>
      </c>
      <c r="T1580" s="17">
        <v>0.29622529003138098</v>
      </c>
      <c r="U1580" s="17">
        <v>0.30514322009431299</v>
      </c>
      <c r="V1580" s="17">
        <v>0.25493384641912997</v>
      </c>
      <c r="W1580" s="17">
        <v>0.20359795213909401</v>
      </c>
      <c r="X1580" s="17">
        <v>0.31891967505172902</v>
      </c>
      <c r="Y1580" s="17">
        <v>0.30129976323555702</v>
      </c>
      <c r="Z1580" s="17">
        <v>0.30557306856639199</v>
      </c>
      <c r="AA1580" s="17">
        <v>0.29155261813315902</v>
      </c>
      <c r="AB1580" s="17">
        <v>0.23900513790399</v>
      </c>
      <c r="AC1580" s="17">
        <v>0.18188254119949501</v>
      </c>
      <c r="AD1580" s="17">
        <v>0.245146798017363</v>
      </c>
      <c r="AE1580" s="17"/>
      <c r="AF1580" s="17">
        <v>0.239261290147537</v>
      </c>
      <c r="AG1580" s="17">
        <v>0.30822877707129698</v>
      </c>
      <c r="AH1580" s="17">
        <v>0.25466926743104001</v>
      </c>
      <c r="AI1580" s="17"/>
      <c r="AJ1580" s="17">
        <v>0.27515188745805902</v>
      </c>
      <c r="AK1580" s="17">
        <v>0.26422335429204402</v>
      </c>
      <c r="AL1580" s="17">
        <v>0.30270272509466101</v>
      </c>
      <c r="AM1580" s="17">
        <v>0.34552234759574302</v>
      </c>
      <c r="AN1580" s="17">
        <v>0.26222270343436399</v>
      </c>
      <c r="AO1580" s="17"/>
      <c r="AP1580" s="17">
        <v>0.28508115434751002</v>
      </c>
      <c r="AQ1580" s="17">
        <v>0.25780138264879898</v>
      </c>
      <c r="AR1580" s="17">
        <v>0.329096972746873</v>
      </c>
      <c r="AS1580" s="17"/>
      <c r="AT1580" s="17">
        <v>0.250110186969491</v>
      </c>
      <c r="AU1580" s="17">
        <v>0.30906383382834801</v>
      </c>
      <c r="AV1580" s="17">
        <v>0.26959872166836202</v>
      </c>
      <c r="AW1580" s="17">
        <v>0.30249870395522299</v>
      </c>
      <c r="AX1580" s="17">
        <v>0.485048141700336</v>
      </c>
      <c r="AY1580" s="17"/>
      <c r="AZ1580" s="17">
        <v>0.25268368305585198</v>
      </c>
      <c r="BA1580" s="17">
        <v>0.22553892829767699</v>
      </c>
      <c r="BB1580" s="17">
        <v>0.332075225076508</v>
      </c>
      <c r="BC1580" s="17">
        <v>0.29701746490085101</v>
      </c>
      <c r="BD1580" s="17">
        <v>0.27105775919490499</v>
      </c>
      <c r="BE1580" s="17">
        <v>0.21527806379078801</v>
      </c>
      <c r="BF1580" s="17">
        <v>0.32943641299356602</v>
      </c>
      <c r="BG1580" s="17">
        <v>0.27306765172780001</v>
      </c>
      <c r="BH1580" s="17">
        <v>0.30097134997417302</v>
      </c>
      <c r="BI1580" s="17">
        <v>0.32361293307399702</v>
      </c>
      <c r="BJ1580" s="17">
        <v>0.28969175804911701</v>
      </c>
      <c r="BK1580" s="17">
        <v>0.29385237313972601</v>
      </c>
      <c r="BL1580" s="17">
        <v>0.304518995593833</v>
      </c>
      <c r="BM1580" s="17">
        <v>0.28399569381113299</v>
      </c>
      <c r="BN1580" s="17">
        <v>0.28114400197116701</v>
      </c>
      <c r="BO1580" s="17">
        <v>0.199092507205024</v>
      </c>
      <c r="BP1580" s="17"/>
      <c r="BQ1580" s="17">
        <v>0.259222705534847</v>
      </c>
      <c r="BR1580" s="17">
        <v>0.29378726309706299</v>
      </c>
    </row>
    <row r="1581" spans="2:70" x14ac:dyDescent="0.35">
      <c r="B1581" t="s">
        <v>129</v>
      </c>
      <c r="C1581" s="17">
        <v>0.24284516158603101</v>
      </c>
      <c r="D1581" s="17">
        <v>0.277738035111397</v>
      </c>
      <c r="E1581" s="17">
        <v>0.208478785113867</v>
      </c>
      <c r="F1581" s="17"/>
      <c r="G1581" s="17">
        <v>0.157016242320907</v>
      </c>
      <c r="H1581" s="17">
        <v>0.164551799599613</v>
      </c>
      <c r="I1581" s="17">
        <v>0.18446817676576699</v>
      </c>
      <c r="J1581" s="17">
        <v>0.27678213815062902</v>
      </c>
      <c r="K1581" s="17">
        <v>0.29529830015774</v>
      </c>
      <c r="L1581" s="17">
        <v>0.360009771250276</v>
      </c>
      <c r="M1581" s="17"/>
      <c r="N1581" s="17">
        <v>0.19385309399161901</v>
      </c>
      <c r="O1581" s="17">
        <v>0.25005150857658398</v>
      </c>
      <c r="P1581" s="17">
        <v>0.22995403130162101</v>
      </c>
      <c r="Q1581" s="17">
        <v>0.30398010609495602</v>
      </c>
      <c r="R1581" s="17"/>
      <c r="S1581" s="17">
        <v>0.14246396133473299</v>
      </c>
      <c r="T1581" s="17">
        <v>0.29268659970612199</v>
      </c>
      <c r="U1581" s="17">
        <v>0.26068666810414198</v>
      </c>
      <c r="V1581" s="17">
        <v>0.27267539091853199</v>
      </c>
      <c r="W1581" s="17">
        <v>0.36415527913684398</v>
      </c>
      <c r="X1581" s="17">
        <v>0.20574807106957599</v>
      </c>
      <c r="Y1581" s="17">
        <v>0.21305854544623801</v>
      </c>
      <c r="Z1581" s="17">
        <v>0.220028181365678</v>
      </c>
      <c r="AA1581" s="17">
        <v>0.25700739810773199</v>
      </c>
      <c r="AB1581" s="17">
        <v>0.219613331579563</v>
      </c>
      <c r="AC1581" s="17">
        <v>0.30768065970443298</v>
      </c>
      <c r="AD1581" s="17">
        <v>0.21966880390684501</v>
      </c>
      <c r="AE1581" s="17"/>
      <c r="AF1581" s="17">
        <v>0.292938931863369</v>
      </c>
      <c r="AG1581" s="17">
        <v>0.209776121242604</v>
      </c>
      <c r="AH1581" s="17">
        <v>0.20627392399377001</v>
      </c>
      <c r="AI1581" s="17"/>
      <c r="AJ1581" s="17">
        <v>0.27053901489917098</v>
      </c>
      <c r="AK1581" s="17">
        <v>0.220141954978778</v>
      </c>
      <c r="AL1581" s="17">
        <v>0.17917143111261699</v>
      </c>
      <c r="AM1581" s="17">
        <v>0.20005991044959501</v>
      </c>
      <c r="AN1581" s="17">
        <v>0.28235044293198602</v>
      </c>
      <c r="AO1581" s="17"/>
      <c r="AP1581" s="17">
        <v>0.241207517334949</v>
      </c>
      <c r="AQ1581" s="17">
        <v>0.210045064414706</v>
      </c>
      <c r="AR1581" s="17">
        <v>0.15739528147030701</v>
      </c>
      <c r="AS1581" s="17"/>
      <c r="AT1581" s="17">
        <v>0.33557879314049299</v>
      </c>
      <c r="AU1581" s="17">
        <v>0.22622716601350901</v>
      </c>
      <c r="AV1581" s="17">
        <v>0.18697157262536701</v>
      </c>
      <c r="AW1581" s="17">
        <v>0.13431257685178599</v>
      </c>
      <c r="AX1581" s="17">
        <v>0.238418993863446</v>
      </c>
      <c r="AY1581" s="17"/>
      <c r="AZ1581" s="17">
        <v>0.36514928395875801</v>
      </c>
      <c r="BA1581" s="17">
        <v>0.40248768139993502</v>
      </c>
      <c r="BB1581" s="17">
        <v>0.24289613979013999</v>
      </c>
      <c r="BC1581" s="17">
        <v>0.28357540639816498</v>
      </c>
      <c r="BD1581" s="17">
        <v>0.22335001399475199</v>
      </c>
      <c r="BE1581" s="17">
        <v>0.26845323206263799</v>
      </c>
      <c r="BF1581" s="17">
        <v>0.220340734696961</v>
      </c>
      <c r="BG1581" s="17">
        <v>0.240675661595012</v>
      </c>
      <c r="BH1581" s="17">
        <v>0.25739027950746601</v>
      </c>
      <c r="BI1581" s="17">
        <v>0.25254991991019399</v>
      </c>
      <c r="BJ1581" s="17">
        <v>0.281626054389714</v>
      </c>
      <c r="BK1581" s="17">
        <v>0.13293199670898101</v>
      </c>
      <c r="BL1581" s="17">
        <v>0.12139143706964101</v>
      </c>
      <c r="BM1581" s="17">
        <v>0.146792360706507</v>
      </c>
      <c r="BN1581" s="17">
        <v>0.19879557484889099</v>
      </c>
      <c r="BO1581" s="17">
        <v>0.101821891816084</v>
      </c>
      <c r="BP1581" s="17"/>
      <c r="BQ1581" s="17">
        <v>9.6692733813839402E-2</v>
      </c>
      <c r="BR1581" s="17">
        <v>0.31938029617605801</v>
      </c>
    </row>
    <row r="1582" spans="2:70" x14ac:dyDescent="0.35">
      <c r="C1582" s="17"/>
      <c r="D1582" s="17"/>
      <c r="E1582" s="17"/>
      <c r="F1582" s="17"/>
      <c r="G1582" s="17"/>
      <c r="H1582" s="17"/>
      <c r="I1582" s="17"/>
      <c r="J1582" s="17"/>
      <c r="K1582" s="17"/>
      <c r="L1582" s="17"/>
      <c r="M1582" s="17"/>
      <c r="N1582" s="17"/>
      <c r="O1582" s="17"/>
      <c r="P1582" s="17"/>
      <c r="Q1582" s="17"/>
      <c r="R1582" s="17"/>
      <c r="S1582" s="17"/>
      <c r="T1582" s="17"/>
      <c r="U1582" s="17"/>
      <c r="V1582" s="17"/>
      <c r="W1582" s="17"/>
      <c r="X1582" s="17"/>
      <c r="Y1582" s="17"/>
      <c r="Z1582" s="17"/>
      <c r="AA1582" s="17"/>
      <c r="AB1582" s="17"/>
      <c r="AC1582" s="17"/>
      <c r="AD1582" s="17"/>
      <c r="AE1582" s="17"/>
      <c r="AF1582" s="17"/>
      <c r="AG1582" s="17"/>
      <c r="AH1582" s="17"/>
      <c r="AI1582" s="17"/>
      <c r="AJ1582" s="17"/>
      <c r="AK1582" s="17"/>
      <c r="AL1582" s="17"/>
      <c r="AM1582" s="17"/>
      <c r="AN1582" s="17"/>
      <c r="AO1582" s="17"/>
      <c r="AP1582" s="17"/>
      <c r="AQ1582" s="17"/>
      <c r="AR1582" s="17"/>
      <c r="AS1582" s="17"/>
      <c r="AT1582" s="17"/>
      <c r="AU1582" s="17"/>
      <c r="AV1582" s="17"/>
      <c r="AW1582" s="17"/>
      <c r="AX1582" s="17"/>
      <c r="AY1582" s="17"/>
      <c r="AZ1582" s="17"/>
      <c r="BA1582" s="17"/>
      <c r="BB1582" s="17"/>
      <c r="BC1582" s="17"/>
      <c r="BD1582" s="17"/>
      <c r="BE1582" s="17"/>
      <c r="BF1582" s="17"/>
      <c r="BG1582" s="17"/>
      <c r="BH1582" s="17"/>
      <c r="BI1582" s="17"/>
      <c r="BJ1582" s="17"/>
      <c r="BK1582" s="17"/>
      <c r="BL1582" s="17"/>
      <c r="BM1582" s="17"/>
      <c r="BN1582" s="17"/>
      <c r="BO1582" s="17"/>
      <c r="BP1582" s="17"/>
      <c r="BQ1582" s="17"/>
      <c r="BR1582" s="17"/>
    </row>
    <row r="1583" spans="2:70" x14ac:dyDescent="0.35">
      <c r="B1583" s="6" t="s">
        <v>657</v>
      </c>
      <c r="C1583" s="17"/>
      <c r="D1583" s="17"/>
      <c r="E1583" s="17"/>
      <c r="F1583" s="17"/>
      <c r="G1583" s="17"/>
      <c r="H1583" s="17"/>
      <c r="I1583" s="17"/>
      <c r="J1583" s="17"/>
      <c r="K1583" s="17"/>
      <c r="L1583" s="17"/>
      <c r="M1583" s="17"/>
      <c r="N1583" s="17"/>
      <c r="O1583" s="17"/>
      <c r="P1583" s="17"/>
      <c r="Q1583" s="17"/>
      <c r="R1583" s="17"/>
      <c r="S1583" s="17"/>
      <c r="T1583" s="17"/>
      <c r="U1583" s="17"/>
      <c r="V1583" s="17"/>
      <c r="W1583" s="17"/>
      <c r="X1583" s="17"/>
      <c r="Y1583" s="17"/>
      <c r="Z1583" s="17"/>
      <c r="AA1583" s="17"/>
      <c r="AB1583" s="17"/>
      <c r="AC1583" s="17"/>
      <c r="AD1583" s="17"/>
      <c r="AE1583" s="17"/>
      <c r="AF1583" s="17"/>
      <c r="AG1583" s="17"/>
      <c r="AH1583" s="17"/>
      <c r="AI1583" s="17"/>
      <c r="AJ1583" s="17"/>
      <c r="AK1583" s="17"/>
      <c r="AL1583" s="17"/>
      <c r="AM1583" s="17"/>
      <c r="AN1583" s="17"/>
      <c r="AO1583" s="17"/>
      <c r="AP1583" s="17"/>
      <c r="AQ1583" s="17"/>
      <c r="AR1583" s="17"/>
      <c r="AS1583" s="17"/>
      <c r="AT1583" s="17"/>
      <c r="AU1583" s="17"/>
      <c r="AV1583" s="17"/>
      <c r="AW1583" s="17"/>
      <c r="AX1583" s="17"/>
      <c r="AY1583" s="17"/>
      <c r="AZ1583" s="17"/>
      <c r="BA1583" s="17"/>
      <c r="BB1583" s="17"/>
      <c r="BC1583" s="17"/>
      <c r="BD1583" s="17"/>
      <c r="BE1583" s="17"/>
      <c r="BF1583" s="17"/>
      <c r="BG1583" s="17"/>
      <c r="BH1583" s="17"/>
      <c r="BI1583" s="17"/>
      <c r="BJ1583" s="17"/>
      <c r="BK1583" s="17"/>
      <c r="BL1583" s="17"/>
      <c r="BM1583" s="17"/>
      <c r="BN1583" s="17"/>
      <c r="BO1583" s="17"/>
      <c r="BP1583" s="17"/>
      <c r="BQ1583" s="17"/>
      <c r="BR1583" s="17"/>
    </row>
    <row r="1584" spans="2:70" x14ac:dyDescent="0.35">
      <c r="B1584" s="24" t="s">
        <v>651</v>
      </c>
      <c r="C1584" s="17"/>
      <c r="D1584" s="17"/>
      <c r="E1584" s="17"/>
      <c r="F1584" s="17"/>
      <c r="G1584" s="17"/>
      <c r="H1584" s="17"/>
      <c r="I1584" s="17"/>
      <c r="J1584" s="17"/>
      <c r="K1584" s="17"/>
      <c r="L1584" s="17"/>
      <c r="M1584" s="17"/>
      <c r="N1584" s="17"/>
      <c r="O1584" s="17"/>
      <c r="P1584" s="17"/>
      <c r="Q1584" s="17"/>
      <c r="R1584" s="17"/>
      <c r="S1584" s="17"/>
      <c r="T1584" s="17"/>
      <c r="U1584" s="17"/>
      <c r="V1584" s="17"/>
      <c r="W1584" s="17"/>
      <c r="X1584" s="17"/>
      <c r="Y1584" s="17"/>
      <c r="Z1584" s="17"/>
      <c r="AA1584" s="17"/>
      <c r="AB1584" s="17"/>
      <c r="AC1584" s="17"/>
      <c r="AD1584" s="17"/>
      <c r="AE1584" s="17"/>
      <c r="AF1584" s="17"/>
      <c r="AG1584" s="17"/>
      <c r="AH1584" s="17"/>
      <c r="AI1584" s="17"/>
      <c r="AJ1584" s="17"/>
      <c r="AK1584" s="17"/>
      <c r="AL1584" s="17"/>
      <c r="AM1584" s="17"/>
      <c r="AN1584" s="17"/>
      <c r="AO1584" s="17"/>
      <c r="AP1584" s="17"/>
      <c r="AQ1584" s="17"/>
      <c r="AR1584" s="17"/>
      <c r="AS1584" s="17"/>
      <c r="AT1584" s="17"/>
      <c r="AU1584" s="17"/>
      <c r="AV1584" s="17"/>
      <c r="AW1584" s="17"/>
      <c r="AX1584" s="17"/>
      <c r="AY1584" s="17"/>
      <c r="AZ1584" s="17"/>
      <c r="BA1584" s="17"/>
      <c r="BB1584" s="17"/>
      <c r="BC1584" s="17"/>
      <c r="BD1584" s="17"/>
      <c r="BE1584" s="17"/>
      <c r="BF1584" s="17"/>
      <c r="BG1584" s="17"/>
      <c r="BH1584" s="17"/>
      <c r="BI1584" s="17"/>
      <c r="BJ1584" s="17"/>
      <c r="BK1584" s="17"/>
      <c r="BL1584" s="17"/>
      <c r="BM1584" s="17"/>
      <c r="BN1584" s="17"/>
      <c r="BO1584" s="17"/>
      <c r="BP1584" s="17"/>
      <c r="BQ1584" s="17"/>
      <c r="BR1584" s="17"/>
    </row>
    <row r="1585" spans="2:70" x14ac:dyDescent="0.35">
      <c r="B1585" t="s">
        <v>655</v>
      </c>
      <c r="C1585" s="17">
        <v>0.45466020542988</v>
      </c>
      <c r="D1585" s="17">
        <v>0.40678476128985502</v>
      </c>
      <c r="E1585" s="17">
        <v>0.50307889012083695</v>
      </c>
      <c r="F1585" s="17"/>
      <c r="G1585" s="17">
        <v>0.429264035154447</v>
      </c>
      <c r="H1585" s="17">
        <v>0.44335841799391201</v>
      </c>
      <c r="I1585" s="17">
        <v>0.49155743764063098</v>
      </c>
      <c r="J1585" s="17">
        <v>0.41588883987837999</v>
      </c>
      <c r="K1585" s="17">
        <v>0.42379050299967902</v>
      </c>
      <c r="L1585" s="17">
        <v>0.50256792698819297</v>
      </c>
      <c r="M1585" s="17"/>
      <c r="N1585" s="17">
        <v>0.529173541036562</v>
      </c>
      <c r="O1585" s="17">
        <v>0.46550284557054</v>
      </c>
      <c r="P1585" s="17">
        <v>0.45314784051951401</v>
      </c>
      <c r="Q1585" s="17">
        <v>0.36615801649817897</v>
      </c>
      <c r="R1585" s="17"/>
      <c r="S1585" s="17">
        <v>0.54644056143494002</v>
      </c>
      <c r="T1585" s="17">
        <v>0.42361219047111298</v>
      </c>
      <c r="U1585" s="17">
        <v>0.47173665768108303</v>
      </c>
      <c r="V1585" s="17">
        <v>0.40777396875651101</v>
      </c>
      <c r="W1585" s="17">
        <v>0.45638810309042099</v>
      </c>
      <c r="X1585" s="17">
        <v>0.42321129165691501</v>
      </c>
      <c r="Y1585" s="17">
        <v>0.40190412775853701</v>
      </c>
      <c r="Z1585" s="17">
        <v>0.45153329117686503</v>
      </c>
      <c r="AA1585" s="17">
        <v>0.49544595433060801</v>
      </c>
      <c r="AB1585" s="17">
        <v>0.47545951705135397</v>
      </c>
      <c r="AC1585" s="17">
        <v>0.40886423478971101</v>
      </c>
      <c r="AD1585" s="17">
        <v>0.306995905069194</v>
      </c>
      <c r="AE1585" s="17"/>
      <c r="AF1585" s="17">
        <v>0.47027700903166703</v>
      </c>
      <c r="AG1585" s="17">
        <v>0.47247040604693202</v>
      </c>
      <c r="AH1585" s="17">
        <v>0.39603123970793602</v>
      </c>
      <c r="AI1585" s="17"/>
      <c r="AJ1585" s="17">
        <v>0.45398990027805503</v>
      </c>
      <c r="AK1585" s="17">
        <v>0.46296970219297001</v>
      </c>
      <c r="AL1585" s="17">
        <v>0.47867032528783898</v>
      </c>
      <c r="AM1585" s="17">
        <v>0.36949252710827601</v>
      </c>
      <c r="AN1585" s="17">
        <v>0.39719857072132703</v>
      </c>
      <c r="AO1585" s="17"/>
      <c r="AP1585" s="17">
        <v>0.48040705816201101</v>
      </c>
      <c r="AQ1585" s="17">
        <v>0.46514927259176603</v>
      </c>
      <c r="AR1585" s="17">
        <v>0.48119696040337001</v>
      </c>
      <c r="AS1585" s="17"/>
      <c r="AT1585" s="17">
        <v>0.39695615207366902</v>
      </c>
      <c r="AU1585" s="17">
        <v>0.467720374906548</v>
      </c>
      <c r="AV1585" s="17">
        <v>0.49975576467057298</v>
      </c>
      <c r="AW1585" s="17">
        <v>0.54580700884682998</v>
      </c>
      <c r="AX1585" s="17">
        <v>0.65259267050266101</v>
      </c>
      <c r="AY1585" s="17"/>
      <c r="AZ1585" s="17">
        <v>0.122243771347991</v>
      </c>
      <c r="BA1585" s="17">
        <v>0.393339496931014</v>
      </c>
      <c r="BB1585" s="17">
        <v>0.48309490910498099</v>
      </c>
      <c r="BC1585" s="17">
        <v>0.50705982682322104</v>
      </c>
      <c r="BD1585" s="17">
        <v>0.462541466642516</v>
      </c>
      <c r="BE1585" s="17">
        <v>0.410153426636572</v>
      </c>
      <c r="BF1585" s="17">
        <v>0.44466602144422901</v>
      </c>
      <c r="BG1585" s="17">
        <v>0.38023745870800801</v>
      </c>
      <c r="BH1585" s="17">
        <v>0.50756384571708701</v>
      </c>
      <c r="BI1585" s="17">
        <v>0.40680795790812602</v>
      </c>
      <c r="BJ1585" s="17">
        <v>0.47944825608748898</v>
      </c>
      <c r="BK1585" s="17">
        <v>0.46126618983228102</v>
      </c>
      <c r="BL1585" s="17">
        <v>0.45887318177221798</v>
      </c>
      <c r="BM1585" s="17">
        <v>0.49569475615234199</v>
      </c>
      <c r="BN1585" s="17">
        <v>0.39998012117839099</v>
      </c>
      <c r="BO1585" s="17">
        <v>0.58361145322667096</v>
      </c>
      <c r="BP1585" s="17"/>
      <c r="BQ1585" s="17">
        <v>0.71454151430149804</v>
      </c>
      <c r="BR1585" s="17">
        <v>0.35180469920727397</v>
      </c>
    </row>
    <row r="1586" spans="2:70" x14ac:dyDescent="0.35">
      <c r="B1586" t="s">
        <v>661</v>
      </c>
      <c r="C1586" s="17">
        <v>0.23421249625665899</v>
      </c>
      <c r="D1586" s="17">
        <v>0.230596698817921</v>
      </c>
      <c r="E1586" s="17">
        <v>0.23377669278691801</v>
      </c>
      <c r="F1586" s="17"/>
      <c r="G1586" s="17">
        <v>0.341648676831038</v>
      </c>
      <c r="H1586" s="17">
        <v>0.30987922892120701</v>
      </c>
      <c r="I1586" s="17">
        <v>0.21874256265625899</v>
      </c>
      <c r="J1586" s="17">
        <v>0.24951913575981799</v>
      </c>
      <c r="K1586" s="17">
        <v>0.19132655769324899</v>
      </c>
      <c r="L1586" s="17">
        <v>0.13097604806096599</v>
      </c>
      <c r="M1586" s="17"/>
      <c r="N1586" s="17">
        <v>0.217962097149384</v>
      </c>
      <c r="O1586" s="17">
        <v>0.22963136769907799</v>
      </c>
      <c r="P1586" s="17">
        <v>0.27055486914453197</v>
      </c>
      <c r="Q1586" s="17">
        <v>0.22737062163261301</v>
      </c>
      <c r="R1586" s="17"/>
      <c r="S1586" s="17">
        <v>0.22618337337583699</v>
      </c>
      <c r="T1586" s="17">
        <v>0.267067853181709</v>
      </c>
      <c r="U1586" s="17">
        <v>0.271665324995569</v>
      </c>
      <c r="V1586" s="17">
        <v>0.24280130681704601</v>
      </c>
      <c r="W1586" s="17">
        <v>0.22020774626081799</v>
      </c>
      <c r="X1586" s="17">
        <v>0.28402742002848502</v>
      </c>
      <c r="Y1586" s="17">
        <v>0.22286866219496401</v>
      </c>
      <c r="Z1586" s="17">
        <v>0.22617469347346</v>
      </c>
      <c r="AA1586" s="17">
        <v>0.220721145662505</v>
      </c>
      <c r="AB1586" s="17">
        <v>0.15267464326213201</v>
      </c>
      <c r="AC1586" s="17">
        <v>0.23293250474228899</v>
      </c>
      <c r="AD1586" s="17">
        <v>0.25728295623007702</v>
      </c>
      <c r="AE1586" s="17"/>
      <c r="AF1586" s="17">
        <v>0.190989795313425</v>
      </c>
      <c r="AG1586" s="17">
        <v>0.25344960396532101</v>
      </c>
      <c r="AH1586" s="17">
        <v>0.21199861665282699</v>
      </c>
      <c r="AI1586" s="17"/>
      <c r="AJ1586" s="17">
        <v>0.19706825230570699</v>
      </c>
      <c r="AK1586" s="17">
        <v>0.29131520252255999</v>
      </c>
      <c r="AL1586" s="17">
        <v>0.216302477229569</v>
      </c>
      <c r="AM1586" s="17">
        <v>0</v>
      </c>
      <c r="AN1586" s="17">
        <v>0.221147401827748</v>
      </c>
      <c r="AO1586" s="17"/>
      <c r="AP1586" s="17">
        <v>0.19066936244371399</v>
      </c>
      <c r="AQ1586" s="17">
        <v>0.26913032456166303</v>
      </c>
      <c r="AR1586" s="17">
        <v>0.29122585188363198</v>
      </c>
      <c r="AS1586" s="17"/>
      <c r="AT1586" s="17">
        <v>0.177017625246042</v>
      </c>
      <c r="AU1586" s="17">
        <v>0.252398328799608</v>
      </c>
      <c r="AV1586" s="17">
        <v>0.27259019008749602</v>
      </c>
      <c r="AW1586" s="17">
        <v>0.23840912900818301</v>
      </c>
      <c r="AX1586" s="17">
        <v>0.178389278349007</v>
      </c>
      <c r="AY1586" s="17"/>
      <c r="AZ1586" s="17">
        <v>0.24042624963819301</v>
      </c>
      <c r="BA1586" s="17">
        <v>0.21068688111248199</v>
      </c>
      <c r="BB1586" s="17">
        <v>0.21749318986074501</v>
      </c>
      <c r="BC1586" s="17">
        <v>0.17446252122250699</v>
      </c>
      <c r="BD1586" s="17">
        <v>0.25498244026176198</v>
      </c>
      <c r="BE1586" s="17">
        <v>0.237017712430072</v>
      </c>
      <c r="BF1586" s="17">
        <v>0.26719204283173298</v>
      </c>
      <c r="BG1586" s="17">
        <v>0.24273920146544001</v>
      </c>
      <c r="BH1586" s="17">
        <v>0.20520992039785499</v>
      </c>
      <c r="BI1586" s="17">
        <v>0.285697762140664</v>
      </c>
      <c r="BJ1586" s="17">
        <v>0.26531367970283298</v>
      </c>
      <c r="BK1586" s="17">
        <v>0.197296204920651</v>
      </c>
      <c r="BL1586" s="17">
        <v>0.24899231252097501</v>
      </c>
      <c r="BM1586" s="17">
        <v>0.21825401704832001</v>
      </c>
      <c r="BN1586" s="17">
        <v>0.38774025150865499</v>
      </c>
      <c r="BO1586" s="17">
        <v>0.26153305872127502</v>
      </c>
      <c r="BP1586" s="17"/>
      <c r="BQ1586" s="17">
        <v>0.194579078019157</v>
      </c>
      <c r="BR1586" s="17">
        <v>0.247131073808291</v>
      </c>
    </row>
    <row r="1587" spans="2:70" x14ac:dyDescent="0.35">
      <c r="B1587" t="s">
        <v>129</v>
      </c>
      <c r="C1587" s="17">
        <v>0.31112729831345998</v>
      </c>
      <c r="D1587" s="17">
        <v>0.36261853989222298</v>
      </c>
      <c r="E1587" s="17">
        <v>0.26314441709224601</v>
      </c>
      <c r="F1587" s="17"/>
      <c r="G1587" s="17">
        <v>0.229087288014515</v>
      </c>
      <c r="H1587" s="17">
        <v>0.24676235308488101</v>
      </c>
      <c r="I1587" s="17">
        <v>0.289699999703109</v>
      </c>
      <c r="J1587" s="17">
        <v>0.33459202436180202</v>
      </c>
      <c r="K1587" s="17">
        <v>0.38488293930707201</v>
      </c>
      <c r="L1587" s="17">
        <v>0.36645602495084201</v>
      </c>
      <c r="M1587" s="17"/>
      <c r="N1587" s="17">
        <v>0.25286436181405397</v>
      </c>
      <c r="O1587" s="17">
        <v>0.304865786730382</v>
      </c>
      <c r="P1587" s="17">
        <v>0.27629729033595402</v>
      </c>
      <c r="Q1587" s="17">
        <v>0.40647136186920901</v>
      </c>
      <c r="R1587" s="17"/>
      <c r="S1587" s="17">
        <v>0.22737606518922401</v>
      </c>
      <c r="T1587" s="17">
        <v>0.30931995634717802</v>
      </c>
      <c r="U1587" s="17">
        <v>0.25659801732334803</v>
      </c>
      <c r="V1587" s="17">
        <v>0.34942472442644201</v>
      </c>
      <c r="W1587" s="17">
        <v>0.32340415064876099</v>
      </c>
      <c r="X1587" s="17">
        <v>0.29276128831460002</v>
      </c>
      <c r="Y1587" s="17">
        <v>0.375227210046499</v>
      </c>
      <c r="Z1587" s="17">
        <v>0.322292015349675</v>
      </c>
      <c r="AA1587" s="17">
        <v>0.28383290000688699</v>
      </c>
      <c r="AB1587" s="17">
        <v>0.37186583968651399</v>
      </c>
      <c r="AC1587" s="17">
        <v>0.358203260468</v>
      </c>
      <c r="AD1587" s="17">
        <v>0.43572113870072898</v>
      </c>
      <c r="AE1587" s="17"/>
      <c r="AF1587" s="17">
        <v>0.338733195654908</v>
      </c>
      <c r="AG1587" s="17">
        <v>0.27407998998774702</v>
      </c>
      <c r="AH1587" s="17">
        <v>0.39197014363923699</v>
      </c>
      <c r="AI1587" s="17"/>
      <c r="AJ1587" s="17">
        <v>0.34894184741623802</v>
      </c>
      <c r="AK1587" s="17">
        <v>0.24571509528447</v>
      </c>
      <c r="AL1587" s="17">
        <v>0.30502719748259199</v>
      </c>
      <c r="AM1587" s="17">
        <v>0.63050747289172404</v>
      </c>
      <c r="AN1587" s="17">
        <v>0.38165402745092503</v>
      </c>
      <c r="AO1587" s="17"/>
      <c r="AP1587" s="17">
        <v>0.32892357939427502</v>
      </c>
      <c r="AQ1587" s="17">
        <v>0.265720402846571</v>
      </c>
      <c r="AR1587" s="17">
        <v>0.22757718771299801</v>
      </c>
      <c r="AS1587" s="17"/>
      <c r="AT1587" s="17">
        <v>0.42602622268029</v>
      </c>
      <c r="AU1587" s="17">
        <v>0.27988129629384401</v>
      </c>
      <c r="AV1587" s="17">
        <v>0.227654045241931</v>
      </c>
      <c r="AW1587" s="17">
        <v>0.21578386214498699</v>
      </c>
      <c r="AX1587" s="17">
        <v>0.16901805114833199</v>
      </c>
      <c r="AY1587" s="17"/>
      <c r="AZ1587" s="17">
        <v>0.63732997901381605</v>
      </c>
      <c r="BA1587" s="17">
        <v>0.39597362195650398</v>
      </c>
      <c r="BB1587" s="17">
        <v>0.29941190103427401</v>
      </c>
      <c r="BC1587" s="17">
        <v>0.31847765195427202</v>
      </c>
      <c r="BD1587" s="17">
        <v>0.28247609309572203</v>
      </c>
      <c r="BE1587" s="17">
        <v>0.35282886093335603</v>
      </c>
      <c r="BF1587" s="17">
        <v>0.28814193572403801</v>
      </c>
      <c r="BG1587" s="17">
        <v>0.37702333982655201</v>
      </c>
      <c r="BH1587" s="17">
        <v>0.28722623388505802</v>
      </c>
      <c r="BI1587" s="17">
        <v>0.30749427995120998</v>
      </c>
      <c r="BJ1587" s="17">
        <v>0.25523806420967698</v>
      </c>
      <c r="BK1587" s="17">
        <v>0.34143760524706801</v>
      </c>
      <c r="BL1587" s="17">
        <v>0.29213450570680699</v>
      </c>
      <c r="BM1587" s="17">
        <v>0.28605122679933798</v>
      </c>
      <c r="BN1587" s="17">
        <v>0.21227962731295399</v>
      </c>
      <c r="BO1587" s="17">
        <v>0.15485548805205299</v>
      </c>
      <c r="BP1587" s="17"/>
      <c r="BQ1587" s="17">
        <v>9.08794076793452E-2</v>
      </c>
      <c r="BR1587" s="17">
        <v>0.401064226984435</v>
      </c>
    </row>
    <row r="1588" spans="2:70" x14ac:dyDescent="0.35">
      <c r="C1588" s="17"/>
      <c r="D1588" s="17"/>
      <c r="E1588" s="17"/>
      <c r="F1588" s="17"/>
      <c r="G1588" s="17"/>
      <c r="H1588" s="17"/>
      <c r="I1588" s="17"/>
      <c r="J1588" s="17"/>
      <c r="K1588" s="17"/>
      <c r="L1588" s="17"/>
      <c r="M1588" s="17"/>
      <c r="N1588" s="17"/>
      <c r="O1588" s="17"/>
      <c r="P1588" s="17"/>
      <c r="Q1588" s="17"/>
      <c r="R1588" s="17"/>
      <c r="S1588" s="17"/>
      <c r="T1588" s="17"/>
      <c r="U1588" s="17"/>
      <c r="V1588" s="17"/>
      <c r="W1588" s="17"/>
      <c r="X1588" s="17"/>
      <c r="Y1588" s="17"/>
      <c r="Z1588" s="17"/>
      <c r="AA1588" s="17"/>
      <c r="AB1588" s="17"/>
      <c r="AC1588" s="17"/>
      <c r="AD1588" s="17"/>
      <c r="AE1588" s="17"/>
      <c r="AF1588" s="17"/>
      <c r="AG1588" s="17"/>
      <c r="AH1588" s="17"/>
      <c r="AI1588" s="17"/>
      <c r="AJ1588" s="17"/>
      <c r="AK1588" s="17"/>
      <c r="AL1588" s="17"/>
      <c r="AM1588" s="17"/>
      <c r="AN1588" s="17"/>
      <c r="AO1588" s="17"/>
      <c r="AP1588" s="17"/>
      <c r="AQ1588" s="17"/>
      <c r="AR1588" s="17"/>
      <c r="AS1588" s="17"/>
      <c r="AT1588" s="17"/>
      <c r="AU1588" s="17"/>
      <c r="AV1588" s="17"/>
      <c r="AW1588" s="17"/>
      <c r="AX1588" s="17"/>
      <c r="AY1588" s="17"/>
      <c r="AZ1588" s="17"/>
      <c r="BA1588" s="17"/>
      <c r="BB1588" s="17"/>
      <c r="BC1588" s="17"/>
      <c r="BD1588" s="17"/>
      <c r="BE1588" s="17"/>
      <c r="BF1588" s="17"/>
      <c r="BG1588" s="17"/>
      <c r="BH1588" s="17"/>
      <c r="BI1588" s="17"/>
      <c r="BJ1588" s="17"/>
      <c r="BK1588" s="17"/>
      <c r="BL1588" s="17"/>
      <c r="BM1588" s="17"/>
      <c r="BN1588" s="17"/>
      <c r="BO1588" s="17"/>
      <c r="BP1588" s="17"/>
      <c r="BQ1588" s="17"/>
      <c r="BR1588" s="17"/>
    </row>
    <row r="1589" spans="2:70" x14ac:dyDescent="0.35">
      <c r="B1589" s="6" t="s">
        <v>657</v>
      </c>
      <c r="C1589" s="17"/>
      <c r="D1589" s="17"/>
      <c r="E1589" s="17"/>
      <c r="F1589" s="17"/>
      <c r="G1589" s="17"/>
      <c r="H1589" s="17"/>
      <c r="I1589" s="17"/>
      <c r="J1589" s="17"/>
      <c r="K1589" s="17"/>
      <c r="L1589" s="17"/>
      <c r="M1589" s="17"/>
      <c r="N1589" s="17"/>
      <c r="O1589" s="17"/>
      <c r="P1589" s="17"/>
      <c r="Q1589" s="17"/>
      <c r="R1589" s="17"/>
      <c r="S1589" s="17"/>
      <c r="T1589" s="17"/>
      <c r="U1589" s="17"/>
      <c r="V1589" s="17"/>
      <c r="W1589" s="17"/>
      <c r="X1589" s="17"/>
      <c r="Y1589" s="17"/>
      <c r="Z1589" s="17"/>
      <c r="AA1589" s="17"/>
      <c r="AB1589" s="17"/>
      <c r="AC1589" s="17"/>
      <c r="AD1589" s="17"/>
      <c r="AE1589" s="17"/>
      <c r="AF1589" s="17"/>
      <c r="AG1589" s="17"/>
      <c r="AH1589" s="17"/>
      <c r="AI1589" s="17"/>
      <c r="AJ1589" s="17"/>
      <c r="AK1589" s="17"/>
      <c r="AL1589" s="17"/>
      <c r="AM1589" s="17"/>
      <c r="AN1589" s="17"/>
      <c r="AO1589" s="17"/>
      <c r="AP1589" s="17"/>
      <c r="AQ1589" s="17"/>
      <c r="AR1589" s="17"/>
      <c r="AS1589" s="17"/>
      <c r="AT1589" s="17"/>
      <c r="AU1589" s="17"/>
      <c r="AV1589" s="17"/>
      <c r="AW1589" s="17"/>
      <c r="AX1589" s="17"/>
      <c r="AY1589" s="17"/>
      <c r="AZ1589" s="17"/>
      <c r="BA1589" s="17"/>
      <c r="BB1589" s="17"/>
      <c r="BC1589" s="17"/>
      <c r="BD1589" s="17"/>
      <c r="BE1589" s="17"/>
      <c r="BF1589" s="17"/>
      <c r="BG1589" s="17"/>
      <c r="BH1589" s="17"/>
      <c r="BI1589" s="17"/>
      <c r="BJ1589" s="17"/>
      <c r="BK1589" s="17"/>
      <c r="BL1589" s="17"/>
      <c r="BM1589" s="17"/>
      <c r="BN1589" s="17"/>
      <c r="BO1589" s="17"/>
      <c r="BP1589" s="17"/>
      <c r="BQ1589" s="17"/>
      <c r="BR1589" s="17"/>
    </row>
    <row r="1590" spans="2:70" x14ac:dyDescent="0.35">
      <c r="B1590" s="24" t="s">
        <v>651</v>
      </c>
      <c r="C1590" s="17"/>
      <c r="D1590" s="17"/>
      <c r="E1590" s="17"/>
      <c r="F1590" s="17"/>
      <c r="G1590" s="17"/>
      <c r="H1590" s="17"/>
      <c r="I1590" s="17"/>
      <c r="J1590" s="17"/>
      <c r="K1590" s="17"/>
      <c r="L1590" s="17"/>
      <c r="M1590" s="17"/>
      <c r="N1590" s="17"/>
      <c r="O1590" s="17"/>
      <c r="P1590" s="17"/>
      <c r="Q1590" s="17"/>
      <c r="R1590" s="17"/>
      <c r="S1590" s="17"/>
      <c r="T1590" s="17"/>
      <c r="U1590" s="17"/>
      <c r="V1590" s="17"/>
      <c r="W1590" s="17"/>
      <c r="X1590" s="17"/>
      <c r="Y1590" s="17"/>
      <c r="Z1590" s="17"/>
      <c r="AA1590" s="17"/>
      <c r="AB1590" s="17"/>
      <c r="AC1590" s="17"/>
      <c r="AD1590" s="17"/>
      <c r="AE1590" s="17"/>
      <c r="AF1590" s="17"/>
      <c r="AG1590" s="17"/>
      <c r="AH1590" s="17"/>
      <c r="AI1590" s="17"/>
      <c r="AJ1590" s="17"/>
      <c r="AK1590" s="17"/>
      <c r="AL1590" s="17"/>
      <c r="AM1590" s="17"/>
      <c r="AN1590" s="17"/>
      <c r="AO1590" s="17"/>
      <c r="AP1590" s="17"/>
      <c r="AQ1590" s="17"/>
      <c r="AR1590" s="17"/>
      <c r="AS1590" s="17"/>
      <c r="AT1590" s="17"/>
      <c r="AU1590" s="17"/>
      <c r="AV1590" s="17"/>
      <c r="AW1590" s="17"/>
      <c r="AX1590" s="17"/>
      <c r="AY1590" s="17"/>
      <c r="AZ1590" s="17"/>
      <c r="BA1590" s="17"/>
      <c r="BB1590" s="17"/>
      <c r="BC1590" s="17"/>
      <c r="BD1590" s="17"/>
      <c r="BE1590" s="17"/>
      <c r="BF1590" s="17"/>
      <c r="BG1590" s="17"/>
      <c r="BH1590" s="17"/>
      <c r="BI1590" s="17"/>
      <c r="BJ1590" s="17"/>
      <c r="BK1590" s="17"/>
      <c r="BL1590" s="17"/>
      <c r="BM1590" s="17"/>
      <c r="BN1590" s="17"/>
      <c r="BO1590" s="17"/>
      <c r="BP1590" s="17"/>
      <c r="BQ1590" s="17"/>
      <c r="BR1590" s="17"/>
    </row>
    <row r="1591" spans="2:70" x14ac:dyDescent="0.35">
      <c r="B1591" t="s">
        <v>655</v>
      </c>
      <c r="C1591" s="17">
        <v>0.31758967188648102</v>
      </c>
      <c r="D1591" s="17">
        <v>0.30796779923230999</v>
      </c>
      <c r="E1591" s="17">
        <v>0.32968861677829803</v>
      </c>
      <c r="F1591" s="17"/>
      <c r="G1591" s="17">
        <v>0.28720211368860099</v>
      </c>
      <c r="H1591" s="17">
        <v>0.36328802358941598</v>
      </c>
      <c r="I1591" s="17">
        <v>0.32615437185963297</v>
      </c>
      <c r="J1591" s="17">
        <v>0.28013591546086403</v>
      </c>
      <c r="K1591" s="17">
        <v>0.27800026956307899</v>
      </c>
      <c r="L1591" s="17">
        <v>0.35296571059155601</v>
      </c>
      <c r="M1591" s="17"/>
      <c r="N1591" s="17">
        <v>0.34291963094934702</v>
      </c>
      <c r="O1591" s="17">
        <v>0.25622530613642802</v>
      </c>
      <c r="P1591" s="17">
        <v>0.31746858735511702</v>
      </c>
      <c r="Q1591" s="17">
        <v>0.36439510722144097</v>
      </c>
      <c r="R1591" s="17"/>
      <c r="S1591" s="17">
        <v>0.40787630591103902</v>
      </c>
      <c r="T1591" s="17">
        <v>0.32054250094161302</v>
      </c>
      <c r="U1591" s="17">
        <v>0.28200868286525699</v>
      </c>
      <c r="V1591" s="17">
        <v>0.25858846009023601</v>
      </c>
      <c r="W1591" s="17">
        <v>0.313806855552488</v>
      </c>
      <c r="X1591" s="17">
        <v>0.25445525737740898</v>
      </c>
      <c r="Y1591" s="17">
        <v>0.32329001720575801</v>
      </c>
      <c r="Z1591" s="17">
        <v>0.27791667626883498</v>
      </c>
      <c r="AA1591" s="17">
        <v>0.33535722982669203</v>
      </c>
      <c r="AB1591" s="17">
        <v>0.377520467265552</v>
      </c>
      <c r="AC1591" s="17">
        <v>0.25760359787022602</v>
      </c>
      <c r="AD1591" s="17">
        <v>0.289558767827853</v>
      </c>
      <c r="AE1591" s="17"/>
      <c r="AF1591" s="17">
        <v>0.328752072108704</v>
      </c>
      <c r="AG1591" s="17">
        <v>0.31978138390411098</v>
      </c>
      <c r="AH1591" s="17">
        <v>0.29497504521647699</v>
      </c>
      <c r="AI1591" s="17"/>
      <c r="AJ1591" s="17">
        <v>0.34016109316404203</v>
      </c>
      <c r="AK1591" s="17">
        <v>0.30388715164744001</v>
      </c>
      <c r="AL1591" s="17">
        <v>0.336340646352215</v>
      </c>
      <c r="AM1591" s="17">
        <v>0.366471620772855</v>
      </c>
      <c r="AN1591" s="17">
        <v>0.27131386824213999</v>
      </c>
      <c r="AO1591" s="17"/>
      <c r="AP1591" s="17">
        <v>0.342088530950304</v>
      </c>
      <c r="AQ1591" s="17">
        <v>0.32828840652647201</v>
      </c>
      <c r="AR1591" s="17">
        <v>0.351028478232424</v>
      </c>
      <c r="AS1591" s="17"/>
      <c r="AT1591" s="17">
        <v>0.353147956794095</v>
      </c>
      <c r="AU1591" s="17">
        <v>0.27461380674921698</v>
      </c>
      <c r="AV1591" s="17">
        <v>0.30692248721309001</v>
      </c>
      <c r="AW1591" s="17">
        <v>0.338361418489458</v>
      </c>
      <c r="AX1591" s="17">
        <v>0.39910439786132501</v>
      </c>
      <c r="AY1591" s="17"/>
      <c r="AZ1591" s="17">
        <v>0.366472757725473</v>
      </c>
      <c r="BA1591" s="17">
        <v>0.25746351853752297</v>
      </c>
      <c r="BB1591" s="17">
        <v>0.30513959715276001</v>
      </c>
      <c r="BC1591" s="17">
        <v>0.37344224777530499</v>
      </c>
      <c r="BD1591" s="17">
        <v>0.31666226195259001</v>
      </c>
      <c r="BE1591" s="17">
        <v>0.31901859591762199</v>
      </c>
      <c r="BF1591" s="17">
        <v>0.363858764574021</v>
      </c>
      <c r="BG1591" s="17">
        <v>0.38231928899738699</v>
      </c>
      <c r="BH1591" s="17">
        <v>0.33340170578147299</v>
      </c>
      <c r="BI1591" s="17">
        <v>0.33212480504953501</v>
      </c>
      <c r="BJ1591" s="17">
        <v>0.21830455713013899</v>
      </c>
      <c r="BK1591" s="17">
        <v>0.240452278652208</v>
      </c>
      <c r="BL1591" s="17">
        <v>0.352847544494992</v>
      </c>
      <c r="BM1591" s="17">
        <v>0.21387315690873099</v>
      </c>
      <c r="BN1591" s="17">
        <v>0.35789180632871898</v>
      </c>
      <c r="BO1591" s="17">
        <v>0.44395807386359598</v>
      </c>
      <c r="BP1591" s="17"/>
      <c r="BQ1591" s="17">
        <v>0.47960182539157198</v>
      </c>
      <c r="BR1591" s="17">
        <v>0.25063418634281098</v>
      </c>
    </row>
    <row r="1592" spans="2:70" x14ac:dyDescent="0.35">
      <c r="B1592" t="s">
        <v>662</v>
      </c>
      <c r="C1592" s="17">
        <v>0.48500511233367</v>
      </c>
      <c r="D1592" s="17">
        <v>0.47767801089208201</v>
      </c>
      <c r="E1592" s="17">
        <v>0.49101924624210103</v>
      </c>
      <c r="F1592" s="17"/>
      <c r="G1592" s="17">
        <v>0.57212756322694203</v>
      </c>
      <c r="H1592" s="17">
        <v>0.47045738273093801</v>
      </c>
      <c r="I1592" s="17">
        <v>0.48094871803718398</v>
      </c>
      <c r="J1592" s="17">
        <v>0.49730835791015199</v>
      </c>
      <c r="K1592" s="17">
        <v>0.48840189766796099</v>
      </c>
      <c r="L1592" s="17">
        <v>0.43165938525397102</v>
      </c>
      <c r="M1592" s="17"/>
      <c r="N1592" s="17">
        <v>0.50385042631436305</v>
      </c>
      <c r="O1592" s="17">
        <v>0.54560136198101905</v>
      </c>
      <c r="P1592" s="17">
        <v>0.46291889740363201</v>
      </c>
      <c r="Q1592" s="17">
        <v>0.41178849396295902</v>
      </c>
      <c r="R1592" s="17"/>
      <c r="S1592" s="17">
        <v>0.45380166822743201</v>
      </c>
      <c r="T1592" s="17">
        <v>0.50401476464153305</v>
      </c>
      <c r="U1592" s="17">
        <v>0.55519298381878202</v>
      </c>
      <c r="V1592" s="17">
        <v>0.486095781114325</v>
      </c>
      <c r="W1592" s="17">
        <v>0.469847237396391</v>
      </c>
      <c r="X1592" s="17">
        <v>0.54129338760450796</v>
      </c>
      <c r="Y1592" s="17">
        <v>0.46643546376609701</v>
      </c>
      <c r="Z1592" s="17">
        <v>0.54039191189704905</v>
      </c>
      <c r="AA1592" s="17">
        <v>0.40001221674694198</v>
      </c>
      <c r="AB1592" s="17">
        <v>0.38791508313212603</v>
      </c>
      <c r="AC1592" s="17">
        <v>0.60096769900361202</v>
      </c>
      <c r="AD1592" s="17">
        <v>0.56363668354101304</v>
      </c>
      <c r="AE1592" s="17"/>
      <c r="AF1592" s="17">
        <v>0.43835405185648102</v>
      </c>
      <c r="AG1592" s="17">
        <v>0.51401149695429704</v>
      </c>
      <c r="AH1592" s="17">
        <v>0.43195670708712602</v>
      </c>
      <c r="AI1592" s="17"/>
      <c r="AJ1592" s="17">
        <v>0.46344404034313502</v>
      </c>
      <c r="AK1592" s="17">
        <v>0.49786731170303899</v>
      </c>
      <c r="AL1592" s="17">
        <v>0.456239029218866</v>
      </c>
      <c r="AM1592" s="17">
        <v>0.46769991960250901</v>
      </c>
      <c r="AN1592" s="17">
        <v>0.45998036639520201</v>
      </c>
      <c r="AO1592" s="17"/>
      <c r="AP1592" s="17">
        <v>0.51462687022152398</v>
      </c>
      <c r="AQ1592" s="17">
        <v>0.49529104988112299</v>
      </c>
      <c r="AR1592" s="17">
        <v>0.43149644127902398</v>
      </c>
      <c r="AS1592" s="17"/>
      <c r="AT1592" s="17">
        <v>0.39409776706310701</v>
      </c>
      <c r="AU1592" s="17">
        <v>0.51731692677348495</v>
      </c>
      <c r="AV1592" s="17">
        <v>0.54499134328843901</v>
      </c>
      <c r="AW1592" s="17">
        <v>0.54472820617053996</v>
      </c>
      <c r="AX1592" s="17">
        <v>0.47096013028231298</v>
      </c>
      <c r="AY1592" s="17"/>
      <c r="AZ1592" s="17">
        <v>0.22522750237655301</v>
      </c>
      <c r="BA1592" s="17">
        <v>0.47069363423708099</v>
      </c>
      <c r="BB1592" s="17">
        <v>0.45826138414183998</v>
      </c>
      <c r="BC1592" s="17">
        <v>0.42162076264543202</v>
      </c>
      <c r="BD1592" s="17">
        <v>0.48487911594553801</v>
      </c>
      <c r="BE1592" s="17">
        <v>0.49339126303575098</v>
      </c>
      <c r="BF1592" s="17">
        <v>0.43378534113655498</v>
      </c>
      <c r="BG1592" s="17">
        <v>0.447144113018417</v>
      </c>
      <c r="BH1592" s="17">
        <v>0.42317729624140499</v>
      </c>
      <c r="BI1592" s="17">
        <v>0.45357874635936102</v>
      </c>
      <c r="BJ1592" s="17">
        <v>0.58496087917165696</v>
      </c>
      <c r="BK1592" s="17">
        <v>0.65049767450364604</v>
      </c>
      <c r="BL1592" s="17">
        <v>0.49993464021769202</v>
      </c>
      <c r="BM1592" s="17">
        <v>0.57712666897977005</v>
      </c>
      <c r="BN1592" s="17">
        <v>0.49848405301156701</v>
      </c>
      <c r="BO1592" s="17">
        <v>0.44323650872085801</v>
      </c>
      <c r="BP1592" s="17"/>
      <c r="BQ1592" s="17">
        <v>0.43424277799296801</v>
      </c>
      <c r="BR1592" s="17">
        <v>0.50909367155937302</v>
      </c>
    </row>
    <row r="1593" spans="2:70" x14ac:dyDescent="0.35">
      <c r="B1593" t="s">
        <v>129</v>
      </c>
      <c r="C1593" s="17">
        <v>0.19740521577984901</v>
      </c>
      <c r="D1593" s="17">
        <v>0.214354189875608</v>
      </c>
      <c r="E1593" s="17">
        <v>0.179292136979601</v>
      </c>
      <c r="F1593" s="17"/>
      <c r="G1593" s="17">
        <v>0.14067032308445701</v>
      </c>
      <c r="H1593" s="17">
        <v>0.16625459367964501</v>
      </c>
      <c r="I1593" s="17">
        <v>0.19289691010318299</v>
      </c>
      <c r="J1593" s="17">
        <v>0.22255572662898401</v>
      </c>
      <c r="K1593" s="17">
        <v>0.23359783276896101</v>
      </c>
      <c r="L1593" s="17">
        <v>0.215374904154474</v>
      </c>
      <c r="M1593" s="17"/>
      <c r="N1593" s="17">
        <v>0.15322994273629001</v>
      </c>
      <c r="O1593" s="17">
        <v>0.19817333188255301</v>
      </c>
      <c r="P1593" s="17">
        <v>0.219612515241251</v>
      </c>
      <c r="Q1593" s="17">
        <v>0.2238163988156</v>
      </c>
      <c r="R1593" s="17"/>
      <c r="S1593" s="17">
        <v>0.13832202586153</v>
      </c>
      <c r="T1593" s="17">
        <v>0.17544273441685301</v>
      </c>
      <c r="U1593" s="17">
        <v>0.162798333315961</v>
      </c>
      <c r="V1593" s="17">
        <v>0.25531575879544</v>
      </c>
      <c r="W1593" s="17">
        <v>0.216345907051122</v>
      </c>
      <c r="X1593" s="17">
        <v>0.204251355018083</v>
      </c>
      <c r="Y1593" s="17">
        <v>0.21027451902814501</v>
      </c>
      <c r="Z1593" s="17">
        <v>0.181691411834115</v>
      </c>
      <c r="AA1593" s="17">
        <v>0.26463055342636599</v>
      </c>
      <c r="AB1593" s="17">
        <v>0.23456444960232201</v>
      </c>
      <c r="AC1593" s="17">
        <v>0.14142870312616199</v>
      </c>
      <c r="AD1593" s="17">
        <v>0.14680454863113401</v>
      </c>
      <c r="AE1593" s="17"/>
      <c r="AF1593" s="17">
        <v>0.23289387603481501</v>
      </c>
      <c r="AG1593" s="17">
        <v>0.166207119141592</v>
      </c>
      <c r="AH1593" s="17">
        <v>0.27306824769639698</v>
      </c>
      <c r="AI1593" s="17"/>
      <c r="AJ1593" s="17">
        <v>0.19639486649282301</v>
      </c>
      <c r="AK1593" s="17">
        <v>0.19824553664952099</v>
      </c>
      <c r="AL1593" s="17">
        <v>0.207420324428918</v>
      </c>
      <c r="AM1593" s="17">
        <v>0.16582845962463599</v>
      </c>
      <c r="AN1593" s="17">
        <v>0.268705765362658</v>
      </c>
      <c r="AO1593" s="17"/>
      <c r="AP1593" s="17">
        <v>0.14328459882817199</v>
      </c>
      <c r="AQ1593" s="17">
        <v>0.176420543592405</v>
      </c>
      <c r="AR1593" s="17">
        <v>0.21747508048855199</v>
      </c>
      <c r="AS1593" s="17"/>
      <c r="AT1593" s="17">
        <v>0.252754276142798</v>
      </c>
      <c r="AU1593" s="17">
        <v>0.20806926647729801</v>
      </c>
      <c r="AV1593" s="17">
        <v>0.148086169498471</v>
      </c>
      <c r="AW1593" s="17">
        <v>0.116910375340001</v>
      </c>
      <c r="AX1593" s="17">
        <v>0.12993547185636101</v>
      </c>
      <c r="AY1593" s="17"/>
      <c r="AZ1593" s="17">
        <v>0.40829973989797402</v>
      </c>
      <c r="BA1593" s="17">
        <v>0.27184284722539598</v>
      </c>
      <c r="BB1593" s="17">
        <v>0.23659901870540001</v>
      </c>
      <c r="BC1593" s="17">
        <v>0.20493698957926301</v>
      </c>
      <c r="BD1593" s="17">
        <v>0.19845862210187201</v>
      </c>
      <c r="BE1593" s="17">
        <v>0.187590141046627</v>
      </c>
      <c r="BF1593" s="17">
        <v>0.20235589428942399</v>
      </c>
      <c r="BG1593" s="17">
        <v>0.17053659798419599</v>
      </c>
      <c r="BH1593" s="17">
        <v>0.24342099797712199</v>
      </c>
      <c r="BI1593" s="17">
        <v>0.214296448591104</v>
      </c>
      <c r="BJ1593" s="17">
        <v>0.196734563698204</v>
      </c>
      <c r="BK1593" s="17">
        <v>0.109050046844147</v>
      </c>
      <c r="BL1593" s="17">
        <v>0.14721781528731601</v>
      </c>
      <c r="BM1593" s="17">
        <v>0.20900017411149899</v>
      </c>
      <c r="BN1593" s="17">
        <v>0.14362414065971399</v>
      </c>
      <c r="BO1593" s="17">
        <v>0.11280541741554601</v>
      </c>
      <c r="BP1593" s="17"/>
      <c r="BQ1593" s="17">
        <v>8.6155396615459207E-2</v>
      </c>
      <c r="BR1593" s="17">
        <v>0.240272142097816</v>
      </c>
    </row>
    <row r="1594" spans="2:70" x14ac:dyDescent="0.35">
      <c r="C1594" s="17"/>
      <c r="D1594" s="17"/>
      <c r="E1594" s="17"/>
      <c r="F1594" s="17"/>
      <c r="G1594" s="17"/>
      <c r="H1594" s="17"/>
      <c r="I1594" s="17"/>
      <c r="J1594" s="17"/>
      <c r="K1594" s="17"/>
      <c r="L1594" s="17"/>
      <c r="M1594" s="17"/>
      <c r="N1594" s="17"/>
      <c r="O1594" s="17"/>
      <c r="P1594" s="17"/>
      <c r="Q1594" s="17"/>
      <c r="R1594" s="17"/>
      <c r="S1594" s="17"/>
      <c r="T1594" s="17"/>
      <c r="U1594" s="17"/>
      <c r="V1594" s="17"/>
      <c r="W1594" s="17"/>
      <c r="X1594" s="17"/>
      <c r="Y1594" s="17"/>
      <c r="Z1594" s="17"/>
      <c r="AA1594" s="17"/>
      <c r="AB1594" s="17"/>
      <c r="AC1594" s="17"/>
      <c r="AD1594" s="17"/>
      <c r="AE1594" s="17"/>
      <c r="AF1594" s="17"/>
      <c r="AG1594" s="17"/>
      <c r="AH1594" s="17"/>
      <c r="AI1594" s="17"/>
      <c r="AJ1594" s="17"/>
      <c r="AK1594" s="17"/>
      <c r="AL1594" s="17"/>
      <c r="AM1594" s="17"/>
      <c r="AN1594" s="17"/>
      <c r="AO1594" s="17"/>
      <c r="AP1594" s="17"/>
      <c r="AQ1594" s="17"/>
      <c r="AR1594" s="17"/>
      <c r="AS1594" s="17"/>
      <c r="AT1594" s="17"/>
      <c r="AU1594" s="17"/>
      <c r="AV1594" s="17"/>
      <c r="AW1594" s="17"/>
      <c r="AX1594" s="17"/>
      <c r="AY1594" s="17"/>
      <c r="AZ1594" s="17"/>
      <c r="BA1594" s="17"/>
      <c r="BB1594" s="17"/>
      <c r="BC1594" s="17"/>
      <c r="BD1594" s="17"/>
      <c r="BE1594" s="17"/>
      <c r="BF1594" s="17"/>
      <c r="BG1594" s="17"/>
      <c r="BH1594" s="17"/>
      <c r="BI1594" s="17"/>
      <c r="BJ1594" s="17"/>
      <c r="BK1594" s="17"/>
      <c r="BL1594" s="17"/>
      <c r="BM1594" s="17"/>
      <c r="BN1594" s="17"/>
      <c r="BO1594" s="17"/>
      <c r="BP1594" s="17"/>
      <c r="BQ1594" s="17"/>
      <c r="BR1594" s="17"/>
    </row>
    <row r="1595" spans="2:70" x14ac:dyDescent="0.35">
      <c r="B1595" s="6" t="s">
        <v>657</v>
      </c>
      <c r="C1595" s="17"/>
      <c r="D1595" s="17"/>
      <c r="E1595" s="17"/>
      <c r="F1595" s="17"/>
      <c r="G1595" s="17"/>
      <c r="H1595" s="17"/>
      <c r="I1595" s="17"/>
      <c r="J1595" s="17"/>
      <c r="K1595" s="17"/>
      <c r="L1595" s="17"/>
      <c r="M1595" s="17"/>
      <c r="N1595" s="17"/>
      <c r="O1595" s="17"/>
      <c r="P1595" s="17"/>
      <c r="Q1595" s="17"/>
      <c r="R1595" s="17"/>
      <c r="S1595" s="17"/>
      <c r="T1595" s="17"/>
      <c r="U1595" s="17"/>
      <c r="V1595" s="17"/>
      <c r="W1595" s="17"/>
      <c r="X1595" s="17"/>
      <c r="Y1595" s="17"/>
      <c r="Z1595" s="17"/>
      <c r="AA1595" s="17"/>
      <c r="AB1595" s="17"/>
      <c r="AC1595" s="17"/>
      <c r="AD1595" s="17"/>
      <c r="AE1595" s="17"/>
      <c r="AF1595" s="17"/>
      <c r="AG1595" s="17"/>
      <c r="AH1595" s="17"/>
      <c r="AI1595" s="17"/>
      <c r="AJ1595" s="17"/>
      <c r="AK1595" s="17"/>
      <c r="AL1595" s="17"/>
      <c r="AM1595" s="17"/>
      <c r="AN1595" s="17"/>
      <c r="AO1595" s="17"/>
      <c r="AP1595" s="17"/>
      <c r="AQ1595" s="17"/>
      <c r="AR1595" s="17"/>
      <c r="AS1595" s="17"/>
      <c r="AT1595" s="17"/>
      <c r="AU1595" s="17"/>
      <c r="AV1595" s="17"/>
      <c r="AW1595" s="17"/>
      <c r="AX1595" s="17"/>
      <c r="AY1595" s="17"/>
      <c r="AZ1595" s="17"/>
      <c r="BA1595" s="17"/>
      <c r="BB1595" s="17"/>
      <c r="BC1595" s="17"/>
      <c r="BD1595" s="17"/>
      <c r="BE1595" s="17"/>
      <c r="BF1595" s="17"/>
      <c r="BG1595" s="17"/>
      <c r="BH1595" s="17"/>
      <c r="BI1595" s="17"/>
      <c r="BJ1595" s="17"/>
      <c r="BK1595" s="17"/>
      <c r="BL1595" s="17"/>
      <c r="BM1595" s="17"/>
      <c r="BN1595" s="17"/>
      <c r="BO1595" s="17"/>
      <c r="BP1595" s="17"/>
      <c r="BQ1595" s="17"/>
      <c r="BR1595" s="17"/>
    </row>
    <row r="1596" spans="2:70" x14ac:dyDescent="0.35">
      <c r="B1596" s="24" t="s">
        <v>651</v>
      </c>
      <c r="C1596" s="17"/>
      <c r="D1596" s="17"/>
      <c r="E1596" s="17"/>
      <c r="F1596" s="17"/>
      <c r="G1596" s="17"/>
      <c r="H1596" s="17"/>
      <c r="I1596" s="17"/>
      <c r="J1596" s="17"/>
      <c r="K1596" s="17"/>
      <c r="L1596" s="17"/>
      <c r="M1596" s="17"/>
      <c r="N1596" s="17"/>
      <c r="O1596" s="17"/>
      <c r="P1596" s="17"/>
      <c r="Q1596" s="17"/>
      <c r="R1596" s="17"/>
      <c r="S1596" s="17"/>
      <c r="T1596" s="17"/>
      <c r="U1596" s="17"/>
      <c r="V1596" s="17"/>
      <c r="W1596" s="17"/>
      <c r="X1596" s="17"/>
      <c r="Y1596" s="17"/>
      <c r="Z1596" s="17"/>
      <c r="AA1596" s="17"/>
      <c r="AB1596" s="17"/>
      <c r="AC1596" s="17"/>
      <c r="AD1596" s="17"/>
      <c r="AE1596" s="17"/>
      <c r="AF1596" s="17"/>
      <c r="AG1596" s="17"/>
      <c r="AH1596" s="17"/>
      <c r="AI1596" s="17"/>
      <c r="AJ1596" s="17"/>
      <c r="AK1596" s="17"/>
      <c r="AL1596" s="17"/>
      <c r="AM1596" s="17"/>
      <c r="AN1596" s="17"/>
      <c r="AO1596" s="17"/>
      <c r="AP1596" s="17"/>
      <c r="AQ1596" s="17"/>
      <c r="AR1596" s="17"/>
      <c r="AS1596" s="17"/>
      <c r="AT1596" s="17"/>
      <c r="AU1596" s="17"/>
      <c r="AV1596" s="17"/>
      <c r="AW1596" s="17"/>
      <c r="AX1596" s="17"/>
      <c r="AY1596" s="17"/>
      <c r="AZ1596" s="17"/>
      <c r="BA1596" s="17"/>
      <c r="BB1596" s="17"/>
      <c r="BC1596" s="17"/>
      <c r="BD1596" s="17"/>
      <c r="BE1596" s="17"/>
      <c r="BF1596" s="17"/>
      <c r="BG1596" s="17"/>
      <c r="BH1596" s="17"/>
      <c r="BI1596" s="17"/>
      <c r="BJ1596" s="17"/>
      <c r="BK1596" s="17"/>
      <c r="BL1596" s="17"/>
      <c r="BM1596" s="17"/>
      <c r="BN1596" s="17"/>
      <c r="BO1596" s="17"/>
      <c r="BP1596" s="17"/>
      <c r="BQ1596" s="17"/>
      <c r="BR1596" s="17"/>
    </row>
    <row r="1597" spans="2:70" x14ac:dyDescent="0.35">
      <c r="B1597" t="s">
        <v>655</v>
      </c>
      <c r="C1597" s="17">
        <v>0.46871710378509601</v>
      </c>
      <c r="D1597" s="17">
        <v>0.46089429552300998</v>
      </c>
      <c r="E1597" s="17">
        <v>0.473007400368057</v>
      </c>
      <c r="F1597" s="17"/>
      <c r="G1597" s="17">
        <v>0.51851207763124896</v>
      </c>
      <c r="H1597" s="17">
        <v>0.592995619797269</v>
      </c>
      <c r="I1597" s="17">
        <v>0.473132966470794</v>
      </c>
      <c r="J1597" s="17">
        <v>0.44467689045498199</v>
      </c>
      <c r="K1597" s="17">
        <v>0.39238762964192098</v>
      </c>
      <c r="L1597" s="17">
        <v>0.39977059835227502</v>
      </c>
      <c r="M1597" s="17"/>
      <c r="N1597" s="17">
        <v>0.53916283735714499</v>
      </c>
      <c r="O1597" s="17">
        <v>0.47594303305654101</v>
      </c>
      <c r="P1597" s="17">
        <v>0.46907210212288603</v>
      </c>
      <c r="Q1597" s="17">
        <v>0.385630345316684</v>
      </c>
      <c r="R1597" s="17"/>
      <c r="S1597" s="17">
        <v>0.51610152022845801</v>
      </c>
      <c r="T1597" s="17">
        <v>0.49644585871130198</v>
      </c>
      <c r="U1597" s="17">
        <v>0.52499129885737605</v>
      </c>
      <c r="V1597" s="17">
        <v>0.483258811421232</v>
      </c>
      <c r="W1597" s="17">
        <v>0.43000953721027901</v>
      </c>
      <c r="X1597" s="17">
        <v>0.40648713777210199</v>
      </c>
      <c r="Y1597" s="17">
        <v>0.40978776095194003</v>
      </c>
      <c r="Z1597" s="17">
        <v>0.29345460364595999</v>
      </c>
      <c r="AA1597" s="17">
        <v>0.421271230411283</v>
      </c>
      <c r="AB1597" s="17">
        <v>0.57471821261040101</v>
      </c>
      <c r="AC1597" s="17">
        <v>0.42240916372311599</v>
      </c>
      <c r="AD1597" s="17">
        <v>0.54068099735025499</v>
      </c>
      <c r="AE1597" s="17"/>
      <c r="AF1597" s="17">
        <v>0.45549227141710702</v>
      </c>
      <c r="AG1597" s="17">
        <v>0.49308251261387198</v>
      </c>
      <c r="AH1597" s="17">
        <v>0.43320802029753203</v>
      </c>
      <c r="AI1597" s="17"/>
      <c r="AJ1597" s="17">
        <v>0.46504991262743101</v>
      </c>
      <c r="AK1597" s="17">
        <v>0.48156416172480898</v>
      </c>
      <c r="AL1597" s="17">
        <v>0.50326998183049099</v>
      </c>
      <c r="AM1597" s="17">
        <v>9.8331505198503394E-2</v>
      </c>
      <c r="AN1597" s="17">
        <v>0.47566933384119903</v>
      </c>
      <c r="AO1597" s="17"/>
      <c r="AP1597" s="17">
        <v>0.48005783958019899</v>
      </c>
      <c r="AQ1597" s="17">
        <v>0.51016692657211504</v>
      </c>
      <c r="AR1597" s="17">
        <v>0.478372412336803</v>
      </c>
      <c r="AS1597" s="17"/>
      <c r="AT1597" s="17">
        <v>0.34774377475814999</v>
      </c>
      <c r="AU1597" s="17">
        <v>0.444914814947379</v>
      </c>
      <c r="AV1597" s="17">
        <v>0.56446568108044703</v>
      </c>
      <c r="AW1597" s="17">
        <v>0.60519916240746596</v>
      </c>
      <c r="AX1597" s="17">
        <v>0.60280352850835195</v>
      </c>
      <c r="AY1597" s="17"/>
      <c r="AZ1597" s="17">
        <v>0.33128131023160101</v>
      </c>
      <c r="BA1597" s="17">
        <v>0.42832600236333102</v>
      </c>
      <c r="BB1597" s="17">
        <v>0.32309300410355901</v>
      </c>
      <c r="BC1597" s="17">
        <v>0.45064606313598199</v>
      </c>
      <c r="BD1597" s="17">
        <v>0.51090601958634896</v>
      </c>
      <c r="BE1597" s="17">
        <v>0.388015396567996</v>
      </c>
      <c r="BF1597" s="17">
        <v>0.49442049910681801</v>
      </c>
      <c r="BG1597" s="17">
        <v>0.45120593237475798</v>
      </c>
      <c r="BH1597" s="17">
        <v>0.41566308501008797</v>
      </c>
      <c r="BI1597" s="17">
        <v>0.59986247153512096</v>
      </c>
      <c r="BJ1597" s="17">
        <v>0.53831917400490903</v>
      </c>
      <c r="BK1597" s="17">
        <v>0.51915227636365102</v>
      </c>
      <c r="BL1597" s="17">
        <v>0.57642667707504802</v>
      </c>
      <c r="BM1597" s="17">
        <v>0.40002389040641401</v>
      </c>
      <c r="BN1597" s="17">
        <v>0.581004731486362</v>
      </c>
      <c r="BO1597" s="17">
        <v>0.72785131102810796</v>
      </c>
      <c r="BP1597" s="17"/>
      <c r="BQ1597" s="17">
        <v>0.69233461684236597</v>
      </c>
      <c r="BR1597" s="17">
        <v>0.36635855178754501</v>
      </c>
    </row>
    <row r="1598" spans="2:70" x14ac:dyDescent="0.35">
      <c r="B1598" t="s">
        <v>663</v>
      </c>
      <c r="C1598" s="17">
        <v>0.27959427928147301</v>
      </c>
      <c r="D1598" s="17">
        <v>0.27319554917275501</v>
      </c>
      <c r="E1598" s="17">
        <v>0.285438882986006</v>
      </c>
      <c r="F1598" s="17"/>
      <c r="G1598" s="17">
        <v>0.33077729838423803</v>
      </c>
      <c r="H1598" s="17">
        <v>0.23002369602368999</v>
      </c>
      <c r="I1598" s="17">
        <v>0.25330391223424198</v>
      </c>
      <c r="J1598" s="17">
        <v>0.238717834978596</v>
      </c>
      <c r="K1598" s="17">
        <v>0.29356153075358099</v>
      </c>
      <c r="L1598" s="17">
        <v>0.32812295128264402</v>
      </c>
      <c r="M1598" s="17"/>
      <c r="N1598" s="17">
        <v>0.241196046093164</v>
      </c>
      <c r="O1598" s="17">
        <v>0.27108403361995798</v>
      </c>
      <c r="P1598" s="17">
        <v>0.305005397909688</v>
      </c>
      <c r="Q1598" s="17">
        <v>0.30668573122668702</v>
      </c>
      <c r="R1598" s="17"/>
      <c r="S1598" s="17">
        <v>0.25167580973328202</v>
      </c>
      <c r="T1598" s="17">
        <v>0.24163060332064801</v>
      </c>
      <c r="U1598" s="17">
        <v>0.249162133485056</v>
      </c>
      <c r="V1598" s="17">
        <v>0.37038889689933002</v>
      </c>
      <c r="W1598" s="17">
        <v>0.29840033527378301</v>
      </c>
      <c r="X1598" s="17">
        <v>0.29884318244347702</v>
      </c>
      <c r="Y1598" s="17">
        <v>0.29722869806631702</v>
      </c>
      <c r="Z1598" s="17">
        <v>0.30804080526844102</v>
      </c>
      <c r="AA1598" s="17">
        <v>0.300567371831297</v>
      </c>
      <c r="AB1598" s="17">
        <v>0.17958209354667701</v>
      </c>
      <c r="AC1598" s="17">
        <v>0.36380993508100601</v>
      </c>
      <c r="AD1598" s="17">
        <v>0.29043126767239802</v>
      </c>
      <c r="AE1598" s="17"/>
      <c r="AF1598" s="17">
        <v>0.294023999730888</v>
      </c>
      <c r="AG1598" s="17">
        <v>0.25734095929943002</v>
      </c>
      <c r="AH1598" s="17">
        <v>0.265230315007769</v>
      </c>
      <c r="AI1598" s="17"/>
      <c r="AJ1598" s="17">
        <v>0.31352694826378502</v>
      </c>
      <c r="AK1598" s="17">
        <v>0.27764992072524097</v>
      </c>
      <c r="AL1598" s="17">
        <v>0.22096803281104699</v>
      </c>
      <c r="AM1598" s="17">
        <v>0.443705889838309</v>
      </c>
      <c r="AN1598" s="17">
        <v>0.239822180098476</v>
      </c>
      <c r="AO1598" s="17"/>
      <c r="AP1598" s="17">
        <v>0.34649121220596402</v>
      </c>
      <c r="AQ1598" s="17">
        <v>0.26579847673627099</v>
      </c>
      <c r="AR1598" s="17">
        <v>0.23887723087269899</v>
      </c>
      <c r="AS1598" s="17"/>
      <c r="AT1598" s="17">
        <v>0.29566057181687899</v>
      </c>
      <c r="AU1598" s="17">
        <v>0.296383971280959</v>
      </c>
      <c r="AV1598" s="17">
        <v>0.25584819106409801</v>
      </c>
      <c r="AW1598" s="17">
        <v>0.242167261770424</v>
      </c>
      <c r="AX1598" s="17">
        <v>0.20396642393466499</v>
      </c>
      <c r="AY1598" s="17"/>
      <c r="AZ1598" s="17">
        <v>0.423429085811033</v>
      </c>
      <c r="BA1598" s="17">
        <v>0.29115833535656199</v>
      </c>
      <c r="BB1598" s="17">
        <v>0.34012405142440999</v>
      </c>
      <c r="BC1598" s="17">
        <v>0.26742999317708299</v>
      </c>
      <c r="BD1598" s="17">
        <v>0.28243337719392703</v>
      </c>
      <c r="BE1598" s="17">
        <v>0.343189740125801</v>
      </c>
      <c r="BF1598" s="17">
        <v>0.24255733059288001</v>
      </c>
      <c r="BG1598" s="17">
        <v>0.35352481977705402</v>
      </c>
      <c r="BH1598" s="17">
        <v>0.34193208597368802</v>
      </c>
      <c r="BI1598" s="17">
        <v>0.170848743916511</v>
      </c>
      <c r="BJ1598" s="17">
        <v>0.22721988753601899</v>
      </c>
      <c r="BK1598" s="17">
        <v>0.23707053379312101</v>
      </c>
      <c r="BL1598" s="17">
        <v>0.23545132964979501</v>
      </c>
      <c r="BM1598" s="17">
        <v>0.27843733316979002</v>
      </c>
      <c r="BN1598" s="17">
        <v>0.21233529944763399</v>
      </c>
      <c r="BO1598" s="17">
        <v>0.19548591133426099</v>
      </c>
      <c r="BP1598" s="17"/>
      <c r="BQ1598" s="17">
        <v>0.20256798656656</v>
      </c>
      <c r="BR1598" s="17">
        <v>0.31911993245966302</v>
      </c>
    </row>
    <row r="1599" spans="2:70" x14ac:dyDescent="0.35">
      <c r="B1599" t="s">
        <v>129</v>
      </c>
      <c r="C1599" s="17">
        <v>0.25168861693343197</v>
      </c>
      <c r="D1599" s="17">
        <v>0.26591015530423501</v>
      </c>
      <c r="E1599" s="17">
        <v>0.241553716645937</v>
      </c>
      <c r="F1599" s="17"/>
      <c r="G1599" s="17">
        <v>0.15071062398451299</v>
      </c>
      <c r="H1599" s="17">
        <v>0.176980684179042</v>
      </c>
      <c r="I1599" s="17">
        <v>0.27356312129496402</v>
      </c>
      <c r="J1599" s="17">
        <v>0.31660527456642301</v>
      </c>
      <c r="K1599" s="17">
        <v>0.31405083960449798</v>
      </c>
      <c r="L1599" s="17">
        <v>0.27210645036508102</v>
      </c>
      <c r="M1599" s="17"/>
      <c r="N1599" s="17">
        <v>0.21964111654969201</v>
      </c>
      <c r="O1599" s="17">
        <v>0.25297293332350002</v>
      </c>
      <c r="P1599" s="17">
        <v>0.225922499967426</v>
      </c>
      <c r="Q1599" s="17">
        <v>0.30768392345662898</v>
      </c>
      <c r="R1599" s="17"/>
      <c r="S1599" s="17">
        <v>0.232222670038259</v>
      </c>
      <c r="T1599" s="17">
        <v>0.26192353796805101</v>
      </c>
      <c r="U1599" s="17">
        <v>0.225846567657568</v>
      </c>
      <c r="V1599" s="17">
        <v>0.146352291679438</v>
      </c>
      <c r="W1599" s="17">
        <v>0.27159012751593897</v>
      </c>
      <c r="X1599" s="17">
        <v>0.29466967978442099</v>
      </c>
      <c r="Y1599" s="17">
        <v>0.29298354098174401</v>
      </c>
      <c r="Z1599" s="17">
        <v>0.39850459108559899</v>
      </c>
      <c r="AA1599" s="17">
        <v>0.27816139775742099</v>
      </c>
      <c r="AB1599" s="17">
        <v>0.24569969384292201</v>
      </c>
      <c r="AC1599" s="17">
        <v>0.213780901195879</v>
      </c>
      <c r="AD1599" s="17">
        <v>0.16888773497734699</v>
      </c>
      <c r="AE1599" s="17"/>
      <c r="AF1599" s="17">
        <v>0.25048372885200498</v>
      </c>
      <c r="AG1599" s="17">
        <v>0.249576528086698</v>
      </c>
      <c r="AH1599" s="17">
        <v>0.30156166469469903</v>
      </c>
      <c r="AI1599" s="17"/>
      <c r="AJ1599" s="17">
        <v>0.221423139108784</v>
      </c>
      <c r="AK1599" s="17">
        <v>0.24078591754995099</v>
      </c>
      <c r="AL1599" s="17">
        <v>0.27576198535846203</v>
      </c>
      <c r="AM1599" s="17">
        <v>0.45796260496318703</v>
      </c>
      <c r="AN1599" s="17">
        <v>0.28450848606032503</v>
      </c>
      <c r="AO1599" s="17"/>
      <c r="AP1599" s="17">
        <v>0.173450948213837</v>
      </c>
      <c r="AQ1599" s="17">
        <v>0.22403459669161499</v>
      </c>
      <c r="AR1599" s="17">
        <v>0.28275035679049798</v>
      </c>
      <c r="AS1599" s="17"/>
      <c r="AT1599" s="17">
        <v>0.35659565342497102</v>
      </c>
      <c r="AU1599" s="17">
        <v>0.258701213771661</v>
      </c>
      <c r="AV1599" s="17">
        <v>0.17968612785545501</v>
      </c>
      <c r="AW1599" s="17">
        <v>0.15263357582210901</v>
      </c>
      <c r="AX1599" s="17">
        <v>0.193230047556983</v>
      </c>
      <c r="AY1599" s="17"/>
      <c r="AZ1599" s="17">
        <v>0.24528960395736599</v>
      </c>
      <c r="BA1599" s="17">
        <v>0.28051566228010699</v>
      </c>
      <c r="BB1599" s="17">
        <v>0.336782944472032</v>
      </c>
      <c r="BC1599" s="17">
        <v>0.28192394368693602</v>
      </c>
      <c r="BD1599" s="17">
        <v>0.20666060321972399</v>
      </c>
      <c r="BE1599" s="17">
        <v>0.268794863306203</v>
      </c>
      <c r="BF1599" s="17">
        <v>0.26302217030030201</v>
      </c>
      <c r="BG1599" s="17">
        <v>0.195269247848188</v>
      </c>
      <c r="BH1599" s="17">
        <v>0.24240482901622401</v>
      </c>
      <c r="BI1599" s="17">
        <v>0.22928878454836901</v>
      </c>
      <c r="BJ1599" s="17">
        <v>0.23446093845907201</v>
      </c>
      <c r="BK1599" s="17">
        <v>0.24377718984322799</v>
      </c>
      <c r="BL1599" s="17">
        <v>0.18812199327515799</v>
      </c>
      <c r="BM1599" s="17">
        <v>0.32153877642379602</v>
      </c>
      <c r="BN1599" s="17">
        <v>0.20665996906600401</v>
      </c>
      <c r="BO1599" s="17">
        <v>7.6662777637630894E-2</v>
      </c>
      <c r="BP1599" s="17"/>
      <c r="BQ1599" s="17">
        <v>0.105097396591074</v>
      </c>
      <c r="BR1599" s="17">
        <v>0.31452151575279202</v>
      </c>
    </row>
    <row r="1600" spans="2:70" x14ac:dyDescent="0.35">
      <c r="C1600" s="17"/>
      <c r="D1600" s="17"/>
      <c r="E1600" s="17"/>
      <c r="F1600" s="17"/>
      <c r="G1600" s="17"/>
      <c r="H1600" s="17"/>
      <c r="I1600" s="17"/>
      <c r="J1600" s="17"/>
      <c r="K1600" s="17"/>
      <c r="L1600" s="17"/>
      <c r="M1600" s="17"/>
      <c r="N1600" s="17"/>
      <c r="O1600" s="17"/>
      <c r="P1600" s="17"/>
      <c r="Q1600" s="17"/>
      <c r="R1600" s="17"/>
      <c r="S1600" s="17"/>
      <c r="T1600" s="17"/>
      <c r="U1600" s="17"/>
      <c r="V1600" s="17"/>
      <c r="W1600" s="17"/>
      <c r="X1600" s="17"/>
      <c r="Y1600" s="17"/>
      <c r="Z1600" s="17"/>
      <c r="AA1600" s="17"/>
      <c r="AB1600" s="17"/>
      <c r="AC1600" s="17"/>
      <c r="AD1600" s="17"/>
      <c r="AE1600" s="17"/>
      <c r="AF1600" s="17"/>
      <c r="AG1600" s="17"/>
      <c r="AH1600" s="17"/>
      <c r="AI1600" s="17"/>
      <c r="AJ1600" s="17"/>
      <c r="AK1600" s="17"/>
      <c r="AL1600" s="17"/>
      <c r="AM1600" s="17"/>
      <c r="AN1600" s="17"/>
      <c r="AO1600" s="17"/>
      <c r="AP1600" s="17"/>
      <c r="AQ1600" s="17"/>
      <c r="AR1600" s="17"/>
      <c r="AS1600" s="17"/>
      <c r="AT1600" s="17"/>
      <c r="AU1600" s="17"/>
      <c r="AV1600" s="17"/>
      <c r="AW1600" s="17"/>
      <c r="AX1600" s="17"/>
      <c r="AY1600" s="17"/>
      <c r="AZ1600" s="17"/>
      <c r="BA1600" s="17"/>
      <c r="BB1600" s="17"/>
      <c r="BC1600" s="17"/>
      <c r="BD1600" s="17"/>
      <c r="BE1600" s="17"/>
      <c r="BF1600" s="17"/>
      <c r="BG1600" s="17"/>
      <c r="BH1600" s="17"/>
      <c r="BI1600" s="17"/>
      <c r="BJ1600" s="17"/>
      <c r="BK1600" s="17"/>
      <c r="BL1600" s="17"/>
      <c r="BM1600" s="17"/>
      <c r="BN1600" s="17"/>
      <c r="BO1600" s="17"/>
      <c r="BP1600" s="17"/>
      <c r="BQ1600" s="17"/>
      <c r="BR1600" s="17"/>
    </row>
    <row r="1601" spans="2:70" x14ac:dyDescent="0.35">
      <c r="B1601" s="6" t="s">
        <v>666</v>
      </c>
      <c r="C1601" s="17"/>
      <c r="D1601" s="17"/>
      <c r="E1601" s="17"/>
      <c r="F1601" s="17"/>
      <c r="G1601" s="17"/>
      <c r="H1601" s="17"/>
      <c r="I1601" s="17"/>
      <c r="J1601" s="17"/>
      <c r="K1601" s="17"/>
      <c r="L1601" s="17"/>
      <c r="M1601" s="17"/>
      <c r="N1601" s="17"/>
      <c r="O1601" s="17"/>
      <c r="P1601" s="17"/>
      <c r="Q1601" s="17"/>
      <c r="R1601" s="17"/>
      <c r="S1601" s="17"/>
      <c r="T1601" s="17"/>
      <c r="U1601" s="17"/>
      <c r="V1601" s="17"/>
      <c r="W1601" s="17"/>
      <c r="X1601" s="17"/>
      <c r="Y1601" s="17"/>
      <c r="Z1601" s="17"/>
      <c r="AA1601" s="17"/>
      <c r="AB1601" s="17"/>
      <c r="AC1601" s="17"/>
      <c r="AD1601" s="17"/>
      <c r="AE1601" s="17"/>
      <c r="AF1601" s="17"/>
      <c r="AG1601" s="17"/>
      <c r="AH1601" s="17"/>
      <c r="AI1601" s="17"/>
      <c r="AJ1601" s="17"/>
      <c r="AK1601" s="17"/>
      <c r="AL1601" s="17"/>
      <c r="AM1601" s="17"/>
      <c r="AN1601" s="17"/>
      <c r="AO1601" s="17"/>
      <c r="AP1601" s="17"/>
      <c r="AQ1601" s="17"/>
      <c r="AR1601" s="17"/>
      <c r="AS1601" s="17"/>
      <c r="AT1601" s="17"/>
      <c r="AU1601" s="17"/>
      <c r="AV1601" s="17"/>
      <c r="AW1601" s="17"/>
      <c r="AX1601" s="17"/>
      <c r="AY1601" s="17"/>
      <c r="AZ1601" s="17"/>
      <c r="BA1601" s="17"/>
      <c r="BB1601" s="17"/>
      <c r="BC1601" s="17"/>
      <c r="BD1601" s="17"/>
      <c r="BE1601" s="17"/>
      <c r="BF1601" s="17"/>
      <c r="BG1601" s="17"/>
      <c r="BH1601" s="17"/>
      <c r="BI1601" s="17"/>
      <c r="BJ1601" s="17"/>
      <c r="BK1601" s="17"/>
      <c r="BL1601" s="17"/>
      <c r="BM1601" s="17"/>
      <c r="BN1601" s="17"/>
      <c r="BO1601" s="17"/>
      <c r="BP1601" s="17"/>
      <c r="BQ1601" s="17"/>
      <c r="BR1601" s="17"/>
    </row>
    <row r="1602" spans="2:70" x14ac:dyDescent="0.35">
      <c r="B1602" s="24" t="s">
        <v>97</v>
      </c>
      <c r="C1602" s="17"/>
      <c r="D1602" s="17"/>
      <c r="E1602" s="17"/>
      <c r="F1602" s="17"/>
      <c r="G1602" s="17"/>
      <c r="H1602" s="17"/>
      <c r="I1602" s="17"/>
      <c r="J1602" s="17"/>
      <c r="K1602" s="17"/>
      <c r="L1602" s="17"/>
      <c r="M1602" s="17"/>
      <c r="N1602" s="17"/>
      <c r="O1602" s="17"/>
      <c r="P1602" s="17"/>
      <c r="Q1602" s="17"/>
      <c r="R1602" s="17"/>
      <c r="S1602" s="17"/>
      <c r="T1602" s="17"/>
      <c r="U1602" s="17"/>
      <c r="V1602" s="17"/>
      <c r="W1602" s="17"/>
      <c r="X1602" s="17"/>
      <c r="Y1602" s="17"/>
      <c r="Z1602" s="17"/>
      <c r="AA1602" s="17"/>
      <c r="AB1602" s="17"/>
      <c r="AC1602" s="17"/>
      <c r="AD1602" s="17"/>
      <c r="AE1602" s="17"/>
      <c r="AF1602" s="17"/>
      <c r="AG1602" s="17"/>
      <c r="AH1602" s="17"/>
      <c r="AI1602" s="17"/>
      <c r="AJ1602" s="17"/>
      <c r="AK1602" s="17"/>
      <c r="AL1602" s="17"/>
      <c r="AM1602" s="17"/>
      <c r="AN1602" s="17"/>
      <c r="AO1602" s="17"/>
      <c r="AP1602" s="17"/>
      <c r="AQ1602" s="17"/>
      <c r="AR1602" s="17"/>
      <c r="AS1602" s="17"/>
      <c r="AT1602" s="17"/>
      <c r="AU1602" s="17"/>
      <c r="AV1602" s="17"/>
      <c r="AW1602" s="17"/>
      <c r="AX1602" s="17"/>
      <c r="AY1602" s="17"/>
      <c r="AZ1602" s="17"/>
      <c r="BA1602" s="17"/>
      <c r="BB1602" s="17"/>
      <c r="BC1602" s="17"/>
      <c r="BD1602" s="17"/>
      <c r="BE1602" s="17"/>
      <c r="BF1602" s="17"/>
      <c r="BG1602" s="17"/>
      <c r="BH1602" s="17"/>
      <c r="BI1602" s="17"/>
      <c r="BJ1602" s="17"/>
      <c r="BK1602" s="17"/>
      <c r="BL1602" s="17"/>
      <c r="BM1602" s="17"/>
      <c r="BN1602" s="17"/>
      <c r="BO1602" s="17"/>
      <c r="BP1602" s="17"/>
      <c r="BQ1602" s="17"/>
      <c r="BR1602" s="17"/>
    </row>
    <row r="1603" spans="2:70" x14ac:dyDescent="0.35">
      <c r="B1603" t="s">
        <v>664</v>
      </c>
      <c r="C1603" s="17">
        <v>4.4896387535365498E-3</v>
      </c>
      <c r="D1603" s="17">
        <v>4.8600563319614399E-3</v>
      </c>
      <c r="E1603" s="17">
        <v>4.1570022334471201E-3</v>
      </c>
      <c r="F1603" s="17"/>
      <c r="G1603" s="17">
        <v>6.3105716641629799E-3</v>
      </c>
      <c r="H1603" s="17">
        <v>4.8134841061443596E-3</v>
      </c>
      <c r="I1603" s="17">
        <v>5.3984459824524701E-3</v>
      </c>
      <c r="J1603" s="17">
        <v>5.3489214549833396E-3</v>
      </c>
      <c r="K1603" s="17">
        <v>6.8314318052619403E-3</v>
      </c>
      <c r="L1603" s="17">
        <v>0</v>
      </c>
      <c r="M1603" s="17"/>
      <c r="N1603" s="17">
        <v>5.52299426088092E-3</v>
      </c>
      <c r="O1603" s="17">
        <v>5.3157080117284998E-3</v>
      </c>
      <c r="P1603" s="17">
        <v>5.3731559250824804E-3</v>
      </c>
      <c r="Q1603" s="17">
        <v>1.7961990391787599E-3</v>
      </c>
      <c r="R1603" s="17"/>
      <c r="S1603" s="17">
        <v>8.0245226485488493E-3</v>
      </c>
      <c r="T1603" s="17">
        <v>5.0905542130569798E-3</v>
      </c>
      <c r="U1603" s="17">
        <v>0</v>
      </c>
      <c r="V1603" s="17">
        <v>0</v>
      </c>
      <c r="W1603" s="17">
        <v>0</v>
      </c>
      <c r="X1603" s="17">
        <v>1.0704010050280899E-2</v>
      </c>
      <c r="Y1603" s="17">
        <v>2.5802690630223899E-3</v>
      </c>
      <c r="Z1603" s="17">
        <v>5.1290149906813801E-3</v>
      </c>
      <c r="AA1603" s="17">
        <v>7.1938771574828501E-3</v>
      </c>
      <c r="AB1603" s="17">
        <v>0</v>
      </c>
      <c r="AC1603" s="17">
        <v>1.0745983469252599E-2</v>
      </c>
      <c r="AD1603" s="17">
        <v>0</v>
      </c>
      <c r="AE1603" s="17"/>
      <c r="AF1603" s="17">
        <v>3.1262338297044401E-3</v>
      </c>
      <c r="AG1603" s="17">
        <v>3.7225947791819001E-3</v>
      </c>
      <c r="AH1603" s="17">
        <v>1.0750021302022199E-2</v>
      </c>
      <c r="AI1603" s="17"/>
      <c r="AJ1603" s="17">
        <v>3.2636624713426499E-3</v>
      </c>
      <c r="AK1603" s="17">
        <v>4.9561783228978E-3</v>
      </c>
      <c r="AL1603" s="17">
        <v>9.0996050801010198E-3</v>
      </c>
      <c r="AM1603" s="17">
        <v>0</v>
      </c>
      <c r="AN1603" s="17">
        <v>6.3701547684680299E-3</v>
      </c>
      <c r="AO1603" s="17"/>
      <c r="AP1603" s="17">
        <v>3.3728883859050099E-3</v>
      </c>
      <c r="AQ1603" s="17">
        <v>7.5478312148587997E-3</v>
      </c>
      <c r="AR1603" s="17">
        <v>1.01418981539616E-2</v>
      </c>
      <c r="AS1603" s="17"/>
      <c r="AT1603" s="17">
        <v>5.0807807417516298E-3</v>
      </c>
      <c r="AU1603" s="17">
        <v>3.9677633068881998E-3</v>
      </c>
      <c r="AV1603" s="17">
        <v>3.7294515768554401E-3</v>
      </c>
      <c r="AW1603" s="17">
        <v>3.76593761337418E-3</v>
      </c>
      <c r="AX1603" s="17">
        <v>3.5680555007744502E-2</v>
      </c>
      <c r="AY1603" s="17"/>
      <c r="AZ1603" s="17">
        <v>0</v>
      </c>
      <c r="BA1603" s="17">
        <v>5.5342385708978797E-3</v>
      </c>
      <c r="BB1603" s="17">
        <v>6.7207384968310403E-3</v>
      </c>
      <c r="BC1603" s="17">
        <v>0</v>
      </c>
      <c r="BD1603" s="17">
        <v>6.3734167945537004E-3</v>
      </c>
      <c r="BE1603" s="17">
        <v>2.6071525710407899E-3</v>
      </c>
      <c r="BF1603" s="17">
        <v>7.9194287136590807E-3</v>
      </c>
      <c r="BG1603" s="17">
        <v>5.65860100537296E-3</v>
      </c>
      <c r="BH1603" s="17">
        <v>0</v>
      </c>
      <c r="BI1603" s="17">
        <v>0</v>
      </c>
      <c r="BJ1603" s="17">
        <v>0</v>
      </c>
      <c r="BK1603" s="17">
        <v>4.6403158358131304E-3</v>
      </c>
      <c r="BL1603" s="17">
        <v>4.3966544069795601E-3</v>
      </c>
      <c r="BM1603" s="17">
        <v>0</v>
      </c>
      <c r="BN1603" s="17">
        <v>0</v>
      </c>
      <c r="BO1603" s="17">
        <v>1.88390867822367E-2</v>
      </c>
      <c r="BP1603" s="17"/>
      <c r="BQ1603" s="17">
        <v>8.5711796455611392E-3</v>
      </c>
      <c r="BR1603" s="17">
        <v>2.5418669985423602E-3</v>
      </c>
    </row>
    <row r="1604" spans="2:70" x14ac:dyDescent="0.35">
      <c r="B1604" t="s">
        <v>21</v>
      </c>
      <c r="C1604" s="17">
        <v>4.30830116510897E-2</v>
      </c>
      <c r="D1604" s="17">
        <v>4.1847480770173098E-2</v>
      </c>
      <c r="E1604" s="17">
        <v>4.3590561934123299E-2</v>
      </c>
      <c r="F1604" s="17"/>
      <c r="G1604" s="17">
        <v>0.180607280845134</v>
      </c>
      <c r="H1604" s="17">
        <v>5.8418944948149899E-2</v>
      </c>
      <c r="I1604" s="17">
        <v>2.8677084306003402E-2</v>
      </c>
      <c r="J1604" s="17">
        <v>1.2240467326544401E-2</v>
      </c>
      <c r="K1604" s="17">
        <v>5.7467121387368902E-3</v>
      </c>
      <c r="L1604" s="17">
        <v>1.06483605848269E-3</v>
      </c>
      <c r="M1604" s="17"/>
      <c r="N1604" s="17">
        <v>3.0678948868737399E-2</v>
      </c>
      <c r="O1604" s="17">
        <v>3.7385442916645903E-2</v>
      </c>
      <c r="P1604" s="17">
        <v>6.0516731892133101E-2</v>
      </c>
      <c r="Q1604" s="17">
        <v>4.5316161907882201E-2</v>
      </c>
      <c r="R1604" s="17"/>
      <c r="S1604" s="17">
        <v>8.8817803026687195E-2</v>
      </c>
      <c r="T1604" s="17">
        <v>3.10620568167005E-2</v>
      </c>
      <c r="U1604" s="17">
        <v>3.4670614700966697E-2</v>
      </c>
      <c r="V1604" s="17">
        <v>1.35899219185311E-2</v>
      </c>
      <c r="W1604" s="17">
        <v>4.9747229379505299E-2</v>
      </c>
      <c r="X1604" s="17">
        <v>5.0810386376217799E-2</v>
      </c>
      <c r="Y1604" s="17">
        <v>3.71689441558226E-2</v>
      </c>
      <c r="Z1604" s="17">
        <v>2.4472081063704298E-2</v>
      </c>
      <c r="AA1604" s="17">
        <v>3.9977910712973401E-2</v>
      </c>
      <c r="AB1604" s="17">
        <v>3.2433125986229799E-2</v>
      </c>
      <c r="AC1604" s="17">
        <v>3.0200745525487901E-2</v>
      </c>
      <c r="AD1604" s="17">
        <v>5.9231505740949097E-2</v>
      </c>
      <c r="AE1604" s="17"/>
      <c r="AF1604" s="17">
        <v>2.1522829678891801E-2</v>
      </c>
      <c r="AG1604" s="17">
        <v>2.9710512454440698E-2</v>
      </c>
      <c r="AH1604" s="17">
        <v>8.8088899358349002E-2</v>
      </c>
      <c r="AI1604" s="17"/>
      <c r="AJ1604" s="17">
        <v>2.2035852304321701E-2</v>
      </c>
      <c r="AK1604" s="17">
        <v>5.7541256361133199E-2</v>
      </c>
      <c r="AL1604" s="17">
        <v>2.0188370389932899E-2</v>
      </c>
      <c r="AM1604" s="17">
        <v>4.7906832869243299E-2</v>
      </c>
      <c r="AN1604" s="17">
        <v>5.4836253383641703E-2</v>
      </c>
      <c r="AO1604" s="17"/>
      <c r="AP1604" s="17">
        <v>4.2912042510272898E-2</v>
      </c>
      <c r="AQ1604" s="17">
        <v>4.8242514038899398E-2</v>
      </c>
      <c r="AR1604" s="17">
        <v>4.6513842465452197E-2</v>
      </c>
      <c r="AS1604" s="17"/>
      <c r="AT1604" s="17">
        <v>3.7952782769561398E-2</v>
      </c>
      <c r="AU1604" s="17">
        <v>5.2061376752923903E-2</v>
      </c>
      <c r="AV1604" s="17">
        <v>4.2587594283019302E-2</v>
      </c>
      <c r="AW1604" s="17">
        <v>4.3382872630797299E-2</v>
      </c>
      <c r="AX1604" s="17">
        <v>9.5993237131117903E-2</v>
      </c>
      <c r="AY1604" s="17"/>
      <c r="AZ1604" s="17">
        <v>6.8826775532486104E-2</v>
      </c>
      <c r="BA1604" s="17">
        <v>5.2497533843207399E-2</v>
      </c>
      <c r="BB1604" s="17">
        <v>6.2199121311873398E-2</v>
      </c>
      <c r="BC1604" s="17">
        <v>4.6778904532552401E-2</v>
      </c>
      <c r="BD1604" s="17">
        <v>5.2108950461113301E-2</v>
      </c>
      <c r="BE1604" s="17">
        <v>4.8209385364360598E-2</v>
      </c>
      <c r="BF1604" s="17">
        <v>4.4146370826786102E-2</v>
      </c>
      <c r="BG1604" s="17">
        <v>2.9249435531431101E-2</v>
      </c>
      <c r="BH1604" s="17">
        <v>4.1235583326037002E-2</v>
      </c>
      <c r="BI1604" s="17">
        <v>3.87938465290339E-2</v>
      </c>
      <c r="BJ1604" s="17">
        <v>3.76582695897252E-2</v>
      </c>
      <c r="BK1604" s="17">
        <v>1.70298654432577E-2</v>
      </c>
      <c r="BL1604" s="17">
        <v>4.2427005103970399E-2</v>
      </c>
      <c r="BM1604" s="17">
        <v>3.0533784117614201E-2</v>
      </c>
      <c r="BN1604" s="17">
        <v>2.10154445338601E-2</v>
      </c>
      <c r="BO1604" s="17">
        <v>6.2844357637272003E-2</v>
      </c>
      <c r="BP1604" s="17"/>
      <c r="BQ1604" s="17">
        <v>4.5182175529039102E-2</v>
      </c>
      <c r="BR1604" s="17">
        <v>3.8571649919640197E-2</v>
      </c>
    </row>
    <row r="1605" spans="2:70" x14ac:dyDescent="0.35">
      <c r="B1605" t="s">
        <v>22</v>
      </c>
      <c r="C1605" s="17">
        <v>7.1455515586795304E-2</v>
      </c>
      <c r="D1605" s="17">
        <v>7.42481676547075E-2</v>
      </c>
      <c r="E1605" s="17">
        <v>6.8042039548877706E-2</v>
      </c>
      <c r="F1605" s="17"/>
      <c r="G1605" s="17">
        <v>0.126895775515003</v>
      </c>
      <c r="H1605" s="17">
        <v>0.21872230234225601</v>
      </c>
      <c r="I1605" s="17">
        <v>4.5005265227195501E-2</v>
      </c>
      <c r="J1605" s="17">
        <v>2.19331691991341E-2</v>
      </c>
      <c r="K1605" s="17">
        <v>1.8691892114960001E-2</v>
      </c>
      <c r="L1605" s="17">
        <v>1.2224749534345001E-2</v>
      </c>
      <c r="M1605" s="17"/>
      <c r="N1605" s="17">
        <v>6.67742276760704E-2</v>
      </c>
      <c r="O1605" s="17">
        <v>5.8303220771066103E-2</v>
      </c>
      <c r="P1605" s="17">
        <v>8.1524056236901399E-2</v>
      </c>
      <c r="Q1605" s="17">
        <v>8.2245146774455893E-2</v>
      </c>
      <c r="R1605" s="17"/>
      <c r="S1605" s="17">
        <v>0.107618716500607</v>
      </c>
      <c r="T1605" s="17">
        <v>5.7641310299069597E-2</v>
      </c>
      <c r="U1605" s="17">
        <v>4.0378876212671097E-2</v>
      </c>
      <c r="V1605" s="17">
        <v>5.6338497729148E-2</v>
      </c>
      <c r="W1605" s="17">
        <v>6.5008191455339398E-2</v>
      </c>
      <c r="X1605" s="17">
        <v>0.11381677673296001</v>
      </c>
      <c r="Y1605" s="17">
        <v>6.0144906576683102E-2</v>
      </c>
      <c r="Z1605" s="17">
        <v>5.3710524949853199E-2</v>
      </c>
      <c r="AA1605" s="17">
        <v>7.9672835060193903E-2</v>
      </c>
      <c r="AB1605" s="17">
        <v>5.9972300747391599E-2</v>
      </c>
      <c r="AC1605" s="17">
        <v>3.8578962842025902E-2</v>
      </c>
      <c r="AD1605" s="17">
        <v>9.1787801660932603E-2</v>
      </c>
      <c r="AE1605" s="17"/>
      <c r="AF1605" s="17">
        <v>5.1665328800906601E-2</v>
      </c>
      <c r="AG1605" s="17">
        <v>7.4177469266667795E-2</v>
      </c>
      <c r="AH1605" s="17">
        <v>0.100614465672358</v>
      </c>
      <c r="AI1605" s="17"/>
      <c r="AJ1605" s="17">
        <v>4.1865547611029903E-2</v>
      </c>
      <c r="AK1605" s="17">
        <v>0.10534361848526699</v>
      </c>
      <c r="AL1605" s="17">
        <v>6.7229930049497205E-2</v>
      </c>
      <c r="AM1605" s="17">
        <v>0.108369509389727</v>
      </c>
      <c r="AN1605" s="17">
        <v>7.4780468965253699E-2</v>
      </c>
      <c r="AO1605" s="17"/>
      <c r="AP1605" s="17">
        <v>6.35623108482892E-2</v>
      </c>
      <c r="AQ1605" s="17">
        <v>9.0909958357275403E-2</v>
      </c>
      <c r="AR1605" s="17">
        <v>9.59137311854458E-2</v>
      </c>
      <c r="AS1605" s="17"/>
      <c r="AT1605" s="17">
        <v>6.7689208235595294E-2</v>
      </c>
      <c r="AU1605" s="17">
        <v>6.5744880362055502E-2</v>
      </c>
      <c r="AV1605" s="17">
        <v>7.3631426646658796E-2</v>
      </c>
      <c r="AW1605" s="17">
        <v>0.111849284314456</v>
      </c>
      <c r="AX1605" s="17">
        <v>0.157944690077544</v>
      </c>
      <c r="AY1605" s="17"/>
      <c r="AZ1605" s="17">
        <v>2.8590012126796401E-2</v>
      </c>
      <c r="BA1605" s="17">
        <v>0.10903139432292</v>
      </c>
      <c r="BB1605" s="17">
        <v>9.5724127180631599E-2</v>
      </c>
      <c r="BC1605" s="17">
        <v>5.4063858152281E-2</v>
      </c>
      <c r="BD1605" s="17">
        <v>0.101809687750727</v>
      </c>
      <c r="BE1605" s="17">
        <v>6.4264377662473907E-2</v>
      </c>
      <c r="BF1605" s="17">
        <v>9.6358774361638505E-2</v>
      </c>
      <c r="BG1605" s="17">
        <v>3.8424705753997299E-2</v>
      </c>
      <c r="BH1605" s="17">
        <v>6.1811371814520899E-2</v>
      </c>
      <c r="BI1605" s="17">
        <v>6.8228319555938596E-2</v>
      </c>
      <c r="BJ1605" s="17">
        <v>7.5880290506859696E-2</v>
      </c>
      <c r="BK1605" s="17">
        <v>7.4462851003738298E-2</v>
      </c>
      <c r="BL1605" s="17">
        <v>3.3859159251933897E-2</v>
      </c>
      <c r="BM1605" s="17">
        <v>3.8726158016107098E-2</v>
      </c>
      <c r="BN1605" s="17">
        <v>6.2569795229734507E-2</v>
      </c>
      <c r="BO1605" s="17">
        <v>9.4216672523662601E-2</v>
      </c>
      <c r="BP1605" s="17"/>
      <c r="BQ1605" s="17">
        <v>0.108234790504298</v>
      </c>
      <c r="BR1605" s="17">
        <v>5.4332771317425498E-2</v>
      </c>
    </row>
    <row r="1606" spans="2:70" x14ac:dyDescent="0.35">
      <c r="B1606" t="s">
        <v>23</v>
      </c>
      <c r="C1606" s="17">
        <v>0.1195909468033</v>
      </c>
      <c r="D1606" s="17">
        <v>0.12815816287040199</v>
      </c>
      <c r="E1606" s="17">
        <v>0.111531005569371</v>
      </c>
      <c r="F1606" s="17"/>
      <c r="G1606" s="17">
        <v>0.165246306958519</v>
      </c>
      <c r="H1606" s="17">
        <v>0.15618425612741699</v>
      </c>
      <c r="I1606" s="17">
        <v>0.18973716965613399</v>
      </c>
      <c r="J1606" s="17">
        <v>7.2680484972449597E-2</v>
      </c>
      <c r="K1606" s="17">
        <v>6.1843635562700401E-2</v>
      </c>
      <c r="L1606" s="17">
        <v>7.9175663551182204E-2</v>
      </c>
      <c r="M1606" s="17"/>
      <c r="N1606" s="17">
        <v>0.107670581147112</v>
      </c>
      <c r="O1606" s="17">
        <v>0.107925815211366</v>
      </c>
      <c r="P1606" s="17">
        <v>0.147025137290449</v>
      </c>
      <c r="Q1606" s="17">
        <v>0.11998396803438501</v>
      </c>
      <c r="R1606" s="17"/>
      <c r="S1606" s="17">
        <v>0.16429016746352099</v>
      </c>
      <c r="T1606" s="17">
        <v>0.11291156340325501</v>
      </c>
      <c r="U1606" s="17">
        <v>0.12311112155984601</v>
      </c>
      <c r="V1606" s="17">
        <v>9.4308042523948504E-2</v>
      </c>
      <c r="W1606" s="17">
        <v>0.12190976064392001</v>
      </c>
      <c r="X1606" s="17">
        <v>0.11869043629194501</v>
      </c>
      <c r="Y1606" s="17">
        <v>0.10681247831975001</v>
      </c>
      <c r="Z1606" s="17">
        <v>0.10211826505083201</v>
      </c>
      <c r="AA1606" s="17">
        <v>0.10048971045159499</v>
      </c>
      <c r="AB1606" s="17">
        <v>0.11770480416793699</v>
      </c>
      <c r="AC1606" s="17">
        <v>0.122549559888529</v>
      </c>
      <c r="AD1606" s="17">
        <v>0.13163561971872001</v>
      </c>
      <c r="AE1606" s="17"/>
      <c r="AF1606" s="17">
        <v>0.10096511164771201</v>
      </c>
      <c r="AG1606" s="17">
        <v>0.110657827300356</v>
      </c>
      <c r="AH1606" s="17">
        <v>0.16585676294873899</v>
      </c>
      <c r="AI1606" s="17"/>
      <c r="AJ1606" s="17">
        <v>9.9774794350366694E-2</v>
      </c>
      <c r="AK1606" s="17">
        <v>0.12694517886185</v>
      </c>
      <c r="AL1606" s="17">
        <v>0.114820795638807</v>
      </c>
      <c r="AM1606" s="17">
        <v>0.21215291829083899</v>
      </c>
      <c r="AN1606" s="17">
        <v>0.13497923914168</v>
      </c>
      <c r="AO1606" s="17"/>
      <c r="AP1606" s="17">
        <v>0.119730169452497</v>
      </c>
      <c r="AQ1606" s="17">
        <v>0.12593006483807101</v>
      </c>
      <c r="AR1606" s="17">
        <v>0.122097270937834</v>
      </c>
      <c r="AS1606" s="17"/>
      <c r="AT1606" s="17">
        <v>0.118163519927398</v>
      </c>
      <c r="AU1606" s="17">
        <v>0.121641245577083</v>
      </c>
      <c r="AV1606" s="17">
        <v>0.124680777242198</v>
      </c>
      <c r="AW1606" s="17">
        <v>0.132496876982649</v>
      </c>
      <c r="AX1606" s="17">
        <v>0.110197946475246</v>
      </c>
      <c r="AY1606" s="17"/>
      <c r="AZ1606" s="17">
        <v>0.19464043240003001</v>
      </c>
      <c r="BA1606" s="17">
        <v>0.131182828628638</v>
      </c>
      <c r="BB1606" s="17">
        <v>7.6412713566554505E-2</v>
      </c>
      <c r="BC1606" s="17">
        <v>0.156662353449218</v>
      </c>
      <c r="BD1606" s="17">
        <v>0.14609714005687999</v>
      </c>
      <c r="BE1606" s="17">
        <v>0.114251002099109</v>
      </c>
      <c r="BF1606" s="17">
        <v>0.10476228627767201</v>
      </c>
      <c r="BG1606" s="17">
        <v>0.107128613424572</v>
      </c>
      <c r="BH1606" s="17">
        <v>0.13194056146344099</v>
      </c>
      <c r="BI1606" s="17">
        <v>0.12868893060109499</v>
      </c>
      <c r="BJ1606" s="17">
        <v>0.14931077452858399</v>
      </c>
      <c r="BK1606" s="17">
        <v>0.117351122632135</v>
      </c>
      <c r="BL1606" s="17">
        <v>0.12119605617623599</v>
      </c>
      <c r="BM1606" s="17">
        <v>7.7363940760746597E-2</v>
      </c>
      <c r="BN1606" s="17">
        <v>0.106603328512103</v>
      </c>
      <c r="BO1606" s="17">
        <v>0.110573065199181</v>
      </c>
      <c r="BP1606" s="17"/>
      <c r="BQ1606" s="17">
        <v>0.13560664006364201</v>
      </c>
      <c r="BR1606" s="17">
        <v>0.10838465198835399</v>
      </c>
    </row>
    <row r="1607" spans="2:70" x14ac:dyDescent="0.35">
      <c r="B1607" t="s">
        <v>24</v>
      </c>
      <c r="C1607" s="17">
        <v>0.26110708065423399</v>
      </c>
      <c r="D1607" s="17">
        <v>0.26521014165755102</v>
      </c>
      <c r="E1607" s="17">
        <v>0.25836213044148498</v>
      </c>
      <c r="F1607" s="17"/>
      <c r="G1607" s="17">
        <v>0.198105113813978</v>
      </c>
      <c r="H1607" s="17">
        <v>0.22570563641244901</v>
      </c>
      <c r="I1607" s="17">
        <v>0.25395217988742402</v>
      </c>
      <c r="J1607" s="17">
        <v>0.28867353138971602</v>
      </c>
      <c r="K1607" s="17">
        <v>0.263136887236121</v>
      </c>
      <c r="L1607" s="17">
        <v>0.31378557483675801</v>
      </c>
      <c r="M1607" s="17"/>
      <c r="N1607" s="17">
        <v>0.27242490074554698</v>
      </c>
      <c r="O1607" s="17">
        <v>0.26514116382039699</v>
      </c>
      <c r="P1607" s="17">
        <v>0.23439877839185799</v>
      </c>
      <c r="Q1607" s="17">
        <v>0.26869305122206699</v>
      </c>
      <c r="R1607" s="17"/>
      <c r="S1607" s="17">
        <v>0.26940004193675998</v>
      </c>
      <c r="T1607" s="17">
        <v>0.25769437542421397</v>
      </c>
      <c r="U1607" s="17">
        <v>0.25543868170554701</v>
      </c>
      <c r="V1607" s="17">
        <v>0.26785657534544599</v>
      </c>
      <c r="W1607" s="17">
        <v>0.288598207084861</v>
      </c>
      <c r="X1607" s="17">
        <v>0.233417276548265</v>
      </c>
      <c r="Y1607" s="17">
        <v>0.247720098821164</v>
      </c>
      <c r="Z1607" s="17">
        <v>0.25832808674464203</v>
      </c>
      <c r="AA1607" s="17">
        <v>0.24628387160125201</v>
      </c>
      <c r="AB1607" s="17">
        <v>0.290792349882252</v>
      </c>
      <c r="AC1607" s="17">
        <v>0.24908162428942299</v>
      </c>
      <c r="AD1607" s="17">
        <v>0.27573331747712598</v>
      </c>
      <c r="AE1607" s="17"/>
      <c r="AF1607" s="17">
        <v>0.29022547802964999</v>
      </c>
      <c r="AG1607" s="17">
        <v>0.260560184632116</v>
      </c>
      <c r="AH1607" s="17">
        <v>0.21500622395875199</v>
      </c>
      <c r="AI1607" s="17"/>
      <c r="AJ1607" s="17">
        <v>0.29104212694346798</v>
      </c>
      <c r="AK1607" s="17">
        <v>0.25346761414413499</v>
      </c>
      <c r="AL1607" s="17">
        <v>0.246248499719326</v>
      </c>
      <c r="AM1607" s="17">
        <v>0.21854496351761801</v>
      </c>
      <c r="AN1607" s="17">
        <v>0.219687498026784</v>
      </c>
      <c r="AO1607" s="17"/>
      <c r="AP1607" s="17">
        <v>0.26768072147128003</v>
      </c>
      <c r="AQ1607" s="17">
        <v>0.253842651447723</v>
      </c>
      <c r="AR1607" s="17">
        <v>0.24788176050049099</v>
      </c>
      <c r="AS1607" s="17"/>
      <c r="AT1607" s="17">
        <v>0.26484755628132001</v>
      </c>
      <c r="AU1607" s="17">
        <v>0.26905552029815799</v>
      </c>
      <c r="AV1607" s="17">
        <v>0.25585249072236699</v>
      </c>
      <c r="AW1607" s="17">
        <v>0.23501313771596899</v>
      </c>
      <c r="AX1607" s="17">
        <v>0.178088565708382</v>
      </c>
      <c r="AY1607" s="17"/>
      <c r="AZ1607" s="17">
        <v>0.32199161132473197</v>
      </c>
      <c r="BA1607" s="17">
        <v>0.24922648727816599</v>
      </c>
      <c r="BB1607" s="17">
        <v>0.295718495884774</v>
      </c>
      <c r="BC1607" s="17">
        <v>0.242412873791162</v>
      </c>
      <c r="BD1607" s="17">
        <v>0.26336055465026498</v>
      </c>
      <c r="BE1607" s="17">
        <v>0.27972519684046998</v>
      </c>
      <c r="BF1607" s="17">
        <v>0.25755988510716099</v>
      </c>
      <c r="BG1607" s="17">
        <v>0.30602793921622701</v>
      </c>
      <c r="BH1607" s="17">
        <v>0.29837661381533798</v>
      </c>
      <c r="BI1607" s="17">
        <v>0.27217543149475998</v>
      </c>
      <c r="BJ1607" s="17">
        <v>0.25764843376547297</v>
      </c>
      <c r="BK1607" s="17">
        <v>0.21881593047442399</v>
      </c>
      <c r="BL1607" s="17">
        <v>0.19411716276211799</v>
      </c>
      <c r="BM1607" s="17">
        <v>0.25189072911798699</v>
      </c>
      <c r="BN1607" s="17">
        <v>0.18096092959955401</v>
      </c>
      <c r="BO1607" s="17">
        <v>0.247572671749474</v>
      </c>
      <c r="BP1607" s="17"/>
      <c r="BQ1607" s="17">
        <v>0.28962731018377202</v>
      </c>
      <c r="BR1607" s="17">
        <v>0.25461197782362599</v>
      </c>
    </row>
    <row r="1608" spans="2:70" x14ac:dyDescent="0.35">
      <c r="B1608" t="s">
        <v>25</v>
      </c>
      <c r="C1608" s="17">
        <v>0.30459061670626703</v>
      </c>
      <c r="D1608" s="17">
        <v>0.30212857760567502</v>
      </c>
      <c r="E1608" s="17">
        <v>0.30685785581185898</v>
      </c>
      <c r="F1608" s="17"/>
      <c r="G1608" s="17">
        <v>0.18012803988321599</v>
      </c>
      <c r="H1608" s="17">
        <v>0.18697775661448701</v>
      </c>
      <c r="I1608" s="17">
        <v>0.29900983726818903</v>
      </c>
      <c r="J1608" s="17">
        <v>0.39506953842178</v>
      </c>
      <c r="K1608" s="17">
        <v>0.38328277348244899</v>
      </c>
      <c r="L1608" s="17">
        <v>0.360957876614662</v>
      </c>
      <c r="M1608" s="17"/>
      <c r="N1608" s="17">
        <v>0.33100697788217098</v>
      </c>
      <c r="O1608" s="17">
        <v>0.344927810892941</v>
      </c>
      <c r="P1608" s="17">
        <v>0.258012475360267</v>
      </c>
      <c r="Q1608" s="17">
        <v>0.27532474429890302</v>
      </c>
      <c r="R1608" s="17"/>
      <c r="S1608" s="17">
        <v>0.21544811205544501</v>
      </c>
      <c r="T1608" s="17">
        <v>0.31452719938389001</v>
      </c>
      <c r="U1608" s="17">
        <v>0.35635199696625602</v>
      </c>
      <c r="V1608" s="17">
        <v>0.35873727729894</v>
      </c>
      <c r="W1608" s="17">
        <v>0.27201407813182699</v>
      </c>
      <c r="X1608" s="17">
        <v>0.242614606279211</v>
      </c>
      <c r="Y1608" s="17">
        <v>0.33931169223382401</v>
      </c>
      <c r="Z1608" s="17">
        <v>0.30681680504578202</v>
      </c>
      <c r="AA1608" s="17">
        <v>0.34466466695945802</v>
      </c>
      <c r="AB1608" s="17">
        <v>0.32841575557175701</v>
      </c>
      <c r="AC1608" s="17">
        <v>0.33726024814613498</v>
      </c>
      <c r="AD1608" s="17">
        <v>0.270685329256245</v>
      </c>
      <c r="AE1608" s="17"/>
      <c r="AF1608" s="17">
        <v>0.33269690111646599</v>
      </c>
      <c r="AG1608" s="17">
        <v>0.33207293249439201</v>
      </c>
      <c r="AH1608" s="17">
        <v>0.21314860700819399</v>
      </c>
      <c r="AI1608" s="17"/>
      <c r="AJ1608" s="17">
        <v>0.34007163464905599</v>
      </c>
      <c r="AK1608" s="17">
        <v>0.27460315299511301</v>
      </c>
      <c r="AL1608" s="17">
        <v>0.36833258225401799</v>
      </c>
      <c r="AM1608" s="17">
        <v>0.30004056150778402</v>
      </c>
      <c r="AN1608" s="17">
        <v>0.28233060216324102</v>
      </c>
      <c r="AO1608" s="17"/>
      <c r="AP1608" s="17">
        <v>0.30862108436724101</v>
      </c>
      <c r="AQ1608" s="17">
        <v>0.29051525972396802</v>
      </c>
      <c r="AR1608" s="17">
        <v>0.30686649504673902</v>
      </c>
      <c r="AS1608" s="17"/>
      <c r="AT1608" s="17">
        <v>0.296931970986613</v>
      </c>
      <c r="AU1608" s="17">
        <v>0.29722770130049903</v>
      </c>
      <c r="AV1608" s="17">
        <v>0.31639793429426699</v>
      </c>
      <c r="AW1608" s="17">
        <v>0.29585022781870401</v>
      </c>
      <c r="AX1608" s="17">
        <v>0.22797035396149001</v>
      </c>
      <c r="AY1608" s="17"/>
      <c r="AZ1608" s="17">
        <v>0.210754980684525</v>
      </c>
      <c r="BA1608" s="17">
        <v>0.23933505085547699</v>
      </c>
      <c r="BB1608" s="17">
        <v>0.27796046447404399</v>
      </c>
      <c r="BC1608" s="17">
        <v>0.299193323712028</v>
      </c>
      <c r="BD1608" s="17">
        <v>0.247515237919091</v>
      </c>
      <c r="BE1608" s="17">
        <v>0.29643855912853101</v>
      </c>
      <c r="BF1608" s="17">
        <v>0.322456134949197</v>
      </c>
      <c r="BG1608" s="17">
        <v>0.29155951106967898</v>
      </c>
      <c r="BH1608" s="17">
        <v>0.30532884404805199</v>
      </c>
      <c r="BI1608" s="17">
        <v>0.302180960304817</v>
      </c>
      <c r="BJ1608" s="17">
        <v>0.33188034371997299</v>
      </c>
      <c r="BK1608" s="17">
        <v>0.38560613577240199</v>
      </c>
      <c r="BL1608" s="17">
        <v>0.37909934038486798</v>
      </c>
      <c r="BM1608" s="17">
        <v>0.37727313141179702</v>
      </c>
      <c r="BN1608" s="17">
        <v>0.47298445361727598</v>
      </c>
      <c r="BO1608" s="17">
        <v>0.25364547431567103</v>
      </c>
      <c r="BP1608" s="17"/>
      <c r="BQ1608" s="17">
        <v>0.28687888179210502</v>
      </c>
      <c r="BR1608" s="17">
        <v>0.31407943412689299</v>
      </c>
    </row>
    <row r="1609" spans="2:70" x14ac:dyDescent="0.35">
      <c r="B1609" t="s">
        <v>26</v>
      </c>
      <c r="C1609" s="17">
        <v>0.103189113822081</v>
      </c>
      <c r="D1609" s="17">
        <v>9.6590270369679695E-2</v>
      </c>
      <c r="E1609" s="17">
        <v>0.108967780460241</v>
      </c>
      <c r="F1609" s="17"/>
      <c r="G1609" s="17">
        <v>7.8310358741738598E-2</v>
      </c>
      <c r="H1609" s="17">
        <v>8.3342650897986703E-2</v>
      </c>
      <c r="I1609" s="17">
        <v>7.9990273185068503E-2</v>
      </c>
      <c r="J1609" s="17">
        <v>0.108914084255334</v>
      </c>
      <c r="K1609" s="17">
        <v>0.15045979464464401</v>
      </c>
      <c r="L1609" s="17">
        <v>0.118492923655883</v>
      </c>
      <c r="M1609" s="17"/>
      <c r="N1609" s="17">
        <v>0.115357053947858</v>
      </c>
      <c r="O1609" s="17">
        <v>9.7195531695474E-2</v>
      </c>
      <c r="P1609" s="17">
        <v>0.112448046277607</v>
      </c>
      <c r="Q1609" s="17">
        <v>8.8435503844767602E-2</v>
      </c>
      <c r="R1609" s="17"/>
      <c r="S1609" s="17">
        <v>6.9549012011040495E-2</v>
      </c>
      <c r="T1609" s="17">
        <v>0.12016564720798199</v>
      </c>
      <c r="U1609" s="17">
        <v>0.10870400586580201</v>
      </c>
      <c r="V1609" s="17">
        <v>0.12113578248917101</v>
      </c>
      <c r="W1609" s="17">
        <v>6.4196963893217995E-2</v>
      </c>
      <c r="X1609" s="17">
        <v>0.116552688974483</v>
      </c>
      <c r="Y1609" s="17">
        <v>0.101864326180715</v>
      </c>
      <c r="Z1609" s="17">
        <v>0.145266347528302</v>
      </c>
      <c r="AA1609" s="17">
        <v>9.7350494846199301E-2</v>
      </c>
      <c r="AB1609" s="17">
        <v>0.11905163830273199</v>
      </c>
      <c r="AC1609" s="17">
        <v>9.8998394877236995E-2</v>
      </c>
      <c r="AD1609" s="17">
        <v>9.7448355959734403E-2</v>
      </c>
      <c r="AE1609" s="17"/>
      <c r="AF1609" s="17">
        <v>0.110387238927842</v>
      </c>
      <c r="AG1609" s="17">
        <v>0.111130376827063</v>
      </c>
      <c r="AH1609" s="17">
        <v>6.7027866802243305E-2</v>
      </c>
      <c r="AI1609" s="17"/>
      <c r="AJ1609" s="17">
        <v>0.103300833847647</v>
      </c>
      <c r="AK1609" s="17">
        <v>0.106792261099553</v>
      </c>
      <c r="AL1609" s="17">
        <v>0.12799423072707</v>
      </c>
      <c r="AM1609" s="17">
        <v>9.0477371590914499E-2</v>
      </c>
      <c r="AN1609" s="17">
        <v>7.8995347473254901E-2</v>
      </c>
      <c r="AO1609" s="17"/>
      <c r="AP1609" s="17">
        <v>9.0824774151366902E-2</v>
      </c>
      <c r="AQ1609" s="17">
        <v>0.116006791312131</v>
      </c>
      <c r="AR1609" s="17">
        <v>0.11947240514464599</v>
      </c>
      <c r="AS1609" s="17"/>
      <c r="AT1609" s="17">
        <v>0.100110345924561</v>
      </c>
      <c r="AU1609" s="17">
        <v>9.5098694881322707E-2</v>
      </c>
      <c r="AV1609" s="17">
        <v>0.109047279354084</v>
      </c>
      <c r="AW1609" s="17">
        <v>0.108008563489498</v>
      </c>
      <c r="AX1609" s="17">
        <v>0.146001487432178</v>
      </c>
      <c r="AY1609" s="17"/>
      <c r="AZ1609" s="17">
        <v>0.119589638357687</v>
      </c>
      <c r="BA1609" s="17">
        <v>7.8640040024865701E-2</v>
      </c>
      <c r="BB1609" s="17">
        <v>5.8177252428358001E-2</v>
      </c>
      <c r="BC1609" s="17">
        <v>0.110683943234615</v>
      </c>
      <c r="BD1609" s="17">
        <v>9.7941181069062203E-2</v>
      </c>
      <c r="BE1609" s="17">
        <v>0.102963360621612</v>
      </c>
      <c r="BF1609" s="17">
        <v>8.9407145699093596E-2</v>
      </c>
      <c r="BG1609" s="17">
        <v>0.12830339927783499</v>
      </c>
      <c r="BH1609" s="17">
        <v>9.3232044939698402E-2</v>
      </c>
      <c r="BI1609" s="17">
        <v>0.10115368266837101</v>
      </c>
      <c r="BJ1609" s="17">
        <v>7.5358902273152201E-2</v>
      </c>
      <c r="BK1609" s="17">
        <v>0.122501873046049</v>
      </c>
      <c r="BL1609" s="17">
        <v>0.15700346173427501</v>
      </c>
      <c r="BM1609" s="17">
        <v>0.156645862207586</v>
      </c>
      <c r="BN1609" s="17">
        <v>8.5735119589245595E-2</v>
      </c>
      <c r="BO1609" s="17">
        <v>0.14147190916876801</v>
      </c>
      <c r="BP1609" s="17"/>
      <c r="BQ1609" s="17">
        <v>7.4306230561655903E-2</v>
      </c>
      <c r="BR1609" s="17">
        <v>0.118744692046512</v>
      </c>
    </row>
    <row r="1610" spans="2:70" x14ac:dyDescent="0.35">
      <c r="B1610" t="s">
        <v>665</v>
      </c>
      <c r="C1610" s="17">
        <v>9.2494076022695396E-2</v>
      </c>
      <c r="D1610" s="17">
        <v>8.6957142739850196E-2</v>
      </c>
      <c r="E1610" s="17">
        <v>9.8491624000595898E-2</v>
      </c>
      <c r="F1610" s="17"/>
      <c r="G1610" s="17">
        <v>6.4396552578247807E-2</v>
      </c>
      <c r="H1610" s="17">
        <v>6.5834968551110304E-2</v>
      </c>
      <c r="I1610" s="17">
        <v>9.8229744487533605E-2</v>
      </c>
      <c r="J1610" s="17">
        <v>9.51398029800576E-2</v>
      </c>
      <c r="K1610" s="17">
        <v>0.110006873015126</v>
      </c>
      <c r="L1610" s="17">
        <v>0.114298375748687</v>
      </c>
      <c r="M1610" s="17"/>
      <c r="N1610" s="17">
        <v>7.0564315471622896E-2</v>
      </c>
      <c r="O1610" s="17">
        <v>8.3805306680380803E-2</v>
      </c>
      <c r="P1610" s="17">
        <v>0.100701618625702</v>
      </c>
      <c r="Q1610" s="17">
        <v>0.11820522487835999</v>
      </c>
      <c r="R1610" s="17"/>
      <c r="S1610" s="17">
        <v>7.685162435739E-2</v>
      </c>
      <c r="T1610" s="17">
        <v>0.10090729325183199</v>
      </c>
      <c r="U1610" s="17">
        <v>8.1344702988911805E-2</v>
      </c>
      <c r="V1610" s="17">
        <v>8.8033902694814703E-2</v>
      </c>
      <c r="W1610" s="17">
        <v>0.13852556941133001</v>
      </c>
      <c r="X1610" s="17">
        <v>0.11339381874663799</v>
      </c>
      <c r="Y1610" s="17">
        <v>0.104397284649019</v>
      </c>
      <c r="Z1610" s="17">
        <v>0.10415887462620201</v>
      </c>
      <c r="AA1610" s="17">
        <v>8.4366633210845393E-2</v>
      </c>
      <c r="AB1610" s="17">
        <v>5.1630025341701302E-2</v>
      </c>
      <c r="AC1610" s="17">
        <v>0.11258448096191</v>
      </c>
      <c r="AD1610" s="17">
        <v>7.3478070186293598E-2</v>
      </c>
      <c r="AE1610" s="17"/>
      <c r="AF1610" s="17">
        <v>8.9410877968826505E-2</v>
      </c>
      <c r="AG1610" s="17">
        <v>7.79681022457831E-2</v>
      </c>
      <c r="AH1610" s="17">
        <v>0.13950715294934199</v>
      </c>
      <c r="AI1610" s="17"/>
      <c r="AJ1610" s="17">
        <v>9.8645547822767396E-2</v>
      </c>
      <c r="AK1610" s="17">
        <v>7.0350739730051695E-2</v>
      </c>
      <c r="AL1610" s="17">
        <v>4.6085986141246899E-2</v>
      </c>
      <c r="AM1610" s="17">
        <v>2.2507842833875202E-2</v>
      </c>
      <c r="AN1610" s="17">
        <v>0.14802043607767801</v>
      </c>
      <c r="AO1610" s="17"/>
      <c r="AP1610" s="17">
        <v>0.103296008813148</v>
      </c>
      <c r="AQ1610" s="17">
        <v>6.7004929067073907E-2</v>
      </c>
      <c r="AR1610" s="17">
        <v>5.1112596565430303E-2</v>
      </c>
      <c r="AS1610" s="17"/>
      <c r="AT1610" s="17">
        <v>0.109223835133199</v>
      </c>
      <c r="AU1610" s="17">
        <v>9.5202817521069502E-2</v>
      </c>
      <c r="AV1610" s="17">
        <v>7.40730458805509E-2</v>
      </c>
      <c r="AW1610" s="17">
        <v>6.9633099434552301E-2</v>
      </c>
      <c r="AX1610" s="17">
        <v>4.8123164206296601E-2</v>
      </c>
      <c r="AY1610" s="17"/>
      <c r="AZ1610" s="17">
        <v>5.5606549573743301E-2</v>
      </c>
      <c r="BA1610" s="17">
        <v>0.13455242647582699</v>
      </c>
      <c r="BB1610" s="17">
        <v>0.127087086656933</v>
      </c>
      <c r="BC1610" s="17">
        <v>9.0204743128145498E-2</v>
      </c>
      <c r="BD1610" s="17">
        <v>8.4793831298307698E-2</v>
      </c>
      <c r="BE1610" s="17">
        <v>9.1540965712402E-2</v>
      </c>
      <c r="BF1610" s="17">
        <v>7.7389974064791797E-2</v>
      </c>
      <c r="BG1610" s="17">
        <v>9.3647794720886204E-2</v>
      </c>
      <c r="BH1610" s="17">
        <v>6.8074980592913004E-2</v>
      </c>
      <c r="BI1610" s="17">
        <v>8.87788288459848E-2</v>
      </c>
      <c r="BJ1610" s="17">
        <v>7.2262985616232997E-2</v>
      </c>
      <c r="BK1610" s="17">
        <v>5.9591905792180898E-2</v>
      </c>
      <c r="BL1610" s="17">
        <v>6.7901160179619502E-2</v>
      </c>
      <c r="BM1610" s="17">
        <v>6.7566394368162599E-2</v>
      </c>
      <c r="BN1610" s="17">
        <v>7.0130928918227295E-2</v>
      </c>
      <c r="BO1610" s="17">
        <v>7.0836762623735394E-2</v>
      </c>
      <c r="BP1610" s="17"/>
      <c r="BQ1610" s="17">
        <v>5.1592791719926E-2</v>
      </c>
      <c r="BR1610" s="17">
        <v>0.108732955779007</v>
      </c>
    </row>
    <row r="1611" spans="2:70" x14ac:dyDescent="0.35">
      <c r="C1611" s="17"/>
      <c r="D1611" s="17"/>
      <c r="E1611" s="17"/>
      <c r="F1611" s="17"/>
      <c r="G1611" s="17"/>
      <c r="H1611" s="17"/>
      <c r="I1611" s="17"/>
      <c r="J1611" s="17"/>
      <c r="K1611" s="17"/>
      <c r="L1611" s="17"/>
      <c r="M1611" s="17"/>
      <c r="N1611" s="17"/>
      <c r="O1611" s="17"/>
      <c r="P1611" s="17"/>
      <c r="Q1611" s="17"/>
      <c r="R1611" s="17"/>
      <c r="S1611" s="17"/>
      <c r="T1611" s="17"/>
      <c r="U1611" s="17"/>
      <c r="V1611" s="17"/>
      <c r="W1611" s="17"/>
      <c r="X1611" s="17"/>
      <c r="Y1611" s="17"/>
      <c r="Z1611" s="17"/>
      <c r="AA1611" s="17"/>
      <c r="AB1611" s="17"/>
      <c r="AC1611" s="17"/>
      <c r="AD1611" s="17"/>
      <c r="AE1611" s="17"/>
      <c r="AF1611" s="17"/>
      <c r="AG1611" s="17"/>
      <c r="AH1611" s="17"/>
      <c r="AI1611" s="17"/>
      <c r="AJ1611" s="17"/>
      <c r="AK1611" s="17"/>
      <c r="AL1611" s="17"/>
      <c r="AM1611" s="17"/>
      <c r="AN1611" s="17"/>
      <c r="AO1611" s="17"/>
      <c r="AP1611" s="17"/>
      <c r="AQ1611" s="17"/>
      <c r="AR1611" s="17"/>
      <c r="AS1611" s="17"/>
      <c r="AT1611" s="17"/>
      <c r="AU1611" s="17"/>
      <c r="AV1611" s="17"/>
      <c r="AW1611" s="17"/>
      <c r="AX1611" s="17"/>
      <c r="AY1611" s="17"/>
      <c r="AZ1611" s="17"/>
      <c r="BA1611" s="17"/>
      <c r="BB1611" s="17"/>
      <c r="BC1611" s="17"/>
      <c r="BD1611" s="17"/>
      <c r="BE1611" s="17"/>
      <c r="BF1611" s="17"/>
      <c r="BG1611" s="17"/>
      <c r="BH1611" s="17"/>
      <c r="BI1611" s="17"/>
      <c r="BJ1611" s="17"/>
      <c r="BK1611" s="17"/>
      <c r="BL1611" s="17"/>
      <c r="BM1611" s="17"/>
      <c r="BN1611" s="17"/>
      <c r="BO1611" s="17"/>
      <c r="BP1611" s="17"/>
      <c r="BQ1611" s="17"/>
      <c r="BR1611" s="17"/>
    </row>
    <row r="1612" spans="2:70" x14ac:dyDescent="0.35">
      <c r="B1612" s="6" t="s">
        <v>672</v>
      </c>
      <c r="C1612" s="17"/>
      <c r="D1612" s="17"/>
      <c r="E1612" s="17"/>
      <c r="F1612" s="17"/>
      <c r="G1612" s="17"/>
      <c r="H1612" s="17"/>
      <c r="I1612" s="17"/>
      <c r="J1612" s="17"/>
      <c r="K1612" s="17"/>
      <c r="L1612" s="17"/>
      <c r="M1612" s="17"/>
      <c r="N1612" s="17"/>
      <c r="O1612" s="17"/>
      <c r="P1612" s="17"/>
      <c r="Q1612" s="17"/>
      <c r="R1612" s="17"/>
      <c r="S1612" s="17"/>
      <c r="T1612" s="17"/>
      <c r="U1612" s="17"/>
      <c r="V1612" s="17"/>
      <c r="W1612" s="17"/>
      <c r="X1612" s="17"/>
      <c r="Y1612" s="17"/>
      <c r="Z1612" s="17"/>
      <c r="AA1612" s="17"/>
      <c r="AB1612" s="17"/>
      <c r="AC1612" s="17"/>
      <c r="AD1612" s="17"/>
      <c r="AE1612" s="17"/>
      <c r="AF1612" s="17"/>
      <c r="AG1612" s="17"/>
      <c r="AH1612" s="17"/>
      <c r="AI1612" s="17"/>
      <c r="AJ1612" s="17"/>
      <c r="AK1612" s="17"/>
      <c r="AL1612" s="17"/>
      <c r="AM1612" s="17"/>
      <c r="AN1612" s="17"/>
      <c r="AO1612" s="17"/>
      <c r="AP1612" s="17"/>
      <c r="AQ1612" s="17"/>
      <c r="AR1612" s="17"/>
      <c r="AS1612" s="17"/>
      <c r="AT1612" s="17"/>
      <c r="AU1612" s="17"/>
      <c r="AV1612" s="17"/>
      <c r="AW1612" s="17"/>
      <c r="AX1612" s="17"/>
      <c r="AY1612" s="17"/>
      <c r="AZ1612" s="17"/>
      <c r="BA1612" s="17"/>
      <c r="BB1612" s="17"/>
      <c r="BC1612" s="17"/>
      <c r="BD1612" s="17"/>
      <c r="BE1612" s="17"/>
      <c r="BF1612" s="17"/>
      <c r="BG1612" s="17"/>
      <c r="BH1612" s="17"/>
      <c r="BI1612" s="17"/>
      <c r="BJ1612" s="17"/>
      <c r="BK1612" s="17"/>
      <c r="BL1612" s="17"/>
      <c r="BM1612" s="17"/>
      <c r="BN1612" s="17"/>
      <c r="BO1612" s="17"/>
      <c r="BP1612" s="17"/>
      <c r="BQ1612" s="17"/>
      <c r="BR1612" s="17"/>
    </row>
    <row r="1613" spans="2:70" x14ac:dyDescent="0.35">
      <c r="B1613" s="24" t="s">
        <v>97</v>
      </c>
      <c r="C1613" s="17"/>
      <c r="D1613" s="17"/>
      <c r="E1613" s="17"/>
      <c r="F1613" s="17"/>
      <c r="G1613" s="17"/>
      <c r="H1613" s="17"/>
      <c r="I1613" s="17"/>
      <c r="J1613" s="17"/>
      <c r="K1613" s="17"/>
      <c r="L1613" s="17"/>
      <c r="M1613" s="17"/>
      <c r="N1613" s="17"/>
      <c r="O1613" s="17"/>
      <c r="P1613" s="17"/>
      <c r="Q1613" s="17"/>
      <c r="R1613" s="17"/>
      <c r="S1613" s="17"/>
      <c r="T1613" s="17"/>
      <c r="U1613" s="17"/>
      <c r="V1613" s="17"/>
      <c r="W1613" s="17"/>
      <c r="X1613" s="17"/>
      <c r="Y1613" s="17"/>
      <c r="Z1613" s="17"/>
      <c r="AA1613" s="17"/>
      <c r="AB1613" s="17"/>
      <c r="AC1613" s="17"/>
      <c r="AD1613" s="17"/>
      <c r="AE1613" s="17"/>
      <c r="AF1613" s="17"/>
      <c r="AG1613" s="17"/>
      <c r="AH1613" s="17"/>
      <c r="AI1613" s="17"/>
      <c r="AJ1613" s="17"/>
      <c r="AK1613" s="17"/>
      <c r="AL1613" s="17"/>
      <c r="AM1613" s="17"/>
      <c r="AN1613" s="17"/>
      <c r="AO1613" s="17"/>
      <c r="AP1613" s="17"/>
      <c r="AQ1613" s="17"/>
      <c r="AR1613" s="17"/>
      <c r="AS1613" s="17"/>
      <c r="AT1613" s="17"/>
      <c r="AU1613" s="17"/>
      <c r="AV1613" s="17"/>
      <c r="AW1613" s="17"/>
      <c r="AX1613" s="17"/>
      <c r="AY1613" s="17"/>
      <c r="AZ1613" s="17"/>
      <c r="BA1613" s="17"/>
      <c r="BB1613" s="17"/>
      <c r="BC1613" s="17"/>
      <c r="BD1613" s="17"/>
      <c r="BE1613" s="17"/>
      <c r="BF1613" s="17"/>
      <c r="BG1613" s="17"/>
      <c r="BH1613" s="17"/>
      <c r="BI1613" s="17"/>
      <c r="BJ1613" s="17"/>
      <c r="BK1613" s="17"/>
      <c r="BL1613" s="17"/>
      <c r="BM1613" s="17"/>
      <c r="BN1613" s="17"/>
      <c r="BO1613" s="17"/>
      <c r="BP1613" s="17"/>
      <c r="BQ1613" s="17"/>
      <c r="BR1613" s="17"/>
    </row>
    <row r="1614" spans="2:70" x14ac:dyDescent="0.35">
      <c r="B1614" t="s">
        <v>667</v>
      </c>
      <c r="C1614" s="17">
        <v>0.33001688165044402</v>
      </c>
      <c r="D1614" s="17">
        <v>0.32368180712458999</v>
      </c>
      <c r="E1614" s="17">
        <v>0.33649269314194702</v>
      </c>
      <c r="F1614" s="17"/>
      <c r="G1614" s="17">
        <v>0.37876424504282402</v>
      </c>
      <c r="H1614" s="17">
        <v>0.36739502168898303</v>
      </c>
      <c r="I1614" s="17">
        <v>0.40612840151722501</v>
      </c>
      <c r="J1614" s="17">
        <v>0.36567874449009302</v>
      </c>
      <c r="K1614" s="17">
        <v>0.29600502717643301</v>
      </c>
      <c r="L1614" s="17">
        <v>0.198612924108513</v>
      </c>
      <c r="M1614" s="17"/>
      <c r="N1614" s="17">
        <v>0.27157138415154702</v>
      </c>
      <c r="O1614" s="17">
        <v>0.31865068531267599</v>
      </c>
      <c r="P1614" s="17">
        <v>0.40125302871273</v>
      </c>
      <c r="Q1614" s="17">
        <v>0.34037542283191102</v>
      </c>
      <c r="R1614" s="17"/>
      <c r="S1614" s="17">
        <v>0.25146015280540002</v>
      </c>
      <c r="T1614" s="17">
        <v>0.32145974494506202</v>
      </c>
      <c r="U1614" s="17">
        <v>0.36759095527458302</v>
      </c>
      <c r="V1614" s="17">
        <v>0.37902880522496801</v>
      </c>
      <c r="W1614" s="17">
        <v>0.30097223785343502</v>
      </c>
      <c r="X1614" s="17">
        <v>0.34992815878587302</v>
      </c>
      <c r="Y1614" s="17">
        <v>0.35983802798981201</v>
      </c>
      <c r="Z1614" s="17">
        <v>0.33027746048703799</v>
      </c>
      <c r="AA1614" s="17">
        <v>0.31543517813093902</v>
      </c>
      <c r="AB1614" s="17">
        <v>0.32744052892922898</v>
      </c>
      <c r="AC1614" s="17">
        <v>0.38996832063953402</v>
      </c>
      <c r="AD1614" s="17">
        <v>0.37606944455400598</v>
      </c>
      <c r="AE1614" s="17"/>
      <c r="AF1614" s="17">
        <v>0.32558416883629598</v>
      </c>
      <c r="AG1614" s="17">
        <v>0.31101448864316</v>
      </c>
      <c r="AH1614" s="17">
        <v>0.33698469642720502</v>
      </c>
      <c r="AI1614" s="17"/>
      <c r="AJ1614" s="17">
        <v>0.27918710866851598</v>
      </c>
      <c r="AK1614" s="17">
        <v>0.34478441126513898</v>
      </c>
      <c r="AL1614" s="17">
        <v>0.257341028980412</v>
      </c>
      <c r="AM1614" s="17">
        <v>0.401492482551838</v>
      </c>
      <c r="AN1614" s="17">
        <v>0.36449655655597502</v>
      </c>
      <c r="AO1614" s="17"/>
      <c r="AP1614" s="17">
        <v>0.25832899259037601</v>
      </c>
      <c r="AQ1614" s="17">
        <v>0.36029907314663601</v>
      </c>
      <c r="AR1614" s="17">
        <v>0.28582291624733702</v>
      </c>
      <c r="AS1614" s="17"/>
      <c r="AT1614" s="17">
        <v>0.34818987389099798</v>
      </c>
      <c r="AU1614" s="17">
        <v>0.36074910561597701</v>
      </c>
      <c r="AV1614" s="17">
        <v>0.31669771336007202</v>
      </c>
      <c r="AW1614" s="17">
        <v>0.27928045113997801</v>
      </c>
      <c r="AX1614" s="17">
        <v>0.27748487674431899</v>
      </c>
      <c r="AY1614" s="17"/>
      <c r="AZ1614" s="17">
        <v>0.45995863360146699</v>
      </c>
      <c r="BA1614" s="17">
        <v>0.29426030869254</v>
      </c>
      <c r="BB1614" s="17">
        <v>0.38019425857261602</v>
      </c>
      <c r="BC1614" s="17">
        <v>0.30518589999660001</v>
      </c>
      <c r="BD1614" s="17">
        <v>0.28778009084577</v>
      </c>
      <c r="BE1614" s="17">
        <v>0.349048993710531</v>
      </c>
      <c r="BF1614" s="17">
        <v>0.331844024115651</v>
      </c>
      <c r="BG1614" s="17">
        <v>0.34515702962924899</v>
      </c>
      <c r="BH1614" s="17">
        <v>0.38026838482444197</v>
      </c>
      <c r="BI1614" s="17">
        <v>0.30892873173478202</v>
      </c>
      <c r="BJ1614" s="17">
        <v>0.31391521454564397</v>
      </c>
      <c r="BK1614" s="17">
        <v>0.35430865652627203</v>
      </c>
      <c r="BL1614" s="17">
        <v>0.32742934695915399</v>
      </c>
      <c r="BM1614" s="17">
        <v>0.33701183166509502</v>
      </c>
      <c r="BN1614" s="17">
        <v>0.36373783997892301</v>
      </c>
      <c r="BO1614" s="17">
        <v>0.26424266574489802</v>
      </c>
      <c r="BP1614" s="17"/>
      <c r="BQ1614" s="17">
        <v>0.206586155997004</v>
      </c>
      <c r="BR1614" s="17">
        <v>0.38932306557514501</v>
      </c>
    </row>
    <row r="1615" spans="2:70" x14ac:dyDescent="0.35">
      <c r="B1615" t="s">
        <v>668</v>
      </c>
      <c r="C1615" s="17">
        <v>0.39789189552740301</v>
      </c>
      <c r="D1615" s="17">
        <v>0.42065462858671798</v>
      </c>
      <c r="E1615" s="17">
        <v>0.37524923474998101</v>
      </c>
      <c r="F1615" s="17"/>
      <c r="G1615" s="17">
        <v>0.38143090664264401</v>
      </c>
      <c r="H1615" s="17">
        <v>0.34170411131626199</v>
      </c>
      <c r="I1615" s="17">
        <v>0.377002628628827</v>
      </c>
      <c r="J1615" s="17">
        <v>0.40535966109277</v>
      </c>
      <c r="K1615" s="17">
        <v>0.437771440197193</v>
      </c>
      <c r="L1615" s="17">
        <v>0.43879016511529501</v>
      </c>
      <c r="M1615" s="17"/>
      <c r="N1615" s="17">
        <v>0.45278858828374402</v>
      </c>
      <c r="O1615" s="17">
        <v>0.39238397358982702</v>
      </c>
      <c r="P1615" s="17">
        <v>0.35830579226630799</v>
      </c>
      <c r="Q1615" s="17">
        <v>0.37938133907503502</v>
      </c>
      <c r="R1615" s="17"/>
      <c r="S1615" s="17">
        <v>0.428091995825153</v>
      </c>
      <c r="T1615" s="17">
        <v>0.42795427398353603</v>
      </c>
      <c r="U1615" s="17">
        <v>0.39168058290626601</v>
      </c>
      <c r="V1615" s="17">
        <v>0.38877372760932</v>
      </c>
      <c r="W1615" s="17">
        <v>0.42462571122679799</v>
      </c>
      <c r="X1615" s="17">
        <v>0.36269333282612198</v>
      </c>
      <c r="Y1615" s="17">
        <v>0.36675782604044399</v>
      </c>
      <c r="Z1615" s="17">
        <v>0.349983244277286</v>
      </c>
      <c r="AA1615" s="17">
        <v>0.39794896207730501</v>
      </c>
      <c r="AB1615" s="17">
        <v>0.39113021832120798</v>
      </c>
      <c r="AC1615" s="17">
        <v>0.40060386411431098</v>
      </c>
      <c r="AD1615" s="17">
        <v>0.37579147441133498</v>
      </c>
      <c r="AE1615" s="17"/>
      <c r="AF1615" s="17">
        <v>0.393086955372004</v>
      </c>
      <c r="AG1615" s="17">
        <v>0.41490589220492102</v>
      </c>
      <c r="AH1615" s="17">
        <v>0.35217236015480702</v>
      </c>
      <c r="AI1615" s="17"/>
      <c r="AJ1615" s="17">
        <v>0.43423219599962898</v>
      </c>
      <c r="AK1615" s="17">
        <v>0.38469541185775602</v>
      </c>
      <c r="AL1615" s="17">
        <v>0.43157952046423198</v>
      </c>
      <c r="AM1615" s="17">
        <v>0.29942615924016702</v>
      </c>
      <c r="AN1615" s="17">
        <v>0.36621301571891901</v>
      </c>
      <c r="AO1615" s="17"/>
      <c r="AP1615" s="17">
        <v>0.43925520142834201</v>
      </c>
      <c r="AQ1615" s="17">
        <v>0.38113158904934502</v>
      </c>
      <c r="AR1615" s="17">
        <v>0.42393589909664398</v>
      </c>
      <c r="AS1615" s="17"/>
      <c r="AT1615" s="17">
        <v>0.38108659292938701</v>
      </c>
      <c r="AU1615" s="17">
        <v>0.38977972074110301</v>
      </c>
      <c r="AV1615" s="17">
        <v>0.40297991031282099</v>
      </c>
      <c r="AW1615" s="17">
        <v>0.46739281992973902</v>
      </c>
      <c r="AX1615" s="17">
        <v>0.329653593597168</v>
      </c>
      <c r="AY1615" s="17"/>
      <c r="AZ1615" s="17">
        <v>0.20946227395262901</v>
      </c>
      <c r="BA1615" s="17">
        <v>0.38465583792465502</v>
      </c>
      <c r="BB1615" s="17">
        <v>0.33924189672498001</v>
      </c>
      <c r="BC1615" s="17">
        <v>0.38759645769659301</v>
      </c>
      <c r="BD1615" s="17">
        <v>0.37495237200575998</v>
      </c>
      <c r="BE1615" s="17">
        <v>0.36527385083872299</v>
      </c>
      <c r="BF1615" s="17">
        <v>0.40938383369985298</v>
      </c>
      <c r="BG1615" s="17">
        <v>0.43544916963667701</v>
      </c>
      <c r="BH1615" s="17">
        <v>0.37137731579578798</v>
      </c>
      <c r="BI1615" s="17">
        <v>0.42388370475591403</v>
      </c>
      <c r="BJ1615" s="17">
        <v>0.438404817727783</v>
      </c>
      <c r="BK1615" s="17">
        <v>0.38053468160860798</v>
      </c>
      <c r="BL1615" s="17">
        <v>0.49510027533054402</v>
      </c>
      <c r="BM1615" s="17">
        <v>0.44951533329833898</v>
      </c>
      <c r="BN1615" s="17">
        <v>0.34675649882470699</v>
      </c>
      <c r="BO1615" s="17">
        <v>0.45782468963336997</v>
      </c>
      <c r="BP1615" s="17"/>
      <c r="BQ1615" s="17">
        <v>0.42100294120464199</v>
      </c>
      <c r="BR1615" s="17">
        <v>0.39084385902498903</v>
      </c>
    </row>
    <row r="1616" spans="2:70" x14ac:dyDescent="0.35">
      <c r="B1616" t="s">
        <v>669</v>
      </c>
      <c r="C1616" s="17">
        <v>0.17359717794333099</v>
      </c>
      <c r="D1616" s="17">
        <v>0.16483383579238101</v>
      </c>
      <c r="E1616" s="17">
        <v>0.18165188234034399</v>
      </c>
      <c r="F1616" s="17"/>
      <c r="G1616" s="17">
        <v>0.135776454236197</v>
      </c>
      <c r="H1616" s="17">
        <v>0.18526759408357599</v>
      </c>
      <c r="I1616" s="17">
        <v>0.11989403715737799</v>
      </c>
      <c r="J1616" s="17">
        <v>0.14448045031860901</v>
      </c>
      <c r="K1616" s="17">
        <v>0.17759163155117699</v>
      </c>
      <c r="L1616" s="17">
        <v>0.25428717844484799</v>
      </c>
      <c r="M1616" s="17"/>
      <c r="N1616" s="17">
        <v>0.20270342435335301</v>
      </c>
      <c r="O1616" s="17">
        <v>0.18939332390623301</v>
      </c>
      <c r="P1616" s="17">
        <v>0.136167482052725</v>
      </c>
      <c r="Q1616" s="17">
        <v>0.15998983243152801</v>
      </c>
      <c r="R1616" s="17"/>
      <c r="S1616" s="17">
        <v>0.217265914926417</v>
      </c>
      <c r="T1616" s="17">
        <v>0.15714512260788099</v>
      </c>
      <c r="U1616" s="17">
        <v>0.17082196743884401</v>
      </c>
      <c r="V1616" s="17">
        <v>0.14809280763490801</v>
      </c>
      <c r="W1616" s="17">
        <v>0.14346485058326999</v>
      </c>
      <c r="X1616" s="17">
        <v>0.18445650065199801</v>
      </c>
      <c r="Y1616" s="17">
        <v>0.16324579413422699</v>
      </c>
      <c r="Z1616" s="17">
        <v>0.23364776723261299</v>
      </c>
      <c r="AA1616" s="17">
        <v>0.18569670968187399</v>
      </c>
      <c r="AB1616" s="17">
        <v>0.16874195335789999</v>
      </c>
      <c r="AC1616" s="17">
        <v>0.13134066271741399</v>
      </c>
      <c r="AD1616" s="17">
        <v>0.15124849424839101</v>
      </c>
      <c r="AE1616" s="17"/>
      <c r="AF1616" s="17">
        <v>0.183374705792509</v>
      </c>
      <c r="AG1616" s="17">
        <v>0.18990219253617699</v>
      </c>
      <c r="AH1616" s="17">
        <v>0.15772011178303599</v>
      </c>
      <c r="AI1616" s="17"/>
      <c r="AJ1616" s="17">
        <v>0.19917639920083299</v>
      </c>
      <c r="AK1616" s="17">
        <v>0.179543389443235</v>
      </c>
      <c r="AL1616" s="17">
        <v>0.218832140254893</v>
      </c>
      <c r="AM1616" s="17">
        <v>0.195640487093139</v>
      </c>
      <c r="AN1616" s="17">
        <v>0.123502821277787</v>
      </c>
      <c r="AO1616" s="17"/>
      <c r="AP1616" s="17">
        <v>0.211482288839382</v>
      </c>
      <c r="AQ1616" s="17">
        <v>0.17228512930782999</v>
      </c>
      <c r="AR1616" s="17">
        <v>0.20729610741722199</v>
      </c>
      <c r="AS1616" s="17"/>
      <c r="AT1616" s="17">
        <v>0.15953083250515199</v>
      </c>
      <c r="AU1616" s="17">
        <v>0.14743688204529701</v>
      </c>
      <c r="AV1616" s="17">
        <v>0.19347561270059799</v>
      </c>
      <c r="AW1616" s="17">
        <v>0.193941966085486</v>
      </c>
      <c r="AX1616" s="17">
        <v>0.21909102111189999</v>
      </c>
      <c r="AY1616" s="17"/>
      <c r="AZ1616" s="17">
        <v>0.18844191061422</v>
      </c>
      <c r="BA1616" s="17">
        <v>0.151838673982884</v>
      </c>
      <c r="BB1616" s="17">
        <v>0.19211379549038601</v>
      </c>
      <c r="BC1616" s="17">
        <v>0.17629215763475001</v>
      </c>
      <c r="BD1616" s="17">
        <v>0.23457138347021</v>
      </c>
      <c r="BE1616" s="17">
        <v>0.174912752466306</v>
      </c>
      <c r="BF1616" s="17">
        <v>0.17335936381425601</v>
      </c>
      <c r="BG1616" s="17">
        <v>0.13070765181319</v>
      </c>
      <c r="BH1616" s="17">
        <v>0.16470500171225699</v>
      </c>
      <c r="BI1616" s="17">
        <v>0.16073142948713401</v>
      </c>
      <c r="BJ1616" s="17">
        <v>0.169182214167416</v>
      </c>
      <c r="BK1616" s="17">
        <v>0.173907572753386</v>
      </c>
      <c r="BL1616" s="17">
        <v>0.13512804394387801</v>
      </c>
      <c r="BM1616" s="17">
        <v>0.13692509474541101</v>
      </c>
      <c r="BN1616" s="17">
        <v>0.237282890724344</v>
      </c>
      <c r="BO1616" s="17">
        <v>0.20424597493531299</v>
      </c>
      <c r="BP1616" s="17"/>
      <c r="BQ1616" s="17">
        <v>0.28553917848226301</v>
      </c>
      <c r="BR1616" s="17">
        <v>0.12485902167578899</v>
      </c>
    </row>
    <row r="1617" spans="2:70" x14ac:dyDescent="0.35">
      <c r="B1617" t="s">
        <v>670</v>
      </c>
      <c r="C1617" s="17">
        <v>2.26692971949192E-2</v>
      </c>
      <c r="D1617" s="17">
        <v>2.2911114660496199E-2</v>
      </c>
      <c r="E1617" s="17">
        <v>2.2578950776130698E-2</v>
      </c>
      <c r="F1617" s="17"/>
      <c r="G1617" s="17">
        <v>3.6955851091975599E-2</v>
      </c>
      <c r="H1617" s="17">
        <v>3.1961499883311602E-2</v>
      </c>
      <c r="I1617" s="17">
        <v>2.90005423643875E-2</v>
      </c>
      <c r="J1617" s="17">
        <v>1.5833706826538899E-2</v>
      </c>
      <c r="K1617" s="17">
        <v>1.2594551750807301E-2</v>
      </c>
      <c r="L1617" s="17">
        <v>1.27679895375015E-2</v>
      </c>
      <c r="M1617" s="17"/>
      <c r="N1617" s="17">
        <v>1.4138842036304399E-2</v>
      </c>
      <c r="O1617" s="17">
        <v>2.6628194002703401E-2</v>
      </c>
      <c r="P1617" s="17">
        <v>2.5882473757831401E-2</v>
      </c>
      <c r="Q1617" s="17">
        <v>2.52360004711067E-2</v>
      </c>
      <c r="R1617" s="17"/>
      <c r="S1617" s="17">
        <v>3.1360750844326601E-2</v>
      </c>
      <c r="T1617" s="17">
        <v>1.8424742461506102E-2</v>
      </c>
      <c r="U1617" s="17">
        <v>2.0486113257395602E-2</v>
      </c>
      <c r="V1617" s="17">
        <v>1.27235155568893E-2</v>
      </c>
      <c r="W1617" s="17">
        <v>2.55279319376439E-2</v>
      </c>
      <c r="X1617" s="17">
        <v>2.4277057313955901E-2</v>
      </c>
      <c r="Y1617" s="17">
        <v>2.1229341850208298E-2</v>
      </c>
      <c r="Z1617" s="17">
        <v>6.0974907230962596E-3</v>
      </c>
      <c r="AA1617" s="17">
        <v>2.60625582579199E-2</v>
      </c>
      <c r="AB1617" s="17">
        <v>2.8029574573976399E-2</v>
      </c>
      <c r="AC1617" s="17">
        <v>6.3515010612106701E-3</v>
      </c>
      <c r="AD1617" s="17">
        <v>4.9342283265936503E-2</v>
      </c>
      <c r="AE1617" s="17"/>
      <c r="AF1617" s="17">
        <v>2.2890055399028102E-2</v>
      </c>
      <c r="AG1617" s="17">
        <v>2.0558355627357802E-2</v>
      </c>
      <c r="AH1617" s="17">
        <v>3.8868545998313998E-2</v>
      </c>
      <c r="AI1617" s="17"/>
      <c r="AJ1617" s="17">
        <v>1.7878560558283699E-2</v>
      </c>
      <c r="AK1617" s="17">
        <v>2.2601213384818301E-2</v>
      </c>
      <c r="AL1617" s="17">
        <v>3.8513278424135003E-2</v>
      </c>
      <c r="AM1617" s="17">
        <v>4.42140489175602E-2</v>
      </c>
      <c r="AN1617" s="17">
        <v>2.7598993548265199E-2</v>
      </c>
      <c r="AO1617" s="17"/>
      <c r="AP1617" s="17">
        <v>1.8791300580218901E-2</v>
      </c>
      <c r="AQ1617" s="17">
        <v>1.8145399687742099E-2</v>
      </c>
      <c r="AR1617" s="17">
        <v>5.1830250304944599E-2</v>
      </c>
      <c r="AS1617" s="17"/>
      <c r="AT1617" s="17">
        <v>2.4377353304085098E-2</v>
      </c>
      <c r="AU1617" s="17">
        <v>2.5359301221867501E-2</v>
      </c>
      <c r="AV1617" s="17">
        <v>2.5484079916355502E-2</v>
      </c>
      <c r="AW1617" s="17">
        <v>1.5155250267823399E-2</v>
      </c>
      <c r="AX1617" s="17">
        <v>5.2264817042049702E-2</v>
      </c>
      <c r="AY1617" s="17"/>
      <c r="AZ1617" s="17">
        <v>6.1353136907661303E-2</v>
      </c>
      <c r="BA1617" s="17">
        <v>4.3932579113731302E-2</v>
      </c>
      <c r="BB1617" s="17">
        <v>1.04632548210688E-2</v>
      </c>
      <c r="BC1617" s="17">
        <v>2.9287269832467499E-2</v>
      </c>
      <c r="BD1617" s="17">
        <v>4.01587680868093E-2</v>
      </c>
      <c r="BE1617" s="17">
        <v>2.6359557724973001E-2</v>
      </c>
      <c r="BF1617" s="17">
        <v>2.7183080872170199E-2</v>
      </c>
      <c r="BG1617" s="17">
        <v>2.2046466012713199E-2</v>
      </c>
      <c r="BH1617" s="17">
        <v>2.65148921970908E-2</v>
      </c>
      <c r="BI1617" s="17">
        <v>2.29923310547091E-2</v>
      </c>
      <c r="BJ1617" s="17">
        <v>1.27448187316343E-2</v>
      </c>
      <c r="BK1617" s="17">
        <v>2.0923570392649901E-2</v>
      </c>
      <c r="BL1617" s="17">
        <v>0</v>
      </c>
      <c r="BM1617" s="17">
        <v>1.08541969185837E-2</v>
      </c>
      <c r="BN1617" s="17">
        <v>0</v>
      </c>
      <c r="BO1617" s="17">
        <v>1.3181022476106599E-2</v>
      </c>
      <c r="BP1617" s="17"/>
      <c r="BQ1617" s="17">
        <v>2.5063415693138101E-2</v>
      </c>
      <c r="BR1617" s="17">
        <v>1.9652428083415899E-2</v>
      </c>
    </row>
    <row r="1618" spans="2:70" x14ac:dyDescent="0.35">
      <c r="B1618" t="s">
        <v>671</v>
      </c>
      <c r="C1618" s="17">
        <v>1.44727482709363E-2</v>
      </c>
      <c r="D1618" s="17">
        <v>1.3393292225270101E-2</v>
      </c>
      <c r="E1618" s="17">
        <v>1.56191362211257E-2</v>
      </c>
      <c r="F1618" s="17"/>
      <c r="G1618" s="17">
        <v>2.73342263268012E-2</v>
      </c>
      <c r="H1618" s="17">
        <v>2.08444058986402E-2</v>
      </c>
      <c r="I1618" s="17">
        <v>1.39960770422876E-2</v>
      </c>
      <c r="J1618" s="17">
        <v>1.37904415275372E-2</v>
      </c>
      <c r="K1618" s="17">
        <v>1.29509362169427E-2</v>
      </c>
      <c r="L1618" s="17">
        <v>2.6956456651061902E-3</v>
      </c>
      <c r="M1618" s="17"/>
      <c r="N1618" s="17">
        <v>7.7123792583623204E-3</v>
      </c>
      <c r="O1618" s="17">
        <v>1.30040694284199E-2</v>
      </c>
      <c r="P1618" s="17">
        <v>1.73937023000643E-2</v>
      </c>
      <c r="Q1618" s="17">
        <v>2.0917610303780199E-2</v>
      </c>
      <c r="R1618" s="17"/>
      <c r="S1618" s="17">
        <v>1.9091956271095702E-2</v>
      </c>
      <c r="T1618" s="17">
        <v>1.0395546529092701E-2</v>
      </c>
      <c r="U1618" s="17">
        <v>0</v>
      </c>
      <c r="V1618" s="17">
        <v>2.1711368497954801E-2</v>
      </c>
      <c r="W1618" s="17">
        <v>9.3109922656345306E-3</v>
      </c>
      <c r="X1618" s="17">
        <v>1.10396274076513E-2</v>
      </c>
      <c r="Y1618" s="17">
        <v>1.83812100944802E-2</v>
      </c>
      <c r="Z1618" s="17">
        <v>3.0841163779465799E-2</v>
      </c>
      <c r="AA1618" s="17">
        <v>2.0263696548310901E-2</v>
      </c>
      <c r="AB1618" s="17">
        <v>1.5247002882062001E-2</v>
      </c>
      <c r="AC1618" s="17">
        <v>1.09151426077217E-2</v>
      </c>
      <c r="AD1618" s="17">
        <v>0</v>
      </c>
      <c r="AE1618" s="17"/>
      <c r="AF1618" s="17">
        <v>1.08940275779911E-2</v>
      </c>
      <c r="AG1618" s="17">
        <v>1.26236123101655E-2</v>
      </c>
      <c r="AH1618" s="17">
        <v>2.41825763749518E-2</v>
      </c>
      <c r="AI1618" s="17"/>
      <c r="AJ1618" s="17">
        <v>5.5958981241346802E-3</v>
      </c>
      <c r="AK1618" s="17">
        <v>2.03376714422745E-2</v>
      </c>
      <c r="AL1618" s="17">
        <v>1.1678326208448501E-2</v>
      </c>
      <c r="AM1618" s="17">
        <v>0</v>
      </c>
      <c r="AN1618" s="17">
        <v>2.2732456918194501E-2</v>
      </c>
      <c r="AO1618" s="17"/>
      <c r="AP1618" s="17">
        <v>6.5041867513275899E-3</v>
      </c>
      <c r="AQ1618" s="17">
        <v>1.98365811763105E-2</v>
      </c>
      <c r="AR1618" s="17">
        <v>4.27365810014055E-3</v>
      </c>
      <c r="AS1618" s="17"/>
      <c r="AT1618" s="17">
        <v>1.88406030238711E-2</v>
      </c>
      <c r="AU1618" s="17">
        <v>1.9143188079536001E-2</v>
      </c>
      <c r="AV1618" s="17">
        <v>1.03520909320865E-2</v>
      </c>
      <c r="AW1618" s="17">
        <v>7.0191858234348098E-3</v>
      </c>
      <c r="AX1618" s="17">
        <v>3.3533267814087803E-2</v>
      </c>
      <c r="AY1618" s="17"/>
      <c r="AZ1618" s="17">
        <v>0</v>
      </c>
      <c r="BA1618" s="17">
        <v>3.2023438001645102E-2</v>
      </c>
      <c r="BB1618" s="17">
        <v>7.6230622836699997E-3</v>
      </c>
      <c r="BC1618" s="17">
        <v>3.5795755382912298E-2</v>
      </c>
      <c r="BD1618" s="17">
        <v>1.6261857584064201E-2</v>
      </c>
      <c r="BE1618" s="17">
        <v>1.57595702918483E-2</v>
      </c>
      <c r="BF1618" s="17">
        <v>1.34103991828556E-2</v>
      </c>
      <c r="BG1618" s="17">
        <v>6.6307643426454302E-3</v>
      </c>
      <c r="BH1618" s="17">
        <v>2.0739403088399E-2</v>
      </c>
      <c r="BI1618" s="17">
        <v>1.7714209922254399E-2</v>
      </c>
      <c r="BJ1618" s="17">
        <v>9.2222149502143701E-3</v>
      </c>
      <c r="BK1618" s="17">
        <v>2.2010469504044099E-2</v>
      </c>
      <c r="BL1618" s="17">
        <v>0</v>
      </c>
      <c r="BM1618" s="17">
        <v>0</v>
      </c>
      <c r="BN1618" s="17">
        <v>0</v>
      </c>
      <c r="BO1618" s="17">
        <v>6.0621117376276302E-3</v>
      </c>
      <c r="BP1618" s="17"/>
      <c r="BQ1618" s="17">
        <v>1.16877702735287E-2</v>
      </c>
      <c r="BR1618" s="17">
        <v>1.5196935684347899E-2</v>
      </c>
    </row>
    <row r="1619" spans="2:70" x14ac:dyDescent="0.35">
      <c r="B1619" t="s">
        <v>665</v>
      </c>
      <c r="C1619" s="17">
        <v>6.1351999412967602E-2</v>
      </c>
      <c r="D1619" s="17">
        <v>5.4525321610543902E-2</v>
      </c>
      <c r="E1619" s="17">
        <v>6.8408102770471005E-2</v>
      </c>
      <c r="F1619" s="17"/>
      <c r="G1619" s="17">
        <v>3.9738316659557599E-2</v>
      </c>
      <c r="H1619" s="17">
        <v>5.2827367129227198E-2</v>
      </c>
      <c r="I1619" s="17">
        <v>5.3978313289894699E-2</v>
      </c>
      <c r="J1619" s="17">
        <v>5.4856995744452103E-2</v>
      </c>
      <c r="K1619" s="17">
        <v>6.3086413107447503E-2</v>
      </c>
      <c r="L1619" s="17">
        <v>9.2846097128735303E-2</v>
      </c>
      <c r="M1619" s="17"/>
      <c r="N1619" s="17">
        <v>5.1085381916688301E-2</v>
      </c>
      <c r="O1619" s="17">
        <v>5.99397537601409E-2</v>
      </c>
      <c r="P1619" s="17">
        <v>6.09975209103416E-2</v>
      </c>
      <c r="Q1619" s="17">
        <v>7.4099794886638301E-2</v>
      </c>
      <c r="R1619" s="17"/>
      <c r="S1619" s="17">
        <v>5.27292293276077E-2</v>
      </c>
      <c r="T1619" s="17">
        <v>6.4620569472922607E-2</v>
      </c>
      <c r="U1619" s="17">
        <v>4.9420381122910202E-2</v>
      </c>
      <c r="V1619" s="17">
        <v>4.96697754759605E-2</v>
      </c>
      <c r="W1619" s="17">
        <v>9.6098276133218405E-2</v>
      </c>
      <c r="X1619" s="17">
        <v>6.7605323014399393E-2</v>
      </c>
      <c r="Y1619" s="17">
        <v>7.0547799890829502E-2</v>
      </c>
      <c r="Z1619" s="17">
        <v>4.9152873500502098E-2</v>
      </c>
      <c r="AA1619" s="17">
        <v>5.4592895303652203E-2</v>
      </c>
      <c r="AB1619" s="17">
        <v>6.9410721935623906E-2</v>
      </c>
      <c r="AC1619" s="17">
        <v>6.0820508859807998E-2</v>
      </c>
      <c r="AD1619" s="17">
        <v>4.7548303520331701E-2</v>
      </c>
      <c r="AE1619" s="17"/>
      <c r="AF1619" s="17">
        <v>6.4170087022172098E-2</v>
      </c>
      <c r="AG1619" s="17">
        <v>5.0995458678218503E-2</v>
      </c>
      <c r="AH1619" s="17">
        <v>9.00717092616867E-2</v>
      </c>
      <c r="AI1619" s="17"/>
      <c r="AJ1619" s="17">
        <v>6.3929837448602894E-2</v>
      </c>
      <c r="AK1619" s="17">
        <v>4.8037902606778003E-2</v>
      </c>
      <c r="AL1619" s="17">
        <v>4.2055705667878897E-2</v>
      </c>
      <c r="AM1619" s="17">
        <v>5.9226822197295102E-2</v>
      </c>
      <c r="AN1619" s="17">
        <v>9.5456155980858895E-2</v>
      </c>
      <c r="AO1619" s="17"/>
      <c r="AP1619" s="17">
        <v>6.5638029810352605E-2</v>
      </c>
      <c r="AQ1619" s="17">
        <v>4.8302227632137103E-2</v>
      </c>
      <c r="AR1619" s="17">
        <v>2.6841168833712601E-2</v>
      </c>
      <c r="AS1619" s="17"/>
      <c r="AT1619" s="17">
        <v>6.7974744346506605E-2</v>
      </c>
      <c r="AU1619" s="17">
        <v>5.7531802296218799E-2</v>
      </c>
      <c r="AV1619" s="17">
        <v>5.1010592778067097E-2</v>
      </c>
      <c r="AW1619" s="17">
        <v>3.72103267535384E-2</v>
      </c>
      <c r="AX1619" s="17">
        <v>8.7972423690476101E-2</v>
      </c>
      <c r="AY1619" s="17"/>
      <c r="AZ1619" s="17">
        <v>8.0784044924022594E-2</v>
      </c>
      <c r="BA1619" s="17">
        <v>9.3289162284543703E-2</v>
      </c>
      <c r="BB1619" s="17">
        <v>7.0363732107279295E-2</v>
      </c>
      <c r="BC1619" s="17">
        <v>6.58424594566768E-2</v>
      </c>
      <c r="BD1619" s="17">
        <v>4.6275528007385998E-2</v>
      </c>
      <c r="BE1619" s="17">
        <v>6.8645274967618297E-2</v>
      </c>
      <c r="BF1619" s="17">
        <v>4.4819298315213897E-2</v>
      </c>
      <c r="BG1619" s="17">
        <v>6.0008918565525801E-2</v>
      </c>
      <c r="BH1619" s="17">
        <v>3.6395002382023499E-2</v>
      </c>
      <c r="BI1619" s="17">
        <v>6.5749593045206695E-2</v>
      </c>
      <c r="BJ1619" s="17">
        <v>5.6530719877308303E-2</v>
      </c>
      <c r="BK1619" s="17">
        <v>4.83150492150402E-2</v>
      </c>
      <c r="BL1619" s="17">
        <v>4.2342333766424899E-2</v>
      </c>
      <c r="BM1619" s="17">
        <v>6.5693543372570995E-2</v>
      </c>
      <c r="BN1619" s="17">
        <v>5.2222770472026399E-2</v>
      </c>
      <c r="BO1619" s="17">
        <v>5.4443535472684802E-2</v>
      </c>
      <c r="BP1619" s="17"/>
      <c r="BQ1619" s="17">
        <v>5.0120538349424697E-2</v>
      </c>
      <c r="BR1619" s="17">
        <v>6.01246899563131E-2</v>
      </c>
    </row>
    <row r="1620" spans="2:70" x14ac:dyDescent="0.35">
      <c r="C1620" s="17"/>
      <c r="D1620" s="17"/>
      <c r="E1620" s="17"/>
      <c r="F1620" s="17"/>
      <c r="G1620" s="17"/>
      <c r="H1620" s="17"/>
      <c r="I1620" s="17"/>
      <c r="J1620" s="17"/>
      <c r="K1620" s="17"/>
      <c r="L1620" s="17"/>
      <c r="M1620" s="17"/>
      <c r="N1620" s="17"/>
      <c r="O1620" s="17"/>
      <c r="P1620" s="17"/>
      <c r="Q1620" s="17"/>
      <c r="R1620" s="17"/>
      <c r="S1620" s="17"/>
      <c r="T1620" s="17"/>
      <c r="U1620" s="17"/>
      <c r="V1620" s="17"/>
      <c r="W1620" s="17"/>
      <c r="X1620" s="17"/>
      <c r="Y1620" s="17"/>
      <c r="Z1620" s="17"/>
      <c r="AA1620" s="17"/>
      <c r="AB1620" s="17"/>
      <c r="AC1620" s="17"/>
      <c r="AD1620" s="17"/>
      <c r="AE1620" s="17"/>
      <c r="AF1620" s="17"/>
      <c r="AG1620" s="17"/>
      <c r="AH1620" s="17"/>
      <c r="AI1620" s="17"/>
      <c r="AJ1620" s="17"/>
      <c r="AK1620" s="17"/>
      <c r="AL1620" s="17"/>
      <c r="AM1620" s="17"/>
      <c r="AN1620" s="17"/>
      <c r="AO1620" s="17"/>
      <c r="AP1620" s="17"/>
      <c r="AQ1620" s="17"/>
      <c r="AR1620" s="17"/>
      <c r="AS1620" s="17"/>
      <c r="AT1620" s="17"/>
      <c r="AU1620" s="17"/>
      <c r="AV1620" s="17"/>
      <c r="AW1620" s="17"/>
      <c r="AX1620" s="17"/>
      <c r="AY1620" s="17"/>
      <c r="AZ1620" s="17"/>
      <c r="BA1620" s="17"/>
      <c r="BB1620" s="17"/>
      <c r="BC1620" s="17"/>
      <c r="BD1620" s="17"/>
      <c r="BE1620" s="17"/>
      <c r="BF1620" s="17"/>
      <c r="BG1620" s="17"/>
      <c r="BH1620" s="17"/>
      <c r="BI1620" s="17"/>
      <c r="BJ1620" s="17"/>
      <c r="BK1620" s="17"/>
      <c r="BL1620" s="17"/>
      <c r="BM1620" s="17"/>
      <c r="BN1620" s="17"/>
      <c r="BO1620" s="17"/>
      <c r="BP1620" s="17"/>
      <c r="BQ1620" s="17"/>
      <c r="BR1620" s="17"/>
    </row>
    <row r="1621" spans="2:70" x14ac:dyDescent="0.35">
      <c r="B1621" s="6" t="s">
        <v>673</v>
      </c>
      <c r="C1621" s="17"/>
      <c r="D1621" s="17"/>
      <c r="E1621" s="17"/>
      <c r="F1621" s="17"/>
      <c r="G1621" s="17"/>
      <c r="H1621" s="17"/>
      <c r="I1621" s="17"/>
      <c r="J1621" s="17"/>
      <c r="K1621" s="17"/>
      <c r="L1621" s="17"/>
      <c r="M1621" s="17"/>
      <c r="N1621" s="17"/>
      <c r="O1621" s="17"/>
      <c r="P1621" s="17"/>
      <c r="Q1621" s="17"/>
      <c r="R1621" s="17"/>
      <c r="S1621" s="17"/>
      <c r="T1621" s="17"/>
      <c r="U1621" s="17"/>
      <c r="V1621" s="17"/>
      <c r="W1621" s="17"/>
      <c r="X1621" s="17"/>
      <c r="Y1621" s="17"/>
      <c r="Z1621" s="17"/>
      <c r="AA1621" s="17"/>
      <c r="AB1621" s="17"/>
      <c r="AC1621" s="17"/>
      <c r="AD1621" s="17"/>
      <c r="AE1621" s="17"/>
      <c r="AF1621" s="17"/>
      <c r="AG1621" s="17"/>
      <c r="AH1621" s="17"/>
      <c r="AI1621" s="17"/>
      <c r="AJ1621" s="17"/>
      <c r="AK1621" s="17"/>
      <c r="AL1621" s="17"/>
      <c r="AM1621" s="17"/>
      <c r="AN1621" s="17"/>
      <c r="AO1621" s="17"/>
      <c r="AP1621" s="17"/>
      <c r="AQ1621" s="17"/>
      <c r="AR1621" s="17"/>
      <c r="AS1621" s="17"/>
      <c r="AT1621" s="17"/>
      <c r="AU1621" s="17"/>
      <c r="AV1621" s="17"/>
      <c r="AW1621" s="17"/>
      <c r="AX1621" s="17"/>
      <c r="AY1621" s="17"/>
      <c r="AZ1621" s="17"/>
      <c r="BA1621" s="17"/>
      <c r="BB1621" s="17"/>
      <c r="BC1621" s="17"/>
      <c r="BD1621" s="17"/>
      <c r="BE1621" s="17"/>
      <c r="BF1621" s="17"/>
      <c r="BG1621" s="17"/>
      <c r="BH1621" s="17"/>
      <c r="BI1621" s="17"/>
      <c r="BJ1621" s="17"/>
      <c r="BK1621" s="17"/>
      <c r="BL1621" s="17"/>
      <c r="BM1621" s="17"/>
      <c r="BN1621" s="17"/>
      <c r="BO1621" s="17"/>
      <c r="BP1621" s="17"/>
      <c r="BQ1621" s="17"/>
      <c r="BR1621" s="17"/>
    </row>
    <row r="1622" spans="2:70" x14ac:dyDescent="0.35">
      <c r="B1622" s="24" t="s">
        <v>97</v>
      </c>
      <c r="C1622" s="17"/>
      <c r="D1622" s="17"/>
      <c r="E1622" s="17"/>
      <c r="F1622" s="17"/>
      <c r="G1622" s="17"/>
      <c r="H1622" s="17"/>
      <c r="I1622" s="17"/>
      <c r="J1622" s="17"/>
      <c r="K1622" s="17"/>
      <c r="L1622" s="17"/>
      <c r="M1622" s="17"/>
      <c r="N1622" s="17"/>
      <c r="O1622" s="17"/>
      <c r="P1622" s="17"/>
      <c r="Q1622" s="17"/>
      <c r="R1622" s="17"/>
      <c r="S1622" s="17"/>
      <c r="T1622" s="17"/>
      <c r="U1622" s="17"/>
      <c r="V1622" s="17"/>
      <c r="W1622" s="17"/>
      <c r="X1622" s="17"/>
      <c r="Y1622" s="17"/>
      <c r="Z1622" s="17"/>
      <c r="AA1622" s="17"/>
      <c r="AB1622" s="17"/>
      <c r="AC1622" s="17"/>
      <c r="AD1622" s="17"/>
      <c r="AE1622" s="17"/>
      <c r="AF1622" s="17"/>
      <c r="AG1622" s="17"/>
      <c r="AH1622" s="17"/>
      <c r="AI1622" s="17"/>
      <c r="AJ1622" s="17"/>
      <c r="AK1622" s="17"/>
      <c r="AL1622" s="17"/>
      <c r="AM1622" s="17"/>
      <c r="AN1622" s="17"/>
      <c r="AO1622" s="17"/>
      <c r="AP1622" s="17"/>
      <c r="AQ1622" s="17"/>
      <c r="AR1622" s="17"/>
      <c r="AS1622" s="17"/>
      <c r="AT1622" s="17"/>
      <c r="AU1622" s="17"/>
      <c r="AV1622" s="17"/>
      <c r="AW1622" s="17"/>
      <c r="AX1622" s="17"/>
      <c r="AY1622" s="17"/>
      <c r="AZ1622" s="17"/>
      <c r="BA1622" s="17"/>
      <c r="BB1622" s="17"/>
      <c r="BC1622" s="17"/>
      <c r="BD1622" s="17"/>
      <c r="BE1622" s="17"/>
      <c r="BF1622" s="17"/>
      <c r="BG1622" s="17"/>
      <c r="BH1622" s="17"/>
      <c r="BI1622" s="17"/>
      <c r="BJ1622" s="17"/>
      <c r="BK1622" s="17"/>
      <c r="BL1622" s="17"/>
      <c r="BM1622" s="17"/>
      <c r="BN1622" s="17"/>
      <c r="BO1622" s="17"/>
      <c r="BP1622" s="17"/>
      <c r="BQ1622" s="17"/>
      <c r="BR1622" s="17"/>
    </row>
    <row r="1623" spans="2:70" x14ac:dyDescent="0.35">
      <c r="B1623" t="s">
        <v>125</v>
      </c>
      <c r="C1623" s="17">
        <v>0.68423774166460105</v>
      </c>
      <c r="D1623" s="17">
        <v>0.65787457610145605</v>
      </c>
      <c r="E1623" s="17">
        <v>0.70890889098200005</v>
      </c>
      <c r="F1623" s="17"/>
      <c r="G1623" s="17">
        <v>0.57880237190994199</v>
      </c>
      <c r="H1623" s="17">
        <v>0.599848329746834</v>
      </c>
      <c r="I1623" s="17">
        <v>0.68697184068913797</v>
      </c>
      <c r="J1623" s="17">
        <v>0.72092887613837997</v>
      </c>
      <c r="K1623" s="17">
        <v>0.73965247611219498</v>
      </c>
      <c r="L1623" s="17">
        <v>0.75369963734324996</v>
      </c>
      <c r="M1623" s="17"/>
      <c r="N1623" s="17">
        <v>0.71972673133796305</v>
      </c>
      <c r="O1623" s="17">
        <v>0.69390715524288604</v>
      </c>
      <c r="P1623" s="17">
        <v>0.66358219111392103</v>
      </c>
      <c r="Q1623" s="17">
        <v>0.65180630693058506</v>
      </c>
      <c r="R1623" s="17"/>
      <c r="S1623" s="17">
        <v>0.63247196025721097</v>
      </c>
      <c r="T1623" s="17">
        <v>0.700455563771891</v>
      </c>
      <c r="U1623" s="17">
        <v>0.75585957729668896</v>
      </c>
      <c r="V1623" s="17">
        <v>0.70842590984012299</v>
      </c>
      <c r="W1623" s="17">
        <v>0.67597366284011895</v>
      </c>
      <c r="X1623" s="17">
        <v>0.63965573619383598</v>
      </c>
      <c r="Y1623" s="17">
        <v>0.70535959871244502</v>
      </c>
      <c r="Z1623" s="17">
        <v>0.60885138686150597</v>
      </c>
      <c r="AA1623" s="17">
        <v>0.71421771147312496</v>
      </c>
      <c r="AB1623" s="17">
        <v>0.71386784111891899</v>
      </c>
      <c r="AC1623" s="17">
        <v>0.62143660114237398</v>
      </c>
      <c r="AD1623" s="17">
        <v>0.69512019359121402</v>
      </c>
      <c r="AE1623" s="17"/>
      <c r="AF1623" s="17">
        <v>0.72566757779589497</v>
      </c>
      <c r="AG1623" s="17">
        <v>0.68857636780806697</v>
      </c>
      <c r="AH1623" s="17">
        <v>0.59815276697671405</v>
      </c>
      <c r="AI1623" s="17"/>
      <c r="AJ1623" s="17">
        <v>0.72420407879775395</v>
      </c>
      <c r="AK1623" s="17">
        <v>0.65041025641630501</v>
      </c>
      <c r="AL1623" s="17">
        <v>0.71773665257322095</v>
      </c>
      <c r="AM1623" s="17">
        <v>0.57259355627405395</v>
      </c>
      <c r="AN1623" s="17">
        <v>0.65471477037016901</v>
      </c>
      <c r="AO1623" s="17"/>
      <c r="AP1623" s="17">
        <v>0.684199476656283</v>
      </c>
      <c r="AQ1623" s="17">
        <v>0.67286361218134205</v>
      </c>
      <c r="AR1623" s="17">
        <v>0.68137589465678705</v>
      </c>
      <c r="AS1623" s="17"/>
      <c r="AT1623" s="17">
        <v>0.67836314179871404</v>
      </c>
      <c r="AU1623" s="17">
        <v>0.67750701654644196</v>
      </c>
      <c r="AV1623" s="17">
        <v>0.69789359703545395</v>
      </c>
      <c r="AW1623" s="17">
        <v>0.69849940336031402</v>
      </c>
      <c r="AX1623" s="17">
        <v>0.56056787454292101</v>
      </c>
      <c r="AY1623" s="17"/>
      <c r="AZ1623" s="17">
        <v>0.48882903989576298</v>
      </c>
      <c r="BA1623" s="17">
        <v>0.62746918481645997</v>
      </c>
      <c r="BB1623" s="17">
        <v>0.66204239896551698</v>
      </c>
      <c r="BC1623" s="17">
        <v>0.70985418532354905</v>
      </c>
      <c r="BD1623" s="17">
        <v>0.68294360535069898</v>
      </c>
      <c r="BE1623" s="17">
        <v>0.64714474744073403</v>
      </c>
      <c r="BF1623" s="17">
        <v>0.70844853350169501</v>
      </c>
      <c r="BG1623" s="17">
        <v>0.65434390381276097</v>
      </c>
      <c r="BH1623" s="17">
        <v>0.67159962680477603</v>
      </c>
      <c r="BI1623" s="17">
        <v>0.71303662851377703</v>
      </c>
      <c r="BJ1623" s="17">
        <v>0.69872670962948902</v>
      </c>
      <c r="BK1623" s="17">
        <v>0.76099707251566395</v>
      </c>
      <c r="BL1623" s="17">
        <v>0.72677151898276104</v>
      </c>
      <c r="BM1623" s="17">
        <v>0.70689658834720404</v>
      </c>
      <c r="BN1623" s="17">
        <v>0.69972939832164205</v>
      </c>
      <c r="BO1623" s="17">
        <v>0.6754579084647</v>
      </c>
      <c r="BP1623" s="17"/>
      <c r="BQ1623" s="17">
        <v>0.69061396963353106</v>
      </c>
      <c r="BR1623" s="17">
        <v>0.68939395422748795</v>
      </c>
    </row>
    <row r="1624" spans="2:70" x14ac:dyDescent="0.35">
      <c r="B1624" t="s">
        <v>121</v>
      </c>
      <c r="C1624" s="17">
        <v>0.58552355160235703</v>
      </c>
      <c r="D1624" s="17">
        <v>0.55572260064213796</v>
      </c>
      <c r="E1624" s="17">
        <v>0.61502980640394</v>
      </c>
      <c r="F1624" s="17"/>
      <c r="G1624" s="17">
        <v>0.52696159183666302</v>
      </c>
      <c r="H1624" s="17">
        <v>0.48509029958409999</v>
      </c>
      <c r="I1624" s="17">
        <v>0.58593709306026198</v>
      </c>
      <c r="J1624" s="17">
        <v>0.641953187306606</v>
      </c>
      <c r="K1624" s="17">
        <v>0.63089552852998099</v>
      </c>
      <c r="L1624" s="17">
        <v>0.62931672988114196</v>
      </c>
      <c r="M1624" s="17"/>
      <c r="N1624" s="17">
        <v>0.60296243927844995</v>
      </c>
      <c r="O1624" s="17">
        <v>0.58020572779454505</v>
      </c>
      <c r="P1624" s="17">
        <v>0.56178958089249798</v>
      </c>
      <c r="Q1624" s="17">
        <v>0.59049324611965504</v>
      </c>
      <c r="R1624" s="17"/>
      <c r="S1624" s="17">
        <v>0.50377740269247095</v>
      </c>
      <c r="T1624" s="17">
        <v>0.60181901545988903</v>
      </c>
      <c r="U1624" s="17">
        <v>0.66772848089285197</v>
      </c>
      <c r="V1624" s="17">
        <v>0.650043581446348</v>
      </c>
      <c r="W1624" s="17">
        <v>0.58972758043898599</v>
      </c>
      <c r="X1624" s="17">
        <v>0.534798120604419</v>
      </c>
      <c r="Y1624" s="17">
        <v>0.59172580374031203</v>
      </c>
      <c r="Z1624" s="17">
        <v>0.562167145683095</v>
      </c>
      <c r="AA1624" s="17">
        <v>0.60696418900217497</v>
      </c>
      <c r="AB1624" s="17">
        <v>0.58754779227271303</v>
      </c>
      <c r="AC1624" s="17">
        <v>0.549695065823121</v>
      </c>
      <c r="AD1624" s="17">
        <v>0.61589955764125504</v>
      </c>
      <c r="AE1624" s="17"/>
      <c r="AF1624" s="17">
        <v>0.61234542287475002</v>
      </c>
      <c r="AG1624" s="17">
        <v>0.59288528607769897</v>
      </c>
      <c r="AH1624" s="17">
        <v>0.48720123694765699</v>
      </c>
      <c r="AI1624" s="17"/>
      <c r="AJ1624" s="17">
        <v>0.60740992908417002</v>
      </c>
      <c r="AK1624" s="17">
        <v>0.569885194784714</v>
      </c>
      <c r="AL1624" s="17">
        <v>0.61488520521961798</v>
      </c>
      <c r="AM1624" s="17">
        <v>0.57950217234215096</v>
      </c>
      <c r="AN1624" s="17">
        <v>0.54688849324440802</v>
      </c>
      <c r="AO1624" s="17"/>
      <c r="AP1624" s="17">
        <v>0.57868110816896401</v>
      </c>
      <c r="AQ1624" s="17">
        <v>0.58610638093186995</v>
      </c>
      <c r="AR1624" s="17">
        <v>0.58542242550855506</v>
      </c>
      <c r="AS1624" s="17"/>
      <c r="AT1624" s="17">
        <v>0.58874842543502703</v>
      </c>
      <c r="AU1624" s="17">
        <v>0.60046394473437603</v>
      </c>
      <c r="AV1624" s="17">
        <v>0.58254282720472095</v>
      </c>
      <c r="AW1624" s="17">
        <v>0.53314730737319105</v>
      </c>
      <c r="AX1624" s="17">
        <v>0.52781239925998702</v>
      </c>
      <c r="AY1624" s="17"/>
      <c r="AZ1624" s="17">
        <v>0.42439518124599301</v>
      </c>
      <c r="BA1624" s="17">
        <v>0.47880497114377701</v>
      </c>
      <c r="BB1624" s="17">
        <v>0.58359486066636601</v>
      </c>
      <c r="BC1624" s="17">
        <v>0.57983219644873796</v>
      </c>
      <c r="BD1624" s="17">
        <v>0.56906888359195795</v>
      </c>
      <c r="BE1624" s="17">
        <v>0.55095714277604602</v>
      </c>
      <c r="BF1624" s="17">
        <v>0.63341104541450699</v>
      </c>
      <c r="BG1624" s="17">
        <v>0.59503119596244702</v>
      </c>
      <c r="BH1624" s="17">
        <v>0.59808404786675495</v>
      </c>
      <c r="BI1624" s="17">
        <v>0.57942761301479995</v>
      </c>
      <c r="BJ1624" s="17">
        <v>0.56540775719579806</v>
      </c>
      <c r="BK1624" s="17">
        <v>0.65703898460170995</v>
      </c>
      <c r="BL1624" s="17">
        <v>0.64527676518912103</v>
      </c>
      <c r="BM1624" s="17">
        <v>0.68293377777561803</v>
      </c>
      <c r="BN1624" s="17">
        <v>0.65056939504853994</v>
      </c>
      <c r="BO1624" s="17">
        <v>0.54335308642756197</v>
      </c>
      <c r="BP1624" s="17"/>
      <c r="BQ1624" s="17">
        <v>0.57461937273608699</v>
      </c>
      <c r="BR1624" s="17">
        <v>0.598407639245495</v>
      </c>
    </row>
    <row r="1625" spans="2:70" x14ac:dyDescent="0.35">
      <c r="B1625" t="s">
        <v>120</v>
      </c>
      <c r="C1625" s="17">
        <v>0.43469893865397002</v>
      </c>
      <c r="D1625" s="17">
        <v>0.46057710911655603</v>
      </c>
      <c r="E1625" s="17">
        <v>0.40816403679543101</v>
      </c>
      <c r="F1625" s="17"/>
      <c r="G1625" s="17">
        <v>0.37828028657165802</v>
      </c>
      <c r="H1625" s="17">
        <v>0.42067639794725398</v>
      </c>
      <c r="I1625" s="17">
        <v>0.475964602415065</v>
      </c>
      <c r="J1625" s="17">
        <v>0.44896820167881202</v>
      </c>
      <c r="K1625" s="17">
        <v>0.41649802841046801</v>
      </c>
      <c r="L1625" s="17">
        <v>0.45047544349836599</v>
      </c>
      <c r="M1625" s="17"/>
      <c r="N1625" s="17">
        <v>0.43351835265934902</v>
      </c>
      <c r="O1625" s="17">
        <v>0.410657119417631</v>
      </c>
      <c r="P1625" s="17">
        <v>0.427941861106307</v>
      </c>
      <c r="Q1625" s="17">
        <v>0.46777823956568199</v>
      </c>
      <c r="R1625" s="17"/>
      <c r="S1625" s="17">
        <v>0.41727257448338501</v>
      </c>
      <c r="T1625" s="17">
        <v>0.40380211669093202</v>
      </c>
      <c r="U1625" s="17">
        <v>0.48355337748834798</v>
      </c>
      <c r="V1625" s="17">
        <v>0.46264972999521198</v>
      </c>
      <c r="W1625" s="17">
        <v>0.44727988834472598</v>
      </c>
      <c r="X1625" s="17">
        <v>0.40846155132185302</v>
      </c>
      <c r="Y1625" s="17">
        <v>0.40845173831393</v>
      </c>
      <c r="Z1625" s="17">
        <v>0.41895874270862998</v>
      </c>
      <c r="AA1625" s="17">
        <v>0.44865867967751299</v>
      </c>
      <c r="AB1625" s="17">
        <v>0.45669595208171498</v>
      </c>
      <c r="AC1625" s="17">
        <v>0.44397171500420601</v>
      </c>
      <c r="AD1625" s="17">
        <v>0.44358861391008397</v>
      </c>
      <c r="AE1625" s="17"/>
      <c r="AF1625" s="17">
        <v>0.45025456928654201</v>
      </c>
      <c r="AG1625" s="17">
        <v>0.42265328015394699</v>
      </c>
      <c r="AH1625" s="17">
        <v>0.43332262777421299</v>
      </c>
      <c r="AI1625" s="17"/>
      <c r="AJ1625" s="17">
        <v>0.44760136118567501</v>
      </c>
      <c r="AK1625" s="17">
        <v>0.41908437492843897</v>
      </c>
      <c r="AL1625" s="17">
        <v>0.38667435234640801</v>
      </c>
      <c r="AM1625" s="17">
        <v>0.398204131587305</v>
      </c>
      <c r="AN1625" s="17">
        <v>0.47905041390733</v>
      </c>
      <c r="AO1625" s="17"/>
      <c r="AP1625" s="17">
        <v>0.45895035038862902</v>
      </c>
      <c r="AQ1625" s="17">
        <v>0.42796999603861002</v>
      </c>
      <c r="AR1625" s="17">
        <v>0.39987848844000401</v>
      </c>
      <c r="AS1625" s="17"/>
      <c r="AT1625" s="17">
        <v>0.45978505148306298</v>
      </c>
      <c r="AU1625" s="17">
        <v>0.44217032589127903</v>
      </c>
      <c r="AV1625" s="17">
        <v>0.41948867318264899</v>
      </c>
      <c r="AW1625" s="17">
        <v>0.440056560128462</v>
      </c>
      <c r="AX1625" s="17">
        <v>0.29467829282559099</v>
      </c>
      <c r="AY1625" s="17"/>
      <c r="AZ1625" s="17">
        <v>0.45126711112853102</v>
      </c>
      <c r="BA1625" s="17">
        <v>0.40803568667013701</v>
      </c>
      <c r="BB1625" s="17">
        <v>0.38910037811090598</v>
      </c>
      <c r="BC1625" s="17">
        <v>0.38899383311094798</v>
      </c>
      <c r="BD1625" s="17">
        <v>0.45809484986552101</v>
      </c>
      <c r="BE1625" s="17">
        <v>0.41042372414131201</v>
      </c>
      <c r="BF1625" s="17">
        <v>0.44602760111249201</v>
      </c>
      <c r="BG1625" s="17">
        <v>0.46887032469095302</v>
      </c>
      <c r="BH1625" s="17">
        <v>0.41460825302975401</v>
      </c>
      <c r="BI1625" s="17">
        <v>0.483122455129955</v>
      </c>
      <c r="BJ1625" s="17">
        <v>0.466213009572435</v>
      </c>
      <c r="BK1625" s="17">
        <v>0.52075313708051896</v>
      </c>
      <c r="BL1625" s="17">
        <v>0.41284176931711097</v>
      </c>
      <c r="BM1625" s="17">
        <v>0.429758965921819</v>
      </c>
      <c r="BN1625" s="17">
        <v>0.368192943337808</v>
      </c>
      <c r="BO1625" s="17">
        <v>0.44992587462288802</v>
      </c>
      <c r="BP1625" s="17"/>
      <c r="BQ1625" s="17">
        <v>0.48403390695280701</v>
      </c>
      <c r="BR1625" s="17">
        <v>0.41617592204744203</v>
      </c>
    </row>
    <row r="1626" spans="2:70" x14ac:dyDescent="0.35">
      <c r="B1626" t="s">
        <v>116</v>
      </c>
      <c r="C1626" s="17">
        <v>0.43054439902032998</v>
      </c>
      <c r="D1626" s="17">
        <v>0.38993479920968799</v>
      </c>
      <c r="E1626" s="17">
        <v>0.46978961424892501</v>
      </c>
      <c r="F1626" s="17"/>
      <c r="G1626" s="17">
        <v>0.46838819863105202</v>
      </c>
      <c r="H1626" s="17">
        <v>0.463827813716228</v>
      </c>
      <c r="I1626" s="17">
        <v>0.44336909139852199</v>
      </c>
      <c r="J1626" s="17">
        <v>0.43944652938671502</v>
      </c>
      <c r="K1626" s="17">
        <v>0.380122945798194</v>
      </c>
      <c r="L1626" s="17">
        <v>0.39430761052052299</v>
      </c>
      <c r="M1626" s="17"/>
      <c r="N1626" s="17">
        <v>0.47768027598981599</v>
      </c>
      <c r="O1626" s="17">
        <v>0.40557703229937397</v>
      </c>
      <c r="P1626" s="17">
        <v>0.43210243972589402</v>
      </c>
      <c r="Q1626" s="17">
        <v>0.40344158084845799</v>
      </c>
      <c r="R1626" s="17"/>
      <c r="S1626" s="17">
        <v>0.46280627271696101</v>
      </c>
      <c r="T1626" s="17">
        <v>0.42247654668100199</v>
      </c>
      <c r="U1626" s="17">
        <v>0.501354384365711</v>
      </c>
      <c r="V1626" s="17">
        <v>0.42759163723146099</v>
      </c>
      <c r="W1626" s="17">
        <v>0.410970893747929</v>
      </c>
      <c r="X1626" s="17">
        <v>0.43417090435300798</v>
      </c>
      <c r="Y1626" s="17">
        <v>0.42383889465527802</v>
      </c>
      <c r="Z1626" s="17">
        <v>0.41691558606613699</v>
      </c>
      <c r="AA1626" s="17">
        <v>0.42074108748018302</v>
      </c>
      <c r="AB1626" s="17">
        <v>0.39085555672773398</v>
      </c>
      <c r="AC1626" s="17">
        <v>0.43118339024885999</v>
      </c>
      <c r="AD1626" s="17">
        <v>0.359409807444522</v>
      </c>
      <c r="AE1626" s="17"/>
      <c r="AF1626" s="17">
        <v>0.41519655819962498</v>
      </c>
      <c r="AG1626" s="17">
        <v>0.43472721870962899</v>
      </c>
      <c r="AH1626" s="17">
        <v>0.39196374134181799</v>
      </c>
      <c r="AI1626" s="17"/>
      <c r="AJ1626" s="17">
        <v>0.42981070698952101</v>
      </c>
      <c r="AK1626" s="17">
        <v>0.43795287148511097</v>
      </c>
      <c r="AL1626" s="17">
        <v>0.39527466734671801</v>
      </c>
      <c r="AM1626" s="17">
        <v>0.49662237682254501</v>
      </c>
      <c r="AN1626" s="17">
        <v>0.43728784809996801</v>
      </c>
      <c r="AO1626" s="17"/>
      <c r="AP1626" s="17">
        <v>0.434766127848219</v>
      </c>
      <c r="AQ1626" s="17">
        <v>0.45374305516342001</v>
      </c>
      <c r="AR1626" s="17">
        <v>0.45098318952336303</v>
      </c>
      <c r="AS1626" s="17"/>
      <c r="AT1626" s="17">
        <v>0.381068087604165</v>
      </c>
      <c r="AU1626" s="17">
        <v>0.437994195680182</v>
      </c>
      <c r="AV1626" s="17">
        <v>0.47458036014808902</v>
      </c>
      <c r="AW1626" s="17">
        <v>0.46496863041394898</v>
      </c>
      <c r="AX1626" s="17">
        <v>0.40896200495225199</v>
      </c>
      <c r="AY1626" s="17"/>
      <c r="AZ1626" s="17">
        <v>0.43606037450940399</v>
      </c>
      <c r="BA1626" s="17">
        <v>0.38989277232641001</v>
      </c>
      <c r="BB1626" s="17">
        <v>0.38028096402710398</v>
      </c>
      <c r="BC1626" s="17">
        <v>0.40359745458903301</v>
      </c>
      <c r="BD1626" s="17">
        <v>0.381320722165849</v>
      </c>
      <c r="BE1626" s="17">
        <v>0.39858338975073698</v>
      </c>
      <c r="BF1626" s="17">
        <v>0.44600706748624602</v>
      </c>
      <c r="BG1626" s="17">
        <v>0.40542133562431798</v>
      </c>
      <c r="BH1626" s="17">
        <v>0.40948439322246</v>
      </c>
      <c r="BI1626" s="17">
        <v>0.46442665074262901</v>
      </c>
      <c r="BJ1626" s="17">
        <v>0.471281705794102</v>
      </c>
      <c r="BK1626" s="17">
        <v>0.482845059613911</v>
      </c>
      <c r="BL1626" s="17">
        <v>0.48058504276906899</v>
      </c>
      <c r="BM1626" s="17">
        <v>0.482907525786756</v>
      </c>
      <c r="BN1626" s="17">
        <v>0.43824402616080399</v>
      </c>
      <c r="BO1626" s="17">
        <v>0.60531970322678097</v>
      </c>
      <c r="BP1626" s="17"/>
      <c r="BQ1626" s="17">
        <v>0.48350764509189098</v>
      </c>
      <c r="BR1626" s="17">
        <v>0.40858198714236799</v>
      </c>
    </row>
    <row r="1627" spans="2:70" x14ac:dyDescent="0.35">
      <c r="B1627" t="s">
        <v>118</v>
      </c>
      <c r="C1627" s="17">
        <v>0.40146029027861002</v>
      </c>
      <c r="D1627" s="17">
        <v>0.38101936698892802</v>
      </c>
      <c r="E1627" s="17">
        <v>0.42167332585202899</v>
      </c>
      <c r="F1627" s="17"/>
      <c r="G1627" s="17">
        <v>0.37155467000632397</v>
      </c>
      <c r="H1627" s="17">
        <v>0.38243080700313697</v>
      </c>
      <c r="I1627" s="17">
        <v>0.40336018546466401</v>
      </c>
      <c r="J1627" s="17">
        <v>0.44644616090730199</v>
      </c>
      <c r="K1627" s="17">
        <v>0.41049171113883698</v>
      </c>
      <c r="L1627" s="17">
        <v>0.39245930282536901</v>
      </c>
      <c r="M1627" s="17"/>
      <c r="N1627" s="17">
        <v>0.41822218401128702</v>
      </c>
      <c r="O1627" s="17">
        <v>0.39002147315351499</v>
      </c>
      <c r="P1627" s="17">
        <v>0.41612018251916599</v>
      </c>
      <c r="Q1627" s="17">
        <v>0.382607632561763</v>
      </c>
      <c r="R1627" s="17"/>
      <c r="S1627" s="17">
        <v>0.38928139961959801</v>
      </c>
      <c r="T1627" s="17">
        <v>0.39817367484854199</v>
      </c>
      <c r="U1627" s="17">
        <v>0.45948278414397398</v>
      </c>
      <c r="V1627" s="17">
        <v>0.41743894739452198</v>
      </c>
      <c r="W1627" s="17">
        <v>0.417356758133483</v>
      </c>
      <c r="X1627" s="17">
        <v>0.39693091303091099</v>
      </c>
      <c r="Y1627" s="17">
        <v>0.36359069259743698</v>
      </c>
      <c r="Z1627" s="17">
        <v>0.35455094950376698</v>
      </c>
      <c r="AA1627" s="17">
        <v>0.41459362221561002</v>
      </c>
      <c r="AB1627" s="17">
        <v>0.40243694478368502</v>
      </c>
      <c r="AC1627" s="17">
        <v>0.38316671342742997</v>
      </c>
      <c r="AD1627" s="17">
        <v>0.38919739384714802</v>
      </c>
      <c r="AE1627" s="17"/>
      <c r="AF1627" s="17">
        <v>0.41296052586320903</v>
      </c>
      <c r="AG1627" s="17">
        <v>0.40233035056051097</v>
      </c>
      <c r="AH1627" s="17">
        <v>0.35409860918459202</v>
      </c>
      <c r="AI1627" s="17"/>
      <c r="AJ1627" s="17">
        <v>0.40204036271419302</v>
      </c>
      <c r="AK1627" s="17">
        <v>0.40037590384104199</v>
      </c>
      <c r="AL1627" s="17">
        <v>0.40077736189854801</v>
      </c>
      <c r="AM1627" s="17">
        <v>0.422112028090808</v>
      </c>
      <c r="AN1627" s="17">
        <v>0.40382358900163001</v>
      </c>
      <c r="AO1627" s="17"/>
      <c r="AP1627" s="17">
        <v>0.378444601566165</v>
      </c>
      <c r="AQ1627" s="17">
        <v>0.42413648710393997</v>
      </c>
      <c r="AR1627" s="17">
        <v>0.387809532384156</v>
      </c>
      <c r="AS1627" s="17"/>
      <c r="AT1627" s="17">
        <v>0.37399608233511999</v>
      </c>
      <c r="AU1627" s="17">
        <v>0.42744414113111401</v>
      </c>
      <c r="AV1627" s="17">
        <v>0.40815397753291499</v>
      </c>
      <c r="AW1627" s="17">
        <v>0.38722368684142899</v>
      </c>
      <c r="AX1627" s="17">
        <v>0.495486308777074</v>
      </c>
      <c r="AY1627" s="17"/>
      <c r="AZ1627" s="17">
        <v>0.236167040873214</v>
      </c>
      <c r="BA1627" s="17">
        <v>0.34661972255416201</v>
      </c>
      <c r="BB1627" s="17">
        <v>0.38195987701244699</v>
      </c>
      <c r="BC1627" s="17">
        <v>0.42653425863579802</v>
      </c>
      <c r="BD1627" s="17">
        <v>0.345196409800059</v>
      </c>
      <c r="BE1627" s="17">
        <v>0.39098945929051598</v>
      </c>
      <c r="BF1627" s="17">
        <v>0.403086601015682</v>
      </c>
      <c r="BG1627" s="17">
        <v>0.379766092677573</v>
      </c>
      <c r="BH1627" s="17">
        <v>0.39420804188772701</v>
      </c>
      <c r="BI1627" s="17">
        <v>0.45593167221716102</v>
      </c>
      <c r="BJ1627" s="17">
        <v>0.40244137727019402</v>
      </c>
      <c r="BK1627" s="17">
        <v>0.46032082531032797</v>
      </c>
      <c r="BL1627" s="17">
        <v>0.49954166929959498</v>
      </c>
      <c r="BM1627" s="17">
        <v>0.46067021221086202</v>
      </c>
      <c r="BN1627" s="17">
        <v>0.549129169924506</v>
      </c>
      <c r="BO1627" s="17">
        <v>0.371879854138018</v>
      </c>
      <c r="BP1627" s="17"/>
      <c r="BQ1627" s="17">
        <v>0.42123470507715899</v>
      </c>
      <c r="BR1627" s="17">
        <v>0.39694301695427697</v>
      </c>
    </row>
    <row r="1628" spans="2:70" x14ac:dyDescent="0.35">
      <c r="B1628" t="s">
        <v>126</v>
      </c>
      <c r="C1628" s="17">
        <v>0.28952026040637702</v>
      </c>
      <c r="D1628" s="17">
        <v>0.254572367324858</v>
      </c>
      <c r="E1628" s="17">
        <v>0.32360953521685798</v>
      </c>
      <c r="F1628" s="17"/>
      <c r="G1628" s="17">
        <v>0.24733797341526301</v>
      </c>
      <c r="H1628" s="17">
        <v>0.266310867952812</v>
      </c>
      <c r="I1628" s="17">
        <v>0.31570328471271297</v>
      </c>
      <c r="J1628" s="17">
        <v>0.30571262829680401</v>
      </c>
      <c r="K1628" s="17">
        <v>0.30036762076168999</v>
      </c>
      <c r="L1628" s="17">
        <v>0.29457918838520802</v>
      </c>
      <c r="M1628" s="17"/>
      <c r="N1628" s="17">
        <v>0.29709124546466598</v>
      </c>
      <c r="O1628" s="17">
        <v>0.30266019971130698</v>
      </c>
      <c r="P1628" s="17">
        <v>0.289762581125458</v>
      </c>
      <c r="Q1628" s="17">
        <v>0.26733913205769499</v>
      </c>
      <c r="R1628" s="17"/>
      <c r="S1628" s="17">
        <v>0.27328552749600699</v>
      </c>
      <c r="T1628" s="17">
        <v>0.301245877897865</v>
      </c>
      <c r="U1628" s="17">
        <v>0.365572267125504</v>
      </c>
      <c r="V1628" s="17">
        <v>0.25725168494483602</v>
      </c>
      <c r="W1628" s="17">
        <v>0.29340933046366202</v>
      </c>
      <c r="X1628" s="17">
        <v>0.272945268750166</v>
      </c>
      <c r="Y1628" s="17">
        <v>0.27140825105977401</v>
      </c>
      <c r="Z1628" s="17">
        <v>0.27444706310935202</v>
      </c>
      <c r="AA1628" s="17">
        <v>0.302102887668805</v>
      </c>
      <c r="AB1628" s="17">
        <v>0.27208954642400601</v>
      </c>
      <c r="AC1628" s="17">
        <v>0.26599296252309301</v>
      </c>
      <c r="AD1628" s="17">
        <v>0.36308337465720403</v>
      </c>
      <c r="AE1628" s="17"/>
      <c r="AF1628" s="17">
        <v>0.31271413911685703</v>
      </c>
      <c r="AG1628" s="17">
        <v>0.27263317831534001</v>
      </c>
      <c r="AH1628" s="17">
        <v>0.27831137908055298</v>
      </c>
      <c r="AI1628" s="17"/>
      <c r="AJ1628" s="17">
        <v>0.29714061950890303</v>
      </c>
      <c r="AK1628" s="17">
        <v>0.26571155656851903</v>
      </c>
      <c r="AL1628" s="17">
        <v>0.30853622090817701</v>
      </c>
      <c r="AM1628" s="17">
        <v>0.376748134611117</v>
      </c>
      <c r="AN1628" s="17">
        <v>0.289463703745162</v>
      </c>
      <c r="AO1628" s="17"/>
      <c r="AP1628" s="17">
        <v>0.298385990763811</v>
      </c>
      <c r="AQ1628" s="17">
        <v>0.27766152489187501</v>
      </c>
      <c r="AR1628" s="17">
        <v>0.30070703645623997</v>
      </c>
      <c r="AS1628" s="17"/>
      <c r="AT1628" s="17">
        <v>0.261441178880711</v>
      </c>
      <c r="AU1628" s="17">
        <v>0.32416741262959597</v>
      </c>
      <c r="AV1628" s="17">
        <v>0.28546135594149502</v>
      </c>
      <c r="AW1628" s="17">
        <v>0.28491821540395901</v>
      </c>
      <c r="AX1628" s="17">
        <v>0.30561256254066799</v>
      </c>
      <c r="AY1628" s="17"/>
      <c r="AZ1628" s="17">
        <v>0.22775425082600001</v>
      </c>
      <c r="BA1628" s="17">
        <v>0.22031521471496299</v>
      </c>
      <c r="BB1628" s="17">
        <v>0.30337761225732102</v>
      </c>
      <c r="BC1628" s="17">
        <v>0.30221317097046901</v>
      </c>
      <c r="BD1628" s="17">
        <v>0.28494492560057599</v>
      </c>
      <c r="BE1628" s="17">
        <v>0.31617417647211099</v>
      </c>
      <c r="BF1628" s="17">
        <v>0.30184101159580501</v>
      </c>
      <c r="BG1628" s="17">
        <v>0.24534705539523799</v>
      </c>
      <c r="BH1628" s="17">
        <v>0.29676664245698903</v>
      </c>
      <c r="BI1628" s="17">
        <v>0.29301945718774702</v>
      </c>
      <c r="BJ1628" s="17">
        <v>0.28594011539771802</v>
      </c>
      <c r="BK1628" s="17">
        <v>0.32185329045981498</v>
      </c>
      <c r="BL1628" s="17">
        <v>0.26883399086649501</v>
      </c>
      <c r="BM1628" s="17">
        <v>0.32824844129980102</v>
      </c>
      <c r="BN1628" s="17">
        <v>0.29969616252328102</v>
      </c>
      <c r="BO1628" s="17">
        <v>0.27064374653522699</v>
      </c>
      <c r="BP1628" s="17"/>
      <c r="BQ1628" s="17">
        <v>0.29726548007682702</v>
      </c>
      <c r="BR1628" s="17">
        <v>0.29007569167188602</v>
      </c>
    </row>
    <row r="1629" spans="2:70" x14ac:dyDescent="0.35">
      <c r="B1629" t="s">
        <v>124</v>
      </c>
      <c r="C1629" s="17">
        <v>0.23026801371029501</v>
      </c>
      <c r="D1629" s="17">
        <v>0.23186755275022999</v>
      </c>
      <c r="E1629" s="17">
        <v>0.22865088165471201</v>
      </c>
      <c r="F1629" s="17"/>
      <c r="G1629" s="17">
        <v>0.178967742120826</v>
      </c>
      <c r="H1629" s="17">
        <v>0.18524954125045801</v>
      </c>
      <c r="I1629" s="17">
        <v>0.23271211212822199</v>
      </c>
      <c r="J1629" s="17">
        <v>0.23375667100584599</v>
      </c>
      <c r="K1629" s="17">
        <v>0.27577493147916798</v>
      </c>
      <c r="L1629" s="17">
        <v>0.26569431334341898</v>
      </c>
      <c r="M1629" s="17"/>
      <c r="N1629" s="17">
        <v>0.242255303766616</v>
      </c>
      <c r="O1629" s="17">
        <v>0.222627553530056</v>
      </c>
      <c r="P1629" s="17">
        <v>0.236189578869474</v>
      </c>
      <c r="Q1629" s="17">
        <v>0.22106433853687901</v>
      </c>
      <c r="R1629" s="17"/>
      <c r="S1629" s="17">
        <v>0.228430108871501</v>
      </c>
      <c r="T1629" s="17">
        <v>0.25270457614375202</v>
      </c>
      <c r="U1629" s="17">
        <v>0.26010436917062602</v>
      </c>
      <c r="V1629" s="17">
        <v>0.22396035452542901</v>
      </c>
      <c r="W1629" s="17">
        <v>0.21473324477945499</v>
      </c>
      <c r="X1629" s="17">
        <v>0.17860098004382299</v>
      </c>
      <c r="Y1629" s="17">
        <v>0.168621950486497</v>
      </c>
      <c r="Z1629" s="17">
        <v>0.24767124354713099</v>
      </c>
      <c r="AA1629" s="17">
        <v>0.23860510637618201</v>
      </c>
      <c r="AB1629" s="17">
        <v>0.27188964808773902</v>
      </c>
      <c r="AC1629" s="17">
        <v>0.17322472263462799</v>
      </c>
      <c r="AD1629" s="17">
        <v>0.35366453544820697</v>
      </c>
      <c r="AE1629" s="17"/>
      <c r="AF1629" s="17">
        <v>0.25350197817417602</v>
      </c>
      <c r="AG1629" s="17">
        <v>0.242073542027407</v>
      </c>
      <c r="AH1629" s="17">
        <v>0.162646588190418</v>
      </c>
      <c r="AI1629" s="17"/>
      <c r="AJ1629" s="17">
        <v>0.24718543950863001</v>
      </c>
      <c r="AK1629" s="17">
        <v>0.21469727211269099</v>
      </c>
      <c r="AL1629" s="17">
        <v>0.25624303353213601</v>
      </c>
      <c r="AM1629" s="17">
        <v>0.294947174471901</v>
      </c>
      <c r="AN1629" s="17">
        <v>0.19075383243321201</v>
      </c>
      <c r="AO1629" s="17"/>
      <c r="AP1629" s="17">
        <v>0.23742128055914899</v>
      </c>
      <c r="AQ1629" s="17">
        <v>0.23344842137665001</v>
      </c>
      <c r="AR1629" s="17">
        <v>0.22141223212160199</v>
      </c>
      <c r="AS1629" s="17"/>
      <c r="AT1629" s="17">
        <v>0.20454943460559499</v>
      </c>
      <c r="AU1629" s="17">
        <v>0.23656838770166599</v>
      </c>
      <c r="AV1629" s="17">
        <v>0.248813183068852</v>
      </c>
      <c r="AW1629" s="17">
        <v>0.19669472075244701</v>
      </c>
      <c r="AX1629" s="17">
        <v>0.35591576675791398</v>
      </c>
      <c r="AY1629" s="17"/>
      <c r="AZ1629" s="17">
        <v>5.3041924494645197E-2</v>
      </c>
      <c r="BA1629" s="17">
        <v>0.18581344151436199</v>
      </c>
      <c r="BB1629" s="17">
        <v>0.21365714985322101</v>
      </c>
      <c r="BC1629" s="17">
        <v>0.23813121349564501</v>
      </c>
      <c r="BD1629" s="17">
        <v>0.24201107708275199</v>
      </c>
      <c r="BE1629" s="17">
        <v>0.236629068363027</v>
      </c>
      <c r="BF1629" s="17">
        <v>0.23455442583936201</v>
      </c>
      <c r="BG1629" s="17">
        <v>0.18334038349961901</v>
      </c>
      <c r="BH1629" s="17">
        <v>0.25860929292038298</v>
      </c>
      <c r="BI1629" s="17">
        <v>0.22146858676734299</v>
      </c>
      <c r="BJ1629" s="17">
        <v>0.234176777542773</v>
      </c>
      <c r="BK1629" s="17">
        <v>0.29701866071166699</v>
      </c>
      <c r="BL1629" s="17">
        <v>0.266564420143172</v>
      </c>
      <c r="BM1629" s="17">
        <v>0.26793160274975802</v>
      </c>
      <c r="BN1629" s="17">
        <v>0.32676451655841299</v>
      </c>
      <c r="BO1629" s="17">
        <v>0.19185860055746501</v>
      </c>
      <c r="BP1629" s="17"/>
      <c r="BQ1629" s="17">
        <v>0.25865391784998398</v>
      </c>
      <c r="BR1629" s="17">
        <v>0.22296517067921501</v>
      </c>
    </row>
    <row r="1630" spans="2:70" x14ac:dyDescent="0.35">
      <c r="B1630" t="s">
        <v>128</v>
      </c>
      <c r="C1630" s="17">
        <v>0.22981462828663099</v>
      </c>
      <c r="D1630" s="17">
        <v>0.20241755469518</v>
      </c>
      <c r="E1630" s="17">
        <v>0.25755770564476099</v>
      </c>
      <c r="F1630" s="17"/>
      <c r="G1630" s="17">
        <v>0.15997636779729499</v>
      </c>
      <c r="H1630" s="17">
        <v>0.178750703879514</v>
      </c>
      <c r="I1630" s="17">
        <v>0.22553662332024599</v>
      </c>
      <c r="J1630" s="17">
        <v>0.27139520721059102</v>
      </c>
      <c r="K1630" s="17">
        <v>0.26338581827894297</v>
      </c>
      <c r="L1630" s="17">
        <v>0.26484105273794101</v>
      </c>
      <c r="M1630" s="17"/>
      <c r="N1630" s="17">
        <v>0.25685429041469499</v>
      </c>
      <c r="O1630" s="17">
        <v>0.22709222987463001</v>
      </c>
      <c r="P1630" s="17">
        <v>0.21738132077359301</v>
      </c>
      <c r="Q1630" s="17">
        <v>0.215321156367274</v>
      </c>
      <c r="R1630" s="17"/>
      <c r="S1630" s="17">
        <v>0.22624468546361601</v>
      </c>
      <c r="T1630" s="17">
        <v>0.25285241930115498</v>
      </c>
      <c r="U1630" s="17">
        <v>0.22602738084666099</v>
      </c>
      <c r="V1630" s="17">
        <v>0.240034413148455</v>
      </c>
      <c r="W1630" s="17">
        <v>0.190239287967292</v>
      </c>
      <c r="X1630" s="17">
        <v>0.20126411850571599</v>
      </c>
      <c r="Y1630" s="17">
        <v>0.211755622608474</v>
      </c>
      <c r="Z1630" s="17">
        <v>0.26990165954402001</v>
      </c>
      <c r="AA1630" s="17">
        <v>0.24401178874413301</v>
      </c>
      <c r="AB1630" s="17">
        <v>0.22263063080114501</v>
      </c>
      <c r="AC1630" s="17">
        <v>0.21856204913466601</v>
      </c>
      <c r="AD1630" s="17">
        <v>0.28742728104410797</v>
      </c>
      <c r="AE1630" s="17"/>
      <c r="AF1630" s="17">
        <v>0.26318992940548802</v>
      </c>
      <c r="AG1630" s="17">
        <v>0.232722133964922</v>
      </c>
      <c r="AH1630" s="17">
        <v>0.164789067150867</v>
      </c>
      <c r="AI1630" s="17"/>
      <c r="AJ1630" s="17">
        <v>0.25564895056813303</v>
      </c>
      <c r="AK1630" s="17">
        <v>0.231711161748484</v>
      </c>
      <c r="AL1630" s="17">
        <v>0.240415623648286</v>
      </c>
      <c r="AM1630" s="17">
        <v>0.28373873947534201</v>
      </c>
      <c r="AN1630" s="17">
        <v>0.17466603141509801</v>
      </c>
      <c r="AO1630" s="17"/>
      <c r="AP1630" s="17">
        <v>0.23245405665205901</v>
      </c>
      <c r="AQ1630" s="17">
        <v>0.228890397300649</v>
      </c>
      <c r="AR1630" s="17">
        <v>0.251922348306579</v>
      </c>
      <c r="AS1630" s="17"/>
      <c r="AT1630" s="17">
        <v>0.21917432762199299</v>
      </c>
      <c r="AU1630" s="17">
        <v>0.22499699271151</v>
      </c>
      <c r="AV1630" s="17">
        <v>0.23023626203715999</v>
      </c>
      <c r="AW1630" s="17">
        <v>0.25128008413129899</v>
      </c>
      <c r="AX1630" s="17">
        <v>0.221796940020873</v>
      </c>
      <c r="AY1630" s="17"/>
      <c r="AZ1630" s="17">
        <v>0.108738282807542</v>
      </c>
      <c r="BA1630" s="17">
        <v>0.154929030633052</v>
      </c>
      <c r="BB1630" s="17">
        <v>0.226664421497944</v>
      </c>
      <c r="BC1630" s="17">
        <v>0.22899348739786499</v>
      </c>
      <c r="BD1630" s="17">
        <v>0.25359336282625</v>
      </c>
      <c r="BE1630" s="17">
        <v>0.232890223755649</v>
      </c>
      <c r="BF1630" s="17">
        <v>0.256558498995545</v>
      </c>
      <c r="BG1630" s="17">
        <v>0.22836450533545999</v>
      </c>
      <c r="BH1630" s="17">
        <v>0.22023184110004601</v>
      </c>
      <c r="BI1630" s="17">
        <v>0.225202869265168</v>
      </c>
      <c r="BJ1630" s="17">
        <v>0.20977544542262999</v>
      </c>
      <c r="BK1630" s="17">
        <v>0.26571963600118298</v>
      </c>
      <c r="BL1630" s="17">
        <v>0.27776517706867299</v>
      </c>
      <c r="BM1630" s="17">
        <v>0.24552782600680201</v>
      </c>
      <c r="BN1630" s="17">
        <v>0.14242608866870499</v>
      </c>
      <c r="BO1630" s="17">
        <v>0.237133396890888</v>
      </c>
      <c r="BP1630" s="17"/>
      <c r="BQ1630" s="17">
        <v>0.23978322833964</v>
      </c>
      <c r="BR1630" s="17">
        <v>0.230407429168558</v>
      </c>
    </row>
    <row r="1631" spans="2:70" x14ac:dyDescent="0.35">
      <c r="B1631" t="s">
        <v>122</v>
      </c>
      <c r="C1631" s="17">
        <v>0.20144753672972299</v>
      </c>
      <c r="D1631" s="17">
        <v>0.18496110222147399</v>
      </c>
      <c r="E1631" s="17">
        <v>0.21789208648647099</v>
      </c>
      <c r="F1631" s="17"/>
      <c r="G1631" s="17">
        <v>0.16528632039553001</v>
      </c>
      <c r="H1631" s="17">
        <v>0.18169935516728999</v>
      </c>
      <c r="I1631" s="17">
        <v>0.206103641791092</v>
      </c>
      <c r="J1631" s="17">
        <v>0.20719044592914801</v>
      </c>
      <c r="K1631" s="17">
        <v>0.21471619011119999</v>
      </c>
      <c r="L1631" s="17">
        <v>0.22419191559656801</v>
      </c>
      <c r="M1631" s="17"/>
      <c r="N1631" s="17">
        <v>0.20286895164256999</v>
      </c>
      <c r="O1631" s="17">
        <v>0.19816087416505199</v>
      </c>
      <c r="P1631" s="17">
        <v>0.20120909217017299</v>
      </c>
      <c r="Q1631" s="17">
        <v>0.20321569448493099</v>
      </c>
      <c r="R1631" s="17"/>
      <c r="S1631" s="17">
        <v>0.199785138367986</v>
      </c>
      <c r="T1631" s="17">
        <v>0.23119248245299201</v>
      </c>
      <c r="U1631" s="17">
        <v>0.17119269572184001</v>
      </c>
      <c r="V1631" s="17">
        <v>0.20123234429883499</v>
      </c>
      <c r="W1631" s="17">
        <v>0.17104291752578399</v>
      </c>
      <c r="X1631" s="17">
        <v>0.208281476561269</v>
      </c>
      <c r="Y1631" s="17">
        <v>0.18879324949328699</v>
      </c>
      <c r="Z1631" s="17">
        <v>0.217197121409206</v>
      </c>
      <c r="AA1631" s="17">
        <v>0.223809314551209</v>
      </c>
      <c r="AB1631" s="17">
        <v>0.18935626531215999</v>
      </c>
      <c r="AC1631" s="17">
        <v>0.17705619777692699</v>
      </c>
      <c r="AD1631" s="17">
        <v>0.21997589555813701</v>
      </c>
      <c r="AE1631" s="17"/>
      <c r="AF1631" s="17">
        <v>0.213195702872022</v>
      </c>
      <c r="AG1631" s="17">
        <v>0.20312911285937699</v>
      </c>
      <c r="AH1631" s="17">
        <v>0.181550555611981</v>
      </c>
      <c r="AI1631" s="17"/>
      <c r="AJ1631" s="17">
        <v>0.22139498956461001</v>
      </c>
      <c r="AK1631" s="17">
        <v>0.188444324468311</v>
      </c>
      <c r="AL1631" s="17">
        <v>0.21567901130009101</v>
      </c>
      <c r="AM1631" s="17">
        <v>0.18707407385889099</v>
      </c>
      <c r="AN1631" s="17">
        <v>0.17969458764388399</v>
      </c>
      <c r="AO1631" s="17"/>
      <c r="AP1631" s="17">
        <v>0.20965053556445701</v>
      </c>
      <c r="AQ1631" s="17">
        <v>0.20561163601688801</v>
      </c>
      <c r="AR1631" s="17">
        <v>0.21159349427327101</v>
      </c>
      <c r="AS1631" s="17"/>
      <c r="AT1631" s="17">
        <v>0.194501700258041</v>
      </c>
      <c r="AU1631" s="17">
        <v>0.200048151155164</v>
      </c>
      <c r="AV1631" s="17">
        <v>0.204101414152697</v>
      </c>
      <c r="AW1631" s="17">
        <v>0.206880570902504</v>
      </c>
      <c r="AX1631" s="17">
        <v>0.29228916658174597</v>
      </c>
      <c r="AY1631" s="17"/>
      <c r="AZ1631" s="17">
        <v>0.237248828591238</v>
      </c>
      <c r="BA1631" s="17">
        <v>0.14820388054004399</v>
      </c>
      <c r="BB1631" s="17">
        <v>0.21541624556021499</v>
      </c>
      <c r="BC1631" s="17">
        <v>0.211229192718667</v>
      </c>
      <c r="BD1631" s="17">
        <v>0.207277127474016</v>
      </c>
      <c r="BE1631" s="17">
        <v>0.22853242277113101</v>
      </c>
      <c r="BF1631" s="17">
        <v>0.203168212922097</v>
      </c>
      <c r="BG1631" s="17">
        <v>0.162600110526994</v>
      </c>
      <c r="BH1631" s="17">
        <v>0.21421391953621699</v>
      </c>
      <c r="BI1631" s="17">
        <v>0.20344344375120399</v>
      </c>
      <c r="BJ1631" s="17">
        <v>0.19465247057056001</v>
      </c>
      <c r="BK1631" s="17">
        <v>0.182380085124835</v>
      </c>
      <c r="BL1631" s="17">
        <v>0.213536589522899</v>
      </c>
      <c r="BM1631" s="17">
        <v>0.22320942092948501</v>
      </c>
      <c r="BN1631" s="17">
        <v>0.172682716577651</v>
      </c>
      <c r="BO1631" s="17">
        <v>0.20308322301353801</v>
      </c>
      <c r="BP1631" s="17"/>
      <c r="BQ1631" s="17">
        <v>0.232793025435787</v>
      </c>
      <c r="BR1631" s="17">
        <v>0.19015787573023399</v>
      </c>
    </row>
    <row r="1632" spans="2:70" x14ac:dyDescent="0.35">
      <c r="B1632" t="s">
        <v>127</v>
      </c>
      <c r="C1632" s="17">
        <v>0.19522430970770999</v>
      </c>
      <c r="D1632" s="17">
        <v>0.17813176334764999</v>
      </c>
      <c r="E1632" s="17">
        <v>0.210059088644068</v>
      </c>
      <c r="F1632" s="17"/>
      <c r="G1632" s="17">
        <v>0.25820152388671902</v>
      </c>
      <c r="H1632" s="17">
        <v>0.227588431424221</v>
      </c>
      <c r="I1632" s="17">
        <v>0.235098523269301</v>
      </c>
      <c r="J1632" s="17">
        <v>0.19907396529249799</v>
      </c>
      <c r="K1632" s="17">
        <v>0.17091025970123599</v>
      </c>
      <c r="L1632" s="17">
        <v>0.107544703655051</v>
      </c>
      <c r="M1632" s="17"/>
      <c r="N1632" s="17">
        <v>0.225178886888796</v>
      </c>
      <c r="O1632" s="17">
        <v>0.17234520177874299</v>
      </c>
      <c r="P1632" s="17">
        <v>0.19293338851225</v>
      </c>
      <c r="Q1632" s="17">
        <v>0.18813461270710799</v>
      </c>
      <c r="R1632" s="17"/>
      <c r="S1632" s="17">
        <v>0.21957377248602999</v>
      </c>
      <c r="T1632" s="17">
        <v>0.199597765620117</v>
      </c>
      <c r="U1632" s="17">
        <v>0.185085115118439</v>
      </c>
      <c r="V1632" s="17">
        <v>0.16001365073051299</v>
      </c>
      <c r="W1632" s="17">
        <v>0.19569883274968</v>
      </c>
      <c r="X1632" s="17">
        <v>0.16794128711051401</v>
      </c>
      <c r="Y1632" s="17">
        <v>0.21568245827548399</v>
      </c>
      <c r="Z1632" s="17">
        <v>0.192079760364608</v>
      </c>
      <c r="AA1632" s="17">
        <v>0.177180639355426</v>
      </c>
      <c r="AB1632" s="17">
        <v>0.21003320696412001</v>
      </c>
      <c r="AC1632" s="17">
        <v>0.22135176450258001</v>
      </c>
      <c r="AD1632" s="17">
        <v>0.20364921423122101</v>
      </c>
      <c r="AE1632" s="17"/>
      <c r="AF1632" s="17">
        <v>0.17994254939565801</v>
      </c>
      <c r="AG1632" s="17">
        <v>0.18997190433583699</v>
      </c>
      <c r="AH1632" s="17">
        <v>0.200883548158756</v>
      </c>
      <c r="AI1632" s="17"/>
      <c r="AJ1632" s="17">
        <v>0.16315873269953801</v>
      </c>
      <c r="AK1632" s="17">
        <v>0.22313091496835399</v>
      </c>
      <c r="AL1632" s="17">
        <v>0.222845643610359</v>
      </c>
      <c r="AM1632" s="17">
        <v>0.152252681649336</v>
      </c>
      <c r="AN1632" s="17">
        <v>0.19686506950878099</v>
      </c>
      <c r="AO1632" s="17"/>
      <c r="AP1632" s="17">
        <v>0.156250976353243</v>
      </c>
      <c r="AQ1632" s="17">
        <v>0.22168691382233699</v>
      </c>
      <c r="AR1632" s="17">
        <v>0.21650742736328399</v>
      </c>
      <c r="AS1632" s="17"/>
      <c r="AT1632" s="17">
        <v>0.15918923909533</v>
      </c>
      <c r="AU1632" s="17">
        <v>0.20619144765854999</v>
      </c>
      <c r="AV1632" s="17">
        <v>0.218054807964629</v>
      </c>
      <c r="AW1632" s="17">
        <v>0.21709173503967699</v>
      </c>
      <c r="AX1632" s="17">
        <v>0.24858629627641801</v>
      </c>
      <c r="AY1632" s="17"/>
      <c r="AZ1632" s="17">
        <v>0.217816665530391</v>
      </c>
      <c r="BA1632" s="17">
        <v>0.18527703028253301</v>
      </c>
      <c r="BB1632" s="17">
        <v>0.15865697335065401</v>
      </c>
      <c r="BC1632" s="17">
        <v>0.14567506567444</v>
      </c>
      <c r="BD1632" s="17">
        <v>0.17644008148071</v>
      </c>
      <c r="BE1632" s="17">
        <v>0.16089553600429701</v>
      </c>
      <c r="BF1632" s="17">
        <v>0.231210283327838</v>
      </c>
      <c r="BG1632" s="17">
        <v>0.21385545150995799</v>
      </c>
      <c r="BH1632" s="17">
        <v>0.218102056938873</v>
      </c>
      <c r="BI1632" s="17">
        <v>0.16950242897951701</v>
      </c>
      <c r="BJ1632" s="17">
        <v>0.22036597191886401</v>
      </c>
      <c r="BK1632" s="17">
        <v>0.24861338256617399</v>
      </c>
      <c r="BL1632" s="17">
        <v>0.23070509268362699</v>
      </c>
      <c r="BM1632" s="17">
        <v>0.22901995379203199</v>
      </c>
      <c r="BN1632" s="17">
        <v>0.29908856922688398</v>
      </c>
      <c r="BO1632" s="17">
        <v>0.235764206862175</v>
      </c>
      <c r="BP1632" s="17"/>
      <c r="BQ1632" s="17">
        <v>0.22737252418138401</v>
      </c>
      <c r="BR1632" s="17">
        <v>0.18210792924257899</v>
      </c>
    </row>
    <row r="1633" spans="2:70" x14ac:dyDescent="0.35">
      <c r="B1633" t="s">
        <v>119</v>
      </c>
      <c r="C1633" s="17">
        <v>0.180052960407969</v>
      </c>
      <c r="D1633" s="17">
        <v>0.18787123074376999</v>
      </c>
      <c r="E1633" s="17">
        <v>0.17047342641365801</v>
      </c>
      <c r="F1633" s="17"/>
      <c r="G1633" s="17">
        <v>0.2394663100202</v>
      </c>
      <c r="H1633" s="17">
        <v>0.212947164324297</v>
      </c>
      <c r="I1633" s="17">
        <v>0.20065506118219001</v>
      </c>
      <c r="J1633" s="17">
        <v>0.14043597450335901</v>
      </c>
      <c r="K1633" s="17">
        <v>0.131842397390591</v>
      </c>
      <c r="L1633" s="17">
        <v>0.16161089553667199</v>
      </c>
      <c r="M1633" s="17"/>
      <c r="N1633" s="17">
        <v>0.19590442606178601</v>
      </c>
      <c r="O1633" s="17">
        <v>0.164285485085819</v>
      </c>
      <c r="P1633" s="17">
        <v>0.17047625545532599</v>
      </c>
      <c r="Q1633" s="17">
        <v>0.18807033312381999</v>
      </c>
      <c r="R1633" s="17"/>
      <c r="S1633" s="17">
        <v>0.21869878007475901</v>
      </c>
      <c r="T1633" s="17">
        <v>0.166282851838322</v>
      </c>
      <c r="U1633" s="17">
        <v>0.20570633010629699</v>
      </c>
      <c r="V1633" s="17">
        <v>0.15714092361551099</v>
      </c>
      <c r="W1633" s="17">
        <v>0.17693944117316299</v>
      </c>
      <c r="X1633" s="17">
        <v>0.15543061386961601</v>
      </c>
      <c r="Y1633" s="17">
        <v>0.17124393134219601</v>
      </c>
      <c r="Z1633" s="17">
        <v>0.19338695611304499</v>
      </c>
      <c r="AA1633" s="17">
        <v>0.15458346696182501</v>
      </c>
      <c r="AB1633" s="17">
        <v>0.17213245654581799</v>
      </c>
      <c r="AC1633" s="17">
        <v>0.19636058684858601</v>
      </c>
      <c r="AD1633" s="17">
        <v>0.23653775627321</v>
      </c>
      <c r="AE1633" s="17"/>
      <c r="AF1633" s="17">
        <v>0.157919674348349</v>
      </c>
      <c r="AG1633" s="17">
        <v>0.18141471160338901</v>
      </c>
      <c r="AH1633" s="17">
        <v>0.20208823226021999</v>
      </c>
      <c r="AI1633" s="17"/>
      <c r="AJ1633" s="17">
        <v>0.17140262804731399</v>
      </c>
      <c r="AK1633" s="17">
        <v>0.17727940393747299</v>
      </c>
      <c r="AL1633" s="17">
        <v>0.15826495573559299</v>
      </c>
      <c r="AM1633" s="17">
        <v>0.177329168739705</v>
      </c>
      <c r="AN1633" s="17">
        <v>0.185883795887584</v>
      </c>
      <c r="AO1633" s="17"/>
      <c r="AP1633" s="17">
        <v>0.18683321476769399</v>
      </c>
      <c r="AQ1633" s="17">
        <v>0.17514035520586299</v>
      </c>
      <c r="AR1633" s="17">
        <v>0.20309783939576601</v>
      </c>
      <c r="AS1633" s="17"/>
      <c r="AT1633" s="17">
        <v>0.150588108107508</v>
      </c>
      <c r="AU1633" s="17">
        <v>0.17478995402476</v>
      </c>
      <c r="AV1633" s="17">
        <v>0.195473912685344</v>
      </c>
      <c r="AW1633" s="17">
        <v>0.19402931229093601</v>
      </c>
      <c r="AX1633" s="17">
        <v>0.33085970471757298</v>
      </c>
      <c r="AY1633" s="17"/>
      <c r="AZ1633" s="17">
        <v>0.19862470920596001</v>
      </c>
      <c r="BA1633" s="17">
        <v>0.17866538261926401</v>
      </c>
      <c r="BB1633" s="17">
        <v>0.19385057180722001</v>
      </c>
      <c r="BC1633" s="17">
        <v>0.17766830059972</v>
      </c>
      <c r="BD1633" s="17">
        <v>0.20709746031429399</v>
      </c>
      <c r="BE1633" s="17">
        <v>0.171149173614801</v>
      </c>
      <c r="BF1633" s="17">
        <v>0.19180707599687999</v>
      </c>
      <c r="BG1633" s="17">
        <v>0.135185890695007</v>
      </c>
      <c r="BH1633" s="17">
        <v>0.17418551855704001</v>
      </c>
      <c r="BI1633" s="17">
        <v>0.21653421186414501</v>
      </c>
      <c r="BJ1633" s="17">
        <v>0.16891874859450101</v>
      </c>
      <c r="BK1633" s="17">
        <v>0.172311715780395</v>
      </c>
      <c r="BL1633" s="17">
        <v>0.18798682756138199</v>
      </c>
      <c r="BM1633" s="17">
        <v>0.157114156544127</v>
      </c>
      <c r="BN1633" s="17">
        <v>0.17080986619117899</v>
      </c>
      <c r="BO1633" s="17">
        <v>0.229023049388483</v>
      </c>
      <c r="BP1633" s="17"/>
      <c r="BQ1633" s="17">
        <v>0.23783934954225899</v>
      </c>
      <c r="BR1633" s="17">
        <v>0.156559250216527</v>
      </c>
    </row>
    <row r="1634" spans="2:70" x14ac:dyDescent="0.35">
      <c r="B1634" t="s">
        <v>111</v>
      </c>
      <c r="C1634" s="17">
        <v>0.150986924813624</v>
      </c>
      <c r="D1634" s="17">
        <v>0.15152425560878399</v>
      </c>
      <c r="E1634" s="17">
        <v>0.14939920289203701</v>
      </c>
      <c r="F1634" s="17"/>
      <c r="G1634" s="17">
        <v>0.17933823870868301</v>
      </c>
      <c r="H1634" s="17">
        <v>0.20141155496386001</v>
      </c>
      <c r="I1634" s="17">
        <v>0.19180503598542001</v>
      </c>
      <c r="J1634" s="17">
        <v>0.13380687941854</v>
      </c>
      <c r="K1634" s="17">
        <v>9.9557017891237207E-2</v>
      </c>
      <c r="L1634" s="17">
        <v>0.106259530327682</v>
      </c>
      <c r="M1634" s="17"/>
      <c r="N1634" s="17">
        <v>0.15717944012569801</v>
      </c>
      <c r="O1634" s="17">
        <v>0.14683066859972599</v>
      </c>
      <c r="P1634" s="17">
        <v>0.141580687511982</v>
      </c>
      <c r="Q1634" s="17">
        <v>0.15885767733084799</v>
      </c>
      <c r="R1634" s="17"/>
      <c r="S1634" s="17">
        <v>0.231538805931358</v>
      </c>
      <c r="T1634" s="17">
        <v>0.13540866617601199</v>
      </c>
      <c r="U1634" s="17">
        <v>0.102744777755486</v>
      </c>
      <c r="V1634" s="17">
        <v>0.157881751356028</v>
      </c>
      <c r="W1634" s="17">
        <v>0.142853161974765</v>
      </c>
      <c r="X1634" s="17">
        <v>0.146853873492133</v>
      </c>
      <c r="Y1634" s="17">
        <v>0.13526780821586701</v>
      </c>
      <c r="Z1634" s="17">
        <v>0.16506951651544</v>
      </c>
      <c r="AA1634" s="17">
        <v>0.147675849026352</v>
      </c>
      <c r="AB1634" s="17">
        <v>0.134623382105999</v>
      </c>
      <c r="AC1634" s="17">
        <v>0.121384010080406</v>
      </c>
      <c r="AD1634" s="17">
        <v>0.11557225378013</v>
      </c>
      <c r="AE1634" s="17"/>
      <c r="AF1634" s="17">
        <v>0.12909508244971299</v>
      </c>
      <c r="AG1634" s="17">
        <v>0.15570489489730999</v>
      </c>
      <c r="AH1634" s="17">
        <v>0.17786605550471099</v>
      </c>
      <c r="AI1634" s="17"/>
      <c r="AJ1634" s="17">
        <v>0.13744985848260499</v>
      </c>
      <c r="AK1634" s="17">
        <v>0.16817257774456701</v>
      </c>
      <c r="AL1634" s="17">
        <v>0.141222730193479</v>
      </c>
      <c r="AM1634" s="17">
        <v>0.17716825452424501</v>
      </c>
      <c r="AN1634" s="17">
        <v>0.16932961087486201</v>
      </c>
      <c r="AO1634" s="17"/>
      <c r="AP1634" s="17">
        <v>0.16630573162286599</v>
      </c>
      <c r="AQ1634" s="17">
        <v>0.165153407578425</v>
      </c>
      <c r="AR1634" s="17">
        <v>0.14043261177875899</v>
      </c>
      <c r="AS1634" s="17"/>
      <c r="AT1634" s="17">
        <v>0.13162228968658499</v>
      </c>
      <c r="AU1634" s="17">
        <v>0.13647454011410101</v>
      </c>
      <c r="AV1634" s="17">
        <v>0.17812024170648999</v>
      </c>
      <c r="AW1634" s="17">
        <v>0.17916686567246201</v>
      </c>
      <c r="AX1634" s="17">
        <v>0.31071368177991299</v>
      </c>
      <c r="AY1634" s="17"/>
      <c r="AZ1634" s="17">
        <v>0.14132844748891801</v>
      </c>
      <c r="BA1634" s="17">
        <v>0.13661395072346899</v>
      </c>
      <c r="BB1634" s="17">
        <v>0.122840728064</v>
      </c>
      <c r="BC1634" s="17">
        <v>0.170180125277754</v>
      </c>
      <c r="BD1634" s="17">
        <v>0.164624574962837</v>
      </c>
      <c r="BE1634" s="17">
        <v>0.122541436174532</v>
      </c>
      <c r="BF1634" s="17">
        <v>0.13239541860410101</v>
      </c>
      <c r="BG1634" s="17">
        <v>0.13460004064279801</v>
      </c>
      <c r="BH1634" s="17">
        <v>0.133924758465847</v>
      </c>
      <c r="BI1634" s="17">
        <v>0.186901364509201</v>
      </c>
      <c r="BJ1634" s="17">
        <v>0.151478383394275</v>
      </c>
      <c r="BK1634" s="17">
        <v>0.149776727544643</v>
      </c>
      <c r="BL1634" s="17">
        <v>0.14139946966616801</v>
      </c>
      <c r="BM1634" s="17">
        <v>0.152327934752225</v>
      </c>
      <c r="BN1634" s="17">
        <v>0.159070830967807</v>
      </c>
      <c r="BO1634" s="17">
        <v>0.29913253206748902</v>
      </c>
      <c r="BP1634" s="17"/>
      <c r="BQ1634" s="17">
        <v>0.23011428739468501</v>
      </c>
      <c r="BR1634" s="17">
        <v>0.11653610449436901</v>
      </c>
    </row>
    <row r="1635" spans="2:70" x14ac:dyDescent="0.35">
      <c r="B1635" t="s">
        <v>123</v>
      </c>
      <c r="C1635" s="17">
        <v>0.133079591494529</v>
      </c>
      <c r="D1635" s="17">
        <v>0.13962292102172799</v>
      </c>
      <c r="E1635" s="17">
        <v>0.12606317894376901</v>
      </c>
      <c r="F1635" s="17"/>
      <c r="G1635" s="17">
        <v>0.108334141594469</v>
      </c>
      <c r="H1635" s="17">
        <v>0.125437153128138</v>
      </c>
      <c r="I1635" s="17">
        <v>0.138768687359516</v>
      </c>
      <c r="J1635" s="17">
        <v>0.139790218399857</v>
      </c>
      <c r="K1635" s="17">
        <v>0.13489688500550201</v>
      </c>
      <c r="L1635" s="17">
        <v>0.14441578705247299</v>
      </c>
      <c r="M1635" s="17"/>
      <c r="N1635" s="17">
        <v>0.13584060153240499</v>
      </c>
      <c r="O1635" s="17">
        <v>0.12489079795081701</v>
      </c>
      <c r="P1635" s="17">
        <v>0.125570286886933</v>
      </c>
      <c r="Q1635" s="17">
        <v>0.14499525435569199</v>
      </c>
      <c r="R1635" s="17"/>
      <c r="S1635" s="17">
        <v>0.16129249215965599</v>
      </c>
      <c r="T1635" s="17">
        <v>0.13003200760750699</v>
      </c>
      <c r="U1635" s="17">
        <v>0.144763016466013</v>
      </c>
      <c r="V1635" s="17">
        <v>0.123240727477873</v>
      </c>
      <c r="W1635" s="17">
        <v>0.120382637651652</v>
      </c>
      <c r="X1635" s="17">
        <v>0.139922159184102</v>
      </c>
      <c r="Y1635" s="17">
        <v>9.5988416717367103E-2</v>
      </c>
      <c r="Z1635" s="17">
        <v>0.13110760991763501</v>
      </c>
      <c r="AA1635" s="17">
        <v>0.13198719768964201</v>
      </c>
      <c r="AB1635" s="17">
        <v>0.14215438471401701</v>
      </c>
      <c r="AC1635" s="17">
        <v>0.129827136087967</v>
      </c>
      <c r="AD1635" s="17">
        <v>0.10572362784405</v>
      </c>
      <c r="AE1635" s="17"/>
      <c r="AF1635" s="17">
        <v>0.141043495976309</v>
      </c>
      <c r="AG1635" s="17">
        <v>0.13507819538937399</v>
      </c>
      <c r="AH1635" s="17">
        <v>0.134754282936315</v>
      </c>
      <c r="AI1635" s="17"/>
      <c r="AJ1635" s="17">
        <v>0.14450319838463199</v>
      </c>
      <c r="AK1635" s="17">
        <v>0.12932079318999901</v>
      </c>
      <c r="AL1635" s="17">
        <v>0.125973794227035</v>
      </c>
      <c r="AM1635" s="17">
        <v>0.22025982547192699</v>
      </c>
      <c r="AN1635" s="17">
        <v>0.128574911614253</v>
      </c>
      <c r="AO1635" s="17"/>
      <c r="AP1635" s="17">
        <v>0.135757476119516</v>
      </c>
      <c r="AQ1635" s="17">
        <v>0.13509493726385299</v>
      </c>
      <c r="AR1635" s="17">
        <v>0.16692225062205601</v>
      </c>
      <c r="AS1635" s="17"/>
      <c r="AT1635" s="17">
        <v>0.13706850758396399</v>
      </c>
      <c r="AU1635" s="17">
        <v>0.13012538334329099</v>
      </c>
      <c r="AV1635" s="17">
        <v>0.12396720492734099</v>
      </c>
      <c r="AW1635" s="17">
        <v>0.13852378740992799</v>
      </c>
      <c r="AX1635" s="17">
        <v>0.198914885712661</v>
      </c>
      <c r="AY1635" s="17"/>
      <c r="AZ1635" s="17">
        <v>5.4788582143081799E-2</v>
      </c>
      <c r="BA1635" s="17">
        <v>0.12770305082403599</v>
      </c>
      <c r="BB1635" s="17">
        <v>0.16201767882153401</v>
      </c>
      <c r="BC1635" s="17">
        <v>0.15569540472531701</v>
      </c>
      <c r="BD1635" s="17">
        <v>0.107365684721468</v>
      </c>
      <c r="BE1635" s="17">
        <v>0.11882000303947</v>
      </c>
      <c r="BF1635" s="17">
        <v>0.16062439053313801</v>
      </c>
      <c r="BG1635" s="17">
        <v>0.136588277334834</v>
      </c>
      <c r="BH1635" s="17">
        <v>0.14103729076494501</v>
      </c>
      <c r="BI1635" s="17">
        <v>0.12430029283354201</v>
      </c>
      <c r="BJ1635" s="17">
        <v>0.11569326413018299</v>
      </c>
      <c r="BK1635" s="17">
        <v>8.9114974714237197E-2</v>
      </c>
      <c r="BL1635" s="17">
        <v>0.168119278517081</v>
      </c>
      <c r="BM1635" s="17">
        <v>0.13539316727033099</v>
      </c>
      <c r="BN1635" s="17">
        <v>0.14159654048366899</v>
      </c>
      <c r="BO1635" s="17">
        <v>0.13810841414553601</v>
      </c>
      <c r="BP1635" s="17"/>
      <c r="BQ1635" s="17">
        <v>0.180235561168376</v>
      </c>
      <c r="BR1635" s="17">
        <v>0.112310528036144</v>
      </c>
    </row>
    <row r="1636" spans="2:70" x14ac:dyDescent="0.35">
      <c r="B1636" t="s">
        <v>129</v>
      </c>
      <c r="C1636" s="17">
        <v>9.6841176828918907E-2</v>
      </c>
      <c r="D1636" s="17">
        <v>9.7729501900962107E-2</v>
      </c>
      <c r="E1636" s="17">
        <v>9.5623745914092104E-2</v>
      </c>
      <c r="F1636" s="17"/>
      <c r="G1636" s="17">
        <v>4.9831797147851097E-2</v>
      </c>
      <c r="H1636" s="17">
        <v>6.3564858484868994E-2</v>
      </c>
      <c r="I1636" s="17">
        <v>7.5014097867232399E-2</v>
      </c>
      <c r="J1636" s="17">
        <v>8.0708395621880993E-2</v>
      </c>
      <c r="K1636" s="17">
        <v>0.132045771710325</v>
      </c>
      <c r="L1636" s="17">
        <v>0.16263580007802</v>
      </c>
      <c r="M1636" s="17"/>
      <c r="N1636" s="17">
        <v>8.1447517520155194E-2</v>
      </c>
      <c r="O1636" s="17">
        <v>9.7785609125698003E-2</v>
      </c>
      <c r="P1636" s="17">
        <v>9.3393247863041706E-2</v>
      </c>
      <c r="Q1636" s="17">
        <v>0.11582287708425899</v>
      </c>
      <c r="R1636" s="17"/>
      <c r="S1636" s="17">
        <v>6.2855761366621493E-2</v>
      </c>
      <c r="T1636" s="17">
        <v>9.5512994396873399E-2</v>
      </c>
      <c r="U1636" s="17">
        <v>6.3825536190520601E-2</v>
      </c>
      <c r="V1636" s="17">
        <v>0.102931066596039</v>
      </c>
      <c r="W1636" s="17">
        <v>0.111036955747444</v>
      </c>
      <c r="X1636" s="17">
        <v>0.114757877711508</v>
      </c>
      <c r="Y1636" s="17">
        <v>9.9286969271013797E-2</v>
      </c>
      <c r="Z1636" s="17">
        <v>0.112485645884491</v>
      </c>
      <c r="AA1636" s="17">
        <v>0.111570990486885</v>
      </c>
      <c r="AB1636" s="17">
        <v>0.10613877215699601</v>
      </c>
      <c r="AC1636" s="17">
        <v>0.122254048302663</v>
      </c>
      <c r="AD1636" s="17">
        <v>9.2552403305909497E-2</v>
      </c>
      <c r="AE1636" s="17"/>
      <c r="AF1636" s="17">
        <v>0.10043266612054</v>
      </c>
      <c r="AG1636" s="17">
        <v>9.1956414050336804E-2</v>
      </c>
      <c r="AH1636" s="17">
        <v>0.118251225799152</v>
      </c>
      <c r="AI1636" s="17"/>
      <c r="AJ1636" s="17">
        <v>0.103048772150305</v>
      </c>
      <c r="AK1636" s="17">
        <v>7.0148231048000498E-2</v>
      </c>
      <c r="AL1636" s="17">
        <v>8.6186034044816007E-2</v>
      </c>
      <c r="AM1636" s="17">
        <v>0.114234979282253</v>
      </c>
      <c r="AN1636" s="17">
        <v>0.12558370888845399</v>
      </c>
      <c r="AO1636" s="17"/>
      <c r="AP1636" s="17">
        <v>9.2254860363079796E-2</v>
      </c>
      <c r="AQ1636" s="17">
        <v>6.4711638493181803E-2</v>
      </c>
      <c r="AR1636" s="17">
        <v>8.0127434410705106E-2</v>
      </c>
      <c r="AS1636" s="17"/>
      <c r="AT1636" s="17">
        <v>0.115970176655576</v>
      </c>
      <c r="AU1636" s="17">
        <v>0.10080954174670501</v>
      </c>
      <c r="AV1636" s="17">
        <v>6.8112815678565197E-2</v>
      </c>
      <c r="AW1636" s="17">
        <v>5.7917317719440899E-2</v>
      </c>
      <c r="AX1636" s="17">
        <v>6.1477478819652098E-2</v>
      </c>
      <c r="AY1636" s="17"/>
      <c r="AZ1636" s="17">
        <v>0.173207324148068</v>
      </c>
      <c r="BA1636" s="17">
        <v>0.13128438520119201</v>
      </c>
      <c r="BB1636" s="17">
        <v>0.117767583524802</v>
      </c>
      <c r="BC1636" s="17">
        <v>8.62538016172954E-2</v>
      </c>
      <c r="BD1636" s="17">
        <v>8.6547054132207105E-2</v>
      </c>
      <c r="BE1636" s="17">
        <v>0.121527989441613</v>
      </c>
      <c r="BF1636" s="17">
        <v>8.4051037801983905E-2</v>
      </c>
      <c r="BG1636" s="17">
        <v>9.8534149520354899E-2</v>
      </c>
      <c r="BH1636" s="17">
        <v>9.0974489025964098E-2</v>
      </c>
      <c r="BI1636" s="17">
        <v>8.2100044929885402E-2</v>
      </c>
      <c r="BJ1636" s="17">
        <v>7.8614315099900703E-2</v>
      </c>
      <c r="BK1636" s="17">
        <v>7.0913229000036507E-2</v>
      </c>
      <c r="BL1636" s="17">
        <v>7.0315532596334704E-2</v>
      </c>
      <c r="BM1636" s="17">
        <v>8.2829065732462806E-2</v>
      </c>
      <c r="BN1636" s="17">
        <v>9.3346510145512998E-2</v>
      </c>
      <c r="BO1636" s="17">
        <v>5.96179301022478E-2</v>
      </c>
      <c r="BP1636" s="17"/>
      <c r="BQ1636" s="17">
        <v>6.8736203215470207E-2</v>
      </c>
      <c r="BR1636" s="17">
        <v>0.10635363975925199</v>
      </c>
    </row>
    <row r="1637" spans="2:70" x14ac:dyDescent="0.35">
      <c r="B1637" t="s">
        <v>112</v>
      </c>
      <c r="C1637" s="17">
        <v>7.0910892646827997E-2</v>
      </c>
      <c r="D1637" s="17">
        <v>9.0177926262850303E-2</v>
      </c>
      <c r="E1637" s="17">
        <v>5.2564317514228298E-2</v>
      </c>
      <c r="F1637" s="17"/>
      <c r="G1637" s="17">
        <v>0.122708919553429</v>
      </c>
      <c r="H1637" s="17">
        <v>0.101048059287283</v>
      </c>
      <c r="I1637" s="17">
        <v>8.0039732123350901E-2</v>
      </c>
      <c r="J1637" s="17">
        <v>5.1984644725010798E-2</v>
      </c>
      <c r="K1637" s="17">
        <v>3.55060147050478E-2</v>
      </c>
      <c r="L1637" s="17">
        <v>4.3656290405025298E-2</v>
      </c>
      <c r="M1637" s="17"/>
      <c r="N1637" s="17">
        <v>7.1234333109275697E-2</v>
      </c>
      <c r="O1637" s="17">
        <v>6.5640076339477105E-2</v>
      </c>
      <c r="P1637" s="17">
        <v>8.1359530448318604E-2</v>
      </c>
      <c r="Q1637" s="17">
        <v>6.7764995429818897E-2</v>
      </c>
      <c r="R1637" s="17"/>
      <c r="S1637" s="17">
        <v>0.105564471102011</v>
      </c>
      <c r="T1637" s="17">
        <v>4.95053646305013E-2</v>
      </c>
      <c r="U1637" s="17">
        <v>5.1872416346074E-2</v>
      </c>
      <c r="V1637" s="17">
        <v>9.4408062944460497E-2</v>
      </c>
      <c r="W1637" s="17">
        <v>6.5260485499955306E-2</v>
      </c>
      <c r="X1637" s="17">
        <v>7.4683282835549994E-2</v>
      </c>
      <c r="Y1637" s="17">
        <v>6.3248679181770406E-2</v>
      </c>
      <c r="Z1637" s="17">
        <v>7.9494145202754302E-2</v>
      </c>
      <c r="AA1637" s="17">
        <v>8.22139110971285E-2</v>
      </c>
      <c r="AB1637" s="17">
        <v>6.0579119344417703E-2</v>
      </c>
      <c r="AC1637" s="17">
        <v>4.2208608549162301E-2</v>
      </c>
      <c r="AD1637" s="17">
        <v>3.0536448373298501E-2</v>
      </c>
      <c r="AE1637" s="17"/>
      <c r="AF1637" s="17">
        <v>6.5250129328380604E-2</v>
      </c>
      <c r="AG1637" s="17">
        <v>7.4863916814640094E-2</v>
      </c>
      <c r="AH1637" s="17">
        <v>7.0124768349538402E-2</v>
      </c>
      <c r="AI1637" s="17"/>
      <c r="AJ1637" s="17">
        <v>7.3168267770529594E-2</v>
      </c>
      <c r="AK1637" s="17">
        <v>8.8345336767276905E-2</v>
      </c>
      <c r="AL1637" s="17">
        <v>5.0060106870517498E-2</v>
      </c>
      <c r="AM1637" s="17">
        <v>9.6219889509533696E-2</v>
      </c>
      <c r="AN1637" s="17">
        <v>5.50119158964716E-2</v>
      </c>
      <c r="AO1637" s="17"/>
      <c r="AP1637" s="17">
        <v>9.0511375265091606E-2</v>
      </c>
      <c r="AQ1637" s="17">
        <v>8.8805687831649799E-2</v>
      </c>
      <c r="AR1637" s="17">
        <v>5.9960180557603597E-2</v>
      </c>
      <c r="AS1637" s="17"/>
      <c r="AT1637" s="17">
        <v>5.8505991946305499E-2</v>
      </c>
      <c r="AU1637" s="17">
        <v>6.07201026068976E-2</v>
      </c>
      <c r="AV1637" s="17">
        <v>8.3749299491771095E-2</v>
      </c>
      <c r="AW1637" s="17">
        <v>9.8927696537957396E-2</v>
      </c>
      <c r="AX1637" s="17">
        <v>0.17755030906702199</v>
      </c>
      <c r="AY1637" s="17"/>
      <c r="AZ1637" s="17">
        <v>0</v>
      </c>
      <c r="BA1637" s="17">
        <v>6.7269677034147504E-2</v>
      </c>
      <c r="BB1637" s="17">
        <v>4.7819620124266299E-2</v>
      </c>
      <c r="BC1637" s="17">
        <v>9.0716141536274705E-2</v>
      </c>
      <c r="BD1637" s="17">
        <v>9.56782027964454E-2</v>
      </c>
      <c r="BE1637" s="17">
        <v>5.7537435365956E-2</v>
      </c>
      <c r="BF1637" s="17">
        <v>6.31498738861756E-2</v>
      </c>
      <c r="BG1637" s="17">
        <v>6.6333210510834295E-2</v>
      </c>
      <c r="BH1637" s="17">
        <v>6.9472935785008696E-2</v>
      </c>
      <c r="BI1637" s="17">
        <v>8.3056437195564506E-2</v>
      </c>
      <c r="BJ1637" s="17">
        <v>7.5990803464068599E-2</v>
      </c>
      <c r="BK1637" s="17">
        <v>4.9703487501327498E-2</v>
      </c>
      <c r="BL1637" s="17">
        <v>6.6127169918735795E-2</v>
      </c>
      <c r="BM1637" s="17">
        <v>5.6932013283869702E-2</v>
      </c>
      <c r="BN1637" s="17">
        <v>0.130003418250451</v>
      </c>
      <c r="BO1637" s="17">
        <v>0.12860701844653</v>
      </c>
      <c r="BP1637" s="17"/>
      <c r="BQ1637" s="17">
        <v>0.113765115473897</v>
      </c>
      <c r="BR1637" s="17">
        <v>5.1950180459891103E-2</v>
      </c>
    </row>
    <row r="1638" spans="2:70" x14ac:dyDescent="0.35">
      <c r="B1638" t="s">
        <v>113</v>
      </c>
      <c r="C1638" s="17">
        <v>6.4330878864867602E-2</v>
      </c>
      <c r="D1638" s="17">
        <v>6.5728892407163605E-2</v>
      </c>
      <c r="E1638" s="17">
        <v>6.2958969113438595E-2</v>
      </c>
      <c r="F1638" s="17"/>
      <c r="G1638" s="17">
        <v>9.5018265162597496E-2</v>
      </c>
      <c r="H1638" s="17">
        <v>9.6707132109213903E-2</v>
      </c>
      <c r="I1638" s="17">
        <v>0.100664273444511</v>
      </c>
      <c r="J1638" s="17">
        <v>4.5235187656031399E-2</v>
      </c>
      <c r="K1638" s="17">
        <v>2.8456382812955799E-2</v>
      </c>
      <c r="L1638" s="17">
        <v>2.7535973479149999E-2</v>
      </c>
      <c r="M1638" s="17"/>
      <c r="N1638" s="17">
        <v>7.16798495639836E-2</v>
      </c>
      <c r="O1638" s="17">
        <v>6.3138413193412804E-2</v>
      </c>
      <c r="P1638" s="17">
        <v>6.5389717124692395E-2</v>
      </c>
      <c r="Q1638" s="17">
        <v>5.5200776093125299E-2</v>
      </c>
      <c r="R1638" s="17"/>
      <c r="S1638" s="17">
        <v>0.10816612357349099</v>
      </c>
      <c r="T1638" s="17">
        <v>6.2545956877505096E-2</v>
      </c>
      <c r="U1638" s="17">
        <v>2.6471027915556E-2</v>
      </c>
      <c r="V1638" s="17">
        <v>6.0256290060415697E-2</v>
      </c>
      <c r="W1638" s="17">
        <v>8.3969814827359907E-2</v>
      </c>
      <c r="X1638" s="17">
        <v>6.2827933053153498E-2</v>
      </c>
      <c r="Y1638" s="17">
        <v>4.1536996324151601E-2</v>
      </c>
      <c r="Z1638" s="17">
        <v>8.1490130427536195E-2</v>
      </c>
      <c r="AA1638" s="17">
        <v>4.7619081774505898E-2</v>
      </c>
      <c r="AB1638" s="17">
        <v>5.3755198449791999E-2</v>
      </c>
      <c r="AC1638" s="17">
        <v>5.7778527226906899E-2</v>
      </c>
      <c r="AD1638" s="17">
        <v>8.1186786948777595E-2</v>
      </c>
      <c r="AE1638" s="17"/>
      <c r="AF1638" s="17">
        <v>5.2164336647017501E-2</v>
      </c>
      <c r="AG1638" s="17">
        <v>6.74740548794696E-2</v>
      </c>
      <c r="AH1638" s="17">
        <v>8.4123711022649594E-2</v>
      </c>
      <c r="AI1638" s="17"/>
      <c r="AJ1638" s="17">
        <v>5.7518536940651697E-2</v>
      </c>
      <c r="AK1638" s="17">
        <v>8.3494730667681899E-2</v>
      </c>
      <c r="AL1638" s="17">
        <v>5.3460508321479402E-2</v>
      </c>
      <c r="AM1638" s="17">
        <v>4.6717818023615597E-2</v>
      </c>
      <c r="AN1638" s="17">
        <v>4.86146415691864E-2</v>
      </c>
      <c r="AO1638" s="17"/>
      <c r="AP1638" s="17">
        <v>6.9719286624474505E-2</v>
      </c>
      <c r="AQ1638" s="17">
        <v>8.1986471235411307E-2</v>
      </c>
      <c r="AR1638" s="17">
        <v>6.6923659423440904E-2</v>
      </c>
      <c r="AS1638" s="17"/>
      <c r="AT1638" s="17">
        <v>5.0807120500621403E-2</v>
      </c>
      <c r="AU1638" s="17">
        <v>5.41492958395626E-2</v>
      </c>
      <c r="AV1638" s="17">
        <v>7.5352313152132006E-2</v>
      </c>
      <c r="AW1638" s="17">
        <v>0.10025372970994199</v>
      </c>
      <c r="AX1638" s="17">
        <v>0.145601706854249</v>
      </c>
      <c r="AY1638" s="17"/>
      <c r="AZ1638" s="17">
        <v>9.2998107630781104E-2</v>
      </c>
      <c r="BA1638" s="17">
        <v>5.5958520198657102E-2</v>
      </c>
      <c r="BB1638" s="17">
        <v>3.7230716396940797E-2</v>
      </c>
      <c r="BC1638" s="17">
        <v>5.6320393169465799E-2</v>
      </c>
      <c r="BD1638" s="17">
        <v>7.7615704751533607E-2</v>
      </c>
      <c r="BE1638" s="17">
        <v>7.2576377849834894E-2</v>
      </c>
      <c r="BF1638" s="17">
        <v>5.8128288327401002E-2</v>
      </c>
      <c r="BG1638" s="17">
        <v>4.7336299762565599E-2</v>
      </c>
      <c r="BH1638" s="17">
        <v>5.8378074737740503E-2</v>
      </c>
      <c r="BI1638" s="17">
        <v>7.4286304865024702E-2</v>
      </c>
      <c r="BJ1638" s="17">
        <v>6.5182078812882197E-2</v>
      </c>
      <c r="BK1638" s="17">
        <v>4.7809276672078502E-2</v>
      </c>
      <c r="BL1638" s="17">
        <v>8.9782399462611101E-2</v>
      </c>
      <c r="BM1638" s="17">
        <v>3.3427375113237102E-2</v>
      </c>
      <c r="BN1638" s="17">
        <v>7.0891847890128604E-2</v>
      </c>
      <c r="BO1638" s="17">
        <v>0.13900440354888399</v>
      </c>
      <c r="BP1638" s="17"/>
      <c r="BQ1638" s="17">
        <v>0.104644019300158</v>
      </c>
      <c r="BR1638" s="17">
        <v>4.6427249643261698E-2</v>
      </c>
    </row>
    <row r="1639" spans="2:70" x14ac:dyDescent="0.35">
      <c r="B1639" t="s">
        <v>114</v>
      </c>
      <c r="C1639" s="17">
        <v>4.84917092973201E-2</v>
      </c>
      <c r="D1639" s="17">
        <v>5.9616439668055701E-2</v>
      </c>
      <c r="E1639" s="17">
        <v>3.79469400030812E-2</v>
      </c>
      <c r="F1639" s="17"/>
      <c r="G1639" s="17">
        <v>8.1632038124769601E-2</v>
      </c>
      <c r="H1639" s="17">
        <v>0.10612205865221699</v>
      </c>
      <c r="I1639" s="17">
        <v>6.0094466735400802E-2</v>
      </c>
      <c r="J1639" s="17">
        <v>3.3288829278469399E-2</v>
      </c>
      <c r="K1639" s="17">
        <v>8.7263980962445694E-3</v>
      </c>
      <c r="L1639" s="17">
        <v>9.1519004936511297E-3</v>
      </c>
      <c r="M1639" s="17"/>
      <c r="N1639" s="17">
        <v>5.0094370991073701E-2</v>
      </c>
      <c r="O1639" s="17">
        <v>4.5971946312671902E-2</v>
      </c>
      <c r="P1639" s="17">
        <v>5.4899080516454798E-2</v>
      </c>
      <c r="Q1639" s="17">
        <v>4.4370773957142402E-2</v>
      </c>
      <c r="R1639" s="17"/>
      <c r="S1639" s="17">
        <v>6.4770638370967401E-2</v>
      </c>
      <c r="T1639" s="17">
        <v>4.2248606490379002E-2</v>
      </c>
      <c r="U1639" s="17">
        <v>4.82659343417393E-2</v>
      </c>
      <c r="V1639" s="17">
        <v>3.3742619667664203E-2</v>
      </c>
      <c r="W1639" s="17">
        <v>6.1273682251236201E-2</v>
      </c>
      <c r="X1639" s="17">
        <v>5.0096519518329503E-2</v>
      </c>
      <c r="Y1639" s="17">
        <v>2.1791697189797898E-2</v>
      </c>
      <c r="Z1639" s="17">
        <v>8.7097144708722596E-2</v>
      </c>
      <c r="AA1639" s="17">
        <v>4.5525782430763398E-2</v>
      </c>
      <c r="AB1639" s="17">
        <v>5.1215899407927201E-2</v>
      </c>
      <c r="AC1639" s="17">
        <v>4.3143744931370701E-2</v>
      </c>
      <c r="AD1639" s="17">
        <v>4.1242839751722001E-2</v>
      </c>
      <c r="AE1639" s="17"/>
      <c r="AF1639" s="17">
        <v>3.2296986870989697E-2</v>
      </c>
      <c r="AG1639" s="17">
        <v>6.3965639870540894E-2</v>
      </c>
      <c r="AH1639" s="17">
        <v>4.19632491979628E-2</v>
      </c>
      <c r="AI1639" s="17"/>
      <c r="AJ1639" s="17">
        <v>4.3151574500519201E-2</v>
      </c>
      <c r="AK1639" s="17">
        <v>6.7950898685437702E-2</v>
      </c>
      <c r="AL1639" s="17">
        <v>3.44012625790577E-2</v>
      </c>
      <c r="AM1639" s="17">
        <v>9.1710508753177503E-2</v>
      </c>
      <c r="AN1639" s="17">
        <v>2.9617351766319001E-2</v>
      </c>
      <c r="AO1639" s="17"/>
      <c r="AP1639" s="17">
        <v>4.5415970738086398E-2</v>
      </c>
      <c r="AQ1639" s="17">
        <v>6.8781704364989205E-2</v>
      </c>
      <c r="AR1639" s="17">
        <v>4.9575261364321499E-2</v>
      </c>
      <c r="AS1639" s="17"/>
      <c r="AT1639" s="17">
        <v>4.2765747870727601E-2</v>
      </c>
      <c r="AU1639" s="17">
        <v>4.0195177905477497E-2</v>
      </c>
      <c r="AV1639" s="17">
        <v>5.8622698286637701E-2</v>
      </c>
      <c r="AW1639" s="17">
        <v>7.0213442608425103E-2</v>
      </c>
      <c r="AX1639" s="17">
        <v>0.118104028403354</v>
      </c>
      <c r="AY1639" s="17"/>
      <c r="AZ1639" s="17">
        <v>8.5338232090872407E-2</v>
      </c>
      <c r="BA1639" s="17">
        <v>5.2806796162200201E-2</v>
      </c>
      <c r="BB1639" s="17">
        <v>4.5305944618796001E-2</v>
      </c>
      <c r="BC1639" s="17">
        <v>5.1804092886187002E-2</v>
      </c>
      <c r="BD1639" s="17">
        <v>6.2274884409478003E-2</v>
      </c>
      <c r="BE1639" s="17">
        <v>4.9399735565757899E-2</v>
      </c>
      <c r="BF1639" s="17">
        <v>6.4456662924169503E-2</v>
      </c>
      <c r="BG1639" s="17">
        <v>1.94402663626446E-2</v>
      </c>
      <c r="BH1639" s="17">
        <v>4.4500491897735001E-2</v>
      </c>
      <c r="BI1639" s="17">
        <v>5.4892187586556701E-2</v>
      </c>
      <c r="BJ1639" s="17">
        <v>4.3571268537182802E-2</v>
      </c>
      <c r="BK1639" s="17">
        <v>3.7920991721742001E-2</v>
      </c>
      <c r="BL1639" s="17">
        <v>5.1815468044081901E-2</v>
      </c>
      <c r="BM1639" s="17">
        <v>1.7932028469444101E-2</v>
      </c>
      <c r="BN1639" s="17">
        <v>6.2587337579336905E-2</v>
      </c>
      <c r="BO1639" s="17">
        <v>7.0778226587500506E-2</v>
      </c>
      <c r="BP1639" s="17"/>
      <c r="BQ1639" s="17">
        <v>8.1293702596858503E-2</v>
      </c>
      <c r="BR1639" s="17">
        <v>3.3178716834637099E-2</v>
      </c>
    </row>
    <row r="1640" spans="2:70" x14ac:dyDescent="0.35">
      <c r="C1640" s="17"/>
      <c r="D1640" s="17"/>
      <c r="E1640" s="17"/>
      <c r="F1640" s="17"/>
      <c r="G1640" s="17"/>
      <c r="H1640" s="17"/>
      <c r="I1640" s="17"/>
      <c r="J1640" s="17"/>
      <c r="K1640" s="17"/>
      <c r="L1640" s="17"/>
      <c r="M1640" s="17"/>
      <c r="N1640" s="17"/>
      <c r="O1640" s="17"/>
      <c r="P1640" s="17"/>
      <c r="Q1640" s="17"/>
      <c r="R1640" s="17"/>
      <c r="S1640" s="17"/>
      <c r="T1640" s="17"/>
      <c r="U1640" s="17"/>
      <c r="V1640" s="17"/>
      <c r="W1640" s="17"/>
      <c r="X1640" s="17"/>
      <c r="Y1640" s="17"/>
      <c r="Z1640" s="17"/>
      <c r="AA1640" s="17"/>
      <c r="AB1640" s="17"/>
      <c r="AC1640" s="17"/>
      <c r="AD1640" s="17"/>
      <c r="AE1640" s="17"/>
      <c r="AF1640" s="17"/>
      <c r="AG1640" s="17"/>
      <c r="AH1640" s="17"/>
      <c r="AI1640" s="17"/>
      <c r="AJ1640" s="17"/>
      <c r="AK1640" s="17"/>
      <c r="AL1640" s="17"/>
      <c r="AM1640" s="17"/>
      <c r="AN1640" s="17"/>
      <c r="AO1640" s="17"/>
      <c r="AP1640" s="17"/>
      <c r="AQ1640" s="17"/>
      <c r="AR1640" s="17"/>
      <c r="AS1640" s="17"/>
      <c r="AT1640" s="17"/>
      <c r="AU1640" s="17"/>
      <c r="AV1640" s="17"/>
      <c r="AW1640" s="17"/>
      <c r="AX1640" s="17"/>
      <c r="AY1640" s="17"/>
      <c r="AZ1640" s="17"/>
      <c r="BA1640" s="17"/>
      <c r="BB1640" s="17"/>
      <c r="BC1640" s="17"/>
      <c r="BD1640" s="17"/>
      <c r="BE1640" s="17"/>
      <c r="BF1640" s="17"/>
      <c r="BG1640" s="17"/>
      <c r="BH1640" s="17"/>
      <c r="BI1640" s="17"/>
      <c r="BJ1640" s="17"/>
      <c r="BK1640" s="17"/>
      <c r="BL1640" s="17"/>
      <c r="BM1640" s="17"/>
      <c r="BN1640" s="17"/>
      <c r="BO1640" s="17"/>
      <c r="BP1640" s="17"/>
      <c r="BQ1640" s="17"/>
      <c r="BR1640" s="17"/>
    </row>
    <row r="1641" spans="2:70" x14ac:dyDescent="0.35">
      <c r="B1641" s="6" t="s">
        <v>684</v>
      </c>
      <c r="C1641" s="17"/>
      <c r="D1641" s="17"/>
      <c r="E1641" s="17"/>
      <c r="F1641" s="17"/>
      <c r="G1641" s="17"/>
      <c r="H1641" s="17"/>
      <c r="I1641" s="17"/>
      <c r="J1641" s="17"/>
      <c r="K1641" s="17"/>
      <c r="L1641" s="17"/>
      <c r="M1641" s="17"/>
      <c r="N1641" s="17"/>
      <c r="O1641" s="17"/>
      <c r="P1641" s="17"/>
      <c r="Q1641" s="17"/>
      <c r="R1641" s="17"/>
      <c r="S1641" s="17"/>
      <c r="T1641" s="17"/>
      <c r="U1641" s="17"/>
      <c r="V1641" s="17"/>
      <c r="W1641" s="17"/>
      <c r="X1641" s="17"/>
      <c r="Y1641" s="17"/>
      <c r="Z1641" s="17"/>
      <c r="AA1641" s="17"/>
      <c r="AB1641" s="17"/>
      <c r="AC1641" s="17"/>
      <c r="AD1641" s="17"/>
      <c r="AE1641" s="17"/>
      <c r="AF1641" s="17"/>
      <c r="AG1641" s="17"/>
      <c r="AH1641" s="17"/>
      <c r="AI1641" s="17"/>
      <c r="AJ1641" s="17"/>
      <c r="AK1641" s="17"/>
      <c r="AL1641" s="17"/>
      <c r="AM1641" s="17"/>
      <c r="AN1641" s="17"/>
      <c r="AO1641" s="17"/>
      <c r="AP1641" s="17"/>
      <c r="AQ1641" s="17"/>
      <c r="AR1641" s="17"/>
      <c r="AS1641" s="17"/>
      <c r="AT1641" s="17"/>
      <c r="AU1641" s="17"/>
      <c r="AV1641" s="17"/>
      <c r="AW1641" s="17"/>
      <c r="AX1641" s="17"/>
      <c r="AY1641" s="17"/>
      <c r="AZ1641" s="17"/>
      <c r="BA1641" s="17"/>
      <c r="BB1641" s="17"/>
      <c r="BC1641" s="17"/>
      <c r="BD1641" s="17"/>
      <c r="BE1641" s="17"/>
      <c r="BF1641" s="17"/>
      <c r="BG1641" s="17"/>
      <c r="BH1641" s="17"/>
      <c r="BI1641" s="17"/>
      <c r="BJ1641" s="17"/>
      <c r="BK1641" s="17"/>
      <c r="BL1641" s="17"/>
      <c r="BM1641" s="17"/>
      <c r="BN1641" s="17"/>
      <c r="BO1641" s="17"/>
      <c r="BP1641" s="17"/>
      <c r="BQ1641" s="17"/>
      <c r="BR1641" s="17"/>
    </row>
    <row r="1642" spans="2:70" x14ac:dyDescent="0.35">
      <c r="B1642" s="24" t="s">
        <v>97</v>
      </c>
      <c r="C1642" s="17"/>
      <c r="D1642" s="17"/>
      <c r="E1642" s="17"/>
      <c r="F1642" s="17"/>
      <c r="G1642" s="17"/>
      <c r="H1642" s="17"/>
      <c r="I1642" s="17"/>
      <c r="J1642" s="17"/>
      <c r="K1642" s="17"/>
      <c r="L1642" s="17"/>
      <c r="M1642" s="17"/>
      <c r="N1642" s="17"/>
      <c r="O1642" s="17"/>
      <c r="P1642" s="17"/>
      <c r="Q1642" s="17"/>
      <c r="R1642" s="17"/>
      <c r="S1642" s="17"/>
      <c r="T1642" s="17"/>
      <c r="U1642" s="17"/>
      <c r="V1642" s="17"/>
      <c r="W1642" s="17"/>
      <c r="X1642" s="17"/>
      <c r="Y1642" s="17"/>
      <c r="Z1642" s="17"/>
      <c r="AA1642" s="17"/>
      <c r="AB1642" s="17"/>
      <c r="AC1642" s="17"/>
      <c r="AD1642" s="17"/>
      <c r="AE1642" s="17"/>
      <c r="AF1642" s="17"/>
      <c r="AG1642" s="17"/>
      <c r="AH1642" s="17"/>
      <c r="AI1642" s="17"/>
      <c r="AJ1642" s="17"/>
      <c r="AK1642" s="17"/>
      <c r="AL1642" s="17"/>
      <c r="AM1642" s="17"/>
      <c r="AN1642" s="17"/>
      <c r="AO1642" s="17"/>
      <c r="AP1642" s="17"/>
      <c r="AQ1642" s="17"/>
      <c r="AR1642" s="17"/>
      <c r="AS1642" s="17"/>
      <c r="AT1642" s="17"/>
      <c r="AU1642" s="17"/>
      <c r="AV1642" s="17"/>
      <c r="AW1642" s="17"/>
      <c r="AX1642" s="17"/>
      <c r="AY1642" s="17"/>
      <c r="AZ1642" s="17"/>
      <c r="BA1642" s="17"/>
      <c r="BB1642" s="17"/>
      <c r="BC1642" s="17"/>
      <c r="BD1642" s="17"/>
      <c r="BE1642" s="17"/>
      <c r="BF1642" s="17"/>
      <c r="BG1642" s="17"/>
      <c r="BH1642" s="17"/>
      <c r="BI1642" s="17"/>
      <c r="BJ1642" s="17"/>
      <c r="BK1642" s="17"/>
      <c r="BL1642" s="17"/>
      <c r="BM1642" s="17"/>
      <c r="BN1642" s="17"/>
      <c r="BO1642" s="17"/>
      <c r="BP1642" s="17"/>
      <c r="BQ1642" s="17"/>
      <c r="BR1642" s="17"/>
    </row>
    <row r="1643" spans="2:70" x14ac:dyDescent="0.35">
      <c r="B1643" t="s">
        <v>674</v>
      </c>
      <c r="C1643" s="17">
        <v>0.38204188409581002</v>
      </c>
      <c r="D1643" s="17">
        <v>0.361726048040304</v>
      </c>
      <c r="E1643" s="17">
        <v>0.40146993586207702</v>
      </c>
      <c r="F1643" s="17"/>
      <c r="G1643" s="17">
        <v>0.35065613639800902</v>
      </c>
      <c r="H1643" s="17">
        <v>0.36487217925537602</v>
      </c>
      <c r="I1643" s="17">
        <v>0.39483149440350501</v>
      </c>
      <c r="J1643" s="17">
        <v>0.40383420411016802</v>
      </c>
      <c r="K1643" s="17">
        <v>0.38657897747362302</v>
      </c>
      <c r="L1643" s="17">
        <v>0.38559250008949197</v>
      </c>
      <c r="M1643" s="17"/>
      <c r="N1643" s="17">
        <v>0.44569221418761801</v>
      </c>
      <c r="O1643" s="17">
        <v>0.390148247010906</v>
      </c>
      <c r="P1643" s="17">
        <v>0.34211336723642199</v>
      </c>
      <c r="Q1643" s="17">
        <v>0.341025368671309</v>
      </c>
      <c r="R1643" s="17"/>
      <c r="S1643" s="17">
        <v>0.40379993440011502</v>
      </c>
      <c r="T1643" s="17">
        <v>0.37844611468042499</v>
      </c>
      <c r="U1643" s="17">
        <v>0.40676391582093502</v>
      </c>
      <c r="V1643" s="17">
        <v>0.41764294985530698</v>
      </c>
      <c r="W1643" s="17">
        <v>0.38947155268376799</v>
      </c>
      <c r="X1643" s="17">
        <v>0.38255011722473697</v>
      </c>
      <c r="Y1643" s="17">
        <v>0.39083415858326298</v>
      </c>
      <c r="Z1643" s="17">
        <v>0.37924099153055502</v>
      </c>
      <c r="AA1643" s="17">
        <v>0.33040117190032298</v>
      </c>
      <c r="AB1643" s="17">
        <v>0.36425591738545599</v>
      </c>
      <c r="AC1643" s="17">
        <v>0.34753430485148801</v>
      </c>
      <c r="AD1643" s="17">
        <v>0.384936577112102</v>
      </c>
      <c r="AE1643" s="17"/>
      <c r="AF1643" s="17">
        <v>0.38559653291992402</v>
      </c>
      <c r="AG1643" s="17">
        <v>0.39950118806537799</v>
      </c>
      <c r="AH1643" s="17">
        <v>0.32170077415597198</v>
      </c>
      <c r="AI1643" s="17"/>
      <c r="AJ1643" s="17">
        <v>0.38601895999311697</v>
      </c>
      <c r="AK1643" s="17">
        <v>0.38008007177254799</v>
      </c>
      <c r="AL1643" s="17">
        <v>0.37641447077725199</v>
      </c>
      <c r="AM1643" s="17">
        <v>0.29133852819476602</v>
      </c>
      <c r="AN1643" s="17">
        <v>0.381136738053104</v>
      </c>
      <c r="AO1643" s="17"/>
      <c r="AP1643" s="17">
        <v>0.39839400171763001</v>
      </c>
      <c r="AQ1643" s="17">
        <v>0.38810248713610301</v>
      </c>
      <c r="AR1643" s="17">
        <v>0.38150333187294899</v>
      </c>
      <c r="AS1643" s="17"/>
      <c r="AT1643" s="17">
        <v>0.34114463456056598</v>
      </c>
      <c r="AU1643" s="17">
        <v>0.37684548889095398</v>
      </c>
      <c r="AV1643" s="17">
        <v>0.42435268302775397</v>
      </c>
      <c r="AW1643" s="17">
        <v>0.42345838712239903</v>
      </c>
      <c r="AX1643" s="17">
        <v>0.36952802008129099</v>
      </c>
      <c r="AY1643" s="17"/>
      <c r="AZ1643" s="17">
        <v>0.222157288746405</v>
      </c>
      <c r="BA1643" s="17">
        <v>0.25140947019662302</v>
      </c>
      <c r="BB1643" s="17">
        <v>0.36329009474072699</v>
      </c>
      <c r="BC1643" s="17">
        <v>0.35303747314050099</v>
      </c>
      <c r="BD1643" s="17">
        <v>0.41524619305992599</v>
      </c>
      <c r="BE1643" s="17">
        <v>0.32495130735730599</v>
      </c>
      <c r="BF1643" s="17">
        <v>0.41442023846257098</v>
      </c>
      <c r="BG1643" s="17">
        <v>0.38342281186529098</v>
      </c>
      <c r="BH1643" s="17">
        <v>0.389137179586099</v>
      </c>
      <c r="BI1643" s="17">
        <v>0.43792443956344002</v>
      </c>
      <c r="BJ1643" s="17">
        <v>0.37563699713356002</v>
      </c>
      <c r="BK1643" s="17">
        <v>0.41147805677433302</v>
      </c>
      <c r="BL1643" s="17">
        <v>0.41224836816050098</v>
      </c>
      <c r="BM1643" s="17">
        <v>0.44675784541944302</v>
      </c>
      <c r="BN1643" s="17">
        <v>0.40537905473645303</v>
      </c>
      <c r="BO1643" s="17">
        <v>0.50825586355919605</v>
      </c>
      <c r="BP1643" s="17"/>
      <c r="BQ1643" s="17">
        <v>0.48701982810628303</v>
      </c>
      <c r="BR1643" s="17">
        <v>0.33484230624588301</v>
      </c>
    </row>
    <row r="1644" spans="2:70" x14ac:dyDescent="0.35">
      <c r="B1644" t="s">
        <v>675</v>
      </c>
      <c r="C1644" s="17">
        <v>0.296819486826635</v>
      </c>
      <c r="D1644" s="17">
        <v>0.29404728039823902</v>
      </c>
      <c r="E1644" s="17">
        <v>0.30007552313218</v>
      </c>
      <c r="F1644" s="17"/>
      <c r="G1644" s="17">
        <v>0.24898048197275799</v>
      </c>
      <c r="H1644" s="17">
        <v>0.26732079749849502</v>
      </c>
      <c r="I1644" s="17">
        <v>0.30617237996565999</v>
      </c>
      <c r="J1644" s="17">
        <v>0.32194227735602399</v>
      </c>
      <c r="K1644" s="17">
        <v>0.27483085510883198</v>
      </c>
      <c r="L1644" s="17">
        <v>0.339207243949805</v>
      </c>
      <c r="M1644" s="17"/>
      <c r="N1644" s="17">
        <v>0.37257893624945498</v>
      </c>
      <c r="O1644" s="17">
        <v>0.298816842726222</v>
      </c>
      <c r="P1644" s="17">
        <v>0.26015122328030599</v>
      </c>
      <c r="Q1644" s="17">
        <v>0.24482515181523301</v>
      </c>
      <c r="R1644" s="17"/>
      <c r="S1644" s="17">
        <v>0.32075346009157302</v>
      </c>
      <c r="T1644" s="17">
        <v>0.30623401918260001</v>
      </c>
      <c r="U1644" s="17">
        <v>0.33975695647898702</v>
      </c>
      <c r="V1644" s="17">
        <v>0.29600840528914502</v>
      </c>
      <c r="W1644" s="17">
        <v>0.26558190302967699</v>
      </c>
      <c r="X1644" s="17">
        <v>0.276908980615029</v>
      </c>
      <c r="Y1644" s="17">
        <v>0.29473267688053201</v>
      </c>
      <c r="Z1644" s="17">
        <v>0.22630850667482</v>
      </c>
      <c r="AA1644" s="17">
        <v>0.258603422527867</v>
      </c>
      <c r="AB1644" s="17">
        <v>0.330556358464073</v>
      </c>
      <c r="AC1644" s="17">
        <v>0.29714430910807599</v>
      </c>
      <c r="AD1644" s="17">
        <v>0.30242329146617902</v>
      </c>
      <c r="AE1644" s="17"/>
      <c r="AF1644" s="17">
        <v>0.289319509127406</v>
      </c>
      <c r="AG1644" s="17">
        <v>0.330684883559482</v>
      </c>
      <c r="AH1644" s="17">
        <v>0.24640650269919601</v>
      </c>
      <c r="AI1644" s="17"/>
      <c r="AJ1644" s="17">
        <v>0.30007654744360801</v>
      </c>
      <c r="AK1644" s="17">
        <v>0.29446934098291</v>
      </c>
      <c r="AL1644" s="17">
        <v>0.35385219032721299</v>
      </c>
      <c r="AM1644" s="17">
        <v>0.16844552617283101</v>
      </c>
      <c r="AN1644" s="17">
        <v>0.27393926830206</v>
      </c>
      <c r="AO1644" s="17"/>
      <c r="AP1644" s="17">
        <v>0.28698204596426302</v>
      </c>
      <c r="AQ1644" s="17">
        <v>0.31663196853520098</v>
      </c>
      <c r="AR1644" s="17">
        <v>0.38443834842466401</v>
      </c>
      <c r="AS1644" s="17"/>
      <c r="AT1644" s="17">
        <v>0.22749520773287901</v>
      </c>
      <c r="AU1644" s="17">
        <v>0.27765776141763998</v>
      </c>
      <c r="AV1644" s="17">
        <v>0.361518896287229</v>
      </c>
      <c r="AW1644" s="17">
        <v>0.369604044358256</v>
      </c>
      <c r="AX1644" s="17">
        <v>0.45049945940970298</v>
      </c>
      <c r="AY1644" s="17"/>
      <c r="AZ1644" s="17">
        <v>0.21227623723549099</v>
      </c>
      <c r="BA1644" s="17">
        <v>0.19845222195416701</v>
      </c>
      <c r="BB1644" s="17">
        <v>0.211020678730754</v>
      </c>
      <c r="BC1644" s="17">
        <v>0.26192094828574802</v>
      </c>
      <c r="BD1644" s="17">
        <v>0.31585928820433501</v>
      </c>
      <c r="BE1644" s="17">
        <v>0.246488705313957</v>
      </c>
      <c r="BF1644" s="17">
        <v>0.33340565221777202</v>
      </c>
      <c r="BG1644" s="17">
        <v>0.31622999688273801</v>
      </c>
      <c r="BH1644" s="17">
        <v>0.27895628697818797</v>
      </c>
      <c r="BI1644" s="17">
        <v>0.33666160330199302</v>
      </c>
      <c r="BJ1644" s="17">
        <v>0.32189611234869903</v>
      </c>
      <c r="BK1644" s="17">
        <v>0.32077527474416201</v>
      </c>
      <c r="BL1644" s="17">
        <v>0.34765498773923698</v>
      </c>
      <c r="BM1644" s="17">
        <v>0.37024444785565602</v>
      </c>
      <c r="BN1644" s="17">
        <v>0.34734877921225599</v>
      </c>
      <c r="BO1644" s="17">
        <v>0.42372325303396802</v>
      </c>
      <c r="BP1644" s="17"/>
      <c r="BQ1644" s="17">
        <v>0.490837151067752</v>
      </c>
      <c r="BR1644" s="17">
        <v>0.21133710758555499</v>
      </c>
    </row>
    <row r="1645" spans="2:70" x14ac:dyDescent="0.35">
      <c r="B1645" t="s">
        <v>676</v>
      </c>
      <c r="C1645" s="17">
        <v>0.28854430543864301</v>
      </c>
      <c r="D1645" s="17">
        <v>0.28745910448843798</v>
      </c>
      <c r="E1645" s="17">
        <v>0.28840477488400601</v>
      </c>
      <c r="F1645" s="17"/>
      <c r="G1645" s="17">
        <v>0.26540234097888299</v>
      </c>
      <c r="H1645" s="17">
        <v>0.28814519652516701</v>
      </c>
      <c r="I1645" s="17">
        <v>0.32411304073110198</v>
      </c>
      <c r="J1645" s="17">
        <v>0.253973520586877</v>
      </c>
      <c r="K1645" s="17">
        <v>0.25066175670927598</v>
      </c>
      <c r="L1645" s="17">
        <v>0.32886380208778199</v>
      </c>
      <c r="M1645" s="17"/>
      <c r="N1645" s="17">
        <v>0.36286985292252399</v>
      </c>
      <c r="O1645" s="17">
        <v>0.28677765467222699</v>
      </c>
      <c r="P1645" s="17">
        <v>0.24869650818461</v>
      </c>
      <c r="Q1645" s="17">
        <v>0.24600327906038</v>
      </c>
      <c r="R1645" s="17"/>
      <c r="S1645" s="17">
        <v>0.34173949934313802</v>
      </c>
      <c r="T1645" s="17">
        <v>0.246208184045419</v>
      </c>
      <c r="U1645" s="17">
        <v>0.26646099936245299</v>
      </c>
      <c r="V1645" s="17">
        <v>0.28393290470915999</v>
      </c>
      <c r="W1645" s="17">
        <v>0.25953025050307499</v>
      </c>
      <c r="X1645" s="17">
        <v>0.26652311382473698</v>
      </c>
      <c r="Y1645" s="17">
        <v>0.29976225977128801</v>
      </c>
      <c r="Z1645" s="17">
        <v>0.32470258751233499</v>
      </c>
      <c r="AA1645" s="17">
        <v>0.28618850659064898</v>
      </c>
      <c r="AB1645" s="17">
        <v>0.34068856789750401</v>
      </c>
      <c r="AC1645" s="17">
        <v>0.23841735379043499</v>
      </c>
      <c r="AD1645" s="17">
        <v>0.28825892855143298</v>
      </c>
      <c r="AE1645" s="17"/>
      <c r="AF1645" s="17">
        <v>0.26793423186285398</v>
      </c>
      <c r="AG1645" s="17">
        <v>0.320652898968107</v>
      </c>
      <c r="AH1645" s="17">
        <v>0.26891857738188701</v>
      </c>
      <c r="AI1645" s="17"/>
      <c r="AJ1645" s="17">
        <v>0.29146749587084297</v>
      </c>
      <c r="AK1645" s="17">
        <v>0.27839224877216401</v>
      </c>
      <c r="AL1645" s="17">
        <v>0.34964372682703199</v>
      </c>
      <c r="AM1645" s="17">
        <v>0.21381929841005601</v>
      </c>
      <c r="AN1645" s="17">
        <v>0.26554172828165601</v>
      </c>
      <c r="AO1645" s="17"/>
      <c r="AP1645" s="17">
        <v>0.30366662996804</v>
      </c>
      <c r="AQ1645" s="17">
        <v>0.30202891580143698</v>
      </c>
      <c r="AR1645" s="17">
        <v>0.32167184758015599</v>
      </c>
      <c r="AS1645" s="17"/>
      <c r="AT1645" s="17">
        <v>0.21086983944096899</v>
      </c>
      <c r="AU1645" s="17">
        <v>0.24513182619978499</v>
      </c>
      <c r="AV1645" s="17">
        <v>0.35392285223213399</v>
      </c>
      <c r="AW1645" s="17">
        <v>0.38396712481702899</v>
      </c>
      <c r="AX1645" s="17">
        <v>0.49039585201609298</v>
      </c>
      <c r="AY1645" s="17"/>
      <c r="AZ1645" s="17">
        <v>0.18036456309767401</v>
      </c>
      <c r="BA1645" s="17">
        <v>0.25863321961403402</v>
      </c>
      <c r="BB1645" s="17">
        <v>0.26308873470091798</v>
      </c>
      <c r="BC1645" s="17">
        <v>0.25899392361300699</v>
      </c>
      <c r="BD1645" s="17">
        <v>0.29540194558235799</v>
      </c>
      <c r="BE1645" s="17">
        <v>0.27908626696959599</v>
      </c>
      <c r="BF1645" s="17">
        <v>0.28915809289894401</v>
      </c>
      <c r="BG1645" s="17">
        <v>0.26054955002882302</v>
      </c>
      <c r="BH1645" s="17">
        <v>0.29660082924075698</v>
      </c>
      <c r="BI1645" s="17">
        <v>0.31843470621935199</v>
      </c>
      <c r="BJ1645" s="17">
        <v>0.28562291251681998</v>
      </c>
      <c r="BK1645" s="17">
        <v>0.293772376545682</v>
      </c>
      <c r="BL1645" s="17">
        <v>0.30709758877222798</v>
      </c>
      <c r="BM1645" s="17">
        <v>0.27941501693929499</v>
      </c>
      <c r="BN1645" s="17">
        <v>0.38728590531155799</v>
      </c>
      <c r="BO1645" s="17">
        <v>0.42759251657491398</v>
      </c>
      <c r="BP1645" s="17"/>
      <c r="BQ1645" s="17">
        <v>0.49728601898423502</v>
      </c>
      <c r="BR1645" s="17">
        <v>0.19550745254531801</v>
      </c>
    </row>
    <row r="1646" spans="2:70" x14ac:dyDescent="0.35">
      <c r="B1646" t="s">
        <v>677</v>
      </c>
      <c r="C1646" s="17">
        <v>0.260428252190613</v>
      </c>
      <c r="D1646" s="17">
        <v>0.24893869092690801</v>
      </c>
      <c r="E1646" s="17">
        <v>0.271696330306817</v>
      </c>
      <c r="F1646" s="17"/>
      <c r="G1646" s="17">
        <v>0.34191297587025299</v>
      </c>
      <c r="H1646" s="17">
        <v>0.30032776406072398</v>
      </c>
      <c r="I1646" s="17">
        <v>0.29067499914516598</v>
      </c>
      <c r="J1646" s="17">
        <v>0.258603053440012</v>
      </c>
      <c r="K1646" s="17">
        <v>0.22104625955548901</v>
      </c>
      <c r="L1646" s="17">
        <v>0.17690060921926001</v>
      </c>
      <c r="M1646" s="17"/>
      <c r="N1646" s="17">
        <v>0.24325692696131901</v>
      </c>
      <c r="O1646" s="17">
        <v>0.26269442740350002</v>
      </c>
      <c r="P1646" s="17">
        <v>0.27403590148972201</v>
      </c>
      <c r="Q1646" s="17">
        <v>0.26469491578718202</v>
      </c>
      <c r="R1646" s="17"/>
      <c r="S1646" s="17">
        <v>0.26062815818825502</v>
      </c>
      <c r="T1646" s="17">
        <v>0.23750972445931201</v>
      </c>
      <c r="U1646" s="17">
        <v>0.28207567058716698</v>
      </c>
      <c r="V1646" s="17">
        <v>0.243201852984825</v>
      </c>
      <c r="W1646" s="17">
        <v>0.24369755802141799</v>
      </c>
      <c r="X1646" s="17">
        <v>0.30744208750475999</v>
      </c>
      <c r="Y1646" s="17">
        <v>0.22556899509140599</v>
      </c>
      <c r="Z1646" s="17">
        <v>0.259852361743169</v>
      </c>
      <c r="AA1646" s="17">
        <v>0.25628337365082499</v>
      </c>
      <c r="AB1646" s="17">
        <v>0.25996419700524498</v>
      </c>
      <c r="AC1646" s="17">
        <v>0.30205335813873602</v>
      </c>
      <c r="AD1646" s="17">
        <v>0.29175874187425099</v>
      </c>
      <c r="AE1646" s="17"/>
      <c r="AF1646" s="17">
        <v>0.236332390185722</v>
      </c>
      <c r="AG1646" s="17">
        <v>0.25821726957381502</v>
      </c>
      <c r="AH1646" s="17">
        <v>0.25686068372229998</v>
      </c>
      <c r="AI1646" s="17"/>
      <c r="AJ1646" s="17">
        <v>0.22774197779400901</v>
      </c>
      <c r="AK1646" s="17">
        <v>0.26540007998155002</v>
      </c>
      <c r="AL1646" s="17">
        <v>0.23826913071421399</v>
      </c>
      <c r="AM1646" s="17">
        <v>0.2181332205805</v>
      </c>
      <c r="AN1646" s="17">
        <v>0.27443610363161802</v>
      </c>
      <c r="AO1646" s="17"/>
      <c r="AP1646" s="17">
        <v>0.236579565689336</v>
      </c>
      <c r="AQ1646" s="17">
        <v>0.28163509399060799</v>
      </c>
      <c r="AR1646" s="17">
        <v>0.25769852136548499</v>
      </c>
      <c r="AS1646" s="17"/>
      <c r="AT1646" s="17">
        <v>0.232107562129032</v>
      </c>
      <c r="AU1646" s="17">
        <v>0.284535433423029</v>
      </c>
      <c r="AV1646" s="17">
        <v>0.27729425551167203</v>
      </c>
      <c r="AW1646" s="17">
        <v>0.26334798946327798</v>
      </c>
      <c r="AX1646" s="17">
        <v>0.25770974471257702</v>
      </c>
      <c r="AY1646" s="17"/>
      <c r="AZ1646" s="17">
        <v>0.143934185597344</v>
      </c>
      <c r="BA1646" s="17">
        <v>0.25568313902978801</v>
      </c>
      <c r="BB1646" s="17">
        <v>0.25782049900691401</v>
      </c>
      <c r="BC1646" s="17">
        <v>0.21667564142641199</v>
      </c>
      <c r="BD1646" s="17">
        <v>0.29161858574305499</v>
      </c>
      <c r="BE1646" s="17">
        <v>0.25845039020392602</v>
      </c>
      <c r="BF1646" s="17">
        <v>0.26356901285307599</v>
      </c>
      <c r="BG1646" s="17">
        <v>0.252803844793136</v>
      </c>
      <c r="BH1646" s="17">
        <v>0.24574647842643599</v>
      </c>
      <c r="BI1646" s="17">
        <v>0.30644480656078799</v>
      </c>
      <c r="BJ1646" s="17">
        <v>0.273640621735951</v>
      </c>
      <c r="BK1646" s="17">
        <v>0.20900495835707</v>
      </c>
      <c r="BL1646" s="17">
        <v>0.26866579395163098</v>
      </c>
      <c r="BM1646" s="17">
        <v>0.28980787111325601</v>
      </c>
      <c r="BN1646" s="17">
        <v>0.27502197123925798</v>
      </c>
      <c r="BO1646" s="17">
        <v>0.27196658876512703</v>
      </c>
      <c r="BP1646" s="17"/>
      <c r="BQ1646" s="17">
        <v>0.166274334796358</v>
      </c>
      <c r="BR1646" s="17">
        <v>0.30246241725843098</v>
      </c>
    </row>
    <row r="1647" spans="2:70" x14ac:dyDescent="0.35">
      <c r="B1647" t="s">
        <v>678</v>
      </c>
      <c r="C1647" s="17">
        <v>0.25570840294514502</v>
      </c>
      <c r="D1647" s="17">
        <v>0.262422193076913</v>
      </c>
      <c r="E1647" s="17">
        <v>0.24982669465962301</v>
      </c>
      <c r="F1647" s="17"/>
      <c r="G1647" s="17">
        <v>0.12554950520785599</v>
      </c>
      <c r="H1647" s="17">
        <v>0.16020162529133999</v>
      </c>
      <c r="I1647" s="17">
        <v>0.186232304541673</v>
      </c>
      <c r="J1647" s="17">
        <v>0.285208424324841</v>
      </c>
      <c r="K1647" s="17">
        <v>0.37314498502100801</v>
      </c>
      <c r="L1647" s="17">
        <v>0.37398970013314897</v>
      </c>
      <c r="M1647" s="17"/>
      <c r="N1647" s="17">
        <v>0.210433768670895</v>
      </c>
      <c r="O1647" s="17">
        <v>0.25237129148373399</v>
      </c>
      <c r="P1647" s="17">
        <v>0.263939923831993</v>
      </c>
      <c r="Q1647" s="17">
        <v>0.29842464589690398</v>
      </c>
      <c r="R1647" s="17"/>
      <c r="S1647" s="17">
        <v>0.165650574832161</v>
      </c>
      <c r="T1647" s="17">
        <v>0.28123350712353601</v>
      </c>
      <c r="U1647" s="17">
        <v>0.26891591811267601</v>
      </c>
      <c r="V1647" s="17">
        <v>0.285153184098354</v>
      </c>
      <c r="W1647" s="17">
        <v>0.26782920674675498</v>
      </c>
      <c r="X1647" s="17">
        <v>0.25732995733974801</v>
      </c>
      <c r="Y1647" s="17">
        <v>0.28164027618471399</v>
      </c>
      <c r="Z1647" s="17">
        <v>0.282204040663668</v>
      </c>
      <c r="AA1647" s="17">
        <v>0.26790626712427401</v>
      </c>
      <c r="AB1647" s="17">
        <v>0.24443740246107501</v>
      </c>
      <c r="AC1647" s="17">
        <v>0.29553880061625698</v>
      </c>
      <c r="AD1647" s="17">
        <v>0.22691361398721899</v>
      </c>
      <c r="AE1647" s="17"/>
      <c r="AF1647" s="17">
        <v>0.32501002580677502</v>
      </c>
      <c r="AG1647" s="17">
        <v>0.221607661169646</v>
      </c>
      <c r="AH1647" s="17">
        <v>0.24098479175157</v>
      </c>
      <c r="AI1647" s="17"/>
      <c r="AJ1647" s="17">
        <v>0.303288153021537</v>
      </c>
      <c r="AK1647" s="17">
        <v>0.20783141195560001</v>
      </c>
      <c r="AL1647" s="17">
        <v>0.23489463706681901</v>
      </c>
      <c r="AM1647" s="17">
        <v>0.32312899583128502</v>
      </c>
      <c r="AN1647" s="17">
        <v>0.287513177329141</v>
      </c>
      <c r="AO1647" s="17"/>
      <c r="AP1647" s="17">
        <v>0.26863149003327902</v>
      </c>
      <c r="AQ1647" s="17">
        <v>0.197320002948285</v>
      </c>
      <c r="AR1647" s="17">
        <v>0.20319351811977299</v>
      </c>
      <c r="AS1647" s="17"/>
      <c r="AT1647" s="17">
        <v>0.35606772557097899</v>
      </c>
      <c r="AU1647" s="17">
        <v>0.27565518259275701</v>
      </c>
      <c r="AV1647" s="17">
        <v>0.16741847783173899</v>
      </c>
      <c r="AW1647" s="17">
        <v>0.11821231150779</v>
      </c>
      <c r="AX1647" s="17">
        <v>0.14660289167829399</v>
      </c>
      <c r="AY1647" s="17"/>
      <c r="AZ1647" s="17">
        <v>0.32801684499314498</v>
      </c>
      <c r="BA1647" s="17">
        <v>0.31549184825805099</v>
      </c>
      <c r="BB1647" s="17">
        <v>0.26254105418914297</v>
      </c>
      <c r="BC1647" s="17">
        <v>0.323141061688621</v>
      </c>
      <c r="BD1647" s="17">
        <v>0.227351587037009</v>
      </c>
      <c r="BE1647" s="17">
        <v>0.277876920017673</v>
      </c>
      <c r="BF1647" s="17">
        <v>0.240278131345704</v>
      </c>
      <c r="BG1647" s="17">
        <v>0.29075480990352598</v>
      </c>
      <c r="BH1647" s="17">
        <v>0.22519349360677501</v>
      </c>
      <c r="BI1647" s="17">
        <v>0.242268102272199</v>
      </c>
      <c r="BJ1647" s="17">
        <v>0.250031774194934</v>
      </c>
      <c r="BK1647" s="17">
        <v>0.23686339945755799</v>
      </c>
      <c r="BL1647" s="17">
        <v>0.23025461100626499</v>
      </c>
      <c r="BM1647" s="17">
        <v>0.21525699077768501</v>
      </c>
      <c r="BN1647" s="17">
        <v>0.187051450350954</v>
      </c>
      <c r="BO1647" s="17">
        <v>0.163356754660998</v>
      </c>
      <c r="BP1647" s="17"/>
      <c r="BQ1647" s="17">
        <v>7.3587321794944094E-2</v>
      </c>
      <c r="BR1647" s="17">
        <v>0.345061323709146</v>
      </c>
    </row>
    <row r="1648" spans="2:70" x14ac:dyDescent="0.35">
      <c r="B1648" t="s">
        <v>679</v>
      </c>
      <c r="C1648" s="17">
        <v>0.25211971650936099</v>
      </c>
      <c r="D1648" s="17">
        <v>0.24351807631531999</v>
      </c>
      <c r="E1648" s="17">
        <v>0.26129425846594001</v>
      </c>
      <c r="F1648" s="17"/>
      <c r="G1648" s="17">
        <v>0.292298174502585</v>
      </c>
      <c r="H1648" s="17">
        <v>0.26854294604746898</v>
      </c>
      <c r="I1648" s="17">
        <v>0.29525307703765002</v>
      </c>
      <c r="J1648" s="17">
        <v>0.23951164096938399</v>
      </c>
      <c r="K1648" s="17">
        <v>0.221254336227933</v>
      </c>
      <c r="L1648" s="17">
        <v>0.207765823873897</v>
      </c>
      <c r="M1648" s="17"/>
      <c r="N1648" s="17">
        <v>0.316543970788287</v>
      </c>
      <c r="O1648" s="17">
        <v>0.23851201530351701</v>
      </c>
      <c r="P1648" s="17">
        <v>0.228119313348706</v>
      </c>
      <c r="Q1648" s="17">
        <v>0.21804899017497101</v>
      </c>
      <c r="R1648" s="17"/>
      <c r="S1648" s="17">
        <v>0.32404814635471102</v>
      </c>
      <c r="T1648" s="17">
        <v>0.26544782249554</v>
      </c>
      <c r="U1648" s="17">
        <v>0.2170726055568</v>
      </c>
      <c r="V1648" s="17">
        <v>0.21584731389081599</v>
      </c>
      <c r="W1648" s="17">
        <v>0.23629187328627799</v>
      </c>
      <c r="X1648" s="17">
        <v>0.24343303887680501</v>
      </c>
      <c r="Y1648" s="17">
        <v>0.25194158343460799</v>
      </c>
      <c r="Z1648" s="17">
        <v>0.23269136301052801</v>
      </c>
      <c r="AA1648" s="17">
        <v>0.226110844429038</v>
      </c>
      <c r="AB1648" s="17">
        <v>0.25678507268035899</v>
      </c>
      <c r="AC1648" s="17">
        <v>0.211154548258669</v>
      </c>
      <c r="AD1648" s="17">
        <v>0.29992394944087097</v>
      </c>
      <c r="AE1648" s="17"/>
      <c r="AF1648" s="17">
        <v>0.21479268628974901</v>
      </c>
      <c r="AG1648" s="17">
        <v>0.269784449021508</v>
      </c>
      <c r="AH1648" s="17">
        <v>0.26899849949224802</v>
      </c>
      <c r="AI1648" s="17"/>
      <c r="AJ1648" s="17">
        <v>0.23534713829929499</v>
      </c>
      <c r="AK1648" s="17">
        <v>0.26250939712593901</v>
      </c>
      <c r="AL1648" s="17">
        <v>0.27180767681836998</v>
      </c>
      <c r="AM1648" s="17">
        <v>0.21911271162347401</v>
      </c>
      <c r="AN1648" s="17">
        <v>0.262208798847966</v>
      </c>
      <c r="AO1648" s="17"/>
      <c r="AP1648" s="17">
        <v>0.22917853938461699</v>
      </c>
      <c r="AQ1648" s="17">
        <v>0.274723239200931</v>
      </c>
      <c r="AR1648" s="17">
        <v>0.35162458043112899</v>
      </c>
      <c r="AS1648" s="17"/>
      <c r="AT1648" s="17">
        <v>0.187281498538276</v>
      </c>
      <c r="AU1648" s="17">
        <v>0.22828521809063099</v>
      </c>
      <c r="AV1648" s="17">
        <v>0.31022195149256798</v>
      </c>
      <c r="AW1648" s="17">
        <v>0.34895663912613001</v>
      </c>
      <c r="AX1648" s="17">
        <v>0.44053664511515001</v>
      </c>
      <c r="AY1648" s="17"/>
      <c r="AZ1648" s="17">
        <v>0.17116015388719899</v>
      </c>
      <c r="BA1648" s="17">
        <v>0.213277507145367</v>
      </c>
      <c r="BB1648" s="17">
        <v>0.25121553888694698</v>
      </c>
      <c r="BC1648" s="17">
        <v>0.232801893131588</v>
      </c>
      <c r="BD1648" s="17">
        <v>0.27775324327194401</v>
      </c>
      <c r="BE1648" s="17">
        <v>0.24266756668883999</v>
      </c>
      <c r="BF1648" s="17">
        <v>0.267433250390402</v>
      </c>
      <c r="BG1648" s="17">
        <v>0.176213579992579</v>
      </c>
      <c r="BH1648" s="17">
        <v>0.228338667478412</v>
      </c>
      <c r="BI1648" s="17">
        <v>0.24504546682011699</v>
      </c>
      <c r="BJ1648" s="17">
        <v>0.235508204056561</v>
      </c>
      <c r="BK1648" s="17">
        <v>0.27023082487059602</v>
      </c>
      <c r="BL1648" s="17">
        <v>0.30770455759878002</v>
      </c>
      <c r="BM1648" s="17">
        <v>0.31139533086974902</v>
      </c>
      <c r="BN1648" s="17">
        <v>0.33018566614092298</v>
      </c>
      <c r="BO1648" s="17">
        <v>0.37314645111140099</v>
      </c>
      <c r="BP1648" s="17"/>
      <c r="BQ1648" s="17">
        <v>0.37562591774718901</v>
      </c>
      <c r="BR1648" s="17">
        <v>0.19420669281311601</v>
      </c>
    </row>
    <row r="1649" spans="2:70" x14ac:dyDescent="0.35">
      <c r="B1649" t="s">
        <v>680</v>
      </c>
      <c r="C1649" s="17">
        <v>0.22176439457028899</v>
      </c>
      <c r="D1649" s="17">
        <v>0.206423261018087</v>
      </c>
      <c r="E1649" s="17">
        <v>0.235891077006812</v>
      </c>
      <c r="F1649" s="17"/>
      <c r="G1649" s="17">
        <v>0.29748162755243102</v>
      </c>
      <c r="H1649" s="17">
        <v>0.30668084800995699</v>
      </c>
      <c r="I1649" s="17">
        <v>0.27316376852381002</v>
      </c>
      <c r="J1649" s="17">
        <v>0.234060279198505</v>
      </c>
      <c r="K1649" s="17">
        <v>0.15062041283903799</v>
      </c>
      <c r="L1649" s="17">
        <v>9.7915195782889694E-2</v>
      </c>
      <c r="M1649" s="17"/>
      <c r="N1649" s="17">
        <v>0.23127778690008399</v>
      </c>
      <c r="O1649" s="17">
        <v>0.23531176375955801</v>
      </c>
      <c r="P1649" s="17">
        <v>0.22550298359144699</v>
      </c>
      <c r="Q1649" s="17">
        <v>0.19609871034239701</v>
      </c>
      <c r="R1649" s="17"/>
      <c r="S1649" s="17">
        <v>0.27786007452531603</v>
      </c>
      <c r="T1649" s="17">
        <v>0.21215605462750001</v>
      </c>
      <c r="U1649" s="17">
        <v>0.21570155961513501</v>
      </c>
      <c r="V1649" s="17">
        <v>0.22474578201435799</v>
      </c>
      <c r="W1649" s="17">
        <v>0.20965872601239599</v>
      </c>
      <c r="X1649" s="17">
        <v>0.22088899861948499</v>
      </c>
      <c r="Y1649" s="17">
        <v>0.19025545715341699</v>
      </c>
      <c r="Z1649" s="17">
        <v>0.21767933420145999</v>
      </c>
      <c r="AA1649" s="17">
        <v>0.19884662859280799</v>
      </c>
      <c r="AB1649" s="17">
        <v>0.22679257405581901</v>
      </c>
      <c r="AC1649" s="17">
        <v>0.20978749817929901</v>
      </c>
      <c r="AD1649" s="17">
        <v>0.21799157165393801</v>
      </c>
      <c r="AE1649" s="17"/>
      <c r="AF1649" s="17">
        <v>0.177256601402078</v>
      </c>
      <c r="AG1649" s="17">
        <v>0.23109392800013001</v>
      </c>
      <c r="AH1649" s="17">
        <v>0.238444948984535</v>
      </c>
      <c r="AI1649" s="17"/>
      <c r="AJ1649" s="17">
        <v>0.176053999135038</v>
      </c>
      <c r="AK1649" s="17">
        <v>0.26615456203714999</v>
      </c>
      <c r="AL1649" s="17">
        <v>0.185713000623701</v>
      </c>
      <c r="AM1649" s="17">
        <v>0.179516069718759</v>
      </c>
      <c r="AN1649" s="17">
        <v>0.23815822269550599</v>
      </c>
      <c r="AO1649" s="17"/>
      <c r="AP1649" s="17">
        <v>0.18503320943458301</v>
      </c>
      <c r="AQ1649" s="17">
        <v>0.26360116465584099</v>
      </c>
      <c r="AR1649" s="17">
        <v>0.238945912861912</v>
      </c>
      <c r="AS1649" s="17"/>
      <c r="AT1649" s="17">
        <v>0.16250813008916501</v>
      </c>
      <c r="AU1649" s="17">
        <v>0.21642120334213999</v>
      </c>
      <c r="AV1649" s="17">
        <v>0.26559558053774901</v>
      </c>
      <c r="AW1649" s="17">
        <v>0.28151452892703699</v>
      </c>
      <c r="AX1649" s="17">
        <v>0.327599174786527</v>
      </c>
      <c r="AY1649" s="17"/>
      <c r="AZ1649" s="17">
        <v>0.26091189764917799</v>
      </c>
      <c r="BA1649" s="17">
        <v>0.16732973090946801</v>
      </c>
      <c r="BB1649" s="17">
        <v>0.18522634677205099</v>
      </c>
      <c r="BC1649" s="17">
        <v>0.206116768860726</v>
      </c>
      <c r="BD1649" s="17">
        <v>0.21350091756026901</v>
      </c>
      <c r="BE1649" s="17">
        <v>0.212907800455513</v>
      </c>
      <c r="BF1649" s="17">
        <v>0.231193129822302</v>
      </c>
      <c r="BG1649" s="17">
        <v>0.18217432727695701</v>
      </c>
      <c r="BH1649" s="17">
        <v>0.22242380307884499</v>
      </c>
      <c r="BI1649" s="17">
        <v>0.23949645548335899</v>
      </c>
      <c r="BJ1649" s="17">
        <v>0.22160094480828099</v>
      </c>
      <c r="BK1649" s="17">
        <v>0.28716077256746098</v>
      </c>
      <c r="BL1649" s="17">
        <v>0.26746938281911198</v>
      </c>
      <c r="BM1649" s="17">
        <v>0.26274362749484498</v>
      </c>
      <c r="BN1649" s="17">
        <v>0.32754626640368101</v>
      </c>
      <c r="BO1649" s="17">
        <v>0.2562267677708</v>
      </c>
      <c r="BP1649" s="17"/>
      <c r="BQ1649" s="17">
        <v>0.24756231635745099</v>
      </c>
      <c r="BR1649" s="17">
        <v>0.209661897871916</v>
      </c>
    </row>
    <row r="1650" spans="2:70" x14ac:dyDescent="0.35">
      <c r="B1650" t="s">
        <v>681</v>
      </c>
      <c r="C1650" s="17">
        <v>0.13342444480098101</v>
      </c>
      <c r="D1650" s="17">
        <v>0.109232074759299</v>
      </c>
      <c r="E1650" s="17">
        <v>0.15672543069101999</v>
      </c>
      <c r="F1650" s="17"/>
      <c r="G1650" s="17">
        <v>0.21118062746489999</v>
      </c>
      <c r="H1650" s="17">
        <v>0.18769184472967401</v>
      </c>
      <c r="I1650" s="17">
        <v>0.15395779823283301</v>
      </c>
      <c r="J1650" s="17">
        <v>0.121724063806634</v>
      </c>
      <c r="K1650" s="17">
        <v>7.4435604075238498E-2</v>
      </c>
      <c r="L1650" s="17">
        <v>6.9839549391382996E-2</v>
      </c>
      <c r="M1650" s="17"/>
      <c r="N1650" s="17">
        <v>0.14959429688048101</v>
      </c>
      <c r="O1650" s="17">
        <v>0.115842729977359</v>
      </c>
      <c r="P1650" s="17">
        <v>0.14331074363891799</v>
      </c>
      <c r="Q1650" s="17">
        <v>0.12622975036433201</v>
      </c>
      <c r="R1650" s="17"/>
      <c r="S1650" s="17">
        <v>0.166879895785884</v>
      </c>
      <c r="T1650" s="17">
        <v>0.120508393624552</v>
      </c>
      <c r="U1650" s="17">
        <v>0.17278626738696101</v>
      </c>
      <c r="V1650" s="17">
        <v>0.13689829548889201</v>
      </c>
      <c r="W1650" s="17">
        <v>0.10762894284264</v>
      </c>
      <c r="X1650" s="17">
        <v>0.12147301885948</v>
      </c>
      <c r="Y1650" s="17">
        <v>0.16265396148733399</v>
      </c>
      <c r="Z1650" s="17">
        <v>8.0136959517800394E-2</v>
      </c>
      <c r="AA1650" s="17">
        <v>0.10824220563414801</v>
      </c>
      <c r="AB1650" s="17">
        <v>9.9600698102384005E-2</v>
      </c>
      <c r="AC1650" s="17">
        <v>0.16406712609421301</v>
      </c>
      <c r="AD1650" s="17">
        <v>0.14937687572915001</v>
      </c>
      <c r="AE1650" s="17"/>
      <c r="AF1650" s="17">
        <v>0.10935228604130399</v>
      </c>
      <c r="AG1650" s="17">
        <v>0.13168751672186499</v>
      </c>
      <c r="AH1650" s="17">
        <v>0.14755091657259001</v>
      </c>
      <c r="AI1650" s="17"/>
      <c r="AJ1650" s="17">
        <v>0.100304255576492</v>
      </c>
      <c r="AK1650" s="17">
        <v>0.16058778116717901</v>
      </c>
      <c r="AL1650" s="17">
        <v>0.12894869040378501</v>
      </c>
      <c r="AM1650" s="17">
        <v>0.14373069980040501</v>
      </c>
      <c r="AN1650" s="17">
        <v>0.14868092141842201</v>
      </c>
      <c r="AO1650" s="17"/>
      <c r="AP1650" s="17">
        <v>0.109679303377613</v>
      </c>
      <c r="AQ1650" s="17">
        <v>0.14963562824641499</v>
      </c>
      <c r="AR1650" s="17">
        <v>0.18621251674566</v>
      </c>
      <c r="AS1650" s="17"/>
      <c r="AT1650" s="17">
        <v>0.104533829489381</v>
      </c>
      <c r="AU1650" s="17">
        <v>0.14598013458394199</v>
      </c>
      <c r="AV1650" s="17">
        <v>0.13442652544519901</v>
      </c>
      <c r="AW1650" s="17">
        <v>0.18523697036371201</v>
      </c>
      <c r="AX1650" s="17">
        <v>0.177251694100451</v>
      </c>
      <c r="AY1650" s="17"/>
      <c r="AZ1650" s="17">
        <v>6.0292613362496202E-2</v>
      </c>
      <c r="BA1650" s="17">
        <v>0.14107448766449099</v>
      </c>
      <c r="BB1650" s="17">
        <v>0.130311797300838</v>
      </c>
      <c r="BC1650" s="17">
        <v>0.13160391480428699</v>
      </c>
      <c r="BD1650" s="17">
        <v>0.14811626468240699</v>
      </c>
      <c r="BE1650" s="17">
        <v>0.12550789985995101</v>
      </c>
      <c r="BF1650" s="17">
        <v>0.132357089447283</v>
      </c>
      <c r="BG1650" s="17">
        <v>0.115995453570122</v>
      </c>
      <c r="BH1650" s="17">
        <v>0.144020115907459</v>
      </c>
      <c r="BI1650" s="17">
        <v>0.113841341413706</v>
      </c>
      <c r="BJ1650" s="17">
        <v>0.114126000860705</v>
      </c>
      <c r="BK1650" s="17">
        <v>0.14823499439418</v>
      </c>
      <c r="BL1650" s="17">
        <v>0.12092441970058</v>
      </c>
      <c r="BM1650" s="17">
        <v>0.20057558283763699</v>
      </c>
      <c r="BN1650" s="17">
        <v>0.17284726226848399</v>
      </c>
      <c r="BO1650" s="17">
        <v>0.17555948691762399</v>
      </c>
      <c r="BP1650" s="17"/>
      <c r="BQ1650" s="17">
        <v>0.18632622328295601</v>
      </c>
      <c r="BR1650" s="17">
        <v>0.10700253667260699</v>
      </c>
    </row>
    <row r="1651" spans="2:70" x14ac:dyDescent="0.35">
      <c r="B1651" t="s">
        <v>682</v>
      </c>
      <c r="C1651" s="17">
        <v>0.113709648655927</v>
      </c>
      <c r="D1651" s="17">
        <v>0.123590568682728</v>
      </c>
      <c r="E1651" s="17">
        <v>0.103271959252229</v>
      </c>
      <c r="F1651" s="17"/>
      <c r="G1651" s="17">
        <v>0.16215341948110201</v>
      </c>
      <c r="H1651" s="17">
        <v>0.17709653623465399</v>
      </c>
      <c r="I1651" s="17">
        <v>0.140808485503921</v>
      </c>
      <c r="J1651" s="17">
        <v>0.107893908701663</v>
      </c>
      <c r="K1651" s="17">
        <v>5.9201491165275899E-2</v>
      </c>
      <c r="L1651" s="17">
        <v>4.9042879023560103E-2</v>
      </c>
      <c r="M1651" s="17"/>
      <c r="N1651" s="17">
        <v>0.121076262468859</v>
      </c>
      <c r="O1651" s="17">
        <v>0.10987238111407099</v>
      </c>
      <c r="P1651" s="17">
        <v>0.107724864172625</v>
      </c>
      <c r="Q1651" s="17">
        <v>0.115181983183406</v>
      </c>
      <c r="R1651" s="17"/>
      <c r="S1651" s="17">
        <v>0.15054133745485601</v>
      </c>
      <c r="T1651" s="17">
        <v>0.100268159874362</v>
      </c>
      <c r="U1651" s="17">
        <v>8.8507253433513594E-2</v>
      </c>
      <c r="V1651" s="17">
        <v>0.103441039095302</v>
      </c>
      <c r="W1651" s="17">
        <v>0.138103254745538</v>
      </c>
      <c r="X1651" s="17">
        <v>0.111767716803026</v>
      </c>
      <c r="Y1651" s="17">
        <v>0.100033339460023</v>
      </c>
      <c r="Z1651" s="17">
        <v>0.10158146096803999</v>
      </c>
      <c r="AA1651" s="17">
        <v>0.10887075052359101</v>
      </c>
      <c r="AB1651" s="17">
        <v>9.8197433927486005E-2</v>
      </c>
      <c r="AC1651" s="17">
        <v>0.112713045566329</v>
      </c>
      <c r="AD1651" s="17">
        <v>0.165593563811333</v>
      </c>
      <c r="AE1651" s="17"/>
      <c r="AF1651" s="17">
        <v>9.8274989973228102E-2</v>
      </c>
      <c r="AG1651" s="17">
        <v>0.11829358611657401</v>
      </c>
      <c r="AH1651" s="17">
        <v>0.11857923375063401</v>
      </c>
      <c r="AI1651" s="17"/>
      <c r="AJ1651" s="17">
        <v>9.2771380503509804E-2</v>
      </c>
      <c r="AK1651" s="17">
        <v>0.14032884291939701</v>
      </c>
      <c r="AL1651" s="17">
        <v>8.5030115313734694E-2</v>
      </c>
      <c r="AM1651" s="17">
        <v>0.17658055011534099</v>
      </c>
      <c r="AN1651" s="17">
        <v>0.103657017431823</v>
      </c>
      <c r="AO1651" s="17"/>
      <c r="AP1651" s="17">
        <v>0.119456667067872</v>
      </c>
      <c r="AQ1651" s="17">
        <v>0.13527639827101301</v>
      </c>
      <c r="AR1651" s="17">
        <v>0.123689343588542</v>
      </c>
      <c r="AS1651" s="17"/>
      <c r="AT1651" s="17">
        <v>8.3895143143285805E-2</v>
      </c>
      <c r="AU1651" s="17">
        <v>9.3840065494094696E-2</v>
      </c>
      <c r="AV1651" s="17">
        <v>0.13879190769097399</v>
      </c>
      <c r="AW1651" s="17">
        <v>0.16910973349588901</v>
      </c>
      <c r="AX1651" s="17">
        <v>0.18734105804860099</v>
      </c>
      <c r="AY1651" s="17"/>
      <c r="AZ1651" s="17">
        <v>0.113951028614035</v>
      </c>
      <c r="BA1651" s="17">
        <v>9.9743531096920898E-2</v>
      </c>
      <c r="BB1651" s="17">
        <v>0.112668388786615</v>
      </c>
      <c r="BC1651" s="17">
        <v>0.103279013409809</v>
      </c>
      <c r="BD1651" s="17">
        <v>0.13874186662653901</v>
      </c>
      <c r="BE1651" s="17">
        <v>9.5727095327288597E-2</v>
      </c>
      <c r="BF1651" s="17">
        <v>0.109621782252505</v>
      </c>
      <c r="BG1651" s="17">
        <v>0.120183690722377</v>
      </c>
      <c r="BH1651" s="17">
        <v>9.4805945593858104E-2</v>
      </c>
      <c r="BI1651" s="17">
        <v>0.123611762025905</v>
      </c>
      <c r="BJ1651" s="17">
        <v>9.1562529822223696E-2</v>
      </c>
      <c r="BK1651" s="17">
        <v>0.125375183505259</v>
      </c>
      <c r="BL1651" s="17">
        <v>0.13206568783938699</v>
      </c>
      <c r="BM1651" s="17">
        <v>9.9251217194410504E-2</v>
      </c>
      <c r="BN1651" s="17">
        <v>0.14502028013038201</v>
      </c>
      <c r="BO1651" s="17">
        <v>0.20178982360712</v>
      </c>
      <c r="BP1651" s="17"/>
      <c r="BQ1651" s="17">
        <v>0.18538742690459001</v>
      </c>
      <c r="BR1651" s="17">
        <v>8.1677824434503096E-2</v>
      </c>
    </row>
    <row r="1652" spans="2:70" x14ac:dyDescent="0.35">
      <c r="B1652" t="s">
        <v>683</v>
      </c>
      <c r="C1652" s="17">
        <v>9.0847872395629803E-2</v>
      </c>
      <c r="D1652" s="17">
        <v>9.16518027597093E-2</v>
      </c>
      <c r="E1652" s="17">
        <v>8.9659570854240506E-2</v>
      </c>
      <c r="F1652" s="17"/>
      <c r="G1652" s="17">
        <v>0.11000411435424901</v>
      </c>
      <c r="H1652" s="17">
        <v>0.124670978840346</v>
      </c>
      <c r="I1652" s="17">
        <v>0.101301301402066</v>
      </c>
      <c r="J1652" s="17">
        <v>6.0700089914709501E-2</v>
      </c>
      <c r="K1652" s="17">
        <v>7.0724069710784696E-2</v>
      </c>
      <c r="L1652" s="17">
        <v>8.0179420203912499E-2</v>
      </c>
      <c r="M1652" s="17"/>
      <c r="N1652" s="17">
        <v>0.11570442381391501</v>
      </c>
      <c r="O1652" s="17">
        <v>8.5547904409591105E-2</v>
      </c>
      <c r="P1652" s="17">
        <v>9.9756306184311597E-2</v>
      </c>
      <c r="Q1652" s="17">
        <v>6.1817833510917901E-2</v>
      </c>
      <c r="R1652" s="17"/>
      <c r="S1652" s="17">
        <v>0.13835768571187701</v>
      </c>
      <c r="T1652" s="17">
        <v>9.6042809219510403E-2</v>
      </c>
      <c r="U1652" s="17">
        <v>7.9665916141635901E-2</v>
      </c>
      <c r="V1652" s="17">
        <v>8.0922145132271001E-2</v>
      </c>
      <c r="W1652" s="17">
        <v>7.4454498790964302E-2</v>
      </c>
      <c r="X1652" s="17">
        <v>5.7502127389019803E-2</v>
      </c>
      <c r="Y1652" s="17">
        <v>7.7154869517497005E-2</v>
      </c>
      <c r="Z1652" s="17">
        <v>9.2789696328405599E-2</v>
      </c>
      <c r="AA1652" s="17">
        <v>9.3099147968055199E-2</v>
      </c>
      <c r="AB1652" s="17">
        <v>7.8098297948487397E-2</v>
      </c>
      <c r="AC1652" s="17">
        <v>0.101012316724007</v>
      </c>
      <c r="AD1652" s="17">
        <v>9.1341136399411493E-2</v>
      </c>
      <c r="AE1652" s="17"/>
      <c r="AF1652" s="17">
        <v>8.5283578645398095E-2</v>
      </c>
      <c r="AG1652" s="17">
        <v>0.112346712512139</v>
      </c>
      <c r="AH1652" s="17">
        <v>4.9784141432024302E-2</v>
      </c>
      <c r="AI1652" s="17"/>
      <c r="AJ1652" s="17">
        <v>8.00810437065477E-2</v>
      </c>
      <c r="AK1652" s="17">
        <v>0.117229426508193</v>
      </c>
      <c r="AL1652" s="17">
        <v>0.11524891259476901</v>
      </c>
      <c r="AM1652" s="17">
        <v>0.12999721494757299</v>
      </c>
      <c r="AN1652" s="17">
        <v>6.1987343863518E-2</v>
      </c>
      <c r="AO1652" s="17"/>
      <c r="AP1652" s="17">
        <v>9.8835307849659201E-2</v>
      </c>
      <c r="AQ1652" s="17">
        <v>0.10837555312277999</v>
      </c>
      <c r="AR1652" s="17">
        <v>0.10771944702569999</v>
      </c>
      <c r="AS1652" s="17"/>
      <c r="AT1652" s="17">
        <v>6.8388684931185897E-2</v>
      </c>
      <c r="AU1652" s="17">
        <v>8.4083955252722997E-2</v>
      </c>
      <c r="AV1652" s="17">
        <v>0.11115375042582901</v>
      </c>
      <c r="AW1652" s="17">
        <v>0.116155059030739</v>
      </c>
      <c r="AX1652" s="17">
        <v>0.20852369373171001</v>
      </c>
      <c r="AY1652" s="17"/>
      <c r="AZ1652" s="17">
        <v>9.30557381433611E-2</v>
      </c>
      <c r="BA1652" s="17">
        <v>9.1507133802353702E-2</v>
      </c>
      <c r="BB1652" s="17">
        <v>6.7056807258706899E-2</v>
      </c>
      <c r="BC1652" s="17">
        <v>0.104133568698907</v>
      </c>
      <c r="BD1652" s="17">
        <v>7.8529054008769597E-2</v>
      </c>
      <c r="BE1652" s="17">
        <v>8.0924166243326906E-2</v>
      </c>
      <c r="BF1652" s="17">
        <v>9.3826169259867795E-2</v>
      </c>
      <c r="BG1652" s="17">
        <v>8.87115536918614E-2</v>
      </c>
      <c r="BH1652" s="17">
        <v>8.3574457454215198E-2</v>
      </c>
      <c r="BI1652" s="17">
        <v>9.6698932261922596E-2</v>
      </c>
      <c r="BJ1652" s="17">
        <v>9.9160738663427603E-2</v>
      </c>
      <c r="BK1652" s="17">
        <v>9.6205779422694898E-2</v>
      </c>
      <c r="BL1652" s="17">
        <v>8.9865532697758904E-2</v>
      </c>
      <c r="BM1652" s="17">
        <v>9.8556922995600593E-2</v>
      </c>
      <c r="BN1652" s="17">
        <v>0.111132311761427</v>
      </c>
      <c r="BO1652" s="17">
        <v>0.14816822035173099</v>
      </c>
      <c r="BP1652" s="17"/>
      <c r="BQ1652" s="17">
        <v>0.16675046142875799</v>
      </c>
      <c r="BR1652" s="17">
        <v>5.6283105080601803E-2</v>
      </c>
    </row>
    <row r="1653" spans="2:70" x14ac:dyDescent="0.35">
      <c r="B1653" t="s">
        <v>129</v>
      </c>
      <c r="C1653" s="17">
        <v>3.1633038450654398E-2</v>
      </c>
      <c r="D1653" s="17">
        <v>3.4085203065192901E-2</v>
      </c>
      <c r="E1653" s="17">
        <v>2.9024921395958799E-2</v>
      </c>
      <c r="F1653" s="17"/>
      <c r="G1653" s="17">
        <v>3.4594669104635697E-2</v>
      </c>
      <c r="H1653" s="17">
        <v>3.3755573283194E-2</v>
      </c>
      <c r="I1653" s="17">
        <v>3.9728876503536903E-2</v>
      </c>
      <c r="J1653" s="17">
        <v>1.9267926211443999E-2</v>
      </c>
      <c r="K1653" s="17">
        <v>4.4086574972151703E-2</v>
      </c>
      <c r="L1653" s="17">
        <v>2.30876258491357E-2</v>
      </c>
      <c r="M1653" s="17"/>
      <c r="N1653" s="17">
        <v>2.5931206318606001E-2</v>
      </c>
      <c r="O1653" s="17">
        <v>2.6993976879277501E-2</v>
      </c>
      <c r="P1653" s="17">
        <v>2.45734874589832E-2</v>
      </c>
      <c r="Q1653" s="17">
        <v>4.9234636498456198E-2</v>
      </c>
      <c r="R1653" s="17"/>
      <c r="S1653" s="17">
        <v>2.5612212616578801E-2</v>
      </c>
      <c r="T1653" s="17">
        <v>2.9987855072352E-2</v>
      </c>
      <c r="U1653" s="17">
        <v>2.83491787070798E-2</v>
      </c>
      <c r="V1653" s="17">
        <v>2.73149338933385E-2</v>
      </c>
      <c r="W1653" s="17">
        <v>3.8767360959791601E-2</v>
      </c>
      <c r="X1653" s="17">
        <v>3.2021236134316698E-2</v>
      </c>
      <c r="Y1653" s="17">
        <v>2.71776131427773E-2</v>
      </c>
      <c r="Z1653" s="17">
        <v>3.6854984909483399E-2</v>
      </c>
      <c r="AA1653" s="17">
        <v>4.8039279563936901E-2</v>
      </c>
      <c r="AB1653" s="17">
        <v>1.7362678821764101E-2</v>
      </c>
      <c r="AC1653" s="17">
        <v>3.8033831343285397E-2</v>
      </c>
      <c r="AD1653" s="17">
        <v>4.7754242364919201E-2</v>
      </c>
      <c r="AE1653" s="17"/>
      <c r="AF1653" s="17">
        <v>2.39249516551122E-2</v>
      </c>
      <c r="AG1653" s="17">
        <v>3.1428766089457799E-2</v>
      </c>
      <c r="AH1653" s="17">
        <v>5.30609880079966E-2</v>
      </c>
      <c r="AI1653" s="17"/>
      <c r="AJ1653" s="17">
        <v>3.2707288576058202E-2</v>
      </c>
      <c r="AK1653" s="17">
        <v>2.7376072765618601E-2</v>
      </c>
      <c r="AL1653" s="17">
        <v>2.02866472265586E-2</v>
      </c>
      <c r="AM1653" s="17">
        <v>4.4634124328606598E-2</v>
      </c>
      <c r="AN1653" s="17">
        <v>4.7922753866131998E-2</v>
      </c>
      <c r="AO1653" s="17"/>
      <c r="AP1653" s="17">
        <v>3.2487498074490903E-2</v>
      </c>
      <c r="AQ1653" s="17">
        <v>2.6710563886080198E-2</v>
      </c>
      <c r="AR1653" s="17">
        <v>2.2577224041450999E-2</v>
      </c>
      <c r="AS1653" s="17"/>
      <c r="AT1653" s="17">
        <v>3.9479276041966799E-2</v>
      </c>
      <c r="AU1653" s="17">
        <v>3.5284747046561697E-2</v>
      </c>
      <c r="AV1653" s="17">
        <v>2.7196444164390501E-2</v>
      </c>
      <c r="AW1653" s="17">
        <v>2.2534817093360901E-2</v>
      </c>
      <c r="AX1653" s="17">
        <v>3.21466976047384E-2</v>
      </c>
      <c r="AY1653" s="17"/>
      <c r="AZ1653" s="17">
        <v>0</v>
      </c>
      <c r="BA1653" s="17">
        <v>4.10838793324175E-2</v>
      </c>
      <c r="BB1653" s="17">
        <v>3.3624333675775803E-2</v>
      </c>
      <c r="BC1653" s="17">
        <v>4.1626657146590702E-2</v>
      </c>
      <c r="BD1653" s="17">
        <v>2.9877576942109001E-2</v>
      </c>
      <c r="BE1653" s="17">
        <v>1.9278721969942101E-2</v>
      </c>
      <c r="BF1653" s="17">
        <v>2.9538487968372301E-2</v>
      </c>
      <c r="BG1653" s="17">
        <v>2.4384343420639401E-2</v>
      </c>
      <c r="BH1653" s="17">
        <v>5.3919256046561503E-2</v>
      </c>
      <c r="BI1653" s="17">
        <v>2.29553599048644E-2</v>
      </c>
      <c r="BJ1653" s="17">
        <v>3.9652280510024097E-2</v>
      </c>
      <c r="BK1653" s="17">
        <v>1.5407179385725099E-2</v>
      </c>
      <c r="BL1653" s="17">
        <v>1.2965569078056301E-2</v>
      </c>
      <c r="BM1653" s="17">
        <v>0</v>
      </c>
      <c r="BN1653" s="17">
        <v>2.20684156565326E-2</v>
      </c>
      <c r="BO1653" s="17">
        <v>1.46016380384924E-2</v>
      </c>
      <c r="BP1653" s="17"/>
      <c r="BQ1653" s="17">
        <v>1.42227193969397E-2</v>
      </c>
      <c r="BR1653" s="17">
        <v>3.5057621474139003E-2</v>
      </c>
    </row>
    <row r="1654" spans="2:70" x14ac:dyDescent="0.35">
      <c r="B1654" t="s">
        <v>252</v>
      </c>
      <c r="C1654" s="17">
        <v>9.0748089015368297E-3</v>
      </c>
      <c r="D1654" s="17">
        <v>9.8027231192096397E-3</v>
      </c>
      <c r="E1654" s="17">
        <v>8.4227587572267906E-3</v>
      </c>
      <c r="F1654" s="17"/>
      <c r="G1654" s="17">
        <v>5.7162362448537904E-3</v>
      </c>
      <c r="H1654" s="17">
        <v>4.1544639431578701E-3</v>
      </c>
      <c r="I1654" s="17">
        <v>1.00751223760152E-2</v>
      </c>
      <c r="J1654" s="17">
        <v>1.1324265146335799E-2</v>
      </c>
      <c r="K1654" s="17">
        <v>1.26081702266473E-2</v>
      </c>
      <c r="L1654" s="17">
        <v>1.0288614637549201E-2</v>
      </c>
      <c r="M1654" s="17"/>
      <c r="N1654" s="17">
        <v>9.9815127658545704E-3</v>
      </c>
      <c r="O1654" s="17">
        <v>7.6551394764493999E-3</v>
      </c>
      <c r="P1654" s="17">
        <v>8.5715585127201701E-3</v>
      </c>
      <c r="Q1654" s="17">
        <v>1.01314381186182E-2</v>
      </c>
      <c r="R1654" s="17"/>
      <c r="S1654" s="17">
        <v>8.4744442015029595E-3</v>
      </c>
      <c r="T1654" s="17">
        <v>5.32818746583628E-3</v>
      </c>
      <c r="U1654" s="17">
        <v>1.27286650581349E-2</v>
      </c>
      <c r="V1654" s="17">
        <v>8.7489550275149808E-3</v>
      </c>
      <c r="W1654" s="17">
        <v>1.32287458862976E-2</v>
      </c>
      <c r="X1654" s="17">
        <v>7.7745612118089299E-3</v>
      </c>
      <c r="Y1654" s="17">
        <v>1.1770610761276499E-2</v>
      </c>
      <c r="Z1654" s="17">
        <v>1.21620886988522E-2</v>
      </c>
      <c r="AA1654" s="17">
        <v>9.5171915885961106E-3</v>
      </c>
      <c r="AB1654" s="17">
        <v>1.00416283532609E-2</v>
      </c>
      <c r="AC1654" s="17">
        <v>0</v>
      </c>
      <c r="AD1654" s="17">
        <v>1.2911646714484E-2</v>
      </c>
      <c r="AE1654" s="17"/>
      <c r="AF1654" s="17">
        <v>7.7182220743331502E-3</v>
      </c>
      <c r="AG1654" s="17">
        <v>1.0770763481296099E-2</v>
      </c>
      <c r="AH1654" s="17">
        <v>1.05718897176266E-2</v>
      </c>
      <c r="AI1654" s="17"/>
      <c r="AJ1654" s="17">
        <v>6.3501692408769296E-3</v>
      </c>
      <c r="AK1654" s="17">
        <v>6.9392694251224898E-3</v>
      </c>
      <c r="AL1654" s="17">
        <v>1.7240687507379698E-2</v>
      </c>
      <c r="AM1654" s="17">
        <v>5.9055652102237698E-2</v>
      </c>
      <c r="AN1654" s="17">
        <v>3.9921006285203904E-3</v>
      </c>
      <c r="AO1654" s="17"/>
      <c r="AP1654" s="17">
        <v>5.6072384833780803E-3</v>
      </c>
      <c r="AQ1654" s="17">
        <v>8.2839682326356807E-3</v>
      </c>
      <c r="AR1654" s="17">
        <v>1.2477847408770899E-2</v>
      </c>
      <c r="AS1654" s="17"/>
      <c r="AT1654" s="17">
        <v>6.2716245641036804E-3</v>
      </c>
      <c r="AU1654" s="17">
        <v>6.5978401122894501E-3</v>
      </c>
      <c r="AV1654" s="17">
        <v>1.23671650831249E-2</v>
      </c>
      <c r="AW1654" s="17">
        <v>1.1138295274306801E-2</v>
      </c>
      <c r="AX1654" s="17">
        <v>1.5694382971886699E-2</v>
      </c>
      <c r="AY1654" s="17"/>
      <c r="AZ1654" s="17">
        <v>0</v>
      </c>
      <c r="BA1654" s="17">
        <v>9.17225395871662E-3</v>
      </c>
      <c r="BB1654" s="17">
        <v>1.13389082797221E-2</v>
      </c>
      <c r="BC1654" s="17">
        <v>7.92291207871159E-3</v>
      </c>
      <c r="BD1654" s="17">
        <v>9.5075185997279803E-3</v>
      </c>
      <c r="BE1654" s="17">
        <v>8.1966048108692794E-3</v>
      </c>
      <c r="BF1654" s="17">
        <v>1.22461128311842E-2</v>
      </c>
      <c r="BG1654" s="17">
        <v>8.7336723981796E-3</v>
      </c>
      <c r="BH1654" s="17">
        <v>0</v>
      </c>
      <c r="BI1654" s="17">
        <v>8.8553225385099698E-3</v>
      </c>
      <c r="BJ1654" s="17">
        <v>1.2006961476757101E-2</v>
      </c>
      <c r="BK1654" s="17">
        <v>1.6088383743526499E-2</v>
      </c>
      <c r="BL1654" s="17">
        <v>5.6938860645344702E-3</v>
      </c>
      <c r="BM1654" s="17">
        <v>1.8001198689016399E-2</v>
      </c>
      <c r="BN1654" s="17">
        <v>2.1878164410739202E-2</v>
      </c>
      <c r="BO1654" s="17">
        <v>0</v>
      </c>
      <c r="BP1654" s="17"/>
      <c r="BQ1654" s="17">
        <v>1.1073323392700099E-2</v>
      </c>
      <c r="BR1654" s="17">
        <v>7.2649887433057598E-3</v>
      </c>
    </row>
    <row r="1655" spans="2:70" x14ac:dyDescent="0.35">
      <c r="C1655" s="17"/>
      <c r="D1655" s="17"/>
      <c r="E1655" s="17"/>
      <c r="F1655" s="17"/>
      <c r="G1655" s="17"/>
      <c r="H1655" s="17"/>
      <c r="I1655" s="17"/>
      <c r="J1655" s="17"/>
      <c r="K1655" s="17"/>
      <c r="L1655" s="17"/>
      <c r="M1655" s="17"/>
      <c r="N1655" s="17"/>
      <c r="O1655" s="17"/>
      <c r="P1655" s="17"/>
      <c r="Q1655" s="17"/>
      <c r="R1655" s="17"/>
      <c r="S1655" s="17"/>
      <c r="T1655" s="17"/>
      <c r="U1655" s="17"/>
      <c r="V1655" s="17"/>
      <c r="W1655" s="17"/>
      <c r="X1655" s="17"/>
      <c r="Y1655" s="17"/>
      <c r="Z1655" s="17"/>
      <c r="AA1655" s="17"/>
      <c r="AB1655" s="17"/>
      <c r="AC1655" s="17"/>
      <c r="AD1655" s="17"/>
      <c r="AE1655" s="17"/>
      <c r="AF1655" s="17"/>
      <c r="AG1655" s="17"/>
      <c r="AH1655" s="17"/>
      <c r="AI1655" s="17"/>
      <c r="AJ1655" s="17"/>
      <c r="AK1655" s="17"/>
      <c r="AL1655" s="17"/>
      <c r="AM1655" s="17"/>
      <c r="AN1655" s="17"/>
      <c r="AO1655" s="17"/>
      <c r="AP1655" s="17"/>
      <c r="AQ1655" s="17"/>
      <c r="AR1655" s="17"/>
      <c r="AS1655" s="17"/>
      <c r="AT1655" s="17"/>
      <c r="AU1655" s="17"/>
      <c r="AV1655" s="17"/>
      <c r="AW1655" s="17"/>
      <c r="AX1655" s="17"/>
      <c r="AY1655" s="17"/>
      <c r="AZ1655" s="17"/>
      <c r="BA1655" s="17"/>
      <c r="BB1655" s="17"/>
      <c r="BC1655" s="17"/>
      <c r="BD1655" s="17"/>
      <c r="BE1655" s="17"/>
      <c r="BF1655" s="17"/>
      <c r="BG1655" s="17"/>
      <c r="BH1655" s="17"/>
      <c r="BI1655" s="17"/>
      <c r="BJ1655" s="17"/>
      <c r="BK1655" s="17"/>
      <c r="BL1655" s="17"/>
      <c r="BM1655" s="17"/>
      <c r="BN1655" s="17"/>
      <c r="BO1655" s="17"/>
      <c r="BP1655" s="17"/>
      <c r="BQ1655" s="17"/>
      <c r="BR1655" s="17"/>
    </row>
    <row r="1656" spans="2:70" x14ac:dyDescent="0.35">
      <c r="B1656" s="6" t="s">
        <v>697</v>
      </c>
      <c r="C1656" s="17"/>
      <c r="D1656" s="17"/>
      <c r="E1656" s="17"/>
      <c r="F1656" s="17"/>
      <c r="G1656" s="17"/>
      <c r="H1656" s="17"/>
      <c r="I1656" s="17"/>
      <c r="J1656" s="17"/>
      <c r="K1656" s="17"/>
      <c r="L1656" s="17"/>
      <c r="M1656" s="17"/>
      <c r="N1656" s="17"/>
      <c r="O1656" s="17"/>
      <c r="P1656" s="17"/>
      <c r="Q1656" s="17"/>
      <c r="R1656" s="17"/>
      <c r="S1656" s="17"/>
      <c r="T1656" s="17"/>
      <c r="U1656" s="17"/>
      <c r="V1656" s="17"/>
      <c r="W1656" s="17"/>
      <c r="X1656" s="17"/>
      <c r="Y1656" s="17"/>
      <c r="Z1656" s="17"/>
      <c r="AA1656" s="17"/>
      <c r="AB1656" s="17"/>
      <c r="AC1656" s="17"/>
      <c r="AD1656" s="17"/>
      <c r="AE1656" s="17"/>
      <c r="AF1656" s="17"/>
      <c r="AG1656" s="17"/>
      <c r="AH1656" s="17"/>
      <c r="AI1656" s="17"/>
      <c r="AJ1656" s="17"/>
      <c r="AK1656" s="17"/>
      <c r="AL1656" s="17"/>
      <c r="AM1656" s="17"/>
      <c r="AN1656" s="17"/>
      <c r="AO1656" s="17"/>
      <c r="AP1656" s="17"/>
      <c r="AQ1656" s="17"/>
      <c r="AR1656" s="17"/>
      <c r="AS1656" s="17"/>
      <c r="AT1656" s="17"/>
      <c r="AU1656" s="17"/>
      <c r="AV1656" s="17"/>
      <c r="AW1656" s="17"/>
      <c r="AX1656" s="17"/>
      <c r="AY1656" s="17"/>
      <c r="AZ1656" s="17"/>
      <c r="BA1656" s="17"/>
      <c r="BB1656" s="17"/>
      <c r="BC1656" s="17"/>
      <c r="BD1656" s="17"/>
      <c r="BE1656" s="17"/>
      <c r="BF1656" s="17"/>
      <c r="BG1656" s="17"/>
      <c r="BH1656" s="17"/>
      <c r="BI1656" s="17"/>
      <c r="BJ1656" s="17"/>
      <c r="BK1656" s="17"/>
      <c r="BL1656" s="17"/>
      <c r="BM1656" s="17"/>
      <c r="BN1656" s="17"/>
      <c r="BO1656" s="17"/>
      <c r="BP1656" s="17"/>
      <c r="BQ1656" s="17"/>
      <c r="BR1656" s="17"/>
    </row>
    <row r="1657" spans="2:70" x14ac:dyDescent="0.35">
      <c r="B1657" s="24" t="s">
        <v>97</v>
      </c>
      <c r="C1657" s="17"/>
      <c r="D1657" s="17"/>
      <c r="E1657" s="17"/>
      <c r="F1657" s="17"/>
      <c r="G1657" s="17"/>
      <c r="H1657" s="17"/>
      <c r="I1657" s="17"/>
      <c r="J1657" s="17"/>
      <c r="K1657" s="17"/>
      <c r="L1657" s="17"/>
      <c r="M1657" s="17"/>
      <c r="N1657" s="17"/>
      <c r="O1657" s="17"/>
      <c r="P1657" s="17"/>
      <c r="Q1657" s="17"/>
      <c r="R1657" s="17"/>
      <c r="S1657" s="17"/>
      <c r="T1657" s="17"/>
      <c r="U1657" s="17"/>
      <c r="V1657" s="17"/>
      <c r="W1657" s="17"/>
      <c r="X1657" s="17"/>
      <c r="Y1657" s="17"/>
      <c r="Z1657" s="17"/>
      <c r="AA1657" s="17"/>
      <c r="AB1657" s="17"/>
      <c r="AC1657" s="17"/>
      <c r="AD1657" s="17"/>
      <c r="AE1657" s="17"/>
      <c r="AF1657" s="17"/>
      <c r="AG1657" s="17"/>
      <c r="AH1657" s="17"/>
      <c r="AI1657" s="17"/>
      <c r="AJ1657" s="17"/>
      <c r="AK1657" s="17"/>
      <c r="AL1657" s="17"/>
      <c r="AM1657" s="17"/>
      <c r="AN1657" s="17"/>
      <c r="AO1657" s="17"/>
      <c r="AP1657" s="17"/>
      <c r="AQ1657" s="17"/>
      <c r="AR1657" s="17"/>
      <c r="AS1657" s="17"/>
      <c r="AT1657" s="17"/>
      <c r="AU1657" s="17"/>
      <c r="AV1657" s="17"/>
      <c r="AW1657" s="17"/>
      <c r="AX1657" s="17"/>
      <c r="AY1657" s="17"/>
      <c r="AZ1657" s="17"/>
      <c r="BA1657" s="17"/>
      <c r="BB1657" s="17"/>
      <c r="BC1657" s="17"/>
      <c r="BD1657" s="17"/>
      <c r="BE1657" s="17"/>
      <c r="BF1657" s="17"/>
      <c r="BG1657" s="17"/>
      <c r="BH1657" s="17"/>
      <c r="BI1657" s="17"/>
      <c r="BJ1657" s="17"/>
      <c r="BK1657" s="17"/>
      <c r="BL1657" s="17"/>
      <c r="BM1657" s="17"/>
      <c r="BN1657" s="17"/>
      <c r="BO1657" s="17"/>
      <c r="BP1657" s="17"/>
      <c r="BQ1657" s="17"/>
      <c r="BR1657" s="17"/>
    </row>
    <row r="1658" spans="2:70" x14ac:dyDescent="0.35">
      <c r="B1658" t="s">
        <v>691</v>
      </c>
      <c r="C1658" s="17">
        <v>0.21723694414398001</v>
      </c>
      <c r="D1658" s="17">
        <v>0.20394306954763899</v>
      </c>
      <c r="E1658" s="17">
        <v>0.23011402753739099</v>
      </c>
      <c r="F1658" s="17"/>
      <c r="G1658" s="17">
        <v>0.24340240902211299</v>
      </c>
      <c r="H1658" s="17">
        <v>0.22766538006131101</v>
      </c>
      <c r="I1658" s="17">
        <v>0.26431649961433001</v>
      </c>
      <c r="J1658" s="17">
        <v>0.23489254087077499</v>
      </c>
      <c r="K1658" s="17">
        <v>0.17039965860403899</v>
      </c>
      <c r="L1658" s="17">
        <v>0.16981907694731699</v>
      </c>
      <c r="M1658" s="17"/>
      <c r="N1658" s="17">
        <v>0.23417384125882901</v>
      </c>
      <c r="O1658" s="17">
        <v>0.20881347220575</v>
      </c>
      <c r="P1658" s="17">
        <v>0.21898947002373401</v>
      </c>
      <c r="Q1658" s="17">
        <v>0.20600406230119001</v>
      </c>
      <c r="R1658" s="17"/>
      <c r="S1658" s="17">
        <v>0.29442924935251402</v>
      </c>
      <c r="T1658" s="17">
        <v>0.21372092559038999</v>
      </c>
      <c r="U1658" s="17">
        <v>0.17472965638017601</v>
      </c>
      <c r="V1658" s="17">
        <v>0.21268647226314299</v>
      </c>
      <c r="W1658" s="17">
        <v>0.17490257046392499</v>
      </c>
      <c r="X1658" s="17">
        <v>0.192115336998918</v>
      </c>
      <c r="Y1658" s="17">
        <v>0.196436283799094</v>
      </c>
      <c r="Z1658" s="17">
        <v>0.20466295469245799</v>
      </c>
      <c r="AA1658" s="17">
        <v>0.21140730835815399</v>
      </c>
      <c r="AB1658" s="17">
        <v>0.21159013826561501</v>
      </c>
      <c r="AC1658" s="17">
        <v>0.21357444922761201</v>
      </c>
      <c r="AD1658" s="17">
        <v>0.29010712641622499</v>
      </c>
      <c r="AE1658" s="17"/>
      <c r="AF1658" s="17">
        <v>0.19015398564514299</v>
      </c>
      <c r="AG1658" s="17">
        <v>0.23584542098424</v>
      </c>
      <c r="AH1658" s="17">
        <v>0.20679513192764001</v>
      </c>
      <c r="AI1658" s="17"/>
      <c r="AJ1658" s="17">
        <v>0.18509362176204799</v>
      </c>
      <c r="AK1658" s="17">
        <v>0.24277334201456099</v>
      </c>
      <c r="AL1658" s="17">
        <v>0.23235127474995301</v>
      </c>
      <c r="AM1658" s="17">
        <v>0.31819880914085502</v>
      </c>
      <c r="AN1658" s="17">
        <v>0.19046085864718601</v>
      </c>
      <c r="AO1658" s="17"/>
      <c r="AP1658" s="17">
        <v>0.188671918741837</v>
      </c>
      <c r="AQ1658" s="17">
        <v>0.25297014044861998</v>
      </c>
      <c r="AR1658" s="17">
        <v>0.23133538246871699</v>
      </c>
      <c r="AS1658" s="17"/>
      <c r="AT1658" s="17">
        <v>0.161792883249849</v>
      </c>
      <c r="AU1658" s="17">
        <v>0.18420542106228399</v>
      </c>
      <c r="AV1658" s="17">
        <v>0.27883073552946702</v>
      </c>
      <c r="AW1658" s="17">
        <v>0.26247697700971201</v>
      </c>
      <c r="AX1658" s="17">
        <v>0.377186972052523</v>
      </c>
      <c r="AY1658" s="17"/>
      <c r="AZ1658" s="17">
        <v>0.119096636887496</v>
      </c>
      <c r="BA1658" s="17">
        <v>0.17180073048650599</v>
      </c>
      <c r="BB1658" s="17">
        <v>0.26401340495912801</v>
      </c>
      <c r="BC1658" s="17">
        <v>0.209321045754122</v>
      </c>
      <c r="BD1658" s="17">
        <v>0.21210670137728599</v>
      </c>
      <c r="BE1658" s="17">
        <v>0.209471430180528</v>
      </c>
      <c r="BF1658" s="17">
        <v>0.22069086162320101</v>
      </c>
      <c r="BG1658" s="17">
        <v>0.21618344946245899</v>
      </c>
      <c r="BH1658" s="17">
        <v>0.19466023483519601</v>
      </c>
      <c r="BI1658" s="17">
        <v>0.23145455251202501</v>
      </c>
      <c r="BJ1658" s="17">
        <v>0.20566405543666</v>
      </c>
      <c r="BK1658" s="17">
        <v>0.243251142871309</v>
      </c>
      <c r="BL1658" s="17">
        <v>0.26190242063563202</v>
      </c>
      <c r="BM1658" s="17">
        <v>0.21571006625962499</v>
      </c>
      <c r="BN1658" s="17">
        <v>0.21588619936884901</v>
      </c>
      <c r="BO1658" s="17">
        <v>0.25381371432653099</v>
      </c>
      <c r="BP1658" s="17"/>
      <c r="BQ1658" s="17">
        <v>0.32686895063261601</v>
      </c>
      <c r="BR1658" s="17">
        <v>0.16919236229638701</v>
      </c>
    </row>
    <row r="1659" spans="2:70" x14ac:dyDescent="0.35">
      <c r="B1659" t="s">
        <v>692</v>
      </c>
      <c r="C1659" s="17">
        <v>0.34504748283103198</v>
      </c>
      <c r="D1659" s="17">
        <v>0.33608317737457699</v>
      </c>
      <c r="E1659" s="17">
        <v>0.35332732881824602</v>
      </c>
      <c r="F1659" s="17"/>
      <c r="G1659" s="17">
        <v>0.31109096901257699</v>
      </c>
      <c r="H1659" s="17">
        <v>0.38249152229296601</v>
      </c>
      <c r="I1659" s="17">
        <v>0.36967157750600399</v>
      </c>
      <c r="J1659" s="17">
        <v>0.340419828277853</v>
      </c>
      <c r="K1659" s="17">
        <v>0.30743232807084703</v>
      </c>
      <c r="L1659" s="17">
        <v>0.34606587005433198</v>
      </c>
      <c r="M1659" s="17"/>
      <c r="N1659" s="17">
        <v>0.39342457135854703</v>
      </c>
      <c r="O1659" s="17">
        <v>0.36552593916488602</v>
      </c>
      <c r="P1659" s="17">
        <v>0.312433608889361</v>
      </c>
      <c r="Q1659" s="17">
        <v>0.30271332377145699</v>
      </c>
      <c r="R1659" s="17"/>
      <c r="S1659" s="17">
        <v>0.32617317274302199</v>
      </c>
      <c r="T1659" s="17">
        <v>0.34512076009897202</v>
      </c>
      <c r="U1659" s="17">
        <v>0.38974127851622897</v>
      </c>
      <c r="V1659" s="17">
        <v>0.35777213262142898</v>
      </c>
      <c r="W1659" s="17">
        <v>0.32945170490204601</v>
      </c>
      <c r="X1659" s="17">
        <v>0.335032901444973</v>
      </c>
      <c r="Y1659" s="17">
        <v>0.32561116538163798</v>
      </c>
      <c r="Z1659" s="17">
        <v>0.35126881331051701</v>
      </c>
      <c r="AA1659" s="17">
        <v>0.37778593702609897</v>
      </c>
      <c r="AB1659" s="17">
        <v>0.34628607195663003</v>
      </c>
      <c r="AC1659" s="17">
        <v>0.37600566782552503</v>
      </c>
      <c r="AD1659" s="17">
        <v>0.209734148025532</v>
      </c>
      <c r="AE1659" s="17"/>
      <c r="AF1659" s="17">
        <v>0.32839211034054999</v>
      </c>
      <c r="AG1659" s="17">
        <v>0.380243622244686</v>
      </c>
      <c r="AH1659" s="17">
        <v>0.2995011152182</v>
      </c>
      <c r="AI1659" s="17"/>
      <c r="AJ1659" s="17">
        <v>0.358599879646608</v>
      </c>
      <c r="AK1659" s="17">
        <v>0.35233842465835602</v>
      </c>
      <c r="AL1659" s="17">
        <v>0.37253637068844497</v>
      </c>
      <c r="AM1659" s="17">
        <v>0.29629749562562702</v>
      </c>
      <c r="AN1659" s="17">
        <v>0.30745922643030998</v>
      </c>
      <c r="AO1659" s="17"/>
      <c r="AP1659" s="17">
        <v>0.38123343838429602</v>
      </c>
      <c r="AQ1659" s="17">
        <v>0.35719116537303702</v>
      </c>
      <c r="AR1659" s="17">
        <v>0.39649085151464603</v>
      </c>
      <c r="AS1659" s="17"/>
      <c r="AT1659" s="17">
        <v>0.30280545028915901</v>
      </c>
      <c r="AU1659" s="17">
        <v>0.35492018022634397</v>
      </c>
      <c r="AV1659" s="17">
        <v>0.38511483878581199</v>
      </c>
      <c r="AW1659" s="17">
        <v>0.39275802759304301</v>
      </c>
      <c r="AX1659" s="17">
        <v>0.319995444037386</v>
      </c>
      <c r="AY1659" s="17"/>
      <c r="AZ1659" s="17">
        <v>0.23626495540081699</v>
      </c>
      <c r="BA1659" s="17">
        <v>0.30682527695836098</v>
      </c>
      <c r="BB1659" s="17">
        <v>0.29031947589972801</v>
      </c>
      <c r="BC1659" s="17">
        <v>0.32533967523830398</v>
      </c>
      <c r="BD1659" s="17">
        <v>0.32917421756230197</v>
      </c>
      <c r="BE1659" s="17">
        <v>0.30687182321009898</v>
      </c>
      <c r="BF1659" s="17">
        <v>0.35458102368649302</v>
      </c>
      <c r="BG1659" s="17">
        <v>0.34913015084488702</v>
      </c>
      <c r="BH1659" s="17">
        <v>0.37316941267356502</v>
      </c>
      <c r="BI1659" s="17">
        <v>0.36178445323466102</v>
      </c>
      <c r="BJ1659" s="17">
        <v>0.44874279147648599</v>
      </c>
      <c r="BK1659" s="17">
        <v>0.38213352930375799</v>
      </c>
      <c r="BL1659" s="17">
        <v>0.34750718821022802</v>
      </c>
      <c r="BM1659" s="17">
        <v>0.35295408343540802</v>
      </c>
      <c r="BN1659" s="17">
        <v>0.40061778448621399</v>
      </c>
      <c r="BO1659" s="17">
        <v>0.39808297455460201</v>
      </c>
      <c r="BP1659" s="17"/>
      <c r="BQ1659" s="17">
        <v>0.39214391786473901</v>
      </c>
      <c r="BR1659" s="17">
        <v>0.32657340298341597</v>
      </c>
    </row>
    <row r="1660" spans="2:70" x14ac:dyDescent="0.35">
      <c r="B1660" t="s">
        <v>693</v>
      </c>
      <c r="C1660" s="17">
        <v>0.327437959695565</v>
      </c>
      <c r="D1660" s="17">
        <v>0.345722091823502</v>
      </c>
      <c r="E1660" s="17">
        <v>0.31000732766405698</v>
      </c>
      <c r="F1660" s="17"/>
      <c r="G1660" s="17">
        <v>0.27069619279823398</v>
      </c>
      <c r="H1660" s="17">
        <v>0.265049790881008</v>
      </c>
      <c r="I1660" s="17">
        <v>0.28210764334011201</v>
      </c>
      <c r="J1660" s="17">
        <v>0.34332912983486302</v>
      </c>
      <c r="K1660" s="17">
        <v>0.41471997840340902</v>
      </c>
      <c r="L1660" s="17">
        <v>0.38151421202053099</v>
      </c>
      <c r="M1660" s="17"/>
      <c r="N1660" s="17">
        <v>0.29921879659872702</v>
      </c>
      <c r="O1660" s="17">
        <v>0.32916153631077799</v>
      </c>
      <c r="P1660" s="17">
        <v>0.33459368534556899</v>
      </c>
      <c r="Q1660" s="17">
        <v>0.34886732748608501</v>
      </c>
      <c r="R1660" s="17"/>
      <c r="S1660" s="17">
        <v>0.274754393141806</v>
      </c>
      <c r="T1660" s="17">
        <v>0.32595969362240201</v>
      </c>
      <c r="U1660" s="17">
        <v>0.33547670230037302</v>
      </c>
      <c r="V1660" s="17">
        <v>0.34094579004088899</v>
      </c>
      <c r="W1660" s="17">
        <v>0.37351158362931303</v>
      </c>
      <c r="X1660" s="17">
        <v>0.32349182397937798</v>
      </c>
      <c r="Y1660" s="17">
        <v>0.36493614212805098</v>
      </c>
      <c r="Z1660" s="17">
        <v>0.32487401590040399</v>
      </c>
      <c r="AA1660" s="17">
        <v>0.32723248424151002</v>
      </c>
      <c r="AB1660" s="17">
        <v>0.33997282843454601</v>
      </c>
      <c r="AC1660" s="17">
        <v>0.28175044014730499</v>
      </c>
      <c r="AD1660" s="17">
        <v>0.36510292209267398</v>
      </c>
      <c r="AE1660" s="17"/>
      <c r="AF1660" s="17">
        <v>0.367721107016663</v>
      </c>
      <c r="AG1660" s="17">
        <v>0.30124409844490602</v>
      </c>
      <c r="AH1660" s="17">
        <v>0.33099764958406702</v>
      </c>
      <c r="AI1660" s="17"/>
      <c r="AJ1660" s="17">
        <v>0.35867414765295902</v>
      </c>
      <c r="AK1660" s="17">
        <v>0.29711581013461702</v>
      </c>
      <c r="AL1660" s="17">
        <v>0.33315158399619998</v>
      </c>
      <c r="AM1660" s="17">
        <v>0.28520077824391299</v>
      </c>
      <c r="AN1660" s="17">
        <v>0.34766951736241097</v>
      </c>
      <c r="AO1660" s="17"/>
      <c r="AP1660" s="17">
        <v>0.331351671258863</v>
      </c>
      <c r="AQ1660" s="17">
        <v>0.291956468731351</v>
      </c>
      <c r="AR1660" s="17">
        <v>0.28788996150529</v>
      </c>
      <c r="AS1660" s="17"/>
      <c r="AT1660" s="17">
        <v>0.39597063520851999</v>
      </c>
      <c r="AU1660" s="17">
        <v>0.34313502571743298</v>
      </c>
      <c r="AV1660" s="17">
        <v>0.26477391317820698</v>
      </c>
      <c r="AW1660" s="17">
        <v>0.26246666826026999</v>
      </c>
      <c r="AX1660" s="17">
        <v>0.225922345674681</v>
      </c>
      <c r="AY1660" s="17"/>
      <c r="AZ1660" s="17">
        <v>0.34916256864113199</v>
      </c>
      <c r="BA1660" s="17">
        <v>0.377736912614547</v>
      </c>
      <c r="BB1660" s="17">
        <v>0.30150460212875602</v>
      </c>
      <c r="BC1660" s="17">
        <v>0.37279310772005098</v>
      </c>
      <c r="BD1660" s="17">
        <v>0.34660896907308802</v>
      </c>
      <c r="BE1660" s="17">
        <v>0.37989287820055501</v>
      </c>
      <c r="BF1660" s="17">
        <v>0.33058237743607499</v>
      </c>
      <c r="BG1660" s="17">
        <v>0.32678579810890301</v>
      </c>
      <c r="BH1660" s="17">
        <v>0.299129741148358</v>
      </c>
      <c r="BI1660" s="17">
        <v>0.31664592330547497</v>
      </c>
      <c r="BJ1660" s="17">
        <v>0.23509950044219699</v>
      </c>
      <c r="BK1660" s="17">
        <v>0.29867947721007199</v>
      </c>
      <c r="BL1660" s="17">
        <v>0.32470565817757202</v>
      </c>
      <c r="BM1660" s="17">
        <v>0.35530841857137702</v>
      </c>
      <c r="BN1660" s="17">
        <v>0.32188628344671599</v>
      </c>
      <c r="BO1660" s="17">
        <v>0.240821314005844</v>
      </c>
      <c r="BP1660" s="17"/>
      <c r="BQ1660" s="17">
        <v>0.22408429261277099</v>
      </c>
      <c r="BR1660" s="17">
        <v>0.37276515502698698</v>
      </c>
    </row>
    <row r="1661" spans="2:70" x14ac:dyDescent="0.35">
      <c r="B1661" t="s">
        <v>694</v>
      </c>
      <c r="C1661" s="17">
        <v>3.0863692227053201E-2</v>
      </c>
      <c r="D1661" s="17">
        <v>3.0534970426791298E-2</v>
      </c>
      <c r="E1661" s="17">
        <v>3.1382762262156E-2</v>
      </c>
      <c r="F1661" s="17"/>
      <c r="G1661" s="17">
        <v>7.7957580408740706E-2</v>
      </c>
      <c r="H1661" s="17">
        <v>4.1815791857613097E-2</v>
      </c>
      <c r="I1661" s="17">
        <v>2.3441582054062701E-2</v>
      </c>
      <c r="J1661" s="17">
        <v>1.8425596978766699E-2</v>
      </c>
      <c r="K1661" s="17">
        <v>1.8177246716832698E-2</v>
      </c>
      <c r="L1661" s="17">
        <v>1.5339825814867E-2</v>
      </c>
      <c r="M1661" s="17"/>
      <c r="N1661" s="17">
        <v>2.6289188793512101E-2</v>
      </c>
      <c r="O1661" s="17">
        <v>3.3533616231897899E-2</v>
      </c>
      <c r="P1661" s="17">
        <v>4.2985063805977899E-2</v>
      </c>
      <c r="Q1661" s="17">
        <v>2.2764525903741999E-2</v>
      </c>
      <c r="R1661" s="17"/>
      <c r="S1661" s="17">
        <v>4.4067350773347502E-2</v>
      </c>
      <c r="T1661" s="17">
        <v>2.7695563012357999E-2</v>
      </c>
      <c r="U1661" s="17">
        <v>1.77657738623942E-2</v>
      </c>
      <c r="V1661" s="17">
        <v>1.7227128996083901E-2</v>
      </c>
      <c r="W1661" s="17">
        <v>3.31119555092464E-2</v>
      </c>
      <c r="X1661" s="17">
        <v>4.7677699750793598E-2</v>
      </c>
      <c r="Y1661" s="17">
        <v>2.71870011759625E-2</v>
      </c>
      <c r="Z1661" s="17">
        <v>2.6919191345123598E-2</v>
      </c>
      <c r="AA1661" s="17">
        <v>3.2141265273155799E-2</v>
      </c>
      <c r="AB1661" s="17">
        <v>2.6610514500450901E-2</v>
      </c>
      <c r="AC1661" s="17">
        <v>4.0420893871439503E-2</v>
      </c>
      <c r="AD1661" s="17">
        <v>1.02091463659625E-2</v>
      </c>
      <c r="AE1661" s="17"/>
      <c r="AF1661" s="17">
        <v>3.34098127710293E-2</v>
      </c>
      <c r="AG1661" s="17">
        <v>2.1350741875892799E-2</v>
      </c>
      <c r="AH1661" s="17">
        <v>4.8181502443692202E-2</v>
      </c>
      <c r="AI1661" s="17"/>
      <c r="AJ1661" s="17">
        <v>2.5955805759085099E-2</v>
      </c>
      <c r="AK1661" s="17">
        <v>3.4572389686170303E-2</v>
      </c>
      <c r="AL1661" s="17">
        <v>1.8300467529947101E-2</v>
      </c>
      <c r="AM1661" s="17">
        <v>3.6711095411044101E-2</v>
      </c>
      <c r="AN1661" s="17">
        <v>3.3944002551575599E-2</v>
      </c>
      <c r="AO1661" s="17"/>
      <c r="AP1661" s="17">
        <v>3.3753445061811299E-2</v>
      </c>
      <c r="AQ1661" s="17">
        <v>2.8724536801611002E-2</v>
      </c>
      <c r="AR1661" s="17">
        <v>4.1661203250718697E-2</v>
      </c>
      <c r="AS1661" s="17"/>
      <c r="AT1661" s="17">
        <v>3.0138041469747599E-2</v>
      </c>
      <c r="AU1661" s="17">
        <v>2.6691586066156198E-2</v>
      </c>
      <c r="AV1661" s="17">
        <v>2.2871216341966E-2</v>
      </c>
      <c r="AW1661" s="17">
        <v>4.7891757184772198E-2</v>
      </c>
      <c r="AX1661" s="17">
        <v>1.31764769023165E-2</v>
      </c>
      <c r="AY1661" s="17"/>
      <c r="AZ1661" s="17">
        <v>8.1202785458495297E-2</v>
      </c>
      <c r="BA1661" s="17">
        <v>3.2543251840320697E-2</v>
      </c>
      <c r="BB1661" s="17">
        <v>3.6205392323575003E-2</v>
      </c>
      <c r="BC1661" s="17">
        <v>2.8218214040835299E-2</v>
      </c>
      <c r="BD1661" s="17">
        <v>3.0057351189915701E-2</v>
      </c>
      <c r="BE1661" s="17">
        <v>3.2613282513849699E-2</v>
      </c>
      <c r="BF1661" s="17">
        <v>2.5822050507705901E-2</v>
      </c>
      <c r="BG1661" s="17">
        <v>3.4694536333479999E-2</v>
      </c>
      <c r="BH1661" s="17">
        <v>3.6602045052996697E-2</v>
      </c>
      <c r="BI1661" s="17">
        <v>2.0807960424267798E-2</v>
      </c>
      <c r="BJ1661" s="17">
        <v>2.7768866618783701E-2</v>
      </c>
      <c r="BK1661" s="17">
        <v>3.6680636827568697E-2</v>
      </c>
      <c r="BL1661" s="17">
        <v>1.64274460140553E-2</v>
      </c>
      <c r="BM1661" s="17">
        <v>0</v>
      </c>
      <c r="BN1661" s="17">
        <v>2.0760878497338001E-2</v>
      </c>
      <c r="BO1661" s="17">
        <v>4.23400770504056E-2</v>
      </c>
      <c r="BP1661" s="17"/>
      <c r="BQ1661" s="17">
        <v>3.5218905354060602E-2</v>
      </c>
      <c r="BR1661" s="17">
        <v>2.9402328729194301E-2</v>
      </c>
    </row>
    <row r="1662" spans="2:70" x14ac:dyDescent="0.35">
      <c r="B1662" t="s">
        <v>695</v>
      </c>
      <c r="C1662" s="17">
        <v>3.2337754784388897E-2</v>
      </c>
      <c r="D1662" s="17">
        <v>3.5905410588980002E-2</v>
      </c>
      <c r="E1662" s="17">
        <v>2.8507328394401302E-2</v>
      </c>
      <c r="F1662" s="17"/>
      <c r="G1662" s="17">
        <v>3.4838197088980803E-2</v>
      </c>
      <c r="H1662" s="17">
        <v>2.8538659005204001E-2</v>
      </c>
      <c r="I1662" s="17">
        <v>2.0102954802399601E-2</v>
      </c>
      <c r="J1662" s="17">
        <v>2.50470183470296E-2</v>
      </c>
      <c r="K1662" s="17">
        <v>4.3014295989896797E-2</v>
      </c>
      <c r="L1662" s="17">
        <v>4.25667502911471E-2</v>
      </c>
      <c r="M1662" s="17"/>
      <c r="N1662" s="17">
        <v>1.83678866285093E-2</v>
      </c>
      <c r="O1662" s="17">
        <v>2.8753441889838801E-2</v>
      </c>
      <c r="P1662" s="17">
        <v>3.4419674036638398E-2</v>
      </c>
      <c r="Q1662" s="17">
        <v>4.8821695096099398E-2</v>
      </c>
      <c r="R1662" s="17"/>
      <c r="S1662" s="17">
        <v>3.0018397300121499E-2</v>
      </c>
      <c r="T1662" s="17">
        <v>4.0319433392807698E-2</v>
      </c>
      <c r="U1662" s="17">
        <v>2.8310607145835099E-2</v>
      </c>
      <c r="V1662" s="17">
        <v>3.3205699918253E-2</v>
      </c>
      <c r="W1662" s="17">
        <v>2.9550611245961901E-2</v>
      </c>
      <c r="X1662" s="17">
        <v>3.4956756119503697E-2</v>
      </c>
      <c r="Y1662" s="17">
        <v>3.6551297948998397E-2</v>
      </c>
      <c r="Z1662" s="17">
        <v>3.5648842299341697E-2</v>
      </c>
      <c r="AA1662" s="17">
        <v>2.55048957937185E-2</v>
      </c>
      <c r="AB1662" s="17">
        <v>2.5717168090941801E-2</v>
      </c>
      <c r="AC1662" s="17">
        <v>2.7040917269714401E-2</v>
      </c>
      <c r="AD1662" s="17">
        <v>5.3504551349842298E-2</v>
      </c>
      <c r="AE1662" s="17"/>
      <c r="AF1662" s="17">
        <v>4.2550699752242099E-2</v>
      </c>
      <c r="AG1662" s="17">
        <v>2.0859675615208201E-2</v>
      </c>
      <c r="AH1662" s="17">
        <v>4.1079582000565898E-2</v>
      </c>
      <c r="AI1662" s="17"/>
      <c r="AJ1662" s="17">
        <v>3.1434471009190001E-2</v>
      </c>
      <c r="AK1662" s="17">
        <v>2.3851643306788899E-2</v>
      </c>
      <c r="AL1662" s="17">
        <v>1.42630298731827E-2</v>
      </c>
      <c r="AM1662" s="17">
        <v>4.1676352660216E-2</v>
      </c>
      <c r="AN1662" s="17">
        <v>4.9424281349113398E-2</v>
      </c>
      <c r="AO1662" s="17"/>
      <c r="AP1662" s="17">
        <v>2.9429987956335502E-2</v>
      </c>
      <c r="AQ1662" s="17">
        <v>2.3221678888172601E-2</v>
      </c>
      <c r="AR1662" s="17">
        <v>2.7870279100818102E-2</v>
      </c>
      <c r="AS1662" s="17"/>
      <c r="AT1662" s="17">
        <v>5.0341631459296203E-2</v>
      </c>
      <c r="AU1662" s="17">
        <v>3.06152852254775E-2</v>
      </c>
      <c r="AV1662" s="17">
        <v>1.7953354135238301E-2</v>
      </c>
      <c r="AW1662" s="17">
        <v>1.0950554279106401E-2</v>
      </c>
      <c r="AX1662" s="17">
        <v>3.2862988301144799E-2</v>
      </c>
      <c r="AY1662" s="17"/>
      <c r="AZ1662" s="17">
        <v>0.15049237814762401</v>
      </c>
      <c r="BA1662" s="17">
        <v>5.5101061416403703E-2</v>
      </c>
      <c r="BB1662" s="17">
        <v>3.7157302149324098E-2</v>
      </c>
      <c r="BC1662" s="17">
        <v>2.3705484991631699E-2</v>
      </c>
      <c r="BD1662" s="17">
        <v>1.8773889441744199E-2</v>
      </c>
      <c r="BE1662" s="17">
        <v>3.3113144602327199E-2</v>
      </c>
      <c r="BF1662" s="17">
        <v>3.5874738230389801E-2</v>
      </c>
      <c r="BG1662" s="17">
        <v>2.7130083235693499E-2</v>
      </c>
      <c r="BH1662" s="17">
        <v>3.4039172755751801E-2</v>
      </c>
      <c r="BI1662" s="17">
        <v>4.0395451026608402E-2</v>
      </c>
      <c r="BJ1662" s="17">
        <v>3.76115624123812E-2</v>
      </c>
      <c r="BK1662" s="17">
        <v>1.64336433400924E-2</v>
      </c>
      <c r="BL1662" s="17">
        <v>2.63358209237761E-2</v>
      </c>
      <c r="BM1662" s="17">
        <v>2.8517873715599301E-2</v>
      </c>
      <c r="BN1662" s="17">
        <v>9.7861132955957292E-3</v>
      </c>
      <c r="BO1662" s="17">
        <v>4.1083938260431802E-2</v>
      </c>
      <c r="BP1662" s="17"/>
      <c r="BQ1662" s="17">
        <v>1.19286915401733E-2</v>
      </c>
      <c r="BR1662" s="17">
        <v>4.0964804141120803E-2</v>
      </c>
    </row>
    <row r="1663" spans="2:70" x14ac:dyDescent="0.35">
      <c r="B1663" t="s">
        <v>129</v>
      </c>
      <c r="C1663" s="17">
        <v>4.7076166317980499E-2</v>
      </c>
      <c r="D1663" s="17">
        <v>4.7811280238509599E-2</v>
      </c>
      <c r="E1663" s="17">
        <v>4.6661225323748501E-2</v>
      </c>
      <c r="F1663" s="17"/>
      <c r="G1663" s="17">
        <v>6.2014651669354701E-2</v>
      </c>
      <c r="H1663" s="17">
        <v>5.4438855901897898E-2</v>
      </c>
      <c r="I1663" s="17">
        <v>4.03597426830909E-2</v>
      </c>
      <c r="J1663" s="17">
        <v>3.7885885690712801E-2</v>
      </c>
      <c r="K1663" s="17">
        <v>4.6256492214975103E-2</v>
      </c>
      <c r="L1663" s="17">
        <v>4.4694264871805701E-2</v>
      </c>
      <c r="M1663" s="17"/>
      <c r="N1663" s="17">
        <v>2.8525715361875498E-2</v>
      </c>
      <c r="O1663" s="17">
        <v>3.4211994196848797E-2</v>
      </c>
      <c r="P1663" s="17">
        <v>5.6578497898720298E-2</v>
      </c>
      <c r="Q1663" s="17">
        <v>7.08290654414271E-2</v>
      </c>
      <c r="R1663" s="17"/>
      <c r="S1663" s="17">
        <v>3.0557436689189501E-2</v>
      </c>
      <c r="T1663" s="17">
        <v>4.7183624283070102E-2</v>
      </c>
      <c r="U1663" s="17">
        <v>5.3975981794992897E-2</v>
      </c>
      <c r="V1663" s="17">
        <v>3.8162776160202597E-2</v>
      </c>
      <c r="W1663" s="17">
        <v>5.9471574249507303E-2</v>
      </c>
      <c r="X1663" s="17">
        <v>6.6725481706433901E-2</v>
      </c>
      <c r="Y1663" s="17">
        <v>4.9278109566256403E-2</v>
      </c>
      <c r="Z1663" s="17">
        <v>5.6626182452155303E-2</v>
      </c>
      <c r="AA1663" s="17">
        <v>2.5928109307363299E-2</v>
      </c>
      <c r="AB1663" s="17">
        <v>4.9823278751815699E-2</v>
      </c>
      <c r="AC1663" s="17">
        <v>6.1207631658403802E-2</v>
      </c>
      <c r="AD1663" s="17">
        <v>7.1342105749764795E-2</v>
      </c>
      <c r="AE1663" s="17"/>
      <c r="AF1663" s="17">
        <v>3.77722844743721E-2</v>
      </c>
      <c r="AG1663" s="17">
        <v>4.0456440835066901E-2</v>
      </c>
      <c r="AH1663" s="17">
        <v>7.3445018825834901E-2</v>
      </c>
      <c r="AI1663" s="17"/>
      <c r="AJ1663" s="17">
        <v>4.0242074170110199E-2</v>
      </c>
      <c r="AK1663" s="17">
        <v>4.9348390199506501E-2</v>
      </c>
      <c r="AL1663" s="17">
        <v>2.93972731622726E-2</v>
      </c>
      <c r="AM1663" s="17">
        <v>2.19154689183453E-2</v>
      </c>
      <c r="AN1663" s="17">
        <v>7.1042113659403494E-2</v>
      </c>
      <c r="AO1663" s="17"/>
      <c r="AP1663" s="17">
        <v>3.5559538596856503E-2</v>
      </c>
      <c r="AQ1663" s="17">
        <v>4.5936009757208303E-2</v>
      </c>
      <c r="AR1663" s="17">
        <v>1.4752322159809801E-2</v>
      </c>
      <c r="AS1663" s="17"/>
      <c r="AT1663" s="17">
        <v>5.8951358323428002E-2</v>
      </c>
      <c r="AU1663" s="17">
        <v>6.0432501702305602E-2</v>
      </c>
      <c r="AV1663" s="17">
        <v>3.0455942029309499E-2</v>
      </c>
      <c r="AW1663" s="17">
        <v>2.3456015673097502E-2</v>
      </c>
      <c r="AX1663" s="17">
        <v>3.0855773031949099E-2</v>
      </c>
      <c r="AY1663" s="17"/>
      <c r="AZ1663" s="17">
        <v>6.3780675464435402E-2</v>
      </c>
      <c r="BA1663" s="17">
        <v>5.5992766683861502E-2</v>
      </c>
      <c r="BB1663" s="17">
        <v>7.0799822539488896E-2</v>
      </c>
      <c r="BC1663" s="17">
        <v>4.0622472255055803E-2</v>
      </c>
      <c r="BD1663" s="17">
        <v>6.3278871355663596E-2</v>
      </c>
      <c r="BE1663" s="17">
        <v>3.8037441292641E-2</v>
      </c>
      <c r="BF1663" s="17">
        <v>3.2448948516135903E-2</v>
      </c>
      <c r="BG1663" s="17">
        <v>4.6075982014576397E-2</v>
      </c>
      <c r="BH1663" s="17">
        <v>6.2399393534132701E-2</v>
      </c>
      <c r="BI1663" s="17">
        <v>2.8911659496963199E-2</v>
      </c>
      <c r="BJ1663" s="17">
        <v>4.5113223613491897E-2</v>
      </c>
      <c r="BK1663" s="17">
        <v>2.2821570447200099E-2</v>
      </c>
      <c r="BL1663" s="17">
        <v>2.3121466038736199E-2</v>
      </c>
      <c r="BM1663" s="17">
        <v>4.7509558017990498E-2</v>
      </c>
      <c r="BN1663" s="17">
        <v>3.1062740905287899E-2</v>
      </c>
      <c r="BO1663" s="17">
        <v>2.3857981802185999E-2</v>
      </c>
      <c r="BP1663" s="17"/>
      <c r="BQ1663" s="17">
        <v>9.7552419956397299E-3</v>
      </c>
      <c r="BR1663" s="17">
        <v>6.1101946822894403E-2</v>
      </c>
    </row>
    <row r="1664" spans="2:70" x14ac:dyDescent="0.35">
      <c r="C1664" s="17"/>
      <c r="D1664" s="17"/>
      <c r="E1664" s="17"/>
      <c r="F1664" s="17"/>
      <c r="G1664" s="17"/>
      <c r="H1664" s="17"/>
      <c r="I1664" s="17"/>
      <c r="J1664" s="17"/>
      <c r="K1664" s="17"/>
      <c r="L1664" s="17"/>
      <c r="M1664" s="17"/>
      <c r="N1664" s="17"/>
      <c r="O1664" s="17"/>
      <c r="P1664" s="17"/>
      <c r="Q1664" s="17"/>
      <c r="R1664" s="17"/>
      <c r="S1664" s="17"/>
      <c r="T1664" s="17"/>
      <c r="U1664" s="17"/>
      <c r="V1664" s="17"/>
      <c r="W1664" s="17"/>
      <c r="X1664" s="17"/>
      <c r="Y1664" s="17"/>
      <c r="Z1664" s="17"/>
      <c r="AA1664" s="17"/>
      <c r="AB1664" s="17"/>
      <c r="AC1664" s="17"/>
      <c r="AD1664" s="17"/>
      <c r="AE1664" s="17"/>
      <c r="AF1664" s="17"/>
      <c r="AG1664" s="17"/>
      <c r="AH1664" s="17"/>
      <c r="AI1664" s="17"/>
      <c r="AJ1664" s="17"/>
      <c r="AK1664" s="17"/>
      <c r="AL1664" s="17"/>
      <c r="AM1664" s="17"/>
      <c r="AN1664" s="17"/>
      <c r="AO1664" s="17"/>
      <c r="AP1664" s="17"/>
      <c r="AQ1664" s="17"/>
      <c r="AR1664" s="17"/>
      <c r="AS1664" s="17"/>
      <c r="AT1664" s="17"/>
      <c r="AU1664" s="17"/>
      <c r="AV1664" s="17"/>
      <c r="AW1664" s="17"/>
      <c r="AX1664" s="17"/>
      <c r="AY1664" s="17"/>
      <c r="AZ1664" s="17"/>
      <c r="BA1664" s="17"/>
      <c r="BB1664" s="17"/>
      <c r="BC1664" s="17"/>
      <c r="BD1664" s="17"/>
      <c r="BE1664" s="17"/>
      <c r="BF1664" s="17"/>
      <c r="BG1664" s="17"/>
      <c r="BH1664" s="17"/>
      <c r="BI1664" s="17"/>
      <c r="BJ1664" s="17"/>
      <c r="BK1664" s="17"/>
      <c r="BL1664" s="17"/>
      <c r="BM1664" s="17"/>
      <c r="BN1664" s="17"/>
      <c r="BO1664" s="17"/>
      <c r="BP1664" s="17"/>
      <c r="BQ1664" s="17"/>
      <c r="BR1664" s="17"/>
    </row>
    <row r="1665" spans="2:70" x14ac:dyDescent="0.35">
      <c r="B1665" s="6" t="s">
        <v>698</v>
      </c>
      <c r="C1665" s="17"/>
      <c r="D1665" s="17"/>
      <c r="E1665" s="17"/>
      <c r="F1665" s="17"/>
      <c r="G1665" s="17"/>
      <c r="H1665" s="17"/>
      <c r="I1665" s="17"/>
      <c r="J1665" s="17"/>
      <c r="K1665" s="17"/>
      <c r="L1665" s="17"/>
      <c r="M1665" s="17"/>
      <c r="N1665" s="17"/>
      <c r="O1665" s="17"/>
      <c r="P1665" s="17"/>
      <c r="Q1665" s="17"/>
      <c r="R1665" s="17"/>
      <c r="S1665" s="17"/>
      <c r="T1665" s="17"/>
      <c r="U1665" s="17"/>
      <c r="V1665" s="17"/>
      <c r="W1665" s="17"/>
      <c r="X1665" s="17"/>
      <c r="Y1665" s="17"/>
      <c r="Z1665" s="17"/>
      <c r="AA1665" s="17"/>
      <c r="AB1665" s="17"/>
      <c r="AC1665" s="17"/>
      <c r="AD1665" s="17"/>
      <c r="AE1665" s="17"/>
      <c r="AF1665" s="17"/>
      <c r="AG1665" s="17"/>
      <c r="AH1665" s="17"/>
      <c r="AI1665" s="17"/>
      <c r="AJ1665" s="17"/>
      <c r="AK1665" s="17"/>
      <c r="AL1665" s="17"/>
      <c r="AM1665" s="17"/>
      <c r="AN1665" s="17"/>
      <c r="AO1665" s="17"/>
      <c r="AP1665" s="17"/>
      <c r="AQ1665" s="17"/>
      <c r="AR1665" s="17"/>
      <c r="AS1665" s="17"/>
      <c r="AT1665" s="17"/>
      <c r="AU1665" s="17"/>
      <c r="AV1665" s="17"/>
      <c r="AW1665" s="17"/>
      <c r="AX1665" s="17"/>
      <c r="AY1665" s="17"/>
      <c r="AZ1665" s="17"/>
      <c r="BA1665" s="17"/>
      <c r="BB1665" s="17"/>
      <c r="BC1665" s="17"/>
      <c r="BD1665" s="17"/>
      <c r="BE1665" s="17"/>
      <c r="BF1665" s="17"/>
      <c r="BG1665" s="17"/>
      <c r="BH1665" s="17"/>
      <c r="BI1665" s="17"/>
      <c r="BJ1665" s="17"/>
      <c r="BK1665" s="17"/>
      <c r="BL1665" s="17"/>
      <c r="BM1665" s="17"/>
      <c r="BN1665" s="17"/>
      <c r="BO1665" s="17"/>
      <c r="BP1665" s="17"/>
      <c r="BQ1665" s="17"/>
      <c r="BR1665" s="17"/>
    </row>
    <row r="1666" spans="2:70" x14ac:dyDescent="0.35">
      <c r="B1666" s="24" t="s">
        <v>97</v>
      </c>
      <c r="C1666" s="17"/>
      <c r="D1666" s="17"/>
      <c r="E1666" s="17"/>
      <c r="F1666" s="17"/>
      <c r="G1666" s="17"/>
      <c r="H1666" s="17"/>
      <c r="I1666" s="17"/>
      <c r="J1666" s="17"/>
      <c r="K1666" s="17"/>
      <c r="L1666" s="17"/>
      <c r="M1666" s="17"/>
      <c r="N1666" s="17"/>
      <c r="O1666" s="17"/>
      <c r="P1666" s="17"/>
      <c r="Q1666" s="17"/>
      <c r="R1666" s="17"/>
      <c r="S1666" s="17"/>
      <c r="T1666" s="17"/>
      <c r="U1666" s="17"/>
      <c r="V1666" s="17"/>
      <c r="W1666" s="17"/>
      <c r="X1666" s="17"/>
      <c r="Y1666" s="17"/>
      <c r="Z1666" s="17"/>
      <c r="AA1666" s="17"/>
      <c r="AB1666" s="17"/>
      <c r="AC1666" s="17"/>
      <c r="AD1666" s="17"/>
      <c r="AE1666" s="17"/>
      <c r="AF1666" s="17"/>
      <c r="AG1666" s="17"/>
      <c r="AH1666" s="17"/>
      <c r="AI1666" s="17"/>
      <c r="AJ1666" s="17"/>
      <c r="AK1666" s="17"/>
      <c r="AL1666" s="17"/>
      <c r="AM1666" s="17"/>
      <c r="AN1666" s="17"/>
      <c r="AO1666" s="17"/>
      <c r="AP1666" s="17"/>
      <c r="AQ1666" s="17"/>
      <c r="AR1666" s="17"/>
      <c r="AS1666" s="17"/>
      <c r="AT1666" s="17"/>
      <c r="AU1666" s="17"/>
      <c r="AV1666" s="17"/>
      <c r="AW1666" s="17"/>
      <c r="AX1666" s="17"/>
      <c r="AY1666" s="17"/>
      <c r="AZ1666" s="17"/>
      <c r="BA1666" s="17"/>
      <c r="BB1666" s="17"/>
      <c r="BC1666" s="17"/>
      <c r="BD1666" s="17"/>
      <c r="BE1666" s="17"/>
      <c r="BF1666" s="17"/>
      <c r="BG1666" s="17"/>
      <c r="BH1666" s="17"/>
      <c r="BI1666" s="17"/>
      <c r="BJ1666" s="17"/>
      <c r="BK1666" s="17"/>
      <c r="BL1666" s="17"/>
      <c r="BM1666" s="17"/>
      <c r="BN1666" s="17"/>
      <c r="BO1666" s="17"/>
      <c r="BP1666" s="17"/>
      <c r="BQ1666" s="17"/>
      <c r="BR1666" s="17"/>
    </row>
    <row r="1667" spans="2:70" x14ac:dyDescent="0.35">
      <c r="B1667" t="s">
        <v>691</v>
      </c>
      <c r="C1667" s="17">
        <v>0.11214293021849001</v>
      </c>
      <c r="D1667" s="17">
        <v>0.112808145470952</v>
      </c>
      <c r="E1667" s="17">
        <v>0.110171173153765</v>
      </c>
      <c r="F1667" s="17"/>
      <c r="G1667" s="17">
        <v>0.19084566321805699</v>
      </c>
      <c r="H1667" s="17">
        <v>0.15652908823427999</v>
      </c>
      <c r="I1667" s="17">
        <v>0.14002419110865699</v>
      </c>
      <c r="J1667" s="17">
        <v>0.107176110548883</v>
      </c>
      <c r="K1667" s="17">
        <v>5.1775187846997098E-2</v>
      </c>
      <c r="L1667" s="17">
        <v>4.5379815131908197E-2</v>
      </c>
      <c r="M1667" s="17"/>
      <c r="N1667" s="17">
        <v>0.113785516015173</v>
      </c>
      <c r="O1667" s="17">
        <v>0.101406485491414</v>
      </c>
      <c r="P1667" s="17">
        <v>0.136228197280891</v>
      </c>
      <c r="Q1667" s="17">
        <v>9.9450216701495897E-2</v>
      </c>
      <c r="R1667" s="17"/>
      <c r="S1667" s="17">
        <v>0.15596871697130399</v>
      </c>
      <c r="T1667" s="17">
        <v>0.101192943694106</v>
      </c>
      <c r="U1667" s="17">
        <v>0.10512222095870601</v>
      </c>
      <c r="V1667" s="17">
        <v>9.5765650713876896E-2</v>
      </c>
      <c r="W1667" s="17">
        <v>0.11431561980621199</v>
      </c>
      <c r="X1667" s="17">
        <v>0.14140173886851401</v>
      </c>
      <c r="Y1667" s="17">
        <v>0.106634336540994</v>
      </c>
      <c r="Z1667" s="17">
        <v>0.10242083742197</v>
      </c>
      <c r="AA1667" s="17">
        <v>0.114173682824601</v>
      </c>
      <c r="AB1667" s="17">
        <v>8.1227194002416001E-2</v>
      </c>
      <c r="AC1667" s="17">
        <v>6.1098116582347699E-2</v>
      </c>
      <c r="AD1667" s="17">
        <v>0.12821575638729599</v>
      </c>
      <c r="AE1667" s="17"/>
      <c r="AF1667" s="17">
        <v>8.4018665655098496E-2</v>
      </c>
      <c r="AG1667" s="17">
        <v>0.12596064486375</v>
      </c>
      <c r="AH1667" s="17">
        <v>0.100140881050788</v>
      </c>
      <c r="AI1667" s="17"/>
      <c r="AJ1667" s="17">
        <v>8.3730448468479601E-2</v>
      </c>
      <c r="AK1667" s="17">
        <v>0.15331517056211399</v>
      </c>
      <c r="AL1667" s="17">
        <v>8.8412616275502495E-2</v>
      </c>
      <c r="AM1667" s="17">
        <v>0.19512090701190701</v>
      </c>
      <c r="AN1667" s="17">
        <v>9.3948687493604105E-2</v>
      </c>
      <c r="AO1667" s="17"/>
      <c r="AP1667" s="17">
        <v>0.101180293319099</v>
      </c>
      <c r="AQ1667" s="17">
        <v>0.146505678878216</v>
      </c>
      <c r="AR1667" s="17">
        <v>0.11182807186631499</v>
      </c>
      <c r="AS1667" s="17"/>
      <c r="AT1667" s="17">
        <v>8.1558584278206198E-2</v>
      </c>
      <c r="AU1667" s="17">
        <v>0.10787118172789401</v>
      </c>
      <c r="AV1667" s="17">
        <v>0.13246805242522</v>
      </c>
      <c r="AW1667" s="17">
        <v>0.143109658646139</v>
      </c>
      <c r="AX1667" s="17">
        <v>0.21712292301637201</v>
      </c>
      <c r="AY1667" s="17"/>
      <c r="AZ1667" s="17">
        <v>9.9952596387929499E-2</v>
      </c>
      <c r="BA1667" s="17">
        <v>0.102581182119936</v>
      </c>
      <c r="BB1667" s="17">
        <v>0.113231813142564</v>
      </c>
      <c r="BC1667" s="17">
        <v>0.12016989919804601</v>
      </c>
      <c r="BD1667" s="17">
        <v>0.111474854306718</v>
      </c>
      <c r="BE1667" s="17">
        <v>0.113871121782672</v>
      </c>
      <c r="BF1667" s="17">
        <v>0.10010497008306</v>
      </c>
      <c r="BG1667" s="17">
        <v>0.121560815083156</v>
      </c>
      <c r="BH1667" s="17">
        <v>0.12664456232164401</v>
      </c>
      <c r="BI1667" s="17">
        <v>0.12688705285435201</v>
      </c>
      <c r="BJ1667" s="17">
        <v>7.5762063513037797E-2</v>
      </c>
      <c r="BK1667" s="17">
        <v>0.107137234693853</v>
      </c>
      <c r="BL1667" s="17">
        <v>0.146070515701403</v>
      </c>
      <c r="BM1667" s="17">
        <v>0.128558150095445</v>
      </c>
      <c r="BN1667" s="17">
        <v>0.15209973201462701</v>
      </c>
      <c r="BO1667" s="17">
        <v>0.16292028870893099</v>
      </c>
      <c r="BP1667" s="17"/>
      <c r="BQ1667" s="17">
        <v>0.133144108841978</v>
      </c>
      <c r="BR1667" s="17">
        <v>0.102339120784276</v>
      </c>
    </row>
    <row r="1668" spans="2:70" x14ac:dyDescent="0.35">
      <c r="B1668" t="s">
        <v>692</v>
      </c>
      <c r="C1668" s="17">
        <v>0.32223612547818098</v>
      </c>
      <c r="D1668" s="17">
        <v>0.30281161998282602</v>
      </c>
      <c r="E1668" s="17">
        <v>0.34073953354876202</v>
      </c>
      <c r="F1668" s="17"/>
      <c r="G1668" s="17">
        <v>0.33189236381880999</v>
      </c>
      <c r="H1668" s="17">
        <v>0.35580725388314199</v>
      </c>
      <c r="I1668" s="17">
        <v>0.35558256393508503</v>
      </c>
      <c r="J1668" s="17">
        <v>0.339812101887774</v>
      </c>
      <c r="K1668" s="17">
        <v>0.25376950865380898</v>
      </c>
      <c r="L1668" s="17">
        <v>0.29276170574891502</v>
      </c>
      <c r="M1668" s="17"/>
      <c r="N1668" s="17">
        <v>0.36553570245994998</v>
      </c>
      <c r="O1668" s="17">
        <v>0.33934097064894397</v>
      </c>
      <c r="P1668" s="17">
        <v>0.31408934770407698</v>
      </c>
      <c r="Q1668" s="17">
        <v>0.26806094478366899</v>
      </c>
      <c r="R1668" s="17"/>
      <c r="S1668" s="17">
        <v>0.316444284365893</v>
      </c>
      <c r="T1668" s="17">
        <v>0.31780990311541701</v>
      </c>
      <c r="U1668" s="17">
        <v>0.32448156925425198</v>
      </c>
      <c r="V1668" s="17">
        <v>0.338422838290862</v>
      </c>
      <c r="W1668" s="17">
        <v>0.30444522401929303</v>
      </c>
      <c r="X1668" s="17">
        <v>0.32198907341288002</v>
      </c>
      <c r="Y1668" s="17">
        <v>0.33754204000759302</v>
      </c>
      <c r="Z1668" s="17">
        <v>0.35487894216405003</v>
      </c>
      <c r="AA1668" s="17">
        <v>0.32991860192168598</v>
      </c>
      <c r="AB1668" s="17">
        <v>0.30030633017652503</v>
      </c>
      <c r="AC1668" s="17">
        <v>0.32511262275985398</v>
      </c>
      <c r="AD1668" s="17">
        <v>0.304769217623305</v>
      </c>
      <c r="AE1668" s="17"/>
      <c r="AF1668" s="17">
        <v>0.29449739177112999</v>
      </c>
      <c r="AG1668" s="17">
        <v>0.34528033130324898</v>
      </c>
      <c r="AH1668" s="17">
        <v>0.29524310416526001</v>
      </c>
      <c r="AI1668" s="17"/>
      <c r="AJ1668" s="17">
        <v>0.32241484563259099</v>
      </c>
      <c r="AK1668" s="17">
        <v>0.33780930665624098</v>
      </c>
      <c r="AL1668" s="17">
        <v>0.35850253492956502</v>
      </c>
      <c r="AM1668" s="17">
        <v>0.23081413904307699</v>
      </c>
      <c r="AN1668" s="17">
        <v>0.25848841276032303</v>
      </c>
      <c r="AO1668" s="17"/>
      <c r="AP1668" s="17">
        <v>0.35258111998117198</v>
      </c>
      <c r="AQ1668" s="17">
        <v>0.34138257215458601</v>
      </c>
      <c r="AR1668" s="17">
        <v>0.36755130090687599</v>
      </c>
      <c r="AS1668" s="17"/>
      <c r="AT1668" s="17">
        <v>0.27974819655411998</v>
      </c>
      <c r="AU1668" s="17">
        <v>0.32726459970910898</v>
      </c>
      <c r="AV1668" s="17">
        <v>0.36458180833135101</v>
      </c>
      <c r="AW1668" s="17">
        <v>0.35467391257295999</v>
      </c>
      <c r="AX1668" s="17">
        <v>0.34600993488620402</v>
      </c>
      <c r="AY1668" s="17"/>
      <c r="AZ1668" s="17">
        <v>0.22078867155519299</v>
      </c>
      <c r="BA1668" s="17">
        <v>0.28637236579241998</v>
      </c>
      <c r="BB1668" s="17">
        <v>0.26802843653851199</v>
      </c>
      <c r="BC1668" s="17">
        <v>0.25412373790893</v>
      </c>
      <c r="BD1668" s="17">
        <v>0.28518072305284498</v>
      </c>
      <c r="BE1668" s="17">
        <v>0.30317413417920702</v>
      </c>
      <c r="BF1668" s="17">
        <v>0.36491731381327103</v>
      </c>
      <c r="BG1668" s="17">
        <v>0.33777270980819801</v>
      </c>
      <c r="BH1668" s="17">
        <v>0.39685159925763402</v>
      </c>
      <c r="BI1668" s="17">
        <v>0.32031290326692002</v>
      </c>
      <c r="BJ1668" s="17">
        <v>0.38316874773724702</v>
      </c>
      <c r="BK1668" s="17">
        <v>0.32582816673443998</v>
      </c>
      <c r="BL1668" s="17">
        <v>0.33143952463971499</v>
      </c>
      <c r="BM1668" s="17">
        <v>0.36949063655085601</v>
      </c>
      <c r="BN1668" s="17">
        <v>0.34940329905044998</v>
      </c>
      <c r="BO1668" s="17">
        <v>0.35222554788403498</v>
      </c>
      <c r="BP1668" s="17"/>
      <c r="BQ1668" s="17">
        <v>0.32690393060064998</v>
      </c>
      <c r="BR1668" s="17">
        <v>0.32340471608567001</v>
      </c>
    </row>
    <row r="1669" spans="2:70" x14ac:dyDescent="0.35">
      <c r="B1669" t="s">
        <v>693</v>
      </c>
      <c r="C1669" s="17">
        <v>0.434680331858814</v>
      </c>
      <c r="D1669" s="17">
        <v>0.44508336125112202</v>
      </c>
      <c r="E1669" s="17">
        <v>0.42643704854675601</v>
      </c>
      <c r="F1669" s="17"/>
      <c r="G1669" s="17">
        <v>0.286981315978309</v>
      </c>
      <c r="H1669" s="17">
        <v>0.33130982954329902</v>
      </c>
      <c r="I1669" s="17">
        <v>0.391520099346993</v>
      </c>
      <c r="J1669" s="17">
        <v>0.45190104789055702</v>
      </c>
      <c r="K1669" s="17">
        <v>0.572281841935395</v>
      </c>
      <c r="L1669" s="17">
        <v>0.54606409113687304</v>
      </c>
      <c r="M1669" s="17"/>
      <c r="N1669" s="17">
        <v>0.42976069793639698</v>
      </c>
      <c r="O1669" s="17">
        <v>0.43820281937516098</v>
      </c>
      <c r="P1669" s="17">
        <v>0.40613009839494102</v>
      </c>
      <c r="Q1669" s="17">
        <v>0.460320108259968</v>
      </c>
      <c r="R1669" s="17"/>
      <c r="S1669" s="17">
        <v>0.39660331404911497</v>
      </c>
      <c r="T1669" s="17">
        <v>0.465835653448891</v>
      </c>
      <c r="U1669" s="17">
        <v>0.43927408413143698</v>
      </c>
      <c r="V1669" s="17">
        <v>0.45933594666926603</v>
      </c>
      <c r="W1669" s="17">
        <v>0.448275537775702</v>
      </c>
      <c r="X1669" s="17">
        <v>0.364212622772982</v>
      </c>
      <c r="Y1669" s="17">
        <v>0.412774428185328</v>
      </c>
      <c r="Z1669" s="17">
        <v>0.41738160103842298</v>
      </c>
      <c r="AA1669" s="17">
        <v>0.449354486364968</v>
      </c>
      <c r="AB1669" s="17">
        <v>0.48041207468942199</v>
      </c>
      <c r="AC1669" s="17">
        <v>0.46065791909790199</v>
      </c>
      <c r="AD1669" s="17">
        <v>0.41782823959277998</v>
      </c>
      <c r="AE1669" s="17"/>
      <c r="AF1669" s="17">
        <v>0.49663435851208099</v>
      </c>
      <c r="AG1669" s="17">
        <v>0.41798576443545499</v>
      </c>
      <c r="AH1669" s="17">
        <v>0.42202769934106099</v>
      </c>
      <c r="AI1669" s="17"/>
      <c r="AJ1669" s="17">
        <v>0.48129486301098001</v>
      </c>
      <c r="AK1669" s="17">
        <v>0.37953399362600598</v>
      </c>
      <c r="AL1669" s="17">
        <v>0.44857963140670298</v>
      </c>
      <c r="AM1669" s="17">
        <v>0.452449090988847</v>
      </c>
      <c r="AN1669" s="17">
        <v>0.47659164286900702</v>
      </c>
      <c r="AO1669" s="17"/>
      <c r="AP1669" s="17">
        <v>0.43188620272361</v>
      </c>
      <c r="AQ1669" s="17">
        <v>0.39510134639997502</v>
      </c>
      <c r="AR1669" s="17">
        <v>0.41830766260693902</v>
      </c>
      <c r="AS1669" s="17"/>
      <c r="AT1669" s="17">
        <v>0.49980305668166702</v>
      </c>
      <c r="AU1669" s="17">
        <v>0.42437678800422701</v>
      </c>
      <c r="AV1669" s="17">
        <v>0.38899869755728</v>
      </c>
      <c r="AW1669" s="17">
        <v>0.39228889211538298</v>
      </c>
      <c r="AX1669" s="17">
        <v>0.31401699088395502</v>
      </c>
      <c r="AY1669" s="17"/>
      <c r="AZ1669" s="17">
        <v>0.35348497278392299</v>
      </c>
      <c r="BA1669" s="17">
        <v>0.441289509295553</v>
      </c>
      <c r="BB1669" s="17">
        <v>0.45750562065943001</v>
      </c>
      <c r="BC1669" s="17">
        <v>0.50054462071703199</v>
      </c>
      <c r="BD1669" s="17">
        <v>0.45521016964324201</v>
      </c>
      <c r="BE1669" s="17">
        <v>0.47755139122194501</v>
      </c>
      <c r="BF1669" s="17">
        <v>0.42263577212976</v>
      </c>
      <c r="BG1669" s="17">
        <v>0.39618358579463098</v>
      </c>
      <c r="BH1669" s="17">
        <v>0.34620341036573699</v>
      </c>
      <c r="BI1669" s="17">
        <v>0.42403773491429497</v>
      </c>
      <c r="BJ1669" s="17">
        <v>0.44377950031140201</v>
      </c>
      <c r="BK1669" s="17">
        <v>0.46121961997410799</v>
      </c>
      <c r="BL1669" s="17">
        <v>0.44215219406218698</v>
      </c>
      <c r="BM1669" s="17">
        <v>0.370903263804715</v>
      </c>
      <c r="BN1669" s="17">
        <v>0.34508177437924598</v>
      </c>
      <c r="BO1669" s="17">
        <v>0.38090950396343398</v>
      </c>
      <c r="BP1669" s="17"/>
      <c r="BQ1669" s="17">
        <v>0.434586665359595</v>
      </c>
      <c r="BR1669" s="17">
        <v>0.434941416593778</v>
      </c>
    </row>
    <row r="1670" spans="2:70" x14ac:dyDescent="0.35">
      <c r="B1670" t="s">
        <v>694</v>
      </c>
      <c r="C1670" s="17">
        <v>4.3264720853637903E-2</v>
      </c>
      <c r="D1670" s="17">
        <v>4.8902081109260698E-2</v>
      </c>
      <c r="E1670" s="17">
        <v>3.7622991035122899E-2</v>
      </c>
      <c r="F1670" s="17"/>
      <c r="G1670" s="17">
        <v>9.0005748285241702E-2</v>
      </c>
      <c r="H1670" s="17">
        <v>6.9387656035229894E-2</v>
      </c>
      <c r="I1670" s="17">
        <v>4.1810624816455602E-2</v>
      </c>
      <c r="J1670" s="17">
        <v>2.50634344049602E-2</v>
      </c>
      <c r="K1670" s="17">
        <v>2.9912341705004598E-2</v>
      </c>
      <c r="L1670" s="17">
        <v>1.5919468745523399E-2</v>
      </c>
      <c r="M1670" s="17"/>
      <c r="N1670" s="17">
        <v>3.20675151606769E-2</v>
      </c>
      <c r="O1670" s="17">
        <v>4.5440542572207199E-2</v>
      </c>
      <c r="P1670" s="17">
        <v>4.2566103789213799E-2</v>
      </c>
      <c r="Q1670" s="17">
        <v>5.3293839240424898E-2</v>
      </c>
      <c r="R1670" s="17"/>
      <c r="S1670" s="17">
        <v>6.2613898710617802E-2</v>
      </c>
      <c r="T1670" s="17">
        <v>3.8973807441486902E-2</v>
      </c>
      <c r="U1670" s="17">
        <v>3.7949066225767998E-2</v>
      </c>
      <c r="V1670" s="17">
        <v>3.1754260564942502E-2</v>
      </c>
      <c r="W1670" s="17">
        <v>2.8076878896336199E-2</v>
      </c>
      <c r="X1670" s="17">
        <v>6.2053029513388903E-2</v>
      </c>
      <c r="Y1670" s="17">
        <v>4.8290404920249198E-2</v>
      </c>
      <c r="Z1670" s="17">
        <v>4.3720864403178399E-2</v>
      </c>
      <c r="AA1670" s="17">
        <v>3.1076126484076601E-2</v>
      </c>
      <c r="AB1670" s="17">
        <v>4.89390616134045E-2</v>
      </c>
      <c r="AC1670" s="17">
        <v>3.9249576652818703E-2</v>
      </c>
      <c r="AD1670" s="17">
        <v>1.9603640421729501E-2</v>
      </c>
      <c r="AE1670" s="17"/>
      <c r="AF1670" s="17">
        <v>3.6002913868339398E-2</v>
      </c>
      <c r="AG1670" s="17">
        <v>4.01872067119486E-2</v>
      </c>
      <c r="AH1670" s="17">
        <v>7.4099397162483094E-2</v>
      </c>
      <c r="AI1670" s="17"/>
      <c r="AJ1670" s="17">
        <v>3.3594338398308797E-2</v>
      </c>
      <c r="AK1670" s="17">
        <v>4.7705378099574099E-2</v>
      </c>
      <c r="AL1670" s="17">
        <v>3.7652017494380297E-2</v>
      </c>
      <c r="AM1670" s="17">
        <v>0.101434903803251</v>
      </c>
      <c r="AN1670" s="17">
        <v>5.2050402854446502E-2</v>
      </c>
      <c r="AO1670" s="17"/>
      <c r="AP1670" s="17">
        <v>4.0783257873765501E-2</v>
      </c>
      <c r="AQ1670" s="17">
        <v>4.06188875337E-2</v>
      </c>
      <c r="AR1670" s="17">
        <v>4.8542037340484998E-2</v>
      </c>
      <c r="AS1670" s="17"/>
      <c r="AT1670" s="17">
        <v>3.3274779645287897E-2</v>
      </c>
      <c r="AU1670" s="17">
        <v>4.5493869299746699E-2</v>
      </c>
      <c r="AV1670" s="17">
        <v>4.6470237495579901E-2</v>
      </c>
      <c r="AW1670" s="17">
        <v>5.47420666635932E-2</v>
      </c>
      <c r="AX1670" s="17">
        <v>4.9521859848188701E-2</v>
      </c>
      <c r="AY1670" s="17"/>
      <c r="AZ1670" s="17">
        <v>8.60129028887021E-2</v>
      </c>
      <c r="BA1670" s="17">
        <v>5.49732111528606E-2</v>
      </c>
      <c r="BB1670" s="17">
        <v>4.8153695169674403E-2</v>
      </c>
      <c r="BC1670" s="17">
        <v>5.0280284222529101E-2</v>
      </c>
      <c r="BD1670" s="17">
        <v>5.7518154540742703E-2</v>
      </c>
      <c r="BE1670" s="17">
        <v>3.4988546900833202E-2</v>
      </c>
      <c r="BF1670" s="17">
        <v>4.65528402267203E-2</v>
      </c>
      <c r="BG1670" s="17">
        <v>4.67961912732026E-2</v>
      </c>
      <c r="BH1670" s="17">
        <v>3.4975269633919302E-2</v>
      </c>
      <c r="BI1670" s="17">
        <v>5.0053154826289803E-2</v>
      </c>
      <c r="BJ1670" s="17">
        <v>2.49465105119792E-2</v>
      </c>
      <c r="BK1670" s="17">
        <v>3.6408939236672801E-2</v>
      </c>
      <c r="BL1670" s="17">
        <v>3.3468645886968303E-2</v>
      </c>
      <c r="BM1670" s="17">
        <v>1.7862467384410399E-2</v>
      </c>
      <c r="BN1670" s="17">
        <v>7.7878373342483501E-2</v>
      </c>
      <c r="BO1670" s="17">
        <v>5.0704200728624499E-2</v>
      </c>
      <c r="BP1670" s="17"/>
      <c r="BQ1670" s="17">
        <v>6.7784796905120195E-2</v>
      </c>
      <c r="BR1670" s="17">
        <v>3.0541637213879098E-2</v>
      </c>
    </row>
    <row r="1671" spans="2:70" x14ac:dyDescent="0.35">
      <c r="B1671" t="s">
        <v>695</v>
      </c>
      <c r="C1671" s="17">
        <v>3.5964376499077098E-2</v>
      </c>
      <c r="D1671" s="17">
        <v>4.07237322535993E-2</v>
      </c>
      <c r="E1671" s="17">
        <v>3.0994303836988601E-2</v>
      </c>
      <c r="F1671" s="17"/>
      <c r="G1671" s="17">
        <v>4.11569860155932E-2</v>
      </c>
      <c r="H1671" s="17">
        <v>3.19764897658791E-2</v>
      </c>
      <c r="I1671" s="17">
        <v>2.58384175581696E-2</v>
      </c>
      <c r="J1671" s="17">
        <v>2.97212820868346E-2</v>
      </c>
      <c r="K1671" s="17">
        <v>3.8671958384430702E-2</v>
      </c>
      <c r="L1671" s="17">
        <v>4.7314508497284601E-2</v>
      </c>
      <c r="M1671" s="17"/>
      <c r="N1671" s="17">
        <v>2.2880061379955501E-2</v>
      </c>
      <c r="O1671" s="17">
        <v>3.28740832712505E-2</v>
      </c>
      <c r="P1671" s="17">
        <v>3.7730600793504203E-2</v>
      </c>
      <c r="Q1671" s="17">
        <v>5.1303590742538097E-2</v>
      </c>
      <c r="R1671" s="17"/>
      <c r="S1671" s="17">
        <v>2.7378480939494802E-2</v>
      </c>
      <c r="T1671" s="17">
        <v>4.2659520235693603E-2</v>
      </c>
      <c r="U1671" s="17">
        <v>3.5963277003286602E-2</v>
      </c>
      <c r="V1671" s="17">
        <v>4.0750531235786702E-2</v>
      </c>
      <c r="W1671" s="17">
        <v>3.2980577839337402E-2</v>
      </c>
      <c r="X1671" s="17">
        <v>4.4939836496378498E-2</v>
      </c>
      <c r="Y1671" s="17">
        <v>3.6772228764068098E-2</v>
      </c>
      <c r="Z1671" s="17">
        <v>2.1171055032959699E-2</v>
      </c>
      <c r="AA1671" s="17">
        <v>3.1087659874938101E-2</v>
      </c>
      <c r="AB1671" s="17">
        <v>3.6815913722023398E-2</v>
      </c>
      <c r="AC1671" s="17">
        <v>3.4907297804177902E-2</v>
      </c>
      <c r="AD1671" s="17">
        <v>4.73337782849498E-2</v>
      </c>
      <c r="AE1671" s="17"/>
      <c r="AF1671" s="17">
        <v>4.7096095763482698E-2</v>
      </c>
      <c r="AG1671" s="17">
        <v>2.1841408376708799E-2</v>
      </c>
      <c r="AH1671" s="17">
        <v>4.2066521673732003E-2</v>
      </c>
      <c r="AI1671" s="17"/>
      <c r="AJ1671" s="17">
        <v>3.8046420372307203E-2</v>
      </c>
      <c r="AK1671" s="17">
        <v>2.9893213967675102E-2</v>
      </c>
      <c r="AL1671" s="17">
        <v>1.9954400172494498E-2</v>
      </c>
      <c r="AM1671" s="17">
        <v>2.0180959152917202E-2</v>
      </c>
      <c r="AN1671" s="17">
        <v>4.3064248791096903E-2</v>
      </c>
      <c r="AO1671" s="17"/>
      <c r="AP1671" s="17">
        <v>3.4752753549414997E-2</v>
      </c>
      <c r="AQ1671" s="17">
        <v>3.0377268347379201E-2</v>
      </c>
      <c r="AR1671" s="17">
        <v>1.8837968444087898E-2</v>
      </c>
      <c r="AS1671" s="17"/>
      <c r="AT1671" s="17">
        <v>4.4943404428115397E-2</v>
      </c>
      <c r="AU1671" s="17">
        <v>3.1063628274480701E-2</v>
      </c>
      <c r="AV1671" s="17">
        <v>2.6855193291787299E-2</v>
      </c>
      <c r="AW1671" s="17">
        <v>3.07315083725717E-2</v>
      </c>
      <c r="AX1671" s="17">
        <v>4.2472518333330801E-2</v>
      </c>
      <c r="AY1671" s="17"/>
      <c r="AZ1671" s="17">
        <v>0.21030633685096201</v>
      </c>
      <c r="BA1671" s="17">
        <v>4.82561718163999E-2</v>
      </c>
      <c r="BB1671" s="17">
        <v>4.17558893526907E-2</v>
      </c>
      <c r="BC1671" s="17">
        <v>2.9178818454266099E-2</v>
      </c>
      <c r="BD1671" s="17">
        <v>2.8671124258386999E-2</v>
      </c>
      <c r="BE1671" s="17">
        <v>3.6896093425994501E-2</v>
      </c>
      <c r="BF1671" s="17">
        <v>3.6696612876095297E-2</v>
      </c>
      <c r="BG1671" s="17">
        <v>2.7932259604791398E-2</v>
      </c>
      <c r="BH1671" s="17">
        <v>2.4774596705660699E-2</v>
      </c>
      <c r="BI1671" s="17">
        <v>3.9656701181248602E-2</v>
      </c>
      <c r="BJ1671" s="17">
        <v>3.4862556708009702E-2</v>
      </c>
      <c r="BK1671" s="17">
        <v>2.8749446261618301E-2</v>
      </c>
      <c r="BL1671" s="17">
        <v>2.1131210569686601E-2</v>
      </c>
      <c r="BM1671" s="17">
        <v>6.56759241465837E-2</v>
      </c>
      <c r="BN1671" s="17">
        <v>3.277267921648E-2</v>
      </c>
      <c r="BO1671" s="17">
        <v>3.54445886504181E-2</v>
      </c>
      <c r="BP1671" s="17"/>
      <c r="BQ1671" s="17">
        <v>2.4226668462552899E-2</v>
      </c>
      <c r="BR1671" s="17">
        <v>4.1613680760252202E-2</v>
      </c>
    </row>
    <row r="1672" spans="2:70" x14ac:dyDescent="0.35">
      <c r="B1672" t="s">
        <v>129</v>
      </c>
      <c r="C1672" s="17">
        <v>5.1711515091799602E-2</v>
      </c>
      <c r="D1672" s="17">
        <v>4.9671059932239497E-2</v>
      </c>
      <c r="E1672" s="17">
        <v>5.40349498786062E-2</v>
      </c>
      <c r="F1672" s="17"/>
      <c r="G1672" s="17">
        <v>5.9117922683989098E-2</v>
      </c>
      <c r="H1672" s="17">
        <v>5.4989682538170603E-2</v>
      </c>
      <c r="I1672" s="17">
        <v>4.52241032346406E-2</v>
      </c>
      <c r="J1672" s="17">
        <v>4.6326023180990598E-2</v>
      </c>
      <c r="K1672" s="17">
        <v>5.35891614743641E-2</v>
      </c>
      <c r="L1672" s="17">
        <v>5.2560410739494898E-2</v>
      </c>
      <c r="M1672" s="17"/>
      <c r="N1672" s="17">
        <v>3.5970507047848099E-2</v>
      </c>
      <c r="O1672" s="17">
        <v>4.2735098641023199E-2</v>
      </c>
      <c r="P1672" s="17">
        <v>6.3255652037372601E-2</v>
      </c>
      <c r="Q1672" s="17">
        <v>6.7571300271904902E-2</v>
      </c>
      <c r="R1672" s="17"/>
      <c r="S1672" s="17">
        <v>4.0991304963575802E-2</v>
      </c>
      <c r="T1672" s="17">
        <v>3.3528172064404997E-2</v>
      </c>
      <c r="U1672" s="17">
        <v>5.7209782426549699E-2</v>
      </c>
      <c r="V1672" s="17">
        <v>3.39707725252665E-2</v>
      </c>
      <c r="W1672" s="17">
        <v>7.1906161663119098E-2</v>
      </c>
      <c r="X1672" s="17">
        <v>6.5403698935857194E-2</v>
      </c>
      <c r="Y1672" s="17">
        <v>5.7986561581767897E-2</v>
      </c>
      <c r="Z1672" s="17">
        <v>6.0426699939418897E-2</v>
      </c>
      <c r="AA1672" s="17">
        <v>4.4389442529730101E-2</v>
      </c>
      <c r="AB1672" s="17">
        <v>5.2299425796209401E-2</v>
      </c>
      <c r="AC1672" s="17">
        <v>7.8974467102899501E-2</v>
      </c>
      <c r="AD1672" s="17">
        <v>8.2249367689939498E-2</v>
      </c>
      <c r="AE1672" s="17"/>
      <c r="AF1672" s="17">
        <v>4.1750574429868598E-2</v>
      </c>
      <c r="AG1672" s="17">
        <v>4.8744644308888502E-2</v>
      </c>
      <c r="AH1672" s="17">
        <v>6.6422396606675996E-2</v>
      </c>
      <c r="AI1672" s="17"/>
      <c r="AJ1672" s="17">
        <v>4.0919084117333498E-2</v>
      </c>
      <c r="AK1672" s="17">
        <v>5.1742937088390097E-2</v>
      </c>
      <c r="AL1672" s="17">
        <v>4.6898799721354398E-2</v>
      </c>
      <c r="AM1672" s="17">
        <v>0</v>
      </c>
      <c r="AN1672" s="17">
        <v>7.5856605231522906E-2</v>
      </c>
      <c r="AO1672" s="17"/>
      <c r="AP1672" s="17">
        <v>3.8816372552938801E-2</v>
      </c>
      <c r="AQ1672" s="17">
        <v>4.6014246686143602E-2</v>
      </c>
      <c r="AR1672" s="17">
        <v>3.4932958835296603E-2</v>
      </c>
      <c r="AS1672" s="17"/>
      <c r="AT1672" s="17">
        <v>6.0671978412603501E-2</v>
      </c>
      <c r="AU1672" s="17">
        <v>6.3929932984543802E-2</v>
      </c>
      <c r="AV1672" s="17">
        <v>4.0626010898782101E-2</v>
      </c>
      <c r="AW1672" s="17">
        <v>2.4453961629353E-2</v>
      </c>
      <c r="AX1672" s="17">
        <v>3.0855773031949099E-2</v>
      </c>
      <c r="AY1672" s="17"/>
      <c r="AZ1672" s="17">
        <v>2.94545195332899E-2</v>
      </c>
      <c r="BA1672" s="17">
        <v>6.6527559822830706E-2</v>
      </c>
      <c r="BB1672" s="17">
        <v>7.13245451371292E-2</v>
      </c>
      <c r="BC1672" s="17">
        <v>4.5702639499196597E-2</v>
      </c>
      <c r="BD1672" s="17">
        <v>6.19449741980658E-2</v>
      </c>
      <c r="BE1672" s="17">
        <v>3.3518712489347999E-2</v>
      </c>
      <c r="BF1672" s="17">
        <v>2.9092490871092499E-2</v>
      </c>
      <c r="BG1672" s="17">
        <v>6.9754438436021193E-2</v>
      </c>
      <c r="BH1672" s="17">
        <v>7.0550561715403901E-2</v>
      </c>
      <c r="BI1672" s="17">
        <v>3.9052452956893399E-2</v>
      </c>
      <c r="BJ1672" s="17">
        <v>3.7480621218324801E-2</v>
      </c>
      <c r="BK1672" s="17">
        <v>4.0656593099308899E-2</v>
      </c>
      <c r="BL1672" s="17">
        <v>2.5737909140040201E-2</v>
      </c>
      <c r="BM1672" s="17">
        <v>4.7509558017990498E-2</v>
      </c>
      <c r="BN1672" s="17">
        <v>4.2764141996714099E-2</v>
      </c>
      <c r="BO1672" s="17">
        <v>1.7795870064558399E-2</v>
      </c>
      <c r="BP1672" s="17"/>
      <c r="BQ1672" s="17">
        <v>1.3353829830104001E-2</v>
      </c>
      <c r="BR1672" s="17">
        <v>6.7159428562144796E-2</v>
      </c>
    </row>
    <row r="1673" spans="2:70" x14ac:dyDescent="0.35">
      <c r="C1673" s="17"/>
      <c r="D1673" s="17"/>
      <c r="E1673" s="17"/>
      <c r="F1673" s="17"/>
      <c r="G1673" s="17"/>
      <c r="H1673" s="17"/>
      <c r="I1673" s="17"/>
      <c r="J1673" s="17"/>
      <c r="K1673" s="17"/>
      <c r="L1673" s="17"/>
      <c r="M1673" s="17"/>
      <c r="N1673" s="17"/>
      <c r="O1673" s="17"/>
      <c r="P1673" s="17"/>
      <c r="Q1673" s="17"/>
      <c r="R1673" s="17"/>
      <c r="S1673" s="17"/>
      <c r="T1673" s="17"/>
      <c r="U1673" s="17"/>
      <c r="V1673" s="17"/>
      <c r="W1673" s="17"/>
      <c r="X1673" s="17"/>
      <c r="Y1673" s="17"/>
      <c r="Z1673" s="17"/>
      <c r="AA1673" s="17"/>
      <c r="AB1673" s="17"/>
      <c r="AC1673" s="17"/>
      <c r="AD1673" s="17"/>
      <c r="AE1673" s="17"/>
      <c r="AF1673" s="17"/>
      <c r="AG1673" s="17"/>
      <c r="AH1673" s="17"/>
      <c r="AI1673" s="17"/>
      <c r="AJ1673" s="17"/>
      <c r="AK1673" s="17"/>
      <c r="AL1673" s="17"/>
      <c r="AM1673" s="17"/>
      <c r="AN1673" s="17"/>
      <c r="AO1673" s="17"/>
      <c r="AP1673" s="17"/>
      <c r="AQ1673" s="17"/>
      <c r="AR1673" s="17"/>
      <c r="AS1673" s="17"/>
      <c r="AT1673" s="17"/>
      <c r="AU1673" s="17"/>
      <c r="AV1673" s="17"/>
      <c r="AW1673" s="17"/>
      <c r="AX1673" s="17"/>
      <c r="AY1673" s="17"/>
      <c r="AZ1673" s="17"/>
      <c r="BA1673" s="17"/>
      <c r="BB1673" s="17"/>
      <c r="BC1673" s="17"/>
      <c r="BD1673" s="17"/>
      <c r="BE1673" s="17"/>
      <c r="BF1673" s="17"/>
      <c r="BG1673" s="17"/>
      <c r="BH1673" s="17"/>
      <c r="BI1673" s="17"/>
      <c r="BJ1673" s="17"/>
      <c r="BK1673" s="17"/>
      <c r="BL1673" s="17"/>
      <c r="BM1673" s="17"/>
      <c r="BN1673" s="17"/>
      <c r="BO1673" s="17"/>
      <c r="BP1673" s="17"/>
      <c r="BQ1673" s="17"/>
      <c r="BR1673" s="17"/>
    </row>
    <row r="1674" spans="2:70" x14ac:dyDescent="0.35">
      <c r="B1674" s="6" t="s">
        <v>699</v>
      </c>
      <c r="C1674" s="17"/>
      <c r="D1674" s="17"/>
      <c r="E1674" s="17"/>
      <c r="F1674" s="17"/>
      <c r="G1674" s="17"/>
      <c r="H1674" s="17"/>
      <c r="I1674" s="17"/>
      <c r="J1674" s="17"/>
      <c r="K1674" s="17"/>
      <c r="L1674" s="17"/>
      <c r="M1674" s="17"/>
      <c r="N1674" s="17"/>
      <c r="O1674" s="17"/>
      <c r="P1674" s="17"/>
      <c r="Q1674" s="17"/>
      <c r="R1674" s="17"/>
      <c r="S1674" s="17"/>
      <c r="T1674" s="17"/>
      <c r="U1674" s="17"/>
      <c r="V1674" s="17"/>
      <c r="W1674" s="17"/>
      <c r="X1674" s="17"/>
      <c r="Y1674" s="17"/>
      <c r="Z1674" s="17"/>
      <c r="AA1674" s="17"/>
      <c r="AB1674" s="17"/>
      <c r="AC1674" s="17"/>
      <c r="AD1674" s="17"/>
      <c r="AE1674" s="17"/>
      <c r="AF1674" s="17"/>
      <c r="AG1674" s="17"/>
      <c r="AH1674" s="17"/>
      <c r="AI1674" s="17"/>
      <c r="AJ1674" s="17"/>
      <c r="AK1674" s="17"/>
      <c r="AL1674" s="17"/>
      <c r="AM1674" s="17"/>
      <c r="AN1674" s="17"/>
      <c r="AO1674" s="17"/>
      <c r="AP1674" s="17"/>
      <c r="AQ1674" s="17"/>
      <c r="AR1674" s="17"/>
      <c r="AS1674" s="17"/>
      <c r="AT1674" s="17"/>
      <c r="AU1674" s="17"/>
      <c r="AV1674" s="17"/>
      <c r="AW1674" s="17"/>
      <c r="AX1674" s="17"/>
      <c r="AY1674" s="17"/>
      <c r="AZ1674" s="17"/>
      <c r="BA1674" s="17"/>
      <c r="BB1674" s="17"/>
      <c r="BC1674" s="17"/>
      <c r="BD1674" s="17"/>
      <c r="BE1674" s="17"/>
      <c r="BF1674" s="17"/>
      <c r="BG1674" s="17"/>
      <c r="BH1674" s="17"/>
      <c r="BI1674" s="17"/>
      <c r="BJ1674" s="17"/>
      <c r="BK1674" s="17"/>
      <c r="BL1674" s="17"/>
      <c r="BM1674" s="17"/>
      <c r="BN1674" s="17"/>
      <c r="BO1674" s="17"/>
      <c r="BP1674" s="17"/>
      <c r="BQ1674" s="17"/>
      <c r="BR1674" s="17"/>
    </row>
    <row r="1675" spans="2:70" x14ac:dyDescent="0.35">
      <c r="B1675" s="24" t="s">
        <v>97</v>
      </c>
      <c r="C1675" s="17"/>
      <c r="D1675" s="17"/>
      <c r="E1675" s="17"/>
      <c r="F1675" s="17"/>
      <c r="G1675" s="17"/>
      <c r="H1675" s="17"/>
      <c r="I1675" s="17"/>
      <c r="J1675" s="17"/>
      <c r="K1675" s="17"/>
      <c r="L1675" s="17"/>
      <c r="M1675" s="17"/>
      <c r="N1675" s="17"/>
      <c r="O1675" s="17"/>
      <c r="P1675" s="17"/>
      <c r="Q1675" s="17"/>
      <c r="R1675" s="17"/>
      <c r="S1675" s="17"/>
      <c r="T1675" s="17"/>
      <c r="U1675" s="17"/>
      <c r="V1675" s="17"/>
      <c r="W1675" s="17"/>
      <c r="X1675" s="17"/>
      <c r="Y1675" s="17"/>
      <c r="Z1675" s="17"/>
      <c r="AA1675" s="17"/>
      <c r="AB1675" s="17"/>
      <c r="AC1675" s="17"/>
      <c r="AD1675" s="17"/>
      <c r="AE1675" s="17"/>
      <c r="AF1675" s="17"/>
      <c r="AG1675" s="17"/>
      <c r="AH1675" s="17"/>
      <c r="AI1675" s="17"/>
      <c r="AJ1675" s="17"/>
      <c r="AK1675" s="17"/>
      <c r="AL1675" s="17"/>
      <c r="AM1675" s="17"/>
      <c r="AN1675" s="17"/>
      <c r="AO1675" s="17"/>
      <c r="AP1675" s="17"/>
      <c r="AQ1675" s="17"/>
      <c r="AR1675" s="17"/>
      <c r="AS1675" s="17"/>
      <c r="AT1675" s="17"/>
      <c r="AU1675" s="17"/>
      <c r="AV1675" s="17"/>
      <c r="AW1675" s="17"/>
      <c r="AX1675" s="17"/>
      <c r="AY1675" s="17"/>
      <c r="AZ1675" s="17"/>
      <c r="BA1675" s="17"/>
      <c r="BB1675" s="17"/>
      <c r="BC1675" s="17"/>
      <c r="BD1675" s="17"/>
      <c r="BE1675" s="17"/>
      <c r="BF1675" s="17"/>
      <c r="BG1675" s="17"/>
      <c r="BH1675" s="17"/>
      <c r="BI1675" s="17"/>
      <c r="BJ1675" s="17"/>
      <c r="BK1675" s="17"/>
      <c r="BL1675" s="17"/>
      <c r="BM1675" s="17"/>
      <c r="BN1675" s="17"/>
      <c r="BO1675" s="17"/>
      <c r="BP1675" s="17"/>
      <c r="BQ1675" s="17"/>
      <c r="BR1675" s="17"/>
    </row>
    <row r="1676" spans="2:70" x14ac:dyDescent="0.35">
      <c r="B1676" t="s">
        <v>691</v>
      </c>
      <c r="C1676" s="17">
        <v>7.0638537261103196E-2</v>
      </c>
      <c r="D1676" s="17">
        <v>7.3527967942571895E-2</v>
      </c>
      <c r="E1676" s="17">
        <v>6.6003039129679406E-2</v>
      </c>
      <c r="F1676" s="17"/>
      <c r="G1676" s="17">
        <v>0.140200700889138</v>
      </c>
      <c r="H1676" s="17">
        <v>0.12453582842490001</v>
      </c>
      <c r="I1676" s="17">
        <v>8.3884562797615594E-2</v>
      </c>
      <c r="J1676" s="17">
        <v>5.5292540904233502E-2</v>
      </c>
      <c r="K1676" s="17">
        <v>2.5671483880950498E-2</v>
      </c>
      <c r="L1676" s="17">
        <v>1.2349133053512699E-2</v>
      </c>
      <c r="M1676" s="17"/>
      <c r="N1676" s="17">
        <v>7.4606654470425998E-2</v>
      </c>
      <c r="O1676" s="17">
        <v>6.3135826680009999E-2</v>
      </c>
      <c r="P1676" s="17">
        <v>8.66767200194897E-2</v>
      </c>
      <c r="Q1676" s="17">
        <v>5.9649507817429802E-2</v>
      </c>
      <c r="R1676" s="17"/>
      <c r="S1676" s="17">
        <v>0.13928181179358101</v>
      </c>
      <c r="T1676" s="17">
        <v>5.4831166865038E-2</v>
      </c>
      <c r="U1676" s="17">
        <v>4.9682581019666001E-2</v>
      </c>
      <c r="V1676" s="17">
        <v>4.5400117813870003E-2</v>
      </c>
      <c r="W1676" s="17">
        <v>4.86105497186071E-2</v>
      </c>
      <c r="X1676" s="17">
        <v>0.110849669441294</v>
      </c>
      <c r="Y1676" s="17">
        <v>6.8333888746125906E-2</v>
      </c>
      <c r="Z1676" s="17">
        <v>3.2943519636313798E-2</v>
      </c>
      <c r="AA1676" s="17">
        <v>6.2199359557708701E-2</v>
      </c>
      <c r="AB1676" s="17">
        <v>5.45031076424718E-2</v>
      </c>
      <c r="AC1676" s="17">
        <v>5.1398351674909401E-2</v>
      </c>
      <c r="AD1676" s="17">
        <v>4.8742472140988903E-2</v>
      </c>
      <c r="AE1676" s="17"/>
      <c r="AF1676" s="17">
        <v>5.2578693564173398E-2</v>
      </c>
      <c r="AG1676" s="17">
        <v>7.5482479646711495E-2</v>
      </c>
      <c r="AH1676" s="17">
        <v>6.6362573135236497E-2</v>
      </c>
      <c r="AI1676" s="17"/>
      <c r="AJ1676" s="17">
        <v>4.4572775065830801E-2</v>
      </c>
      <c r="AK1676" s="17">
        <v>0.10370623668560799</v>
      </c>
      <c r="AL1676" s="17">
        <v>5.3043082426069303E-2</v>
      </c>
      <c r="AM1676" s="17">
        <v>0.182060523473178</v>
      </c>
      <c r="AN1676" s="17">
        <v>4.2235256221590398E-2</v>
      </c>
      <c r="AO1676" s="17"/>
      <c r="AP1676" s="17">
        <v>6.0738834346424603E-2</v>
      </c>
      <c r="AQ1676" s="17">
        <v>9.34374145585848E-2</v>
      </c>
      <c r="AR1676" s="17">
        <v>8.7403237321248495E-2</v>
      </c>
      <c r="AS1676" s="17"/>
      <c r="AT1676" s="17">
        <v>3.5994335291284797E-2</v>
      </c>
      <c r="AU1676" s="17">
        <v>6.5000362291232905E-2</v>
      </c>
      <c r="AV1676" s="17">
        <v>9.2846044424827107E-2</v>
      </c>
      <c r="AW1676" s="17">
        <v>0.10911961733992399</v>
      </c>
      <c r="AX1676" s="17">
        <v>0.23207494649764401</v>
      </c>
      <c r="AY1676" s="17"/>
      <c r="AZ1676" s="17">
        <v>0.161722784280489</v>
      </c>
      <c r="BA1676" s="17">
        <v>7.0621071685311995E-2</v>
      </c>
      <c r="BB1676" s="17">
        <v>7.9464547890059398E-2</v>
      </c>
      <c r="BC1676" s="17">
        <v>6.8881136302530704E-2</v>
      </c>
      <c r="BD1676" s="17">
        <v>5.9002752808242201E-2</v>
      </c>
      <c r="BE1676" s="17">
        <v>7.7916316172711206E-2</v>
      </c>
      <c r="BF1676" s="17">
        <v>6.6198995466666896E-2</v>
      </c>
      <c r="BG1676" s="17">
        <v>6.3430227348143395E-2</v>
      </c>
      <c r="BH1676" s="17">
        <v>5.8486332493448298E-2</v>
      </c>
      <c r="BI1676" s="17">
        <v>4.80801662116263E-2</v>
      </c>
      <c r="BJ1676" s="17">
        <v>5.9762357126358398E-2</v>
      </c>
      <c r="BK1676" s="17">
        <v>8.91167335009381E-2</v>
      </c>
      <c r="BL1676" s="17">
        <v>7.4201120502877194E-2</v>
      </c>
      <c r="BM1676" s="17">
        <v>7.3221001452562898E-2</v>
      </c>
      <c r="BN1676" s="17">
        <v>0.10082425634981</v>
      </c>
      <c r="BO1676" s="17">
        <v>0.13153086197343899</v>
      </c>
      <c r="BP1676" s="17"/>
      <c r="BQ1676" s="17">
        <v>0.121550668515068</v>
      </c>
      <c r="BR1676" s="17">
        <v>4.8567388000100901E-2</v>
      </c>
    </row>
    <row r="1677" spans="2:70" x14ac:dyDescent="0.35">
      <c r="B1677" t="s">
        <v>692</v>
      </c>
      <c r="C1677" s="17">
        <v>0.18778872133343499</v>
      </c>
      <c r="D1677" s="17">
        <v>0.17537276426297699</v>
      </c>
      <c r="E1677" s="17">
        <v>0.19980475594414501</v>
      </c>
      <c r="F1677" s="17"/>
      <c r="G1677" s="17">
        <v>0.28119757263865403</v>
      </c>
      <c r="H1677" s="17">
        <v>0.29269036609809401</v>
      </c>
      <c r="I1677" s="17">
        <v>0.24228787623149101</v>
      </c>
      <c r="J1677" s="17">
        <v>0.15923033633508599</v>
      </c>
      <c r="K1677" s="17">
        <v>0.105997201313533</v>
      </c>
      <c r="L1677" s="17">
        <v>7.3913852614988507E-2</v>
      </c>
      <c r="M1677" s="17"/>
      <c r="N1677" s="17">
        <v>0.19962334072147001</v>
      </c>
      <c r="O1677" s="17">
        <v>0.203358662266927</v>
      </c>
      <c r="P1677" s="17">
        <v>0.185314357165723</v>
      </c>
      <c r="Q1677" s="17">
        <v>0.16344885760938099</v>
      </c>
      <c r="R1677" s="17"/>
      <c r="S1677" s="17">
        <v>0.23650127240455199</v>
      </c>
      <c r="T1677" s="17">
        <v>0.17179111596010699</v>
      </c>
      <c r="U1677" s="17">
        <v>0.172467395609463</v>
      </c>
      <c r="V1677" s="17">
        <v>0.169851180178099</v>
      </c>
      <c r="W1677" s="17">
        <v>0.19201738089413201</v>
      </c>
      <c r="X1677" s="17">
        <v>0.21671782209151499</v>
      </c>
      <c r="Y1677" s="17">
        <v>0.150568648919679</v>
      </c>
      <c r="Z1677" s="17">
        <v>0.17741812809863899</v>
      </c>
      <c r="AA1677" s="17">
        <v>0.187012339620167</v>
      </c>
      <c r="AB1677" s="17">
        <v>0.15602683762599001</v>
      </c>
      <c r="AC1677" s="17">
        <v>0.22030584597622799</v>
      </c>
      <c r="AD1677" s="17">
        <v>0.184596222188424</v>
      </c>
      <c r="AE1677" s="17"/>
      <c r="AF1677" s="17">
        <v>0.118367042266131</v>
      </c>
      <c r="AG1677" s="17">
        <v>0.23085399386292599</v>
      </c>
      <c r="AH1677" s="17">
        <v>0.18178689370276599</v>
      </c>
      <c r="AI1677" s="17"/>
      <c r="AJ1677" s="17">
        <v>0.146000296154943</v>
      </c>
      <c r="AK1677" s="17">
        <v>0.25692197787573401</v>
      </c>
      <c r="AL1677" s="17">
        <v>0.17215793235101501</v>
      </c>
      <c r="AM1677" s="17">
        <v>0.116425476479994</v>
      </c>
      <c r="AN1677" s="17">
        <v>0.16800955738463999</v>
      </c>
      <c r="AO1677" s="17"/>
      <c r="AP1677" s="17">
        <v>0.17592360041744301</v>
      </c>
      <c r="AQ1677" s="17">
        <v>0.24678142219383001</v>
      </c>
      <c r="AR1677" s="17">
        <v>0.19719304274243499</v>
      </c>
      <c r="AS1677" s="17"/>
      <c r="AT1677" s="17">
        <v>0.16634438738926499</v>
      </c>
      <c r="AU1677" s="17">
        <v>0.18061992690165499</v>
      </c>
      <c r="AV1677" s="17">
        <v>0.22174974495840299</v>
      </c>
      <c r="AW1677" s="17">
        <v>0.266167940068467</v>
      </c>
      <c r="AX1677" s="17">
        <v>0.23142525925972901</v>
      </c>
      <c r="AY1677" s="17"/>
      <c r="AZ1677" s="17">
        <v>0.195287981467477</v>
      </c>
      <c r="BA1677" s="17">
        <v>0.15108876457666401</v>
      </c>
      <c r="BB1677" s="17">
        <v>0.18327103813490001</v>
      </c>
      <c r="BC1677" s="17">
        <v>0.16984528341190899</v>
      </c>
      <c r="BD1677" s="17">
        <v>0.219622835350614</v>
      </c>
      <c r="BE1677" s="17">
        <v>0.16303793908353501</v>
      </c>
      <c r="BF1677" s="17">
        <v>0.204947537943792</v>
      </c>
      <c r="BG1677" s="17">
        <v>0.17485549602351899</v>
      </c>
      <c r="BH1677" s="17">
        <v>0.193309767810211</v>
      </c>
      <c r="BI1677" s="17">
        <v>0.20055983644182701</v>
      </c>
      <c r="BJ1677" s="17">
        <v>0.20960161047117601</v>
      </c>
      <c r="BK1677" s="17">
        <v>0.18767952905038099</v>
      </c>
      <c r="BL1677" s="17">
        <v>0.17661476487532499</v>
      </c>
      <c r="BM1677" s="17">
        <v>0.14685941186562701</v>
      </c>
      <c r="BN1677" s="17">
        <v>0.24984035112140199</v>
      </c>
      <c r="BO1677" s="17">
        <v>0.27031940011570399</v>
      </c>
      <c r="BP1677" s="17"/>
      <c r="BQ1677" s="17">
        <v>0.24693874863992099</v>
      </c>
      <c r="BR1677" s="17">
        <v>0.157525811314016</v>
      </c>
    </row>
    <row r="1678" spans="2:70" x14ac:dyDescent="0.35">
      <c r="B1678" t="s">
        <v>693</v>
      </c>
      <c r="C1678" s="17">
        <v>0.56988181225227097</v>
      </c>
      <c r="D1678" s="17">
        <v>0.55891875540742797</v>
      </c>
      <c r="E1678" s="17">
        <v>0.58195005770867902</v>
      </c>
      <c r="F1678" s="17"/>
      <c r="G1678" s="17">
        <v>0.37419546667734299</v>
      </c>
      <c r="H1678" s="17">
        <v>0.42467035806111297</v>
      </c>
      <c r="I1678" s="17">
        <v>0.54242757700089295</v>
      </c>
      <c r="J1678" s="17">
        <v>0.626043567630994</v>
      </c>
      <c r="K1678" s="17">
        <v>0.65670519734717703</v>
      </c>
      <c r="L1678" s="17">
        <v>0.73659059164913898</v>
      </c>
      <c r="M1678" s="17"/>
      <c r="N1678" s="17">
        <v>0.59832776550910804</v>
      </c>
      <c r="O1678" s="17">
        <v>0.58037344985704398</v>
      </c>
      <c r="P1678" s="17">
        <v>0.52035275632338196</v>
      </c>
      <c r="Q1678" s="17">
        <v>0.57231185183168598</v>
      </c>
      <c r="R1678" s="17"/>
      <c r="S1678" s="17">
        <v>0.47946365963880699</v>
      </c>
      <c r="T1678" s="17">
        <v>0.59783679055596395</v>
      </c>
      <c r="U1678" s="17">
        <v>0.61975104676549297</v>
      </c>
      <c r="V1678" s="17">
        <v>0.61865282528688803</v>
      </c>
      <c r="W1678" s="17">
        <v>0.56900913203609804</v>
      </c>
      <c r="X1678" s="17">
        <v>0.49123559165592801</v>
      </c>
      <c r="Y1678" s="17">
        <v>0.61851187748145997</v>
      </c>
      <c r="Z1678" s="17">
        <v>0.61521445354314297</v>
      </c>
      <c r="AA1678" s="17">
        <v>0.61334161825463196</v>
      </c>
      <c r="AB1678" s="17">
        <v>0.58389256180273097</v>
      </c>
      <c r="AC1678" s="17">
        <v>0.50743859050837303</v>
      </c>
      <c r="AD1678" s="17">
        <v>0.54243699357220099</v>
      </c>
      <c r="AE1678" s="17"/>
      <c r="AF1678" s="17">
        <v>0.61617077240663998</v>
      </c>
      <c r="AG1678" s="17">
        <v>0.56842145008324096</v>
      </c>
      <c r="AH1678" s="17">
        <v>0.55425702782721697</v>
      </c>
      <c r="AI1678" s="17"/>
      <c r="AJ1678" s="17">
        <v>0.62080644993426104</v>
      </c>
      <c r="AK1678" s="17">
        <v>0.50834071581864204</v>
      </c>
      <c r="AL1678" s="17">
        <v>0.638779528452181</v>
      </c>
      <c r="AM1678" s="17">
        <v>0.48827053418697902</v>
      </c>
      <c r="AN1678" s="17">
        <v>0.57868437644883897</v>
      </c>
      <c r="AO1678" s="17"/>
      <c r="AP1678" s="17">
        <v>0.58612985975229304</v>
      </c>
      <c r="AQ1678" s="17">
        <v>0.53557604150972005</v>
      </c>
      <c r="AR1678" s="17">
        <v>0.57606524001515802</v>
      </c>
      <c r="AS1678" s="17"/>
      <c r="AT1678" s="17">
        <v>0.595262775337142</v>
      </c>
      <c r="AU1678" s="17">
        <v>0.57748815909614504</v>
      </c>
      <c r="AV1678" s="17">
        <v>0.559046379005255</v>
      </c>
      <c r="AW1678" s="17">
        <v>0.49856540235438801</v>
      </c>
      <c r="AX1678" s="17">
        <v>0.34367587517370202</v>
      </c>
      <c r="AY1678" s="17"/>
      <c r="AZ1678" s="17">
        <v>0.37629713846922003</v>
      </c>
      <c r="BA1678" s="17">
        <v>0.57414584354758802</v>
      </c>
      <c r="BB1678" s="17">
        <v>0.50718446729801203</v>
      </c>
      <c r="BC1678" s="17">
        <v>0.61356202797450599</v>
      </c>
      <c r="BD1678" s="17">
        <v>0.54478725817107299</v>
      </c>
      <c r="BE1678" s="17">
        <v>0.59240509045669398</v>
      </c>
      <c r="BF1678" s="17">
        <v>0.57213754606445499</v>
      </c>
      <c r="BG1678" s="17">
        <v>0.59737563461877297</v>
      </c>
      <c r="BH1678" s="17">
        <v>0.54864276109295496</v>
      </c>
      <c r="BI1678" s="17">
        <v>0.61017373171012601</v>
      </c>
      <c r="BJ1678" s="17">
        <v>0.55852484126368196</v>
      </c>
      <c r="BK1678" s="17">
        <v>0.60938256926954704</v>
      </c>
      <c r="BL1678" s="17">
        <v>0.60572879194013196</v>
      </c>
      <c r="BM1678" s="17">
        <v>0.56270091546915602</v>
      </c>
      <c r="BN1678" s="17">
        <v>0.51567386281070704</v>
      </c>
      <c r="BO1678" s="17">
        <v>0.46069803033491202</v>
      </c>
      <c r="BP1678" s="17"/>
      <c r="BQ1678" s="17">
        <v>0.52134983193878803</v>
      </c>
      <c r="BR1678" s="17">
        <v>0.59750265763869503</v>
      </c>
    </row>
    <row r="1679" spans="2:70" x14ac:dyDescent="0.35">
      <c r="B1679" t="s">
        <v>694</v>
      </c>
      <c r="C1679" s="17">
        <v>5.5060234571958099E-2</v>
      </c>
      <c r="D1679" s="17">
        <v>6.0421131076041801E-2</v>
      </c>
      <c r="E1679" s="17">
        <v>5.0182420568626103E-2</v>
      </c>
      <c r="F1679" s="17"/>
      <c r="G1679" s="17">
        <v>7.7852042054977699E-2</v>
      </c>
      <c r="H1679" s="17">
        <v>5.6220769434631702E-2</v>
      </c>
      <c r="I1679" s="17">
        <v>4.8841836665860297E-2</v>
      </c>
      <c r="J1679" s="17">
        <v>4.8827315404937399E-2</v>
      </c>
      <c r="K1679" s="17">
        <v>7.1148331905874093E-2</v>
      </c>
      <c r="L1679" s="17">
        <v>3.8341755064263197E-2</v>
      </c>
      <c r="M1679" s="17"/>
      <c r="N1679" s="17">
        <v>4.5006752525950898E-2</v>
      </c>
      <c r="O1679" s="17">
        <v>5.3854949709574801E-2</v>
      </c>
      <c r="P1679" s="17">
        <v>6.2287904735793903E-2</v>
      </c>
      <c r="Q1679" s="17">
        <v>6.0617236744063503E-2</v>
      </c>
      <c r="R1679" s="17"/>
      <c r="S1679" s="17">
        <v>6.7164262784525502E-2</v>
      </c>
      <c r="T1679" s="17">
        <v>4.7332043724255403E-2</v>
      </c>
      <c r="U1679" s="17">
        <v>3.7827784774452103E-2</v>
      </c>
      <c r="V1679" s="17">
        <v>5.5534322089019698E-2</v>
      </c>
      <c r="W1679" s="17">
        <v>6.8870047314279995E-2</v>
      </c>
      <c r="X1679" s="17">
        <v>5.4592807504166098E-2</v>
      </c>
      <c r="Y1679" s="17">
        <v>6.0145264081604997E-2</v>
      </c>
      <c r="Z1679" s="17">
        <v>4.12295391193295E-2</v>
      </c>
      <c r="AA1679" s="17">
        <v>3.3621219619606298E-2</v>
      </c>
      <c r="AB1679" s="17">
        <v>6.2512398151351803E-2</v>
      </c>
      <c r="AC1679" s="17">
        <v>9.0695232411149795E-2</v>
      </c>
      <c r="AD1679" s="17">
        <v>4.7249060602964701E-2</v>
      </c>
      <c r="AE1679" s="17"/>
      <c r="AF1679" s="17">
        <v>6.8449419252373606E-2</v>
      </c>
      <c r="AG1679" s="17">
        <v>4.48471071954527E-2</v>
      </c>
      <c r="AH1679" s="17">
        <v>5.9170867419775099E-2</v>
      </c>
      <c r="AI1679" s="17"/>
      <c r="AJ1679" s="17">
        <v>5.99370001365747E-2</v>
      </c>
      <c r="AK1679" s="17">
        <v>4.5367294981110501E-2</v>
      </c>
      <c r="AL1679" s="17">
        <v>5.5385780812721101E-2</v>
      </c>
      <c r="AM1679" s="17">
        <v>0.105953314861831</v>
      </c>
      <c r="AN1679" s="17">
        <v>7.0150265389221506E-2</v>
      </c>
      <c r="AO1679" s="17"/>
      <c r="AP1679" s="17">
        <v>6.3981984039223894E-2</v>
      </c>
      <c r="AQ1679" s="17">
        <v>4.0145009838396403E-2</v>
      </c>
      <c r="AR1679" s="17">
        <v>5.0416606443252701E-2</v>
      </c>
      <c r="AS1679" s="17"/>
      <c r="AT1679" s="17">
        <v>5.0602090805595801E-2</v>
      </c>
      <c r="AU1679" s="17">
        <v>5.4998850246042501E-2</v>
      </c>
      <c r="AV1679" s="17">
        <v>4.5891423582255599E-2</v>
      </c>
      <c r="AW1679" s="17">
        <v>5.2916035014478398E-2</v>
      </c>
      <c r="AX1679" s="17">
        <v>0.11761477602977</v>
      </c>
      <c r="AY1679" s="17"/>
      <c r="AZ1679" s="17">
        <v>5.5134393776513899E-2</v>
      </c>
      <c r="BA1679" s="17">
        <v>7.1382833193946504E-2</v>
      </c>
      <c r="BB1679" s="17">
        <v>9.5938508789045099E-2</v>
      </c>
      <c r="BC1679" s="17">
        <v>4.4055898992271803E-2</v>
      </c>
      <c r="BD1679" s="17">
        <v>5.8348227170679202E-2</v>
      </c>
      <c r="BE1679" s="17">
        <v>5.2131644009040398E-2</v>
      </c>
      <c r="BF1679" s="17">
        <v>5.3573489627021902E-2</v>
      </c>
      <c r="BG1679" s="17">
        <v>5.57067019376025E-2</v>
      </c>
      <c r="BH1679" s="17">
        <v>4.7660517711628797E-2</v>
      </c>
      <c r="BI1679" s="17">
        <v>3.6652367041567303E-2</v>
      </c>
      <c r="BJ1679" s="17">
        <v>6.3937313003222404E-2</v>
      </c>
      <c r="BK1679" s="17">
        <v>5.2653995847565499E-2</v>
      </c>
      <c r="BL1679" s="17">
        <v>6.45017627907149E-2</v>
      </c>
      <c r="BM1679" s="17">
        <v>7.2098914337410794E-2</v>
      </c>
      <c r="BN1679" s="17">
        <v>3.8595722310109999E-2</v>
      </c>
      <c r="BO1679" s="17">
        <v>4.8456570123845799E-2</v>
      </c>
      <c r="BP1679" s="17"/>
      <c r="BQ1679" s="17">
        <v>6.2737872271838704E-2</v>
      </c>
      <c r="BR1679" s="17">
        <v>5.1809382558037999E-2</v>
      </c>
    </row>
    <row r="1680" spans="2:70" x14ac:dyDescent="0.35">
      <c r="B1680" t="s">
        <v>695</v>
      </c>
      <c r="C1680" s="17">
        <v>6.0955617244068602E-2</v>
      </c>
      <c r="D1680" s="17">
        <v>7.7105293657289395E-2</v>
      </c>
      <c r="E1680" s="17">
        <v>4.5030617586604503E-2</v>
      </c>
      <c r="F1680" s="17"/>
      <c r="G1680" s="17">
        <v>6.4984922246206805E-2</v>
      </c>
      <c r="H1680" s="17">
        <v>4.2403488841984603E-2</v>
      </c>
      <c r="I1680" s="17">
        <v>3.76870122535879E-2</v>
      </c>
      <c r="J1680" s="17">
        <v>5.9656241659331199E-2</v>
      </c>
      <c r="K1680" s="17">
        <v>7.6447629693823099E-2</v>
      </c>
      <c r="L1680" s="17">
        <v>8.3055199397078894E-2</v>
      </c>
      <c r="M1680" s="17"/>
      <c r="N1680" s="17">
        <v>5.1269348532892001E-2</v>
      </c>
      <c r="O1680" s="17">
        <v>6.19954579298592E-2</v>
      </c>
      <c r="P1680" s="17">
        <v>6.9036457871274506E-2</v>
      </c>
      <c r="Q1680" s="17">
        <v>6.2068591597694803E-2</v>
      </c>
      <c r="R1680" s="17"/>
      <c r="S1680" s="17">
        <v>4.1458740354300597E-2</v>
      </c>
      <c r="T1680" s="17">
        <v>7.3895249203812005E-2</v>
      </c>
      <c r="U1680" s="17">
        <v>6.2825534724467794E-2</v>
      </c>
      <c r="V1680" s="17">
        <v>7.1272868180379007E-2</v>
      </c>
      <c r="W1680" s="17">
        <v>4.42462968123414E-2</v>
      </c>
      <c r="X1680" s="17">
        <v>5.0412569134874602E-2</v>
      </c>
      <c r="Y1680" s="17">
        <v>5.6862508191884702E-2</v>
      </c>
      <c r="Z1680" s="17">
        <v>6.8926597707331103E-2</v>
      </c>
      <c r="AA1680" s="17">
        <v>6.01677505500171E-2</v>
      </c>
      <c r="AB1680" s="17">
        <v>6.9694995387313705E-2</v>
      </c>
      <c r="AC1680" s="17">
        <v>7.4185357070762903E-2</v>
      </c>
      <c r="AD1680" s="17">
        <v>8.55492456747977E-2</v>
      </c>
      <c r="AE1680" s="17"/>
      <c r="AF1680" s="17">
        <v>9.0201610714395294E-2</v>
      </c>
      <c r="AG1680" s="17">
        <v>3.75979539854049E-2</v>
      </c>
      <c r="AH1680" s="17">
        <v>6.8265679218814407E-2</v>
      </c>
      <c r="AI1680" s="17"/>
      <c r="AJ1680" s="17">
        <v>8.2244613966192801E-2</v>
      </c>
      <c r="AK1680" s="17">
        <v>3.42943049389949E-2</v>
      </c>
      <c r="AL1680" s="17">
        <v>4.04429496945116E-2</v>
      </c>
      <c r="AM1680" s="17">
        <v>8.4782308164142894E-2</v>
      </c>
      <c r="AN1680" s="17">
        <v>6.3489852353137297E-2</v>
      </c>
      <c r="AO1680" s="17"/>
      <c r="AP1680" s="17">
        <v>6.9283642794085998E-2</v>
      </c>
      <c r="AQ1680" s="17">
        <v>3.6206845856947001E-2</v>
      </c>
      <c r="AR1680" s="17">
        <v>5.3321431412762001E-2</v>
      </c>
      <c r="AS1680" s="17"/>
      <c r="AT1680" s="17">
        <v>7.0449603045767903E-2</v>
      </c>
      <c r="AU1680" s="17">
        <v>5.5013713722128897E-2</v>
      </c>
      <c r="AV1680" s="17">
        <v>4.6163906209614303E-2</v>
      </c>
      <c r="AW1680" s="17">
        <v>4.3198401919190603E-2</v>
      </c>
      <c r="AX1680" s="17">
        <v>5.95147600672686E-2</v>
      </c>
      <c r="AY1680" s="17"/>
      <c r="AZ1680" s="17">
        <v>0.144838001109487</v>
      </c>
      <c r="BA1680" s="17">
        <v>6.5510404740640696E-2</v>
      </c>
      <c r="BB1680" s="17">
        <v>5.5901417726441797E-2</v>
      </c>
      <c r="BC1680" s="17">
        <v>5.7903454724352599E-2</v>
      </c>
      <c r="BD1680" s="17">
        <v>5.5859946036724499E-2</v>
      </c>
      <c r="BE1680" s="17">
        <v>7.1160065900485001E-2</v>
      </c>
      <c r="BF1680" s="17">
        <v>6.0590999083724097E-2</v>
      </c>
      <c r="BG1680" s="17">
        <v>4.7785592417029198E-2</v>
      </c>
      <c r="BH1680" s="17">
        <v>7.3871733739670098E-2</v>
      </c>
      <c r="BI1680" s="17">
        <v>6.5028993053167006E-2</v>
      </c>
      <c r="BJ1680" s="17">
        <v>5.9554731191286202E-2</v>
      </c>
      <c r="BK1680" s="17">
        <v>4.53159674428791E-2</v>
      </c>
      <c r="BL1680" s="17">
        <v>3.6885463079444299E-2</v>
      </c>
      <c r="BM1680" s="17">
        <v>8.4903319908845504E-2</v>
      </c>
      <c r="BN1680" s="17">
        <v>6.3577592869744307E-2</v>
      </c>
      <c r="BO1680" s="17">
        <v>5.7499286366708598E-2</v>
      </c>
      <c r="BP1680" s="17"/>
      <c r="BQ1680" s="17">
        <v>4.0230630523836401E-2</v>
      </c>
      <c r="BR1680" s="17">
        <v>6.9473626943675995E-2</v>
      </c>
    </row>
    <row r="1681" spans="2:70" x14ac:dyDescent="0.35">
      <c r="B1681" t="s">
        <v>129</v>
      </c>
      <c r="C1681" s="17">
        <v>5.5675077337164598E-2</v>
      </c>
      <c r="D1681" s="17">
        <v>5.4654087653691202E-2</v>
      </c>
      <c r="E1681" s="17">
        <v>5.7029109062266499E-2</v>
      </c>
      <c r="F1681" s="17"/>
      <c r="G1681" s="17">
        <v>6.1569295493680599E-2</v>
      </c>
      <c r="H1681" s="17">
        <v>5.9479189139276897E-2</v>
      </c>
      <c r="I1681" s="17">
        <v>4.4871135050551902E-2</v>
      </c>
      <c r="J1681" s="17">
        <v>5.0949998065417897E-2</v>
      </c>
      <c r="K1681" s="17">
        <v>6.4030155858642496E-2</v>
      </c>
      <c r="L1681" s="17">
        <v>5.5749468221017298E-2</v>
      </c>
      <c r="M1681" s="17"/>
      <c r="N1681" s="17">
        <v>3.1166138240152599E-2</v>
      </c>
      <c r="O1681" s="17">
        <v>3.7281653556585297E-2</v>
      </c>
      <c r="P1681" s="17">
        <v>7.6331803884337399E-2</v>
      </c>
      <c r="Q1681" s="17">
        <v>8.1903954399745099E-2</v>
      </c>
      <c r="R1681" s="17"/>
      <c r="S1681" s="17">
        <v>3.61302530242332E-2</v>
      </c>
      <c r="T1681" s="17">
        <v>5.43136336908231E-2</v>
      </c>
      <c r="U1681" s="17">
        <v>5.7445657106458103E-2</v>
      </c>
      <c r="V1681" s="17">
        <v>3.9288686451744999E-2</v>
      </c>
      <c r="W1681" s="17">
        <v>7.7246593224540694E-2</v>
      </c>
      <c r="X1681" s="17">
        <v>7.6191540172222405E-2</v>
      </c>
      <c r="Y1681" s="17">
        <v>4.5577812579245897E-2</v>
      </c>
      <c r="Z1681" s="17">
        <v>6.4267761895243802E-2</v>
      </c>
      <c r="AA1681" s="17">
        <v>4.36577123978696E-2</v>
      </c>
      <c r="AB1681" s="17">
        <v>7.3370099390141802E-2</v>
      </c>
      <c r="AC1681" s="17">
        <v>5.5976622358576499E-2</v>
      </c>
      <c r="AD1681" s="17">
        <v>9.1426005820623504E-2</v>
      </c>
      <c r="AE1681" s="17"/>
      <c r="AF1681" s="17">
        <v>5.4232461796286602E-2</v>
      </c>
      <c r="AG1681" s="17">
        <v>4.27970152262643E-2</v>
      </c>
      <c r="AH1681" s="17">
        <v>7.0156958696191193E-2</v>
      </c>
      <c r="AI1681" s="17"/>
      <c r="AJ1681" s="17">
        <v>4.6438864742197897E-2</v>
      </c>
      <c r="AK1681" s="17">
        <v>5.1369469699910797E-2</v>
      </c>
      <c r="AL1681" s="17">
        <v>4.0190726263502001E-2</v>
      </c>
      <c r="AM1681" s="17">
        <v>2.2507842833875202E-2</v>
      </c>
      <c r="AN1681" s="17">
        <v>7.7430692202572704E-2</v>
      </c>
      <c r="AO1681" s="17"/>
      <c r="AP1681" s="17">
        <v>4.3942078650529799E-2</v>
      </c>
      <c r="AQ1681" s="17">
        <v>4.7853266042521797E-2</v>
      </c>
      <c r="AR1681" s="17">
        <v>3.5600442065143401E-2</v>
      </c>
      <c r="AS1681" s="17"/>
      <c r="AT1681" s="17">
        <v>8.1346808130944206E-2</v>
      </c>
      <c r="AU1681" s="17">
        <v>6.6878987742795701E-2</v>
      </c>
      <c r="AV1681" s="17">
        <v>3.43025018196449E-2</v>
      </c>
      <c r="AW1681" s="17">
        <v>3.00326033035524E-2</v>
      </c>
      <c r="AX1681" s="17">
        <v>1.5694382971886699E-2</v>
      </c>
      <c r="AY1681" s="17"/>
      <c r="AZ1681" s="17">
        <v>6.6719700896812506E-2</v>
      </c>
      <c r="BA1681" s="17">
        <v>6.7251082255848804E-2</v>
      </c>
      <c r="BB1681" s="17">
        <v>7.8240020161542204E-2</v>
      </c>
      <c r="BC1681" s="17">
        <v>4.5752198594429902E-2</v>
      </c>
      <c r="BD1681" s="17">
        <v>6.2378980462667502E-2</v>
      </c>
      <c r="BE1681" s="17">
        <v>4.3348944377534698E-2</v>
      </c>
      <c r="BF1681" s="17">
        <v>4.2551431814339298E-2</v>
      </c>
      <c r="BG1681" s="17">
        <v>6.0846347654932999E-2</v>
      </c>
      <c r="BH1681" s="17">
        <v>7.8028887152087098E-2</v>
      </c>
      <c r="BI1681" s="17">
        <v>3.95049055416863E-2</v>
      </c>
      <c r="BJ1681" s="17">
        <v>4.8619146944274799E-2</v>
      </c>
      <c r="BK1681" s="17">
        <v>1.5851204888690101E-2</v>
      </c>
      <c r="BL1681" s="17">
        <v>4.2068096811505799E-2</v>
      </c>
      <c r="BM1681" s="17">
        <v>6.0216436966397703E-2</v>
      </c>
      <c r="BN1681" s="17">
        <v>3.1488214538226998E-2</v>
      </c>
      <c r="BO1681" s="17">
        <v>3.14958510853902E-2</v>
      </c>
      <c r="BP1681" s="17"/>
      <c r="BQ1681" s="17">
        <v>7.1922481105477698E-3</v>
      </c>
      <c r="BR1681" s="17">
        <v>7.5121133545474394E-2</v>
      </c>
    </row>
    <row r="1682" spans="2:70" x14ac:dyDescent="0.35">
      <c r="C1682" s="17"/>
      <c r="D1682" s="17"/>
      <c r="E1682" s="17"/>
      <c r="F1682" s="17"/>
      <c r="G1682" s="17"/>
      <c r="H1682" s="17"/>
      <c r="I1682" s="17"/>
      <c r="J1682" s="17"/>
      <c r="K1682" s="17"/>
      <c r="L1682" s="17"/>
      <c r="M1682" s="17"/>
      <c r="N1682" s="17"/>
      <c r="O1682" s="17"/>
      <c r="P1682" s="17"/>
      <c r="Q1682" s="17"/>
      <c r="R1682" s="17"/>
      <c r="S1682" s="17"/>
      <c r="T1682" s="17"/>
      <c r="U1682" s="17"/>
      <c r="V1682" s="17"/>
      <c r="W1682" s="17"/>
      <c r="X1682" s="17"/>
      <c r="Y1682" s="17"/>
      <c r="Z1682" s="17"/>
      <c r="AA1682" s="17"/>
      <c r="AB1682" s="17"/>
      <c r="AC1682" s="17"/>
      <c r="AD1682" s="17"/>
      <c r="AE1682" s="17"/>
      <c r="AF1682" s="17"/>
      <c r="AG1682" s="17"/>
      <c r="AH1682" s="17"/>
      <c r="AI1682" s="17"/>
      <c r="AJ1682" s="17"/>
      <c r="AK1682" s="17"/>
      <c r="AL1682" s="17"/>
      <c r="AM1682" s="17"/>
      <c r="AN1682" s="17"/>
      <c r="AO1682" s="17"/>
      <c r="AP1682" s="17"/>
      <c r="AQ1682" s="17"/>
      <c r="AR1682" s="17"/>
      <c r="AS1682" s="17"/>
      <c r="AT1682" s="17"/>
      <c r="AU1682" s="17"/>
      <c r="AV1682" s="17"/>
      <c r="AW1682" s="17"/>
      <c r="AX1682" s="17"/>
      <c r="AY1682" s="17"/>
      <c r="AZ1682" s="17"/>
      <c r="BA1682" s="17"/>
      <c r="BB1682" s="17"/>
      <c r="BC1682" s="17"/>
      <c r="BD1682" s="17"/>
      <c r="BE1682" s="17"/>
      <c r="BF1682" s="17"/>
      <c r="BG1682" s="17"/>
      <c r="BH1682" s="17"/>
      <c r="BI1682" s="17"/>
      <c r="BJ1682" s="17"/>
      <c r="BK1682" s="17"/>
      <c r="BL1682" s="17"/>
      <c r="BM1682" s="17"/>
      <c r="BN1682" s="17"/>
      <c r="BO1682" s="17"/>
      <c r="BP1682" s="17"/>
      <c r="BQ1682" s="17"/>
      <c r="BR1682" s="17"/>
    </row>
    <row r="1683" spans="2:70" x14ac:dyDescent="0.35">
      <c r="B1683" s="6" t="s">
        <v>700</v>
      </c>
      <c r="C1683" s="17"/>
      <c r="D1683" s="17"/>
      <c r="E1683" s="17"/>
      <c r="F1683" s="17"/>
      <c r="G1683" s="17"/>
      <c r="H1683" s="17"/>
      <c r="I1683" s="17"/>
      <c r="J1683" s="17"/>
      <c r="K1683" s="17"/>
      <c r="L1683" s="17"/>
      <c r="M1683" s="17"/>
      <c r="N1683" s="17"/>
      <c r="O1683" s="17"/>
      <c r="P1683" s="17"/>
      <c r="Q1683" s="17"/>
      <c r="R1683" s="17"/>
      <c r="S1683" s="17"/>
      <c r="T1683" s="17"/>
      <c r="U1683" s="17"/>
      <c r="V1683" s="17"/>
      <c r="W1683" s="17"/>
      <c r="X1683" s="17"/>
      <c r="Y1683" s="17"/>
      <c r="Z1683" s="17"/>
      <c r="AA1683" s="17"/>
      <c r="AB1683" s="17"/>
      <c r="AC1683" s="17"/>
      <c r="AD1683" s="17"/>
      <c r="AE1683" s="17"/>
      <c r="AF1683" s="17"/>
      <c r="AG1683" s="17"/>
      <c r="AH1683" s="17"/>
      <c r="AI1683" s="17"/>
      <c r="AJ1683" s="17"/>
      <c r="AK1683" s="17"/>
      <c r="AL1683" s="17"/>
      <c r="AM1683" s="17"/>
      <c r="AN1683" s="17"/>
      <c r="AO1683" s="17"/>
      <c r="AP1683" s="17"/>
      <c r="AQ1683" s="17"/>
      <c r="AR1683" s="17"/>
      <c r="AS1683" s="17"/>
      <c r="AT1683" s="17"/>
      <c r="AU1683" s="17"/>
      <c r="AV1683" s="17"/>
      <c r="AW1683" s="17"/>
      <c r="AX1683" s="17"/>
      <c r="AY1683" s="17"/>
      <c r="AZ1683" s="17"/>
      <c r="BA1683" s="17"/>
      <c r="BB1683" s="17"/>
      <c r="BC1683" s="17"/>
      <c r="BD1683" s="17"/>
      <c r="BE1683" s="17"/>
      <c r="BF1683" s="17"/>
      <c r="BG1683" s="17"/>
      <c r="BH1683" s="17"/>
      <c r="BI1683" s="17"/>
      <c r="BJ1683" s="17"/>
      <c r="BK1683" s="17"/>
      <c r="BL1683" s="17"/>
      <c r="BM1683" s="17"/>
      <c r="BN1683" s="17"/>
      <c r="BO1683" s="17"/>
      <c r="BP1683" s="17"/>
      <c r="BQ1683" s="17"/>
      <c r="BR1683" s="17"/>
    </row>
    <row r="1684" spans="2:70" x14ac:dyDescent="0.35">
      <c r="B1684" s="24" t="s">
        <v>97</v>
      </c>
      <c r="C1684" s="17"/>
      <c r="D1684" s="17"/>
      <c r="E1684" s="17"/>
      <c r="F1684" s="17"/>
      <c r="G1684" s="17"/>
      <c r="H1684" s="17"/>
      <c r="I1684" s="17"/>
      <c r="J1684" s="17"/>
      <c r="K1684" s="17"/>
      <c r="L1684" s="17"/>
      <c r="M1684" s="17"/>
      <c r="N1684" s="17"/>
      <c r="O1684" s="17"/>
      <c r="P1684" s="17"/>
      <c r="Q1684" s="17"/>
      <c r="R1684" s="17"/>
      <c r="S1684" s="17"/>
      <c r="T1684" s="17"/>
      <c r="U1684" s="17"/>
      <c r="V1684" s="17"/>
      <c r="W1684" s="17"/>
      <c r="X1684" s="17"/>
      <c r="Y1684" s="17"/>
      <c r="Z1684" s="17"/>
      <c r="AA1684" s="17"/>
      <c r="AB1684" s="17"/>
      <c r="AC1684" s="17"/>
      <c r="AD1684" s="17"/>
      <c r="AE1684" s="17"/>
      <c r="AF1684" s="17"/>
      <c r="AG1684" s="17"/>
      <c r="AH1684" s="17"/>
      <c r="AI1684" s="17"/>
      <c r="AJ1684" s="17"/>
      <c r="AK1684" s="17"/>
      <c r="AL1684" s="17"/>
      <c r="AM1684" s="17"/>
      <c r="AN1684" s="17"/>
      <c r="AO1684" s="17"/>
      <c r="AP1684" s="17"/>
      <c r="AQ1684" s="17"/>
      <c r="AR1684" s="17"/>
      <c r="AS1684" s="17"/>
      <c r="AT1684" s="17"/>
      <c r="AU1684" s="17"/>
      <c r="AV1684" s="17"/>
      <c r="AW1684" s="17"/>
      <c r="AX1684" s="17"/>
      <c r="AY1684" s="17"/>
      <c r="AZ1684" s="17"/>
      <c r="BA1684" s="17"/>
      <c r="BB1684" s="17"/>
      <c r="BC1684" s="17"/>
      <c r="BD1684" s="17"/>
      <c r="BE1684" s="17"/>
      <c r="BF1684" s="17"/>
      <c r="BG1684" s="17"/>
      <c r="BH1684" s="17"/>
      <c r="BI1684" s="17"/>
      <c r="BJ1684" s="17"/>
      <c r="BK1684" s="17"/>
      <c r="BL1684" s="17"/>
      <c r="BM1684" s="17"/>
      <c r="BN1684" s="17"/>
      <c r="BO1684" s="17"/>
      <c r="BP1684" s="17"/>
      <c r="BQ1684" s="17"/>
      <c r="BR1684" s="17"/>
    </row>
    <row r="1685" spans="2:70" x14ac:dyDescent="0.35">
      <c r="B1685" t="s">
        <v>691</v>
      </c>
      <c r="C1685" s="17">
        <v>7.5909162279486603E-2</v>
      </c>
      <c r="D1685" s="17">
        <v>7.9836097254631005E-2</v>
      </c>
      <c r="E1685" s="17">
        <v>7.1626396737375794E-2</v>
      </c>
      <c r="F1685" s="17"/>
      <c r="G1685" s="17">
        <v>0.14400582073023499</v>
      </c>
      <c r="H1685" s="17">
        <v>0.128627048060211</v>
      </c>
      <c r="I1685" s="17">
        <v>9.4100203335372695E-2</v>
      </c>
      <c r="J1685" s="17">
        <v>6.0298062880182003E-2</v>
      </c>
      <c r="K1685" s="17">
        <v>2.1151321148138801E-2</v>
      </c>
      <c r="L1685" s="17">
        <v>2.2291225449480999E-2</v>
      </c>
      <c r="M1685" s="17"/>
      <c r="N1685" s="17">
        <v>7.3058803706194803E-2</v>
      </c>
      <c r="O1685" s="17">
        <v>6.4818292679983E-2</v>
      </c>
      <c r="P1685" s="17">
        <v>9.1263958894792704E-2</v>
      </c>
      <c r="Q1685" s="17">
        <v>7.6952330443128894E-2</v>
      </c>
      <c r="R1685" s="17"/>
      <c r="S1685" s="17">
        <v>0.140247056188989</v>
      </c>
      <c r="T1685" s="17">
        <v>5.4706826365638103E-2</v>
      </c>
      <c r="U1685" s="17">
        <v>5.5724071621739098E-2</v>
      </c>
      <c r="V1685" s="17">
        <v>8.3185930759759205E-2</v>
      </c>
      <c r="W1685" s="17">
        <v>6.2713379263584196E-2</v>
      </c>
      <c r="X1685" s="17">
        <v>6.7637940359080398E-2</v>
      </c>
      <c r="Y1685" s="17">
        <v>4.2935233219915998E-2</v>
      </c>
      <c r="Z1685" s="17">
        <v>5.3827444007789903E-2</v>
      </c>
      <c r="AA1685" s="17">
        <v>7.5230805578443902E-2</v>
      </c>
      <c r="AB1685" s="17">
        <v>5.9512275113133603E-2</v>
      </c>
      <c r="AC1685" s="17">
        <v>8.1421967038512705E-2</v>
      </c>
      <c r="AD1685" s="17">
        <v>0.114965759052362</v>
      </c>
      <c r="AE1685" s="17"/>
      <c r="AF1685" s="17">
        <v>5.4705250592858301E-2</v>
      </c>
      <c r="AG1685" s="17">
        <v>8.3316937310495803E-2</v>
      </c>
      <c r="AH1685" s="17">
        <v>9.3082558886112901E-2</v>
      </c>
      <c r="AI1685" s="17"/>
      <c r="AJ1685" s="17">
        <v>5.5035133268063002E-2</v>
      </c>
      <c r="AK1685" s="17">
        <v>9.9783026467733807E-2</v>
      </c>
      <c r="AL1685" s="17">
        <v>6.5600248347529894E-2</v>
      </c>
      <c r="AM1685" s="17">
        <v>0.172084664412301</v>
      </c>
      <c r="AN1685" s="17">
        <v>6.9571047760985202E-2</v>
      </c>
      <c r="AO1685" s="17"/>
      <c r="AP1685" s="17">
        <v>7.4200105470323102E-2</v>
      </c>
      <c r="AQ1685" s="17">
        <v>9.4333122885073395E-2</v>
      </c>
      <c r="AR1685" s="17">
        <v>5.9456740642739099E-2</v>
      </c>
      <c r="AS1685" s="17"/>
      <c r="AT1685" s="17">
        <v>5.2601360548954798E-2</v>
      </c>
      <c r="AU1685" s="17">
        <v>5.92788024906932E-2</v>
      </c>
      <c r="AV1685" s="17">
        <v>9.3390388033480001E-2</v>
      </c>
      <c r="AW1685" s="17">
        <v>0.10436200686135901</v>
      </c>
      <c r="AX1685" s="17">
        <v>0.281607862393425</v>
      </c>
      <c r="AY1685" s="17"/>
      <c r="AZ1685" s="17">
        <v>0</v>
      </c>
      <c r="BA1685" s="17">
        <v>7.4430671443398197E-2</v>
      </c>
      <c r="BB1685" s="17">
        <v>8.4332426752266904E-2</v>
      </c>
      <c r="BC1685" s="17">
        <v>5.33509690894109E-2</v>
      </c>
      <c r="BD1685" s="17">
        <v>0.103007187718223</v>
      </c>
      <c r="BE1685" s="17">
        <v>6.7774663830948698E-2</v>
      </c>
      <c r="BF1685" s="17">
        <v>7.1127768126364802E-2</v>
      </c>
      <c r="BG1685" s="17">
        <v>6.3932873677574206E-2</v>
      </c>
      <c r="BH1685" s="17">
        <v>9.1823114984168897E-2</v>
      </c>
      <c r="BI1685" s="17">
        <v>5.8788796738057501E-2</v>
      </c>
      <c r="BJ1685" s="17">
        <v>6.6212101022723804E-2</v>
      </c>
      <c r="BK1685" s="17">
        <v>0.100497842848258</v>
      </c>
      <c r="BL1685" s="17">
        <v>6.3903430100673397E-2</v>
      </c>
      <c r="BM1685" s="17">
        <v>6.2958306483437004E-2</v>
      </c>
      <c r="BN1685" s="17">
        <v>9.9203189447511303E-2</v>
      </c>
      <c r="BO1685" s="17">
        <v>0.15232204888284601</v>
      </c>
      <c r="BP1685" s="17"/>
      <c r="BQ1685" s="17">
        <v>0.121300381384052</v>
      </c>
      <c r="BR1685" s="17">
        <v>5.5025931865814698E-2</v>
      </c>
    </row>
    <row r="1686" spans="2:70" x14ac:dyDescent="0.35">
      <c r="B1686" t="s">
        <v>692</v>
      </c>
      <c r="C1686" s="17">
        <v>0.208455079697104</v>
      </c>
      <c r="D1686" s="17">
        <v>0.207820913561579</v>
      </c>
      <c r="E1686" s="17">
        <v>0.209137992487091</v>
      </c>
      <c r="F1686" s="17"/>
      <c r="G1686" s="17">
        <v>0.25306503869346098</v>
      </c>
      <c r="H1686" s="17">
        <v>0.270020657952247</v>
      </c>
      <c r="I1686" s="17">
        <v>0.25157584099205599</v>
      </c>
      <c r="J1686" s="17">
        <v>0.20327073378593299</v>
      </c>
      <c r="K1686" s="17">
        <v>0.15560525381255</v>
      </c>
      <c r="L1686" s="17">
        <v>0.133104924649497</v>
      </c>
      <c r="M1686" s="17"/>
      <c r="N1686" s="17">
        <v>0.216476472820477</v>
      </c>
      <c r="O1686" s="17">
        <v>0.19880560277822601</v>
      </c>
      <c r="P1686" s="17">
        <v>0.223991430132397</v>
      </c>
      <c r="Q1686" s="17">
        <v>0.197840505014927</v>
      </c>
      <c r="R1686" s="17"/>
      <c r="S1686" s="17">
        <v>0.239546842757556</v>
      </c>
      <c r="T1686" s="17">
        <v>0.23344258163334999</v>
      </c>
      <c r="U1686" s="17">
        <v>0.208813616489716</v>
      </c>
      <c r="V1686" s="17">
        <v>0.20956104442455001</v>
      </c>
      <c r="W1686" s="17">
        <v>0.220848824907593</v>
      </c>
      <c r="X1686" s="17">
        <v>0.241008067488553</v>
      </c>
      <c r="Y1686" s="17">
        <v>0.19421007288504699</v>
      </c>
      <c r="Z1686" s="17">
        <v>0.21916242192577501</v>
      </c>
      <c r="AA1686" s="17">
        <v>0.161598574080423</v>
      </c>
      <c r="AB1686" s="17">
        <v>0.172532126158112</v>
      </c>
      <c r="AC1686" s="17">
        <v>0.20380687615890999</v>
      </c>
      <c r="AD1686" s="17">
        <v>0.134809831634084</v>
      </c>
      <c r="AE1686" s="17"/>
      <c r="AF1686" s="17">
        <v>0.185867453147912</v>
      </c>
      <c r="AG1686" s="17">
        <v>0.21209043118104701</v>
      </c>
      <c r="AH1686" s="17">
        <v>0.218625315696623</v>
      </c>
      <c r="AI1686" s="17"/>
      <c r="AJ1686" s="17">
        <v>0.215170931175409</v>
      </c>
      <c r="AK1686" s="17">
        <v>0.21954726654458201</v>
      </c>
      <c r="AL1686" s="17">
        <v>0.209351311662863</v>
      </c>
      <c r="AM1686" s="17">
        <v>0.26654782246397901</v>
      </c>
      <c r="AN1686" s="17">
        <v>0.18225926332978101</v>
      </c>
      <c r="AO1686" s="17"/>
      <c r="AP1686" s="17">
        <v>0.25079420244606698</v>
      </c>
      <c r="AQ1686" s="17">
        <v>0.23366162534783599</v>
      </c>
      <c r="AR1686" s="17">
        <v>0.239228395099056</v>
      </c>
      <c r="AS1686" s="17"/>
      <c r="AT1686" s="17">
        <v>0.192995009998397</v>
      </c>
      <c r="AU1686" s="17">
        <v>0.207289941478876</v>
      </c>
      <c r="AV1686" s="17">
        <v>0.22834996189727599</v>
      </c>
      <c r="AW1686" s="17">
        <v>0.23256059983973501</v>
      </c>
      <c r="AX1686" s="17">
        <v>0.17398236195865099</v>
      </c>
      <c r="AY1686" s="17"/>
      <c r="AZ1686" s="17">
        <v>0.22487702720167499</v>
      </c>
      <c r="BA1686" s="17">
        <v>0.170003218375152</v>
      </c>
      <c r="BB1686" s="17">
        <v>0.22168892081961999</v>
      </c>
      <c r="BC1686" s="17">
        <v>0.220422218203257</v>
      </c>
      <c r="BD1686" s="17">
        <v>0.184041655048924</v>
      </c>
      <c r="BE1686" s="17">
        <v>0.193759998670536</v>
      </c>
      <c r="BF1686" s="17">
        <v>0.213250471517236</v>
      </c>
      <c r="BG1686" s="17">
        <v>0.21535320613225001</v>
      </c>
      <c r="BH1686" s="17">
        <v>0.171418923388514</v>
      </c>
      <c r="BI1686" s="17">
        <v>0.22245430541693501</v>
      </c>
      <c r="BJ1686" s="17">
        <v>0.23140590291860599</v>
      </c>
      <c r="BK1686" s="17">
        <v>0.19966515045491101</v>
      </c>
      <c r="BL1686" s="17">
        <v>0.25581813295964101</v>
      </c>
      <c r="BM1686" s="17">
        <v>0.272321605049969</v>
      </c>
      <c r="BN1686" s="17">
        <v>0.27238962550638002</v>
      </c>
      <c r="BO1686" s="17">
        <v>0.23094472927578799</v>
      </c>
      <c r="BP1686" s="17"/>
      <c r="BQ1686" s="17">
        <v>0.24928024813291799</v>
      </c>
      <c r="BR1686" s="17">
        <v>0.189378656026333</v>
      </c>
    </row>
    <row r="1687" spans="2:70" x14ac:dyDescent="0.35">
      <c r="B1687" t="s">
        <v>693</v>
      </c>
      <c r="C1687" s="17">
        <v>0.523085803394576</v>
      </c>
      <c r="D1687" s="17">
        <v>0.51493365687131099</v>
      </c>
      <c r="E1687" s="17">
        <v>0.53121511582764702</v>
      </c>
      <c r="F1687" s="17"/>
      <c r="G1687" s="17">
        <v>0.38488681300695099</v>
      </c>
      <c r="H1687" s="17">
        <v>0.404002585883729</v>
      </c>
      <c r="I1687" s="17">
        <v>0.48936624959581998</v>
      </c>
      <c r="J1687" s="17">
        <v>0.56073636906191904</v>
      </c>
      <c r="K1687" s="17">
        <v>0.62684340640558001</v>
      </c>
      <c r="L1687" s="17">
        <v>0.63918334662779297</v>
      </c>
      <c r="M1687" s="17"/>
      <c r="N1687" s="17">
        <v>0.54073164360048598</v>
      </c>
      <c r="O1687" s="17">
        <v>0.55236649949067396</v>
      </c>
      <c r="P1687" s="17">
        <v>0.49462215295193501</v>
      </c>
      <c r="Q1687" s="17">
        <v>0.49861901622696903</v>
      </c>
      <c r="R1687" s="17"/>
      <c r="S1687" s="17">
        <v>0.44798230165685299</v>
      </c>
      <c r="T1687" s="17">
        <v>0.50986005925674505</v>
      </c>
      <c r="U1687" s="17">
        <v>0.554120679292888</v>
      </c>
      <c r="V1687" s="17">
        <v>0.55159446636252796</v>
      </c>
      <c r="W1687" s="17">
        <v>0.52461777080310901</v>
      </c>
      <c r="X1687" s="17">
        <v>0.46206880420087598</v>
      </c>
      <c r="Y1687" s="17">
        <v>0.57278447367698104</v>
      </c>
      <c r="Z1687" s="17">
        <v>0.50383064998595295</v>
      </c>
      <c r="AA1687" s="17">
        <v>0.57222921660267101</v>
      </c>
      <c r="AB1687" s="17">
        <v>0.55277813978821699</v>
      </c>
      <c r="AC1687" s="17">
        <v>0.53947152473434201</v>
      </c>
      <c r="AD1687" s="17">
        <v>0.53886444508356701</v>
      </c>
      <c r="AE1687" s="17"/>
      <c r="AF1687" s="17">
        <v>0.55560450901560499</v>
      </c>
      <c r="AG1687" s="17">
        <v>0.53358296176599895</v>
      </c>
      <c r="AH1687" s="17">
        <v>0.47662606263732599</v>
      </c>
      <c r="AI1687" s="17"/>
      <c r="AJ1687" s="17">
        <v>0.56740510856451798</v>
      </c>
      <c r="AK1687" s="17">
        <v>0.486024594930071</v>
      </c>
      <c r="AL1687" s="17">
        <v>0.54146019669616396</v>
      </c>
      <c r="AM1687" s="17">
        <v>0.43544909575430102</v>
      </c>
      <c r="AN1687" s="17">
        <v>0.51906156911305501</v>
      </c>
      <c r="AO1687" s="17"/>
      <c r="AP1687" s="17">
        <v>0.51844143232311801</v>
      </c>
      <c r="AQ1687" s="17">
        <v>0.48510182480271302</v>
      </c>
      <c r="AR1687" s="17">
        <v>0.50122583364821904</v>
      </c>
      <c r="AS1687" s="17"/>
      <c r="AT1687" s="17">
        <v>0.56646637767600505</v>
      </c>
      <c r="AU1687" s="17">
        <v>0.52231226716363699</v>
      </c>
      <c r="AV1687" s="17">
        <v>0.50324469414561301</v>
      </c>
      <c r="AW1687" s="17">
        <v>0.47831586152946298</v>
      </c>
      <c r="AX1687" s="17">
        <v>0.363255890373129</v>
      </c>
      <c r="AY1687" s="17"/>
      <c r="AZ1687" s="17">
        <v>0.438434832853976</v>
      </c>
      <c r="BA1687" s="17">
        <v>0.50908413300339805</v>
      </c>
      <c r="BB1687" s="17">
        <v>0.46081597595488</v>
      </c>
      <c r="BC1687" s="17">
        <v>0.54029260978412397</v>
      </c>
      <c r="BD1687" s="17">
        <v>0.53119716589894295</v>
      </c>
      <c r="BE1687" s="17">
        <v>0.55514220584178897</v>
      </c>
      <c r="BF1687" s="17">
        <v>0.54196713557162801</v>
      </c>
      <c r="BG1687" s="17">
        <v>0.54645448409133601</v>
      </c>
      <c r="BH1687" s="17">
        <v>0.52558896784416398</v>
      </c>
      <c r="BI1687" s="17">
        <v>0.54722594917060197</v>
      </c>
      <c r="BJ1687" s="17">
        <v>0.51266985347430005</v>
      </c>
      <c r="BK1687" s="17">
        <v>0.52863739515547603</v>
      </c>
      <c r="BL1687" s="17">
        <v>0.52689973041065996</v>
      </c>
      <c r="BM1687" s="17">
        <v>0.46055347303567501</v>
      </c>
      <c r="BN1687" s="17">
        <v>0.47680852592259398</v>
      </c>
      <c r="BO1687" s="17">
        <v>0.40274005643926603</v>
      </c>
      <c r="BP1687" s="17"/>
      <c r="BQ1687" s="17">
        <v>0.47327179059591301</v>
      </c>
      <c r="BR1687" s="17">
        <v>0.55006957695444003</v>
      </c>
    </row>
    <row r="1688" spans="2:70" x14ac:dyDescent="0.35">
      <c r="B1688" t="s">
        <v>694</v>
      </c>
      <c r="C1688" s="17">
        <v>7.9362329151259903E-2</v>
      </c>
      <c r="D1688" s="17">
        <v>8.3079098837349194E-2</v>
      </c>
      <c r="E1688" s="17">
        <v>7.6245096208062996E-2</v>
      </c>
      <c r="F1688" s="17"/>
      <c r="G1688" s="17">
        <v>0.107516418159851</v>
      </c>
      <c r="H1688" s="17">
        <v>8.4027170905422902E-2</v>
      </c>
      <c r="I1688" s="17">
        <v>7.8689747753621794E-2</v>
      </c>
      <c r="J1688" s="17">
        <v>6.4773152923329996E-2</v>
      </c>
      <c r="K1688" s="17">
        <v>7.3050486886529598E-2</v>
      </c>
      <c r="L1688" s="17">
        <v>7.3533778465461899E-2</v>
      </c>
      <c r="M1688" s="17"/>
      <c r="N1688" s="17">
        <v>8.3512493033022397E-2</v>
      </c>
      <c r="O1688" s="17">
        <v>8.1722571063394894E-2</v>
      </c>
      <c r="P1688" s="17">
        <v>7.6930332277958202E-2</v>
      </c>
      <c r="Q1688" s="17">
        <v>7.4296249031345102E-2</v>
      </c>
      <c r="R1688" s="17"/>
      <c r="S1688" s="17">
        <v>8.47488410266731E-2</v>
      </c>
      <c r="T1688" s="17">
        <v>7.1774145502617501E-2</v>
      </c>
      <c r="U1688" s="17">
        <v>8.2691029911061503E-2</v>
      </c>
      <c r="V1688" s="17">
        <v>5.3751693061999901E-2</v>
      </c>
      <c r="W1688" s="17">
        <v>7.0634228320505602E-2</v>
      </c>
      <c r="X1688" s="17">
        <v>0.103443337510567</v>
      </c>
      <c r="Y1688" s="17">
        <v>6.7593812269341705E-2</v>
      </c>
      <c r="Z1688" s="17">
        <v>8.9700510784132895E-2</v>
      </c>
      <c r="AA1688" s="17">
        <v>8.9347229603020994E-2</v>
      </c>
      <c r="AB1688" s="17">
        <v>9.1295102887834906E-2</v>
      </c>
      <c r="AC1688" s="17">
        <v>7.7668615880420594E-2</v>
      </c>
      <c r="AD1688" s="17">
        <v>5.1219332414469701E-2</v>
      </c>
      <c r="AE1688" s="17"/>
      <c r="AF1688" s="17">
        <v>7.7365720864516901E-2</v>
      </c>
      <c r="AG1688" s="17">
        <v>7.6771433665745695E-2</v>
      </c>
      <c r="AH1688" s="17">
        <v>7.9825129108981402E-2</v>
      </c>
      <c r="AI1688" s="17"/>
      <c r="AJ1688" s="17">
        <v>6.10972457384703E-2</v>
      </c>
      <c r="AK1688" s="17">
        <v>9.0411280628128504E-2</v>
      </c>
      <c r="AL1688" s="17">
        <v>8.4916871791492293E-2</v>
      </c>
      <c r="AM1688" s="17">
        <v>8.2195816132484903E-2</v>
      </c>
      <c r="AN1688" s="17">
        <v>7.9839725492461905E-2</v>
      </c>
      <c r="AO1688" s="17"/>
      <c r="AP1688" s="17">
        <v>6.17613176943188E-2</v>
      </c>
      <c r="AQ1688" s="17">
        <v>8.4670050588156506E-2</v>
      </c>
      <c r="AR1688" s="17">
        <v>0.10744648437194999</v>
      </c>
      <c r="AS1688" s="17"/>
      <c r="AT1688" s="17">
        <v>4.77329587515678E-2</v>
      </c>
      <c r="AU1688" s="17">
        <v>9.7205722804793407E-2</v>
      </c>
      <c r="AV1688" s="17">
        <v>8.7018431762702395E-2</v>
      </c>
      <c r="AW1688" s="17">
        <v>0.113397499948867</v>
      </c>
      <c r="AX1688" s="17">
        <v>6.0119504947888702E-2</v>
      </c>
      <c r="AY1688" s="17"/>
      <c r="AZ1688" s="17">
        <v>9.3775011226973501E-2</v>
      </c>
      <c r="BA1688" s="17">
        <v>8.8012449631954204E-2</v>
      </c>
      <c r="BB1688" s="17">
        <v>9.1246122168180996E-2</v>
      </c>
      <c r="BC1688" s="17">
        <v>8.6186158864377999E-2</v>
      </c>
      <c r="BD1688" s="17">
        <v>8.0915478535908303E-2</v>
      </c>
      <c r="BE1688" s="17">
        <v>8.1690657131841607E-2</v>
      </c>
      <c r="BF1688" s="17">
        <v>9.8223451466451603E-2</v>
      </c>
      <c r="BG1688" s="17">
        <v>5.9205048707032297E-2</v>
      </c>
      <c r="BH1688" s="17">
        <v>7.8929652968461106E-2</v>
      </c>
      <c r="BI1688" s="17">
        <v>6.2895242528277107E-2</v>
      </c>
      <c r="BJ1688" s="17">
        <v>9.1219026085349597E-2</v>
      </c>
      <c r="BK1688" s="17">
        <v>7.29225354294043E-2</v>
      </c>
      <c r="BL1688" s="17">
        <v>6.1947375749085702E-2</v>
      </c>
      <c r="BM1688" s="17">
        <v>8.6788816718504497E-2</v>
      </c>
      <c r="BN1688" s="17">
        <v>5.4281678092528998E-2</v>
      </c>
      <c r="BO1688" s="17">
        <v>0.116456670655259</v>
      </c>
      <c r="BP1688" s="17"/>
      <c r="BQ1688" s="17">
        <v>8.96817812344127E-2</v>
      </c>
      <c r="BR1688" s="17">
        <v>7.4790826813115593E-2</v>
      </c>
    </row>
    <row r="1689" spans="2:70" x14ac:dyDescent="0.35">
      <c r="B1689" t="s">
        <v>695</v>
      </c>
      <c r="C1689" s="17">
        <v>6.2960369449152495E-2</v>
      </c>
      <c r="D1689" s="17">
        <v>6.6438278293484296E-2</v>
      </c>
      <c r="E1689" s="17">
        <v>5.8946512100239802E-2</v>
      </c>
      <c r="F1689" s="17"/>
      <c r="G1689" s="17">
        <v>5.3245215501493998E-2</v>
      </c>
      <c r="H1689" s="17">
        <v>6.1627936786181399E-2</v>
      </c>
      <c r="I1689" s="17">
        <v>4.8937307557862901E-2</v>
      </c>
      <c r="J1689" s="17">
        <v>6.3897029907910796E-2</v>
      </c>
      <c r="K1689" s="17">
        <v>7.2468531347182605E-2</v>
      </c>
      <c r="L1689" s="17">
        <v>7.4831481318128598E-2</v>
      </c>
      <c r="M1689" s="17"/>
      <c r="N1689" s="17">
        <v>5.9198929204599897E-2</v>
      </c>
      <c r="O1689" s="17">
        <v>6.6884498057608099E-2</v>
      </c>
      <c r="P1689" s="17">
        <v>5.3163580132178201E-2</v>
      </c>
      <c r="Q1689" s="17">
        <v>7.1469294426565799E-2</v>
      </c>
      <c r="R1689" s="17"/>
      <c r="S1689" s="17">
        <v>5.2101142837688699E-2</v>
      </c>
      <c r="T1689" s="17">
        <v>7.5874382329766496E-2</v>
      </c>
      <c r="U1689" s="17">
        <v>5.4342173282431502E-2</v>
      </c>
      <c r="V1689" s="17">
        <v>6.0651704712983902E-2</v>
      </c>
      <c r="W1689" s="17">
        <v>4.8493806501243103E-2</v>
      </c>
      <c r="X1689" s="17">
        <v>6.9662057606950406E-2</v>
      </c>
      <c r="Y1689" s="17">
        <v>7.6806384893672197E-2</v>
      </c>
      <c r="Z1689" s="17">
        <v>6.5287968624065607E-2</v>
      </c>
      <c r="AA1689" s="17">
        <v>6.7870804919660604E-2</v>
      </c>
      <c r="AB1689" s="17">
        <v>7.3461367966915506E-2</v>
      </c>
      <c r="AC1689" s="17">
        <v>2.8363200084958101E-2</v>
      </c>
      <c r="AD1689" s="17">
        <v>6.9529278305089398E-2</v>
      </c>
      <c r="AE1689" s="17"/>
      <c r="AF1689" s="17">
        <v>8.1003513947269096E-2</v>
      </c>
      <c r="AG1689" s="17">
        <v>5.4196955112685699E-2</v>
      </c>
      <c r="AH1689" s="17">
        <v>5.8356012065845203E-2</v>
      </c>
      <c r="AI1689" s="17"/>
      <c r="AJ1689" s="17">
        <v>6.0255355105275001E-2</v>
      </c>
      <c r="AK1689" s="17">
        <v>5.34083891188461E-2</v>
      </c>
      <c r="AL1689" s="17">
        <v>5.3176831686834701E-2</v>
      </c>
      <c r="AM1689" s="17">
        <v>4.3722601236934298E-2</v>
      </c>
      <c r="AN1689" s="17">
        <v>7.7743368233126303E-2</v>
      </c>
      <c r="AO1689" s="17"/>
      <c r="AP1689" s="17">
        <v>5.4709326416937001E-2</v>
      </c>
      <c r="AQ1689" s="17">
        <v>5.6241189807284798E-2</v>
      </c>
      <c r="AR1689" s="17">
        <v>4.9797224382776298E-2</v>
      </c>
      <c r="AS1689" s="17"/>
      <c r="AT1689" s="17">
        <v>6.9641488226608206E-2</v>
      </c>
      <c r="AU1689" s="17">
        <v>5.02083602518806E-2</v>
      </c>
      <c r="AV1689" s="17">
        <v>5.78074265240998E-2</v>
      </c>
      <c r="AW1689" s="17">
        <v>4.6155989477630999E-2</v>
      </c>
      <c r="AX1689" s="17">
        <v>9.01786072949574E-2</v>
      </c>
      <c r="AY1689" s="17"/>
      <c r="AZ1689" s="17">
        <v>0.21345860918408499</v>
      </c>
      <c r="BA1689" s="17">
        <v>0.106573648567756</v>
      </c>
      <c r="BB1689" s="17">
        <v>6.7097507148633898E-2</v>
      </c>
      <c r="BC1689" s="17">
        <v>6.1099803653636098E-2</v>
      </c>
      <c r="BD1689" s="17">
        <v>3.8763200357071197E-2</v>
      </c>
      <c r="BE1689" s="17">
        <v>5.9805393872588201E-2</v>
      </c>
      <c r="BF1689" s="17">
        <v>4.28055996585169E-2</v>
      </c>
      <c r="BG1689" s="17">
        <v>6.1427909697597302E-2</v>
      </c>
      <c r="BH1689" s="17">
        <v>6.0717353083824102E-2</v>
      </c>
      <c r="BI1689" s="17">
        <v>6.6250089507571205E-2</v>
      </c>
      <c r="BJ1689" s="17">
        <v>6.3332119772249895E-2</v>
      </c>
      <c r="BK1689" s="17">
        <v>7.4426621476658697E-2</v>
      </c>
      <c r="BL1689" s="17">
        <v>5.46059486210205E-2</v>
      </c>
      <c r="BM1689" s="17">
        <v>7.3618969723757893E-2</v>
      </c>
      <c r="BN1689" s="17">
        <v>6.3274534519181899E-2</v>
      </c>
      <c r="BO1689" s="17">
        <v>7.3721350617882805E-2</v>
      </c>
      <c r="BP1689" s="17"/>
      <c r="BQ1689" s="17">
        <v>5.5438253710670099E-2</v>
      </c>
      <c r="BR1689" s="17">
        <v>6.5794458620802701E-2</v>
      </c>
    </row>
    <row r="1690" spans="2:70" x14ac:dyDescent="0.35">
      <c r="B1690" t="s">
        <v>129</v>
      </c>
      <c r="C1690" s="17">
        <v>5.0227256028421E-2</v>
      </c>
      <c r="D1690" s="17">
        <v>4.7891955181644699E-2</v>
      </c>
      <c r="E1690" s="17">
        <v>5.2828886639582899E-2</v>
      </c>
      <c r="F1690" s="17"/>
      <c r="G1690" s="17">
        <v>5.72806939080076E-2</v>
      </c>
      <c r="H1690" s="17">
        <v>5.1694600412208698E-2</v>
      </c>
      <c r="I1690" s="17">
        <v>3.7330650765266801E-2</v>
      </c>
      <c r="J1690" s="17">
        <v>4.7024651440725498E-2</v>
      </c>
      <c r="K1690" s="17">
        <v>5.0881000400019298E-2</v>
      </c>
      <c r="L1690" s="17">
        <v>5.7055243489639203E-2</v>
      </c>
      <c r="M1690" s="17"/>
      <c r="N1690" s="17">
        <v>2.7021657635219999E-2</v>
      </c>
      <c r="O1690" s="17">
        <v>3.5402535930114297E-2</v>
      </c>
      <c r="P1690" s="17">
        <v>6.0028545610738601E-2</v>
      </c>
      <c r="Q1690" s="17">
        <v>8.0822604857063496E-2</v>
      </c>
      <c r="R1690" s="17"/>
      <c r="S1690" s="17">
        <v>3.5373815532240102E-2</v>
      </c>
      <c r="T1690" s="17">
        <v>5.4342004911882603E-2</v>
      </c>
      <c r="U1690" s="17">
        <v>4.4308429402164402E-2</v>
      </c>
      <c r="V1690" s="17">
        <v>4.1255160678178901E-2</v>
      </c>
      <c r="W1690" s="17">
        <v>7.2691990203965204E-2</v>
      </c>
      <c r="X1690" s="17">
        <v>5.6179792833972703E-2</v>
      </c>
      <c r="Y1690" s="17">
        <v>4.5670023055042801E-2</v>
      </c>
      <c r="Z1690" s="17">
        <v>6.8191004672284103E-2</v>
      </c>
      <c r="AA1690" s="17">
        <v>3.3723369215780799E-2</v>
      </c>
      <c r="AB1690" s="17">
        <v>5.0420988085787398E-2</v>
      </c>
      <c r="AC1690" s="17">
        <v>6.9267816102857094E-2</v>
      </c>
      <c r="AD1690" s="17">
        <v>9.0611353510427997E-2</v>
      </c>
      <c r="AE1690" s="17"/>
      <c r="AF1690" s="17">
        <v>4.5453552431839003E-2</v>
      </c>
      <c r="AG1690" s="17">
        <v>4.0041280964026399E-2</v>
      </c>
      <c r="AH1690" s="17">
        <v>7.3484921605110901E-2</v>
      </c>
      <c r="AI1690" s="17"/>
      <c r="AJ1690" s="17">
        <v>4.1036226148264097E-2</v>
      </c>
      <c r="AK1690" s="17">
        <v>5.0825442310638597E-2</v>
      </c>
      <c r="AL1690" s="17">
        <v>4.5494539815115802E-2</v>
      </c>
      <c r="AM1690" s="17">
        <v>0</v>
      </c>
      <c r="AN1690" s="17">
        <v>7.15250260705909E-2</v>
      </c>
      <c r="AO1690" s="17"/>
      <c r="AP1690" s="17">
        <v>4.0093615649236497E-2</v>
      </c>
      <c r="AQ1690" s="17">
        <v>4.5992186568936E-2</v>
      </c>
      <c r="AR1690" s="17">
        <v>4.28453218552593E-2</v>
      </c>
      <c r="AS1690" s="17"/>
      <c r="AT1690" s="17">
        <v>7.0562804798467493E-2</v>
      </c>
      <c r="AU1690" s="17">
        <v>6.3704905810120796E-2</v>
      </c>
      <c r="AV1690" s="17">
        <v>3.0189097636829101E-2</v>
      </c>
      <c r="AW1690" s="17">
        <v>2.5208042342945099E-2</v>
      </c>
      <c r="AX1690" s="17">
        <v>3.0855773031949099E-2</v>
      </c>
      <c r="AY1690" s="17"/>
      <c r="AZ1690" s="17">
        <v>2.94545195332899E-2</v>
      </c>
      <c r="BA1690" s="17">
        <v>5.1895878978340998E-2</v>
      </c>
      <c r="BB1690" s="17">
        <v>7.4819047156417795E-2</v>
      </c>
      <c r="BC1690" s="17">
        <v>3.8648240405193303E-2</v>
      </c>
      <c r="BD1690" s="17">
        <v>6.20753124409298E-2</v>
      </c>
      <c r="BE1690" s="17">
        <v>4.18270806522969E-2</v>
      </c>
      <c r="BF1690" s="17">
        <v>3.2625573659803203E-2</v>
      </c>
      <c r="BG1690" s="17">
        <v>5.3626477694209598E-2</v>
      </c>
      <c r="BH1690" s="17">
        <v>7.1521987730868097E-2</v>
      </c>
      <c r="BI1690" s="17">
        <v>4.2385616638557298E-2</v>
      </c>
      <c r="BJ1690" s="17">
        <v>3.5160996726771199E-2</v>
      </c>
      <c r="BK1690" s="17">
        <v>2.38504546352915E-2</v>
      </c>
      <c r="BL1690" s="17">
        <v>3.6825382158918597E-2</v>
      </c>
      <c r="BM1690" s="17">
        <v>4.3758828988656802E-2</v>
      </c>
      <c r="BN1690" s="17">
        <v>3.4042446511803499E-2</v>
      </c>
      <c r="BO1690" s="17">
        <v>2.3815144128958E-2</v>
      </c>
      <c r="BP1690" s="17"/>
      <c r="BQ1690" s="17">
        <v>1.10275449420352E-2</v>
      </c>
      <c r="BR1690" s="17">
        <v>6.4940549719493201E-2</v>
      </c>
    </row>
    <row r="1691" spans="2:70" x14ac:dyDescent="0.35">
      <c r="C1691" s="17"/>
      <c r="D1691" s="17"/>
      <c r="E1691" s="17"/>
      <c r="F1691" s="17"/>
      <c r="G1691" s="17"/>
      <c r="H1691" s="17"/>
      <c r="I1691" s="17"/>
      <c r="J1691" s="17"/>
      <c r="K1691" s="17"/>
      <c r="L1691" s="17"/>
      <c r="M1691" s="17"/>
      <c r="N1691" s="17"/>
      <c r="O1691" s="17"/>
      <c r="P1691" s="17"/>
      <c r="Q1691" s="17"/>
      <c r="R1691" s="17"/>
      <c r="S1691" s="17"/>
      <c r="T1691" s="17"/>
      <c r="U1691" s="17"/>
      <c r="V1691" s="17"/>
      <c r="W1691" s="17"/>
      <c r="X1691" s="17"/>
      <c r="Y1691" s="17"/>
      <c r="Z1691" s="17"/>
      <c r="AA1691" s="17"/>
      <c r="AB1691" s="17"/>
      <c r="AC1691" s="17"/>
      <c r="AD1691" s="17"/>
      <c r="AE1691" s="17"/>
      <c r="AF1691" s="17"/>
      <c r="AG1691" s="17"/>
      <c r="AH1691" s="17"/>
      <c r="AI1691" s="17"/>
      <c r="AJ1691" s="17"/>
      <c r="AK1691" s="17"/>
      <c r="AL1691" s="17"/>
      <c r="AM1691" s="17"/>
      <c r="AN1691" s="17"/>
      <c r="AO1691" s="17"/>
      <c r="AP1691" s="17"/>
      <c r="AQ1691" s="17"/>
      <c r="AR1691" s="17"/>
      <c r="AS1691" s="17"/>
      <c r="AT1691" s="17"/>
      <c r="AU1691" s="17"/>
      <c r="AV1691" s="17"/>
      <c r="AW1691" s="17"/>
      <c r="AX1691" s="17"/>
      <c r="AY1691" s="17"/>
      <c r="AZ1691" s="17"/>
      <c r="BA1691" s="17"/>
      <c r="BB1691" s="17"/>
      <c r="BC1691" s="17"/>
      <c r="BD1691" s="17"/>
      <c r="BE1691" s="17"/>
      <c r="BF1691" s="17"/>
      <c r="BG1691" s="17"/>
      <c r="BH1691" s="17"/>
      <c r="BI1691" s="17"/>
      <c r="BJ1691" s="17"/>
      <c r="BK1691" s="17"/>
      <c r="BL1691" s="17"/>
      <c r="BM1691" s="17"/>
      <c r="BN1691" s="17"/>
      <c r="BO1691" s="17"/>
      <c r="BP1691" s="17"/>
      <c r="BQ1691" s="17"/>
      <c r="BR1691" s="17"/>
    </row>
    <row r="1692" spans="2:70" x14ac:dyDescent="0.35">
      <c r="B1692" s="6" t="s">
        <v>701</v>
      </c>
      <c r="C1692" s="17"/>
      <c r="D1692" s="17"/>
      <c r="E1692" s="17"/>
      <c r="F1692" s="17"/>
      <c r="G1692" s="17"/>
      <c r="H1692" s="17"/>
      <c r="I1692" s="17"/>
      <c r="J1692" s="17"/>
      <c r="K1692" s="17"/>
      <c r="L1692" s="17"/>
      <c r="M1692" s="17"/>
      <c r="N1692" s="17"/>
      <c r="O1692" s="17"/>
      <c r="P1692" s="17"/>
      <c r="Q1692" s="17"/>
      <c r="R1692" s="17"/>
      <c r="S1692" s="17"/>
      <c r="T1692" s="17"/>
      <c r="U1692" s="17"/>
      <c r="V1692" s="17"/>
      <c r="W1692" s="17"/>
      <c r="X1692" s="17"/>
      <c r="Y1692" s="17"/>
      <c r="Z1692" s="17"/>
      <c r="AA1692" s="17"/>
      <c r="AB1692" s="17"/>
      <c r="AC1692" s="17"/>
      <c r="AD1692" s="17"/>
      <c r="AE1692" s="17"/>
      <c r="AF1692" s="17"/>
      <c r="AG1692" s="17"/>
      <c r="AH1692" s="17"/>
      <c r="AI1692" s="17"/>
      <c r="AJ1692" s="17"/>
      <c r="AK1692" s="17"/>
      <c r="AL1692" s="17"/>
      <c r="AM1692" s="17"/>
      <c r="AN1692" s="17"/>
      <c r="AO1692" s="17"/>
      <c r="AP1692" s="17"/>
      <c r="AQ1692" s="17"/>
      <c r="AR1692" s="17"/>
      <c r="AS1692" s="17"/>
      <c r="AT1692" s="17"/>
      <c r="AU1692" s="17"/>
      <c r="AV1692" s="17"/>
      <c r="AW1692" s="17"/>
      <c r="AX1692" s="17"/>
      <c r="AY1692" s="17"/>
      <c r="AZ1692" s="17"/>
      <c r="BA1692" s="17"/>
      <c r="BB1692" s="17"/>
      <c r="BC1692" s="17"/>
      <c r="BD1692" s="17"/>
      <c r="BE1692" s="17"/>
      <c r="BF1692" s="17"/>
      <c r="BG1692" s="17"/>
      <c r="BH1692" s="17"/>
      <c r="BI1692" s="17"/>
      <c r="BJ1692" s="17"/>
      <c r="BK1692" s="17"/>
      <c r="BL1692" s="17"/>
      <c r="BM1692" s="17"/>
      <c r="BN1692" s="17"/>
      <c r="BO1692" s="17"/>
      <c r="BP1692" s="17"/>
      <c r="BQ1692" s="17"/>
      <c r="BR1692" s="17"/>
    </row>
    <row r="1693" spans="2:70" x14ac:dyDescent="0.35">
      <c r="B1693" s="24" t="s">
        <v>97</v>
      </c>
      <c r="C1693" s="17"/>
      <c r="D1693" s="17"/>
      <c r="E1693" s="17"/>
      <c r="F1693" s="17"/>
      <c r="G1693" s="17"/>
      <c r="H1693" s="17"/>
      <c r="I1693" s="17"/>
      <c r="J1693" s="17"/>
      <c r="K1693" s="17"/>
      <c r="L1693" s="17"/>
      <c r="M1693" s="17"/>
      <c r="N1693" s="17"/>
      <c r="O1693" s="17"/>
      <c r="P1693" s="17"/>
      <c r="Q1693" s="17"/>
      <c r="R1693" s="17"/>
      <c r="S1693" s="17"/>
      <c r="T1693" s="17"/>
      <c r="U1693" s="17"/>
      <c r="V1693" s="17"/>
      <c r="W1693" s="17"/>
      <c r="X1693" s="17"/>
      <c r="Y1693" s="17"/>
      <c r="Z1693" s="17"/>
      <c r="AA1693" s="17"/>
      <c r="AB1693" s="17"/>
      <c r="AC1693" s="17"/>
      <c r="AD1693" s="17"/>
      <c r="AE1693" s="17"/>
      <c r="AF1693" s="17"/>
      <c r="AG1693" s="17"/>
      <c r="AH1693" s="17"/>
      <c r="AI1693" s="17"/>
      <c r="AJ1693" s="17"/>
      <c r="AK1693" s="17"/>
      <c r="AL1693" s="17"/>
      <c r="AM1693" s="17"/>
      <c r="AN1693" s="17"/>
      <c r="AO1693" s="17"/>
      <c r="AP1693" s="17"/>
      <c r="AQ1693" s="17"/>
      <c r="AR1693" s="17"/>
      <c r="AS1693" s="17"/>
      <c r="AT1693" s="17"/>
      <c r="AU1693" s="17"/>
      <c r="AV1693" s="17"/>
      <c r="AW1693" s="17"/>
      <c r="AX1693" s="17"/>
      <c r="AY1693" s="17"/>
      <c r="AZ1693" s="17"/>
      <c r="BA1693" s="17"/>
      <c r="BB1693" s="17"/>
      <c r="BC1693" s="17"/>
      <c r="BD1693" s="17"/>
      <c r="BE1693" s="17"/>
      <c r="BF1693" s="17"/>
      <c r="BG1693" s="17"/>
      <c r="BH1693" s="17"/>
      <c r="BI1693" s="17"/>
      <c r="BJ1693" s="17"/>
      <c r="BK1693" s="17"/>
      <c r="BL1693" s="17"/>
      <c r="BM1693" s="17"/>
      <c r="BN1693" s="17"/>
      <c r="BO1693" s="17"/>
      <c r="BP1693" s="17"/>
      <c r="BQ1693" s="17"/>
      <c r="BR1693" s="17"/>
    </row>
    <row r="1694" spans="2:70" x14ac:dyDescent="0.35">
      <c r="B1694" t="s">
        <v>691</v>
      </c>
      <c r="C1694" s="17">
        <v>8.8032541892836699E-2</v>
      </c>
      <c r="D1694" s="17">
        <v>9.0052954345115899E-2</v>
      </c>
      <c r="E1694" s="17">
        <v>8.3517465259049101E-2</v>
      </c>
      <c r="F1694" s="17"/>
      <c r="G1694" s="17">
        <v>0.17940657437533999</v>
      </c>
      <c r="H1694" s="17">
        <v>0.125631050315229</v>
      </c>
      <c r="I1694" s="17">
        <v>0.11574515364021</v>
      </c>
      <c r="J1694" s="17">
        <v>7.8553644833453298E-2</v>
      </c>
      <c r="K1694" s="17">
        <v>3.2487900586109598E-2</v>
      </c>
      <c r="L1694" s="17">
        <v>1.89506145680285E-2</v>
      </c>
      <c r="M1694" s="17"/>
      <c r="N1694" s="17">
        <v>8.8996401951311699E-2</v>
      </c>
      <c r="O1694" s="17">
        <v>6.8043023899604996E-2</v>
      </c>
      <c r="P1694" s="17">
        <v>0.11187947582255101</v>
      </c>
      <c r="Q1694" s="17">
        <v>8.6886572713548493E-2</v>
      </c>
      <c r="R1694" s="17"/>
      <c r="S1694" s="17">
        <v>0.13220334964518901</v>
      </c>
      <c r="T1694" s="17">
        <v>8.0121107143864695E-2</v>
      </c>
      <c r="U1694" s="17">
        <v>7.5819130128266701E-2</v>
      </c>
      <c r="V1694" s="17">
        <v>5.4303645003815702E-2</v>
      </c>
      <c r="W1694" s="17">
        <v>0.107584356257501</v>
      </c>
      <c r="X1694" s="17">
        <v>0.109430084708488</v>
      </c>
      <c r="Y1694" s="17">
        <v>6.7477601299761297E-2</v>
      </c>
      <c r="Z1694" s="17">
        <v>3.8404415561415398E-2</v>
      </c>
      <c r="AA1694" s="17">
        <v>8.6834130670066498E-2</v>
      </c>
      <c r="AB1694" s="17">
        <v>5.0469135261857798E-2</v>
      </c>
      <c r="AC1694" s="17">
        <v>9.4113844667685395E-2</v>
      </c>
      <c r="AD1694" s="17">
        <v>0.167946100355363</v>
      </c>
      <c r="AE1694" s="17"/>
      <c r="AF1694" s="17">
        <v>5.79762952158836E-2</v>
      </c>
      <c r="AG1694" s="17">
        <v>9.1128008089978493E-2</v>
      </c>
      <c r="AH1694" s="17">
        <v>0.107272039262339</v>
      </c>
      <c r="AI1694" s="17"/>
      <c r="AJ1694" s="17">
        <v>6.1080757772224797E-2</v>
      </c>
      <c r="AK1694" s="17">
        <v>0.127836563027169</v>
      </c>
      <c r="AL1694" s="17">
        <v>7.2582672065827206E-2</v>
      </c>
      <c r="AM1694" s="17">
        <v>0.127234094921859</v>
      </c>
      <c r="AN1694" s="17">
        <v>6.49846990947687E-2</v>
      </c>
      <c r="AO1694" s="17"/>
      <c r="AP1694" s="17">
        <v>7.9407874465213205E-2</v>
      </c>
      <c r="AQ1694" s="17">
        <v>0.11230579128467599</v>
      </c>
      <c r="AR1694" s="17">
        <v>9.4401218864270303E-2</v>
      </c>
      <c r="AS1694" s="17"/>
      <c r="AT1694" s="17">
        <v>6.5451861517793503E-2</v>
      </c>
      <c r="AU1694" s="17">
        <v>8.9114958362205496E-2</v>
      </c>
      <c r="AV1694" s="17">
        <v>9.3336109602309994E-2</v>
      </c>
      <c r="AW1694" s="17">
        <v>0.114907014908415</v>
      </c>
      <c r="AX1694" s="17">
        <v>0.26178866905048698</v>
      </c>
      <c r="AY1694" s="17"/>
      <c r="AZ1694" s="17">
        <v>5.2771123448679097E-2</v>
      </c>
      <c r="BA1694" s="17">
        <v>4.1892321865727299E-2</v>
      </c>
      <c r="BB1694" s="17">
        <v>9.3146861097879993E-2</v>
      </c>
      <c r="BC1694" s="17">
        <v>9.3013964511380706E-2</v>
      </c>
      <c r="BD1694" s="17">
        <v>9.2478792615028504E-2</v>
      </c>
      <c r="BE1694" s="17">
        <v>7.3548950953809505E-2</v>
      </c>
      <c r="BF1694" s="17">
        <v>7.5779903257476799E-2</v>
      </c>
      <c r="BG1694" s="17">
        <v>9.7181358142042595E-2</v>
      </c>
      <c r="BH1694" s="17">
        <v>0.104180742571579</v>
      </c>
      <c r="BI1694" s="17">
        <v>8.6213482336359198E-2</v>
      </c>
      <c r="BJ1694" s="17">
        <v>8.4431422979867402E-2</v>
      </c>
      <c r="BK1694" s="17">
        <v>0.112759824217518</v>
      </c>
      <c r="BL1694" s="17">
        <v>0.119000746685766</v>
      </c>
      <c r="BM1694" s="17">
        <v>6.1146270693696499E-2</v>
      </c>
      <c r="BN1694" s="17">
        <v>0.10990862955875701</v>
      </c>
      <c r="BO1694" s="17">
        <v>0.14104755116256601</v>
      </c>
      <c r="BP1694" s="17"/>
      <c r="BQ1694" s="17">
        <v>0.12023855892204199</v>
      </c>
      <c r="BR1694" s="17">
        <v>7.2597771211746501E-2</v>
      </c>
    </row>
    <row r="1695" spans="2:70" x14ac:dyDescent="0.35">
      <c r="B1695" t="s">
        <v>692</v>
      </c>
      <c r="C1695" s="17">
        <v>0.23803129751884899</v>
      </c>
      <c r="D1695" s="17">
        <v>0.22827166601632501</v>
      </c>
      <c r="E1695" s="17">
        <v>0.24767899881043801</v>
      </c>
      <c r="F1695" s="17"/>
      <c r="G1695" s="17">
        <v>0.29971213763016302</v>
      </c>
      <c r="H1695" s="17">
        <v>0.33413265794554398</v>
      </c>
      <c r="I1695" s="17">
        <v>0.266536430040759</v>
      </c>
      <c r="J1695" s="17">
        <v>0.24413771215584701</v>
      </c>
      <c r="K1695" s="17">
        <v>0.17268719444248601</v>
      </c>
      <c r="L1695" s="17">
        <v>0.134307746109567</v>
      </c>
      <c r="M1695" s="17"/>
      <c r="N1695" s="17">
        <v>0.23444054456841701</v>
      </c>
      <c r="O1695" s="17">
        <v>0.24299134943667799</v>
      </c>
      <c r="P1695" s="17">
        <v>0.25916808785054801</v>
      </c>
      <c r="Q1695" s="17">
        <v>0.22023464385789099</v>
      </c>
      <c r="R1695" s="17"/>
      <c r="S1695" s="17">
        <v>0.27296729891023103</v>
      </c>
      <c r="T1695" s="17">
        <v>0.229850275338121</v>
      </c>
      <c r="U1695" s="17">
        <v>0.202184687217901</v>
      </c>
      <c r="V1695" s="17">
        <v>0.247480958507029</v>
      </c>
      <c r="W1695" s="17">
        <v>0.19933796573505999</v>
      </c>
      <c r="X1695" s="17">
        <v>0.27567337363096001</v>
      </c>
      <c r="Y1695" s="17">
        <v>0.24681712453236701</v>
      </c>
      <c r="Z1695" s="17">
        <v>0.24703125717468799</v>
      </c>
      <c r="AA1695" s="17">
        <v>0.19792137761019199</v>
      </c>
      <c r="AB1695" s="17">
        <v>0.241616844465115</v>
      </c>
      <c r="AC1695" s="17">
        <v>0.25749089421564297</v>
      </c>
      <c r="AD1695" s="17">
        <v>0.223364401873833</v>
      </c>
      <c r="AE1695" s="17"/>
      <c r="AF1695" s="17">
        <v>0.19712770187442999</v>
      </c>
      <c r="AG1695" s="17">
        <v>0.26278276641603798</v>
      </c>
      <c r="AH1695" s="17">
        <v>0.219550887549953</v>
      </c>
      <c r="AI1695" s="17"/>
      <c r="AJ1695" s="17">
        <v>0.20094915470484001</v>
      </c>
      <c r="AK1695" s="17">
        <v>0.29124330657797598</v>
      </c>
      <c r="AL1695" s="17">
        <v>0.23529587395090801</v>
      </c>
      <c r="AM1695" s="17">
        <v>0.214566279011906</v>
      </c>
      <c r="AN1695" s="17">
        <v>0.19845316423318901</v>
      </c>
      <c r="AO1695" s="17"/>
      <c r="AP1695" s="17">
        <v>0.24156310243587001</v>
      </c>
      <c r="AQ1695" s="17">
        <v>0.28934942521718898</v>
      </c>
      <c r="AR1695" s="17">
        <v>0.22450144484361201</v>
      </c>
      <c r="AS1695" s="17"/>
      <c r="AT1695" s="17">
        <v>0.22300301699144201</v>
      </c>
      <c r="AU1695" s="17">
        <v>0.23854785586590699</v>
      </c>
      <c r="AV1695" s="17">
        <v>0.26949144753800702</v>
      </c>
      <c r="AW1695" s="17">
        <v>0.27209304024521103</v>
      </c>
      <c r="AX1695" s="17">
        <v>0.22940257028382599</v>
      </c>
      <c r="AY1695" s="17"/>
      <c r="AZ1695" s="17">
        <v>0.282002384461706</v>
      </c>
      <c r="BA1695" s="17">
        <v>0.260980130340003</v>
      </c>
      <c r="BB1695" s="17">
        <v>0.19178190571786599</v>
      </c>
      <c r="BC1695" s="17">
        <v>0.18626155043182599</v>
      </c>
      <c r="BD1695" s="17">
        <v>0.22086386302416</v>
      </c>
      <c r="BE1695" s="17">
        <v>0.24780749140714201</v>
      </c>
      <c r="BF1695" s="17">
        <v>0.27622837481526902</v>
      </c>
      <c r="BG1695" s="17">
        <v>0.25835420975915602</v>
      </c>
      <c r="BH1695" s="17">
        <v>0.26371944782752899</v>
      </c>
      <c r="BI1695" s="17">
        <v>0.24880603877598101</v>
      </c>
      <c r="BJ1695" s="17">
        <v>0.25002931878052598</v>
      </c>
      <c r="BK1695" s="17">
        <v>0.202598050177976</v>
      </c>
      <c r="BL1695" s="17">
        <v>0.20417509532525799</v>
      </c>
      <c r="BM1695" s="17">
        <v>0.240730245904274</v>
      </c>
      <c r="BN1695" s="17">
        <v>0.351002413795929</v>
      </c>
      <c r="BO1695" s="17">
        <v>0.27825993264428001</v>
      </c>
      <c r="BP1695" s="17"/>
      <c r="BQ1695" s="17">
        <v>0.23743616452861599</v>
      </c>
      <c r="BR1695" s="17">
        <v>0.23771002372941799</v>
      </c>
    </row>
    <row r="1696" spans="2:70" x14ac:dyDescent="0.35">
      <c r="B1696" t="s">
        <v>693</v>
      </c>
      <c r="C1696" s="17">
        <v>0.36852463167331301</v>
      </c>
      <c r="D1696" s="17">
        <v>0.374256036133707</v>
      </c>
      <c r="E1696" s="17">
        <v>0.36441364427481798</v>
      </c>
      <c r="F1696" s="17"/>
      <c r="G1696" s="17">
        <v>0.27414367846295701</v>
      </c>
      <c r="H1696" s="17">
        <v>0.29961383367715899</v>
      </c>
      <c r="I1696" s="17">
        <v>0.369583491488439</v>
      </c>
      <c r="J1696" s="17">
        <v>0.39146189305525297</v>
      </c>
      <c r="K1696" s="17">
        <v>0.45480723573640303</v>
      </c>
      <c r="L1696" s="17">
        <v>0.40997146065724799</v>
      </c>
      <c r="M1696" s="17"/>
      <c r="N1696" s="17">
        <v>0.36189636327545199</v>
      </c>
      <c r="O1696" s="17">
        <v>0.39513979799568899</v>
      </c>
      <c r="P1696" s="17">
        <v>0.35104071488982302</v>
      </c>
      <c r="Q1696" s="17">
        <v>0.36104032744026099</v>
      </c>
      <c r="R1696" s="17"/>
      <c r="S1696" s="17">
        <v>0.35390040191709798</v>
      </c>
      <c r="T1696" s="17">
        <v>0.361192308024325</v>
      </c>
      <c r="U1696" s="17">
        <v>0.39957122754582802</v>
      </c>
      <c r="V1696" s="17">
        <v>0.40681934730237801</v>
      </c>
      <c r="W1696" s="17">
        <v>0.39460388063600399</v>
      </c>
      <c r="X1696" s="17">
        <v>0.29353611907779298</v>
      </c>
      <c r="Y1696" s="17">
        <v>0.36764159618643899</v>
      </c>
      <c r="Z1696" s="17">
        <v>0.37444843779827203</v>
      </c>
      <c r="AA1696" s="17">
        <v>0.38472219295676802</v>
      </c>
      <c r="AB1696" s="17">
        <v>0.40904372657259902</v>
      </c>
      <c r="AC1696" s="17">
        <v>0.32841974608435898</v>
      </c>
      <c r="AD1696" s="17">
        <v>0.31540001318810401</v>
      </c>
      <c r="AE1696" s="17"/>
      <c r="AF1696" s="17">
        <v>0.39704194639656099</v>
      </c>
      <c r="AG1696" s="17">
        <v>0.362477887597635</v>
      </c>
      <c r="AH1696" s="17">
        <v>0.385064500863531</v>
      </c>
      <c r="AI1696" s="17"/>
      <c r="AJ1696" s="17">
        <v>0.40458897034900099</v>
      </c>
      <c r="AK1696" s="17">
        <v>0.33862714538461802</v>
      </c>
      <c r="AL1696" s="17">
        <v>0.35333235793954099</v>
      </c>
      <c r="AM1696" s="17">
        <v>0.32590104664570002</v>
      </c>
      <c r="AN1696" s="17">
        <v>0.39653081837166798</v>
      </c>
      <c r="AO1696" s="17"/>
      <c r="AP1696" s="17">
        <v>0.37707698982296201</v>
      </c>
      <c r="AQ1696" s="17">
        <v>0.34524555117702899</v>
      </c>
      <c r="AR1696" s="17">
        <v>0.33173714856794501</v>
      </c>
      <c r="AS1696" s="17"/>
      <c r="AT1696" s="17">
        <v>0.41931844257232997</v>
      </c>
      <c r="AU1696" s="17">
        <v>0.36594223089875999</v>
      </c>
      <c r="AV1696" s="17">
        <v>0.32967001254157202</v>
      </c>
      <c r="AW1696" s="17">
        <v>0.35945524112871002</v>
      </c>
      <c r="AX1696" s="17">
        <v>0.222386226948455</v>
      </c>
      <c r="AY1696" s="17"/>
      <c r="AZ1696" s="17">
        <v>0.27276357210282998</v>
      </c>
      <c r="BA1696" s="17">
        <v>0.37260720921599899</v>
      </c>
      <c r="BB1696" s="17">
        <v>0.37855387999323398</v>
      </c>
      <c r="BC1696" s="17">
        <v>0.40345251451139003</v>
      </c>
      <c r="BD1696" s="17">
        <v>0.37752089863501598</v>
      </c>
      <c r="BE1696" s="17">
        <v>0.393694290316639</v>
      </c>
      <c r="BF1696" s="17">
        <v>0.35038805554255398</v>
      </c>
      <c r="BG1696" s="17">
        <v>0.33996826615021197</v>
      </c>
      <c r="BH1696" s="17">
        <v>0.30520423088862197</v>
      </c>
      <c r="BI1696" s="17">
        <v>0.40463661757417602</v>
      </c>
      <c r="BJ1696" s="17">
        <v>0.36394474715450797</v>
      </c>
      <c r="BK1696" s="17">
        <v>0.375854410144212</v>
      </c>
      <c r="BL1696" s="17">
        <v>0.37765299706926397</v>
      </c>
      <c r="BM1696" s="17">
        <v>0.402431936633806</v>
      </c>
      <c r="BN1696" s="17">
        <v>0.28064585855552798</v>
      </c>
      <c r="BO1696" s="17">
        <v>0.347064569230633</v>
      </c>
      <c r="BP1696" s="17"/>
      <c r="BQ1696" s="17">
        <v>0.27876044510658099</v>
      </c>
      <c r="BR1696" s="17">
        <v>0.40975459787979801</v>
      </c>
    </row>
    <row r="1697" spans="2:70" x14ac:dyDescent="0.35">
      <c r="B1697" t="s">
        <v>694</v>
      </c>
      <c r="C1697" s="17">
        <v>0.12367995865046399</v>
      </c>
      <c r="D1697" s="17">
        <v>0.12482566869410899</v>
      </c>
      <c r="E1697" s="17">
        <v>0.123356460737947</v>
      </c>
      <c r="F1697" s="17"/>
      <c r="G1697" s="17">
        <v>9.8528433296060605E-2</v>
      </c>
      <c r="H1697" s="17">
        <v>0.106455451561399</v>
      </c>
      <c r="I1697" s="17">
        <v>0.118226054981406</v>
      </c>
      <c r="J1697" s="17">
        <v>0.11304820185825901</v>
      </c>
      <c r="K1697" s="17">
        <v>0.12091359380549201</v>
      </c>
      <c r="L1697" s="17">
        <v>0.16943466059040099</v>
      </c>
      <c r="M1697" s="17"/>
      <c r="N1697" s="17">
        <v>0.149640467553627</v>
      </c>
      <c r="O1697" s="17">
        <v>0.13022403491048601</v>
      </c>
      <c r="P1697" s="17">
        <v>0.10063302815975</v>
      </c>
      <c r="Q1697" s="17">
        <v>0.11073245209516901</v>
      </c>
      <c r="R1697" s="17"/>
      <c r="S1697" s="17">
        <v>0.11398252646950099</v>
      </c>
      <c r="T1697" s="17">
        <v>0.12612420254642401</v>
      </c>
      <c r="U1697" s="17">
        <v>0.10703378724752299</v>
      </c>
      <c r="V1697" s="17">
        <v>0.125792869289055</v>
      </c>
      <c r="W1697" s="17">
        <v>0.123688827562427</v>
      </c>
      <c r="X1697" s="17">
        <v>0.13854567582093499</v>
      </c>
      <c r="Y1697" s="17">
        <v>0.11226795441248399</v>
      </c>
      <c r="Z1697" s="17">
        <v>0.15175928422468099</v>
      </c>
      <c r="AA1697" s="17">
        <v>0.13338390593993901</v>
      </c>
      <c r="AB1697" s="17">
        <v>0.131102584626267</v>
      </c>
      <c r="AC1697" s="17">
        <v>0.120020497878267</v>
      </c>
      <c r="AD1697" s="17">
        <v>9.3119684505358305E-2</v>
      </c>
      <c r="AE1697" s="17"/>
      <c r="AF1697" s="17">
        <v>0.131411836152006</v>
      </c>
      <c r="AG1697" s="17">
        <v>0.12831001973859199</v>
      </c>
      <c r="AH1697" s="17">
        <v>0.110297210358796</v>
      </c>
      <c r="AI1697" s="17"/>
      <c r="AJ1697" s="17">
        <v>0.145611459428893</v>
      </c>
      <c r="AK1697" s="17">
        <v>9.6561092581378294E-2</v>
      </c>
      <c r="AL1697" s="17">
        <v>0.13957903728741899</v>
      </c>
      <c r="AM1697" s="17">
        <v>0.142815909162406</v>
      </c>
      <c r="AN1697" s="17">
        <v>0.113946597117577</v>
      </c>
      <c r="AO1697" s="17"/>
      <c r="AP1697" s="17">
        <v>0.14322115606972699</v>
      </c>
      <c r="AQ1697" s="17">
        <v>0.10064008569727</v>
      </c>
      <c r="AR1697" s="17">
        <v>0.18312267244121599</v>
      </c>
      <c r="AS1697" s="17"/>
      <c r="AT1697" s="17">
        <v>0.10355034905796801</v>
      </c>
      <c r="AU1697" s="17">
        <v>0.111827989474776</v>
      </c>
      <c r="AV1697" s="17">
        <v>0.13089438579784601</v>
      </c>
      <c r="AW1697" s="17">
        <v>0.14511134866210601</v>
      </c>
      <c r="AX1697" s="17">
        <v>0.107521934024033</v>
      </c>
      <c r="AY1697" s="17"/>
      <c r="AZ1697" s="17">
        <v>9.6818071749543905E-2</v>
      </c>
      <c r="BA1697" s="17">
        <v>9.8834607822385998E-2</v>
      </c>
      <c r="BB1697" s="17">
        <v>0.10201405764445499</v>
      </c>
      <c r="BC1697" s="17">
        <v>0.120013326066659</v>
      </c>
      <c r="BD1697" s="17">
        <v>0.118936949657798</v>
      </c>
      <c r="BE1697" s="17">
        <v>0.12944691520604701</v>
      </c>
      <c r="BF1697" s="17">
        <v>9.9203160612832006E-2</v>
      </c>
      <c r="BG1697" s="17">
        <v>0.123351881861607</v>
      </c>
      <c r="BH1697" s="17">
        <v>0.155778232972725</v>
      </c>
      <c r="BI1697" s="17">
        <v>0.10556563673793801</v>
      </c>
      <c r="BJ1697" s="17">
        <v>0.145734104020804</v>
      </c>
      <c r="BK1697" s="17">
        <v>0.169294854408754</v>
      </c>
      <c r="BL1697" s="17">
        <v>0.14144318450709301</v>
      </c>
      <c r="BM1697" s="17">
        <v>0.123889894122378</v>
      </c>
      <c r="BN1697" s="17">
        <v>8.0317983160355697E-2</v>
      </c>
      <c r="BO1697" s="17">
        <v>0.149883365436524</v>
      </c>
      <c r="BP1697" s="17"/>
      <c r="BQ1697" s="17">
        <v>0.17989016307370201</v>
      </c>
      <c r="BR1697" s="17">
        <v>9.96002925589482E-2</v>
      </c>
    </row>
    <row r="1698" spans="2:70" x14ac:dyDescent="0.35">
      <c r="B1698" t="s">
        <v>695</v>
      </c>
      <c r="C1698" s="17">
        <v>0.12824004237866199</v>
      </c>
      <c r="D1698" s="17">
        <v>0.13301267672689199</v>
      </c>
      <c r="E1698" s="17">
        <v>0.123382081716317</v>
      </c>
      <c r="F1698" s="17"/>
      <c r="G1698" s="17">
        <v>7.3117623774478599E-2</v>
      </c>
      <c r="H1698" s="17">
        <v>8.0652646410582701E-2</v>
      </c>
      <c r="I1698" s="17">
        <v>9.1596095902260893E-2</v>
      </c>
      <c r="J1698" s="17">
        <v>0.12926430737281</v>
      </c>
      <c r="K1698" s="17">
        <v>0.16296753315874599</v>
      </c>
      <c r="L1698" s="17">
        <v>0.20947127463676299</v>
      </c>
      <c r="M1698" s="17"/>
      <c r="N1698" s="17">
        <v>0.131924499434211</v>
      </c>
      <c r="O1698" s="17">
        <v>0.12646654621051201</v>
      </c>
      <c r="P1698" s="17">
        <v>0.11687782854873199</v>
      </c>
      <c r="Q1698" s="17">
        <v>0.134964547635677</v>
      </c>
      <c r="R1698" s="17"/>
      <c r="S1698" s="17">
        <v>9.15170521129198E-2</v>
      </c>
      <c r="T1698" s="17">
        <v>0.155370935948727</v>
      </c>
      <c r="U1698" s="17">
        <v>0.15829153941551899</v>
      </c>
      <c r="V1698" s="17">
        <v>0.13861918312876001</v>
      </c>
      <c r="W1698" s="17">
        <v>9.1022064208088893E-2</v>
      </c>
      <c r="X1698" s="17">
        <v>0.121930968350875</v>
      </c>
      <c r="Y1698" s="17">
        <v>0.16331831488991</v>
      </c>
      <c r="Z1698" s="17">
        <v>0.12592572780426101</v>
      </c>
      <c r="AA1698" s="17">
        <v>0.13984783960977201</v>
      </c>
      <c r="AB1698" s="17">
        <v>0.10049729622506599</v>
      </c>
      <c r="AC1698" s="17">
        <v>0.127013160074013</v>
      </c>
      <c r="AD1698" s="17">
        <v>0.12882769432757701</v>
      </c>
      <c r="AE1698" s="17"/>
      <c r="AF1698" s="17">
        <v>0.17039935034360201</v>
      </c>
      <c r="AG1698" s="17">
        <v>0.11288185472324699</v>
      </c>
      <c r="AH1698" s="17">
        <v>9.9204367777095195E-2</v>
      </c>
      <c r="AI1698" s="17"/>
      <c r="AJ1698" s="17">
        <v>0.15220652259558801</v>
      </c>
      <c r="AK1698" s="17">
        <v>9.1356281807155507E-2</v>
      </c>
      <c r="AL1698" s="17">
        <v>0.15492978856396999</v>
      </c>
      <c r="AM1698" s="17">
        <v>0.132710448803357</v>
      </c>
      <c r="AN1698" s="17">
        <v>0.14153010267194799</v>
      </c>
      <c r="AO1698" s="17"/>
      <c r="AP1698" s="17">
        <v>0.12507262427652699</v>
      </c>
      <c r="AQ1698" s="17">
        <v>0.10426925537102801</v>
      </c>
      <c r="AR1698" s="17">
        <v>0.12014442591136899</v>
      </c>
      <c r="AS1698" s="17"/>
      <c r="AT1698" s="17">
        <v>0.119320433047004</v>
      </c>
      <c r="AU1698" s="17">
        <v>0.13215556336977199</v>
      </c>
      <c r="AV1698" s="17">
        <v>0.14290538942935199</v>
      </c>
      <c r="AW1698" s="17">
        <v>7.8225221770915704E-2</v>
      </c>
      <c r="AX1698" s="17">
        <v>0.14804482666124999</v>
      </c>
      <c r="AY1698" s="17"/>
      <c r="AZ1698" s="17">
        <v>0.22892514734042799</v>
      </c>
      <c r="BA1698" s="17">
        <v>0.15903817948427701</v>
      </c>
      <c r="BB1698" s="17">
        <v>0.14316335278004999</v>
      </c>
      <c r="BC1698" s="17">
        <v>0.135582345630403</v>
      </c>
      <c r="BD1698" s="17">
        <v>0.122206903783573</v>
      </c>
      <c r="BE1698" s="17">
        <v>0.11835409494180101</v>
      </c>
      <c r="BF1698" s="17">
        <v>0.159137559765091</v>
      </c>
      <c r="BG1698" s="17">
        <v>0.123830059808961</v>
      </c>
      <c r="BH1698" s="17">
        <v>0.111945645310692</v>
      </c>
      <c r="BI1698" s="17">
        <v>0.11880731349532</v>
      </c>
      <c r="BJ1698" s="17">
        <v>0.123653985766285</v>
      </c>
      <c r="BK1698" s="17">
        <v>0.116473658356647</v>
      </c>
      <c r="BL1698" s="17">
        <v>0.120148754529498</v>
      </c>
      <c r="BM1698" s="17">
        <v>0.13367439221347599</v>
      </c>
      <c r="BN1698" s="17">
        <v>0.134790038436152</v>
      </c>
      <c r="BO1698" s="17">
        <v>6.6273732572831395E-2</v>
      </c>
      <c r="BP1698" s="17"/>
      <c r="BQ1698" s="17">
        <v>0.17270760494505999</v>
      </c>
      <c r="BR1698" s="17">
        <v>0.11015360401489201</v>
      </c>
    </row>
    <row r="1699" spans="2:70" x14ac:dyDescent="0.35">
      <c r="B1699" t="s">
        <v>129</v>
      </c>
      <c r="C1699" s="17">
        <v>5.3491527885874697E-2</v>
      </c>
      <c r="D1699" s="17">
        <v>4.9580998083850199E-2</v>
      </c>
      <c r="E1699" s="17">
        <v>5.7651349201430599E-2</v>
      </c>
      <c r="F1699" s="17"/>
      <c r="G1699" s="17">
        <v>7.5091552461000396E-2</v>
      </c>
      <c r="H1699" s="17">
        <v>5.3514360090086602E-2</v>
      </c>
      <c r="I1699" s="17">
        <v>3.8312773946924603E-2</v>
      </c>
      <c r="J1699" s="17">
        <v>4.3534240724377199E-2</v>
      </c>
      <c r="K1699" s="17">
        <v>5.6136542270763798E-2</v>
      </c>
      <c r="L1699" s="17">
        <v>5.7864243437992999E-2</v>
      </c>
      <c r="M1699" s="17"/>
      <c r="N1699" s="17">
        <v>3.3101723216980503E-2</v>
      </c>
      <c r="O1699" s="17">
        <v>3.7135247547030202E-2</v>
      </c>
      <c r="P1699" s="17">
        <v>6.04008647285968E-2</v>
      </c>
      <c r="Q1699" s="17">
        <v>8.61414562574528E-2</v>
      </c>
      <c r="R1699" s="17"/>
      <c r="S1699" s="17">
        <v>3.5429370945061801E-2</v>
      </c>
      <c r="T1699" s="17">
        <v>4.7341170998537699E-2</v>
      </c>
      <c r="U1699" s="17">
        <v>5.7099628444962101E-2</v>
      </c>
      <c r="V1699" s="17">
        <v>2.6983996768963198E-2</v>
      </c>
      <c r="W1699" s="17">
        <v>8.3762905600918106E-2</v>
      </c>
      <c r="X1699" s="17">
        <v>6.0883778410948497E-2</v>
      </c>
      <c r="Y1699" s="17">
        <v>4.2477408679037598E-2</v>
      </c>
      <c r="Z1699" s="17">
        <v>6.24308774366827E-2</v>
      </c>
      <c r="AA1699" s="17">
        <v>5.7290553213262603E-2</v>
      </c>
      <c r="AB1699" s="17">
        <v>6.7270412849095504E-2</v>
      </c>
      <c r="AC1699" s="17">
        <v>7.2941857080031897E-2</v>
      </c>
      <c r="AD1699" s="17">
        <v>7.1342105749764795E-2</v>
      </c>
      <c r="AE1699" s="17"/>
      <c r="AF1699" s="17">
        <v>4.60428700175168E-2</v>
      </c>
      <c r="AG1699" s="17">
        <v>4.2419463434509697E-2</v>
      </c>
      <c r="AH1699" s="17">
        <v>7.8610994188286695E-2</v>
      </c>
      <c r="AI1699" s="17"/>
      <c r="AJ1699" s="17">
        <v>3.55631351494528E-2</v>
      </c>
      <c r="AK1699" s="17">
        <v>5.4375610621702798E-2</v>
      </c>
      <c r="AL1699" s="17">
        <v>4.4280270192335297E-2</v>
      </c>
      <c r="AM1699" s="17">
        <v>5.6772221454772703E-2</v>
      </c>
      <c r="AN1699" s="17">
        <v>8.4554618510849E-2</v>
      </c>
      <c r="AO1699" s="17"/>
      <c r="AP1699" s="17">
        <v>3.3658252929701503E-2</v>
      </c>
      <c r="AQ1699" s="17">
        <v>4.8189891252807399E-2</v>
      </c>
      <c r="AR1699" s="17">
        <v>4.6093089371587501E-2</v>
      </c>
      <c r="AS1699" s="17"/>
      <c r="AT1699" s="17">
        <v>6.9355896813462603E-2</v>
      </c>
      <c r="AU1699" s="17">
        <v>6.2411402028579401E-2</v>
      </c>
      <c r="AV1699" s="17">
        <v>3.3702655090913101E-2</v>
      </c>
      <c r="AW1699" s="17">
        <v>3.0208133284642402E-2</v>
      </c>
      <c r="AX1699" s="17">
        <v>3.0855773031949099E-2</v>
      </c>
      <c r="AY1699" s="17"/>
      <c r="AZ1699" s="17">
        <v>6.6719700896812506E-2</v>
      </c>
      <c r="BA1699" s="17">
        <v>6.66475512716075E-2</v>
      </c>
      <c r="BB1699" s="17">
        <v>9.13399427665154E-2</v>
      </c>
      <c r="BC1699" s="17">
        <v>6.1676298848340201E-2</v>
      </c>
      <c r="BD1699" s="17">
        <v>6.7992592284423906E-2</v>
      </c>
      <c r="BE1699" s="17">
        <v>3.7148257174561598E-2</v>
      </c>
      <c r="BF1699" s="17">
        <v>3.9262946006776898E-2</v>
      </c>
      <c r="BG1699" s="17">
        <v>5.7314224278021797E-2</v>
      </c>
      <c r="BH1699" s="17">
        <v>5.9171700428852003E-2</v>
      </c>
      <c r="BI1699" s="17">
        <v>3.5970911080226299E-2</v>
      </c>
      <c r="BJ1699" s="17">
        <v>3.22064212980099E-2</v>
      </c>
      <c r="BK1699" s="17">
        <v>2.3019202694892701E-2</v>
      </c>
      <c r="BL1699" s="17">
        <v>3.7579221883121301E-2</v>
      </c>
      <c r="BM1699" s="17">
        <v>3.8127260432369199E-2</v>
      </c>
      <c r="BN1699" s="17">
        <v>4.33350764932783E-2</v>
      </c>
      <c r="BO1699" s="17">
        <v>1.74708489531663E-2</v>
      </c>
      <c r="BP1699" s="17"/>
      <c r="BQ1699" s="17">
        <v>1.0967063423999199E-2</v>
      </c>
      <c r="BR1699" s="17">
        <v>7.0183710605196306E-2</v>
      </c>
    </row>
    <row r="1700" spans="2:70" x14ac:dyDescent="0.35">
      <c r="C1700" s="17"/>
      <c r="D1700" s="17"/>
      <c r="E1700" s="17"/>
      <c r="F1700" s="17"/>
      <c r="G1700" s="17"/>
      <c r="H1700" s="17"/>
      <c r="I1700" s="17"/>
      <c r="J1700" s="17"/>
      <c r="K1700" s="17"/>
      <c r="L1700" s="17"/>
      <c r="M1700" s="17"/>
      <c r="N1700" s="17"/>
      <c r="O1700" s="17"/>
      <c r="P1700" s="17"/>
      <c r="Q1700" s="17"/>
      <c r="R1700" s="17"/>
      <c r="S1700" s="17"/>
      <c r="T1700" s="17"/>
      <c r="U1700" s="17"/>
      <c r="V1700" s="17"/>
      <c r="W1700" s="17"/>
      <c r="X1700" s="17"/>
      <c r="Y1700" s="17"/>
      <c r="Z1700" s="17"/>
      <c r="AA1700" s="17"/>
      <c r="AB1700" s="17"/>
      <c r="AC1700" s="17"/>
      <c r="AD1700" s="17"/>
      <c r="AE1700" s="17"/>
      <c r="AF1700" s="17"/>
      <c r="AG1700" s="17"/>
      <c r="AH1700" s="17"/>
      <c r="AI1700" s="17"/>
      <c r="AJ1700" s="17"/>
      <c r="AK1700" s="17"/>
      <c r="AL1700" s="17"/>
      <c r="AM1700" s="17"/>
      <c r="AN1700" s="17"/>
      <c r="AO1700" s="17"/>
      <c r="AP1700" s="17"/>
      <c r="AQ1700" s="17"/>
      <c r="AR1700" s="17"/>
      <c r="AS1700" s="17"/>
      <c r="AT1700" s="17"/>
      <c r="AU1700" s="17"/>
      <c r="AV1700" s="17"/>
      <c r="AW1700" s="17"/>
      <c r="AX1700" s="17"/>
      <c r="AY1700" s="17"/>
      <c r="AZ1700" s="17"/>
      <c r="BA1700" s="17"/>
      <c r="BB1700" s="17"/>
      <c r="BC1700" s="17"/>
      <c r="BD1700" s="17"/>
      <c r="BE1700" s="17"/>
      <c r="BF1700" s="17"/>
      <c r="BG1700" s="17"/>
      <c r="BH1700" s="17"/>
      <c r="BI1700" s="17"/>
      <c r="BJ1700" s="17"/>
      <c r="BK1700" s="17"/>
      <c r="BL1700" s="17"/>
      <c r="BM1700" s="17"/>
      <c r="BN1700" s="17"/>
      <c r="BO1700" s="17"/>
      <c r="BP1700" s="17"/>
      <c r="BQ1700" s="17"/>
      <c r="BR1700" s="17"/>
    </row>
    <row r="1701" spans="2:70" x14ac:dyDescent="0.35">
      <c r="B1701" s="6" t="s">
        <v>702</v>
      </c>
      <c r="C1701" s="17"/>
      <c r="D1701" s="17"/>
      <c r="E1701" s="17"/>
      <c r="F1701" s="17"/>
      <c r="G1701" s="17"/>
      <c r="H1701" s="17"/>
      <c r="I1701" s="17"/>
      <c r="J1701" s="17"/>
      <c r="K1701" s="17"/>
      <c r="L1701" s="17"/>
      <c r="M1701" s="17"/>
      <c r="N1701" s="17"/>
      <c r="O1701" s="17"/>
      <c r="P1701" s="17"/>
      <c r="Q1701" s="17"/>
      <c r="R1701" s="17"/>
      <c r="S1701" s="17"/>
      <c r="T1701" s="17"/>
      <c r="U1701" s="17"/>
      <c r="V1701" s="17"/>
      <c r="W1701" s="17"/>
      <c r="X1701" s="17"/>
      <c r="Y1701" s="17"/>
      <c r="Z1701" s="17"/>
      <c r="AA1701" s="17"/>
      <c r="AB1701" s="17"/>
      <c r="AC1701" s="17"/>
      <c r="AD1701" s="17"/>
      <c r="AE1701" s="17"/>
      <c r="AF1701" s="17"/>
      <c r="AG1701" s="17"/>
      <c r="AH1701" s="17"/>
      <c r="AI1701" s="17"/>
      <c r="AJ1701" s="17"/>
      <c r="AK1701" s="17"/>
      <c r="AL1701" s="17"/>
      <c r="AM1701" s="17"/>
      <c r="AN1701" s="17"/>
      <c r="AO1701" s="17"/>
      <c r="AP1701" s="17"/>
      <c r="AQ1701" s="17"/>
      <c r="AR1701" s="17"/>
      <c r="AS1701" s="17"/>
      <c r="AT1701" s="17"/>
      <c r="AU1701" s="17"/>
      <c r="AV1701" s="17"/>
      <c r="AW1701" s="17"/>
      <c r="AX1701" s="17"/>
      <c r="AY1701" s="17"/>
      <c r="AZ1701" s="17"/>
      <c r="BA1701" s="17"/>
      <c r="BB1701" s="17"/>
      <c r="BC1701" s="17"/>
      <c r="BD1701" s="17"/>
      <c r="BE1701" s="17"/>
      <c r="BF1701" s="17"/>
      <c r="BG1701" s="17"/>
      <c r="BH1701" s="17"/>
      <c r="BI1701" s="17"/>
      <c r="BJ1701" s="17"/>
      <c r="BK1701" s="17"/>
      <c r="BL1701" s="17"/>
      <c r="BM1701" s="17"/>
      <c r="BN1701" s="17"/>
      <c r="BO1701" s="17"/>
      <c r="BP1701" s="17"/>
      <c r="BQ1701" s="17"/>
      <c r="BR1701" s="17"/>
    </row>
    <row r="1702" spans="2:70" x14ac:dyDescent="0.35">
      <c r="B1702" s="24" t="s">
        <v>97</v>
      </c>
      <c r="C1702" s="17"/>
      <c r="D1702" s="17"/>
      <c r="E1702" s="17"/>
      <c r="F1702" s="17"/>
      <c r="G1702" s="17"/>
      <c r="H1702" s="17"/>
      <c r="I1702" s="17"/>
      <c r="J1702" s="17"/>
      <c r="K1702" s="17"/>
      <c r="L1702" s="17"/>
      <c r="M1702" s="17"/>
      <c r="N1702" s="17"/>
      <c r="O1702" s="17"/>
      <c r="P1702" s="17"/>
      <c r="Q1702" s="17"/>
      <c r="R1702" s="17"/>
      <c r="S1702" s="17"/>
      <c r="T1702" s="17"/>
      <c r="U1702" s="17"/>
      <c r="V1702" s="17"/>
      <c r="W1702" s="17"/>
      <c r="X1702" s="17"/>
      <c r="Y1702" s="17"/>
      <c r="Z1702" s="17"/>
      <c r="AA1702" s="17"/>
      <c r="AB1702" s="17"/>
      <c r="AC1702" s="17"/>
      <c r="AD1702" s="17"/>
      <c r="AE1702" s="17"/>
      <c r="AF1702" s="17"/>
      <c r="AG1702" s="17"/>
      <c r="AH1702" s="17"/>
      <c r="AI1702" s="17"/>
      <c r="AJ1702" s="17"/>
      <c r="AK1702" s="17"/>
      <c r="AL1702" s="17"/>
      <c r="AM1702" s="17"/>
      <c r="AN1702" s="17"/>
      <c r="AO1702" s="17"/>
      <c r="AP1702" s="17"/>
      <c r="AQ1702" s="17"/>
      <c r="AR1702" s="17"/>
      <c r="AS1702" s="17"/>
      <c r="AT1702" s="17"/>
      <c r="AU1702" s="17"/>
      <c r="AV1702" s="17"/>
      <c r="AW1702" s="17"/>
      <c r="AX1702" s="17"/>
      <c r="AY1702" s="17"/>
      <c r="AZ1702" s="17"/>
      <c r="BA1702" s="17"/>
      <c r="BB1702" s="17"/>
      <c r="BC1702" s="17"/>
      <c r="BD1702" s="17"/>
      <c r="BE1702" s="17"/>
      <c r="BF1702" s="17"/>
      <c r="BG1702" s="17"/>
      <c r="BH1702" s="17"/>
      <c r="BI1702" s="17"/>
      <c r="BJ1702" s="17"/>
      <c r="BK1702" s="17"/>
      <c r="BL1702" s="17"/>
      <c r="BM1702" s="17"/>
      <c r="BN1702" s="17"/>
      <c r="BO1702" s="17"/>
      <c r="BP1702" s="17"/>
      <c r="BQ1702" s="17"/>
      <c r="BR1702" s="17"/>
    </row>
    <row r="1703" spans="2:70" x14ac:dyDescent="0.35">
      <c r="B1703" t="s">
        <v>691</v>
      </c>
      <c r="C1703" s="17">
        <v>7.7141844543697505E-2</v>
      </c>
      <c r="D1703" s="17">
        <v>8.4408952190187195E-2</v>
      </c>
      <c r="E1703" s="17">
        <v>6.8863528391959805E-2</v>
      </c>
      <c r="F1703" s="17"/>
      <c r="G1703" s="17">
        <v>0.155816250984053</v>
      </c>
      <c r="H1703" s="17">
        <v>0.12390191604318999</v>
      </c>
      <c r="I1703" s="17">
        <v>0.109572160531207</v>
      </c>
      <c r="J1703" s="17">
        <v>5.5250021696176502E-2</v>
      </c>
      <c r="K1703" s="17">
        <v>2.4463268007354499E-2</v>
      </c>
      <c r="L1703" s="17">
        <v>1.3437417883842E-2</v>
      </c>
      <c r="M1703" s="17"/>
      <c r="N1703" s="17">
        <v>8.8651988320296804E-2</v>
      </c>
      <c r="O1703" s="17">
        <v>6.8515257706423693E-2</v>
      </c>
      <c r="P1703" s="17">
        <v>8.71114512323371E-2</v>
      </c>
      <c r="Q1703" s="17">
        <v>6.4870272384402003E-2</v>
      </c>
      <c r="R1703" s="17"/>
      <c r="S1703" s="17">
        <v>0.143455047849363</v>
      </c>
      <c r="T1703" s="17">
        <v>6.9949129220928996E-2</v>
      </c>
      <c r="U1703" s="17">
        <v>4.4632414389243598E-2</v>
      </c>
      <c r="V1703" s="17">
        <v>5.3903047972936997E-2</v>
      </c>
      <c r="W1703" s="17">
        <v>6.4429303915973402E-2</v>
      </c>
      <c r="X1703" s="17">
        <v>8.5235377945106203E-2</v>
      </c>
      <c r="Y1703" s="17">
        <v>6.7137585276443104E-2</v>
      </c>
      <c r="Z1703" s="17">
        <v>4.5633813354709001E-2</v>
      </c>
      <c r="AA1703" s="17">
        <v>7.0064591064203999E-2</v>
      </c>
      <c r="AB1703" s="17">
        <v>6.0163146432488102E-2</v>
      </c>
      <c r="AC1703" s="17">
        <v>5.37843757604669E-2</v>
      </c>
      <c r="AD1703" s="17">
        <v>0.14516072902931601</v>
      </c>
      <c r="AE1703" s="17"/>
      <c r="AF1703" s="17">
        <v>5.3741534738988503E-2</v>
      </c>
      <c r="AG1703" s="17">
        <v>8.2793557233628898E-2</v>
      </c>
      <c r="AH1703" s="17">
        <v>9.2426990564971195E-2</v>
      </c>
      <c r="AI1703" s="17"/>
      <c r="AJ1703" s="17">
        <v>5.2476115486608299E-2</v>
      </c>
      <c r="AK1703" s="17">
        <v>0.10893826344820801</v>
      </c>
      <c r="AL1703" s="17">
        <v>7.3227848478624805E-2</v>
      </c>
      <c r="AM1703" s="17">
        <v>0.15937216890707001</v>
      </c>
      <c r="AN1703" s="17">
        <v>6.4352606714142793E-2</v>
      </c>
      <c r="AO1703" s="17"/>
      <c r="AP1703" s="17">
        <v>7.3060004827682407E-2</v>
      </c>
      <c r="AQ1703" s="17">
        <v>0.10104255294100301</v>
      </c>
      <c r="AR1703" s="17">
        <v>9.9095398998373094E-2</v>
      </c>
      <c r="AS1703" s="17"/>
      <c r="AT1703" s="17">
        <v>4.9424392185868402E-2</v>
      </c>
      <c r="AU1703" s="17">
        <v>5.4532679142684698E-2</v>
      </c>
      <c r="AV1703" s="17">
        <v>0.10850723722361499</v>
      </c>
      <c r="AW1703" s="17">
        <v>0.10174501799889001</v>
      </c>
      <c r="AX1703" s="17">
        <v>0.259481672239047</v>
      </c>
      <c r="AY1703" s="17"/>
      <c r="AZ1703" s="17">
        <v>3.59764334941685E-2</v>
      </c>
      <c r="BA1703" s="17">
        <v>6.3754367859323605E-2</v>
      </c>
      <c r="BB1703" s="17">
        <v>7.66986522063791E-2</v>
      </c>
      <c r="BC1703" s="17">
        <v>6.8398082030722798E-2</v>
      </c>
      <c r="BD1703" s="17">
        <v>7.4109724338447105E-2</v>
      </c>
      <c r="BE1703" s="17">
        <v>7.66651078666718E-2</v>
      </c>
      <c r="BF1703" s="17">
        <v>7.5167569836841905E-2</v>
      </c>
      <c r="BG1703" s="17">
        <v>7.9098259859283093E-2</v>
      </c>
      <c r="BH1703" s="17">
        <v>6.0958883720531702E-2</v>
      </c>
      <c r="BI1703" s="17">
        <v>4.3525460135683598E-2</v>
      </c>
      <c r="BJ1703" s="17">
        <v>7.7492325123090997E-2</v>
      </c>
      <c r="BK1703" s="17">
        <v>0.10084621972108899</v>
      </c>
      <c r="BL1703" s="17">
        <v>0.108348714142168</v>
      </c>
      <c r="BM1703" s="17">
        <v>5.1584008050253399E-2</v>
      </c>
      <c r="BN1703" s="17">
        <v>9.4899592456087006E-2</v>
      </c>
      <c r="BO1703" s="17">
        <v>0.17577930443051701</v>
      </c>
      <c r="BP1703" s="17"/>
      <c r="BQ1703" s="17">
        <v>0.124201828306904</v>
      </c>
      <c r="BR1703" s="17">
        <v>5.4794140349036902E-2</v>
      </c>
    </row>
    <row r="1704" spans="2:70" x14ac:dyDescent="0.35">
      <c r="B1704" t="s">
        <v>692</v>
      </c>
      <c r="C1704" s="17">
        <v>0.23773193409493201</v>
      </c>
      <c r="D1704" s="17">
        <v>0.25529406433702301</v>
      </c>
      <c r="E1704" s="17">
        <v>0.219790393103102</v>
      </c>
      <c r="F1704" s="17"/>
      <c r="G1704" s="17">
        <v>0.30121497581942602</v>
      </c>
      <c r="H1704" s="17">
        <v>0.32342273539774502</v>
      </c>
      <c r="I1704" s="17">
        <v>0.29764197260212399</v>
      </c>
      <c r="J1704" s="17">
        <v>0.22559934683679</v>
      </c>
      <c r="K1704" s="17">
        <v>0.158465258896311</v>
      </c>
      <c r="L1704" s="17">
        <v>0.139860368178779</v>
      </c>
      <c r="M1704" s="17"/>
      <c r="N1704" s="17">
        <v>0.26027359770944503</v>
      </c>
      <c r="O1704" s="17">
        <v>0.23501151715471699</v>
      </c>
      <c r="P1704" s="17">
        <v>0.24195623928160301</v>
      </c>
      <c r="Q1704" s="17">
        <v>0.21337461514787201</v>
      </c>
      <c r="R1704" s="17"/>
      <c r="S1704" s="17">
        <v>0.30279950845911002</v>
      </c>
      <c r="T1704" s="17">
        <v>0.21716267763871699</v>
      </c>
      <c r="U1704" s="17">
        <v>0.232549282355166</v>
      </c>
      <c r="V1704" s="17">
        <v>0.22102420681715099</v>
      </c>
      <c r="W1704" s="17">
        <v>0.19639932904016499</v>
      </c>
      <c r="X1704" s="17">
        <v>0.24855642876700901</v>
      </c>
      <c r="Y1704" s="17">
        <v>0.19489547746168401</v>
      </c>
      <c r="Z1704" s="17">
        <v>0.25632225903202799</v>
      </c>
      <c r="AA1704" s="17">
        <v>0.246624568498095</v>
      </c>
      <c r="AB1704" s="17">
        <v>0.21313408439409101</v>
      </c>
      <c r="AC1704" s="17">
        <v>0.22112278969778801</v>
      </c>
      <c r="AD1704" s="17">
        <v>0.309786288855114</v>
      </c>
      <c r="AE1704" s="17"/>
      <c r="AF1704" s="17">
        <v>0.19064533799181199</v>
      </c>
      <c r="AG1704" s="17">
        <v>0.26345860717827202</v>
      </c>
      <c r="AH1704" s="17">
        <v>0.254712690173926</v>
      </c>
      <c r="AI1704" s="17"/>
      <c r="AJ1704" s="17">
        <v>0.20796351876869501</v>
      </c>
      <c r="AK1704" s="17">
        <v>0.28009414688492801</v>
      </c>
      <c r="AL1704" s="17">
        <v>0.23020124421866101</v>
      </c>
      <c r="AM1704" s="17">
        <v>0.22326888320053001</v>
      </c>
      <c r="AN1704" s="17">
        <v>0.21304997574129</v>
      </c>
      <c r="AO1704" s="17"/>
      <c r="AP1704" s="17">
        <v>0.236477310280959</v>
      </c>
      <c r="AQ1704" s="17">
        <v>0.26550419696621003</v>
      </c>
      <c r="AR1704" s="17">
        <v>0.27000280893365303</v>
      </c>
      <c r="AS1704" s="17"/>
      <c r="AT1704" s="17">
        <v>0.20362538575206901</v>
      </c>
      <c r="AU1704" s="17">
        <v>0.23711114424091401</v>
      </c>
      <c r="AV1704" s="17">
        <v>0.26821104312579802</v>
      </c>
      <c r="AW1704" s="17">
        <v>0.32153373341672697</v>
      </c>
      <c r="AX1704" s="17">
        <v>0.18761153671584899</v>
      </c>
      <c r="AY1704" s="17"/>
      <c r="AZ1704" s="17">
        <v>0.23577151577413399</v>
      </c>
      <c r="BA1704" s="17">
        <v>0.209184945926156</v>
      </c>
      <c r="BB1704" s="17">
        <v>0.23368336442086701</v>
      </c>
      <c r="BC1704" s="17">
        <v>0.16552208203917099</v>
      </c>
      <c r="BD1704" s="17">
        <v>0.23174261973822999</v>
      </c>
      <c r="BE1704" s="17">
        <v>0.26221597176509198</v>
      </c>
      <c r="BF1704" s="17">
        <v>0.25217015740203103</v>
      </c>
      <c r="BG1704" s="17">
        <v>0.24288762365210001</v>
      </c>
      <c r="BH1704" s="17">
        <v>0.26359253973277103</v>
      </c>
      <c r="BI1704" s="17">
        <v>0.23639062843181999</v>
      </c>
      <c r="BJ1704" s="17">
        <v>0.25975359179119101</v>
      </c>
      <c r="BK1704" s="17">
        <v>0.23081845232828099</v>
      </c>
      <c r="BL1704" s="17">
        <v>0.263399259000414</v>
      </c>
      <c r="BM1704" s="17">
        <v>0.30552282624156002</v>
      </c>
      <c r="BN1704" s="17">
        <v>0.24329839975912801</v>
      </c>
      <c r="BO1704" s="17">
        <v>0.30838422615629602</v>
      </c>
      <c r="BP1704" s="17"/>
      <c r="BQ1704" s="17">
        <v>0.30644697190707998</v>
      </c>
      <c r="BR1704" s="17">
        <v>0.207546067367675</v>
      </c>
    </row>
    <row r="1705" spans="2:70" x14ac:dyDescent="0.35">
      <c r="B1705" t="s">
        <v>693</v>
      </c>
      <c r="C1705" s="17">
        <v>0.49882824635017398</v>
      </c>
      <c r="D1705" s="17">
        <v>0.47249567916125201</v>
      </c>
      <c r="E1705" s="17">
        <v>0.52629583055403895</v>
      </c>
      <c r="F1705" s="17"/>
      <c r="G1705" s="17">
        <v>0.37119999373232598</v>
      </c>
      <c r="H1705" s="17">
        <v>0.38616345988154999</v>
      </c>
      <c r="I1705" s="17">
        <v>0.43119675469214702</v>
      </c>
      <c r="J1705" s="17">
        <v>0.53467857119386497</v>
      </c>
      <c r="K1705" s="17">
        <v>0.595829286078845</v>
      </c>
      <c r="L1705" s="17">
        <v>0.63637268273245895</v>
      </c>
      <c r="M1705" s="17"/>
      <c r="N1705" s="17">
        <v>0.48933685511754099</v>
      </c>
      <c r="O1705" s="17">
        <v>0.51859003378494395</v>
      </c>
      <c r="P1705" s="17">
        <v>0.48190702425497001</v>
      </c>
      <c r="Q1705" s="17">
        <v>0.50298040848219505</v>
      </c>
      <c r="R1705" s="17"/>
      <c r="S1705" s="17">
        <v>0.40773258054981798</v>
      </c>
      <c r="T1705" s="17">
        <v>0.50610140751029997</v>
      </c>
      <c r="U1705" s="17">
        <v>0.51898169688659102</v>
      </c>
      <c r="V1705" s="17">
        <v>0.54500001627405503</v>
      </c>
      <c r="W1705" s="17">
        <v>0.52443177417308995</v>
      </c>
      <c r="X1705" s="17">
        <v>0.46779849253470301</v>
      </c>
      <c r="Y1705" s="17">
        <v>0.56735958984508394</v>
      </c>
      <c r="Z1705" s="17">
        <v>0.53215712029030504</v>
      </c>
      <c r="AA1705" s="17">
        <v>0.50254169015486505</v>
      </c>
      <c r="AB1705" s="17">
        <v>0.548449100156292</v>
      </c>
      <c r="AC1705" s="17">
        <v>0.482709416246976</v>
      </c>
      <c r="AD1705" s="17">
        <v>0.37069017958829398</v>
      </c>
      <c r="AE1705" s="17"/>
      <c r="AF1705" s="17">
        <v>0.52872305055252899</v>
      </c>
      <c r="AG1705" s="17">
        <v>0.50237495377154795</v>
      </c>
      <c r="AH1705" s="17">
        <v>0.47029562734100999</v>
      </c>
      <c r="AI1705" s="17"/>
      <c r="AJ1705" s="17">
        <v>0.560517817985139</v>
      </c>
      <c r="AK1705" s="17">
        <v>0.44532225701572098</v>
      </c>
      <c r="AL1705" s="17">
        <v>0.50548752088493698</v>
      </c>
      <c r="AM1705" s="17">
        <v>0.40866432987768803</v>
      </c>
      <c r="AN1705" s="17">
        <v>0.502847485872012</v>
      </c>
      <c r="AO1705" s="17"/>
      <c r="AP1705" s="17">
        <v>0.517684922842929</v>
      </c>
      <c r="AQ1705" s="17">
        <v>0.46419866855529301</v>
      </c>
      <c r="AR1705" s="17">
        <v>0.45990544994239602</v>
      </c>
      <c r="AS1705" s="17"/>
      <c r="AT1705" s="17">
        <v>0.54559536699512101</v>
      </c>
      <c r="AU1705" s="17">
        <v>0.51050041412292102</v>
      </c>
      <c r="AV1705" s="17">
        <v>0.46812474412778199</v>
      </c>
      <c r="AW1705" s="17">
        <v>0.42151014717255603</v>
      </c>
      <c r="AX1705" s="17">
        <v>0.37937274568857099</v>
      </c>
      <c r="AY1705" s="17"/>
      <c r="AZ1705" s="17">
        <v>0.50522526775704002</v>
      </c>
      <c r="BA1705" s="17">
        <v>0.479319764212296</v>
      </c>
      <c r="BB1705" s="17">
        <v>0.483446886546891</v>
      </c>
      <c r="BC1705" s="17">
        <v>0.57329055863015899</v>
      </c>
      <c r="BD1705" s="17">
        <v>0.49991492964777301</v>
      </c>
      <c r="BE1705" s="17">
        <v>0.50152982826977599</v>
      </c>
      <c r="BF1705" s="17">
        <v>0.50639465069740897</v>
      </c>
      <c r="BG1705" s="17">
        <v>0.522729775893916</v>
      </c>
      <c r="BH1705" s="17">
        <v>0.479924562924605</v>
      </c>
      <c r="BI1705" s="17">
        <v>0.51792157168961395</v>
      </c>
      <c r="BJ1705" s="17">
        <v>0.46664413468878102</v>
      </c>
      <c r="BK1705" s="17">
        <v>0.52610965520167696</v>
      </c>
      <c r="BL1705" s="17">
        <v>0.48476480398340899</v>
      </c>
      <c r="BM1705" s="17">
        <v>0.43878679463971099</v>
      </c>
      <c r="BN1705" s="17">
        <v>0.48704922629297798</v>
      </c>
      <c r="BO1705" s="17">
        <v>0.371362915965045</v>
      </c>
      <c r="BP1705" s="17"/>
      <c r="BQ1705" s="17">
        <v>0.41941289121258102</v>
      </c>
      <c r="BR1705" s="17">
        <v>0.53571784991065097</v>
      </c>
    </row>
    <row r="1706" spans="2:70" x14ac:dyDescent="0.35">
      <c r="B1706" t="s">
        <v>694</v>
      </c>
      <c r="C1706" s="17">
        <v>6.9686869057894396E-2</v>
      </c>
      <c r="D1706" s="17">
        <v>7.03945190161714E-2</v>
      </c>
      <c r="E1706" s="17">
        <v>6.9023073812760904E-2</v>
      </c>
      <c r="F1706" s="17"/>
      <c r="G1706" s="17">
        <v>7.3661519657917604E-2</v>
      </c>
      <c r="H1706" s="17">
        <v>7.4222140470011605E-2</v>
      </c>
      <c r="I1706" s="17">
        <v>6.2884692673067302E-2</v>
      </c>
      <c r="J1706" s="17">
        <v>6.6145498363132493E-2</v>
      </c>
      <c r="K1706" s="17">
        <v>8.21066921250099E-2</v>
      </c>
      <c r="L1706" s="17">
        <v>6.3483822180981503E-2</v>
      </c>
      <c r="M1706" s="17"/>
      <c r="N1706" s="17">
        <v>7.0913892387400104E-2</v>
      </c>
      <c r="O1706" s="17">
        <v>8.0036242912420605E-2</v>
      </c>
      <c r="P1706" s="17">
        <v>6.3424485151635804E-2</v>
      </c>
      <c r="Q1706" s="17">
        <v>6.4025511562435702E-2</v>
      </c>
      <c r="R1706" s="17"/>
      <c r="S1706" s="17">
        <v>6.5002022143900107E-2</v>
      </c>
      <c r="T1706" s="17">
        <v>8.0104174609382794E-2</v>
      </c>
      <c r="U1706" s="17">
        <v>6.7504498337828706E-2</v>
      </c>
      <c r="V1706" s="17">
        <v>7.2140399933779395E-2</v>
      </c>
      <c r="W1706" s="17">
        <v>7.2894020319421798E-2</v>
      </c>
      <c r="X1706" s="17">
        <v>5.8947237317370199E-2</v>
      </c>
      <c r="Y1706" s="17">
        <v>5.8906479710221803E-2</v>
      </c>
      <c r="Z1706" s="17">
        <v>6.2713686768644306E-2</v>
      </c>
      <c r="AA1706" s="17">
        <v>7.5312445270523901E-2</v>
      </c>
      <c r="AB1706" s="17">
        <v>6.3283197042168504E-2</v>
      </c>
      <c r="AC1706" s="17">
        <v>9.9978979563473597E-2</v>
      </c>
      <c r="AD1706" s="17">
        <v>5.55557497011301E-2</v>
      </c>
      <c r="AE1706" s="17"/>
      <c r="AF1706" s="17">
        <v>8.4585165868158702E-2</v>
      </c>
      <c r="AG1706" s="17">
        <v>6.2201080763334603E-2</v>
      </c>
      <c r="AH1706" s="17">
        <v>6.20336929456295E-2</v>
      </c>
      <c r="AI1706" s="17"/>
      <c r="AJ1706" s="17">
        <v>6.4205564191431794E-2</v>
      </c>
      <c r="AK1706" s="17">
        <v>6.3438420854772803E-2</v>
      </c>
      <c r="AL1706" s="17">
        <v>9.0276629045096202E-2</v>
      </c>
      <c r="AM1706" s="17">
        <v>9.8191713097944902E-2</v>
      </c>
      <c r="AN1706" s="17">
        <v>7.3328664025942805E-2</v>
      </c>
      <c r="AO1706" s="17"/>
      <c r="AP1706" s="17">
        <v>7.3984309464858594E-2</v>
      </c>
      <c r="AQ1706" s="17">
        <v>6.8670862157777304E-2</v>
      </c>
      <c r="AR1706" s="17">
        <v>9.2004097462859896E-2</v>
      </c>
      <c r="AS1706" s="17"/>
      <c r="AT1706" s="17">
        <v>5.8919204536823797E-2</v>
      </c>
      <c r="AU1706" s="17">
        <v>8.9840374688525806E-2</v>
      </c>
      <c r="AV1706" s="17">
        <v>5.7247407173707E-2</v>
      </c>
      <c r="AW1706" s="17">
        <v>8.2063973942103297E-2</v>
      </c>
      <c r="AX1706" s="17">
        <v>0.110247532541808</v>
      </c>
      <c r="AY1706" s="17"/>
      <c r="AZ1706" s="17">
        <v>2.9827703390490099E-2</v>
      </c>
      <c r="BA1706" s="17">
        <v>7.5822937950531702E-2</v>
      </c>
      <c r="BB1706" s="17">
        <v>6.91909182598099E-2</v>
      </c>
      <c r="BC1706" s="17">
        <v>6.8922271523721906E-2</v>
      </c>
      <c r="BD1706" s="17">
        <v>9.2841881487366495E-2</v>
      </c>
      <c r="BE1706" s="17">
        <v>5.2679256956421602E-2</v>
      </c>
      <c r="BF1706" s="17">
        <v>7.0316366878829598E-2</v>
      </c>
      <c r="BG1706" s="17">
        <v>5.7979007889169099E-2</v>
      </c>
      <c r="BH1706" s="17">
        <v>6.32859499511607E-2</v>
      </c>
      <c r="BI1706" s="17">
        <v>8.5156699498561098E-2</v>
      </c>
      <c r="BJ1706" s="17">
        <v>7.7732870049718406E-2</v>
      </c>
      <c r="BK1706" s="17">
        <v>6.1078422473189398E-2</v>
      </c>
      <c r="BL1706" s="17">
        <v>5.04906166335903E-2</v>
      </c>
      <c r="BM1706" s="17">
        <v>9.3829165029717304E-2</v>
      </c>
      <c r="BN1706" s="17">
        <v>5.98956705360459E-2</v>
      </c>
      <c r="BO1706" s="17">
        <v>7.2968867411626698E-2</v>
      </c>
      <c r="BP1706" s="17"/>
      <c r="BQ1706" s="17">
        <v>9.2050254331926901E-2</v>
      </c>
      <c r="BR1706" s="17">
        <v>5.9530310941270502E-2</v>
      </c>
    </row>
    <row r="1707" spans="2:70" x14ac:dyDescent="0.35">
      <c r="B1707" t="s">
        <v>695</v>
      </c>
      <c r="C1707" s="17">
        <v>5.0801963322952198E-2</v>
      </c>
      <c r="D1707" s="17">
        <v>5.2741927810173103E-2</v>
      </c>
      <c r="E1707" s="17">
        <v>4.8678574276092797E-2</v>
      </c>
      <c r="F1707" s="17"/>
      <c r="G1707" s="17">
        <v>3.0610472160975E-2</v>
      </c>
      <c r="H1707" s="17">
        <v>2.9290589191559298E-2</v>
      </c>
      <c r="I1707" s="17">
        <v>3.8843758554403099E-2</v>
      </c>
      <c r="J1707" s="17">
        <v>5.39947431320148E-2</v>
      </c>
      <c r="K1707" s="17">
        <v>6.82712915425399E-2</v>
      </c>
      <c r="L1707" s="17">
        <v>7.7193728074411799E-2</v>
      </c>
      <c r="M1707" s="17"/>
      <c r="N1707" s="17">
        <v>4.0436329335865002E-2</v>
      </c>
      <c r="O1707" s="17">
        <v>4.7907075669887798E-2</v>
      </c>
      <c r="P1707" s="17">
        <v>5.2539309336441797E-2</v>
      </c>
      <c r="Q1707" s="17">
        <v>6.3220277067573105E-2</v>
      </c>
      <c r="R1707" s="17"/>
      <c r="S1707" s="17">
        <v>3.3350061523931697E-2</v>
      </c>
      <c r="T1707" s="17">
        <v>6.7757421331378506E-2</v>
      </c>
      <c r="U1707" s="17">
        <v>5.72798619401386E-2</v>
      </c>
      <c r="V1707" s="17">
        <v>6.5886721719260397E-2</v>
      </c>
      <c r="W1707" s="17">
        <v>5.9260089504699902E-2</v>
      </c>
      <c r="X1707" s="17">
        <v>5.2257345573155201E-2</v>
      </c>
      <c r="Y1707" s="17">
        <v>6.39328713291753E-2</v>
      </c>
      <c r="Z1707" s="17">
        <v>4.0261636704812698E-2</v>
      </c>
      <c r="AA1707" s="17">
        <v>4.2164058390032198E-2</v>
      </c>
      <c r="AB1707" s="17">
        <v>3.9761423687667302E-2</v>
      </c>
      <c r="AC1707" s="17">
        <v>4.8323679302627598E-2</v>
      </c>
      <c r="AD1707" s="17">
        <v>1.99217698617704E-2</v>
      </c>
      <c r="AE1707" s="17"/>
      <c r="AF1707" s="17">
        <v>7.6797961642585205E-2</v>
      </c>
      <c r="AG1707" s="17">
        <v>3.7233706532544299E-2</v>
      </c>
      <c r="AH1707" s="17">
        <v>4.1495785618782997E-2</v>
      </c>
      <c r="AI1707" s="17"/>
      <c r="AJ1707" s="17">
        <v>5.48164299778773E-2</v>
      </c>
      <c r="AK1707" s="17">
        <v>4.07311496064919E-2</v>
      </c>
      <c r="AL1707" s="17">
        <v>5.3661782570337498E-2</v>
      </c>
      <c r="AM1707" s="17">
        <v>0.11050290491676699</v>
      </c>
      <c r="AN1707" s="17">
        <v>5.8760236239536398E-2</v>
      </c>
      <c r="AO1707" s="17"/>
      <c r="AP1707" s="17">
        <v>4.4892872111820699E-2</v>
      </c>
      <c r="AQ1707" s="17">
        <v>3.8113347575721199E-2</v>
      </c>
      <c r="AR1707" s="17">
        <v>3.9631277766621099E-2</v>
      </c>
      <c r="AS1707" s="17"/>
      <c r="AT1707" s="17">
        <v>5.8832850727941199E-2</v>
      </c>
      <c r="AU1707" s="17">
        <v>4.1103879625861303E-2</v>
      </c>
      <c r="AV1707" s="17">
        <v>4.7342662935959498E-2</v>
      </c>
      <c r="AW1707" s="17">
        <v>3.6313078293321199E-2</v>
      </c>
      <c r="AX1707" s="17">
        <v>3.2430739782775699E-2</v>
      </c>
      <c r="AY1707" s="17"/>
      <c r="AZ1707" s="17">
        <v>9.4352735326684395E-2</v>
      </c>
      <c r="BA1707" s="17">
        <v>7.9933329799098896E-2</v>
      </c>
      <c r="BB1707" s="17">
        <v>6.0065285070885599E-2</v>
      </c>
      <c r="BC1707" s="17">
        <v>6.2247410506489201E-2</v>
      </c>
      <c r="BD1707" s="17">
        <v>3.39058170519402E-2</v>
      </c>
      <c r="BE1707" s="17">
        <v>5.4916723939859698E-2</v>
      </c>
      <c r="BF1707" s="17">
        <v>4.0619329852892697E-2</v>
      </c>
      <c r="BG1707" s="17">
        <v>3.0152833067482801E-2</v>
      </c>
      <c r="BH1707" s="17">
        <v>5.8103019984757899E-2</v>
      </c>
      <c r="BI1707" s="17">
        <v>5.1417863066898398E-2</v>
      </c>
      <c r="BJ1707" s="17">
        <v>5.9029459565092E-2</v>
      </c>
      <c r="BK1707" s="17">
        <v>4.0652676579735703E-2</v>
      </c>
      <c r="BL1707" s="17">
        <v>4.82491266905926E-2</v>
      </c>
      <c r="BM1707" s="17">
        <v>4.3603324455191203E-2</v>
      </c>
      <c r="BN1707" s="17">
        <v>3.2025987693525403E-2</v>
      </c>
      <c r="BO1707" s="17">
        <v>4.9121686805301601E-2</v>
      </c>
      <c r="BP1707" s="17"/>
      <c r="BQ1707" s="17">
        <v>3.8916097926171803E-2</v>
      </c>
      <c r="BR1707" s="17">
        <v>5.6245589285681699E-2</v>
      </c>
    </row>
    <row r="1708" spans="2:70" x14ac:dyDescent="0.35">
      <c r="B1708" t="s">
        <v>129</v>
      </c>
      <c r="C1708" s="17">
        <v>6.5809142630350106E-2</v>
      </c>
      <c r="D1708" s="17">
        <v>6.4664857485192601E-2</v>
      </c>
      <c r="E1708" s="17">
        <v>6.7348599862045597E-2</v>
      </c>
      <c r="F1708" s="17"/>
      <c r="G1708" s="17">
        <v>6.7496787645302606E-2</v>
      </c>
      <c r="H1708" s="17">
        <v>6.2999159015944703E-2</v>
      </c>
      <c r="I1708" s="17">
        <v>5.9860660947051503E-2</v>
      </c>
      <c r="J1708" s="17">
        <v>6.4331818778020897E-2</v>
      </c>
      <c r="K1708" s="17">
        <v>7.0864203349939495E-2</v>
      </c>
      <c r="L1708" s="17">
        <v>6.9651980949527501E-2</v>
      </c>
      <c r="M1708" s="17"/>
      <c r="N1708" s="17">
        <v>5.0387337129452002E-2</v>
      </c>
      <c r="O1708" s="17">
        <v>4.9939872771606303E-2</v>
      </c>
      <c r="P1708" s="17">
        <v>7.3061490743011895E-2</v>
      </c>
      <c r="Q1708" s="17">
        <v>9.1528915355521503E-2</v>
      </c>
      <c r="R1708" s="17"/>
      <c r="S1708" s="17">
        <v>4.7660779473876903E-2</v>
      </c>
      <c r="T1708" s="17">
        <v>5.8925189689292098E-2</v>
      </c>
      <c r="U1708" s="17">
        <v>7.9052246091032299E-2</v>
      </c>
      <c r="V1708" s="17">
        <v>4.2045607282817601E-2</v>
      </c>
      <c r="W1708" s="17">
        <v>8.25854830466492E-2</v>
      </c>
      <c r="X1708" s="17">
        <v>8.7205117862656001E-2</v>
      </c>
      <c r="Y1708" s="17">
        <v>4.7767996377392499E-2</v>
      </c>
      <c r="Z1708" s="17">
        <v>6.2911483849501404E-2</v>
      </c>
      <c r="AA1708" s="17">
        <v>6.3292646622280097E-2</v>
      </c>
      <c r="AB1708" s="17">
        <v>7.5209048287292996E-2</v>
      </c>
      <c r="AC1708" s="17">
        <v>9.4080759428668295E-2</v>
      </c>
      <c r="AD1708" s="17">
        <v>9.8885282964376098E-2</v>
      </c>
      <c r="AE1708" s="17"/>
      <c r="AF1708" s="17">
        <v>6.5506949205925993E-2</v>
      </c>
      <c r="AG1708" s="17">
        <v>5.1938094520672197E-2</v>
      </c>
      <c r="AH1708" s="17">
        <v>7.9035213355680506E-2</v>
      </c>
      <c r="AI1708" s="17"/>
      <c r="AJ1708" s="17">
        <v>6.00205535902485E-2</v>
      </c>
      <c r="AK1708" s="17">
        <v>6.1475762189877901E-2</v>
      </c>
      <c r="AL1708" s="17">
        <v>4.7144974802344003E-2</v>
      </c>
      <c r="AM1708" s="17">
        <v>0</v>
      </c>
      <c r="AN1708" s="17">
        <v>8.7661031407075402E-2</v>
      </c>
      <c r="AO1708" s="17"/>
      <c r="AP1708" s="17">
        <v>5.3900580471750802E-2</v>
      </c>
      <c r="AQ1708" s="17">
        <v>6.2470371803996103E-2</v>
      </c>
      <c r="AR1708" s="17">
        <v>3.9360966896096701E-2</v>
      </c>
      <c r="AS1708" s="17"/>
      <c r="AT1708" s="17">
        <v>8.3602799802177399E-2</v>
      </c>
      <c r="AU1708" s="17">
        <v>6.6911508179093304E-2</v>
      </c>
      <c r="AV1708" s="17">
        <v>5.0566905413138803E-2</v>
      </c>
      <c r="AW1708" s="17">
        <v>3.6834049176402497E-2</v>
      </c>
      <c r="AX1708" s="17">
        <v>3.0855773031949099E-2</v>
      </c>
      <c r="AY1708" s="17"/>
      <c r="AZ1708" s="17">
        <v>9.8846344257483107E-2</v>
      </c>
      <c r="BA1708" s="17">
        <v>9.1984654252593903E-2</v>
      </c>
      <c r="BB1708" s="17">
        <v>7.6914893495166906E-2</v>
      </c>
      <c r="BC1708" s="17">
        <v>6.1619595269736697E-2</v>
      </c>
      <c r="BD1708" s="17">
        <v>6.7485027736243597E-2</v>
      </c>
      <c r="BE1708" s="17">
        <v>5.1993111202178997E-2</v>
      </c>
      <c r="BF1708" s="17">
        <v>5.5331925331995997E-2</v>
      </c>
      <c r="BG1708" s="17">
        <v>6.7152499638048493E-2</v>
      </c>
      <c r="BH1708" s="17">
        <v>7.4135043686174101E-2</v>
      </c>
      <c r="BI1708" s="17">
        <v>6.5587777177422701E-2</v>
      </c>
      <c r="BJ1708" s="17">
        <v>5.9347618782126597E-2</v>
      </c>
      <c r="BK1708" s="17">
        <v>4.0494573696027998E-2</v>
      </c>
      <c r="BL1708" s="17">
        <v>4.4747479549826198E-2</v>
      </c>
      <c r="BM1708" s="17">
        <v>6.6673881583566505E-2</v>
      </c>
      <c r="BN1708" s="17">
        <v>8.2831123262235795E-2</v>
      </c>
      <c r="BO1708" s="17">
        <v>2.2382999231214201E-2</v>
      </c>
      <c r="BP1708" s="17"/>
      <c r="BQ1708" s="17">
        <v>1.8971956315336099E-2</v>
      </c>
      <c r="BR1708" s="17">
        <v>8.6166042145685004E-2</v>
      </c>
    </row>
    <row r="1709" spans="2:70" x14ac:dyDescent="0.35">
      <c r="C1709" s="17"/>
      <c r="D1709" s="17"/>
      <c r="E1709" s="17"/>
      <c r="F1709" s="17"/>
      <c r="G1709" s="17"/>
      <c r="H1709" s="17"/>
      <c r="I1709" s="17"/>
      <c r="J1709" s="17"/>
      <c r="K1709" s="17"/>
      <c r="L1709" s="17"/>
      <c r="M1709" s="17"/>
      <c r="N1709" s="17"/>
      <c r="O1709" s="17"/>
      <c r="P1709" s="17"/>
      <c r="Q1709" s="17"/>
      <c r="R1709" s="17"/>
      <c r="S1709" s="17"/>
      <c r="T1709" s="17"/>
      <c r="U1709" s="17"/>
      <c r="V1709" s="17"/>
      <c r="W1709" s="17"/>
      <c r="X1709" s="17"/>
      <c r="Y1709" s="17"/>
      <c r="Z1709" s="17"/>
      <c r="AA1709" s="17"/>
      <c r="AB1709" s="17"/>
      <c r="AC1709" s="17"/>
      <c r="AD1709" s="17"/>
      <c r="AE1709" s="17"/>
      <c r="AF1709" s="17"/>
      <c r="AG1709" s="17"/>
      <c r="AH1709" s="17"/>
      <c r="AI1709" s="17"/>
      <c r="AJ1709" s="17"/>
      <c r="AK1709" s="17"/>
      <c r="AL1709" s="17"/>
      <c r="AM1709" s="17"/>
      <c r="AN1709" s="17"/>
      <c r="AO1709" s="17"/>
      <c r="AP1709" s="17"/>
      <c r="AQ1709" s="17"/>
      <c r="AR1709" s="17"/>
      <c r="AS1709" s="17"/>
      <c r="AT1709" s="17"/>
      <c r="AU1709" s="17"/>
      <c r="AV1709" s="17"/>
      <c r="AW1709" s="17"/>
      <c r="AX1709" s="17"/>
      <c r="AY1709" s="17"/>
      <c r="AZ1709" s="17"/>
      <c r="BA1709" s="17"/>
      <c r="BB1709" s="17"/>
      <c r="BC1709" s="17"/>
      <c r="BD1709" s="17"/>
      <c r="BE1709" s="17"/>
      <c r="BF1709" s="17"/>
      <c r="BG1709" s="17"/>
      <c r="BH1709" s="17"/>
      <c r="BI1709" s="17"/>
      <c r="BJ1709" s="17"/>
      <c r="BK1709" s="17"/>
      <c r="BL1709" s="17"/>
      <c r="BM1709" s="17"/>
      <c r="BN1709" s="17"/>
      <c r="BO1709" s="17"/>
      <c r="BP1709" s="17"/>
      <c r="BQ1709" s="17"/>
      <c r="BR1709" s="17"/>
    </row>
    <row r="1710" spans="2:70" x14ac:dyDescent="0.35">
      <c r="B1710" s="6" t="s">
        <v>716</v>
      </c>
      <c r="C1710" s="17"/>
      <c r="D1710" s="17"/>
      <c r="E1710" s="17"/>
      <c r="F1710" s="17"/>
      <c r="G1710" s="17"/>
      <c r="H1710" s="17"/>
      <c r="I1710" s="17"/>
      <c r="J1710" s="17"/>
      <c r="K1710" s="17"/>
      <c r="L1710" s="17"/>
      <c r="M1710" s="17"/>
      <c r="N1710" s="17"/>
      <c r="O1710" s="17"/>
      <c r="P1710" s="17"/>
      <c r="Q1710" s="17"/>
      <c r="R1710" s="17"/>
      <c r="S1710" s="17"/>
      <c r="T1710" s="17"/>
      <c r="U1710" s="17"/>
      <c r="V1710" s="17"/>
      <c r="W1710" s="17"/>
      <c r="X1710" s="17"/>
      <c r="Y1710" s="17"/>
      <c r="Z1710" s="17"/>
      <c r="AA1710" s="17"/>
      <c r="AB1710" s="17"/>
      <c r="AC1710" s="17"/>
      <c r="AD1710" s="17"/>
      <c r="AE1710" s="17"/>
      <c r="AF1710" s="17"/>
      <c r="AG1710" s="17"/>
      <c r="AH1710" s="17"/>
      <c r="AI1710" s="17"/>
      <c r="AJ1710" s="17"/>
      <c r="AK1710" s="17"/>
      <c r="AL1710" s="17"/>
      <c r="AM1710" s="17"/>
      <c r="AN1710" s="17"/>
      <c r="AO1710" s="17"/>
      <c r="AP1710" s="17"/>
      <c r="AQ1710" s="17"/>
      <c r="AR1710" s="17"/>
      <c r="AS1710" s="17"/>
      <c r="AT1710" s="17"/>
      <c r="AU1710" s="17"/>
      <c r="AV1710" s="17"/>
      <c r="AW1710" s="17"/>
      <c r="AX1710" s="17"/>
      <c r="AY1710" s="17"/>
      <c r="AZ1710" s="17"/>
      <c r="BA1710" s="17"/>
      <c r="BB1710" s="17"/>
      <c r="BC1710" s="17"/>
      <c r="BD1710" s="17"/>
      <c r="BE1710" s="17"/>
      <c r="BF1710" s="17"/>
      <c r="BG1710" s="17"/>
      <c r="BH1710" s="17"/>
      <c r="BI1710" s="17"/>
      <c r="BJ1710" s="17"/>
      <c r="BK1710" s="17"/>
      <c r="BL1710" s="17"/>
      <c r="BM1710" s="17"/>
      <c r="BN1710" s="17"/>
      <c r="BO1710" s="17"/>
      <c r="BP1710" s="17"/>
      <c r="BQ1710" s="17"/>
      <c r="BR1710" s="17"/>
    </row>
    <row r="1711" spans="2:70" x14ac:dyDescent="0.35">
      <c r="B1711" s="24" t="s">
        <v>97</v>
      </c>
      <c r="C1711" s="17"/>
      <c r="D1711" s="17"/>
      <c r="E1711" s="17"/>
      <c r="F1711" s="17"/>
      <c r="G1711" s="17"/>
      <c r="H1711" s="17"/>
      <c r="I1711" s="17"/>
      <c r="J1711" s="17"/>
      <c r="K1711" s="17"/>
      <c r="L1711" s="17"/>
      <c r="M1711" s="17"/>
      <c r="N1711" s="17"/>
      <c r="O1711" s="17"/>
      <c r="P1711" s="17"/>
      <c r="Q1711" s="17"/>
      <c r="R1711" s="17"/>
      <c r="S1711" s="17"/>
      <c r="T1711" s="17"/>
      <c r="U1711" s="17"/>
      <c r="V1711" s="17"/>
      <c r="W1711" s="17"/>
      <c r="X1711" s="17"/>
      <c r="Y1711" s="17"/>
      <c r="Z1711" s="17"/>
      <c r="AA1711" s="17"/>
      <c r="AB1711" s="17"/>
      <c r="AC1711" s="17"/>
      <c r="AD1711" s="17"/>
      <c r="AE1711" s="17"/>
      <c r="AF1711" s="17"/>
      <c r="AG1711" s="17"/>
      <c r="AH1711" s="17"/>
      <c r="AI1711" s="17"/>
      <c r="AJ1711" s="17"/>
      <c r="AK1711" s="17"/>
      <c r="AL1711" s="17"/>
      <c r="AM1711" s="17"/>
      <c r="AN1711" s="17"/>
      <c r="AO1711" s="17"/>
      <c r="AP1711" s="17"/>
      <c r="AQ1711" s="17"/>
      <c r="AR1711" s="17"/>
      <c r="AS1711" s="17"/>
      <c r="AT1711" s="17"/>
      <c r="AU1711" s="17"/>
      <c r="AV1711" s="17"/>
      <c r="AW1711" s="17"/>
      <c r="AX1711" s="17"/>
      <c r="AY1711" s="17"/>
      <c r="AZ1711" s="17"/>
      <c r="BA1711" s="17"/>
      <c r="BB1711" s="17"/>
      <c r="BC1711" s="17"/>
      <c r="BD1711" s="17"/>
      <c r="BE1711" s="17"/>
      <c r="BF1711" s="17"/>
      <c r="BG1711" s="17"/>
      <c r="BH1711" s="17"/>
      <c r="BI1711" s="17"/>
      <c r="BJ1711" s="17"/>
      <c r="BK1711" s="17"/>
      <c r="BL1711" s="17"/>
      <c r="BM1711" s="17"/>
      <c r="BN1711" s="17"/>
      <c r="BO1711" s="17"/>
      <c r="BP1711" s="17"/>
      <c r="BQ1711" s="17"/>
      <c r="BR1711" s="17"/>
    </row>
    <row r="1712" spans="2:70" x14ac:dyDescent="0.35">
      <c r="B1712" t="s">
        <v>710</v>
      </c>
      <c r="C1712" s="17">
        <v>7.5629840640557597E-2</v>
      </c>
      <c r="D1712" s="17">
        <v>8.6821251983265804E-2</v>
      </c>
      <c r="E1712" s="17">
        <v>6.4355085642930604E-2</v>
      </c>
      <c r="F1712" s="17"/>
      <c r="G1712" s="17">
        <v>0.11850806589542801</v>
      </c>
      <c r="H1712" s="17">
        <v>0.10768462466148</v>
      </c>
      <c r="I1712" s="17">
        <v>9.8464102989824803E-2</v>
      </c>
      <c r="J1712" s="17">
        <v>6.50030319771564E-2</v>
      </c>
      <c r="K1712" s="17">
        <v>3.2003619753783498E-2</v>
      </c>
      <c r="L1712" s="17">
        <v>4.0278588996945003E-2</v>
      </c>
      <c r="M1712" s="17"/>
      <c r="N1712" s="17">
        <v>8.7261835565145093E-2</v>
      </c>
      <c r="O1712" s="17">
        <v>6.6457543153264895E-2</v>
      </c>
      <c r="P1712" s="17">
        <v>7.7840636368914307E-2</v>
      </c>
      <c r="Q1712" s="17">
        <v>7.0331511590298795E-2</v>
      </c>
      <c r="R1712" s="17"/>
      <c r="S1712" s="17">
        <v>0.12369165424446001</v>
      </c>
      <c r="T1712" s="17">
        <v>6.0313285596160102E-2</v>
      </c>
      <c r="U1712" s="17">
        <v>4.7371789666857698E-2</v>
      </c>
      <c r="V1712" s="17">
        <v>5.4185130947671599E-2</v>
      </c>
      <c r="W1712" s="17">
        <v>6.2682692495381803E-2</v>
      </c>
      <c r="X1712" s="17">
        <v>7.5114027988809701E-2</v>
      </c>
      <c r="Y1712" s="17">
        <v>6.2051748232966601E-2</v>
      </c>
      <c r="Z1712" s="17">
        <v>0.111384542762359</v>
      </c>
      <c r="AA1712" s="17">
        <v>6.9258012124433194E-2</v>
      </c>
      <c r="AB1712" s="17">
        <v>6.8752293576395104E-2</v>
      </c>
      <c r="AC1712" s="17">
        <v>8.9947132853938697E-2</v>
      </c>
      <c r="AD1712" s="17">
        <v>9.7929519858481098E-2</v>
      </c>
      <c r="AE1712" s="17"/>
      <c r="AF1712" s="17">
        <v>6.5009246516831598E-2</v>
      </c>
      <c r="AG1712" s="17">
        <v>8.0458550486850994E-2</v>
      </c>
      <c r="AH1712" s="17">
        <v>8.1744956421774997E-2</v>
      </c>
      <c r="AI1712" s="17"/>
      <c r="AJ1712" s="17">
        <v>6.5035072543103201E-2</v>
      </c>
      <c r="AK1712" s="17">
        <v>8.2917857429670103E-2</v>
      </c>
      <c r="AL1712" s="17">
        <v>7.8621265037831997E-2</v>
      </c>
      <c r="AM1712" s="17">
        <v>0.16194943866959799</v>
      </c>
      <c r="AN1712" s="17">
        <v>6.4395661474360197E-2</v>
      </c>
      <c r="AO1712" s="17"/>
      <c r="AP1712" s="17">
        <v>6.8515453759851505E-2</v>
      </c>
      <c r="AQ1712" s="17">
        <v>8.7746649060002402E-2</v>
      </c>
      <c r="AR1712" s="17">
        <v>0.108137760140902</v>
      </c>
      <c r="AS1712" s="17"/>
      <c r="AT1712" s="17">
        <v>5.9098453574829103E-2</v>
      </c>
      <c r="AU1712" s="17">
        <v>6.6682680904845401E-2</v>
      </c>
      <c r="AV1712" s="17">
        <v>8.7211183715684898E-2</v>
      </c>
      <c r="AW1712" s="17">
        <v>0.100078483816365</v>
      </c>
      <c r="AX1712" s="17">
        <v>0.177308768976806</v>
      </c>
      <c r="AY1712" s="17"/>
      <c r="AZ1712" s="17">
        <v>0</v>
      </c>
      <c r="BA1712" s="17">
        <v>8.4247985765542294E-2</v>
      </c>
      <c r="BB1712" s="17">
        <v>6.6941686676782505E-2</v>
      </c>
      <c r="BC1712" s="17">
        <v>4.9583439941087902E-2</v>
      </c>
      <c r="BD1712" s="17">
        <v>8.8265401363915905E-2</v>
      </c>
      <c r="BE1712" s="17">
        <v>7.7969771719160696E-2</v>
      </c>
      <c r="BF1712" s="17">
        <v>7.3025440869607203E-2</v>
      </c>
      <c r="BG1712" s="17">
        <v>8.1188906573603004E-2</v>
      </c>
      <c r="BH1712" s="17">
        <v>7.5140828806813206E-2</v>
      </c>
      <c r="BI1712" s="17">
        <v>4.5929997006481503E-2</v>
      </c>
      <c r="BJ1712" s="17">
        <v>7.4384119563189605E-2</v>
      </c>
      <c r="BK1712" s="17">
        <v>9.9720515615908306E-2</v>
      </c>
      <c r="BL1712" s="17">
        <v>6.9008903375009603E-2</v>
      </c>
      <c r="BM1712" s="17">
        <v>7.5416001192872006E-2</v>
      </c>
      <c r="BN1712" s="17">
        <v>0.13611564739427501</v>
      </c>
      <c r="BO1712" s="17">
        <v>0.120626283866237</v>
      </c>
      <c r="BP1712" s="17"/>
      <c r="BQ1712" s="17">
        <v>0.120373096998018</v>
      </c>
      <c r="BR1712" s="17">
        <v>5.48898581143814E-2</v>
      </c>
    </row>
    <row r="1713" spans="2:70" x14ac:dyDescent="0.35">
      <c r="B1713" t="s">
        <v>711</v>
      </c>
      <c r="C1713" s="17">
        <v>0.18185325642122099</v>
      </c>
      <c r="D1713" s="17">
        <v>0.19745326970525701</v>
      </c>
      <c r="E1713" s="17">
        <v>0.167242005808074</v>
      </c>
      <c r="F1713" s="17"/>
      <c r="G1713" s="17">
        <v>0.206582918529613</v>
      </c>
      <c r="H1713" s="17">
        <v>0.235082230719344</v>
      </c>
      <c r="I1713" s="17">
        <v>0.18997783736073801</v>
      </c>
      <c r="J1713" s="17">
        <v>0.176483499479965</v>
      </c>
      <c r="K1713" s="17">
        <v>0.149996056670302</v>
      </c>
      <c r="L1713" s="17">
        <v>0.14119515973459101</v>
      </c>
      <c r="M1713" s="17"/>
      <c r="N1713" s="17">
        <v>0.18950610854550201</v>
      </c>
      <c r="O1713" s="17">
        <v>0.173371972993104</v>
      </c>
      <c r="P1713" s="17">
        <v>0.19910221574787801</v>
      </c>
      <c r="Q1713" s="17">
        <v>0.16666311493859901</v>
      </c>
      <c r="R1713" s="17"/>
      <c r="S1713" s="17">
        <v>0.20289000050178899</v>
      </c>
      <c r="T1713" s="17">
        <v>0.14558031026061799</v>
      </c>
      <c r="U1713" s="17">
        <v>0.16548352628947299</v>
      </c>
      <c r="V1713" s="17">
        <v>0.173053508818204</v>
      </c>
      <c r="W1713" s="17">
        <v>0.19356352729928</v>
      </c>
      <c r="X1713" s="17">
        <v>0.19141665997386201</v>
      </c>
      <c r="Y1713" s="17">
        <v>0.195882606570976</v>
      </c>
      <c r="Z1713" s="17">
        <v>0.18011875132629801</v>
      </c>
      <c r="AA1713" s="17">
        <v>0.18926028873384099</v>
      </c>
      <c r="AB1713" s="17">
        <v>0.18106565827493901</v>
      </c>
      <c r="AC1713" s="17">
        <v>0.196371202148304</v>
      </c>
      <c r="AD1713" s="17">
        <v>0.17079496812058101</v>
      </c>
      <c r="AE1713" s="17"/>
      <c r="AF1713" s="17">
        <v>0.16982399638422599</v>
      </c>
      <c r="AG1713" s="17">
        <v>0.194791143413202</v>
      </c>
      <c r="AH1713" s="17">
        <v>0.178049971272807</v>
      </c>
      <c r="AI1713" s="17"/>
      <c r="AJ1713" s="17">
        <v>0.18743261829024399</v>
      </c>
      <c r="AK1713" s="17">
        <v>0.21077759207497401</v>
      </c>
      <c r="AL1713" s="17">
        <v>0.15477029501515499</v>
      </c>
      <c r="AM1713" s="17">
        <v>0.19141232744092801</v>
      </c>
      <c r="AN1713" s="17">
        <v>0.13465822557499199</v>
      </c>
      <c r="AO1713" s="17"/>
      <c r="AP1713" s="17">
        <v>0.20610480536106901</v>
      </c>
      <c r="AQ1713" s="17">
        <v>0.20542818499851101</v>
      </c>
      <c r="AR1713" s="17">
        <v>0.183271746761138</v>
      </c>
      <c r="AS1713" s="17"/>
      <c r="AT1713" s="17">
        <v>0.157299136162903</v>
      </c>
      <c r="AU1713" s="17">
        <v>0.17167284834614299</v>
      </c>
      <c r="AV1713" s="17">
        <v>0.19980492507817699</v>
      </c>
      <c r="AW1713" s="17">
        <v>0.22404987584370101</v>
      </c>
      <c r="AX1713" s="17">
        <v>0.23843020400935899</v>
      </c>
      <c r="AY1713" s="17"/>
      <c r="AZ1713" s="17">
        <v>0.12378109238242301</v>
      </c>
      <c r="BA1713" s="17">
        <v>0.15042846438738999</v>
      </c>
      <c r="BB1713" s="17">
        <v>0.150447389513271</v>
      </c>
      <c r="BC1713" s="17">
        <v>0.18865554937558399</v>
      </c>
      <c r="BD1713" s="17">
        <v>0.18553232145595699</v>
      </c>
      <c r="BE1713" s="17">
        <v>0.184543934957282</v>
      </c>
      <c r="BF1713" s="17">
        <v>0.20549365474367701</v>
      </c>
      <c r="BG1713" s="17">
        <v>0.19563056037735199</v>
      </c>
      <c r="BH1713" s="17">
        <v>0.147741675681033</v>
      </c>
      <c r="BI1713" s="17">
        <v>0.16533320987855901</v>
      </c>
      <c r="BJ1713" s="17">
        <v>0.18786267873406701</v>
      </c>
      <c r="BK1713" s="17">
        <v>0.193420533391441</v>
      </c>
      <c r="BL1713" s="17">
        <v>0.14907915086819201</v>
      </c>
      <c r="BM1713" s="17">
        <v>0.216755736097483</v>
      </c>
      <c r="BN1713" s="17">
        <v>0.22256661437633701</v>
      </c>
      <c r="BO1713" s="17">
        <v>0.31059647015814201</v>
      </c>
      <c r="BP1713" s="17"/>
      <c r="BQ1713" s="17">
        <v>0.24470716388095501</v>
      </c>
      <c r="BR1713" s="17">
        <v>0.154291513319949</v>
      </c>
    </row>
    <row r="1714" spans="2:70" x14ac:dyDescent="0.35">
      <c r="B1714" t="s">
        <v>712</v>
      </c>
      <c r="C1714" s="17">
        <v>0.25633263178346199</v>
      </c>
      <c r="D1714" s="17">
        <v>0.26009097168717799</v>
      </c>
      <c r="E1714" s="17">
        <v>0.25124256647854398</v>
      </c>
      <c r="F1714" s="17"/>
      <c r="G1714" s="17">
        <v>0.28517409373989999</v>
      </c>
      <c r="H1714" s="17">
        <v>0.27177216309105601</v>
      </c>
      <c r="I1714" s="17">
        <v>0.27272874805967401</v>
      </c>
      <c r="J1714" s="17">
        <v>0.24671699652481099</v>
      </c>
      <c r="K1714" s="17">
        <v>0.24808483793910799</v>
      </c>
      <c r="L1714" s="17">
        <v>0.22456877117297999</v>
      </c>
      <c r="M1714" s="17"/>
      <c r="N1714" s="17">
        <v>0.26336092163078501</v>
      </c>
      <c r="O1714" s="17">
        <v>0.26312747226621802</v>
      </c>
      <c r="P1714" s="17">
        <v>0.25689099042368202</v>
      </c>
      <c r="Q1714" s="17">
        <v>0.24157537360241499</v>
      </c>
      <c r="R1714" s="17"/>
      <c r="S1714" s="17">
        <v>0.236752370786662</v>
      </c>
      <c r="T1714" s="17">
        <v>0.25474008675658399</v>
      </c>
      <c r="U1714" s="17">
        <v>0.279588523721505</v>
      </c>
      <c r="V1714" s="17">
        <v>0.277324496748941</v>
      </c>
      <c r="W1714" s="17">
        <v>0.21569291881316899</v>
      </c>
      <c r="X1714" s="17">
        <v>0.28752957692032899</v>
      </c>
      <c r="Y1714" s="17">
        <v>0.265124170042839</v>
      </c>
      <c r="Z1714" s="17">
        <v>0.24976854526498499</v>
      </c>
      <c r="AA1714" s="17">
        <v>0.275127100066691</v>
      </c>
      <c r="AB1714" s="17">
        <v>0.224872099288528</v>
      </c>
      <c r="AC1714" s="17">
        <v>0.24691185881605501</v>
      </c>
      <c r="AD1714" s="17">
        <v>0.25749391300395302</v>
      </c>
      <c r="AE1714" s="17"/>
      <c r="AF1714" s="17">
        <v>0.254785542453833</v>
      </c>
      <c r="AG1714" s="17">
        <v>0.25730819383639503</v>
      </c>
      <c r="AH1714" s="17">
        <v>0.246075070762376</v>
      </c>
      <c r="AI1714" s="17"/>
      <c r="AJ1714" s="17">
        <v>0.252994601991688</v>
      </c>
      <c r="AK1714" s="17">
        <v>0.26301229379819602</v>
      </c>
      <c r="AL1714" s="17">
        <v>0.295813923175959</v>
      </c>
      <c r="AM1714" s="17">
        <v>0.20841472095046301</v>
      </c>
      <c r="AN1714" s="17">
        <v>0.22762914088941899</v>
      </c>
      <c r="AO1714" s="17"/>
      <c r="AP1714" s="17">
        <v>0.26685063557150501</v>
      </c>
      <c r="AQ1714" s="17">
        <v>0.27453194100003497</v>
      </c>
      <c r="AR1714" s="17">
        <v>0.29932578318046299</v>
      </c>
      <c r="AS1714" s="17"/>
      <c r="AT1714" s="17">
        <v>0.27056789513497798</v>
      </c>
      <c r="AU1714" s="17">
        <v>0.25141893062509002</v>
      </c>
      <c r="AV1714" s="17">
        <v>0.256904093133977</v>
      </c>
      <c r="AW1714" s="17">
        <v>0.30028052508356201</v>
      </c>
      <c r="AX1714" s="17">
        <v>0.165915169144461</v>
      </c>
      <c r="AY1714" s="17"/>
      <c r="AZ1714" s="17">
        <v>0.31786858222300801</v>
      </c>
      <c r="BA1714" s="17">
        <v>0.18983629746302</v>
      </c>
      <c r="BB1714" s="17">
        <v>0.27890613683091697</v>
      </c>
      <c r="BC1714" s="17">
        <v>0.24229174447060201</v>
      </c>
      <c r="BD1714" s="17">
        <v>0.25139000949067702</v>
      </c>
      <c r="BE1714" s="17">
        <v>0.21511733220005</v>
      </c>
      <c r="BF1714" s="17">
        <v>0.23979932593387601</v>
      </c>
      <c r="BG1714" s="17">
        <v>0.27463813412937799</v>
      </c>
      <c r="BH1714" s="17">
        <v>0.27878699482659303</v>
      </c>
      <c r="BI1714" s="17">
        <v>0.28780026613205401</v>
      </c>
      <c r="BJ1714" s="17">
        <v>0.30267702562544602</v>
      </c>
      <c r="BK1714" s="17">
        <v>0.25664468928592299</v>
      </c>
      <c r="BL1714" s="17">
        <v>0.29588697041533801</v>
      </c>
      <c r="BM1714" s="17">
        <v>0.25869384723809402</v>
      </c>
      <c r="BN1714" s="17">
        <v>0.25713912422878399</v>
      </c>
      <c r="BO1714" s="17">
        <v>0.230402813290148</v>
      </c>
      <c r="BP1714" s="17"/>
      <c r="BQ1714" s="17">
        <v>0.28387840397477598</v>
      </c>
      <c r="BR1714" s="17">
        <v>0.24153286112098801</v>
      </c>
    </row>
    <row r="1715" spans="2:70" x14ac:dyDescent="0.35">
      <c r="B1715" t="s">
        <v>713</v>
      </c>
      <c r="C1715" s="17">
        <v>0.21591030186569499</v>
      </c>
      <c r="D1715" s="17">
        <v>0.21160807680736499</v>
      </c>
      <c r="E1715" s="17">
        <v>0.220946968189074</v>
      </c>
      <c r="F1715" s="17"/>
      <c r="G1715" s="17">
        <v>0.18720387173429501</v>
      </c>
      <c r="H1715" s="17">
        <v>0.16013022899496401</v>
      </c>
      <c r="I1715" s="17">
        <v>0.204706239750478</v>
      </c>
      <c r="J1715" s="17">
        <v>0.21249077439841399</v>
      </c>
      <c r="K1715" s="17">
        <v>0.238724714312158</v>
      </c>
      <c r="L1715" s="17">
        <v>0.277051730383224</v>
      </c>
      <c r="M1715" s="17"/>
      <c r="N1715" s="17">
        <v>0.247401902476268</v>
      </c>
      <c r="O1715" s="17">
        <v>0.229701366491671</v>
      </c>
      <c r="P1715" s="17">
        <v>0.167735716517218</v>
      </c>
      <c r="Q1715" s="17">
        <v>0.210829156158019</v>
      </c>
      <c r="R1715" s="17"/>
      <c r="S1715" s="17">
        <v>0.214959405346097</v>
      </c>
      <c r="T1715" s="17">
        <v>0.24212610359310599</v>
      </c>
      <c r="U1715" s="17">
        <v>0.23118796367469799</v>
      </c>
      <c r="V1715" s="17">
        <v>0.201104955037823</v>
      </c>
      <c r="W1715" s="17">
        <v>0.198387953222492</v>
      </c>
      <c r="X1715" s="17">
        <v>0.17833905721969601</v>
      </c>
      <c r="Y1715" s="17">
        <v>0.22465196648212901</v>
      </c>
      <c r="Z1715" s="17">
        <v>0.195237062139823</v>
      </c>
      <c r="AA1715" s="17">
        <v>0.214046755867042</v>
      </c>
      <c r="AB1715" s="17">
        <v>0.24842731120648001</v>
      </c>
      <c r="AC1715" s="17">
        <v>0.18220958710417001</v>
      </c>
      <c r="AD1715" s="17">
        <v>0.23372326110726499</v>
      </c>
      <c r="AE1715" s="17"/>
      <c r="AF1715" s="17">
        <v>0.214265970549219</v>
      </c>
      <c r="AG1715" s="17">
        <v>0.225633237247886</v>
      </c>
      <c r="AH1715" s="17">
        <v>0.19786304347432401</v>
      </c>
      <c r="AI1715" s="17"/>
      <c r="AJ1715" s="17">
        <v>0.226819645010398</v>
      </c>
      <c r="AK1715" s="17">
        <v>0.202291531996421</v>
      </c>
      <c r="AL1715" s="17">
        <v>0.26288395329568298</v>
      </c>
      <c r="AM1715" s="17">
        <v>9.0100634091836607E-2</v>
      </c>
      <c r="AN1715" s="17">
        <v>0.215977568323832</v>
      </c>
      <c r="AO1715" s="17"/>
      <c r="AP1715" s="17">
        <v>0.21460647575469</v>
      </c>
      <c r="AQ1715" s="17">
        <v>0.20554570994052199</v>
      </c>
      <c r="AR1715" s="17">
        <v>0.22964335775540101</v>
      </c>
      <c r="AS1715" s="17"/>
      <c r="AT1715" s="17">
        <v>0.181322852467069</v>
      </c>
      <c r="AU1715" s="17">
        <v>0.22109281980706899</v>
      </c>
      <c r="AV1715" s="17">
        <v>0.234583187584673</v>
      </c>
      <c r="AW1715" s="17">
        <v>0.22311687029483299</v>
      </c>
      <c r="AX1715" s="17">
        <v>0.25983597530720598</v>
      </c>
      <c r="AY1715" s="17"/>
      <c r="AZ1715" s="17">
        <v>0.14174804090752899</v>
      </c>
      <c r="BA1715" s="17">
        <v>0.22058731069569901</v>
      </c>
      <c r="BB1715" s="17">
        <v>0.23461997529319201</v>
      </c>
      <c r="BC1715" s="17">
        <v>0.230368406760071</v>
      </c>
      <c r="BD1715" s="17">
        <v>0.22168575687405501</v>
      </c>
      <c r="BE1715" s="17">
        <v>0.203294789955314</v>
      </c>
      <c r="BF1715" s="17">
        <v>0.23155696148060201</v>
      </c>
      <c r="BG1715" s="17">
        <v>0.212857456077752</v>
      </c>
      <c r="BH1715" s="17">
        <v>0.242883983664125</v>
      </c>
      <c r="BI1715" s="17">
        <v>0.206374142937571</v>
      </c>
      <c r="BJ1715" s="17">
        <v>0.202787617942849</v>
      </c>
      <c r="BK1715" s="17">
        <v>0.211146028246739</v>
      </c>
      <c r="BL1715" s="17">
        <v>0.24812079235392101</v>
      </c>
      <c r="BM1715" s="17">
        <v>0.17931714022560799</v>
      </c>
      <c r="BN1715" s="17">
        <v>0.19652646481407601</v>
      </c>
      <c r="BO1715" s="17">
        <v>0.18332673341612901</v>
      </c>
      <c r="BP1715" s="17"/>
      <c r="BQ1715" s="17">
        <v>0.21804757263986199</v>
      </c>
      <c r="BR1715" s="17">
        <v>0.21731001261725599</v>
      </c>
    </row>
    <row r="1716" spans="2:70" x14ac:dyDescent="0.35">
      <c r="B1716" t="s">
        <v>714</v>
      </c>
      <c r="C1716" s="17">
        <v>0.20014579295548099</v>
      </c>
      <c r="D1716" s="17">
        <v>0.17965148856973601</v>
      </c>
      <c r="E1716" s="17">
        <v>0.22002025399747899</v>
      </c>
      <c r="F1716" s="17"/>
      <c r="G1716" s="17">
        <v>0.128471233668456</v>
      </c>
      <c r="H1716" s="17">
        <v>0.138231827991291</v>
      </c>
      <c r="I1716" s="17">
        <v>0.167382633294683</v>
      </c>
      <c r="J1716" s="17">
        <v>0.230677112727973</v>
      </c>
      <c r="K1716" s="17">
        <v>0.26973080057197801</v>
      </c>
      <c r="L1716" s="17">
        <v>0.25339626106270902</v>
      </c>
      <c r="M1716" s="17"/>
      <c r="N1716" s="17">
        <v>0.17027260274650999</v>
      </c>
      <c r="O1716" s="17">
        <v>0.20754583163526399</v>
      </c>
      <c r="P1716" s="17">
        <v>0.20521280550356</v>
      </c>
      <c r="Q1716" s="17">
        <v>0.218978328990521</v>
      </c>
      <c r="R1716" s="17"/>
      <c r="S1716" s="17">
        <v>0.162153023533392</v>
      </c>
      <c r="T1716" s="17">
        <v>0.22615389190239499</v>
      </c>
      <c r="U1716" s="17">
        <v>0.20917495769826699</v>
      </c>
      <c r="V1716" s="17">
        <v>0.25621043794209802</v>
      </c>
      <c r="W1716" s="17">
        <v>0.216642501299011</v>
      </c>
      <c r="X1716" s="17">
        <v>0.171600536660409</v>
      </c>
      <c r="Y1716" s="17">
        <v>0.20053877801783301</v>
      </c>
      <c r="Z1716" s="17">
        <v>0.20668144710261699</v>
      </c>
      <c r="AA1716" s="17">
        <v>0.20301852862679201</v>
      </c>
      <c r="AB1716" s="17">
        <v>0.19084839898378</v>
      </c>
      <c r="AC1716" s="17">
        <v>0.204683442086459</v>
      </c>
      <c r="AD1716" s="17">
        <v>0.119420345644296</v>
      </c>
      <c r="AE1716" s="17"/>
      <c r="AF1716" s="17">
        <v>0.23694711219415801</v>
      </c>
      <c r="AG1716" s="17">
        <v>0.177358549223426</v>
      </c>
      <c r="AH1716" s="17">
        <v>0.19566578276185201</v>
      </c>
      <c r="AI1716" s="17"/>
      <c r="AJ1716" s="17">
        <v>0.207465057437038</v>
      </c>
      <c r="AK1716" s="17">
        <v>0.173947709652122</v>
      </c>
      <c r="AL1716" s="17">
        <v>0.158789398686938</v>
      </c>
      <c r="AM1716" s="17">
        <v>0.32620740992882802</v>
      </c>
      <c r="AN1716" s="17">
        <v>0.26536622974605201</v>
      </c>
      <c r="AO1716" s="17"/>
      <c r="AP1716" s="17">
        <v>0.18267929567706201</v>
      </c>
      <c r="AQ1716" s="17">
        <v>0.16593250488943201</v>
      </c>
      <c r="AR1716" s="17">
        <v>0.136817917931181</v>
      </c>
      <c r="AS1716" s="17"/>
      <c r="AT1716" s="17">
        <v>0.245646021813231</v>
      </c>
      <c r="AU1716" s="17">
        <v>0.21468101516700699</v>
      </c>
      <c r="AV1716" s="17">
        <v>0.16153726823362599</v>
      </c>
      <c r="AW1716" s="17">
        <v>0.111302791353575</v>
      </c>
      <c r="AX1716" s="17">
        <v>9.5182139575680599E-2</v>
      </c>
      <c r="AY1716" s="17"/>
      <c r="AZ1716" s="17">
        <v>0.35002359065696298</v>
      </c>
      <c r="BA1716" s="17">
        <v>0.279801835221127</v>
      </c>
      <c r="BB1716" s="17">
        <v>0.189609742283601</v>
      </c>
      <c r="BC1716" s="17">
        <v>0.19936912019356601</v>
      </c>
      <c r="BD1716" s="17">
        <v>0.177390797461251</v>
      </c>
      <c r="BE1716" s="17">
        <v>0.24128258223815899</v>
      </c>
      <c r="BF1716" s="17">
        <v>0.19909378779443401</v>
      </c>
      <c r="BG1716" s="17">
        <v>0.17291624003424499</v>
      </c>
      <c r="BH1716" s="17">
        <v>0.178501561774841</v>
      </c>
      <c r="BI1716" s="17">
        <v>0.23911829557276201</v>
      </c>
      <c r="BJ1716" s="17">
        <v>0.16995509556597499</v>
      </c>
      <c r="BK1716" s="17">
        <v>0.20434823390607201</v>
      </c>
      <c r="BL1716" s="17">
        <v>0.19941260643977801</v>
      </c>
      <c r="BM1716" s="17">
        <v>0.20740182231149701</v>
      </c>
      <c r="BN1716" s="17">
        <v>0.144956883742276</v>
      </c>
      <c r="BO1716" s="17">
        <v>0.12573727949233399</v>
      </c>
      <c r="BP1716" s="17"/>
      <c r="BQ1716" s="17">
        <v>0.108185963038024</v>
      </c>
      <c r="BR1716" s="17">
        <v>0.245577970432029</v>
      </c>
    </row>
    <row r="1717" spans="2:70" x14ac:dyDescent="0.35">
      <c r="B1717" t="s">
        <v>129</v>
      </c>
      <c r="C1717" s="17">
        <v>7.0128176333582606E-2</v>
      </c>
      <c r="D1717" s="17">
        <v>6.43749412471981E-2</v>
      </c>
      <c r="E1717" s="17">
        <v>7.6193119883898597E-2</v>
      </c>
      <c r="F1717" s="17"/>
      <c r="G1717" s="17">
        <v>7.4059816432307302E-2</v>
      </c>
      <c r="H1717" s="17">
        <v>8.70989245418652E-2</v>
      </c>
      <c r="I1717" s="17">
        <v>6.6740438544602806E-2</v>
      </c>
      <c r="J1717" s="17">
        <v>6.8628584891681305E-2</v>
      </c>
      <c r="K1717" s="17">
        <v>6.1459970752670401E-2</v>
      </c>
      <c r="L1717" s="17">
        <v>6.3509488649551402E-2</v>
      </c>
      <c r="M1717" s="17"/>
      <c r="N1717" s="17">
        <v>4.2196629035789503E-2</v>
      </c>
      <c r="O1717" s="17">
        <v>5.9795813460478402E-2</v>
      </c>
      <c r="P1717" s="17">
        <v>9.3217635438746893E-2</v>
      </c>
      <c r="Q1717" s="17">
        <v>9.1622514720146195E-2</v>
      </c>
      <c r="R1717" s="17"/>
      <c r="S1717" s="17">
        <v>5.9553545587599899E-2</v>
      </c>
      <c r="T1717" s="17">
        <v>7.1086321891136894E-2</v>
      </c>
      <c r="U1717" s="17">
        <v>6.7193238949197903E-2</v>
      </c>
      <c r="V1717" s="17">
        <v>3.8121470505262302E-2</v>
      </c>
      <c r="W1717" s="17">
        <v>0.113030406870666</v>
      </c>
      <c r="X1717" s="17">
        <v>9.6000141236894904E-2</v>
      </c>
      <c r="Y1717" s="17">
        <v>5.17507306532572E-2</v>
      </c>
      <c r="Z1717" s="17">
        <v>5.6809651403918499E-2</v>
      </c>
      <c r="AA1717" s="17">
        <v>4.9289314581200901E-2</v>
      </c>
      <c r="AB1717" s="17">
        <v>8.60342386698775E-2</v>
      </c>
      <c r="AC1717" s="17">
        <v>7.9876776991072901E-2</v>
      </c>
      <c r="AD1717" s="17">
        <v>0.120637992265423</v>
      </c>
      <c r="AE1717" s="17"/>
      <c r="AF1717" s="17">
        <v>5.9168131901731598E-2</v>
      </c>
      <c r="AG1717" s="17">
        <v>6.4450325792239499E-2</v>
      </c>
      <c r="AH1717" s="17">
        <v>0.10060117530686601</v>
      </c>
      <c r="AI1717" s="17"/>
      <c r="AJ1717" s="17">
        <v>6.0253004727528897E-2</v>
      </c>
      <c r="AK1717" s="17">
        <v>6.7053015048616396E-2</v>
      </c>
      <c r="AL1717" s="17">
        <v>4.91211647884333E-2</v>
      </c>
      <c r="AM1717" s="17">
        <v>2.19154689183453E-2</v>
      </c>
      <c r="AN1717" s="17">
        <v>9.19731739913454E-2</v>
      </c>
      <c r="AO1717" s="17"/>
      <c r="AP1717" s="17">
        <v>6.1243333875823001E-2</v>
      </c>
      <c r="AQ1717" s="17">
        <v>6.0815010111498501E-2</v>
      </c>
      <c r="AR1717" s="17">
        <v>4.28034342309139E-2</v>
      </c>
      <c r="AS1717" s="17"/>
      <c r="AT1717" s="17">
        <v>8.6065640846990005E-2</v>
      </c>
      <c r="AU1717" s="17">
        <v>7.4451705149845407E-2</v>
      </c>
      <c r="AV1717" s="17">
        <v>5.9959342253862298E-2</v>
      </c>
      <c r="AW1717" s="17">
        <v>4.1171453607964099E-2</v>
      </c>
      <c r="AX1717" s="17">
        <v>6.3327742986487398E-2</v>
      </c>
      <c r="AY1717" s="17"/>
      <c r="AZ1717" s="17">
        <v>6.6578693830076294E-2</v>
      </c>
      <c r="BA1717" s="17">
        <v>7.5098106467222106E-2</v>
      </c>
      <c r="BB1717" s="17">
        <v>7.9475069402236406E-2</v>
      </c>
      <c r="BC1717" s="17">
        <v>8.9731739259088603E-2</v>
      </c>
      <c r="BD1717" s="17">
        <v>7.5735713354144196E-2</v>
      </c>
      <c r="BE1717" s="17">
        <v>7.7791588930034294E-2</v>
      </c>
      <c r="BF1717" s="17">
        <v>5.1030829177803799E-2</v>
      </c>
      <c r="BG1717" s="17">
        <v>6.2768702807669594E-2</v>
      </c>
      <c r="BH1717" s="17">
        <v>7.6944955246595101E-2</v>
      </c>
      <c r="BI1717" s="17">
        <v>5.5444088472572102E-2</v>
      </c>
      <c r="BJ1717" s="17">
        <v>6.23334625684734E-2</v>
      </c>
      <c r="BK1717" s="17">
        <v>3.47199995539169E-2</v>
      </c>
      <c r="BL1717" s="17">
        <v>3.8491576547761898E-2</v>
      </c>
      <c r="BM1717" s="17">
        <v>6.2415452934446898E-2</v>
      </c>
      <c r="BN1717" s="17">
        <v>4.2695265444252298E-2</v>
      </c>
      <c r="BO1717" s="17">
        <v>2.9310419777010498E-2</v>
      </c>
      <c r="BP1717" s="17"/>
      <c r="BQ1717" s="17">
        <v>2.4807799468363902E-2</v>
      </c>
      <c r="BR1717" s="17">
        <v>8.6397784395397803E-2</v>
      </c>
    </row>
    <row r="1718" spans="2:70" x14ac:dyDescent="0.35">
      <c r="C1718" s="17"/>
      <c r="D1718" s="17"/>
      <c r="E1718" s="17"/>
      <c r="F1718" s="17"/>
      <c r="G1718" s="17"/>
      <c r="H1718" s="17"/>
      <c r="I1718" s="17"/>
      <c r="J1718" s="17"/>
      <c r="K1718" s="17"/>
      <c r="L1718" s="17"/>
      <c r="M1718" s="17"/>
      <c r="N1718" s="17"/>
      <c r="O1718" s="17"/>
      <c r="P1718" s="17"/>
      <c r="Q1718" s="17"/>
      <c r="R1718" s="17"/>
      <c r="S1718" s="17"/>
      <c r="T1718" s="17"/>
      <c r="U1718" s="17"/>
      <c r="V1718" s="17"/>
      <c r="W1718" s="17"/>
      <c r="X1718" s="17"/>
      <c r="Y1718" s="17"/>
      <c r="Z1718" s="17"/>
      <c r="AA1718" s="17"/>
      <c r="AB1718" s="17"/>
      <c r="AC1718" s="17"/>
      <c r="AD1718" s="17"/>
      <c r="AE1718" s="17"/>
      <c r="AF1718" s="17"/>
      <c r="AG1718" s="17"/>
      <c r="AH1718" s="17"/>
      <c r="AI1718" s="17"/>
      <c r="AJ1718" s="17"/>
      <c r="AK1718" s="17"/>
      <c r="AL1718" s="17"/>
      <c r="AM1718" s="17"/>
      <c r="AN1718" s="17"/>
      <c r="AO1718" s="17"/>
      <c r="AP1718" s="17"/>
      <c r="AQ1718" s="17"/>
      <c r="AR1718" s="17"/>
      <c r="AS1718" s="17"/>
      <c r="AT1718" s="17"/>
      <c r="AU1718" s="17"/>
      <c r="AV1718" s="17"/>
      <c r="AW1718" s="17"/>
      <c r="AX1718" s="17"/>
      <c r="AY1718" s="17"/>
      <c r="AZ1718" s="17"/>
      <c r="BA1718" s="17"/>
      <c r="BB1718" s="17"/>
      <c r="BC1718" s="17"/>
      <c r="BD1718" s="17"/>
      <c r="BE1718" s="17"/>
      <c r="BF1718" s="17"/>
      <c r="BG1718" s="17"/>
      <c r="BH1718" s="17"/>
      <c r="BI1718" s="17"/>
      <c r="BJ1718" s="17"/>
      <c r="BK1718" s="17"/>
      <c r="BL1718" s="17"/>
      <c r="BM1718" s="17"/>
      <c r="BN1718" s="17"/>
      <c r="BO1718" s="17"/>
      <c r="BP1718" s="17"/>
      <c r="BQ1718" s="17"/>
      <c r="BR1718" s="17"/>
    </row>
    <row r="1719" spans="2:70" x14ac:dyDescent="0.35">
      <c r="B1719" s="6" t="s">
        <v>717</v>
      </c>
      <c r="C1719" s="17"/>
      <c r="D1719" s="17"/>
      <c r="E1719" s="17"/>
      <c r="F1719" s="17"/>
      <c r="G1719" s="17"/>
      <c r="H1719" s="17"/>
      <c r="I1719" s="17"/>
      <c r="J1719" s="17"/>
      <c r="K1719" s="17"/>
      <c r="L1719" s="17"/>
      <c r="M1719" s="17"/>
      <c r="N1719" s="17"/>
      <c r="O1719" s="17"/>
      <c r="P1719" s="17"/>
      <c r="Q1719" s="17"/>
      <c r="R1719" s="17"/>
      <c r="S1719" s="17"/>
      <c r="T1719" s="17"/>
      <c r="U1719" s="17"/>
      <c r="V1719" s="17"/>
      <c r="W1719" s="17"/>
      <c r="X1719" s="17"/>
      <c r="Y1719" s="17"/>
      <c r="Z1719" s="17"/>
      <c r="AA1719" s="17"/>
      <c r="AB1719" s="17"/>
      <c r="AC1719" s="17"/>
      <c r="AD1719" s="17"/>
      <c r="AE1719" s="17"/>
      <c r="AF1719" s="17"/>
      <c r="AG1719" s="17"/>
      <c r="AH1719" s="17"/>
      <c r="AI1719" s="17"/>
      <c r="AJ1719" s="17"/>
      <c r="AK1719" s="17"/>
      <c r="AL1719" s="17"/>
      <c r="AM1719" s="17"/>
      <c r="AN1719" s="17"/>
      <c r="AO1719" s="17"/>
      <c r="AP1719" s="17"/>
      <c r="AQ1719" s="17"/>
      <c r="AR1719" s="17"/>
      <c r="AS1719" s="17"/>
      <c r="AT1719" s="17"/>
      <c r="AU1719" s="17"/>
      <c r="AV1719" s="17"/>
      <c r="AW1719" s="17"/>
      <c r="AX1719" s="17"/>
      <c r="AY1719" s="17"/>
      <c r="AZ1719" s="17"/>
      <c r="BA1719" s="17"/>
      <c r="BB1719" s="17"/>
      <c r="BC1719" s="17"/>
      <c r="BD1719" s="17"/>
      <c r="BE1719" s="17"/>
      <c r="BF1719" s="17"/>
      <c r="BG1719" s="17"/>
      <c r="BH1719" s="17"/>
      <c r="BI1719" s="17"/>
      <c r="BJ1719" s="17"/>
      <c r="BK1719" s="17"/>
      <c r="BL1719" s="17"/>
      <c r="BM1719" s="17"/>
      <c r="BN1719" s="17"/>
      <c r="BO1719" s="17"/>
      <c r="BP1719" s="17"/>
      <c r="BQ1719" s="17"/>
      <c r="BR1719" s="17"/>
    </row>
    <row r="1720" spans="2:70" x14ac:dyDescent="0.35">
      <c r="B1720" s="24" t="s">
        <v>97</v>
      </c>
      <c r="C1720" s="17"/>
      <c r="D1720" s="17"/>
      <c r="E1720" s="17"/>
      <c r="F1720" s="17"/>
      <c r="G1720" s="17"/>
      <c r="H1720" s="17"/>
      <c r="I1720" s="17"/>
      <c r="J1720" s="17"/>
      <c r="K1720" s="17"/>
      <c r="L1720" s="17"/>
      <c r="M1720" s="17"/>
      <c r="N1720" s="17"/>
      <c r="O1720" s="17"/>
      <c r="P1720" s="17"/>
      <c r="Q1720" s="17"/>
      <c r="R1720" s="17"/>
      <c r="S1720" s="17"/>
      <c r="T1720" s="17"/>
      <c r="U1720" s="17"/>
      <c r="V1720" s="17"/>
      <c r="W1720" s="17"/>
      <c r="X1720" s="17"/>
      <c r="Y1720" s="17"/>
      <c r="Z1720" s="17"/>
      <c r="AA1720" s="17"/>
      <c r="AB1720" s="17"/>
      <c r="AC1720" s="17"/>
      <c r="AD1720" s="17"/>
      <c r="AE1720" s="17"/>
      <c r="AF1720" s="17"/>
      <c r="AG1720" s="17"/>
      <c r="AH1720" s="17"/>
      <c r="AI1720" s="17"/>
      <c r="AJ1720" s="17"/>
      <c r="AK1720" s="17"/>
      <c r="AL1720" s="17"/>
      <c r="AM1720" s="17"/>
      <c r="AN1720" s="17"/>
      <c r="AO1720" s="17"/>
      <c r="AP1720" s="17"/>
      <c r="AQ1720" s="17"/>
      <c r="AR1720" s="17"/>
      <c r="AS1720" s="17"/>
      <c r="AT1720" s="17"/>
      <c r="AU1720" s="17"/>
      <c r="AV1720" s="17"/>
      <c r="AW1720" s="17"/>
      <c r="AX1720" s="17"/>
      <c r="AY1720" s="17"/>
      <c r="AZ1720" s="17"/>
      <c r="BA1720" s="17"/>
      <c r="BB1720" s="17"/>
      <c r="BC1720" s="17"/>
      <c r="BD1720" s="17"/>
      <c r="BE1720" s="17"/>
      <c r="BF1720" s="17"/>
      <c r="BG1720" s="17"/>
      <c r="BH1720" s="17"/>
      <c r="BI1720" s="17"/>
      <c r="BJ1720" s="17"/>
      <c r="BK1720" s="17"/>
      <c r="BL1720" s="17"/>
      <c r="BM1720" s="17"/>
      <c r="BN1720" s="17"/>
      <c r="BO1720" s="17"/>
      <c r="BP1720" s="17"/>
      <c r="BQ1720" s="17"/>
      <c r="BR1720" s="17"/>
    </row>
    <row r="1721" spans="2:70" x14ac:dyDescent="0.35">
      <c r="B1721" t="s">
        <v>710</v>
      </c>
      <c r="C1721" s="17">
        <v>7.3552039289258395E-2</v>
      </c>
      <c r="D1721" s="17">
        <v>6.8954505654136605E-2</v>
      </c>
      <c r="E1721" s="17">
        <v>7.5823223625437294E-2</v>
      </c>
      <c r="F1721" s="17"/>
      <c r="G1721" s="17">
        <v>0.121317669335457</v>
      </c>
      <c r="H1721" s="17">
        <v>0.107783272642562</v>
      </c>
      <c r="I1721" s="17">
        <v>9.4363037362662106E-2</v>
      </c>
      <c r="J1721" s="17">
        <v>7.8486561853643499E-2</v>
      </c>
      <c r="K1721" s="17">
        <v>2.5147435395763699E-2</v>
      </c>
      <c r="L1721" s="17">
        <v>2.5307766951677999E-2</v>
      </c>
      <c r="M1721" s="17"/>
      <c r="N1721" s="17">
        <v>7.2924995791861597E-2</v>
      </c>
      <c r="O1721" s="17">
        <v>6.7482191506330197E-2</v>
      </c>
      <c r="P1721" s="17">
        <v>8.1100028194386595E-2</v>
      </c>
      <c r="Q1721" s="17">
        <v>7.4849764387156695E-2</v>
      </c>
      <c r="R1721" s="17"/>
      <c r="S1721" s="17">
        <v>0.120237493022908</v>
      </c>
      <c r="T1721" s="17">
        <v>6.5075440326507097E-2</v>
      </c>
      <c r="U1721" s="17">
        <v>4.6130989340335E-2</v>
      </c>
      <c r="V1721" s="17">
        <v>4.3240983953343998E-2</v>
      </c>
      <c r="W1721" s="17">
        <v>6.00883667774487E-2</v>
      </c>
      <c r="X1721" s="17">
        <v>9.0367264265583697E-2</v>
      </c>
      <c r="Y1721" s="17">
        <v>6.4914010977003597E-2</v>
      </c>
      <c r="Z1721" s="17">
        <v>6.0398353410943698E-2</v>
      </c>
      <c r="AA1721" s="17">
        <v>8.0676059135767003E-2</v>
      </c>
      <c r="AB1721" s="17">
        <v>5.3086229690024397E-2</v>
      </c>
      <c r="AC1721" s="17">
        <v>5.9658322501361799E-2</v>
      </c>
      <c r="AD1721" s="17">
        <v>0.13657652334213799</v>
      </c>
      <c r="AE1721" s="17"/>
      <c r="AF1721" s="17">
        <v>5.4228465588895401E-2</v>
      </c>
      <c r="AG1721" s="17">
        <v>8.7096425787784607E-2</v>
      </c>
      <c r="AH1721" s="17">
        <v>5.8870051767261601E-2</v>
      </c>
      <c r="AI1721" s="17"/>
      <c r="AJ1721" s="17">
        <v>5.2097248327040997E-2</v>
      </c>
      <c r="AK1721" s="17">
        <v>0.106695378286162</v>
      </c>
      <c r="AL1721" s="17">
        <v>6.2970622724762795E-2</v>
      </c>
      <c r="AM1721" s="17">
        <v>0.13773553315059101</v>
      </c>
      <c r="AN1721" s="17">
        <v>5.4772789612342297E-2</v>
      </c>
      <c r="AO1721" s="17"/>
      <c r="AP1721" s="17">
        <v>6.1744613727720901E-2</v>
      </c>
      <c r="AQ1721" s="17">
        <v>0.100161216108052</v>
      </c>
      <c r="AR1721" s="17">
        <v>9.01927865581231E-2</v>
      </c>
      <c r="AS1721" s="17"/>
      <c r="AT1721" s="17">
        <v>5.1808108815938898E-2</v>
      </c>
      <c r="AU1721" s="17">
        <v>6.9595452125954804E-2</v>
      </c>
      <c r="AV1721" s="17">
        <v>8.3590517190617303E-2</v>
      </c>
      <c r="AW1721" s="17">
        <v>9.6957171736986106E-2</v>
      </c>
      <c r="AX1721" s="17">
        <v>0.205203971121936</v>
      </c>
      <c r="AY1721" s="17"/>
      <c r="AZ1721" s="17">
        <v>6.1353136907661303E-2</v>
      </c>
      <c r="BA1721" s="17">
        <v>6.5902739968188406E-2</v>
      </c>
      <c r="BB1721" s="17">
        <v>0.10675300296364</v>
      </c>
      <c r="BC1721" s="17">
        <v>7.0712182335161397E-2</v>
      </c>
      <c r="BD1721" s="17">
        <v>8.56849002351735E-2</v>
      </c>
      <c r="BE1721" s="17">
        <v>6.6355689125859402E-2</v>
      </c>
      <c r="BF1721" s="17">
        <v>5.1034910618613497E-2</v>
      </c>
      <c r="BG1721" s="17">
        <v>5.5487268612645503E-2</v>
      </c>
      <c r="BH1721" s="17">
        <v>8.5855610460474005E-2</v>
      </c>
      <c r="BI1721" s="17">
        <v>6.2961384157961903E-2</v>
      </c>
      <c r="BJ1721" s="17">
        <v>8.6741131416791906E-2</v>
      </c>
      <c r="BK1721" s="17">
        <v>8.54562607675695E-2</v>
      </c>
      <c r="BL1721" s="17">
        <v>7.3012068810447806E-2</v>
      </c>
      <c r="BM1721" s="17">
        <v>7.9255765317210305E-2</v>
      </c>
      <c r="BN1721" s="17">
        <v>6.2972124916443106E-2</v>
      </c>
      <c r="BO1721" s="17">
        <v>0.12587171942608499</v>
      </c>
      <c r="BP1721" s="17"/>
      <c r="BQ1721" s="17">
        <v>0.12853936257510801</v>
      </c>
      <c r="BR1721" s="17">
        <v>4.9378816690899399E-2</v>
      </c>
    </row>
    <row r="1722" spans="2:70" x14ac:dyDescent="0.35">
      <c r="B1722" t="s">
        <v>711</v>
      </c>
      <c r="C1722" s="17">
        <v>0.17899029729461899</v>
      </c>
      <c r="D1722" s="17">
        <v>0.17673181642021801</v>
      </c>
      <c r="E1722" s="17">
        <v>0.18187411225597999</v>
      </c>
      <c r="F1722" s="17"/>
      <c r="G1722" s="17">
        <v>0.21634733860628999</v>
      </c>
      <c r="H1722" s="17">
        <v>0.26850630334957198</v>
      </c>
      <c r="I1722" s="17">
        <v>0.218381566882904</v>
      </c>
      <c r="J1722" s="17">
        <v>0.165332764602622</v>
      </c>
      <c r="K1722" s="17">
        <v>0.119608786178098</v>
      </c>
      <c r="L1722" s="17">
        <v>0.100086386926862</v>
      </c>
      <c r="M1722" s="17"/>
      <c r="N1722" s="17">
        <v>0.18272720267450299</v>
      </c>
      <c r="O1722" s="17">
        <v>0.18869896652863</v>
      </c>
      <c r="P1722" s="17">
        <v>0.189695461801659</v>
      </c>
      <c r="Q1722" s="17">
        <v>0.155454777659815</v>
      </c>
      <c r="R1722" s="17"/>
      <c r="S1722" s="17">
        <v>0.229685121909009</v>
      </c>
      <c r="T1722" s="17">
        <v>0.16183340968232901</v>
      </c>
      <c r="U1722" s="17">
        <v>0.14451658837095299</v>
      </c>
      <c r="V1722" s="17">
        <v>0.16635259828813301</v>
      </c>
      <c r="W1722" s="17">
        <v>0.19448088250714601</v>
      </c>
      <c r="X1722" s="17">
        <v>0.200374008958315</v>
      </c>
      <c r="Y1722" s="17">
        <v>0.18677049754097899</v>
      </c>
      <c r="Z1722" s="17">
        <v>0.17574352586542499</v>
      </c>
      <c r="AA1722" s="17">
        <v>0.159656410467823</v>
      </c>
      <c r="AB1722" s="17">
        <v>0.155773919567882</v>
      </c>
      <c r="AC1722" s="17">
        <v>0.17109717144244799</v>
      </c>
      <c r="AD1722" s="17">
        <v>0.183477014943392</v>
      </c>
      <c r="AE1722" s="17"/>
      <c r="AF1722" s="17">
        <v>0.14415968934416101</v>
      </c>
      <c r="AG1722" s="17">
        <v>0.20947761511959401</v>
      </c>
      <c r="AH1722" s="17">
        <v>0.18581219104458499</v>
      </c>
      <c r="AI1722" s="17"/>
      <c r="AJ1722" s="17">
        <v>0.14352239538751699</v>
      </c>
      <c r="AK1722" s="17">
        <v>0.24849273304123701</v>
      </c>
      <c r="AL1722" s="17">
        <v>0.199969569892226</v>
      </c>
      <c r="AM1722" s="17">
        <v>0.13570671345820501</v>
      </c>
      <c r="AN1722" s="17">
        <v>0.143536453885628</v>
      </c>
      <c r="AO1722" s="17"/>
      <c r="AP1722" s="17">
        <v>0.16388435399009299</v>
      </c>
      <c r="AQ1722" s="17">
        <v>0.23347149520192101</v>
      </c>
      <c r="AR1722" s="17">
        <v>0.22004563898666701</v>
      </c>
      <c r="AS1722" s="17"/>
      <c r="AT1722" s="17">
        <v>0.13380980859276101</v>
      </c>
      <c r="AU1722" s="17">
        <v>0.15838504679586499</v>
      </c>
      <c r="AV1722" s="17">
        <v>0.227012632577234</v>
      </c>
      <c r="AW1722" s="17">
        <v>0.23865965631949701</v>
      </c>
      <c r="AX1722" s="17">
        <v>0.20626412904949801</v>
      </c>
      <c r="AY1722" s="17"/>
      <c r="AZ1722" s="17">
        <v>8.8868296277323303E-2</v>
      </c>
      <c r="BA1722" s="17">
        <v>0.158912700799546</v>
      </c>
      <c r="BB1722" s="17">
        <v>0.14674022880468199</v>
      </c>
      <c r="BC1722" s="17">
        <v>0.16598193743872899</v>
      </c>
      <c r="BD1722" s="17">
        <v>0.208426016213756</v>
      </c>
      <c r="BE1722" s="17">
        <v>0.19269431443162499</v>
      </c>
      <c r="BF1722" s="17">
        <v>0.20339191552856201</v>
      </c>
      <c r="BG1722" s="17">
        <v>0.16636573837757099</v>
      </c>
      <c r="BH1722" s="17">
        <v>0.16601447658091101</v>
      </c>
      <c r="BI1722" s="17">
        <v>0.182272456736916</v>
      </c>
      <c r="BJ1722" s="17">
        <v>0.18200165334348201</v>
      </c>
      <c r="BK1722" s="17">
        <v>0.187880642120025</v>
      </c>
      <c r="BL1722" s="17">
        <v>0.189075144289023</v>
      </c>
      <c r="BM1722" s="17">
        <v>0.216447909025693</v>
      </c>
      <c r="BN1722" s="17">
        <v>0.24621115959943601</v>
      </c>
      <c r="BO1722" s="17">
        <v>0.24109880028030301</v>
      </c>
      <c r="BP1722" s="17"/>
      <c r="BQ1722" s="17">
        <v>0.24826334072327599</v>
      </c>
      <c r="BR1722" s="17">
        <v>0.146650584705832</v>
      </c>
    </row>
    <row r="1723" spans="2:70" x14ac:dyDescent="0.35">
      <c r="B1723" t="s">
        <v>712</v>
      </c>
      <c r="C1723" s="17">
        <v>0.249636012043428</v>
      </c>
      <c r="D1723" s="17">
        <v>0.234874928106443</v>
      </c>
      <c r="E1723" s="17">
        <v>0.26433767474605602</v>
      </c>
      <c r="F1723" s="17"/>
      <c r="G1723" s="17">
        <v>0.27424655906929102</v>
      </c>
      <c r="H1723" s="17">
        <v>0.26909108178955699</v>
      </c>
      <c r="I1723" s="17">
        <v>0.26847947768990299</v>
      </c>
      <c r="J1723" s="17">
        <v>0.245253217013537</v>
      </c>
      <c r="K1723" s="17">
        <v>0.23042752420346599</v>
      </c>
      <c r="L1723" s="17">
        <v>0.218488196347432</v>
      </c>
      <c r="M1723" s="17"/>
      <c r="N1723" s="17">
        <v>0.255468045644548</v>
      </c>
      <c r="O1723" s="17">
        <v>0.25876925791759098</v>
      </c>
      <c r="P1723" s="17">
        <v>0.232368252827026</v>
      </c>
      <c r="Q1723" s="17">
        <v>0.24935823774631499</v>
      </c>
      <c r="R1723" s="17"/>
      <c r="S1723" s="17">
        <v>0.25662892987660302</v>
      </c>
      <c r="T1723" s="17">
        <v>0.25278674628719799</v>
      </c>
      <c r="U1723" s="17">
        <v>0.28101624853991902</v>
      </c>
      <c r="V1723" s="17">
        <v>0.245839447621401</v>
      </c>
      <c r="W1723" s="17">
        <v>0.25785395278726803</v>
      </c>
      <c r="X1723" s="17">
        <v>0.23557056067776599</v>
      </c>
      <c r="Y1723" s="17">
        <v>0.26073387919073998</v>
      </c>
      <c r="Z1723" s="17">
        <v>0.26688666561088598</v>
      </c>
      <c r="AA1723" s="17">
        <v>0.23529042789287999</v>
      </c>
      <c r="AB1723" s="17">
        <v>0.239201614414528</v>
      </c>
      <c r="AC1723" s="17">
        <v>0.23665491237460901</v>
      </c>
      <c r="AD1723" s="17">
        <v>0.206899742631108</v>
      </c>
      <c r="AE1723" s="17"/>
      <c r="AF1723" s="17">
        <v>0.22048058191519701</v>
      </c>
      <c r="AG1723" s="17">
        <v>0.26152317431696598</v>
      </c>
      <c r="AH1723" s="17">
        <v>0.26058870590222</v>
      </c>
      <c r="AI1723" s="17"/>
      <c r="AJ1723" s="17">
        <v>0.23403569080401199</v>
      </c>
      <c r="AK1723" s="17">
        <v>0.26183784178155201</v>
      </c>
      <c r="AL1723" s="17">
        <v>0.25735051858570401</v>
      </c>
      <c r="AM1723" s="17">
        <v>0.21494095607608499</v>
      </c>
      <c r="AN1723" s="17">
        <v>0.21900233923323201</v>
      </c>
      <c r="AO1723" s="17"/>
      <c r="AP1723" s="17">
        <v>0.240979089148769</v>
      </c>
      <c r="AQ1723" s="17">
        <v>0.26945957914720398</v>
      </c>
      <c r="AR1723" s="17">
        <v>0.30769795459369298</v>
      </c>
      <c r="AS1723" s="17"/>
      <c r="AT1723" s="17">
        <v>0.25010159317597502</v>
      </c>
      <c r="AU1723" s="17">
        <v>0.26051730948484397</v>
      </c>
      <c r="AV1723" s="17">
        <v>0.25563004885945201</v>
      </c>
      <c r="AW1723" s="17">
        <v>0.28490879341261799</v>
      </c>
      <c r="AX1723" s="17">
        <v>0.18240457461627399</v>
      </c>
      <c r="AY1723" s="17"/>
      <c r="AZ1723" s="17">
        <v>0.27594857457057498</v>
      </c>
      <c r="BA1723" s="17">
        <v>0.23630857180578399</v>
      </c>
      <c r="BB1723" s="17">
        <v>0.23110895944922699</v>
      </c>
      <c r="BC1723" s="17">
        <v>0.205984120570434</v>
      </c>
      <c r="BD1723" s="17">
        <v>0.25345333010119597</v>
      </c>
      <c r="BE1723" s="17">
        <v>0.23787323348794401</v>
      </c>
      <c r="BF1723" s="17">
        <v>0.24191123836898601</v>
      </c>
      <c r="BG1723" s="17">
        <v>0.28426487652317101</v>
      </c>
      <c r="BH1723" s="17">
        <v>0.28624867049193298</v>
      </c>
      <c r="BI1723" s="17">
        <v>0.247088141884416</v>
      </c>
      <c r="BJ1723" s="17">
        <v>0.25619803273446901</v>
      </c>
      <c r="BK1723" s="17">
        <v>0.26802217716472698</v>
      </c>
      <c r="BL1723" s="17">
        <v>0.28407620595703897</v>
      </c>
      <c r="BM1723" s="17">
        <v>0.190831849073263</v>
      </c>
      <c r="BN1723" s="17">
        <v>0.275870787671118</v>
      </c>
      <c r="BO1723" s="17">
        <v>0.201719309381555</v>
      </c>
      <c r="BP1723" s="17"/>
      <c r="BQ1723" s="17">
        <v>0.276947265218905</v>
      </c>
      <c r="BR1723" s="17">
        <v>0.236297563439956</v>
      </c>
    </row>
    <row r="1724" spans="2:70" x14ac:dyDescent="0.35">
      <c r="B1724" t="s">
        <v>713</v>
      </c>
      <c r="C1724" s="17">
        <v>0.210289519536242</v>
      </c>
      <c r="D1724" s="17">
        <v>0.22867847604446501</v>
      </c>
      <c r="E1724" s="17">
        <v>0.19317791653094599</v>
      </c>
      <c r="F1724" s="17"/>
      <c r="G1724" s="17">
        <v>0.170677008325821</v>
      </c>
      <c r="H1724" s="17">
        <v>0.15324488118801399</v>
      </c>
      <c r="I1724" s="17">
        <v>0.19302425651031599</v>
      </c>
      <c r="J1724" s="17">
        <v>0.20785211890169999</v>
      </c>
      <c r="K1724" s="17">
        <v>0.231983183143294</v>
      </c>
      <c r="L1724" s="17">
        <v>0.28461920577490002</v>
      </c>
      <c r="M1724" s="17"/>
      <c r="N1724" s="17">
        <v>0.24773586811613399</v>
      </c>
      <c r="O1724" s="17">
        <v>0.20324898840686501</v>
      </c>
      <c r="P1724" s="17">
        <v>0.19316898758613499</v>
      </c>
      <c r="Q1724" s="17">
        <v>0.19109651565258601</v>
      </c>
      <c r="R1724" s="17"/>
      <c r="S1724" s="17">
        <v>0.19806976190408501</v>
      </c>
      <c r="T1724" s="17">
        <v>0.21898517782379701</v>
      </c>
      <c r="U1724" s="17">
        <v>0.18854784312352699</v>
      </c>
      <c r="V1724" s="17">
        <v>0.209396561263514</v>
      </c>
      <c r="W1724" s="17">
        <v>0.173948841306275</v>
      </c>
      <c r="X1724" s="17">
        <v>0.19328293964625901</v>
      </c>
      <c r="Y1724" s="17">
        <v>0.21833235250531899</v>
      </c>
      <c r="Z1724" s="17">
        <v>0.20835470540248599</v>
      </c>
      <c r="AA1724" s="17">
        <v>0.26267006715977698</v>
      </c>
      <c r="AB1724" s="17">
        <v>0.224947209958162</v>
      </c>
      <c r="AC1724" s="17">
        <v>0.21590925040113801</v>
      </c>
      <c r="AD1724" s="17">
        <v>0.16185758037132</v>
      </c>
      <c r="AE1724" s="17"/>
      <c r="AF1724" s="17">
        <v>0.23031237342762201</v>
      </c>
      <c r="AG1724" s="17">
        <v>0.20604988520421499</v>
      </c>
      <c r="AH1724" s="17">
        <v>0.197129209674374</v>
      </c>
      <c r="AI1724" s="17"/>
      <c r="AJ1724" s="17">
        <v>0.24670917176135401</v>
      </c>
      <c r="AK1724" s="17">
        <v>0.166903953239533</v>
      </c>
      <c r="AL1724" s="17">
        <v>0.23158641192686499</v>
      </c>
      <c r="AM1724" s="17">
        <v>0.132926328893856</v>
      </c>
      <c r="AN1724" s="17">
        <v>0.218222326755872</v>
      </c>
      <c r="AO1724" s="17"/>
      <c r="AP1724" s="17">
        <v>0.24892549767439501</v>
      </c>
      <c r="AQ1724" s="17">
        <v>0.189035993460795</v>
      </c>
      <c r="AR1724" s="17">
        <v>0.19795423915924801</v>
      </c>
      <c r="AS1724" s="17"/>
      <c r="AT1724" s="17">
        <v>0.201966813862826</v>
      </c>
      <c r="AU1724" s="17">
        <v>0.204051867928599</v>
      </c>
      <c r="AV1724" s="17">
        <v>0.207713554334157</v>
      </c>
      <c r="AW1724" s="17">
        <v>0.22489568711247199</v>
      </c>
      <c r="AX1724" s="17">
        <v>0.25371344664020001</v>
      </c>
      <c r="AY1724" s="17"/>
      <c r="AZ1724" s="17">
        <v>0.115956917160112</v>
      </c>
      <c r="BA1724" s="17">
        <v>0.186165969954949</v>
      </c>
      <c r="BB1724" s="17">
        <v>0.195180653183124</v>
      </c>
      <c r="BC1724" s="17">
        <v>0.24046990910329299</v>
      </c>
      <c r="BD1724" s="17">
        <v>0.17085177677166899</v>
      </c>
      <c r="BE1724" s="17">
        <v>0.18547531358609101</v>
      </c>
      <c r="BF1724" s="17">
        <v>0.205459658664365</v>
      </c>
      <c r="BG1724" s="17">
        <v>0.20827437933599599</v>
      </c>
      <c r="BH1724" s="17">
        <v>0.186721179973005</v>
      </c>
      <c r="BI1724" s="17">
        <v>0.21602281889570699</v>
      </c>
      <c r="BJ1724" s="17">
        <v>0.26189148468578799</v>
      </c>
      <c r="BK1724" s="17">
        <v>0.227245236002552</v>
      </c>
      <c r="BL1724" s="17">
        <v>0.19492019075421199</v>
      </c>
      <c r="BM1724" s="17">
        <v>0.28456333801671002</v>
      </c>
      <c r="BN1724" s="17">
        <v>0.259924710406923</v>
      </c>
      <c r="BO1724" s="17">
        <v>0.23857233343915199</v>
      </c>
      <c r="BP1724" s="17"/>
      <c r="BQ1724" s="17">
        <v>0.19757929841280999</v>
      </c>
      <c r="BR1724" s="17">
        <v>0.21922862026873</v>
      </c>
    </row>
    <row r="1725" spans="2:70" x14ac:dyDescent="0.35">
      <c r="B1725" t="s">
        <v>714</v>
      </c>
      <c r="C1725" s="17">
        <v>0.21251298445061201</v>
      </c>
      <c r="D1725" s="17">
        <v>0.22157002715235499</v>
      </c>
      <c r="E1725" s="17">
        <v>0.20406706089084301</v>
      </c>
      <c r="F1725" s="17"/>
      <c r="G1725" s="17">
        <v>0.13513712471423001</v>
      </c>
      <c r="H1725" s="17">
        <v>0.113872935532563</v>
      </c>
      <c r="I1725" s="17">
        <v>0.14971213901445099</v>
      </c>
      <c r="J1725" s="17">
        <v>0.23589950841230101</v>
      </c>
      <c r="K1725" s="17">
        <v>0.31774585264813099</v>
      </c>
      <c r="L1725" s="17">
        <v>0.30592746369053803</v>
      </c>
      <c r="M1725" s="17"/>
      <c r="N1725" s="17">
        <v>0.18803089459821701</v>
      </c>
      <c r="O1725" s="17">
        <v>0.217332669266146</v>
      </c>
      <c r="P1725" s="17">
        <v>0.21525428258460599</v>
      </c>
      <c r="Q1725" s="17">
        <v>0.23041152193933401</v>
      </c>
      <c r="R1725" s="17"/>
      <c r="S1725" s="17">
        <v>0.133259578228937</v>
      </c>
      <c r="T1725" s="17">
        <v>0.227991035539233</v>
      </c>
      <c r="U1725" s="17">
        <v>0.241205711281993</v>
      </c>
      <c r="V1725" s="17">
        <v>0.28771806969814301</v>
      </c>
      <c r="W1725" s="17">
        <v>0.22708567956556</v>
      </c>
      <c r="X1725" s="17">
        <v>0.165255866231797</v>
      </c>
      <c r="Y1725" s="17">
        <v>0.214808421047675</v>
      </c>
      <c r="Z1725" s="17">
        <v>0.227719139408121</v>
      </c>
      <c r="AA1725" s="17">
        <v>0.21367523284832199</v>
      </c>
      <c r="AB1725" s="17">
        <v>0.23157408901537199</v>
      </c>
      <c r="AC1725" s="17">
        <v>0.23653556504913301</v>
      </c>
      <c r="AD1725" s="17">
        <v>0.193115663298292</v>
      </c>
      <c r="AE1725" s="17"/>
      <c r="AF1725" s="17">
        <v>0.28495023185032398</v>
      </c>
      <c r="AG1725" s="17">
        <v>0.17057516902127501</v>
      </c>
      <c r="AH1725" s="17">
        <v>0.19646041934570099</v>
      </c>
      <c r="AI1725" s="17"/>
      <c r="AJ1725" s="17">
        <v>0.25658755466446798</v>
      </c>
      <c r="AK1725" s="17">
        <v>0.14761394003157899</v>
      </c>
      <c r="AL1725" s="17">
        <v>0.19003720142178099</v>
      </c>
      <c r="AM1725" s="17">
        <v>0.37869046842126403</v>
      </c>
      <c r="AN1725" s="17">
        <v>0.26157562449209498</v>
      </c>
      <c r="AO1725" s="17"/>
      <c r="AP1725" s="17">
        <v>0.21754066415550699</v>
      </c>
      <c r="AQ1725" s="17">
        <v>0.14036209344608699</v>
      </c>
      <c r="AR1725" s="17">
        <v>0.15865414958488999</v>
      </c>
      <c r="AS1725" s="17"/>
      <c r="AT1725" s="17">
        <v>0.27077914654604601</v>
      </c>
      <c r="AU1725" s="17">
        <v>0.223540535697622</v>
      </c>
      <c r="AV1725" s="17">
        <v>0.17129363889419899</v>
      </c>
      <c r="AW1725" s="17">
        <v>0.10751338840188</v>
      </c>
      <c r="AX1725" s="17">
        <v>9.0370185025607896E-2</v>
      </c>
      <c r="AY1725" s="17"/>
      <c r="AZ1725" s="17">
        <v>0.402266525510585</v>
      </c>
      <c r="BA1725" s="17">
        <v>0.26513096131247099</v>
      </c>
      <c r="BB1725" s="17">
        <v>0.22111621074782201</v>
      </c>
      <c r="BC1725" s="17">
        <v>0.24068481536811401</v>
      </c>
      <c r="BD1725" s="17">
        <v>0.186309474275547</v>
      </c>
      <c r="BE1725" s="17">
        <v>0.24061807999191201</v>
      </c>
      <c r="BF1725" s="17">
        <v>0.23549864080274999</v>
      </c>
      <c r="BG1725" s="17">
        <v>0.20841037623421799</v>
      </c>
      <c r="BH1725" s="17">
        <v>0.18277925210804599</v>
      </c>
      <c r="BI1725" s="17">
        <v>0.22755717522423799</v>
      </c>
      <c r="BJ1725" s="17">
        <v>0.16743115054313901</v>
      </c>
      <c r="BK1725" s="17">
        <v>0.20182865985840501</v>
      </c>
      <c r="BL1725" s="17">
        <v>0.22551692638375401</v>
      </c>
      <c r="BM1725" s="17">
        <v>0.17609481489679299</v>
      </c>
      <c r="BN1725" s="17">
        <v>0.10268718028570201</v>
      </c>
      <c r="BO1725" s="17">
        <v>0.14844537313683301</v>
      </c>
      <c r="BP1725" s="17"/>
      <c r="BQ1725" s="17">
        <v>0.124878351098113</v>
      </c>
      <c r="BR1725" s="17">
        <v>0.25472709478049999</v>
      </c>
    </row>
    <row r="1726" spans="2:70" x14ac:dyDescent="0.35">
      <c r="B1726" t="s">
        <v>129</v>
      </c>
      <c r="C1726" s="17">
        <v>7.5019147385840798E-2</v>
      </c>
      <c r="D1726" s="17">
        <v>6.9190246622382198E-2</v>
      </c>
      <c r="E1726" s="17">
        <v>8.0720011950738399E-2</v>
      </c>
      <c r="F1726" s="17"/>
      <c r="G1726" s="17">
        <v>8.2274299948911805E-2</v>
      </c>
      <c r="H1726" s="17">
        <v>8.75015254977312E-2</v>
      </c>
      <c r="I1726" s="17">
        <v>7.6039522539763593E-2</v>
      </c>
      <c r="J1726" s="17">
        <v>6.7175829216196206E-2</v>
      </c>
      <c r="K1726" s="17">
        <v>7.5087218431247701E-2</v>
      </c>
      <c r="L1726" s="17">
        <v>6.5570980308589197E-2</v>
      </c>
      <c r="M1726" s="17"/>
      <c r="N1726" s="17">
        <v>5.3112993174736403E-2</v>
      </c>
      <c r="O1726" s="17">
        <v>6.4467926374438198E-2</v>
      </c>
      <c r="P1726" s="17">
        <v>8.8412987006186106E-2</v>
      </c>
      <c r="Q1726" s="17">
        <v>9.8829182614792996E-2</v>
      </c>
      <c r="R1726" s="17"/>
      <c r="S1726" s="17">
        <v>6.2119115058458498E-2</v>
      </c>
      <c r="T1726" s="17">
        <v>7.33281903409361E-2</v>
      </c>
      <c r="U1726" s="17">
        <v>9.8582619343273503E-2</v>
      </c>
      <c r="V1726" s="17">
        <v>4.7452339175465201E-2</v>
      </c>
      <c r="W1726" s="17">
        <v>8.6542277056303504E-2</v>
      </c>
      <c r="X1726" s="17">
        <v>0.11514936022027999</v>
      </c>
      <c r="Y1726" s="17">
        <v>5.4440838738283599E-2</v>
      </c>
      <c r="Z1726" s="17">
        <v>6.0897610302138E-2</v>
      </c>
      <c r="AA1726" s="17">
        <v>4.8031802495431403E-2</v>
      </c>
      <c r="AB1726" s="17">
        <v>9.5416937354031006E-2</v>
      </c>
      <c r="AC1726" s="17">
        <v>8.0144778231310193E-2</v>
      </c>
      <c r="AD1726" s="17">
        <v>0.118073475413751</v>
      </c>
      <c r="AE1726" s="17"/>
      <c r="AF1726" s="17">
        <v>6.5868657873800404E-2</v>
      </c>
      <c r="AG1726" s="17">
        <v>6.5277730550166196E-2</v>
      </c>
      <c r="AH1726" s="17">
        <v>0.10113942226585799</v>
      </c>
      <c r="AI1726" s="17"/>
      <c r="AJ1726" s="17">
        <v>6.7047939055607797E-2</v>
      </c>
      <c r="AK1726" s="17">
        <v>6.8456153619937204E-2</v>
      </c>
      <c r="AL1726" s="17">
        <v>5.8085675448660799E-2</v>
      </c>
      <c r="AM1726" s="17">
        <v>0</v>
      </c>
      <c r="AN1726" s="17">
        <v>0.102890466020831</v>
      </c>
      <c r="AO1726" s="17"/>
      <c r="AP1726" s="17">
        <v>6.6925781303514995E-2</v>
      </c>
      <c r="AQ1726" s="17">
        <v>6.7509622635940097E-2</v>
      </c>
      <c r="AR1726" s="17">
        <v>2.5455231117378099E-2</v>
      </c>
      <c r="AS1726" s="17"/>
      <c r="AT1726" s="17">
        <v>9.1534529006453397E-2</v>
      </c>
      <c r="AU1726" s="17">
        <v>8.3909787967115804E-2</v>
      </c>
      <c r="AV1726" s="17">
        <v>5.4759608144341797E-2</v>
      </c>
      <c r="AW1726" s="17">
        <v>4.70653030165471E-2</v>
      </c>
      <c r="AX1726" s="17">
        <v>6.2043693546484001E-2</v>
      </c>
      <c r="AY1726" s="17"/>
      <c r="AZ1726" s="17">
        <v>5.5606549573743301E-2</v>
      </c>
      <c r="BA1726" s="17">
        <v>8.7579056159062099E-2</v>
      </c>
      <c r="BB1726" s="17">
        <v>9.9100944851505196E-2</v>
      </c>
      <c r="BC1726" s="17">
        <v>7.6167035184268594E-2</v>
      </c>
      <c r="BD1726" s="17">
        <v>9.5274502402658695E-2</v>
      </c>
      <c r="BE1726" s="17">
        <v>7.6983369376567495E-2</v>
      </c>
      <c r="BF1726" s="17">
        <v>6.2703636016724906E-2</v>
      </c>
      <c r="BG1726" s="17">
        <v>7.71973609163987E-2</v>
      </c>
      <c r="BH1726" s="17">
        <v>9.2380810385629494E-2</v>
      </c>
      <c r="BI1726" s="17">
        <v>6.4098023100760695E-2</v>
      </c>
      <c r="BJ1726" s="17">
        <v>4.5736547276329399E-2</v>
      </c>
      <c r="BK1726" s="17">
        <v>2.95670240867217E-2</v>
      </c>
      <c r="BL1726" s="17">
        <v>3.3399463805523499E-2</v>
      </c>
      <c r="BM1726" s="17">
        <v>5.28063236703313E-2</v>
      </c>
      <c r="BN1726" s="17">
        <v>5.23340371203782E-2</v>
      </c>
      <c r="BO1726" s="17">
        <v>4.4292464336072299E-2</v>
      </c>
      <c r="BP1726" s="17"/>
      <c r="BQ1726" s="17">
        <v>2.3792381971788099E-2</v>
      </c>
      <c r="BR1726" s="17">
        <v>9.3717320114082001E-2</v>
      </c>
    </row>
    <row r="1727" spans="2:70" x14ac:dyDescent="0.35">
      <c r="C1727" s="17"/>
      <c r="D1727" s="17"/>
      <c r="E1727" s="17"/>
      <c r="F1727" s="17"/>
      <c r="G1727" s="17"/>
      <c r="H1727" s="17"/>
      <c r="I1727" s="17"/>
      <c r="J1727" s="17"/>
      <c r="K1727" s="17"/>
      <c r="L1727" s="17"/>
      <c r="M1727" s="17"/>
      <c r="N1727" s="17"/>
      <c r="O1727" s="17"/>
      <c r="P1727" s="17"/>
      <c r="Q1727" s="17"/>
      <c r="R1727" s="17"/>
      <c r="S1727" s="17"/>
      <c r="T1727" s="17"/>
      <c r="U1727" s="17"/>
      <c r="V1727" s="17"/>
      <c r="W1727" s="17"/>
      <c r="X1727" s="17"/>
      <c r="Y1727" s="17"/>
      <c r="Z1727" s="17"/>
      <c r="AA1727" s="17"/>
      <c r="AB1727" s="17"/>
      <c r="AC1727" s="17"/>
      <c r="AD1727" s="17"/>
      <c r="AE1727" s="17"/>
      <c r="AF1727" s="17"/>
      <c r="AG1727" s="17"/>
      <c r="AH1727" s="17"/>
      <c r="AI1727" s="17"/>
      <c r="AJ1727" s="17"/>
      <c r="AK1727" s="17"/>
      <c r="AL1727" s="17"/>
      <c r="AM1727" s="17"/>
      <c r="AN1727" s="17"/>
      <c r="AO1727" s="17"/>
      <c r="AP1727" s="17"/>
      <c r="AQ1727" s="17"/>
      <c r="AR1727" s="17"/>
      <c r="AS1727" s="17"/>
      <c r="AT1727" s="17"/>
      <c r="AU1727" s="17"/>
      <c r="AV1727" s="17"/>
      <c r="AW1727" s="17"/>
      <c r="AX1727" s="17"/>
      <c r="AY1727" s="17"/>
      <c r="AZ1727" s="17"/>
      <c r="BA1727" s="17"/>
      <c r="BB1727" s="17"/>
      <c r="BC1727" s="17"/>
      <c r="BD1727" s="17"/>
      <c r="BE1727" s="17"/>
      <c r="BF1727" s="17"/>
      <c r="BG1727" s="17"/>
      <c r="BH1727" s="17"/>
      <c r="BI1727" s="17"/>
      <c r="BJ1727" s="17"/>
      <c r="BK1727" s="17"/>
      <c r="BL1727" s="17"/>
      <c r="BM1727" s="17"/>
      <c r="BN1727" s="17"/>
      <c r="BO1727" s="17"/>
      <c r="BP1727" s="17"/>
      <c r="BQ1727" s="17"/>
      <c r="BR1727" s="17"/>
    </row>
    <row r="1728" spans="2:70" x14ac:dyDescent="0.35">
      <c r="B1728" s="6" t="s">
        <v>718</v>
      </c>
      <c r="C1728" s="17"/>
      <c r="D1728" s="17"/>
      <c r="E1728" s="17"/>
      <c r="F1728" s="17"/>
      <c r="G1728" s="17"/>
      <c r="H1728" s="17"/>
      <c r="I1728" s="17"/>
      <c r="J1728" s="17"/>
      <c r="K1728" s="17"/>
      <c r="L1728" s="17"/>
      <c r="M1728" s="17"/>
      <c r="N1728" s="17"/>
      <c r="O1728" s="17"/>
      <c r="P1728" s="17"/>
      <c r="Q1728" s="17"/>
      <c r="R1728" s="17"/>
      <c r="S1728" s="17"/>
      <c r="T1728" s="17"/>
      <c r="U1728" s="17"/>
      <c r="V1728" s="17"/>
      <c r="W1728" s="17"/>
      <c r="X1728" s="17"/>
      <c r="Y1728" s="17"/>
      <c r="Z1728" s="17"/>
      <c r="AA1728" s="17"/>
      <c r="AB1728" s="17"/>
      <c r="AC1728" s="17"/>
      <c r="AD1728" s="17"/>
      <c r="AE1728" s="17"/>
      <c r="AF1728" s="17"/>
      <c r="AG1728" s="17"/>
      <c r="AH1728" s="17"/>
      <c r="AI1728" s="17"/>
      <c r="AJ1728" s="17"/>
      <c r="AK1728" s="17"/>
      <c r="AL1728" s="17"/>
      <c r="AM1728" s="17"/>
      <c r="AN1728" s="17"/>
      <c r="AO1728" s="17"/>
      <c r="AP1728" s="17"/>
      <c r="AQ1728" s="17"/>
      <c r="AR1728" s="17"/>
      <c r="AS1728" s="17"/>
      <c r="AT1728" s="17"/>
      <c r="AU1728" s="17"/>
      <c r="AV1728" s="17"/>
      <c r="AW1728" s="17"/>
      <c r="AX1728" s="17"/>
      <c r="AY1728" s="17"/>
      <c r="AZ1728" s="17"/>
      <c r="BA1728" s="17"/>
      <c r="BB1728" s="17"/>
      <c r="BC1728" s="17"/>
      <c r="BD1728" s="17"/>
      <c r="BE1728" s="17"/>
      <c r="BF1728" s="17"/>
      <c r="BG1728" s="17"/>
      <c r="BH1728" s="17"/>
      <c r="BI1728" s="17"/>
      <c r="BJ1728" s="17"/>
      <c r="BK1728" s="17"/>
      <c r="BL1728" s="17"/>
      <c r="BM1728" s="17"/>
      <c r="BN1728" s="17"/>
      <c r="BO1728" s="17"/>
      <c r="BP1728" s="17"/>
      <c r="BQ1728" s="17"/>
      <c r="BR1728" s="17"/>
    </row>
    <row r="1729" spans="2:70" x14ac:dyDescent="0.35">
      <c r="B1729" s="24" t="s">
        <v>97</v>
      </c>
      <c r="C1729" s="17"/>
      <c r="D1729" s="17"/>
      <c r="E1729" s="17"/>
      <c r="F1729" s="17"/>
      <c r="G1729" s="17"/>
      <c r="H1729" s="17"/>
      <c r="I1729" s="17"/>
      <c r="J1729" s="17"/>
      <c r="K1729" s="17"/>
      <c r="L1729" s="17"/>
      <c r="M1729" s="17"/>
      <c r="N1729" s="17"/>
      <c r="O1729" s="17"/>
      <c r="P1729" s="17"/>
      <c r="Q1729" s="17"/>
      <c r="R1729" s="17"/>
      <c r="S1729" s="17"/>
      <c r="T1729" s="17"/>
      <c r="U1729" s="17"/>
      <c r="V1729" s="17"/>
      <c r="W1729" s="17"/>
      <c r="X1729" s="17"/>
      <c r="Y1729" s="17"/>
      <c r="Z1729" s="17"/>
      <c r="AA1729" s="17"/>
      <c r="AB1729" s="17"/>
      <c r="AC1729" s="17"/>
      <c r="AD1729" s="17"/>
      <c r="AE1729" s="17"/>
      <c r="AF1729" s="17"/>
      <c r="AG1729" s="17"/>
      <c r="AH1729" s="17"/>
      <c r="AI1729" s="17"/>
      <c r="AJ1729" s="17"/>
      <c r="AK1729" s="17"/>
      <c r="AL1729" s="17"/>
      <c r="AM1729" s="17"/>
      <c r="AN1729" s="17"/>
      <c r="AO1729" s="17"/>
      <c r="AP1729" s="17"/>
      <c r="AQ1729" s="17"/>
      <c r="AR1729" s="17"/>
      <c r="AS1729" s="17"/>
      <c r="AT1729" s="17"/>
      <c r="AU1729" s="17"/>
      <c r="AV1729" s="17"/>
      <c r="AW1729" s="17"/>
      <c r="AX1729" s="17"/>
      <c r="AY1729" s="17"/>
      <c r="AZ1729" s="17"/>
      <c r="BA1729" s="17"/>
      <c r="BB1729" s="17"/>
      <c r="BC1729" s="17"/>
      <c r="BD1729" s="17"/>
      <c r="BE1729" s="17"/>
      <c r="BF1729" s="17"/>
      <c r="BG1729" s="17"/>
      <c r="BH1729" s="17"/>
      <c r="BI1729" s="17"/>
      <c r="BJ1729" s="17"/>
      <c r="BK1729" s="17"/>
      <c r="BL1729" s="17"/>
      <c r="BM1729" s="17"/>
      <c r="BN1729" s="17"/>
      <c r="BO1729" s="17"/>
      <c r="BP1729" s="17"/>
      <c r="BQ1729" s="17"/>
      <c r="BR1729" s="17"/>
    </row>
    <row r="1730" spans="2:70" x14ac:dyDescent="0.35">
      <c r="B1730" t="s">
        <v>710</v>
      </c>
      <c r="C1730" s="17">
        <v>8.1312938227036502E-2</v>
      </c>
      <c r="D1730" s="17">
        <v>8.1629137190959697E-2</v>
      </c>
      <c r="E1730" s="17">
        <v>8.1108409981853105E-2</v>
      </c>
      <c r="F1730" s="17"/>
      <c r="G1730" s="17">
        <v>0.12908246343157301</v>
      </c>
      <c r="H1730" s="17">
        <v>0.14646338401412301</v>
      </c>
      <c r="I1730" s="17">
        <v>0.11313188334751299</v>
      </c>
      <c r="J1730" s="17">
        <v>7.9500642166696098E-2</v>
      </c>
      <c r="K1730" s="17">
        <v>1.40669034747974E-2</v>
      </c>
      <c r="L1730" s="17">
        <v>1.7065364277852699E-2</v>
      </c>
      <c r="M1730" s="17"/>
      <c r="N1730" s="17">
        <v>8.9172822162117193E-2</v>
      </c>
      <c r="O1730" s="17">
        <v>7.5332458397508101E-2</v>
      </c>
      <c r="P1730" s="17">
        <v>8.0414443225372598E-2</v>
      </c>
      <c r="Q1730" s="17">
        <v>8.0885725918445103E-2</v>
      </c>
      <c r="R1730" s="17"/>
      <c r="S1730" s="17">
        <v>0.129495484794134</v>
      </c>
      <c r="T1730" s="17">
        <v>6.6720003863489405E-2</v>
      </c>
      <c r="U1730" s="17">
        <v>5.6733782393022202E-2</v>
      </c>
      <c r="V1730" s="17">
        <v>5.9052373308589402E-2</v>
      </c>
      <c r="W1730" s="17">
        <v>7.6555973441472303E-2</v>
      </c>
      <c r="X1730" s="17">
        <v>9.1988556938461502E-2</v>
      </c>
      <c r="Y1730" s="17">
        <v>6.4121630870982702E-2</v>
      </c>
      <c r="Z1730" s="17">
        <v>0.108595661359491</v>
      </c>
      <c r="AA1730" s="17">
        <v>8.4087448519564997E-2</v>
      </c>
      <c r="AB1730" s="17">
        <v>7.0695008911048102E-2</v>
      </c>
      <c r="AC1730" s="17">
        <v>5.4688017266122699E-2</v>
      </c>
      <c r="AD1730" s="17">
        <v>0.106845153848332</v>
      </c>
      <c r="AE1730" s="17"/>
      <c r="AF1730" s="17">
        <v>6.3063719522096495E-2</v>
      </c>
      <c r="AG1730" s="17">
        <v>8.3154056100542495E-2</v>
      </c>
      <c r="AH1730" s="17">
        <v>9.4701109419714394E-2</v>
      </c>
      <c r="AI1730" s="17"/>
      <c r="AJ1730" s="17">
        <v>6.4084769929939903E-2</v>
      </c>
      <c r="AK1730" s="17">
        <v>9.4698935953746399E-2</v>
      </c>
      <c r="AL1730" s="17">
        <v>7.4333243215202197E-2</v>
      </c>
      <c r="AM1730" s="17">
        <v>0.13791271152533299</v>
      </c>
      <c r="AN1730" s="17">
        <v>8.9615369622130903E-2</v>
      </c>
      <c r="AO1730" s="17"/>
      <c r="AP1730" s="17">
        <v>8.1042258109943005E-2</v>
      </c>
      <c r="AQ1730" s="17">
        <v>9.6501476825277294E-2</v>
      </c>
      <c r="AR1730" s="17">
        <v>9.4265068109341002E-2</v>
      </c>
      <c r="AS1730" s="17"/>
      <c r="AT1730" s="17">
        <v>5.2402482429942797E-2</v>
      </c>
      <c r="AU1730" s="17">
        <v>7.1215580396590997E-2</v>
      </c>
      <c r="AV1730" s="17">
        <v>0.103347931039035</v>
      </c>
      <c r="AW1730" s="17">
        <v>0.11791653113527201</v>
      </c>
      <c r="AX1730" s="17">
        <v>0.19243741159846101</v>
      </c>
      <c r="AY1730" s="17"/>
      <c r="AZ1730" s="17">
        <v>0.13592902988209801</v>
      </c>
      <c r="BA1730" s="17">
        <v>9.9308658264326999E-2</v>
      </c>
      <c r="BB1730" s="17">
        <v>9.7056690502375795E-2</v>
      </c>
      <c r="BC1730" s="17">
        <v>5.0296542257407102E-2</v>
      </c>
      <c r="BD1730" s="17">
        <v>7.6703369166341906E-2</v>
      </c>
      <c r="BE1730" s="17">
        <v>8.0704939586024593E-2</v>
      </c>
      <c r="BF1730" s="17">
        <v>7.3600072456608698E-2</v>
      </c>
      <c r="BG1730" s="17">
        <v>7.3542968923980601E-2</v>
      </c>
      <c r="BH1730" s="17">
        <v>7.5772289356324796E-2</v>
      </c>
      <c r="BI1730" s="17">
        <v>6.1862987871960498E-2</v>
      </c>
      <c r="BJ1730" s="17">
        <v>0.10709286532461</v>
      </c>
      <c r="BK1730" s="17">
        <v>0.104046467291287</v>
      </c>
      <c r="BL1730" s="17">
        <v>7.0469264787205402E-2</v>
      </c>
      <c r="BM1730" s="17">
        <v>6.9483019735361307E-2</v>
      </c>
      <c r="BN1730" s="17">
        <v>8.5785622158701905E-2</v>
      </c>
      <c r="BO1730" s="17">
        <v>0.14414851093356501</v>
      </c>
      <c r="BP1730" s="17"/>
      <c r="BQ1730" s="17">
        <v>0.13134873236235201</v>
      </c>
      <c r="BR1730" s="17">
        <v>5.7886226820735902E-2</v>
      </c>
    </row>
    <row r="1731" spans="2:70" x14ac:dyDescent="0.35">
      <c r="B1731" t="s">
        <v>711</v>
      </c>
      <c r="C1731" s="17">
        <v>0.16436177265674501</v>
      </c>
      <c r="D1731" s="17">
        <v>0.151949379468549</v>
      </c>
      <c r="E1731" s="17">
        <v>0.17654317521024801</v>
      </c>
      <c r="F1731" s="17"/>
      <c r="G1731" s="17">
        <v>0.203661208123705</v>
      </c>
      <c r="H1731" s="17">
        <v>0.28079171422504101</v>
      </c>
      <c r="I1731" s="17">
        <v>0.206608665792817</v>
      </c>
      <c r="J1731" s="17">
        <v>0.14944663689458801</v>
      </c>
      <c r="K1731" s="17">
        <v>9.2552733518971697E-2</v>
      </c>
      <c r="L1731" s="17">
        <v>6.9296411981402198E-2</v>
      </c>
      <c r="M1731" s="17"/>
      <c r="N1731" s="17">
        <v>0.174468856896764</v>
      </c>
      <c r="O1731" s="17">
        <v>0.171654466483428</v>
      </c>
      <c r="P1731" s="17">
        <v>0.16444321499042999</v>
      </c>
      <c r="Q1731" s="17">
        <v>0.145615362993468</v>
      </c>
      <c r="R1731" s="17"/>
      <c r="S1731" s="17">
        <v>0.195129797602594</v>
      </c>
      <c r="T1731" s="17">
        <v>0.14922076337377899</v>
      </c>
      <c r="U1731" s="17">
        <v>0.16096753789166601</v>
      </c>
      <c r="V1731" s="17">
        <v>0.142671216601027</v>
      </c>
      <c r="W1731" s="17">
        <v>0.15010098509650799</v>
      </c>
      <c r="X1731" s="17">
        <v>0.19540269702086699</v>
      </c>
      <c r="Y1731" s="17">
        <v>0.152836473839017</v>
      </c>
      <c r="Z1731" s="17">
        <v>0.16066149664090501</v>
      </c>
      <c r="AA1731" s="17">
        <v>0.16166348666952199</v>
      </c>
      <c r="AB1731" s="17">
        <v>0.14331898043491501</v>
      </c>
      <c r="AC1731" s="17">
        <v>0.19485533000756899</v>
      </c>
      <c r="AD1731" s="17">
        <v>0.158382543523062</v>
      </c>
      <c r="AE1731" s="17"/>
      <c r="AF1731" s="17">
        <v>0.14248580224618601</v>
      </c>
      <c r="AG1731" s="17">
        <v>0.17203287936825301</v>
      </c>
      <c r="AH1731" s="17">
        <v>0.18083475508123301</v>
      </c>
      <c r="AI1731" s="17"/>
      <c r="AJ1731" s="17">
        <v>0.12895243297783601</v>
      </c>
      <c r="AK1731" s="17">
        <v>0.22693300696713101</v>
      </c>
      <c r="AL1731" s="17">
        <v>0.172892032638712</v>
      </c>
      <c r="AM1731" s="17">
        <v>0.16162054170148299</v>
      </c>
      <c r="AN1731" s="17">
        <v>0.14153744736931501</v>
      </c>
      <c r="AO1731" s="17"/>
      <c r="AP1731" s="17">
        <v>0.14293368135293599</v>
      </c>
      <c r="AQ1731" s="17">
        <v>0.202460729777488</v>
      </c>
      <c r="AR1731" s="17">
        <v>0.17707555920877699</v>
      </c>
      <c r="AS1731" s="17"/>
      <c r="AT1731" s="17">
        <v>0.13208220332336101</v>
      </c>
      <c r="AU1731" s="17">
        <v>0.15281659404924</v>
      </c>
      <c r="AV1731" s="17">
        <v>0.19995062214621401</v>
      </c>
      <c r="AW1731" s="17">
        <v>0.22734427829611001</v>
      </c>
      <c r="AX1731" s="17">
        <v>0.187131139497243</v>
      </c>
      <c r="AY1731" s="17"/>
      <c r="AZ1731" s="17">
        <v>0.138843161997597</v>
      </c>
      <c r="BA1731" s="17">
        <v>0.13129590598020899</v>
      </c>
      <c r="BB1731" s="17">
        <v>8.39557598763854E-2</v>
      </c>
      <c r="BC1731" s="17">
        <v>0.173648187364355</v>
      </c>
      <c r="BD1731" s="17">
        <v>0.20029191326020701</v>
      </c>
      <c r="BE1731" s="17">
        <v>0.163641017955302</v>
      </c>
      <c r="BF1731" s="17">
        <v>0.154613094153529</v>
      </c>
      <c r="BG1731" s="17">
        <v>0.127558145644948</v>
      </c>
      <c r="BH1731" s="17">
        <v>0.16717792734300599</v>
      </c>
      <c r="BI1731" s="17">
        <v>0.18576330015423101</v>
      </c>
      <c r="BJ1731" s="17">
        <v>0.174673824639037</v>
      </c>
      <c r="BK1731" s="17">
        <v>0.20827235342807601</v>
      </c>
      <c r="BL1731" s="17">
        <v>0.17546155573820099</v>
      </c>
      <c r="BM1731" s="17">
        <v>0.187596107890386</v>
      </c>
      <c r="BN1731" s="17">
        <v>0.22285229232791701</v>
      </c>
      <c r="BO1731" s="17">
        <v>0.24892486737115899</v>
      </c>
      <c r="BP1731" s="17"/>
      <c r="BQ1731" s="17">
        <v>0.210640452742092</v>
      </c>
      <c r="BR1731" s="17">
        <v>0.145489476735082</v>
      </c>
    </row>
    <row r="1732" spans="2:70" x14ac:dyDescent="0.35">
      <c r="B1732" t="s">
        <v>712</v>
      </c>
      <c r="C1732" s="17">
        <v>0.233094870290394</v>
      </c>
      <c r="D1732" s="17">
        <v>0.239050341317669</v>
      </c>
      <c r="E1732" s="17">
        <v>0.22653110787182501</v>
      </c>
      <c r="F1732" s="17"/>
      <c r="G1732" s="17">
        <v>0.26773145597440301</v>
      </c>
      <c r="H1732" s="17">
        <v>0.25289049917665202</v>
      </c>
      <c r="I1732" s="17">
        <v>0.24993406767177201</v>
      </c>
      <c r="J1732" s="17">
        <v>0.23425571169423301</v>
      </c>
      <c r="K1732" s="17">
        <v>0.20356404903396699</v>
      </c>
      <c r="L1732" s="17">
        <v>0.19901647805643599</v>
      </c>
      <c r="M1732" s="17"/>
      <c r="N1732" s="17">
        <v>0.23157741293828099</v>
      </c>
      <c r="O1732" s="17">
        <v>0.23501372342233501</v>
      </c>
      <c r="P1732" s="17">
        <v>0.24068172111283001</v>
      </c>
      <c r="Q1732" s="17">
        <v>0.22616320860497499</v>
      </c>
      <c r="R1732" s="17"/>
      <c r="S1732" s="17">
        <v>0.222083457636718</v>
      </c>
      <c r="T1732" s="17">
        <v>0.22303119254159001</v>
      </c>
      <c r="U1732" s="17">
        <v>0.26399306671323503</v>
      </c>
      <c r="V1732" s="17">
        <v>0.25823737764878602</v>
      </c>
      <c r="W1732" s="17">
        <v>0.230442676200796</v>
      </c>
      <c r="X1732" s="17">
        <v>0.237994164744253</v>
      </c>
      <c r="Y1732" s="17">
        <v>0.27929915928997701</v>
      </c>
      <c r="Z1732" s="17">
        <v>0.21391784107773801</v>
      </c>
      <c r="AA1732" s="17">
        <v>0.217679630999283</v>
      </c>
      <c r="AB1732" s="17">
        <v>0.23159365749421701</v>
      </c>
      <c r="AC1732" s="17">
        <v>0.18870154514076801</v>
      </c>
      <c r="AD1732" s="17">
        <v>0.19911335265709901</v>
      </c>
      <c r="AE1732" s="17"/>
      <c r="AF1732" s="17">
        <v>0.208080049181909</v>
      </c>
      <c r="AG1732" s="17">
        <v>0.24338995203393099</v>
      </c>
      <c r="AH1732" s="17">
        <v>0.25267139414991802</v>
      </c>
      <c r="AI1732" s="17"/>
      <c r="AJ1732" s="17">
        <v>0.23056146696371899</v>
      </c>
      <c r="AK1732" s="17">
        <v>0.24329223689347701</v>
      </c>
      <c r="AL1732" s="17">
        <v>0.242105017163882</v>
      </c>
      <c r="AM1732" s="17">
        <v>0.183396525851828</v>
      </c>
      <c r="AN1732" s="17">
        <v>0.20258145656934501</v>
      </c>
      <c r="AO1732" s="17"/>
      <c r="AP1732" s="17">
        <v>0.23599232215267599</v>
      </c>
      <c r="AQ1732" s="17">
        <v>0.25698025842913502</v>
      </c>
      <c r="AR1732" s="17">
        <v>0.28295283665021398</v>
      </c>
      <c r="AS1732" s="17"/>
      <c r="AT1732" s="17">
        <v>0.22425430970257201</v>
      </c>
      <c r="AU1732" s="17">
        <v>0.22640083809103401</v>
      </c>
      <c r="AV1732" s="17">
        <v>0.239253525779142</v>
      </c>
      <c r="AW1732" s="17">
        <v>0.277348024156159</v>
      </c>
      <c r="AX1732" s="17">
        <v>0.23628467852357399</v>
      </c>
      <c r="AY1732" s="17"/>
      <c r="AZ1732" s="17">
        <v>0.104900661604293</v>
      </c>
      <c r="BA1732" s="17">
        <v>0.17101543690351201</v>
      </c>
      <c r="BB1732" s="17">
        <v>0.280727393572823</v>
      </c>
      <c r="BC1732" s="17">
        <v>0.23725603167281001</v>
      </c>
      <c r="BD1732" s="17">
        <v>0.21544988981381899</v>
      </c>
      <c r="BE1732" s="17">
        <v>0.22067226751591701</v>
      </c>
      <c r="BF1732" s="17">
        <v>0.23147324261897201</v>
      </c>
      <c r="BG1732" s="17">
        <v>0.27625906052249999</v>
      </c>
      <c r="BH1732" s="17">
        <v>0.215538308701991</v>
      </c>
      <c r="BI1732" s="17">
        <v>0.231826370116543</v>
      </c>
      <c r="BJ1732" s="17">
        <v>0.233635049740953</v>
      </c>
      <c r="BK1732" s="17">
        <v>0.22419461390926401</v>
      </c>
      <c r="BL1732" s="17">
        <v>0.30595813029776497</v>
      </c>
      <c r="BM1732" s="17">
        <v>0.19945216141254399</v>
      </c>
      <c r="BN1732" s="17">
        <v>0.24526994038869299</v>
      </c>
      <c r="BO1732" s="17">
        <v>0.22933426284650399</v>
      </c>
      <c r="BP1732" s="17"/>
      <c r="BQ1732" s="17">
        <v>0.26401500482374801</v>
      </c>
      <c r="BR1732" s="17">
        <v>0.21756441737066001</v>
      </c>
    </row>
    <row r="1733" spans="2:70" x14ac:dyDescent="0.35">
      <c r="B1733" t="s">
        <v>713</v>
      </c>
      <c r="C1733" s="17">
        <v>0.21417482109364</v>
      </c>
      <c r="D1733" s="17">
        <v>0.21261817126233001</v>
      </c>
      <c r="E1733" s="17">
        <v>0.21613276628422201</v>
      </c>
      <c r="F1733" s="17"/>
      <c r="G1733" s="17">
        <v>0.19042428888420701</v>
      </c>
      <c r="H1733" s="17">
        <v>0.114513372201209</v>
      </c>
      <c r="I1733" s="17">
        <v>0.17775167257366201</v>
      </c>
      <c r="J1733" s="17">
        <v>0.20594293031401401</v>
      </c>
      <c r="K1733" s="17">
        <v>0.266916303285339</v>
      </c>
      <c r="L1733" s="17">
        <v>0.31219472634663997</v>
      </c>
      <c r="M1733" s="17"/>
      <c r="N1733" s="17">
        <v>0.243241260765825</v>
      </c>
      <c r="O1733" s="17">
        <v>0.211652337460593</v>
      </c>
      <c r="P1733" s="17">
        <v>0.18721369963352799</v>
      </c>
      <c r="Q1733" s="17">
        <v>0.20908100044033801</v>
      </c>
      <c r="R1733" s="17"/>
      <c r="S1733" s="17">
        <v>0.19489891561893699</v>
      </c>
      <c r="T1733" s="17">
        <v>0.226526001972084</v>
      </c>
      <c r="U1733" s="17">
        <v>0.21922741923528499</v>
      </c>
      <c r="V1733" s="17">
        <v>0.21091702925671299</v>
      </c>
      <c r="W1733" s="17">
        <v>0.24562598365211799</v>
      </c>
      <c r="X1733" s="17">
        <v>0.16522358664397199</v>
      </c>
      <c r="Y1733" s="17">
        <v>0.212472621349586</v>
      </c>
      <c r="Z1733" s="17">
        <v>0.217830561437207</v>
      </c>
      <c r="AA1733" s="17">
        <v>0.231300462389428</v>
      </c>
      <c r="AB1733" s="17">
        <v>0.22454365889739</v>
      </c>
      <c r="AC1733" s="17">
        <v>0.23623816710695</v>
      </c>
      <c r="AD1733" s="17">
        <v>0.18921231704350899</v>
      </c>
      <c r="AE1733" s="17"/>
      <c r="AF1733" s="17">
        <v>0.22823305881499401</v>
      </c>
      <c r="AG1733" s="17">
        <v>0.215508053101613</v>
      </c>
      <c r="AH1733" s="17">
        <v>0.18690949878558</v>
      </c>
      <c r="AI1733" s="17"/>
      <c r="AJ1733" s="17">
        <v>0.245982356232469</v>
      </c>
      <c r="AK1733" s="17">
        <v>0.17758880947953501</v>
      </c>
      <c r="AL1733" s="17">
        <v>0.23857686135846701</v>
      </c>
      <c r="AM1733" s="17">
        <v>9.6512963686765693E-2</v>
      </c>
      <c r="AN1733" s="17">
        <v>0.19899600806210699</v>
      </c>
      <c r="AO1733" s="17"/>
      <c r="AP1733" s="17">
        <v>0.24031368825742599</v>
      </c>
      <c r="AQ1733" s="17">
        <v>0.19865309644726201</v>
      </c>
      <c r="AR1733" s="17">
        <v>0.21671252661509399</v>
      </c>
      <c r="AS1733" s="17"/>
      <c r="AT1733" s="17">
        <v>0.22007573052413201</v>
      </c>
      <c r="AU1733" s="17">
        <v>0.218415419613397</v>
      </c>
      <c r="AV1733" s="17">
        <v>0.20672271103794601</v>
      </c>
      <c r="AW1733" s="17">
        <v>0.18379015110451599</v>
      </c>
      <c r="AX1733" s="17">
        <v>0.16271924901211199</v>
      </c>
      <c r="AY1733" s="17"/>
      <c r="AZ1733" s="17">
        <v>0.1868958149561</v>
      </c>
      <c r="BA1733" s="17">
        <v>0.19238514912214599</v>
      </c>
      <c r="BB1733" s="17">
        <v>0.22208166095413401</v>
      </c>
      <c r="BC1733" s="17">
        <v>0.20527239801312899</v>
      </c>
      <c r="BD1733" s="17">
        <v>0.21952148044004</v>
      </c>
      <c r="BE1733" s="17">
        <v>0.17088685748076299</v>
      </c>
      <c r="BF1733" s="17">
        <v>0.244204739355732</v>
      </c>
      <c r="BG1733" s="17">
        <v>0.22412589369361399</v>
      </c>
      <c r="BH1733" s="17">
        <v>0.26544322446081697</v>
      </c>
      <c r="BI1733" s="17">
        <v>0.216167192755535</v>
      </c>
      <c r="BJ1733" s="17">
        <v>0.20926706111947799</v>
      </c>
      <c r="BK1733" s="17">
        <v>0.19635445354929501</v>
      </c>
      <c r="BL1733" s="17">
        <v>0.172984892682712</v>
      </c>
      <c r="BM1733" s="17">
        <v>0.28956471023029201</v>
      </c>
      <c r="BN1733" s="17">
        <v>0.20645083201061001</v>
      </c>
      <c r="BO1733" s="17">
        <v>0.199170582619144</v>
      </c>
      <c r="BP1733" s="17"/>
      <c r="BQ1733" s="17">
        <v>0.208544097353769</v>
      </c>
      <c r="BR1733" s="17">
        <v>0.219512295963914</v>
      </c>
    </row>
    <row r="1734" spans="2:70" x14ac:dyDescent="0.35">
      <c r="B1734" t="s">
        <v>714</v>
      </c>
      <c r="C1734" s="17">
        <v>0.245214316630748</v>
      </c>
      <c r="D1734" s="17">
        <v>0.25757657402676398</v>
      </c>
      <c r="E1734" s="17">
        <v>0.23289364373563901</v>
      </c>
      <c r="F1734" s="17"/>
      <c r="G1734" s="17">
        <v>0.137064441824372</v>
      </c>
      <c r="H1734" s="17">
        <v>0.122633494174459</v>
      </c>
      <c r="I1734" s="17">
        <v>0.198285172511727</v>
      </c>
      <c r="J1734" s="17">
        <v>0.27831635722984999</v>
      </c>
      <c r="K1734" s="17">
        <v>0.367012002829121</v>
      </c>
      <c r="L1734" s="17">
        <v>0.346577479350342</v>
      </c>
      <c r="M1734" s="17"/>
      <c r="N1734" s="17">
        <v>0.219500456127214</v>
      </c>
      <c r="O1734" s="17">
        <v>0.24992071760087001</v>
      </c>
      <c r="P1734" s="17">
        <v>0.24675504859134401</v>
      </c>
      <c r="Q1734" s="17">
        <v>0.26500957861935198</v>
      </c>
      <c r="R1734" s="17"/>
      <c r="S1734" s="17">
        <v>0.209333021948685</v>
      </c>
      <c r="T1734" s="17">
        <v>0.26932550141185602</v>
      </c>
      <c r="U1734" s="17">
        <v>0.23205743335394299</v>
      </c>
      <c r="V1734" s="17">
        <v>0.28978731645220401</v>
      </c>
      <c r="W1734" s="17">
        <v>0.20621518313888601</v>
      </c>
      <c r="X1734" s="17">
        <v>0.22524106855863199</v>
      </c>
      <c r="Y1734" s="17">
        <v>0.24435683209689499</v>
      </c>
      <c r="Z1734" s="17">
        <v>0.222322023078524</v>
      </c>
      <c r="AA1734" s="17">
        <v>0.27210461874008801</v>
      </c>
      <c r="AB1734" s="17">
        <v>0.26065917884949102</v>
      </c>
      <c r="AC1734" s="17">
        <v>0.26063526112698299</v>
      </c>
      <c r="AD1734" s="17">
        <v>0.22259134996530999</v>
      </c>
      <c r="AE1734" s="17"/>
      <c r="AF1734" s="17">
        <v>0.30665034999333401</v>
      </c>
      <c r="AG1734" s="17">
        <v>0.23441329038895001</v>
      </c>
      <c r="AH1734" s="17">
        <v>0.18409752526786899</v>
      </c>
      <c r="AI1734" s="17"/>
      <c r="AJ1734" s="17">
        <v>0.275340835018829</v>
      </c>
      <c r="AK1734" s="17">
        <v>0.20369468863217799</v>
      </c>
      <c r="AL1734" s="17">
        <v>0.228550134918484</v>
      </c>
      <c r="AM1734" s="17">
        <v>0.37896798234481699</v>
      </c>
      <c r="AN1734" s="17">
        <v>0.283266020094396</v>
      </c>
      <c r="AO1734" s="17"/>
      <c r="AP1734" s="17">
        <v>0.24594147905284</v>
      </c>
      <c r="AQ1734" s="17">
        <v>0.19775646074505801</v>
      </c>
      <c r="AR1734" s="17">
        <v>0.19897527406073501</v>
      </c>
      <c r="AS1734" s="17"/>
      <c r="AT1734" s="17">
        <v>0.29038877113580802</v>
      </c>
      <c r="AU1734" s="17">
        <v>0.26190037919346398</v>
      </c>
      <c r="AV1734" s="17">
        <v>0.20729279076452301</v>
      </c>
      <c r="AW1734" s="17">
        <v>0.14988772921189</v>
      </c>
      <c r="AX1734" s="17">
        <v>0.170768345474023</v>
      </c>
      <c r="AY1734" s="17"/>
      <c r="AZ1734" s="17">
        <v>0.37782478198616898</v>
      </c>
      <c r="BA1734" s="17">
        <v>0.32356333452312003</v>
      </c>
      <c r="BB1734" s="17">
        <v>0.24334615029132201</v>
      </c>
      <c r="BC1734" s="17">
        <v>0.262707182087977</v>
      </c>
      <c r="BD1734" s="17">
        <v>0.219842414286612</v>
      </c>
      <c r="BE1734" s="17">
        <v>0.29131298828197</v>
      </c>
      <c r="BF1734" s="17">
        <v>0.25119149633819998</v>
      </c>
      <c r="BG1734" s="17">
        <v>0.23915226258202499</v>
      </c>
      <c r="BH1734" s="17">
        <v>0.20715158690087301</v>
      </c>
      <c r="BI1734" s="17">
        <v>0.26201575352397199</v>
      </c>
      <c r="BJ1734" s="17">
        <v>0.22495098116401599</v>
      </c>
      <c r="BK1734" s="17">
        <v>0.23874745894359201</v>
      </c>
      <c r="BL1734" s="17">
        <v>0.24124984419701201</v>
      </c>
      <c r="BM1734" s="17">
        <v>0.190343650089286</v>
      </c>
      <c r="BN1734" s="17">
        <v>0.18730727599370001</v>
      </c>
      <c r="BO1734" s="17">
        <v>0.15389959870481801</v>
      </c>
      <c r="BP1734" s="17"/>
      <c r="BQ1734" s="17">
        <v>0.17160149494431301</v>
      </c>
      <c r="BR1734" s="17">
        <v>0.28074082682979401</v>
      </c>
    </row>
    <row r="1735" spans="2:70" x14ac:dyDescent="0.35">
      <c r="B1735" t="s">
        <v>129</v>
      </c>
      <c r="C1735" s="17">
        <v>6.1841281101436003E-2</v>
      </c>
      <c r="D1735" s="17">
        <v>5.7176396733728499E-2</v>
      </c>
      <c r="E1735" s="17">
        <v>6.6790896916211998E-2</v>
      </c>
      <c r="F1735" s="17"/>
      <c r="G1735" s="17">
        <v>7.2036141761740793E-2</v>
      </c>
      <c r="H1735" s="17">
        <v>8.27075362085153E-2</v>
      </c>
      <c r="I1735" s="17">
        <v>5.4288538102508797E-2</v>
      </c>
      <c r="J1735" s="17">
        <v>5.2537721700619801E-2</v>
      </c>
      <c r="K1735" s="17">
        <v>5.5888007857804199E-2</v>
      </c>
      <c r="L1735" s="17">
        <v>5.5849539987326703E-2</v>
      </c>
      <c r="M1735" s="17"/>
      <c r="N1735" s="17">
        <v>4.2039191109798701E-2</v>
      </c>
      <c r="O1735" s="17">
        <v>5.64262966352665E-2</v>
      </c>
      <c r="P1735" s="17">
        <v>8.0491872446494694E-2</v>
      </c>
      <c r="Q1735" s="17">
        <v>7.3245123423421599E-2</v>
      </c>
      <c r="R1735" s="17"/>
      <c r="S1735" s="17">
        <v>4.9059322398932598E-2</v>
      </c>
      <c r="T1735" s="17">
        <v>6.5176536837201302E-2</v>
      </c>
      <c r="U1735" s="17">
        <v>6.7020760412848407E-2</v>
      </c>
      <c r="V1735" s="17">
        <v>3.9334686732680597E-2</v>
      </c>
      <c r="W1735" s="17">
        <v>9.1059198470217997E-2</v>
      </c>
      <c r="X1735" s="17">
        <v>8.4149926093814303E-2</v>
      </c>
      <c r="Y1735" s="17">
        <v>4.6913282553542497E-2</v>
      </c>
      <c r="Z1735" s="17">
        <v>7.6672416406134702E-2</v>
      </c>
      <c r="AA1735" s="17">
        <v>3.3164352682115102E-2</v>
      </c>
      <c r="AB1735" s="17">
        <v>6.9189515412938302E-2</v>
      </c>
      <c r="AC1735" s="17">
        <v>6.4881679351607199E-2</v>
      </c>
      <c r="AD1735" s="17">
        <v>0.123855282962689</v>
      </c>
      <c r="AE1735" s="17"/>
      <c r="AF1735" s="17">
        <v>5.1487020241480497E-2</v>
      </c>
      <c r="AG1735" s="17">
        <v>5.1501769006710101E-2</v>
      </c>
      <c r="AH1735" s="17">
        <v>0.100785717295686</v>
      </c>
      <c r="AI1735" s="17"/>
      <c r="AJ1735" s="17">
        <v>5.5078138877208402E-2</v>
      </c>
      <c r="AK1735" s="17">
        <v>5.37923220739326E-2</v>
      </c>
      <c r="AL1735" s="17">
        <v>4.3542710705253403E-2</v>
      </c>
      <c r="AM1735" s="17">
        <v>4.15892748897728E-2</v>
      </c>
      <c r="AN1735" s="17">
        <v>8.4003698282705597E-2</v>
      </c>
      <c r="AO1735" s="17"/>
      <c r="AP1735" s="17">
        <v>5.3776571074179699E-2</v>
      </c>
      <c r="AQ1735" s="17">
        <v>4.7647977775779102E-2</v>
      </c>
      <c r="AR1735" s="17">
        <v>3.00187353558392E-2</v>
      </c>
      <c r="AS1735" s="17"/>
      <c r="AT1735" s="17">
        <v>8.0796502884184496E-2</v>
      </c>
      <c r="AU1735" s="17">
        <v>6.9251188656274401E-2</v>
      </c>
      <c r="AV1735" s="17">
        <v>4.3432419233140097E-2</v>
      </c>
      <c r="AW1735" s="17">
        <v>4.3713286096053398E-2</v>
      </c>
      <c r="AX1735" s="17">
        <v>5.0659175894585601E-2</v>
      </c>
      <c r="AY1735" s="17"/>
      <c r="AZ1735" s="17">
        <v>5.5606549573743301E-2</v>
      </c>
      <c r="BA1735" s="17">
        <v>8.2431515206685804E-2</v>
      </c>
      <c r="BB1735" s="17">
        <v>7.2832344802959803E-2</v>
      </c>
      <c r="BC1735" s="17">
        <v>7.0819658604322405E-2</v>
      </c>
      <c r="BD1735" s="17">
        <v>6.8190933032980405E-2</v>
      </c>
      <c r="BE1735" s="17">
        <v>7.2781929180022506E-2</v>
      </c>
      <c r="BF1735" s="17">
        <v>4.4917355076957502E-2</v>
      </c>
      <c r="BG1735" s="17">
        <v>5.9361668632932303E-2</v>
      </c>
      <c r="BH1735" s="17">
        <v>6.8916663236988404E-2</v>
      </c>
      <c r="BI1735" s="17">
        <v>4.2364395577757598E-2</v>
      </c>
      <c r="BJ1735" s="17">
        <v>5.03802180119046E-2</v>
      </c>
      <c r="BK1735" s="17">
        <v>2.83846528784861E-2</v>
      </c>
      <c r="BL1735" s="17">
        <v>3.3876312297104201E-2</v>
      </c>
      <c r="BM1735" s="17">
        <v>6.3560350642131905E-2</v>
      </c>
      <c r="BN1735" s="17">
        <v>5.23340371203782E-2</v>
      </c>
      <c r="BO1735" s="17">
        <v>2.4522177524808501E-2</v>
      </c>
      <c r="BP1735" s="17"/>
      <c r="BQ1735" s="17">
        <v>1.38502177737252E-2</v>
      </c>
      <c r="BR1735" s="17">
        <v>7.88067562798139E-2</v>
      </c>
    </row>
    <row r="1736" spans="2:70" x14ac:dyDescent="0.35">
      <c r="C1736" s="17"/>
      <c r="D1736" s="17"/>
      <c r="E1736" s="17"/>
      <c r="F1736" s="17"/>
      <c r="G1736" s="17"/>
      <c r="H1736" s="17"/>
      <c r="I1736" s="17"/>
      <c r="J1736" s="17"/>
      <c r="K1736" s="17"/>
      <c r="L1736" s="17"/>
      <c r="M1736" s="17"/>
      <c r="N1736" s="17"/>
      <c r="O1736" s="17"/>
      <c r="P1736" s="17"/>
      <c r="Q1736" s="17"/>
      <c r="R1736" s="17"/>
      <c r="S1736" s="17"/>
      <c r="T1736" s="17"/>
      <c r="U1736" s="17"/>
      <c r="V1736" s="17"/>
      <c r="W1736" s="17"/>
      <c r="X1736" s="17"/>
      <c r="Y1736" s="17"/>
      <c r="Z1736" s="17"/>
      <c r="AA1736" s="17"/>
      <c r="AB1736" s="17"/>
      <c r="AC1736" s="17"/>
      <c r="AD1736" s="17"/>
      <c r="AE1736" s="17"/>
      <c r="AF1736" s="17"/>
      <c r="AG1736" s="17"/>
      <c r="AH1736" s="17"/>
      <c r="AI1736" s="17"/>
      <c r="AJ1736" s="17"/>
      <c r="AK1736" s="17"/>
      <c r="AL1736" s="17"/>
      <c r="AM1736" s="17"/>
      <c r="AN1736" s="17"/>
      <c r="AO1736" s="17"/>
      <c r="AP1736" s="17"/>
      <c r="AQ1736" s="17"/>
      <c r="AR1736" s="17"/>
      <c r="AS1736" s="17"/>
      <c r="AT1736" s="17"/>
      <c r="AU1736" s="17"/>
      <c r="AV1736" s="17"/>
      <c r="AW1736" s="17"/>
      <c r="AX1736" s="17"/>
      <c r="AY1736" s="17"/>
      <c r="AZ1736" s="17"/>
      <c r="BA1736" s="17"/>
      <c r="BB1736" s="17"/>
      <c r="BC1736" s="17"/>
      <c r="BD1736" s="17"/>
      <c r="BE1736" s="17"/>
      <c r="BF1736" s="17"/>
      <c r="BG1736" s="17"/>
      <c r="BH1736" s="17"/>
      <c r="BI1736" s="17"/>
      <c r="BJ1736" s="17"/>
      <c r="BK1736" s="17"/>
      <c r="BL1736" s="17"/>
      <c r="BM1736" s="17"/>
      <c r="BN1736" s="17"/>
      <c r="BO1736" s="17"/>
      <c r="BP1736" s="17"/>
      <c r="BQ1736" s="17"/>
      <c r="BR1736" s="17"/>
    </row>
    <row r="1737" spans="2:70" x14ac:dyDescent="0.35">
      <c r="B1737" s="6" t="s">
        <v>719</v>
      </c>
      <c r="C1737" s="17"/>
      <c r="D1737" s="17"/>
      <c r="E1737" s="17"/>
      <c r="F1737" s="17"/>
      <c r="G1737" s="17"/>
      <c r="H1737" s="17"/>
      <c r="I1737" s="17"/>
      <c r="J1737" s="17"/>
      <c r="K1737" s="17"/>
      <c r="L1737" s="17"/>
      <c r="M1737" s="17"/>
      <c r="N1737" s="17"/>
      <c r="O1737" s="17"/>
      <c r="P1737" s="17"/>
      <c r="Q1737" s="17"/>
      <c r="R1737" s="17"/>
      <c r="S1737" s="17"/>
      <c r="T1737" s="17"/>
      <c r="U1737" s="17"/>
      <c r="V1737" s="17"/>
      <c r="W1737" s="17"/>
      <c r="X1737" s="17"/>
      <c r="Y1737" s="17"/>
      <c r="Z1737" s="17"/>
      <c r="AA1737" s="17"/>
      <c r="AB1737" s="17"/>
      <c r="AC1737" s="17"/>
      <c r="AD1737" s="17"/>
      <c r="AE1737" s="17"/>
      <c r="AF1737" s="17"/>
      <c r="AG1737" s="17"/>
      <c r="AH1737" s="17"/>
      <c r="AI1737" s="17"/>
      <c r="AJ1737" s="17"/>
      <c r="AK1737" s="17"/>
      <c r="AL1737" s="17"/>
      <c r="AM1737" s="17"/>
      <c r="AN1737" s="17"/>
      <c r="AO1737" s="17"/>
      <c r="AP1737" s="17"/>
      <c r="AQ1737" s="17"/>
      <c r="AR1737" s="17"/>
      <c r="AS1737" s="17"/>
      <c r="AT1737" s="17"/>
      <c r="AU1737" s="17"/>
      <c r="AV1737" s="17"/>
      <c r="AW1737" s="17"/>
      <c r="AX1737" s="17"/>
      <c r="AY1737" s="17"/>
      <c r="AZ1737" s="17"/>
      <c r="BA1737" s="17"/>
      <c r="BB1737" s="17"/>
      <c r="BC1737" s="17"/>
      <c r="BD1737" s="17"/>
      <c r="BE1737" s="17"/>
      <c r="BF1737" s="17"/>
      <c r="BG1737" s="17"/>
      <c r="BH1737" s="17"/>
      <c r="BI1737" s="17"/>
      <c r="BJ1737" s="17"/>
      <c r="BK1737" s="17"/>
      <c r="BL1737" s="17"/>
      <c r="BM1737" s="17"/>
      <c r="BN1737" s="17"/>
      <c r="BO1737" s="17"/>
      <c r="BP1737" s="17"/>
      <c r="BQ1737" s="17"/>
      <c r="BR1737" s="17"/>
    </row>
    <row r="1738" spans="2:70" x14ac:dyDescent="0.35">
      <c r="B1738" s="24" t="s">
        <v>97</v>
      </c>
      <c r="C1738" s="17"/>
      <c r="D1738" s="17"/>
      <c r="E1738" s="17"/>
      <c r="F1738" s="17"/>
      <c r="G1738" s="17"/>
      <c r="H1738" s="17"/>
      <c r="I1738" s="17"/>
      <c r="J1738" s="17"/>
      <c r="K1738" s="17"/>
      <c r="L1738" s="17"/>
      <c r="M1738" s="17"/>
      <c r="N1738" s="17"/>
      <c r="O1738" s="17"/>
      <c r="P1738" s="17"/>
      <c r="Q1738" s="17"/>
      <c r="R1738" s="17"/>
      <c r="S1738" s="17"/>
      <c r="T1738" s="17"/>
      <c r="U1738" s="17"/>
      <c r="V1738" s="17"/>
      <c r="W1738" s="17"/>
      <c r="X1738" s="17"/>
      <c r="Y1738" s="17"/>
      <c r="Z1738" s="17"/>
      <c r="AA1738" s="17"/>
      <c r="AB1738" s="17"/>
      <c r="AC1738" s="17"/>
      <c r="AD1738" s="17"/>
      <c r="AE1738" s="17"/>
      <c r="AF1738" s="17"/>
      <c r="AG1738" s="17"/>
      <c r="AH1738" s="17"/>
      <c r="AI1738" s="17"/>
      <c r="AJ1738" s="17"/>
      <c r="AK1738" s="17"/>
      <c r="AL1738" s="17"/>
      <c r="AM1738" s="17"/>
      <c r="AN1738" s="17"/>
      <c r="AO1738" s="17"/>
      <c r="AP1738" s="17"/>
      <c r="AQ1738" s="17"/>
      <c r="AR1738" s="17"/>
      <c r="AS1738" s="17"/>
      <c r="AT1738" s="17"/>
      <c r="AU1738" s="17"/>
      <c r="AV1738" s="17"/>
      <c r="AW1738" s="17"/>
      <c r="AX1738" s="17"/>
      <c r="AY1738" s="17"/>
      <c r="AZ1738" s="17"/>
      <c r="BA1738" s="17"/>
      <c r="BB1738" s="17"/>
      <c r="BC1738" s="17"/>
      <c r="BD1738" s="17"/>
      <c r="BE1738" s="17"/>
      <c r="BF1738" s="17"/>
      <c r="BG1738" s="17"/>
      <c r="BH1738" s="17"/>
      <c r="BI1738" s="17"/>
      <c r="BJ1738" s="17"/>
      <c r="BK1738" s="17"/>
      <c r="BL1738" s="17"/>
      <c r="BM1738" s="17"/>
      <c r="BN1738" s="17"/>
      <c r="BO1738" s="17"/>
      <c r="BP1738" s="17"/>
      <c r="BQ1738" s="17"/>
      <c r="BR1738" s="17"/>
    </row>
    <row r="1739" spans="2:70" x14ac:dyDescent="0.35">
      <c r="B1739" t="s">
        <v>710</v>
      </c>
      <c r="C1739" s="17">
        <v>5.44915828036584E-2</v>
      </c>
      <c r="D1739" s="17">
        <v>6.1722831158834097E-2</v>
      </c>
      <c r="E1739" s="17">
        <v>4.6945634651988699E-2</v>
      </c>
      <c r="F1739" s="17"/>
      <c r="G1739" s="17">
        <v>8.2637198511611401E-2</v>
      </c>
      <c r="H1739" s="17">
        <v>9.6058227173449001E-2</v>
      </c>
      <c r="I1739" s="17">
        <v>7.1516988313613403E-2</v>
      </c>
      <c r="J1739" s="17">
        <v>5.1817364772458199E-2</v>
      </c>
      <c r="K1739" s="17">
        <v>1.8141925164760299E-2</v>
      </c>
      <c r="L1739" s="17">
        <v>1.4579153074597199E-2</v>
      </c>
      <c r="M1739" s="17"/>
      <c r="N1739" s="17">
        <v>5.4481573556322702E-2</v>
      </c>
      <c r="O1739" s="17">
        <v>5.0531119494858799E-2</v>
      </c>
      <c r="P1739" s="17">
        <v>6.2634634966962796E-2</v>
      </c>
      <c r="Q1739" s="17">
        <v>5.21598188413636E-2</v>
      </c>
      <c r="R1739" s="17"/>
      <c r="S1739" s="17">
        <v>0.100640351857188</v>
      </c>
      <c r="T1739" s="17">
        <v>4.1374293077143701E-2</v>
      </c>
      <c r="U1739" s="17">
        <v>1.7381182011855099E-2</v>
      </c>
      <c r="V1739" s="17">
        <v>4.3533492213352003E-2</v>
      </c>
      <c r="W1739" s="17">
        <v>4.2961276896343201E-2</v>
      </c>
      <c r="X1739" s="17">
        <v>4.7509514354907002E-2</v>
      </c>
      <c r="Y1739" s="17">
        <v>5.90481325591099E-2</v>
      </c>
      <c r="Z1739" s="17">
        <v>3.6923566817258703E-2</v>
      </c>
      <c r="AA1739" s="17">
        <v>5.2962596434186902E-2</v>
      </c>
      <c r="AB1739" s="17">
        <v>6.16753089578643E-2</v>
      </c>
      <c r="AC1739" s="17">
        <v>4.3844477524822602E-2</v>
      </c>
      <c r="AD1739" s="17">
        <v>8.8753514826067595E-2</v>
      </c>
      <c r="AE1739" s="17"/>
      <c r="AF1739" s="17">
        <v>3.8691540103770398E-2</v>
      </c>
      <c r="AG1739" s="17">
        <v>6.4769165744097801E-2</v>
      </c>
      <c r="AH1739" s="17">
        <v>5.5200684747126E-2</v>
      </c>
      <c r="AI1739" s="17"/>
      <c r="AJ1739" s="17">
        <v>4.5981718190688997E-2</v>
      </c>
      <c r="AK1739" s="17">
        <v>7.0162659737656494E-2</v>
      </c>
      <c r="AL1739" s="17">
        <v>5.45379552322484E-2</v>
      </c>
      <c r="AM1739" s="17">
        <v>0.118428696615848</v>
      </c>
      <c r="AN1739" s="17">
        <v>3.28269493268167E-2</v>
      </c>
      <c r="AO1739" s="17"/>
      <c r="AP1739" s="17">
        <v>5.4037301810402297E-2</v>
      </c>
      <c r="AQ1739" s="17">
        <v>6.6789911286570205E-2</v>
      </c>
      <c r="AR1739" s="17">
        <v>5.96591023185679E-2</v>
      </c>
      <c r="AS1739" s="17"/>
      <c r="AT1739" s="17">
        <v>3.5952023942565803E-2</v>
      </c>
      <c r="AU1739" s="17">
        <v>3.8735347526645897E-2</v>
      </c>
      <c r="AV1739" s="17">
        <v>7.4748288711941502E-2</v>
      </c>
      <c r="AW1739" s="17">
        <v>8.3053218044755697E-2</v>
      </c>
      <c r="AX1739" s="17">
        <v>0.19384301151264899</v>
      </c>
      <c r="AY1739" s="17"/>
      <c r="AZ1739" s="17">
        <v>0.12312332480022101</v>
      </c>
      <c r="BA1739" s="17">
        <v>5.7597247113828798E-2</v>
      </c>
      <c r="BB1739" s="17">
        <v>4.9130979102556101E-2</v>
      </c>
      <c r="BC1739" s="17">
        <v>2.56135170878363E-2</v>
      </c>
      <c r="BD1739" s="17">
        <v>6.2436597898939697E-2</v>
      </c>
      <c r="BE1739" s="17">
        <v>6.1310852039950403E-2</v>
      </c>
      <c r="BF1739" s="17">
        <v>5.2325218417918901E-2</v>
      </c>
      <c r="BG1739" s="17">
        <v>6.2974355800463497E-2</v>
      </c>
      <c r="BH1739" s="17">
        <v>4.16446925691355E-2</v>
      </c>
      <c r="BI1739" s="17">
        <v>5.01809459820819E-2</v>
      </c>
      <c r="BJ1739" s="17">
        <v>3.8942364230092098E-2</v>
      </c>
      <c r="BK1739" s="17">
        <v>7.1336703389009701E-2</v>
      </c>
      <c r="BL1739" s="17">
        <v>4.4359781628561197E-2</v>
      </c>
      <c r="BM1739" s="17">
        <v>2.85175410243125E-2</v>
      </c>
      <c r="BN1739" s="17">
        <v>0.110727673183907</v>
      </c>
      <c r="BO1739" s="17">
        <v>0.127928647140096</v>
      </c>
      <c r="BP1739" s="17"/>
      <c r="BQ1739" s="17">
        <v>0.10819844589539999</v>
      </c>
      <c r="BR1739" s="17">
        <v>3.0475419643310301E-2</v>
      </c>
    </row>
    <row r="1740" spans="2:70" x14ac:dyDescent="0.35">
      <c r="B1740" t="s">
        <v>711</v>
      </c>
      <c r="C1740" s="17">
        <v>0.161855649441426</v>
      </c>
      <c r="D1740" s="17">
        <v>0.15932132158997001</v>
      </c>
      <c r="E1740" s="17">
        <v>0.16481269880836399</v>
      </c>
      <c r="F1740" s="17"/>
      <c r="G1740" s="17">
        <v>0.21277394365343899</v>
      </c>
      <c r="H1740" s="17">
        <v>0.250077401579967</v>
      </c>
      <c r="I1740" s="17">
        <v>0.20194638475733701</v>
      </c>
      <c r="J1740" s="17">
        <v>0.14274204602325799</v>
      </c>
      <c r="K1740" s="17">
        <v>8.4008472537321105E-2</v>
      </c>
      <c r="L1740" s="17">
        <v>9.1238610444529605E-2</v>
      </c>
      <c r="M1740" s="17"/>
      <c r="N1740" s="17">
        <v>0.18461851496965201</v>
      </c>
      <c r="O1740" s="17">
        <v>0.15857584591600599</v>
      </c>
      <c r="P1740" s="17">
        <v>0.167174520555565</v>
      </c>
      <c r="Q1740" s="17">
        <v>0.13706975669858901</v>
      </c>
      <c r="R1740" s="17"/>
      <c r="S1740" s="17">
        <v>0.23291428830439301</v>
      </c>
      <c r="T1740" s="17">
        <v>0.144406284943978</v>
      </c>
      <c r="U1740" s="17">
        <v>0.179743187373538</v>
      </c>
      <c r="V1740" s="17">
        <v>0.131723876645708</v>
      </c>
      <c r="W1740" s="17">
        <v>0.14521405276152799</v>
      </c>
      <c r="X1740" s="17">
        <v>0.165414624681374</v>
      </c>
      <c r="Y1740" s="17">
        <v>0.110129101631045</v>
      </c>
      <c r="Z1740" s="17">
        <v>0.12005731586234999</v>
      </c>
      <c r="AA1740" s="17">
        <v>0.16071716903460001</v>
      </c>
      <c r="AB1740" s="17">
        <v>0.13975080736060499</v>
      </c>
      <c r="AC1740" s="17">
        <v>0.19707085789270501</v>
      </c>
      <c r="AD1740" s="17">
        <v>0.18184607801674099</v>
      </c>
      <c r="AE1740" s="17"/>
      <c r="AF1740" s="17">
        <v>0.11773588882053</v>
      </c>
      <c r="AG1740" s="17">
        <v>0.19225451582398501</v>
      </c>
      <c r="AH1740" s="17">
        <v>0.170953576398996</v>
      </c>
      <c r="AI1740" s="17"/>
      <c r="AJ1740" s="17">
        <v>0.132505893999631</v>
      </c>
      <c r="AK1740" s="17">
        <v>0.22271690265199301</v>
      </c>
      <c r="AL1740" s="17">
        <v>0.19624769738374301</v>
      </c>
      <c r="AM1740" s="17">
        <v>0.18273104846779301</v>
      </c>
      <c r="AN1740" s="17">
        <v>0.124557308326365</v>
      </c>
      <c r="AO1740" s="17"/>
      <c r="AP1740" s="17">
        <v>0.16768983559350301</v>
      </c>
      <c r="AQ1740" s="17">
        <v>0.201074553277686</v>
      </c>
      <c r="AR1740" s="17">
        <v>0.23843454246346399</v>
      </c>
      <c r="AS1740" s="17"/>
      <c r="AT1740" s="17">
        <v>0.119681813354341</v>
      </c>
      <c r="AU1740" s="17">
        <v>0.12876206161777301</v>
      </c>
      <c r="AV1740" s="17">
        <v>0.21343203265743299</v>
      </c>
      <c r="AW1740" s="17">
        <v>0.23681246764861899</v>
      </c>
      <c r="AX1740" s="17">
        <v>0.19561971742628001</v>
      </c>
      <c r="AY1740" s="17"/>
      <c r="AZ1740" s="17">
        <v>0.114827863677447</v>
      </c>
      <c r="BA1740" s="17">
        <v>0.13378552568182001</v>
      </c>
      <c r="BB1740" s="17">
        <v>0.11967905919888799</v>
      </c>
      <c r="BC1740" s="17">
        <v>0.14750364299539501</v>
      </c>
      <c r="BD1740" s="17">
        <v>0.177156748913116</v>
      </c>
      <c r="BE1740" s="17">
        <v>0.14603893383448299</v>
      </c>
      <c r="BF1740" s="17">
        <v>0.14648194835467099</v>
      </c>
      <c r="BG1740" s="17">
        <v>0.146668948720762</v>
      </c>
      <c r="BH1740" s="17">
        <v>0.19387913484346</v>
      </c>
      <c r="BI1740" s="17">
        <v>0.162888278253256</v>
      </c>
      <c r="BJ1740" s="17">
        <v>0.210531263439272</v>
      </c>
      <c r="BK1740" s="17">
        <v>0.20500004774476399</v>
      </c>
      <c r="BL1740" s="17">
        <v>0.178003743272411</v>
      </c>
      <c r="BM1740" s="17">
        <v>0.18962059535091799</v>
      </c>
      <c r="BN1740" s="17">
        <v>0.18272624194579801</v>
      </c>
      <c r="BO1740" s="17">
        <v>0.24224450856636001</v>
      </c>
      <c r="BP1740" s="17"/>
      <c r="BQ1740" s="17">
        <v>0.24894650730725501</v>
      </c>
      <c r="BR1740" s="17">
        <v>0.12096400117645</v>
      </c>
    </row>
    <row r="1741" spans="2:70" x14ac:dyDescent="0.35">
      <c r="B1741" t="s">
        <v>712</v>
      </c>
      <c r="C1741" s="17">
        <v>0.25800331905947799</v>
      </c>
      <c r="D1741" s="17">
        <v>0.26418589523147401</v>
      </c>
      <c r="E1741" s="17">
        <v>0.25146382980610599</v>
      </c>
      <c r="F1741" s="17"/>
      <c r="G1741" s="17">
        <v>0.30000862052119898</v>
      </c>
      <c r="H1741" s="17">
        <v>0.27435458411837599</v>
      </c>
      <c r="I1741" s="17">
        <v>0.25991496261769398</v>
      </c>
      <c r="J1741" s="17">
        <v>0.25784223829714797</v>
      </c>
      <c r="K1741" s="17">
        <v>0.24013924608170001</v>
      </c>
      <c r="L1741" s="17">
        <v>0.22728069404531301</v>
      </c>
      <c r="M1741" s="17"/>
      <c r="N1741" s="17">
        <v>0.27807798662389099</v>
      </c>
      <c r="O1741" s="17">
        <v>0.263233821273958</v>
      </c>
      <c r="P1741" s="17">
        <v>0.25652703242347702</v>
      </c>
      <c r="Q1741" s="17">
        <v>0.233609165665594</v>
      </c>
      <c r="R1741" s="17"/>
      <c r="S1741" s="17">
        <v>0.26461321928862802</v>
      </c>
      <c r="T1741" s="17">
        <v>0.26020921628827498</v>
      </c>
      <c r="U1741" s="17">
        <v>0.20343607532716901</v>
      </c>
      <c r="V1741" s="17">
        <v>0.25774936115702601</v>
      </c>
      <c r="W1741" s="17">
        <v>0.23538798222108101</v>
      </c>
      <c r="X1741" s="17">
        <v>0.28129411357341699</v>
      </c>
      <c r="Y1741" s="17">
        <v>0.28290883333288203</v>
      </c>
      <c r="Z1741" s="17">
        <v>0.33989183557582803</v>
      </c>
      <c r="AA1741" s="17">
        <v>0.27202443400925702</v>
      </c>
      <c r="AB1741" s="17">
        <v>0.24685414971299799</v>
      </c>
      <c r="AC1741" s="17">
        <v>0.220288642289235</v>
      </c>
      <c r="AD1741" s="17">
        <v>0.21645982952837001</v>
      </c>
      <c r="AE1741" s="17"/>
      <c r="AF1741" s="17">
        <v>0.22734856002951001</v>
      </c>
      <c r="AG1741" s="17">
        <v>0.27666805957329499</v>
      </c>
      <c r="AH1741" s="17">
        <v>0.25580655217432102</v>
      </c>
      <c r="AI1741" s="17"/>
      <c r="AJ1741" s="17">
        <v>0.24713071134474299</v>
      </c>
      <c r="AK1741" s="17">
        <v>0.27577240755697602</v>
      </c>
      <c r="AL1741" s="17">
        <v>0.26166187100759197</v>
      </c>
      <c r="AM1741" s="17">
        <v>0.21198637771693199</v>
      </c>
      <c r="AN1741" s="17">
        <v>0.22898036371476599</v>
      </c>
      <c r="AO1741" s="17"/>
      <c r="AP1741" s="17">
        <v>0.25503666154161397</v>
      </c>
      <c r="AQ1741" s="17">
        <v>0.29187705983600598</v>
      </c>
      <c r="AR1741" s="17">
        <v>0.27150489772820402</v>
      </c>
      <c r="AS1741" s="17"/>
      <c r="AT1741" s="17">
        <v>0.23140827160132699</v>
      </c>
      <c r="AU1741" s="17">
        <v>0.28411318811682101</v>
      </c>
      <c r="AV1741" s="17">
        <v>0.26983078178097503</v>
      </c>
      <c r="AW1741" s="17">
        <v>0.305056725846024</v>
      </c>
      <c r="AX1741" s="17">
        <v>0.18117798333473001</v>
      </c>
      <c r="AY1741" s="17"/>
      <c r="AZ1741" s="17">
        <v>0.260316436228056</v>
      </c>
      <c r="BA1741" s="17">
        <v>0.21531829716284201</v>
      </c>
      <c r="BB1741" s="17">
        <v>0.267647767836245</v>
      </c>
      <c r="BC1741" s="17">
        <v>0.229832523746102</v>
      </c>
      <c r="BD1741" s="17">
        <v>0.268147970339566</v>
      </c>
      <c r="BE1741" s="17">
        <v>0.23905249823735</v>
      </c>
      <c r="BF1741" s="17">
        <v>0.25536423114908502</v>
      </c>
      <c r="BG1741" s="17">
        <v>0.296691873199387</v>
      </c>
      <c r="BH1741" s="17">
        <v>0.273362642235982</v>
      </c>
      <c r="BI1741" s="17">
        <v>0.25629546476076198</v>
      </c>
      <c r="BJ1741" s="17">
        <v>0.271696591226321</v>
      </c>
      <c r="BK1741" s="17">
        <v>0.239083124055611</v>
      </c>
      <c r="BL1741" s="17">
        <v>0.29110829100476798</v>
      </c>
      <c r="BM1741" s="17">
        <v>0.27296683048616799</v>
      </c>
      <c r="BN1741" s="17">
        <v>0.24094750903586801</v>
      </c>
      <c r="BO1741" s="17">
        <v>0.22888236321302899</v>
      </c>
      <c r="BP1741" s="17"/>
      <c r="BQ1741" s="17">
        <v>0.28589414123476498</v>
      </c>
      <c r="BR1741" s="17">
        <v>0.24346061441276301</v>
      </c>
    </row>
    <row r="1742" spans="2:70" x14ac:dyDescent="0.35">
      <c r="B1742" t="s">
        <v>713</v>
      </c>
      <c r="C1742" s="17">
        <v>0.24469817404566099</v>
      </c>
      <c r="D1742" s="17">
        <v>0.230494871076067</v>
      </c>
      <c r="E1742" s="17">
        <v>0.25961345637646299</v>
      </c>
      <c r="F1742" s="17"/>
      <c r="G1742" s="17">
        <v>0.21413154728172401</v>
      </c>
      <c r="H1742" s="17">
        <v>0.15531701385794</v>
      </c>
      <c r="I1742" s="17">
        <v>0.24874990625350599</v>
      </c>
      <c r="J1742" s="17">
        <v>0.246568787978973</v>
      </c>
      <c r="K1742" s="17">
        <v>0.26034219908285999</v>
      </c>
      <c r="L1742" s="17">
        <v>0.32242207938175099</v>
      </c>
      <c r="M1742" s="17"/>
      <c r="N1742" s="17">
        <v>0.26415465661504101</v>
      </c>
      <c r="O1742" s="17">
        <v>0.25398682250689097</v>
      </c>
      <c r="P1742" s="17">
        <v>0.216444820812177</v>
      </c>
      <c r="Q1742" s="17">
        <v>0.23919146463469901</v>
      </c>
      <c r="R1742" s="17"/>
      <c r="S1742" s="17">
        <v>0.214729904496642</v>
      </c>
      <c r="T1742" s="17">
        <v>0.23013321661168901</v>
      </c>
      <c r="U1742" s="17">
        <v>0.24723337400997999</v>
      </c>
      <c r="V1742" s="17">
        <v>0.26332044247873898</v>
      </c>
      <c r="W1742" s="17">
        <v>0.24251642977379401</v>
      </c>
      <c r="X1742" s="17">
        <v>0.23850697702865301</v>
      </c>
      <c r="Y1742" s="17">
        <v>0.27205721442451503</v>
      </c>
      <c r="Z1742" s="17">
        <v>0.25719496427014099</v>
      </c>
      <c r="AA1742" s="17">
        <v>0.250185717493212</v>
      </c>
      <c r="AB1742" s="17">
        <v>0.265530139815781</v>
      </c>
      <c r="AC1742" s="17">
        <v>0.255766535829483</v>
      </c>
      <c r="AD1742" s="17">
        <v>0.218097657473736</v>
      </c>
      <c r="AE1742" s="17"/>
      <c r="AF1742" s="17">
        <v>0.26970943507837802</v>
      </c>
      <c r="AG1742" s="17">
        <v>0.24023287723587</v>
      </c>
      <c r="AH1742" s="17">
        <v>0.21410835117115301</v>
      </c>
      <c r="AI1742" s="17"/>
      <c r="AJ1742" s="17">
        <v>0.27299060234679201</v>
      </c>
      <c r="AK1742" s="17">
        <v>0.213395863549799</v>
      </c>
      <c r="AL1742" s="17">
        <v>0.27025265843768098</v>
      </c>
      <c r="AM1742" s="17">
        <v>9.3025439534205098E-2</v>
      </c>
      <c r="AN1742" s="17">
        <v>0.23055544378613699</v>
      </c>
      <c r="AO1742" s="17"/>
      <c r="AP1742" s="17">
        <v>0.27484497156919102</v>
      </c>
      <c r="AQ1742" s="17">
        <v>0.225419684403936</v>
      </c>
      <c r="AR1742" s="17">
        <v>0.21074695268878599</v>
      </c>
      <c r="AS1742" s="17"/>
      <c r="AT1742" s="17">
        <v>0.23452152435830401</v>
      </c>
      <c r="AU1742" s="17">
        <v>0.25174235730553501</v>
      </c>
      <c r="AV1742" s="17">
        <v>0.240256617963514</v>
      </c>
      <c r="AW1742" s="17">
        <v>0.21984962875467801</v>
      </c>
      <c r="AX1742" s="17">
        <v>0.235699931922421</v>
      </c>
      <c r="AY1742" s="17"/>
      <c r="AZ1742" s="17">
        <v>0.144067513952537</v>
      </c>
      <c r="BA1742" s="17">
        <v>0.21317914246761699</v>
      </c>
      <c r="BB1742" s="17">
        <v>0.239404130179451</v>
      </c>
      <c r="BC1742" s="17">
        <v>0.24524103532150701</v>
      </c>
      <c r="BD1742" s="17">
        <v>0.225713581483975</v>
      </c>
      <c r="BE1742" s="17">
        <v>0.24681940008770401</v>
      </c>
      <c r="BF1742" s="17">
        <v>0.26740525536833498</v>
      </c>
      <c r="BG1742" s="17">
        <v>0.24777210415978401</v>
      </c>
      <c r="BH1742" s="17">
        <v>0.23185981926405599</v>
      </c>
      <c r="BI1742" s="17">
        <v>0.26211821025325199</v>
      </c>
      <c r="BJ1742" s="17">
        <v>0.24872328460850399</v>
      </c>
      <c r="BK1742" s="17">
        <v>0.25233913721422002</v>
      </c>
      <c r="BL1742" s="17">
        <v>0.25928589358955301</v>
      </c>
      <c r="BM1742" s="17">
        <v>0.31068862490923799</v>
      </c>
      <c r="BN1742" s="17">
        <v>0.25658622762036698</v>
      </c>
      <c r="BO1742" s="17">
        <v>0.22506911468362201</v>
      </c>
      <c r="BP1742" s="17"/>
      <c r="BQ1742" s="17">
        <v>0.22322818283534801</v>
      </c>
      <c r="BR1742" s="17">
        <v>0.25859018685115798</v>
      </c>
    </row>
    <row r="1743" spans="2:70" x14ac:dyDescent="0.35">
      <c r="B1743" t="s">
        <v>714</v>
      </c>
      <c r="C1743" s="17">
        <v>0.20978868825320801</v>
      </c>
      <c r="D1743" s="17">
        <v>0.214504363638163</v>
      </c>
      <c r="E1743" s="17">
        <v>0.20465567461268799</v>
      </c>
      <c r="F1743" s="17"/>
      <c r="G1743" s="17">
        <v>0.12101873241637</v>
      </c>
      <c r="H1743" s="17">
        <v>0.137864913617778</v>
      </c>
      <c r="I1743" s="17">
        <v>0.150873810630897</v>
      </c>
      <c r="J1743" s="17">
        <v>0.22607220147752199</v>
      </c>
      <c r="K1743" s="17">
        <v>0.33448537275260598</v>
      </c>
      <c r="L1743" s="17">
        <v>0.27865096592178401</v>
      </c>
      <c r="M1743" s="17"/>
      <c r="N1743" s="17">
        <v>0.16562642105384201</v>
      </c>
      <c r="O1743" s="17">
        <v>0.20751504432825399</v>
      </c>
      <c r="P1743" s="17">
        <v>0.21820851453902701</v>
      </c>
      <c r="Q1743" s="17">
        <v>0.24801631498368501</v>
      </c>
      <c r="R1743" s="17"/>
      <c r="S1743" s="17">
        <v>0.138246809338093</v>
      </c>
      <c r="T1743" s="17">
        <v>0.24536205475418801</v>
      </c>
      <c r="U1743" s="17">
        <v>0.270106973011214</v>
      </c>
      <c r="V1743" s="17">
        <v>0.259353898013993</v>
      </c>
      <c r="W1743" s="17">
        <v>0.22709083016270301</v>
      </c>
      <c r="X1743" s="17">
        <v>0.18474352856343701</v>
      </c>
      <c r="Y1743" s="17">
        <v>0.214374637445026</v>
      </c>
      <c r="Z1743" s="17">
        <v>0.183633366028982</v>
      </c>
      <c r="AA1743" s="17">
        <v>0.21077323025234801</v>
      </c>
      <c r="AB1743" s="17">
        <v>0.20799606541924101</v>
      </c>
      <c r="AC1743" s="17">
        <v>0.191777270149807</v>
      </c>
      <c r="AD1743" s="17">
        <v>0.16900428492815001</v>
      </c>
      <c r="AE1743" s="17"/>
      <c r="AF1743" s="17">
        <v>0.28306737482119398</v>
      </c>
      <c r="AG1743" s="17">
        <v>0.16446136503158901</v>
      </c>
      <c r="AH1743" s="17">
        <v>0.20193742992945801</v>
      </c>
      <c r="AI1743" s="17"/>
      <c r="AJ1743" s="17">
        <v>0.24162354905863201</v>
      </c>
      <c r="AK1743" s="17">
        <v>0.15611528801640401</v>
      </c>
      <c r="AL1743" s="17">
        <v>0.16775782421429999</v>
      </c>
      <c r="AM1743" s="17">
        <v>0.39382843766522202</v>
      </c>
      <c r="AN1743" s="17">
        <v>0.27163137163329998</v>
      </c>
      <c r="AO1743" s="17"/>
      <c r="AP1743" s="17">
        <v>0.188048780827097</v>
      </c>
      <c r="AQ1743" s="17">
        <v>0.157255288230711</v>
      </c>
      <c r="AR1743" s="17">
        <v>0.192992661944313</v>
      </c>
      <c r="AS1743" s="17"/>
      <c r="AT1743" s="17">
        <v>0.28622619128675397</v>
      </c>
      <c r="AU1743" s="17">
        <v>0.21791218501610701</v>
      </c>
      <c r="AV1743" s="17">
        <v>0.14775676418054001</v>
      </c>
      <c r="AW1743" s="17">
        <v>0.112819228932831</v>
      </c>
      <c r="AX1743" s="17">
        <v>0.117150515793483</v>
      </c>
      <c r="AY1743" s="17"/>
      <c r="AZ1743" s="17">
        <v>0.32821034180844999</v>
      </c>
      <c r="BA1743" s="17">
        <v>0.28108048262093099</v>
      </c>
      <c r="BB1743" s="17">
        <v>0.24264567277516999</v>
      </c>
      <c r="BC1743" s="17">
        <v>0.27191829165046</v>
      </c>
      <c r="BD1743" s="17">
        <v>0.18086880491459101</v>
      </c>
      <c r="BE1743" s="17">
        <v>0.24000350119292799</v>
      </c>
      <c r="BF1743" s="17">
        <v>0.23131586256752701</v>
      </c>
      <c r="BG1743" s="17">
        <v>0.19851340091505801</v>
      </c>
      <c r="BH1743" s="17">
        <v>0.154440879663963</v>
      </c>
      <c r="BI1743" s="17">
        <v>0.204706600080416</v>
      </c>
      <c r="BJ1743" s="17">
        <v>0.18496247679230399</v>
      </c>
      <c r="BK1743" s="17">
        <v>0.165837709137439</v>
      </c>
      <c r="BL1743" s="17">
        <v>0.19507445107087901</v>
      </c>
      <c r="BM1743" s="17">
        <v>0.16019830138840299</v>
      </c>
      <c r="BN1743" s="17">
        <v>0.10265616320854599</v>
      </c>
      <c r="BO1743" s="17">
        <v>0.13031305724861</v>
      </c>
      <c r="BP1743" s="17"/>
      <c r="BQ1743" s="17">
        <v>0.11094408428679001</v>
      </c>
      <c r="BR1743" s="17">
        <v>0.25720259251996802</v>
      </c>
    </row>
    <row r="1744" spans="2:70" x14ac:dyDescent="0.35">
      <c r="B1744" t="s">
        <v>129</v>
      </c>
      <c r="C1744" s="17">
        <v>7.1162586396567903E-2</v>
      </c>
      <c r="D1744" s="17">
        <v>6.9770717305491295E-2</v>
      </c>
      <c r="E1744" s="17">
        <v>7.2508705744390695E-2</v>
      </c>
      <c r="F1744" s="17"/>
      <c r="G1744" s="17">
        <v>6.9429957615656596E-2</v>
      </c>
      <c r="H1744" s="17">
        <v>8.6327859652489902E-2</v>
      </c>
      <c r="I1744" s="17">
        <v>6.6997947426952295E-2</v>
      </c>
      <c r="J1744" s="17">
        <v>7.4957361450641094E-2</v>
      </c>
      <c r="K1744" s="17">
        <v>6.2882784380753398E-2</v>
      </c>
      <c r="L1744" s="17">
        <v>6.5828497132024696E-2</v>
      </c>
      <c r="M1744" s="17"/>
      <c r="N1744" s="17">
        <v>5.3040847181251301E-2</v>
      </c>
      <c r="O1744" s="17">
        <v>6.61573464800327E-2</v>
      </c>
      <c r="P1744" s="17">
        <v>7.9010476702791099E-2</v>
      </c>
      <c r="Q1744" s="17">
        <v>8.9953479176068801E-2</v>
      </c>
      <c r="R1744" s="17"/>
      <c r="S1744" s="17">
        <v>4.8855426715055897E-2</v>
      </c>
      <c r="T1744" s="17">
        <v>7.8514934324725297E-2</v>
      </c>
      <c r="U1744" s="17">
        <v>8.2099208266244506E-2</v>
      </c>
      <c r="V1744" s="17">
        <v>4.4318929491181699E-2</v>
      </c>
      <c r="W1744" s="17">
        <v>0.10682942818455</v>
      </c>
      <c r="X1744" s="17">
        <v>8.2531241798210794E-2</v>
      </c>
      <c r="Y1744" s="17">
        <v>6.1482080607422301E-2</v>
      </c>
      <c r="Z1744" s="17">
        <v>6.2298951445440003E-2</v>
      </c>
      <c r="AA1744" s="17">
        <v>5.33368527763965E-2</v>
      </c>
      <c r="AB1744" s="17">
        <v>7.8193528733510195E-2</v>
      </c>
      <c r="AC1744" s="17">
        <v>9.1252216313946893E-2</v>
      </c>
      <c r="AD1744" s="17">
        <v>0.125838635226935</v>
      </c>
      <c r="AE1744" s="17"/>
      <c r="AF1744" s="17">
        <v>6.3447201146617699E-2</v>
      </c>
      <c r="AG1744" s="17">
        <v>6.1614016591163702E-2</v>
      </c>
      <c r="AH1744" s="17">
        <v>0.101993405578946</v>
      </c>
      <c r="AI1744" s="17"/>
      <c r="AJ1744" s="17">
        <v>5.9767525059513202E-2</v>
      </c>
      <c r="AK1744" s="17">
        <v>6.1836878487171502E-2</v>
      </c>
      <c r="AL1744" s="17">
        <v>4.9541993724434803E-2</v>
      </c>
      <c r="AM1744" s="17">
        <v>0</v>
      </c>
      <c r="AN1744" s="17">
        <v>0.111448563212614</v>
      </c>
      <c r="AO1744" s="17"/>
      <c r="AP1744" s="17">
        <v>6.0342448658193402E-2</v>
      </c>
      <c r="AQ1744" s="17">
        <v>5.7583502965091397E-2</v>
      </c>
      <c r="AR1744" s="17">
        <v>2.6661842856665601E-2</v>
      </c>
      <c r="AS1744" s="17"/>
      <c r="AT1744" s="17">
        <v>9.2210175456708204E-2</v>
      </c>
      <c r="AU1744" s="17">
        <v>7.8734860417118205E-2</v>
      </c>
      <c r="AV1744" s="17">
        <v>5.39755147055965E-2</v>
      </c>
      <c r="AW1744" s="17">
        <v>4.24087307730927E-2</v>
      </c>
      <c r="AX1744" s="17">
        <v>7.6508840010436494E-2</v>
      </c>
      <c r="AY1744" s="17"/>
      <c r="AZ1744" s="17">
        <v>2.94545195332899E-2</v>
      </c>
      <c r="BA1744" s="17">
        <v>9.9039304952960899E-2</v>
      </c>
      <c r="BB1744" s="17">
        <v>8.1492390907689297E-2</v>
      </c>
      <c r="BC1744" s="17">
        <v>7.9890989198699497E-2</v>
      </c>
      <c r="BD1744" s="17">
        <v>8.5676296449812298E-2</v>
      </c>
      <c r="BE1744" s="17">
        <v>6.6774814607584901E-2</v>
      </c>
      <c r="BF1744" s="17">
        <v>4.7107484142463601E-2</v>
      </c>
      <c r="BG1744" s="17">
        <v>4.7379317204545197E-2</v>
      </c>
      <c r="BH1744" s="17">
        <v>0.104812831423403</v>
      </c>
      <c r="BI1744" s="17">
        <v>6.3810500670231807E-2</v>
      </c>
      <c r="BJ1744" s="17">
        <v>4.5144019703506399E-2</v>
      </c>
      <c r="BK1744" s="17">
        <v>6.6403278458956896E-2</v>
      </c>
      <c r="BL1744" s="17">
        <v>3.21678394338284E-2</v>
      </c>
      <c r="BM1744" s="17">
        <v>3.80081068409601E-2</v>
      </c>
      <c r="BN1744" s="17">
        <v>0.106356185005514</v>
      </c>
      <c r="BO1744" s="17">
        <v>4.5562309148282701E-2</v>
      </c>
      <c r="BP1744" s="17"/>
      <c r="BQ1744" s="17">
        <v>2.2788638440441201E-2</v>
      </c>
      <c r="BR1744" s="17">
        <v>8.93071853963502E-2</v>
      </c>
    </row>
    <row r="1745" spans="2:70" x14ac:dyDescent="0.35">
      <c r="C1745" s="17"/>
      <c r="D1745" s="17"/>
      <c r="E1745" s="17"/>
      <c r="F1745" s="17"/>
      <c r="G1745" s="17"/>
      <c r="H1745" s="17"/>
      <c r="I1745" s="17"/>
      <c r="J1745" s="17"/>
      <c r="K1745" s="17"/>
      <c r="L1745" s="17"/>
      <c r="M1745" s="17"/>
      <c r="N1745" s="17"/>
      <c r="O1745" s="17"/>
      <c r="P1745" s="17"/>
      <c r="Q1745" s="17"/>
      <c r="R1745" s="17"/>
      <c r="S1745" s="17"/>
      <c r="T1745" s="17"/>
      <c r="U1745" s="17"/>
      <c r="V1745" s="17"/>
      <c r="W1745" s="17"/>
      <c r="X1745" s="17"/>
      <c r="Y1745" s="17"/>
      <c r="Z1745" s="17"/>
      <c r="AA1745" s="17"/>
      <c r="AB1745" s="17"/>
      <c r="AC1745" s="17"/>
      <c r="AD1745" s="17"/>
      <c r="AE1745" s="17"/>
      <c r="AF1745" s="17"/>
      <c r="AG1745" s="17"/>
      <c r="AH1745" s="17"/>
      <c r="AI1745" s="17"/>
      <c r="AJ1745" s="17"/>
      <c r="AK1745" s="17"/>
      <c r="AL1745" s="17"/>
      <c r="AM1745" s="17"/>
      <c r="AN1745" s="17"/>
      <c r="AO1745" s="17"/>
      <c r="AP1745" s="17"/>
      <c r="AQ1745" s="17"/>
      <c r="AR1745" s="17"/>
      <c r="AS1745" s="17"/>
      <c r="AT1745" s="17"/>
      <c r="AU1745" s="17"/>
      <c r="AV1745" s="17"/>
      <c r="AW1745" s="17"/>
      <c r="AX1745" s="17"/>
      <c r="AY1745" s="17"/>
      <c r="AZ1745" s="17"/>
      <c r="BA1745" s="17"/>
      <c r="BB1745" s="17"/>
      <c r="BC1745" s="17"/>
      <c r="BD1745" s="17"/>
      <c r="BE1745" s="17"/>
      <c r="BF1745" s="17"/>
      <c r="BG1745" s="17"/>
      <c r="BH1745" s="17"/>
      <c r="BI1745" s="17"/>
      <c r="BJ1745" s="17"/>
      <c r="BK1745" s="17"/>
      <c r="BL1745" s="17"/>
      <c r="BM1745" s="17"/>
      <c r="BN1745" s="17"/>
      <c r="BO1745" s="17"/>
      <c r="BP1745" s="17"/>
      <c r="BQ1745" s="17"/>
      <c r="BR1745" s="17"/>
    </row>
    <row r="1746" spans="2:70" x14ac:dyDescent="0.35">
      <c r="B1746" s="6" t="s">
        <v>720</v>
      </c>
      <c r="C1746" s="17"/>
      <c r="D1746" s="17"/>
      <c r="E1746" s="17"/>
      <c r="F1746" s="17"/>
      <c r="G1746" s="17"/>
      <c r="H1746" s="17"/>
      <c r="I1746" s="17"/>
      <c r="J1746" s="17"/>
      <c r="K1746" s="17"/>
      <c r="L1746" s="17"/>
      <c r="M1746" s="17"/>
      <c r="N1746" s="17"/>
      <c r="O1746" s="17"/>
      <c r="P1746" s="17"/>
      <c r="Q1746" s="17"/>
      <c r="R1746" s="17"/>
      <c r="S1746" s="17"/>
      <c r="T1746" s="17"/>
      <c r="U1746" s="17"/>
      <c r="V1746" s="17"/>
      <c r="W1746" s="17"/>
      <c r="X1746" s="17"/>
      <c r="Y1746" s="17"/>
      <c r="Z1746" s="17"/>
      <c r="AA1746" s="17"/>
      <c r="AB1746" s="17"/>
      <c r="AC1746" s="17"/>
      <c r="AD1746" s="17"/>
      <c r="AE1746" s="17"/>
      <c r="AF1746" s="17"/>
      <c r="AG1746" s="17"/>
      <c r="AH1746" s="17"/>
      <c r="AI1746" s="17"/>
      <c r="AJ1746" s="17"/>
      <c r="AK1746" s="17"/>
      <c r="AL1746" s="17"/>
      <c r="AM1746" s="17"/>
      <c r="AN1746" s="17"/>
      <c r="AO1746" s="17"/>
      <c r="AP1746" s="17"/>
      <c r="AQ1746" s="17"/>
      <c r="AR1746" s="17"/>
      <c r="AS1746" s="17"/>
      <c r="AT1746" s="17"/>
      <c r="AU1746" s="17"/>
      <c r="AV1746" s="17"/>
      <c r="AW1746" s="17"/>
      <c r="AX1746" s="17"/>
      <c r="AY1746" s="17"/>
      <c r="AZ1746" s="17"/>
      <c r="BA1746" s="17"/>
      <c r="BB1746" s="17"/>
      <c r="BC1746" s="17"/>
      <c r="BD1746" s="17"/>
      <c r="BE1746" s="17"/>
      <c r="BF1746" s="17"/>
      <c r="BG1746" s="17"/>
      <c r="BH1746" s="17"/>
      <c r="BI1746" s="17"/>
      <c r="BJ1746" s="17"/>
      <c r="BK1746" s="17"/>
      <c r="BL1746" s="17"/>
      <c r="BM1746" s="17"/>
      <c r="BN1746" s="17"/>
      <c r="BO1746" s="17"/>
      <c r="BP1746" s="17"/>
      <c r="BQ1746" s="17"/>
      <c r="BR1746" s="17"/>
    </row>
    <row r="1747" spans="2:70" x14ac:dyDescent="0.35">
      <c r="B1747" s="24" t="s">
        <v>97</v>
      </c>
      <c r="C1747" s="17"/>
      <c r="D1747" s="17"/>
      <c r="E1747" s="17"/>
      <c r="F1747" s="17"/>
      <c r="G1747" s="17"/>
      <c r="H1747" s="17"/>
      <c r="I1747" s="17"/>
      <c r="J1747" s="17"/>
      <c r="K1747" s="17"/>
      <c r="L1747" s="17"/>
      <c r="M1747" s="17"/>
      <c r="N1747" s="17"/>
      <c r="O1747" s="17"/>
      <c r="P1747" s="17"/>
      <c r="Q1747" s="17"/>
      <c r="R1747" s="17"/>
      <c r="S1747" s="17"/>
      <c r="T1747" s="17"/>
      <c r="U1747" s="17"/>
      <c r="V1747" s="17"/>
      <c r="W1747" s="17"/>
      <c r="X1747" s="17"/>
      <c r="Y1747" s="17"/>
      <c r="Z1747" s="17"/>
      <c r="AA1747" s="17"/>
      <c r="AB1747" s="17"/>
      <c r="AC1747" s="17"/>
      <c r="AD1747" s="17"/>
      <c r="AE1747" s="17"/>
      <c r="AF1747" s="17"/>
      <c r="AG1747" s="17"/>
      <c r="AH1747" s="17"/>
      <c r="AI1747" s="17"/>
      <c r="AJ1747" s="17"/>
      <c r="AK1747" s="17"/>
      <c r="AL1747" s="17"/>
      <c r="AM1747" s="17"/>
      <c r="AN1747" s="17"/>
      <c r="AO1747" s="17"/>
      <c r="AP1747" s="17"/>
      <c r="AQ1747" s="17"/>
      <c r="AR1747" s="17"/>
      <c r="AS1747" s="17"/>
      <c r="AT1747" s="17"/>
      <c r="AU1747" s="17"/>
      <c r="AV1747" s="17"/>
      <c r="AW1747" s="17"/>
      <c r="AX1747" s="17"/>
      <c r="AY1747" s="17"/>
      <c r="AZ1747" s="17"/>
      <c r="BA1747" s="17"/>
      <c r="BB1747" s="17"/>
      <c r="BC1747" s="17"/>
      <c r="BD1747" s="17"/>
      <c r="BE1747" s="17"/>
      <c r="BF1747" s="17"/>
      <c r="BG1747" s="17"/>
      <c r="BH1747" s="17"/>
      <c r="BI1747" s="17"/>
      <c r="BJ1747" s="17"/>
      <c r="BK1747" s="17"/>
      <c r="BL1747" s="17"/>
      <c r="BM1747" s="17"/>
      <c r="BN1747" s="17"/>
      <c r="BO1747" s="17"/>
      <c r="BP1747" s="17"/>
      <c r="BQ1747" s="17"/>
      <c r="BR1747" s="17"/>
    </row>
    <row r="1748" spans="2:70" x14ac:dyDescent="0.35">
      <c r="B1748" t="s">
        <v>710</v>
      </c>
      <c r="C1748" s="17">
        <v>0.10540101638001</v>
      </c>
      <c r="D1748" s="17">
        <v>9.8230248635080397E-2</v>
      </c>
      <c r="E1748" s="17">
        <v>0.11218980685461701</v>
      </c>
      <c r="F1748" s="17"/>
      <c r="G1748" s="17">
        <v>0.10727140282778599</v>
      </c>
      <c r="H1748" s="17">
        <v>0.14907689407982699</v>
      </c>
      <c r="I1748" s="17">
        <v>0.10878707790773499</v>
      </c>
      <c r="J1748" s="17">
        <v>0.105887747359572</v>
      </c>
      <c r="K1748" s="17">
        <v>6.7989777832399997E-2</v>
      </c>
      <c r="L1748" s="17">
        <v>9.0533809843146795E-2</v>
      </c>
      <c r="M1748" s="17"/>
      <c r="N1748" s="17">
        <v>0.13680934118389701</v>
      </c>
      <c r="O1748" s="17">
        <v>9.9251525555846695E-2</v>
      </c>
      <c r="P1748" s="17">
        <v>9.7957058322413304E-2</v>
      </c>
      <c r="Q1748" s="17">
        <v>8.4757012164184201E-2</v>
      </c>
      <c r="R1748" s="17"/>
      <c r="S1748" s="17">
        <v>0.14298349418848999</v>
      </c>
      <c r="T1748" s="17">
        <v>9.9522142243168701E-2</v>
      </c>
      <c r="U1748" s="17">
        <v>6.5324284136821203E-2</v>
      </c>
      <c r="V1748" s="17">
        <v>9.6506514331254706E-2</v>
      </c>
      <c r="W1748" s="17">
        <v>0.106167540047159</v>
      </c>
      <c r="X1748" s="17">
        <v>0.10235982425552</v>
      </c>
      <c r="Y1748" s="17">
        <v>0.105563588395614</v>
      </c>
      <c r="Z1748" s="17">
        <v>0.11648534850280599</v>
      </c>
      <c r="AA1748" s="17">
        <v>0.10507350486290799</v>
      </c>
      <c r="AB1748" s="17">
        <v>9.2112150829214201E-2</v>
      </c>
      <c r="AC1748" s="17">
        <v>9.9920757070987201E-2</v>
      </c>
      <c r="AD1748" s="17">
        <v>0.13143940752894101</v>
      </c>
      <c r="AE1748" s="17"/>
      <c r="AF1748" s="17">
        <v>0.103963974239552</v>
      </c>
      <c r="AG1748" s="17">
        <v>0.111656713007616</v>
      </c>
      <c r="AH1748" s="17">
        <v>9.7716344662966304E-2</v>
      </c>
      <c r="AI1748" s="17"/>
      <c r="AJ1748" s="17">
        <v>9.5948507379871803E-2</v>
      </c>
      <c r="AK1748" s="17">
        <v>0.122067424212727</v>
      </c>
      <c r="AL1748" s="17">
        <v>0.10254064854174499</v>
      </c>
      <c r="AM1748" s="17">
        <v>0.19286791075332099</v>
      </c>
      <c r="AN1748" s="17">
        <v>8.5099610015861804E-2</v>
      </c>
      <c r="AO1748" s="17"/>
      <c r="AP1748" s="17">
        <v>0.105916453377615</v>
      </c>
      <c r="AQ1748" s="17">
        <v>0.12358324731928</v>
      </c>
      <c r="AR1748" s="17">
        <v>0.14049303015086401</v>
      </c>
      <c r="AS1748" s="17"/>
      <c r="AT1748" s="17">
        <v>6.2656888643050204E-2</v>
      </c>
      <c r="AU1748" s="17">
        <v>8.3064873104220102E-2</v>
      </c>
      <c r="AV1748" s="17">
        <v>0.15177450879547599</v>
      </c>
      <c r="AW1748" s="17">
        <v>0.12751507942885201</v>
      </c>
      <c r="AX1748" s="17">
        <v>0.30782850353893099</v>
      </c>
      <c r="AY1748" s="17"/>
      <c r="AZ1748" s="17">
        <v>0</v>
      </c>
      <c r="BA1748" s="17">
        <v>7.2424788748572999E-2</v>
      </c>
      <c r="BB1748" s="17">
        <v>8.2154412428797202E-2</v>
      </c>
      <c r="BC1748" s="17">
        <v>9.7078811330366194E-2</v>
      </c>
      <c r="BD1748" s="17">
        <v>0.102694281928953</v>
      </c>
      <c r="BE1748" s="17">
        <v>9.6107236276191901E-2</v>
      </c>
      <c r="BF1748" s="17">
        <v>0.103894295727954</v>
      </c>
      <c r="BG1748" s="17">
        <v>0.124258306995541</v>
      </c>
      <c r="BH1748" s="17">
        <v>8.9317982572455198E-2</v>
      </c>
      <c r="BI1748" s="17">
        <v>0.13785320557009201</v>
      </c>
      <c r="BJ1748" s="17">
        <v>0.12986104486442099</v>
      </c>
      <c r="BK1748" s="17">
        <v>0.123157184681379</v>
      </c>
      <c r="BL1748" s="17">
        <v>8.56176115982865E-2</v>
      </c>
      <c r="BM1748" s="17">
        <v>6.4633659251720196E-2</v>
      </c>
      <c r="BN1748" s="17">
        <v>0.13913022269911901</v>
      </c>
      <c r="BO1748" s="17">
        <v>0.21412212641688499</v>
      </c>
      <c r="BP1748" s="17"/>
      <c r="BQ1748" s="17">
        <v>0.21357821770263599</v>
      </c>
      <c r="BR1748" s="17">
        <v>5.8304648804778099E-2</v>
      </c>
    </row>
    <row r="1749" spans="2:70" x14ac:dyDescent="0.35">
      <c r="B1749" t="s">
        <v>711</v>
      </c>
      <c r="C1749" s="17">
        <v>0.21905520357099301</v>
      </c>
      <c r="D1749" s="17">
        <v>0.22845565841177501</v>
      </c>
      <c r="E1749" s="17">
        <v>0.210867953551895</v>
      </c>
      <c r="F1749" s="17"/>
      <c r="G1749" s="17">
        <v>0.22472884712133501</v>
      </c>
      <c r="H1749" s="17">
        <v>0.236365799725512</v>
      </c>
      <c r="I1749" s="17">
        <v>0.24306789647539001</v>
      </c>
      <c r="J1749" s="17">
        <v>0.210338879209476</v>
      </c>
      <c r="K1749" s="17">
        <v>0.16826676289144801</v>
      </c>
      <c r="L1749" s="17">
        <v>0.22273640190899199</v>
      </c>
      <c r="M1749" s="17"/>
      <c r="N1749" s="17">
        <v>0.238559251297363</v>
      </c>
      <c r="O1749" s="17">
        <v>0.20303530515333201</v>
      </c>
      <c r="P1749" s="17">
        <v>0.22907872875875801</v>
      </c>
      <c r="Q1749" s="17">
        <v>0.20677362986498601</v>
      </c>
      <c r="R1749" s="17"/>
      <c r="S1749" s="17">
        <v>0.27884211113892798</v>
      </c>
      <c r="T1749" s="17">
        <v>0.197158568332719</v>
      </c>
      <c r="U1749" s="17">
        <v>0.207845655878693</v>
      </c>
      <c r="V1749" s="17">
        <v>0.21869407898455101</v>
      </c>
      <c r="W1749" s="17">
        <v>0.18689902710949</v>
      </c>
      <c r="X1749" s="17">
        <v>0.22194437526486199</v>
      </c>
      <c r="Y1749" s="17">
        <v>0.207451157413298</v>
      </c>
      <c r="Z1749" s="17">
        <v>0.2195230437432</v>
      </c>
      <c r="AA1749" s="17">
        <v>0.21354024525801599</v>
      </c>
      <c r="AB1749" s="17">
        <v>0.20949705366695701</v>
      </c>
      <c r="AC1749" s="17">
        <v>0.24389534572812699</v>
      </c>
      <c r="AD1749" s="17">
        <v>0.169833951791907</v>
      </c>
      <c r="AE1749" s="17"/>
      <c r="AF1749" s="17">
        <v>0.20988731384893999</v>
      </c>
      <c r="AG1749" s="17">
        <v>0.23765209372698601</v>
      </c>
      <c r="AH1749" s="17">
        <v>0.19786296100475001</v>
      </c>
      <c r="AI1749" s="17"/>
      <c r="AJ1749" s="17">
        <v>0.224968971737632</v>
      </c>
      <c r="AK1749" s="17">
        <v>0.23030095876919099</v>
      </c>
      <c r="AL1749" s="17">
        <v>0.2439329832813</v>
      </c>
      <c r="AM1749" s="17">
        <v>0.23482500397344799</v>
      </c>
      <c r="AN1749" s="17">
        <v>0.173077888756174</v>
      </c>
      <c r="AO1749" s="17"/>
      <c r="AP1749" s="17">
        <v>0.24139953348488599</v>
      </c>
      <c r="AQ1749" s="17">
        <v>0.22020416566425499</v>
      </c>
      <c r="AR1749" s="17">
        <v>0.248679926289259</v>
      </c>
      <c r="AS1749" s="17"/>
      <c r="AT1749" s="17">
        <v>0.185235722716725</v>
      </c>
      <c r="AU1749" s="17">
        <v>0.20475712011424799</v>
      </c>
      <c r="AV1749" s="17">
        <v>0.25599282941151602</v>
      </c>
      <c r="AW1749" s="17">
        <v>0.25491134986908298</v>
      </c>
      <c r="AX1749" s="17">
        <v>0.16366754281669699</v>
      </c>
      <c r="AY1749" s="17"/>
      <c r="AZ1749" s="17">
        <v>8.2657962499385104E-2</v>
      </c>
      <c r="BA1749" s="17">
        <v>0.19432141382732901</v>
      </c>
      <c r="BB1749" s="17">
        <v>0.231361045558824</v>
      </c>
      <c r="BC1749" s="17">
        <v>0.22651065052073799</v>
      </c>
      <c r="BD1749" s="17">
        <v>0.238849065676285</v>
      </c>
      <c r="BE1749" s="17">
        <v>0.21098697813773301</v>
      </c>
      <c r="BF1749" s="17">
        <v>0.22959719299584799</v>
      </c>
      <c r="BG1749" s="17">
        <v>0.192281260042481</v>
      </c>
      <c r="BH1749" s="17">
        <v>0.227303220069353</v>
      </c>
      <c r="BI1749" s="17">
        <v>0.178482976641168</v>
      </c>
      <c r="BJ1749" s="17">
        <v>0.22526702676688701</v>
      </c>
      <c r="BK1749" s="17">
        <v>0.219200001161129</v>
      </c>
      <c r="BL1749" s="17">
        <v>0.235143391957987</v>
      </c>
      <c r="BM1749" s="17">
        <v>0.302417521961518</v>
      </c>
      <c r="BN1749" s="17">
        <v>0.237472888921863</v>
      </c>
      <c r="BO1749" s="17">
        <v>0.23250351536545699</v>
      </c>
      <c r="BP1749" s="17"/>
      <c r="BQ1749" s="17">
        <v>0.32237896636373198</v>
      </c>
      <c r="BR1749" s="17">
        <v>0.17137892796395399</v>
      </c>
    </row>
    <row r="1750" spans="2:70" x14ac:dyDescent="0.35">
      <c r="B1750" t="s">
        <v>712</v>
      </c>
      <c r="C1750" s="17">
        <v>0.270586605440017</v>
      </c>
      <c r="D1750" s="17">
        <v>0.26763959497366602</v>
      </c>
      <c r="E1750" s="17">
        <v>0.27376433441306602</v>
      </c>
      <c r="F1750" s="17"/>
      <c r="G1750" s="17">
        <v>0.26814850720608602</v>
      </c>
      <c r="H1750" s="17">
        <v>0.27165901019892802</v>
      </c>
      <c r="I1750" s="17">
        <v>0.27806072020141798</v>
      </c>
      <c r="J1750" s="17">
        <v>0.26897694263583599</v>
      </c>
      <c r="K1750" s="17">
        <v>0.278405241087536</v>
      </c>
      <c r="L1750" s="17">
        <v>0.261308888142956</v>
      </c>
      <c r="M1750" s="17"/>
      <c r="N1750" s="17">
        <v>0.280713906388523</v>
      </c>
      <c r="O1750" s="17">
        <v>0.30975595486192298</v>
      </c>
      <c r="P1750" s="17">
        <v>0.24020778113685901</v>
      </c>
      <c r="Q1750" s="17">
        <v>0.248286165893493</v>
      </c>
      <c r="R1750" s="17"/>
      <c r="S1750" s="17">
        <v>0.26048043094352702</v>
      </c>
      <c r="T1750" s="17">
        <v>0.25557868323566402</v>
      </c>
      <c r="U1750" s="17">
        <v>0.27272617949038203</v>
      </c>
      <c r="V1750" s="17">
        <v>0.28582383634613701</v>
      </c>
      <c r="W1750" s="17">
        <v>0.233178788499353</v>
      </c>
      <c r="X1750" s="17">
        <v>0.24761579196271799</v>
      </c>
      <c r="Y1750" s="17">
        <v>0.30709804486707798</v>
      </c>
      <c r="Z1750" s="17">
        <v>0.26973634767996202</v>
      </c>
      <c r="AA1750" s="17">
        <v>0.28915368021902799</v>
      </c>
      <c r="AB1750" s="17">
        <v>0.30558554014531802</v>
      </c>
      <c r="AC1750" s="17">
        <v>0.24044175617670899</v>
      </c>
      <c r="AD1750" s="17">
        <v>0.26877114863537599</v>
      </c>
      <c r="AE1750" s="17"/>
      <c r="AF1750" s="17">
        <v>0.257498130022286</v>
      </c>
      <c r="AG1750" s="17">
        <v>0.28225558319875499</v>
      </c>
      <c r="AH1750" s="17">
        <v>0.28265725275286402</v>
      </c>
      <c r="AI1750" s="17"/>
      <c r="AJ1750" s="17">
        <v>0.26005827769437601</v>
      </c>
      <c r="AK1750" s="17">
        <v>0.27742862000680102</v>
      </c>
      <c r="AL1750" s="17">
        <v>0.32003311452310901</v>
      </c>
      <c r="AM1750" s="17">
        <v>0.180455968840499</v>
      </c>
      <c r="AN1750" s="17">
        <v>0.27505055774720899</v>
      </c>
      <c r="AO1750" s="17"/>
      <c r="AP1750" s="17">
        <v>0.25546891623474</v>
      </c>
      <c r="AQ1750" s="17">
        <v>0.27941978128394901</v>
      </c>
      <c r="AR1750" s="17">
        <v>0.35218272622761698</v>
      </c>
      <c r="AS1750" s="17"/>
      <c r="AT1750" s="17">
        <v>0.275900818059438</v>
      </c>
      <c r="AU1750" s="17">
        <v>0.265201885262489</v>
      </c>
      <c r="AV1750" s="17">
        <v>0.27517360566506499</v>
      </c>
      <c r="AW1750" s="17">
        <v>0.33803241948819301</v>
      </c>
      <c r="AX1750" s="17">
        <v>0.182146318465922</v>
      </c>
      <c r="AY1750" s="17"/>
      <c r="AZ1750" s="17">
        <v>0.31536815810479402</v>
      </c>
      <c r="BA1750" s="17">
        <v>0.239828089728083</v>
      </c>
      <c r="BB1750" s="17">
        <v>0.27387390598336903</v>
      </c>
      <c r="BC1750" s="17">
        <v>0.23795695198210801</v>
      </c>
      <c r="BD1750" s="17">
        <v>0.30486019742762799</v>
      </c>
      <c r="BE1750" s="17">
        <v>0.25792113497249602</v>
      </c>
      <c r="BF1750" s="17">
        <v>0.28374879942740999</v>
      </c>
      <c r="BG1750" s="17">
        <v>0.27968629718848298</v>
      </c>
      <c r="BH1750" s="17">
        <v>0.26224991229633798</v>
      </c>
      <c r="BI1750" s="17">
        <v>0.29631475620076397</v>
      </c>
      <c r="BJ1750" s="17">
        <v>0.273460812913558</v>
      </c>
      <c r="BK1750" s="17">
        <v>0.30509732428724501</v>
      </c>
      <c r="BL1750" s="17">
        <v>0.33033658014578299</v>
      </c>
      <c r="BM1750" s="17">
        <v>0.14295611926367399</v>
      </c>
      <c r="BN1750" s="17">
        <v>0.224430545494407</v>
      </c>
      <c r="BO1750" s="17">
        <v>0.228080456701894</v>
      </c>
      <c r="BP1750" s="17"/>
      <c r="BQ1750" s="17">
        <v>0.297870409234543</v>
      </c>
      <c r="BR1750" s="17">
        <v>0.256943857835574</v>
      </c>
    </row>
    <row r="1751" spans="2:70" x14ac:dyDescent="0.35">
      <c r="B1751" t="s">
        <v>713</v>
      </c>
      <c r="C1751" s="17">
        <v>0.16391209025141901</v>
      </c>
      <c r="D1751" s="17">
        <v>0.16596417014869999</v>
      </c>
      <c r="E1751" s="17">
        <v>0.16121018736134099</v>
      </c>
      <c r="F1751" s="17"/>
      <c r="G1751" s="17">
        <v>0.20476661222686801</v>
      </c>
      <c r="H1751" s="17">
        <v>0.14342657310365001</v>
      </c>
      <c r="I1751" s="17">
        <v>0.15738500460955901</v>
      </c>
      <c r="J1751" s="17">
        <v>0.15538711530851501</v>
      </c>
      <c r="K1751" s="17">
        <v>0.15784203570893399</v>
      </c>
      <c r="L1751" s="17">
        <v>0.169747382072134</v>
      </c>
      <c r="M1751" s="17"/>
      <c r="N1751" s="17">
        <v>0.16922432479441801</v>
      </c>
      <c r="O1751" s="17">
        <v>0.16224931984922</v>
      </c>
      <c r="P1751" s="17">
        <v>0.16089103515602901</v>
      </c>
      <c r="Q1751" s="17">
        <v>0.16137525996684601</v>
      </c>
      <c r="R1751" s="17"/>
      <c r="S1751" s="17">
        <v>0.14002834686172699</v>
      </c>
      <c r="T1751" s="17">
        <v>0.18900545511188099</v>
      </c>
      <c r="U1751" s="17">
        <v>0.13605513083159801</v>
      </c>
      <c r="V1751" s="17">
        <v>0.15457898961376601</v>
      </c>
      <c r="W1751" s="17">
        <v>0.18098468424594299</v>
      </c>
      <c r="X1751" s="17">
        <v>0.18015250919301201</v>
      </c>
      <c r="Y1751" s="17">
        <v>0.165766361028061</v>
      </c>
      <c r="Z1751" s="17">
        <v>0.18754062800849999</v>
      </c>
      <c r="AA1751" s="17">
        <v>0.15999747711144099</v>
      </c>
      <c r="AB1751" s="17">
        <v>0.16711133096220701</v>
      </c>
      <c r="AC1751" s="17">
        <v>0.159643040325334</v>
      </c>
      <c r="AD1751" s="17">
        <v>0.15581692613623499</v>
      </c>
      <c r="AE1751" s="17"/>
      <c r="AF1751" s="17">
        <v>0.15524747935878999</v>
      </c>
      <c r="AG1751" s="17">
        <v>0.17029617610338599</v>
      </c>
      <c r="AH1751" s="17">
        <v>0.145219809716195</v>
      </c>
      <c r="AI1751" s="17"/>
      <c r="AJ1751" s="17">
        <v>0.174127686499262</v>
      </c>
      <c r="AK1751" s="17">
        <v>0.16533680160705999</v>
      </c>
      <c r="AL1751" s="17">
        <v>0.165472071372398</v>
      </c>
      <c r="AM1751" s="17">
        <v>3.9684515734561797E-2</v>
      </c>
      <c r="AN1751" s="17">
        <v>0.137596042675102</v>
      </c>
      <c r="AO1751" s="17"/>
      <c r="AP1751" s="17">
        <v>0.17329882615740799</v>
      </c>
      <c r="AQ1751" s="17">
        <v>0.17745176591522699</v>
      </c>
      <c r="AR1751" s="17">
        <v>0.12544699655905001</v>
      </c>
      <c r="AS1751" s="17"/>
      <c r="AT1751" s="17">
        <v>0.154864522219331</v>
      </c>
      <c r="AU1751" s="17">
        <v>0.19245547468892599</v>
      </c>
      <c r="AV1751" s="17">
        <v>0.147755596632453</v>
      </c>
      <c r="AW1751" s="17">
        <v>0.14620088584212801</v>
      </c>
      <c r="AX1751" s="17">
        <v>0.20273980025687699</v>
      </c>
      <c r="AY1751" s="17"/>
      <c r="AZ1751" s="17">
        <v>0.16685867871742299</v>
      </c>
      <c r="BA1751" s="17">
        <v>0.14601463255664199</v>
      </c>
      <c r="BB1751" s="17">
        <v>0.15083142377988801</v>
      </c>
      <c r="BC1751" s="17">
        <v>0.18329033609072601</v>
      </c>
      <c r="BD1751" s="17">
        <v>0.13628232290884401</v>
      </c>
      <c r="BE1751" s="17">
        <v>0.16926829856755901</v>
      </c>
      <c r="BF1751" s="17">
        <v>0.170336738767008</v>
      </c>
      <c r="BG1751" s="17">
        <v>0.15959972153507901</v>
      </c>
      <c r="BH1751" s="17">
        <v>0.19637551486448401</v>
      </c>
      <c r="BI1751" s="17">
        <v>0.16443887999006801</v>
      </c>
      <c r="BJ1751" s="17">
        <v>0.15164915602397799</v>
      </c>
      <c r="BK1751" s="17">
        <v>0.152634405404587</v>
      </c>
      <c r="BL1751" s="17">
        <v>0.109698581521408</v>
      </c>
      <c r="BM1751" s="17">
        <v>0.272542386304443</v>
      </c>
      <c r="BN1751" s="17">
        <v>0.22766462650911101</v>
      </c>
      <c r="BO1751" s="17">
        <v>0.20732499072336699</v>
      </c>
      <c r="BP1751" s="17"/>
      <c r="BQ1751" s="17">
        <v>0.101209942830191</v>
      </c>
      <c r="BR1751" s="17">
        <v>0.193602577469112</v>
      </c>
    </row>
    <row r="1752" spans="2:70" x14ac:dyDescent="0.35">
      <c r="B1752" t="s">
        <v>714</v>
      </c>
      <c r="C1752" s="17">
        <v>0.16218203070660001</v>
      </c>
      <c r="D1752" s="17">
        <v>0.165755991486252</v>
      </c>
      <c r="E1752" s="17">
        <v>0.158325083354454</v>
      </c>
      <c r="F1752" s="17"/>
      <c r="G1752" s="17">
        <v>0.11266611078750299</v>
      </c>
      <c r="H1752" s="17">
        <v>0.10564890658970599</v>
      </c>
      <c r="I1752" s="17">
        <v>0.13576458768805899</v>
      </c>
      <c r="J1752" s="17">
        <v>0.17704400662121</v>
      </c>
      <c r="K1752" s="17">
        <v>0.25175734574581898</v>
      </c>
      <c r="L1752" s="17">
        <v>0.190539677640927</v>
      </c>
      <c r="M1752" s="17"/>
      <c r="N1752" s="17">
        <v>0.121052627258871</v>
      </c>
      <c r="O1752" s="17">
        <v>0.158546107715549</v>
      </c>
      <c r="P1752" s="17">
        <v>0.169590764987159</v>
      </c>
      <c r="Q1752" s="17">
        <v>0.20115709064972601</v>
      </c>
      <c r="R1752" s="17"/>
      <c r="S1752" s="17">
        <v>0.11172697751475399</v>
      </c>
      <c r="T1752" s="17">
        <v>0.17457309816090899</v>
      </c>
      <c r="U1752" s="17">
        <v>0.21102439959104399</v>
      </c>
      <c r="V1752" s="17">
        <v>0.194062775179316</v>
      </c>
      <c r="W1752" s="17">
        <v>0.171607906062063</v>
      </c>
      <c r="X1752" s="17">
        <v>0.14918466996018401</v>
      </c>
      <c r="Y1752" s="17">
        <v>0.14899623664307299</v>
      </c>
      <c r="Z1752" s="17">
        <v>0.13370803240610099</v>
      </c>
      <c r="AA1752" s="17">
        <v>0.17560083587529099</v>
      </c>
      <c r="AB1752" s="17">
        <v>0.15498886391998401</v>
      </c>
      <c r="AC1752" s="17">
        <v>0.181251552551812</v>
      </c>
      <c r="AD1752" s="17">
        <v>0.14865119160510201</v>
      </c>
      <c r="AE1752" s="17"/>
      <c r="AF1752" s="17">
        <v>0.204294539509419</v>
      </c>
      <c r="AG1752" s="17">
        <v>0.13160350041736801</v>
      </c>
      <c r="AH1752" s="17">
        <v>0.155957948465169</v>
      </c>
      <c r="AI1752" s="17"/>
      <c r="AJ1752" s="17">
        <v>0.17316630079596099</v>
      </c>
      <c r="AK1752" s="17">
        <v>0.131767366816401</v>
      </c>
      <c r="AL1752" s="17">
        <v>0.115944808534983</v>
      </c>
      <c r="AM1752" s="17">
        <v>0.32965875786429399</v>
      </c>
      <c r="AN1752" s="17">
        <v>0.21225826557262001</v>
      </c>
      <c r="AO1752" s="17"/>
      <c r="AP1752" s="17">
        <v>0.15754510604652999</v>
      </c>
      <c r="AQ1752" s="17">
        <v>0.12661396274873399</v>
      </c>
      <c r="AR1752" s="17">
        <v>0.115225422516293</v>
      </c>
      <c r="AS1752" s="17"/>
      <c r="AT1752" s="17">
        <v>0.22432753371556599</v>
      </c>
      <c r="AU1752" s="17">
        <v>0.167341910285392</v>
      </c>
      <c r="AV1752" s="17">
        <v>0.11208043696761701</v>
      </c>
      <c r="AW1752" s="17">
        <v>8.6977496194109799E-2</v>
      </c>
      <c r="AX1752" s="17">
        <v>6.7113615032769094E-2</v>
      </c>
      <c r="AY1752" s="17"/>
      <c r="AZ1752" s="17">
        <v>0.32645458047998999</v>
      </c>
      <c r="BA1752" s="17">
        <v>0.243781357836101</v>
      </c>
      <c r="BB1752" s="17">
        <v>0.18382595581691999</v>
      </c>
      <c r="BC1752" s="17">
        <v>0.180210524454223</v>
      </c>
      <c r="BD1752" s="17">
        <v>0.13401956241038299</v>
      </c>
      <c r="BE1752" s="17">
        <v>0.19138372794283001</v>
      </c>
      <c r="BF1752" s="17">
        <v>0.14057562529404499</v>
      </c>
      <c r="BG1752" s="17">
        <v>0.18735539024159001</v>
      </c>
      <c r="BH1752" s="17">
        <v>0.117401843573225</v>
      </c>
      <c r="BI1752" s="17">
        <v>0.16756950782435701</v>
      </c>
      <c r="BJ1752" s="17">
        <v>0.143920972170858</v>
      </c>
      <c r="BK1752" s="17">
        <v>0.144690808406786</v>
      </c>
      <c r="BL1752" s="17">
        <v>0.196026187690859</v>
      </c>
      <c r="BM1752" s="17">
        <v>0.12923710163117899</v>
      </c>
      <c r="BN1752" s="17">
        <v>0.10613462858752599</v>
      </c>
      <c r="BO1752" s="17">
        <v>8.06399807250541E-2</v>
      </c>
      <c r="BP1752" s="17"/>
      <c r="BQ1752" s="17">
        <v>4.6018801153979001E-2</v>
      </c>
      <c r="BR1752" s="17">
        <v>0.218688511929577</v>
      </c>
    </row>
    <row r="1753" spans="2:70" x14ac:dyDescent="0.35">
      <c r="B1753" t="s">
        <v>129</v>
      </c>
      <c r="C1753" s="17">
        <v>7.8863053650959497E-2</v>
      </c>
      <c r="D1753" s="17">
        <v>7.3954336344526195E-2</v>
      </c>
      <c r="E1753" s="17">
        <v>8.3642634464626497E-2</v>
      </c>
      <c r="F1753" s="17"/>
      <c r="G1753" s="17">
        <v>8.2418519830421602E-2</v>
      </c>
      <c r="H1753" s="17">
        <v>9.3822816302377196E-2</v>
      </c>
      <c r="I1753" s="17">
        <v>7.6934713117839504E-2</v>
      </c>
      <c r="J1753" s="17">
        <v>8.2365308865391895E-2</v>
      </c>
      <c r="K1753" s="17">
        <v>7.5738836733862294E-2</v>
      </c>
      <c r="L1753" s="17">
        <v>6.51338403918445E-2</v>
      </c>
      <c r="M1753" s="17"/>
      <c r="N1753" s="17">
        <v>5.3640549076928098E-2</v>
      </c>
      <c r="O1753" s="17">
        <v>6.7161786864128104E-2</v>
      </c>
      <c r="P1753" s="17">
        <v>0.102274631638782</v>
      </c>
      <c r="Q1753" s="17">
        <v>9.7650841460764706E-2</v>
      </c>
      <c r="R1753" s="17"/>
      <c r="S1753" s="17">
        <v>6.5938639352574699E-2</v>
      </c>
      <c r="T1753" s="17">
        <v>8.4162052915657704E-2</v>
      </c>
      <c r="U1753" s="17">
        <v>0.10702435007146199</v>
      </c>
      <c r="V1753" s="17">
        <v>5.0333805544975803E-2</v>
      </c>
      <c r="W1753" s="17">
        <v>0.12116205403599099</v>
      </c>
      <c r="X1753" s="17">
        <v>9.8742829363704696E-2</v>
      </c>
      <c r="Y1753" s="17">
        <v>6.5124611652876002E-2</v>
      </c>
      <c r="Z1753" s="17">
        <v>7.3006599659431501E-2</v>
      </c>
      <c r="AA1753" s="17">
        <v>5.6634256673316598E-2</v>
      </c>
      <c r="AB1753" s="17">
        <v>7.0705060476319304E-2</v>
      </c>
      <c r="AC1753" s="17">
        <v>7.4847548147030499E-2</v>
      </c>
      <c r="AD1753" s="17">
        <v>0.125487374302439</v>
      </c>
      <c r="AE1753" s="17"/>
      <c r="AF1753" s="17">
        <v>6.9108563021012398E-2</v>
      </c>
      <c r="AG1753" s="17">
        <v>6.6535933545889103E-2</v>
      </c>
      <c r="AH1753" s="17">
        <v>0.120585683398057</v>
      </c>
      <c r="AI1753" s="17"/>
      <c r="AJ1753" s="17">
        <v>7.1730255892897804E-2</v>
      </c>
      <c r="AK1753" s="17">
        <v>7.3098828587818604E-2</v>
      </c>
      <c r="AL1753" s="17">
        <v>5.2076373746464497E-2</v>
      </c>
      <c r="AM1753" s="17">
        <v>2.2507842833875202E-2</v>
      </c>
      <c r="AN1753" s="17">
        <v>0.116917635233033</v>
      </c>
      <c r="AO1753" s="17"/>
      <c r="AP1753" s="17">
        <v>6.6371164698820206E-2</v>
      </c>
      <c r="AQ1753" s="17">
        <v>7.2727077068555399E-2</v>
      </c>
      <c r="AR1753" s="17">
        <v>1.7971898256917002E-2</v>
      </c>
      <c r="AS1753" s="17"/>
      <c r="AT1753" s="17">
        <v>9.7014514645889893E-2</v>
      </c>
      <c r="AU1753" s="17">
        <v>8.71787365447248E-2</v>
      </c>
      <c r="AV1753" s="17">
        <v>5.7223022527873701E-2</v>
      </c>
      <c r="AW1753" s="17">
        <v>4.6362769177635002E-2</v>
      </c>
      <c r="AX1753" s="17">
        <v>7.6504219888803904E-2</v>
      </c>
      <c r="AY1753" s="17"/>
      <c r="AZ1753" s="17">
        <v>0.108660620198407</v>
      </c>
      <c r="BA1753" s="17">
        <v>0.103629717303271</v>
      </c>
      <c r="BB1753" s="17">
        <v>7.7953256432201898E-2</v>
      </c>
      <c r="BC1753" s="17">
        <v>7.4952725621838495E-2</v>
      </c>
      <c r="BD1753" s="17">
        <v>8.3294569647906394E-2</v>
      </c>
      <c r="BE1753" s="17">
        <v>7.4332624103190595E-2</v>
      </c>
      <c r="BF1753" s="17">
        <v>7.1847347787734495E-2</v>
      </c>
      <c r="BG1753" s="17">
        <v>5.6819023996826E-2</v>
      </c>
      <c r="BH1753" s="17">
        <v>0.107351526624145</v>
      </c>
      <c r="BI1753" s="17">
        <v>5.5340673773551202E-2</v>
      </c>
      <c r="BJ1753" s="17">
        <v>7.5840987260297699E-2</v>
      </c>
      <c r="BK1753" s="17">
        <v>5.5220276058872898E-2</v>
      </c>
      <c r="BL1753" s="17">
        <v>4.3177647085676701E-2</v>
      </c>
      <c r="BM1753" s="17">
        <v>8.8213211587465298E-2</v>
      </c>
      <c r="BN1753" s="17">
        <v>6.5167087787973393E-2</v>
      </c>
      <c r="BO1753" s="17">
        <v>3.73289300673438E-2</v>
      </c>
      <c r="BP1753" s="17"/>
      <c r="BQ1753" s="17">
        <v>1.8943662714919901E-2</v>
      </c>
      <c r="BR1753" s="17">
        <v>0.101081475997005</v>
      </c>
    </row>
    <row r="1754" spans="2:70" x14ac:dyDescent="0.35">
      <c r="C1754" s="17"/>
      <c r="D1754" s="17"/>
      <c r="E1754" s="17"/>
      <c r="F1754" s="17"/>
      <c r="G1754" s="17"/>
      <c r="H1754" s="17"/>
      <c r="I1754" s="17"/>
      <c r="J1754" s="17"/>
      <c r="K1754" s="17"/>
      <c r="L1754" s="17"/>
      <c r="M1754" s="17"/>
      <c r="N1754" s="17"/>
      <c r="O1754" s="17"/>
      <c r="P1754" s="17"/>
      <c r="Q1754" s="17"/>
      <c r="R1754" s="17"/>
      <c r="S1754" s="17"/>
      <c r="T1754" s="17"/>
      <c r="U1754" s="17"/>
      <c r="V1754" s="17"/>
      <c r="W1754" s="17"/>
      <c r="X1754" s="17"/>
      <c r="Y1754" s="17"/>
      <c r="Z1754" s="17"/>
      <c r="AA1754" s="17"/>
      <c r="AB1754" s="17"/>
      <c r="AC1754" s="17"/>
      <c r="AD1754" s="17"/>
      <c r="AE1754" s="17"/>
      <c r="AF1754" s="17"/>
      <c r="AG1754" s="17"/>
      <c r="AH1754" s="17"/>
      <c r="AI1754" s="17"/>
      <c r="AJ1754" s="17"/>
      <c r="AK1754" s="17"/>
      <c r="AL1754" s="17"/>
      <c r="AM1754" s="17"/>
      <c r="AN1754" s="17"/>
      <c r="AO1754" s="17"/>
      <c r="AP1754" s="17"/>
      <c r="AQ1754" s="17"/>
      <c r="AR1754" s="17"/>
      <c r="AS1754" s="17"/>
      <c r="AT1754" s="17"/>
      <c r="AU1754" s="17"/>
      <c r="AV1754" s="17"/>
      <c r="AW1754" s="17"/>
      <c r="AX1754" s="17"/>
      <c r="AY1754" s="17"/>
      <c r="AZ1754" s="17"/>
      <c r="BA1754" s="17"/>
      <c r="BB1754" s="17"/>
      <c r="BC1754" s="17"/>
      <c r="BD1754" s="17"/>
      <c r="BE1754" s="17"/>
      <c r="BF1754" s="17"/>
      <c r="BG1754" s="17"/>
      <c r="BH1754" s="17"/>
      <c r="BI1754" s="17"/>
      <c r="BJ1754" s="17"/>
      <c r="BK1754" s="17"/>
      <c r="BL1754" s="17"/>
      <c r="BM1754" s="17"/>
      <c r="BN1754" s="17"/>
      <c r="BO1754" s="17"/>
      <c r="BP1754" s="17"/>
      <c r="BQ1754" s="17"/>
      <c r="BR1754" s="17"/>
    </row>
    <row r="1755" spans="2:70" x14ac:dyDescent="0.35">
      <c r="B1755" s="6" t="s">
        <v>721</v>
      </c>
      <c r="C1755" s="17"/>
      <c r="D1755" s="17"/>
      <c r="E1755" s="17"/>
      <c r="F1755" s="17"/>
      <c r="G1755" s="17"/>
      <c r="H1755" s="17"/>
      <c r="I1755" s="17"/>
      <c r="J1755" s="17"/>
      <c r="K1755" s="17"/>
      <c r="L1755" s="17"/>
      <c r="M1755" s="17"/>
      <c r="N1755" s="17"/>
      <c r="O1755" s="17"/>
      <c r="P1755" s="17"/>
      <c r="Q1755" s="17"/>
      <c r="R1755" s="17"/>
      <c r="S1755" s="17"/>
      <c r="T1755" s="17"/>
      <c r="U1755" s="17"/>
      <c r="V1755" s="17"/>
      <c r="W1755" s="17"/>
      <c r="X1755" s="17"/>
      <c r="Y1755" s="17"/>
      <c r="Z1755" s="17"/>
      <c r="AA1755" s="17"/>
      <c r="AB1755" s="17"/>
      <c r="AC1755" s="17"/>
      <c r="AD1755" s="17"/>
      <c r="AE1755" s="17"/>
      <c r="AF1755" s="17"/>
      <c r="AG1755" s="17"/>
      <c r="AH1755" s="17"/>
      <c r="AI1755" s="17"/>
      <c r="AJ1755" s="17"/>
      <c r="AK1755" s="17"/>
      <c r="AL1755" s="17"/>
      <c r="AM1755" s="17"/>
      <c r="AN1755" s="17"/>
      <c r="AO1755" s="17"/>
      <c r="AP1755" s="17"/>
      <c r="AQ1755" s="17"/>
      <c r="AR1755" s="17"/>
      <c r="AS1755" s="17"/>
      <c r="AT1755" s="17"/>
      <c r="AU1755" s="17"/>
      <c r="AV1755" s="17"/>
      <c r="AW1755" s="17"/>
      <c r="AX1755" s="17"/>
      <c r="AY1755" s="17"/>
      <c r="AZ1755" s="17"/>
      <c r="BA1755" s="17"/>
      <c r="BB1755" s="17"/>
      <c r="BC1755" s="17"/>
      <c r="BD1755" s="17"/>
      <c r="BE1755" s="17"/>
      <c r="BF1755" s="17"/>
      <c r="BG1755" s="17"/>
      <c r="BH1755" s="17"/>
      <c r="BI1755" s="17"/>
      <c r="BJ1755" s="17"/>
      <c r="BK1755" s="17"/>
      <c r="BL1755" s="17"/>
      <c r="BM1755" s="17"/>
      <c r="BN1755" s="17"/>
      <c r="BO1755" s="17"/>
      <c r="BP1755" s="17"/>
      <c r="BQ1755" s="17"/>
      <c r="BR1755" s="17"/>
    </row>
    <row r="1756" spans="2:70" x14ac:dyDescent="0.35">
      <c r="B1756" s="24" t="s">
        <v>97</v>
      </c>
      <c r="C1756" s="17"/>
      <c r="D1756" s="17"/>
      <c r="E1756" s="17"/>
      <c r="F1756" s="17"/>
      <c r="G1756" s="17"/>
      <c r="H1756" s="17"/>
      <c r="I1756" s="17"/>
      <c r="J1756" s="17"/>
      <c r="K1756" s="17"/>
      <c r="L1756" s="17"/>
      <c r="M1756" s="17"/>
      <c r="N1756" s="17"/>
      <c r="O1756" s="17"/>
      <c r="P1756" s="17"/>
      <c r="Q1756" s="17"/>
      <c r="R1756" s="17"/>
      <c r="S1756" s="17"/>
      <c r="T1756" s="17"/>
      <c r="U1756" s="17"/>
      <c r="V1756" s="17"/>
      <c r="W1756" s="17"/>
      <c r="X1756" s="17"/>
      <c r="Y1756" s="17"/>
      <c r="Z1756" s="17"/>
      <c r="AA1756" s="17"/>
      <c r="AB1756" s="17"/>
      <c r="AC1756" s="17"/>
      <c r="AD1756" s="17"/>
      <c r="AE1756" s="17"/>
      <c r="AF1756" s="17"/>
      <c r="AG1756" s="17"/>
      <c r="AH1756" s="17"/>
      <c r="AI1756" s="17"/>
      <c r="AJ1756" s="17"/>
      <c r="AK1756" s="17"/>
      <c r="AL1756" s="17"/>
      <c r="AM1756" s="17"/>
      <c r="AN1756" s="17"/>
      <c r="AO1756" s="17"/>
      <c r="AP1756" s="17"/>
      <c r="AQ1756" s="17"/>
      <c r="AR1756" s="17"/>
      <c r="AS1756" s="17"/>
      <c r="AT1756" s="17"/>
      <c r="AU1756" s="17"/>
      <c r="AV1756" s="17"/>
      <c r="AW1756" s="17"/>
      <c r="AX1756" s="17"/>
      <c r="AY1756" s="17"/>
      <c r="AZ1756" s="17"/>
      <c r="BA1756" s="17"/>
      <c r="BB1756" s="17"/>
      <c r="BC1756" s="17"/>
      <c r="BD1756" s="17"/>
      <c r="BE1756" s="17"/>
      <c r="BF1756" s="17"/>
      <c r="BG1756" s="17"/>
      <c r="BH1756" s="17"/>
      <c r="BI1756" s="17"/>
      <c r="BJ1756" s="17"/>
      <c r="BK1756" s="17"/>
      <c r="BL1756" s="17"/>
      <c r="BM1756" s="17"/>
      <c r="BN1756" s="17"/>
      <c r="BO1756" s="17"/>
      <c r="BP1756" s="17"/>
      <c r="BQ1756" s="17"/>
      <c r="BR1756" s="17"/>
    </row>
    <row r="1757" spans="2:70" x14ac:dyDescent="0.35">
      <c r="B1757" t="s">
        <v>710</v>
      </c>
      <c r="C1757" s="17">
        <v>6.4592573523773997E-2</v>
      </c>
      <c r="D1757" s="17">
        <v>6.2623520136603494E-2</v>
      </c>
      <c r="E1757" s="17">
        <v>6.5363472094992603E-2</v>
      </c>
      <c r="F1757" s="17"/>
      <c r="G1757" s="17">
        <v>0.113664377914485</v>
      </c>
      <c r="H1757" s="17">
        <v>0.11400671653606299</v>
      </c>
      <c r="I1757" s="17">
        <v>9.0966916412598894E-2</v>
      </c>
      <c r="J1757" s="17">
        <v>4.6979741911038098E-2</v>
      </c>
      <c r="K1757" s="17">
        <v>1.83051384888278E-2</v>
      </c>
      <c r="L1757" s="17">
        <v>1.5602299297346099E-2</v>
      </c>
      <c r="M1757" s="17"/>
      <c r="N1757" s="17">
        <v>5.9704013442998097E-2</v>
      </c>
      <c r="O1757" s="17">
        <v>6.6132027364066898E-2</v>
      </c>
      <c r="P1757" s="17">
        <v>6.9446087371837897E-2</v>
      </c>
      <c r="Q1757" s="17">
        <v>6.48413371404606E-2</v>
      </c>
      <c r="R1757" s="17"/>
      <c r="S1757" s="17">
        <v>0.101569692528969</v>
      </c>
      <c r="T1757" s="17">
        <v>5.1149559554676101E-2</v>
      </c>
      <c r="U1757" s="17">
        <v>4.6277813005110302E-2</v>
      </c>
      <c r="V1757" s="17">
        <v>6.3002081985331804E-2</v>
      </c>
      <c r="W1757" s="17">
        <v>3.89331456972506E-2</v>
      </c>
      <c r="X1757" s="17">
        <v>7.7079918408579806E-2</v>
      </c>
      <c r="Y1757" s="17">
        <v>5.2076897230178998E-2</v>
      </c>
      <c r="Z1757" s="17">
        <v>3.6222462306860999E-2</v>
      </c>
      <c r="AA1757" s="17">
        <v>5.9365024812172297E-2</v>
      </c>
      <c r="AB1757" s="17">
        <v>5.6792627813114102E-2</v>
      </c>
      <c r="AC1757" s="17">
        <v>7.6470743620363102E-2</v>
      </c>
      <c r="AD1757" s="17">
        <v>0.120285592177633</v>
      </c>
      <c r="AE1757" s="17"/>
      <c r="AF1757" s="17">
        <v>4.79624380599507E-2</v>
      </c>
      <c r="AG1757" s="17">
        <v>7.2110688944227799E-2</v>
      </c>
      <c r="AH1757" s="17">
        <v>7.2294746414448302E-2</v>
      </c>
      <c r="AI1757" s="17"/>
      <c r="AJ1757" s="17">
        <v>4.2864680216761999E-2</v>
      </c>
      <c r="AK1757" s="17">
        <v>9.10508265450755E-2</v>
      </c>
      <c r="AL1757" s="17">
        <v>5.6326026528018103E-2</v>
      </c>
      <c r="AM1757" s="17">
        <v>0.163493545244177</v>
      </c>
      <c r="AN1757" s="17">
        <v>6.1857011919119201E-2</v>
      </c>
      <c r="AO1757" s="17"/>
      <c r="AP1757" s="17">
        <v>6.5077961345000199E-2</v>
      </c>
      <c r="AQ1757" s="17">
        <v>8.3245926493260403E-2</v>
      </c>
      <c r="AR1757" s="17">
        <v>7.3601953784215204E-2</v>
      </c>
      <c r="AS1757" s="17"/>
      <c r="AT1757" s="17">
        <v>4.8941155259712203E-2</v>
      </c>
      <c r="AU1757" s="17">
        <v>5.6541171928992197E-2</v>
      </c>
      <c r="AV1757" s="17">
        <v>8.50792560752473E-2</v>
      </c>
      <c r="AW1757" s="17">
        <v>7.3158767456446394E-2</v>
      </c>
      <c r="AX1757" s="17">
        <v>0.157952041281645</v>
      </c>
      <c r="AY1757" s="17"/>
      <c r="AZ1757" s="17">
        <v>7.0302589425314005E-2</v>
      </c>
      <c r="BA1757" s="17">
        <v>6.7731355703687504E-2</v>
      </c>
      <c r="BB1757" s="17">
        <v>7.5347969220049701E-2</v>
      </c>
      <c r="BC1757" s="17">
        <v>5.82536344120623E-2</v>
      </c>
      <c r="BD1757" s="17">
        <v>6.7343440286910597E-2</v>
      </c>
      <c r="BE1757" s="17">
        <v>7.5572392626184107E-2</v>
      </c>
      <c r="BF1757" s="17">
        <v>6.4362528624510904E-2</v>
      </c>
      <c r="BG1757" s="17">
        <v>6.2804935494726197E-2</v>
      </c>
      <c r="BH1757" s="17">
        <v>5.7875854735055299E-2</v>
      </c>
      <c r="BI1757" s="17">
        <v>5.5489525975123501E-2</v>
      </c>
      <c r="BJ1757" s="17">
        <v>5.6053288003185799E-2</v>
      </c>
      <c r="BK1757" s="17">
        <v>7.2640953162573102E-2</v>
      </c>
      <c r="BL1757" s="17">
        <v>3.75333538276931E-2</v>
      </c>
      <c r="BM1757" s="17">
        <v>2.1375362241427699E-2</v>
      </c>
      <c r="BN1757" s="17">
        <v>0.101703107559778</v>
      </c>
      <c r="BO1757" s="17">
        <v>0.13098883324032201</v>
      </c>
      <c r="BP1757" s="17"/>
      <c r="BQ1757" s="17">
        <v>0.10989855920489899</v>
      </c>
      <c r="BR1757" s="17">
        <v>4.2953775444238299E-2</v>
      </c>
    </row>
    <row r="1758" spans="2:70" x14ac:dyDescent="0.35">
      <c r="B1758" t="s">
        <v>711</v>
      </c>
      <c r="C1758" s="17">
        <v>0.165549770248376</v>
      </c>
      <c r="D1758" s="17">
        <v>0.160382989690456</v>
      </c>
      <c r="E1758" s="17">
        <v>0.17121697684929099</v>
      </c>
      <c r="F1758" s="17"/>
      <c r="G1758" s="17">
        <v>0.21033155462959599</v>
      </c>
      <c r="H1758" s="17">
        <v>0.24732126420076</v>
      </c>
      <c r="I1758" s="17">
        <v>0.17990737492077399</v>
      </c>
      <c r="J1758" s="17">
        <v>0.16201388723245</v>
      </c>
      <c r="K1758" s="17">
        <v>0.11755879049698501</v>
      </c>
      <c r="L1758" s="17">
        <v>9.2546404223107406E-2</v>
      </c>
      <c r="M1758" s="17"/>
      <c r="N1758" s="17">
        <v>0.15893710026473901</v>
      </c>
      <c r="O1758" s="17">
        <v>0.16477005376255799</v>
      </c>
      <c r="P1758" s="17">
        <v>0.18493389376581301</v>
      </c>
      <c r="Q1758" s="17">
        <v>0.15859569757735401</v>
      </c>
      <c r="R1758" s="17"/>
      <c r="S1758" s="17">
        <v>0.21189016749078701</v>
      </c>
      <c r="T1758" s="17">
        <v>0.14685132363578601</v>
      </c>
      <c r="U1758" s="17">
        <v>0.15588547364272501</v>
      </c>
      <c r="V1758" s="17">
        <v>0.162300463007819</v>
      </c>
      <c r="W1758" s="17">
        <v>0.17139425588367699</v>
      </c>
      <c r="X1758" s="17">
        <v>0.19138843623280699</v>
      </c>
      <c r="Y1758" s="17">
        <v>0.157511569711769</v>
      </c>
      <c r="Z1758" s="17">
        <v>0.149084018555563</v>
      </c>
      <c r="AA1758" s="17">
        <v>0.15283978884956201</v>
      </c>
      <c r="AB1758" s="17">
        <v>0.14096178275100599</v>
      </c>
      <c r="AC1758" s="17">
        <v>0.16836670986993699</v>
      </c>
      <c r="AD1758" s="17">
        <v>0.133495478940066</v>
      </c>
      <c r="AE1758" s="17"/>
      <c r="AF1758" s="17">
        <v>0.14681824431490501</v>
      </c>
      <c r="AG1758" s="17">
        <v>0.17099375260103999</v>
      </c>
      <c r="AH1758" s="17">
        <v>0.16979458695604799</v>
      </c>
      <c r="AI1758" s="17"/>
      <c r="AJ1758" s="17">
        <v>0.15862595349240799</v>
      </c>
      <c r="AK1758" s="17">
        <v>0.20045754187852199</v>
      </c>
      <c r="AL1758" s="17">
        <v>0.177020825610783</v>
      </c>
      <c r="AM1758" s="17">
        <v>0.115879756427384</v>
      </c>
      <c r="AN1758" s="17">
        <v>0.12402993461398799</v>
      </c>
      <c r="AO1758" s="17"/>
      <c r="AP1758" s="17">
        <v>0.179492239584293</v>
      </c>
      <c r="AQ1758" s="17">
        <v>0.19021380559087001</v>
      </c>
      <c r="AR1758" s="17">
        <v>0.220741754388047</v>
      </c>
      <c r="AS1758" s="17"/>
      <c r="AT1758" s="17">
        <v>0.150919054600608</v>
      </c>
      <c r="AU1758" s="17">
        <v>0.167891198399516</v>
      </c>
      <c r="AV1758" s="17">
        <v>0.18212550164670299</v>
      </c>
      <c r="AW1758" s="17">
        <v>0.19150806721025701</v>
      </c>
      <c r="AX1758" s="17">
        <v>0.19662595602201599</v>
      </c>
      <c r="AY1758" s="17"/>
      <c r="AZ1758" s="17">
        <v>0.177658046405825</v>
      </c>
      <c r="BA1758" s="17">
        <v>0.159637962085209</v>
      </c>
      <c r="BB1758" s="17">
        <v>0.13248590961554799</v>
      </c>
      <c r="BC1758" s="17">
        <v>0.15284444906257499</v>
      </c>
      <c r="BD1758" s="17">
        <v>0.17552292676707101</v>
      </c>
      <c r="BE1758" s="17">
        <v>0.15401923772970899</v>
      </c>
      <c r="BF1758" s="17">
        <v>0.19502265318867501</v>
      </c>
      <c r="BG1758" s="17">
        <v>0.175377036284392</v>
      </c>
      <c r="BH1758" s="17">
        <v>0.18165913708709699</v>
      </c>
      <c r="BI1758" s="17">
        <v>0.161287077131201</v>
      </c>
      <c r="BJ1758" s="17">
        <v>0.17605634839537601</v>
      </c>
      <c r="BK1758" s="17">
        <v>0.14158613771119299</v>
      </c>
      <c r="BL1758" s="17">
        <v>0.225116019078305</v>
      </c>
      <c r="BM1758" s="17">
        <v>0.116486546773813</v>
      </c>
      <c r="BN1758" s="17">
        <v>0.18507715813786699</v>
      </c>
      <c r="BO1758" s="17">
        <v>0.18145098266154</v>
      </c>
      <c r="BP1758" s="17"/>
      <c r="BQ1758" s="17">
        <v>0.225374879553912</v>
      </c>
      <c r="BR1758" s="17">
        <v>0.139418981585156</v>
      </c>
    </row>
    <row r="1759" spans="2:70" x14ac:dyDescent="0.35">
      <c r="B1759" t="s">
        <v>712</v>
      </c>
      <c r="C1759" s="17">
        <v>0.25599532678984199</v>
      </c>
      <c r="D1759" s="17">
        <v>0.24612179912773999</v>
      </c>
      <c r="E1759" s="17">
        <v>0.26531352048015</v>
      </c>
      <c r="F1759" s="17"/>
      <c r="G1759" s="17">
        <v>0.31652302570687302</v>
      </c>
      <c r="H1759" s="17">
        <v>0.23212766296908999</v>
      </c>
      <c r="I1759" s="17">
        <v>0.27792629509708799</v>
      </c>
      <c r="J1759" s="17">
        <v>0.26343373527990999</v>
      </c>
      <c r="K1759" s="17">
        <v>0.22906583163316199</v>
      </c>
      <c r="L1759" s="17">
        <v>0.229159057575861</v>
      </c>
      <c r="M1759" s="17"/>
      <c r="N1759" s="17">
        <v>0.25641051148195099</v>
      </c>
      <c r="O1759" s="17">
        <v>0.257785622783264</v>
      </c>
      <c r="P1759" s="17">
        <v>0.26544801472129997</v>
      </c>
      <c r="Q1759" s="17">
        <v>0.24574822373173699</v>
      </c>
      <c r="R1759" s="17"/>
      <c r="S1759" s="17">
        <v>0.27284814271316699</v>
      </c>
      <c r="T1759" s="17">
        <v>0.24874241298802499</v>
      </c>
      <c r="U1759" s="17">
        <v>0.22331239270551001</v>
      </c>
      <c r="V1759" s="17">
        <v>0.23760266988253501</v>
      </c>
      <c r="W1759" s="17">
        <v>0.27258877710414198</v>
      </c>
      <c r="X1759" s="17">
        <v>0.26370606860557899</v>
      </c>
      <c r="Y1759" s="17">
        <v>0.27856704849960201</v>
      </c>
      <c r="Z1759" s="17">
        <v>0.29786284385001499</v>
      </c>
      <c r="AA1759" s="17">
        <v>0.25310015676521302</v>
      </c>
      <c r="AB1759" s="17">
        <v>0.26551818049146297</v>
      </c>
      <c r="AC1759" s="17">
        <v>0.22056953160068399</v>
      </c>
      <c r="AD1759" s="17">
        <v>0.21445514317855699</v>
      </c>
      <c r="AE1759" s="17"/>
      <c r="AF1759" s="17">
        <v>0.24369717977621999</v>
      </c>
      <c r="AG1759" s="17">
        <v>0.246732477150681</v>
      </c>
      <c r="AH1759" s="17">
        <v>0.27782567709377698</v>
      </c>
      <c r="AI1759" s="17"/>
      <c r="AJ1759" s="17">
        <v>0.24433395214168399</v>
      </c>
      <c r="AK1759" s="17">
        <v>0.26522187346236398</v>
      </c>
      <c r="AL1759" s="17">
        <v>0.25500042269404899</v>
      </c>
      <c r="AM1759" s="17">
        <v>0.15782654877271299</v>
      </c>
      <c r="AN1759" s="17">
        <v>0.248144425939677</v>
      </c>
      <c r="AO1759" s="17"/>
      <c r="AP1759" s="17">
        <v>0.252509328953051</v>
      </c>
      <c r="AQ1759" s="17">
        <v>0.28166574639402098</v>
      </c>
      <c r="AR1759" s="17">
        <v>0.26723298149203001</v>
      </c>
      <c r="AS1759" s="17"/>
      <c r="AT1759" s="17">
        <v>0.25335878196938499</v>
      </c>
      <c r="AU1759" s="17">
        <v>0.257428547689798</v>
      </c>
      <c r="AV1759" s="17">
        <v>0.24157624524410501</v>
      </c>
      <c r="AW1759" s="17">
        <v>0.31028877623598</v>
      </c>
      <c r="AX1759" s="17">
        <v>0.26064645636412997</v>
      </c>
      <c r="AY1759" s="17"/>
      <c r="AZ1759" s="17">
        <v>0.169602163265753</v>
      </c>
      <c r="BA1759" s="17">
        <v>0.22674516655173799</v>
      </c>
      <c r="BB1759" s="17">
        <v>0.28267567423076101</v>
      </c>
      <c r="BC1759" s="17">
        <v>0.23399010396921499</v>
      </c>
      <c r="BD1759" s="17">
        <v>0.25068867779632498</v>
      </c>
      <c r="BE1759" s="17">
        <v>0.23085463613805299</v>
      </c>
      <c r="BF1759" s="17">
        <v>0.24643637907745999</v>
      </c>
      <c r="BG1759" s="17">
        <v>0.27914758778591597</v>
      </c>
      <c r="BH1759" s="17">
        <v>0.25637711340235803</v>
      </c>
      <c r="BI1759" s="17">
        <v>0.24832370073563401</v>
      </c>
      <c r="BJ1759" s="17">
        <v>0.27467919664790902</v>
      </c>
      <c r="BK1759" s="17">
        <v>0.29469515908133898</v>
      </c>
      <c r="BL1759" s="17">
        <v>0.25449620113893401</v>
      </c>
      <c r="BM1759" s="17">
        <v>0.30459746887155598</v>
      </c>
      <c r="BN1759" s="17">
        <v>0.25746203722751598</v>
      </c>
      <c r="BO1759" s="17">
        <v>0.25025249687502499</v>
      </c>
      <c r="BP1759" s="17"/>
      <c r="BQ1759" s="17">
        <v>0.264691784993486</v>
      </c>
      <c r="BR1759" s="17">
        <v>0.24749698132180001</v>
      </c>
    </row>
    <row r="1760" spans="2:70" x14ac:dyDescent="0.35">
      <c r="B1760" t="s">
        <v>713</v>
      </c>
      <c r="C1760" s="17">
        <v>0.22474651064190701</v>
      </c>
      <c r="D1760" s="17">
        <v>0.22202097278072599</v>
      </c>
      <c r="E1760" s="17">
        <v>0.22885013998644399</v>
      </c>
      <c r="F1760" s="17"/>
      <c r="G1760" s="17">
        <v>0.16199717027257801</v>
      </c>
      <c r="H1760" s="17">
        <v>0.18998372335695399</v>
      </c>
      <c r="I1760" s="17">
        <v>0.20328030699779001</v>
      </c>
      <c r="J1760" s="17">
        <v>0.198254492809841</v>
      </c>
      <c r="K1760" s="17">
        <v>0.27190623490297799</v>
      </c>
      <c r="L1760" s="17">
        <v>0.30239354743677599</v>
      </c>
      <c r="M1760" s="17"/>
      <c r="N1760" s="17">
        <v>0.26718399322789699</v>
      </c>
      <c r="O1760" s="17">
        <v>0.234037626525258</v>
      </c>
      <c r="P1760" s="17">
        <v>0.20434418033342899</v>
      </c>
      <c r="Q1760" s="17">
        <v>0.18625315743873699</v>
      </c>
      <c r="R1760" s="17"/>
      <c r="S1760" s="17">
        <v>0.18254963917571401</v>
      </c>
      <c r="T1760" s="17">
        <v>0.23575622571302701</v>
      </c>
      <c r="U1760" s="17">
        <v>0.25640622907265698</v>
      </c>
      <c r="V1760" s="17">
        <v>0.23786067230874899</v>
      </c>
      <c r="W1760" s="17">
        <v>0.228242057334369</v>
      </c>
      <c r="X1760" s="17">
        <v>0.18191768672557301</v>
      </c>
      <c r="Y1760" s="17">
        <v>0.229429504894402</v>
      </c>
      <c r="Z1760" s="17">
        <v>0.237329446964861</v>
      </c>
      <c r="AA1760" s="17">
        <v>0.237797351422112</v>
      </c>
      <c r="AB1760" s="17">
        <v>0.237214678741758</v>
      </c>
      <c r="AC1760" s="17">
        <v>0.237567030010647</v>
      </c>
      <c r="AD1760" s="17">
        <v>0.23473414827637901</v>
      </c>
      <c r="AE1760" s="17"/>
      <c r="AF1760" s="17">
        <v>0.23049394271895099</v>
      </c>
      <c r="AG1760" s="17">
        <v>0.24990075344791299</v>
      </c>
      <c r="AH1760" s="17">
        <v>0.175469941619248</v>
      </c>
      <c r="AI1760" s="17"/>
      <c r="AJ1760" s="17">
        <v>0.255300408507801</v>
      </c>
      <c r="AK1760" s="17">
        <v>0.20874888255986401</v>
      </c>
      <c r="AL1760" s="17">
        <v>0.24026624701982699</v>
      </c>
      <c r="AM1760" s="17">
        <v>0.10323149064057</v>
      </c>
      <c r="AN1760" s="17">
        <v>0.19303818003305101</v>
      </c>
      <c r="AO1760" s="17"/>
      <c r="AP1760" s="17">
        <v>0.24563256381720699</v>
      </c>
      <c r="AQ1760" s="17">
        <v>0.20634468760146801</v>
      </c>
      <c r="AR1760" s="17">
        <v>0.21911340326444301</v>
      </c>
      <c r="AS1760" s="17"/>
      <c r="AT1760" s="17">
        <v>0.200504037744025</v>
      </c>
      <c r="AU1760" s="17">
        <v>0.22897486549080301</v>
      </c>
      <c r="AV1760" s="17">
        <v>0.23954139846018199</v>
      </c>
      <c r="AW1760" s="17">
        <v>0.23313514926773399</v>
      </c>
      <c r="AX1760" s="17">
        <v>0.15144193545074799</v>
      </c>
      <c r="AY1760" s="17"/>
      <c r="AZ1760" s="17">
        <v>0.13559672546996901</v>
      </c>
      <c r="BA1760" s="17">
        <v>0.14936548727839499</v>
      </c>
      <c r="BB1760" s="17">
        <v>0.190195175172195</v>
      </c>
      <c r="BC1760" s="17">
        <v>0.248184780809976</v>
      </c>
      <c r="BD1760" s="17">
        <v>0.25291784263754702</v>
      </c>
      <c r="BE1760" s="17">
        <v>0.20441136109999</v>
      </c>
      <c r="BF1760" s="17">
        <v>0.208579417596163</v>
      </c>
      <c r="BG1760" s="17">
        <v>0.22706969885821701</v>
      </c>
      <c r="BH1760" s="17">
        <v>0.22798970771364199</v>
      </c>
      <c r="BI1760" s="17">
        <v>0.26383387646634598</v>
      </c>
      <c r="BJ1760" s="17">
        <v>0.257939783481971</v>
      </c>
      <c r="BK1760" s="17">
        <v>0.250421300988656</v>
      </c>
      <c r="BL1760" s="17">
        <v>0.200487661663871</v>
      </c>
      <c r="BM1760" s="17">
        <v>0.24239343567902299</v>
      </c>
      <c r="BN1760" s="17">
        <v>0.238445368450275</v>
      </c>
      <c r="BO1760" s="17">
        <v>0.220157205318088</v>
      </c>
      <c r="BP1760" s="17"/>
      <c r="BQ1760" s="17">
        <v>0.223375444790851</v>
      </c>
      <c r="BR1760" s="17">
        <v>0.22814418687825599</v>
      </c>
    </row>
    <row r="1761" spans="2:70" x14ac:dyDescent="0.35">
      <c r="B1761" t="s">
        <v>714</v>
      </c>
      <c r="C1761" s="17">
        <v>0.216672989341642</v>
      </c>
      <c r="D1761" s="17">
        <v>0.24081882223166901</v>
      </c>
      <c r="E1761" s="17">
        <v>0.192512500596386</v>
      </c>
      <c r="F1761" s="17"/>
      <c r="G1761" s="17">
        <v>0.113879087582681</v>
      </c>
      <c r="H1761" s="17">
        <v>0.138463757508372</v>
      </c>
      <c r="I1761" s="17">
        <v>0.17796371797396901</v>
      </c>
      <c r="J1761" s="17">
        <v>0.25380346693802602</v>
      </c>
      <c r="K1761" s="17">
        <v>0.29770013221185898</v>
      </c>
      <c r="L1761" s="17">
        <v>0.29568852363279602</v>
      </c>
      <c r="M1761" s="17"/>
      <c r="N1761" s="17">
        <v>0.207670265057075</v>
      </c>
      <c r="O1761" s="17">
        <v>0.21457889090983101</v>
      </c>
      <c r="P1761" s="17">
        <v>0.19271401053232701</v>
      </c>
      <c r="Q1761" s="17">
        <v>0.24733683228245801</v>
      </c>
      <c r="R1761" s="17"/>
      <c r="S1761" s="17">
        <v>0.17552767594839899</v>
      </c>
      <c r="T1761" s="17">
        <v>0.2346950862851</v>
      </c>
      <c r="U1761" s="17">
        <v>0.231373952856577</v>
      </c>
      <c r="V1761" s="17">
        <v>0.232929206671041</v>
      </c>
      <c r="W1761" s="17">
        <v>0.17467582483316399</v>
      </c>
      <c r="X1761" s="17">
        <v>0.206145533866403</v>
      </c>
      <c r="Y1761" s="17">
        <v>0.239499196968043</v>
      </c>
      <c r="Z1761" s="17">
        <v>0.218016908977086</v>
      </c>
      <c r="AA1761" s="17">
        <v>0.243756022318561</v>
      </c>
      <c r="AB1761" s="17">
        <v>0.21480042288027501</v>
      </c>
      <c r="AC1761" s="17">
        <v>0.21796912947023001</v>
      </c>
      <c r="AD1761" s="17">
        <v>0.21383059677955399</v>
      </c>
      <c r="AE1761" s="17"/>
      <c r="AF1761" s="17">
        <v>0.27267961888069597</v>
      </c>
      <c r="AG1761" s="17">
        <v>0.19904907104384401</v>
      </c>
      <c r="AH1761" s="17">
        <v>0.18930888622649</v>
      </c>
      <c r="AI1761" s="17"/>
      <c r="AJ1761" s="17">
        <v>0.236048214814809</v>
      </c>
      <c r="AK1761" s="17">
        <v>0.169138560695898</v>
      </c>
      <c r="AL1761" s="17">
        <v>0.22445347494995499</v>
      </c>
      <c r="AM1761" s="17">
        <v>0.41244331595894301</v>
      </c>
      <c r="AN1761" s="17">
        <v>0.25400658270057702</v>
      </c>
      <c r="AO1761" s="17"/>
      <c r="AP1761" s="17">
        <v>0.19826982500580401</v>
      </c>
      <c r="AQ1761" s="17">
        <v>0.17826300012079599</v>
      </c>
      <c r="AR1761" s="17">
        <v>0.19255444628454799</v>
      </c>
      <c r="AS1761" s="17"/>
      <c r="AT1761" s="17">
        <v>0.26228015853791797</v>
      </c>
      <c r="AU1761" s="17">
        <v>0.207494682195417</v>
      </c>
      <c r="AV1761" s="17">
        <v>0.19268773094396899</v>
      </c>
      <c r="AW1761" s="17">
        <v>0.156515730574079</v>
      </c>
      <c r="AX1761" s="17">
        <v>0.166509057661889</v>
      </c>
      <c r="AY1761" s="17"/>
      <c r="AZ1761" s="17">
        <v>0.38998272045048099</v>
      </c>
      <c r="BA1761" s="17">
        <v>0.29720597559733403</v>
      </c>
      <c r="BB1761" s="17">
        <v>0.239418347227045</v>
      </c>
      <c r="BC1761" s="17">
        <v>0.22962116962030499</v>
      </c>
      <c r="BD1761" s="17">
        <v>0.162083905571974</v>
      </c>
      <c r="BE1761" s="17">
        <v>0.26618716374833401</v>
      </c>
      <c r="BF1761" s="17">
        <v>0.22747757929267801</v>
      </c>
      <c r="BG1761" s="17">
        <v>0.198709040419533</v>
      </c>
      <c r="BH1761" s="17">
        <v>0.19499335418425801</v>
      </c>
      <c r="BI1761" s="17">
        <v>0.20729880398113401</v>
      </c>
      <c r="BJ1761" s="17">
        <v>0.188833102220854</v>
      </c>
      <c r="BK1761" s="17">
        <v>0.21193309506046801</v>
      </c>
      <c r="BL1761" s="17">
        <v>0.22715468058310501</v>
      </c>
      <c r="BM1761" s="17">
        <v>0.27916868107335602</v>
      </c>
      <c r="BN1761" s="17">
        <v>0.154180758878598</v>
      </c>
      <c r="BO1761" s="17">
        <v>0.16764055053687599</v>
      </c>
      <c r="BP1761" s="17"/>
      <c r="BQ1761" s="17">
        <v>0.15215787797354299</v>
      </c>
      <c r="BR1761" s="17">
        <v>0.25106457478043998</v>
      </c>
    </row>
    <row r="1762" spans="2:70" x14ac:dyDescent="0.35">
      <c r="B1762" t="s">
        <v>129</v>
      </c>
      <c r="C1762" s="17">
        <v>7.2442829454459498E-2</v>
      </c>
      <c r="D1762" s="17">
        <v>6.8031896032806002E-2</v>
      </c>
      <c r="E1762" s="17">
        <v>7.6743389992735597E-2</v>
      </c>
      <c r="F1762" s="17"/>
      <c r="G1762" s="17">
        <v>8.3604783893786602E-2</v>
      </c>
      <c r="H1762" s="17">
        <v>7.8096875428760495E-2</v>
      </c>
      <c r="I1762" s="17">
        <v>6.9955388597780305E-2</v>
      </c>
      <c r="J1762" s="17">
        <v>7.5514675828735597E-2</v>
      </c>
      <c r="K1762" s="17">
        <v>6.5463872266187703E-2</v>
      </c>
      <c r="L1762" s="17">
        <v>6.4610167834113497E-2</v>
      </c>
      <c r="M1762" s="17"/>
      <c r="N1762" s="17">
        <v>5.0094116525339301E-2</v>
      </c>
      <c r="O1762" s="17">
        <v>6.2695778655021406E-2</v>
      </c>
      <c r="P1762" s="17">
        <v>8.3113813275294199E-2</v>
      </c>
      <c r="Q1762" s="17">
        <v>9.7224751829253803E-2</v>
      </c>
      <c r="R1762" s="17"/>
      <c r="S1762" s="17">
        <v>5.5614682142964E-2</v>
      </c>
      <c r="T1762" s="17">
        <v>8.2805391823386101E-2</v>
      </c>
      <c r="U1762" s="17">
        <v>8.6744138717420996E-2</v>
      </c>
      <c r="V1762" s="17">
        <v>6.6304906144523501E-2</v>
      </c>
      <c r="W1762" s="17">
        <v>0.11416593914739701</v>
      </c>
      <c r="X1762" s="17">
        <v>7.9762356161057799E-2</v>
      </c>
      <c r="Y1762" s="17">
        <v>4.2915782696004802E-2</v>
      </c>
      <c r="Z1762" s="17">
        <v>6.14843193456137E-2</v>
      </c>
      <c r="AA1762" s="17">
        <v>5.3141655832379397E-2</v>
      </c>
      <c r="AB1762" s="17">
        <v>8.4712307322382496E-2</v>
      </c>
      <c r="AC1762" s="17">
        <v>7.9056855428138298E-2</v>
      </c>
      <c r="AD1762" s="17">
        <v>8.3199040647811306E-2</v>
      </c>
      <c r="AE1762" s="17"/>
      <c r="AF1762" s="17">
        <v>5.8348576249277397E-2</v>
      </c>
      <c r="AG1762" s="17">
        <v>6.1213256812294399E-2</v>
      </c>
      <c r="AH1762" s="17">
        <v>0.115306161689989</v>
      </c>
      <c r="AI1762" s="17"/>
      <c r="AJ1762" s="17">
        <v>6.2826790826534695E-2</v>
      </c>
      <c r="AK1762" s="17">
        <v>6.5382314858276905E-2</v>
      </c>
      <c r="AL1762" s="17">
        <v>4.6933003197368803E-2</v>
      </c>
      <c r="AM1762" s="17">
        <v>4.7125342956212797E-2</v>
      </c>
      <c r="AN1762" s="17">
        <v>0.118923864793589</v>
      </c>
      <c r="AO1762" s="17"/>
      <c r="AP1762" s="17">
        <v>5.9018081294645502E-2</v>
      </c>
      <c r="AQ1762" s="17">
        <v>6.0266833799585001E-2</v>
      </c>
      <c r="AR1762" s="17">
        <v>2.6755460786716499E-2</v>
      </c>
      <c r="AS1762" s="17"/>
      <c r="AT1762" s="17">
        <v>8.3996811888351494E-2</v>
      </c>
      <c r="AU1762" s="17">
        <v>8.1669534295473301E-2</v>
      </c>
      <c r="AV1762" s="17">
        <v>5.8989867629793101E-2</v>
      </c>
      <c r="AW1762" s="17">
        <v>3.5393509255504003E-2</v>
      </c>
      <c r="AX1762" s="17">
        <v>6.6824553219572397E-2</v>
      </c>
      <c r="AY1762" s="17"/>
      <c r="AZ1762" s="17">
        <v>5.6857754982657202E-2</v>
      </c>
      <c r="BA1762" s="17">
        <v>9.9314052783636905E-2</v>
      </c>
      <c r="BB1762" s="17">
        <v>7.9876924534400803E-2</v>
      </c>
      <c r="BC1762" s="17">
        <v>7.7105862125866703E-2</v>
      </c>
      <c r="BD1762" s="17">
        <v>9.1443206940171495E-2</v>
      </c>
      <c r="BE1762" s="17">
        <v>6.8955208657730194E-2</v>
      </c>
      <c r="BF1762" s="17">
        <v>5.8121442220512798E-2</v>
      </c>
      <c r="BG1762" s="17">
        <v>5.6891701157215903E-2</v>
      </c>
      <c r="BH1762" s="17">
        <v>8.1104832877589905E-2</v>
      </c>
      <c r="BI1762" s="17">
        <v>6.3767015710562702E-2</v>
      </c>
      <c r="BJ1762" s="17">
        <v>4.6438281250703803E-2</v>
      </c>
      <c r="BK1762" s="17">
        <v>2.87233539957698E-2</v>
      </c>
      <c r="BL1762" s="17">
        <v>5.52120837080914E-2</v>
      </c>
      <c r="BM1762" s="17">
        <v>3.59785053608251E-2</v>
      </c>
      <c r="BN1762" s="17">
        <v>6.3131569745965802E-2</v>
      </c>
      <c r="BO1762" s="17">
        <v>4.9509931368148498E-2</v>
      </c>
      <c r="BP1762" s="17"/>
      <c r="BQ1762" s="17">
        <v>2.4501453483309E-2</v>
      </c>
      <c r="BR1762" s="17">
        <v>9.0921499990110302E-2</v>
      </c>
    </row>
    <row r="1763" spans="2:70" x14ac:dyDescent="0.35">
      <c r="C1763" s="17"/>
      <c r="D1763" s="17"/>
      <c r="E1763" s="17"/>
      <c r="F1763" s="17"/>
      <c r="G1763" s="17"/>
      <c r="H1763" s="17"/>
      <c r="I1763" s="17"/>
      <c r="J1763" s="17"/>
      <c r="K1763" s="17"/>
      <c r="L1763" s="17"/>
      <c r="M1763" s="17"/>
      <c r="N1763" s="17"/>
      <c r="O1763" s="17"/>
      <c r="P1763" s="17"/>
      <c r="Q1763" s="17"/>
      <c r="R1763" s="17"/>
      <c r="S1763" s="17"/>
      <c r="T1763" s="17"/>
      <c r="U1763" s="17"/>
      <c r="V1763" s="17"/>
      <c r="W1763" s="17"/>
      <c r="X1763" s="17"/>
      <c r="Y1763" s="17"/>
      <c r="Z1763" s="17"/>
      <c r="AA1763" s="17"/>
      <c r="AB1763" s="17"/>
      <c r="AC1763" s="17"/>
      <c r="AD1763" s="17"/>
      <c r="AE1763" s="17"/>
      <c r="AF1763" s="17"/>
      <c r="AG1763" s="17"/>
      <c r="AH1763" s="17"/>
      <c r="AI1763" s="17"/>
      <c r="AJ1763" s="17"/>
      <c r="AK1763" s="17"/>
      <c r="AL1763" s="17"/>
      <c r="AM1763" s="17"/>
      <c r="AN1763" s="17"/>
      <c r="AO1763" s="17"/>
      <c r="AP1763" s="17"/>
      <c r="AQ1763" s="17"/>
      <c r="AR1763" s="17"/>
      <c r="AS1763" s="17"/>
      <c r="AT1763" s="17"/>
      <c r="AU1763" s="17"/>
      <c r="AV1763" s="17"/>
      <c r="AW1763" s="17"/>
      <c r="AX1763" s="17"/>
      <c r="AY1763" s="17"/>
      <c r="AZ1763" s="17"/>
      <c r="BA1763" s="17"/>
      <c r="BB1763" s="17"/>
      <c r="BC1763" s="17"/>
      <c r="BD1763" s="17"/>
      <c r="BE1763" s="17"/>
      <c r="BF1763" s="17"/>
      <c r="BG1763" s="17"/>
      <c r="BH1763" s="17"/>
      <c r="BI1763" s="17"/>
      <c r="BJ1763" s="17"/>
      <c r="BK1763" s="17"/>
      <c r="BL1763" s="17"/>
      <c r="BM1763" s="17"/>
      <c r="BN1763" s="17"/>
      <c r="BO1763" s="17"/>
      <c r="BP1763" s="17"/>
      <c r="BQ1763" s="17"/>
      <c r="BR1763" s="17"/>
    </row>
    <row r="1764" spans="2:70" x14ac:dyDescent="0.35">
      <c r="B1764" s="6" t="s">
        <v>722</v>
      </c>
      <c r="C1764" s="17"/>
      <c r="D1764" s="17"/>
      <c r="E1764" s="17"/>
      <c r="F1764" s="17"/>
      <c r="G1764" s="17"/>
      <c r="H1764" s="17"/>
      <c r="I1764" s="17"/>
      <c r="J1764" s="17"/>
      <c r="K1764" s="17"/>
      <c r="L1764" s="17"/>
      <c r="M1764" s="17"/>
      <c r="N1764" s="17"/>
      <c r="O1764" s="17"/>
      <c r="P1764" s="17"/>
      <c r="Q1764" s="17"/>
      <c r="R1764" s="17"/>
      <c r="S1764" s="17"/>
      <c r="T1764" s="17"/>
      <c r="U1764" s="17"/>
      <c r="V1764" s="17"/>
      <c r="W1764" s="17"/>
      <c r="X1764" s="17"/>
      <c r="Y1764" s="17"/>
      <c r="Z1764" s="17"/>
      <c r="AA1764" s="17"/>
      <c r="AB1764" s="17"/>
      <c r="AC1764" s="17"/>
      <c r="AD1764" s="17"/>
      <c r="AE1764" s="17"/>
      <c r="AF1764" s="17"/>
      <c r="AG1764" s="17"/>
      <c r="AH1764" s="17"/>
      <c r="AI1764" s="17"/>
      <c r="AJ1764" s="17"/>
      <c r="AK1764" s="17"/>
      <c r="AL1764" s="17"/>
      <c r="AM1764" s="17"/>
      <c r="AN1764" s="17"/>
      <c r="AO1764" s="17"/>
      <c r="AP1764" s="17"/>
      <c r="AQ1764" s="17"/>
      <c r="AR1764" s="17"/>
      <c r="AS1764" s="17"/>
      <c r="AT1764" s="17"/>
      <c r="AU1764" s="17"/>
      <c r="AV1764" s="17"/>
      <c r="AW1764" s="17"/>
      <c r="AX1764" s="17"/>
      <c r="AY1764" s="17"/>
      <c r="AZ1764" s="17"/>
      <c r="BA1764" s="17"/>
      <c r="BB1764" s="17"/>
      <c r="BC1764" s="17"/>
      <c r="BD1764" s="17"/>
      <c r="BE1764" s="17"/>
      <c r="BF1764" s="17"/>
      <c r="BG1764" s="17"/>
      <c r="BH1764" s="17"/>
      <c r="BI1764" s="17"/>
      <c r="BJ1764" s="17"/>
      <c r="BK1764" s="17"/>
      <c r="BL1764" s="17"/>
      <c r="BM1764" s="17"/>
      <c r="BN1764" s="17"/>
      <c r="BO1764" s="17"/>
      <c r="BP1764" s="17"/>
      <c r="BQ1764" s="17"/>
      <c r="BR1764" s="17"/>
    </row>
    <row r="1765" spans="2:70" x14ac:dyDescent="0.35">
      <c r="B1765" s="24" t="s">
        <v>97</v>
      </c>
      <c r="C1765" s="17"/>
      <c r="D1765" s="17"/>
      <c r="E1765" s="17"/>
      <c r="F1765" s="17"/>
      <c r="G1765" s="17"/>
      <c r="H1765" s="17"/>
      <c r="I1765" s="17"/>
      <c r="J1765" s="17"/>
      <c r="K1765" s="17"/>
      <c r="L1765" s="17"/>
      <c r="M1765" s="17"/>
      <c r="N1765" s="17"/>
      <c r="O1765" s="17"/>
      <c r="P1765" s="17"/>
      <c r="Q1765" s="17"/>
      <c r="R1765" s="17"/>
      <c r="S1765" s="17"/>
      <c r="T1765" s="17"/>
      <c r="U1765" s="17"/>
      <c r="V1765" s="17"/>
      <c r="W1765" s="17"/>
      <c r="X1765" s="17"/>
      <c r="Y1765" s="17"/>
      <c r="Z1765" s="17"/>
      <c r="AA1765" s="17"/>
      <c r="AB1765" s="17"/>
      <c r="AC1765" s="17"/>
      <c r="AD1765" s="17"/>
      <c r="AE1765" s="17"/>
      <c r="AF1765" s="17"/>
      <c r="AG1765" s="17"/>
      <c r="AH1765" s="17"/>
      <c r="AI1765" s="17"/>
      <c r="AJ1765" s="17"/>
      <c r="AK1765" s="17"/>
      <c r="AL1765" s="17"/>
      <c r="AM1765" s="17"/>
      <c r="AN1765" s="17"/>
      <c r="AO1765" s="17"/>
      <c r="AP1765" s="17"/>
      <c r="AQ1765" s="17"/>
      <c r="AR1765" s="17"/>
      <c r="AS1765" s="17"/>
      <c r="AT1765" s="17"/>
      <c r="AU1765" s="17"/>
      <c r="AV1765" s="17"/>
      <c r="AW1765" s="17"/>
      <c r="AX1765" s="17"/>
      <c r="AY1765" s="17"/>
      <c r="AZ1765" s="17"/>
      <c r="BA1765" s="17"/>
      <c r="BB1765" s="17"/>
      <c r="BC1765" s="17"/>
      <c r="BD1765" s="17"/>
      <c r="BE1765" s="17"/>
      <c r="BF1765" s="17"/>
      <c r="BG1765" s="17"/>
      <c r="BH1765" s="17"/>
      <c r="BI1765" s="17"/>
      <c r="BJ1765" s="17"/>
      <c r="BK1765" s="17"/>
      <c r="BL1765" s="17"/>
      <c r="BM1765" s="17"/>
      <c r="BN1765" s="17"/>
      <c r="BO1765" s="17"/>
      <c r="BP1765" s="17"/>
      <c r="BQ1765" s="17"/>
      <c r="BR1765" s="17"/>
    </row>
    <row r="1766" spans="2:70" x14ac:dyDescent="0.35">
      <c r="B1766" t="s">
        <v>710</v>
      </c>
      <c r="C1766" s="17">
        <v>6.8943179972564203E-2</v>
      </c>
      <c r="D1766" s="17">
        <v>6.4944540878262499E-2</v>
      </c>
      <c r="E1766" s="17">
        <v>7.2869907749180798E-2</v>
      </c>
      <c r="F1766" s="17"/>
      <c r="G1766" s="17">
        <v>9.9476391796910701E-2</v>
      </c>
      <c r="H1766" s="17">
        <v>0.106354574350746</v>
      </c>
      <c r="I1766" s="17">
        <v>7.6547925042917506E-2</v>
      </c>
      <c r="J1766" s="17">
        <v>6.6181018245153198E-2</v>
      </c>
      <c r="K1766" s="17">
        <v>3.46578620811267E-2</v>
      </c>
      <c r="L1766" s="17">
        <v>3.7206228980125898E-2</v>
      </c>
      <c r="M1766" s="17"/>
      <c r="N1766" s="17">
        <v>7.8131218824425003E-2</v>
      </c>
      <c r="O1766" s="17">
        <v>6.4051952076158603E-2</v>
      </c>
      <c r="P1766" s="17">
        <v>7.7253710519478103E-2</v>
      </c>
      <c r="Q1766" s="17">
        <v>5.7685078255278903E-2</v>
      </c>
      <c r="R1766" s="17"/>
      <c r="S1766" s="17">
        <v>0.11032797252091101</v>
      </c>
      <c r="T1766" s="17">
        <v>4.7646127767687702E-2</v>
      </c>
      <c r="U1766" s="17">
        <v>4.1277384100206697E-2</v>
      </c>
      <c r="V1766" s="17">
        <v>5.7444888200427098E-2</v>
      </c>
      <c r="W1766" s="17">
        <v>6.3103558547667707E-2</v>
      </c>
      <c r="X1766" s="17">
        <v>6.8872344458879201E-2</v>
      </c>
      <c r="Y1766" s="17">
        <v>7.89416149810412E-2</v>
      </c>
      <c r="Z1766" s="17">
        <v>6.3278929209281007E-2</v>
      </c>
      <c r="AA1766" s="17">
        <v>6.5479214408898603E-2</v>
      </c>
      <c r="AB1766" s="17">
        <v>7.1356753791379096E-2</v>
      </c>
      <c r="AC1766" s="17">
        <v>5.1351101503110702E-2</v>
      </c>
      <c r="AD1766" s="17">
        <v>0.106001472300448</v>
      </c>
      <c r="AE1766" s="17"/>
      <c r="AF1766" s="17">
        <v>5.08271429269785E-2</v>
      </c>
      <c r="AG1766" s="17">
        <v>8.6917083503167597E-2</v>
      </c>
      <c r="AH1766" s="17">
        <v>6.1333329923657198E-2</v>
      </c>
      <c r="AI1766" s="17"/>
      <c r="AJ1766" s="17">
        <v>5.1200632431845097E-2</v>
      </c>
      <c r="AK1766" s="17">
        <v>8.7831238252555094E-2</v>
      </c>
      <c r="AL1766" s="17">
        <v>7.3060952858992098E-2</v>
      </c>
      <c r="AM1766" s="17">
        <v>0.115635215249313</v>
      </c>
      <c r="AN1766" s="17">
        <v>5.5023755152298598E-2</v>
      </c>
      <c r="AO1766" s="17"/>
      <c r="AP1766" s="17">
        <v>6.8313931517157797E-2</v>
      </c>
      <c r="AQ1766" s="17">
        <v>8.0358434054162903E-2</v>
      </c>
      <c r="AR1766" s="17">
        <v>9.6918586749207197E-2</v>
      </c>
      <c r="AS1766" s="17"/>
      <c r="AT1766" s="17">
        <v>5.26291174747886E-2</v>
      </c>
      <c r="AU1766" s="17">
        <v>6.5131501833122996E-2</v>
      </c>
      <c r="AV1766" s="17">
        <v>8.5884851164454698E-2</v>
      </c>
      <c r="AW1766" s="17">
        <v>8.7656480942388801E-2</v>
      </c>
      <c r="AX1766" s="17">
        <v>0.19214311073248599</v>
      </c>
      <c r="AY1766" s="17"/>
      <c r="AZ1766" s="17">
        <v>3.59764334941685E-2</v>
      </c>
      <c r="BA1766" s="17">
        <v>6.6154394573152406E-2</v>
      </c>
      <c r="BB1766" s="17">
        <v>6.6696644547675196E-2</v>
      </c>
      <c r="BC1766" s="17">
        <v>4.9016085540793897E-2</v>
      </c>
      <c r="BD1766" s="17">
        <v>7.7626625588750303E-2</v>
      </c>
      <c r="BE1766" s="17">
        <v>6.5383713989436404E-2</v>
      </c>
      <c r="BF1766" s="17">
        <v>7.1121716692729403E-2</v>
      </c>
      <c r="BG1766" s="17">
        <v>4.9930644130107803E-2</v>
      </c>
      <c r="BH1766" s="17">
        <v>7.5391426136680206E-2</v>
      </c>
      <c r="BI1766" s="17">
        <v>7.0113234802991004E-2</v>
      </c>
      <c r="BJ1766" s="17">
        <v>7.9130588543527294E-2</v>
      </c>
      <c r="BK1766" s="17">
        <v>8.6155553996492801E-2</v>
      </c>
      <c r="BL1766" s="17">
        <v>8.9927349152589597E-2</v>
      </c>
      <c r="BM1766" s="17">
        <v>2.7043101148344802E-2</v>
      </c>
      <c r="BN1766" s="17">
        <v>8.1880440107851601E-2</v>
      </c>
      <c r="BO1766" s="17">
        <v>0.113127962767184</v>
      </c>
      <c r="BP1766" s="17"/>
      <c r="BQ1766" s="17">
        <v>0.13765955863850199</v>
      </c>
      <c r="BR1766" s="17">
        <v>3.83632576431817E-2</v>
      </c>
    </row>
    <row r="1767" spans="2:70" x14ac:dyDescent="0.35">
      <c r="B1767" t="s">
        <v>711</v>
      </c>
      <c r="C1767" s="17">
        <v>0.22656024587169399</v>
      </c>
      <c r="D1767" s="17">
        <v>0.22239868059833001</v>
      </c>
      <c r="E1767" s="17">
        <v>0.23108949378287599</v>
      </c>
      <c r="F1767" s="17"/>
      <c r="G1767" s="17">
        <v>0.21690832167858301</v>
      </c>
      <c r="H1767" s="17">
        <v>0.26638242171271698</v>
      </c>
      <c r="I1767" s="17">
        <v>0.258978412202723</v>
      </c>
      <c r="J1767" s="17">
        <v>0.22237007843507101</v>
      </c>
      <c r="K1767" s="17">
        <v>0.17108266652121301</v>
      </c>
      <c r="L1767" s="17">
        <v>0.214707720755211</v>
      </c>
      <c r="M1767" s="17"/>
      <c r="N1767" s="17">
        <v>0.25579846840224202</v>
      </c>
      <c r="O1767" s="17">
        <v>0.241522745518368</v>
      </c>
      <c r="P1767" s="17">
        <v>0.20005068365166401</v>
      </c>
      <c r="Q1767" s="17">
        <v>0.204677395658206</v>
      </c>
      <c r="R1767" s="17"/>
      <c r="S1767" s="17">
        <v>0.27692117358989099</v>
      </c>
      <c r="T1767" s="17">
        <v>0.19048519613825299</v>
      </c>
      <c r="U1767" s="17">
        <v>0.25407283046689499</v>
      </c>
      <c r="V1767" s="17">
        <v>0.22332831830734401</v>
      </c>
      <c r="W1767" s="17">
        <v>0.218861898793242</v>
      </c>
      <c r="X1767" s="17">
        <v>0.22964352179501299</v>
      </c>
      <c r="Y1767" s="17">
        <v>0.17997900648999099</v>
      </c>
      <c r="Z1767" s="17">
        <v>0.25893427701696697</v>
      </c>
      <c r="AA1767" s="17">
        <v>0.22358348413429099</v>
      </c>
      <c r="AB1767" s="17">
        <v>0.21253105419830901</v>
      </c>
      <c r="AC1767" s="17">
        <v>0.23468755417064299</v>
      </c>
      <c r="AD1767" s="17">
        <v>0.21349014651773399</v>
      </c>
      <c r="AE1767" s="17"/>
      <c r="AF1767" s="17">
        <v>0.21572323328895299</v>
      </c>
      <c r="AG1767" s="17">
        <v>0.249360008591202</v>
      </c>
      <c r="AH1767" s="17">
        <v>0.20333767571959899</v>
      </c>
      <c r="AI1767" s="17"/>
      <c r="AJ1767" s="17">
        <v>0.226110426498905</v>
      </c>
      <c r="AK1767" s="17">
        <v>0.26630286787378099</v>
      </c>
      <c r="AL1767" s="17">
        <v>0.24506346168071</v>
      </c>
      <c r="AM1767" s="17">
        <v>0.27304612912520099</v>
      </c>
      <c r="AN1767" s="17">
        <v>0.173358046061975</v>
      </c>
      <c r="AO1767" s="17"/>
      <c r="AP1767" s="17">
        <v>0.237231781940273</v>
      </c>
      <c r="AQ1767" s="17">
        <v>0.25821637416016702</v>
      </c>
      <c r="AR1767" s="17">
        <v>0.28072442082986299</v>
      </c>
      <c r="AS1767" s="17"/>
      <c r="AT1767" s="17">
        <v>0.16945478208120299</v>
      </c>
      <c r="AU1767" s="17">
        <v>0.20630404075745901</v>
      </c>
      <c r="AV1767" s="17">
        <v>0.26952274548330601</v>
      </c>
      <c r="AW1767" s="17">
        <v>0.30034674307787601</v>
      </c>
      <c r="AX1767" s="17">
        <v>0.210782944046389</v>
      </c>
      <c r="AY1767" s="17"/>
      <c r="AZ1767" s="17">
        <v>0.15033699722925301</v>
      </c>
      <c r="BA1767" s="17">
        <v>0.19078646004275901</v>
      </c>
      <c r="BB1767" s="17">
        <v>0.214286030972344</v>
      </c>
      <c r="BC1767" s="17">
        <v>0.235231655572503</v>
      </c>
      <c r="BD1767" s="17">
        <v>0.23976478134559601</v>
      </c>
      <c r="BE1767" s="17">
        <v>0.222312164067271</v>
      </c>
      <c r="BF1767" s="17">
        <v>0.21593557299987001</v>
      </c>
      <c r="BG1767" s="17">
        <v>0.19581513336928499</v>
      </c>
      <c r="BH1767" s="17">
        <v>0.224805375347362</v>
      </c>
      <c r="BI1767" s="17">
        <v>0.21868188567125599</v>
      </c>
      <c r="BJ1767" s="17">
        <v>0.25188582360950601</v>
      </c>
      <c r="BK1767" s="17">
        <v>0.24244649702608301</v>
      </c>
      <c r="BL1767" s="17">
        <v>0.23912244082825401</v>
      </c>
      <c r="BM1767" s="17">
        <v>0.26824848652348299</v>
      </c>
      <c r="BN1767" s="17">
        <v>0.26030300086818198</v>
      </c>
      <c r="BO1767" s="17">
        <v>0.30119328617932301</v>
      </c>
      <c r="BP1767" s="17"/>
      <c r="BQ1767" s="17">
        <v>0.371416405490472</v>
      </c>
      <c r="BR1767" s="17">
        <v>0.16276082027962799</v>
      </c>
    </row>
    <row r="1768" spans="2:70" x14ac:dyDescent="0.35">
      <c r="B1768" t="s">
        <v>712</v>
      </c>
      <c r="C1768" s="17">
        <v>0.31068070629827499</v>
      </c>
      <c r="D1768" s="17">
        <v>0.31388062332830902</v>
      </c>
      <c r="E1768" s="17">
        <v>0.30606394116693603</v>
      </c>
      <c r="F1768" s="17"/>
      <c r="G1768" s="17">
        <v>0.30320393075139801</v>
      </c>
      <c r="H1768" s="17">
        <v>0.30583838881283698</v>
      </c>
      <c r="I1768" s="17">
        <v>0.30341778890609999</v>
      </c>
      <c r="J1768" s="17">
        <v>0.30727097655145202</v>
      </c>
      <c r="K1768" s="17">
        <v>0.31371772965432998</v>
      </c>
      <c r="L1768" s="17">
        <v>0.326283143784945</v>
      </c>
      <c r="M1768" s="17"/>
      <c r="N1768" s="17">
        <v>0.32105853453877697</v>
      </c>
      <c r="O1768" s="17">
        <v>0.315451000938266</v>
      </c>
      <c r="P1768" s="17">
        <v>0.30222943619243198</v>
      </c>
      <c r="Q1768" s="17">
        <v>0.30218846121945198</v>
      </c>
      <c r="R1768" s="17"/>
      <c r="S1768" s="17">
        <v>0.28674982077829198</v>
      </c>
      <c r="T1768" s="17">
        <v>0.347727301428994</v>
      </c>
      <c r="U1768" s="17">
        <v>0.27977275263344498</v>
      </c>
      <c r="V1768" s="17">
        <v>0.32197892821805901</v>
      </c>
      <c r="W1768" s="17">
        <v>0.30740503593227803</v>
      </c>
      <c r="X1768" s="17">
        <v>0.287778188724718</v>
      </c>
      <c r="Y1768" s="17">
        <v>0.35394764177786098</v>
      </c>
      <c r="Z1768" s="17">
        <v>0.24375555073740701</v>
      </c>
      <c r="AA1768" s="17">
        <v>0.31744330275045402</v>
      </c>
      <c r="AB1768" s="17">
        <v>0.33649002570772102</v>
      </c>
      <c r="AC1768" s="17">
        <v>0.318282061625136</v>
      </c>
      <c r="AD1768" s="17">
        <v>0.24513193705224401</v>
      </c>
      <c r="AE1768" s="17"/>
      <c r="AF1768" s="17">
        <v>0.31181875121708102</v>
      </c>
      <c r="AG1768" s="17">
        <v>0.31251715226118199</v>
      </c>
      <c r="AH1768" s="17">
        <v>0.322708088579583</v>
      </c>
      <c r="AI1768" s="17"/>
      <c r="AJ1768" s="17">
        <v>0.31795865761423497</v>
      </c>
      <c r="AK1768" s="17">
        <v>0.30235106917267501</v>
      </c>
      <c r="AL1768" s="17">
        <v>0.37432783077595999</v>
      </c>
      <c r="AM1768" s="17">
        <v>0.19894478295411799</v>
      </c>
      <c r="AN1768" s="17">
        <v>0.29301235134877002</v>
      </c>
      <c r="AO1768" s="17"/>
      <c r="AP1768" s="17">
        <v>0.31887661459238897</v>
      </c>
      <c r="AQ1768" s="17">
        <v>0.31253332001119899</v>
      </c>
      <c r="AR1768" s="17">
        <v>0.33137113325977102</v>
      </c>
      <c r="AS1768" s="17"/>
      <c r="AT1768" s="17">
        <v>0.30794094354693602</v>
      </c>
      <c r="AU1768" s="17">
        <v>0.29793751547083103</v>
      </c>
      <c r="AV1768" s="17">
        <v>0.32539169543773599</v>
      </c>
      <c r="AW1768" s="17">
        <v>0.32323402897201498</v>
      </c>
      <c r="AX1768" s="17">
        <v>0.33059432406011002</v>
      </c>
      <c r="AY1768" s="17"/>
      <c r="AZ1768" s="17">
        <v>0.37572263828818497</v>
      </c>
      <c r="BA1768" s="17">
        <v>0.29892022200849799</v>
      </c>
      <c r="BB1768" s="17">
        <v>0.32545162205934203</v>
      </c>
      <c r="BC1768" s="17">
        <v>0.26792596465369001</v>
      </c>
      <c r="BD1768" s="17">
        <v>0.319221099518954</v>
      </c>
      <c r="BE1768" s="17">
        <v>0.28834541649036</v>
      </c>
      <c r="BF1768" s="17">
        <v>0.344362488782613</v>
      </c>
      <c r="BG1768" s="17">
        <v>0.35539019441999897</v>
      </c>
      <c r="BH1768" s="17">
        <v>0.30748815901344601</v>
      </c>
      <c r="BI1768" s="17">
        <v>0.33688713494482198</v>
      </c>
      <c r="BJ1768" s="17">
        <v>0.30942339276152298</v>
      </c>
      <c r="BK1768" s="17">
        <v>0.32024396180105802</v>
      </c>
      <c r="BL1768" s="17">
        <v>0.23468794549154101</v>
      </c>
      <c r="BM1768" s="17">
        <v>0.33420387560352799</v>
      </c>
      <c r="BN1768" s="17">
        <v>0.32776342529646901</v>
      </c>
      <c r="BO1768" s="17">
        <v>0.27186214505609402</v>
      </c>
      <c r="BP1768" s="17"/>
      <c r="BQ1768" s="17">
        <v>0.316597105545876</v>
      </c>
      <c r="BR1768" s="17">
        <v>0.305071164312127</v>
      </c>
    </row>
    <row r="1769" spans="2:70" x14ac:dyDescent="0.35">
      <c r="B1769" t="s">
        <v>713</v>
      </c>
      <c r="C1769" s="17">
        <v>0.166850319348571</v>
      </c>
      <c r="D1769" s="17">
        <v>0.16882399548352001</v>
      </c>
      <c r="E1769" s="17">
        <v>0.16544022736005101</v>
      </c>
      <c r="F1769" s="17"/>
      <c r="G1769" s="17">
        <v>0.19260824073854199</v>
      </c>
      <c r="H1769" s="17">
        <v>0.14265933561579999</v>
      </c>
      <c r="I1769" s="17">
        <v>0.166894795222649</v>
      </c>
      <c r="J1769" s="17">
        <v>0.159481172028832</v>
      </c>
      <c r="K1769" s="17">
        <v>0.181420722488145</v>
      </c>
      <c r="L1769" s="17">
        <v>0.165606041317644</v>
      </c>
      <c r="M1769" s="17"/>
      <c r="N1769" s="17">
        <v>0.17453578736060901</v>
      </c>
      <c r="O1769" s="17">
        <v>0.16691495687438199</v>
      </c>
      <c r="P1769" s="17">
        <v>0.17184065154159101</v>
      </c>
      <c r="Q1769" s="17">
        <v>0.15524521304727401</v>
      </c>
      <c r="R1769" s="17"/>
      <c r="S1769" s="17">
        <v>0.150153621822297</v>
      </c>
      <c r="T1769" s="17">
        <v>0.16873564980435199</v>
      </c>
      <c r="U1769" s="17">
        <v>0.17482559549722201</v>
      </c>
      <c r="V1769" s="17">
        <v>0.16559995939963401</v>
      </c>
      <c r="W1769" s="17">
        <v>0.164476235885093</v>
      </c>
      <c r="X1769" s="17">
        <v>0.17880199058229701</v>
      </c>
      <c r="Y1769" s="17">
        <v>0.16996388389002001</v>
      </c>
      <c r="Z1769" s="17">
        <v>0.20382659467257</v>
      </c>
      <c r="AA1769" s="17">
        <v>0.18057344904591499</v>
      </c>
      <c r="AB1769" s="17">
        <v>0.14962508025758001</v>
      </c>
      <c r="AC1769" s="17">
        <v>0.155116753123312</v>
      </c>
      <c r="AD1769" s="17">
        <v>0.152281726332154</v>
      </c>
      <c r="AE1769" s="17"/>
      <c r="AF1769" s="17">
        <v>0.15901394899646301</v>
      </c>
      <c r="AG1769" s="17">
        <v>0.161493247757176</v>
      </c>
      <c r="AH1769" s="17">
        <v>0.16457502294422799</v>
      </c>
      <c r="AI1769" s="17"/>
      <c r="AJ1769" s="17">
        <v>0.17599346595495499</v>
      </c>
      <c r="AK1769" s="17">
        <v>0.14953280254331999</v>
      </c>
      <c r="AL1769" s="17">
        <v>0.171890577412003</v>
      </c>
      <c r="AM1769" s="17">
        <v>0.107655726366625</v>
      </c>
      <c r="AN1769" s="17">
        <v>0.171406962633633</v>
      </c>
      <c r="AO1769" s="17"/>
      <c r="AP1769" s="17">
        <v>0.17549349214934101</v>
      </c>
      <c r="AQ1769" s="17">
        <v>0.15543895341446401</v>
      </c>
      <c r="AR1769" s="17">
        <v>0.16387643315227901</v>
      </c>
      <c r="AS1769" s="17"/>
      <c r="AT1769" s="17">
        <v>0.16499938021855701</v>
      </c>
      <c r="AU1769" s="17">
        <v>0.191470002701356</v>
      </c>
      <c r="AV1769" s="17">
        <v>0.16054633903748</v>
      </c>
      <c r="AW1769" s="17">
        <v>0.16158735017556899</v>
      </c>
      <c r="AX1769" s="17">
        <v>0.128312243642421</v>
      </c>
      <c r="AY1769" s="17"/>
      <c r="AZ1769" s="17">
        <v>0.1446982091665</v>
      </c>
      <c r="BA1769" s="17">
        <v>0.13208410044339</v>
      </c>
      <c r="BB1769" s="17">
        <v>0.14970448562393501</v>
      </c>
      <c r="BC1769" s="17">
        <v>0.18059721158457401</v>
      </c>
      <c r="BD1769" s="17">
        <v>0.148290631638237</v>
      </c>
      <c r="BE1769" s="17">
        <v>0.15957893392054801</v>
      </c>
      <c r="BF1769" s="17">
        <v>0.18482697467943501</v>
      </c>
      <c r="BG1769" s="17">
        <v>0.17941166938507899</v>
      </c>
      <c r="BH1769" s="17">
        <v>0.18751609584006701</v>
      </c>
      <c r="BI1769" s="17">
        <v>0.165699449629295</v>
      </c>
      <c r="BJ1769" s="17">
        <v>0.16220887961906999</v>
      </c>
      <c r="BK1769" s="17">
        <v>0.171769140668901</v>
      </c>
      <c r="BL1769" s="17">
        <v>0.22902306817835899</v>
      </c>
      <c r="BM1769" s="17">
        <v>0.17224380843845699</v>
      </c>
      <c r="BN1769" s="17">
        <v>0.15318788263952801</v>
      </c>
      <c r="BO1769" s="17">
        <v>0.18803632234062301</v>
      </c>
      <c r="BP1769" s="17"/>
      <c r="BQ1769" s="17">
        <v>0.100840311582581</v>
      </c>
      <c r="BR1769" s="17">
        <v>0.19823222408220001</v>
      </c>
    </row>
    <row r="1770" spans="2:70" x14ac:dyDescent="0.35">
      <c r="B1770" t="s">
        <v>714</v>
      </c>
      <c r="C1770" s="17">
        <v>0.14984217664493901</v>
      </c>
      <c r="D1770" s="17">
        <v>0.158117503504041</v>
      </c>
      <c r="E1770" s="17">
        <v>0.14175648563979501</v>
      </c>
      <c r="F1770" s="17"/>
      <c r="G1770" s="17">
        <v>0.101284200690361</v>
      </c>
      <c r="H1770" s="17">
        <v>9.6059683441903798E-2</v>
      </c>
      <c r="I1770" s="17">
        <v>0.120635243804566</v>
      </c>
      <c r="J1770" s="17">
        <v>0.17355088569152899</v>
      </c>
      <c r="K1770" s="17">
        <v>0.22452617889975501</v>
      </c>
      <c r="L1770" s="17">
        <v>0.180347471800023</v>
      </c>
      <c r="M1770" s="17"/>
      <c r="N1770" s="17">
        <v>0.11120164426706</v>
      </c>
      <c r="O1770" s="17">
        <v>0.149696187602433</v>
      </c>
      <c r="P1770" s="17">
        <v>0.155099735786877</v>
      </c>
      <c r="Q1770" s="17">
        <v>0.184235830479274</v>
      </c>
      <c r="R1770" s="17"/>
      <c r="S1770" s="17">
        <v>0.111516984794773</v>
      </c>
      <c r="T1770" s="17">
        <v>0.16584421868906399</v>
      </c>
      <c r="U1770" s="17">
        <v>0.172640791917333</v>
      </c>
      <c r="V1770" s="17">
        <v>0.19231764990473599</v>
      </c>
      <c r="W1770" s="17">
        <v>0.150578401735252</v>
      </c>
      <c r="X1770" s="17">
        <v>0.140182910572725</v>
      </c>
      <c r="Y1770" s="17">
        <v>0.15497368456209001</v>
      </c>
      <c r="Z1770" s="17">
        <v>0.12519258332404901</v>
      </c>
      <c r="AA1770" s="17">
        <v>0.14801907284447099</v>
      </c>
      <c r="AB1770" s="17">
        <v>0.12711693332435101</v>
      </c>
      <c r="AC1770" s="17">
        <v>0.16283634722656601</v>
      </c>
      <c r="AD1770" s="17">
        <v>0.17072000285455899</v>
      </c>
      <c r="AE1770" s="17"/>
      <c r="AF1770" s="17">
        <v>0.195014906341412</v>
      </c>
      <c r="AG1770" s="17">
        <v>0.123034159476195</v>
      </c>
      <c r="AH1770" s="17">
        <v>0.14267123531028</v>
      </c>
      <c r="AI1770" s="17"/>
      <c r="AJ1770" s="17">
        <v>0.15886553332721701</v>
      </c>
      <c r="AK1770" s="17">
        <v>0.13061900841597399</v>
      </c>
      <c r="AL1770" s="17">
        <v>9.5134978169751597E-2</v>
      </c>
      <c r="AM1770" s="17">
        <v>0.28221030347086801</v>
      </c>
      <c r="AN1770" s="17">
        <v>0.19161599345133701</v>
      </c>
      <c r="AO1770" s="17"/>
      <c r="AP1770" s="17">
        <v>0.13564029742661901</v>
      </c>
      <c r="AQ1770" s="17">
        <v>0.11987717021839001</v>
      </c>
      <c r="AR1770" s="17">
        <v>9.6999461457744698E-2</v>
      </c>
      <c r="AS1770" s="17"/>
      <c r="AT1770" s="17">
        <v>0.20780770722809999</v>
      </c>
      <c r="AU1770" s="17">
        <v>0.15573736813873501</v>
      </c>
      <c r="AV1770" s="17">
        <v>9.7233981152133997E-2</v>
      </c>
      <c r="AW1770" s="17">
        <v>7.9203659239790905E-2</v>
      </c>
      <c r="AX1770" s="17">
        <v>7.4839634532106902E-2</v>
      </c>
      <c r="AY1770" s="17"/>
      <c r="AZ1770" s="17">
        <v>0.237659172248151</v>
      </c>
      <c r="BA1770" s="17">
        <v>0.218444435551784</v>
      </c>
      <c r="BB1770" s="17">
        <v>0.16067425533176899</v>
      </c>
      <c r="BC1770" s="17">
        <v>0.185770602510721</v>
      </c>
      <c r="BD1770" s="17">
        <v>0.123940191321492</v>
      </c>
      <c r="BE1770" s="17">
        <v>0.179514879542538</v>
      </c>
      <c r="BF1770" s="17">
        <v>0.141599837740643</v>
      </c>
      <c r="BG1770" s="17">
        <v>0.152736789242163</v>
      </c>
      <c r="BH1770" s="17">
        <v>0.108731811568513</v>
      </c>
      <c r="BI1770" s="17">
        <v>0.15182491099203099</v>
      </c>
      <c r="BJ1770" s="17">
        <v>0.143604689072862</v>
      </c>
      <c r="BK1770" s="17">
        <v>0.12773276629262101</v>
      </c>
      <c r="BL1770" s="17">
        <v>0.15562462190128301</v>
      </c>
      <c r="BM1770" s="17">
        <v>0.14222354380513599</v>
      </c>
      <c r="BN1770" s="17">
        <v>0.105663130462922</v>
      </c>
      <c r="BO1770" s="17">
        <v>7.9533613817797499E-2</v>
      </c>
      <c r="BP1770" s="17"/>
      <c r="BQ1770" s="17">
        <v>4.7451766417483401E-2</v>
      </c>
      <c r="BR1770" s="17">
        <v>0.19816610409181601</v>
      </c>
    </row>
    <row r="1771" spans="2:70" x14ac:dyDescent="0.35">
      <c r="B1771" t="s">
        <v>129</v>
      </c>
      <c r="C1771" s="17">
        <v>7.7123371863956805E-2</v>
      </c>
      <c r="D1771" s="17">
        <v>7.1834656207538206E-2</v>
      </c>
      <c r="E1771" s="17">
        <v>8.2779944301161798E-2</v>
      </c>
      <c r="F1771" s="17"/>
      <c r="G1771" s="17">
        <v>8.6518914344204806E-2</v>
      </c>
      <c r="H1771" s="17">
        <v>8.2705596065996895E-2</v>
      </c>
      <c r="I1771" s="17">
        <v>7.3525834821045299E-2</v>
      </c>
      <c r="J1771" s="17">
        <v>7.1145869047963106E-2</v>
      </c>
      <c r="K1771" s="17">
        <v>7.4594840355430403E-2</v>
      </c>
      <c r="L1771" s="17">
        <v>7.5849393362050599E-2</v>
      </c>
      <c r="M1771" s="17"/>
      <c r="N1771" s="17">
        <v>5.9274346606887199E-2</v>
      </c>
      <c r="O1771" s="17">
        <v>6.2363156990392202E-2</v>
      </c>
      <c r="P1771" s="17">
        <v>9.3525782307958105E-2</v>
      </c>
      <c r="Q1771" s="17">
        <v>9.5968021340515602E-2</v>
      </c>
      <c r="R1771" s="17"/>
      <c r="S1771" s="17">
        <v>6.43304264938349E-2</v>
      </c>
      <c r="T1771" s="17">
        <v>7.9561506171649296E-2</v>
      </c>
      <c r="U1771" s="17">
        <v>7.7410645384899196E-2</v>
      </c>
      <c r="V1771" s="17">
        <v>3.9330255969799999E-2</v>
      </c>
      <c r="W1771" s="17">
        <v>9.5574869106466606E-2</v>
      </c>
      <c r="X1771" s="17">
        <v>9.4721043866366705E-2</v>
      </c>
      <c r="Y1771" s="17">
        <v>6.21941682989973E-2</v>
      </c>
      <c r="Z1771" s="17">
        <v>0.105012065039726</v>
      </c>
      <c r="AA1771" s="17">
        <v>6.4901476815970999E-2</v>
      </c>
      <c r="AB1771" s="17">
        <v>0.10288015272066001</v>
      </c>
      <c r="AC1771" s="17">
        <v>7.7726182351231396E-2</v>
      </c>
      <c r="AD1771" s="17">
        <v>0.112374714942861</v>
      </c>
      <c r="AE1771" s="17"/>
      <c r="AF1771" s="17">
        <v>6.7602017229112799E-2</v>
      </c>
      <c r="AG1771" s="17">
        <v>6.6678348411078003E-2</v>
      </c>
      <c r="AH1771" s="17">
        <v>0.10537464752265301</v>
      </c>
      <c r="AI1771" s="17"/>
      <c r="AJ1771" s="17">
        <v>6.9871284172843703E-2</v>
      </c>
      <c r="AK1771" s="17">
        <v>6.3363013741694396E-2</v>
      </c>
      <c r="AL1771" s="17">
        <v>4.0522199102582999E-2</v>
      </c>
      <c r="AM1771" s="17">
        <v>2.2507842833875202E-2</v>
      </c>
      <c r="AN1771" s="17">
        <v>0.115582891351985</v>
      </c>
      <c r="AO1771" s="17"/>
      <c r="AP1771" s="17">
        <v>6.4443882374220496E-2</v>
      </c>
      <c r="AQ1771" s="17">
        <v>7.3575748141616895E-2</v>
      </c>
      <c r="AR1771" s="17">
        <v>3.0109964551135401E-2</v>
      </c>
      <c r="AS1771" s="17"/>
      <c r="AT1771" s="17">
        <v>9.7168069450416297E-2</v>
      </c>
      <c r="AU1771" s="17">
        <v>8.3419571098496098E-2</v>
      </c>
      <c r="AV1771" s="17">
        <v>6.1420387724890203E-2</v>
      </c>
      <c r="AW1771" s="17">
        <v>4.7971737592359898E-2</v>
      </c>
      <c r="AX1771" s="17">
        <v>6.3327742986487398E-2</v>
      </c>
      <c r="AY1771" s="17"/>
      <c r="AZ1771" s="17">
        <v>5.5606549573743301E-2</v>
      </c>
      <c r="BA1771" s="17">
        <v>9.3610387380416493E-2</v>
      </c>
      <c r="BB1771" s="17">
        <v>8.3186961464935094E-2</v>
      </c>
      <c r="BC1771" s="17">
        <v>8.1458480137717004E-2</v>
      </c>
      <c r="BD1771" s="17">
        <v>9.1156670586970107E-2</v>
      </c>
      <c r="BE1771" s="17">
        <v>8.4864891989846605E-2</v>
      </c>
      <c r="BF1771" s="17">
        <v>4.2153409104709799E-2</v>
      </c>
      <c r="BG1771" s="17">
        <v>6.67155694533655E-2</v>
      </c>
      <c r="BH1771" s="17">
        <v>9.6067132093932306E-2</v>
      </c>
      <c r="BI1771" s="17">
        <v>5.6793383959604697E-2</v>
      </c>
      <c r="BJ1771" s="17">
        <v>5.3746626393512097E-2</v>
      </c>
      <c r="BK1771" s="17">
        <v>5.1652080214843202E-2</v>
      </c>
      <c r="BL1771" s="17">
        <v>5.1614574447973502E-2</v>
      </c>
      <c r="BM1771" s="17">
        <v>5.6037184481051099E-2</v>
      </c>
      <c r="BN1771" s="17">
        <v>7.1202120625047993E-2</v>
      </c>
      <c r="BO1771" s="17">
        <v>4.6246669838978502E-2</v>
      </c>
      <c r="BP1771" s="17"/>
      <c r="BQ1771" s="17">
        <v>2.6034852325086E-2</v>
      </c>
      <c r="BR1771" s="17">
        <v>9.7406429591047394E-2</v>
      </c>
    </row>
    <row r="1772" spans="2:70" x14ac:dyDescent="0.35">
      <c r="C1772" s="17"/>
      <c r="D1772" s="17"/>
      <c r="E1772" s="17"/>
      <c r="F1772" s="17"/>
      <c r="G1772" s="17"/>
      <c r="H1772" s="17"/>
      <c r="I1772" s="17"/>
      <c r="J1772" s="17"/>
      <c r="K1772" s="17"/>
      <c r="L1772" s="17"/>
      <c r="M1772" s="17"/>
      <c r="N1772" s="17"/>
      <c r="O1772" s="17"/>
      <c r="P1772" s="17"/>
      <c r="Q1772" s="17"/>
      <c r="R1772" s="17"/>
      <c r="S1772" s="17"/>
      <c r="T1772" s="17"/>
      <c r="U1772" s="17"/>
      <c r="V1772" s="17"/>
      <c r="W1772" s="17"/>
      <c r="X1772" s="17"/>
      <c r="Y1772" s="17"/>
      <c r="Z1772" s="17"/>
      <c r="AA1772" s="17"/>
      <c r="AB1772" s="17"/>
      <c r="AC1772" s="17"/>
      <c r="AD1772" s="17"/>
      <c r="AE1772" s="17"/>
      <c r="AF1772" s="17"/>
      <c r="AG1772" s="17"/>
      <c r="AH1772" s="17"/>
      <c r="AI1772" s="17"/>
      <c r="AJ1772" s="17"/>
      <c r="AK1772" s="17"/>
      <c r="AL1772" s="17"/>
      <c r="AM1772" s="17"/>
      <c r="AN1772" s="17"/>
      <c r="AO1772" s="17"/>
      <c r="AP1772" s="17"/>
      <c r="AQ1772" s="17"/>
      <c r="AR1772" s="17"/>
      <c r="AS1772" s="17"/>
      <c r="AT1772" s="17"/>
      <c r="AU1772" s="17"/>
      <c r="AV1772" s="17"/>
      <c r="AW1772" s="17"/>
      <c r="AX1772" s="17"/>
      <c r="AY1772" s="17"/>
      <c r="AZ1772" s="17"/>
      <c r="BA1772" s="17"/>
      <c r="BB1772" s="17"/>
      <c r="BC1772" s="17"/>
      <c r="BD1772" s="17"/>
      <c r="BE1772" s="17"/>
      <c r="BF1772" s="17"/>
      <c r="BG1772" s="17"/>
      <c r="BH1772" s="17"/>
      <c r="BI1772" s="17"/>
      <c r="BJ1772" s="17"/>
      <c r="BK1772" s="17"/>
      <c r="BL1772" s="17"/>
      <c r="BM1772" s="17"/>
      <c r="BN1772" s="17"/>
      <c r="BO1772" s="17"/>
      <c r="BP1772" s="17"/>
      <c r="BQ1772" s="17"/>
      <c r="BR1772" s="17"/>
    </row>
    <row r="1773" spans="2:70" x14ac:dyDescent="0.35">
      <c r="B1773" s="6" t="s">
        <v>736</v>
      </c>
      <c r="C1773" s="17"/>
      <c r="D1773" s="17"/>
      <c r="E1773" s="17"/>
      <c r="F1773" s="17"/>
      <c r="G1773" s="17"/>
      <c r="H1773" s="17"/>
      <c r="I1773" s="17"/>
      <c r="J1773" s="17"/>
      <c r="K1773" s="17"/>
      <c r="L1773" s="17"/>
      <c r="M1773" s="17"/>
      <c r="N1773" s="17"/>
      <c r="O1773" s="17"/>
      <c r="P1773" s="17"/>
      <c r="Q1773" s="17"/>
      <c r="R1773" s="17"/>
      <c r="S1773" s="17"/>
      <c r="T1773" s="17"/>
      <c r="U1773" s="17"/>
      <c r="V1773" s="17"/>
      <c r="W1773" s="17"/>
      <c r="X1773" s="17"/>
      <c r="Y1773" s="17"/>
      <c r="Z1773" s="17"/>
      <c r="AA1773" s="17"/>
      <c r="AB1773" s="17"/>
      <c r="AC1773" s="17"/>
      <c r="AD1773" s="17"/>
      <c r="AE1773" s="17"/>
      <c r="AF1773" s="17"/>
      <c r="AG1773" s="17"/>
      <c r="AH1773" s="17"/>
      <c r="AI1773" s="17"/>
      <c r="AJ1773" s="17"/>
      <c r="AK1773" s="17"/>
      <c r="AL1773" s="17"/>
      <c r="AM1773" s="17"/>
      <c r="AN1773" s="17"/>
      <c r="AO1773" s="17"/>
      <c r="AP1773" s="17"/>
      <c r="AQ1773" s="17"/>
      <c r="AR1773" s="17"/>
      <c r="AS1773" s="17"/>
      <c r="AT1773" s="17"/>
      <c r="AU1773" s="17"/>
      <c r="AV1773" s="17"/>
      <c r="AW1773" s="17"/>
      <c r="AX1773" s="17"/>
      <c r="AY1773" s="17"/>
      <c r="AZ1773" s="17"/>
      <c r="BA1773" s="17"/>
      <c r="BB1773" s="17"/>
      <c r="BC1773" s="17"/>
      <c r="BD1773" s="17"/>
      <c r="BE1773" s="17"/>
      <c r="BF1773" s="17"/>
      <c r="BG1773" s="17"/>
      <c r="BH1773" s="17"/>
      <c r="BI1773" s="17"/>
      <c r="BJ1773" s="17"/>
      <c r="BK1773" s="17"/>
      <c r="BL1773" s="17"/>
      <c r="BM1773" s="17"/>
      <c r="BN1773" s="17"/>
      <c r="BO1773" s="17"/>
      <c r="BP1773" s="17"/>
      <c r="BQ1773" s="17"/>
      <c r="BR1773" s="17"/>
    </row>
    <row r="1774" spans="2:70" x14ac:dyDescent="0.35">
      <c r="B1774" s="24" t="s">
        <v>97</v>
      </c>
      <c r="C1774" s="17"/>
      <c r="D1774" s="17"/>
      <c r="E1774" s="17"/>
      <c r="F1774" s="17"/>
      <c r="G1774" s="17"/>
      <c r="H1774" s="17"/>
      <c r="I1774" s="17"/>
      <c r="J1774" s="17"/>
      <c r="K1774" s="17"/>
      <c r="L1774" s="17"/>
      <c r="M1774" s="17"/>
      <c r="N1774" s="17"/>
      <c r="O1774" s="17"/>
      <c r="P1774" s="17"/>
      <c r="Q1774" s="17"/>
      <c r="R1774" s="17"/>
      <c r="S1774" s="17"/>
      <c r="T1774" s="17"/>
      <c r="U1774" s="17"/>
      <c r="V1774" s="17"/>
      <c r="W1774" s="17"/>
      <c r="X1774" s="17"/>
      <c r="Y1774" s="17"/>
      <c r="Z1774" s="17"/>
      <c r="AA1774" s="17"/>
      <c r="AB1774" s="17"/>
      <c r="AC1774" s="17"/>
      <c r="AD1774" s="17"/>
      <c r="AE1774" s="17"/>
      <c r="AF1774" s="17"/>
      <c r="AG1774" s="17"/>
      <c r="AH1774" s="17"/>
      <c r="AI1774" s="17"/>
      <c r="AJ1774" s="17"/>
      <c r="AK1774" s="17"/>
      <c r="AL1774" s="17"/>
      <c r="AM1774" s="17"/>
      <c r="AN1774" s="17"/>
      <c r="AO1774" s="17"/>
      <c r="AP1774" s="17"/>
      <c r="AQ1774" s="17"/>
      <c r="AR1774" s="17"/>
      <c r="AS1774" s="17"/>
      <c r="AT1774" s="17"/>
      <c r="AU1774" s="17"/>
      <c r="AV1774" s="17"/>
      <c r="AW1774" s="17"/>
      <c r="AX1774" s="17"/>
      <c r="AY1774" s="17"/>
      <c r="AZ1774" s="17"/>
      <c r="BA1774" s="17"/>
      <c r="BB1774" s="17"/>
      <c r="BC1774" s="17"/>
      <c r="BD1774" s="17"/>
      <c r="BE1774" s="17"/>
      <c r="BF1774" s="17"/>
      <c r="BG1774" s="17"/>
      <c r="BH1774" s="17"/>
      <c r="BI1774" s="17"/>
      <c r="BJ1774" s="17"/>
      <c r="BK1774" s="17"/>
      <c r="BL1774" s="17"/>
      <c r="BM1774" s="17"/>
      <c r="BN1774" s="17"/>
      <c r="BO1774" s="17"/>
      <c r="BP1774" s="17"/>
      <c r="BQ1774" s="17"/>
      <c r="BR1774" s="17"/>
    </row>
    <row r="1775" spans="2:70" x14ac:dyDescent="0.35">
      <c r="B1775" t="s">
        <v>730</v>
      </c>
      <c r="C1775" s="17">
        <v>0.22085022437739499</v>
      </c>
      <c r="D1775" s="17">
        <v>0.21014056827424099</v>
      </c>
      <c r="E1775" s="17">
        <v>0.230977356404305</v>
      </c>
      <c r="F1775" s="17"/>
      <c r="G1775" s="17">
        <v>0.203188091927959</v>
      </c>
      <c r="H1775" s="17">
        <v>0.18768962515927901</v>
      </c>
      <c r="I1775" s="17">
        <v>0.20265658929800601</v>
      </c>
      <c r="J1775" s="17">
        <v>0.22264183587678699</v>
      </c>
      <c r="K1775" s="17">
        <v>0.263538702841568</v>
      </c>
      <c r="L1775" s="17">
        <v>0.244376037196538</v>
      </c>
      <c r="M1775" s="17"/>
      <c r="N1775" s="17">
        <v>0.24178703851830799</v>
      </c>
      <c r="O1775" s="17">
        <v>0.22755641687807299</v>
      </c>
      <c r="P1775" s="17">
        <v>0.21508832323110399</v>
      </c>
      <c r="Q1775" s="17">
        <v>0.195381594991198</v>
      </c>
      <c r="R1775" s="17"/>
      <c r="S1775" s="17">
        <v>0.21446548267261301</v>
      </c>
      <c r="T1775" s="17">
        <v>0.22110145480287</v>
      </c>
      <c r="U1775" s="17">
        <v>0.26528491084627598</v>
      </c>
      <c r="V1775" s="17">
        <v>0.275416850964539</v>
      </c>
      <c r="W1775" s="17">
        <v>0.208176884757551</v>
      </c>
      <c r="X1775" s="17">
        <v>0.19201335470281899</v>
      </c>
      <c r="Y1775" s="17">
        <v>0.21488355036262</v>
      </c>
      <c r="Z1775" s="17">
        <v>0.19106129032550101</v>
      </c>
      <c r="AA1775" s="17">
        <v>0.18686156798276499</v>
      </c>
      <c r="AB1775" s="17">
        <v>0.22619390716438301</v>
      </c>
      <c r="AC1775" s="17">
        <v>0.21249625696809801</v>
      </c>
      <c r="AD1775" s="17">
        <v>0.26157861621022699</v>
      </c>
      <c r="AE1775" s="17"/>
      <c r="AF1775" s="17">
        <v>0.24440762352607101</v>
      </c>
      <c r="AG1775" s="17">
        <v>0.21328715243238699</v>
      </c>
      <c r="AH1775" s="17">
        <v>0.19225183840053101</v>
      </c>
      <c r="AI1775" s="17"/>
      <c r="AJ1775" s="17">
        <v>0.232925135550686</v>
      </c>
      <c r="AK1775" s="17">
        <v>0.18559204386304201</v>
      </c>
      <c r="AL1775" s="17">
        <v>0.25448534625395097</v>
      </c>
      <c r="AM1775" s="17">
        <v>0.14714009900045999</v>
      </c>
      <c r="AN1775" s="17">
        <v>0.25033305382649201</v>
      </c>
      <c r="AO1775" s="17"/>
      <c r="AP1775" s="17">
        <v>0.21026697058145599</v>
      </c>
      <c r="AQ1775" s="17">
        <v>0.194858921013882</v>
      </c>
      <c r="AR1775" s="17">
        <v>0.21618563807633701</v>
      </c>
      <c r="AS1775" s="17"/>
      <c r="AT1775" s="17">
        <v>0.206744710027432</v>
      </c>
      <c r="AU1775" s="17">
        <v>0.20682221283021801</v>
      </c>
      <c r="AV1775" s="17">
        <v>0.24220521499789799</v>
      </c>
      <c r="AW1775" s="17">
        <v>0.217761455640687</v>
      </c>
      <c r="AX1775" s="17">
        <v>0.271742194087295</v>
      </c>
      <c r="AY1775" s="17"/>
      <c r="AZ1775" s="17">
        <v>0.212892520846792</v>
      </c>
      <c r="BA1775" s="17">
        <v>0.20661001217170399</v>
      </c>
      <c r="BB1775" s="17">
        <v>0.23868651748095401</v>
      </c>
      <c r="BC1775" s="17">
        <v>0.28624407565144599</v>
      </c>
      <c r="BD1775" s="17">
        <v>0.19304689384510099</v>
      </c>
      <c r="BE1775" s="17">
        <v>0.169825608992378</v>
      </c>
      <c r="BF1775" s="17">
        <v>0.24648269100401499</v>
      </c>
      <c r="BG1775" s="17">
        <v>0.18632887243860399</v>
      </c>
      <c r="BH1775" s="17">
        <v>0.24354466073273001</v>
      </c>
      <c r="BI1775" s="17">
        <v>0.214465907203642</v>
      </c>
      <c r="BJ1775" s="17">
        <v>0.23274965453517699</v>
      </c>
      <c r="BK1775" s="17">
        <v>0.21496692770613701</v>
      </c>
      <c r="BL1775" s="17">
        <v>0.21994371632491799</v>
      </c>
      <c r="BM1775" s="17">
        <v>0.230300888607573</v>
      </c>
      <c r="BN1775" s="17">
        <v>0.23164247413991901</v>
      </c>
      <c r="BO1775" s="17">
        <v>0.264066781591688</v>
      </c>
      <c r="BP1775" s="17"/>
      <c r="BQ1775" s="17">
        <v>0.271810940353994</v>
      </c>
      <c r="BR1775" s="17">
        <v>0.198911379936899</v>
      </c>
    </row>
    <row r="1776" spans="2:70" x14ac:dyDescent="0.35">
      <c r="B1776" t="s">
        <v>731</v>
      </c>
      <c r="C1776" s="17">
        <v>0.28764592901893099</v>
      </c>
      <c r="D1776" s="17">
        <v>0.27798518993075999</v>
      </c>
      <c r="E1776" s="17">
        <v>0.29703868512877601</v>
      </c>
      <c r="F1776" s="17"/>
      <c r="G1776" s="17">
        <v>0.29189222163381201</v>
      </c>
      <c r="H1776" s="17">
        <v>0.25751694213945697</v>
      </c>
      <c r="I1776" s="17">
        <v>0.30895128658434801</v>
      </c>
      <c r="J1776" s="17">
        <v>0.27360285537974999</v>
      </c>
      <c r="K1776" s="17">
        <v>0.25625306851863899</v>
      </c>
      <c r="L1776" s="17">
        <v>0.324434048763036</v>
      </c>
      <c r="M1776" s="17"/>
      <c r="N1776" s="17">
        <v>0.32589661426949501</v>
      </c>
      <c r="O1776" s="17">
        <v>0.30116281268644701</v>
      </c>
      <c r="P1776" s="17">
        <v>0.25904144568100301</v>
      </c>
      <c r="Q1776" s="17">
        <v>0.25925333827053998</v>
      </c>
      <c r="R1776" s="17"/>
      <c r="S1776" s="17">
        <v>0.288035427891705</v>
      </c>
      <c r="T1776" s="17">
        <v>0.27766789211703002</v>
      </c>
      <c r="U1776" s="17">
        <v>0.28609573229136998</v>
      </c>
      <c r="V1776" s="17">
        <v>0.26519455763329403</v>
      </c>
      <c r="W1776" s="17">
        <v>0.248555958669813</v>
      </c>
      <c r="X1776" s="17">
        <v>0.33332360527638699</v>
      </c>
      <c r="Y1776" s="17">
        <v>0.27745148178013401</v>
      </c>
      <c r="Z1776" s="17">
        <v>0.28644116086828803</v>
      </c>
      <c r="AA1776" s="17">
        <v>0.33522072556698002</v>
      </c>
      <c r="AB1776" s="17">
        <v>0.29004426138369799</v>
      </c>
      <c r="AC1776" s="17">
        <v>0.26261979536808</v>
      </c>
      <c r="AD1776" s="17">
        <v>0.24377448170802499</v>
      </c>
      <c r="AE1776" s="17"/>
      <c r="AF1776" s="17">
        <v>0.25919967058354698</v>
      </c>
      <c r="AG1776" s="17">
        <v>0.33380830068675599</v>
      </c>
      <c r="AH1776" s="17">
        <v>0.22498871545056101</v>
      </c>
      <c r="AI1776" s="17"/>
      <c r="AJ1776" s="17">
        <v>0.295978735724653</v>
      </c>
      <c r="AK1776" s="17">
        <v>0.29685804666001497</v>
      </c>
      <c r="AL1776" s="17">
        <v>0.33343209853240702</v>
      </c>
      <c r="AM1776" s="17">
        <v>0.34185654561844903</v>
      </c>
      <c r="AN1776" s="17">
        <v>0.21012088224584699</v>
      </c>
      <c r="AO1776" s="17"/>
      <c r="AP1776" s="17">
        <v>0.30056332950932002</v>
      </c>
      <c r="AQ1776" s="17">
        <v>0.307071313065928</v>
      </c>
      <c r="AR1776" s="17">
        <v>0.36406771732718801</v>
      </c>
      <c r="AS1776" s="17"/>
      <c r="AT1776" s="17">
        <v>0.24954364577385399</v>
      </c>
      <c r="AU1776" s="17">
        <v>0.30635598017801702</v>
      </c>
      <c r="AV1776" s="17">
        <v>0.31726136670295502</v>
      </c>
      <c r="AW1776" s="17">
        <v>0.34168343292139702</v>
      </c>
      <c r="AX1776" s="17">
        <v>0.25541668650888599</v>
      </c>
      <c r="AY1776" s="17"/>
      <c r="AZ1776" s="17">
        <v>0.28233011063338298</v>
      </c>
      <c r="BA1776" s="17">
        <v>0.180321525994424</v>
      </c>
      <c r="BB1776" s="17">
        <v>0.25444648286206301</v>
      </c>
      <c r="BC1776" s="17">
        <v>0.29392958786776602</v>
      </c>
      <c r="BD1776" s="17">
        <v>0.32692822766131902</v>
      </c>
      <c r="BE1776" s="17">
        <v>0.27145759405033199</v>
      </c>
      <c r="BF1776" s="17">
        <v>0.30650491661600299</v>
      </c>
      <c r="BG1776" s="17">
        <v>0.27893293404466102</v>
      </c>
      <c r="BH1776" s="17">
        <v>0.28305588910208901</v>
      </c>
      <c r="BI1776" s="17">
        <v>0.32002100483803497</v>
      </c>
      <c r="BJ1776" s="17">
        <v>0.28349316594330098</v>
      </c>
      <c r="BK1776" s="17">
        <v>0.258273944428484</v>
      </c>
      <c r="BL1776" s="17">
        <v>0.32668757009746902</v>
      </c>
      <c r="BM1776" s="17">
        <v>0.36216648295162701</v>
      </c>
      <c r="BN1776" s="17">
        <v>0.33501691711702802</v>
      </c>
      <c r="BO1776" s="17">
        <v>0.30564774328316902</v>
      </c>
      <c r="BP1776" s="17"/>
      <c r="BQ1776" s="17">
        <v>0.36303751105308102</v>
      </c>
      <c r="BR1776" s="17">
        <v>0.256805403566783</v>
      </c>
    </row>
    <row r="1777" spans="2:70" x14ac:dyDescent="0.35">
      <c r="B1777" t="s">
        <v>732</v>
      </c>
      <c r="C1777" s="17">
        <v>0.27190960789519703</v>
      </c>
      <c r="D1777" s="17">
        <v>0.288586766749164</v>
      </c>
      <c r="E1777" s="17">
        <v>0.25644828955315901</v>
      </c>
      <c r="F1777" s="17"/>
      <c r="G1777" s="17">
        <v>0.20120225720655399</v>
      </c>
      <c r="H1777" s="17">
        <v>0.26226632252068799</v>
      </c>
      <c r="I1777" s="17">
        <v>0.24738365493088799</v>
      </c>
      <c r="J1777" s="17">
        <v>0.30674027723855202</v>
      </c>
      <c r="K1777" s="17">
        <v>0.32480704324020998</v>
      </c>
      <c r="L1777" s="17">
        <v>0.282938070973411</v>
      </c>
      <c r="M1777" s="17"/>
      <c r="N1777" s="17">
        <v>0.25332512749251501</v>
      </c>
      <c r="O1777" s="17">
        <v>0.275527611577567</v>
      </c>
      <c r="P1777" s="17">
        <v>0.27649437593516601</v>
      </c>
      <c r="Q1777" s="17">
        <v>0.28435242096369201</v>
      </c>
      <c r="R1777" s="17"/>
      <c r="S1777" s="17">
        <v>0.243244385784534</v>
      </c>
      <c r="T1777" s="17">
        <v>0.26968269574230602</v>
      </c>
      <c r="U1777" s="17">
        <v>0.27490302931216198</v>
      </c>
      <c r="V1777" s="17">
        <v>0.30613713672209603</v>
      </c>
      <c r="W1777" s="17">
        <v>0.27345236035157899</v>
      </c>
      <c r="X1777" s="17">
        <v>0.215397019625993</v>
      </c>
      <c r="Y1777" s="17">
        <v>0.30897279732719002</v>
      </c>
      <c r="Z1777" s="17">
        <v>0.343010646043033</v>
      </c>
      <c r="AA1777" s="17">
        <v>0.28365356791464802</v>
      </c>
      <c r="AB1777" s="17">
        <v>0.27204462190192402</v>
      </c>
      <c r="AC1777" s="17">
        <v>0.26941465122463798</v>
      </c>
      <c r="AD1777" s="17">
        <v>0.23793059514503101</v>
      </c>
      <c r="AE1777" s="17"/>
      <c r="AF1777" s="17">
        <v>0.30830163073519301</v>
      </c>
      <c r="AG1777" s="17">
        <v>0.255230456421771</v>
      </c>
      <c r="AH1777" s="17">
        <v>0.26523317897767701</v>
      </c>
      <c r="AI1777" s="17"/>
      <c r="AJ1777" s="17">
        <v>0.28247905981836502</v>
      </c>
      <c r="AK1777" s="17">
        <v>0.27449673181862599</v>
      </c>
      <c r="AL1777" s="17">
        <v>0.248330096019279</v>
      </c>
      <c r="AM1777" s="17">
        <v>0.30584705667557099</v>
      </c>
      <c r="AN1777" s="17">
        <v>0.259519128472806</v>
      </c>
      <c r="AO1777" s="17"/>
      <c r="AP1777" s="17">
        <v>0.27196949219298899</v>
      </c>
      <c r="AQ1777" s="17">
        <v>0.27212443792793301</v>
      </c>
      <c r="AR1777" s="17">
        <v>0.26798575809929798</v>
      </c>
      <c r="AS1777" s="17"/>
      <c r="AT1777" s="17">
        <v>0.30698290883312102</v>
      </c>
      <c r="AU1777" s="17">
        <v>0.27266940409069201</v>
      </c>
      <c r="AV1777" s="17">
        <v>0.23356893023524999</v>
      </c>
      <c r="AW1777" s="17">
        <v>0.24809523793580099</v>
      </c>
      <c r="AX1777" s="17">
        <v>0.14363579772981699</v>
      </c>
      <c r="AY1777" s="17"/>
      <c r="AZ1777" s="17">
        <v>0.147404464299798</v>
      </c>
      <c r="BA1777" s="17">
        <v>0.31708487526323997</v>
      </c>
      <c r="BB1777" s="17">
        <v>0.30309995910015802</v>
      </c>
      <c r="BC1777" s="17">
        <v>0.24828121662441299</v>
      </c>
      <c r="BD1777" s="17">
        <v>0.256661338916649</v>
      </c>
      <c r="BE1777" s="17">
        <v>0.31099120754046999</v>
      </c>
      <c r="BF1777" s="17">
        <v>0.26592738042094</v>
      </c>
      <c r="BG1777" s="17">
        <v>0.330119773006601</v>
      </c>
      <c r="BH1777" s="17">
        <v>0.24381989437830101</v>
      </c>
      <c r="BI1777" s="17">
        <v>0.25890131223267898</v>
      </c>
      <c r="BJ1777" s="17">
        <v>0.26076230632400199</v>
      </c>
      <c r="BK1777" s="17">
        <v>0.316480334372929</v>
      </c>
      <c r="BL1777" s="17">
        <v>0.24945927502568399</v>
      </c>
      <c r="BM1777" s="17">
        <v>0.20140500970067901</v>
      </c>
      <c r="BN1777" s="17">
        <v>0.24762294794571901</v>
      </c>
      <c r="BO1777" s="17">
        <v>0.211946891379028</v>
      </c>
      <c r="BP1777" s="17"/>
      <c r="BQ1777" s="17">
        <v>0.18918114403505501</v>
      </c>
      <c r="BR1777" s="17">
        <v>0.311888870846872</v>
      </c>
    </row>
    <row r="1778" spans="2:70" x14ac:dyDescent="0.35">
      <c r="B1778" t="s">
        <v>733</v>
      </c>
      <c r="C1778" s="17">
        <v>7.8706375148900803E-2</v>
      </c>
      <c r="D1778" s="17">
        <v>8.7694987812830305E-2</v>
      </c>
      <c r="E1778" s="17">
        <v>7.0019375753156005E-2</v>
      </c>
      <c r="F1778" s="17"/>
      <c r="G1778" s="17">
        <v>0.1495734464081</v>
      </c>
      <c r="H1778" s="17">
        <v>0.10686236338046599</v>
      </c>
      <c r="I1778" s="17">
        <v>9.9034931581109403E-2</v>
      </c>
      <c r="J1778" s="17">
        <v>6.0114043912927698E-2</v>
      </c>
      <c r="K1778" s="17">
        <v>4.5727309366299901E-2</v>
      </c>
      <c r="L1778" s="17">
        <v>2.9320935713683299E-2</v>
      </c>
      <c r="M1778" s="17"/>
      <c r="N1778" s="17">
        <v>7.8972434523419399E-2</v>
      </c>
      <c r="O1778" s="17">
        <v>6.4609996794297797E-2</v>
      </c>
      <c r="P1778" s="17">
        <v>8.2965294987145999E-2</v>
      </c>
      <c r="Q1778" s="17">
        <v>9.0340501554133298E-2</v>
      </c>
      <c r="R1778" s="17"/>
      <c r="S1778" s="17">
        <v>0.110889702688878</v>
      </c>
      <c r="T1778" s="17">
        <v>7.5361978121114601E-2</v>
      </c>
      <c r="U1778" s="17">
        <v>5.4283532264748198E-2</v>
      </c>
      <c r="V1778" s="17">
        <v>3.9611206093284002E-2</v>
      </c>
      <c r="W1778" s="17">
        <v>0.109221125483574</v>
      </c>
      <c r="X1778" s="17">
        <v>8.5899507333601702E-2</v>
      </c>
      <c r="Y1778" s="17">
        <v>8.2403896894053696E-2</v>
      </c>
      <c r="Z1778" s="17">
        <v>5.4703935962645299E-2</v>
      </c>
      <c r="AA1778" s="17">
        <v>7.3167005785922001E-2</v>
      </c>
      <c r="AB1778" s="17">
        <v>8.9231697544683602E-2</v>
      </c>
      <c r="AC1778" s="17">
        <v>8.1901588645471896E-2</v>
      </c>
      <c r="AD1778" s="17">
        <v>3.7836749554095002E-2</v>
      </c>
      <c r="AE1778" s="17"/>
      <c r="AF1778" s="17">
        <v>5.7173469281526702E-2</v>
      </c>
      <c r="AG1778" s="17">
        <v>8.3466399426746593E-2</v>
      </c>
      <c r="AH1778" s="17">
        <v>9.1794050055578599E-2</v>
      </c>
      <c r="AI1778" s="17"/>
      <c r="AJ1778" s="17">
        <v>6.6291917079413995E-2</v>
      </c>
      <c r="AK1778" s="17">
        <v>0.100269865055696</v>
      </c>
      <c r="AL1778" s="17">
        <v>7.1816518921941006E-2</v>
      </c>
      <c r="AM1778" s="17">
        <v>5.8740195074695599E-2</v>
      </c>
      <c r="AN1778" s="17">
        <v>8.06580829774972E-2</v>
      </c>
      <c r="AO1778" s="17"/>
      <c r="AP1778" s="17">
        <v>8.5601017769092499E-2</v>
      </c>
      <c r="AQ1778" s="17">
        <v>9.2438760551400198E-2</v>
      </c>
      <c r="AR1778" s="17">
        <v>7.4386781826380505E-2</v>
      </c>
      <c r="AS1778" s="17"/>
      <c r="AT1778" s="17">
        <v>6.7210045877624899E-2</v>
      </c>
      <c r="AU1778" s="17">
        <v>8.2752309194972701E-2</v>
      </c>
      <c r="AV1778" s="17">
        <v>8.3774022600089801E-2</v>
      </c>
      <c r="AW1778" s="17">
        <v>8.6924881697670195E-2</v>
      </c>
      <c r="AX1778" s="17">
        <v>0.18007889266225</v>
      </c>
      <c r="AY1778" s="17"/>
      <c r="AZ1778" s="17">
        <v>0.150321454893345</v>
      </c>
      <c r="BA1778" s="17">
        <v>8.8805444343992193E-2</v>
      </c>
      <c r="BB1778" s="17">
        <v>7.6106960296230097E-2</v>
      </c>
      <c r="BC1778" s="17">
        <v>5.5188973432435E-2</v>
      </c>
      <c r="BD1778" s="17">
        <v>8.5287560598578296E-2</v>
      </c>
      <c r="BE1778" s="17">
        <v>8.6365463320782099E-2</v>
      </c>
      <c r="BF1778" s="17">
        <v>5.2815520734984599E-2</v>
      </c>
      <c r="BG1778" s="17">
        <v>6.9248939146183297E-2</v>
      </c>
      <c r="BH1778" s="17">
        <v>7.3171575439554104E-2</v>
      </c>
      <c r="BI1778" s="17">
        <v>9.8116060137194705E-2</v>
      </c>
      <c r="BJ1778" s="17">
        <v>8.5538153964813901E-2</v>
      </c>
      <c r="BK1778" s="17">
        <v>0.117743550864201</v>
      </c>
      <c r="BL1778" s="17">
        <v>8.8151053890992398E-2</v>
      </c>
      <c r="BM1778" s="17">
        <v>9.7713957363721696E-2</v>
      </c>
      <c r="BN1778" s="17">
        <v>6.9277121989675894E-2</v>
      </c>
      <c r="BO1778" s="17">
        <v>8.8411941542108505E-2</v>
      </c>
      <c r="BP1778" s="17"/>
      <c r="BQ1778" s="17">
        <v>8.6383360796512806E-2</v>
      </c>
      <c r="BR1778" s="17">
        <v>7.4478421137717798E-2</v>
      </c>
    </row>
    <row r="1779" spans="2:70" x14ac:dyDescent="0.35">
      <c r="B1779" t="s">
        <v>734</v>
      </c>
      <c r="C1779" s="17">
        <v>4.0341992053210401E-2</v>
      </c>
      <c r="D1779" s="17">
        <v>4.3704600907729999E-2</v>
      </c>
      <c r="E1779" s="17">
        <v>3.7319692847869901E-2</v>
      </c>
      <c r="F1779" s="17"/>
      <c r="G1779" s="17">
        <v>5.96006138405724E-2</v>
      </c>
      <c r="H1779" s="17">
        <v>7.2366057988800206E-2</v>
      </c>
      <c r="I1779" s="17">
        <v>3.9806475508331197E-2</v>
      </c>
      <c r="J1779" s="17">
        <v>3.1514741024272597E-2</v>
      </c>
      <c r="K1779" s="17">
        <v>2.5620730638909999E-2</v>
      </c>
      <c r="L1779" s="17">
        <v>1.89937348930318E-2</v>
      </c>
      <c r="M1779" s="17"/>
      <c r="N1779" s="17">
        <v>4.0546170861460701E-2</v>
      </c>
      <c r="O1779" s="17">
        <v>3.93716882943747E-2</v>
      </c>
      <c r="P1779" s="17">
        <v>4.7422912056536003E-2</v>
      </c>
      <c r="Q1779" s="17">
        <v>3.54228608394958E-2</v>
      </c>
      <c r="R1779" s="17"/>
      <c r="S1779" s="17">
        <v>5.7503457426270201E-2</v>
      </c>
      <c r="T1779" s="17">
        <v>3.8846269117394597E-2</v>
      </c>
      <c r="U1779" s="17">
        <v>2.7182806994704801E-2</v>
      </c>
      <c r="V1779" s="17">
        <v>3.3463724599322398E-2</v>
      </c>
      <c r="W1779" s="17">
        <v>3.21458962449764E-2</v>
      </c>
      <c r="X1779" s="17">
        <v>5.0701222323563E-2</v>
      </c>
      <c r="Y1779" s="17">
        <v>4.4217897247871799E-2</v>
      </c>
      <c r="Z1779" s="17">
        <v>3.7009183485760502E-2</v>
      </c>
      <c r="AA1779" s="17">
        <v>3.4218729383243801E-2</v>
      </c>
      <c r="AB1779" s="17">
        <v>2.7839133925333701E-2</v>
      </c>
      <c r="AC1779" s="17">
        <v>4.9709409644500303E-2</v>
      </c>
      <c r="AD1779" s="17">
        <v>4.8902472880874397E-2</v>
      </c>
      <c r="AE1779" s="17"/>
      <c r="AF1779" s="17">
        <v>3.7655460077334002E-2</v>
      </c>
      <c r="AG1779" s="17">
        <v>3.4572225642846899E-2</v>
      </c>
      <c r="AH1779" s="17">
        <v>6.4440730545813896E-2</v>
      </c>
      <c r="AI1779" s="17"/>
      <c r="AJ1779" s="17">
        <v>3.40573093334154E-2</v>
      </c>
      <c r="AK1779" s="17">
        <v>4.9437738956134201E-2</v>
      </c>
      <c r="AL1779" s="17">
        <v>3.06599885785932E-2</v>
      </c>
      <c r="AM1779" s="17">
        <v>7.6012989534301106E-2</v>
      </c>
      <c r="AN1779" s="17">
        <v>4.15595880320433E-2</v>
      </c>
      <c r="AO1779" s="17"/>
      <c r="AP1779" s="17">
        <v>3.5641726876668202E-2</v>
      </c>
      <c r="AQ1779" s="17">
        <v>4.81952278480485E-2</v>
      </c>
      <c r="AR1779" s="17">
        <v>3.8856016908612102E-2</v>
      </c>
      <c r="AS1779" s="17"/>
      <c r="AT1779" s="17">
        <v>3.5719154107082499E-2</v>
      </c>
      <c r="AU1779" s="17">
        <v>2.7135517978327701E-2</v>
      </c>
      <c r="AV1779" s="17">
        <v>4.73223079557544E-2</v>
      </c>
      <c r="AW1779" s="17">
        <v>4.7425496303697703E-2</v>
      </c>
      <c r="AX1779" s="17">
        <v>0.10380550951585001</v>
      </c>
      <c r="AY1779" s="17"/>
      <c r="AZ1779" s="17">
        <v>8.6672209808574097E-2</v>
      </c>
      <c r="BA1779" s="17">
        <v>3.0731744831861502E-2</v>
      </c>
      <c r="BB1779" s="17">
        <v>2.80893015220448E-2</v>
      </c>
      <c r="BC1779" s="17">
        <v>3.12207047005667E-2</v>
      </c>
      <c r="BD1779" s="17">
        <v>3.5102822671569299E-2</v>
      </c>
      <c r="BE1779" s="17">
        <v>5.9234088230455201E-2</v>
      </c>
      <c r="BF1779" s="17">
        <v>5.2095740364549302E-2</v>
      </c>
      <c r="BG1779" s="17">
        <v>3.4474188909929301E-2</v>
      </c>
      <c r="BH1779" s="17">
        <v>3.6036020383566701E-2</v>
      </c>
      <c r="BI1779" s="17">
        <v>1.6776153451429798E-2</v>
      </c>
      <c r="BJ1779" s="17">
        <v>3.9524351042217902E-2</v>
      </c>
      <c r="BK1779" s="17">
        <v>2.89880010765056E-2</v>
      </c>
      <c r="BL1779" s="17">
        <v>4.3286080809246001E-2</v>
      </c>
      <c r="BM1779" s="17">
        <v>6.08365116747056E-2</v>
      </c>
      <c r="BN1779" s="17">
        <v>4.4394439228294703E-2</v>
      </c>
      <c r="BO1779" s="17">
        <v>6.4371570818097495E-2</v>
      </c>
      <c r="BP1779" s="17"/>
      <c r="BQ1779" s="17">
        <v>5.6724460057595301E-2</v>
      </c>
      <c r="BR1779" s="17">
        <v>3.1861990683274298E-2</v>
      </c>
    </row>
    <row r="1780" spans="2:70" x14ac:dyDescent="0.35">
      <c r="B1780" t="s">
        <v>129</v>
      </c>
      <c r="C1780" s="17">
        <v>0.100545871506365</v>
      </c>
      <c r="D1780" s="17">
        <v>9.1887886325274504E-2</v>
      </c>
      <c r="E1780" s="17">
        <v>0.108196600312734</v>
      </c>
      <c r="F1780" s="17"/>
      <c r="G1780" s="17">
        <v>9.4543368983003098E-2</v>
      </c>
      <c r="H1780" s="17">
        <v>0.11329868881131</v>
      </c>
      <c r="I1780" s="17">
        <v>0.102167062097318</v>
      </c>
      <c r="J1780" s="17">
        <v>0.10538624656771101</v>
      </c>
      <c r="K1780" s="17">
        <v>8.4053145394372503E-2</v>
      </c>
      <c r="L1780" s="17">
        <v>9.99371724602994E-2</v>
      </c>
      <c r="M1780" s="17"/>
      <c r="N1780" s="17">
        <v>5.9472614334801201E-2</v>
      </c>
      <c r="O1780" s="17">
        <v>9.17714737692399E-2</v>
      </c>
      <c r="P1780" s="17">
        <v>0.118987648109044</v>
      </c>
      <c r="Q1780" s="17">
        <v>0.135249283380941</v>
      </c>
      <c r="R1780" s="17"/>
      <c r="S1780" s="17">
        <v>8.5861543536000798E-2</v>
      </c>
      <c r="T1780" s="17">
        <v>0.117339710099286</v>
      </c>
      <c r="U1780" s="17">
        <v>9.2249988290738993E-2</v>
      </c>
      <c r="V1780" s="17">
        <v>8.0176523987465401E-2</v>
      </c>
      <c r="W1780" s="17">
        <v>0.12844777449250699</v>
      </c>
      <c r="X1780" s="17">
        <v>0.122665290737637</v>
      </c>
      <c r="Y1780" s="17">
        <v>7.2070376388130103E-2</v>
      </c>
      <c r="Z1780" s="17">
        <v>8.7773783314771897E-2</v>
      </c>
      <c r="AA1780" s="17">
        <v>8.6878403366441703E-2</v>
      </c>
      <c r="AB1780" s="17">
        <v>9.4646378079978305E-2</v>
      </c>
      <c r="AC1780" s="17">
        <v>0.123858298149212</v>
      </c>
      <c r="AD1780" s="17">
        <v>0.169977084501748</v>
      </c>
      <c r="AE1780" s="17"/>
      <c r="AF1780" s="17">
        <v>9.3262145796328605E-2</v>
      </c>
      <c r="AG1780" s="17">
        <v>7.9635465389493204E-2</v>
      </c>
      <c r="AH1780" s="17">
        <v>0.16129148656983899</v>
      </c>
      <c r="AI1780" s="17"/>
      <c r="AJ1780" s="17">
        <v>8.8267842493467003E-2</v>
      </c>
      <c r="AK1780" s="17">
        <v>9.3345573646487295E-2</v>
      </c>
      <c r="AL1780" s="17">
        <v>6.1275951693828698E-2</v>
      </c>
      <c r="AM1780" s="17">
        <v>7.0403114096522501E-2</v>
      </c>
      <c r="AN1780" s="17">
        <v>0.15780926444531501</v>
      </c>
      <c r="AO1780" s="17"/>
      <c r="AP1780" s="17">
        <v>9.5957463070473897E-2</v>
      </c>
      <c r="AQ1780" s="17">
        <v>8.5311339592809093E-2</v>
      </c>
      <c r="AR1780" s="17">
        <v>3.8518087762184003E-2</v>
      </c>
      <c r="AS1780" s="17"/>
      <c r="AT1780" s="17">
        <v>0.13379953538088599</v>
      </c>
      <c r="AU1780" s="17">
        <v>0.10426457572777301</v>
      </c>
      <c r="AV1780" s="17">
        <v>7.5868157508053896E-2</v>
      </c>
      <c r="AW1780" s="17">
        <v>5.8109495500746802E-2</v>
      </c>
      <c r="AX1780" s="17">
        <v>4.5320919495901599E-2</v>
      </c>
      <c r="AY1780" s="17"/>
      <c r="AZ1780" s="17">
        <v>0.120379239518107</v>
      </c>
      <c r="BA1780" s="17">
        <v>0.17644639739477899</v>
      </c>
      <c r="BB1780" s="17">
        <v>9.9570778738549803E-2</v>
      </c>
      <c r="BC1780" s="17">
        <v>8.5135441723372604E-2</v>
      </c>
      <c r="BD1780" s="17">
        <v>0.102973156306783</v>
      </c>
      <c r="BE1780" s="17">
        <v>0.102126037865582</v>
      </c>
      <c r="BF1780" s="17">
        <v>7.6173750859508296E-2</v>
      </c>
      <c r="BG1780" s="17">
        <v>0.100895292454022</v>
      </c>
      <c r="BH1780" s="17">
        <v>0.12037195996376</v>
      </c>
      <c r="BI1780" s="17">
        <v>9.1719562137019997E-2</v>
      </c>
      <c r="BJ1780" s="17">
        <v>9.79323681904882E-2</v>
      </c>
      <c r="BK1780" s="17">
        <v>6.3547241551744293E-2</v>
      </c>
      <c r="BL1780" s="17">
        <v>7.2472303851690401E-2</v>
      </c>
      <c r="BM1780" s="17">
        <v>4.7577149701694098E-2</v>
      </c>
      <c r="BN1780" s="17">
        <v>7.2046099579363601E-2</v>
      </c>
      <c r="BO1780" s="17">
        <v>6.5555071385908797E-2</v>
      </c>
      <c r="BP1780" s="17"/>
      <c r="BQ1780" s="17">
        <v>3.2862583703762299E-2</v>
      </c>
      <c r="BR1780" s="17">
        <v>0.12605393382845401</v>
      </c>
    </row>
    <row r="1781" spans="2:70" x14ac:dyDescent="0.35">
      <c r="C1781" s="17"/>
      <c r="D1781" s="17"/>
      <c r="E1781" s="17"/>
      <c r="F1781" s="17"/>
      <c r="G1781" s="17"/>
      <c r="H1781" s="17"/>
      <c r="I1781" s="17"/>
      <c r="J1781" s="17"/>
      <c r="K1781" s="17"/>
      <c r="L1781" s="17"/>
      <c r="M1781" s="17"/>
      <c r="N1781" s="17"/>
      <c r="O1781" s="17"/>
      <c r="P1781" s="17"/>
      <c r="Q1781" s="17"/>
      <c r="R1781" s="17"/>
      <c r="S1781" s="17"/>
      <c r="T1781" s="17"/>
      <c r="U1781" s="17"/>
      <c r="V1781" s="17"/>
      <c r="W1781" s="17"/>
      <c r="X1781" s="17"/>
      <c r="Y1781" s="17"/>
      <c r="Z1781" s="17"/>
      <c r="AA1781" s="17"/>
      <c r="AB1781" s="17"/>
      <c r="AC1781" s="17"/>
      <c r="AD1781" s="17"/>
      <c r="AE1781" s="17"/>
      <c r="AF1781" s="17"/>
      <c r="AG1781" s="17"/>
      <c r="AH1781" s="17"/>
      <c r="AI1781" s="17"/>
      <c r="AJ1781" s="17"/>
      <c r="AK1781" s="17"/>
      <c r="AL1781" s="17"/>
      <c r="AM1781" s="17"/>
      <c r="AN1781" s="17"/>
      <c r="AO1781" s="17"/>
      <c r="AP1781" s="17"/>
      <c r="AQ1781" s="17"/>
      <c r="AR1781" s="17"/>
      <c r="AS1781" s="17"/>
      <c r="AT1781" s="17"/>
      <c r="AU1781" s="17"/>
      <c r="AV1781" s="17"/>
      <c r="AW1781" s="17"/>
      <c r="AX1781" s="17"/>
      <c r="AY1781" s="17"/>
      <c r="AZ1781" s="17"/>
      <c r="BA1781" s="17"/>
      <c r="BB1781" s="17"/>
      <c r="BC1781" s="17"/>
      <c r="BD1781" s="17"/>
      <c r="BE1781" s="17"/>
      <c r="BF1781" s="17"/>
      <c r="BG1781" s="17"/>
      <c r="BH1781" s="17"/>
      <c r="BI1781" s="17"/>
      <c r="BJ1781" s="17"/>
      <c r="BK1781" s="17"/>
      <c r="BL1781" s="17"/>
      <c r="BM1781" s="17"/>
      <c r="BN1781" s="17"/>
      <c r="BO1781" s="17"/>
      <c r="BP1781" s="17"/>
      <c r="BQ1781" s="17"/>
      <c r="BR1781" s="17"/>
    </row>
    <row r="1782" spans="2:70" x14ac:dyDescent="0.35">
      <c r="B1782" s="6" t="s">
        <v>737</v>
      </c>
      <c r="C1782" s="17"/>
      <c r="D1782" s="17"/>
      <c r="E1782" s="17"/>
      <c r="F1782" s="17"/>
      <c r="G1782" s="17"/>
      <c r="H1782" s="17"/>
      <c r="I1782" s="17"/>
      <c r="J1782" s="17"/>
      <c r="K1782" s="17"/>
      <c r="L1782" s="17"/>
      <c r="M1782" s="17"/>
      <c r="N1782" s="17"/>
      <c r="O1782" s="17"/>
      <c r="P1782" s="17"/>
      <c r="Q1782" s="17"/>
      <c r="R1782" s="17"/>
      <c r="S1782" s="17"/>
      <c r="T1782" s="17"/>
      <c r="U1782" s="17"/>
      <c r="V1782" s="17"/>
      <c r="W1782" s="17"/>
      <c r="X1782" s="17"/>
      <c r="Y1782" s="17"/>
      <c r="Z1782" s="17"/>
      <c r="AA1782" s="17"/>
      <c r="AB1782" s="17"/>
      <c r="AC1782" s="17"/>
      <c r="AD1782" s="17"/>
      <c r="AE1782" s="17"/>
      <c r="AF1782" s="17"/>
      <c r="AG1782" s="17"/>
      <c r="AH1782" s="17"/>
      <c r="AI1782" s="17"/>
      <c r="AJ1782" s="17"/>
      <c r="AK1782" s="17"/>
      <c r="AL1782" s="17"/>
      <c r="AM1782" s="17"/>
      <c r="AN1782" s="17"/>
      <c r="AO1782" s="17"/>
      <c r="AP1782" s="17"/>
      <c r="AQ1782" s="17"/>
      <c r="AR1782" s="17"/>
      <c r="AS1782" s="17"/>
      <c r="AT1782" s="17"/>
      <c r="AU1782" s="17"/>
      <c r="AV1782" s="17"/>
      <c r="AW1782" s="17"/>
      <c r="AX1782" s="17"/>
      <c r="AY1782" s="17"/>
      <c r="AZ1782" s="17"/>
      <c r="BA1782" s="17"/>
      <c r="BB1782" s="17"/>
      <c r="BC1782" s="17"/>
      <c r="BD1782" s="17"/>
      <c r="BE1782" s="17"/>
      <c r="BF1782" s="17"/>
      <c r="BG1782" s="17"/>
      <c r="BH1782" s="17"/>
      <c r="BI1782" s="17"/>
      <c r="BJ1782" s="17"/>
      <c r="BK1782" s="17"/>
      <c r="BL1782" s="17"/>
      <c r="BM1782" s="17"/>
      <c r="BN1782" s="17"/>
      <c r="BO1782" s="17"/>
      <c r="BP1782" s="17"/>
      <c r="BQ1782" s="17"/>
      <c r="BR1782" s="17"/>
    </row>
    <row r="1783" spans="2:70" x14ac:dyDescent="0.35">
      <c r="B1783" s="24" t="s">
        <v>97</v>
      </c>
      <c r="C1783" s="17"/>
      <c r="D1783" s="17"/>
      <c r="E1783" s="17"/>
      <c r="F1783" s="17"/>
      <c r="G1783" s="17"/>
      <c r="H1783" s="17"/>
      <c r="I1783" s="17"/>
      <c r="J1783" s="17"/>
      <c r="K1783" s="17"/>
      <c r="L1783" s="17"/>
      <c r="M1783" s="17"/>
      <c r="N1783" s="17"/>
      <c r="O1783" s="17"/>
      <c r="P1783" s="17"/>
      <c r="Q1783" s="17"/>
      <c r="R1783" s="17"/>
      <c r="S1783" s="17"/>
      <c r="T1783" s="17"/>
      <c r="U1783" s="17"/>
      <c r="V1783" s="17"/>
      <c r="W1783" s="17"/>
      <c r="X1783" s="17"/>
      <c r="Y1783" s="17"/>
      <c r="Z1783" s="17"/>
      <c r="AA1783" s="17"/>
      <c r="AB1783" s="17"/>
      <c r="AC1783" s="17"/>
      <c r="AD1783" s="17"/>
      <c r="AE1783" s="17"/>
      <c r="AF1783" s="17"/>
      <c r="AG1783" s="17"/>
      <c r="AH1783" s="17"/>
      <c r="AI1783" s="17"/>
      <c r="AJ1783" s="17"/>
      <c r="AK1783" s="17"/>
      <c r="AL1783" s="17"/>
      <c r="AM1783" s="17"/>
      <c r="AN1783" s="17"/>
      <c r="AO1783" s="17"/>
      <c r="AP1783" s="17"/>
      <c r="AQ1783" s="17"/>
      <c r="AR1783" s="17"/>
      <c r="AS1783" s="17"/>
      <c r="AT1783" s="17"/>
      <c r="AU1783" s="17"/>
      <c r="AV1783" s="17"/>
      <c r="AW1783" s="17"/>
      <c r="AX1783" s="17"/>
      <c r="AY1783" s="17"/>
      <c r="AZ1783" s="17"/>
      <c r="BA1783" s="17"/>
      <c r="BB1783" s="17"/>
      <c r="BC1783" s="17"/>
      <c r="BD1783" s="17"/>
      <c r="BE1783" s="17"/>
      <c r="BF1783" s="17"/>
      <c r="BG1783" s="17"/>
      <c r="BH1783" s="17"/>
      <c r="BI1783" s="17"/>
      <c r="BJ1783" s="17"/>
      <c r="BK1783" s="17"/>
      <c r="BL1783" s="17"/>
      <c r="BM1783" s="17"/>
      <c r="BN1783" s="17"/>
      <c r="BO1783" s="17"/>
      <c r="BP1783" s="17"/>
      <c r="BQ1783" s="17"/>
      <c r="BR1783" s="17"/>
    </row>
    <row r="1784" spans="2:70" x14ac:dyDescent="0.35">
      <c r="B1784" t="s">
        <v>730</v>
      </c>
      <c r="C1784" s="17">
        <v>3.8922956005468502E-2</v>
      </c>
      <c r="D1784" s="17">
        <v>4.9122659386563003E-2</v>
      </c>
      <c r="E1784" s="17">
        <v>2.8751676472570899E-2</v>
      </c>
      <c r="F1784" s="17"/>
      <c r="G1784" s="17">
        <v>4.7215540065232403E-2</v>
      </c>
      <c r="H1784" s="17">
        <v>5.5381920241164097E-2</v>
      </c>
      <c r="I1784" s="17">
        <v>4.1657595438576799E-2</v>
      </c>
      <c r="J1784" s="17">
        <v>4.25625037869184E-2</v>
      </c>
      <c r="K1784" s="17">
        <v>1.85295765099764E-2</v>
      </c>
      <c r="L1784" s="17">
        <v>2.84694962818649E-2</v>
      </c>
      <c r="M1784" s="17"/>
      <c r="N1784" s="17">
        <v>3.9755709733054499E-2</v>
      </c>
      <c r="O1784" s="17">
        <v>2.9521042180529401E-2</v>
      </c>
      <c r="P1784" s="17">
        <v>4.7590339820991603E-2</v>
      </c>
      <c r="Q1784" s="17">
        <v>4.0670871114197801E-2</v>
      </c>
      <c r="R1784" s="17"/>
      <c r="S1784" s="17">
        <v>4.9874943644455903E-2</v>
      </c>
      <c r="T1784" s="17">
        <v>3.5735268100728398E-2</v>
      </c>
      <c r="U1784" s="17">
        <v>2.9900232418025401E-2</v>
      </c>
      <c r="V1784" s="17">
        <v>3.3553057392847398E-2</v>
      </c>
      <c r="W1784" s="17">
        <v>3.9558048857889098E-2</v>
      </c>
      <c r="X1784" s="17">
        <v>5.56334981655357E-2</v>
      </c>
      <c r="Y1784" s="17">
        <v>3.3866677123582302E-2</v>
      </c>
      <c r="Z1784" s="17">
        <v>1.22357012167025E-2</v>
      </c>
      <c r="AA1784" s="17">
        <v>3.3629157338109401E-2</v>
      </c>
      <c r="AB1784" s="17">
        <v>3.5702924777350001E-2</v>
      </c>
      <c r="AC1784" s="17">
        <v>5.8720794268413E-2</v>
      </c>
      <c r="AD1784" s="17">
        <v>3.5118488526914599E-2</v>
      </c>
      <c r="AE1784" s="17"/>
      <c r="AF1784" s="17">
        <v>3.91734817537795E-2</v>
      </c>
      <c r="AG1784" s="17">
        <v>4.0645121206433099E-2</v>
      </c>
      <c r="AH1784" s="17">
        <v>3.4240123858345101E-2</v>
      </c>
      <c r="AI1784" s="17"/>
      <c r="AJ1784" s="17">
        <v>4.0363691751345798E-2</v>
      </c>
      <c r="AK1784" s="17">
        <v>4.2533231262926498E-2</v>
      </c>
      <c r="AL1784" s="17">
        <v>2.60183796476273E-2</v>
      </c>
      <c r="AM1784" s="17">
        <v>5.3221409756072501E-2</v>
      </c>
      <c r="AN1784" s="17">
        <v>3.1275072081957699E-2</v>
      </c>
      <c r="AO1784" s="17"/>
      <c r="AP1784" s="17">
        <v>4.9040031051313798E-2</v>
      </c>
      <c r="AQ1784" s="17">
        <v>3.99768636924046E-2</v>
      </c>
      <c r="AR1784" s="17">
        <v>3.23974492215802E-2</v>
      </c>
      <c r="AS1784" s="17"/>
      <c r="AT1784" s="17">
        <v>2.84666692455613E-2</v>
      </c>
      <c r="AU1784" s="17">
        <v>3.1654680880936398E-2</v>
      </c>
      <c r="AV1784" s="17">
        <v>4.6367321933894298E-2</v>
      </c>
      <c r="AW1784" s="17">
        <v>5.29624998167669E-2</v>
      </c>
      <c r="AX1784" s="17">
        <v>0.109437640822116</v>
      </c>
      <c r="AY1784" s="17"/>
      <c r="AZ1784" s="17">
        <v>5.5613475463926101E-2</v>
      </c>
      <c r="BA1784" s="17">
        <v>6.8472711924403906E-2</v>
      </c>
      <c r="BB1784" s="17">
        <v>5.4102528736774E-2</v>
      </c>
      <c r="BC1784" s="17">
        <v>4.6625141126816601E-2</v>
      </c>
      <c r="BD1784" s="17">
        <v>2.9438808295185501E-2</v>
      </c>
      <c r="BE1784" s="17">
        <v>4.97472572213285E-2</v>
      </c>
      <c r="BF1784" s="17">
        <v>2.9694781302746599E-2</v>
      </c>
      <c r="BG1784" s="17">
        <v>1.9552028691966501E-2</v>
      </c>
      <c r="BH1784" s="17">
        <v>4.6319537588896599E-2</v>
      </c>
      <c r="BI1784" s="17">
        <v>2.8119444511334399E-2</v>
      </c>
      <c r="BJ1784" s="17">
        <v>3.1084812264495301E-2</v>
      </c>
      <c r="BK1784" s="17">
        <v>3.1534092962938798E-2</v>
      </c>
      <c r="BL1784" s="17">
        <v>2.67687525372685E-2</v>
      </c>
      <c r="BM1784" s="17">
        <v>2.9248287322149302E-2</v>
      </c>
      <c r="BN1784" s="17">
        <v>8.6910939782851498E-2</v>
      </c>
      <c r="BO1784" s="17">
        <v>6.1361240353812199E-2</v>
      </c>
      <c r="BP1784" s="17"/>
      <c r="BQ1784" s="17">
        <v>6.4186997520668407E-2</v>
      </c>
      <c r="BR1784" s="17">
        <v>2.76746566066003E-2</v>
      </c>
    </row>
    <row r="1785" spans="2:70" x14ac:dyDescent="0.35">
      <c r="B1785" t="s">
        <v>731</v>
      </c>
      <c r="C1785" s="17">
        <v>9.5043602805968699E-2</v>
      </c>
      <c r="D1785" s="17">
        <v>0.106073416391455</v>
      </c>
      <c r="E1785" s="17">
        <v>8.4890527036597094E-2</v>
      </c>
      <c r="F1785" s="17"/>
      <c r="G1785" s="17">
        <v>0.122228679143358</v>
      </c>
      <c r="H1785" s="17">
        <v>0.108761989331774</v>
      </c>
      <c r="I1785" s="17">
        <v>0.10019926331380299</v>
      </c>
      <c r="J1785" s="17">
        <v>8.5956514679755305E-2</v>
      </c>
      <c r="K1785" s="17">
        <v>9.1771406667390601E-2</v>
      </c>
      <c r="L1785" s="17">
        <v>7.11995940188309E-2</v>
      </c>
      <c r="M1785" s="17"/>
      <c r="N1785" s="17">
        <v>0.110399349586405</v>
      </c>
      <c r="O1785" s="17">
        <v>8.6487926709395799E-2</v>
      </c>
      <c r="P1785" s="17">
        <v>9.7231938242569899E-2</v>
      </c>
      <c r="Q1785" s="17">
        <v>8.3405945129474607E-2</v>
      </c>
      <c r="R1785" s="17"/>
      <c r="S1785" s="17">
        <v>0.125457711759455</v>
      </c>
      <c r="T1785" s="17">
        <v>8.6939052180030604E-2</v>
      </c>
      <c r="U1785" s="17">
        <v>7.7376510964120807E-2</v>
      </c>
      <c r="V1785" s="17">
        <v>9.75634728051928E-2</v>
      </c>
      <c r="W1785" s="17">
        <v>8.1951428920667396E-2</v>
      </c>
      <c r="X1785" s="17">
        <v>8.9953929211619696E-2</v>
      </c>
      <c r="Y1785" s="17">
        <v>6.9824951103386698E-2</v>
      </c>
      <c r="Z1785" s="17">
        <v>0.12816187094269499</v>
      </c>
      <c r="AA1785" s="17">
        <v>0.118079644191157</v>
      </c>
      <c r="AB1785" s="17">
        <v>7.7108411264430202E-2</v>
      </c>
      <c r="AC1785" s="17">
        <v>7.2447179186155203E-2</v>
      </c>
      <c r="AD1785" s="17">
        <v>0.103970546764657</v>
      </c>
      <c r="AE1785" s="17"/>
      <c r="AF1785" s="17">
        <v>8.8494548445799098E-2</v>
      </c>
      <c r="AG1785" s="17">
        <v>9.7886422711689097E-2</v>
      </c>
      <c r="AH1785" s="17">
        <v>8.9306214196662695E-2</v>
      </c>
      <c r="AI1785" s="17"/>
      <c r="AJ1785" s="17">
        <v>8.8884466974689103E-2</v>
      </c>
      <c r="AK1785" s="17">
        <v>0.117575902199723</v>
      </c>
      <c r="AL1785" s="17">
        <v>9.3455650673087698E-2</v>
      </c>
      <c r="AM1785" s="17">
        <v>7.0569470100856596E-2</v>
      </c>
      <c r="AN1785" s="17">
        <v>6.9837557342619302E-2</v>
      </c>
      <c r="AO1785" s="17"/>
      <c r="AP1785" s="17">
        <v>9.8751155865278703E-2</v>
      </c>
      <c r="AQ1785" s="17">
        <v>0.11406838051363601</v>
      </c>
      <c r="AR1785" s="17">
        <v>0.107910174915354</v>
      </c>
      <c r="AS1785" s="17"/>
      <c r="AT1785" s="17">
        <v>9.3471104011042902E-2</v>
      </c>
      <c r="AU1785" s="17">
        <v>8.0596934638801396E-2</v>
      </c>
      <c r="AV1785" s="17">
        <v>0.111871784530409</v>
      </c>
      <c r="AW1785" s="17">
        <v>0.11632371977230301</v>
      </c>
      <c r="AX1785" s="17">
        <v>9.7684158905955901E-2</v>
      </c>
      <c r="AY1785" s="17"/>
      <c r="AZ1785" s="17">
        <v>8.9282382058767804E-2</v>
      </c>
      <c r="BA1785" s="17">
        <v>9.4356229667320698E-2</v>
      </c>
      <c r="BB1785" s="17">
        <v>7.5430889032587406E-2</v>
      </c>
      <c r="BC1785" s="17">
        <v>7.3055977252206999E-2</v>
      </c>
      <c r="BD1785" s="17">
        <v>9.0021475058412403E-2</v>
      </c>
      <c r="BE1785" s="17">
        <v>8.2981903427971598E-2</v>
      </c>
      <c r="BF1785" s="17">
        <v>0.110826620222243</v>
      </c>
      <c r="BG1785" s="17">
        <v>0.101202530981839</v>
      </c>
      <c r="BH1785" s="17">
        <v>8.2962443505734507E-2</v>
      </c>
      <c r="BI1785" s="17">
        <v>8.3875124926161504E-2</v>
      </c>
      <c r="BJ1785" s="17">
        <v>9.1388095578317702E-2</v>
      </c>
      <c r="BK1785" s="17">
        <v>0.116458961851877</v>
      </c>
      <c r="BL1785" s="17">
        <v>0.113320652895626</v>
      </c>
      <c r="BM1785" s="17">
        <v>0.12986754689824501</v>
      </c>
      <c r="BN1785" s="17">
        <v>0.15449014941171599</v>
      </c>
      <c r="BO1785" s="17">
        <v>0.122162645336551</v>
      </c>
      <c r="BP1785" s="17"/>
      <c r="BQ1785" s="17">
        <v>0.12437473720938</v>
      </c>
      <c r="BR1785" s="17">
        <v>8.2130660108822903E-2</v>
      </c>
    </row>
    <row r="1786" spans="2:70" x14ac:dyDescent="0.35">
      <c r="B1786" t="s">
        <v>732</v>
      </c>
      <c r="C1786" s="17">
        <v>0.40776153137453103</v>
      </c>
      <c r="D1786" s="17">
        <v>0.42595702503375299</v>
      </c>
      <c r="E1786" s="17">
        <v>0.39040897907848499</v>
      </c>
      <c r="F1786" s="17"/>
      <c r="G1786" s="17">
        <v>0.35820511480898098</v>
      </c>
      <c r="H1786" s="17">
        <v>0.36289155791921601</v>
      </c>
      <c r="I1786" s="17">
        <v>0.38129201404042701</v>
      </c>
      <c r="J1786" s="17">
        <v>0.42795146474865398</v>
      </c>
      <c r="K1786" s="17">
        <v>0.47129496085643402</v>
      </c>
      <c r="L1786" s="17">
        <v>0.43979420091300397</v>
      </c>
      <c r="M1786" s="17"/>
      <c r="N1786" s="17">
        <v>0.41512091406678697</v>
      </c>
      <c r="O1786" s="17">
        <v>0.39514011688647399</v>
      </c>
      <c r="P1786" s="17">
        <v>0.41991320002497101</v>
      </c>
      <c r="Q1786" s="17">
        <v>0.40356143452001902</v>
      </c>
      <c r="R1786" s="17"/>
      <c r="S1786" s="17">
        <v>0.34699922384201998</v>
      </c>
      <c r="T1786" s="17">
        <v>0.39978890720409199</v>
      </c>
      <c r="U1786" s="17">
        <v>0.43793652442160502</v>
      </c>
      <c r="V1786" s="17">
        <v>0.48072613984023099</v>
      </c>
      <c r="W1786" s="17">
        <v>0.39222762432966302</v>
      </c>
      <c r="X1786" s="17">
        <v>0.368116054921583</v>
      </c>
      <c r="Y1786" s="17">
        <v>0.44530043926065899</v>
      </c>
      <c r="Z1786" s="17">
        <v>0.41670037381368402</v>
      </c>
      <c r="AA1786" s="17">
        <v>0.41216221072905201</v>
      </c>
      <c r="AB1786" s="17">
        <v>0.40692533832991601</v>
      </c>
      <c r="AC1786" s="17">
        <v>0.41791788184886203</v>
      </c>
      <c r="AD1786" s="17">
        <v>0.43940885127997498</v>
      </c>
      <c r="AE1786" s="17"/>
      <c r="AF1786" s="17">
        <v>0.424993990859656</v>
      </c>
      <c r="AG1786" s="17">
        <v>0.40717431761193101</v>
      </c>
      <c r="AH1786" s="17">
        <v>0.383275666660638</v>
      </c>
      <c r="AI1786" s="17"/>
      <c r="AJ1786" s="17">
        <v>0.42741688119454702</v>
      </c>
      <c r="AK1786" s="17">
        <v>0.36379624483774498</v>
      </c>
      <c r="AL1786" s="17">
        <v>0.42579135770368898</v>
      </c>
      <c r="AM1786" s="17">
        <v>0.54653716788219198</v>
      </c>
      <c r="AN1786" s="17">
        <v>0.42498834563089499</v>
      </c>
      <c r="AO1786" s="17"/>
      <c r="AP1786" s="17">
        <v>0.41905907187631902</v>
      </c>
      <c r="AQ1786" s="17">
        <v>0.386572092156028</v>
      </c>
      <c r="AR1786" s="17">
        <v>0.431698655128889</v>
      </c>
      <c r="AS1786" s="17"/>
      <c r="AT1786" s="17">
        <v>0.43801511418162098</v>
      </c>
      <c r="AU1786" s="17">
        <v>0.41511283538253801</v>
      </c>
      <c r="AV1786" s="17">
        <v>0.37086642228038003</v>
      </c>
      <c r="AW1786" s="17">
        <v>0.41768592987370901</v>
      </c>
      <c r="AX1786" s="17">
        <v>0.35862216968910898</v>
      </c>
      <c r="AY1786" s="17"/>
      <c r="AZ1786" s="17">
        <v>0.36739638687348403</v>
      </c>
      <c r="BA1786" s="17">
        <v>0.39426380789767301</v>
      </c>
      <c r="BB1786" s="17">
        <v>0.39519559961748102</v>
      </c>
      <c r="BC1786" s="17">
        <v>0.419324158998716</v>
      </c>
      <c r="BD1786" s="17">
        <v>0.36951398624371701</v>
      </c>
      <c r="BE1786" s="17">
        <v>0.45056883417724097</v>
      </c>
      <c r="BF1786" s="17">
        <v>0.38709703094883002</v>
      </c>
      <c r="BG1786" s="17">
        <v>0.43788984600014902</v>
      </c>
      <c r="BH1786" s="17">
        <v>0.35864232239484201</v>
      </c>
      <c r="BI1786" s="17">
        <v>0.41208189737254303</v>
      </c>
      <c r="BJ1786" s="17">
        <v>0.44933875703917597</v>
      </c>
      <c r="BK1786" s="17">
        <v>0.42453133534527898</v>
      </c>
      <c r="BL1786" s="17">
        <v>0.46495662224246898</v>
      </c>
      <c r="BM1786" s="17">
        <v>0.37016060406491802</v>
      </c>
      <c r="BN1786" s="17">
        <v>0.385828861195741</v>
      </c>
      <c r="BO1786" s="17">
        <v>0.37011398579938298</v>
      </c>
      <c r="BP1786" s="17"/>
      <c r="BQ1786" s="17">
        <v>0.35577770439691397</v>
      </c>
      <c r="BR1786" s="17">
        <v>0.43609575919037502</v>
      </c>
    </row>
    <row r="1787" spans="2:70" x14ac:dyDescent="0.35">
      <c r="B1787" t="s">
        <v>733</v>
      </c>
      <c r="C1787" s="17">
        <v>0.25184215241625701</v>
      </c>
      <c r="D1787" s="17">
        <v>0.23467798523748301</v>
      </c>
      <c r="E1787" s="17">
        <v>0.26919117915073498</v>
      </c>
      <c r="F1787" s="17"/>
      <c r="G1787" s="17">
        <v>0.230706275308869</v>
      </c>
      <c r="H1787" s="17">
        <v>0.24929162401838101</v>
      </c>
      <c r="I1787" s="17">
        <v>0.26017538883061098</v>
      </c>
      <c r="J1787" s="17">
        <v>0.24007620914543301</v>
      </c>
      <c r="K1787" s="17">
        <v>0.24449618956313099</v>
      </c>
      <c r="L1787" s="17">
        <v>0.27572072134002101</v>
      </c>
      <c r="M1787" s="17"/>
      <c r="N1787" s="17">
        <v>0.27945297957846699</v>
      </c>
      <c r="O1787" s="17">
        <v>0.27816683163622002</v>
      </c>
      <c r="P1787" s="17">
        <v>0.21476518111250401</v>
      </c>
      <c r="Q1787" s="17">
        <v>0.22955759581959201</v>
      </c>
      <c r="R1787" s="17"/>
      <c r="S1787" s="17">
        <v>0.29209269387554798</v>
      </c>
      <c r="T1787" s="17">
        <v>0.26745765516574299</v>
      </c>
      <c r="U1787" s="17">
        <v>0.26792269458842399</v>
      </c>
      <c r="V1787" s="17">
        <v>0.19144459590656801</v>
      </c>
      <c r="W1787" s="17">
        <v>0.25310160634011503</v>
      </c>
      <c r="X1787" s="17">
        <v>0.24290954415083099</v>
      </c>
      <c r="Y1787" s="17">
        <v>0.26144257131315901</v>
      </c>
      <c r="Z1787" s="17">
        <v>0.22632813112592701</v>
      </c>
      <c r="AA1787" s="17">
        <v>0.224130517654826</v>
      </c>
      <c r="AB1787" s="17">
        <v>0.298130184992005</v>
      </c>
      <c r="AC1787" s="17">
        <v>0.22842562218978599</v>
      </c>
      <c r="AD1787" s="17">
        <v>0.168182736941936</v>
      </c>
      <c r="AE1787" s="17"/>
      <c r="AF1787" s="17">
        <v>0.246992215935527</v>
      </c>
      <c r="AG1787" s="17">
        <v>0.272169276866776</v>
      </c>
      <c r="AH1787" s="17">
        <v>0.22533431533850701</v>
      </c>
      <c r="AI1787" s="17"/>
      <c r="AJ1787" s="17">
        <v>0.25771607556742698</v>
      </c>
      <c r="AK1787" s="17">
        <v>0.25856532309329799</v>
      </c>
      <c r="AL1787" s="17">
        <v>0.30153724159478501</v>
      </c>
      <c r="AM1787" s="17">
        <v>0.16719647580906699</v>
      </c>
      <c r="AN1787" s="17">
        <v>0.214531242722341</v>
      </c>
      <c r="AO1787" s="17"/>
      <c r="AP1787" s="17">
        <v>0.24709003029156101</v>
      </c>
      <c r="AQ1787" s="17">
        <v>0.26229826198453599</v>
      </c>
      <c r="AR1787" s="17">
        <v>0.26875670110127198</v>
      </c>
      <c r="AS1787" s="17"/>
      <c r="AT1787" s="17">
        <v>0.19956979934061</v>
      </c>
      <c r="AU1787" s="17">
        <v>0.26086731894160697</v>
      </c>
      <c r="AV1787" s="17">
        <v>0.29901552397478198</v>
      </c>
      <c r="AW1787" s="17">
        <v>0.25931659398820001</v>
      </c>
      <c r="AX1787" s="17">
        <v>0.22485752827720701</v>
      </c>
      <c r="AY1787" s="17"/>
      <c r="AZ1787" s="17">
        <v>0.197628458000042</v>
      </c>
      <c r="BA1787" s="17">
        <v>0.199438526502181</v>
      </c>
      <c r="BB1787" s="17">
        <v>0.24306516181430099</v>
      </c>
      <c r="BC1787" s="17">
        <v>0.28120354620771498</v>
      </c>
      <c r="BD1787" s="17">
        <v>0.27892933417706101</v>
      </c>
      <c r="BE1787" s="17">
        <v>0.21515707574440901</v>
      </c>
      <c r="BF1787" s="17">
        <v>0.27952693235714798</v>
      </c>
      <c r="BG1787" s="17">
        <v>0.23552183183026501</v>
      </c>
      <c r="BH1787" s="17">
        <v>0.28971786938683097</v>
      </c>
      <c r="BI1787" s="17">
        <v>0.26187520031172001</v>
      </c>
      <c r="BJ1787" s="17">
        <v>0.24598292870483399</v>
      </c>
      <c r="BK1787" s="17">
        <v>0.27320062897414599</v>
      </c>
      <c r="BL1787" s="17">
        <v>0.22884047853346401</v>
      </c>
      <c r="BM1787" s="17">
        <v>0.31724898606173602</v>
      </c>
      <c r="BN1787" s="17">
        <v>0.21096448198086001</v>
      </c>
      <c r="BO1787" s="17">
        <v>0.25733787428937099</v>
      </c>
      <c r="BP1787" s="17"/>
      <c r="BQ1787" s="17">
        <v>0.29879849928911301</v>
      </c>
      <c r="BR1787" s="17">
        <v>0.23258212860691499</v>
      </c>
    </row>
    <row r="1788" spans="2:70" x14ac:dyDescent="0.35">
      <c r="B1788" t="s">
        <v>734</v>
      </c>
      <c r="C1788" s="17">
        <v>0.102195935591212</v>
      </c>
      <c r="D1788" s="17">
        <v>8.9914582468529403E-2</v>
      </c>
      <c r="E1788" s="17">
        <v>0.113559776707506</v>
      </c>
      <c r="F1788" s="17"/>
      <c r="G1788" s="17">
        <v>0.12784298793141699</v>
      </c>
      <c r="H1788" s="17">
        <v>0.108768460967487</v>
      </c>
      <c r="I1788" s="17">
        <v>0.109546605302663</v>
      </c>
      <c r="J1788" s="17">
        <v>0.10765197540702801</v>
      </c>
      <c r="K1788" s="17">
        <v>8.7572771967998897E-2</v>
      </c>
      <c r="L1788" s="17">
        <v>7.91083898694563E-2</v>
      </c>
      <c r="M1788" s="17"/>
      <c r="N1788" s="17">
        <v>9.8319653785708699E-2</v>
      </c>
      <c r="O1788" s="17">
        <v>0.107095761755029</v>
      </c>
      <c r="P1788" s="17">
        <v>9.9740974670710497E-2</v>
      </c>
      <c r="Q1788" s="17">
        <v>0.103871830614819</v>
      </c>
      <c r="R1788" s="17"/>
      <c r="S1788" s="17">
        <v>9.5709566990380496E-2</v>
      </c>
      <c r="T1788" s="17">
        <v>0.10309729528824201</v>
      </c>
      <c r="U1788" s="17">
        <v>8.4221863283392595E-2</v>
      </c>
      <c r="V1788" s="17">
        <v>0.105851719374841</v>
      </c>
      <c r="W1788" s="17">
        <v>0.119425456856578</v>
      </c>
      <c r="X1788" s="17">
        <v>0.114739898805184</v>
      </c>
      <c r="Y1788" s="17">
        <v>9.7621352383680998E-2</v>
      </c>
      <c r="Z1788" s="17">
        <v>0.10744523978377001</v>
      </c>
      <c r="AA1788" s="17">
        <v>0.12755491796011001</v>
      </c>
      <c r="AB1788" s="17">
        <v>8.0784646392749807E-2</v>
      </c>
      <c r="AC1788" s="17">
        <v>8.0956251729255801E-2</v>
      </c>
      <c r="AD1788" s="17">
        <v>9.9681890624036804E-2</v>
      </c>
      <c r="AE1788" s="17"/>
      <c r="AF1788" s="17">
        <v>0.101521465476482</v>
      </c>
      <c r="AG1788" s="17">
        <v>9.5914266335231702E-2</v>
      </c>
      <c r="AH1788" s="17">
        <v>0.11693682843549499</v>
      </c>
      <c r="AI1788" s="17"/>
      <c r="AJ1788" s="17">
        <v>9.2222693545267798E-2</v>
      </c>
      <c r="AK1788" s="17">
        <v>0.119742565072073</v>
      </c>
      <c r="AL1788" s="17">
        <v>8.4849499274982004E-2</v>
      </c>
      <c r="AM1788" s="17">
        <v>0.116988036757352</v>
      </c>
      <c r="AN1788" s="17">
        <v>0.105855728760248</v>
      </c>
      <c r="AO1788" s="17"/>
      <c r="AP1788" s="17">
        <v>9.1438591008739606E-2</v>
      </c>
      <c r="AQ1788" s="17">
        <v>0.112431415426148</v>
      </c>
      <c r="AR1788" s="17">
        <v>0.113155139358178</v>
      </c>
      <c r="AS1788" s="17"/>
      <c r="AT1788" s="17">
        <v>9.8688176197767694E-2</v>
      </c>
      <c r="AU1788" s="17">
        <v>0.10900650224292099</v>
      </c>
      <c r="AV1788" s="17">
        <v>9.9480692693035097E-2</v>
      </c>
      <c r="AW1788" s="17">
        <v>9.5463949293170702E-2</v>
      </c>
      <c r="AX1788" s="17">
        <v>0.147912205484724</v>
      </c>
      <c r="AY1788" s="17"/>
      <c r="AZ1788" s="17">
        <v>0.107160144500583</v>
      </c>
      <c r="BA1788" s="17">
        <v>8.5444778190659099E-2</v>
      </c>
      <c r="BB1788" s="17">
        <v>0.111954674901622</v>
      </c>
      <c r="BC1788" s="17">
        <v>8.1984451793209998E-2</v>
      </c>
      <c r="BD1788" s="17">
        <v>0.11736695948600601</v>
      </c>
      <c r="BE1788" s="17">
        <v>0.10268499946922199</v>
      </c>
      <c r="BF1788" s="17">
        <v>9.8466751481835299E-2</v>
      </c>
      <c r="BG1788" s="17">
        <v>0.10803182802255799</v>
      </c>
      <c r="BH1788" s="17">
        <v>0.10412488963783301</v>
      </c>
      <c r="BI1788" s="17">
        <v>0.129125275917539</v>
      </c>
      <c r="BJ1788" s="17">
        <v>0.106468330200228</v>
      </c>
      <c r="BK1788" s="17">
        <v>0.11285611933471799</v>
      </c>
      <c r="BL1788" s="17">
        <v>8.6390664440818707E-2</v>
      </c>
      <c r="BM1788" s="17">
        <v>9.5318188799492096E-2</v>
      </c>
      <c r="BN1788" s="17">
        <v>8.6137991314889403E-2</v>
      </c>
      <c r="BO1788" s="17">
        <v>0.106312419140994</v>
      </c>
      <c r="BP1788" s="17"/>
      <c r="BQ1788" s="17">
        <v>0.12508718490250301</v>
      </c>
      <c r="BR1788" s="17">
        <v>9.0561588987663505E-2</v>
      </c>
    </row>
    <row r="1789" spans="2:70" x14ac:dyDescent="0.35">
      <c r="B1789" t="s">
        <v>129</v>
      </c>
      <c r="C1789" s="17">
        <v>0.104233821806563</v>
      </c>
      <c r="D1789" s="17">
        <v>9.4254331482216999E-2</v>
      </c>
      <c r="E1789" s="17">
        <v>0.11319786155410599</v>
      </c>
      <c r="F1789" s="17"/>
      <c r="G1789" s="17">
        <v>0.113801402742142</v>
      </c>
      <c r="H1789" s="17">
        <v>0.114904447521977</v>
      </c>
      <c r="I1789" s="17">
        <v>0.107129133073919</v>
      </c>
      <c r="J1789" s="17">
        <v>9.5801332232211697E-2</v>
      </c>
      <c r="K1789" s="17">
        <v>8.6335094435069495E-2</v>
      </c>
      <c r="L1789" s="17">
        <v>0.10570759757682301</v>
      </c>
      <c r="M1789" s="17"/>
      <c r="N1789" s="17">
        <v>5.69513932495775E-2</v>
      </c>
      <c r="O1789" s="17">
        <v>0.103588320832352</v>
      </c>
      <c r="P1789" s="17">
        <v>0.120758366128253</v>
      </c>
      <c r="Q1789" s="17">
        <v>0.13893232280189799</v>
      </c>
      <c r="R1789" s="17"/>
      <c r="S1789" s="17">
        <v>8.98658598881414E-2</v>
      </c>
      <c r="T1789" s="17">
        <v>0.106981822061163</v>
      </c>
      <c r="U1789" s="17">
        <v>0.102642174324432</v>
      </c>
      <c r="V1789" s="17">
        <v>9.0861014680319499E-2</v>
      </c>
      <c r="W1789" s="17">
        <v>0.113735834695087</v>
      </c>
      <c r="X1789" s="17">
        <v>0.128647074745247</v>
      </c>
      <c r="Y1789" s="17">
        <v>9.1944008815531594E-2</v>
      </c>
      <c r="Z1789" s="17">
        <v>0.109128683117222</v>
      </c>
      <c r="AA1789" s="17">
        <v>8.4443552126745702E-2</v>
      </c>
      <c r="AB1789" s="17">
        <v>0.101348494243549</v>
      </c>
      <c r="AC1789" s="17">
        <v>0.141532270777528</v>
      </c>
      <c r="AD1789" s="17">
        <v>0.15363748586247999</v>
      </c>
      <c r="AE1789" s="17"/>
      <c r="AF1789" s="17">
        <v>9.8824297528756294E-2</v>
      </c>
      <c r="AG1789" s="17">
        <v>8.6210595267939297E-2</v>
      </c>
      <c r="AH1789" s="17">
        <v>0.15090685151035199</v>
      </c>
      <c r="AI1789" s="17"/>
      <c r="AJ1789" s="17">
        <v>9.3396190966723303E-2</v>
      </c>
      <c r="AK1789" s="17">
        <v>9.7786733534234602E-2</v>
      </c>
      <c r="AL1789" s="17">
        <v>6.83478711058286E-2</v>
      </c>
      <c r="AM1789" s="17">
        <v>4.5487439694459703E-2</v>
      </c>
      <c r="AN1789" s="17">
        <v>0.153512053461939</v>
      </c>
      <c r="AO1789" s="17"/>
      <c r="AP1789" s="17">
        <v>9.4621119906787898E-2</v>
      </c>
      <c r="AQ1789" s="17">
        <v>8.4652986227247304E-2</v>
      </c>
      <c r="AR1789" s="17">
        <v>4.60818802747276E-2</v>
      </c>
      <c r="AS1789" s="17"/>
      <c r="AT1789" s="17">
        <v>0.14178913702339699</v>
      </c>
      <c r="AU1789" s="17">
        <v>0.102761727913195</v>
      </c>
      <c r="AV1789" s="17">
        <v>7.2398254587499294E-2</v>
      </c>
      <c r="AW1789" s="17">
        <v>5.8247307255850297E-2</v>
      </c>
      <c r="AX1789" s="17">
        <v>6.1486296820888402E-2</v>
      </c>
      <c r="AY1789" s="17"/>
      <c r="AZ1789" s="17">
        <v>0.18291915310319801</v>
      </c>
      <c r="BA1789" s="17">
        <v>0.158023945817762</v>
      </c>
      <c r="BB1789" s="17">
        <v>0.120251145897235</v>
      </c>
      <c r="BC1789" s="17">
        <v>9.7806724621335606E-2</v>
      </c>
      <c r="BD1789" s="17">
        <v>0.114729436739618</v>
      </c>
      <c r="BE1789" s="17">
        <v>9.8859929959827494E-2</v>
      </c>
      <c r="BF1789" s="17">
        <v>9.4387883687197804E-2</v>
      </c>
      <c r="BG1789" s="17">
        <v>9.7801934473222094E-2</v>
      </c>
      <c r="BH1789" s="17">
        <v>0.118232937485863</v>
      </c>
      <c r="BI1789" s="17">
        <v>8.4923056960702306E-2</v>
      </c>
      <c r="BJ1789" s="17">
        <v>7.5737076212948798E-2</v>
      </c>
      <c r="BK1789" s="17">
        <v>4.1418861531041101E-2</v>
      </c>
      <c r="BL1789" s="17">
        <v>7.97228293503532E-2</v>
      </c>
      <c r="BM1789" s="17">
        <v>5.8156386853460001E-2</v>
      </c>
      <c r="BN1789" s="17">
        <v>7.5667576313942095E-2</v>
      </c>
      <c r="BO1789" s="17">
        <v>8.2711835079888898E-2</v>
      </c>
      <c r="BP1789" s="17"/>
      <c r="BQ1789" s="17">
        <v>3.1774876681422801E-2</v>
      </c>
      <c r="BR1789" s="17">
        <v>0.130955206499624</v>
      </c>
    </row>
    <row r="1790" spans="2:70" x14ac:dyDescent="0.35">
      <c r="C1790" s="17"/>
      <c r="D1790" s="17"/>
      <c r="E1790" s="17"/>
      <c r="F1790" s="17"/>
      <c r="G1790" s="17"/>
      <c r="H1790" s="17"/>
      <c r="I1790" s="17"/>
      <c r="J1790" s="17"/>
      <c r="K1790" s="17"/>
      <c r="L1790" s="17"/>
      <c r="M1790" s="17"/>
      <c r="N1790" s="17"/>
      <c r="O1790" s="17"/>
      <c r="P1790" s="17"/>
      <c r="Q1790" s="17"/>
      <c r="R1790" s="17"/>
      <c r="S1790" s="17"/>
      <c r="T1790" s="17"/>
      <c r="U1790" s="17"/>
      <c r="V1790" s="17"/>
      <c r="W1790" s="17"/>
      <c r="X1790" s="17"/>
      <c r="Y1790" s="17"/>
      <c r="Z1790" s="17"/>
      <c r="AA1790" s="17"/>
      <c r="AB1790" s="17"/>
      <c r="AC1790" s="17"/>
      <c r="AD1790" s="17"/>
      <c r="AE1790" s="17"/>
      <c r="AF1790" s="17"/>
      <c r="AG1790" s="17"/>
      <c r="AH1790" s="17"/>
      <c r="AI1790" s="17"/>
      <c r="AJ1790" s="17"/>
      <c r="AK1790" s="17"/>
      <c r="AL1790" s="17"/>
      <c r="AM1790" s="17"/>
      <c r="AN1790" s="17"/>
      <c r="AO1790" s="17"/>
      <c r="AP1790" s="17"/>
      <c r="AQ1790" s="17"/>
      <c r="AR1790" s="17"/>
      <c r="AS1790" s="17"/>
      <c r="AT1790" s="17"/>
      <c r="AU1790" s="17"/>
      <c r="AV1790" s="17"/>
      <c r="AW1790" s="17"/>
      <c r="AX1790" s="17"/>
      <c r="AY1790" s="17"/>
      <c r="AZ1790" s="17"/>
      <c r="BA1790" s="17"/>
      <c r="BB1790" s="17"/>
      <c r="BC1790" s="17"/>
      <c r="BD1790" s="17"/>
      <c r="BE1790" s="17"/>
      <c r="BF1790" s="17"/>
      <c r="BG1790" s="17"/>
      <c r="BH1790" s="17"/>
      <c r="BI1790" s="17"/>
      <c r="BJ1790" s="17"/>
      <c r="BK1790" s="17"/>
      <c r="BL1790" s="17"/>
      <c r="BM1790" s="17"/>
      <c r="BN1790" s="17"/>
      <c r="BO1790" s="17"/>
      <c r="BP1790" s="17"/>
      <c r="BQ1790" s="17"/>
      <c r="BR1790" s="17"/>
    </row>
    <row r="1791" spans="2:70" x14ac:dyDescent="0.35">
      <c r="B1791" s="6" t="s">
        <v>738</v>
      </c>
      <c r="C1791" s="17"/>
      <c r="D1791" s="17"/>
      <c r="E1791" s="17"/>
      <c r="F1791" s="17"/>
      <c r="G1791" s="17"/>
      <c r="H1791" s="17"/>
      <c r="I1791" s="17"/>
      <c r="J1791" s="17"/>
      <c r="K1791" s="17"/>
      <c r="L1791" s="17"/>
      <c r="M1791" s="17"/>
      <c r="N1791" s="17"/>
      <c r="O1791" s="17"/>
      <c r="P1791" s="17"/>
      <c r="Q1791" s="17"/>
      <c r="R1791" s="17"/>
      <c r="S1791" s="17"/>
      <c r="T1791" s="17"/>
      <c r="U1791" s="17"/>
      <c r="V1791" s="17"/>
      <c r="W1791" s="17"/>
      <c r="X1791" s="17"/>
      <c r="Y1791" s="17"/>
      <c r="Z1791" s="17"/>
      <c r="AA1791" s="17"/>
      <c r="AB1791" s="17"/>
      <c r="AC1791" s="17"/>
      <c r="AD1791" s="17"/>
      <c r="AE1791" s="17"/>
      <c r="AF1791" s="17"/>
      <c r="AG1791" s="17"/>
      <c r="AH1791" s="17"/>
      <c r="AI1791" s="17"/>
      <c r="AJ1791" s="17"/>
      <c r="AK1791" s="17"/>
      <c r="AL1791" s="17"/>
      <c r="AM1791" s="17"/>
      <c r="AN1791" s="17"/>
      <c r="AO1791" s="17"/>
      <c r="AP1791" s="17"/>
      <c r="AQ1791" s="17"/>
      <c r="AR1791" s="17"/>
      <c r="AS1791" s="17"/>
      <c r="AT1791" s="17"/>
      <c r="AU1791" s="17"/>
      <c r="AV1791" s="17"/>
      <c r="AW1791" s="17"/>
      <c r="AX1791" s="17"/>
      <c r="AY1791" s="17"/>
      <c r="AZ1791" s="17"/>
      <c r="BA1791" s="17"/>
      <c r="BB1791" s="17"/>
      <c r="BC1791" s="17"/>
      <c r="BD1791" s="17"/>
      <c r="BE1791" s="17"/>
      <c r="BF1791" s="17"/>
      <c r="BG1791" s="17"/>
      <c r="BH1791" s="17"/>
      <c r="BI1791" s="17"/>
      <c r="BJ1791" s="17"/>
      <c r="BK1791" s="17"/>
      <c r="BL1791" s="17"/>
      <c r="BM1791" s="17"/>
      <c r="BN1791" s="17"/>
      <c r="BO1791" s="17"/>
      <c r="BP1791" s="17"/>
      <c r="BQ1791" s="17"/>
      <c r="BR1791" s="17"/>
    </row>
    <row r="1792" spans="2:70" x14ac:dyDescent="0.35">
      <c r="B1792" s="24" t="s">
        <v>97</v>
      </c>
      <c r="C1792" s="17"/>
      <c r="D1792" s="17"/>
      <c r="E1792" s="17"/>
      <c r="F1792" s="17"/>
      <c r="G1792" s="17"/>
      <c r="H1792" s="17"/>
      <c r="I1792" s="17"/>
      <c r="J1792" s="17"/>
      <c r="K1792" s="17"/>
      <c r="L1792" s="17"/>
      <c r="M1792" s="17"/>
      <c r="N1792" s="17"/>
      <c r="O1792" s="17"/>
      <c r="P1792" s="17"/>
      <c r="Q1792" s="17"/>
      <c r="R1792" s="17"/>
      <c r="S1792" s="17"/>
      <c r="T1792" s="17"/>
      <c r="U1792" s="17"/>
      <c r="V1792" s="17"/>
      <c r="W1792" s="17"/>
      <c r="X1792" s="17"/>
      <c r="Y1792" s="17"/>
      <c r="Z1792" s="17"/>
      <c r="AA1792" s="17"/>
      <c r="AB1792" s="17"/>
      <c r="AC1792" s="17"/>
      <c r="AD1792" s="17"/>
      <c r="AE1792" s="17"/>
      <c r="AF1792" s="17"/>
      <c r="AG1792" s="17"/>
      <c r="AH1792" s="17"/>
      <c r="AI1792" s="17"/>
      <c r="AJ1792" s="17"/>
      <c r="AK1792" s="17"/>
      <c r="AL1792" s="17"/>
      <c r="AM1792" s="17"/>
      <c r="AN1792" s="17"/>
      <c r="AO1792" s="17"/>
      <c r="AP1792" s="17"/>
      <c r="AQ1792" s="17"/>
      <c r="AR1792" s="17"/>
      <c r="AS1792" s="17"/>
      <c r="AT1792" s="17"/>
      <c r="AU1792" s="17"/>
      <c r="AV1792" s="17"/>
      <c r="AW1792" s="17"/>
      <c r="AX1792" s="17"/>
      <c r="AY1792" s="17"/>
      <c r="AZ1792" s="17"/>
      <c r="BA1792" s="17"/>
      <c r="BB1792" s="17"/>
      <c r="BC1792" s="17"/>
      <c r="BD1792" s="17"/>
      <c r="BE1792" s="17"/>
      <c r="BF1792" s="17"/>
      <c r="BG1792" s="17"/>
      <c r="BH1792" s="17"/>
      <c r="BI1792" s="17"/>
      <c r="BJ1792" s="17"/>
      <c r="BK1792" s="17"/>
      <c r="BL1792" s="17"/>
      <c r="BM1792" s="17"/>
      <c r="BN1792" s="17"/>
      <c r="BO1792" s="17"/>
      <c r="BP1792" s="17"/>
      <c r="BQ1792" s="17"/>
      <c r="BR1792" s="17"/>
    </row>
    <row r="1793" spans="2:70" x14ac:dyDescent="0.35">
      <c r="B1793" t="s">
        <v>730</v>
      </c>
      <c r="C1793" s="17">
        <v>8.9283463885749204E-2</v>
      </c>
      <c r="D1793" s="17">
        <v>9.5574986127966693E-2</v>
      </c>
      <c r="E1793" s="17">
        <v>8.3249598817140794E-2</v>
      </c>
      <c r="F1793" s="17"/>
      <c r="G1793" s="17">
        <v>8.8553651339005196E-2</v>
      </c>
      <c r="H1793" s="17">
        <v>6.78516329523461E-2</v>
      </c>
      <c r="I1793" s="17">
        <v>7.6786801445204694E-2</v>
      </c>
      <c r="J1793" s="17">
        <v>7.0510391754714893E-2</v>
      </c>
      <c r="K1793" s="17">
        <v>0.10648532127012</v>
      </c>
      <c r="L1793" s="17">
        <v>0.121234785217585</v>
      </c>
      <c r="M1793" s="17"/>
      <c r="N1793" s="17">
        <v>0.107549643506708</v>
      </c>
      <c r="O1793" s="17">
        <v>8.6781484689552102E-2</v>
      </c>
      <c r="P1793" s="17">
        <v>8.7709372854663195E-2</v>
      </c>
      <c r="Q1793" s="17">
        <v>7.2741635068140506E-2</v>
      </c>
      <c r="R1793" s="17"/>
      <c r="S1793" s="17">
        <v>9.4672924847897702E-2</v>
      </c>
      <c r="T1793" s="17">
        <v>9.8966010751800601E-2</v>
      </c>
      <c r="U1793" s="17">
        <v>8.9386728646384694E-2</v>
      </c>
      <c r="V1793" s="17">
        <v>7.4870269155458399E-2</v>
      </c>
      <c r="W1793" s="17">
        <v>9.5907110097279397E-2</v>
      </c>
      <c r="X1793" s="17">
        <v>8.9255084823682093E-2</v>
      </c>
      <c r="Y1793" s="17">
        <v>9.7376770200113399E-2</v>
      </c>
      <c r="Z1793" s="17">
        <v>8.8895536512463194E-2</v>
      </c>
      <c r="AA1793" s="17">
        <v>7.3154944747410397E-2</v>
      </c>
      <c r="AB1793" s="17">
        <v>9.5670648148902193E-2</v>
      </c>
      <c r="AC1793" s="17">
        <v>6.6715461647328195E-2</v>
      </c>
      <c r="AD1793" s="17">
        <v>0.10631330413469101</v>
      </c>
      <c r="AE1793" s="17"/>
      <c r="AF1793" s="17">
        <v>0.103970341057235</v>
      </c>
      <c r="AG1793" s="17">
        <v>8.8088385935587099E-2</v>
      </c>
      <c r="AH1793" s="17">
        <v>6.4106543695690202E-2</v>
      </c>
      <c r="AI1793" s="17"/>
      <c r="AJ1793" s="17">
        <v>9.9385736897883603E-2</v>
      </c>
      <c r="AK1793" s="17">
        <v>7.7251474557196498E-2</v>
      </c>
      <c r="AL1793" s="17">
        <v>0.11332767850473401</v>
      </c>
      <c r="AM1793" s="17">
        <v>7.7735689108751796E-2</v>
      </c>
      <c r="AN1793" s="17">
        <v>8.9023827118102902E-2</v>
      </c>
      <c r="AO1793" s="17"/>
      <c r="AP1793" s="17">
        <v>0.10279617841833499</v>
      </c>
      <c r="AQ1793" s="17">
        <v>7.8708923463220101E-2</v>
      </c>
      <c r="AR1793" s="17">
        <v>0.122433742701286</v>
      </c>
      <c r="AS1793" s="17"/>
      <c r="AT1793" s="17">
        <v>8.6315069368429295E-2</v>
      </c>
      <c r="AU1793" s="17">
        <v>7.6689539025208697E-2</v>
      </c>
      <c r="AV1793" s="17">
        <v>9.9058151144960499E-2</v>
      </c>
      <c r="AW1793" s="17">
        <v>8.9813963703772995E-2</v>
      </c>
      <c r="AX1793" s="17">
        <v>0.19218140044410401</v>
      </c>
      <c r="AY1793" s="17"/>
      <c r="AZ1793" s="17">
        <v>8.5441178854416197E-2</v>
      </c>
      <c r="BA1793" s="17">
        <v>0.102746824647649</v>
      </c>
      <c r="BB1793" s="17">
        <v>0.10252347206046999</v>
      </c>
      <c r="BC1793" s="17">
        <v>0.111545257132488</v>
      </c>
      <c r="BD1793" s="17">
        <v>0.10772164235845</v>
      </c>
      <c r="BE1793" s="17">
        <v>5.6619141540658002E-2</v>
      </c>
      <c r="BF1793" s="17">
        <v>8.2279042554662202E-2</v>
      </c>
      <c r="BG1793" s="17">
        <v>7.5282540434192399E-2</v>
      </c>
      <c r="BH1793" s="17">
        <v>0.115550662852416</v>
      </c>
      <c r="BI1793" s="17">
        <v>5.5150569613822302E-2</v>
      </c>
      <c r="BJ1793" s="17">
        <v>9.7467985553603503E-2</v>
      </c>
      <c r="BK1793" s="17">
        <v>0.10941061621499699</v>
      </c>
      <c r="BL1793" s="17">
        <v>8.3185259504529194E-2</v>
      </c>
      <c r="BM1793" s="17">
        <v>7.9723873731405603E-2</v>
      </c>
      <c r="BN1793" s="17">
        <v>9.7976608991431596E-2</v>
      </c>
      <c r="BO1793" s="17">
        <v>0.110925096204012</v>
      </c>
      <c r="BP1793" s="17"/>
      <c r="BQ1793" s="17">
        <v>0.113693220394123</v>
      </c>
      <c r="BR1793" s="17">
        <v>7.7808201507280503E-2</v>
      </c>
    </row>
    <row r="1794" spans="2:70" x14ac:dyDescent="0.35">
      <c r="B1794" t="s">
        <v>731</v>
      </c>
      <c r="C1794" s="17">
        <v>0.22404662807259401</v>
      </c>
      <c r="D1794" s="17">
        <v>0.22306852156333801</v>
      </c>
      <c r="E1794" s="17">
        <v>0.22546362980106699</v>
      </c>
      <c r="F1794" s="17"/>
      <c r="G1794" s="17">
        <v>0.178746919075077</v>
      </c>
      <c r="H1794" s="17">
        <v>0.20185171863132101</v>
      </c>
      <c r="I1794" s="17">
        <v>0.20749532685595701</v>
      </c>
      <c r="J1794" s="17">
        <v>0.201581014359106</v>
      </c>
      <c r="K1794" s="17">
        <v>0.226327119573387</v>
      </c>
      <c r="L1794" s="17">
        <v>0.30261725259918598</v>
      </c>
      <c r="M1794" s="17"/>
      <c r="N1794" s="17">
        <v>0.279179069081884</v>
      </c>
      <c r="O1794" s="17">
        <v>0.23383889427631499</v>
      </c>
      <c r="P1794" s="17">
        <v>0.192057689079564</v>
      </c>
      <c r="Q1794" s="17">
        <v>0.185392299675706</v>
      </c>
      <c r="R1794" s="17"/>
      <c r="S1794" s="17">
        <v>0.22315345936338299</v>
      </c>
      <c r="T1794" s="17">
        <v>0.234774060164398</v>
      </c>
      <c r="U1794" s="17">
        <v>0.23087741865516601</v>
      </c>
      <c r="V1794" s="17">
        <v>0.26081217136116502</v>
      </c>
      <c r="W1794" s="17">
        <v>0.212442156046633</v>
      </c>
      <c r="X1794" s="17">
        <v>0.21509689372445201</v>
      </c>
      <c r="Y1794" s="17">
        <v>0.21039735267554599</v>
      </c>
      <c r="Z1794" s="17">
        <v>0.20810407263149699</v>
      </c>
      <c r="AA1794" s="17">
        <v>0.21012197075845901</v>
      </c>
      <c r="AB1794" s="17">
        <v>0.240765249485456</v>
      </c>
      <c r="AC1794" s="17">
        <v>0.208239708309331</v>
      </c>
      <c r="AD1794" s="17">
        <v>0.19192152369089499</v>
      </c>
      <c r="AE1794" s="17"/>
      <c r="AF1794" s="17">
        <v>0.21016998053000899</v>
      </c>
      <c r="AG1794" s="17">
        <v>0.25210493341543699</v>
      </c>
      <c r="AH1794" s="17">
        <v>0.206738824115269</v>
      </c>
      <c r="AI1794" s="17"/>
      <c r="AJ1794" s="17">
        <v>0.237510364022543</v>
      </c>
      <c r="AK1794" s="17">
        <v>0.20792867829714001</v>
      </c>
      <c r="AL1794" s="17">
        <v>0.32710544970084499</v>
      </c>
      <c r="AM1794" s="17">
        <v>6.6412662194318794E-2</v>
      </c>
      <c r="AN1794" s="17">
        <v>0.20984526045238799</v>
      </c>
      <c r="AO1794" s="17"/>
      <c r="AP1794" s="17">
        <v>0.248496724245858</v>
      </c>
      <c r="AQ1794" s="17">
        <v>0.22204537422691301</v>
      </c>
      <c r="AR1794" s="17">
        <v>0.29617770509482599</v>
      </c>
      <c r="AS1794" s="17"/>
      <c r="AT1794" s="17">
        <v>0.187847918872451</v>
      </c>
      <c r="AU1794" s="17">
        <v>0.207651354724879</v>
      </c>
      <c r="AV1794" s="17">
        <v>0.25928960602085399</v>
      </c>
      <c r="AW1794" s="17">
        <v>0.27163660535103901</v>
      </c>
      <c r="AX1794" s="17">
        <v>0.22153289030600501</v>
      </c>
      <c r="AY1794" s="17"/>
      <c r="AZ1794" s="17">
        <v>0.103222576702258</v>
      </c>
      <c r="BA1794" s="17">
        <v>0.14425598599971401</v>
      </c>
      <c r="BB1794" s="17">
        <v>0.22496527856381901</v>
      </c>
      <c r="BC1794" s="17">
        <v>0.21030275405214199</v>
      </c>
      <c r="BD1794" s="17">
        <v>0.20445596220045001</v>
      </c>
      <c r="BE1794" s="17">
        <v>0.20190345488983399</v>
      </c>
      <c r="BF1794" s="17">
        <v>0.23965062787607599</v>
      </c>
      <c r="BG1794" s="17">
        <v>0.196688214100842</v>
      </c>
      <c r="BH1794" s="17">
        <v>0.23537809939766099</v>
      </c>
      <c r="BI1794" s="17">
        <v>0.28372615035697002</v>
      </c>
      <c r="BJ1794" s="17">
        <v>0.22521151824294999</v>
      </c>
      <c r="BK1794" s="17">
        <v>0.24587745564930899</v>
      </c>
      <c r="BL1794" s="17">
        <v>0.28094833122926899</v>
      </c>
      <c r="BM1794" s="17">
        <v>0.27905898296474901</v>
      </c>
      <c r="BN1794" s="17">
        <v>0.320406027555665</v>
      </c>
      <c r="BO1794" s="17">
        <v>0.24900028712474301</v>
      </c>
      <c r="BP1794" s="17"/>
      <c r="BQ1794" s="17">
        <v>0.31578278972805102</v>
      </c>
      <c r="BR1794" s="17">
        <v>0.187584013491679</v>
      </c>
    </row>
    <row r="1795" spans="2:70" x14ac:dyDescent="0.35">
      <c r="B1795" t="s">
        <v>732</v>
      </c>
      <c r="C1795" s="17">
        <v>0.41021597074740002</v>
      </c>
      <c r="D1795" s="17">
        <v>0.41225782407829897</v>
      </c>
      <c r="E1795" s="17">
        <v>0.40685394730167301</v>
      </c>
      <c r="F1795" s="17"/>
      <c r="G1795" s="17">
        <v>0.38780161773314997</v>
      </c>
      <c r="H1795" s="17">
        <v>0.380913894981529</v>
      </c>
      <c r="I1795" s="17">
        <v>0.41275776517186302</v>
      </c>
      <c r="J1795" s="17">
        <v>0.45135966570465202</v>
      </c>
      <c r="K1795" s="17">
        <v>0.46527260261284997</v>
      </c>
      <c r="L1795" s="17">
        <v>0.376363523565303</v>
      </c>
      <c r="M1795" s="17"/>
      <c r="N1795" s="17">
        <v>0.39661159768478899</v>
      </c>
      <c r="O1795" s="17">
        <v>0.41671663614820098</v>
      </c>
      <c r="P1795" s="17">
        <v>0.39695009819842902</v>
      </c>
      <c r="Q1795" s="17">
        <v>0.42898691643555298</v>
      </c>
      <c r="R1795" s="17"/>
      <c r="S1795" s="17">
        <v>0.37529301491803402</v>
      </c>
      <c r="T1795" s="17">
        <v>0.38128502974088702</v>
      </c>
      <c r="U1795" s="17">
        <v>0.43117592171082197</v>
      </c>
      <c r="V1795" s="17">
        <v>0.42559574486345197</v>
      </c>
      <c r="W1795" s="17">
        <v>0.40846569329433702</v>
      </c>
      <c r="X1795" s="17">
        <v>0.37543469304136301</v>
      </c>
      <c r="Y1795" s="17">
        <v>0.42938587296172598</v>
      </c>
      <c r="Z1795" s="17">
        <v>0.43065860128612798</v>
      </c>
      <c r="AA1795" s="17">
        <v>0.46638033444364302</v>
      </c>
      <c r="AB1795" s="17">
        <v>0.40157931954088399</v>
      </c>
      <c r="AC1795" s="17">
        <v>0.42361987675338397</v>
      </c>
      <c r="AD1795" s="17">
        <v>0.42458396620970401</v>
      </c>
      <c r="AE1795" s="17"/>
      <c r="AF1795" s="17">
        <v>0.43296332866323001</v>
      </c>
      <c r="AG1795" s="17">
        <v>0.40014495877232098</v>
      </c>
      <c r="AH1795" s="17">
        <v>0.39161907221453601</v>
      </c>
      <c r="AI1795" s="17"/>
      <c r="AJ1795" s="17">
        <v>0.42050909052678698</v>
      </c>
      <c r="AK1795" s="17">
        <v>0.40986342135005399</v>
      </c>
      <c r="AL1795" s="17">
        <v>0.35196703594196299</v>
      </c>
      <c r="AM1795" s="17">
        <v>0.50987348395700105</v>
      </c>
      <c r="AN1795" s="17">
        <v>0.38976627368345701</v>
      </c>
      <c r="AO1795" s="17"/>
      <c r="AP1795" s="17">
        <v>0.40601520738020402</v>
      </c>
      <c r="AQ1795" s="17">
        <v>0.41147726922774303</v>
      </c>
      <c r="AR1795" s="17">
        <v>0.37172867979191898</v>
      </c>
      <c r="AS1795" s="17"/>
      <c r="AT1795" s="17">
        <v>0.43041959103851801</v>
      </c>
      <c r="AU1795" s="17">
        <v>0.42560674712767199</v>
      </c>
      <c r="AV1795" s="17">
        <v>0.38607378039456303</v>
      </c>
      <c r="AW1795" s="17">
        <v>0.40159118530596999</v>
      </c>
      <c r="AX1795" s="17">
        <v>0.29160943658342198</v>
      </c>
      <c r="AY1795" s="17"/>
      <c r="AZ1795" s="17">
        <v>0.35697272413410802</v>
      </c>
      <c r="BA1795" s="17">
        <v>0.457884510041565</v>
      </c>
      <c r="BB1795" s="17">
        <v>0.39130786679796398</v>
      </c>
      <c r="BC1795" s="17">
        <v>0.44162390247554101</v>
      </c>
      <c r="BD1795" s="17">
        <v>0.43128478541396797</v>
      </c>
      <c r="BE1795" s="17">
        <v>0.45362670700630497</v>
      </c>
      <c r="BF1795" s="17">
        <v>0.39856582899916299</v>
      </c>
      <c r="BG1795" s="17">
        <v>0.41696693280229902</v>
      </c>
      <c r="BH1795" s="17">
        <v>0.35626183080761797</v>
      </c>
      <c r="BI1795" s="17">
        <v>0.42990852496517301</v>
      </c>
      <c r="BJ1795" s="17">
        <v>0.42146725735416202</v>
      </c>
      <c r="BK1795" s="17">
        <v>0.41728182764493199</v>
      </c>
      <c r="BL1795" s="17">
        <v>0.38552000223032301</v>
      </c>
      <c r="BM1795" s="17">
        <v>0.402558441308145</v>
      </c>
      <c r="BN1795" s="17">
        <v>0.34452937893007601</v>
      </c>
      <c r="BO1795" s="17">
        <v>0.36381088702229097</v>
      </c>
      <c r="BP1795" s="17"/>
      <c r="BQ1795" s="17">
        <v>0.34747177768731702</v>
      </c>
      <c r="BR1795" s="17">
        <v>0.44241361643663202</v>
      </c>
    </row>
    <row r="1796" spans="2:70" x14ac:dyDescent="0.35">
      <c r="B1796" t="s">
        <v>733</v>
      </c>
      <c r="C1796" s="17">
        <v>0.109029659979402</v>
      </c>
      <c r="D1796" s="17">
        <v>0.114090845135657</v>
      </c>
      <c r="E1796" s="17">
        <v>0.10479104555166099</v>
      </c>
      <c r="F1796" s="17"/>
      <c r="G1796" s="17">
        <v>0.17321328859651</v>
      </c>
      <c r="H1796" s="17">
        <v>0.16982719935767099</v>
      </c>
      <c r="I1796" s="17">
        <v>0.11639990270341399</v>
      </c>
      <c r="J1796" s="17">
        <v>0.10084465102590601</v>
      </c>
      <c r="K1796" s="17">
        <v>6.4975623235314806E-2</v>
      </c>
      <c r="L1796" s="17">
        <v>4.7041839926635597E-2</v>
      </c>
      <c r="M1796" s="17"/>
      <c r="N1796" s="17">
        <v>0.103089449243694</v>
      </c>
      <c r="O1796" s="17">
        <v>0.102749569616901</v>
      </c>
      <c r="P1796" s="17">
        <v>0.125047293209815</v>
      </c>
      <c r="Q1796" s="17">
        <v>0.108276765516922</v>
      </c>
      <c r="R1796" s="17"/>
      <c r="S1796" s="17">
        <v>0.13476461690397601</v>
      </c>
      <c r="T1796" s="17">
        <v>0.111574008080273</v>
      </c>
      <c r="U1796" s="17">
        <v>9.5176458713547699E-2</v>
      </c>
      <c r="V1796" s="17">
        <v>9.1483427989872398E-2</v>
      </c>
      <c r="W1796" s="17">
        <v>7.5014025311573598E-2</v>
      </c>
      <c r="X1796" s="17">
        <v>0.105703486557534</v>
      </c>
      <c r="Y1796" s="17">
        <v>0.116552230609479</v>
      </c>
      <c r="Z1796" s="17">
        <v>8.9561059673443702E-2</v>
      </c>
      <c r="AA1796" s="17">
        <v>0.10891490816352099</v>
      </c>
      <c r="AB1796" s="17">
        <v>0.124064694146298</v>
      </c>
      <c r="AC1796" s="17">
        <v>0.12955319630498399</v>
      </c>
      <c r="AD1796" s="17">
        <v>8.3599590111120295E-2</v>
      </c>
      <c r="AE1796" s="17"/>
      <c r="AF1796" s="17">
        <v>8.6038707172444606E-2</v>
      </c>
      <c r="AG1796" s="17">
        <v>0.111826761210257</v>
      </c>
      <c r="AH1796" s="17">
        <v>0.11816962991935701</v>
      </c>
      <c r="AI1796" s="17"/>
      <c r="AJ1796" s="17">
        <v>9.3075187273612595E-2</v>
      </c>
      <c r="AK1796" s="17">
        <v>0.122922725142405</v>
      </c>
      <c r="AL1796" s="17">
        <v>0.10584570888629</v>
      </c>
      <c r="AM1796" s="17">
        <v>0.165926056206567</v>
      </c>
      <c r="AN1796" s="17">
        <v>0.102687901364237</v>
      </c>
      <c r="AO1796" s="17"/>
      <c r="AP1796" s="17">
        <v>9.7485163472775804E-2</v>
      </c>
      <c r="AQ1796" s="17">
        <v>0.13378256473665201</v>
      </c>
      <c r="AR1796" s="17">
        <v>0.106191506542696</v>
      </c>
      <c r="AS1796" s="17"/>
      <c r="AT1796" s="17">
        <v>0.105516834043081</v>
      </c>
      <c r="AU1796" s="17">
        <v>0.11639572763094901</v>
      </c>
      <c r="AV1796" s="17">
        <v>0.115491740393727</v>
      </c>
      <c r="AW1796" s="17">
        <v>0.108512399868414</v>
      </c>
      <c r="AX1796" s="17">
        <v>0.149100379825444</v>
      </c>
      <c r="AY1796" s="17"/>
      <c r="AZ1796" s="17">
        <v>0.310057990849745</v>
      </c>
      <c r="BA1796" s="17">
        <v>8.7035069155207798E-2</v>
      </c>
      <c r="BB1796" s="17">
        <v>0.111935288239936</v>
      </c>
      <c r="BC1796" s="17">
        <v>7.1709275879747805E-2</v>
      </c>
      <c r="BD1796" s="17">
        <v>9.7715563398958205E-2</v>
      </c>
      <c r="BE1796" s="17">
        <v>0.107266905168055</v>
      </c>
      <c r="BF1796" s="17">
        <v>0.13085013886147201</v>
      </c>
      <c r="BG1796" s="17">
        <v>0.14024486104476699</v>
      </c>
      <c r="BH1796" s="17">
        <v>9.6465352249266195E-2</v>
      </c>
      <c r="BI1796" s="17">
        <v>0.102482010807672</v>
      </c>
      <c r="BJ1796" s="17">
        <v>9.3791305704110497E-2</v>
      </c>
      <c r="BK1796" s="17">
        <v>0.147648686871548</v>
      </c>
      <c r="BL1796" s="17">
        <v>8.8331952441650902E-2</v>
      </c>
      <c r="BM1796" s="17">
        <v>9.4292755884625504E-2</v>
      </c>
      <c r="BN1796" s="17">
        <v>7.7836025265199907E-2</v>
      </c>
      <c r="BO1796" s="17">
        <v>0.14281126760944601</v>
      </c>
      <c r="BP1796" s="17"/>
      <c r="BQ1796" s="17">
        <v>0.124304402049959</v>
      </c>
      <c r="BR1796" s="17">
        <v>0.10029619480223299</v>
      </c>
    </row>
    <row r="1797" spans="2:70" x14ac:dyDescent="0.35">
      <c r="B1797" t="s">
        <v>734</v>
      </c>
      <c r="C1797" s="17">
        <v>3.97996429862746E-2</v>
      </c>
      <c r="D1797" s="17">
        <v>4.0791324777360402E-2</v>
      </c>
      <c r="E1797" s="17">
        <v>3.9087577779488597E-2</v>
      </c>
      <c r="F1797" s="17"/>
      <c r="G1797" s="17">
        <v>5.8625976746424502E-2</v>
      </c>
      <c r="H1797" s="17">
        <v>5.12720731708486E-2</v>
      </c>
      <c r="I1797" s="17">
        <v>4.5512351656790899E-2</v>
      </c>
      <c r="J1797" s="17">
        <v>3.6261522624545801E-2</v>
      </c>
      <c r="K1797" s="17">
        <v>3.2096857481962601E-2</v>
      </c>
      <c r="L1797" s="17">
        <v>2.1322916207070101E-2</v>
      </c>
      <c r="M1797" s="17"/>
      <c r="N1797" s="17">
        <v>3.3484001856576198E-2</v>
      </c>
      <c r="O1797" s="17">
        <v>3.7077966438603401E-2</v>
      </c>
      <c r="P1797" s="17">
        <v>4.35046095390706E-2</v>
      </c>
      <c r="Q1797" s="17">
        <v>4.6705382131740601E-2</v>
      </c>
      <c r="R1797" s="17"/>
      <c r="S1797" s="17">
        <v>4.9010254457891103E-2</v>
      </c>
      <c r="T1797" s="17">
        <v>4.1841107730742698E-2</v>
      </c>
      <c r="U1797" s="17">
        <v>3.8872421509317003E-2</v>
      </c>
      <c r="V1797" s="17">
        <v>2.86442483428954E-2</v>
      </c>
      <c r="W1797" s="17">
        <v>5.6034232476753799E-2</v>
      </c>
      <c r="X1797" s="17">
        <v>4.6218511611507002E-2</v>
      </c>
      <c r="Y1797" s="17">
        <v>3.0372489239480001E-2</v>
      </c>
      <c r="Z1797" s="17">
        <v>6.9273376232379599E-2</v>
      </c>
      <c r="AA1797" s="17">
        <v>3.72386318676593E-2</v>
      </c>
      <c r="AB1797" s="17">
        <v>2.6704691727423801E-2</v>
      </c>
      <c r="AC1797" s="17">
        <v>2.72315435550665E-2</v>
      </c>
      <c r="AD1797" s="17">
        <v>2.2277444243927198E-2</v>
      </c>
      <c r="AE1797" s="17"/>
      <c r="AF1797" s="17">
        <v>3.3815310823150403E-2</v>
      </c>
      <c r="AG1797" s="17">
        <v>4.1656273134157498E-2</v>
      </c>
      <c r="AH1797" s="17">
        <v>5.4667797692715597E-2</v>
      </c>
      <c r="AI1797" s="17"/>
      <c r="AJ1797" s="17">
        <v>3.4307995712086099E-2</v>
      </c>
      <c r="AK1797" s="17">
        <v>4.9778362892896798E-2</v>
      </c>
      <c r="AL1797" s="17">
        <v>2.89697154600966E-2</v>
      </c>
      <c r="AM1797" s="17">
        <v>8.2817223705747595E-2</v>
      </c>
      <c r="AN1797" s="17">
        <v>3.62123220779106E-2</v>
      </c>
      <c r="AO1797" s="17"/>
      <c r="AP1797" s="17">
        <v>3.8138124795285E-2</v>
      </c>
      <c r="AQ1797" s="17">
        <v>4.2269345012315003E-2</v>
      </c>
      <c r="AR1797" s="17">
        <v>5.4438073355669803E-2</v>
      </c>
      <c r="AS1797" s="17"/>
      <c r="AT1797" s="17">
        <v>3.8829174975787403E-2</v>
      </c>
      <c r="AU1797" s="17">
        <v>3.77888708574435E-2</v>
      </c>
      <c r="AV1797" s="17">
        <v>4.0146710775398602E-2</v>
      </c>
      <c r="AW1797" s="17">
        <v>4.7050844165951601E-2</v>
      </c>
      <c r="AX1797" s="17">
        <v>6.8395213048249706E-2</v>
      </c>
      <c r="AY1797" s="17"/>
      <c r="AZ1797" s="17">
        <v>5.13295253907326E-2</v>
      </c>
      <c r="BA1797" s="17">
        <v>2.7100065317435799E-2</v>
      </c>
      <c r="BB1797" s="17">
        <v>3.3508803693454499E-2</v>
      </c>
      <c r="BC1797" s="17">
        <v>4.76222370722931E-2</v>
      </c>
      <c r="BD1797" s="17">
        <v>3.3854483524115901E-2</v>
      </c>
      <c r="BE1797" s="17">
        <v>4.6754583149175598E-2</v>
      </c>
      <c r="BF1797" s="17">
        <v>2.5521617763505599E-2</v>
      </c>
      <c r="BG1797" s="17">
        <v>5.9506438319705701E-2</v>
      </c>
      <c r="BH1797" s="17">
        <v>6.4692180058539994E-2</v>
      </c>
      <c r="BI1797" s="17">
        <v>2.0250346801739299E-2</v>
      </c>
      <c r="BJ1797" s="17">
        <v>3.0703661771888199E-2</v>
      </c>
      <c r="BK1797" s="17">
        <v>1.4401807635805199E-2</v>
      </c>
      <c r="BL1797" s="17">
        <v>4.2948121464326902E-2</v>
      </c>
      <c r="BM1797" s="17">
        <v>5.0790282283474902E-2</v>
      </c>
      <c r="BN1797" s="17">
        <v>4.1421326487766197E-2</v>
      </c>
      <c r="BO1797" s="17">
        <v>6.4316800707652402E-2</v>
      </c>
      <c r="BP1797" s="17"/>
      <c r="BQ1797" s="17">
        <v>5.0093372110368302E-2</v>
      </c>
      <c r="BR1797" s="17">
        <v>3.3722775406227999E-2</v>
      </c>
    </row>
    <row r="1798" spans="2:70" x14ac:dyDescent="0.35">
      <c r="B1798" t="s">
        <v>129</v>
      </c>
      <c r="C1798" s="17">
        <v>0.12762463432858001</v>
      </c>
      <c r="D1798" s="17">
        <v>0.114216498317379</v>
      </c>
      <c r="E1798" s="17">
        <v>0.14055420074896999</v>
      </c>
      <c r="F1798" s="17"/>
      <c r="G1798" s="17">
        <v>0.11305854650983301</v>
      </c>
      <c r="H1798" s="17">
        <v>0.128283480906284</v>
      </c>
      <c r="I1798" s="17">
        <v>0.14104785216676999</v>
      </c>
      <c r="J1798" s="17">
        <v>0.13944275453107499</v>
      </c>
      <c r="K1798" s="17">
        <v>0.10484247582636599</v>
      </c>
      <c r="L1798" s="17">
        <v>0.13141968248422001</v>
      </c>
      <c r="M1798" s="17"/>
      <c r="N1798" s="17">
        <v>8.0086238626349004E-2</v>
      </c>
      <c r="O1798" s="17">
        <v>0.122835448830428</v>
      </c>
      <c r="P1798" s="17">
        <v>0.15473093711845801</v>
      </c>
      <c r="Q1798" s="17">
        <v>0.157897001171938</v>
      </c>
      <c r="R1798" s="17"/>
      <c r="S1798" s="17">
        <v>0.123105729508818</v>
      </c>
      <c r="T1798" s="17">
        <v>0.13155978353189801</v>
      </c>
      <c r="U1798" s="17">
        <v>0.11451105076476201</v>
      </c>
      <c r="V1798" s="17">
        <v>0.11859413828715699</v>
      </c>
      <c r="W1798" s="17">
        <v>0.15213678277342299</v>
      </c>
      <c r="X1798" s="17">
        <v>0.16829133024146201</v>
      </c>
      <c r="Y1798" s="17">
        <v>0.115915284313655</v>
      </c>
      <c r="Z1798" s="17">
        <v>0.113507353664089</v>
      </c>
      <c r="AA1798" s="17">
        <v>0.104189210019307</v>
      </c>
      <c r="AB1798" s="17">
        <v>0.11121539695103499</v>
      </c>
      <c r="AC1798" s="17">
        <v>0.14464021342990599</v>
      </c>
      <c r="AD1798" s="17">
        <v>0.17130417160966299</v>
      </c>
      <c r="AE1798" s="17"/>
      <c r="AF1798" s="17">
        <v>0.13304233175393099</v>
      </c>
      <c r="AG1798" s="17">
        <v>0.10617868753224</v>
      </c>
      <c r="AH1798" s="17">
        <v>0.164698132362432</v>
      </c>
      <c r="AI1798" s="17"/>
      <c r="AJ1798" s="17">
        <v>0.115211625567088</v>
      </c>
      <c r="AK1798" s="17">
        <v>0.13225533776030701</v>
      </c>
      <c r="AL1798" s="17">
        <v>7.2784411506070998E-2</v>
      </c>
      <c r="AM1798" s="17">
        <v>9.7234884827613499E-2</v>
      </c>
      <c r="AN1798" s="17">
        <v>0.17246441530390499</v>
      </c>
      <c r="AO1798" s="17"/>
      <c r="AP1798" s="17">
        <v>0.10706860168754199</v>
      </c>
      <c r="AQ1798" s="17">
        <v>0.111716523333156</v>
      </c>
      <c r="AR1798" s="17">
        <v>4.9030292513602802E-2</v>
      </c>
      <c r="AS1798" s="17"/>
      <c r="AT1798" s="17">
        <v>0.15107141170173399</v>
      </c>
      <c r="AU1798" s="17">
        <v>0.13586776063384701</v>
      </c>
      <c r="AV1798" s="17">
        <v>9.9940011270497203E-2</v>
      </c>
      <c r="AW1798" s="17">
        <v>8.1395001604852496E-2</v>
      </c>
      <c r="AX1798" s="17">
        <v>7.7180679792775098E-2</v>
      </c>
      <c r="AY1798" s="17"/>
      <c r="AZ1798" s="17">
        <v>9.2976004068739904E-2</v>
      </c>
      <c r="BA1798" s="17">
        <v>0.18097754483842801</v>
      </c>
      <c r="BB1798" s="17">
        <v>0.13575929064435699</v>
      </c>
      <c r="BC1798" s="17">
        <v>0.11719657338778899</v>
      </c>
      <c r="BD1798" s="17">
        <v>0.124967563104058</v>
      </c>
      <c r="BE1798" s="17">
        <v>0.133829208245973</v>
      </c>
      <c r="BF1798" s="17">
        <v>0.123132743945121</v>
      </c>
      <c r="BG1798" s="17">
        <v>0.111311013298195</v>
      </c>
      <c r="BH1798" s="17">
        <v>0.13165187463449901</v>
      </c>
      <c r="BI1798" s="17">
        <v>0.108482397454624</v>
      </c>
      <c r="BJ1798" s="17">
        <v>0.13135827137328601</v>
      </c>
      <c r="BK1798" s="17">
        <v>6.5379605983409195E-2</v>
      </c>
      <c r="BL1798" s="17">
        <v>0.119066333129902</v>
      </c>
      <c r="BM1798" s="17">
        <v>9.35756638275997E-2</v>
      </c>
      <c r="BN1798" s="17">
        <v>0.117830632769862</v>
      </c>
      <c r="BO1798" s="17">
        <v>6.9135661331854698E-2</v>
      </c>
      <c r="BP1798" s="17"/>
      <c r="BQ1798" s="17">
        <v>4.8654438030182601E-2</v>
      </c>
      <c r="BR1798" s="17">
        <v>0.15817519835594701</v>
      </c>
    </row>
    <row r="1799" spans="2:70" x14ac:dyDescent="0.35">
      <c r="C1799" s="17"/>
      <c r="D1799" s="17"/>
      <c r="E1799" s="17"/>
      <c r="F1799" s="17"/>
      <c r="G1799" s="17"/>
      <c r="H1799" s="17"/>
      <c r="I1799" s="17"/>
      <c r="J1799" s="17"/>
      <c r="K1799" s="17"/>
      <c r="L1799" s="17"/>
      <c r="M1799" s="17"/>
      <c r="N1799" s="17"/>
      <c r="O1799" s="17"/>
      <c r="P1799" s="17"/>
      <c r="Q1799" s="17"/>
      <c r="R1799" s="17"/>
      <c r="S1799" s="17"/>
      <c r="T1799" s="17"/>
      <c r="U1799" s="17"/>
      <c r="V1799" s="17"/>
      <c r="W1799" s="17"/>
      <c r="X1799" s="17"/>
      <c r="Y1799" s="17"/>
      <c r="Z1799" s="17"/>
      <c r="AA1799" s="17"/>
      <c r="AB1799" s="17"/>
      <c r="AC1799" s="17"/>
      <c r="AD1799" s="17"/>
      <c r="AE1799" s="17"/>
      <c r="AF1799" s="17"/>
      <c r="AG1799" s="17"/>
      <c r="AH1799" s="17"/>
      <c r="AI1799" s="17"/>
      <c r="AJ1799" s="17"/>
      <c r="AK1799" s="17"/>
      <c r="AL1799" s="17"/>
      <c r="AM1799" s="17"/>
      <c r="AN1799" s="17"/>
      <c r="AO1799" s="17"/>
      <c r="AP1799" s="17"/>
      <c r="AQ1799" s="17"/>
      <c r="AR1799" s="17"/>
      <c r="AS1799" s="17"/>
      <c r="AT1799" s="17"/>
      <c r="AU1799" s="17"/>
      <c r="AV1799" s="17"/>
      <c r="AW1799" s="17"/>
      <c r="AX1799" s="17"/>
      <c r="AY1799" s="17"/>
      <c r="AZ1799" s="17"/>
      <c r="BA1799" s="17"/>
      <c r="BB1799" s="17"/>
      <c r="BC1799" s="17"/>
      <c r="BD1799" s="17"/>
      <c r="BE1799" s="17"/>
      <c r="BF1799" s="17"/>
      <c r="BG1799" s="17"/>
      <c r="BH1799" s="17"/>
      <c r="BI1799" s="17"/>
      <c r="BJ1799" s="17"/>
      <c r="BK1799" s="17"/>
      <c r="BL1799" s="17"/>
      <c r="BM1799" s="17"/>
      <c r="BN1799" s="17"/>
      <c r="BO1799" s="17"/>
      <c r="BP1799" s="17"/>
      <c r="BQ1799" s="17"/>
      <c r="BR1799" s="17"/>
    </row>
    <row r="1800" spans="2:70" x14ac:dyDescent="0.35">
      <c r="B1800" s="6" t="s">
        <v>739</v>
      </c>
      <c r="C1800" s="17"/>
      <c r="D1800" s="17"/>
      <c r="E1800" s="17"/>
      <c r="F1800" s="17"/>
      <c r="G1800" s="17"/>
      <c r="H1800" s="17"/>
      <c r="I1800" s="17"/>
      <c r="J1800" s="17"/>
      <c r="K1800" s="17"/>
      <c r="L1800" s="17"/>
      <c r="M1800" s="17"/>
      <c r="N1800" s="17"/>
      <c r="O1800" s="17"/>
      <c r="P1800" s="17"/>
      <c r="Q1800" s="17"/>
      <c r="R1800" s="17"/>
      <c r="S1800" s="17"/>
      <c r="T1800" s="17"/>
      <c r="U1800" s="17"/>
      <c r="V1800" s="17"/>
      <c r="W1800" s="17"/>
      <c r="X1800" s="17"/>
      <c r="Y1800" s="17"/>
      <c r="Z1800" s="17"/>
      <c r="AA1800" s="17"/>
      <c r="AB1800" s="17"/>
      <c r="AC1800" s="17"/>
      <c r="AD1800" s="17"/>
      <c r="AE1800" s="17"/>
      <c r="AF1800" s="17"/>
      <c r="AG1800" s="17"/>
      <c r="AH1800" s="17"/>
      <c r="AI1800" s="17"/>
      <c r="AJ1800" s="17"/>
      <c r="AK1800" s="17"/>
      <c r="AL1800" s="17"/>
      <c r="AM1800" s="17"/>
      <c r="AN1800" s="17"/>
      <c r="AO1800" s="17"/>
      <c r="AP1800" s="17"/>
      <c r="AQ1800" s="17"/>
      <c r="AR1800" s="17"/>
      <c r="AS1800" s="17"/>
      <c r="AT1800" s="17"/>
      <c r="AU1800" s="17"/>
      <c r="AV1800" s="17"/>
      <c r="AW1800" s="17"/>
      <c r="AX1800" s="17"/>
      <c r="AY1800" s="17"/>
      <c r="AZ1800" s="17"/>
      <c r="BA1800" s="17"/>
      <c r="BB1800" s="17"/>
      <c r="BC1800" s="17"/>
      <c r="BD1800" s="17"/>
      <c r="BE1800" s="17"/>
      <c r="BF1800" s="17"/>
      <c r="BG1800" s="17"/>
      <c r="BH1800" s="17"/>
      <c r="BI1800" s="17"/>
      <c r="BJ1800" s="17"/>
      <c r="BK1800" s="17"/>
      <c r="BL1800" s="17"/>
      <c r="BM1800" s="17"/>
      <c r="BN1800" s="17"/>
      <c r="BO1800" s="17"/>
      <c r="BP1800" s="17"/>
      <c r="BQ1800" s="17"/>
      <c r="BR1800" s="17"/>
    </row>
    <row r="1801" spans="2:70" x14ac:dyDescent="0.35">
      <c r="B1801" s="24" t="s">
        <v>97</v>
      </c>
      <c r="C1801" s="17"/>
      <c r="D1801" s="17"/>
      <c r="E1801" s="17"/>
      <c r="F1801" s="17"/>
      <c r="G1801" s="17"/>
      <c r="H1801" s="17"/>
      <c r="I1801" s="17"/>
      <c r="J1801" s="17"/>
      <c r="K1801" s="17"/>
      <c r="L1801" s="17"/>
      <c r="M1801" s="17"/>
      <c r="N1801" s="17"/>
      <c r="O1801" s="17"/>
      <c r="P1801" s="17"/>
      <c r="Q1801" s="17"/>
      <c r="R1801" s="17"/>
      <c r="S1801" s="17"/>
      <c r="T1801" s="17"/>
      <c r="U1801" s="17"/>
      <c r="V1801" s="17"/>
      <c r="W1801" s="17"/>
      <c r="X1801" s="17"/>
      <c r="Y1801" s="17"/>
      <c r="Z1801" s="17"/>
      <c r="AA1801" s="17"/>
      <c r="AB1801" s="17"/>
      <c r="AC1801" s="17"/>
      <c r="AD1801" s="17"/>
      <c r="AE1801" s="17"/>
      <c r="AF1801" s="17"/>
      <c r="AG1801" s="17"/>
      <c r="AH1801" s="17"/>
      <c r="AI1801" s="17"/>
      <c r="AJ1801" s="17"/>
      <c r="AK1801" s="17"/>
      <c r="AL1801" s="17"/>
      <c r="AM1801" s="17"/>
      <c r="AN1801" s="17"/>
      <c r="AO1801" s="17"/>
      <c r="AP1801" s="17"/>
      <c r="AQ1801" s="17"/>
      <c r="AR1801" s="17"/>
      <c r="AS1801" s="17"/>
      <c r="AT1801" s="17"/>
      <c r="AU1801" s="17"/>
      <c r="AV1801" s="17"/>
      <c r="AW1801" s="17"/>
      <c r="AX1801" s="17"/>
      <c r="AY1801" s="17"/>
      <c r="AZ1801" s="17"/>
      <c r="BA1801" s="17"/>
      <c r="BB1801" s="17"/>
      <c r="BC1801" s="17"/>
      <c r="BD1801" s="17"/>
      <c r="BE1801" s="17"/>
      <c r="BF1801" s="17"/>
      <c r="BG1801" s="17"/>
      <c r="BH1801" s="17"/>
      <c r="BI1801" s="17"/>
      <c r="BJ1801" s="17"/>
      <c r="BK1801" s="17"/>
      <c r="BL1801" s="17"/>
      <c r="BM1801" s="17"/>
      <c r="BN1801" s="17"/>
      <c r="BO1801" s="17"/>
      <c r="BP1801" s="17"/>
      <c r="BQ1801" s="17"/>
      <c r="BR1801" s="17"/>
    </row>
    <row r="1802" spans="2:70" x14ac:dyDescent="0.35">
      <c r="B1802" t="s">
        <v>730</v>
      </c>
      <c r="C1802" s="17">
        <v>0.139497691266218</v>
      </c>
      <c r="D1802" s="17">
        <v>0.130571262955608</v>
      </c>
      <c r="E1802" s="17">
        <v>0.14821625824802001</v>
      </c>
      <c r="F1802" s="17"/>
      <c r="G1802" s="17">
        <v>0.115348917853731</v>
      </c>
      <c r="H1802" s="17">
        <v>0.100812130041912</v>
      </c>
      <c r="I1802" s="17">
        <v>0.133884805100141</v>
      </c>
      <c r="J1802" s="17">
        <v>0.14950861032714599</v>
      </c>
      <c r="K1802" s="17">
        <v>0.17286567338626299</v>
      </c>
      <c r="L1802" s="17">
        <v>0.16108126491363001</v>
      </c>
      <c r="M1802" s="17"/>
      <c r="N1802" s="17">
        <v>0.120470789112643</v>
      </c>
      <c r="O1802" s="17">
        <v>0.14019572033310701</v>
      </c>
      <c r="P1802" s="17">
        <v>0.15546201282601599</v>
      </c>
      <c r="Q1802" s="17">
        <v>0.143829644172319</v>
      </c>
      <c r="R1802" s="17"/>
      <c r="S1802" s="17">
        <v>0.111390202143843</v>
      </c>
      <c r="T1802" s="17">
        <v>0.152321391169948</v>
      </c>
      <c r="U1802" s="17">
        <v>0.14538052843052099</v>
      </c>
      <c r="V1802" s="17">
        <v>0.156300495241568</v>
      </c>
      <c r="W1802" s="17">
        <v>0.117184033947323</v>
      </c>
      <c r="X1802" s="17">
        <v>0.14869797540176299</v>
      </c>
      <c r="Y1802" s="17">
        <v>0.16520631018817999</v>
      </c>
      <c r="Z1802" s="17">
        <v>0.15090917442766799</v>
      </c>
      <c r="AA1802" s="17">
        <v>0.12936722472779899</v>
      </c>
      <c r="AB1802" s="17">
        <v>0.15543255864444899</v>
      </c>
      <c r="AC1802" s="17">
        <v>0.100757325696074</v>
      </c>
      <c r="AD1802" s="17">
        <v>0.143832333845826</v>
      </c>
      <c r="AE1802" s="17"/>
      <c r="AF1802" s="17">
        <v>0.17015203797557499</v>
      </c>
      <c r="AG1802" s="17">
        <v>0.119708011755442</v>
      </c>
      <c r="AH1802" s="17">
        <v>0.129656040422715</v>
      </c>
      <c r="AI1802" s="17"/>
      <c r="AJ1802" s="17">
        <v>0.161128014986993</v>
      </c>
      <c r="AK1802" s="17">
        <v>0.11738688581427</v>
      </c>
      <c r="AL1802" s="17">
        <v>0.13046358337763</v>
      </c>
      <c r="AM1802" s="17">
        <v>0.19664752752933801</v>
      </c>
      <c r="AN1802" s="17">
        <v>0.145447260352735</v>
      </c>
      <c r="AO1802" s="17"/>
      <c r="AP1802" s="17">
        <v>0.162865884086347</v>
      </c>
      <c r="AQ1802" s="17">
        <v>0.107137191810835</v>
      </c>
      <c r="AR1802" s="17">
        <v>0.141562924279238</v>
      </c>
      <c r="AS1802" s="17"/>
      <c r="AT1802" s="17">
        <v>0.17141181287954399</v>
      </c>
      <c r="AU1802" s="17">
        <v>0.11938489818775699</v>
      </c>
      <c r="AV1802" s="17">
        <v>0.13097504137070901</v>
      </c>
      <c r="AW1802" s="17">
        <v>0.10474603190858101</v>
      </c>
      <c r="AX1802" s="17">
        <v>0.13074052551411899</v>
      </c>
      <c r="AY1802" s="17"/>
      <c r="AZ1802" s="17">
        <v>0.17353928086077999</v>
      </c>
      <c r="BA1802" s="17">
        <v>0.162820293495376</v>
      </c>
      <c r="BB1802" s="17">
        <v>0.14593376822816401</v>
      </c>
      <c r="BC1802" s="17">
        <v>0.17928187752453001</v>
      </c>
      <c r="BD1802" s="17">
        <v>0.131379584144489</v>
      </c>
      <c r="BE1802" s="17">
        <v>0.112298996305865</v>
      </c>
      <c r="BF1802" s="17">
        <v>0.149461061175438</v>
      </c>
      <c r="BG1802" s="17">
        <v>0.17242412760319301</v>
      </c>
      <c r="BH1802" s="17">
        <v>0.11972957793587</v>
      </c>
      <c r="BI1802" s="17">
        <v>0.147887530547507</v>
      </c>
      <c r="BJ1802" s="17">
        <v>0.132091590182011</v>
      </c>
      <c r="BK1802" s="17">
        <v>0.16164872077411299</v>
      </c>
      <c r="BL1802" s="17">
        <v>0.133806073044449</v>
      </c>
      <c r="BM1802" s="17">
        <v>0.15877467115265201</v>
      </c>
      <c r="BN1802" s="17">
        <v>0.15619328244970401</v>
      </c>
      <c r="BO1802" s="17">
        <v>0.10483081902251599</v>
      </c>
      <c r="BP1802" s="17"/>
      <c r="BQ1802" s="17">
        <v>0.102252859238828</v>
      </c>
      <c r="BR1802" s="17">
        <v>0.15640595926657599</v>
      </c>
    </row>
    <row r="1803" spans="2:70" x14ac:dyDescent="0.35">
      <c r="B1803" t="s">
        <v>731</v>
      </c>
      <c r="C1803" s="17">
        <v>0.19908657475771399</v>
      </c>
      <c r="D1803" s="17">
        <v>0.199624810922131</v>
      </c>
      <c r="E1803" s="17">
        <v>0.199401875840963</v>
      </c>
      <c r="F1803" s="17"/>
      <c r="G1803" s="17">
        <v>0.19757404843357401</v>
      </c>
      <c r="H1803" s="17">
        <v>0.20009695883885001</v>
      </c>
      <c r="I1803" s="17">
        <v>0.22341650432229801</v>
      </c>
      <c r="J1803" s="17">
        <v>0.177157037554799</v>
      </c>
      <c r="K1803" s="17">
        <v>0.18708754265895899</v>
      </c>
      <c r="L1803" s="17">
        <v>0.20536490785755501</v>
      </c>
      <c r="M1803" s="17"/>
      <c r="N1803" s="17">
        <v>0.21058426261997401</v>
      </c>
      <c r="O1803" s="17">
        <v>0.21027220314516001</v>
      </c>
      <c r="P1803" s="17">
        <v>0.19112296874877799</v>
      </c>
      <c r="Q1803" s="17">
        <v>0.183727382467336</v>
      </c>
      <c r="R1803" s="17"/>
      <c r="S1803" s="17">
        <v>0.18146271295049901</v>
      </c>
      <c r="T1803" s="17">
        <v>0.217168874204273</v>
      </c>
      <c r="U1803" s="17">
        <v>0.16679695368641301</v>
      </c>
      <c r="V1803" s="17">
        <v>0.19329504933917899</v>
      </c>
      <c r="W1803" s="17">
        <v>0.22082185733271101</v>
      </c>
      <c r="X1803" s="17">
        <v>0.22014900009129099</v>
      </c>
      <c r="Y1803" s="17">
        <v>0.20755998896719599</v>
      </c>
      <c r="Z1803" s="17">
        <v>0.21582400866291901</v>
      </c>
      <c r="AA1803" s="17">
        <v>0.200762505348834</v>
      </c>
      <c r="AB1803" s="17">
        <v>0.17207501319524901</v>
      </c>
      <c r="AC1803" s="17">
        <v>0.20940125407999999</v>
      </c>
      <c r="AD1803" s="17">
        <v>0.205340273279536</v>
      </c>
      <c r="AE1803" s="17"/>
      <c r="AF1803" s="17">
        <v>0.195027756505112</v>
      </c>
      <c r="AG1803" s="17">
        <v>0.21783763101173301</v>
      </c>
      <c r="AH1803" s="17">
        <v>0.17015138604101901</v>
      </c>
      <c r="AI1803" s="17"/>
      <c r="AJ1803" s="17">
        <v>0.20887883815747799</v>
      </c>
      <c r="AK1803" s="17">
        <v>0.21420141048462499</v>
      </c>
      <c r="AL1803" s="17">
        <v>0.24275359158502999</v>
      </c>
      <c r="AM1803" s="17">
        <v>0.16282461292070799</v>
      </c>
      <c r="AN1803" s="17">
        <v>0.15050349947077599</v>
      </c>
      <c r="AO1803" s="17"/>
      <c r="AP1803" s="17">
        <v>0.222017860774122</v>
      </c>
      <c r="AQ1803" s="17">
        <v>0.20720082272114099</v>
      </c>
      <c r="AR1803" s="17">
        <v>0.28101010026691597</v>
      </c>
      <c r="AS1803" s="17"/>
      <c r="AT1803" s="17">
        <v>0.188334679034278</v>
      </c>
      <c r="AU1803" s="17">
        <v>0.21932149290972699</v>
      </c>
      <c r="AV1803" s="17">
        <v>0.199066289957856</v>
      </c>
      <c r="AW1803" s="17">
        <v>0.21851060905004999</v>
      </c>
      <c r="AX1803" s="17">
        <v>9.2031432255305107E-2</v>
      </c>
      <c r="AY1803" s="17"/>
      <c r="AZ1803" s="17">
        <v>8.3539754402203001E-2</v>
      </c>
      <c r="BA1803" s="17">
        <v>0.17681225981114199</v>
      </c>
      <c r="BB1803" s="17">
        <v>0.163278253056546</v>
      </c>
      <c r="BC1803" s="17">
        <v>0.20497684866510599</v>
      </c>
      <c r="BD1803" s="17">
        <v>0.20154169073647801</v>
      </c>
      <c r="BE1803" s="17">
        <v>0.25655532967451</v>
      </c>
      <c r="BF1803" s="17">
        <v>0.222806070665265</v>
      </c>
      <c r="BG1803" s="17">
        <v>0.174540672739529</v>
      </c>
      <c r="BH1803" s="17">
        <v>0.14979558962086401</v>
      </c>
      <c r="BI1803" s="17">
        <v>0.19686360237532</v>
      </c>
      <c r="BJ1803" s="17">
        <v>0.191971802104724</v>
      </c>
      <c r="BK1803" s="17">
        <v>0.227331925184588</v>
      </c>
      <c r="BL1803" s="17">
        <v>0.199364180932768</v>
      </c>
      <c r="BM1803" s="17">
        <v>0.223158333737452</v>
      </c>
      <c r="BN1803" s="17">
        <v>0.249566418107807</v>
      </c>
      <c r="BO1803" s="17">
        <v>0.18624010137962099</v>
      </c>
      <c r="BP1803" s="17"/>
      <c r="BQ1803" s="17">
        <v>0.22294379173130499</v>
      </c>
      <c r="BR1803" s="17">
        <v>0.190725981554805</v>
      </c>
    </row>
    <row r="1804" spans="2:70" x14ac:dyDescent="0.35">
      <c r="B1804" t="s">
        <v>732</v>
      </c>
      <c r="C1804" s="17">
        <v>0.362584364394898</v>
      </c>
      <c r="D1804" s="17">
        <v>0.37845448302061102</v>
      </c>
      <c r="E1804" s="17">
        <v>0.34674150185614999</v>
      </c>
      <c r="F1804" s="17"/>
      <c r="G1804" s="17">
        <v>0.34432933614746902</v>
      </c>
      <c r="H1804" s="17">
        <v>0.32444044293341201</v>
      </c>
      <c r="I1804" s="17">
        <v>0.34296878293127298</v>
      </c>
      <c r="J1804" s="17">
        <v>0.39714571583969299</v>
      </c>
      <c r="K1804" s="17">
        <v>0.405829007002666</v>
      </c>
      <c r="L1804" s="17">
        <v>0.36455267649482198</v>
      </c>
      <c r="M1804" s="17"/>
      <c r="N1804" s="17">
        <v>0.37665449512830101</v>
      </c>
      <c r="O1804" s="17">
        <v>0.36374601005375001</v>
      </c>
      <c r="P1804" s="17">
        <v>0.33689234432662202</v>
      </c>
      <c r="Q1804" s="17">
        <v>0.36846317747064</v>
      </c>
      <c r="R1804" s="17"/>
      <c r="S1804" s="17">
        <v>0.36989926832276898</v>
      </c>
      <c r="T1804" s="17">
        <v>0.31943944280728298</v>
      </c>
      <c r="U1804" s="17">
        <v>0.34030599971486297</v>
      </c>
      <c r="V1804" s="17">
        <v>0.41951768226422598</v>
      </c>
      <c r="W1804" s="17">
        <v>0.38406084881127101</v>
      </c>
      <c r="X1804" s="17">
        <v>0.32996112694331198</v>
      </c>
      <c r="Y1804" s="17">
        <v>0.32224975989905202</v>
      </c>
      <c r="Z1804" s="17">
        <v>0.34485473779049097</v>
      </c>
      <c r="AA1804" s="17">
        <v>0.39126871534926599</v>
      </c>
      <c r="AB1804" s="17">
        <v>0.41927467676984098</v>
      </c>
      <c r="AC1804" s="17">
        <v>0.367057711505338</v>
      </c>
      <c r="AD1804" s="17">
        <v>0.30026024537296397</v>
      </c>
      <c r="AE1804" s="17"/>
      <c r="AF1804" s="17">
        <v>0.37291974268726102</v>
      </c>
      <c r="AG1804" s="17">
        <v>0.36424034839854402</v>
      </c>
      <c r="AH1804" s="17">
        <v>0.34677710863768701</v>
      </c>
      <c r="AI1804" s="17"/>
      <c r="AJ1804" s="17">
        <v>0.35957906766125902</v>
      </c>
      <c r="AK1804" s="17">
        <v>0.36453314614038301</v>
      </c>
      <c r="AL1804" s="17">
        <v>0.35815171361071702</v>
      </c>
      <c r="AM1804" s="17">
        <v>0.39619655996099001</v>
      </c>
      <c r="AN1804" s="17">
        <v>0.36783437521599199</v>
      </c>
      <c r="AO1804" s="17"/>
      <c r="AP1804" s="17">
        <v>0.32869591893007399</v>
      </c>
      <c r="AQ1804" s="17">
        <v>0.383223409431452</v>
      </c>
      <c r="AR1804" s="17">
        <v>0.323699017031993</v>
      </c>
      <c r="AS1804" s="17"/>
      <c r="AT1804" s="17">
        <v>0.38602748414274901</v>
      </c>
      <c r="AU1804" s="17">
        <v>0.35903865057678702</v>
      </c>
      <c r="AV1804" s="17">
        <v>0.35070473830152699</v>
      </c>
      <c r="AW1804" s="17">
        <v>0.37011318592306502</v>
      </c>
      <c r="AX1804" s="17">
        <v>0.39628945462090198</v>
      </c>
      <c r="AY1804" s="17"/>
      <c r="AZ1804" s="17">
        <v>0.45417560562509102</v>
      </c>
      <c r="BA1804" s="17">
        <v>0.37015953053193701</v>
      </c>
      <c r="BB1804" s="17">
        <v>0.33620718196347898</v>
      </c>
      <c r="BC1804" s="17">
        <v>0.38613865743925901</v>
      </c>
      <c r="BD1804" s="17">
        <v>0.37330766279751099</v>
      </c>
      <c r="BE1804" s="17">
        <v>0.36078801628678397</v>
      </c>
      <c r="BF1804" s="17">
        <v>0.34877048702706098</v>
      </c>
      <c r="BG1804" s="17">
        <v>0.37046044960520802</v>
      </c>
      <c r="BH1804" s="17">
        <v>0.36156923815014103</v>
      </c>
      <c r="BI1804" s="17">
        <v>0.37083070605298601</v>
      </c>
      <c r="BJ1804" s="17">
        <v>0.37566629728640599</v>
      </c>
      <c r="BK1804" s="17">
        <v>0.34099077941948802</v>
      </c>
      <c r="BL1804" s="17">
        <v>0.36769471007332499</v>
      </c>
      <c r="BM1804" s="17">
        <v>0.31964876706011303</v>
      </c>
      <c r="BN1804" s="17">
        <v>0.30098123187564002</v>
      </c>
      <c r="BO1804" s="17">
        <v>0.36212555679499198</v>
      </c>
      <c r="BP1804" s="17"/>
      <c r="BQ1804" s="17">
        <v>0.38967125110032502</v>
      </c>
      <c r="BR1804" s="17">
        <v>0.350328160628054</v>
      </c>
    </row>
    <row r="1805" spans="2:70" x14ac:dyDescent="0.35">
      <c r="B1805" t="s">
        <v>733</v>
      </c>
      <c r="C1805" s="17">
        <v>0.148606938896782</v>
      </c>
      <c r="D1805" s="17">
        <v>0.14920104224849001</v>
      </c>
      <c r="E1805" s="17">
        <v>0.14843303946063899</v>
      </c>
      <c r="F1805" s="17"/>
      <c r="G1805" s="17">
        <v>0.173560654409191</v>
      </c>
      <c r="H1805" s="17">
        <v>0.184262225345624</v>
      </c>
      <c r="I1805" s="17">
        <v>0.13755412960736599</v>
      </c>
      <c r="J1805" s="17">
        <v>0.13483173973773199</v>
      </c>
      <c r="K1805" s="17">
        <v>0.12542740191593599</v>
      </c>
      <c r="L1805" s="17">
        <v>0.13881924223123099</v>
      </c>
      <c r="M1805" s="17"/>
      <c r="N1805" s="17">
        <v>0.17238452552064501</v>
      </c>
      <c r="O1805" s="17">
        <v>0.153864090243509</v>
      </c>
      <c r="P1805" s="17">
        <v>0.14270587811393801</v>
      </c>
      <c r="Q1805" s="17">
        <v>0.122700896689657</v>
      </c>
      <c r="R1805" s="17"/>
      <c r="S1805" s="17">
        <v>0.17974722688639</v>
      </c>
      <c r="T1805" s="17">
        <v>0.151297256526262</v>
      </c>
      <c r="U1805" s="17">
        <v>0.18777444556946901</v>
      </c>
      <c r="V1805" s="17">
        <v>0.12819101654412501</v>
      </c>
      <c r="W1805" s="17">
        <v>0.104856993130179</v>
      </c>
      <c r="X1805" s="17">
        <v>0.122892345484351</v>
      </c>
      <c r="Y1805" s="17">
        <v>0.148272974020415</v>
      </c>
      <c r="Z1805" s="17">
        <v>0.157289752649551</v>
      </c>
      <c r="AA1805" s="17">
        <v>0.17017489223763399</v>
      </c>
      <c r="AB1805" s="17">
        <v>0.13708163891800401</v>
      </c>
      <c r="AC1805" s="17">
        <v>0.121311700306239</v>
      </c>
      <c r="AD1805" s="17">
        <v>0.11797759814516</v>
      </c>
      <c r="AE1805" s="17"/>
      <c r="AF1805" s="17">
        <v>0.12961877595780899</v>
      </c>
      <c r="AG1805" s="17">
        <v>0.16725156680770101</v>
      </c>
      <c r="AH1805" s="17">
        <v>0.130528058733834</v>
      </c>
      <c r="AI1805" s="17"/>
      <c r="AJ1805" s="17">
        <v>0.13664655150803101</v>
      </c>
      <c r="AK1805" s="17">
        <v>0.15560692649875901</v>
      </c>
      <c r="AL1805" s="17">
        <v>0.16746703751360001</v>
      </c>
      <c r="AM1805" s="17">
        <v>0.168579543066604</v>
      </c>
      <c r="AN1805" s="17">
        <v>0.137467848005392</v>
      </c>
      <c r="AO1805" s="17"/>
      <c r="AP1805" s="17">
        <v>0.14451209353597899</v>
      </c>
      <c r="AQ1805" s="17">
        <v>0.16711772271220801</v>
      </c>
      <c r="AR1805" s="17">
        <v>0.16130116866887201</v>
      </c>
      <c r="AS1805" s="17"/>
      <c r="AT1805" s="17">
        <v>0.10270618844908699</v>
      </c>
      <c r="AU1805" s="17">
        <v>0.15099670478805499</v>
      </c>
      <c r="AV1805" s="17">
        <v>0.183154033912373</v>
      </c>
      <c r="AW1805" s="17">
        <v>0.17565907062907299</v>
      </c>
      <c r="AX1805" s="17">
        <v>0.177637007145721</v>
      </c>
      <c r="AY1805" s="17"/>
      <c r="AZ1805" s="17">
        <v>0.108463396158285</v>
      </c>
      <c r="BA1805" s="17">
        <v>0.14323348995208299</v>
      </c>
      <c r="BB1805" s="17">
        <v>0.15936638992142099</v>
      </c>
      <c r="BC1805" s="17">
        <v>0.11627949006861001</v>
      </c>
      <c r="BD1805" s="17">
        <v>0.12613779352788301</v>
      </c>
      <c r="BE1805" s="17">
        <v>0.128590805439845</v>
      </c>
      <c r="BF1805" s="17">
        <v>0.14095536027142</v>
      </c>
      <c r="BG1805" s="17">
        <v>0.15255498423321101</v>
      </c>
      <c r="BH1805" s="17">
        <v>0.16581681641271001</v>
      </c>
      <c r="BI1805" s="17">
        <v>0.18098286906224101</v>
      </c>
      <c r="BJ1805" s="17">
        <v>0.16770486103049501</v>
      </c>
      <c r="BK1805" s="17">
        <v>0.160783457265332</v>
      </c>
      <c r="BL1805" s="17">
        <v>0.15227196065317</v>
      </c>
      <c r="BM1805" s="17">
        <v>0.187722886495471</v>
      </c>
      <c r="BN1805" s="17">
        <v>0.16395054654985</v>
      </c>
      <c r="BO1805" s="17">
        <v>0.200827174028335</v>
      </c>
      <c r="BP1805" s="17"/>
      <c r="BQ1805" s="17">
        <v>0.182237998872542</v>
      </c>
      <c r="BR1805" s="17">
        <v>0.13513916335100501</v>
      </c>
    </row>
    <row r="1806" spans="2:70" x14ac:dyDescent="0.35">
      <c r="B1806" t="s">
        <v>734</v>
      </c>
      <c r="C1806" s="17">
        <v>5.4746171024063997E-2</v>
      </c>
      <c r="D1806" s="17">
        <v>5.76137533674424E-2</v>
      </c>
      <c r="E1806" s="17">
        <v>5.1411075616642002E-2</v>
      </c>
      <c r="F1806" s="17"/>
      <c r="G1806" s="17">
        <v>7.5898856541642204E-2</v>
      </c>
      <c r="H1806" s="17">
        <v>7.2602103711194493E-2</v>
      </c>
      <c r="I1806" s="17">
        <v>5.6505725889570799E-2</v>
      </c>
      <c r="J1806" s="17">
        <v>5.4925910580940103E-2</v>
      </c>
      <c r="K1806" s="17">
        <v>3.5297244108955801E-2</v>
      </c>
      <c r="L1806" s="17">
        <v>3.7588474629665802E-2</v>
      </c>
      <c r="M1806" s="17"/>
      <c r="N1806" s="17">
        <v>7.0643560226032701E-2</v>
      </c>
      <c r="O1806" s="17">
        <v>4.2218514529560998E-2</v>
      </c>
      <c r="P1806" s="17">
        <v>5.2207819967053301E-2</v>
      </c>
      <c r="Q1806" s="17">
        <v>5.3538674937208597E-2</v>
      </c>
      <c r="R1806" s="17"/>
      <c r="S1806" s="17">
        <v>7.2366592350658801E-2</v>
      </c>
      <c r="T1806" s="17">
        <v>5.5218844636176198E-2</v>
      </c>
      <c r="U1806" s="17">
        <v>5.9623570569076502E-2</v>
      </c>
      <c r="V1806" s="17">
        <v>3.0981362002084799E-2</v>
      </c>
      <c r="W1806" s="17">
        <v>6.6707218669805293E-2</v>
      </c>
      <c r="X1806" s="17">
        <v>6.3438847433553297E-2</v>
      </c>
      <c r="Y1806" s="17">
        <v>5.9001020948183498E-2</v>
      </c>
      <c r="Z1806" s="17">
        <v>3.9929433764636202E-2</v>
      </c>
      <c r="AA1806" s="17">
        <v>4.5477951187662201E-2</v>
      </c>
      <c r="AB1806" s="17">
        <v>2.6363451724259499E-2</v>
      </c>
      <c r="AC1806" s="17">
        <v>6.5102222486542599E-2</v>
      </c>
      <c r="AD1806" s="17">
        <v>8.4927202631691498E-2</v>
      </c>
      <c r="AE1806" s="17"/>
      <c r="AF1806" s="17">
        <v>4.1507831606271903E-2</v>
      </c>
      <c r="AG1806" s="17">
        <v>5.7854448222488898E-2</v>
      </c>
      <c r="AH1806" s="17">
        <v>6.6108174317276294E-2</v>
      </c>
      <c r="AI1806" s="17"/>
      <c r="AJ1806" s="17">
        <v>4.73947492869322E-2</v>
      </c>
      <c r="AK1806" s="17">
        <v>5.9073262108366498E-2</v>
      </c>
      <c r="AL1806" s="17">
        <v>6.1028267543743797E-2</v>
      </c>
      <c r="AM1806" s="17">
        <v>5.2772159661774801E-2</v>
      </c>
      <c r="AN1806" s="17">
        <v>4.8594797272833799E-2</v>
      </c>
      <c r="AO1806" s="17"/>
      <c r="AP1806" s="17">
        <v>5.5028235598420003E-2</v>
      </c>
      <c r="AQ1806" s="17">
        <v>5.5699349237746401E-2</v>
      </c>
      <c r="AR1806" s="17">
        <v>5.56555347485111E-2</v>
      </c>
      <c r="AS1806" s="17"/>
      <c r="AT1806" s="17">
        <v>3.8078109573160698E-2</v>
      </c>
      <c r="AU1806" s="17">
        <v>5.31676020840188E-2</v>
      </c>
      <c r="AV1806" s="17">
        <v>5.5387300850495098E-2</v>
      </c>
      <c r="AW1806" s="17">
        <v>7.5572822957916494E-2</v>
      </c>
      <c r="AX1806" s="17">
        <v>0.12569113648984001</v>
      </c>
      <c r="AY1806" s="17"/>
      <c r="AZ1806" s="17">
        <v>8.7305958884901197E-2</v>
      </c>
      <c r="BA1806" s="17">
        <v>4.1159320818259397E-2</v>
      </c>
      <c r="BB1806" s="17">
        <v>6.3094552125856795E-2</v>
      </c>
      <c r="BC1806" s="17">
        <v>2.9084948222335E-2</v>
      </c>
      <c r="BD1806" s="17">
        <v>5.8822146675503902E-2</v>
      </c>
      <c r="BE1806" s="17">
        <v>5.7721042583804602E-2</v>
      </c>
      <c r="BF1806" s="17">
        <v>4.4649361222620303E-2</v>
      </c>
      <c r="BG1806" s="17">
        <v>5.0429875353673E-2</v>
      </c>
      <c r="BH1806" s="17">
        <v>8.0420797581891995E-2</v>
      </c>
      <c r="BI1806" s="17">
        <v>2.99423118512211E-2</v>
      </c>
      <c r="BJ1806" s="17">
        <v>5.5426852667875302E-2</v>
      </c>
      <c r="BK1806" s="17">
        <v>5.2153908445654401E-2</v>
      </c>
      <c r="BL1806" s="17">
        <v>4.9407906210829501E-2</v>
      </c>
      <c r="BM1806" s="17">
        <v>7.2069998926440601E-2</v>
      </c>
      <c r="BN1806" s="17">
        <v>8.8074654328716404E-2</v>
      </c>
      <c r="BO1806" s="17">
        <v>8.7226289256456202E-2</v>
      </c>
      <c r="BP1806" s="17"/>
      <c r="BQ1806" s="17">
        <v>7.6288716704356899E-2</v>
      </c>
      <c r="BR1806" s="17">
        <v>4.5220250919598901E-2</v>
      </c>
    </row>
    <row r="1807" spans="2:70" x14ac:dyDescent="0.35">
      <c r="B1807" t="s">
        <v>129</v>
      </c>
      <c r="C1807" s="17">
        <v>9.5478259660323694E-2</v>
      </c>
      <c r="D1807" s="17">
        <v>8.4534647485716596E-2</v>
      </c>
      <c r="E1807" s="17">
        <v>0.10579624897758499</v>
      </c>
      <c r="F1807" s="17"/>
      <c r="G1807" s="17">
        <v>9.3288186614393906E-2</v>
      </c>
      <c r="H1807" s="17">
        <v>0.117786139129009</v>
      </c>
      <c r="I1807" s="17">
        <v>0.105670052149351</v>
      </c>
      <c r="J1807" s="17">
        <v>8.6430985959690496E-2</v>
      </c>
      <c r="K1807" s="17">
        <v>7.3493130927219499E-2</v>
      </c>
      <c r="L1807" s="17">
        <v>9.2593433873095599E-2</v>
      </c>
      <c r="M1807" s="17"/>
      <c r="N1807" s="17">
        <v>4.9262367392404402E-2</v>
      </c>
      <c r="O1807" s="17">
        <v>8.9703461694913306E-2</v>
      </c>
      <c r="P1807" s="17">
        <v>0.121608976017592</v>
      </c>
      <c r="Q1807" s="17">
        <v>0.12774022426284101</v>
      </c>
      <c r="R1807" s="17"/>
      <c r="S1807" s="17">
        <v>8.5133997345839305E-2</v>
      </c>
      <c r="T1807" s="17">
        <v>0.104554190656058</v>
      </c>
      <c r="U1807" s="17">
        <v>0.100118502029658</v>
      </c>
      <c r="V1807" s="17">
        <v>7.1714394608816706E-2</v>
      </c>
      <c r="W1807" s="17">
        <v>0.10636904810871101</v>
      </c>
      <c r="X1807" s="17">
        <v>0.11486070464573001</v>
      </c>
      <c r="Y1807" s="17">
        <v>9.77099459769733E-2</v>
      </c>
      <c r="Z1807" s="17">
        <v>9.1192892704734602E-2</v>
      </c>
      <c r="AA1807" s="17">
        <v>6.2948711148804307E-2</v>
      </c>
      <c r="AB1807" s="17">
        <v>8.97726607481973E-2</v>
      </c>
      <c r="AC1807" s="17">
        <v>0.13636978592580601</v>
      </c>
      <c r="AD1807" s="17">
        <v>0.14766234672482401</v>
      </c>
      <c r="AE1807" s="17"/>
      <c r="AF1807" s="17">
        <v>9.0773855267970494E-2</v>
      </c>
      <c r="AG1807" s="17">
        <v>7.3107993804091498E-2</v>
      </c>
      <c r="AH1807" s="17">
        <v>0.156779231847469</v>
      </c>
      <c r="AI1807" s="17"/>
      <c r="AJ1807" s="17">
        <v>8.6372778399307598E-2</v>
      </c>
      <c r="AK1807" s="17">
        <v>8.9198368953596494E-2</v>
      </c>
      <c r="AL1807" s="17">
        <v>4.0135806369279603E-2</v>
      </c>
      <c r="AM1807" s="17">
        <v>2.2979596860584501E-2</v>
      </c>
      <c r="AN1807" s="17">
        <v>0.15015221968227199</v>
      </c>
      <c r="AO1807" s="17"/>
      <c r="AP1807" s="17">
        <v>8.6880007075058399E-2</v>
      </c>
      <c r="AQ1807" s="17">
        <v>7.9621504086617306E-2</v>
      </c>
      <c r="AR1807" s="17">
        <v>3.6771255004468498E-2</v>
      </c>
      <c r="AS1807" s="17"/>
      <c r="AT1807" s="17">
        <v>0.113441725921182</v>
      </c>
      <c r="AU1807" s="17">
        <v>9.80906514536561E-2</v>
      </c>
      <c r="AV1807" s="17">
        <v>8.0712595607038903E-2</v>
      </c>
      <c r="AW1807" s="17">
        <v>5.5398279531315597E-2</v>
      </c>
      <c r="AX1807" s="17">
        <v>7.76104439741125E-2</v>
      </c>
      <c r="AY1807" s="17"/>
      <c r="AZ1807" s="17">
        <v>9.2976004068739904E-2</v>
      </c>
      <c r="BA1807" s="17">
        <v>0.10581510539120401</v>
      </c>
      <c r="BB1807" s="17">
        <v>0.132119854704533</v>
      </c>
      <c r="BC1807" s="17">
        <v>8.4238178080160597E-2</v>
      </c>
      <c r="BD1807" s="17">
        <v>0.108811122118134</v>
      </c>
      <c r="BE1807" s="17">
        <v>8.4045809709191704E-2</v>
      </c>
      <c r="BF1807" s="17">
        <v>9.3357659638195895E-2</v>
      </c>
      <c r="BG1807" s="17">
        <v>7.9589890465186594E-2</v>
      </c>
      <c r="BH1807" s="17">
        <v>0.12266798029852199</v>
      </c>
      <c r="BI1807" s="17">
        <v>7.3492980110725303E-2</v>
      </c>
      <c r="BJ1807" s="17">
        <v>7.7138596728488495E-2</v>
      </c>
      <c r="BK1807" s="17">
        <v>5.7091208910824101E-2</v>
      </c>
      <c r="BL1807" s="17">
        <v>9.7455169085458093E-2</v>
      </c>
      <c r="BM1807" s="17">
        <v>3.8625342627871199E-2</v>
      </c>
      <c r="BN1807" s="17">
        <v>4.1233866688281502E-2</v>
      </c>
      <c r="BO1807" s="17">
        <v>5.8750059518080398E-2</v>
      </c>
      <c r="BP1807" s="17"/>
      <c r="BQ1807" s="17">
        <v>2.6605382352642599E-2</v>
      </c>
      <c r="BR1807" s="17">
        <v>0.122180484279961</v>
      </c>
    </row>
    <row r="1808" spans="2:70" x14ac:dyDescent="0.35">
      <c r="C1808" s="17"/>
      <c r="D1808" s="17"/>
      <c r="E1808" s="17"/>
      <c r="F1808" s="17"/>
      <c r="G1808" s="17"/>
      <c r="H1808" s="17"/>
      <c r="I1808" s="17"/>
      <c r="J1808" s="17"/>
      <c r="K1808" s="17"/>
      <c r="L1808" s="17"/>
      <c r="M1808" s="17"/>
      <c r="N1808" s="17"/>
      <c r="O1808" s="17"/>
      <c r="P1808" s="17"/>
      <c r="Q1808" s="17"/>
      <c r="R1808" s="17"/>
      <c r="S1808" s="17"/>
      <c r="T1808" s="17"/>
      <c r="U1808" s="17"/>
      <c r="V1808" s="17"/>
      <c r="W1808" s="17"/>
      <c r="X1808" s="17"/>
      <c r="Y1808" s="17"/>
      <c r="Z1808" s="17"/>
      <c r="AA1808" s="17"/>
      <c r="AB1808" s="17"/>
      <c r="AC1808" s="17"/>
      <c r="AD1808" s="17"/>
      <c r="AE1808" s="17"/>
      <c r="AF1808" s="17"/>
      <c r="AG1808" s="17"/>
      <c r="AH1808" s="17"/>
      <c r="AI1808" s="17"/>
      <c r="AJ1808" s="17"/>
      <c r="AK1808" s="17"/>
      <c r="AL1808" s="17"/>
      <c r="AM1808" s="17"/>
      <c r="AN1808" s="17"/>
      <c r="AO1808" s="17"/>
      <c r="AP1808" s="17"/>
      <c r="AQ1808" s="17"/>
      <c r="AR1808" s="17"/>
      <c r="AS1808" s="17"/>
      <c r="AT1808" s="17"/>
      <c r="AU1808" s="17"/>
      <c r="AV1808" s="17"/>
      <c r="AW1808" s="17"/>
      <c r="AX1808" s="17"/>
      <c r="AY1808" s="17"/>
      <c r="AZ1808" s="17"/>
      <c r="BA1808" s="17"/>
      <c r="BB1808" s="17"/>
      <c r="BC1808" s="17"/>
      <c r="BD1808" s="17"/>
      <c r="BE1808" s="17"/>
      <c r="BF1808" s="17"/>
      <c r="BG1808" s="17"/>
      <c r="BH1808" s="17"/>
      <c r="BI1808" s="17"/>
      <c r="BJ1808" s="17"/>
      <c r="BK1808" s="17"/>
      <c r="BL1808" s="17"/>
      <c r="BM1808" s="17"/>
      <c r="BN1808" s="17"/>
      <c r="BO1808" s="17"/>
      <c r="BP1808" s="17"/>
      <c r="BQ1808" s="17"/>
      <c r="BR1808" s="17"/>
    </row>
    <row r="1809" spans="2:70" x14ac:dyDescent="0.35">
      <c r="B1809" s="6" t="s">
        <v>740</v>
      </c>
      <c r="C1809" s="17"/>
      <c r="D1809" s="17"/>
      <c r="E1809" s="17"/>
      <c r="F1809" s="17"/>
      <c r="G1809" s="17"/>
      <c r="H1809" s="17"/>
      <c r="I1809" s="17"/>
      <c r="J1809" s="17"/>
      <c r="K1809" s="17"/>
      <c r="L1809" s="17"/>
      <c r="M1809" s="17"/>
      <c r="N1809" s="17"/>
      <c r="O1809" s="17"/>
      <c r="P1809" s="17"/>
      <c r="Q1809" s="17"/>
      <c r="R1809" s="17"/>
      <c r="S1809" s="17"/>
      <c r="T1809" s="17"/>
      <c r="U1809" s="17"/>
      <c r="V1809" s="17"/>
      <c r="W1809" s="17"/>
      <c r="X1809" s="17"/>
      <c r="Y1809" s="17"/>
      <c r="Z1809" s="17"/>
      <c r="AA1809" s="17"/>
      <c r="AB1809" s="17"/>
      <c r="AC1809" s="17"/>
      <c r="AD1809" s="17"/>
      <c r="AE1809" s="17"/>
      <c r="AF1809" s="17"/>
      <c r="AG1809" s="17"/>
      <c r="AH1809" s="17"/>
      <c r="AI1809" s="17"/>
      <c r="AJ1809" s="17"/>
      <c r="AK1809" s="17"/>
      <c r="AL1809" s="17"/>
      <c r="AM1809" s="17"/>
      <c r="AN1809" s="17"/>
      <c r="AO1809" s="17"/>
      <c r="AP1809" s="17"/>
      <c r="AQ1809" s="17"/>
      <c r="AR1809" s="17"/>
      <c r="AS1809" s="17"/>
      <c r="AT1809" s="17"/>
      <c r="AU1809" s="17"/>
      <c r="AV1809" s="17"/>
      <c r="AW1809" s="17"/>
      <c r="AX1809" s="17"/>
      <c r="AY1809" s="17"/>
      <c r="AZ1809" s="17"/>
      <c r="BA1809" s="17"/>
      <c r="BB1809" s="17"/>
      <c r="BC1809" s="17"/>
      <c r="BD1809" s="17"/>
      <c r="BE1809" s="17"/>
      <c r="BF1809" s="17"/>
      <c r="BG1809" s="17"/>
      <c r="BH1809" s="17"/>
      <c r="BI1809" s="17"/>
      <c r="BJ1809" s="17"/>
      <c r="BK1809" s="17"/>
      <c r="BL1809" s="17"/>
      <c r="BM1809" s="17"/>
      <c r="BN1809" s="17"/>
      <c r="BO1809" s="17"/>
      <c r="BP1809" s="17"/>
      <c r="BQ1809" s="17"/>
      <c r="BR1809" s="17"/>
    </row>
    <row r="1810" spans="2:70" x14ac:dyDescent="0.35">
      <c r="B1810" s="24" t="s">
        <v>97</v>
      </c>
      <c r="C1810" s="17"/>
      <c r="D1810" s="17"/>
      <c r="E1810" s="17"/>
      <c r="F1810" s="17"/>
      <c r="G1810" s="17"/>
      <c r="H1810" s="17"/>
      <c r="I1810" s="17"/>
      <c r="J1810" s="17"/>
      <c r="K1810" s="17"/>
      <c r="L1810" s="17"/>
      <c r="M1810" s="17"/>
      <c r="N1810" s="17"/>
      <c r="O1810" s="17"/>
      <c r="P1810" s="17"/>
      <c r="Q1810" s="17"/>
      <c r="R1810" s="17"/>
      <c r="S1810" s="17"/>
      <c r="T1810" s="17"/>
      <c r="U1810" s="17"/>
      <c r="V1810" s="17"/>
      <c r="W1810" s="17"/>
      <c r="X1810" s="17"/>
      <c r="Y1810" s="17"/>
      <c r="Z1810" s="17"/>
      <c r="AA1810" s="17"/>
      <c r="AB1810" s="17"/>
      <c r="AC1810" s="17"/>
      <c r="AD1810" s="17"/>
      <c r="AE1810" s="17"/>
      <c r="AF1810" s="17"/>
      <c r="AG1810" s="17"/>
      <c r="AH1810" s="17"/>
      <c r="AI1810" s="17"/>
      <c r="AJ1810" s="17"/>
      <c r="AK1810" s="17"/>
      <c r="AL1810" s="17"/>
      <c r="AM1810" s="17"/>
      <c r="AN1810" s="17"/>
      <c r="AO1810" s="17"/>
      <c r="AP1810" s="17"/>
      <c r="AQ1810" s="17"/>
      <c r="AR1810" s="17"/>
      <c r="AS1810" s="17"/>
      <c r="AT1810" s="17"/>
      <c r="AU1810" s="17"/>
      <c r="AV1810" s="17"/>
      <c r="AW1810" s="17"/>
      <c r="AX1810" s="17"/>
      <c r="AY1810" s="17"/>
      <c r="AZ1810" s="17"/>
      <c r="BA1810" s="17"/>
      <c r="BB1810" s="17"/>
      <c r="BC1810" s="17"/>
      <c r="BD1810" s="17"/>
      <c r="BE1810" s="17"/>
      <c r="BF1810" s="17"/>
      <c r="BG1810" s="17"/>
      <c r="BH1810" s="17"/>
      <c r="BI1810" s="17"/>
      <c r="BJ1810" s="17"/>
      <c r="BK1810" s="17"/>
      <c r="BL1810" s="17"/>
      <c r="BM1810" s="17"/>
      <c r="BN1810" s="17"/>
      <c r="BO1810" s="17"/>
      <c r="BP1810" s="17"/>
      <c r="BQ1810" s="17"/>
      <c r="BR1810" s="17"/>
    </row>
    <row r="1811" spans="2:70" x14ac:dyDescent="0.35">
      <c r="B1811" t="s">
        <v>730</v>
      </c>
      <c r="C1811" s="17">
        <v>0.19941737097454099</v>
      </c>
      <c r="D1811" s="17">
        <v>0.21297548593541499</v>
      </c>
      <c r="E1811" s="17">
        <v>0.18699979295716501</v>
      </c>
      <c r="F1811" s="17"/>
      <c r="G1811" s="17">
        <v>0.12709678629896401</v>
      </c>
      <c r="H1811" s="17">
        <v>0.112191036606707</v>
      </c>
      <c r="I1811" s="17">
        <v>0.147166417321759</v>
      </c>
      <c r="J1811" s="17">
        <v>0.19057950013049799</v>
      </c>
      <c r="K1811" s="17">
        <v>0.26317540794835198</v>
      </c>
      <c r="L1811" s="17">
        <v>0.32570102275506702</v>
      </c>
      <c r="M1811" s="17"/>
      <c r="N1811" s="17">
        <v>0.21557990622493201</v>
      </c>
      <c r="O1811" s="17">
        <v>0.20574610011156999</v>
      </c>
      <c r="P1811" s="17">
        <v>0.193398149341204</v>
      </c>
      <c r="Q1811" s="17">
        <v>0.181386732092087</v>
      </c>
      <c r="R1811" s="17"/>
      <c r="S1811" s="17">
        <v>0.17363657968304999</v>
      </c>
      <c r="T1811" s="17">
        <v>0.1979023400486</v>
      </c>
      <c r="U1811" s="17">
        <v>0.195754755885757</v>
      </c>
      <c r="V1811" s="17">
        <v>0.218283788483493</v>
      </c>
      <c r="W1811" s="17">
        <v>0.18680564646466899</v>
      </c>
      <c r="X1811" s="17">
        <v>0.16039769884424901</v>
      </c>
      <c r="Y1811" s="17">
        <v>0.219631044556756</v>
      </c>
      <c r="Z1811" s="17">
        <v>0.246001118903454</v>
      </c>
      <c r="AA1811" s="17">
        <v>0.21503543465073499</v>
      </c>
      <c r="AB1811" s="17">
        <v>0.219566852986678</v>
      </c>
      <c r="AC1811" s="17">
        <v>0.198323434333116</v>
      </c>
      <c r="AD1811" s="17">
        <v>0.194337976167478</v>
      </c>
      <c r="AE1811" s="17"/>
      <c r="AF1811" s="17">
        <v>0.258067884669331</v>
      </c>
      <c r="AG1811" s="17">
        <v>0.179821954661462</v>
      </c>
      <c r="AH1811" s="17">
        <v>0.158158830818764</v>
      </c>
      <c r="AI1811" s="17"/>
      <c r="AJ1811" s="17">
        <v>0.24942295878975099</v>
      </c>
      <c r="AK1811" s="17">
        <v>0.160493540278552</v>
      </c>
      <c r="AL1811" s="17">
        <v>0.229816651657648</v>
      </c>
      <c r="AM1811" s="17">
        <v>0.15008974824537799</v>
      </c>
      <c r="AN1811" s="17">
        <v>0.196730268762765</v>
      </c>
      <c r="AO1811" s="17"/>
      <c r="AP1811" s="17">
        <v>0.220424860184359</v>
      </c>
      <c r="AQ1811" s="17">
        <v>0.173732110754477</v>
      </c>
      <c r="AR1811" s="17">
        <v>0.20364810930546101</v>
      </c>
      <c r="AS1811" s="17"/>
      <c r="AT1811" s="17">
        <v>0.200945232877659</v>
      </c>
      <c r="AU1811" s="17">
        <v>0.189340551926127</v>
      </c>
      <c r="AV1811" s="17">
        <v>0.19746470021974599</v>
      </c>
      <c r="AW1811" s="17">
        <v>0.18217779881811599</v>
      </c>
      <c r="AX1811" s="17">
        <v>0.32945644551711201</v>
      </c>
      <c r="AY1811" s="17"/>
      <c r="AZ1811" s="17">
        <v>0.17408967858347499</v>
      </c>
      <c r="BA1811" s="17">
        <v>0.203051695557108</v>
      </c>
      <c r="BB1811" s="17">
        <v>0.23266132252875901</v>
      </c>
      <c r="BC1811" s="17">
        <v>0.23778512721811401</v>
      </c>
      <c r="BD1811" s="17">
        <v>0.217521757277025</v>
      </c>
      <c r="BE1811" s="17">
        <v>0.18501555169818301</v>
      </c>
      <c r="BF1811" s="17">
        <v>0.21836780777044701</v>
      </c>
      <c r="BG1811" s="17">
        <v>0.17357085975879599</v>
      </c>
      <c r="BH1811" s="17">
        <v>0.192927149626761</v>
      </c>
      <c r="BI1811" s="17">
        <v>0.22907256993761499</v>
      </c>
      <c r="BJ1811" s="17">
        <v>0.165052442118827</v>
      </c>
      <c r="BK1811" s="17">
        <v>0.21757446149625301</v>
      </c>
      <c r="BL1811" s="17">
        <v>0.143578036691663</v>
      </c>
      <c r="BM1811" s="17">
        <v>0.1710277735629</v>
      </c>
      <c r="BN1811" s="17">
        <v>0.20628546225626601</v>
      </c>
      <c r="BO1811" s="17">
        <v>0.23301584143301499</v>
      </c>
      <c r="BP1811" s="17"/>
      <c r="BQ1811" s="17">
        <v>0.26342791520361902</v>
      </c>
      <c r="BR1811" s="17">
        <v>0.172170836607204</v>
      </c>
    </row>
    <row r="1812" spans="2:70" x14ac:dyDescent="0.35">
      <c r="B1812" t="s">
        <v>731</v>
      </c>
      <c r="C1812" s="17">
        <v>0.19566178541305401</v>
      </c>
      <c r="D1812" s="17">
        <v>0.18850655239726599</v>
      </c>
      <c r="E1812" s="17">
        <v>0.20291407680502299</v>
      </c>
      <c r="F1812" s="17"/>
      <c r="G1812" s="17">
        <v>0.18429926686645601</v>
      </c>
      <c r="H1812" s="17">
        <v>0.212735113187249</v>
      </c>
      <c r="I1812" s="17">
        <v>0.20728090083581599</v>
      </c>
      <c r="J1812" s="17">
        <v>0.170131019802225</v>
      </c>
      <c r="K1812" s="17">
        <v>0.18011187202183801</v>
      </c>
      <c r="L1812" s="17">
        <v>0.21114055289887501</v>
      </c>
      <c r="M1812" s="17"/>
      <c r="N1812" s="17">
        <v>0.23429524573083499</v>
      </c>
      <c r="O1812" s="17">
        <v>0.21234660807196901</v>
      </c>
      <c r="P1812" s="17">
        <v>0.16188024938842499</v>
      </c>
      <c r="Q1812" s="17">
        <v>0.168873472439279</v>
      </c>
      <c r="R1812" s="17"/>
      <c r="S1812" s="17">
        <v>0.229909475816409</v>
      </c>
      <c r="T1812" s="17">
        <v>0.18791294111939699</v>
      </c>
      <c r="U1812" s="17">
        <v>0.22497773934156201</v>
      </c>
      <c r="V1812" s="17">
        <v>0.205149789150288</v>
      </c>
      <c r="W1812" s="17">
        <v>0.16113631857170499</v>
      </c>
      <c r="X1812" s="17">
        <v>0.191910949920992</v>
      </c>
      <c r="Y1812" s="17">
        <v>0.19154533005162699</v>
      </c>
      <c r="Z1812" s="17">
        <v>0.197163309174541</v>
      </c>
      <c r="AA1812" s="17">
        <v>0.18127556448190599</v>
      </c>
      <c r="AB1812" s="17">
        <v>0.206725398793417</v>
      </c>
      <c r="AC1812" s="17">
        <v>0.16115253932828699</v>
      </c>
      <c r="AD1812" s="17">
        <v>0.14056032801373999</v>
      </c>
      <c r="AE1812" s="17"/>
      <c r="AF1812" s="17">
        <v>0.16867392836057701</v>
      </c>
      <c r="AG1812" s="17">
        <v>0.23474664843918999</v>
      </c>
      <c r="AH1812" s="17">
        <v>0.15011614801384099</v>
      </c>
      <c r="AI1812" s="17"/>
      <c r="AJ1812" s="17">
        <v>0.194472058732057</v>
      </c>
      <c r="AK1812" s="17">
        <v>0.199402949450943</v>
      </c>
      <c r="AL1812" s="17">
        <v>0.22225464693581301</v>
      </c>
      <c r="AM1812" s="17">
        <v>0.13213310419099999</v>
      </c>
      <c r="AN1812" s="17">
        <v>0.14239731107852599</v>
      </c>
      <c r="AO1812" s="17"/>
      <c r="AP1812" s="17">
        <v>0.19679411820565801</v>
      </c>
      <c r="AQ1812" s="17">
        <v>0.209103657362184</v>
      </c>
      <c r="AR1812" s="17">
        <v>0.25647697872969799</v>
      </c>
      <c r="AS1812" s="17"/>
      <c r="AT1812" s="17">
        <v>0.15896826509841899</v>
      </c>
      <c r="AU1812" s="17">
        <v>0.171302947689255</v>
      </c>
      <c r="AV1812" s="17">
        <v>0.23524794049252801</v>
      </c>
      <c r="AW1812" s="17">
        <v>0.24798662378312999</v>
      </c>
      <c r="AX1812" s="17">
        <v>0.15902348748314499</v>
      </c>
      <c r="AY1812" s="17"/>
      <c r="AZ1812" s="17">
        <v>0.101117437535877</v>
      </c>
      <c r="BA1812" s="17">
        <v>0.17508890280065001</v>
      </c>
      <c r="BB1812" s="17">
        <v>0.17681621114914101</v>
      </c>
      <c r="BC1812" s="17">
        <v>0.195368496052747</v>
      </c>
      <c r="BD1812" s="17">
        <v>0.206757716103212</v>
      </c>
      <c r="BE1812" s="17">
        <v>0.19290191962664599</v>
      </c>
      <c r="BF1812" s="17">
        <v>0.164507599110954</v>
      </c>
      <c r="BG1812" s="17">
        <v>0.20379664187688601</v>
      </c>
      <c r="BH1812" s="17">
        <v>0.18927294207735501</v>
      </c>
      <c r="BI1812" s="17">
        <v>0.19244442978784301</v>
      </c>
      <c r="BJ1812" s="17">
        <v>0.227575594808858</v>
      </c>
      <c r="BK1812" s="17">
        <v>0.20412913650526601</v>
      </c>
      <c r="BL1812" s="17">
        <v>0.19314526857668601</v>
      </c>
      <c r="BM1812" s="17">
        <v>0.24661369835730501</v>
      </c>
      <c r="BN1812" s="17">
        <v>0.20933105079706099</v>
      </c>
      <c r="BO1812" s="17">
        <v>0.20032993557744999</v>
      </c>
      <c r="BP1812" s="17"/>
      <c r="BQ1812" s="17">
        <v>0.25300285948164097</v>
      </c>
      <c r="BR1812" s="17">
        <v>0.17107784600709</v>
      </c>
    </row>
    <row r="1813" spans="2:70" x14ac:dyDescent="0.35">
      <c r="B1813" t="s">
        <v>732</v>
      </c>
      <c r="C1813" s="17">
        <v>0.268949000372115</v>
      </c>
      <c r="D1813" s="17">
        <v>0.289290048991523</v>
      </c>
      <c r="E1813" s="17">
        <v>0.24968416725605</v>
      </c>
      <c r="F1813" s="17"/>
      <c r="G1813" s="17">
        <v>0.26453526227822599</v>
      </c>
      <c r="H1813" s="17">
        <v>0.264911795018684</v>
      </c>
      <c r="I1813" s="17">
        <v>0.28464301243032902</v>
      </c>
      <c r="J1813" s="17">
        <v>0.30707623109450199</v>
      </c>
      <c r="K1813" s="17">
        <v>0.28360278783403198</v>
      </c>
      <c r="L1813" s="17">
        <v>0.221356172959601</v>
      </c>
      <c r="M1813" s="17"/>
      <c r="N1813" s="17">
        <v>0.247719757921466</v>
      </c>
      <c r="O1813" s="17">
        <v>0.27168202223552901</v>
      </c>
      <c r="P1813" s="17">
        <v>0.27130408776998099</v>
      </c>
      <c r="Q1813" s="17">
        <v>0.28655227702150798</v>
      </c>
      <c r="R1813" s="17"/>
      <c r="S1813" s="17">
        <v>0.250870647284336</v>
      </c>
      <c r="T1813" s="17">
        <v>0.248928618203035</v>
      </c>
      <c r="U1813" s="17">
        <v>0.25811733548604099</v>
      </c>
      <c r="V1813" s="17">
        <v>0.286874024572639</v>
      </c>
      <c r="W1813" s="17">
        <v>0.28885516919306398</v>
      </c>
      <c r="X1813" s="17">
        <v>0.24610599362218</v>
      </c>
      <c r="Y1813" s="17">
        <v>0.28083910785374699</v>
      </c>
      <c r="Z1813" s="17">
        <v>0.263034782797329</v>
      </c>
      <c r="AA1813" s="17">
        <v>0.31696703457894099</v>
      </c>
      <c r="AB1813" s="17">
        <v>0.25987496576003899</v>
      </c>
      <c r="AC1813" s="17">
        <v>0.25892976888438601</v>
      </c>
      <c r="AD1813" s="17">
        <v>0.28153838332926501</v>
      </c>
      <c r="AE1813" s="17"/>
      <c r="AF1813" s="17">
        <v>0.27360115409334701</v>
      </c>
      <c r="AG1813" s="17">
        <v>0.25997851554200901</v>
      </c>
      <c r="AH1813" s="17">
        <v>0.29177511970297298</v>
      </c>
      <c r="AI1813" s="17"/>
      <c r="AJ1813" s="17">
        <v>0.26271713068957098</v>
      </c>
      <c r="AK1813" s="17">
        <v>0.28462504382117099</v>
      </c>
      <c r="AL1813" s="17">
        <v>0.246842035077804</v>
      </c>
      <c r="AM1813" s="17">
        <v>0.32346699276301699</v>
      </c>
      <c r="AN1813" s="17">
        <v>0.27535576291175001</v>
      </c>
      <c r="AO1813" s="17"/>
      <c r="AP1813" s="17">
        <v>0.27510775102788099</v>
      </c>
      <c r="AQ1813" s="17">
        <v>0.27853727180469801</v>
      </c>
      <c r="AR1813" s="17">
        <v>0.22834275260769299</v>
      </c>
      <c r="AS1813" s="17"/>
      <c r="AT1813" s="17">
        <v>0.30139018103607101</v>
      </c>
      <c r="AU1813" s="17">
        <v>0.28668818419763198</v>
      </c>
      <c r="AV1813" s="17">
        <v>0.234641404116744</v>
      </c>
      <c r="AW1813" s="17">
        <v>0.28039656986455402</v>
      </c>
      <c r="AX1813" s="17">
        <v>0.13868540352979</v>
      </c>
      <c r="AY1813" s="17"/>
      <c r="AZ1813" s="17">
        <v>0.33537328159765301</v>
      </c>
      <c r="BA1813" s="17">
        <v>0.26725195480786901</v>
      </c>
      <c r="BB1813" s="17">
        <v>0.29262206917446099</v>
      </c>
      <c r="BC1813" s="17">
        <v>0.30755862465543399</v>
      </c>
      <c r="BD1813" s="17">
        <v>0.22659294768331401</v>
      </c>
      <c r="BE1813" s="17">
        <v>0.29022660722308102</v>
      </c>
      <c r="BF1813" s="17">
        <v>0.266181422239885</v>
      </c>
      <c r="BG1813" s="17">
        <v>0.30427296643964202</v>
      </c>
      <c r="BH1813" s="17">
        <v>0.25309580647917601</v>
      </c>
      <c r="BI1813" s="17">
        <v>0.24198423209160799</v>
      </c>
      <c r="BJ1813" s="17">
        <v>0.27449372878240902</v>
      </c>
      <c r="BK1813" s="17">
        <v>0.26610781899706198</v>
      </c>
      <c r="BL1813" s="17">
        <v>0.326026604089103</v>
      </c>
      <c r="BM1813" s="17">
        <v>0.24259014501152101</v>
      </c>
      <c r="BN1813" s="17">
        <v>0.24098471690322201</v>
      </c>
      <c r="BO1813" s="17">
        <v>0.24275359121635501</v>
      </c>
      <c r="BP1813" s="17"/>
      <c r="BQ1813" s="17">
        <v>0.21240164015014801</v>
      </c>
      <c r="BR1813" s="17">
        <v>0.298751876303811</v>
      </c>
    </row>
    <row r="1814" spans="2:70" x14ac:dyDescent="0.35">
      <c r="B1814" t="s">
        <v>733</v>
      </c>
      <c r="C1814" s="17">
        <v>0.166420508773968</v>
      </c>
      <c r="D1814" s="17">
        <v>0.14787549621594201</v>
      </c>
      <c r="E1814" s="17">
        <v>0.184092988633068</v>
      </c>
      <c r="F1814" s="17"/>
      <c r="G1814" s="17">
        <v>0.200252490077197</v>
      </c>
      <c r="H1814" s="17">
        <v>0.209295104313065</v>
      </c>
      <c r="I1814" s="17">
        <v>0.18100416512078299</v>
      </c>
      <c r="J1814" s="17">
        <v>0.16457897894856099</v>
      </c>
      <c r="K1814" s="17">
        <v>0.143002876076048</v>
      </c>
      <c r="L1814" s="17">
        <v>0.114308467108114</v>
      </c>
      <c r="M1814" s="17"/>
      <c r="N1814" s="17">
        <v>0.18048900611371799</v>
      </c>
      <c r="O1814" s="17">
        <v>0.150112531277969</v>
      </c>
      <c r="P1814" s="17">
        <v>0.175606802366371</v>
      </c>
      <c r="Q1814" s="17">
        <v>0.15790019673733399</v>
      </c>
      <c r="R1814" s="17"/>
      <c r="S1814" s="17">
        <v>0.15293656566227301</v>
      </c>
      <c r="T1814" s="17">
        <v>0.17808982392070599</v>
      </c>
      <c r="U1814" s="17">
        <v>0.16093080447415101</v>
      </c>
      <c r="V1814" s="17">
        <v>0.15962815229142199</v>
      </c>
      <c r="W1814" s="17">
        <v>0.150143589183514</v>
      </c>
      <c r="X1814" s="17">
        <v>0.18565688427917701</v>
      </c>
      <c r="Y1814" s="17">
        <v>0.17124333003683401</v>
      </c>
      <c r="Z1814" s="17">
        <v>0.165008703536004</v>
      </c>
      <c r="AA1814" s="17">
        <v>0.17361941959034499</v>
      </c>
      <c r="AB1814" s="17">
        <v>0.159047998018649</v>
      </c>
      <c r="AC1814" s="17">
        <v>0.16540779057347901</v>
      </c>
      <c r="AD1814" s="17">
        <v>0.18057042063440501</v>
      </c>
      <c r="AE1814" s="17"/>
      <c r="AF1814" s="17">
        <v>0.154152445722465</v>
      </c>
      <c r="AG1814" s="17">
        <v>0.17213262883922001</v>
      </c>
      <c r="AH1814" s="17">
        <v>0.16303544980069601</v>
      </c>
      <c r="AI1814" s="17"/>
      <c r="AJ1814" s="17">
        <v>0.15331763891752501</v>
      </c>
      <c r="AK1814" s="17">
        <v>0.175430962462781</v>
      </c>
      <c r="AL1814" s="17">
        <v>0.19053379141126101</v>
      </c>
      <c r="AM1814" s="17">
        <v>0.18323001777073</v>
      </c>
      <c r="AN1814" s="17">
        <v>0.157242208716799</v>
      </c>
      <c r="AO1814" s="17"/>
      <c r="AP1814" s="17">
        <v>0.16433930743627101</v>
      </c>
      <c r="AQ1814" s="17">
        <v>0.182374105472044</v>
      </c>
      <c r="AR1814" s="17">
        <v>0.181101748952088</v>
      </c>
      <c r="AS1814" s="17"/>
      <c r="AT1814" s="17">
        <v>0.16016114450335101</v>
      </c>
      <c r="AU1814" s="17">
        <v>0.17411828561478801</v>
      </c>
      <c r="AV1814" s="17">
        <v>0.181554509282741</v>
      </c>
      <c r="AW1814" s="17">
        <v>0.16295735606181899</v>
      </c>
      <c r="AX1814" s="17">
        <v>0.16163318812913999</v>
      </c>
      <c r="AY1814" s="17"/>
      <c r="AZ1814" s="17">
        <v>0.242888332724435</v>
      </c>
      <c r="BA1814" s="17">
        <v>0.15904738284658801</v>
      </c>
      <c r="BB1814" s="17">
        <v>0.13767089088565301</v>
      </c>
      <c r="BC1814" s="17">
        <v>0.136835193705933</v>
      </c>
      <c r="BD1814" s="17">
        <v>0.17760892811205001</v>
      </c>
      <c r="BE1814" s="17">
        <v>0.15048540554489201</v>
      </c>
      <c r="BF1814" s="17">
        <v>0.181831501950803</v>
      </c>
      <c r="BG1814" s="17">
        <v>0.150966725776598</v>
      </c>
      <c r="BH1814" s="17">
        <v>0.16749237905186001</v>
      </c>
      <c r="BI1814" s="17">
        <v>0.188575481818748</v>
      </c>
      <c r="BJ1814" s="17">
        <v>0.18915817028405299</v>
      </c>
      <c r="BK1814" s="17">
        <v>0.18527215149950399</v>
      </c>
      <c r="BL1814" s="17">
        <v>0.15810903873190399</v>
      </c>
      <c r="BM1814" s="17">
        <v>0.20422712395415399</v>
      </c>
      <c r="BN1814" s="17">
        <v>0.18863026314940901</v>
      </c>
      <c r="BO1814" s="17">
        <v>0.18370907743207801</v>
      </c>
      <c r="BP1814" s="17"/>
      <c r="BQ1814" s="17">
        <v>0.15836682325507601</v>
      </c>
      <c r="BR1814" s="17">
        <v>0.17062739485077599</v>
      </c>
    </row>
    <row r="1815" spans="2:70" x14ac:dyDescent="0.35">
      <c r="B1815" t="s">
        <v>734</v>
      </c>
      <c r="C1815" s="17">
        <v>6.7935470162177505E-2</v>
      </c>
      <c r="D1815" s="17">
        <v>6.9538817818995999E-2</v>
      </c>
      <c r="E1815" s="17">
        <v>6.5918837402821701E-2</v>
      </c>
      <c r="F1815" s="17"/>
      <c r="G1815" s="17">
        <v>0.106824808219108</v>
      </c>
      <c r="H1815" s="17">
        <v>9.29132415700685E-2</v>
      </c>
      <c r="I1815" s="17">
        <v>7.5639242001340395E-2</v>
      </c>
      <c r="J1815" s="17">
        <v>6.7542282420359701E-2</v>
      </c>
      <c r="K1815" s="17">
        <v>4.6869710386599997E-2</v>
      </c>
      <c r="L1815" s="17">
        <v>2.98737095659335E-2</v>
      </c>
      <c r="M1815" s="17"/>
      <c r="N1815" s="17">
        <v>5.8406618828462799E-2</v>
      </c>
      <c r="O1815" s="17">
        <v>5.9391188124735497E-2</v>
      </c>
      <c r="P1815" s="17">
        <v>7.3980148889791597E-2</v>
      </c>
      <c r="Q1815" s="17">
        <v>8.2667982471299695E-2</v>
      </c>
      <c r="R1815" s="17"/>
      <c r="S1815" s="17">
        <v>0.10549429163882899</v>
      </c>
      <c r="T1815" s="17">
        <v>6.7132420458306294E-2</v>
      </c>
      <c r="U1815" s="17">
        <v>6.8779853105654098E-2</v>
      </c>
      <c r="V1815" s="17">
        <v>5.70372865719532E-2</v>
      </c>
      <c r="W1815" s="17">
        <v>8.7022945913466099E-2</v>
      </c>
      <c r="X1815" s="17">
        <v>7.9530530732267901E-2</v>
      </c>
      <c r="Y1815" s="17">
        <v>6.4200089418359904E-2</v>
      </c>
      <c r="Z1815" s="17">
        <v>3.8490683362982302E-2</v>
      </c>
      <c r="AA1815" s="17">
        <v>5.2640890291949897E-2</v>
      </c>
      <c r="AB1815" s="17">
        <v>4.4454076525991003E-2</v>
      </c>
      <c r="AC1815" s="17">
        <v>6.1820515131621498E-2</v>
      </c>
      <c r="AD1815" s="17">
        <v>3.2829117090938699E-2</v>
      </c>
      <c r="AE1815" s="17"/>
      <c r="AF1815" s="17">
        <v>5.5851304126514498E-2</v>
      </c>
      <c r="AG1815" s="17">
        <v>6.5129481270324599E-2</v>
      </c>
      <c r="AH1815" s="17">
        <v>9.5783617889088096E-2</v>
      </c>
      <c r="AI1815" s="17"/>
      <c r="AJ1815" s="17">
        <v>5.2827350345013201E-2</v>
      </c>
      <c r="AK1815" s="17">
        <v>9.0249358136221106E-2</v>
      </c>
      <c r="AL1815" s="17">
        <v>4.0511767687483803E-2</v>
      </c>
      <c r="AM1815" s="17">
        <v>0.140505852838294</v>
      </c>
      <c r="AN1815" s="17">
        <v>7.2956189311210506E-2</v>
      </c>
      <c r="AO1815" s="17"/>
      <c r="AP1815" s="17">
        <v>5.4612112177184299E-2</v>
      </c>
      <c r="AQ1815" s="17">
        <v>7.2477811989531196E-2</v>
      </c>
      <c r="AR1815" s="17">
        <v>5.9382654282978203E-2</v>
      </c>
      <c r="AS1815" s="17"/>
      <c r="AT1815" s="17">
        <v>5.7302913860439397E-2</v>
      </c>
      <c r="AU1815" s="17">
        <v>5.8786753466341997E-2</v>
      </c>
      <c r="AV1815" s="17">
        <v>7.2778222935608705E-2</v>
      </c>
      <c r="AW1815" s="17">
        <v>7.0330869960747694E-2</v>
      </c>
      <c r="AX1815" s="17">
        <v>0.133352475079792</v>
      </c>
      <c r="AY1815" s="17"/>
      <c r="AZ1815" s="17">
        <v>0</v>
      </c>
      <c r="BA1815" s="17">
        <v>7.0436969643609404E-2</v>
      </c>
      <c r="BB1815" s="17">
        <v>6.6080757186359598E-2</v>
      </c>
      <c r="BC1815" s="17">
        <v>4.9722069365872999E-2</v>
      </c>
      <c r="BD1815" s="17">
        <v>7.0314282676242595E-2</v>
      </c>
      <c r="BE1815" s="17">
        <v>6.5066499347398596E-2</v>
      </c>
      <c r="BF1815" s="17">
        <v>7.0826488333783799E-2</v>
      </c>
      <c r="BG1815" s="17">
        <v>7.5568889262104297E-2</v>
      </c>
      <c r="BH1815" s="17">
        <v>7.4608658500473102E-2</v>
      </c>
      <c r="BI1815" s="17">
        <v>5.7126958535806502E-2</v>
      </c>
      <c r="BJ1815" s="17">
        <v>6.10955088029752E-2</v>
      </c>
      <c r="BK1815" s="17">
        <v>7.0699667632709406E-2</v>
      </c>
      <c r="BL1815" s="17">
        <v>9.3022080188966794E-2</v>
      </c>
      <c r="BM1815" s="17">
        <v>6.0850409063353497E-2</v>
      </c>
      <c r="BN1815" s="17">
        <v>9.5351096577020497E-2</v>
      </c>
      <c r="BO1815" s="17">
        <v>9.4256416310694799E-2</v>
      </c>
      <c r="BP1815" s="17"/>
      <c r="BQ1815" s="17">
        <v>7.5073305792775102E-2</v>
      </c>
      <c r="BR1815" s="17">
        <v>6.5087419534350696E-2</v>
      </c>
    </row>
    <row r="1816" spans="2:70" x14ac:dyDescent="0.35">
      <c r="B1816" t="s">
        <v>129</v>
      </c>
      <c r="C1816" s="17">
        <v>0.101615864304145</v>
      </c>
      <c r="D1816" s="17">
        <v>9.1813598640856697E-2</v>
      </c>
      <c r="E1816" s="17">
        <v>0.11039013694587201</v>
      </c>
      <c r="F1816" s="17"/>
      <c r="G1816" s="17">
        <v>0.116991386260048</v>
      </c>
      <c r="H1816" s="17">
        <v>0.107953709304226</v>
      </c>
      <c r="I1816" s="17">
        <v>0.104266262289972</v>
      </c>
      <c r="J1816" s="17">
        <v>0.100091987603855</v>
      </c>
      <c r="K1816" s="17">
        <v>8.3237345733130005E-2</v>
      </c>
      <c r="L1816" s="17">
        <v>9.7620074712408494E-2</v>
      </c>
      <c r="M1816" s="17"/>
      <c r="N1816" s="17">
        <v>6.3509465180586297E-2</v>
      </c>
      <c r="O1816" s="17">
        <v>0.10072155017822799</v>
      </c>
      <c r="P1816" s="17">
        <v>0.123830562244227</v>
      </c>
      <c r="Q1816" s="17">
        <v>0.122619339238491</v>
      </c>
      <c r="R1816" s="17"/>
      <c r="S1816" s="17">
        <v>8.7152439915102894E-2</v>
      </c>
      <c r="T1816" s="17">
        <v>0.12003385624995599</v>
      </c>
      <c r="U1816" s="17">
        <v>9.1439511706835105E-2</v>
      </c>
      <c r="V1816" s="17">
        <v>7.3026958930205402E-2</v>
      </c>
      <c r="W1816" s="17">
        <v>0.126036330673582</v>
      </c>
      <c r="X1816" s="17">
        <v>0.136397942601135</v>
      </c>
      <c r="Y1816" s="17">
        <v>7.2541098082676503E-2</v>
      </c>
      <c r="Z1816" s="17">
        <v>9.0301402225689206E-2</v>
      </c>
      <c r="AA1816" s="17">
        <v>6.0461656406123998E-2</v>
      </c>
      <c r="AB1816" s="17">
        <v>0.11033070791522701</v>
      </c>
      <c r="AC1816" s="17">
        <v>0.15436595174911</v>
      </c>
      <c r="AD1816" s="17">
        <v>0.17016377476417299</v>
      </c>
      <c r="AE1816" s="17"/>
      <c r="AF1816" s="17">
        <v>8.9653283027764499E-2</v>
      </c>
      <c r="AG1816" s="17">
        <v>8.8190771247794994E-2</v>
      </c>
      <c r="AH1816" s="17">
        <v>0.141130833774638</v>
      </c>
      <c r="AI1816" s="17"/>
      <c r="AJ1816" s="17">
        <v>8.7242862526082404E-2</v>
      </c>
      <c r="AK1816" s="17">
        <v>8.9798145850332994E-2</v>
      </c>
      <c r="AL1816" s="17">
        <v>7.0041107229990698E-2</v>
      </c>
      <c r="AM1816" s="17">
        <v>7.0574284191580003E-2</v>
      </c>
      <c r="AN1816" s="17">
        <v>0.15531825921895001</v>
      </c>
      <c r="AO1816" s="17"/>
      <c r="AP1816" s="17">
        <v>8.8721850968647098E-2</v>
      </c>
      <c r="AQ1816" s="17">
        <v>8.37750426170666E-2</v>
      </c>
      <c r="AR1816" s="17">
        <v>7.1047756122082195E-2</v>
      </c>
      <c r="AS1816" s="17"/>
      <c r="AT1816" s="17">
        <v>0.121232262624061</v>
      </c>
      <c r="AU1816" s="17">
        <v>0.11976327710585601</v>
      </c>
      <c r="AV1816" s="17">
        <v>7.83132229526321E-2</v>
      </c>
      <c r="AW1816" s="17">
        <v>5.61507815116336E-2</v>
      </c>
      <c r="AX1816" s="17">
        <v>7.7849000261020596E-2</v>
      </c>
      <c r="AY1816" s="17"/>
      <c r="AZ1816" s="17">
        <v>0.14653126955856099</v>
      </c>
      <c r="BA1816" s="17">
        <v>0.12512309434417601</v>
      </c>
      <c r="BB1816" s="17">
        <v>9.4148749075625399E-2</v>
      </c>
      <c r="BC1816" s="17">
        <v>7.2730489001899407E-2</v>
      </c>
      <c r="BD1816" s="17">
        <v>0.10120436814815501</v>
      </c>
      <c r="BE1816" s="17">
        <v>0.11630401655979999</v>
      </c>
      <c r="BF1816" s="17">
        <v>9.8285180594127303E-2</v>
      </c>
      <c r="BG1816" s="17">
        <v>9.1823916885974299E-2</v>
      </c>
      <c r="BH1816" s="17">
        <v>0.12260306426437401</v>
      </c>
      <c r="BI1816" s="17">
        <v>9.0796327828379694E-2</v>
      </c>
      <c r="BJ1816" s="17">
        <v>8.2624555202878494E-2</v>
      </c>
      <c r="BK1816" s="17">
        <v>5.62167638692046E-2</v>
      </c>
      <c r="BL1816" s="17">
        <v>8.6118971721676693E-2</v>
      </c>
      <c r="BM1816" s="17">
        <v>7.4690850050766297E-2</v>
      </c>
      <c r="BN1816" s="17">
        <v>5.9417410317021802E-2</v>
      </c>
      <c r="BO1816" s="17">
        <v>4.5935138030406102E-2</v>
      </c>
      <c r="BP1816" s="17"/>
      <c r="BQ1816" s="17">
        <v>3.7727456116740603E-2</v>
      </c>
      <c r="BR1816" s="17">
        <v>0.122284626696768</v>
      </c>
    </row>
    <row r="1817" spans="2:70" x14ac:dyDescent="0.35">
      <c r="C1817" s="17"/>
      <c r="D1817" s="17"/>
      <c r="E1817" s="17"/>
      <c r="F1817" s="17"/>
      <c r="G1817" s="17"/>
      <c r="H1817" s="17"/>
      <c r="I1817" s="17"/>
      <c r="J1817" s="17"/>
      <c r="K1817" s="17"/>
      <c r="L1817" s="17"/>
      <c r="M1817" s="17"/>
      <c r="N1817" s="17"/>
      <c r="O1817" s="17"/>
      <c r="P1817" s="17"/>
      <c r="Q1817" s="17"/>
      <c r="R1817" s="17"/>
      <c r="S1817" s="17"/>
      <c r="T1817" s="17"/>
      <c r="U1817" s="17"/>
      <c r="V1817" s="17"/>
      <c r="W1817" s="17"/>
      <c r="X1817" s="17"/>
      <c r="Y1817" s="17"/>
      <c r="Z1817" s="17"/>
      <c r="AA1817" s="17"/>
      <c r="AB1817" s="17"/>
      <c r="AC1817" s="17"/>
      <c r="AD1817" s="17"/>
      <c r="AE1817" s="17"/>
      <c r="AF1817" s="17"/>
      <c r="AG1817" s="17"/>
      <c r="AH1817" s="17"/>
      <c r="AI1817" s="17"/>
      <c r="AJ1817" s="17"/>
      <c r="AK1817" s="17"/>
      <c r="AL1817" s="17"/>
      <c r="AM1817" s="17"/>
      <c r="AN1817" s="17"/>
      <c r="AO1817" s="17"/>
      <c r="AP1817" s="17"/>
      <c r="AQ1817" s="17"/>
      <c r="AR1817" s="17"/>
      <c r="AS1817" s="17"/>
      <c r="AT1817" s="17"/>
      <c r="AU1817" s="17"/>
      <c r="AV1817" s="17"/>
      <c r="AW1817" s="17"/>
      <c r="AX1817" s="17"/>
      <c r="AY1817" s="17"/>
      <c r="AZ1817" s="17"/>
      <c r="BA1817" s="17"/>
      <c r="BB1817" s="17"/>
      <c r="BC1817" s="17"/>
      <c r="BD1817" s="17"/>
      <c r="BE1817" s="17"/>
      <c r="BF1817" s="17"/>
      <c r="BG1817" s="17"/>
      <c r="BH1817" s="17"/>
      <c r="BI1817" s="17"/>
      <c r="BJ1817" s="17"/>
      <c r="BK1817" s="17"/>
      <c r="BL1817" s="17"/>
      <c r="BM1817" s="17"/>
      <c r="BN1817" s="17"/>
      <c r="BO1817" s="17"/>
      <c r="BP1817" s="17"/>
      <c r="BQ1817" s="17"/>
      <c r="BR1817" s="17"/>
    </row>
    <row r="1818" spans="2:70" x14ac:dyDescent="0.35">
      <c r="B1818" s="6" t="s">
        <v>741</v>
      </c>
      <c r="C1818" s="17"/>
      <c r="D1818" s="17"/>
      <c r="E1818" s="17"/>
      <c r="F1818" s="17"/>
      <c r="G1818" s="17"/>
      <c r="H1818" s="17"/>
      <c r="I1818" s="17"/>
      <c r="J1818" s="17"/>
      <c r="K1818" s="17"/>
      <c r="L1818" s="17"/>
      <c r="M1818" s="17"/>
      <c r="N1818" s="17"/>
      <c r="O1818" s="17"/>
      <c r="P1818" s="17"/>
      <c r="Q1818" s="17"/>
      <c r="R1818" s="17"/>
      <c r="S1818" s="17"/>
      <c r="T1818" s="17"/>
      <c r="U1818" s="17"/>
      <c r="V1818" s="17"/>
      <c r="W1818" s="17"/>
      <c r="X1818" s="17"/>
      <c r="Y1818" s="17"/>
      <c r="Z1818" s="17"/>
      <c r="AA1818" s="17"/>
      <c r="AB1818" s="17"/>
      <c r="AC1818" s="17"/>
      <c r="AD1818" s="17"/>
      <c r="AE1818" s="17"/>
      <c r="AF1818" s="17"/>
      <c r="AG1818" s="17"/>
      <c r="AH1818" s="17"/>
      <c r="AI1818" s="17"/>
      <c r="AJ1818" s="17"/>
      <c r="AK1818" s="17"/>
      <c r="AL1818" s="17"/>
      <c r="AM1818" s="17"/>
      <c r="AN1818" s="17"/>
      <c r="AO1818" s="17"/>
      <c r="AP1818" s="17"/>
      <c r="AQ1818" s="17"/>
      <c r="AR1818" s="17"/>
      <c r="AS1818" s="17"/>
      <c r="AT1818" s="17"/>
      <c r="AU1818" s="17"/>
      <c r="AV1818" s="17"/>
      <c r="AW1818" s="17"/>
      <c r="AX1818" s="17"/>
      <c r="AY1818" s="17"/>
      <c r="AZ1818" s="17"/>
      <c r="BA1818" s="17"/>
      <c r="BB1818" s="17"/>
      <c r="BC1818" s="17"/>
      <c r="BD1818" s="17"/>
      <c r="BE1818" s="17"/>
      <c r="BF1818" s="17"/>
      <c r="BG1818" s="17"/>
      <c r="BH1818" s="17"/>
      <c r="BI1818" s="17"/>
      <c r="BJ1818" s="17"/>
      <c r="BK1818" s="17"/>
      <c r="BL1818" s="17"/>
      <c r="BM1818" s="17"/>
      <c r="BN1818" s="17"/>
      <c r="BO1818" s="17"/>
      <c r="BP1818" s="17"/>
      <c r="BQ1818" s="17"/>
      <c r="BR1818" s="17"/>
    </row>
    <row r="1819" spans="2:70" x14ac:dyDescent="0.35">
      <c r="B1819" s="24" t="s">
        <v>97</v>
      </c>
      <c r="C1819" s="17"/>
      <c r="D1819" s="17"/>
      <c r="E1819" s="17"/>
      <c r="F1819" s="17"/>
      <c r="G1819" s="17"/>
      <c r="H1819" s="17"/>
      <c r="I1819" s="17"/>
      <c r="J1819" s="17"/>
      <c r="K1819" s="17"/>
      <c r="L1819" s="17"/>
      <c r="M1819" s="17"/>
      <c r="N1819" s="17"/>
      <c r="O1819" s="17"/>
      <c r="P1819" s="17"/>
      <c r="Q1819" s="17"/>
      <c r="R1819" s="17"/>
      <c r="S1819" s="17"/>
      <c r="T1819" s="17"/>
      <c r="U1819" s="17"/>
      <c r="V1819" s="17"/>
      <c r="W1819" s="17"/>
      <c r="X1819" s="17"/>
      <c r="Y1819" s="17"/>
      <c r="Z1819" s="17"/>
      <c r="AA1819" s="17"/>
      <c r="AB1819" s="17"/>
      <c r="AC1819" s="17"/>
      <c r="AD1819" s="17"/>
      <c r="AE1819" s="17"/>
      <c r="AF1819" s="17"/>
      <c r="AG1819" s="17"/>
      <c r="AH1819" s="17"/>
      <c r="AI1819" s="17"/>
      <c r="AJ1819" s="17"/>
      <c r="AK1819" s="17"/>
      <c r="AL1819" s="17"/>
      <c r="AM1819" s="17"/>
      <c r="AN1819" s="17"/>
      <c r="AO1819" s="17"/>
      <c r="AP1819" s="17"/>
      <c r="AQ1819" s="17"/>
      <c r="AR1819" s="17"/>
      <c r="AS1819" s="17"/>
      <c r="AT1819" s="17"/>
      <c r="AU1819" s="17"/>
      <c r="AV1819" s="17"/>
      <c r="AW1819" s="17"/>
      <c r="AX1819" s="17"/>
      <c r="AY1819" s="17"/>
      <c r="AZ1819" s="17"/>
      <c r="BA1819" s="17"/>
      <c r="BB1819" s="17"/>
      <c r="BC1819" s="17"/>
      <c r="BD1819" s="17"/>
      <c r="BE1819" s="17"/>
      <c r="BF1819" s="17"/>
      <c r="BG1819" s="17"/>
      <c r="BH1819" s="17"/>
      <c r="BI1819" s="17"/>
      <c r="BJ1819" s="17"/>
      <c r="BK1819" s="17"/>
      <c r="BL1819" s="17"/>
      <c r="BM1819" s="17"/>
      <c r="BN1819" s="17"/>
      <c r="BO1819" s="17"/>
      <c r="BP1819" s="17"/>
      <c r="BQ1819" s="17"/>
      <c r="BR1819" s="17"/>
    </row>
    <row r="1820" spans="2:70" x14ac:dyDescent="0.35">
      <c r="B1820" t="s">
        <v>730</v>
      </c>
      <c r="C1820" s="17">
        <v>8.0221986094517E-2</v>
      </c>
      <c r="D1820" s="17">
        <v>7.81330783484597E-2</v>
      </c>
      <c r="E1820" s="17">
        <v>8.2219260798388899E-2</v>
      </c>
      <c r="F1820" s="17"/>
      <c r="G1820" s="17">
        <v>5.3898576380480602E-2</v>
      </c>
      <c r="H1820" s="17">
        <v>5.8390118522454598E-2</v>
      </c>
      <c r="I1820" s="17">
        <v>7.2412278173781194E-2</v>
      </c>
      <c r="J1820" s="17">
        <v>9.2330299922777206E-2</v>
      </c>
      <c r="K1820" s="17">
        <v>9.5327464780460905E-2</v>
      </c>
      <c r="L1820" s="17">
        <v>0.10186107831501399</v>
      </c>
      <c r="M1820" s="17"/>
      <c r="N1820" s="17">
        <v>7.3031631776012906E-2</v>
      </c>
      <c r="O1820" s="17">
        <v>7.5440374001534194E-2</v>
      </c>
      <c r="P1820" s="17">
        <v>8.25402982405809E-2</v>
      </c>
      <c r="Q1820" s="17">
        <v>8.7832060245194493E-2</v>
      </c>
      <c r="R1820" s="17"/>
      <c r="S1820" s="17">
        <v>8.2014185637154402E-2</v>
      </c>
      <c r="T1820" s="17">
        <v>7.3954226943901399E-2</v>
      </c>
      <c r="U1820" s="17">
        <v>7.8660716975226794E-2</v>
      </c>
      <c r="V1820" s="17">
        <v>0.11808882822022999</v>
      </c>
      <c r="W1820" s="17">
        <v>9.0758859670154901E-2</v>
      </c>
      <c r="X1820" s="17">
        <v>7.1543046259507206E-2</v>
      </c>
      <c r="Y1820" s="17">
        <v>0.101372722431585</v>
      </c>
      <c r="Z1820" s="17">
        <v>8.2934288460936298E-2</v>
      </c>
      <c r="AA1820" s="17">
        <v>6.8614410519383204E-2</v>
      </c>
      <c r="AB1820" s="17">
        <v>6.02885893136468E-2</v>
      </c>
      <c r="AC1820" s="17">
        <v>5.8387250125931399E-2</v>
      </c>
      <c r="AD1820" s="17">
        <v>6.9791813263275299E-2</v>
      </c>
      <c r="AE1820" s="17"/>
      <c r="AF1820" s="17">
        <v>0.103789535637291</v>
      </c>
      <c r="AG1820" s="17">
        <v>7.0681070458633005E-2</v>
      </c>
      <c r="AH1820" s="17">
        <v>7.3350755682386901E-2</v>
      </c>
      <c r="AI1820" s="17"/>
      <c r="AJ1820" s="17">
        <v>0.10218497306694201</v>
      </c>
      <c r="AK1820" s="17">
        <v>6.0086987219520001E-2</v>
      </c>
      <c r="AL1820" s="17">
        <v>8.7229309465467905E-2</v>
      </c>
      <c r="AM1820" s="17">
        <v>0.14192007650601701</v>
      </c>
      <c r="AN1820" s="17">
        <v>7.5411525770241503E-2</v>
      </c>
      <c r="AO1820" s="17"/>
      <c r="AP1820" s="17">
        <v>0.10721060067719999</v>
      </c>
      <c r="AQ1820" s="17">
        <v>5.7609123092031402E-2</v>
      </c>
      <c r="AR1820" s="17">
        <v>8.9510103748411798E-2</v>
      </c>
      <c r="AS1820" s="17"/>
      <c r="AT1820" s="17">
        <v>8.5085105531020694E-2</v>
      </c>
      <c r="AU1820" s="17">
        <v>7.3648247892639004E-2</v>
      </c>
      <c r="AV1820" s="17">
        <v>8.2267817444183697E-2</v>
      </c>
      <c r="AW1820" s="17">
        <v>5.8809517033847597E-2</v>
      </c>
      <c r="AX1820" s="17">
        <v>0.158249705270955</v>
      </c>
      <c r="AY1820" s="17"/>
      <c r="AZ1820" s="17">
        <v>0.18006545256048201</v>
      </c>
      <c r="BA1820" s="17">
        <v>6.57258528308651E-2</v>
      </c>
      <c r="BB1820" s="17">
        <v>8.5134638310076394E-2</v>
      </c>
      <c r="BC1820" s="17">
        <v>0.125672888412142</v>
      </c>
      <c r="BD1820" s="17">
        <v>7.7235468748311706E-2</v>
      </c>
      <c r="BE1820" s="17">
        <v>7.3762307253610507E-2</v>
      </c>
      <c r="BF1820" s="17">
        <v>7.9961643795103995E-2</v>
      </c>
      <c r="BG1820" s="17">
        <v>7.6150506665237497E-2</v>
      </c>
      <c r="BH1820" s="17">
        <v>9.0480488727473496E-2</v>
      </c>
      <c r="BI1820" s="17">
        <v>9.5772961687912106E-2</v>
      </c>
      <c r="BJ1820" s="17">
        <v>5.7736895239086303E-2</v>
      </c>
      <c r="BK1820" s="17">
        <v>9.4609664741520202E-2</v>
      </c>
      <c r="BL1820" s="17">
        <v>4.5863024258415701E-2</v>
      </c>
      <c r="BM1820" s="17">
        <v>8.8306325814466902E-2</v>
      </c>
      <c r="BN1820" s="17">
        <v>8.6778450058664094E-2</v>
      </c>
      <c r="BO1820" s="17">
        <v>6.5340269786145905E-2</v>
      </c>
      <c r="BP1820" s="17"/>
      <c r="BQ1820" s="17">
        <v>0.109525562424372</v>
      </c>
      <c r="BR1820" s="17">
        <v>6.6823036023080803E-2</v>
      </c>
    </row>
    <row r="1821" spans="2:70" x14ac:dyDescent="0.35">
      <c r="B1821" t="s">
        <v>731</v>
      </c>
      <c r="C1821" s="17">
        <v>0.17889992504560101</v>
      </c>
      <c r="D1821" s="17">
        <v>0.18512872978981401</v>
      </c>
      <c r="E1821" s="17">
        <v>0.173502994272386</v>
      </c>
      <c r="F1821" s="17"/>
      <c r="G1821" s="17">
        <v>0.19580118018027801</v>
      </c>
      <c r="H1821" s="17">
        <v>0.162507310220185</v>
      </c>
      <c r="I1821" s="17">
        <v>0.170421015169989</v>
      </c>
      <c r="J1821" s="17">
        <v>0.152175115177419</v>
      </c>
      <c r="K1821" s="17">
        <v>0.16442404041908201</v>
      </c>
      <c r="L1821" s="17">
        <v>0.21945936767951399</v>
      </c>
      <c r="M1821" s="17"/>
      <c r="N1821" s="17">
        <v>0.20150615884947201</v>
      </c>
      <c r="O1821" s="17">
        <v>0.18876759324453099</v>
      </c>
      <c r="P1821" s="17">
        <v>0.153463898637859</v>
      </c>
      <c r="Q1821" s="17">
        <v>0.168033604828278</v>
      </c>
      <c r="R1821" s="17"/>
      <c r="S1821" s="17">
        <v>0.20033194379970701</v>
      </c>
      <c r="T1821" s="17">
        <v>0.16617429148062601</v>
      </c>
      <c r="U1821" s="17">
        <v>0.199822314040904</v>
      </c>
      <c r="V1821" s="17">
        <v>0.18401619520968099</v>
      </c>
      <c r="W1821" s="17">
        <v>0.15220708630761701</v>
      </c>
      <c r="X1821" s="17">
        <v>0.17997474761031601</v>
      </c>
      <c r="Y1821" s="17">
        <v>0.16410486180605599</v>
      </c>
      <c r="Z1821" s="17">
        <v>0.18112934096213501</v>
      </c>
      <c r="AA1821" s="17">
        <v>0.17273218065348001</v>
      </c>
      <c r="AB1821" s="17">
        <v>0.165915245460689</v>
      </c>
      <c r="AC1821" s="17">
        <v>0.211023929278088</v>
      </c>
      <c r="AD1821" s="17">
        <v>0.16632788063898499</v>
      </c>
      <c r="AE1821" s="17"/>
      <c r="AF1821" s="17">
        <v>0.183790213169824</v>
      </c>
      <c r="AG1821" s="17">
        <v>0.181700445001857</v>
      </c>
      <c r="AH1821" s="17">
        <v>0.15654124981450801</v>
      </c>
      <c r="AI1821" s="17"/>
      <c r="AJ1821" s="17">
        <v>0.187210970329377</v>
      </c>
      <c r="AK1821" s="17">
        <v>0.177814953315169</v>
      </c>
      <c r="AL1821" s="17">
        <v>0.20885227618666699</v>
      </c>
      <c r="AM1821" s="17">
        <v>0.17207548565602299</v>
      </c>
      <c r="AN1821" s="17">
        <v>0.17366644358121</v>
      </c>
      <c r="AO1821" s="17"/>
      <c r="AP1821" s="17">
        <v>0.188778744640614</v>
      </c>
      <c r="AQ1821" s="17">
        <v>0.18012194102983001</v>
      </c>
      <c r="AR1821" s="17">
        <v>0.22736348037299101</v>
      </c>
      <c r="AS1821" s="17"/>
      <c r="AT1821" s="17">
        <v>0.158171363554338</v>
      </c>
      <c r="AU1821" s="17">
        <v>0.16978714845283399</v>
      </c>
      <c r="AV1821" s="17">
        <v>0.20890458752483601</v>
      </c>
      <c r="AW1821" s="17">
        <v>0.19335797598959201</v>
      </c>
      <c r="AX1821" s="17">
        <v>0.202206998771743</v>
      </c>
      <c r="AY1821" s="17"/>
      <c r="AZ1821" s="17">
        <v>0.27632421525453899</v>
      </c>
      <c r="BA1821" s="17">
        <v>0.146043737021637</v>
      </c>
      <c r="BB1821" s="17">
        <v>0.176873620874517</v>
      </c>
      <c r="BC1821" s="17">
        <v>0.16226446742744399</v>
      </c>
      <c r="BD1821" s="17">
        <v>0.199937594922793</v>
      </c>
      <c r="BE1821" s="17">
        <v>0.15836534749475001</v>
      </c>
      <c r="BF1821" s="17">
        <v>0.18407501716573399</v>
      </c>
      <c r="BG1821" s="17">
        <v>0.1836027738504</v>
      </c>
      <c r="BH1821" s="17">
        <v>0.117607536367935</v>
      </c>
      <c r="BI1821" s="17">
        <v>0.189868954075953</v>
      </c>
      <c r="BJ1821" s="17">
        <v>0.179724090042745</v>
      </c>
      <c r="BK1821" s="17">
        <v>0.22680599588473599</v>
      </c>
      <c r="BL1821" s="17">
        <v>0.21942270494219801</v>
      </c>
      <c r="BM1821" s="17">
        <v>0.203548734516526</v>
      </c>
      <c r="BN1821" s="17">
        <v>0.151760439364063</v>
      </c>
      <c r="BO1821" s="17">
        <v>0.19742084382209499</v>
      </c>
      <c r="BP1821" s="17"/>
      <c r="BQ1821" s="17">
        <v>0.24765106781708199</v>
      </c>
      <c r="BR1821" s="17">
        <v>0.14871343573217599</v>
      </c>
    </row>
    <row r="1822" spans="2:70" x14ac:dyDescent="0.35">
      <c r="B1822" t="s">
        <v>732</v>
      </c>
      <c r="C1822" s="17">
        <v>0.47665182936091299</v>
      </c>
      <c r="D1822" s="17">
        <v>0.47390264382063502</v>
      </c>
      <c r="E1822" s="17">
        <v>0.47885501112467599</v>
      </c>
      <c r="F1822" s="17"/>
      <c r="G1822" s="17">
        <v>0.38210852423717001</v>
      </c>
      <c r="H1822" s="17">
        <v>0.433851291919646</v>
      </c>
      <c r="I1822" s="17">
        <v>0.45763324410319001</v>
      </c>
      <c r="J1822" s="17">
        <v>0.50611739708376202</v>
      </c>
      <c r="K1822" s="17">
        <v>0.55976591095230799</v>
      </c>
      <c r="L1822" s="17">
        <v>0.51015796431698601</v>
      </c>
      <c r="M1822" s="17"/>
      <c r="N1822" s="17">
        <v>0.50670884185353404</v>
      </c>
      <c r="O1822" s="17">
        <v>0.47381813729098599</v>
      </c>
      <c r="P1822" s="17">
        <v>0.47100954539830803</v>
      </c>
      <c r="Q1822" s="17">
        <v>0.45418164096059899</v>
      </c>
      <c r="R1822" s="17"/>
      <c r="S1822" s="17">
        <v>0.43083082817090401</v>
      </c>
      <c r="T1822" s="17">
        <v>0.47397175592504298</v>
      </c>
      <c r="U1822" s="17">
        <v>0.51675687403028203</v>
      </c>
      <c r="V1822" s="17">
        <v>0.49272442670583699</v>
      </c>
      <c r="W1822" s="17">
        <v>0.44329298678358198</v>
      </c>
      <c r="X1822" s="17">
        <v>0.46098704611998798</v>
      </c>
      <c r="Y1822" s="17">
        <v>0.49205786735204099</v>
      </c>
      <c r="Z1822" s="17">
        <v>0.48815145824397699</v>
      </c>
      <c r="AA1822" s="17">
        <v>0.51046033481212505</v>
      </c>
      <c r="AB1822" s="17">
        <v>0.50723366490993205</v>
      </c>
      <c r="AC1822" s="17">
        <v>0.43532771890981198</v>
      </c>
      <c r="AD1822" s="17">
        <v>0.46892594391644699</v>
      </c>
      <c r="AE1822" s="17"/>
      <c r="AF1822" s="17">
        <v>0.484539115385901</v>
      </c>
      <c r="AG1822" s="17">
        <v>0.49480897630772902</v>
      </c>
      <c r="AH1822" s="17">
        <v>0.41390666519904401</v>
      </c>
      <c r="AI1822" s="17"/>
      <c r="AJ1822" s="17">
        <v>0.476897688115621</v>
      </c>
      <c r="AK1822" s="17">
        <v>0.47321548017078502</v>
      </c>
      <c r="AL1822" s="17">
        <v>0.48254378018324501</v>
      </c>
      <c r="AM1822" s="17">
        <v>0.44557131118496601</v>
      </c>
      <c r="AN1822" s="17">
        <v>0.45417937542693698</v>
      </c>
      <c r="AO1822" s="17"/>
      <c r="AP1822" s="17">
        <v>0.46568641280846601</v>
      </c>
      <c r="AQ1822" s="17">
        <v>0.48018815918940499</v>
      </c>
      <c r="AR1822" s="17">
        <v>0.46278644311042999</v>
      </c>
      <c r="AS1822" s="17"/>
      <c r="AT1822" s="17">
        <v>0.48198546119194302</v>
      </c>
      <c r="AU1822" s="17">
        <v>0.49494632694359297</v>
      </c>
      <c r="AV1822" s="17">
        <v>0.45669249380014698</v>
      </c>
      <c r="AW1822" s="17">
        <v>0.50124013825319202</v>
      </c>
      <c r="AX1822" s="17">
        <v>0.322981512657737</v>
      </c>
      <c r="AY1822" s="17"/>
      <c r="AZ1822" s="17">
        <v>0.26080924379493903</v>
      </c>
      <c r="BA1822" s="17">
        <v>0.51524467901836102</v>
      </c>
      <c r="BB1822" s="17">
        <v>0.49642582408059199</v>
      </c>
      <c r="BC1822" s="17">
        <v>0.466706249597581</v>
      </c>
      <c r="BD1822" s="17">
        <v>0.46552538532002202</v>
      </c>
      <c r="BE1822" s="17">
        <v>0.50552548783860896</v>
      </c>
      <c r="BF1822" s="17">
        <v>0.42757918096665998</v>
      </c>
      <c r="BG1822" s="17">
        <v>0.47302586635889998</v>
      </c>
      <c r="BH1822" s="17">
        <v>0.498081798374028</v>
      </c>
      <c r="BI1822" s="17">
        <v>0.48681040885348498</v>
      </c>
      <c r="BJ1822" s="17">
        <v>0.50015093674038602</v>
      </c>
      <c r="BK1822" s="17">
        <v>0.498111136797942</v>
      </c>
      <c r="BL1822" s="17">
        <v>0.51201266852578398</v>
      </c>
      <c r="BM1822" s="17">
        <v>0.46266453954528303</v>
      </c>
      <c r="BN1822" s="17">
        <v>0.54616770828668704</v>
      </c>
      <c r="BO1822" s="17">
        <v>0.433491234472271</v>
      </c>
      <c r="BP1822" s="17"/>
      <c r="BQ1822" s="17">
        <v>0.43888478221212501</v>
      </c>
      <c r="BR1822" s="17">
        <v>0.49871643765331403</v>
      </c>
    </row>
    <row r="1823" spans="2:70" x14ac:dyDescent="0.35">
      <c r="B1823" t="s">
        <v>733</v>
      </c>
      <c r="C1823" s="17">
        <v>0.112277919880813</v>
      </c>
      <c r="D1823" s="17">
        <v>0.112333543563452</v>
      </c>
      <c r="E1823" s="17">
        <v>0.111926043693302</v>
      </c>
      <c r="F1823" s="17"/>
      <c r="G1823" s="17">
        <v>0.17351238472227801</v>
      </c>
      <c r="H1823" s="17">
        <v>0.173993824074409</v>
      </c>
      <c r="I1823" s="17">
        <v>0.133269785784081</v>
      </c>
      <c r="J1823" s="17">
        <v>9.3402201432688306E-2</v>
      </c>
      <c r="K1823" s="17">
        <v>7.5157861484456495E-2</v>
      </c>
      <c r="L1823" s="17">
        <v>4.4473417899044299E-2</v>
      </c>
      <c r="M1823" s="17"/>
      <c r="N1823" s="17">
        <v>0.113302760875686</v>
      </c>
      <c r="O1823" s="17">
        <v>0.11968937564851501</v>
      </c>
      <c r="P1823" s="17">
        <v>0.116119636795184</v>
      </c>
      <c r="Q1823" s="17">
        <v>0.10154949113751199</v>
      </c>
      <c r="R1823" s="17"/>
      <c r="S1823" s="17">
        <v>0.122320868926325</v>
      </c>
      <c r="T1823" s="17">
        <v>0.121462973943021</v>
      </c>
      <c r="U1823" s="17">
        <v>7.3229068555476007E-2</v>
      </c>
      <c r="V1823" s="17">
        <v>0.10889905445265401</v>
      </c>
      <c r="W1823" s="17">
        <v>0.13570407248925501</v>
      </c>
      <c r="X1823" s="17">
        <v>0.110040641610195</v>
      </c>
      <c r="Y1823" s="17">
        <v>0.121027944450221</v>
      </c>
      <c r="Z1823" s="17">
        <v>0.148319777309214</v>
      </c>
      <c r="AA1823" s="17">
        <v>0.100448254191024</v>
      </c>
      <c r="AB1823" s="17">
        <v>0.11719055921199401</v>
      </c>
      <c r="AC1823" s="17">
        <v>9.0651079927899503E-2</v>
      </c>
      <c r="AD1823" s="17">
        <v>8.5250680903891596E-2</v>
      </c>
      <c r="AE1823" s="17"/>
      <c r="AF1823" s="17">
        <v>9.4368948835092004E-2</v>
      </c>
      <c r="AG1823" s="17">
        <v>0.10978837525778901</v>
      </c>
      <c r="AH1823" s="17">
        <v>0.14831691388550799</v>
      </c>
      <c r="AI1823" s="17"/>
      <c r="AJ1823" s="17">
        <v>0.10309456860135401</v>
      </c>
      <c r="AK1823" s="17">
        <v>0.13314364382675101</v>
      </c>
      <c r="AL1823" s="17">
        <v>0.11502359854585401</v>
      </c>
      <c r="AM1823" s="17">
        <v>9.1096246197779798E-2</v>
      </c>
      <c r="AN1823" s="17">
        <v>9.5599066875158206E-2</v>
      </c>
      <c r="AO1823" s="17"/>
      <c r="AP1823" s="17">
        <v>0.10829398225638399</v>
      </c>
      <c r="AQ1823" s="17">
        <v>0.13881153792234599</v>
      </c>
      <c r="AR1823" s="17">
        <v>0.113906319540217</v>
      </c>
      <c r="AS1823" s="17"/>
      <c r="AT1823" s="17">
        <v>0.10117306466694299</v>
      </c>
      <c r="AU1823" s="17">
        <v>0.1064114174228</v>
      </c>
      <c r="AV1823" s="17">
        <v>0.122970364073337</v>
      </c>
      <c r="AW1823" s="17">
        <v>0.13205288076365301</v>
      </c>
      <c r="AX1823" s="17">
        <v>0.152720559122762</v>
      </c>
      <c r="AY1823" s="17"/>
      <c r="AZ1823" s="17">
        <v>0.137007265815941</v>
      </c>
      <c r="BA1823" s="17">
        <v>8.1300260557270798E-2</v>
      </c>
      <c r="BB1823" s="17">
        <v>9.7230782827665702E-2</v>
      </c>
      <c r="BC1823" s="17">
        <v>0.108210710031793</v>
      </c>
      <c r="BD1823" s="17">
        <v>0.118247184026896</v>
      </c>
      <c r="BE1823" s="17">
        <v>9.4424899485007499E-2</v>
      </c>
      <c r="BF1823" s="17">
        <v>0.142274214562261</v>
      </c>
      <c r="BG1823" s="17">
        <v>0.127063698362088</v>
      </c>
      <c r="BH1823" s="17">
        <v>0.10535417091770399</v>
      </c>
      <c r="BI1823" s="17">
        <v>0.101490130664228</v>
      </c>
      <c r="BJ1823" s="17">
        <v>0.127482281427794</v>
      </c>
      <c r="BK1823" s="17">
        <v>0.10328221643193899</v>
      </c>
      <c r="BL1823" s="17">
        <v>7.3960914900653901E-2</v>
      </c>
      <c r="BM1823" s="17">
        <v>0.15119878664853401</v>
      </c>
      <c r="BN1823" s="17">
        <v>7.81357749573105E-2</v>
      </c>
      <c r="BO1823" s="17">
        <v>0.17656367596742201</v>
      </c>
      <c r="BP1823" s="17"/>
      <c r="BQ1823" s="17">
        <v>0.11462222256222999</v>
      </c>
      <c r="BR1823" s="17">
        <v>0.11117078474181501</v>
      </c>
    </row>
    <row r="1824" spans="2:70" x14ac:dyDescent="0.35">
      <c r="B1824" t="s">
        <v>734</v>
      </c>
      <c r="C1824" s="17">
        <v>4.5715506582846899E-2</v>
      </c>
      <c r="D1824" s="17">
        <v>5.0562525262308998E-2</v>
      </c>
      <c r="E1824" s="17">
        <v>4.08582215616402E-2</v>
      </c>
      <c r="F1824" s="17"/>
      <c r="G1824" s="17">
        <v>9.7489025692231904E-2</v>
      </c>
      <c r="H1824" s="17">
        <v>5.9014022012120103E-2</v>
      </c>
      <c r="I1824" s="17">
        <v>5.3279240193114898E-2</v>
      </c>
      <c r="J1824" s="17">
        <v>4.7921094062875397E-2</v>
      </c>
      <c r="K1824" s="17">
        <v>1.24113846389077E-2</v>
      </c>
      <c r="L1824" s="17">
        <v>1.47653382128368E-2</v>
      </c>
      <c r="M1824" s="17"/>
      <c r="N1824" s="17">
        <v>4.0510844124489701E-2</v>
      </c>
      <c r="O1824" s="17">
        <v>4.4335312905598903E-2</v>
      </c>
      <c r="P1824" s="17">
        <v>4.7264840001230699E-2</v>
      </c>
      <c r="Q1824" s="17">
        <v>5.2001451445932802E-2</v>
      </c>
      <c r="R1824" s="17"/>
      <c r="S1824" s="17">
        <v>8.3393416414974303E-2</v>
      </c>
      <c r="T1824" s="17">
        <v>5.4653457912315503E-2</v>
      </c>
      <c r="U1824" s="17">
        <v>3.1944283609676903E-2</v>
      </c>
      <c r="V1824" s="17">
        <v>2.3377952647092699E-2</v>
      </c>
      <c r="W1824" s="17">
        <v>4.0378524765259702E-2</v>
      </c>
      <c r="X1824" s="17">
        <v>4.8111169077923101E-2</v>
      </c>
      <c r="Y1824" s="17">
        <v>2.72270914203642E-2</v>
      </c>
      <c r="Z1824" s="17">
        <v>2.27369083893958E-2</v>
      </c>
      <c r="AA1824" s="17">
        <v>4.8803260773541197E-2</v>
      </c>
      <c r="AB1824" s="17">
        <v>3.3409689956649301E-2</v>
      </c>
      <c r="AC1824" s="17">
        <v>5.4844456131730203E-2</v>
      </c>
      <c r="AD1824" s="17">
        <v>3.01977961845112E-2</v>
      </c>
      <c r="AE1824" s="17"/>
      <c r="AF1824" s="17">
        <v>3.16817009126679E-2</v>
      </c>
      <c r="AG1824" s="17">
        <v>5.30293094536992E-2</v>
      </c>
      <c r="AH1824" s="17">
        <v>6.0758828738925401E-2</v>
      </c>
      <c r="AI1824" s="17"/>
      <c r="AJ1824" s="17">
        <v>3.64176994918936E-2</v>
      </c>
      <c r="AK1824" s="17">
        <v>5.7402609904744897E-2</v>
      </c>
      <c r="AL1824" s="17">
        <v>3.0732011993227299E-2</v>
      </c>
      <c r="AM1824" s="17">
        <v>7.8933766358690705E-2</v>
      </c>
      <c r="AN1824" s="17">
        <v>5.1487257741523303E-2</v>
      </c>
      <c r="AO1824" s="17"/>
      <c r="AP1824" s="17">
        <v>3.8873648501356203E-2</v>
      </c>
      <c r="AQ1824" s="17">
        <v>5.5194289982309699E-2</v>
      </c>
      <c r="AR1824" s="17">
        <v>4.7373124651461103E-2</v>
      </c>
      <c r="AS1824" s="17"/>
      <c r="AT1824" s="17">
        <v>3.6356838843150302E-2</v>
      </c>
      <c r="AU1824" s="17">
        <v>3.8284702087513299E-2</v>
      </c>
      <c r="AV1824" s="17">
        <v>5.0248812193529203E-2</v>
      </c>
      <c r="AW1824" s="17">
        <v>5.4685237761396201E-2</v>
      </c>
      <c r="AX1824" s="17">
        <v>0.10221371205135001</v>
      </c>
      <c r="AY1824" s="17"/>
      <c r="AZ1824" s="17">
        <v>8.9941992802145598E-2</v>
      </c>
      <c r="BA1824" s="17">
        <v>4.4463075776149698E-2</v>
      </c>
      <c r="BB1824" s="17">
        <v>4.4450528839776099E-2</v>
      </c>
      <c r="BC1824" s="17">
        <v>2.85939002840753E-2</v>
      </c>
      <c r="BD1824" s="17">
        <v>4.6853270725637997E-2</v>
      </c>
      <c r="BE1824" s="17">
        <v>4.6759152745142203E-2</v>
      </c>
      <c r="BF1824" s="17">
        <v>5.5260096923268699E-2</v>
      </c>
      <c r="BG1824" s="17">
        <v>4.1290538059559699E-2</v>
      </c>
      <c r="BH1824" s="17">
        <v>5.2662006659104699E-2</v>
      </c>
      <c r="BI1824" s="17">
        <v>3.0327473724244099E-2</v>
      </c>
      <c r="BJ1824" s="17">
        <v>4.7337405196512403E-2</v>
      </c>
      <c r="BK1824" s="17">
        <v>2.0331275998596101E-2</v>
      </c>
      <c r="BL1824" s="17">
        <v>6.2851742043967901E-2</v>
      </c>
      <c r="BM1824" s="17">
        <v>4.69994619001547E-2</v>
      </c>
      <c r="BN1824" s="17">
        <v>5.3608993221565697E-2</v>
      </c>
      <c r="BO1824" s="17">
        <v>6.6174183096334396E-2</v>
      </c>
      <c r="BP1824" s="17"/>
      <c r="BQ1824" s="17">
        <v>5.7025540415411503E-2</v>
      </c>
      <c r="BR1824" s="17">
        <v>4.00078240530998E-2</v>
      </c>
    </row>
    <row r="1825" spans="2:70" x14ac:dyDescent="0.35">
      <c r="B1825" t="s">
        <v>129</v>
      </c>
      <c r="C1825" s="17">
        <v>0.106232833035309</v>
      </c>
      <c r="D1825" s="17">
        <v>9.9939479215330806E-2</v>
      </c>
      <c r="E1825" s="17">
        <v>0.112638468549607</v>
      </c>
      <c r="F1825" s="17"/>
      <c r="G1825" s="17">
        <v>9.7190308787561103E-2</v>
      </c>
      <c r="H1825" s="17">
        <v>0.11224343325118501</v>
      </c>
      <c r="I1825" s="17">
        <v>0.11298443657584401</v>
      </c>
      <c r="J1825" s="17">
        <v>0.108053892320479</v>
      </c>
      <c r="K1825" s="17">
        <v>9.2913337724785203E-2</v>
      </c>
      <c r="L1825" s="17">
        <v>0.10928283357660599</v>
      </c>
      <c r="M1825" s="17"/>
      <c r="N1825" s="17">
        <v>6.4939762520805397E-2</v>
      </c>
      <c r="O1825" s="17">
        <v>9.7949206908835101E-2</v>
      </c>
      <c r="P1825" s="17">
        <v>0.129601780926838</v>
      </c>
      <c r="Q1825" s="17">
        <v>0.136401751382484</v>
      </c>
      <c r="R1825" s="17"/>
      <c r="S1825" s="17">
        <v>8.1108757050935204E-2</v>
      </c>
      <c r="T1825" s="17">
        <v>0.109783293795093</v>
      </c>
      <c r="U1825" s="17">
        <v>9.9586742788434102E-2</v>
      </c>
      <c r="V1825" s="17">
        <v>7.2893542764506006E-2</v>
      </c>
      <c r="W1825" s="17">
        <v>0.137658469984131</v>
      </c>
      <c r="X1825" s="17">
        <v>0.12934334932207101</v>
      </c>
      <c r="Y1825" s="17">
        <v>9.4209512539733101E-2</v>
      </c>
      <c r="Z1825" s="17">
        <v>7.6728226634342506E-2</v>
      </c>
      <c r="AA1825" s="17">
        <v>9.8941559050446798E-2</v>
      </c>
      <c r="AB1825" s="17">
        <v>0.115962251147089</v>
      </c>
      <c r="AC1825" s="17">
        <v>0.149765565626539</v>
      </c>
      <c r="AD1825" s="17">
        <v>0.179505885092891</v>
      </c>
      <c r="AE1825" s="17"/>
      <c r="AF1825" s="17">
        <v>0.101830486059223</v>
      </c>
      <c r="AG1825" s="17">
        <v>8.9991823520293807E-2</v>
      </c>
      <c r="AH1825" s="17">
        <v>0.147125586679627</v>
      </c>
      <c r="AI1825" s="17"/>
      <c r="AJ1825" s="17">
        <v>9.41941003948112E-2</v>
      </c>
      <c r="AK1825" s="17">
        <v>9.8336325563029903E-2</v>
      </c>
      <c r="AL1825" s="17">
        <v>7.5619023625539405E-2</v>
      </c>
      <c r="AM1825" s="17">
        <v>7.0403114096522501E-2</v>
      </c>
      <c r="AN1825" s="17">
        <v>0.14965633060493</v>
      </c>
      <c r="AO1825" s="17"/>
      <c r="AP1825" s="17">
        <v>9.1156611115979502E-2</v>
      </c>
      <c r="AQ1825" s="17">
        <v>8.8074948784078094E-2</v>
      </c>
      <c r="AR1825" s="17">
        <v>5.9060528576489801E-2</v>
      </c>
      <c r="AS1825" s="17"/>
      <c r="AT1825" s="17">
        <v>0.137228166212605</v>
      </c>
      <c r="AU1825" s="17">
        <v>0.11692215720062001</v>
      </c>
      <c r="AV1825" s="17">
        <v>7.8915924963966794E-2</v>
      </c>
      <c r="AW1825" s="17">
        <v>5.98542501983194E-2</v>
      </c>
      <c r="AX1825" s="17">
        <v>6.1627512125453199E-2</v>
      </c>
      <c r="AY1825" s="17"/>
      <c r="AZ1825" s="17">
        <v>5.5851829771953597E-2</v>
      </c>
      <c r="BA1825" s="17">
        <v>0.147222394795716</v>
      </c>
      <c r="BB1825" s="17">
        <v>9.9884605067372401E-2</v>
      </c>
      <c r="BC1825" s="17">
        <v>0.108551784246964</v>
      </c>
      <c r="BD1825" s="17">
        <v>9.2201096256340195E-2</v>
      </c>
      <c r="BE1825" s="17">
        <v>0.12116280518288</v>
      </c>
      <c r="BF1825" s="17">
        <v>0.110849846586973</v>
      </c>
      <c r="BG1825" s="17">
        <v>9.8866616703815802E-2</v>
      </c>
      <c r="BH1825" s="17">
        <v>0.13581399895375401</v>
      </c>
      <c r="BI1825" s="17">
        <v>9.5730070994178199E-2</v>
      </c>
      <c r="BJ1825" s="17">
        <v>8.7568391353476202E-2</v>
      </c>
      <c r="BK1825" s="17">
        <v>5.6859710145266001E-2</v>
      </c>
      <c r="BL1825" s="17">
        <v>8.5888945328980407E-2</v>
      </c>
      <c r="BM1825" s="17">
        <v>4.7282151575035201E-2</v>
      </c>
      <c r="BN1825" s="17">
        <v>8.3548634111710193E-2</v>
      </c>
      <c r="BO1825" s="17">
        <v>6.1009792855732201E-2</v>
      </c>
      <c r="BP1825" s="17"/>
      <c r="BQ1825" s="17">
        <v>3.2290824568778798E-2</v>
      </c>
      <c r="BR1825" s="17">
        <v>0.13456848179651401</v>
      </c>
    </row>
    <row r="1826" spans="2:70" x14ac:dyDescent="0.35">
      <c r="C1826" s="17"/>
      <c r="D1826" s="17"/>
      <c r="E1826" s="17"/>
      <c r="F1826" s="17"/>
      <c r="G1826" s="17"/>
      <c r="H1826" s="17"/>
      <c r="I1826" s="17"/>
      <c r="J1826" s="17"/>
      <c r="K1826" s="17"/>
      <c r="L1826" s="17"/>
      <c r="M1826" s="17"/>
      <c r="N1826" s="17"/>
      <c r="O1826" s="17"/>
      <c r="P1826" s="17"/>
      <c r="Q1826" s="17"/>
      <c r="R1826" s="17"/>
      <c r="S1826" s="17"/>
      <c r="T1826" s="17"/>
      <c r="U1826" s="17"/>
      <c r="V1826" s="17"/>
      <c r="W1826" s="17"/>
      <c r="X1826" s="17"/>
      <c r="Y1826" s="17"/>
      <c r="Z1826" s="17"/>
      <c r="AA1826" s="17"/>
      <c r="AB1826" s="17"/>
      <c r="AC1826" s="17"/>
      <c r="AD1826" s="17"/>
      <c r="AE1826" s="17"/>
      <c r="AF1826" s="17"/>
      <c r="AG1826" s="17"/>
      <c r="AH1826" s="17"/>
      <c r="AI1826" s="17"/>
      <c r="AJ1826" s="17"/>
      <c r="AK1826" s="17"/>
      <c r="AL1826" s="17"/>
      <c r="AM1826" s="17"/>
      <c r="AN1826" s="17"/>
      <c r="AO1826" s="17"/>
      <c r="AP1826" s="17"/>
      <c r="AQ1826" s="17"/>
      <c r="AR1826" s="17"/>
      <c r="AS1826" s="17"/>
      <c r="AT1826" s="17"/>
      <c r="AU1826" s="17"/>
      <c r="AV1826" s="17"/>
      <c r="AW1826" s="17"/>
      <c r="AX1826" s="17"/>
      <c r="AY1826" s="17"/>
      <c r="AZ1826" s="17"/>
      <c r="BA1826" s="17"/>
      <c r="BB1826" s="17"/>
      <c r="BC1826" s="17"/>
      <c r="BD1826" s="17"/>
      <c r="BE1826" s="17"/>
      <c r="BF1826" s="17"/>
      <c r="BG1826" s="17"/>
      <c r="BH1826" s="17"/>
      <c r="BI1826" s="17"/>
      <c r="BJ1826" s="17"/>
      <c r="BK1826" s="17"/>
      <c r="BL1826" s="17"/>
      <c r="BM1826" s="17"/>
      <c r="BN1826" s="17"/>
      <c r="BO1826" s="17"/>
      <c r="BP1826" s="17"/>
      <c r="BQ1826" s="17"/>
      <c r="BR1826" s="17"/>
    </row>
    <row r="1827" spans="2:70" x14ac:dyDescent="0.35">
      <c r="B1827" s="6" t="s">
        <v>742</v>
      </c>
      <c r="C1827" s="17"/>
      <c r="D1827" s="17"/>
      <c r="E1827" s="17"/>
      <c r="F1827" s="17"/>
      <c r="G1827" s="17"/>
      <c r="H1827" s="17"/>
      <c r="I1827" s="17"/>
      <c r="J1827" s="17"/>
      <c r="K1827" s="17"/>
      <c r="L1827" s="17"/>
      <c r="M1827" s="17"/>
      <c r="N1827" s="17"/>
      <c r="O1827" s="17"/>
      <c r="P1827" s="17"/>
      <c r="Q1827" s="17"/>
      <c r="R1827" s="17"/>
      <c r="S1827" s="17"/>
      <c r="T1827" s="17"/>
      <c r="U1827" s="17"/>
      <c r="V1827" s="17"/>
      <c r="W1827" s="17"/>
      <c r="X1827" s="17"/>
      <c r="Y1827" s="17"/>
      <c r="Z1827" s="17"/>
      <c r="AA1827" s="17"/>
      <c r="AB1827" s="17"/>
      <c r="AC1827" s="17"/>
      <c r="AD1827" s="17"/>
      <c r="AE1827" s="17"/>
      <c r="AF1827" s="17"/>
      <c r="AG1827" s="17"/>
      <c r="AH1827" s="17"/>
      <c r="AI1827" s="17"/>
      <c r="AJ1827" s="17"/>
      <c r="AK1827" s="17"/>
      <c r="AL1827" s="17"/>
      <c r="AM1827" s="17"/>
      <c r="AN1827" s="17"/>
      <c r="AO1827" s="17"/>
      <c r="AP1827" s="17"/>
      <c r="AQ1827" s="17"/>
      <c r="AR1827" s="17"/>
      <c r="AS1827" s="17"/>
      <c r="AT1827" s="17"/>
      <c r="AU1827" s="17"/>
      <c r="AV1827" s="17"/>
      <c r="AW1827" s="17"/>
      <c r="AX1827" s="17"/>
      <c r="AY1827" s="17"/>
      <c r="AZ1827" s="17"/>
      <c r="BA1827" s="17"/>
      <c r="BB1827" s="17"/>
      <c r="BC1827" s="17"/>
      <c r="BD1827" s="17"/>
      <c r="BE1827" s="17"/>
      <c r="BF1827" s="17"/>
      <c r="BG1827" s="17"/>
      <c r="BH1827" s="17"/>
      <c r="BI1827" s="17"/>
      <c r="BJ1827" s="17"/>
      <c r="BK1827" s="17"/>
      <c r="BL1827" s="17"/>
      <c r="BM1827" s="17"/>
      <c r="BN1827" s="17"/>
      <c r="BO1827" s="17"/>
      <c r="BP1827" s="17"/>
      <c r="BQ1827" s="17"/>
      <c r="BR1827" s="17"/>
    </row>
    <row r="1828" spans="2:70" x14ac:dyDescent="0.35">
      <c r="B1828" s="24" t="s">
        <v>97</v>
      </c>
      <c r="C1828" s="17"/>
      <c r="D1828" s="17"/>
      <c r="E1828" s="17"/>
      <c r="F1828" s="17"/>
      <c r="G1828" s="17"/>
      <c r="H1828" s="17"/>
      <c r="I1828" s="17"/>
      <c r="J1828" s="17"/>
      <c r="K1828" s="17"/>
      <c r="L1828" s="17"/>
      <c r="M1828" s="17"/>
      <c r="N1828" s="17"/>
      <c r="O1828" s="17"/>
      <c r="P1828" s="17"/>
      <c r="Q1828" s="17"/>
      <c r="R1828" s="17"/>
      <c r="S1828" s="17"/>
      <c r="T1828" s="17"/>
      <c r="U1828" s="17"/>
      <c r="V1828" s="17"/>
      <c r="W1828" s="17"/>
      <c r="X1828" s="17"/>
      <c r="Y1828" s="17"/>
      <c r="Z1828" s="17"/>
      <c r="AA1828" s="17"/>
      <c r="AB1828" s="17"/>
      <c r="AC1828" s="17"/>
      <c r="AD1828" s="17"/>
      <c r="AE1828" s="17"/>
      <c r="AF1828" s="17"/>
      <c r="AG1828" s="17"/>
      <c r="AH1828" s="17"/>
      <c r="AI1828" s="17"/>
      <c r="AJ1828" s="17"/>
      <c r="AK1828" s="17"/>
      <c r="AL1828" s="17"/>
      <c r="AM1828" s="17"/>
      <c r="AN1828" s="17"/>
      <c r="AO1828" s="17"/>
      <c r="AP1828" s="17"/>
      <c r="AQ1828" s="17"/>
      <c r="AR1828" s="17"/>
      <c r="AS1828" s="17"/>
      <c r="AT1828" s="17"/>
      <c r="AU1828" s="17"/>
      <c r="AV1828" s="17"/>
      <c r="AW1828" s="17"/>
      <c r="AX1828" s="17"/>
      <c r="AY1828" s="17"/>
      <c r="AZ1828" s="17"/>
      <c r="BA1828" s="17"/>
      <c r="BB1828" s="17"/>
      <c r="BC1828" s="17"/>
      <c r="BD1828" s="17"/>
      <c r="BE1828" s="17"/>
      <c r="BF1828" s="17"/>
      <c r="BG1828" s="17"/>
      <c r="BH1828" s="17"/>
      <c r="BI1828" s="17"/>
      <c r="BJ1828" s="17"/>
      <c r="BK1828" s="17"/>
      <c r="BL1828" s="17"/>
      <c r="BM1828" s="17"/>
      <c r="BN1828" s="17"/>
      <c r="BO1828" s="17"/>
      <c r="BP1828" s="17"/>
      <c r="BQ1828" s="17"/>
      <c r="BR1828" s="17"/>
    </row>
    <row r="1829" spans="2:70" x14ac:dyDescent="0.35">
      <c r="B1829" t="s">
        <v>730</v>
      </c>
      <c r="C1829" s="17">
        <v>0.14898548780294299</v>
      </c>
      <c r="D1829" s="17">
        <v>0.155645934094503</v>
      </c>
      <c r="E1829" s="17">
        <v>0.142716541899578</v>
      </c>
      <c r="F1829" s="17"/>
      <c r="G1829" s="17">
        <v>9.3757571580409496E-2</v>
      </c>
      <c r="H1829" s="17">
        <v>9.7743272345632098E-2</v>
      </c>
      <c r="I1829" s="17">
        <v>0.119916655123028</v>
      </c>
      <c r="J1829" s="17">
        <v>0.154884912548128</v>
      </c>
      <c r="K1829" s="17">
        <v>0.19962798650660299</v>
      </c>
      <c r="L1829" s="17">
        <v>0.21242162322158101</v>
      </c>
      <c r="M1829" s="17"/>
      <c r="N1829" s="17">
        <v>0.17023162711957601</v>
      </c>
      <c r="O1829" s="17">
        <v>0.15105396416196901</v>
      </c>
      <c r="P1829" s="17">
        <v>0.14106237685046699</v>
      </c>
      <c r="Q1829" s="17">
        <v>0.129976764083334</v>
      </c>
      <c r="R1829" s="17"/>
      <c r="S1829" s="17">
        <v>0.138467902201142</v>
      </c>
      <c r="T1829" s="17">
        <v>0.14638458481327299</v>
      </c>
      <c r="U1829" s="17">
        <v>0.170852097042822</v>
      </c>
      <c r="V1829" s="17">
        <v>0.161843429659218</v>
      </c>
      <c r="W1829" s="17">
        <v>0.15993138856108699</v>
      </c>
      <c r="X1829" s="17">
        <v>0.111157946329798</v>
      </c>
      <c r="Y1829" s="17">
        <v>0.153292588519363</v>
      </c>
      <c r="Z1829" s="17">
        <v>0.15316009674130299</v>
      </c>
      <c r="AA1829" s="17">
        <v>0.14356267446416901</v>
      </c>
      <c r="AB1829" s="17">
        <v>0.160899956512253</v>
      </c>
      <c r="AC1829" s="17">
        <v>0.142090815898824</v>
      </c>
      <c r="AD1829" s="17">
        <v>0.17909377391523701</v>
      </c>
      <c r="AE1829" s="17"/>
      <c r="AF1829" s="17">
        <v>0.178217033565715</v>
      </c>
      <c r="AG1829" s="17">
        <v>0.155137084383699</v>
      </c>
      <c r="AH1829" s="17">
        <v>0.10044212757009501</v>
      </c>
      <c r="AI1829" s="17"/>
      <c r="AJ1829" s="17">
        <v>0.16924065550486</v>
      </c>
      <c r="AK1829" s="17">
        <v>0.115713064658672</v>
      </c>
      <c r="AL1829" s="17">
        <v>0.192050873458713</v>
      </c>
      <c r="AM1829" s="17">
        <v>0.21548819774127401</v>
      </c>
      <c r="AN1829" s="17">
        <v>0.14585829322298</v>
      </c>
      <c r="AO1829" s="17"/>
      <c r="AP1829" s="17">
        <v>0.157904062764264</v>
      </c>
      <c r="AQ1829" s="17">
        <v>0.13400153419217301</v>
      </c>
      <c r="AR1829" s="17">
        <v>0.168370472508417</v>
      </c>
      <c r="AS1829" s="17"/>
      <c r="AT1829" s="17">
        <v>0.13544244599024699</v>
      </c>
      <c r="AU1829" s="17">
        <v>0.14122287157309299</v>
      </c>
      <c r="AV1829" s="17">
        <v>0.15642428679589299</v>
      </c>
      <c r="AW1829" s="17">
        <v>0.14825122175452299</v>
      </c>
      <c r="AX1829" s="17">
        <v>0.215901158191044</v>
      </c>
      <c r="AY1829" s="17"/>
      <c r="AZ1829" s="17">
        <v>0.23096996486878599</v>
      </c>
      <c r="BA1829" s="17">
        <v>0.13314511603225801</v>
      </c>
      <c r="BB1829" s="17">
        <v>0.13888137003536</v>
      </c>
      <c r="BC1829" s="17">
        <v>0.22801122040805499</v>
      </c>
      <c r="BD1829" s="17">
        <v>0.16110076141596599</v>
      </c>
      <c r="BE1829" s="17">
        <v>0.136944848738555</v>
      </c>
      <c r="BF1829" s="17">
        <v>0.14930719345422</v>
      </c>
      <c r="BG1829" s="17">
        <v>0.13109357623211099</v>
      </c>
      <c r="BH1829" s="17">
        <v>0.168818439464447</v>
      </c>
      <c r="BI1829" s="17">
        <v>0.17269294624967799</v>
      </c>
      <c r="BJ1829" s="17">
        <v>0.113284992608951</v>
      </c>
      <c r="BK1829" s="17">
        <v>0.166735165381413</v>
      </c>
      <c r="BL1829" s="17">
        <v>0.134665567530006</v>
      </c>
      <c r="BM1829" s="17">
        <v>0.158763799234443</v>
      </c>
      <c r="BN1829" s="17">
        <v>0.123891316894018</v>
      </c>
      <c r="BO1829" s="17">
        <v>0.14569819796032499</v>
      </c>
      <c r="BP1829" s="17"/>
      <c r="BQ1829" s="17">
        <v>0.17174034427156701</v>
      </c>
      <c r="BR1829" s="17">
        <v>0.13973403726832201</v>
      </c>
    </row>
    <row r="1830" spans="2:70" x14ac:dyDescent="0.35">
      <c r="B1830" t="s">
        <v>731</v>
      </c>
      <c r="C1830" s="17">
        <v>0.17963422645077701</v>
      </c>
      <c r="D1830" s="17">
        <v>0.186096873792294</v>
      </c>
      <c r="E1830" s="17">
        <v>0.172635943065054</v>
      </c>
      <c r="F1830" s="17"/>
      <c r="G1830" s="17">
        <v>0.19253538354671701</v>
      </c>
      <c r="H1830" s="17">
        <v>0.19476783881079501</v>
      </c>
      <c r="I1830" s="17">
        <v>0.17517024047389401</v>
      </c>
      <c r="J1830" s="17">
        <v>0.15663214661229999</v>
      </c>
      <c r="K1830" s="17">
        <v>0.146714853857003</v>
      </c>
      <c r="L1830" s="17">
        <v>0.203248068165781</v>
      </c>
      <c r="M1830" s="17"/>
      <c r="N1830" s="17">
        <v>0.196537364295401</v>
      </c>
      <c r="O1830" s="17">
        <v>0.18401336927477799</v>
      </c>
      <c r="P1830" s="17">
        <v>0.162539324803706</v>
      </c>
      <c r="Q1830" s="17">
        <v>0.172904187269355</v>
      </c>
      <c r="R1830" s="17"/>
      <c r="S1830" s="17">
        <v>0.19709032305365601</v>
      </c>
      <c r="T1830" s="17">
        <v>0.154762940553308</v>
      </c>
      <c r="U1830" s="17">
        <v>0.16294019717584701</v>
      </c>
      <c r="V1830" s="17">
        <v>0.18805065857889999</v>
      </c>
      <c r="W1830" s="17">
        <v>0.146320208368762</v>
      </c>
      <c r="X1830" s="17">
        <v>0.21037588092397599</v>
      </c>
      <c r="Y1830" s="17">
        <v>0.18135547325373799</v>
      </c>
      <c r="Z1830" s="17">
        <v>0.21510041793280901</v>
      </c>
      <c r="AA1830" s="17">
        <v>0.16718950688713699</v>
      </c>
      <c r="AB1830" s="17">
        <v>0.18345014739506799</v>
      </c>
      <c r="AC1830" s="17">
        <v>0.18779443552624001</v>
      </c>
      <c r="AD1830" s="17">
        <v>0.17963269423663999</v>
      </c>
      <c r="AE1830" s="17"/>
      <c r="AF1830" s="17">
        <v>0.172920828600167</v>
      </c>
      <c r="AG1830" s="17">
        <v>0.18897308932785001</v>
      </c>
      <c r="AH1830" s="17">
        <v>0.16161463903757001</v>
      </c>
      <c r="AI1830" s="17"/>
      <c r="AJ1830" s="17">
        <v>0.18048244775408701</v>
      </c>
      <c r="AK1830" s="17">
        <v>0.195327768897996</v>
      </c>
      <c r="AL1830" s="17">
        <v>0.175458348104926</v>
      </c>
      <c r="AM1830" s="17">
        <v>0.139914752313998</v>
      </c>
      <c r="AN1830" s="17">
        <v>0.14781452997778699</v>
      </c>
      <c r="AO1830" s="17"/>
      <c r="AP1830" s="17">
        <v>0.20434941494047701</v>
      </c>
      <c r="AQ1830" s="17">
        <v>0.192046035826647</v>
      </c>
      <c r="AR1830" s="17">
        <v>0.19923642619131501</v>
      </c>
      <c r="AS1830" s="17"/>
      <c r="AT1830" s="17">
        <v>0.15286027306040101</v>
      </c>
      <c r="AU1830" s="17">
        <v>0.16903989060760199</v>
      </c>
      <c r="AV1830" s="17">
        <v>0.205674447276642</v>
      </c>
      <c r="AW1830" s="17">
        <v>0.229261443138261</v>
      </c>
      <c r="AX1830" s="17">
        <v>0.17636072843738701</v>
      </c>
      <c r="AY1830" s="17"/>
      <c r="AZ1830" s="17">
        <v>9.1492626696377102E-2</v>
      </c>
      <c r="BA1830" s="17">
        <v>0.190072379906224</v>
      </c>
      <c r="BB1830" s="17">
        <v>0.182069477875032</v>
      </c>
      <c r="BC1830" s="17">
        <v>0.1271303596267</v>
      </c>
      <c r="BD1830" s="17">
        <v>0.19062848873739499</v>
      </c>
      <c r="BE1830" s="17">
        <v>0.186743234932848</v>
      </c>
      <c r="BF1830" s="17">
        <v>0.174736880648072</v>
      </c>
      <c r="BG1830" s="17">
        <v>0.15895471833149599</v>
      </c>
      <c r="BH1830" s="17">
        <v>0.16413783272341201</v>
      </c>
      <c r="BI1830" s="17">
        <v>0.17344055614479401</v>
      </c>
      <c r="BJ1830" s="17">
        <v>0.18351725147383399</v>
      </c>
      <c r="BK1830" s="17">
        <v>0.211544651459077</v>
      </c>
      <c r="BL1830" s="17">
        <v>0.21378970584377099</v>
      </c>
      <c r="BM1830" s="17">
        <v>0.18497555359628401</v>
      </c>
      <c r="BN1830" s="17">
        <v>0.22645419093920699</v>
      </c>
      <c r="BO1830" s="17">
        <v>0.16094091444462699</v>
      </c>
      <c r="BP1830" s="17"/>
      <c r="BQ1830" s="17">
        <v>0.232269930211356</v>
      </c>
      <c r="BR1830" s="17">
        <v>0.15766280244300099</v>
      </c>
    </row>
    <row r="1831" spans="2:70" x14ac:dyDescent="0.35">
      <c r="B1831" t="s">
        <v>732</v>
      </c>
      <c r="C1831" s="17">
        <v>0.32973554514553799</v>
      </c>
      <c r="D1831" s="17">
        <v>0.33883801358431298</v>
      </c>
      <c r="E1831" s="17">
        <v>0.32158522577604098</v>
      </c>
      <c r="F1831" s="17"/>
      <c r="G1831" s="17">
        <v>0.287430541621844</v>
      </c>
      <c r="H1831" s="17">
        <v>0.30132993655604401</v>
      </c>
      <c r="I1831" s="17">
        <v>0.33231437961228799</v>
      </c>
      <c r="J1831" s="17">
        <v>0.338933313406867</v>
      </c>
      <c r="K1831" s="17">
        <v>0.39571305544219798</v>
      </c>
      <c r="L1831" s="17">
        <v>0.327168437773872</v>
      </c>
      <c r="M1831" s="17"/>
      <c r="N1831" s="17">
        <v>0.31852450508452201</v>
      </c>
      <c r="O1831" s="17">
        <v>0.338228426905271</v>
      </c>
      <c r="P1831" s="17">
        <v>0.317003801557662</v>
      </c>
      <c r="Q1831" s="17">
        <v>0.344395356069571</v>
      </c>
      <c r="R1831" s="17"/>
      <c r="S1831" s="17">
        <v>0.30058170102272802</v>
      </c>
      <c r="T1831" s="17">
        <v>0.319451305610708</v>
      </c>
      <c r="U1831" s="17">
        <v>0.32333525338851299</v>
      </c>
      <c r="V1831" s="17">
        <v>0.34021405843844998</v>
      </c>
      <c r="W1831" s="17">
        <v>0.35773906181171899</v>
      </c>
      <c r="X1831" s="17">
        <v>0.31161460375600603</v>
      </c>
      <c r="Y1831" s="17">
        <v>0.35810044650772699</v>
      </c>
      <c r="Z1831" s="17">
        <v>0.37730400600417902</v>
      </c>
      <c r="AA1831" s="17">
        <v>0.37251798225459198</v>
      </c>
      <c r="AB1831" s="17">
        <v>0.306183967979133</v>
      </c>
      <c r="AC1831" s="17">
        <v>0.32276865894021101</v>
      </c>
      <c r="AD1831" s="17">
        <v>0.27152426080338299</v>
      </c>
      <c r="AE1831" s="17"/>
      <c r="AF1831" s="17">
        <v>0.345295901764061</v>
      </c>
      <c r="AG1831" s="17">
        <v>0.32274538338776698</v>
      </c>
      <c r="AH1831" s="17">
        <v>0.33964480894251697</v>
      </c>
      <c r="AI1831" s="17"/>
      <c r="AJ1831" s="17">
        <v>0.35583044978466499</v>
      </c>
      <c r="AK1831" s="17">
        <v>0.32247714273372402</v>
      </c>
      <c r="AL1831" s="17">
        <v>0.301092470998645</v>
      </c>
      <c r="AM1831" s="17">
        <v>0.32990471398971799</v>
      </c>
      <c r="AN1831" s="17">
        <v>0.343192294769747</v>
      </c>
      <c r="AO1831" s="17"/>
      <c r="AP1831" s="17">
        <v>0.351576134452602</v>
      </c>
      <c r="AQ1831" s="17">
        <v>0.32368073027026101</v>
      </c>
      <c r="AR1831" s="17">
        <v>0.32054249773572802</v>
      </c>
      <c r="AS1831" s="17"/>
      <c r="AT1831" s="17">
        <v>0.38269204757764502</v>
      </c>
      <c r="AU1831" s="17">
        <v>0.31109323253084198</v>
      </c>
      <c r="AV1831" s="17">
        <v>0.310068075692292</v>
      </c>
      <c r="AW1831" s="17">
        <v>0.29914678441938197</v>
      </c>
      <c r="AX1831" s="17">
        <v>0.30815571586212698</v>
      </c>
      <c r="AY1831" s="17"/>
      <c r="AZ1831" s="17">
        <v>0.29414017111489499</v>
      </c>
      <c r="BA1831" s="17">
        <v>0.29388500806823298</v>
      </c>
      <c r="BB1831" s="17">
        <v>0.37588493297148601</v>
      </c>
      <c r="BC1831" s="17">
        <v>0.36126600886439297</v>
      </c>
      <c r="BD1831" s="17">
        <v>0.30889459235995897</v>
      </c>
      <c r="BE1831" s="17">
        <v>0.34878011368078898</v>
      </c>
      <c r="BF1831" s="17">
        <v>0.32502223534324098</v>
      </c>
      <c r="BG1831" s="17">
        <v>0.38087325173443898</v>
      </c>
      <c r="BH1831" s="17">
        <v>0.28407778774075498</v>
      </c>
      <c r="BI1831" s="17">
        <v>0.331677721440648</v>
      </c>
      <c r="BJ1831" s="17">
        <v>0.35322335031702601</v>
      </c>
      <c r="BK1831" s="17">
        <v>0.29964724491093397</v>
      </c>
      <c r="BL1831" s="17">
        <v>0.30182443149451699</v>
      </c>
      <c r="BM1831" s="17">
        <v>0.30638861057746197</v>
      </c>
      <c r="BN1831" s="17">
        <v>0.30645933261245201</v>
      </c>
      <c r="BO1831" s="17">
        <v>0.306674594114835</v>
      </c>
      <c r="BP1831" s="17"/>
      <c r="BQ1831" s="17">
        <v>0.26946223222299398</v>
      </c>
      <c r="BR1831" s="17">
        <v>0.35828126969761498</v>
      </c>
    </row>
    <row r="1832" spans="2:70" x14ac:dyDescent="0.35">
      <c r="B1832" t="s">
        <v>733</v>
      </c>
      <c r="C1832" s="17">
        <v>0.16991749070852699</v>
      </c>
      <c r="D1832" s="17">
        <v>0.15644455079712599</v>
      </c>
      <c r="E1832" s="17">
        <v>0.18308366467284901</v>
      </c>
      <c r="F1832" s="17"/>
      <c r="G1832" s="17">
        <v>0.222888994482042</v>
      </c>
      <c r="H1832" s="17">
        <v>0.20512153599756</v>
      </c>
      <c r="I1832" s="17">
        <v>0.19151665515366501</v>
      </c>
      <c r="J1832" s="17">
        <v>0.173735012596966</v>
      </c>
      <c r="K1832" s="17">
        <v>0.136482135516378</v>
      </c>
      <c r="L1832" s="17">
        <v>0.107656522622986</v>
      </c>
      <c r="M1832" s="17"/>
      <c r="N1832" s="17">
        <v>0.19027598364496001</v>
      </c>
      <c r="O1832" s="17">
        <v>0.16698292336436801</v>
      </c>
      <c r="P1832" s="17">
        <v>0.174193314766936</v>
      </c>
      <c r="Q1832" s="17">
        <v>0.14851705330071299</v>
      </c>
      <c r="R1832" s="17"/>
      <c r="S1832" s="17">
        <v>0.18992257776395299</v>
      </c>
      <c r="T1832" s="17">
        <v>0.180432524974215</v>
      </c>
      <c r="U1832" s="17">
        <v>0.18213198957801999</v>
      </c>
      <c r="V1832" s="17">
        <v>0.15986008771551399</v>
      </c>
      <c r="W1832" s="17">
        <v>0.16310279528052399</v>
      </c>
      <c r="X1832" s="17">
        <v>0.148101701127515</v>
      </c>
      <c r="Y1832" s="17">
        <v>0.177917891728854</v>
      </c>
      <c r="Z1832" s="17">
        <v>0.133454913317124</v>
      </c>
      <c r="AA1832" s="17">
        <v>0.18682734527178699</v>
      </c>
      <c r="AB1832" s="17">
        <v>0.16574690789888899</v>
      </c>
      <c r="AC1832" s="17">
        <v>0.133555524736619</v>
      </c>
      <c r="AD1832" s="17">
        <v>0.14819231707550501</v>
      </c>
      <c r="AE1832" s="17"/>
      <c r="AF1832" s="17">
        <v>0.145547044899178</v>
      </c>
      <c r="AG1832" s="17">
        <v>0.17833687116442501</v>
      </c>
      <c r="AH1832" s="17">
        <v>0.176250705721617</v>
      </c>
      <c r="AI1832" s="17"/>
      <c r="AJ1832" s="17">
        <v>0.146411712973326</v>
      </c>
      <c r="AK1832" s="17">
        <v>0.182821786536776</v>
      </c>
      <c r="AL1832" s="17">
        <v>0.207792081264287</v>
      </c>
      <c r="AM1832" s="17">
        <v>0.14534533107890099</v>
      </c>
      <c r="AN1832" s="17">
        <v>0.15229022856551899</v>
      </c>
      <c r="AO1832" s="17"/>
      <c r="AP1832" s="17">
        <v>0.14070266398627901</v>
      </c>
      <c r="AQ1832" s="17">
        <v>0.18393768750484901</v>
      </c>
      <c r="AR1832" s="17">
        <v>0.20401141706245099</v>
      </c>
      <c r="AS1832" s="17"/>
      <c r="AT1832" s="17">
        <v>0.13924614256111101</v>
      </c>
      <c r="AU1832" s="17">
        <v>0.19381329669471001</v>
      </c>
      <c r="AV1832" s="17">
        <v>0.17472509400368599</v>
      </c>
      <c r="AW1832" s="17">
        <v>0.196589501301869</v>
      </c>
      <c r="AX1832" s="17">
        <v>0.17013313615867201</v>
      </c>
      <c r="AY1832" s="17"/>
      <c r="AZ1832" s="17">
        <v>0.12335480442762101</v>
      </c>
      <c r="BA1832" s="17">
        <v>0.14916149716343199</v>
      </c>
      <c r="BB1832" s="17">
        <v>0.12564850303167799</v>
      </c>
      <c r="BC1832" s="17">
        <v>0.13411481690083599</v>
      </c>
      <c r="BD1832" s="17">
        <v>0.18975460788833001</v>
      </c>
      <c r="BE1832" s="17">
        <v>0.159280727345434</v>
      </c>
      <c r="BF1832" s="17">
        <v>0.17463236629744</v>
      </c>
      <c r="BG1832" s="17">
        <v>0.17039770967243401</v>
      </c>
      <c r="BH1832" s="17">
        <v>0.17360541248098299</v>
      </c>
      <c r="BI1832" s="17">
        <v>0.180158492385949</v>
      </c>
      <c r="BJ1832" s="17">
        <v>0.17795714806392701</v>
      </c>
      <c r="BK1832" s="17">
        <v>0.225091881552242</v>
      </c>
      <c r="BL1832" s="17">
        <v>0.19649036034092399</v>
      </c>
      <c r="BM1832" s="17">
        <v>0.21279806217191899</v>
      </c>
      <c r="BN1832" s="17">
        <v>0.18871986942368299</v>
      </c>
      <c r="BO1832" s="17">
        <v>0.203502872450018</v>
      </c>
      <c r="BP1832" s="17"/>
      <c r="BQ1832" s="17">
        <v>0.21275376894202999</v>
      </c>
      <c r="BR1832" s="17">
        <v>0.15267894845236499</v>
      </c>
    </row>
    <row r="1833" spans="2:70" x14ac:dyDescent="0.35">
      <c r="B1833" t="s">
        <v>734</v>
      </c>
      <c r="C1833" s="17">
        <v>5.3739325099013698E-2</v>
      </c>
      <c r="D1833" s="17">
        <v>5.6311373685996098E-2</v>
      </c>
      <c r="E1833" s="17">
        <v>5.1156235955677497E-2</v>
      </c>
      <c r="F1833" s="17"/>
      <c r="G1833" s="17">
        <v>9.09314713252308E-2</v>
      </c>
      <c r="H1833" s="17">
        <v>7.7171757374163194E-2</v>
      </c>
      <c r="I1833" s="17">
        <v>6.3209135815035705E-2</v>
      </c>
      <c r="J1833" s="17">
        <v>5.0545657860616697E-2</v>
      </c>
      <c r="K1833" s="17">
        <v>1.9641641826507801E-2</v>
      </c>
      <c r="L1833" s="17">
        <v>2.7642661532199901E-2</v>
      </c>
      <c r="M1833" s="17"/>
      <c r="N1833" s="17">
        <v>4.7223494478033097E-2</v>
      </c>
      <c r="O1833" s="17">
        <v>5.3329507852259601E-2</v>
      </c>
      <c r="P1833" s="17">
        <v>5.9772400341727198E-2</v>
      </c>
      <c r="Q1833" s="17">
        <v>5.6591727301749398E-2</v>
      </c>
      <c r="R1833" s="17"/>
      <c r="S1833" s="17">
        <v>7.9574851185555601E-2</v>
      </c>
      <c r="T1833" s="17">
        <v>5.5887163425582503E-2</v>
      </c>
      <c r="U1833" s="17">
        <v>5.3198774201927597E-2</v>
      </c>
      <c r="V1833" s="17">
        <v>4.2012570358952499E-2</v>
      </c>
      <c r="W1833" s="17">
        <v>4.36178057030207E-2</v>
      </c>
      <c r="X1833" s="17">
        <v>7.2902064756533894E-2</v>
      </c>
      <c r="Y1833" s="17">
        <v>4.1602826196392703E-2</v>
      </c>
      <c r="Z1833" s="17">
        <v>2.9719151066648498E-2</v>
      </c>
      <c r="AA1833" s="17">
        <v>3.5755588723227899E-2</v>
      </c>
      <c r="AB1833" s="17">
        <v>4.5496871555740503E-2</v>
      </c>
      <c r="AC1833" s="17">
        <v>6.1978696221503399E-2</v>
      </c>
      <c r="AD1833" s="17">
        <v>6.7763338781462595E-2</v>
      </c>
      <c r="AE1833" s="17"/>
      <c r="AF1833" s="17">
        <v>4.3342647182547503E-2</v>
      </c>
      <c r="AG1833" s="17">
        <v>5.3089771345515603E-2</v>
      </c>
      <c r="AH1833" s="17">
        <v>6.7957389450055306E-2</v>
      </c>
      <c r="AI1833" s="17"/>
      <c r="AJ1833" s="17">
        <v>3.8167770474170297E-2</v>
      </c>
      <c r="AK1833" s="17">
        <v>6.71087827757164E-2</v>
      </c>
      <c r="AL1833" s="17">
        <v>4.7536519580485798E-2</v>
      </c>
      <c r="AM1833" s="17">
        <v>9.96067961138037E-2</v>
      </c>
      <c r="AN1833" s="17">
        <v>4.8962295900777601E-2</v>
      </c>
      <c r="AO1833" s="17"/>
      <c r="AP1833" s="17">
        <v>3.6469178251273E-2</v>
      </c>
      <c r="AQ1833" s="17">
        <v>6.3698926903834704E-2</v>
      </c>
      <c r="AR1833" s="17">
        <v>5.8740165172204498E-2</v>
      </c>
      <c r="AS1833" s="17"/>
      <c r="AT1833" s="17">
        <v>4.6321439734692299E-2</v>
      </c>
      <c r="AU1833" s="17">
        <v>5.7995052402411297E-2</v>
      </c>
      <c r="AV1833" s="17">
        <v>5.9580364265898099E-2</v>
      </c>
      <c r="AW1833" s="17">
        <v>6.3921848274382506E-2</v>
      </c>
      <c r="AX1833" s="17">
        <v>3.5151103541514801E-2</v>
      </c>
      <c r="AY1833" s="17"/>
      <c r="AZ1833" s="17">
        <v>0.10571329191591999</v>
      </c>
      <c r="BA1833" s="17">
        <v>5.3015869418991599E-2</v>
      </c>
      <c r="BB1833" s="17">
        <v>5.72146496833323E-2</v>
      </c>
      <c r="BC1833" s="17">
        <v>5.0588973183061998E-2</v>
      </c>
      <c r="BD1833" s="17">
        <v>3.8567321562337803E-2</v>
      </c>
      <c r="BE1833" s="17">
        <v>5.6645525140343399E-2</v>
      </c>
      <c r="BF1833" s="17">
        <v>7.3514078698386304E-2</v>
      </c>
      <c r="BG1833" s="17">
        <v>5.9397882229353799E-2</v>
      </c>
      <c r="BH1833" s="17">
        <v>6.0588533665786599E-2</v>
      </c>
      <c r="BI1833" s="17">
        <v>4.4218217350673501E-2</v>
      </c>
      <c r="BJ1833" s="17">
        <v>3.9816951391104603E-2</v>
      </c>
      <c r="BK1833" s="17">
        <v>3.1672098173853303E-2</v>
      </c>
      <c r="BL1833" s="17">
        <v>5.6597011376870399E-2</v>
      </c>
      <c r="BM1833" s="17">
        <v>4.94911907032137E-2</v>
      </c>
      <c r="BN1833" s="17">
        <v>6.5728916591095796E-2</v>
      </c>
      <c r="BO1833" s="17">
        <v>8.85780589162347E-2</v>
      </c>
      <c r="BP1833" s="17"/>
      <c r="BQ1833" s="17">
        <v>6.2936583814159994E-2</v>
      </c>
      <c r="BR1833" s="17">
        <v>4.9543554902016701E-2</v>
      </c>
    </row>
    <row r="1834" spans="2:70" x14ac:dyDescent="0.35">
      <c r="B1834" t="s">
        <v>129</v>
      </c>
      <c r="C1834" s="17">
        <v>0.117987924793202</v>
      </c>
      <c r="D1834" s="17">
        <v>0.106663254045768</v>
      </c>
      <c r="E1834" s="17">
        <v>0.128822388630801</v>
      </c>
      <c r="F1834" s="17"/>
      <c r="G1834" s="17">
        <v>0.112456037443757</v>
      </c>
      <c r="H1834" s="17">
        <v>0.123865658915806</v>
      </c>
      <c r="I1834" s="17">
        <v>0.11787293382208899</v>
      </c>
      <c r="J1834" s="17">
        <v>0.125268956975122</v>
      </c>
      <c r="K1834" s="17">
        <v>0.101820326851311</v>
      </c>
      <c r="L1834" s="17">
        <v>0.121862686683579</v>
      </c>
      <c r="M1834" s="17"/>
      <c r="N1834" s="17">
        <v>7.7207025377507593E-2</v>
      </c>
      <c r="O1834" s="17">
        <v>0.106391808441354</v>
      </c>
      <c r="P1834" s="17">
        <v>0.14542878167950199</v>
      </c>
      <c r="Q1834" s="17">
        <v>0.14761491197527701</v>
      </c>
      <c r="R1834" s="17"/>
      <c r="S1834" s="17">
        <v>9.4362644772966506E-2</v>
      </c>
      <c r="T1834" s="17">
        <v>0.14308148062291401</v>
      </c>
      <c r="U1834" s="17">
        <v>0.10754168861287</v>
      </c>
      <c r="V1834" s="17">
        <v>0.108019195248965</v>
      </c>
      <c r="W1834" s="17">
        <v>0.12928874027488699</v>
      </c>
      <c r="X1834" s="17">
        <v>0.14584780310617099</v>
      </c>
      <c r="Y1834" s="17">
        <v>8.7730773793925895E-2</v>
      </c>
      <c r="Z1834" s="17">
        <v>9.1261414937936394E-2</v>
      </c>
      <c r="AA1834" s="17">
        <v>9.4146902399086796E-2</v>
      </c>
      <c r="AB1834" s="17">
        <v>0.13822214865891599</v>
      </c>
      <c r="AC1834" s="17">
        <v>0.15181186867660301</v>
      </c>
      <c r="AD1834" s="17">
        <v>0.15379361518777401</v>
      </c>
      <c r="AE1834" s="17"/>
      <c r="AF1834" s="17">
        <v>0.11467654398833101</v>
      </c>
      <c r="AG1834" s="17">
        <v>0.101717800390744</v>
      </c>
      <c r="AH1834" s="17">
        <v>0.154090329278146</v>
      </c>
      <c r="AI1834" s="17"/>
      <c r="AJ1834" s="17">
        <v>0.109866963508891</v>
      </c>
      <c r="AK1834" s="17">
        <v>0.11655145439711501</v>
      </c>
      <c r="AL1834" s="17">
        <v>7.6069706592942404E-2</v>
      </c>
      <c r="AM1834" s="17">
        <v>6.9740208762305606E-2</v>
      </c>
      <c r="AN1834" s="17">
        <v>0.161882357563189</v>
      </c>
      <c r="AO1834" s="17"/>
      <c r="AP1834" s="17">
        <v>0.108998545605105</v>
      </c>
      <c r="AQ1834" s="17">
        <v>0.102635085302235</v>
      </c>
      <c r="AR1834" s="17">
        <v>4.90990213298838E-2</v>
      </c>
      <c r="AS1834" s="17"/>
      <c r="AT1834" s="17">
        <v>0.143437651075904</v>
      </c>
      <c r="AU1834" s="17">
        <v>0.12683565619134199</v>
      </c>
      <c r="AV1834" s="17">
        <v>9.3527731965589E-2</v>
      </c>
      <c r="AW1834" s="17">
        <v>6.2829201111582106E-2</v>
      </c>
      <c r="AX1834" s="17">
        <v>9.4298157809254102E-2</v>
      </c>
      <c r="AY1834" s="17"/>
      <c r="AZ1834" s="17">
        <v>0.15432914097640099</v>
      </c>
      <c r="BA1834" s="17">
        <v>0.18072012941086099</v>
      </c>
      <c r="BB1834" s="17">
        <v>0.120301066403112</v>
      </c>
      <c r="BC1834" s="17">
        <v>9.8888621016953296E-2</v>
      </c>
      <c r="BD1834" s="17">
        <v>0.111054228036012</v>
      </c>
      <c r="BE1834" s="17">
        <v>0.111605550162032</v>
      </c>
      <c r="BF1834" s="17">
        <v>0.10278724555863999</v>
      </c>
      <c r="BG1834" s="17">
        <v>9.92828618001656E-2</v>
      </c>
      <c r="BH1834" s="17">
        <v>0.14877199392461599</v>
      </c>
      <c r="BI1834" s="17">
        <v>9.7812066428258002E-2</v>
      </c>
      <c r="BJ1834" s="17">
        <v>0.13220030614515799</v>
      </c>
      <c r="BK1834" s="17">
        <v>6.5308958522480406E-2</v>
      </c>
      <c r="BL1834" s="17">
        <v>9.6632923413912303E-2</v>
      </c>
      <c r="BM1834" s="17">
        <v>8.7582783716678894E-2</v>
      </c>
      <c r="BN1834" s="17">
        <v>8.8746373539543594E-2</v>
      </c>
      <c r="BO1834" s="17">
        <v>9.4605362113960395E-2</v>
      </c>
      <c r="BP1834" s="17"/>
      <c r="BQ1834" s="17">
        <v>5.0837140537892102E-2</v>
      </c>
      <c r="BR1834" s="17">
        <v>0.14209938723668</v>
      </c>
    </row>
    <row r="1835" spans="2:70" x14ac:dyDescent="0.35">
      <c r="C1835" s="17"/>
      <c r="D1835" s="17"/>
      <c r="E1835" s="17"/>
      <c r="F1835" s="17"/>
      <c r="G1835" s="17"/>
      <c r="H1835" s="17"/>
      <c r="I1835" s="17"/>
      <c r="J1835" s="17"/>
      <c r="K1835" s="17"/>
      <c r="L1835" s="17"/>
      <c r="M1835" s="17"/>
      <c r="N1835" s="17"/>
      <c r="O1835" s="17"/>
      <c r="P1835" s="17"/>
      <c r="Q1835" s="17"/>
      <c r="R1835" s="17"/>
      <c r="S1835" s="17"/>
      <c r="T1835" s="17"/>
      <c r="U1835" s="17"/>
      <c r="V1835" s="17"/>
      <c r="W1835" s="17"/>
      <c r="X1835" s="17"/>
      <c r="Y1835" s="17"/>
      <c r="Z1835" s="17"/>
      <c r="AA1835" s="17"/>
      <c r="AB1835" s="17"/>
      <c r="AC1835" s="17"/>
      <c r="AD1835" s="17"/>
      <c r="AE1835" s="17"/>
      <c r="AF1835" s="17"/>
      <c r="AG1835" s="17"/>
      <c r="AH1835" s="17"/>
      <c r="AI1835" s="17"/>
      <c r="AJ1835" s="17"/>
      <c r="AK1835" s="17"/>
      <c r="AL1835" s="17"/>
      <c r="AM1835" s="17"/>
      <c r="AN1835" s="17"/>
      <c r="AO1835" s="17"/>
      <c r="AP1835" s="17"/>
      <c r="AQ1835" s="17"/>
      <c r="AR1835" s="17"/>
      <c r="AS1835" s="17"/>
      <c r="AT1835" s="17"/>
      <c r="AU1835" s="17"/>
      <c r="AV1835" s="17"/>
      <c r="AW1835" s="17"/>
      <c r="AX1835" s="17"/>
      <c r="AY1835" s="17"/>
      <c r="AZ1835" s="17"/>
      <c r="BA1835" s="17"/>
      <c r="BB1835" s="17"/>
      <c r="BC1835" s="17"/>
      <c r="BD1835" s="17"/>
      <c r="BE1835" s="17"/>
      <c r="BF1835" s="17"/>
      <c r="BG1835" s="17"/>
      <c r="BH1835" s="17"/>
      <c r="BI1835" s="17"/>
      <c r="BJ1835" s="17"/>
      <c r="BK1835" s="17"/>
      <c r="BL1835" s="17"/>
      <c r="BM1835" s="17"/>
      <c r="BN1835" s="17"/>
      <c r="BO1835" s="17"/>
      <c r="BP1835" s="17"/>
      <c r="BQ1835" s="17"/>
      <c r="BR1835" s="17"/>
    </row>
    <row r="1836" spans="2:70" x14ac:dyDescent="0.35">
      <c r="B1836" s="6" t="s">
        <v>752</v>
      </c>
      <c r="C1836" s="17"/>
      <c r="D1836" s="17"/>
      <c r="E1836" s="17"/>
      <c r="F1836" s="17"/>
      <c r="G1836" s="17"/>
      <c r="H1836" s="17"/>
      <c r="I1836" s="17"/>
      <c r="J1836" s="17"/>
      <c r="K1836" s="17"/>
      <c r="L1836" s="17"/>
      <c r="M1836" s="17"/>
      <c r="N1836" s="17"/>
      <c r="O1836" s="17"/>
      <c r="P1836" s="17"/>
      <c r="Q1836" s="17"/>
      <c r="R1836" s="17"/>
      <c r="S1836" s="17"/>
      <c r="T1836" s="17"/>
      <c r="U1836" s="17"/>
      <c r="V1836" s="17"/>
      <c r="W1836" s="17"/>
      <c r="X1836" s="17"/>
      <c r="Y1836" s="17"/>
      <c r="Z1836" s="17"/>
      <c r="AA1836" s="17"/>
      <c r="AB1836" s="17"/>
      <c r="AC1836" s="17"/>
      <c r="AD1836" s="17"/>
      <c r="AE1836" s="17"/>
      <c r="AF1836" s="17"/>
      <c r="AG1836" s="17"/>
      <c r="AH1836" s="17"/>
      <c r="AI1836" s="17"/>
      <c r="AJ1836" s="17"/>
      <c r="AK1836" s="17"/>
      <c r="AL1836" s="17"/>
      <c r="AM1836" s="17"/>
      <c r="AN1836" s="17"/>
      <c r="AO1836" s="17"/>
      <c r="AP1836" s="17"/>
      <c r="AQ1836" s="17"/>
      <c r="AR1836" s="17"/>
      <c r="AS1836" s="17"/>
      <c r="AT1836" s="17"/>
      <c r="AU1836" s="17"/>
      <c r="AV1836" s="17"/>
      <c r="AW1836" s="17"/>
      <c r="AX1836" s="17"/>
      <c r="AY1836" s="17"/>
      <c r="AZ1836" s="17"/>
      <c r="BA1836" s="17"/>
      <c r="BB1836" s="17"/>
      <c r="BC1836" s="17"/>
      <c r="BD1836" s="17"/>
      <c r="BE1836" s="17"/>
      <c r="BF1836" s="17"/>
      <c r="BG1836" s="17"/>
      <c r="BH1836" s="17"/>
      <c r="BI1836" s="17"/>
      <c r="BJ1836" s="17"/>
      <c r="BK1836" s="17"/>
      <c r="BL1836" s="17"/>
      <c r="BM1836" s="17"/>
      <c r="BN1836" s="17"/>
      <c r="BO1836" s="17"/>
      <c r="BP1836" s="17"/>
      <c r="BQ1836" s="17"/>
      <c r="BR1836" s="17"/>
    </row>
    <row r="1837" spans="2:70" x14ac:dyDescent="0.35">
      <c r="B1837" s="24" t="s">
        <v>97</v>
      </c>
      <c r="C1837" s="17"/>
      <c r="D1837" s="17"/>
      <c r="E1837" s="17"/>
      <c r="F1837" s="17"/>
      <c r="G1837" s="17"/>
      <c r="H1837" s="17"/>
      <c r="I1837" s="17"/>
      <c r="J1837" s="17"/>
      <c r="K1837" s="17"/>
      <c r="L1837" s="17"/>
      <c r="M1837" s="17"/>
      <c r="N1837" s="17"/>
      <c r="O1837" s="17"/>
      <c r="P1837" s="17"/>
      <c r="Q1837" s="17"/>
      <c r="R1837" s="17"/>
      <c r="S1837" s="17"/>
      <c r="T1837" s="17"/>
      <c r="U1837" s="17"/>
      <c r="V1837" s="17"/>
      <c r="W1837" s="17"/>
      <c r="X1837" s="17"/>
      <c r="Y1837" s="17"/>
      <c r="Z1837" s="17"/>
      <c r="AA1837" s="17"/>
      <c r="AB1837" s="17"/>
      <c r="AC1837" s="17"/>
      <c r="AD1837" s="17"/>
      <c r="AE1837" s="17"/>
      <c r="AF1837" s="17"/>
      <c r="AG1837" s="17"/>
      <c r="AH1837" s="17"/>
      <c r="AI1837" s="17"/>
      <c r="AJ1837" s="17"/>
      <c r="AK1837" s="17"/>
      <c r="AL1837" s="17"/>
      <c r="AM1837" s="17"/>
      <c r="AN1837" s="17"/>
      <c r="AO1837" s="17"/>
      <c r="AP1837" s="17"/>
      <c r="AQ1837" s="17"/>
      <c r="AR1837" s="17"/>
      <c r="AS1837" s="17"/>
      <c r="AT1837" s="17"/>
      <c r="AU1837" s="17"/>
      <c r="AV1837" s="17"/>
      <c r="AW1837" s="17"/>
      <c r="AX1837" s="17"/>
      <c r="AY1837" s="17"/>
      <c r="AZ1837" s="17"/>
      <c r="BA1837" s="17"/>
      <c r="BB1837" s="17"/>
      <c r="BC1837" s="17"/>
      <c r="BD1837" s="17"/>
      <c r="BE1837" s="17"/>
      <c r="BF1837" s="17"/>
      <c r="BG1837" s="17"/>
      <c r="BH1837" s="17"/>
      <c r="BI1837" s="17"/>
      <c r="BJ1837" s="17"/>
      <c r="BK1837" s="17"/>
      <c r="BL1837" s="17"/>
      <c r="BM1837" s="17"/>
      <c r="BN1837" s="17"/>
      <c r="BO1837" s="17"/>
      <c r="BP1837" s="17"/>
      <c r="BQ1837" s="17"/>
      <c r="BR1837" s="17"/>
    </row>
    <row r="1838" spans="2:70" x14ac:dyDescent="0.35">
      <c r="B1838" t="s">
        <v>743</v>
      </c>
      <c r="C1838" s="17">
        <v>0.48766212372788198</v>
      </c>
      <c r="D1838" s="17">
        <v>0.46285421881235</v>
      </c>
      <c r="E1838" s="17">
        <v>0.51105729854820803</v>
      </c>
      <c r="F1838" s="17"/>
      <c r="G1838" s="17">
        <v>0.44454742138061598</v>
      </c>
      <c r="H1838" s="17">
        <v>0.44715770272029698</v>
      </c>
      <c r="I1838" s="17">
        <v>0.54824259543989995</v>
      </c>
      <c r="J1838" s="17">
        <v>0.51876014232517598</v>
      </c>
      <c r="K1838" s="17">
        <v>0.479452438525656</v>
      </c>
      <c r="L1838" s="17">
        <v>0.47988718649999201</v>
      </c>
      <c r="M1838" s="17"/>
      <c r="N1838" s="17">
        <v>0.52431329279198202</v>
      </c>
      <c r="O1838" s="17">
        <v>0.482846958996761</v>
      </c>
      <c r="P1838" s="17">
        <v>0.45560262248947198</v>
      </c>
      <c r="Q1838" s="17">
        <v>0.483713792009833</v>
      </c>
      <c r="R1838" s="17"/>
      <c r="S1838" s="17">
        <v>0.50764948408251998</v>
      </c>
      <c r="T1838" s="17">
        <v>0.48741674783247402</v>
      </c>
      <c r="U1838" s="17">
        <v>0.48224064339598799</v>
      </c>
      <c r="V1838" s="17">
        <v>0.53745719696271999</v>
      </c>
      <c r="W1838" s="17">
        <v>0.42745354250846801</v>
      </c>
      <c r="X1838" s="17">
        <v>0.47348018912018802</v>
      </c>
      <c r="Y1838" s="17">
        <v>0.483486799910956</v>
      </c>
      <c r="Z1838" s="17">
        <v>0.49974310093871799</v>
      </c>
      <c r="AA1838" s="17">
        <v>0.47952733279534698</v>
      </c>
      <c r="AB1838" s="17">
        <v>0.48009483117989299</v>
      </c>
      <c r="AC1838" s="17">
        <v>0.46929929471506698</v>
      </c>
      <c r="AD1838" s="17">
        <v>0.52197499249491197</v>
      </c>
      <c r="AE1838" s="17"/>
      <c r="AF1838" s="17">
        <v>0.470522618404634</v>
      </c>
      <c r="AG1838" s="17">
        <v>0.51382259133067998</v>
      </c>
      <c r="AH1838" s="17">
        <v>0.43989014689066402</v>
      </c>
      <c r="AI1838" s="17"/>
      <c r="AJ1838" s="17">
        <v>0.47133612812794601</v>
      </c>
      <c r="AK1838" s="17">
        <v>0.48738382804284502</v>
      </c>
      <c r="AL1838" s="17">
        <v>0.52454783290660201</v>
      </c>
      <c r="AM1838" s="17">
        <v>0.41498539851838601</v>
      </c>
      <c r="AN1838" s="17">
        <v>0.47942958799698698</v>
      </c>
      <c r="AO1838" s="17"/>
      <c r="AP1838" s="17">
        <v>0.46620107323613302</v>
      </c>
      <c r="AQ1838" s="17">
        <v>0.50388884653300003</v>
      </c>
      <c r="AR1838" s="17">
        <v>0.52304666131489697</v>
      </c>
      <c r="AS1838" s="17"/>
      <c r="AT1838" s="17">
        <v>0.42942123699634099</v>
      </c>
      <c r="AU1838" s="17">
        <v>0.49546359700620801</v>
      </c>
      <c r="AV1838" s="17">
        <v>0.55321069802042899</v>
      </c>
      <c r="AW1838" s="17">
        <v>0.52603095658162902</v>
      </c>
      <c r="AX1838" s="17">
        <v>0.40095773523467598</v>
      </c>
      <c r="AY1838" s="17"/>
      <c r="AZ1838" s="17">
        <v>0.48076465613383101</v>
      </c>
      <c r="BA1838" s="17">
        <v>0.475629116651899</v>
      </c>
      <c r="BB1838" s="17">
        <v>0.53870797675942494</v>
      </c>
      <c r="BC1838" s="17">
        <v>0.48547508577802401</v>
      </c>
      <c r="BD1838" s="17">
        <v>0.50546611726665203</v>
      </c>
      <c r="BE1838" s="17">
        <v>0.43932256656871199</v>
      </c>
      <c r="BF1838" s="17">
        <v>0.48365626158535202</v>
      </c>
      <c r="BG1838" s="17">
        <v>0.46903265899986402</v>
      </c>
      <c r="BH1838" s="17">
        <v>0.51995515061493802</v>
      </c>
      <c r="BI1838" s="17">
        <v>0.52238809208018799</v>
      </c>
      <c r="BJ1838" s="17">
        <v>0.48025849434172901</v>
      </c>
      <c r="BK1838" s="17">
        <v>0.54166673479685301</v>
      </c>
      <c r="BL1838" s="17">
        <v>0.46202077089069699</v>
      </c>
      <c r="BM1838" s="17">
        <v>0.56952370875906599</v>
      </c>
      <c r="BN1838" s="17">
        <v>0.45754717151770002</v>
      </c>
      <c r="BO1838" s="17">
        <v>0.47897110209834698</v>
      </c>
      <c r="BP1838" s="17"/>
      <c r="BQ1838" s="17">
        <v>0.591193505066819</v>
      </c>
      <c r="BR1838" s="17">
        <v>0.446193320643128</v>
      </c>
    </row>
    <row r="1839" spans="2:70" x14ac:dyDescent="0.35">
      <c r="B1839" t="s">
        <v>744</v>
      </c>
      <c r="C1839" s="17">
        <v>0.285398434178258</v>
      </c>
      <c r="D1839" s="17">
        <v>0.265608148119375</v>
      </c>
      <c r="E1839" s="17">
        <v>0.303522341147622</v>
      </c>
      <c r="F1839" s="17"/>
      <c r="G1839" s="17">
        <v>0.29179029904396298</v>
      </c>
      <c r="H1839" s="17">
        <v>0.253630985447237</v>
      </c>
      <c r="I1839" s="17">
        <v>0.30139817884171299</v>
      </c>
      <c r="J1839" s="17">
        <v>0.27037509453467201</v>
      </c>
      <c r="K1839" s="17">
        <v>0.25715977997782902</v>
      </c>
      <c r="L1839" s="17">
        <v>0.32511365360070899</v>
      </c>
      <c r="M1839" s="17"/>
      <c r="N1839" s="17">
        <v>0.31063800206354097</v>
      </c>
      <c r="O1839" s="17">
        <v>0.278773664904162</v>
      </c>
      <c r="P1839" s="17">
        <v>0.28140912960664899</v>
      </c>
      <c r="Q1839" s="17">
        <v>0.26995971511308697</v>
      </c>
      <c r="R1839" s="17"/>
      <c r="S1839" s="17">
        <v>0.23901292868485999</v>
      </c>
      <c r="T1839" s="17">
        <v>0.29382227542044498</v>
      </c>
      <c r="U1839" s="17">
        <v>0.34588826940366102</v>
      </c>
      <c r="V1839" s="17">
        <v>0.30248300822153901</v>
      </c>
      <c r="W1839" s="17">
        <v>0.24552975040347599</v>
      </c>
      <c r="X1839" s="17">
        <v>0.30124747467538698</v>
      </c>
      <c r="Y1839" s="17">
        <v>0.26408367929016302</v>
      </c>
      <c r="Z1839" s="17">
        <v>0.26333077710601999</v>
      </c>
      <c r="AA1839" s="17">
        <v>0.29167068292509601</v>
      </c>
      <c r="AB1839" s="17">
        <v>0.29757850012862003</v>
      </c>
      <c r="AC1839" s="17">
        <v>0.323089187356775</v>
      </c>
      <c r="AD1839" s="17">
        <v>0.26206936302829897</v>
      </c>
      <c r="AE1839" s="17"/>
      <c r="AF1839" s="17">
        <v>0.27668973374079903</v>
      </c>
      <c r="AG1839" s="17">
        <v>0.30370605004325602</v>
      </c>
      <c r="AH1839" s="17">
        <v>0.25057567045765899</v>
      </c>
      <c r="AI1839" s="17"/>
      <c r="AJ1839" s="17">
        <v>0.28614214655944897</v>
      </c>
      <c r="AK1839" s="17">
        <v>0.27301548590814301</v>
      </c>
      <c r="AL1839" s="17">
        <v>0.37973544420892502</v>
      </c>
      <c r="AM1839" s="17">
        <v>0.14093048849620099</v>
      </c>
      <c r="AN1839" s="17">
        <v>0.26976905527814299</v>
      </c>
      <c r="AO1839" s="17"/>
      <c r="AP1839" s="17">
        <v>0.26936748741493399</v>
      </c>
      <c r="AQ1839" s="17">
        <v>0.29066351370672699</v>
      </c>
      <c r="AR1839" s="17">
        <v>0.365953045044421</v>
      </c>
      <c r="AS1839" s="17"/>
      <c r="AT1839" s="17">
        <v>0.23880539175315699</v>
      </c>
      <c r="AU1839" s="17">
        <v>0.285281765359441</v>
      </c>
      <c r="AV1839" s="17">
        <v>0.31867363056799802</v>
      </c>
      <c r="AW1839" s="17">
        <v>0.328607469748811</v>
      </c>
      <c r="AX1839" s="17">
        <v>0.33624286043967799</v>
      </c>
      <c r="AY1839" s="17"/>
      <c r="AZ1839" s="17">
        <v>0.187738494572292</v>
      </c>
      <c r="BA1839" s="17">
        <v>0.23453615459940699</v>
      </c>
      <c r="BB1839" s="17">
        <v>0.32358032506358297</v>
      </c>
      <c r="BC1839" s="17">
        <v>0.32078139080381401</v>
      </c>
      <c r="BD1839" s="17">
        <v>0.31680896767695199</v>
      </c>
      <c r="BE1839" s="17">
        <v>0.26319256845691502</v>
      </c>
      <c r="BF1839" s="17">
        <v>0.30866390601452498</v>
      </c>
      <c r="BG1839" s="17">
        <v>0.27826777535367397</v>
      </c>
      <c r="BH1839" s="17">
        <v>0.29920749865617102</v>
      </c>
      <c r="BI1839" s="17">
        <v>0.29525629980193602</v>
      </c>
      <c r="BJ1839" s="17">
        <v>0.28024577268994999</v>
      </c>
      <c r="BK1839" s="17">
        <v>0.29736534131809</v>
      </c>
      <c r="BL1839" s="17">
        <v>0.251028917421453</v>
      </c>
      <c r="BM1839" s="17">
        <v>0.245639580926725</v>
      </c>
      <c r="BN1839" s="17">
        <v>0.313230381059379</v>
      </c>
      <c r="BO1839" s="17">
        <v>0.25449141018552401</v>
      </c>
      <c r="BP1839" s="17"/>
      <c r="BQ1839" s="17">
        <v>0.39040676994389401</v>
      </c>
      <c r="BR1839" s="17">
        <v>0.24126226818968699</v>
      </c>
    </row>
    <row r="1840" spans="2:70" x14ac:dyDescent="0.35">
      <c r="B1840" t="s">
        <v>745</v>
      </c>
      <c r="C1840" s="17">
        <v>0.26242570702523599</v>
      </c>
      <c r="D1840" s="17">
        <v>0.24581596319768301</v>
      </c>
      <c r="E1840" s="17">
        <v>0.27661435806585999</v>
      </c>
      <c r="F1840" s="17"/>
      <c r="G1840" s="17">
        <v>0.33679197051846399</v>
      </c>
      <c r="H1840" s="17">
        <v>0.303680612427699</v>
      </c>
      <c r="I1840" s="17">
        <v>0.308508137559099</v>
      </c>
      <c r="J1840" s="17">
        <v>0.21606336844103999</v>
      </c>
      <c r="K1840" s="17">
        <v>0.20857995770530699</v>
      </c>
      <c r="L1840" s="17">
        <v>0.21570377622402301</v>
      </c>
      <c r="M1840" s="17"/>
      <c r="N1840" s="17">
        <v>0.27393723122425101</v>
      </c>
      <c r="O1840" s="17">
        <v>0.25932220716850901</v>
      </c>
      <c r="P1840" s="17">
        <v>0.27122879525411198</v>
      </c>
      <c r="Q1840" s="17">
        <v>0.24757913448298099</v>
      </c>
      <c r="R1840" s="17"/>
      <c r="S1840" s="17">
        <v>0.29093080006833699</v>
      </c>
      <c r="T1840" s="17">
        <v>0.248800796015754</v>
      </c>
      <c r="U1840" s="17">
        <v>0.30548110637202502</v>
      </c>
      <c r="V1840" s="17">
        <v>0.267037166036313</v>
      </c>
      <c r="W1840" s="17">
        <v>0.24440878465865601</v>
      </c>
      <c r="X1840" s="17">
        <v>0.268663234475923</v>
      </c>
      <c r="Y1840" s="17">
        <v>0.249196186383736</v>
      </c>
      <c r="Z1840" s="17">
        <v>0.25994604545845801</v>
      </c>
      <c r="AA1840" s="17">
        <v>0.26591676121258201</v>
      </c>
      <c r="AB1840" s="17">
        <v>0.24946167453626999</v>
      </c>
      <c r="AC1840" s="17">
        <v>0.23146617907214101</v>
      </c>
      <c r="AD1840" s="17">
        <v>0.19930689495818599</v>
      </c>
      <c r="AE1840" s="17"/>
      <c r="AF1840" s="17">
        <v>0.21541859217436499</v>
      </c>
      <c r="AG1840" s="17">
        <v>0.27775629197002899</v>
      </c>
      <c r="AH1840" s="17">
        <v>0.27168786315420501</v>
      </c>
      <c r="AI1840" s="17"/>
      <c r="AJ1840" s="17">
        <v>0.25071193738970299</v>
      </c>
      <c r="AK1840" s="17">
        <v>0.25550898596257499</v>
      </c>
      <c r="AL1840" s="17">
        <v>0.22886101286986099</v>
      </c>
      <c r="AM1840" s="17">
        <v>0.22136666826219401</v>
      </c>
      <c r="AN1840" s="17">
        <v>0.29599060603027</v>
      </c>
      <c r="AO1840" s="17"/>
      <c r="AP1840" s="17">
        <v>0.26106625367275499</v>
      </c>
      <c r="AQ1840" s="17">
        <v>0.279071002775932</v>
      </c>
      <c r="AR1840" s="17">
        <v>0.26425901970478499</v>
      </c>
      <c r="AS1840" s="17"/>
      <c r="AT1840" s="17">
        <v>0.23075995032480201</v>
      </c>
      <c r="AU1840" s="17">
        <v>0.28962717677216399</v>
      </c>
      <c r="AV1840" s="17">
        <v>0.28464766307962802</v>
      </c>
      <c r="AW1840" s="17">
        <v>0.26359475062017601</v>
      </c>
      <c r="AX1840" s="17">
        <v>0.23850273782102999</v>
      </c>
      <c r="AY1840" s="17"/>
      <c r="AZ1840" s="17">
        <v>0.25028610744808899</v>
      </c>
      <c r="BA1840" s="17">
        <v>0.23478815897345801</v>
      </c>
      <c r="BB1840" s="17">
        <v>0.30482080616978302</v>
      </c>
      <c r="BC1840" s="17">
        <v>0.25258318418939602</v>
      </c>
      <c r="BD1840" s="17">
        <v>0.25944218472349601</v>
      </c>
      <c r="BE1840" s="17">
        <v>0.21517398542437999</v>
      </c>
      <c r="BF1840" s="17">
        <v>0.26939927203609099</v>
      </c>
      <c r="BG1840" s="17">
        <v>0.283387967957623</v>
      </c>
      <c r="BH1840" s="17">
        <v>0.29512450612931401</v>
      </c>
      <c r="BI1840" s="17">
        <v>0.30372264335653598</v>
      </c>
      <c r="BJ1840" s="17">
        <v>0.27397726754824397</v>
      </c>
      <c r="BK1840" s="17">
        <v>0.27569456274252602</v>
      </c>
      <c r="BL1840" s="17">
        <v>0.228217925967831</v>
      </c>
      <c r="BM1840" s="17">
        <v>0.24682522834578599</v>
      </c>
      <c r="BN1840" s="17">
        <v>0.25759765845147697</v>
      </c>
      <c r="BO1840" s="17">
        <v>0.23929738327387901</v>
      </c>
      <c r="BP1840" s="17"/>
      <c r="BQ1840" s="17">
        <v>0.280048388657756</v>
      </c>
      <c r="BR1840" s="17">
        <v>0.25416067422706601</v>
      </c>
    </row>
    <row r="1841" spans="2:70" x14ac:dyDescent="0.35">
      <c r="B1841" t="s">
        <v>746</v>
      </c>
      <c r="C1841" s="17">
        <v>0.225768000602556</v>
      </c>
      <c r="D1841" s="17">
        <v>0.231112791222434</v>
      </c>
      <c r="E1841" s="17">
        <v>0.22102991033264999</v>
      </c>
      <c r="F1841" s="17"/>
      <c r="G1841" s="17">
        <v>9.2866577237854506E-2</v>
      </c>
      <c r="H1841" s="17">
        <v>0.13543844242519401</v>
      </c>
      <c r="I1841" s="17">
        <v>0.15439093273518201</v>
      </c>
      <c r="J1841" s="17">
        <v>0.24704659396018</v>
      </c>
      <c r="K1841" s="17">
        <v>0.340024398802516</v>
      </c>
      <c r="L1841" s="17">
        <v>0.35207018826020697</v>
      </c>
      <c r="M1841" s="17"/>
      <c r="N1841" s="17">
        <v>0.18736685436841799</v>
      </c>
      <c r="O1841" s="17">
        <v>0.237901246674524</v>
      </c>
      <c r="P1841" s="17">
        <v>0.221669316126785</v>
      </c>
      <c r="Q1841" s="17">
        <v>0.25637509613459702</v>
      </c>
      <c r="R1841" s="17"/>
      <c r="S1841" s="17">
        <v>0.15751109804438801</v>
      </c>
      <c r="T1841" s="17">
        <v>0.26183890328968401</v>
      </c>
      <c r="U1841" s="17">
        <v>0.235419562540717</v>
      </c>
      <c r="V1841" s="17">
        <v>0.25975064553098998</v>
      </c>
      <c r="W1841" s="17">
        <v>0.23501241221597899</v>
      </c>
      <c r="X1841" s="17">
        <v>0.204649320570745</v>
      </c>
      <c r="Y1841" s="17">
        <v>0.25507770455105699</v>
      </c>
      <c r="Z1841" s="17">
        <v>0.25608842524373299</v>
      </c>
      <c r="AA1841" s="17">
        <v>0.22137479577071301</v>
      </c>
      <c r="AB1841" s="17">
        <v>0.236377678883398</v>
      </c>
      <c r="AC1841" s="17">
        <v>0.234279384892812</v>
      </c>
      <c r="AD1841" s="17">
        <v>0.15349504372595199</v>
      </c>
      <c r="AE1841" s="17"/>
      <c r="AF1841" s="17">
        <v>0.30534530335245402</v>
      </c>
      <c r="AG1841" s="17">
        <v>0.19414540804025199</v>
      </c>
      <c r="AH1841" s="17">
        <v>0.178334306965164</v>
      </c>
      <c r="AI1841" s="17"/>
      <c r="AJ1841" s="17">
        <v>0.27692196466819602</v>
      </c>
      <c r="AK1841" s="17">
        <v>0.17004830857127601</v>
      </c>
      <c r="AL1841" s="17">
        <v>0.22706394942483099</v>
      </c>
      <c r="AM1841" s="17">
        <v>0.344733485866134</v>
      </c>
      <c r="AN1841" s="17">
        <v>0.23914598555309199</v>
      </c>
      <c r="AO1841" s="17"/>
      <c r="AP1841" s="17">
        <v>0.240168852691691</v>
      </c>
      <c r="AQ1841" s="17">
        <v>0.178615433140628</v>
      </c>
      <c r="AR1841" s="17">
        <v>0.16503635605763101</v>
      </c>
      <c r="AS1841" s="17"/>
      <c r="AT1841" s="17">
        <v>0.31370920862601198</v>
      </c>
      <c r="AU1841" s="17">
        <v>0.22154687924361699</v>
      </c>
      <c r="AV1841" s="17">
        <v>0.152122070170014</v>
      </c>
      <c r="AW1841" s="17">
        <v>0.133970378493244</v>
      </c>
      <c r="AX1841" s="17">
        <v>0.183952854207873</v>
      </c>
      <c r="AY1841" s="17"/>
      <c r="AZ1841" s="17">
        <v>0.28081933595423197</v>
      </c>
      <c r="BA1841" s="17">
        <v>0.287563205863131</v>
      </c>
      <c r="BB1841" s="17">
        <v>0.233611727998394</v>
      </c>
      <c r="BC1841" s="17">
        <v>0.26357517202291603</v>
      </c>
      <c r="BD1841" s="17">
        <v>0.201749642364142</v>
      </c>
      <c r="BE1841" s="17">
        <v>0.26530262454279102</v>
      </c>
      <c r="BF1841" s="17">
        <v>0.20822199884664699</v>
      </c>
      <c r="BG1841" s="17">
        <v>0.23754742511420099</v>
      </c>
      <c r="BH1841" s="17">
        <v>0.18807956206179099</v>
      </c>
      <c r="BI1841" s="17">
        <v>0.21594044055825101</v>
      </c>
      <c r="BJ1841" s="17">
        <v>0.216851609716423</v>
      </c>
      <c r="BK1841" s="17">
        <v>0.19225118069196201</v>
      </c>
      <c r="BL1841" s="17">
        <v>0.24291163358509801</v>
      </c>
      <c r="BM1841" s="17">
        <v>0.18825088649761901</v>
      </c>
      <c r="BN1841" s="17">
        <v>0.147252481497856</v>
      </c>
      <c r="BO1841" s="17">
        <v>0.147985346163656</v>
      </c>
      <c r="BP1841" s="17"/>
      <c r="BQ1841" s="17">
        <v>8.3578907624293E-2</v>
      </c>
      <c r="BR1841" s="17">
        <v>0.29533109009296898</v>
      </c>
    </row>
    <row r="1842" spans="2:70" x14ac:dyDescent="0.35">
      <c r="B1842" t="s">
        <v>747</v>
      </c>
      <c r="C1842" s="17">
        <v>0.17281525789284299</v>
      </c>
      <c r="D1842" s="17">
        <v>0.17935381497628999</v>
      </c>
      <c r="E1842" s="17">
        <v>0.16472619689493101</v>
      </c>
      <c r="F1842" s="17"/>
      <c r="G1842" s="17">
        <v>0.27729929087977601</v>
      </c>
      <c r="H1842" s="17">
        <v>0.21579545958069499</v>
      </c>
      <c r="I1842" s="17">
        <v>0.21762487870514399</v>
      </c>
      <c r="J1842" s="17">
        <v>0.115595267284404</v>
      </c>
      <c r="K1842" s="17">
        <v>0.128357868757844</v>
      </c>
      <c r="L1842" s="17">
        <v>0.108268559408899</v>
      </c>
      <c r="M1842" s="17"/>
      <c r="N1842" s="17">
        <v>0.19201443400864701</v>
      </c>
      <c r="O1842" s="17">
        <v>0.156508259747104</v>
      </c>
      <c r="P1842" s="17">
        <v>0.19213504585539401</v>
      </c>
      <c r="Q1842" s="17">
        <v>0.152237201822709</v>
      </c>
      <c r="R1842" s="17"/>
      <c r="S1842" s="17">
        <v>0.21128922171889999</v>
      </c>
      <c r="T1842" s="17">
        <v>0.15238649543396901</v>
      </c>
      <c r="U1842" s="17">
        <v>0.138237080798704</v>
      </c>
      <c r="V1842" s="17">
        <v>0.19504122878927199</v>
      </c>
      <c r="W1842" s="17">
        <v>0.12070330179296999</v>
      </c>
      <c r="X1842" s="17">
        <v>0.21147575406257599</v>
      </c>
      <c r="Y1842" s="17">
        <v>0.156021379149308</v>
      </c>
      <c r="Z1842" s="17">
        <v>0.16163780024205099</v>
      </c>
      <c r="AA1842" s="17">
        <v>0.20035603162054899</v>
      </c>
      <c r="AB1842" s="17">
        <v>0.14798457973064</v>
      </c>
      <c r="AC1842" s="17">
        <v>0.157477951325704</v>
      </c>
      <c r="AD1842" s="17">
        <v>0.17186751582774501</v>
      </c>
      <c r="AE1842" s="17"/>
      <c r="AF1842" s="17">
        <v>0.13901085789336901</v>
      </c>
      <c r="AG1842" s="17">
        <v>0.17941036134852301</v>
      </c>
      <c r="AH1842" s="17">
        <v>0.1893193251326</v>
      </c>
      <c r="AI1842" s="17"/>
      <c r="AJ1842" s="17">
        <v>0.152345199542507</v>
      </c>
      <c r="AK1842" s="17">
        <v>0.17793751000342301</v>
      </c>
      <c r="AL1842" s="17">
        <v>0.195011112409615</v>
      </c>
      <c r="AM1842" s="17">
        <v>0.20927517205600699</v>
      </c>
      <c r="AN1842" s="17">
        <v>0.164879631020725</v>
      </c>
      <c r="AO1842" s="17"/>
      <c r="AP1842" s="17">
        <v>0.15887715264785701</v>
      </c>
      <c r="AQ1842" s="17">
        <v>0.18700121602757999</v>
      </c>
      <c r="AR1842" s="17">
        <v>0.19577769272195999</v>
      </c>
      <c r="AS1842" s="17"/>
      <c r="AT1842" s="17">
        <v>0.10930062389591901</v>
      </c>
      <c r="AU1842" s="17">
        <v>0.17496194682796601</v>
      </c>
      <c r="AV1842" s="17">
        <v>0.20860828765929901</v>
      </c>
      <c r="AW1842" s="17">
        <v>0.24326439686345699</v>
      </c>
      <c r="AX1842" s="17">
        <v>0.28965561018470598</v>
      </c>
      <c r="AY1842" s="17"/>
      <c r="AZ1842" s="17">
        <v>0.280025457288192</v>
      </c>
      <c r="BA1842" s="17">
        <v>0.125858371467677</v>
      </c>
      <c r="BB1842" s="17">
        <v>0.128602007951261</v>
      </c>
      <c r="BC1842" s="17">
        <v>0.169496690402964</v>
      </c>
      <c r="BD1842" s="17">
        <v>0.166963043101714</v>
      </c>
      <c r="BE1842" s="17">
        <v>0.13325932209237701</v>
      </c>
      <c r="BF1842" s="17">
        <v>0.18865748509376201</v>
      </c>
      <c r="BG1842" s="17">
        <v>0.16338842435694201</v>
      </c>
      <c r="BH1842" s="17">
        <v>0.16595423052588301</v>
      </c>
      <c r="BI1842" s="17">
        <v>0.223301982982759</v>
      </c>
      <c r="BJ1842" s="17">
        <v>0.192370806007965</v>
      </c>
      <c r="BK1842" s="17">
        <v>0.18109084805381501</v>
      </c>
      <c r="BL1842" s="17">
        <v>0.16064530045804901</v>
      </c>
      <c r="BM1842" s="17">
        <v>0.210404163741537</v>
      </c>
      <c r="BN1842" s="17">
        <v>0.215002881300209</v>
      </c>
      <c r="BO1842" s="17">
        <v>0.25844534301924799</v>
      </c>
      <c r="BP1842" s="17"/>
      <c r="BQ1842" s="17">
        <v>0.25667090427623501</v>
      </c>
      <c r="BR1842" s="17">
        <v>0.132669179017983</v>
      </c>
    </row>
    <row r="1843" spans="2:70" x14ac:dyDescent="0.35">
      <c r="B1843" t="s">
        <v>748</v>
      </c>
      <c r="C1843" s="17">
        <v>0.15951434108607801</v>
      </c>
      <c r="D1843" s="17">
        <v>0.161918802912555</v>
      </c>
      <c r="E1843" s="17">
        <v>0.15601939093294201</v>
      </c>
      <c r="F1843" s="17"/>
      <c r="G1843" s="17">
        <v>0.21550085525993201</v>
      </c>
      <c r="H1843" s="17">
        <v>0.19239163504140899</v>
      </c>
      <c r="I1843" s="17">
        <v>0.21905918797412399</v>
      </c>
      <c r="J1843" s="17">
        <v>0.13434753305522401</v>
      </c>
      <c r="K1843" s="17">
        <v>0.14157724628250201</v>
      </c>
      <c r="L1843" s="17">
        <v>7.9453496241375904E-2</v>
      </c>
      <c r="M1843" s="17"/>
      <c r="N1843" s="17">
        <v>0.16217597852392299</v>
      </c>
      <c r="O1843" s="17">
        <v>0.149722038707476</v>
      </c>
      <c r="P1843" s="17">
        <v>0.167304991075131</v>
      </c>
      <c r="Q1843" s="17">
        <v>0.161033951774121</v>
      </c>
      <c r="R1843" s="17"/>
      <c r="S1843" s="17">
        <v>0.20531892613786901</v>
      </c>
      <c r="T1843" s="17">
        <v>0.15039735840147</v>
      </c>
      <c r="U1843" s="17">
        <v>0.11991161349556299</v>
      </c>
      <c r="V1843" s="17">
        <v>0.14922566638492599</v>
      </c>
      <c r="W1843" s="17">
        <v>0.157583226209559</v>
      </c>
      <c r="X1843" s="17">
        <v>0.138359836727626</v>
      </c>
      <c r="Y1843" s="17">
        <v>0.145802662699691</v>
      </c>
      <c r="Z1843" s="17">
        <v>0.162551793478632</v>
      </c>
      <c r="AA1843" s="17">
        <v>0.15937213702351899</v>
      </c>
      <c r="AB1843" s="17">
        <v>0.15028651377178601</v>
      </c>
      <c r="AC1843" s="17">
        <v>0.15290790300205601</v>
      </c>
      <c r="AD1843" s="17">
        <v>0.26170022061820503</v>
      </c>
      <c r="AE1843" s="17"/>
      <c r="AF1843" s="17">
        <v>0.135568845806747</v>
      </c>
      <c r="AG1843" s="17">
        <v>0.16609546630552399</v>
      </c>
      <c r="AH1843" s="17">
        <v>0.16323977784201801</v>
      </c>
      <c r="AI1843" s="17"/>
      <c r="AJ1843" s="17">
        <v>0.14086969414841399</v>
      </c>
      <c r="AK1843" s="17">
        <v>0.191853546125825</v>
      </c>
      <c r="AL1843" s="17">
        <v>0.158535296859833</v>
      </c>
      <c r="AM1843" s="17">
        <v>0.131760294783174</v>
      </c>
      <c r="AN1843" s="17">
        <v>0.156153556686636</v>
      </c>
      <c r="AO1843" s="17"/>
      <c r="AP1843" s="17">
        <v>0.14954868716425901</v>
      </c>
      <c r="AQ1843" s="17">
        <v>0.19571192642535101</v>
      </c>
      <c r="AR1843" s="17">
        <v>0.20918096464767</v>
      </c>
      <c r="AS1843" s="17"/>
      <c r="AT1843" s="17">
        <v>0.1403707799535</v>
      </c>
      <c r="AU1843" s="17">
        <v>0.17119677957846399</v>
      </c>
      <c r="AV1843" s="17">
        <v>0.17123973185547101</v>
      </c>
      <c r="AW1843" s="17">
        <v>0.170268088167703</v>
      </c>
      <c r="AX1843" s="17">
        <v>0.17232233101498701</v>
      </c>
      <c r="AY1843" s="17"/>
      <c r="AZ1843" s="17">
        <v>0.120059459842423</v>
      </c>
      <c r="BA1843" s="17">
        <v>0.139023172093095</v>
      </c>
      <c r="BB1843" s="17">
        <v>0.16270050853156701</v>
      </c>
      <c r="BC1843" s="17">
        <v>0.15660911525104701</v>
      </c>
      <c r="BD1843" s="17">
        <v>0.165972164742439</v>
      </c>
      <c r="BE1843" s="17">
        <v>0.14510612988277199</v>
      </c>
      <c r="BF1843" s="17">
        <v>0.18272398037079801</v>
      </c>
      <c r="BG1843" s="17">
        <v>0.138340771201865</v>
      </c>
      <c r="BH1843" s="17">
        <v>0.16853520013772499</v>
      </c>
      <c r="BI1843" s="17">
        <v>0.15292845470836899</v>
      </c>
      <c r="BJ1843" s="17">
        <v>0.13448489535383401</v>
      </c>
      <c r="BK1843" s="17">
        <v>0.17930192268469999</v>
      </c>
      <c r="BL1843" s="17">
        <v>0.191331656693841</v>
      </c>
      <c r="BM1843" s="17">
        <v>0.18149529873631901</v>
      </c>
      <c r="BN1843" s="17">
        <v>0.230001438102789</v>
      </c>
      <c r="BO1843" s="17">
        <v>0.181091370872693</v>
      </c>
      <c r="BP1843" s="17"/>
      <c r="BQ1843" s="17">
        <v>0.17279047311151899</v>
      </c>
      <c r="BR1843" s="17">
        <v>0.15480010094815699</v>
      </c>
    </row>
    <row r="1844" spans="2:70" x14ac:dyDescent="0.35">
      <c r="B1844" t="s">
        <v>749</v>
      </c>
      <c r="C1844" s="17">
        <v>0.149861258124141</v>
      </c>
      <c r="D1844" s="17">
        <v>0.14232061266625401</v>
      </c>
      <c r="E1844" s="17">
        <v>0.15729430265840499</v>
      </c>
      <c r="F1844" s="17"/>
      <c r="G1844" s="17">
        <v>0.20365953697179401</v>
      </c>
      <c r="H1844" s="17">
        <v>0.18578842901960299</v>
      </c>
      <c r="I1844" s="17">
        <v>0.182426627610971</v>
      </c>
      <c r="J1844" s="17">
        <v>0.13550904382088699</v>
      </c>
      <c r="K1844" s="17">
        <v>0.12488509848229901</v>
      </c>
      <c r="L1844" s="17">
        <v>8.6691598259390906E-2</v>
      </c>
      <c r="M1844" s="17"/>
      <c r="N1844" s="17">
        <v>0.14978660023926199</v>
      </c>
      <c r="O1844" s="17">
        <v>0.14342030119565599</v>
      </c>
      <c r="P1844" s="17">
        <v>0.16521318524512699</v>
      </c>
      <c r="Q1844" s="17">
        <v>0.144057339096999</v>
      </c>
      <c r="R1844" s="17"/>
      <c r="S1844" s="17">
        <v>0.186651297658221</v>
      </c>
      <c r="T1844" s="17">
        <v>0.15979197145725299</v>
      </c>
      <c r="U1844" s="17">
        <v>0.15583418576552899</v>
      </c>
      <c r="V1844" s="17">
        <v>0.13888379879392601</v>
      </c>
      <c r="W1844" s="17">
        <v>0.113658267604813</v>
      </c>
      <c r="X1844" s="17">
        <v>0.14137802036851499</v>
      </c>
      <c r="Y1844" s="17">
        <v>0.15021880754946201</v>
      </c>
      <c r="Z1844" s="17">
        <v>0.127859854333017</v>
      </c>
      <c r="AA1844" s="17">
        <v>0.135755772506616</v>
      </c>
      <c r="AB1844" s="17">
        <v>0.125991425661652</v>
      </c>
      <c r="AC1844" s="17">
        <v>0.16392567113074</v>
      </c>
      <c r="AD1844" s="17">
        <v>0.19018945829488601</v>
      </c>
      <c r="AE1844" s="17"/>
      <c r="AF1844" s="17">
        <v>0.12451286883910199</v>
      </c>
      <c r="AG1844" s="17">
        <v>0.15838375717323799</v>
      </c>
      <c r="AH1844" s="17">
        <v>0.176799001459955</v>
      </c>
      <c r="AI1844" s="17"/>
      <c r="AJ1844" s="17">
        <v>0.116534089511856</v>
      </c>
      <c r="AK1844" s="17">
        <v>0.193800697906301</v>
      </c>
      <c r="AL1844" s="17">
        <v>0.13066955259342</v>
      </c>
      <c r="AM1844" s="17">
        <v>0.19904132322517601</v>
      </c>
      <c r="AN1844" s="17">
        <v>0.13660777681026101</v>
      </c>
      <c r="AO1844" s="17"/>
      <c r="AP1844" s="17">
        <v>0.12667085926323399</v>
      </c>
      <c r="AQ1844" s="17">
        <v>0.17645318221755199</v>
      </c>
      <c r="AR1844" s="17">
        <v>0.15046646993986301</v>
      </c>
      <c r="AS1844" s="17"/>
      <c r="AT1844" s="17">
        <v>0.11850962472520001</v>
      </c>
      <c r="AU1844" s="17">
        <v>0.15572144966676801</v>
      </c>
      <c r="AV1844" s="17">
        <v>0.164928283311706</v>
      </c>
      <c r="AW1844" s="17">
        <v>0.168625594552507</v>
      </c>
      <c r="AX1844" s="17">
        <v>0.12943489710831299</v>
      </c>
      <c r="AY1844" s="17"/>
      <c r="AZ1844" s="17">
        <v>8.0269869053125706E-2</v>
      </c>
      <c r="BA1844" s="17">
        <v>0.109009284555981</v>
      </c>
      <c r="BB1844" s="17">
        <v>0.12844661665062901</v>
      </c>
      <c r="BC1844" s="17">
        <v>0.13630000867381201</v>
      </c>
      <c r="BD1844" s="17">
        <v>0.14389639996497799</v>
      </c>
      <c r="BE1844" s="17">
        <v>0.16055665396464</v>
      </c>
      <c r="BF1844" s="17">
        <v>0.162548384543894</v>
      </c>
      <c r="BG1844" s="17">
        <v>0.159569925957075</v>
      </c>
      <c r="BH1844" s="17">
        <v>0.17899298711995801</v>
      </c>
      <c r="BI1844" s="17">
        <v>0.129694176075869</v>
      </c>
      <c r="BJ1844" s="17">
        <v>0.127224033944175</v>
      </c>
      <c r="BK1844" s="17">
        <v>0.18208628136395</v>
      </c>
      <c r="BL1844" s="17">
        <v>0.19033539648450501</v>
      </c>
      <c r="BM1844" s="17">
        <v>0.16122625865159901</v>
      </c>
      <c r="BN1844" s="17">
        <v>0.15526793389517801</v>
      </c>
      <c r="BO1844" s="17">
        <v>0.21022089469831601</v>
      </c>
      <c r="BP1844" s="17"/>
      <c r="BQ1844" s="17">
        <v>0.160965591728612</v>
      </c>
      <c r="BR1844" s="17">
        <v>0.14255693607672601</v>
      </c>
    </row>
    <row r="1845" spans="2:70" x14ac:dyDescent="0.35">
      <c r="B1845" t="s">
        <v>750</v>
      </c>
      <c r="C1845" s="17">
        <v>0.14389332775925401</v>
      </c>
      <c r="D1845" s="17">
        <v>0.158753506334459</v>
      </c>
      <c r="E1845" s="17">
        <v>0.12942748124863401</v>
      </c>
      <c r="F1845" s="17"/>
      <c r="G1845" s="17">
        <v>0.17272574493231199</v>
      </c>
      <c r="H1845" s="17">
        <v>0.17075901252576001</v>
      </c>
      <c r="I1845" s="17">
        <v>0.111665771518575</v>
      </c>
      <c r="J1845" s="17">
        <v>0.115246513577299</v>
      </c>
      <c r="K1845" s="17">
        <v>0.117411926634891</v>
      </c>
      <c r="L1845" s="17">
        <v>0.17034391183981801</v>
      </c>
      <c r="M1845" s="17"/>
      <c r="N1845" s="17">
        <v>0.17045619688538299</v>
      </c>
      <c r="O1845" s="17">
        <v>0.125011707991524</v>
      </c>
      <c r="P1845" s="17">
        <v>0.142073980509555</v>
      </c>
      <c r="Q1845" s="17">
        <v>0.13635335746989299</v>
      </c>
      <c r="R1845" s="17"/>
      <c r="S1845" s="17">
        <v>0.166925653746237</v>
      </c>
      <c r="T1845" s="17">
        <v>0.15601178578563701</v>
      </c>
      <c r="U1845" s="17">
        <v>0.14648271578892799</v>
      </c>
      <c r="V1845" s="17">
        <v>0.136639516870388</v>
      </c>
      <c r="W1845" s="17">
        <v>0.131474122558495</v>
      </c>
      <c r="X1845" s="17">
        <v>0.12835917108286499</v>
      </c>
      <c r="Y1845" s="17">
        <v>0.12575183547013299</v>
      </c>
      <c r="Z1845" s="17">
        <v>0.13124794590182101</v>
      </c>
      <c r="AA1845" s="17">
        <v>0.142592625997332</v>
      </c>
      <c r="AB1845" s="17">
        <v>0.145995436278511</v>
      </c>
      <c r="AC1845" s="17">
        <v>0.16902400633062101</v>
      </c>
      <c r="AD1845" s="17">
        <v>9.5786712723467601E-2</v>
      </c>
      <c r="AE1845" s="17"/>
      <c r="AF1845" s="17">
        <v>0.166605887328098</v>
      </c>
      <c r="AG1845" s="17">
        <v>0.13494936588321099</v>
      </c>
      <c r="AH1845" s="17">
        <v>0.124497337664907</v>
      </c>
      <c r="AI1845" s="17"/>
      <c r="AJ1845" s="17">
        <v>0.157313680193437</v>
      </c>
      <c r="AK1845" s="17">
        <v>0.14368243872491299</v>
      </c>
      <c r="AL1845" s="17">
        <v>0.142451838823168</v>
      </c>
      <c r="AM1845" s="17">
        <v>0.19883267343125099</v>
      </c>
      <c r="AN1845" s="17">
        <v>0.11524999024811999</v>
      </c>
      <c r="AO1845" s="17"/>
      <c r="AP1845" s="17">
        <v>0.153164009361098</v>
      </c>
      <c r="AQ1845" s="17">
        <v>0.14265525513105701</v>
      </c>
      <c r="AR1845" s="17">
        <v>0.15372721628372299</v>
      </c>
      <c r="AS1845" s="17"/>
      <c r="AT1845" s="17">
        <v>0.12518752423009499</v>
      </c>
      <c r="AU1845" s="17">
        <v>0.13579168740654701</v>
      </c>
      <c r="AV1845" s="17">
        <v>0.16880495057320799</v>
      </c>
      <c r="AW1845" s="17">
        <v>0.17637780686340301</v>
      </c>
      <c r="AX1845" s="17">
        <v>0.20387585537601599</v>
      </c>
      <c r="AY1845" s="17"/>
      <c r="AZ1845" s="17">
        <v>0.15453112547506401</v>
      </c>
      <c r="BA1845" s="17">
        <v>8.90882220605278E-2</v>
      </c>
      <c r="BB1845" s="17">
        <v>0.17085658654786701</v>
      </c>
      <c r="BC1845" s="17">
        <v>0.18163894455075399</v>
      </c>
      <c r="BD1845" s="17">
        <v>0.183259772741212</v>
      </c>
      <c r="BE1845" s="17">
        <v>9.6537170975417405E-2</v>
      </c>
      <c r="BF1845" s="17">
        <v>0.15088236637823901</v>
      </c>
      <c r="BG1845" s="17">
        <v>0.14213865917700899</v>
      </c>
      <c r="BH1845" s="17">
        <v>0.12736574133792899</v>
      </c>
      <c r="BI1845" s="17">
        <v>0.140054785377526</v>
      </c>
      <c r="BJ1845" s="17">
        <v>0.105513130129385</v>
      </c>
      <c r="BK1845" s="17">
        <v>0.15442303340514901</v>
      </c>
      <c r="BL1845" s="17">
        <v>0.12248182458665401</v>
      </c>
      <c r="BM1845" s="17">
        <v>0.22487508427407699</v>
      </c>
      <c r="BN1845" s="17">
        <v>0.14977784844249201</v>
      </c>
      <c r="BO1845" s="17">
        <v>0.179428574374557</v>
      </c>
      <c r="BP1845" s="17"/>
      <c r="BQ1845" s="17">
        <v>0.22883582965138799</v>
      </c>
      <c r="BR1845" s="17">
        <v>0.106140878756518</v>
      </c>
    </row>
    <row r="1846" spans="2:70" x14ac:dyDescent="0.35">
      <c r="B1846" t="s">
        <v>751</v>
      </c>
      <c r="C1846" s="17">
        <v>0.112728641537958</v>
      </c>
      <c r="D1846" s="17">
        <v>0.105998336616897</v>
      </c>
      <c r="E1846" s="17">
        <v>0.116898787423142</v>
      </c>
      <c r="F1846" s="17"/>
      <c r="G1846" s="17">
        <v>0.21970661568988401</v>
      </c>
      <c r="H1846" s="17">
        <v>0.15956116167465101</v>
      </c>
      <c r="I1846" s="17">
        <v>0.14133794495677199</v>
      </c>
      <c r="J1846" s="17">
        <v>8.51565815065813E-2</v>
      </c>
      <c r="K1846" s="17">
        <v>6.2433159678063198E-2</v>
      </c>
      <c r="L1846" s="17">
        <v>3.62934642024067E-2</v>
      </c>
      <c r="M1846" s="17"/>
      <c r="N1846" s="17">
        <v>0.125074315190152</v>
      </c>
      <c r="O1846" s="17">
        <v>0.10927133312418399</v>
      </c>
      <c r="P1846" s="17">
        <v>0.125661526617348</v>
      </c>
      <c r="Q1846" s="17">
        <v>9.1058849130770794E-2</v>
      </c>
      <c r="R1846" s="17"/>
      <c r="S1846" s="17">
        <v>0.224994905631517</v>
      </c>
      <c r="T1846" s="17">
        <v>0.102796244833168</v>
      </c>
      <c r="U1846" s="17">
        <v>5.89995556092901E-2</v>
      </c>
      <c r="V1846" s="17">
        <v>9.91289714897053E-2</v>
      </c>
      <c r="W1846" s="17">
        <v>0.105677805952125</v>
      </c>
      <c r="X1846" s="17">
        <v>0.10984331025378299</v>
      </c>
      <c r="Y1846" s="17">
        <v>0.106023327922477</v>
      </c>
      <c r="Z1846" s="17">
        <v>6.8339371951453606E-2</v>
      </c>
      <c r="AA1846" s="17">
        <v>9.2535071841094704E-2</v>
      </c>
      <c r="AB1846" s="17">
        <v>9.5086347381114905E-2</v>
      </c>
      <c r="AC1846" s="17">
        <v>9.6539984187476405E-2</v>
      </c>
      <c r="AD1846" s="17">
        <v>7.15488482922879E-2</v>
      </c>
      <c r="AE1846" s="17"/>
      <c r="AF1846" s="17">
        <v>7.0529832905479095E-2</v>
      </c>
      <c r="AG1846" s="17">
        <v>0.134584611201821</v>
      </c>
      <c r="AH1846" s="17">
        <v>0.113697234693664</v>
      </c>
      <c r="AI1846" s="17"/>
      <c r="AJ1846" s="17">
        <v>7.6600000040869004E-2</v>
      </c>
      <c r="AK1846" s="17">
        <v>0.16616131608640999</v>
      </c>
      <c r="AL1846" s="17">
        <v>0.114816758393279</v>
      </c>
      <c r="AM1846" s="17">
        <v>0.18483968311048399</v>
      </c>
      <c r="AN1846" s="17">
        <v>8.1589593482966696E-2</v>
      </c>
      <c r="AO1846" s="17"/>
      <c r="AP1846" s="17">
        <v>9.4536340692819798E-2</v>
      </c>
      <c r="AQ1846" s="17">
        <v>0.146781988782415</v>
      </c>
      <c r="AR1846" s="17">
        <v>0.17079530819795199</v>
      </c>
      <c r="AS1846" s="17"/>
      <c r="AT1846" s="17">
        <v>7.3908525622827903E-2</v>
      </c>
      <c r="AU1846" s="17">
        <v>0.112556112743164</v>
      </c>
      <c r="AV1846" s="17">
        <v>0.12858952913594701</v>
      </c>
      <c r="AW1846" s="17">
        <v>0.18323082440976199</v>
      </c>
      <c r="AX1846" s="17">
        <v>0.2386460171616</v>
      </c>
      <c r="AY1846" s="17"/>
      <c r="AZ1846" s="17">
        <v>7.3093386371138894E-2</v>
      </c>
      <c r="BA1846" s="17">
        <v>8.5912706872521893E-2</v>
      </c>
      <c r="BB1846" s="17">
        <v>0.117528075071511</v>
      </c>
      <c r="BC1846" s="17">
        <v>0.112029527097258</v>
      </c>
      <c r="BD1846" s="17">
        <v>0.102222134571126</v>
      </c>
      <c r="BE1846" s="17">
        <v>0.109600641133465</v>
      </c>
      <c r="BF1846" s="17">
        <v>0.115688555767281</v>
      </c>
      <c r="BG1846" s="17">
        <v>0.105740152593766</v>
      </c>
      <c r="BH1846" s="17">
        <v>9.8216706273252199E-2</v>
      </c>
      <c r="BI1846" s="17">
        <v>0.115154142745603</v>
      </c>
      <c r="BJ1846" s="17">
        <v>0.10882432624548501</v>
      </c>
      <c r="BK1846" s="17">
        <v>0.139484504509613</v>
      </c>
      <c r="BL1846" s="17">
        <v>0.159020931620967</v>
      </c>
      <c r="BM1846" s="17">
        <v>0.14097778825372201</v>
      </c>
      <c r="BN1846" s="17">
        <v>0.13746838233710901</v>
      </c>
      <c r="BO1846" s="17">
        <v>0.19081528472029199</v>
      </c>
      <c r="BP1846" s="17"/>
      <c r="BQ1846" s="17">
        <v>0.168971558561444</v>
      </c>
      <c r="BR1846" s="17">
        <v>8.6556954350391596E-2</v>
      </c>
    </row>
    <row r="1847" spans="2:70" x14ac:dyDescent="0.35">
      <c r="B1847" t="s">
        <v>129</v>
      </c>
      <c r="C1847" s="17">
        <v>5.52118593095349E-2</v>
      </c>
      <c r="D1847" s="17">
        <v>5.8380772364275399E-2</v>
      </c>
      <c r="E1847" s="17">
        <v>5.2474111825552901E-2</v>
      </c>
      <c r="F1847" s="17"/>
      <c r="G1847" s="17">
        <v>7.0411405271341501E-2</v>
      </c>
      <c r="H1847" s="17">
        <v>6.2790590375233005E-2</v>
      </c>
      <c r="I1847" s="17">
        <v>4.9196919579499003E-2</v>
      </c>
      <c r="J1847" s="17">
        <v>6.1967513353484903E-2</v>
      </c>
      <c r="K1847" s="17">
        <v>5.0894179761567897E-2</v>
      </c>
      <c r="L1847" s="17">
        <v>4.1212734620498598E-2</v>
      </c>
      <c r="M1847" s="17"/>
      <c r="N1847" s="17">
        <v>3.8093967395389297E-2</v>
      </c>
      <c r="O1847" s="17">
        <v>4.9609123787146402E-2</v>
      </c>
      <c r="P1847" s="17">
        <v>6.0351389278611701E-2</v>
      </c>
      <c r="Q1847" s="17">
        <v>7.4788826930679203E-2</v>
      </c>
      <c r="R1847" s="17"/>
      <c r="S1847" s="17">
        <v>3.44840193814831E-2</v>
      </c>
      <c r="T1847" s="17">
        <v>4.9854381053827501E-2</v>
      </c>
      <c r="U1847" s="17">
        <v>6.16269686369013E-2</v>
      </c>
      <c r="V1847" s="17">
        <v>2.6786474459648001E-2</v>
      </c>
      <c r="W1847" s="17">
        <v>0.100351825154882</v>
      </c>
      <c r="X1847" s="17">
        <v>7.1389423278594599E-2</v>
      </c>
      <c r="Y1847" s="17">
        <v>5.3442069181831101E-2</v>
      </c>
      <c r="Z1847" s="17">
        <v>4.9504366866602E-2</v>
      </c>
      <c r="AA1847" s="17">
        <v>4.6238481790831697E-2</v>
      </c>
      <c r="AB1847" s="17">
        <v>5.6605343038813399E-2</v>
      </c>
      <c r="AC1847" s="17">
        <v>5.5845970774361701E-2</v>
      </c>
      <c r="AD1847" s="17">
        <v>0.129622605363472</v>
      </c>
      <c r="AE1847" s="17"/>
      <c r="AF1847" s="17">
        <v>3.8272792005704201E-2</v>
      </c>
      <c r="AG1847" s="17">
        <v>4.5833415483846902E-2</v>
      </c>
      <c r="AH1847" s="17">
        <v>0.10311697564846201</v>
      </c>
      <c r="AI1847" s="17"/>
      <c r="AJ1847" s="17">
        <v>4.1188377326108402E-2</v>
      </c>
      <c r="AK1847" s="17">
        <v>5.1630191943883602E-2</v>
      </c>
      <c r="AL1847" s="17">
        <v>3.03720233751524E-2</v>
      </c>
      <c r="AM1847" s="17">
        <v>3.4139977700174899E-2</v>
      </c>
      <c r="AN1847" s="17">
        <v>9.2714774437404099E-2</v>
      </c>
      <c r="AO1847" s="17"/>
      <c r="AP1847" s="17">
        <v>4.4330475971228002E-2</v>
      </c>
      <c r="AQ1847" s="17">
        <v>4.7197773232251099E-2</v>
      </c>
      <c r="AR1847" s="17">
        <v>1.70482572401322E-2</v>
      </c>
      <c r="AS1847" s="17"/>
      <c r="AT1847" s="17">
        <v>6.7041373126963996E-2</v>
      </c>
      <c r="AU1847" s="17">
        <v>6.5313407250339198E-2</v>
      </c>
      <c r="AV1847" s="17">
        <v>4.1936200635838798E-2</v>
      </c>
      <c r="AW1847" s="17">
        <v>2.9232913759457201E-2</v>
      </c>
      <c r="AX1847" s="17">
        <v>7.5424611076948297E-2</v>
      </c>
      <c r="AY1847" s="17"/>
      <c r="AZ1847" s="17">
        <v>2.94545195332899E-2</v>
      </c>
      <c r="BA1847" s="17">
        <v>7.2392693207179504E-2</v>
      </c>
      <c r="BB1847" s="17">
        <v>4.9349178346808402E-2</v>
      </c>
      <c r="BC1847" s="17">
        <v>6.5756213198723601E-2</v>
      </c>
      <c r="BD1847" s="17">
        <v>5.5288652611602797E-2</v>
      </c>
      <c r="BE1847" s="17">
        <v>5.5727355863653898E-2</v>
      </c>
      <c r="BF1847" s="17">
        <v>4.4869352983730099E-2</v>
      </c>
      <c r="BG1847" s="17">
        <v>3.55246650999817E-2</v>
      </c>
      <c r="BH1847" s="17">
        <v>7.24468974776179E-2</v>
      </c>
      <c r="BI1847" s="17">
        <v>3.2953194396344802E-2</v>
      </c>
      <c r="BJ1847" s="17">
        <v>5.0683255244195403E-2</v>
      </c>
      <c r="BK1847" s="17">
        <v>7.0581690924635301E-2</v>
      </c>
      <c r="BL1847" s="17">
        <v>3.13888072348259E-2</v>
      </c>
      <c r="BM1847" s="17">
        <v>3.1030970385671899E-2</v>
      </c>
      <c r="BN1847" s="17">
        <v>4.9425090416041498E-2</v>
      </c>
      <c r="BO1847" s="17">
        <v>3.52749353994131E-2</v>
      </c>
      <c r="BP1847" s="17"/>
      <c r="BQ1847" s="17">
        <v>2.00956694861095E-2</v>
      </c>
      <c r="BR1847" s="17">
        <v>6.5745043066877798E-2</v>
      </c>
    </row>
    <row r="1848" spans="2:70" x14ac:dyDescent="0.35">
      <c r="C1848" s="17"/>
      <c r="D1848" s="17"/>
      <c r="E1848" s="17"/>
      <c r="F1848" s="17"/>
      <c r="G1848" s="17"/>
      <c r="H1848" s="17"/>
      <c r="I1848" s="17"/>
      <c r="J1848" s="17"/>
      <c r="K1848" s="17"/>
      <c r="L1848" s="17"/>
      <c r="M1848" s="17"/>
      <c r="N1848" s="17"/>
      <c r="O1848" s="17"/>
      <c r="P1848" s="17"/>
      <c r="Q1848" s="17"/>
      <c r="R1848" s="17"/>
      <c r="S1848" s="17"/>
      <c r="T1848" s="17"/>
      <c r="U1848" s="17"/>
      <c r="V1848" s="17"/>
      <c r="W1848" s="17"/>
      <c r="X1848" s="17"/>
      <c r="Y1848" s="17"/>
      <c r="Z1848" s="17"/>
      <c r="AA1848" s="17"/>
      <c r="AB1848" s="17"/>
      <c r="AC1848" s="17"/>
      <c r="AD1848" s="17"/>
      <c r="AE1848" s="17"/>
      <c r="AF1848" s="17"/>
      <c r="AG1848" s="17"/>
      <c r="AH1848" s="17"/>
      <c r="AI1848" s="17"/>
      <c r="AJ1848" s="17"/>
      <c r="AK1848" s="17"/>
      <c r="AL1848" s="17"/>
      <c r="AM1848" s="17"/>
      <c r="AN1848" s="17"/>
      <c r="AO1848" s="17"/>
      <c r="AP1848" s="17"/>
      <c r="AQ1848" s="17"/>
      <c r="AR1848" s="17"/>
      <c r="AS1848" s="17"/>
      <c r="AT1848" s="17"/>
      <c r="AU1848" s="17"/>
      <c r="AV1848" s="17"/>
      <c r="AW1848" s="17"/>
      <c r="AX1848" s="17"/>
      <c r="AY1848" s="17"/>
      <c r="AZ1848" s="17"/>
      <c r="BA1848" s="17"/>
      <c r="BB1848" s="17"/>
      <c r="BC1848" s="17"/>
      <c r="BD1848" s="17"/>
      <c r="BE1848" s="17"/>
      <c r="BF1848" s="17"/>
      <c r="BG1848" s="17"/>
      <c r="BH1848" s="17"/>
      <c r="BI1848" s="17"/>
      <c r="BJ1848" s="17"/>
      <c r="BK1848" s="17"/>
      <c r="BL1848" s="17"/>
      <c r="BM1848" s="17"/>
      <c r="BN1848" s="17"/>
      <c r="BO1848" s="17"/>
      <c r="BP1848" s="17"/>
      <c r="BQ1848" s="17"/>
      <c r="BR1848" s="17"/>
    </row>
    <row r="1849" spans="2:70" x14ac:dyDescent="0.35">
      <c r="B1849" s="6" t="s">
        <v>765</v>
      </c>
      <c r="C1849" s="17"/>
      <c r="D1849" s="17"/>
      <c r="E1849" s="17"/>
      <c r="F1849" s="17"/>
      <c r="G1849" s="17"/>
      <c r="H1849" s="17"/>
      <c r="I1849" s="17"/>
      <c r="J1849" s="17"/>
      <c r="K1849" s="17"/>
      <c r="L1849" s="17"/>
      <c r="M1849" s="17"/>
      <c r="N1849" s="17"/>
      <c r="O1849" s="17"/>
      <c r="P1849" s="17"/>
      <c r="Q1849" s="17"/>
      <c r="R1849" s="17"/>
      <c r="S1849" s="17"/>
      <c r="T1849" s="17"/>
      <c r="U1849" s="17"/>
      <c r="V1849" s="17"/>
      <c r="W1849" s="17"/>
      <c r="X1849" s="17"/>
      <c r="Y1849" s="17"/>
      <c r="Z1849" s="17"/>
      <c r="AA1849" s="17"/>
      <c r="AB1849" s="17"/>
      <c r="AC1849" s="17"/>
      <c r="AD1849" s="17"/>
      <c r="AE1849" s="17"/>
      <c r="AF1849" s="17"/>
      <c r="AG1849" s="17"/>
      <c r="AH1849" s="17"/>
      <c r="AI1849" s="17"/>
      <c r="AJ1849" s="17"/>
      <c r="AK1849" s="17"/>
      <c r="AL1849" s="17"/>
      <c r="AM1849" s="17"/>
      <c r="AN1849" s="17"/>
      <c r="AO1849" s="17"/>
      <c r="AP1849" s="17"/>
      <c r="AQ1849" s="17"/>
      <c r="AR1849" s="17"/>
      <c r="AS1849" s="17"/>
      <c r="AT1849" s="17"/>
      <c r="AU1849" s="17"/>
      <c r="AV1849" s="17"/>
      <c r="AW1849" s="17"/>
      <c r="AX1849" s="17"/>
      <c r="AY1849" s="17"/>
      <c r="AZ1849" s="17"/>
      <c r="BA1849" s="17"/>
      <c r="BB1849" s="17"/>
      <c r="BC1849" s="17"/>
      <c r="BD1849" s="17"/>
      <c r="BE1849" s="17"/>
      <c r="BF1849" s="17"/>
      <c r="BG1849" s="17"/>
      <c r="BH1849" s="17"/>
      <c r="BI1849" s="17"/>
      <c r="BJ1849" s="17"/>
      <c r="BK1849" s="17"/>
      <c r="BL1849" s="17"/>
      <c r="BM1849" s="17"/>
      <c r="BN1849" s="17"/>
      <c r="BO1849" s="17"/>
      <c r="BP1849" s="17"/>
      <c r="BQ1849" s="17"/>
      <c r="BR1849" s="17"/>
    </row>
    <row r="1850" spans="2:70" x14ac:dyDescent="0.35">
      <c r="B1850" s="24" t="s">
        <v>97</v>
      </c>
      <c r="C1850" s="17"/>
      <c r="D1850" s="17"/>
      <c r="E1850" s="17"/>
      <c r="F1850" s="17"/>
      <c r="G1850" s="17"/>
      <c r="H1850" s="17"/>
      <c r="I1850" s="17"/>
      <c r="J1850" s="17"/>
      <c r="K1850" s="17"/>
      <c r="L1850" s="17"/>
      <c r="M1850" s="17"/>
      <c r="N1850" s="17"/>
      <c r="O1850" s="17"/>
      <c r="P1850" s="17"/>
      <c r="Q1850" s="17"/>
      <c r="R1850" s="17"/>
      <c r="S1850" s="17"/>
      <c r="T1850" s="17"/>
      <c r="U1850" s="17"/>
      <c r="V1850" s="17"/>
      <c r="W1850" s="17"/>
      <c r="X1850" s="17"/>
      <c r="Y1850" s="17"/>
      <c r="Z1850" s="17"/>
      <c r="AA1850" s="17"/>
      <c r="AB1850" s="17"/>
      <c r="AC1850" s="17"/>
      <c r="AD1850" s="17"/>
      <c r="AE1850" s="17"/>
      <c r="AF1850" s="17"/>
      <c r="AG1850" s="17"/>
      <c r="AH1850" s="17"/>
      <c r="AI1850" s="17"/>
      <c r="AJ1850" s="17"/>
      <c r="AK1850" s="17"/>
      <c r="AL1850" s="17"/>
      <c r="AM1850" s="17"/>
      <c r="AN1850" s="17"/>
      <c r="AO1850" s="17"/>
      <c r="AP1850" s="17"/>
      <c r="AQ1850" s="17"/>
      <c r="AR1850" s="17"/>
      <c r="AS1850" s="17"/>
      <c r="AT1850" s="17"/>
      <c r="AU1850" s="17"/>
      <c r="AV1850" s="17"/>
      <c r="AW1850" s="17"/>
      <c r="AX1850" s="17"/>
      <c r="AY1850" s="17"/>
      <c r="AZ1850" s="17"/>
      <c r="BA1850" s="17"/>
      <c r="BB1850" s="17"/>
      <c r="BC1850" s="17"/>
      <c r="BD1850" s="17"/>
      <c r="BE1850" s="17"/>
      <c r="BF1850" s="17"/>
      <c r="BG1850" s="17"/>
      <c r="BH1850" s="17"/>
      <c r="BI1850" s="17"/>
      <c r="BJ1850" s="17"/>
      <c r="BK1850" s="17"/>
      <c r="BL1850" s="17"/>
      <c r="BM1850" s="17"/>
      <c r="BN1850" s="17"/>
      <c r="BO1850" s="17"/>
      <c r="BP1850" s="17"/>
      <c r="BQ1850" s="17"/>
      <c r="BR1850" s="17"/>
    </row>
    <row r="1851" spans="2:70" x14ac:dyDescent="0.35">
      <c r="B1851" t="s">
        <v>759</v>
      </c>
      <c r="C1851" s="17">
        <v>6.3212477749618995E-2</v>
      </c>
      <c r="D1851" s="17">
        <v>6.5614968580142999E-2</v>
      </c>
      <c r="E1851" s="17">
        <v>6.0434798922708699E-2</v>
      </c>
      <c r="F1851" s="17"/>
      <c r="G1851" s="17">
        <v>7.5216863519638702E-2</v>
      </c>
      <c r="H1851" s="17">
        <v>0.112710702092526</v>
      </c>
      <c r="I1851" s="17">
        <v>9.3581879156918998E-2</v>
      </c>
      <c r="J1851" s="17">
        <v>5.7357782051828801E-2</v>
      </c>
      <c r="K1851" s="17">
        <v>2.3086770831609298E-2</v>
      </c>
      <c r="L1851" s="17">
        <v>2.1822762757519602E-2</v>
      </c>
      <c r="M1851" s="17"/>
      <c r="N1851" s="17">
        <v>7.8677237104758393E-2</v>
      </c>
      <c r="O1851" s="17">
        <v>5.1460180992856798E-2</v>
      </c>
      <c r="P1851" s="17">
        <v>7.4336791393751503E-2</v>
      </c>
      <c r="Q1851" s="17">
        <v>4.8720309482691598E-2</v>
      </c>
      <c r="R1851" s="17"/>
      <c r="S1851" s="17">
        <v>0.12936592816251899</v>
      </c>
      <c r="T1851" s="17">
        <v>4.0535248715683203E-2</v>
      </c>
      <c r="U1851" s="17">
        <v>4.0539048482828501E-2</v>
      </c>
      <c r="V1851" s="17">
        <v>6.0162881078067297E-2</v>
      </c>
      <c r="W1851" s="17">
        <v>5.5861202006559099E-2</v>
      </c>
      <c r="X1851" s="17">
        <v>6.6750553791572603E-2</v>
      </c>
      <c r="Y1851" s="17">
        <v>5.3575625509142903E-2</v>
      </c>
      <c r="Z1851" s="17">
        <v>4.5604894304815402E-2</v>
      </c>
      <c r="AA1851" s="17">
        <v>5.2861456311556101E-2</v>
      </c>
      <c r="AB1851" s="17">
        <v>4.9032197401147601E-2</v>
      </c>
      <c r="AC1851" s="17">
        <v>5.1544929881951002E-2</v>
      </c>
      <c r="AD1851" s="17">
        <v>7.7952420255873595E-2</v>
      </c>
      <c r="AE1851" s="17"/>
      <c r="AF1851" s="17">
        <v>5.8588233823628197E-2</v>
      </c>
      <c r="AG1851" s="17">
        <v>7.0019274136445098E-2</v>
      </c>
      <c r="AH1851" s="17">
        <v>6.4557643910352305E-2</v>
      </c>
      <c r="AI1851" s="17"/>
      <c r="AJ1851" s="17">
        <v>5.5590963861123999E-2</v>
      </c>
      <c r="AK1851" s="17">
        <v>9.1122649140336895E-2</v>
      </c>
      <c r="AL1851" s="17">
        <v>5.3516532631070403E-2</v>
      </c>
      <c r="AM1851" s="17">
        <v>8.4331180945604697E-2</v>
      </c>
      <c r="AN1851" s="17">
        <v>4.2855214032131002E-2</v>
      </c>
      <c r="AO1851" s="17"/>
      <c r="AP1851" s="17">
        <v>8.2185675899708599E-2</v>
      </c>
      <c r="AQ1851" s="17">
        <v>7.8485745327072406E-2</v>
      </c>
      <c r="AR1851" s="17">
        <v>7.9208260603545799E-2</v>
      </c>
      <c r="AS1851" s="17"/>
      <c r="AT1851" s="17">
        <v>4.6535377149069697E-2</v>
      </c>
      <c r="AU1851" s="17">
        <v>4.2043108160479403E-2</v>
      </c>
      <c r="AV1851" s="17">
        <v>8.16129878912569E-2</v>
      </c>
      <c r="AW1851" s="17">
        <v>0.101408803049583</v>
      </c>
      <c r="AX1851" s="17">
        <v>0.22761730181711701</v>
      </c>
      <c r="AY1851" s="17"/>
      <c r="AZ1851" s="17">
        <v>2.7036504710503902E-2</v>
      </c>
      <c r="BA1851" s="17">
        <v>4.2091416271658001E-2</v>
      </c>
      <c r="BB1851" s="17">
        <v>4.0697082932614197E-2</v>
      </c>
      <c r="BC1851" s="17">
        <v>5.0739676930170799E-2</v>
      </c>
      <c r="BD1851" s="17">
        <v>7.2981782345174495E-2</v>
      </c>
      <c r="BE1851" s="17">
        <v>5.5840240339216099E-2</v>
      </c>
      <c r="BF1851" s="17">
        <v>6.0602454368482897E-2</v>
      </c>
      <c r="BG1851" s="17">
        <v>7.7404858516642194E-2</v>
      </c>
      <c r="BH1851" s="17">
        <v>4.6985763475072599E-2</v>
      </c>
      <c r="BI1851" s="17">
        <v>2.4488902127714599E-2</v>
      </c>
      <c r="BJ1851" s="17">
        <v>6.2846335696154401E-2</v>
      </c>
      <c r="BK1851" s="17">
        <v>9.00566463382452E-2</v>
      </c>
      <c r="BL1851" s="17">
        <v>8.3712790038047893E-2</v>
      </c>
      <c r="BM1851" s="17">
        <v>7.3389997891566305E-2</v>
      </c>
      <c r="BN1851" s="17">
        <v>0.10357849181020699</v>
      </c>
      <c r="BO1851" s="17">
        <v>0.145091610315911</v>
      </c>
      <c r="BP1851" s="17"/>
      <c r="BQ1851" s="17">
        <v>0.12733509658400999</v>
      </c>
      <c r="BR1851" s="17">
        <v>3.4356982784033603E-2</v>
      </c>
    </row>
    <row r="1852" spans="2:70" x14ac:dyDescent="0.35">
      <c r="B1852" t="s">
        <v>760</v>
      </c>
      <c r="C1852" s="17">
        <v>0.17676616813528601</v>
      </c>
      <c r="D1852" s="17">
        <v>0.16156422247737501</v>
      </c>
      <c r="E1852" s="17">
        <v>0.191749503751908</v>
      </c>
      <c r="F1852" s="17"/>
      <c r="G1852" s="17">
        <v>0.19683705671242899</v>
      </c>
      <c r="H1852" s="17">
        <v>0.23774631485263301</v>
      </c>
      <c r="I1852" s="17">
        <v>0.23002597596371599</v>
      </c>
      <c r="J1852" s="17">
        <v>0.16037159354076899</v>
      </c>
      <c r="K1852" s="17">
        <v>0.124744018659116</v>
      </c>
      <c r="L1852" s="17">
        <v>0.11855572528968</v>
      </c>
      <c r="M1852" s="17"/>
      <c r="N1852" s="17">
        <v>0.19477199910579299</v>
      </c>
      <c r="O1852" s="17">
        <v>0.16460956964693599</v>
      </c>
      <c r="P1852" s="17">
        <v>0.17905986471783999</v>
      </c>
      <c r="Q1852" s="17">
        <v>0.16932160099478799</v>
      </c>
      <c r="R1852" s="17"/>
      <c r="S1852" s="17">
        <v>0.20593422125347099</v>
      </c>
      <c r="T1852" s="17">
        <v>0.16610682196587401</v>
      </c>
      <c r="U1852" s="17">
        <v>0.16647062978477301</v>
      </c>
      <c r="V1852" s="17">
        <v>0.17657093060662499</v>
      </c>
      <c r="W1852" s="17">
        <v>0.17533581123335601</v>
      </c>
      <c r="X1852" s="17">
        <v>0.18386460279063899</v>
      </c>
      <c r="Y1852" s="17">
        <v>0.166976004322233</v>
      </c>
      <c r="Z1852" s="17">
        <v>0.203775194260265</v>
      </c>
      <c r="AA1852" s="17">
        <v>0.16914844176319499</v>
      </c>
      <c r="AB1852" s="17">
        <v>0.150649271906141</v>
      </c>
      <c r="AC1852" s="17">
        <v>0.21969046639428999</v>
      </c>
      <c r="AD1852" s="17">
        <v>0.12150393152681099</v>
      </c>
      <c r="AE1852" s="17"/>
      <c r="AF1852" s="17">
        <v>0.147253713526866</v>
      </c>
      <c r="AG1852" s="17">
        <v>0.197293753502711</v>
      </c>
      <c r="AH1852" s="17">
        <v>0.17533503499990899</v>
      </c>
      <c r="AI1852" s="17"/>
      <c r="AJ1852" s="17">
        <v>0.17330923066213499</v>
      </c>
      <c r="AK1852" s="17">
        <v>0.20134101740818</v>
      </c>
      <c r="AL1852" s="17">
        <v>0.18979823791983999</v>
      </c>
      <c r="AM1852" s="17">
        <v>0.122725088779156</v>
      </c>
      <c r="AN1852" s="17">
        <v>0.135189033230105</v>
      </c>
      <c r="AO1852" s="17"/>
      <c r="AP1852" s="17">
        <v>0.18265425968358801</v>
      </c>
      <c r="AQ1852" s="17">
        <v>0.20826273587215499</v>
      </c>
      <c r="AR1852" s="17">
        <v>0.18366277459229</v>
      </c>
      <c r="AS1852" s="17"/>
      <c r="AT1852" s="17">
        <v>0.14719893828511299</v>
      </c>
      <c r="AU1852" s="17">
        <v>0.166560408074614</v>
      </c>
      <c r="AV1852" s="17">
        <v>0.21973399439496999</v>
      </c>
      <c r="AW1852" s="17">
        <v>0.20812234270362001</v>
      </c>
      <c r="AX1852" s="17">
        <v>0.105062179884107</v>
      </c>
      <c r="AY1852" s="17"/>
      <c r="AZ1852" s="17">
        <v>0.12525407525173299</v>
      </c>
      <c r="BA1852" s="17">
        <v>0.20728200267661401</v>
      </c>
      <c r="BB1852" s="17">
        <v>0.16485797825304599</v>
      </c>
      <c r="BC1852" s="17">
        <v>0.190905901638697</v>
      </c>
      <c r="BD1852" s="17">
        <v>0.19744868194711901</v>
      </c>
      <c r="BE1852" s="17">
        <v>0.16885485178566201</v>
      </c>
      <c r="BF1852" s="17">
        <v>0.17202588574441399</v>
      </c>
      <c r="BG1852" s="17">
        <v>0.145143182066756</v>
      </c>
      <c r="BH1852" s="17">
        <v>0.17009864867920299</v>
      </c>
      <c r="BI1852" s="17">
        <v>0.19387556052341601</v>
      </c>
      <c r="BJ1852" s="17">
        <v>0.218132042602939</v>
      </c>
      <c r="BK1852" s="17">
        <v>0.152209023079102</v>
      </c>
      <c r="BL1852" s="17">
        <v>0.19345618062035999</v>
      </c>
      <c r="BM1852" s="17">
        <v>0.17330938442053001</v>
      </c>
      <c r="BN1852" s="17">
        <v>0.199119647021546</v>
      </c>
      <c r="BO1852" s="17">
        <v>0.18811370293238999</v>
      </c>
      <c r="BP1852" s="17"/>
      <c r="BQ1852" s="17">
        <v>0.24808457841006301</v>
      </c>
      <c r="BR1852" s="17">
        <v>0.14714983035999299</v>
      </c>
    </row>
    <row r="1853" spans="2:70" x14ac:dyDescent="0.35">
      <c r="B1853" t="s">
        <v>761</v>
      </c>
      <c r="C1853" s="17">
        <v>0.30411475647522701</v>
      </c>
      <c r="D1853" s="17">
        <v>0.27256271223996498</v>
      </c>
      <c r="E1853" s="17">
        <v>0.33558403101372702</v>
      </c>
      <c r="F1853" s="17"/>
      <c r="G1853" s="17">
        <v>0.28739373426362302</v>
      </c>
      <c r="H1853" s="17">
        <v>0.27935748328346199</v>
      </c>
      <c r="I1853" s="17">
        <v>0.27669112082438302</v>
      </c>
      <c r="J1853" s="17">
        <v>0.30258924148896699</v>
      </c>
      <c r="K1853" s="17">
        <v>0.30722791408223898</v>
      </c>
      <c r="L1853" s="17">
        <v>0.356947737690268</v>
      </c>
      <c r="M1853" s="17"/>
      <c r="N1853" s="17">
        <v>0.28187515946323799</v>
      </c>
      <c r="O1853" s="17">
        <v>0.30886096820077602</v>
      </c>
      <c r="P1853" s="17">
        <v>0.29464455606017798</v>
      </c>
      <c r="Q1853" s="17">
        <v>0.33318805866216999</v>
      </c>
      <c r="R1853" s="17"/>
      <c r="S1853" s="17">
        <v>0.263659147738454</v>
      </c>
      <c r="T1853" s="17">
        <v>0.314085627909654</v>
      </c>
      <c r="U1853" s="17">
        <v>0.28585114590224198</v>
      </c>
      <c r="V1853" s="17">
        <v>0.32992068476912001</v>
      </c>
      <c r="W1853" s="17">
        <v>0.31666960597110999</v>
      </c>
      <c r="X1853" s="17">
        <v>0.28679888032363399</v>
      </c>
      <c r="Y1853" s="17">
        <v>0.35770874814643</v>
      </c>
      <c r="Z1853" s="17">
        <v>0.32897220223774598</v>
      </c>
      <c r="AA1853" s="17">
        <v>0.30153293138075199</v>
      </c>
      <c r="AB1853" s="17">
        <v>0.309007948117271</v>
      </c>
      <c r="AC1853" s="17">
        <v>0.28720394552385198</v>
      </c>
      <c r="AD1853" s="17">
        <v>0.29069765612113901</v>
      </c>
      <c r="AE1853" s="17"/>
      <c r="AF1853" s="17">
        <v>0.31802018157898498</v>
      </c>
      <c r="AG1853" s="17">
        <v>0.29494741442108502</v>
      </c>
      <c r="AH1853" s="17">
        <v>0.29544623682618798</v>
      </c>
      <c r="AI1853" s="17"/>
      <c r="AJ1853" s="17">
        <v>0.30905172381351598</v>
      </c>
      <c r="AK1853" s="17">
        <v>0.30656628449544698</v>
      </c>
      <c r="AL1853" s="17">
        <v>0.27872962701299597</v>
      </c>
      <c r="AM1853" s="17">
        <v>0.28222080994794102</v>
      </c>
      <c r="AN1853" s="17">
        <v>0.322742017107644</v>
      </c>
      <c r="AO1853" s="17"/>
      <c r="AP1853" s="17">
        <v>0.28755262657181202</v>
      </c>
      <c r="AQ1853" s="17">
        <v>0.31350367483370101</v>
      </c>
      <c r="AR1853" s="17">
        <v>0.28228404889618502</v>
      </c>
      <c r="AS1853" s="17"/>
      <c r="AT1853" s="17">
        <v>0.35000803652025803</v>
      </c>
      <c r="AU1853" s="17">
        <v>0.27780449215931202</v>
      </c>
      <c r="AV1853" s="17">
        <v>0.27729510566326998</v>
      </c>
      <c r="AW1853" s="17">
        <v>0.32934878055231698</v>
      </c>
      <c r="AX1853" s="17">
        <v>0.209429204813537</v>
      </c>
      <c r="AY1853" s="17"/>
      <c r="AZ1853" s="17">
        <v>0.32635429154057699</v>
      </c>
      <c r="BA1853" s="17">
        <v>0.33640385486229801</v>
      </c>
      <c r="BB1853" s="17">
        <v>0.339507759865949</v>
      </c>
      <c r="BC1853" s="17">
        <v>0.30599522037893101</v>
      </c>
      <c r="BD1853" s="17">
        <v>0.30477788182085502</v>
      </c>
      <c r="BE1853" s="17">
        <v>0.30421858034767801</v>
      </c>
      <c r="BF1853" s="17">
        <v>0.32328556068447301</v>
      </c>
      <c r="BG1853" s="17">
        <v>0.32107889915239501</v>
      </c>
      <c r="BH1853" s="17">
        <v>0.31729150763414499</v>
      </c>
      <c r="BI1853" s="17">
        <v>0.29992343452954101</v>
      </c>
      <c r="BJ1853" s="17">
        <v>0.28036800091707997</v>
      </c>
      <c r="BK1853" s="17">
        <v>0.21890808993979599</v>
      </c>
      <c r="BL1853" s="17">
        <v>0.22417105012868099</v>
      </c>
      <c r="BM1853" s="17">
        <v>0.24322734290603701</v>
      </c>
      <c r="BN1853" s="17">
        <v>0.25304820321349702</v>
      </c>
      <c r="BO1853" s="17">
        <v>0.28594929639983502</v>
      </c>
      <c r="BP1853" s="17"/>
      <c r="BQ1853" s="17">
        <v>0.32294444387905902</v>
      </c>
      <c r="BR1853" s="17">
        <v>0.29278613443504198</v>
      </c>
    </row>
    <row r="1854" spans="2:70" x14ac:dyDescent="0.35">
      <c r="B1854" t="s">
        <v>762</v>
      </c>
      <c r="C1854" s="17">
        <v>0.24253836417604099</v>
      </c>
      <c r="D1854" s="17">
        <v>0.25905787378712403</v>
      </c>
      <c r="E1854" s="17">
        <v>0.226095122758523</v>
      </c>
      <c r="F1854" s="17"/>
      <c r="G1854" s="17">
        <v>0.23111014009377001</v>
      </c>
      <c r="H1854" s="17">
        <v>0.205457412201627</v>
      </c>
      <c r="I1854" s="17">
        <v>0.25162487286363799</v>
      </c>
      <c r="J1854" s="17">
        <v>0.246200618193718</v>
      </c>
      <c r="K1854" s="17">
        <v>0.259632582149116</v>
      </c>
      <c r="L1854" s="17">
        <v>0.25843437061031299</v>
      </c>
      <c r="M1854" s="17"/>
      <c r="N1854" s="17">
        <v>0.26247775381834598</v>
      </c>
      <c r="O1854" s="17">
        <v>0.27024849596400002</v>
      </c>
      <c r="P1854" s="17">
        <v>0.22779625089938901</v>
      </c>
      <c r="Q1854" s="17">
        <v>0.206403346038078</v>
      </c>
      <c r="R1854" s="17"/>
      <c r="S1854" s="17">
        <v>0.22414163278572199</v>
      </c>
      <c r="T1854" s="17">
        <v>0.25230873921908298</v>
      </c>
      <c r="U1854" s="17">
        <v>0.26872507989743899</v>
      </c>
      <c r="V1854" s="17">
        <v>0.21735660591433401</v>
      </c>
      <c r="W1854" s="17">
        <v>0.24114422854470099</v>
      </c>
      <c r="X1854" s="17">
        <v>0.251409815714211</v>
      </c>
      <c r="Y1854" s="17">
        <v>0.244211800404773</v>
      </c>
      <c r="Z1854" s="17">
        <v>0.21749938578499001</v>
      </c>
      <c r="AA1854" s="17">
        <v>0.25344385723405399</v>
      </c>
      <c r="AB1854" s="17">
        <v>0.26257140431953802</v>
      </c>
      <c r="AC1854" s="17">
        <v>0.24095963108611601</v>
      </c>
      <c r="AD1854" s="17">
        <v>0.19967940782669999</v>
      </c>
      <c r="AE1854" s="17"/>
      <c r="AF1854" s="17">
        <v>0.241517661648605</v>
      </c>
      <c r="AG1854" s="17">
        <v>0.24910357272599601</v>
      </c>
      <c r="AH1854" s="17">
        <v>0.23016623697001001</v>
      </c>
      <c r="AI1854" s="17"/>
      <c r="AJ1854" s="17">
        <v>0.25061315053542399</v>
      </c>
      <c r="AK1854" s="17">
        <v>0.21186224399409301</v>
      </c>
      <c r="AL1854" s="17">
        <v>0.28867644827209099</v>
      </c>
      <c r="AM1854" s="17">
        <v>0.18607417473363799</v>
      </c>
      <c r="AN1854" s="17">
        <v>0.24546718547133101</v>
      </c>
      <c r="AO1854" s="17"/>
      <c r="AP1854" s="17">
        <v>0.25702190003852099</v>
      </c>
      <c r="AQ1854" s="17">
        <v>0.221525774366962</v>
      </c>
      <c r="AR1854" s="17">
        <v>0.28065134421851501</v>
      </c>
      <c r="AS1854" s="17"/>
      <c r="AT1854" s="17">
        <v>0.20448480415612799</v>
      </c>
      <c r="AU1854" s="17">
        <v>0.27925915932489798</v>
      </c>
      <c r="AV1854" s="17">
        <v>0.24183441106547601</v>
      </c>
      <c r="AW1854" s="17">
        <v>0.24678755042799899</v>
      </c>
      <c r="AX1854" s="17">
        <v>0.29440805977217299</v>
      </c>
      <c r="AY1854" s="17"/>
      <c r="AZ1854" s="17">
        <v>0.25471196003601698</v>
      </c>
      <c r="BA1854" s="17">
        <v>0.18726614569524899</v>
      </c>
      <c r="BB1854" s="17">
        <v>0.22965439251334099</v>
      </c>
      <c r="BC1854" s="17">
        <v>0.23277696241501</v>
      </c>
      <c r="BD1854" s="17">
        <v>0.20970999232552301</v>
      </c>
      <c r="BE1854" s="17">
        <v>0.25914038827431302</v>
      </c>
      <c r="BF1854" s="17">
        <v>0.25329973132101402</v>
      </c>
      <c r="BG1854" s="17">
        <v>0.23779945739830899</v>
      </c>
      <c r="BH1854" s="17">
        <v>0.238172428355479</v>
      </c>
      <c r="BI1854" s="17">
        <v>0.26593737107649901</v>
      </c>
      <c r="BJ1854" s="17">
        <v>0.24320298164329701</v>
      </c>
      <c r="BK1854" s="17">
        <v>0.33307024804662899</v>
      </c>
      <c r="BL1854" s="17">
        <v>0.27593347654986899</v>
      </c>
      <c r="BM1854" s="17">
        <v>0.28204665078517799</v>
      </c>
      <c r="BN1854" s="17">
        <v>0.24630137431766799</v>
      </c>
      <c r="BO1854" s="17">
        <v>0.218429646801336</v>
      </c>
      <c r="BP1854" s="17"/>
      <c r="BQ1854" s="17">
        <v>0.21319405520033399</v>
      </c>
      <c r="BR1854" s="17">
        <v>0.25937321596069401</v>
      </c>
    </row>
    <row r="1855" spans="2:70" x14ac:dyDescent="0.35">
      <c r="B1855" t="s">
        <v>763</v>
      </c>
      <c r="C1855" s="17">
        <v>0.14627477844388401</v>
      </c>
      <c r="D1855" s="17">
        <v>0.18255492831324099</v>
      </c>
      <c r="E1855" s="17">
        <v>0.111393688485785</v>
      </c>
      <c r="F1855" s="17"/>
      <c r="G1855" s="17">
        <v>0.14297760307367499</v>
      </c>
      <c r="H1855" s="17">
        <v>9.87167768614053E-2</v>
      </c>
      <c r="I1855" s="17">
        <v>8.3656274261304606E-2</v>
      </c>
      <c r="J1855" s="17">
        <v>0.1659930918451</v>
      </c>
      <c r="K1855" s="17">
        <v>0.21303752153879299</v>
      </c>
      <c r="L1855" s="17">
        <v>0.17745435391334799</v>
      </c>
      <c r="M1855" s="17"/>
      <c r="N1855" s="17">
        <v>0.141989829740161</v>
      </c>
      <c r="O1855" s="17">
        <v>0.13141267377073901</v>
      </c>
      <c r="P1855" s="17">
        <v>0.15203021267991501</v>
      </c>
      <c r="Q1855" s="17">
        <v>0.158292074831623</v>
      </c>
      <c r="R1855" s="17"/>
      <c r="S1855" s="17">
        <v>0.11526390030536</v>
      </c>
      <c r="T1855" s="17">
        <v>0.156010540633927</v>
      </c>
      <c r="U1855" s="17">
        <v>0.17004615287435501</v>
      </c>
      <c r="V1855" s="17">
        <v>0.18157422355567401</v>
      </c>
      <c r="W1855" s="17">
        <v>0.12519736092681999</v>
      </c>
      <c r="X1855" s="17">
        <v>0.14215151212051699</v>
      </c>
      <c r="Y1855" s="17">
        <v>0.112210600652904</v>
      </c>
      <c r="Z1855" s="17">
        <v>0.159870840987169</v>
      </c>
      <c r="AA1855" s="17">
        <v>0.156338617775995</v>
      </c>
      <c r="AB1855" s="17">
        <v>0.15362801862717901</v>
      </c>
      <c r="AC1855" s="17">
        <v>0.124294837842946</v>
      </c>
      <c r="AD1855" s="17">
        <v>0.191841617549458</v>
      </c>
      <c r="AE1855" s="17"/>
      <c r="AF1855" s="17">
        <v>0.17893973656691201</v>
      </c>
      <c r="AG1855" s="17">
        <v>0.125568858159045</v>
      </c>
      <c r="AH1855" s="17">
        <v>0.12998601843895699</v>
      </c>
      <c r="AI1855" s="17"/>
      <c r="AJ1855" s="17">
        <v>0.16044314972851201</v>
      </c>
      <c r="AK1855" s="17">
        <v>0.12608920926254699</v>
      </c>
      <c r="AL1855" s="17">
        <v>0.13330139217077699</v>
      </c>
      <c r="AM1855" s="17">
        <v>0.23103112586500299</v>
      </c>
      <c r="AN1855" s="17">
        <v>0.15161084705191999</v>
      </c>
      <c r="AO1855" s="17"/>
      <c r="AP1855" s="17">
        <v>0.13665691051093701</v>
      </c>
      <c r="AQ1855" s="17">
        <v>0.126296571394275</v>
      </c>
      <c r="AR1855" s="17">
        <v>0.13699970022278599</v>
      </c>
      <c r="AS1855" s="17"/>
      <c r="AT1855" s="17">
        <v>0.17314991541341501</v>
      </c>
      <c r="AU1855" s="17">
        <v>0.15538660831666201</v>
      </c>
      <c r="AV1855" s="17">
        <v>0.12447201584376801</v>
      </c>
      <c r="AW1855" s="17">
        <v>8.7234415712006699E-2</v>
      </c>
      <c r="AX1855" s="17">
        <v>0.103139791027617</v>
      </c>
      <c r="AY1855" s="17"/>
      <c r="AZ1855" s="17">
        <v>0.24049113842071601</v>
      </c>
      <c r="BA1855" s="17">
        <v>0.12218770828502799</v>
      </c>
      <c r="BB1855" s="17">
        <v>0.14704864741218299</v>
      </c>
      <c r="BC1855" s="17">
        <v>0.16443466654448599</v>
      </c>
      <c r="BD1855" s="17">
        <v>0.14827052113070999</v>
      </c>
      <c r="BE1855" s="17">
        <v>0.14792831661057501</v>
      </c>
      <c r="BF1855" s="17">
        <v>0.14255349013379201</v>
      </c>
      <c r="BG1855" s="17">
        <v>0.15225768655029001</v>
      </c>
      <c r="BH1855" s="17">
        <v>0.14567246705483999</v>
      </c>
      <c r="BI1855" s="17">
        <v>0.147012204850099</v>
      </c>
      <c r="BJ1855" s="17">
        <v>0.13324175868417801</v>
      </c>
      <c r="BK1855" s="17">
        <v>0.157015031587454</v>
      </c>
      <c r="BL1855" s="17">
        <v>0.16882463265130901</v>
      </c>
      <c r="BM1855" s="17">
        <v>0.16840271047539099</v>
      </c>
      <c r="BN1855" s="17">
        <v>0.15111431347715301</v>
      </c>
      <c r="BO1855" s="17">
        <v>0.11515251532691501</v>
      </c>
      <c r="BP1855" s="17"/>
      <c r="BQ1855" s="17">
        <v>6.3078384830248593E-2</v>
      </c>
      <c r="BR1855" s="17">
        <v>0.184676445373089</v>
      </c>
    </row>
    <row r="1856" spans="2:70" x14ac:dyDescent="0.35">
      <c r="B1856" t="s">
        <v>129</v>
      </c>
      <c r="C1856" s="17">
        <v>6.7093455019942794E-2</v>
      </c>
      <c r="D1856" s="17">
        <v>5.86452946021511E-2</v>
      </c>
      <c r="E1856" s="17">
        <v>7.4742855067348402E-2</v>
      </c>
      <c r="F1856" s="17"/>
      <c r="G1856" s="17">
        <v>6.6464602336864506E-2</v>
      </c>
      <c r="H1856" s="17">
        <v>6.6011310708347107E-2</v>
      </c>
      <c r="I1856" s="17">
        <v>6.4419876930040407E-2</v>
      </c>
      <c r="J1856" s="17">
        <v>6.7487672879617197E-2</v>
      </c>
      <c r="K1856" s="17">
        <v>7.2271192739127299E-2</v>
      </c>
      <c r="L1856" s="17">
        <v>6.6785049738871102E-2</v>
      </c>
      <c r="M1856" s="17"/>
      <c r="N1856" s="17">
        <v>4.0208020767703301E-2</v>
      </c>
      <c r="O1856" s="17">
        <v>7.3408111424693195E-2</v>
      </c>
      <c r="P1856" s="17">
        <v>7.2132324248927099E-2</v>
      </c>
      <c r="Q1856" s="17">
        <v>8.4074609990650501E-2</v>
      </c>
      <c r="R1856" s="17"/>
      <c r="S1856" s="17">
        <v>6.1635169754473397E-2</v>
      </c>
      <c r="T1856" s="17">
        <v>7.0953021555778401E-2</v>
      </c>
      <c r="U1856" s="17">
        <v>6.8367943058362704E-2</v>
      </c>
      <c r="V1856" s="17">
        <v>3.4414674076178799E-2</v>
      </c>
      <c r="W1856" s="17">
        <v>8.5791791317453306E-2</v>
      </c>
      <c r="X1856" s="17">
        <v>6.9024635259425704E-2</v>
      </c>
      <c r="Y1856" s="17">
        <v>6.5317220964517794E-2</v>
      </c>
      <c r="Z1856" s="17">
        <v>4.4277482425013802E-2</v>
      </c>
      <c r="AA1856" s="17">
        <v>6.6674695534447201E-2</v>
      </c>
      <c r="AB1856" s="17">
        <v>7.5111159628723903E-2</v>
      </c>
      <c r="AC1856" s="17">
        <v>7.6306189270845606E-2</v>
      </c>
      <c r="AD1856" s="17">
        <v>0.11832496672002001</v>
      </c>
      <c r="AE1856" s="17"/>
      <c r="AF1856" s="17">
        <v>5.5680472855004097E-2</v>
      </c>
      <c r="AG1856" s="17">
        <v>6.3067127054716995E-2</v>
      </c>
      <c r="AH1856" s="17">
        <v>0.104508828854583</v>
      </c>
      <c r="AI1856" s="17"/>
      <c r="AJ1856" s="17">
        <v>5.09917813992889E-2</v>
      </c>
      <c r="AK1856" s="17">
        <v>6.3018595699396204E-2</v>
      </c>
      <c r="AL1856" s="17">
        <v>5.5977761993226099E-2</v>
      </c>
      <c r="AM1856" s="17">
        <v>9.3617619728657495E-2</v>
      </c>
      <c r="AN1856" s="17">
        <v>0.10213570310686899</v>
      </c>
      <c r="AO1856" s="17"/>
      <c r="AP1856" s="17">
        <v>5.3928627295433698E-2</v>
      </c>
      <c r="AQ1856" s="17">
        <v>5.1925498205834301E-2</v>
      </c>
      <c r="AR1856" s="17">
        <v>3.7193871466678498E-2</v>
      </c>
      <c r="AS1856" s="17"/>
      <c r="AT1856" s="17">
        <v>7.8622928476016096E-2</v>
      </c>
      <c r="AU1856" s="17">
        <v>7.8946223964035195E-2</v>
      </c>
      <c r="AV1856" s="17">
        <v>5.5051485141260001E-2</v>
      </c>
      <c r="AW1856" s="17">
        <v>2.7098107554475701E-2</v>
      </c>
      <c r="AX1856" s="17">
        <v>6.0343462685449802E-2</v>
      </c>
      <c r="AY1856" s="17"/>
      <c r="AZ1856" s="17">
        <v>2.6152030040453401E-2</v>
      </c>
      <c r="BA1856" s="17">
        <v>0.104768872209153</v>
      </c>
      <c r="BB1856" s="17">
        <v>7.8234139022866703E-2</v>
      </c>
      <c r="BC1856" s="17">
        <v>5.5147572092705301E-2</v>
      </c>
      <c r="BD1856" s="17">
        <v>6.6811140430617894E-2</v>
      </c>
      <c r="BE1856" s="17">
        <v>6.4017622642556699E-2</v>
      </c>
      <c r="BF1856" s="17">
        <v>4.8232877747824497E-2</v>
      </c>
      <c r="BG1856" s="17">
        <v>6.6315916315608903E-2</v>
      </c>
      <c r="BH1856" s="17">
        <v>8.1779184801260799E-2</v>
      </c>
      <c r="BI1856" s="17">
        <v>6.8762526892729395E-2</v>
      </c>
      <c r="BJ1856" s="17">
        <v>6.2208880456352499E-2</v>
      </c>
      <c r="BK1856" s="17">
        <v>4.8740961008773502E-2</v>
      </c>
      <c r="BL1856" s="17">
        <v>5.3901870011733202E-2</v>
      </c>
      <c r="BM1856" s="17">
        <v>5.9623913521297901E-2</v>
      </c>
      <c r="BN1856" s="17">
        <v>4.6837970159929201E-2</v>
      </c>
      <c r="BO1856" s="17">
        <v>4.7263228223612903E-2</v>
      </c>
      <c r="BP1856" s="17"/>
      <c r="BQ1856" s="17">
        <v>2.5363441096286798E-2</v>
      </c>
      <c r="BR1856" s="17">
        <v>8.1657391087149603E-2</v>
      </c>
    </row>
    <row r="1857" spans="2:70" x14ac:dyDescent="0.35">
      <c r="B1857" t="s">
        <v>141</v>
      </c>
      <c r="C1857" s="17">
        <v>0.239978645884905</v>
      </c>
      <c r="D1857" s="17">
        <v>0.22717919105751799</v>
      </c>
      <c r="E1857" s="17">
        <v>0.252184302674616</v>
      </c>
      <c r="F1857" s="17"/>
      <c r="G1857" s="17">
        <v>0.27205392023206698</v>
      </c>
      <c r="H1857" s="17">
        <v>0.35045701694515902</v>
      </c>
      <c r="I1857" s="17">
        <v>0.323607855120635</v>
      </c>
      <c r="J1857" s="17">
        <v>0.217729375592597</v>
      </c>
      <c r="K1857" s="17">
        <v>0.14783078949072501</v>
      </c>
      <c r="L1857" s="17">
        <v>0.14037848804719999</v>
      </c>
      <c r="M1857" s="17"/>
      <c r="N1857" s="17">
        <v>0.27344923621055101</v>
      </c>
      <c r="O1857" s="17">
        <v>0.216069750639793</v>
      </c>
      <c r="P1857" s="17">
        <v>0.25339665611159101</v>
      </c>
      <c r="Q1857" s="17">
        <v>0.21804191047747901</v>
      </c>
      <c r="R1857" s="17"/>
      <c r="S1857" s="17">
        <v>0.33530014941599101</v>
      </c>
      <c r="T1857" s="17">
        <v>0.20664207068155799</v>
      </c>
      <c r="U1857" s="17">
        <v>0.207009678267601</v>
      </c>
      <c r="V1857" s="17">
        <v>0.23673381168469201</v>
      </c>
      <c r="W1857" s="17">
        <v>0.23119701323991501</v>
      </c>
      <c r="X1857" s="17">
        <v>0.25061515658221201</v>
      </c>
      <c r="Y1857" s="17">
        <v>0.220551629831375</v>
      </c>
      <c r="Z1857" s="17">
        <v>0.24938008856508001</v>
      </c>
      <c r="AA1857" s="17">
        <v>0.22200989807475199</v>
      </c>
      <c r="AB1857" s="17">
        <v>0.199681469307289</v>
      </c>
      <c r="AC1857" s="17">
        <v>0.27123539627624099</v>
      </c>
      <c r="AD1857" s="17">
        <v>0.199456351782684</v>
      </c>
      <c r="AE1857" s="17"/>
      <c r="AF1857" s="17">
        <v>0.20584194735049399</v>
      </c>
      <c r="AG1857" s="17">
        <v>0.26731302763915599</v>
      </c>
      <c r="AH1857" s="17">
        <v>0.239892678910261</v>
      </c>
      <c r="AI1857" s="17"/>
      <c r="AJ1857" s="17">
        <v>0.22890019452325899</v>
      </c>
      <c r="AK1857" s="17">
        <v>0.29246366654851702</v>
      </c>
      <c r="AL1857" s="17">
        <v>0.24331477055091</v>
      </c>
      <c r="AM1857" s="17">
        <v>0.20705626972476099</v>
      </c>
      <c r="AN1857" s="17">
        <v>0.178044247262236</v>
      </c>
      <c r="AO1857" s="17"/>
      <c r="AP1857" s="17">
        <v>0.26483993558329699</v>
      </c>
      <c r="AQ1857" s="17">
        <v>0.28674848119922702</v>
      </c>
      <c r="AR1857" s="17">
        <v>0.26287103519583599</v>
      </c>
      <c r="AS1857" s="17"/>
      <c r="AT1857" s="17">
        <v>0.19373431543418301</v>
      </c>
      <c r="AU1857" s="17">
        <v>0.20860351623509299</v>
      </c>
      <c r="AV1857" s="17">
        <v>0.30134698228622703</v>
      </c>
      <c r="AW1857" s="17">
        <v>0.30953114575320201</v>
      </c>
      <c r="AX1857" s="17">
        <v>0.33267948170122402</v>
      </c>
      <c r="AY1857" s="17"/>
      <c r="AZ1857" s="17">
        <v>0.15229057996223699</v>
      </c>
      <c r="BA1857" s="17">
        <v>0.249373418948272</v>
      </c>
      <c r="BB1857" s="17">
        <v>0.20555506118566</v>
      </c>
      <c r="BC1857" s="17">
        <v>0.24164557856886801</v>
      </c>
      <c r="BD1857" s="17">
        <v>0.270430464292293</v>
      </c>
      <c r="BE1857" s="17">
        <v>0.22469509212487801</v>
      </c>
      <c r="BF1857" s="17">
        <v>0.23262834011289699</v>
      </c>
      <c r="BG1857" s="17">
        <v>0.222548040583398</v>
      </c>
      <c r="BH1857" s="17">
        <v>0.21708441215427501</v>
      </c>
      <c r="BI1857" s="17">
        <v>0.21836446265113099</v>
      </c>
      <c r="BJ1857" s="17">
        <v>0.280978378299093</v>
      </c>
      <c r="BK1857" s="17">
        <v>0.24226566941734701</v>
      </c>
      <c r="BL1857" s="17">
        <v>0.27716897065840801</v>
      </c>
      <c r="BM1857" s="17">
        <v>0.24669938231209601</v>
      </c>
      <c r="BN1857" s="17">
        <v>0.30269813883175301</v>
      </c>
      <c r="BO1857" s="17">
        <v>0.33320531324830099</v>
      </c>
      <c r="BP1857" s="17"/>
      <c r="BQ1857" s="17">
        <v>0.37541967499407197</v>
      </c>
      <c r="BR1857" s="17">
        <v>0.181506813144026</v>
      </c>
    </row>
    <row r="1858" spans="2:70" x14ac:dyDescent="0.35">
      <c r="B1858" t="s">
        <v>142</v>
      </c>
      <c r="C1858" s="17">
        <v>0.388813142619925</v>
      </c>
      <c r="D1858" s="17">
        <v>0.44161280210036502</v>
      </c>
      <c r="E1858" s="17">
        <v>0.33748881124430802</v>
      </c>
      <c r="F1858" s="17"/>
      <c r="G1858" s="17">
        <v>0.37408774316744497</v>
      </c>
      <c r="H1858" s="17">
        <v>0.30417418906303201</v>
      </c>
      <c r="I1858" s="17">
        <v>0.335281147124942</v>
      </c>
      <c r="J1858" s="17">
        <v>0.412193710038818</v>
      </c>
      <c r="K1858" s="17">
        <v>0.47267010368790902</v>
      </c>
      <c r="L1858" s="17">
        <v>0.43588872452366101</v>
      </c>
      <c r="M1858" s="17"/>
      <c r="N1858" s="17">
        <v>0.40446758355850698</v>
      </c>
      <c r="O1858" s="17">
        <v>0.40166116973473798</v>
      </c>
      <c r="P1858" s="17">
        <v>0.379826463579304</v>
      </c>
      <c r="Q1858" s="17">
        <v>0.36469542086970003</v>
      </c>
      <c r="R1858" s="17"/>
      <c r="S1858" s="17">
        <v>0.33940553309108201</v>
      </c>
      <c r="T1858" s="17">
        <v>0.40831927985300998</v>
      </c>
      <c r="U1858" s="17">
        <v>0.43877123277179397</v>
      </c>
      <c r="V1858" s="17">
        <v>0.39893082947000902</v>
      </c>
      <c r="W1858" s="17">
        <v>0.36634158947152101</v>
      </c>
      <c r="X1858" s="17">
        <v>0.39356132783472803</v>
      </c>
      <c r="Y1858" s="17">
        <v>0.35642240105767697</v>
      </c>
      <c r="Z1858" s="17">
        <v>0.37737022677215998</v>
      </c>
      <c r="AA1858" s="17">
        <v>0.409782475010049</v>
      </c>
      <c r="AB1858" s="17">
        <v>0.41619942294671602</v>
      </c>
      <c r="AC1858" s="17">
        <v>0.36525446892906199</v>
      </c>
      <c r="AD1858" s="17">
        <v>0.39152102537615702</v>
      </c>
      <c r="AE1858" s="17"/>
      <c r="AF1858" s="17">
        <v>0.42045739821551698</v>
      </c>
      <c r="AG1858" s="17">
        <v>0.37467243088504198</v>
      </c>
      <c r="AH1858" s="17">
        <v>0.360152255408967</v>
      </c>
      <c r="AI1858" s="17"/>
      <c r="AJ1858" s="17">
        <v>0.41105630026393603</v>
      </c>
      <c r="AK1858" s="17">
        <v>0.337951453256639</v>
      </c>
      <c r="AL1858" s="17">
        <v>0.42197784044286801</v>
      </c>
      <c r="AM1858" s="17">
        <v>0.41710530059864098</v>
      </c>
      <c r="AN1858" s="17">
        <v>0.39707803252325102</v>
      </c>
      <c r="AO1858" s="17"/>
      <c r="AP1858" s="17">
        <v>0.39367881054945703</v>
      </c>
      <c r="AQ1858" s="17">
        <v>0.34782234576123799</v>
      </c>
      <c r="AR1858" s="17">
        <v>0.41765104444130002</v>
      </c>
      <c r="AS1858" s="17"/>
      <c r="AT1858" s="17">
        <v>0.37763471956954298</v>
      </c>
      <c r="AU1858" s="17">
        <v>0.43464576764155999</v>
      </c>
      <c r="AV1858" s="17">
        <v>0.36630642690924398</v>
      </c>
      <c r="AW1858" s="17">
        <v>0.33402196614000501</v>
      </c>
      <c r="AX1858" s="17">
        <v>0.39754785079978899</v>
      </c>
      <c r="AY1858" s="17"/>
      <c r="AZ1858" s="17">
        <v>0.49520309845673299</v>
      </c>
      <c r="BA1858" s="17">
        <v>0.30945385398027703</v>
      </c>
      <c r="BB1858" s="17">
        <v>0.37670303992552401</v>
      </c>
      <c r="BC1858" s="17">
        <v>0.39721162895949602</v>
      </c>
      <c r="BD1858" s="17">
        <v>0.357980513456234</v>
      </c>
      <c r="BE1858" s="17">
        <v>0.407068704884888</v>
      </c>
      <c r="BF1858" s="17">
        <v>0.395853221454806</v>
      </c>
      <c r="BG1858" s="17">
        <v>0.39005714394859797</v>
      </c>
      <c r="BH1858" s="17">
        <v>0.38384489541031902</v>
      </c>
      <c r="BI1858" s="17">
        <v>0.41294957592659898</v>
      </c>
      <c r="BJ1858" s="17">
        <v>0.37644474032747499</v>
      </c>
      <c r="BK1858" s="17">
        <v>0.49008527963408299</v>
      </c>
      <c r="BL1858" s="17">
        <v>0.44475810920117698</v>
      </c>
      <c r="BM1858" s="17">
        <v>0.450449361260569</v>
      </c>
      <c r="BN1858" s="17">
        <v>0.397415687794821</v>
      </c>
      <c r="BO1858" s="17">
        <v>0.33358216212825098</v>
      </c>
      <c r="BP1858" s="17"/>
      <c r="BQ1858" s="17">
        <v>0.27627244003058199</v>
      </c>
      <c r="BR1858" s="17">
        <v>0.44404966133378299</v>
      </c>
    </row>
    <row r="1859" spans="2:70" x14ac:dyDescent="0.35">
      <c r="B1859" t="s">
        <v>143</v>
      </c>
      <c r="C1859" s="17">
        <v>-0.14883449673502</v>
      </c>
      <c r="D1859" s="17">
        <v>-0.214433611042847</v>
      </c>
      <c r="E1859" s="17">
        <v>-8.5304508569691906E-2</v>
      </c>
      <c r="F1859" s="17"/>
      <c r="G1859" s="17">
        <v>-0.10203382293537699</v>
      </c>
      <c r="H1859" s="17">
        <v>4.62828278821266E-2</v>
      </c>
      <c r="I1859" s="17">
        <v>-1.1673292004307501E-2</v>
      </c>
      <c r="J1859" s="17">
        <v>-0.19446433444622099</v>
      </c>
      <c r="K1859" s="17">
        <v>-0.32483931419718398</v>
      </c>
      <c r="L1859" s="17">
        <v>-0.29551023647646102</v>
      </c>
      <c r="M1859" s="17"/>
      <c r="N1859" s="17">
        <v>-0.131018347347956</v>
      </c>
      <c r="O1859" s="17">
        <v>-0.185591419094945</v>
      </c>
      <c r="P1859" s="17">
        <v>-0.12642980746771301</v>
      </c>
      <c r="Q1859" s="17">
        <v>-0.14665351039222099</v>
      </c>
      <c r="R1859" s="17"/>
      <c r="S1859" s="17">
        <v>-4.1053836750912197E-3</v>
      </c>
      <c r="T1859" s="17">
        <v>-0.20167720917145199</v>
      </c>
      <c r="U1859" s="17">
        <v>-0.231761554504193</v>
      </c>
      <c r="V1859" s="17">
        <v>-0.16219701778531601</v>
      </c>
      <c r="W1859" s="17">
        <v>-0.135144576231606</v>
      </c>
      <c r="X1859" s="17">
        <v>-0.14294617125251599</v>
      </c>
      <c r="Y1859" s="17">
        <v>-0.13587077122630201</v>
      </c>
      <c r="Z1859" s="17">
        <v>-0.127990138207079</v>
      </c>
      <c r="AA1859" s="17">
        <v>-0.187772576935297</v>
      </c>
      <c r="AB1859" s="17">
        <v>-0.216517953639427</v>
      </c>
      <c r="AC1859" s="17">
        <v>-9.4019072652820404E-2</v>
      </c>
      <c r="AD1859" s="17">
        <v>-0.19206467359347301</v>
      </c>
      <c r="AE1859" s="17"/>
      <c r="AF1859" s="17">
        <v>-0.21461545086502301</v>
      </c>
      <c r="AG1859" s="17">
        <v>-0.107359403245885</v>
      </c>
      <c r="AH1859" s="17">
        <v>-0.120259576498706</v>
      </c>
      <c r="AI1859" s="17"/>
      <c r="AJ1859" s="17">
        <v>-0.182156105740677</v>
      </c>
      <c r="AK1859" s="17">
        <v>-4.5487786708122001E-2</v>
      </c>
      <c r="AL1859" s="17">
        <v>-0.17866306989195799</v>
      </c>
      <c r="AM1859" s="17">
        <v>-0.21004903087387999</v>
      </c>
      <c r="AN1859" s="17">
        <v>-0.219033785261015</v>
      </c>
      <c r="AO1859" s="17"/>
      <c r="AP1859" s="17">
        <v>-0.12883887496616001</v>
      </c>
      <c r="AQ1859" s="17">
        <v>-6.1073864562010603E-2</v>
      </c>
      <c r="AR1859" s="17">
        <v>-0.15478000924546501</v>
      </c>
      <c r="AS1859" s="17"/>
      <c r="AT1859" s="17">
        <v>-0.18390040413535999</v>
      </c>
      <c r="AU1859" s="17">
        <v>-0.226042251406467</v>
      </c>
      <c r="AV1859" s="17">
        <v>-6.4959444623017101E-2</v>
      </c>
      <c r="AW1859" s="17">
        <v>-2.44908203868031E-2</v>
      </c>
      <c r="AX1859" s="17">
        <v>-6.4868369098565498E-2</v>
      </c>
      <c r="AY1859" s="17"/>
      <c r="AZ1859" s="17">
        <v>-0.342912518494496</v>
      </c>
      <c r="BA1859" s="17">
        <v>-6.0080435032005698E-2</v>
      </c>
      <c r="BB1859" s="17">
        <v>-0.17114797873986401</v>
      </c>
      <c r="BC1859" s="17">
        <v>-0.15556605039062801</v>
      </c>
      <c r="BD1859" s="17">
        <v>-8.7550049163940505E-2</v>
      </c>
      <c r="BE1859" s="17">
        <v>-0.18237361276000999</v>
      </c>
      <c r="BF1859" s="17">
        <v>-0.16322488134190899</v>
      </c>
      <c r="BG1859" s="17">
        <v>-0.1675091033652</v>
      </c>
      <c r="BH1859" s="17">
        <v>-0.16676048325604401</v>
      </c>
      <c r="BI1859" s="17">
        <v>-0.19458511327546801</v>
      </c>
      <c r="BJ1859" s="17">
        <v>-9.5466362028381199E-2</v>
      </c>
      <c r="BK1859" s="17">
        <v>-0.24781961021673601</v>
      </c>
      <c r="BL1859" s="17">
        <v>-0.167589138542769</v>
      </c>
      <c r="BM1859" s="17">
        <v>-0.20374997894847299</v>
      </c>
      <c r="BN1859" s="17">
        <v>-9.4717548963067805E-2</v>
      </c>
      <c r="BO1859" s="17">
        <v>-3.76848879949931E-4</v>
      </c>
      <c r="BP1859" s="17"/>
      <c r="BQ1859" s="17">
        <v>9.91472349634899E-2</v>
      </c>
      <c r="BR1859" s="17">
        <v>-0.26254284818975598</v>
      </c>
    </row>
    <row r="1860" spans="2:70" x14ac:dyDescent="0.35">
      <c r="C1860" s="17"/>
      <c r="D1860" s="17"/>
      <c r="E1860" s="17"/>
      <c r="F1860" s="17"/>
      <c r="G1860" s="17"/>
      <c r="H1860" s="17"/>
      <c r="I1860" s="17"/>
      <c r="J1860" s="17"/>
      <c r="K1860" s="17"/>
      <c r="L1860" s="17"/>
      <c r="M1860" s="17"/>
      <c r="N1860" s="17"/>
      <c r="O1860" s="17"/>
      <c r="P1860" s="17"/>
      <c r="Q1860" s="17"/>
      <c r="R1860" s="17"/>
      <c r="S1860" s="17"/>
      <c r="T1860" s="17"/>
      <c r="U1860" s="17"/>
      <c r="V1860" s="17"/>
      <c r="W1860" s="17"/>
      <c r="X1860" s="17"/>
      <c r="Y1860" s="17"/>
      <c r="Z1860" s="17"/>
      <c r="AA1860" s="17"/>
      <c r="AB1860" s="17"/>
      <c r="AC1860" s="17"/>
      <c r="AD1860" s="17"/>
      <c r="AE1860" s="17"/>
      <c r="AF1860" s="17"/>
      <c r="AG1860" s="17"/>
      <c r="AH1860" s="17"/>
      <c r="AI1860" s="17"/>
      <c r="AJ1860" s="17"/>
      <c r="AK1860" s="17"/>
      <c r="AL1860" s="17"/>
      <c r="AM1860" s="17"/>
      <c r="AN1860" s="17"/>
      <c r="AO1860" s="17"/>
      <c r="AP1860" s="17"/>
      <c r="AQ1860" s="17"/>
      <c r="AR1860" s="17"/>
      <c r="AS1860" s="17"/>
      <c r="AT1860" s="17"/>
      <c r="AU1860" s="17"/>
      <c r="AV1860" s="17"/>
      <c r="AW1860" s="17"/>
      <c r="AX1860" s="17"/>
      <c r="AY1860" s="17"/>
      <c r="AZ1860" s="17"/>
      <c r="BA1860" s="17"/>
      <c r="BB1860" s="17"/>
      <c r="BC1860" s="17"/>
      <c r="BD1860" s="17"/>
      <c r="BE1860" s="17"/>
      <c r="BF1860" s="17"/>
      <c r="BG1860" s="17"/>
      <c r="BH1860" s="17"/>
      <c r="BI1860" s="17"/>
      <c r="BJ1860" s="17"/>
      <c r="BK1860" s="17"/>
      <c r="BL1860" s="17"/>
      <c r="BM1860" s="17"/>
      <c r="BN1860" s="17"/>
      <c r="BO1860" s="17"/>
      <c r="BP1860" s="17"/>
      <c r="BQ1860" s="17"/>
      <c r="BR1860" s="17"/>
    </row>
    <row r="1861" spans="2:70" x14ac:dyDescent="0.35">
      <c r="B1861" s="6" t="s">
        <v>766</v>
      </c>
      <c r="C1861" s="17"/>
      <c r="D1861" s="17"/>
      <c r="E1861" s="17"/>
      <c r="F1861" s="17"/>
      <c r="G1861" s="17"/>
      <c r="H1861" s="17"/>
      <c r="I1861" s="17"/>
      <c r="J1861" s="17"/>
      <c r="K1861" s="17"/>
      <c r="L1861" s="17"/>
      <c r="M1861" s="17"/>
      <c r="N1861" s="17"/>
      <c r="O1861" s="17"/>
      <c r="P1861" s="17"/>
      <c r="Q1861" s="17"/>
      <c r="R1861" s="17"/>
      <c r="S1861" s="17"/>
      <c r="T1861" s="17"/>
      <c r="U1861" s="17"/>
      <c r="V1861" s="17"/>
      <c r="W1861" s="17"/>
      <c r="X1861" s="17"/>
      <c r="Y1861" s="17"/>
      <c r="Z1861" s="17"/>
      <c r="AA1861" s="17"/>
      <c r="AB1861" s="17"/>
      <c r="AC1861" s="17"/>
      <c r="AD1861" s="17"/>
      <c r="AE1861" s="17"/>
      <c r="AF1861" s="17"/>
      <c r="AG1861" s="17"/>
      <c r="AH1861" s="17"/>
      <c r="AI1861" s="17"/>
      <c r="AJ1861" s="17"/>
      <c r="AK1861" s="17"/>
      <c r="AL1861" s="17"/>
      <c r="AM1861" s="17"/>
      <c r="AN1861" s="17"/>
      <c r="AO1861" s="17"/>
      <c r="AP1861" s="17"/>
      <c r="AQ1861" s="17"/>
      <c r="AR1861" s="17"/>
      <c r="AS1861" s="17"/>
      <c r="AT1861" s="17"/>
      <c r="AU1861" s="17"/>
      <c r="AV1861" s="17"/>
      <c r="AW1861" s="17"/>
      <c r="AX1861" s="17"/>
      <c r="AY1861" s="17"/>
      <c r="AZ1861" s="17"/>
      <c r="BA1861" s="17"/>
      <c r="BB1861" s="17"/>
      <c r="BC1861" s="17"/>
      <c r="BD1861" s="17"/>
      <c r="BE1861" s="17"/>
      <c r="BF1861" s="17"/>
      <c r="BG1861" s="17"/>
      <c r="BH1861" s="17"/>
      <c r="BI1861" s="17"/>
      <c r="BJ1861" s="17"/>
      <c r="BK1861" s="17"/>
      <c r="BL1861" s="17"/>
      <c r="BM1861" s="17"/>
      <c r="BN1861" s="17"/>
      <c r="BO1861" s="17"/>
      <c r="BP1861" s="17"/>
      <c r="BQ1861" s="17"/>
      <c r="BR1861" s="17"/>
    </row>
    <row r="1862" spans="2:70" x14ac:dyDescent="0.35">
      <c r="B1862" s="24" t="s">
        <v>97</v>
      </c>
      <c r="C1862" s="17"/>
      <c r="D1862" s="17"/>
      <c r="E1862" s="17"/>
      <c r="F1862" s="17"/>
      <c r="G1862" s="17"/>
      <c r="H1862" s="17"/>
      <c r="I1862" s="17"/>
      <c r="J1862" s="17"/>
      <c r="K1862" s="17"/>
      <c r="L1862" s="17"/>
      <c r="M1862" s="17"/>
      <c r="N1862" s="17"/>
      <c r="O1862" s="17"/>
      <c r="P1862" s="17"/>
      <c r="Q1862" s="17"/>
      <c r="R1862" s="17"/>
      <c r="S1862" s="17"/>
      <c r="T1862" s="17"/>
      <c r="U1862" s="17"/>
      <c r="V1862" s="17"/>
      <c r="W1862" s="17"/>
      <c r="X1862" s="17"/>
      <c r="Y1862" s="17"/>
      <c r="Z1862" s="17"/>
      <c r="AA1862" s="17"/>
      <c r="AB1862" s="17"/>
      <c r="AC1862" s="17"/>
      <c r="AD1862" s="17"/>
      <c r="AE1862" s="17"/>
      <c r="AF1862" s="17"/>
      <c r="AG1862" s="17"/>
      <c r="AH1862" s="17"/>
      <c r="AI1862" s="17"/>
      <c r="AJ1862" s="17"/>
      <c r="AK1862" s="17"/>
      <c r="AL1862" s="17"/>
      <c r="AM1862" s="17"/>
      <c r="AN1862" s="17"/>
      <c r="AO1862" s="17"/>
      <c r="AP1862" s="17"/>
      <c r="AQ1862" s="17"/>
      <c r="AR1862" s="17"/>
      <c r="AS1862" s="17"/>
      <c r="AT1862" s="17"/>
      <c r="AU1862" s="17"/>
      <c r="AV1862" s="17"/>
      <c r="AW1862" s="17"/>
      <c r="AX1862" s="17"/>
      <c r="AY1862" s="17"/>
      <c r="AZ1862" s="17"/>
      <c r="BA1862" s="17"/>
      <c r="BB1862" s="17"/>
      <c r="BC1862" s="17"/>
      <c r="BD1862" s="17"/>
      <c r="BE1862" s="17"/>
      <c r="BF1862" s="17"/>
      <c r="BG1862" s="17"/>
      <c r="BH1862" s="17"/>
      <c r="BI1862" s="17"/>
      <c r="BJ1862" s="17"/>
      <c r="BK1862" s="17"/>
      <c r="BL1862" s="17"/>
      <c r="BM1862" s="17"/>
      <c r="BN1862" s="17"/>
      <c r="BO1862" s="17"/>
      <c r="BP1862" s="17"/>
      <c r="BQ1862" s="17"/>
      <c r="BR1862" s="17"/>
    </row>
    <row r="1863" spans="2:70" x14ac:dyDescent="0.35">
      <c r="B1863" t="s">
        <v>759</v>
      </c>
      <c r="C1863" s="17">
        <v>0.27635321035276</v>
      </c>
      <c r="D1863" s="17">
        <v>0.25428517565394498</v>
      </c>
      <c r="E1863" s="17">
        <v>0.29775204799948002</v>
      </c>
      <c r="F1863" s="17"/>
      <c r="G1863" s="17">
        <v>0.241978062652939</v>
      </c>
      <c r="H1863" s="17">
        <v>0.29868358353569602</v>
      </c>
      <c r="I1863" s="17">
        <v>0.303713021886379</v>
      </c>
      <c r="J1863" s="17">
        <v>0.28862904026863601</v>
      </c>
      <c r="K1863" s="17">
        <v>0.21689089731128</v>
      </c>
      <c r="L1863" s="17">
        <v>0.28852418002665903</v>
      </c>
      <c r="M1863" s="17"/>
      <c r="N1863" s="17">
        <v>0.34966996672372203</v>
      </c>
      <c r="O1863" s="17">
        <v>0.25409979822519502</v>
      </c>
      <c r="P1863" s="17">
        <v>0.25964227773645299</v>
      </c>
      <c r="Q1863" s="17">
        <v>0.23768213839473801</v>
      </c>
      <c r="R1863" s="17"/>
      <c r="S1863" s="17">
        <v>0.33716869711493902</v>
      </c>
      <c r="T1863" s="17">
        <v>0.27206360062566898</v>
      </c>
      <c r="U1863" s="17">
        <v>0.237053239067191</v>
      </c>
      <c r="V1863" s="17">
        <v>0.27166009753526099</v>
      </c>
      <c r="W1863" s="17">
        <v>0.25798059605701301</v>
      </c>
      <c r="X1863" s="17">
        <v>0.267688766269912</v>
      </c>
      <c r="Y1863" s="17">
        <v>0.24753212934733099</v>
      </c>
      <c r="Z1863" s="17">
        <v>0.25288893885201502</v>
      </c>
      <c r="AA1863" s="17">
        <v>0.28357620777223802</v>
      </c>
      <c r="AB1863" s="17">
        <v>0.25293257378238498</v>
      </c>
      <c r="AC1863" s="17">
        <v>0.29435686538808897</v>
      </c>
      <c r="AD1863" s="17">
        <v>0.32069086395662499</v>
      </c>
      <c r="AE1863" s="17"/>
      <c r="AF1863" s="17">
        <v>0.26034320659124999</v>
      </c>
      <c r="AG1863" s="17">
        <v>0.29771721554647601</v>
      </c>
      <c r="AH1863" s="17">
        <v>0.25362836655536197</v>
      </c>
      <c r="AI1863" s="17"/>
      <c r="AJ1863" s="17">
        <v>0.26913837010174202</v>
      </c>
      <c r="AK1863" s="17">
        <v>0.274207861535751</v>
      </c>
      <c r="AL1863" s="17">
        <v>0.319994216971142</v>
      </c>
      <c r="AM1863" s="17">
        <v>0.34500749111830598</v>
      </c>
      <c r="AN1863" s="17">
        <v>0.27392047930193503</v>
      </c>
      <c r="AO1863" s="17"/>
      <c r="AP1863" s="17">
        <v>0.266569225952688</v>
      </c>
      <c r="AQ1863" s="17">
        <v>0.29234863608205902</v>
      </c>
      <c r="AR1863" s="17">
        <v>0.316014862198089</v>
      </c>
      <c r="AS1863" s="17"/>
      <c r="AT1863" s="17">
        <v>0.207695085126227</v>
      </c>
      <c r="AU1863" s="17">
        <v>0.2259701089949</v>
      </c>
      <c r="AV1863" s="17">
        <v>0.351450068910167</v>
      </c>
      <c r="AW1863" s="17">
        <v>0.35656082537830902</v>
      </c>
      <c r="AX1863" s="17">
        <v>0.44135374242654601</v>
      </c>
      <c r="AY1863" s="17"/>
      <c r="AZ1863" s="17">
        <v>0.20370818211986499</v>
      </c>
      <c r="BA1863" s="17">
        <v>0.24896872448629101</v>
      </c>
      <c r="BB1863" s="17">
        <v>0.27306161990575201</v>
      </c>
      <c r="BC1863" s="17">
        <v>0.25542506980395102</v>
      </c>
      <c r="BD1863" s="17">
        <v>0.26531576532054502</v>
      </c>
      <c r="BE1863" s="17">
        <v>0.23677458777634</v>
      </c>
      <c r="BF1863" s="17">
        <v>0.29659338166185401</v>
      </c>
      <c r="BG1863" s="17">
        <v>0.23710425430106299</v>
      </c>
      <c r="BH1863" s="17">
        <v>0.26012904122429398</v>
      </c>
      <c r="BI1863" s="17">
        <v>0.282933731267486</v>
      </c>
      <c r="BJ1863" s="17">
        <v>0.28702741789362002</v>
      </c>
      <c r="BK1863" s="17">
        <v>0.36386618232395601</v>
      </c>
      <c r="BL1863" s="17">
        <v>0.34405507112482903</v>
      </c>
      <c r="BM1863" s="17">
        <v>0.35235805026952199</v>
      </c>
      <c r="BN1863" s="17">
        <v>0.31437507869657499</v>
      </c>
      <c r="BO1863" s="17">
        <v>0.365924443392869</v>
      </c>
      <c r="BP1863" s="17"/>
      <c r="BQ1863" s="17">
        <v>0.49137513811806199</v>
      </c>
      <c r="BR1863" s="17">
        <v>0.18127075239615301</v>
      </c>
    </row>
    <row r="1864" spans="2:70" x14ac:dyDescent="0.35">
      <c r="B1864" t="s">
        <v>760</v>
      </c>
      <c r="C1864" s="17">
        <v>0.29415336435292</v>
      </c>
      <c r="D1864" s="17">
        <v>0.28852163391445301</v>
      </c>
      <c r="E1864" s="17">
        <v>0.29935597033141498</v>
      </c>
      <c r="F1864" s="17"/>
      <c r="G1864" s="17">
        <v>0.31111090071776198</v>
      </c>
      <c r="H1864" s="17">
        <v>0.35548392803145801</v>
      </c>
      <c r="I1864" s="17">
        <v>0.310083892593016</v>
      </c>
      <c r="J1864" s="17">
        <v>0.28060655762667902</v>
      </c>
      <c r="K1864" s="17">
        <v>0.27554005061078801</v>
      </c>
      <c r="L1864" s="17">
        <v>0.243515069055286</v>
      </c>
      <c r="M1864" s="17"/>
      <c r="N1864" s="17">
        <v>0.29187499880870998</v>
      </c>
      <c r="O1864" s="17">
        <v>0.33507458473379598</v>
      </c>
      <c r="P1864" s="17">
        <v>0.29581213713797599</v>
      </c>
      <c r="Q1864" s="17">
        <v>0.25341432037946299</v>
      </c>
      <c r="R1864" s="17"/>
      <c r="S1864" s="17">
        <v>0.307077093417784</v>
      </c>
      <c r="T1864" s="17">
        <v>0.28694153690374502</v>
      </c>
      <c r="U1864" s="17">
        <v>0.35613509124557702</v>
      </c>
      <c r="V1864" s="17">
        <v>0.29515321653411303</v>
      </c>
      <c r="W1864" s="17">
        <v>0.24976601779431901</v>
      </c>
      <c r="X1864" s="17">
        <v>0.29091526485062302</v>
      </c>
      <c r="Y1864" s="17">
        <v>0.31186196220553303</v>
      </c>
      <c r="Z1864" s="17">
        <v>0.30906170623614099</v>
      </c>
      <c r="AA1864" s="17">
        <v>0.27905150391886702</v>
      </c>
      <c r="AB1864" s="17">
        <v>0.27453641079039198</v>
      </c>
      <c r="AC1864" s="17">
        <v>0.29127758251684399</v>
      </c>
      <c r="AD1864" s="17">
        <v>0.26195797973767398</v>
      </c>
      <c r="AE1864" s="17"/>
      <c r="AF1864" s="17">
        <v>0.27458641205633799</v>
      </c>
      <c r="AG1864" s="17">
        <v>0.319274792697192</v>
      </c>
      <c r="AH1864" s="17">
        <v>0.26777706753728497</v>
      </c>
      <c r="AI1864" s="17"/>
      <c r="AJ1864" s="17">
        <v>0.29424778098412302</v>
      </c>
      <c r="AK1864" s="17">
        <v>0.34936667241842301</v>
      </c>
      <c r="AL1864" s="17">
        <v>0.246882522498694</v>
      </c>
      <c r="AM1864" s="17">
        <v>0.12020443063451899</v>
      </c>
      <c r="AN1864" s="17">
        <v>0.243255008127163</v>
      </c>
      <c r="AO1864" s="17"/>
      <c r="AP1864" s="17">
        <v>0.32068484044092599</v>
      </c>
      <c r="AQ1864" s="17">
        <v>0.324878186901364</v>
      </c>
      <c r="AR1864" s="17">
        <v>0.29529127566932001</v>
      </c>
      <c r="AS1864" s="17"/>
      <c r="AT1864" s="17">
        <v>0.26971622927504801</v>
      </c>
      <c r="AU1864" s="17">
        <v>0.31722899211994099</v>
      </c>
      <c r="AV1864" s="17">
        <v>0.317312409614674</v>
      </c>
      <c r="AW1864" s="17">
        <v>0.313665547436767</v>
      </c>
      <c r="AX1864" s="17">
        <v>0.236742808132507</v>
      </c>
      <c r="AY1864" s="17"/>
      <c r="AZ1864" s="17">
        <v>0.188497664091686</v>
      </c>
      <c r="BA1864" s="17">
        <v>0.21843938911211899</v>
      </c>
      <c r="BB1864" s="17">
        <v>0.30030702743149501</v>
      </c>
      <c r="BC1864" s="17">
        <v>0.24655091276598201</v>
      </c>
      <c r="BD1864" s="17">
        <v>0.32464776249720501</v>
      </c>
      <c r="BE1864" s="17">
        <v>0.286204240553805</v>
      </c>
      <c r="BF1864" s="17">
        <v>0.31419333977401198</v>
      </c>
      <c r="BG1864" s="17">
        <v>0.31157946701281902</v>
      </c>
      <c r="BH1864" s="17">
        <v>0.31469302118600601</v>
      </c>
      <c r="BI1864" s="17">
        <v>0.330460639989274</v>
      </c>
      <c r="BJ1864" s="17">
        <v>0.29888270825525198</v>
      </c>
      <c r="BK1864" s="17">
        <v>0.281292396437897</v>
      </c>
      <c r="BL1864" s="17">
        <v>0.29414123907464601</v>
      </c>
      <c r="BM1864" s="17">
        <v>0.30644025009609399</v>
      </c>
      <c r="BN1864" s="17">
        <v>0.36526473219070699</v>
      </c>
      <c r="BO1864" s="17">
        <v>0.26966365655867802</v>
      </c>
      <c r="BP1864" s="17"/>
      <c r="BQ1864" s="17">
        <v>0.30731752441613203</v>
      </c>
      <c r="BR1864" s="17">
        <v>0.28928018385929299</v>
      </c>
    </row>
    <row r="1865" spans="2:70" x14ac:dyDescent="0.35">
      <c r="B1865" t="s">
        <v>761</v>
      </c>
      <c r="C1865" s="17">
        <v>0.18192317958229401</v>
      </c>
      <c r="D1865" s="17">
        <v>0.19649944562803701</v>
      </c>
      <c r="E1865" s="17">
        <v>0.167510774024031</v>
      </c>
      <c r="F1865" s="17"/>
      <c r="G1865" s="17">
        <v>0.19662568620409199</v>
      </c>
      <c r="H1865" s="17">
        <v>0.15052867982190199</v>
      </c>
      <c r="I1865" s="17">
        <v>0.187293917666291</v>
      </c>
      <c r="J1865" s="17">
        <v>0.18429037990121799</v>
      </c>
      <c r="K1865" s="17">
        <v>0.19593455128380799</v>
      </c>
      <c r="L1865" s="17">
        <v>0.18195939724492399</v>
      </c>
      <c r="M1865" s="17"/>
      <c r="N1865" s="17">
        <v>0.162256591528424</v>
      </c>
      <c r="O1865" s="17">
        <v>0.17252545985081</v>
      </c>
      <c r="P1865" s="17">
        <v>0.19768067036367701</v>
      </c>
      <c r="Q1865" s="17">
        <v>0.19941259315358101</v>
      </c>
      <c r="R1865" s="17"/>
      <c r="S1865" s="17">
        <v>0.192350425077498</v>
      </c>
      <c r="T1865" s="17">
        <v>0.17788912773760801</v>
      </c>
      <c r="U1865" s="17">
        <v>0.14910611579051999</v>
      </c>
      <c r="V1865" s="17">
        <v>0.17421393003231</v>
      </c>
      <c r="W1865" s="17">
        <v>0.25029263672659002</v>
      </c>
      <c r="X1865" s="17">
        <v>0.169336192471989</v>
      </c>
      <c r="Y1865" s="17">
        <v>0.19724956723617501</v>
      </c>
      <c r="Z1865" s="17">
        <v>0.140511468956107</v>
      </c>
      <c r="AA1865" s="17">
        <v>0.17659975775880901</v>
      </c>
      <c r="AB1865" s="17">
        <v>0.22363252705720299</v>
      </c>
      <c r="AC1865" s="17">
        <v>0.14972112058194301</v>
      </c>
      <c r="AD1865" s="17">
        <v>0.101625885693755</v>
      </c>
      <c r="AE1865" s="17"/>
      <c r="AF1865" s="17">
        <v>0.197536800698312</v>
      </c>
      <c r="AG1865" s="17">
        <v>0.15889616311952601</v>
      </c>
      <c r="AH1865" s="17">
        <v>0.204247963906451</v>
      </c>
      <c r="AI1865" s="17"/>
      <c r="AJ1865" s="17">
        <v>0.185599548264201</v>
      </c>
      <c r="AK1865" s="17">
        <v>0.16343537338896699</v>
      </c>
      <c r="AL1865" s="17">
        <v>0.21356462145619001</v>
      </c>
      <c r="AM1865" s="17">
        <v>0.232544025253417</v>
      </c>
      <c r="AN1865" s="17">
        <v>0.190106096271802</v>
      </c>
      <c r="AO1865" s="17"/>
      <c r="AP1865" s="17">
        <v>0.18303615117146799</v>
      </c>
      <c r="AQ1865" s="17">
        <v>0.175675780834295</v>
      </c>
      <c r="AR1865" s="17">
        <v>0.175574827736206</v>
      </c>
      <c r="AS1865" s="17"/>
      <c r="AT1865" s="17">
        <v>0.20726299823536401</v>
      </c>
      <c r="AU1865" s="17">
        <v>0.18689839776581799</v>
      </c>
      <c r="AV1865" s="17">
        <v>0.15541324628828199</v>
      </c>
      <c r="AW1865" s="17">
        <v>0.197222013621207</v>
      </c>
      <c r="AX1865" s="17">
        <v>0.110733906955261</v>
      </c>
      <c r="AY1865" s="17"/>
      <c r="AZ1865" s="17">
        <v>0.23890388565392301</v>
      </c>
      <c r="BA1865" s="17">
        <v>0.22648264101201299</v>
      </c>
      <c r="BB1865" s="17">
        <v>0.149482613456945</v>
      </c>
      <c r="BC1865" s="17">
        <v>0.17783098111569701</v>
      </c>
      <c r="BD1865" s="17">
        <v>0.167501467400233</v>
      </c>
      <c r="BE1865" s="17">
        <v>0.21389128171578001</v>
      </c>
      <c r="BF1865" s="17">
        <v>0.164530007809741</v>
      </c>
      <c r="BG1865" s="17">
        <v>0.21142398719834499</v>
      </c>
      <c r="BH1865" s="17">
        <v>0.15847859877532899</v>
      </c>
      <c r="BI1865" s="17">
        <v>0.18511832603231301</v>
      </c>
      <c r="BJ1865" s="17">
        <v>0.195228282174918</v>
      </c>
      <c r="BK1865" s="17">
        <v>0.14658604410824699</v>
      </c>
      <c r="BL1865" s="17">
        <v>0.15459041268916099</v>
      </c>
      <c r="BM1865" s="17">
        <v>0.12492260314268901</v>
      </c>
      <c r="BN1865" s="17">
        <v>0.16842303195896799</v>
      </c>
      <c r="BO1865" s="17">
        <v>0.21111770463308099</v>
      </c>
      <c r="BP1865" s="17"/>
      <c r="BQ1865" s="17">
        <v>0.14077149931906099</v>
      </c>
      <c r="BR1865" s="17">
        <v>0.19882098941095899</v>
      </c>
    </row>
    <row r="1866" spans="2:70" x14ac:dyDescent="0.35">
      <c r="B1866" t="s">
        <v>762</v>
      </c>
      <c r="C1866" s="17">
        <v>7.7938641626354402E-2</v>
      </c>
      <c r="D1866" s="17">
        <v>8.1991101406707997E-2</v>
      </c>
      <c r="E1866" s="17">
        <v>7.4484672247179001E-2</v>
      </c>
      <c r="F1866" s="17"/>
      <c r="G1866" s="17">
        <v>7.8009832536406407E-2</v>
      </c>
      <c r="H1866" s="17">
        <v>8.3685511084801406E-2</v>
      </c>
      <c r="I1866" s="17">
        <v>6.9188988216744698E-2</v>
      </c>
      <c r="J1866" s="17">
        <v>7.2167328391171598E-2</v>
      </c>
      <c r="K1866" s="17">
        <v>9.0694653705075096E-2</v>
      </c>
      <c r="L1866" s="17">
        <v>7.6537752039974094E-2</v>
      </c>
      <c r="M1866" s="17"/>
      <c r="N1866" s="17">
        <v>7.6593492698920407E-2</v>
      </c>
      <c r="O1866" s="17">
        <v>9.0155514001276194E-2</v>
      </c>
      <c r="P1866" s="17">
        <v>6.6730604897747403E-2</v>
      </c>
      <c r="Q1866" s="17">
        <v>7.7574346732756094E-2</v>
      </c>
      <c r="R1866" s="17"/>
      <c r="S1866" s="17">
        <v>4.0636721995368698E-2</v>
      </c>
      <c r="T1866" s="17">
        <v>8.9136311983589303E-2</v>
      </c>
      <c r="U1866" s="17">
        <v>6.9412734287478003E-2</v>
      </c>
      <c r="V1866" s="17">
        <v>6.2558463875880599E-2</v>
      </c>
      <c r="W1866" s="17">
        <v>5.7050359546498397E-2</v>
      </c>
      <c r="X1866" s="17">
        <v>9.0291352455257795E-2</v>
      </c>
      <c r="Y1866" s="17">
        <v>8.0137529159454796E-2</v>
      </c>
      <c r="Z1866" s="17">
        <v>0.110634441873022</v>
      </c>
      <c r="AA1866" s="17">
        <v>0.109509396888633</v>
      </c>
      <c r="AB1866" s="17">
        <v>7.2360664704263403E-2</v>
      </c>
      <c r="AC1866" s="17">
        <v>0.100918392599973</v>
      </c>
      <c r="AD1866" s="17">
        <v>9.7531854503474902E-2</v>
      </c>
      <c r="AE1866" s="17"/>
      <c r="AF1866" s="17">
        <v>6.4295983393491199E-2</v>
      </c>
      <c r="AG1866" s="17">
        <v>9.1888030282359395E-2</v>
      </c>
      <c r="AH1866" s="17">
        <v>7.4936669302216596E-2</v>
      </c>
      <c r="AI1866" s="17"/>
      <c r="AJ1866" s="17">
        <v>7.1116264483442604E-2</v>
      </c>
      <c r="AK1866" s="17">
        <v>7.6539893352588206E-2</v>
      </c>
      <c r="AL1866" s="17">
        <v>0.116470552568049</v>
      </c>
      <c r="AM1866" s="17">
        <v>3.9079591340582601E-2</v>
      </c>
      <c r="AN1866" s="17">
        <v>6.4503418323572106E-2</v>
      </c>
      <c r="AO1866" s="17"/>
      <c r="AP1866" s="17">
        <v>6.4840911777451396E-2</v>
      </c>
      <c r="AQ1866" s="17">
        <v>7.3400693632440603E-2</v>
      </c>
      <c r="AR1866" s="17">
        <v>0.11844422886226</v>
      </c>
      <c r="AS1866" s="17"/>
      <c r="AT1866" s="17">
        <v>8.3063452219209105E-2</v>
      </c>
      <c r="AU1866" s="17">
        <v>9.1781327976358199E-2</v>
      </c>
      <c r="AV1866" s="17">
        <v>6.3676193958636496E-2</v>
      </c>
      <c r="AW1866" s="17">
        <v>7.8178015424386293E-2</v>
      </c>
      <c r="AX1866" s="17">
        <v>6.58439184259932E-2</v>
      </c>
      <c r="AY1866" s="17"/>
      <c r="AZ1866" s="17">
        <v>0.135435294025472</v>
      </c>
      <c r="BA1866" s="17">
        <v>5.6624828001781598E-2</v>
      </c>
      <c r="BB1866" s="17">
        <v>0.10444515852255599</v>
      </c>
      <c r="BC1866" s="17">
        <v>0.102388132905573</v>
      </c>
      <c r="BD1866" s="17">
        <v>7.5604534915171495E-2</v>
      </c>
      <c r="BE1866" s="17">
        <v>8.4628790100354095E-2</v>
      </c>
      <c r="BF1866" s="17">
        <v>8.5504214734072506E-2</v>
      </c>
      <c r="BG1866" s="17">
        <v>7.6104270020491693E-2</v>
      </c>
      <c r="BH1866" s="17">
        <v>8.65808689503237E-2</v>
      </c>
      <c r="BI1866" s="17">
        <v>4.7120185546981497E-2</v>
      </c>
      <c r="BJ1866" s="17">
        <v>4.7038640518198699E-2</v>
      </c>
      <c r="BK1866" s="17">
        <v>0.101891798653413</v>
      </c>
      <c r="BL1866" s="17">
        <v>6.72895414588041E-2</v>
      </c>
      <c r="BM1866" s="17">
        <v>7.3872953778199704E-2</v>
      </c>
      <c r="BN1866" s="17">
        <v>6.6413106137296701E-2</v>
      </c>
      <c r="BO1866" s="17">
        <v>6.8409083657813702E-2</v>
      </c>
      <c r="BP1866" s="17"/>
      <c r="BQ1866" s="17">
        <v>2.4100273113914199E-2</v>
      </c>
      <c r="BR1866" s="17">
        <v>0.10512738559415501</v>
      </c>
    </row>
    <row r="1867" spans="2:70" x14ac:dyDescent="0.35">
      <c r="B1867" t="s">
        <v>763</v>
      </c>
      <c r="C1867" s="17">
        <v>0.129967850409794</v>
      </c>
      <c r="D1867" s="17">
        <v>0.13954905474506901</v>
      </c>
      <c r="E1867" s="17">
        <v>0.12048011162945101</v>
      </c>
      <c r="F1867" s="17"/>
      <c r="G1867" s="17">
        <v>0.116141440431503</v>
      </c>
      <c r="H1867" s="17">
        <v>7.4106824436549507E-2</v>
      </c>
      <c r="I1867" s="17">
        <v>8.6692039158544107E-2</v>
      </c>
      <c r="J1867" s="17">
        <v>0.128240076246699</v>
      </c>
      <c r="K1867" s="17">
        <v>0.18585135019827601</v>
      </c>
      <c r="L1867" s="17">
        <v>0.18393191948256499</v>
      </c>
      <c r="M1867" s="17"/>
      <c r="N1867" s="17">
        <v>9.9473613240861E-2</v>
      </c>
      <c r="O1867" s="17">
        <v>0.113458606237839</v>
      </c>
      <c r="P1867" s="17">
        <v>0.13621831785931901</v>
      </c>
      <c r="Q1867" s="17">
        <v>0.17143280194623001</v>
      </c>
      <c r="R1867" s="17"/>
      <c r="S1867" s="17">
        <v>9.0485610694584995E-2</v>
      </c>
      <c r="T1867" s="17">
        <v>0.14143710535943199</v>
      </c>
      <c r="U1867" s="17">
        <v>0.14614817343601699</v>
      </c>
      <c r="V1867" s="17">
        <v>0.16715263379886999</v>
      </c>
      <c r="W1867" s="17">
        <v>0.110386994288293</v>
      </c>
      <c r="X1867" s="17">
        <v>0.133955369314741</v>
      </c>
      <c r="Y1867" s="17">
        <v>0.12717553609159399</v>
      </c>
      <c r="Z1867" s="17">
        <v>0.15461677328492099</v>
      </c>
      <c r="AA1867" s="17">
        <v>0.12566294598174399</v>
      </c>
      <c r="AB1867" s="17">
        <v>0.12575551330975401</v>
      </c>
      <c r="AC1867" s="17">
        <v>0.12501667307439501</v>
      </c>
      <c r="AD1867" s="17">
        <v>0.155077827020495</v>
      </c>
      <c r="AE1867" s="17"/>
      <c r="AF1867" s="17">
        <v>0.170187613121457</v>
      </c>
      <c r="AG1867" s="17">
        <v>0.100903482314862</v>
      </c>
      <c r="AH1867" s="17">
        <v>0.125211859423705</v>
      </c>
      <c r="AI1867" s="17"/>
      <c r="AJ1867" s="17">
        <v>0.150073983297493</v>
      </c>
      <c r="AK1867" s="17">
        <v>0.101827744562281</v>
      </c>
      <c r="AL1867" s="17">
        <v>8.3346441550237405E-2</v>
      </c>
      <c r="AM1867" s="17">
        <v>0.19092733704235401</v>
      </c>
      <c r="AN1867" s="17">
        <v>0.15863557888947299</v>
      </c>
      <c r="AO1867" s="17"/>
      <c r="AP1867" s="17">
        <v>0.135987623966913</v>
      </c>
      <c r="AQ1867" s="17">
        <v>9.6484778882924296E-2</v>
      </c>
      <c r="AR1867" s="17">
        <v>6.8806732422962702E-2</v>
      </c>
      <c r="AS1867" s="17"/>
      <c r="AT1867" s="17">
        <v>0.18397147855266199</v>
      </c>
      <c r="AU1867" s="17">
        <v>0.12968554297881599</v>
      </c>
      <c r="AV1867" s="17">
        <v>8.1489720045325495E-2</v>
      </c>
      <c r="AW1867" s="17">
        <v>4.4975681447185299E-2</v>
      </c>
      <c r="AX1867" s="17">
        <v>0.100004704563791</v>
      </c>
      <c r="AY1867" s="17"/>
      <c r="AZ1867" s="17">
        <v>0.233454974109054</v>
      </c>
      <c r="BA1867" s="17">
        <v>0.17192107839990101</v>
      </c>
      <c r="BB1867" s="17">
        <v>0.13770478838247399</v>
      </c>
      <c r="BC1867" s="17">
        <v>0.185898574548302</v>
      </c>
      <c r="BD1867" s="17">
        <v>0.125721909909142</v>
      </c>
      <c r="BE1867" s="17">
        <v>0.13537020290711799</v>
      </c>
      <c r="BF1867" s="17">
        <v>0.10380281958134201</v>
      </c>
      <c r="BG1867" s="17">
        <v>0.13165516701582</v>
      </c>
      <c r="BH1867" s="17">
        <v>0.129639648385731</v>
      </c>
      <c r="BI1867" s="17">
        <v>0.11663481681030199</v>
      </c>
      <c r="BJ1867" s="17">
        <v>0.14156408741016399</v>
      </c>
      <c r="BK1867" s="17">
        <v>8.5383415831680506E-2</v>
      </c>
      <c r="BL1867" s="17">
        <v>0.103983966522587</v>
      </c>
      <c r="BM1867" s="17">
        <v>0.1139612318556</v>
      </c>
      <c r="BN1867" s="17">
        <v>7.4078871111011302E-2</v>
      </c>
      <c r="BO1867" s="17">
        <v>7.1338847978049305E-2</v>
      </c>
      <c r="BP1867" s="17"/>
      <c r="BQ1867" s="17">
        <v>2.6155091307888099E-2</v>
      </c>
      <c r="BR1867" s="17">
        <v>0.178116310691803</v>
      </c>
    </row>
    <row r="1868" spans="2:70" x14ac:dyDescent="0.35">
      <c r="B1868" t="s">
        <v>129</v>
      </c>
      <c r="C1868" s="17">
        <v>3.9663753675877697E-2</v>
      </c>
      <c r="D1868" s="17">
        <v>3.91535886517878E-2</v>
      </c>
      <c r="E1868" s="17">
        <v>4.04164237684441E-2</v>
      </c>
      <c r="F1868" s="17"/>
      <c r="G1868" s="17">
        <v>5.6134077457297898E-2</v>
      </c>
      <c r="H1868" s="17">
        <v>3.7511473089594002E-2</v>
      </c>
      <c r="I1868" s="17">
        <v>4.3028140479025E-2</v>
      </c>
      <c r="J1868" s="17">
        <v>4.6066617565595401E-2</v>
      </c>
      <c r="K1868" s="17">
        <v>3.5088496890773799E-2</v>
      </c>
      <c r="L1868" s="17">
        <v>2.5531682150591501E-2</v>
      </c>
      <c r="M1868" s="17"/>
      <c r="N1868" s="17">
        <v>2.01313369993632E-2</v>
      </c>
      <c r="O1868" s="17">
        <v>3.4686036951083597E-2</v>
      </c>
      <c r="P1868" s="17">
        <v>4.3915992004827299E-2</v>
      </c>
      <c r="Q1868" s="17">
        <v>6.0483799393232902E-2</v>
      </c>
      <c r="R1868" s="17"/>
      <c r="S1868" s="17">
        <v>3.2281451699824999E-2</v>
      </c>
      <c r="T1868" s="17">
        <v>3.2532317389956697E-2</v>
      </c>
      <c r="U1868" s="17">
        <v>4.2144646173217302E-2</v>
      </c>
      <c r="V1868" s="17">
        <v>2.92616582235646E-2</v>
      </c>
      <c r="W1868" s="17">
        <v>7.4523395587286004E-2</v>
      </c>
      <c r="X1868" s="17">
        <v>4.78130546374766E-2</v>
      </c>
      <c r="Y1868" s="17">
        <v>3.60432759599119E-2</v>
      </c>
      <c r="Z1868" s="17">
        <v>3.2286670797793897E-2</v>
      </c>
      <c r="AA1868" s="17">
        <v>2.56001876797089E-2</v>
      </c>
      <c r="AB1868" s="17">
        <v>5.0782310356002502E-2</v>
      </c>
      <c r="AC1868" s="17">
        <v>3.8709365838757601E-2</v>
      </c>
      <c r="AD1868" s="17">
        <v>6.3115589087976903E-2</v>
      </c>
      <c r="AE1868" s="17"/>
      <c r="AF1868" s="17">
        <v>3.30499841391525E-2</v>
      </c>
      <c r="AG1868" s="17">
        <v>3.1320316039585301E-2</v>
      </c>
      <c r="AH1868" s="17">
        <v>7.4198073274979501E-2</v>
      </c>
      <c r="AI1868" s="17"/>
      <c r="AJ1868" s="17">
        <v>2.98240528689988E-2</v>
      </c>
      <c r="AK1868" s="17">
        <v>3.46224547419898E-2</v>
      </c>
      <c r="AL1868" s="17">
        <v>1.9741644955687199E-2</v>
      </c>
      <c r="AM1868" s="17">
        <v>7.2237124610821699E-2</v>
      </c>
      <c r="AN1868" s="17">
        <v>6.9579419086054597E-2</v>
      </c>
      <c r="AO1868" s="17"/>
      <c r="AP1868" s="17">
        <v>2.8881246690554401E-2</v>
      </c>
      <c r="AQ1868" s="17">
        <v>3.7211923666916703E-2</v>
      </c>
      <c r="AR1868" s="17">
        <v>2.5868073111161499E-2</v>
      </c>
      <c r="AS1868" s="17"/>
      <c r="AT1868" s="17">
        <v>4.8290756591489799E-2</v>
      </c>
      <c r="AU1868" s="17">
        <v>4.8435630164165702E-2</v>
      </c>
      <c r="AV1868" s="17">
        <v>3.0658361182915098E-2</v>
      </c>
      <c r="AW1868" s="17">
        <v>9.3979166921457202E-3</v>
      </c>
      <c r="AX1868" s="17">
        <v>4.5320919495901599E-2</v>
      </c>
      <c r="AY1868" s="17"/>
      <c r="AZ1868" s="17">
        <v>0</v>
      </c>
      <c r="BA1868" s="17">
        <v>7.7563338987895206E-2</v>
      </c>
      <c r="BB1868" s="17">
        <v>3.4998792300776599E-2</v>
      </c>
      <c r="BC1868" s="17">
        <v>3.1906328860495201E-2</v>
      </c>
      <c r="BD1868" s="17">
        <v>4.1208559957703297E-2</v>
      </c>
      <c r="BE1868" s="17">
        <v>4.3130896946602902E-2</v>
      </c>
      <c r="BF1868" s="17">
        <v>3.5376236438978602E-2</v>
      </c>
      <c r="BG1868" s="17">
        <v>3.21328544514611E-2</v>
      </c>
      <c r="BH1868" s="17">
        <v>5.0478821478316199E-2</v>
      </c>
      <c r="BI1868" s="17">
        <v>3.7732300353642202E-2</v>
      </c>
      <c r="BJ1868" s="17">
        <v>3.0258863747848499E-2</v>
      </c>
      <c r="BK1868" s="17">
        <v>2.0980162644807301E-2</v>
      </c>
      <c r="BL1868" s="17">
        <v>3.5939769129972203E-2</v>
      </c>
      <c r="BM1868" s="17">
        <v>2.84449108578947E-2</v>
      </c>
      <c r="BN1868" s="17">
        <v>1.1445179905441E-2</v>
      </c>
      <c r="BO1868" s="17">
        <v>1.3546263779509401E-2</v>
      </c>
      <c r="BP1868" s="17"/>
      <c r="BQ1868" s="17">
        <v>1.0280473724942099E-2</v>
      </c>
      <c r="BR1868" s="17">
        <v>4.7384378047637503E-2</v>
      </c>
    </row>
    <row r="1869" spans="2:70" x14ac:dyDescent="0.35">
      <c r="B1869" t="s">
        <v>141</v>
      </c>
      <c r="C1869" s="17">
        <v>0.57050657470568</v>
      </c>
      <c r="D1869" s="17">
        <v>0.542806809568398</v>
      </c>
      <c r="E1869" s="17">
        <v>0.597108018330895</v>
      </c>
      <c r="F1869" s="17"/>
      <c r="G1869" s="17">
        <v>0.55308896337070101</v>
      </c>
      <c r="H1869" s="17">
        <v>0.65416751156715303</v>
      </c>
      <c r="I1869" s="17">
        <v>0.61379691447939499</v>
      </c>
      <c r="J1869" s="17">
        <v>0.56923559789531497</v>
      </c>
      <c r="K1869" s="17">
        <v>0.49243094792206799</v>
      </c>
      <c r="L1869" s="17">
        <v>0.532039249081946</v>
      </c>
      <c r="M1869" s="17"/>
      <c r="N1869" s="17">
        <v>0.64154496553243101</v>
      </c>
      <c r="O1869" s="17">
        <v>0.58917438295899105</v>
      </c>
      <c r="P1869" s="17">
        <v>0.55545441487442904</v>
      </c>
      <c r="Q1869" s="17">
        <v>0.4910964587742</v>
      </c>
      <c r="R1869" s="17"/>
      <c r="S1869" s="17">
        <v>0.64424579053272302</v>
      </c>
      <c r="T1869" s="17">
        <v>0.55900513752941405</v>
      </c>
      <c r="U1869" s="17">
        <v>0.59318833031276796</v>
      </c>
      <c r="V1869" s="17">
        <v>0.56681331406937396</v>
      </c>
      <c r="W1869" s="17">
        <v>0.50774661385133302</v>
      </c>
      <c r="X1869" s="17">
        <v>0.55860403112053503</v>
      </c>
      <c r="Y1869" s="17">
        <v>0.55939409155286401</v>
      </c>
      <c r="Z1869" s="17">
        <v>0.56195064508815695</v>
      </c>
      <c r="AA1869" s="17">
        <v>0.56262771169110504</v>
      </c>
      <c r="AB1869" s="17">
        <v>0.52746898457277702</v>
      </c>
      <c r="AC1869" s="17">
        <v>0.58563444790493202</v>
      </c>
      <c r="AD1869" s="17">
        <v>0.58264884369429804</v>
      </c>
      <c r="AE1869" s="17"/>
      <c r="AF1869" s="17">
        <v>0.53492961864758704</v>
      </c>
      <c r="AG1869" s="17">
        <v>0.61699200824366796</v>
      </c>
      <c r="AH1869" s="17">
        <v>0.52140543409264695</v>
      </c>
      <c r="AI1869" s="17"/>
      <c r="AJ1869" s="17">
        <v>0.56338615108586498</v>
      </c>
      <c r="AK1869" s="17">
        <v>0.62357453395417495</v>
      </c>
      <c r="AL1869" s="17">
        <v>0.56687673946983597</v>
      </c>
      <c r="AM1869" s="17">
        <v>0.465211921752824</v>
      </c>
      <c r="AN1869" s="17">
        <v>0.51717548742909802</v>
      </c>
      <c r="AO1869" s="17"/>
      <c r="AP1869" s="17">
        <v>0.58725406639361299</v>
      </c>
      <c r="AQ1869" s="17">
        <v>0.61722682298342302</v>
      </c>
      <c r="AR1869" s="17">
        <v>0.61130613786740995</v>
      </c>
      <c r="AS1869" s="17"/>
      <c r="AT1869" s="17">
        <v>0.47741131440127499</v>
      </c>
      <c r="AU1869" s="17">
        <v>0.54319910111484204</v>
      </c>
      <c r="AV1869" s="17">
        <v>0.66876247852484105</v>
      </c>
      <c r="AW1869" s="17">
        <v>0.67022637281507602</v>
      </c>
      <c r="AX1869" s="17">
        <v>0.67809655055905305</v>
      </c>
      <c r="AY1869" s="17"/>
      <c r="AZ1869" s="17">
        <v>0.39220584621155102</v>
      </c>
      <c r="BA1869" s="17">
        <v>0.46740811359841</v>
      </c>
      <c r="BB1869" s="17">
        <v>0.57336864733724702</v>
      </c>
      <c r="BC1869" s="17">
        <v>0.50197598256993303</v>
      </c>
      <c r="BD1869" s="17">
        <v>0.58996352781774997</v>
      </c>
      <c r="BE1869" s="17">
        <v>0.52297882833014397</v>
      </c>
      <c r="BF1869" s="17">
        <v>0.61078672143586599</v>
      </c>
      <c r="BG1869" s="17">
        <v>0.54868372131388199</v>
      </c>
      <c r="BH1869" s="17">
        <v>0.57482206241029998</v>
      </c>
      <c r="BI1869" s="17">
        <v>0.613394371256761</v>
      </c>
      <c r="BJ1869" s="17">
        <v>0.58591012614887195</v>
      </c>
      <c r="BK1869" s="17">
        <v>0.64515857876185301</v>
      </c>
      <c r="BL1869" s="17">
        <v>0.63819631019947498</v>
      </c>
      <c r="BM1869" s="17">
        <v>0.65879830036561604</v>
      </c>
      <c r="BN1869" s="17">
        <v>0.67963981088728298</v>
      </c>
      <c r="BO1869" s="17">
        <v>0.63558809995154697</v>
      </c>
      <c r="BP1869" s="17"/>
      <c r="BQ1869" s="17">
        <v>0.79869266253419402</v>
      </c>
      <c r="BR1869" s="17">
        <v>0.47055093625544597</v>
      </c>
    </row>
    <row r="1870" spans="2:70" x14ac:dyDescent="0.35">
      <c r="B1870" t="s">
        <v>142</v>
      </c>
      <c r="C1870" s="17">
        <v>0.207906492036148</v>
      </c>
      <c r="D1870" s="17">
        <v>0.221540156151777</v>
      </c>
      <c r="E1870" s="17">
        <v>0.19496478387662999</v>
      </c>
      <c r="F1870" s="17"/>
      <c r="G1870" s="17">
        <v>0.19415127296790899</v>
      </c>
      <c r="H1870" s="17">
        <v>0.157792335521351</v>
      </c>
      <c r="I1870" s="17">
        <v>0.155881027375289</v>
      </c>
      <c r="J1870" s="17">
        <v>0.20040740463787099</v>
      </c>
      <c r="K1870" s="17">
        <v>0.27654600390335099</v>
      </c>
      <c r="L1870" s="17">
        <v>0.26046967152253903</v>
      </c>
      <c r="M1870" s="17"/>
      <c r="N1870" s="17">
        <v>0.176067105939781</v>
      </c>
      <c r="O1870" s="17">
        <v>0.20361412023911499</v>
      </c>
      <c r="P1870" s="17">
        <v>0.202948922757066</v>
      </c>
      <c r="Q1870" s="17">
        <v>0.24900714867898599</v>
      </c>
      <c r="R1870" s="17"/>
      <c r="S1870" s="17">
        <v>0.13112233268995399</v>
      </c>
      <c r="T1870" s="17">
        <v>0.230573417343021</v>
      </c>
      <c r="U1870" s="17">
        <v>0.21556090772349501</v>
      </c>
      <c r="V1870" s="17">
        <v>0.22971109767475101</v>
      </c>
      <c r="W1870" s="17">
        <v>0.167437353834791</v>
      </c>
      <c r="X1870" s="17">
        <v>0.22424672176999899</v>
      </c>
      <c r="Y1870" s="17">
        <v>0.20731306525104901</v>
      </c>
      <c r="Z1870" s="17">
        <v>0.26525121515794198</v>
      </c>
      <c r="AA1870" s="17">
        <v>0.235172342870377</v>
      </c>
      <c r="AB1870" s="17">
        <v>0.19811617801401801</v>
      </c>
      <c r="AC1870" s="17">
        <v>0.225935065674367</v>
      </c>
      <c r="AD1870" s="17">
        <v>0.25260968152397001</v>
      </c>
      <c r="AE1870" s="17"/>
      <c r="AF1870" s="17">
        <v>0.23448359651494799</v>
      </c>
      <c r="AG1870" s="17">
        <v>0.19279151259722099</v>
      </c>
      <c r="AH1870" s="17">
        <v>0.20014852872592201</v>
      </c>
      <c r="AI1870" s="17"/>
      <c r="AJ1870" s="17">
        <v>0.22119024778093499</v>
      </c>
      <c r="AK1870" s="17">
        <v>0.17836763791486901</v>
      </c>
      <c r="AL1870" s="17">
        <v>0.19981699411828599</v>
      </c>
      <c r="AM1870" s="17">
        <v>0.23000692838293699</v>
      </c>
      <c r="AN1870" s="17">
        <v>0.223138997213045</v>
      </c>
      <c r="AO1870" s="17"/>
      <c r="AP1870" s="17">
        <v>0.20082853574436399</v>
      </c>
      <c r="AQ1870" s="17">
        <v>0.16988547251536501</v>
      </c>
      <c r="AR1870" s="17">
        <v>0.18725096128522301</v>
      </c>
      <c r="AS1870" s="17"/>
      <c r="AT1870" s="17">
        <v>0.26703493077187102</v>
      </c>
      <c r="AU1870" s="17">
        <v>0.22146687095517401</v>
      </c>
      <c r="AV1870" s="17">
        <v>0.145165914003962</v>
      </c>
      <c r="AW1870" s="17">
        <v>0.123153696871572</v>
      </c>
      <c r="AX1870" s="17">
        <v>0.16584862298978501</v>
      </c>
      <c r="AY1870" s="17"/>
      <c r="AZ1870" s="17">
        <v>0.36889026813452602</v>
      </c>
      <c r="BA1870" s="17">
        <v>0.22854590640168301</v>
      </c>
      <c r="BB1870" s="17">
        <v>0.242149946905031</v>
      </c>
      <c r="BC1870" s="17">
        <v>0.28828670745387502</v>
      </c>
      <c r="BD1870" s="17">
        <v>0.201326444824314</v>
      </c>
      <c r="BE1870" s="17">
        <v>0.219998993007472</v>
      </c>
      <c r="BF1870" s="17">
        <v>0.18930703431541501</v>
      </c>
      <c r="BG1870" s="17">
        <v>0.207759437036311</v>
      </c>
      <c r="BH1870" s="17">
        <v>0.21622051733605499</v>
      </c>
      <c r="BI1870" s="17">
        <v>0.16375500235728399</v>
      </c>
      <c r="BJ1870" s="17">
        <v>0.188602727928362</v>
      </c>
      <c r="BK1870" s="17">
        <v>0.18727521448509299</v>
      </c>
      <c r="BL1870" s="17">
        <v>0.17127350798139099</v>
      </c>
      <c r="BM1870" s="17">
        <v>0.1878341856338</v>
      </c>
      <c r="BN1870" s="17">
        <v>0.140491977248308</v>
      </c>
      <c r="BO1870" s="17">
        <v>0.13974793163586299</v>
      </c>
      <c r="BP1870" s="17"/>
      <c r="BQ1870" s="17">
        <v>5.0255364421802298E-2</v>
      </c>
      <c r="BR1870" s="17">
        <v>0.28324369628595802</v>
      </c>
    </row>
    <row r="1871" spans="2:70" x14ac:dyDescent="0.35">
      <c r="B1871" t="s">
        <v>143</v>
      </c>
      <c r="C1871" s="17">
        <v>0.36260008266953198</v>
      </c>
      <c r="D1871" s="17">
        <v>0.32126665341662097</v>
      </c>
      <c r="E1871" s="17">
        <v>0.40214323445426597</v>
      </c>
      <c r="F1871" s="17"/>
      <c r="G1871" s="17">
        <v>0.358937690402792</v>
      </c>
      <c r="H1871" s="17">
        <v>0.496375176045802</v>
      </c>
      <c r="I1871" s="17">
        <v>0.45791588710410602</v>
      </c>
      <c r="J1871" s="17">
        <v>0.36882819325744398</v>
      </c>
      <c r="K1871" s="17">
        <v>0.215884944018717</v>
      </c>
      <c r="L1871" s="17">
        <v>0.27156957755940703</v>
      </c>
      <c r="M1871" s="17"/>
      <c r="N1871" s="17">
        <v>0.46547785959264998</v>
      </c>
      <c r="O1871" s="17">
        <v>0.38556026271987598</v>
      </c>
      <c r="P1871" s="17">
        <v>0.35250549211736198</v>
      </c>
      <c r="Q1871" s="17">
        <v>0.24208931009521401</v>
      </c>
      <c r="R1871" s="17"/>
      <c r="S1871" s="17">
        <v>0.51312345784276903</v>
      </c>
      <c r="T1871" s="17">
        <v>0.32843172018639299</v>
      </c>
      <c r="U1871" s="17">
        <v>0.37762742258927201</v>
      </c>
      <c r="V1871" s="17">
        <v>0.33710221639462301</v>
      </c>
      <c r="W1871" s="17">
        <v>0.34030926001654199</v>
      </c>
      <c r="X1871" s="17">
        <v>0.33435730935053698</v>
      </c>
      <c r="Y1871" s="17">
        <v>0.35208102630181498</v>
      </c>
      <c r="Z1871" s="17">
        <v>0.29669942993021398</v>
      </c>
      <c r="AA1871" s="17">
        <v>0.32745536882072801</v>
      </c>
      <c r="AB1871" s="17">
        <v>0.32935280655875898</v>
      </c>
      <c r="AC1871" s="17">
        <v>0.35969938223056502</v>
      </c>
      <c r="AD1871" s="17">
        <v>0.33003916217032903</v>
      </c>
      <c r="AE1871" s="17"/>
      <c r="AF1871" s="17">
        <v>0.30044602213263899</v>
      </c>
      <c r="AG1871" s="17">
        <v>0.42420049564644702</v>
      </c>
      <c r="AH1871" s="17">
        <v>0.32125690536672602</v>
      </c>
      <c r="AI1871" s="17"/>
      <c r="AJ1871" s="17">
        <v>0.34219590330492999</v>
      </c>
      <c r="AK1871" s="17">
        <v>0.44520689603930502</v>
      </c>
      <c r="AL1871" s="17">
        <v>0.36705974535155</v>
      </c>
      <c r="AM1871" s="17">
        <v>0.23520499336988801</v>
      </c>
      <c r="AN1871" s="17">
        <v>0.29403649021605299</v>
      </c>
      <c r="AO1871" s="17"/>
      <c r="AP1871" s="17">
        <v>0.386425530649249</v>
      </c>
      <c r="AQ1871" s="17">
        <v>0.44734135046805801</v>
      </c>
      <c r="AR1871" s="17">
        <v>0.424055176582187</v>
      </c>
      <c r="AS1871" s="17"/>
      <c r="AT1871" s="17">
        <v>0.210376383629403</v>
      </c>
      <c r="AU1871" s="17">
        <v>0.32173223015966801</v>
      </c>
      <c r="AV1871" s="17">
        <v>0.52359656452087899</v>
      </c>
      <c r="AW1871" s="17">
        <v>0.54707267594350395</v>
      </c>
      <c r="AX1871" s="17">
        <v>0.51224792756926796</v>
      </c>
      <c r="AY1871" s="17"/>
      <c r="AZ1871" s="17">
        <v>2.33155780770248E-2</v>
      </c>
      <c r="BA1871" s="17">
        <v>0.23886220719672699</v>
      </c>
      <c r="BB1871" s="17">
        <v>0.33121870043221702</v>
      </c>
      <c r="BC1871" s="17">
        <v>0.21368927511605801</v>
      </c>
      <c r="BD1871" s="17">
        <v>0.38863708299343602</v>
      </c>
      <c r="BE1871" s="17">
        <v>0.30297983532267198</v>
      </c>
      <c r="BF1871" s="17">
        <v>0.42147968712045097</v>
      </c>
      <c r="BG1871" s="17">
        <v>0.34092428427757099</v>
      </c>
      <c r="BH1871" s="17">
        <v>0.35860154507424502</v>
      </c>
      <c r="BI1871" s="17">
        <v>0.44963936889947698</v>
      </c>
      <c r="BJ1871" s="17">
        <v>0.39730739822050898</v>
      </c>
      <c r="BK1871" s="17">
        <v>0.45788336427676002</v>
      </c>
      <c r="BL1871" s="17">
        <v>0.46692280221808402</v>
      </c>
      <c r="BM1871" s="17">
        <v>0.47096411473181599</v>
      </c>
      <c r="BN1871" s="17">
        <v>0.539147833638975</v>
      </c>
      <c r="BO1871" s="17">
        <v>0.495840168315684</v>
      </c>
      <c r="BP1871" s="17"/>
      <c r="BQ1871" s="17">
        <v>0.74843729811239201</v>
      </c>
      <c r="BR1871" s="17">
        <v>0.187307239969488</v>
      </c>
    </row>
    <row r="1872" spans="2:70" x14ac:dyDescent="0.35">
      <c r="C1872" s="17"/>
      <c r="D1872" s="17"/>
      <c r="E1872" s="17"/>
      <c r="F1872" s="17"/>
      <c r="G1872" s="17"/>
      <c r="H1872" s="17"/>
      <c r="I1872" s="17"/>
      <c r="J1872" s="17"/>
      <c r="K1872" s="17"/>
      <c r="L1872" s="17"/>
      <c r="M1872" s="17"/>
      <c r="N1872" s="17"/>
      <c r="O1872" s="17"/>
      <c r="P1872" s="17"/>
      <c r="Q1872" s="17"/>
      <c r="R1872" s="17"/>
      <c r="S1872" s="17"/>
      <c r="T1872" s="17"/>
      <c r="U1872" s="17"/>
      <c r="V1872" s="17"/>
      <c r="W1872" s="17"/>
      <c r="X1872" s="17"/>
      <c r="Y1872" s="17"/>
      <c r="Z1872" s="17"/>
      <c r="AA1872" s="17"/>
      <c r="AB1872" s="17"/>
      <c r="AC1872" s="17"/>
      <c r="AD1872" s="17"/>
      <c r="AE1872" s="17"/>
      <c r="AF1872" s="17"/>
      <c r="AG1872" s="17"/>
      <c r="AH1872" s="17"/>
      <c r="AI1872" s="17"/>
      <c r="AJ1872" s="17"/>
      <c r="AK1872" s="17"/>
      <c r="AL1872" s="17"/>
      <c r="AM1872" s="17"/>
      <c r="AN1872" s="17"/>
      <c r="AO1872" s="17"/>
      <c r="AP1872" s="17"/>
      <c r="AQ1872" s="17"/>
      <c r="AR1872" s="17"/>
      <c r="AS1872" s="17"/>
      <c r="AT1872" s="17"/>
      <c r="AU1872" s="17"/>
      <c r="AV1872" s="17"/>
      <c r="AW1872" s="17"/>
      <c r="AX1872" s="17"/>
      <c r="AY1872" s="17"/>
      <c r="AZ1872" s="17"/>
      <c r="BA1872" s="17"/>
      <c r="BB1872" s="17"/>
      <c r="BC1872" s="17"/>
      <c r="BD1872" s="17"/>
      <c r="BE1872" s="17"/>
      <c r="BF1872" s="17"/>
      <c r="BG1872" s="17"/>
      <c r="BH1872" s="17"/>
      <c r="BI1872" s="17"/>
      <c r="BJ1872" s="17"/>
      <c r="BK1872" s="17"/>
      <c r="BL1872" s="17"/>
      <c r="BM1872" s="17"/>
      <c r="BN1872" s="17"/>
      <c r="BO1872" s="17"/>
      <c r="BP1872" s="17"/>
      <c r="BQ1872" s="17"/>
      <c r="BR1872" s="17"/>
    </row>
    <row r="1873" spans="2:70" x14ac:dyDescent="0.35">
      <c r="B1873" s="6" t="s">
        <v>767</v>
      </c>
      <c r="C1873" s="17"/>
      <c r="D1873" s="17"/>
      <c r="E1873" s="17"/>
      <c r="F1873" s="17"/>
      <c r="G1873" s="17"/>
      <c r="H1873" s="17"/>
      <c r="I1873" s="17"/>
      <c r="J1873" s="17"/>
      <c r="K1873" s="17"/>
      <c r="L1873" s="17"/>
      <c r="M1873" s="17"/>
      <c r="N1873" s="17"/>
      <c r="O1873" s="17"/>
      <c r="P1873" s="17"/>
      <c r="Q1873" s="17"/>
      <c r="R1873" s="17"/>
      <c r="S1873" s="17"/>
      <c r="T1873" s="17"/>
      <c r="U1873" s="17"/>
      <c r="V1873" s="17"/>
      <c r="W1873" s="17"/>
      <c r="X1873" s="17"/>
      <c r="Y1873" s="17"/>
      <c r="Z1873" s="17"/>
      <c r="AA1873" s="17"/>
      <c r="AB1873" s="17"/>
      <c r="AC1873" s="17"/>
      <c r="AD1873" s="17"/>
      <c r="AE1873" s="17"/>
      <c r="AF1873" s="17"/>
      <c r="AG1873" s="17"/>
      <c r="AH1873" s="17"/>
      <c r="AI1873" s="17"/>
      <c r="AJ1873" s="17"/>
      <c r="AK1873" s="17"/>
      <c r="AL1873" s="17"/>
      <c r="AM1873" s="17"/>
      <c r="AN1873" s="17"/>
      <c r="AO1873" s="17"/>
      <c r="AP1873" s="17"/>
      <c r="AQ1873" s="17"/>
      <c r="AR1873" s="17"/>
      <c r="AS1873" s="17"/>
      <c r="AT1873" s="17"/>
      <c r="AU1873" s="17"/>
      <c r="AV1873" s="17"/>
      <c r="AW1873" s="17"/>
      <c r="AX1873" s="17"/>
      <c r="AY1873" s="17"/>
      <c r="AZ1873" s="17"/>
      <c r="BA1873" s="17"/>
      <c r="BB1873" s="17"/>
      <c r="BC1873" s="17"/>
      <c r="BD1873" s="17"/>
      <c r="BE1873" s="17"/>
      <c r="BF1873" s="17"/>
      <c r="BG1873" s="17"/>
      <c r="BH1873" s="17"/>
      <c r="BI1873" s="17"/>
      <c r="BJ1873" s="17"/>
      <c r="BK1873" s="17"/>
      <c r="BL1873" s="17"/>
      <c r="BM1873" s="17"/>
      <c r="BN1873" s="17"/>
      <c r="BO1873" s="17"/>
      <c r="BP1873" s="17"/>
      <c r="BQ1873" s="17"/>
      <c r="BR1873" s="17"/>
    </row>
    <row r="1874" spans="2:70" x14ac:dyDescent="0.35">
      <c r="B1874" s="24" t="s">
        <v>97</v>
      </c>
      <c r="C1874" s="17"/>
      <c r="D1874" s="17"/>
      <c r="E1874" s="17"/>
      <c r="F1874" s="17"/>
      <c r="G1874" s="17"/>
      <c r="H1874" s="17"/>
      <c r="I1874" s="17"/>
      <c r="J1874" s="17"/>
      <c r="K1874" s="17"/>
      <c r="L1874" s="17"/>
      <c r="M1874" s="17"/>
      <c r="N1874" s="17"/>
      <c r="O1874" s="17"/>
      <c r="P1874" s="17"/>
      <c r="Q1874" s="17"/>
      <c r="R1874" s="17"/>
      <c r="S1874" s="17"/>
      <c r="T1874" s="17"/>
      <c r="U1874" s="17"/>
      <c r="V1874" s="17"/>
      <c r="W1874" s="17"/>
      <c r="X1874" s="17"/>
      <c r="Y1874" s="17"/>
      <c r="Z1874" s="17"/>
      <c r="AA1874" s="17"/>
      <c r="AB1874" s="17"/>
      <c r="AC1874" s="17"/>
      <c r="AD1874" s="17"/>
      <c r="AE1874" s="17"/>
      <c r="AF1874" s="17"/>
      <c r="AG1874" s="17"/>
      <c r="AH1874" s="17"/>
      <c r="AI1874" s="17"/>
      <c r="AJ1874" s="17"/>
      <c r="AK1874" s="17"/>
      <c r="AL1874" s="17"/>
      <c r="AM1874" s="17"/>
      <c r="AN1874" s="17"/>
      <c r="AO1874" s="17"/>
      <c r="AP1874" s="17"/>
      <c r="AQ1874" s="17"/>
      <c r="AR1874" s="17"/>
      <c r="AS1874" s="17"/>
      <c r="AT1874" s="17"/>
      <c r="AU1874" s="17"/>
      <c r="AV1874" s="17"/>
      <c r="AW1874" s="17"/>
      <c r="AX1874" s="17"/>
      <c r="AY1874" s="17"/>
      <c r="AZ1874" s="17"/>
      <c r="BA1874" s="17"/>
      <c r="BB1874" s="17"/>
      <c r="BC1874" s="17"/>
      <c r="BD1874" s="17"/>
      <c r="BE1874" s="17"/>
      <c r="BF1874" s="17"/>
      <c r="BG1874" s="17"/>
      <c r="BH1874" s="17"/>
      <c r="BI1874" s="17"/>
      <c r="BJ1874" s="17"/>
      <c r="BK1874" s="17"/>
      <c r="BL1874" s="17"/>
      <c r="BM1874" s="17"/>
      <c r="BN1874" s="17"/>
      <c r="BO1874" s="17"/>
      <c r="BP1874" s="17"/>
      <c r="BQ1874" s="17"/>
      <c r="BR1874" s="17"/>
    </row>
    <row r="1875" spans="2:70" x14ac:dyDescent="0.35">
      <c r="B1875" t="s">
        <v>759</v>
      </c>
      <c r="C1875" s="17">
        <v>0.282491087071434</v>
      </c>
      <c r="D1875" s="17">
        <v>0.26290200349869203</v>
      </c>
      <c r="E1875" s="17">
        <v>0.29958467063174499</v>
      </c>
      <c r="F1875" s="17"/>
      <c r="G1875" s="17">
        <v>0.21635961409038401</v>
      </c>
      <c r="H1875" s="17">
        <v>0.26504268889892801</v>
      </c>
      <c r="I1875" s="17">
        <v>0.29378414962973498</v>
      </c>
      <c r="J1875" s="17">
        <v>0.31563093066450698</v>
      </c>
      <c r="K1875" s="17">
        <v>0.26447975048168598</v>
      </c>
      <c r="L1875" s="17">
        <v>0.31644985480396198</v>
      </c>
      <c r="M1875" s="17"/>
      <c r="N1875" s="17">
        <v>0.34583659692176599</v>
      </c>
      <c r="O1875" s="17">
        <v>0.26953680961154902</v>
      </c>
      <c r="P1875" s="17">
        <v>0.25690011935294998</v>
      </c>
      <c r="Q1875" s="17">
        <v>0.24962157476675501</v>
      </c>
      <c r="R1875" s="17"/>
      <c r="S1875" s="17">
        <v>0.33034566402996901</v>
      </c>
      <c r="T1875" s="17">
        <v>0.27925279404297898</v>
      </c>
      <c r="U1875" s="17">
        <v>0.27346919483384602</v>
      </c>
      <c r="V1875" s="17">
        <v>0.30638131580732803</v>
      </c>
      <c r="W1875" s="17">
        <v>0.236014588900999</v>
      </c>
      <c r="X1875" s="17">
        <v>0.224019181502156</v>
      </c>
      <c r="Y1875" s="17">
        <v>0.25799195273533598</v>
      </c>
      <c r="Z1875" s="17">
        <v>0.29155678523809803</v>
      </c>
      <c r="AA1875" s="17">
        <v>0.28223796526407002</v>
      </c>
      <c r="AB1875" s="17">
        <v>0.30689990927598298</v>
      </c>
      <c r="AC1875" s="17">
        <v>0.27690421996215497</v>
      </c>
      <c r="AD1875" s="17">
        <v>0.29979680375189699</v>
      </c>
      <c r="AE1875" s="17"/>
      <c r="AF1875" s="17">
        <v>0.26663449186979499</v>
      </c>
      <c r="AG1875" s="17">
        <v>0.31496348908990501</v>
      </c>
      <c r="AH1875" s="17">
        <v>0.248830600785068</v>
      </c>
      <c r="AI1875" s="17"/>
      <c r="AJ1875" s="17">
        <v>0.28000994783091099</v>
      </c>
      <c r="AK1875" s="17">
        <v>0.289546649373085</v>
      </c>
      <c r="AL1875" s="17">
        <v>0.32679488851271199</v>
      </c>
      <c r="AM1875" s="17">
        <v>0.40709712043101498</v>
      </c>
      <c r="AN1875" s="17">
        <v>0.25354346062814498</v>
      </c>
      <c r="AO1875" s="17"/>
      <c r="AP1875" s="17">
        <v>0.26890466179427203</v>
      </c>
      <c r="AQ1875" s="17">
        <v>0.30891786245708902</v>
      </c>
      <c r="AR1875" s="17">
        <v>0.29230799020794201</v>
      </c>
      <c r="AS1875" s="17"/>
      <c r="AT1875" s="17">
        <v>0.241782338077972</v>
      </c>
      <c r="AU1875" s="17">
        <v>0.22498221196173401</v>
      </c>
      <c r="AV1875" s="17">
        <v>0.31695855705502901</v>
      </c>
      <c r="AW1875" s="17">
        <v>0.36180149368522602</v>
      </c>
      <c r="AX1875" s="17">
        <v>0.490250817577561</v>
      </c>
      <c r="AY1875" s="17"/>
      <c r="AZ1875" s="17">
        <v>0.230400264716624</v>
      </c>
      <c r="BA1875" s="17">
        <v>0.28926584474494599</v>
      </c>
      <c r="BB1875" s="17">
        <v>0.26565610853729499</v>
      </c>
      <c r="BC1875" s="17">
        <v>0.271174376923497</v>
      </c>
      <c r="BD1875" s="17">
        <v>0.26009675523303299</v>
      </c>
      <c r="BE1875" s="17">
        <v>0.26812168878299703</v>
      </c>
      <c r="BF1875" s="17">
        <v>0.29689769179082598</v>
      </c>
      <c r="BG1875" s="17">
        <v>0.28215430518420298</v>
      </c>
      <c r="BH1875" s="17">
        <v>0.27978545062604698</v>
      </c>
      <c r="BI1875" s="17">
        <v>0.237874183608245</v>
      </c>
      <c r="BJ1875" s="17">
        <v>0.30535373139982303</v>
      </c>
      <c r="BK1875" s="17">
        <v>0.35936370286944802</v>
      </c>
      <c r="BL1875" s="17">
        <v>0.273069190844339</v>
      </c>
      <c r="BM1875" s="17">
        <v>0.365901167002809</v>
      </c>
      <c r="BN1875" s="17">
        <v>0.31475006819580298</v>
      </c>
      <c r="BO1875" s="17">
        <v>0.341960209610843</v>
      </c>
      <c r="BP1875" s="17"/>
      <c r="BQ1875" s="17">
        <v>0.46380721067866099</v>
      </c>
      <c r="BR1875" s="17">
        <v>0.204231847788031</v>
      </c>
    </row>
    <row r="1876" spans="2:70" x14ac:dyDescent="0.35">
      <c r="B1876" t="s">
        <v>760</v>
      </c>
      <c r="C1876" s="17">
        <v>0.369482216492031</v>
      </c>
      <c r="D1876" s="17">
        <v>0.35793857012263303</v>
      </c>
      <c r="E1876" s="17">
        <v>0.38150698139730799</v>
      </c>
      <c r="F1876" s="17"/>
      <c r="G1876" s="17">
        <v>0.31039656654978198</v>
      </c>
      <c r="H1876" s="17">
        <v>0.400119749220958</v>
      </c>
      <c r="I1876" s="17">
        <v>0.38016628111869999</v>
      </c>
      <c r="J1876" s="17">
        <v>0.37376413184490098</v>
      </c>
      <c r="K1876" s="17">
        <v>0.379328357118971</v>
      </c>
      <c r="L1876" s="17">
        <v>0.365069337663743</v>
      </c>
      <c r="M1876" s="17"/>
      <c r="N1876" s="17">
        <v>0.38059686090545602</v>
      </c>
      <c r="O1876" s="17">
        <v>0.39896472960674401</v>
      </c>
      <c r="P1876" s="17">
        <v>0.35149819335258398</v>
      </c>
      <c r="Q1876" s="17">
        <v>0.34450985186796701</v>
      </c>
      <c r="R1876" s="17"/>
      <c r="S1876" s="17">
        <v>0.40677550548414199</v>
      </c>
      <c r="T1876" s="17">
        <v>0.351008858707476</v>
      </c>
      <c r="U1876" s="17">
        <v>0.37916875808113198</v>
      </c>
      <c r="V1876" s="17">
        <v>0.37255006677902203</v>
      </c>
      <c r="W1876" s="17">
        <v>0.347145419083489</v>
      </c>
      <c r="X1876" s="17">
        <v>0.40947069884805798</v>
      </c>
      <c r="Y1876" s="17">
        <v>0.371088091939689</v>
      </c>
      <c r="Z1876" s="17">
        <v>0.36296270805860698</v>
      </c>
      <c r="AA1876" s="17">
        <v>0.36338700136093599</v>
      </c>
      <c r="AB1876" s="17">
        <v>0.334887921221869</v>
      </c>
      <c r="AC1876" s="17">
        <v>0.35556902200175999</v>
      </c>
      <c r="AD1876" s="17">
        <v>0.32622937905552302</v>
      </c>
      <c r="AE1876" s="17"/>
      <c r="AF1876" s="17">
        <v>0.373363042433074</v>
      </c>
      <c r="AG1876" s="17">
        <v>0.395543384679438</v>
      </c>
      <c r="AH1876" s="17">
        <v>0.31831277648187101</v>
      </c>
      <c r="AI1876" s="17"/>
      <c r="AJ1876" s="17">
        <v>0.39175081073186502</v>
      </c>
      <c r="AK1876" s="17">
        <v>0.38281718003654103</v>
      </c>
      <c r="AL1876" s="17">
        <v>0.36717808398585</v>
      </c>
      <c r="AM1876" s="17">
        <v>0.24816485457927501</v>
      </c>
      <c r="AN1876" s="17">
        <v>0.32235083923202801</v>
      </c>
      <c r="AO1876" s="17"/>
      <c r="AP1876" s="17">
        <v>0.38533482346002002</v>
      </c>
      <c r="AQ1876" s="17">
        <v>0.36574333499144701</v>
      </c>
      <c r="AR1876" s="17">
        <v>0.40750430441371299</v>
      </c>
      <c r="AS1876" s="17"/>
      <c r="AT1876" s="17">
        <v>0.35541486972091901</v>
      </c>
      <c r="AU1876" s="17">
        <v>0.37451278638480801</v>
      </c>
      <c r="AV1876" s="17">
        <v>0.401598273387686</v>
      </c>
      <c r="AW1876" s="17">
        <v>0.37490160289697899</v>
      </c>
      <c r="AX1876" s="17">
        <v>0.239781583625576</v>
      </c>
      <c r="AY1876" s="17"/>
      <c r="AZ1876" s="17">
        <v>0.238859964136798</v>
      </c>
      <c r="BA1876" s="17">
        <v>0.26201828801175098</v>
      </c>
      <c r="BB1876" s="17">
        <v>0.39156375533711502</v>
      </c>
      <c r="BC1876" s="17">
        <v>0.34288318281820002</v>
      </c>
      <c r="BD1876" s="17">
        <v>0.38293628301045901</v>
      </c>
      <c r="BE1876" s="17">
        <v>0.36238529216521098</v>
      </c>
      <c r="BF1876" s="17">
        <v>0.36710755212959501</v>
      </c>
      <c r="BG1876" s="17">
        <v>0.356550340944504</v>
      </c>
      <c r="BH1876" s="17">
        <v>0.38380915453990799</v>
      </c>
      <c r="BI1876" s="17">
        <v>0.42682871547832102</v>
      </c>
      <c r="BJ1876" s="17">
        <v>0.364606402960092</v>
      </c>
      <c r="BK1876" s="17">
        <v>0.34677549385051998</v>
      </c>
      <c r="BL1876" s="17">
        <v>0.48771968192806697</v>
      </c>
      <c r="BM1876" s="17">
        <v>0.362168244749841</v>
      </c>
      <c r="BN1876" s="17">
        <v>0.43171508367820799</v>
      </c>
      <c r="BO1876" s="17">
        <v>0.33361678909411002</v>
      </c>
      <c r="BP1876" s="17"/>
      <c r="BQ1876" s="17">
        <v>0.37351796794775999</v>
      </c>
      <c r="BR1876" s="17">
        <v>0.36793203577529299</v>
      </c>
    </row>
    <row r="1877" spans="2:70" x14ac:dyDescent="0.35">
      <c r="B1877" t="s">
        <v>761</v>
      </c>
      <c r="C1877" s="17">
        <v>0.227955116912092</v>
      </c>
      <c r="D1877" s="17">
        <v>0.248785183903933</v>
      </c>
      <c r="E1877" s="17">
        <v>0.20909213494755999</v>
      </c>
      <c r="F1877" s="17"/>
      <c r="G1877" s="17">
        <v>0.26496700196682499</v>
      </c>
      <c r="H1877" s="17">
        <v>0.21247094514540499</v>
      </c>
      <c r="I1877" s="17">
        <v>0.216168622234678</v>
      </c>
      <c r="J1877" s="17">
        <v>0.19997698667545999</v>
      </c>
      <c r="K1877" s="17">
        <v>0.25065974509264699</v>
      </c>
      <c r="L1877" s="17">
        <v>0.23320435739364401</v>
      </c>
      <c r="M1877" s="17"/>
      <c r="N1877" s="17">
        <v>0.18209893114807599</v>
      </c>
      <c r="O1877" s="17">
        <v>0.21920856778591699</v>
      </c>
      <c r="P1877" s="17">
        <v>0.252377286802346</v>
      </c>
      <c r="Q1877" s="17">
        <v>0.26314599274525002</v>
      </c>
      <c r="R1877" s="17"/>
      <c r="S1877" s="17">
        <v>0.148467017893057</v>
      </c>
      <c r="T1877" s="17">
        <v>0.24438407555755201</v>
      </c>
      <c r="U1877" s="17">
        <v>0.22387885067772101</v>
      </c>
      <c r="V1877" s="17">
        <v>0.22709507901447701</v>
      </c>
      <c r="W1877" s="17">
        <v>0.27294953469929001</v>
      </c>
      <c r="X1877" s="17">
        <v>0.23261943062212501</v>
      </c>
      <c r="Y1877" s="17">
        <v>0.25055718876405703</v>
      </c>
      <c r="Z1877" s="17">
        <v>0.24967189954255001</v>
      </c>
      <c r="AA1877" s="17">
        <v>0.23471440633004001</v>
      </c>
      <c r="AB1877" s="17">
        <v>0.257286965492592</v>
      </c>
      <c r="AC1877" s="17">
        <v>0.24352363466893601</v>
      </c>
      <c r="AD1877" s="17">
        <v>0.194252069238526</v>
      </c>
      <c r="AE1877" s="17"/>
      <c r="AF1877" s="17">
        <v>0.24042975378149301</v>
      </c>
      <c r="AG1877" s="17">
        <v>0.19822292294907301</v>
      </c>
      <c r="AH1877" s="17">
        <v>0.25786583973257499</v>
      </c>
      <c r="AI1877" s="17"/>
      <c r="AJ1877" s="17">
        <v>0.22626003558014801</v>
      </c>
      <c r="AK1877" s="17">
        <v>0.21008637575769701</v>
      </c>
      <c r="AL1877" s="17">
        <v>0.205410423529056</v>
      </c>
      <c r="AM1877" s="17">
        <v>0.222999569400012</v>
      </c>
      <c r="AN1877" s="17">
        <v>0.26760111697001299</v>
      </c>
      <c r="AO1877" s="17"/>
      <c r="AP1877" s="17">
        <v>0.233401146931423</v>
      </c>
      <c r="AQ1877" s="17">
        <v>0.22075019684220501</v>
      </c>
      <c r="AR1877" s="17">
        <v>0.214499352574052</v>
      </c>
      <c r="AS1877" s="17"/>
      <c r="AT1877" s="17">
        <v>0.26615409305007998</v>
      </c>
      <c r="AU1877" s="17">
        <v>0.256954576578939</v>
      </c>
      <c r="AV1877" s="17">
        <v>0.18245825703386601</v>
      </c>
      <c r="AW1877" s="17">
        <v>0.183821551882485</v>
      </c>
      <c r="AX1877" s="17">
        <v>0.14287159126253501</v>
      </c>
      <c r="AY1877" s="17"/>
      <c r="AZ1877" s="17">
        <v>0.28260574866730498</v>
      </c>
      <c r="BA1877" s="17">
        <v>0.29193036967441</v>
      </c>
      <c r="BB1877" s="17">
        <v>0.24013701549876401</v>
      </c>
      <c r="BC1877" s="17">
        <v>0.27526922746312699</v>
      </c>
      <c r="BD1877" s="17">
        <v>0.22585528489270701</v>
      </c>
      <c r="BE1877" s="17">
        <v>0.250685728307037</v>
      </c>
      <c r="BF1877" s="17">
        <v>0.20389546398005501</v>
      </c>
      <c r="BG1877" s="17">
        <v>0.26878815966691</v>
      </c>
      <c r="BH1877" s="17">
        <v>0.20861822392027499</v>
      </c>
      <c r="BI1877" s="17">
        <v>0.21424586619136399</v>
      </c>
      <c r="BJ1877" s="17">
        <v>0.202802668457993</v>
      </c>
      <c r="BK1877" s="17">
        <v>0.20370008660889899</v>
      </c>
      <c r="BL1877" s="17">
        <v>0.14291281288687499</v>
      </c>
      <c r="BM1877" s="17">
        <v>0.125152902813431</v>
      </c>
      <c r="BN1877" s="17">
        <v>0.214481179640202</v>
      </c>
      <c r="BO1877" s="17">
        <v>0.20067240789507301</v>
      </c>
      <c r="BP1877" s="17"/>
      <c r="BQ1877" s="17">
        <v>0.11737277896877001</v>
      </c>
      <c r="BR1877" s="17">
        <v>0.28035208642054799</v>
      </c>
    </row>
    <row r="1878" spans="2:70" x14ac:dyDescent="0.35">
      <c r="B1878" t="s">
        <v>762</v>
      </c>
      <c r="C1878" s="17">
        <v>3.7638200851895398E-2</v>
      </c>
      <c r="D1878" s="17">
        <v>4.3875628721468302E-2</v>
      </c>
      <c r="E1878" s="17">
        <v>3.1793079820183603E-2</v>
      </c>
      <c r="F1878" s="17"/>
      <c r="G1878" s="17">
        <v>7.7493619558345606E-2</v>
      </c>
      <c r="H1878" s="17">
        <v>3.9880124782415302E-2</v>
      </c>
      <c r="I1878" s="17">
        <v>4.0145815613743099E-2</v>
      </c>
      <c r="J1878" s="17">
        <v>3.3190742206287698E-2</v>
      </c>
      <c r="K1878" s="17">
        <v>2.14050617849833E-2</v>
      </c>
      <c r="L1878" s="17">
        <v>2.1747583427666799E-2</v>
      </c>
      <c r="M1878" s="17"/>
      <c r="N1878" s="17">
        <v>3.8014852434672397E-2</v>
      </c>
      <c r="O1878" s="17">
        <v>2.6691122269734E-2</v>
      </c>
      <c r="P1878" s="17">
        <v>5.2097011518916797E-2</v>
      </c>
      <c r="Q1878" s="17">
        <v>3.6370975013457901E-2</v>
      </c>
      <c r="R1878" s="17"/>
      <c r="S1878" s="17">
        <v>3.2733628870409801E-2</v>
      </c>
      <c r="T1878" s="17">
        <v>4.38597419664973E-2</v>
      </c>
      <c r="U1878" s="17">
        <v>3.0225022527141699E-2</v>
      </c>
      <c r="V1878" s="17">
        <v>2.86840090901441E-2</v>
      </c>
      <c r="W1878" s="17">
        <v>4.6782565774894702E-2</v>
      </c>
      <c r="X1878" s="17">
        <v>3.7733608096560602E-2</v>
      </c>
      <c r="Y1878" s="17">
        <v>5.4132653824245598E-2</v>
      </c>
      <c r="Z1878" s="17">
        <v>1.7388245737401699E-2</v>
      </c>
      <c r="AA1878" s="17">
        <v>3.9010019915652699E-2</v>
      </c>
      <c r="AB1878" s="17">
        <v>2.52379564089798E-2</v>
      </c>
      <c r="AC1878" s="17">
        <v>4.23580226902961E-2</v>
      </c>
      <c r="AD1878" s="17">
        <v>6.5840869627534104E-2</v>
      </c>
      <c r="AE1878" s="17"/>
      <c r="AF1878" s="17">
        <v>3.9329910115873501E-2</v>
      </c>
      <c r="AG1878" s="17">
        <v>3.1830548310526299E-2</v>
      </c>
      <c r="AH1878" s="17">
        <v>4.91114510743966E-2</v>
      </c>
      <c r="AI1878" s="17"/>
      <c r="AJ1878" s="17">
        <v>3.61108898334839E-2</v>
      </c>
      <c r="AK1878" s="17">
        <v>3.6556695515772002E-2</v>
      </c>
      <c r="AL1878" s="17">
        <v>5.79521849800885E-2</v>
      </c>
      <c r="AM1878" s="17">
        <v>2.1696723297948001E-2</v>
      </c>
      <c r="AN1878" s="17">
        <v>3.2785020702643497E-2</v>
      </c>
      <c r="AO1878" s="17"/>
      <c r="AP1878" s="17">
        <v>3.68194029452793E-2</v>
      </c>
      <c r="AQ1878" s="17">
        <v>3.4269810455366902E-2</v>
      </c>
      <c r="AR1878" s="17">
        <v>5.0129391770846202E-2</v>
      </c>
      <c r="AS1878" s="17"/>
      <c r="AT1878" s="17">
        <v>3.63631636912519E-2</v>
      </c>
      <c r="AU1878" s="17">
        <v>3.5520820851162802E-2</v>
      </c>
      <c r="AV1878" s="17">
        <v>4.0054142707367499E-2</v>
      </c>
      <c r="AW1878" s="17">
        <v>3.5814302050156198E-2</v>
      </c>
      <c r="AX1878" s="17">
        <v>5.04477787571787E-2</v>
      </c>
      <c r="AY1878" s="17"/>
      <c r="AZ1878" s="17">
        <v>0.15525536565182499</v>
      </c>
      <c r="BA1878" s="17">
        <v>2.2117119113617599E-2</v>
      </c>
      <c r="BB1878" s="17">
        <v>3.7541854088106397E-2</v>
      </c>
      <c r="BC1878" s="17">
        <v>3.1873225659751099E-2</v>
      </c>
      <c r="BD1878" s="17">
        <v>4.72039431235763E-2</v>
      </c>
      <c r="BE1878" s="17">
        <v>2.56329178804253E-2</v>
      </c>
      <c r="BF1878" s="17">
        <v>6.3348170981561105E-2</v>
      </c>
      <c r="BG1878" s="17">
        <v>2.8257725990823799E-2</v>
      </c>
      <c r="BH1878" s="17">
        <v>3.3547397999098602E-2</v>
      </c>
      <c r="BI1878" s="17">
        <v>3.7743048676343802E-2</v>
      </c>
      <c r="BJ1878" s="17">
        <v>3.9269980131271399E-2</v>
      </c>
      <c r="BK1878" s="17">
        <v>4.2152016832522399E-2</v>
      </c>
      <c r="BL1878" s="17">
        <v>3.07998098622487E-2</v>
      </c>
      <c r="BM1878" s="17">
        <v>3.0232800138203501E-2</v>
      </c>
      <c r="BN1878" s="17">
        <v>8.4834894459287907E-3</v>
      </c>
      <c r="BO1878" s="17">
        <v>6.9430494742327695E-2</v>
      </c>
      <c r="BP1878" s="17"/>
      <c r="BQ1878" s="17">
        <v>2.6806089720409199E-2</v>
      </c>
      <c r="BR1878" s="17">
        <v>3.9889885488708497E-2</v>
      </c>
    </row>
    <row r="1879" spans="2:70" x14ac:dyDescent="0.35">
      <c r="B1879" t="s">
        <v>763</v>
      </c>
      <c r="C1879" s="17">
        <v>3.72694184271695E-2</v>
      </c>
      <c r="D1879" s="17">
        <v>4.2199689291813697E-2</v>
      </c>
      <c r="E1879" s="17">
        <v>3.17248594756891E-2</v>
      </c>
      <c r="F1879" s="17"/>
      <c r="G1879" s="17">
        <v>5.9158689493264999E-2</v>
      </c>
      <c r="H1879" s="17">
        <v>3.0919872817260899E-2</v>
      </c>
      <c r="I1879" s="17">
        <v>2.5803470375911401E-2</v>
      </c>
      <c r="J1879" s="17">
        <v>3.4942619886882298E-2</v>
      </c>
      <c r="K1879" s="17">
        <v>3.9514585368848297E-2</v>
      </c>
      <c r="L1879" s="17">
        <v>3.7628011914180803E-2</v>
      </c>
      <c r="M1879" s="17"/>
      <c r="N1879" s="17">
        <v>2.43604537517732E-2</v>
      </c>
      <c r="O1879" s="17">
        <v>3.7344600669033598E-2</v>
      </c>
      <c r="P1879" s="17">
        <v>3.43356958378375E-2</v>
      </c>
      <c r="Q1879" s="17">
        <v>5.3166258975801101E-2</v>
      </c>
      <c r="R1879" s="17"/>
      <c r="S1879" s="17">
        <v>4.4233360382095098E-2</v>
      </c>
      <c r="T1879" s="17">
        <v>3.1759521522407699E-2</v>
      </c>
      <c r="U1879" s="17">
        <v>4.3333617351820897E-2</v>
      </c>
      <c r="V1879" s="17">
        <v>3.5401396878102301E-2</v>
      </c>
      <c r="W1879" s="17">
        <v>3.2105658787507103E-2</v>
      </c>
      <c r="X1879" s="17">
        <v>4.8933410178774603E-2</v>
      </c>
      <c r="Y1879" s="17">
        <v>3.0422106096426701E-2</v>
      </c>
      <c r="Z1879" s="17">
        <v>2.1468722366741001E-2</v>
      </c>
      <c r="AA1879" s="17">
        <v>3.9594985342454703E-2</v>
      </c>
      <c r="AB1879" s="17">
        <v>4.1447280241244902E-2</v>
      </c>
      <c r="AC1879" s="17">
        <v>2.1605424367600601E-2</v>
      </c>
      <c r="AD1879" s="17">
        <v>3.9530419736766201E-2</v>
      </c>
      <c r="AE1879" s="17"/>
      <c r="AF1879" s="17">
        <v>3.8762105455746598E-2</v>
      </c>
      <c r="AG1879" s="17">
        <v>2.5127620443696399E-2</v>
      </c>
      <c r="AH1879" s="17">
        <v>5.41010186971842E-2</v>
      </c>
      <c r="AI1879" s="17"/>
      <c r="AJ1879" s="17">
        <v>3.29178550774313E-2</v>
      </c>
      <c r="AK1879" s="17">
        <v>3.2959115012180601E-2</v>
      </c>
      <c r="AL1879" s="17">
        <v>2.29853678414331E-2</v>
      </c>
      <c r="AM1879" s="17">
        <v>6.7887010959314195E-2</v>
      </c>
      <c r="AN1879" s="17">
        <v>5.36157526304692E-2</v>
      </c>
      <c r="AO1879" s="17"/>
      <c r="AP1879" s="17">
        <v>3.6277447704852202E-2</v>
      </c>
      <c r="AQ1879" s="17">
        <v>2.96463053869431E-2</v>
      </c>
      <c r="AR1879" s="17">
        <v>2.41636360826907E-2</v>
      </c>
      <c r="AS1879" s="17"/>
      <c r="AT1879" s="17">
        <v>4.7541515368378098E-2</v>
      </c>
      <c r="AU1879" s="17">
        <v>4.4347414326737597E-2</v>
      </c>
      <c r="AV1879" s="17">
        <v>3.0897048831650599E-2</v>
      </c>
      <c r="AW1879" s="17">
        <v>1.48671051680322E-2</v>
      </c>
      <c r="AX1879" s="17">
        <v>3.1327309281248397E-2</v>
      </c>
      <c r="AY1879" s="17"/>
      <c r="AZ1879" s="17">
        <v>2.9335476530584E-2</v>
      </c>
      <c r="BA1879" s="17">
        <v>5.7287026675619301E-2</v>
      </c>
      <c r="BB1879" s="17">
        <v>3.6651403348507701E-2</v>
      </c>
      <c r="BC1879" s="17">
        <v>5.9290581820354099E-2</v>
      </c>
      <c r="BD1879" s="17">
        <v>3.8549978881705402E-2</v>
      </c>
      <c r="BE1879" s="17">
        <v>4.2452248361604099E-2</v>
      </c>
      <c r="BF1879" s="17">
        <v>2.9224893989626102E-2</v>
      </c>
      <c r="BG1879" s="17">
        <v>1.25237472611269E-2</v>
      </c>
      <c r="BH1879" s="17">
        <v>1.9899974258434702E-2</v>
      </c>
      <c r="BI1879" s="17">
        <v>2.1180115206882399E-2</v>
      </c>
      <c r="BJ1879" s="17">
        <v>4.9486069342795799E-2</v>
      </c>
      <c r="BK1879" s="17">
        <v>1.62125316544681E-2</v>
      </c>
      <c r="BL1879" s="17">
        <v>2.7796247548557401E-2</v>
      </c>
      <c r="BM1879" s="17">
        <v>7.9552800432955595E-2</v>
      </c>
      <c r="BN1879" s="17">
        <v>1.97663888098118E-2</v>
      </c>
      <c r="BO1879" s="17">
        <v>4.95992550470951E-2</v>
      </c>
      <c r="BP1879" s="17"/>
      <c r="BQ1879" s="17">
        <v>1.0962150384598E-2</v>
      </c>
      <c r="BR1879" s="17">
        <v>4.8070433384373099E-2</v>
      </c>
    </row>
    <row r="1880" spans="2:70" x14ac:dyDescent="0.35">
      <c r="B1880" t="s">
        <v>129</v>
      </c>
      <c r="C1880" s="17">
        <v>4.5163960245377298E-2</v>
      </c>
      <c r="D1880" s="17">
        <v>4.4298924461460498E-2</v>
      </c>
      <c r="E1880" s="17">
        <v>4.6298273727514203E-2</v>
      </c>
      <c r="F1880" s="17"/>
      <c r="G1880" s="17">
        <v>7.1624508341398094E-2</v>
      </c>
      <c r="H1880" s="17">
        <v>5.1566619135033E-2</v>
      </c>
      <c r="I1880" s="17">
        <v>4.3931661027232699E-2</v>
      </c>
      <c r="J1880" s="17">
        <v>4.2494588721962601E-2</v>
      </c>
      <c r="K1880" s="17">
        <v>4.4612500152864297E-2</v>
      </c>
      <c r="L1880" s="17">
        <v>2.59008547968031E-2</v>
      </c>
      <c r="M1880" s="17"/>
      <c r="N1880" s="17">
        <v>2.9092304838256099E-2</v>
      </c>
      <c r="O1880" s="17">
        <v>4.8254170057022899E-2</v>
      </c>
      <c r="P1880" s="17">
        <v>5.2791693135365698E-2</v>
      </c>
      <c r="Q1880" s="17">
        <v>5.3185346630768501E-2</v>
      </c>
      <c r="R1880" s="17"/>
      <c r="S1880" s="17">
        <v>3.7444823340326998E-2</v>
      </c>
      <c r="T1880" s="17">
        <v>4.9735008203088099E-2</v>
      </c>
      <c r="U1880" s="17">
        <v>4.9924556528338403E-2</v>
      </c>
      <c r="V1880" s="17">
        <v>2.9888132430927399E-2</v>
      </c>
      <c r="W1880" s="17">
        <v>6.5002232753819805E-2</v>
      </c>
      <c r="X1880" s="17">
        <v>4.7223670752326599E-2</v>
      </c>
      <c r="Y1880" s="17">
        <v>3.5808006640245998E-2</v>
      </c>
      <c r="Z1880" s="17">
        <v>5.6951639056602499E-2</v>
      </c>
      <c r="AA1880" s="17">
        <v>4.1055621786846498E-2</v>
      </c>
      <c r="AB1880" s="17">
        <v>3.4239967359331901E-2</v>
      </c>
      <c r="AC1880" s="17">
        <v>6.0039676309252603E-2</v>
      </c>
      <c r="AD1880" s="17">
        <v>7.4350458589753698E-2</v>
      </c>
      <c r="AE1880" s="17"/>
      <c r="AF1880" s="17">
        <v>4.1480696344017902E-2</v>
      </c>
      <c r="AG1880" s="17">
        <v>3.4312034527361202E-2</v>
      </c>
      <c r="AH1880" s="17">
        <v>7.1778313228905793E-2</v>
      </c>
      <c r="AI1880" s="17"/>
      <c r="AJ1880" s="17">
        <v>3.2950460946161199E-2</v>
      </c>
      <c r="AK1880" s="17">
        <v>4.8033984304724699E-2</v>
      </c>
      <c r="AL1880" s="17">
        <v>1.9679051150859501E-2</v>
      </c>
      <c r="AM1880" s="17">
        <v>3.2154721332435202E-2</v>
      </c>
      <c r="AN1880" s="17">
        <v>7.0103809836700906E-2</v>
      </c>
      <c r="AO1880" s="17"/>
      <c r="AP1880" s="17">
        <v>3.9262517164153202E-2</v>
      </c>
      <c r="AQ1880" s="17">
        <v>4.0672489866948797E-2</v>
      </c>
      <c r="AR1880" s="17">
        <v>1.13953249507554E-2</v>
      </c>
      <c r="AS1880" s="17"/>
      <c r="AT1880" s="17">
        <v>5.2744020091398898E-2</v>
      </c>
      <c r="AU1880" s="17">
        <v>6.3682189896618696E-2</v>
      </c>
      <c r="AV1880" s="17">
        <v>2.8033720984401E-2</v>
      </c>
      <c r="AW1880" s="17">
        <v>2.87939443171213E-2</v>
      </c>
      <c r="AX1880" s="17">
        <v>4.5320919495901599E-2</v>
      </c>
      <c r="AY1880" s="17"/>
      <c r="AZ1880" s="17">
        <v>6.3543180296864704E-2</v>
      </c>
      <c r="BA1880" s="17">
        <v>7.7381351779655896E-2</v>
      </c>
      <c r="BB1880" s="17">
        <v>2.8449863190212199E-2</v>
      </c>
      <c r="BC1880" s="17">
        <v>1.9509405315071102E-2</v>
      </c>
      <c r="BD1880" s="17">
        <v>4.53577548585197E-2</v>
      </c>
      <c r="BE1880" s="17">
        <v>5.0722124502726298E-2</v>
      </c>
      <c r="BF1880" s="17">
        <v>3.95262271283379E-2</v>
      </c>
      <c r="BG1880" s="17">
        <v>5.1725720952431803E-2</v>
      </c>
      <c r="BH1880" s="17">
        <v>7.4339798656236605E-2</v>
      </c>
      <c r="BI1880" s="17">
        <v>6.2128070838844002E-2</v>
      </c>
      <c r="BJ1880" s="17">
        <v>3.84811477080238E-2</v>
      </c>
      <c r="BK1880" s="17">
        <v>3.17961681841432E-2</v>
      </c>
      <c r="BL1880" s="17">
        <v>3.7702256929913198E-2</v>
      </c>
      <c r="BM1880" s="17">
        <v>3.6992084862759497E-2</v>
      </c>
      <c r="BN1880" s="17">
        <v>1.08037902300463E-2</v>
      </c>
      <c r="BO1880" s="17">
        <v>4.7208436105513202E-3</v>
      </c>
      <c r="BP1880" s="17"/>
      <c r="BQ1880" s="17">
        <v>7.5338022998024702E-3</v>
      </c>
      <c r="BR1880" s="17">
        <v>5.9523711143046602E-2</v>
      </c>
    </row>
    <row r="1881" spans="2:70" x14ac:dyDescent="0.35">
      <c r="B1881" t="s">
        <v>141</v>
      </c>
      <c r="C1881" s="17">
        <v>0.65197330356346495</v>
      </c>
      <c r="D1881" s="17">
        <v>0.62084057362132505</v>
      </c>
      <c r="E1881" s="17">
        <v>0.68109165202905297</v>
      </c>
      <c r="F1881" s="17"/>
      <c r="G1881" s="17">
        <v>0.52675618064016605</v>
      </c>
      <c r="H1881" s="17">
        <v>0.66516243811988596</v>
      </c>
      <c r="I1881" s="17">
        <v>0.67395043074843497</v>
      </c>
      <c r="J1881" s="17">
        <v>0.68939506250940796</v>
      </c>
      <c r="K1881" s="17">
        <v>0.64380810760065699</v>
      </c>
      <c r="L1881" s="17">
        <v>0.68151919246770498</v>
      </c>
      <c r="M1881" s="17"/>
      <c r="N1881" s="17">
        <v>0.72643345782722202</v>
      </c>
      <c r="O1881" s="17">
        <v>0.66850153921829303</v>
      </c>
      <c r="P1881" s="17">
        <v>0.60839831270553402</v>
      </c>
      <c r="Q1881" s="17">
        <v>0.59413142663472196</v>
      </c>
      <c r="R1881" s="17"/>
      <c r="S1881" s="17">
        <v>0.737121169514111</v>
      </c>
      <c r="T1881" s="17">
        <v>0.63026165275045498</v>
      </c>
      <c r="U1881" s="17">
        <v>0.65263795291497795</v>
      </c>
      <c r="V1881" s="17">
        <v>0.678931382586349</v>
      </c>
      <c r="W1881" s="17">
        <v>0.58316000798448897</v>
      </c>
      <c r="X1881" s="17">
        <v>0.63348988035021403</v>
      </c>
      <c r="Y1881" s="17">
        <v>0.62908004467502499</v>
      </c>
      <c r="Z1881" s="17">
        <v>0.654519493296704</v>
      </c>
      <c r="AA1881" s="17">
        <v>0.64562496662500601</v>
      </c>
      <c r="AB1881" s="17">
        <v>0.64178783049785204</v>
      </c>
      <c r="AC1881" s="17">
        <v>0.63247324196391497</v>
      </c>
      <c r="AD1881" s="17">
        <v>0.62602618280742095</v>
      </c>
      <c r="AE1881" s="17"/>
      <c r="AF1881" s="17">
        <v>0.63999753430286899</v>
      </c>
      <c r="AG1881" s="17">
        <v>0.71050687376934296</v>
      </c>
      <c r="AH1881" s="17">
        <v>0.56714337726693798</v>
      </c>
      <c r="AI1881" s="17"/>
      <c r="AJ1881" s="17">
        <v>0.67176075856277595</v>
      </c>
      <c r="AK1881" s="17">
        <v>0.67236382940962602</v>
      </c>
      <c r="AL1881" s="17">
        <v>0.69397297249856305</v>
      </c>
      <c r="AM1881" s="17">
        <v>0.65526197501029004</v>
      </c>
      <c r="AN1881" s="17">
        <v>0.57589429986017304</v>
      </c>
      <c r="AO1881" s="17"/>
      <c r="AP1881" s="17">
        <v>0.65423948525429199</v>
      </c>
      <c r="AQ1881" s="17">
        <v>0.67466119744853603</v>
      </c>
      <c r="AR1881" s="17">
        <v>0.69981229462165495</v>
      </c>
      <c r="AS1881" s="17"/>
      <c r="AT1881" s="17">
        <v>0.59719720779889096</v>
      </c>
      <c r="AU1881" s="17">
        <v>0.59949499834654196</v>
      </c>
      <c r="AV1881" s="17">
        <v>0.71855683044271501</v>
      </c>
      <c r="AW1881" s="17">
        <v>0.73670309658220501</v>
      </c>
      <c r="AX1881" s="17">
        <v>0.73003240120313695</v>
      </c>
      <c r="AY1881" s="17"/>
      <c r="AZ1881" s="17">
        <v>0.469260228853422</v>
      </c>
      <c r="BA1881" s="17">
        <v>0.55128413275669697</v>
      </c>
      <c r="BB1881" s="17">
        <v>0.65721986387441</v>
      </c>
      <c r="BC1881" s="17">
        <v>0.61405755974169696</v>
      </c>
      <c r="BD1881" s="17">
        <v>0.64303303824349201</v>
      </c>
      <c r="BE1881" s="17">
        <v>0.63050698094820801</v>
      </c>
      <c r="BF1881" s="17">
        <v>0.66400524392042004</v>
      </c>
      <c r="BG1881" s="17">
        <v>0.63870464612870703</v>
      </c>
      <c r="BH1881" s="17">
        <v>0.66359460516595503</v>
      </c>
      <c r="BI1881" s="17">
        <v>0.66470289908656599</v>
      </c>
      <c r="BJ1881" s="17">
        <v>0.66996013435991597</v>
      </c>
      <c r="BK1881" s="17">
        <v>0.70613919671996705</v>
      </c>
      <c r="BL1881" s="17">
        <v>0.76078887277240603</v>
      </c>
      <c r="BM1881" s="17">
        <v>0.72806941175265105</v>
      </c>
      <c r="BN1881" s="17">
        <v>0.74646515187401097</v>
      </c>
      <c r="BO1881" s="17">
        <v>0.67557699870495302</v>
      </c>
      <c r="BP1881" s="17"/>
      <c r="BQ1881" s="17">
        <v>0.83732517862642097</v>
      </c>
      <c r="BR1881" s="17">
        <v>0.57216388356332404</v>
      </c>
    </row>
    <row r="1882" spans="2:70" x14ac:dyDescent="0.35">
      <c r="B1882" t="s">
        <v>142</v>
      </c>
      <c r="C1882" s="17">
        <v>7.4907619279064905E-2</v>
      </c>
      <c r="D1882" s="17">
        <v>8.6075318013281998E-2</v>
      </c>
      <c r="E1882" s="17">
        <v>6.35179392958726E-2</v>
      </c>
      <c r="F1882" s="17"/>
      <c r="G1882" s="17">
        <v>0.13665230905161099</v>
      </c>
      <c r="H1882" s="17">
        <v>7.0799997599676201E-2</v>
      </c>
      <c r="I1882" s="17">
        <v>6.5949285989654494E-2</v>
      </c>
      <c r="J1882" s="17">
        <v>6.8133362093169905E-2</v>
      </c>
      <c r="K1882" s="17">
        <v>6.0919647153831601E-2</v>
      </c>
      <c r="L1882" s="17">
        <v>5.9375595341847699E-2</v>
      </c>
      <c r="M1882" s="17"/>
      <c r="N1882" s="17">
        <v>6.23753061864456E-2</v>
      </c>
      <c r="O1882" s="17">
        <v>6.4035722938767595E-2</v>
      </c>
      <c r="P1882" s="17">
        <v>8.6432707356754304E-2</v>
      </c>
      <c r="Q1882" s="17">
        <v>8.9537233989259099E-2</v>
      </c>
      <c r="R1882" s="17"/>
      <c r="S1882" s="17">
        <v>7.6966989252504905E-2</v>
      </c>
      <c r="T1882" s="17">
        <v>7.5619263488904895E-2</v>
      </c>
      <c r="U1882" s="17">
        <v>7.3558639878962606E-2</v>
      </c>
      <c r="V1882" s="17">
        <v>6.4085405968246398E-2</v>
      </c>
      <c r="W1882" s="17">
        <v>7.8888224562401799E-2</v>
      </c>
      <c r="X1882" s="17">
        <v>8.6667018275335198E-2</v>
      </c>
      <c r="Y1882" s="17">
        <v>8.4554759920672296E-2</v>
      </c>
      <c r="Z1882" s="17">
        <v>3.88569681041427E-2</v>
      </c>
      <c r="AA1882" s="17">
        <v>7.8605005258107499E-2</v>
      </c>
      <c r="AB1882" s="17">
        <v>6.6685236650224702E-2</v>
      </c>
      <c r="AC1882" s="17">
        <v>6.3963447057896694E-2</v>
      </c>
      <c r="AD1882" s="17">
        <v>0.1053712893643</v>
      </c>
      <c r="AE1882" s="17"/>
      <c r="AF1882" s="17">
        <v>7.8092015571620099E-2</v>
      </c>
      <c r="AG1882" s="17">
        <v>5.6958168754222702E-2</v>
      </c>
      <c r="AH1882" s="17">
        <v>0.10321246977158099</v>
      </c>
      <c r="AI1882" s="17"/>
      <c r="AJ1882" s="17">
        <v>6.9028744910915193E-2</v>
      </c>
      <c r="AK1882" s="17">
        <v>6.9515810527952596E-2</v>
      </c>
      <c r="AL1882" s="17">
        <v>8.0937552821521597E-2</v>
      </c>
      <c r="AM1882" s="17">
        <v>8.9583734257262196E-2</v>
      </c>
      <c r="AN1882" s="17">
        <v>8.6400773333112704E-2</v>
      </c>
      <c r="AO1882" s="17"/>
      <c r="AP1882" s="17">
        <v>7.3096850650131495E-2</v>
      </c>
      <c r="AQ1882" s="17">
        <v>6.3916115842309995E-2</v>
      </c>
      <c r="AR1882" s="17">
        <v>7.4293027853536905E-2</v>
      </c>
      <c r="AS1882" s="17"/>
      <c r="AT1882" s="17">
        <v>8.3904679059630005E-2</v>
      </c>
      <c r="AU1882" s="17">
        <v>7.9868235177900399E-2</v>
      </c>
      <c r="AV1882" s="17">
        <v>7.0951191539018105E-2</v>
      </c>
      <c r="AW1882" s="17">
        <v>5.0681407218188403E-2</v>
      </c>
      <c r="AX1882" s="17">
        <v>8.1775088038426993E-2</v>
      </c>
      <c r="AY1882" s="17"/>
      <c r="AZ1882" s="17">
        <v>0.18459084218240901</v>
      </c>
      <c r="BA1882" s="17">
        <v>7.9404145789236893E-2</v>
      </c>
      <c r="BB1882" s="17">
        <v>7.4193257436614105E-2</v>
      </c>
      <c r="BC1882" s="17">
        <v>9.1163807480105094E-2</v>
      </c>
      <c r="BD1882" s="17">
        <v>8.5753922005281702E-2</v>
      </c>
      <c r="BE1882" s="17">
        <v>6.8085166242029399E-2</v>
      </c>
      <c r="BF1882" s="17">
        <v>9.2573064971187197E-2</v>
      </c>
      <c r="BG1882" s="17">
        <v>4.0781473251950702E-2</v>
      </c>
      <c r="BH1882" s="17">
        <v>5.3447372257533397E-2</v>
      </c>
      <c r="BI1882" s="17">
        <v>5.8923163883226201E-2</v>
      </c>
      <c r="BJ1882" s="17">
        <v>8.8756049474067206E-2</v>
      </c>
      <c r="BK1882" s="17">
        <v>5.8364548486990499E-2</v>
      </c>
      <c r="BL1882" s="17">
        <v>5.8596057410806097E-2</v>
      </c>
      <c r="BM1882" s="17">
        <v>0.10978560057115901</v>
      </c>
      <c r="BN1882" s="17">
        <v>2.8249878255740601E-2</v>
      </c>
      <c r="BO1882" s="17">
        <v>0.119029749789423</v>
      </c>
      <c r="BP1882" s="17"/>
      <c r="BQ1882" s="17">
        <v>3.7768240105007102E-2</v>
      </c>
      <c r="BR1882" s="17">
        <v>8.7960318873081603E-2</v>
      </c>
    </row>
    <row r="1883" spans="2:70" x14ac:dyDescent="0.35">
      <c r="B1883" t="s">
        <v>143</v>
      </c>
      <c r="C1883" s="17">
        <v>0.57706568428439997</v>
      </c>
      <c r="D1883" s="17">
        <v>0.534765255608043</v>
      </c>
      <c r="E1883" s="17">
        <v>0.61757371273318096</v>
      </c>
      <c r="F1883" s="17"/>
      <c r="G1883" s="17">
        <v>0.39010387158855497</v>
      </c>
      <c r="H1883" s="17">
        <v>0.59436244052021003</v>
      </c>
      <c r="I1883" s="17">
        <v>0.60800114475877998</v>
      </c>
      <c r="J1883" s="17">
        <v>0.62126170041623796</v>
      </c>
      <c r="K1883" s="17">
        <v>0.58288846044682496</v>
      </c>
      <c r="L1883" s="17">
        <v>0.62214359712585698</v>
      </c>
      <c r="M1883" s="17"/>
      <c r="N1883" s="17">
        <v>0.66405815164077597</v>
      </c>
      <c r="O1883" s="17">
        <v>0.604465816279525</v>
      </c>
      <c r="P1883" s="17">
        <v>0.521965605348779</v>
      </c>
      <c r="Q1883" s="17">
        <v>0.50459419264546301</v>
      </c>
      <c r="R1883" s="17"/>
      <c r="S1883" s="17">
        <v>0.66015418026160599</v>
      </c>
      <c r="T1883" s="17">
        <v>0.55464238926154996</v>
      </c>
      <c r="U1883" s="17">
        <v>0.57907931303601501</v>
      </c>
      <c r="V1883" s="17">
        <v>0.61484597661810303</v>
      </c>
      <c r="W1883" s="17">
        <v>0.50427178342208701</v>
      </c>
      <c r="X1883" s="17">
        <v>0.54682286207487796</v>
      </c>
      <c r="Y1883" s="17">
        <v>0.54452528475435202</v>
      </c>
      <c r="Z1883" s="17">
        <v>0.61566252519256204</v>
      </c>
      <c r="AA1883" s="17">
        <v>0.56701996136689803</v>
      </c>
      <c r="AB1883" s="17">
        <v>0.57510259384762696</v>
      </c>
      <c r="AC1883" s="17">
        <v>0.56850979490601805</v>
      </c>
      <c r="AD1883" s="17">
        <v>0.52065489344311999</v>
      </c>
      <c r="AE1883" s="17"/>
      <c r="AF1883" s="17">
        <v>0.56190551873124905</v>
      </c>
      <c r="AG1883" s="17">
        <v>0.65354870501511997</v>
      </c>
      <c r="AH1883" s="17">
        <v>0.46393090749535698</v>
      </c>
      <c r="AI1883" s="17"/>
      <c r="AJ1883" s="17">
        <v>0.60273201365186102</v>
      </c>
      <c r="AK1883" s="17">
        <v>0.60284801888167305</v>
      </c>
      <c r="AL1883" s="17">
        <v>0.613035419677041</v>
      </c>
      <c r="AM1883" s="17">
        <v>0.56567824075302797</v>
      </c>
      <c r="AN1883" s="17">
        <v>0.48949352652706002</v>
      </c>
      <c r="AO1883" s="17"/>
      <c r="AP1883" s="17">
        <v>0.58114263460416005</v>
      </c>
      <c r="AQ1883" s="17">
        <v>0.61074508160622598</v>
      </c>
      <c r="AR1883" s="17">
        <v>0.62551926676811898</v>
      </c>
      <c r="AS1883" s="17"/>
      <c r="AT1883" s="17">
        <v>0.51329252873926101</v>
      </c>
      <c r="AU1883" s="17">
        <v>0.51962676316864198</v>
      </c>
      <c r="AV1883" s="17">
        <v>0.64760563890369605</v>
      </c>
      <c r="AW1883" s="17">
        <v>0.68602168936401697</v>
      </c>
      <c r="AX1883" s="17">
        <v>0.64825731316470903</v>
      </c>
      <c r="AY1883" s="17"/>
      <c r="AZ1883" s="17">
        <v>0.28466938667101299</v>
      </c>
      <c r="BA1883" s="17">
        <v>0.47187998696745997</v>
      </c>
      <c r="BB1883" s="17">
        <v>0.58302660643779503</v>
      </c>
      <c r="BC1883" s="17">
        <v>0.52289375226159196</v>
      </c>
      <c r="BD1883" s="17">
        <v>0.55727911623821003</v>
      </c>
      <c r="BE1883" s="17">
        <v>0.56242181470617802</v>
      </c>
      <c r="BF1883" s="17">
        <v>0.57143217894923304</v>
      </c>
      <c r="BG1883" s="17">
        <v>0.597923172876757</v>
      </c>
      <c r="BH1883" s="17">
        <v>0.61014723290842199</v>
      </c>
      <c r="BI1883" s="17">
        <v>0.60577973520334005</v>
      </c>
      <c r="BJ1883" s="17">
        <v>0.58120408488584896</v>
      </c>
      <c r="BK1883" s="17">
        <v>0.64777464823297704</v>
      </c>
      <c r="BL1883" s="17">
        <v>0.70219281536160005</v>
      </c>
      <c r="BM1883" s="17">
        <v>0.618283811181492</v>
      </c>
      <c r="BN1883" s="17">
        <v>0.71821527361827098</v>
      </c>
      <c r="BO1883" s="17">
        <v>0.55654724891553098</v>
      </c>
      <c r="BP1883" s="17"/>
      <c r="BQ1883" s="17">
        <v>0.79955693852141396</v>
      </c>
      <c r="BR1883" s="17">
        <v>0.48420356469024201</v>
      </c>
    </row>
    <row r="1884" spans="2:70" x14ac:dyDescent="0.35">
      <c r="C1884" s="17"/>
      <c r="D1884" s="17"/>
      <c r="E1884" s="17"/>
      <c r="F1884" s="17"/>
      <c r="G1884" s="17"/>
      <c r="H1884" s="17"/>
      <c r="I1884" s="17"/>
      <c r="J1884" s="17"/>
      <c r="K1884" s="17"/>
      <c r="L1884" s="17"/>
      <c r="M1884" s="17"/>
      <c r="N1884" s="17"/>
      <c r="O1884" s="17"/>
      <c r="P1884" s="17"/>
      <c r="Q1884" s="17"/>
      <c r="R1884" s="17"/>
      <c r="S1884" s="17"/>
      <c r="T1884" s="17"/>
      <c r="U1884" s="17"/>
      <c r="V1884" s="17"/>
      <c r="W1884" s="17"/>
      <c r="X1884" s="17"/>
      <c r="Y1884" s="17"/>
      <c r="Z1884" s="17"/>
      <c r="AA1884" s="17"/>
      <c r="AB1884" s="17"/>
      <c r="AC1884" s="17"/>
      <c r="AD1884" s="17"/>
      <c r="AE1884" s="17"/>
      <c r="AF1884" s="17"/>
      <c r="AG1884" s="17"/>
      <c r="AH1884" s="17"/>
      <c r="AI1884" s="17"/>
      <c r="AJ1884" s="17"/>
      <c r="AK1884" s="17"/>
      <c r="AL1884" s="17"/>
      <c r="AM1884" s="17"/>
      <c r="AN1884" s="17"/>
      <c r="AO1884" s="17"/>
      <c r="AP1884" s="17"/>
      <c r="AQ1884" s="17"/>
      <c r="AR1884" s="17"/>
      <c r="AS1884" s="17"/>
      <c r="AT1884" s="17"/>
      <c r="AU1884" s="17"/>
      <c r="AV1884" s="17"/>
      <c r="AW1884" s="17"/>
      <c r="AX1884" s="17"/>
      <c r="AY1884" s="17"/>
      <c r="AZ1884" s="17"/>
      <c r="BA1884" s="17"/>
      <c r="BB1884" s="17"/>
      <c r="BC1884" s="17"/>
      <c r="BD1884" s="17"/>
      <c r="BE1884" s="17"/>
      <c r="BF1884" s="17"/>
      <c r="BG1884" s="17"/>
      <c r="BH1884" s="17"/>
      <c r="BI1884" s="17"/>
      <c r="BJ1884" s="17"/>
      <c r="BK1884" s="17"/>
      <c r="BL1884" s="17"/>
      <c r="BM1884" s="17"/>
      <c r="BN1884" s="17"/>
      <c r="BO1884" s="17"/>
      <c r="BP1884" s="17"/>
      <c r="BQ1884" s="17"/>
      <c r="BR1884" s="17"/>
    </row>
    <row r="1885" spans="2:70" x14ac:dyDescent="0.35">
      <c r="B1885" s="6" t="s">
        <v>768</v>
      </c>
      <c r="C1885" s="17"/>
      <c r="D1885" s="17"/>
      <c r="E1885" s="17"/>
      <c r="F1885" s="17"/>
      <c r="G1885" s="17"/>
      <c r="H1885" s="17"/>
      <c r="I1885" s="17"/>
      <c r="J1885" s="17"/>
      <c r="K1885" s="17"/>
      <c r="L1885" s="17"/>
      <c r="M1885" s="17"/>
      <c r="N1885" s="17"/>
      <c r="O1885" s="17"/>
      <c r="P1885" s="17"/>
      <c r="Q1885" s="17"/>
      <c r="R1885" s="17"/>
      <c r="S1885" s="17"/>
      <c r="T1885" s="17"/>
      <c r="U1885" s="17"/>
      <c r="V1885" s="17"/>
      <c r="W1885" s="17"/>
      <c r="X1885" s="17"/>
      <c r="Y1885" s="17"/>
      <c r="Z1885" s="17"/>
      <c r="AA1885" s="17"/>
      <c r="AB1885" s="17"/>
      <c r="AC1885" s="17"/>
      <c r="AD1885" s="17"/>
      <c r="AE1885" s="17"/>
      <c r="AF1885" s="17"/>
      <c r="AG1885" s="17"/>
      <c r="AH1885" s="17"/>
      <c r="AI1885" s="17"/>
      <c r="AJ1885" s="17"/>
      <c r="AK1885" s="17"/>
      <c r="AL1885" s="17"/>
      <c r="AM1885" s="17"/>
      <c r="AN1885" s="17"/>
      <c r="AO1885" s="17"/>
      <c r="AP1885" s="17"/>
      <c r="AQ1885" s="17"/>
      <c r="AR1885" s="17"/>
      <c r="AS1885" s="17"/>
      <c r="AT1885" s="17"/>
      <c r="AU1885" s="17"/>
      <c r="AV1885" s="17"/>
      <c r="AW1885" s="17"/>
      <c r="AX1885" s="17"/>
      <c r="AY1885" s="17"/>
      <c r="AZ1885" s="17"/>
      <c r="BA1885" s="17"/>
      <c r="BB1885" s="17"/>
      <c r="BC1885" s="17"/>
      <c r="BD1885" s="17"/>
      <c r="BE1885" s="17"/>
      <c r="BF1885" s="17"/>
      <c r="BG1885" s="17"/>
      <c r="BH1885" s="17"/>
      <c r="BI1885" s="17"/>
      <c r="BJ1885" s="17"/>
      <c r="BK1885" s="17"/>
      <c r="BL1885" s="17"/>
      <c r="BM1885" s="17"/>
      <c r="BN1885" s="17"/>
      <c r="BO1885" s="17"/>
      <c r="BP1885" s="17"/>
      <c r="BQ1885" s="17"/>
      <c r="BR1885" s="17"/>
    </row>
    <row r="1886" spans="2:70" x14ac:dyDescent="0.35">
      <c r="B1886" s="24" t="s">
        <v>97</v>
      </c>
      <c r="C1886" s="17"/>
      <c r="D1886" s="17"/>
      <c r="E1886" s="17"/>
      <c r="F1886" s="17"/>
      <c r="G1886" s="17"/>
      <c r="H1886" s="17"/>
      <c r="I1886" s="17"/>
      <c r="J1886" s="17"/>
      <c r="K1886" s="17"/>
      <c r="L1886" s="17"/>
      <c r="M1886" s="17"/>
      <c r="N1886" s="17"/>
      <c r="O1886" s="17"/>
      <c r="P1886" s="17"/>
      <c r="Q1886" s="17"/>
      <c r="R1886" s="17"/>
      <c r="S1886" s="17"/>
      <c r="T1886" s="17"/>
      <c r="U1886" s="17"/>
      <c r="V1886" s="17"/>
      <c r="W1886" s="17"/>
      <c r="X1886" s="17"/>
      <c r="Y1886" s="17"/>
      <c r="Z1886" s="17"/>
      <c r="AA1886" s="17"/>
      <c r="AB1886" s="17"/>
      <c r="AC1886" s="17"/>
      <c r="AD1886" s="17"/>
      <c r="AE1886" s="17"/>
      <c r="AF1886" s="17"/>
      <c r="AG1886" s="17"/>
      <c r="AH1886" s="17"/>
      <c r="AI1886" s="17"/>
      <c r="AJ1886" s="17"/>
      <c r="AK1886" s="17"/>
      <c r="AL1886" s="17"/>
      <c r="AM1886" s="17"/>
      <c r="AN1886" s="17"/>
      <c r="AO1886" s="17"/>
      <c r="AP1886" s="17"/>
      <c r="AQ1886" s="17"/>
      <c r="AR1886" s="17"/>
      <c r="AS1886" s="17"/>
      <c r="AT1886" s="17"/>
      <c r="AU1886" s="17"/>
      <c r="AV1886" s="17"/>
      <c r="AW1886" s="17"/>
      <c r="AX1886" s="17"/>
      <c r="AY1886" s="17"/>
      <c r="AZ1886" s="17"/>
      <c r="BA1886" s="17"/>
      <c r="BB1886" s="17"/>
      <c r="BC1886" s="17"/>
      <c r="BD1886" s="17"/>
      <c r="BE1886" s="17"/>
      <c r="BF1886" s="17"/>
      <c r="BG1886" s="17"/>
      <c r="BH1886" s="17"/>
      <c r="BI1886" s="17"/>
      <c r="BJ1886" s="17"/>
      <c r="BK1886" s="17"/>
      <c r="BL1886" s="17"/>
      <c r="BM1886" s="17"/>
      <c r="BN1886" s="17"/>
      <c r="BO1886" s="17"/>
      <c r="BP1886" s="17"/>
      <c r="BQ1886" s="17"/>
      <c r="BR1886" s="17"/>
    </row>
    <row r="1887" spans="2:70" x14ac:dyDescent="0.35">
      <c r="B1887" t="s">
        <v>759</v>
      </c>
      <c r="C1887" s="17">
        <v>0.19318104366214001</v>
      </c>
      <c r="D1887" s="17">
        <v>0.206442750637711</v>
      </c>
      <c r="E1887" s="17">
        <v>0.17845265166604499</v>
      </c>
      <c r="F1887" s="17"/>
      <c r="G1887" s="17">
        <v>0.19376547367565</v>
      </c>
      <c r="H1887" s="17">
        <v>0.22043813116463101</v>
      </c>
      <c r="I1887" s="17">
        <v>0.19012998249667901</v>
      </c>
      <c r="J1887" s="17">
        <v>0.18704525462311999</v>
      </c>
      <c r="K1887" s="17">
        <v>0.211670702704916</v>
      </c>
      <c r="L1887" s="17">
        <v>0.165744239246916</v>
      </c>
      <c r="M1887" s="17"/>
      <c r="N1887" s="17">
        <v>0.17629172838455801</v>
      </c>
      <c r="O1887" s="17">
        <v>0.182802361174528</v>
      </c>
      <c r="P1887" s="17">
        <v>0.20574386977706299</v>
      </c>
      <c r="Q1887" s="17">
        <v>0.21080939277440899</v>
      </c>
      <c r="R1887" s="17"/>
      <c r="S1887" s="17">
        <v>0.18331794309169</v>
      </c>
      <c r="T1887" s="17">
        <v>0.206499700352824</v>
      </c>
      <c r="U1887" s="17">
        <v>0.216254540109938</v>
      </c>
      <c r="V1887" s="17">
        <v>0.206378478683825</v>
      </c>
      <c r="W1887" s="17">
        <v>0.196948952599867</v>
      </c>
      <c r="X1887" s="17">
        <v>0.164142642458323</v>
      </c>
      <c r="Y1887" s="17">
        <v>0.17915245665957</v>
      </c>
      <c r="Z1887" s="17">
        <v>0.18127669414883299</v>
      </c>
      <c r="AA1887" s="17">
        <v>0.20278318010205901</v>
      </c>
      <c r="AB1887" s="17">
        <v>0.183012862094413</v>
      </c>
      <c r="AC1887" s="17">
        <v>0.18628827775154999</v>
      </c>
      <c r="AD1887" s="17">
        <v>0.21879626963250001</v>
      </c>
      <c r="AE1887" s="17"/>
      <c r="AF1887" s="17">
        <v>0.22007847144666701</v>
      </c>
      <c r="AG1887" s="17">
        <v>0.16360804529011999</v>
      </c>
      <c r="AH1887" s="17">
        <v>0.18887200017094899</v>
      </c>
      <c r="AI1887" s="17"/>
      <c r="AJ1887" s="17">
        <v>0.19058087855075601</v>
      </c>
      <c r="AK1887" s="17">
        <v>0.178197552139743</v>
      </c>
      <c r="AL1887" s="17">
        <v>0.16256495318945899</v>
      </c>
      <c r="AM1887" s="17">
        <v>0.35867698819980098</v>
      </c>
      <c r="AN1887" s="17">
        <v>0.21985021743217101</v>
      </c>
      <c r="AO1887" s="17"/>
      <c r="AP1887" s="17">
        <v>0.19708729851835799</v>
      </c>
      <c r="AQ1887" s="17">
        <v>0.16615634891558201</v>
      </c>
      <c r="AR1887" s="17">
        <v>0.175978620449843</v>
      </c>
      <c r="AS1887" s="17"/>
      <c r="AT1887" s="17">
        <v>0.21520691851759799</v>
      </c>
      <c r="AU1887" s="17">
        <v>0.201280788163897</v>
      </c>
      <c r="AV1887" s="17">
        <v>0.17975899246885399</v>
      </c>
      <c r="AW1887" s="17">
        <v>0.12169098001588</v>
      </c>
      <c r="AX1887" s="17">
        <v>0.23940594823012701</v>
      </c>
      <c r="AY1887" s="17"/>
      <c r="AZ1887" s="17">
        <v>0.170598280060413</v>
      </c>
      <c r="BA1887" s="17">
        <v>0.24379201745309201</v>
      </c>
      <c r="BB1887" s="17">
        <v>0.19798767413969001</v>
      </c>
      <c r="BC1887" s="17">
        <v>0.23410957013126099</v>
      </c>
      <c r="BD1887" s="17">
        <v>0.20748896888693899</v>
      </c>
      <c r="BE1887" s="17">
        <v>0.21255124457918101</v>
      </c>
      <c r="BF1887" s="17">
        <v>0.193995205657713</v>
      </c>
      <c r="BG1887" s="17">
        <v>0.19827559327619501</v>
      </c>
      <c r="BH1887" s="17">
        <v>0.17747757264088401</v>
      </c>
      <c r="BI1887" s="17">
        <v>0.18658913205381</v>
      </c>
      <c r="BJ1887" s="17">
        <v>0.16388899218498501</v>
      </c>
      <c r="BK1887" s="17">
        <v>0.21255419157282501</v>
      </c>
      <c r="BL1887" s="17">
        <v>0.18085689070767699</v>
      </c>
      <c r="BM1887" s="17">
        <v>0.159161605295327</v>
      </c>
      <c r="BN1887" s="17">
        <v>0.18409961369713401</v>
      </c>
      <c r="BO1887" s="17">
        <v>0.13504615426886199</v>
      </c>
      <c r="BP1887" s="17"/>
      <c r="BQ1887" s="17">
        <v>0.11767180006186399</v>
      </c>
      <c r="BR1887" s="17">
        <v>0.22896479225757799</v>
      </c>
    </row>
    <row r="1888" spans="2:70" x14ac:dyDescent="0.35">
      <c r="B1888" t="s">
        <v>760</v>
      </c>
      <c r="C1888" s="17">
        <v>0.268828027547864</v>
      </c>
      <c r="D1888" s="17">
        <v>0.268409536203771</v>
      </c>
      <c r="E1888" s="17">
        <v>0.26947184234740401</v>
      </c>
      <c r="F1888" s="17"/>
      <c r="G1888" s="17">
        <v>0.29094302757353202</v>
      </c>
      <c r="H1888" s="17">
        <v>0.31582797729527401</v>
      </c>
      <c r="I1888" s="17">
        <v>0.257028355191189</v>
      </c>
      <c r="J1888" s="17">
        <v>0.26511006951163602</v>
      </c>
      <c r="K1888" s="17">
        <v>0.24289223260498899</v>
      </c>
      <c r="L1888" s="17">
        <v>0.245936448990446</v>
      </c>
      <c r="M1888" s="17"/>
      <c r="N1888" s="17">
        <v>0.25061958604708001</v>
      </c>
      <c r="O1888" s="17">
        <v>0.30405573696951399</v>
      </c>
      <c r="P1888" s="17">
        <v>0.270569223623848</v>
      </c>
      <c r="Q1888" s="17">
        <v>0.25163359505221999</v>
      </c>
      <c r="R1888" s="17"/>
      <c r="S1888" s="17">
        <v>0.26781369740466299</v>
      </c>
      <c r="T1888" s="17">
        <v>0.27426296900893099</v>
      </c>
      <c r="U1888" s="17">
        <v>0.24812152627915601</v>
      </c>
      <c r="V1888" s="17">
        <v>0.25996921249903299</v>
      </c>
      <c r="W1888" s="17">
        <v>0.247932537395816</v>
      </c>
      <c r="X1888" s="17">
        <v>0.30602602434758802</v>
      </c>
      <c r="Y1888" s="17">
        <v>0.28479611180909897</v>
      </c>
      <c r="Z1888" s="17">
        <v>0.26585248187051302</v>
      </c>
      <c r="AA1888" s="17">
        <v>0.27357076336358299</v>
      </c>
      <c r="AB1888" s="17">
        <v>0.25840095094376597</v>
      </c>
      <c r="AC1888" s="17">
        <v>0.27439750487270798</v>
      </c>
      <c r="AD1888" s="17">
        <v>0.234863382796035</v>
      </c>
      <c r="AE1888" s="17"/>
      <c r="AF1888" s="17">
        <v>0.249557197173531</v>
      </c>
      <c r="AG1888" s="17">
        <v>0.29037307329835599</v>
      </c>
      <c r="AH1888" s="17">
        <v>0.24463287838456699</v>
      </c>
      <c r="AI1888" s="17"/>
      <c r="AJ1888" s="17">
        <v>0.26340867050333899</v>
      </c>
      <c r="AK1888" s="17">
        <v>0.29390743810353498</v>
      </c>
      <c r="AL1888" s="17">
        <v>0.278601405301589</v>
      </c>
      <c r="AM1888" s="17">
        <v>0.18481729064772401</v>
      </c>
      <c r="AN1888" s="17">
        <v>0.23430018902015901</v>
      </c>
      <c r="AO1888" s="17"/>
      <c r="AP1888" s="17">
        <v>0.26622931855812698</v>
      </c>
      <c r="AQ1888" s="17">
        <v>0.282041416192368</v>
      </c>
      <c r="AR1888" s="17">
        <v>0.31230473878486598</v>
      </c>
      <c r="AS1888" s="17"/>
      <c r="AT1888" s="17">
        <v>0.24731760392337099</v>
      </c>
      <c r="AU1888" s="17">
        <v>0.31045027903100803</v>
      </c>
      <c r="AV1888" s="17">
        <v>0.25509436544749198</v>
      </c>
      <c r="AW1888" s="17">
        <v>0.25655339730961901</v>
      </c>
      <c r="AX1888" s="17">
        <v>0.25169137280855902</v>
      </c>
      <c r="AY1888" s="17"/>
      <c r="AZ1888" s="17">
        <v>0.25598149288965999</v>
      </c>
      <c r="BA1888" s="17">
        <v>0.211422173595289</v>
      </c>
      <c r="BB1888" s="17">
        <v>0.31003264760969101</v>
      </c>
      <c r="BC1888" s="17">
        <v>0.22955969045946201</v>
      </c>
      <c r="BD1888" s="17">
        <v>0.25317579036573101</v>
      </c>
      <c r="BE1888" s="17">
        <v>0.27209776819044301</v>
      </c>
      <c r="BF1888" s="17">
        <v>0.30303807261781801</v>
      </c>
      <c r="BG1888" s="17">
        <v>0.27710344805848602</v>
      </c>
      <c r="BH1888" s="17">
        <v>0.23911470261005599</v>
      </c>
      <c r="BI1888" s="17">
        <v>0.29475443530192302</v>
      </c>
      <c r="BJ1888" s="17">
        <v>0.27117789720614999</v>
      </c>
      <c r="BK1888" s="17">
        <v>0.25058204465663197</v>
      </c>
      <c r="BL1888" s="17">
        <v>0.30424698739924999</v>
      </c>
      <c r="BM1888" s="17">
        <v>0.21021846168866101</v>
      </c>
      <c r="BN1888" s="17">
        <v>0.316766761909476</v>
      </c>
      <c r="BO1888" s="17">
        <v>0.28900095417792299</v>
      </c>
      <c r="BP1888" s="17"/>
      <c r="BQ1888" s="17">
        <v>0.207344246569869</v>
      </c>
      <c r="BR1888" s="17">
        <v>0.29732943432387399</v>
      </c>
    </row>
    <row r="1889" spans="2:70" x14ac:dyDescent="0.35">
      <c r="B1889" t="s">
        <v>761</v>
      </c>
      <c r="C1889" s="17">
        <v>0.21075082331157199</v>
      </c>
      <c r="D1889" s="17">
        <v>0.213358890315165</v>
      </c>
      <c r="E1889" s="17">
        <v>0.20955963033748101</v>
      </c>
      <c r="F1889" s="17"/>
      <c r="G1889" s="17">
        <v>0.20804618236335301</v>
      </c>
      <c r="H1889" s="17">
        <v>0.18803063875898399</v>
      </c>
      <c r="I1889" s="17">
        <v>0.23667424348702701</v>
      </c>
      <c r="J1889" s="17">
        <v>0.23185518937097399</v>
      </c>
      <c r="K1889" s="17">
        <v>0.21274492882589399</v>
      </c>
      <c r="L1889" s="17">
        <v>0.19125957056579099</v>
      </c>
      <c r="M1889" s="17"/>
      <c r="N1889" s="17">
        <v>0.189220481870638</v>
      </c>
      <c r="O1889" s="17">
        <v>0.18670446103695101</v>
      </c>
      <c r="P1889" s="17">
        <v>0.228593264224492</v>
      </c>
      <c r="Q1889" s="17">
        <v>0.24203527693705201</v>
      </c>
      <c r="R1889" s="17"/>
      <c r="S1889" s="17">
        <v>0.207063369325685</v>
      </c>
      <c r="T1889" s="17">
        <v>0.210676395115585</v>
      </c>
      <c r="U1889" s="17">
        <v>0.20955494166472499</v>
      </c>
      <c r="V1889" s="17">
        <v>0.22285756255504499</v>
      </c>
      <c r="W1889" s="17">
        <v>0.25613459126504401</v>
      </c>
      <c r="X1889" s="17">
        <v>0.226877348876869</v>
      </c>
      <c r="Y1889" s="17">
        <v>0.207523947132286</v>
      </c>
      <c r="Z1889" s="17">
        <v>0.21328163224722799</v>
      </c>
      <c r="AA1889" s="17">
        <v>0.180774238340874</v>
      </c>
      <c r="AB1889" s="17">
        <v>0.194561919614683</v>
      </c>
      <c r="AC1889" s="17">
        <v>0.21598221583346</v>
      </c>
      <c r="AD1889" s="17">
        <v>0.195690110650099</v>
      </c>
      <c r="AE1889" s="17"/>
      <c r="AF1889" s="17">
        <v>0.22424506833536001</v>
      </c>
      <c r="AG1889" s="17">
        <v>0.19060869955349499</v>
      </c>
      <c r="AH1889" s="17">
        <v>0.24220020518791799</v>
      </c>
      <c r="AI1889" s="17"/>
      <c r="AJ1889" s="17">
        <v>0.21827484860867499</v>
      </c>
      <c r="AK1889" s="17">
        <v>0.212435351235012</v>
      </c>
      <c r="AL1889" s="17">
        <v>0.173291958673851</v>
      </c>
      <c r="AM1889" s="17">
        <v>0.188557034132496</v>
      </c>
      <c r="AN1889" s="17">
        <v>0.229313494326051</v>
      </c>
      <c r="AO1889" s="17"/>
      <c r="AP1889" s="17">
        <v>0.21344060728726799</v>
      </c>
      <c r="AQ1889" s="17">
        <v>0.21875359640956299</v>
      </c>
      <c r="AR1889" s="17">
        <v>0.18873470381509599</v>
      </c>
      <c r="AS1889" s="17"/>
      <c r="AT1889" s="17">
        <v>0.248498874495791</v>
      </c>
      <c r="AU1889" s="17">
        <v>0.192303807288039</v>
      </c>
      <c r="AV1889" s="17">
        <v>0.20233953761512399</v>
      </c>
      <c r="AW1889" s="17">
        <v>0.22427125670703299</v>
      </c>
      <c r="AX1889" s="17">
        <v>0.13134390615959099</v>
      </c>
      <c r="AY1889" s="17"/>
      <c r="AZ1889" s="17">
        <v>0.36253701099568703</v>
      </c>
      <c r="BA1889" s="17">
        <v>0.23953396879790101</v>
      </c>
      <c r="BB1889" s="17">
        <v>0.20863375330957201</v>
      </c>
      <c r="BC1889" s="17">
        <v>0.20438706045305699</v>
      </c>
      <c r="BD1889" s="17">
        <v>0.20774565362317499</v>
      </c>
      <c r="BE1889" s="17">
        <v>0.22864661779228901</v>
      </c>
      <c r="BF1889" s="17">
        <v>0.21570209449347999</v>
      </c>
      <c r="BG1889" s="17">
        <v>0.20439390883978401</v>
      </c>
      <c r="BH1889" s="17">
        <v>0.23132800987761301</v>
      </c>
      <c r="BI1889" s="17">
        <v>0.234918984025584</v>
      </c>
      <c r="BJ1889" s="17">
        <v>0.201516746154904</v>
      </c>
      <c r="BK1889" s="17">
        <v>0.18747206601517899</v>
      </c>
      <c r="BL1889" s="17">
        <v>0.15309078172804599</v>
      </c>
      <c r="BM1889" s="17">
        <v>0.15141566523835201</v>
      </c>
      <c r="BN1889" s="17">
        <v>0.19420785640826599</v>
      </c>
      <c r="BO1889" s="17">
        <v>0.13872474421164299</v>
      </c>
      <c r="BP1889" s="17"/>
      <c r="BQ1889" s="17">
        <v>0.194335409660986</v>
      </c>
      <c r="BR1889" s="17">
        <v>0.216391429291655</v>
      </c>
    </row>
    <row r="1890" spans="2:70" x14ac:dyDescent="0.35">
      <c r="B1890" t="s">
        <v>762</v>
      </c>
      <c r="C1890" s="17">
        <v>0.158812454581235</v>
      </c>
      <c r="D1890" s="17">
        <v>0.14380417044843899</v>
      </c>
      <c r="E1890" s="17">
        <v>0.174008798869138</v>
      </c>
      <c r="F1890" s="17"/>
      <c r="G1890" s="17">
        <v>0.144180268216101</v>
      </c>
      <c r="H1890" s="17">
        <v>0.13242857498871599</v>
      </c>
      <c r="I1890" s="17">
        <v>0.16124524529367101</v>
      </c>
      <c r="J1890" s="17">
        <v>0.154339056622602</v>
      </c>
      <c r="K1890" s="17">
        <v>0.178292429488068</v>
      </c>
      <c r="L1890" s="17">
        <v>0.178630561505327</v>
      </c>
      <c r="M1890" s="17"/>
      <c r="N1890" s="17">
        <v>0.181179829877507</v>
      </c>
      <c r="O1890" s="17">
        <v>0.16769073916170599</v>
      </c>
      <c r="P1890" s="17">
        <v>0.14255544444120599</v>
      </c>
      <c r="Q1890" s="17">
        <v>0.139912990316265</v>
      </c>
      <c r="R1890" s="17"/>
      <c r="S1890" s="17">
        <v>0.16558192888333201</v>
      </c>
      <c r="T1890" s="17">
        <v>0.14440805475011001</v>
      </c>
      <c r="U1890" s="17">
        <v>0.184771806926809</v>
      </c>
      <c r="V1890" s="17">
        <v>0.158141431168522</v>
      </c>
      <c r="W1890" s="17">
        <v>0.125512889867923</v>
      </c>
      <c r="X1890" s="17">
        <v>0.13626003338568499</v>
      </c>
      <c r="Y1890" s="17">
        <v>0.14643834965744201</v>
      </c>
      <c r="Z1890" s="17">
        <v>0.17139696929363099</v>
      </c>
      <c r="AA1890" s="17">
        <v>0.17447227889018599</v>
      </c>
      <c r="AB1890" s="17">
        <v>0.18663156819501001</v>
      </c>
      <c r="AC1890" s="17">
        <v>0.14838231606648999</v>
      </c>
      <c r="AD1890" s="17">
        <v>0.160724119717508</v>
      </c>
      <c r="AE1890" s="17"/>
      <c r="AF1890" s="17">
        <v>0.14948613868837199</v>
      </c>
      <c r="AG1890" s="17">
        <v>0.169047739429004</v>
      </c>
      <c r="AH1890" s="17">
        <v>0.16215709001078499</v>
      </c>
      <c r="AI1890" s="17"/>
      <c r="AJ1890" s="17">
        <v>0.16517427477307101</v>
      </c>
      <c r="AK1890" s="17">
        <v>0.14643527956333099</v>
      </c>
      <c r="AL1890" s="17">
        <v>0.18447551397071299</v>
      </c>
      <c r="AM1890" s="17">
        <v>0.16109609163720601</v>
      </c>
      <c r="AN1890" s="17">
        <v>0.14828521542095699</v>
      </c>
      <c r="AO1890" s="17"/>
      <c r="AP1890" s="17">
        <v>0.16329062879749101</v>
      </c>
      <c r="AQ1890" s="17">
        <v>0.15612609812820799</v>
      </c>
      <c r="AR1890" s="17">
        <v>0.15379679135784499</v>
      </c>
      <c r="AS1890" s="17"/>
      <c r="AT1890" s="17">
        <v>0.14052771957568699</v>
      </c>
      <c r="AU1890" s="17">
        <v>0.143312020196806</v>
      </c>
      <c r="AV1890" s="17">
        <v>0.17768055704820099</v>
      </c>
      <c r="AW1890" s="17">
        <v>0.210750667362157</v>
      </c>
      <c r="AX1890" s="17">
        <v>0.105380811726753</v>
      </c>
      <c r="AY1890" s="17"/>
      <c r="AZ1890" s="17">
        <v>5.1716383139576501E-2</v>
      </c>
      <c r="BA1890" s="17">
        <v>0.10280690333320699</v>
      </c>
      <c r="BB1890" s="17">
        <v>0.15103120701984299</v>
      </c>
      <c r="BC1890" s="17">
        <v>0.195958938873315</v>
      </c>
      <c r="BD1890" s="17">
        <v>0.137619480102352</v>
      </c>
      <c r="BE1890" s="17">
        <v>0.134211746486436</v>
      </c>
      <c r="BF1890" s="17">
        <v>0.14598424014214501</v>
      </c>
      <c r="BG1890" s="17">
        <v>0.192805499070832</v>
      </c>
      <c r="BH1890" s="17">
        <v>0.183415548776455</v>
      </c>
      <c r="BI1890" s="17">
        <v>0.14436435581402399</v>
      </c>
      <c r="BJ1890" s="17">
        <v>0.17812792845273001</v>
      </c>
      <c r="BK1890" s="17">
        <v>0.17457073582972801</v>
      </c>
      <c r="BL1890" s="17">
        <v>0.209257081904521</v>
      </c>
      <c r="BM1890" s="17">
        <v>0.249311243956754</v>
      </c>
      <c r="BN1890" s="17">
        <v>0.140352733459218</v>
      </c>
      <c r="BO1890" s="17">
        <v>0.16118587363338399</v>
      </c>
      <c r="BP1890" s="17"/>
      <c r="BQ1890" s="17">
        <v>0.210970101576714</v>
      </c>
      <c r="BR1890" s="17">
        <v>0.13709911968541899</v>
      </c>
    </row>
    <row r="1891" spans="2:70" x14ac:dyDescent="0.35">
      <c r="B1891" t="s">
        <v>763</v>
      </c>
      <c r="C1891" s="17">
        <v>0.12883868503392601</v>
      </c>
      <c r="D1891" s="17">
        <v>0.12947319193694901</v>
      </c>
      <c r="E1891" s="17">
        <v>0.12761227043404599</v>
      </c>
      <c r="F1891" s="17"/>
      <c r="G1891" s="17">
        <v>0.105269122722482</v>
      </c>
      <c r="H1891" s="17">
        <v>0.104837414424526</v>
      </c>
      <c r="I1891" s="17">
        <v>0.111637200054981</v>
      </c>
      <c r="J1891" s="17">
        <v>0.120605347526114</v>
      </c>
      <c r="K1891" s="17">
        <v>0.12906674367689999</v>
      </c>
      <c r="L1891" s="17">
        <v>0.184682235166442</v>
      </c>
      <c r="M1891" s="17"/>
      <c r="N1891" s="17">
        <v>0.17763841500512001</v>
      </c>
      <c r="O1891" s="17">
        <v>0.11732454699266</v>
      </c>
      <c r="P1891" s="17">
        <v>0.108068570652484</v>
      </c>
      <c r="Q1891" s="17">
        <v>0.10701786438135701</v>
      </c>
      <c r="R1891" s="17"/>
      <c r="S1891" s="17">
        <v>0.15193064796825201</v>
      </c>
      <c r="T1891" s="17">
        <v>0.12770179838976001</v>
      </c>
      <c r="U1891" s="17">
        <v>0.106410290721141</v>
      </c>
      <c r="V1891" s="17">
        <v>0.12542830405046501</v>
      </c>
      <c r="W1891" s="17">
        <v>0.104344691024436</v>
      </c>
      <c r="X1891" s="17">
        <v>0.120950974567059</v>
      </c>
      <c r="Y1891" s="17">
        <v>0.149959939004254</v>
      </c>
      <c r="Z1891" s="17">
        <v>0.13174336509547399</v>
      </c>
      <c r="AA1891" s="17">
        <v>0.128266213675618</v>
      </c>
      <c r="AB1891" s="17">
        <v>0.118413712686412</v>
      </c>
      <c r="AC1891" s="17">
        <v>0.14771820525488499</v>
      </c>
      <c r="AD1891" s="17">
        <v>0.118457132199156</v>
      </c>
      <c r="AE1891" s="17"/>
      <c r="AF1891" s="17">
        <v>0.13156582716314</v>
      </c>
      <c r="AG1891" s="17">
        <v>0.14614387236519999</v>
      </c>
      <c r="AH1891" s="17">
        <v>9.4924940901265506E-2</v>
      </c>
      <c r="AI1891" s="17"/>
      <c r="AJ1891" s="17">
        <v>0.13501069048670999</v>
      </c>
      <c r="AK1891" s="17">
        <v>0.12703912263557199</v>
      </c>
      <c r="AL1891" s="17">
        <v>0.16802636635845999</v>
      </c>
      <c r="AM1891" s="17">
        <v>0.106852595382772</v>
      </c>
      <c r="AN1891" s="17">
        <v>0.10875665527638299</v>
      </c>
      <c r="AO1891" s="17"/>
      <c r="AP1891" s="17">
        <v>0.13173056294371799</v>
      </c>
      <c r="AQ1891" s="17">
        <v>0.13771418649516101</v>
      </c>
      <c r="AR1891" s="17">
        <v>0.137196364507256</v>
      </c>
      <c r="AS1891" s="17"/>
      <c r="AT1891" s="17">
        <v>0.104143357781212</v>
      </c>
      <c r="AU1891" s="17">
        <v>0.102804920077755</v>
      </c>
      <c r="AV1891" s="17">
        <v>0.15609897339461001</v>
      </c>
      <c r="AW1891" s="17">
        <v>0.15924442672678901</v>
      </c>
      <c r="AX1891" s="17">
        <v>0.21055044894951799</v>
      </c>
      <c r="AY1891" s="17"/>
      <c r="AZ1891" s="17">
        <v>0.129516825952048</v>
      </c>
      <c r="BA1891" s="17">
        <v>0.13357558600245301</v>
      </c>
      <c r="BB1891" s="17">
        <v>9.8435571444716402E-2</v>
      </c>
      <c r="BC1891" s="17">
        <v>0.102386836016379</v>
      </c>
      <c r="BD1891" s="17">
        <v>0.14573519930951001</v>
      </c>
      <c r="BE1891" s="17">
        <v>0.101770000616855</v>
      </c>
      <c r="BF1891" s="17">
        <v>0.118954573611428</v>
      </c>
      <c r="BG1891" s="17">
        <v>9.7017760584352894E-2</v>
      </c>
      <c r="BH1891" s="17">
        <v>0.128844654878148</v>
      </c>
      <c r="BI1891" s="17">
        <v>0.116354179864761</v>
      </c>
      <c r="BJ1891" s="17">
        <v>0.14934879889502201</v>
      </c>
      <c r="BK1891" s="17">
        <v>0.158252356963066</v>
      </c>
      <c r="BL1891" s="17">
        <v>0.120185960281728</v>
      </c>
      <c r="BM1891" s="17">
        <v>0.189189890717749</v>
      </c>
      <c r="BN1891" s="17">
        <v>0.14249024188502399</v>
      </c>
      <c r="BO1891" s="17">
        <v>0.24452630710246701</v>
      </c>
      <c r="BP1891" s="17"/>
      <c r="BQ1891" s="17">
        <v>0.257380150518563</v>
      </c>
      <c r="BR1891" s="17">
        <v>7.2348920127286095E-2</v>
      </c>
    </row>
    <row r="1892" spans="2:70" x14ac:dyDescent="0.35">
      <c r="B1892" t="s">
        <v>129</v>
      </c>
      <c r="C1892" s="17">
        <v>3.9588965863263E-2</v>
      </c>
      <c r="D1892" s="17">
        <v>3.8511460457964997E-2</v>
      </c>
      <c r="E1892" s="17">
        <v>4.0894806345885402E-2</v>
      </c>
      <c r="F1892" s="17"/>
      <c r="G1892" s="17">
        <v>5.7795925448882297E-2</v>
      </c>
      <c r="H1892" s="17">
        <v>3.8437263367868298E-2</v>
      </c>
      <c r="I1892" s="17">
        <v>4.3284973476452403E-2</v>
      </c>
      <c r="J1892" s="17">
        <v>4.1045082345553797E-2</v>
      </c>
      <c r="K1892" s="17">
        <v>2.53329626992338E-2</v>
      </c>
      <c r="L1892" s="17">
        <v>3.3746944525078003E-2</v>
      </c>
      <c r="M1892" s="17"/>
      <c r="N1892" s="17">
        <v>2.5049958815096598E-2</v>
      </c>
      <c r="O1892" s="17">
        <v>4.1422154664640103E-2</v>
      </c>
      <c r="P1892" s="17">
        <v>4.4469627280906698E-2</v>
      </c>
      <c r="Q1892" s="17">
        <v>4.8590880538696798E-2</v>
      </c>
      <c r="R1892" s="17"/>
      <c r="S1892" s="17">
        <v>2.4292413326377899E-2</v>
      </c>
      <c r="T1892" s="17">
        <v>3.6451082382789803E-2</v>
      </c>
      <c r="U1892" s="17">
        <v>3.4886894298231101E-2</v>
      </c>
      <c r="V1892" s="17">
        <v>2.72250110431102E-2</v>
      </c>
      <c r="W1892" s="17">
        <v>6.9126337846913494E-2</v>
      </c>
      <c r="X1892" s="17">
        <v>4.5742976364475198E-2</v>
      </c>
      <c r="Y1892" s="17">
        <v>3.21291957373478E-2</v>
      </c>
      <c r="Z1892" s="17">
        <v>3.6448857344321003E-2</v>
      </c>
      <c r="AA1892" s="17">
        <v>4.0133325627680398E-2</v>
      </c>
      <c r="AB1892" s="17">
        <v>5.8978986465716698E-2</v>
      </c>
      <c r="AC1892" s="17">
        <v>2.7231480220907801E-2</v>
      </c>
      <c r="AD1892" s="17">
        <v>7.1468985004702001E-2</v>
      </c>
      <c r="AE1892" s="17"/>
      <c r="AF1892" s="17">
        <v>2.50672971929299E-2</v>
      </c>
      <c r="AG1892" s="17">
        <v>4.0218570063824198E-2</v>
      </c>
      <c r="AH1892" s="17">
        <v>6.7212885344515999E-2</v>
      </c>
      <c r="AI1892" s="17"/>
      <c r="AJ1892" s="17">
        <v>2.7550637077449099E-2</v>
      </c>
      <c r="AK1892" s="17">
        <v>4.1985256322807703E-2</v>
      </c>
      <c r="AL1892" s="17">
        <v>3.3039802505927897E-2</v>
      </c>
      <c r="AM1892" s="17">
        <v>0</v>
      </c>
      <c r="AN1892" s="17">
        <v>5.9494228524277999E-2</v>
      </c>
      <c r="AO1892" s="17"/>
      <c r="AP1892" s="17">
        <v>2.8221583895038399E-2</v>
      </c>
      <c r="AQ1892" s="17">
        <v>3.9208353859118E-2</v>
      </c>
      <c r="AR1892" s="17">
        <v>3.1988781085093898E-2</v>
      </c>
      <c r="AS1892" s="17"/>
      <c r="AT1892" s="17">
        <v>4.4305525706340901E-2</v>
      </c>
      <c r="AU1892" s="17">
        <v>4.9848185242495603E-2</v>
      </c>
      <c r="AV1892" s="17">
        <v>2.9027574025719101E-2</v>
      </c>
      <c r="AW1892" s="17">
        <v>2.74892718785213E-2</v>
      </c>
      <c r="AX1892" s="17">
        <v>6.1627512125453199E-2</v>
      </c>
      <c r="AY1892" s="17"/>
      <c r="AZ1892" s="17">
        <v>2.96500069626154E-2</v>
      </c>
      <c r="BA1892" s="17">
        <v>6.8869350818057298E-2</v>
      </c>
      <c r="BB1892" s="17">
        <v>3.3879146476487099E-2</v>
      </c>
      <c r="BC1892" s="17">
        <v>3.3597904066525498E-2</v>
      </c>
      <c r="BD1892" s="17">
        <v>4.8234907712293003E-2</v>
      </c>
      <c r="BE1892" s="17">
        <v>5.0722622334796699E-2</v>
      </c>
      <c r="BF1892" s="17">
        <v>2.2325813477416599E-2</v>
      </c>
      <c r="BG1892" s="17">
        <v>3.04037901703504E-2</v>
      </c>
      <c r="BH1892" s="17">
        <v>3.9819511216844697E-2</v>
      </c>
      <c r="BI1892" s="17">
        <v>2.3018912939897301E-2</v>
      </c>
      <c r="BJ1892" s="17">
        <v>3.5939637106209503E-2</v>
      </c>
      <c r="BK1892" s="17">
        <v>1.6568604962570899E-2</v>
      </c>
      <c r="BL1892" s="17">
        <v>3.2362297978776697E-2</v>
      </c>
      <c r="BM1892" s="17">
        <v>4.0703133103158297E-2</v>
      </c>
      <c r="BN1892" s="17">
        <v>2.2082792640880901E-2</v>
      </c>
      <c r="BO1892" s="17">
        <v>3.1515966605720598E-2</v>
      </c>
      <c r="BP1892" s="17"/>
      <c r="BQ1892" s="17">
        <v>1.22982916120033E-2</v>
      </c>
      <c r="BR1892" s="17">
        <v>4.7866304314188902E-2</v>
      </c>
    </row>
    <row r="1893" spans="2:70" x14ac:dyDescent="0.35">
      <c r="B1893" t="s">
        <v>141</v>
      </c>
      <c r="C1893" s="17">
        <v>0.46200907121000401</v>
      </c>
      <c r="D1893" s="17">
        <v>0.47485228684148201</v>
      </c>
      <c r="E1893" s="17">
        <v>0.44792449401344903</v>
      </c>
      <c r="F1893" s="17"/>
      <c r="G1893" s="17">
        <v>0.48470850124918202</v>
      </c>
      <c r="H1893" s="17">
        <v>0.53626610845990597</v>
      </c>
      <c r="I1893" s="17">
        <v>0.447158337687868</v>
      </c>
      <c r="J1893" s="17">
        <v>0.45215532413475701</v>
      </c>
      <c r="K1893" s="17">
        <v>0.45456293530990499</v>
      </c>
      <c r="L1893" s="17">
        <v>0.41168068823736198</v>
      </c>
      <c r="M1893" s="17"/>
      <c r="N1893" s="17">
        <v>0.42691131443163899</v>
      </c>
      <c r="O1893" s="17">
        <v>0.48685809814404302</v>
      </c>
      <c r="P1893" s="17">
        <v>0.47631309340091099</v>
      </c>
      <c r="Q1893" s="17">
        <v>0.46244298782662902</v>
      </c>
      <c r="R1893" s="17"/>
      <c r="S1893" s="17">
        <v>0.45113164049635301</v>
      </c>
      <c r="T1893" s="17">
        <v>0.48076266936175499</v>
      </c>
      <c r="U1893" s="17">
        <v>0.46437606638909401</v>
      </c>
      <c r="V1893" s="17">
        <v>0.46634769118285802</v>
      </c>
      <c r="W1893" s="17">
        <v>0.444881489995683</v>
      </c>
      <c r="X1893" s="17">
        <v>0.47016866680591102</v>
      </c>
      <c r="Y1893" s="17">
        <v>0.463948568468669</v>
      </c>
      <c r="Z1893" s="17">
        <v>0.44712917601934599</v>
      </c>
      <c r="AA1893" s="17">
        <v>0.47635394346564103</v>
      </c>
      <c r="AB1893" s="17">
        <v>0.441413813038178</v>
      </c>
      <c r="AC1893" s="17">
        <v>0.46068578262425802</v>
      </c>
      <c r="AD1893" s="17">
        <v>0.45365965242853501</v>
      </c>
      <c r="AE1893" s="17"/>
      <c r="AF1893" s="17">
        <v>0.46963566862019801</v>
      </c>
      <c r="AG1893" s="17">
        <v>0.45398111858847601</v>
      </c>
      <c r="AH1893" s="17">
        <v>0.43350487855551501</v>
      </c>
      <c r="AI1893" s="17"/>
      <c r="AJ1893" s="17">
        <v>0.453989549054094</v>
      </c>
      <c r="AK1893" s="17">
        <v>0.47210499024327701</v>
      </c>
      <c r="AL1893" s="17">
        <v>0.44116635849104802</v>
      </c>
      <c r="AM1893" s="17">
        <v>0.54349427884752499</v>
      </c>
      <c r="AN1893" s="17">
        <v>0.45415040645233101</v>
      </c>
      <c r="AO1893" s="17"/>
      <c r="AP1893" s="17">
        <v>0.46331661707648503</v>
      </c>
      <c r="AQ1893" s="17">
        <v>0.44819776510795001</v>
      </c>
      <c r="AR1893" s="17">
        <v>0.488283359234709</v>
      </c>
      <c r="AS1893" s="17"/>
      <c r="AT1893" s="17">
        <v>0.46252452244096898</v>
      </c>
      <c r="AU1893" s="17">
        <v>0.51173106719490402</v>
      </c>
      <c r="AV1893" s="17">
        <v>0.434853357916345</v>
      </c>
      <c r="AW1893" s="17">
        <v>0.37824437732549898</v>
      </c>
      <c r="AX1893" s="17">
        <v>0.49109732103868498</v>
      </c>
      <c r="AY1893" s="17"/>
      <c r="AZ1893" s="17">
        <v>0.42657977295007299</v>
      </c>
      <c r="BA1893" s="17">
        <v>0.45521419104838101</v>
      </c>
      <c r="BB1893" s="17">
        <v>0.50802032174938105</v>
      </c>
      <c r="BC1893" s="17">
        <v>0.463669260590723</v>
      </c>
      <c r="BD1893" s="17">
        <v>0.46066475925266998</v>
      </c>
      <c r="BE1893" s="17">
        <v>0.48464901276962302</v>
      </c>
      <c r="BF1893" s="17">
        <v>0.49703327827553001</v>
      </c>
      <c r="BG1893" s="17">
        <v>0.47537904133468101</v>
      </c>
      <c r="BH1893" s="17">
        <v>0.41659227525094</v>
      </c>
      <c r="BI1893" s="17">
        <v>0.48134356735573303</v>
      </c>
      <c r="BJ1893" s="17">
        <v>0.43506688939113403</v>
      </c>
      <c r="BK1893" s="17">
        <v>0.46313623622945699</v>
      </c>
      <c r="BL1893" s="17">
        <v>0.48510387810692801</v>
      </c>
      <c r="BM1893" s="17">
        <v>0.36938006698398801</v>
      </c>
      <c r="BN1893" s="17">
        <v>0.50086637560660996</v>
      </c>
      <c r="BO1893" s="17">
        <v>0.424047108446785</v>
      </c>
      <c r="BP1893" s="17"/>
      <c r="BQ1893" s="17">
        <v>0.325016046631733</v>
      </c>
      <c r="BR1893" s="17">
        <v>0.52629422658145097</v>
      </c>
    </row>
    <row r="1894" spans="2:70" x14ac:dyDescent="0.35">
      <c r="B1894" t="s">
        <v>142</v>
      </c>
      <c r="C1894" s="17">
        <v>0.28765113961516098</v>
      </c>
      <c r="D1894" s="17">
        <v>0.27327736238538802</v>
      </c>
      <c r="E1894" s="17">
        <v>0.301621069303185</v>
      </c>
      <c r="F1894" s="17"/>
      <c r="G1894" s="17">
        <v>0.24944939093858301</v>
      </c>
      <c r="H1894" s="17">
        <v>0.23726598941324201</v>
      </c>
      <c r="I1894" s="17">
        <v>0.27288244534865203</v>
      </c>
      <c r="J1894" s="17">
        <v>0.27494440414871602</v>
      </c>
      <c r="K1894" s="17">
        <v>0.30735917316496802</v>
      </c>
      <c r="L1894" s="17">
        <v>0.36331279667176902</v>
      </c>
      <c r="M1894" s="17"/>
      <c r="N1894" s="17">
        <v>0.35881824488262698</v>
      </c>
      <c r="O1894" s="17">
        <v>0.285015286154366</v>
      </c>
      <c r="P1894" s="17">
        <v>0.25062401509368998</v>
      </c>
      <c r="Q1894" s="17">
        <v>0.24693085469762199</v>
      </c>
      <c r="R1894" s="17"/>
      <c r="S1894" s="17">
        <v>0.31751257685158402</v>
      </c>
      <c r="T1894" s="17">
        <v>0.27210985313987002</v>
      </c>
      <c r="U1894" s="17">
        <v>0.29118209764795</v>
      </c>
      <c r="V1894" s="17">
        <v>0.28356973521898698</v>
      </c>
      <c r="W1894" s="17">
        <v>0.229857580892359</v>
      </c>
      <c r="X1894" s="17">
        <v>0.25721100795274499</v>
      </c>
      <c r="Y1894" s="17">
        <v>0.29639828866169599</v>
      </c>
      <c r="Z1894" s="17">
        <v>0.30314033438910498</v>
      </c>
      <c r="AA1894" s="17">
        <v>0.30273849256580498</v>
      </c>
      <c r="AB1894" s="17">
        <v>0.30504528088142202</v>
      </c>
      <c r="AC1894" s="17">
        <v>0.29610052132137399</v>
      </c>
      <c r="AD1894" s="17">
        <v>0.27918125191666499</v>
      </c>
      <c r="AE1894" s="17"/>
      <c r="AF1894" s="17">
        <v>0.28105196585151199</v>
      </c>
      <c r="AG1894" s="17">
        <v>0.31519161179420502</v>
      </c>
      <c r="AH1894" s="17">
        <v>0.25708203091205101</v>
      </c>
      <c r="AI1894" s="17"/>
      <c r="AJ1894" s="17">
        <v>0.300184965259781</v>
      </c>
      <c r="AK1894" s="17">
        <v>0.27347440219890301</v>
      </c>
      <c r="AL1894" s="17">
        <v>0.35250188032917301</v>
      </c>
      <c r="AM1894" s="17">
        <v>0.26794868701997898</v>
      </c>
      <c r="AN1894" s="17">
        <v>0.25704187069734002</v>
      </c>
      <c r="AO1894" s="17"/>
      <c r="AP1894" s="17">
        <v>0.295021191741209</v>
      </c>
      <c r="AQ1894" s="17">
        <v>0.29384028462336897</v>
      </c>
      <c r="AR1894" s="17">
        <v>0.29099315586509999</v>
      </c>
      <c r="AS1894" s="17"/>
      <c r="AT1894" s="17">
        <v>0.244671077356899</v>
      </c>
      <c r="AU1894" s="17">
        <v>0.24611694027456099</v>
      </c>
      <c r="AV1894" s="17">
        <v>0.333779530442812</v>
      </c>
      <c r="AW1894" s="17">
        <v>0.36999509408894699</v>
      </c>
      <c r="AX1894" s="17">
        <v>0.31593126067626998</v>
      </c>
      <c r="AY1894" s="17"/>
      <c r="AZ1894" s="17">
        <v>0.18123320909162499</v>
      </c>
      <c r="BA1894" s="17">
        <v>0.236382489335661</v>
      </c>
      <c r="BB1894" s="17">
        <v>0.249466778464559</v>
      </c>
      <c r="BC1894" s="17">
        <v>0.29834577488969399</v>
      </c>
      <c r="BD1894" s="17">
        <v>0.28335467941186199</v>
      </c>
      <c r="BE1894" s="17">
        <v>0.23598174710329101</v>
      </c>
      <c r="BF1894" s="17">
        <v>0.26493881375357298</v>
      </c>
      <c r="BG1894" s="17">
        <v>0.28982325965518502</v>
      </c>
      <c r="BH1894" s="17">
        <v>0.312260203654603</v>
      </c>
      <c r="BI1894" s="17">
        <v>0.260718535678786</v>
      </c>
      <c r="BJ1894" s="17">
        <v>0.32747672734775202</v>
      </c>
      <c r="BK1894" s="17">
        <v>0.33282309279279398</v>
      </c>
      <c r="BL1894" s="17">
        <v>0.32944304218624898</v>
      </c>
      <c r="BM1894" s="17">
        <v>0.43850113467450302</v>
      </c>
      <c r="BN1894" s="17">
        <v>0.28284297534424302</v>
      </c>
      <c r="BO1894" s="17">
        <v>0.40571218073585102</v>
      </c>
      <c r="BP1894" s="17"/>
      <c r="BQ1894" s="17">
        <v>0.46835025209527698</v>
      </c>
      <c r="BR1894" s="17">
        <v>0.20944803981270499</v>
      </c>
    </row>
    <row r="1895" spans="2:70" x14ac:dyDescent="0.35">
      <c r="B1895" t="s">
        <v>143</v>
      </c>
      <c r="C1895" s="17">
        <v>0.174357931594843</v>
      </c>
      <c r="D1895" s="17">
        <v>0.20157492445609501</v>
      </c>
      <c r="E1895" s="17">
        <v>0.146303424710264</v>
      </c>
      <c r="F1895" s="17"/>
      <c r="G1895" s="17">
        <v>0.23525911031059901</v>
      </c>
      <c r="H1895" s="17">
        <v>0.29900011904666401</v>
      </c>
      <c r="I1895" s="17">
        <v>0.174275892339216</v>
      </c>
      <c r="J1895" s="17">
        <v>0.17721091998604099</v>
      </c>
      <c r="K1895" s="17">
        <v>0.14720376214493699</v>
      </c>
      <c r="L1895" s="17">
        <v>4.8367891565593402E-2</v>
      </c>
      <c r="M1895" s="17"/>
      <c r="N1895" s="17">
        <v>6.8093069549011301E-2</v>
      </c>
      <c r="O1895" s="17">
        <v>0.20184281198967599</v>
      </c>
      <c r="P1895" s="17">
        <v>0.22568907830722101</v>
      </c>
      <c r="Q1895" s="17">
        <v>0.21551213312900699</v>
      </c>
      <c r="R1895" s="17"/>
      <c r="S1895" s="17">
        <v>0.133619063644769</v>
      </c>
      <c r="T1895" s="17">
        <v>0.208652816221885</v>
      </c>
      <c r="U1895" s="17">
        <v>0.17319396874114401</v>
      </c>
      <c r="V1895" s="17">
        <v>0.182777955963871</v>
      </c>
      <c r="W1895" s="17">
        <v>0.215023909103323</v>
      </c>
      <c r="X1895" s="17">
        <v>0.212957658853166</v>
      </c>
      <c r="Y1895" s="17">
        <v>0.16755027980697301</v>
      </c>
      <c r="Z1895" s="17">
        <v>0.143988841630241</v>
      </c>
      <c r="AA1895" s="17">
        <v>0.17361545089983599</v>
      </c>
      <c r="AB1895" s="17">
        <v>0.13636853215675701</v>
      </c>
      <c r="AC1895" s="17">
        <v>0.16458526130288401</v>
      </c>
      <c r="AD1895" s="17">
        <v>0.17447840051187</v>
      </c>
      <c r="AE1895" s="17"/>
      <c r="AF1895" s="17">
        <v>0.188583702768686</v>
      </c>
      <c r="AG1895" s="17">
        <v>0.13878950679427199</v>
      </c>
      <c r="AH1895" s="17">
        <v>0.176422847643465</v>
      </c>
      <c r="AI1895" s="17"/>
      <c r="AJ1895" s="17">
        <v>0.153804583794313</v>
      </c>
      <c r="AK1895" s="17">
        <v>0.198630588044374</v>
      </c>
      <c r="AL1895" s="17">
        <v>8.8664478161874505E-2</v>
      </c>
      <c r="AM1895" s="17">
        <v>0.27554559182754601</v>
      </c>
      <c r="AN1895" s="17">
        <v>0.19710853575499099</v>
      </c>
      <c r="AO1895" s="17"/>
      <c r="AP1895" s="17">
        <v>0.168295425335276</v>
      </c>
      <c r="AQ1895" s="17">
        <v>0.15435748048458001</v>
      </c>
      <c r="AR1895" s="17">
        <v>0.19729020336960901</v>
      </c>
      <c r="AS1895" s="17"/>
      <c r="AT1895" s="17">
        <v>0.21785344508407001</v>
      </c>
      <c r="AU1895" s="17">
        <v>0.26561412692034397</v>
      </c>
      <c r="AV1895" s="17">
        <v>0.10107382747353399</v>
      </c>
      <c r="AW1895" s="17">
        <v>8.2492832365528308E-3</v>
      </c>
      <c r="AX1895" s="17">
        <v>0.175166060362415</v>
      </c>
      <c r="AY1895" s="17"/>
      <c r="AZ1895" s="17">
        <v>0.245346563858448</v>
      </c>
      <c r="BA1895" s="17">
        <v>0.21883170171272001</v>
      </c>
      <c r="BB1895" s="17">
        <v>0.258553543284822</v>
      </c>
      <c r="BC1895" s="17">
        <v>0.165323485701029</v>
      </c>
      <c r="BD1895" s="17">
        <v>0.17731007984080899</v>
      </c>
      <c r="BE1895" s="17">
        <v>0.24866726566633199</v>
      </c>
      <c r="BF1895" s="17">
        <v>0.23209446452195701</v>
      </c>
      <c r="BG1895" s="17">
        <v>0.18555578167949499</v>
      </c>
      <c r="BH1895" s="17">
        <v>0.10433207159633701</v>
      </c>
      <c r="BI1895" s="17">
        <v>0.220625031676947</v>
      </c>
      <c r="BJ1895" s="17">
        <v>0.10759016204338299</v>
      </c>
      <c r="BK1895" s="17">
        <v>0.130313143436663</v>
      </c>
      <c r="BL1895" s="17">
        <v>0.155660835920678</v>
      </c>
      <c r="BM1895" s="17">
        <v>-6.9121067690514904E-2</v>
      </c>
      <c r="BN1895" s="17">
        <v>0.218023400262367</v>
      </c>
      <c r="BO1895" s="17">
        <v>1.8334927710934298E-2</v>
      </c>
      <c r="BP1895" s="17"/>
      <c r="BQ1895" s="17">
        <v>-0.143334205463544</v>
      </c>
      <c r="BR1895" s="17">
        <v>0.31684618676874698</v>
      </c>
    </row>
    <row r="1896" spans="2:70" x14ac:dyDescent="0.35">
      <c r="C1896" s="17"/>
      <c r="D1896" s="17"/>
      <c r="E1896" s="17"/>
      <c r="F1896" s="17"/>
      <c r="G1896" s="17"/>
      <c r="H1896" s="17"/>
      <c r="I1896" s="17"/>
      <c r="J1896" s="17"/>
      <c r="K1896" s="17"/>
      <c r="L1896" s="17"/>
      <c r="M1896" s="17"/>
      <c r="N1896" s="17"/>
      <c r="O1896" s="17"/>
      <c r="P1896" s="17"/>
      <c r="Q1896" s="17"/>
      <c r="R1896" s="17"/>
      <c r="S1896" s="17"/>
      <c r="T1896" s="17"/>
      <c r="U1896" s="17"/>
      <c r="V1896" s="17"/>
      <c r="W1896" s="17"/>
      <c r="X1896" s="17"/>
      <c r="Y1896" s="17"/>
      <c r="Z1896" s="17"/>
      <c r="AA1896" s="17"/>
      <c r="AB1896" s="17"/>
      <c r="AC1896" s="17"/>
      <c r="AD1896" s="17"/>
      <c r="AE1896" s="17"/>
      <c r="AF1896" s="17"/>
      <c r="AG1896" s="17"/>
      <c r="AH1896" s="17"/>
      <c r="AI1896" s="17"/>
      <c r="AJ1896" s="17"/>
      <c r="AK1896" s="17"/>
      <c r="AL1896" s="17"/>
      <c r="AM1896" s="17"/>
      <c r="AN1896" s="17"/>
      <c r="AO1896" s="17"/>
      <c r="AP1896" s="17"/>
      <c r="AQ1896" s="17"/>
      <c r="AR1896" s="17"/>
      <c r="AS1896" s="17"/>
      <c r="AT1896" s="17"/>
      <c r="AU1896" s="17"/>
      <c r="AV1896" s="17"/>
      <c r="AW1896" s="17"/>
      <c r="AX1896" s="17"/>
      <c r="AY1896" s="17"/>
      <c r="AZ1896" s="17"/>
      <c r="BA1896" s="17"/>
      <c r="BB1896" s="17"/>
      <c r="BC1896" s="17"/>
      <c r="BD1896" s="17"/>
      <c r="BE1896" s="17"/>
      <c r="BF1896" s="17"/>
      <c r="BG1896" s="17"/>
      <c r="BH1896" s="17"/>
      <c r="BI1896" s="17"/>
      <c r="BJ1896" s="17"/>
      <c r="BK1896" s="17"/>
      <c r="BL1896" s="17"/>
      <c r="BM1896" s="17"/>
      <c r="BN1896" s="17"/>
      <c r="BO1896" s="17"/>
      <c r="BP1896" s="17"/>
      <c r="BQ1896" s="17"/>
      <c r="BR1896" s="17"/>
    </row>
    <row r="1897" spans="2:70" x14ac:dyDescent="0.35">
      <c r="B1897" s="6" t="s">
        <v>769</v>
      </c>
      <c r="C1897" s="17"/>
      <c r="D1897" s="17"/>
      <c r="E1897" s="17"/>
      <c r="F1897" s="17"/>
      <c r="G1897" s="17"/>
      <c r="H1897" s="17"/>
      <c r="I1897" s="17"/>
      <c r="J1897" s="17"/>
      <c r="K1897" s="17"/>
      <c r="L1897" s="17"/>
      <c r="M1897" s="17"/>
      <c r="N1897" s="17"/>
      <c r="O1897" s="17"/>
      <c r="P1897" s="17"/>
      <c r="Q1897" s="17"/>
      <c r="R1897" s="17"/>
      <c r="S1897" s="17"/>
      <c r="T1897" s="17"/>
      <c r="U1897" s="17"/>
      <c r="V1897" s="17"/>
      <c r="W1897" s="17"/>
      <c r="X1897" s="17"/>
      <c r="Y1897" s="17"/>
      <c r="Z1897" s="17"/>
      <c r="AA1897" s="17"/>
      <c r="AB1897" s="17"/>
      <c r="AC1897" s="17"/>
      <c r="AD1897" s="17"/>
      <c r="AE1897" s="17"/>
      <c r="AF1897" s="17"/>
      <c r="AG1897" s="17"/>
      <c r="AH1897" s="17"/>
      <c r="AI1897" s="17"/>
      <c r="AJ1897" s="17"/>
      <c r="AK1897" s="17"/>
      <c r="AL1897" s="17"/>
      <c r="AM1897" s="17"/>
      <c r="AN1897" s="17"/>
      <c r="AO1897" s="17"/>
      <c r="AP1897" s="17"/>
      <c r="AQ1897" s="17"/>
      <c r="AR1897" s="17"/>
      <c r="AS1897" s="17"/>
      <c r="AT1897" s="17"/>
      <c r="AU1897" s="17"/>
      <c r="AV1897" s="17"/>
      <c r="AW1897" s="17"/>
      <c r="AX1897" s="17"/>
      <c r="AY1897" s="17"/>
      <c r="AZ1897" s="17"/>
      <c r="BA1897" s="17"/>
      <c r="BB1897" s="17"/>
      <c r="BC1897" s="17"/>
      <c r="BD1897" s="17"/>
      <c r="BE1897" s="17"/>
      <c r="BF1897" s="17"/>
      <c r="BG1897" s="17"/>
      <c r="BH1897" s="17"/>
      <c r="BI1897" s="17"/>
      <c r="BJ1897" s="17"/>
      <c r="BK1897" s="17"/>
      <c r="BL1897" s="17"/>
      <c r="BM1897" s="17"/>
      <c r="BN1897" s="17"/>
      <c r="BO1897" s="17"/>
      <c r="BP1897" s="17"/>
      <c r="BQ1897" s="17"/>
      <c r="BR1897" s="17"/>
    </row>
    <row r="1898" spans="2:70" x14ac:dyDescent="0.35">
      <c r="B1898" s="24" t="s">
        <v>97</v>
      </c>
      <c r="C1898" s="17"/>
      <c r="D1898" s="17"/>
      <c r="E1898" s="17"/>
      <c r="F1898" s="17"/>
      <c r="G1898" s="17"/>
      <c r="H1898" s="17"/>
      <c r="I1898" s="17"/>
      <c r="J1898" s="17"/>
      <c r="K1898" s="17"/>
      <c r="L1898" s="17"/>
      <c r="M1898" s="17"/>
      <c r="N1898" s="17"/>
      <c r="O1898" s="17"/>
      <c r="P1898" s="17"/>
      <c r="Q1898" s="17"/>
      <c r="R1898" s="17"/>
      <c r="S1898" s="17"/>
      <c r="T1898" s="17"/>
      <c r="U1898" s="17"/>
      <c r="V1898" s="17"/>
      <c r="W1898" s="17"/>
      <c r="X1898" s="17"/>
      <c r="Y1898" s="17"/>
      <c r="Z1898" s="17"/>
      <c r="AA1898" s="17"/>
      <c r="AB1898" s="17"/>
      <c r="AC1898" s="17"/>
      <c r="AD1898" s="17"/>
      <c r="AE1898" s="17"/>
      <c r="AF1898" s="17"/>
      <c r="AG1898" s="17"/>
      <c r="AH1898" s="17"/>
      <c r="AI1898" s="17"/>
      <c r="AJ1898" s="17"/>
      <c r="AK1898" s="17"/>
      <c r="AL1898" s="17"/>
      <c r="AM1898" s="17"/>
      <c r="AN1898" s="17"/>
      <c r="AO1898" s="17"/>
      <c r="AP1898" s="17"/>
      <c r="AQ1898" s="17"/>
      <c r="AR1898" s="17"/>
      <c r="AS1898" s="17"/>
      <c r="AT1898" s="17"/>
      <c r="AU1898" s="17"/>
      <c r="AV1898" s="17"/>
      <c r="AW1898" s="17"/>
      <c r="AX1898" s="17"/>
      <c r="AY1898" s="17"/>
      <c r="AZ1898" s="17"/>
      <c r="BA1898" s="17"/>
      <c r="BB1898" s="17"/>
      <c r="BC1898" s="17"/>
      <c r="BD1898" s="17"/>
      <c r="BE1898" s="17"/>
      <c r="BF1898" s="17"/>
      <c r="BG1898" s="17"/>
      <c r="BH1898" s="17"/>
      <c r="BI1898" s="17"/>
      <c r="BJ1898" s="17"/>
      <c r="BK1898" s="17"/>
      <c r="BL1898" s="17"/>
      <c r="BM1898" s="17"/>
      <c r="BN1898" s="17"/>
      <c r="BO1898" s="17"/>
      <c r="BP1898" s="17"/>
      <c r="BQ1898" s="17"/>
      <c r="BR1898" s="17"/>
    </row>
    <row r="1899" spans="2:70" x14ac:dyDescent="0.35">
      <c r="B1899" t="s">
        <v>759</v>
      </c>
      <c r="C1899" s="17">
        <v>0.152603196363155</v>
      </c>
      <c r="D1899" s="17">
        <v>0.143281780374414</v>
      </c>
      <c r="E1899" s="17">
        <v>0.160080339005468</v>
      </c>
      <c r="F1899" s="17"/>
      <c r="G1899" s="17">
        <v>0.13227503688162501</v>
      </c>
      <c r="H1899" s="17">
        <v>0.184627804485786</v>
      </c>
      <c r="I1899" s="17">
        <v>0.158074998737254</v>
      </c>
      <c r="J1899" s="17">
        <v>0.17200255882002599</v>
      </c>
      <c r="K1899" s="17">
        <v>0.112997758647711</v>
      </c>
      <c r="L1899" s="17">
        <v>0.14629179345673299</v>
      </c>
      <c r="M1899" s="17"/>
      <c r="N1899" s="17">
        <v>0.17655009266445601</v>
      </c>
      <c r="O1899" s="17">
        <v>0.145515855595058</v>
      </c>
      <c r="P1899" s="17">
        <v>0.137376475392402</v>
      </c>
      <c r="Q1899" s="17">
        <v>0.14845442072522499</v>
      </c>
      <c r="R1899" s="17"/>
      <c r="S1899" s="17">
        <v>0.19696928752380599</v>
      </c>
      <c r="T1899" s="17">
        <v>0.12525356744347299</v>
      </c>
      <c r="U1899" s="17">
        <v>0.130634086758496</v>
      </c>
      <c r="V1899" s="17">
        <v>0.144944743164344</v>
      </c>
      <c r="W1899" s="17">
        <v>9.7929101434688401E-2</v>
      </c>
      <c r="X1899" s="17">
        <v>0.141205096017985</v>
      </c>
      <c r="Y1899" s="17">
        <v>0.16302268734945599</v>
      </c>
      <c r="Z1899" s="17">
        <v>0.15744254581976</v>
      </c>
      <c r="AA1899" s="17">
        <v>0.14364226857038501</v>
      </c>
      <c r="AB1899" s="17">
        <v>0.16300363988075101</v>
      </c>
      <c r="AC1899" s="17">
        <v>0.17458145724829799</v>
      </c>
      <c r="AD1899" s="17">
        <v>0.23843303965087301</v>
      </c>
      <c r="AE1899" s="17"/>
      <c r="AF1899" s="17">
        <v>0.14080547701300899</v>
      </c>
      <c r="AG1899" s="17">
        <v>0.170502107771352</v>
      </c>
      <c r="AH1899" s="17">
        <v>0.16019699535068699</v>
      </c>
      <c r="AI1899" s="17"/>
      <c r="AJ1899" s="17">
        <v>0.149364133660707</v>
      </c>
      <c r="AK1899" s="17">
        <v>0.17451256863997</v>
      </c>
      <c r="AL1899" s="17">
        <v>0.160220993788004</v>
      </c>
      <c r="AM1899" s="17">
        <v>0.15426127218456301</v>
      </c>
      <c r="AN1899" s="17">
        <v>0.132629051210016</v>
      </c>
      <c r="AO1899" s="17"/>
      <c r="AP1899" s="17">
        <v>0.16218942766487399</v>
      </c>
      <c r="AQ1899" s="17">
        <v>0.179707415661437</v>
      </c>
      <c r="AR1899" s="17">
        <v>0.15546899643606699</v>
      </c>
      <c r="AS1899" s="17"/>
      <c r="AT1899" s="17">
        <v>0.11303001957637999</v>
      </c>
      <c r="AU1899" s="17">
        <v>0.12127691069984101</v>
      </c>
      <c r="AV1899" s="17">
        <v>0.18538946007029999</v>
      </c>
      <c r="AW1899" s="17">
        <v>0.206327757160886</v>
      </c>
      <c r="AX1899" s="17">
        <v>0.27076851758083498</v>
      </c>
      <c r="AY1899" s="17"/>
      <c r="AZ1899" s="17">
        <v>5.4535250314950497E-2</v>
      </c>
      <c r="BA1899" s="17">
        <v>0.143474582089863</v>
      </c>
      <c r="BB1899" s="17">
        <v>0.17426676125165599</v>
      </c>
      <c r="BC1899" s="17">
        <v>0.159443270031775</v>
      </c>
      <c r="BD1899" s="17">
        <v>0.16003539946953799</v>
      </c>
      <c r="BE1899" s="17">
        <v>0.106781064850845</v>
      </c>
      <c r="BF1899" s="17">
        <v>0.15153871703264499</v>
      </c>
      <c r="BG1899" s="17">
        <v>0.16727611681091201</v>
      </c>
      <c r="BH1899" s="17">
        <v>0.176252062347908</v>
      </c>
      <c r="BI1899" s="17">
        <v>0.14564717251123999</v>
      </c>
      <c r="BJ1899" s="17">
        <v>0.130621018716057</v>
      </c>
      <c r="BK1899" s="17">
        <v>0.22965828821110601</v>
      </c>
      <c r="BL1899" s="17">
        <v>0.117725000672447</v>
      </c>
      <c r="BM1899" s="17">
        <v>0.13103317721317001</v>
      </c>
      <c r="BN1899" s="17">
        <v>0.18424154761001299</v>
      </c>
      <c r="BO1899" s="17">
        <v>0.19597931727965101</v>
      </c>
      <c r="BP1899" s="17"/>
      <c r="BQ1899" s="17">
        <v>0.26869346363400298</v>
      </c>
      <c r="BR1899" s="17">
        <v>0.102151185571768</v>
      </c>
    </row>
    <row r="1900" spans="2:70" x14ac:dyDescent="0.35">
      <c r="B1900" t="s">
        <v>760</v>
      </c>
      <c r="C1900" s="17">
        <v>0.36405375591682299</v>
      </c>
      <c r="D1900" s="17">
        <v>0.33947802516921799</v>
      </c>
      <c r="E1900" s="17">
        <v>0.38854864089278601</v>
      </c>
      <c r="F1900" s="17"/>
      <c r="G1900" s="17">
        <v>0.30342738143043402</v>
      </c>
      <c r="H1900" s="17">
        <v>0.36190466661649701</v>
      </c>
      <c r="I1900" s="17">
        <v>0.39690860329908201</v>
      </c>
      <c r="J1900" s="17">
        <v>0.35436947995933299</v>
      </c>
      <c r="K1900" s="17">
        <v>0.34775909351393502</v>
      </c>
      <c r="L1900" s="17">
        <v>0.39815412439258102</v>
      </c>
      <c r="M1900" s="17"/>
      <c r="N1900" s="17">
        <v>0.424524342032015</v>
      </c>
      <c r="O1900" s="17">
        <v>0.36435395645443203</v>
      </c>
      <c r="P1900" s="17">
        <v>0.33645868882911001</v>
      </c>
      <c r="Q1900" s="17">
        <v>0.32445642125928198</v>
      </c>
      <c r="R1900" s="17"/>
      <c r="S1900" s="17">
        <v>0.39044578756147902</v>
      </c>
      <c r="T1900" s="17">
        <v>0.37473092435921002</v>
      </c>
      <c r="U1900" s="17">
        <v>0.41005366073265898</v>
      </c>
      <c r="V1900" s="17">
        <v>0.36902824555903802</v>
      </c>
      <c r="W1900" s="17">
        <v>0.37373962119015702</v>
      </c>
      <c r="X1900" s="17">
        <v>0.365885240069245</v>
      </c>
      <c r="Y1900" s="17">
        <v>0.33480887955752697</v>
      </c>
      <c r="Z1900" s="17">
        <v>0.26040708231902998</v>
      </c>
      <c r="AA1900" s="17">
        <v>0.32953228717562699</v>
      </c>
      <c r="AB1900" s="17">
        <v>0.38612560451807398</v>
      </c>
      <c r="AC1900" s="17">
        <v>0.36078991012241302</v>
      </c>
      <c r="AD1900" s="17">
        <v>0.31017271611375002</v>
      </c>
      <c r="AE1900" s="17"/>
      <c r="AF1900" s="17">
        <v>0.36980515961168497</v>
      </c>
      <c r="AG1900" s="17">
        <v>0.39096645190235402</v>
      </c>
      <c r="AH1900" s="17">
        <v>0.27847388197863299</v>
      </c>
      <c r="AI1900" s="17"/>
      <c r="AJ1900" s="17">
        <v>0.37404266242793699</v>
      </c>
      <c r="AK1900" s="17">
        <v>0.37426479778711202</v>
      </c>
      <c r="AL1900" s="17">
        <v>0.43252435914181397</v>
      </c>
      <c r="AM1900" s="17">
        <v>0.31864350312051898</v>
      </c>
      <c r="AN1900" s="17">
        <v>0.28885727928881</v>
      </c>
      <c r="AO1900" s="17"/>
      <c r="AP1900" s="17">
        <v>0.34761927867884601</v>
      </c>
      <c r="AQ1900" s="17">
        <v>0.38005631152959801</v>
      </c>
      <c r="AR1900" s="17">
        <v>0.43504406993459999</v>
      </c>
      <c r="AS1900" s="17"/>
      <c r="AT1900" s="17">
        <v>0.32999131763574502</v>
      </c>
      <c r="AU1900" s="17">
        <v>0.344128315612444</v>
      </c>
      <c r="AV1900" s="17">
        <v>0.40776190297709802</v>
      </c>
      <c r="AW1900" s="17">
        <v>0.44281887893223598</v>
      </c>
      <c r="AX1900" s="17">
        <v>0.34630267307649698</v>
      </c>
      <c r="AY1900" s="17"/>
      <c r="AZ1900" s="17">
        <v>0.32845780164579802</v>
      </c>
      <c r="BA1900" s="17">
        <v>0.30756884274343299</v>
      </c>
      <c r="BB1900" s="17">
        <v>0.35364336689562198</v>
      </c>
      <c r="BC1900" s="17">
        <v>0.339047439434918</v>
      </c>
      <c r="BD1900" s="17">
        <v>0.34130078077005499</v>
      </c>
      <c r="BE1900" s="17">
        <v>0.36523991885662699</v>
      </c>
      <c r="BF1900" s="17">
        <v>0.37407237203309301</v>
      </c>
      <c r="BG1900" s="17">
        <v>0.30320907946557601</v>
      </c>
      <c r="BH1900" s="17">
        <v>0.353486842324017</v>
      </c>
      <c r="BI1900" s="17">
        <v>0.37479276928148603</v>
      </c>
      <c r="BJ1900" s="17">
        <v>0.41541081812383202</v>
      </c>
      <c r="BK1900" s="17">
        <v>0.37011021738267802</v>
      </c>
      <c r="BL1900" s="17">
        <v>0.48659616521072102</v>
      </c>
      <c r="BM1900" s="17">
        <v>0.45391865931683201</v>
      </c>
      <c r="BN1900" s="17">
        <v>0.37907336474356401</v>
      </c>
      <c r="BO1900" s="17">
        <v>0.41876879935370198</v>
      </c>
      <c r="BP1900" s="17"/>
      <c r="BQ1900" s="17">
        <v>0.45231549911071101</v>
      </c>
      <c r="BR1900" s="17">
        <v>0.32624368876094301</v>
      </c>
    </row>
    <row r="1901" spans="2:70" x14ac:dyDescent="0.35">
      <c r="B1901" t="s">
        <v>761</v>
      </c>
      <c r="C1901" s="17">
        <v>0.292774035930145</v>
      </c>
      <c r="D1901" s="17">
        <v>0.31291287090473902</v>
      </c>
      <c r="E1901" s="17">
        <v>0.27444607935944598</v>
      </c>
      <c r="F1901" s="17"/>
      <c r="G1901" s="17">
        <v>0.26905839185066999</v>
      </c>
      <c r="H1901" s="17">
        <v>0.274250011504243</v>
      </c>
      <c r="I1901" s="17">
        <v>0.28387879887665801</v>
      </c>
      <c r="J1901" s="17">
        <v>0.28671004076169399</v>
      </c>
      <c r="K1901" s="17">
        <v>0.33958212476934302</v>
      </c>
      <c r="L1901" s="17">
        <v>0.30449156805562999</v>
      </c>
      <c r="M1901" s="17"/>
      <c r="N1901" s="17">
        <v>0.254683403938752</v>
      </c>
      <c r="O1901" s="17">
        <v>0.30035291955049798</v>
      </c>
      <c r="P1901" s="17">
        <v>0.32145286844786503</v>
      </c>
      <c r="Q1901" s="17">
        <v>0.30170920171557702</v>
      </c>
      <c r="R1901" s="17"/>
      <c r="S1901" s="17">
        <v>0.256045307815847</v>
      </c>
      <c r="T1901" s="17">
        <v>0.331955616478607</v>
      </c>
      <c r="U1901" s="17">
        <v>0.28916932512127902</v>
      </c>
      <c r="V1901" s="17">
        <v>0.28840265211954502</v>
      </c>
      <c r="W1901" s="17">
        <v>0.29397881768948497</v>
      </c>
      <c r="X1901" s="17">
        <v>0.27545187819406602</v>
      </c>
      <c r="Y1901" s="17">
        <v>0.31556454578641202</v>
      </c>
      <c r="Z1901" s="17">
        <v>0.37051095535602402</v>
      </c>
      <c r="AA1901" s="17">
        <v>0.32621540146296801</v>
      </c>
      <c r="AB1901" s="17">
        <v>0.26225956333252398</v>
      </c>
      <c r="AC1901" s="17">
        <v>0.28138041041638101</v>
      </c>
      <c r="AD1901" s="17">
        <v>0.18980381704051</v>
      </c>
      <c r="AE1901" s="17"/>
      <c r="AF1901" s="17">
        <v>0.30499100048147298</v>
      </c>
      <c r="AG1901" s="17">
        <v>0.28019287155452499</v>
      </c>
      <c r="AH1901" s="17">
        <v>0.31331118814410402</v>
      </c>
      <c r="AI1901" s="17"/>
      <c r="AJ1901" s="17">
        <v>0.30737179633367101</v>
      </c>
      <c r="AK1901" s="17">
        <v>0.28573801680024902</v>
      </c>
      <c r="AL1901" s="17">
        <v>0.249148304587515</v>
      </c>
      <c r="AM1901" s="17">
        <v>0.20262172596078401</v>
      </c>
      <c r="AN1901" s="17">
        <v>0.30861537701108799</v>
      </c>
      <c r="AO1901" s="17"/>
      <c r="AP1901" s="17">
        <v>0.32360020358087199</v>
      </c>
      <c r="AQ1901" s="17">
        <v>0.27816655814735403</v>
      </c>
      <c r="AR1901" s="17">
        <v>0.261561490662305</v>
      </c>
      <c r="AS1901" s="17"/>
      <c r="AT1901" s="17">
        <v>0.33645559088461802</v>
      </c>
      <c r="AU1901" s="17">
        <v>0.31022063556035201</v>
      </c>
      <c r="AV1901" s="17">
        <v>0.245846038896194</v>
      </c>
      <c r="AW1901" s="17">
        <v>0.23411691285625</v>
      </c>
      <c r="AX1901" s="17">
        <v>0.24727280979584501</v>
      </c>
      <c r="AY1901" s="17"/>
      <c r="AZ1901" s="17">
        <v>0.31194936399757101</v>
      </c>
      <c r="BA1901" s="17">
        <v>0.292367281707754</v>
      </c>
      <c r="BB1901" s="17">
        <v>0.29878348159100798</v>
      </c>
      <c r="BC1901" s="17">
        <v>0.31456953471789001</v>
      </c>
      <c r="BD1901" s="17">
        <v>0.31844728624353003</v>
      </c>
      <c r="BE1901" s="17">
        <v>0.32396361317335998</v>
      </c>
      <c r="BF1901" s="17">
        <v>0.30642704050563901</v>
      </c>
      <c r="BG1901" s="17">
        <v>0.294160303534659</v>
      </c>
      <c r="BH1901" s="17">
        <v>0.29566563962134101</v>
      </c>
      <c r="BI1901" s="17">
        <v>0.29965885654959801</v>
      </c>
      <c r="BJ1901" s="17">
        <v>0.26725700001300101</v>
      </c>
      <c r="BK1901" s="17">
        <v>0.26332159854801401</v>
      </c>
      <c r="BL1901" s="17">
        <v>0.225309918241408</v>
      </c>
      <c r="BM1901" s="17">
        <v>0.21206036131890599</v>
      </c>
      <c r="BN1901" s="17">
        <v>0.29380680071019499</v>
      </c>
      <c r="BO1901" s="17">
        <v>0.205060043532372</v>
      </c>
      <c r="BP1901" s="17"/>
      <c r="BQ1901" s="17">
        <v>0.19917926913846601</v>
      </c>
      <c r="BR1901" s="17">
        <v>0.33452109060004798</v>
      </c>
    </row>
    <row r="1902" spans="2:70" x14ac:dyDescent="0.35">
      <c r="B1902" t="s">
        <v>762</v>
      </c>
      <c r="C1902" s="17">
        <v>7.1341618647710506E-2</v>
      </c>
      <c r="D1902" s="17">
        <v>7.7220602022855495E-2</v>
      </c>
      <c r="E1902" s="17">
        <v>6.6062816631284896E-2</v>
      </c>
      <c r="F1902" s="17"/>
      <c r="G1902" s="17">
        <v>0.112211436815232</v>
      </c>
      <c r="H1902" s="17">
        <v>6.5744142615406204E-2</v>
      </c>
      <c r="I1902" s="17">
        <v>6.7608373785964501E-2</v>
      </c>
      <c r="J1902" s="17">
        <v>5.8567282401339002E-2</v>
      </c>
      <c r="K1902" s="17">
        <v>7.6579537541011697E-2</v>
      </c>
      <c r="L1902" s="17">
        <v>5.8673360942057197E-2</v>
      </c>
      <c r="M1902" s="17"/>
      <c r="N1902" s="17">
        <v>6.4695657636200193E-2</v>
      </c>
      <c r="O1902" s="17">
        <v>8.1249864207134703E-2</v>
      </c>
      <c r="P1902" s="17">
        <v>6.5309195614256396E-2</v>
      </c>
      <c r="Q1902" s="17">
        <v>7.1260753759282203E-2</v>
      </c>
      <c r="R1902" s="17"/>
      <c r="S1902" s="17">
        <v>7.00675803771173E-2</v>
      </c>
      <c r="T1902" s="17">
        <v>6.4617419748277005E-2</v>
      </c>
      <c r="U1902" s="17">
        <v>4.8039060568552297E-2</v>
      </c>
      <c r="V1902" s="17">
        <v>6.1523155651008597E-2</v>
      </c>
      <c r="W1902" s="17">
        <v>7.7291487410949503E-2</v>
      </c>
      <c r="X1902" s="17">
        <v>0.10428473311558301</v>
      </c>
      <c r="Y1902" s="17">
        <v>8.23296871929666E-2</v>
      </c>
      <c r="Z1902" s="17">
        <v>7.7212475035137701E-2</v>
      </c>
      <c r="AA1902" s="17">
        <v>7.3141639960848798E-2</v>
      </c>
      <c r="AB1902" s="17">
        <v>6.7619188692607399E-2</v>
      </c>
      <c r="AC1902" s="17">
        <v>7.2153721161762302E-2</v>
      </c>
      <c r="AD1902" s="17">
        <v>5.1388686737022397E-2</v>
      </c>
      <c r="AE1902" s="17"/>
      <c r="AF1902" s="17">
        <v>6.92842303047463E-2</v>
      </c>
      <c r="AG1902" s="17">
        <v>6.4419145927121904E-2</v>
      </c>
      <c r="AH1902" s="17">
        <v>7.2050331724695202E-2</v>
      </c>
      <c r="AI1902" s="17"/>
      <c r="AJ1902" s="17">
        <v>7.3299683176614505E-2</v>
      </c>
      <c r="AK1902" s="17">
        <v>6.2890435233214304E-2</v>
      </c>
      <c r="AL1902" s="17">
        <v>7.1816383139322301E-2</v>
      </c>
      <c r="AM1902" s="17">
        <v>0.11997119321265901</v>
      </c>
      <c r="AN1902" s="17">
        <v>7.3522309554900994E-2</v>
      </c>
      <c r="AO1902" s="17"/>
      <c r="AP1902" s="17">
        <v>7.3186235900829302E-2</v>
      </c>
      <c r="AQ1902" s="17">
        <v>6.3158686551268203E-2</v>
      </c>
      <c r="AR1902" s="17">
        <v>9.2626187098767201E-2</v>
      </c>
      <c r="AS1902" s="17"/>
      <c r="AT1902" s="17">
        <v>7.7839128044080996E-2</v>
      </c>
      <c r="AU1902" s="17">
        <v>7.1902271724627598E-2</v>
      </c>
      <c r="AV1902" s="17">
        <v>6.4749382882964196E-2</v>
      </c>
      <c r="AW1902" s="17">
        <v>6.0923468022567401E-2</v>
      </c>
      <c r="AX1902" s="17">
        <v>3.9204367907035499E-2</v>
      </c>
      <c r="AY1902" s="17"/>
      <c r="AZ1902" s="17">
        <v>8.0523200881257001E-2</v>
      </c>
      <c r="BA1902" s="17">
        <v>6.4450919338842505E-2</v>
      </c>
      <c r="BB1902" s="17">
        <v>6.3936897567623704E-2</v>
      </c>
      <c r="BC1902" s="17">
        <v>7.9419983000164396E-2</v>
      </c>
      <c r="BD1902" s="17">
        <v>6.1743630274427898E-2</v>
      </c>
      <c r="BE1902" s="17">
        <v>5.4997239008497102E-2</v>
      </c>
      <c r="BF1902" s="17">
        <v>8.38805190326843E-2</v>
      </c>
      <c r="BG1902" s="17">
        <v>0.11273350687377</v>
      </c>
      <c r="BH1902" s="17">
        <v>6.7039080736206999E-2</v>
      </c>
      <c r="BI1902" s="17">
        <v>8.0276811406082602E-2</v>
      </c>
      <c r="BJ1902" s="17">
        <v>6.1641184315014003E-2</v>
      </c>
      <c r="BK1902" s="17">
        <v>6.6723471524206407E-2</v>
      </c>
      <c r="BL1902" s="17">
        <v>5.2012969060051102E-2</v>
      </c>
      <c r="BM1902" s="17">
        <v>9.7148338939539197E-2</v>
      </c>
      <c r="BN1902" s="17">
        <v>6.2443274805115002E-2</v>
      </c>
      <c r="BO1902" s="17">
        <v>0.101920722214893</v>
      </c>
      <c r="BP1902" s="17"/>
      <c r="BQ1902" s="17">
        <v>4.1708274656175902E-2</v>
      </c>
      <c r="BR1902" s="17">
        <v>8.5539541359776705E-2</v>
      </c>
    </row>
    <row r="1903" spans="2:70" x14ac:dyDescent="0.35">
      <c r="B1903" t="s">
        <v>763</v>
      </c>
      <c r="C1903" s="17">
        <v>6.0573874075115303E-2</v>
      </c>
      <c r="D1903" s="17">
        <v>6.4888968470639699E-2</v>
      </c>
      <c r="E1903" s="17">
        <v>5.6335970093700699E-2</v>
      </c>
      <c r="F1903" s="17"/>
      <c r="G1903" s="17">
        <v>0.102993738218987</v>
      </c>
      <c r="H1903" s="17">
        <v>5.7312187023210101E-2</v>
      </c>
      <c r="I1903" s="17">
        <v>3.9051348341301098E-2</v>
      </c>
      <c r="J1903" s="17">
        <v>7.5397970120008595E-2</v>
      </c>
      <c r="K1903" s="17">
        <v>5.1802273994974203E-2</v>
      </c>
      <c r="L1903" s="17">
        <v>4.6327715070386202E-2</v>
      </c>
      <c r="M1903" s="17"/>
      <c r="N1903" s="17">
        <v>3.9066814879497702E-2</v>
      </c>
      <c r="O1903" s="17">
        <v>5.7689260950439997E-2</v>
      </c>
      <c r="P1903" s="17">
        <v>7.0566431683207406E-2</v>
      </c>
      <c r="Q1903" s="17">
        <v>7.77597154411106E-2</v>
      </c>
      <c r="R1903" s="17"/>
      <c r="S1903" s="17">
        <v>4.0401244732053698E-2</v>
      </c>
      <c r="T1903" s="17">
        <v>5.6690594879328302E-2</v>
      </c>
      <c r="U1903" s="17">
        <v>6.73191402963189E-2</v>
      </c>
      <c r="V1903" s="17">
        <v>8.1023915000985394E-2</v>
      </c>
      <c r="W1903" s="17">
        <v>5.1385109608860897E-2</v>
      </c>
      <c r="X1903" s="17">
        <v>5.6202773816106798E-2</v>
      </c>
      <c r="Y1903" s="17">
        <v>5.5943273474803198E-2</v>
      </c>
      <c r="Z1903" s="17">
        <v>6.0888827824953903E-2</v>
      </c>
      <c r="AA1903" s="17">
        <v>8.7522799989096303E-2</v>
      </c>
      <c r="AB1903" s="17">
        <v>5.5466083827895703E-2</v>
      </c>
      <c r="AC1903" s="17">
        <v>5.8442098850927701E-2</v>
      </c>
      <c r="AD1903" s="17">
        <v>5.89027846004022E-2</v>
      </c>
      <c r="AE1903" s="17"/>
      <c r="AF1903" s="17">
        <v>7.0008412843613393E-2</v>
      </c>
      <c r="AG1903" s="17">
        <v>4.3947974269652898E-2</v>
      </c>
      <c r="AH1903" s="17">
        <v>6.9877222306704706E-2</v>
      </c>
      <c r="AI1903" s="17"/>
      <c r="AJ1903" s="17">
        <v>5.1895300455764203E-2</v>
      </c>
      <c r="AK1903" s="17">
        <v>5.2279105782813397E-2</v>
      </c>
      <c r="AL1903" s="17">
        <v>3.8512776552451E-2</v>
      </c>
      <c r="AM1903" s="17">
        <v>0.15060235801671201</v>
      </c>
      <c r="AN1903" s="17">
        <v>8.8610668442312496E-2</v>
      </c>
      <c r="AO1903" s="17"/>
      <c r="AP1903" s="17">
        <v>4.53532980105237E-2</v>
      </c>
      <c r="AQ1903" s="17">
        <v>5.3584219647118202E-2</v>
      </c>
      <c r="AR1903" s="17">
        <v>3.7326360454081497E-2</v>
      </c>
      <c r="AS1903" s="17"/>
      <c r="AT1903" s="17">
        <v>7.0081911142315503E-2</v>
      </c>
      <c r="AU1903" s="17">
        <v>7.6923235473997598E-2</v>
      </c>
      <c r="AV1903" s="17">
        <v>5.0880383417651699E-2</v>
      </c>
      <c r="AW1903" s="17">
        <v>2.9287038143559999E-2</v>
      </c>
      <c r="AX1903" s="17">
        <v>5.1130712143885003E-2</v>
      </c>
      <c r="AY1903" s="17"/>
      <c r="AZ1903" s="17">
        <v>0.102577091388275</v>
      </c>
      <c r="BA1903" s="17">
        <v>0.10336937715099501</v>
      </c>
      <c r="BB1903" s="17">
        <v>6.0096041303104801E-2</v>
      </c>
      <c r="BC1903" s="17">
        <v>5.7222833524575897E-2</v>
      </c>
      <c r="BD1903" s="17">
        <v>4.6248369886659098E-2</v>
      </c>
      <c r="BE1903" s="17">
        <v>9.0033604153433103E-2</v>
      </c>
      <c r="BF1903" s="17">
        <v>4.71462060781686E-2</v>
      </c>
      <c r="BG1903" s="17">
        <v>5.8824293987236098E-2</v>
      </c>
      <c r="BH1903" s="17">
        <v>4.4555491195015597E-2</v>
      </c>
      <c r="BI1903" s="17">
        <v>5.8442350187699499E-2</v>
      </c>
      <c r="BJ1903" s="17">
        <v>7.4554565991834104E-2</v>
      </c>
      <c r="BK1903" s="17">
        <v>4.3143775497271497E-2</v>
      </c>
      <c r="BL1903" s="17">
        <v>5.1472644027525299E-2</v>
      </c>
      <c r="BM1903" s="17">
        <v>4.5319974359687598E-2</v>
      </c>
      <c r="BN1903" s="17">
        <v>5.5209842024364103E-2</v>
      </c>
      <c r="BO1903" s="17">
        <v>3.7698799467503298E-2</v>
      </c>
      <c r="BP1903" s="17"/>
      <c r="BQ1903" s="17">
        <v>2.6899129270544699E-2</v>
      </c>
      <c r="BR1903" s="17">
        <v>7.5519001518641202E-2</v>
      </c>
    </row>
    <row r="1904" spans="2:70" x14ac:dyDescent="0.35">
      <c r="B1904" t="s">
        <v>129</v>
      </c>
      <c r="C1904" s="17">
        <v>5.8653519067051102E-2</v>
      </c>
      <c r="D1904" s="17">
        <v>6.2217753058133998E-2</v>
      </c>
      <c r="E1904" s="17">
        <v>5.4526154017313602E-2</v>
      </c>
      <c r="F1904" s="17"/>
      <c r="G1904" s="17">
        <v>8.0034014803051598E-2</v>
      </c>
      <c r="H1904" s="17">
        <v>5.6161187754857997E-2</v>
      </c>
      <c r="I1904" s="17">
        <v>5.4477876959739699E-2</v>
      </c>
      <c r="J1904" s="17">
        <v>5.29526679376E-2</v>
      </c>
      <c r="K1904" s="17">
        <v>7.1279211533024606E-2</v>
      </c>
      <c r="L1904" s="17">
        <v>4.6061438082613197E-2</v>
      </c>
      <c r="M1904" s="17"/>
      <c r="N1904" s="17">
        <v>4.0479688849077801E-2</v>
      </c>
      <c r="O1904" s="17">
        <v>5.0838143242437697E-2</v>
      </c>
      <c r="P1904" s="17">
        <v>6.8836340033159998E-2</v>
      </c>
      <c r="Q1904" s="17">
        <v>7.6359487099523005E-2</v>
      </c>
      <c r="R1904" s="17"/>
      <c r="S1904" s="17">
        <v>4.6070791989696901E-2</v>
      </c>
      <c r="T1904" s="17">
        <v>4.6751877091104697E-2</v>
      </c>
      <c r="U1904" s="17">
        <v>5.4784726522695497E-2</v>
      </c>
      <c r="V1904" s="17">
        <v>5.5077288505078398E-2</v>
      </c>
      <c r="W1904" s="17">
        <v>0.105675862665859</v>
      </c>
      <c r="X1904" s="17">
        <v>5.6970278787014203E-2</v>
      </c>
      <c r="Y1904" s="17">
        <v>4.8330926638835099E-2</v>
      </c>
      <c r="Z1904" s="17">
        <v>7.3538113645094896E-2</v>
      </c>
      <c r="AA1904" s="17">
        <v>3.99456028410754E-2</v>
      </c>
      <c r="AB1904" s="17">
        <v>6.5525919748147907E-2</v>
      </c>
      <c r="AC1904" s="17">
        <v>5.2652402200218197E-2</v>
      </c>
      <c r="AD1904" s="17">
        <v>0.15129895585744199</v>
      </c>
      <c r="AE1904" s="17"/>
      <c r="AF1904" s="17">
        <v>4.5105719745472297E-2</v>
      </c>
      <c r="AG1904" s="17">
        <v>4.9971448574994998E-2</v>
      </c>
      <c r="AH1904" s="17">
        <v>0.106090380495176</v>
      </c>
      <c r="AI1904" s="17"/>
      <c r="AJ1904" s="17">
        <v>4.4026423945307001E-2</v>
      </c>
      <c r="AK1904" s="17">
        <v>5.0315075756641098E-2</v>
      </c>
      <c r="AL1904" s="17">
        <v>4.7777182790894199E-2</v>
      </c>
      <c r="AM1904" s="17">
        <v>5.3899947504762603E-2</v>
      </c>
      <c r="AN1904" s="17">
        <v>0.10776531449287299</v>
      </c>
      <c r="AO1904" s="17"/>
      <c r="AP1904" s="17">
        <v>4.8051556164054897E-2</v>
      </c>
      <c r="AQ1904" s="17">
        <v>4.5326808463224601E-2</v>
      </c>
      <c r="AR1904" s="17">
        <v>1.79728954141791E-2</v>
      </c>
      <c r="AS1904" s="17"/>
      <c r="AT1904" s="17">
        <v>7.2602032716861498E-2</v>
      </c>
      <c r="AU1904" s="17">
        <v>7.5548630928738397E-2</v>
      </c>
      <c r="AV1904" s="17">
        <v>4.5372831755792598E-2</v>
      </c>
      <c r="AW1904" s="17">
        <v>2.6525944884501301E-2</v>
      </c>
      <c r="AX1904" s="17">
        <v>4.5320919495901599E-2</v>
      </c>
      <c r="AY1904" s="17"/>
      <c r="AZ1904" s="17">
        <v>0.12195729177214901</v>
      </c>
      <c r="BA1904" s="17">
        <v>8.8768996969112293E-2</v>
      </c>
      <c r="BB1904" s="17">
        <v>4.92734513909854E-2</v>
      </c>
      <c r="BC1904" s="17">
        <v>5.0296939290676197E-2</v>
      </c>
      <c r="BD1904" s="17">
        <v>7.2224533355790099E-2</v>
      </c>
      <c r="BE1904" s="17">
        <v>5.8984559957237601E-2</v>
      </c>
      <c r="BF1904" s="17">
        <v>3.6935145317769397E-2</v>
      </c>
      <c r="BG1904" s="17">
        <v>6.3796699327847595E-2</v>
      </c>
      <c r="BH1904" s="17">
        <v>6.30008837755104E-2</v>
      </c>
      <c r="BI1904" s="17">
        <v>4.1182040063893602E-2</v>
      </c>
      <c r="BJ1904" s="17">
        <v>5.0515412840262397E-2</v>
      </c>
      <c r="BK1904" s="17">
        <v>2.70426488367238E-2</v>
      </c>
      <c r="BL1904" s="17">
        <v>6.6883302787848098E-2</v>
      </c>
      <c r="BM1904" s="17">
        <v>6.0519488851864998E-2</v>
      </c>
      <c r="BN1904" s="17">
        <v>2.5225170106748698E-2</v>
      </c>
      <c r="BO1904" s="17">
        <v>4.0572318151879103E-2</v>
      </c>
      <c r="BP1904" s="17"/>
      <c r="BQ1904" s="17">
        <v>1.12043641900987E-2</v>
      </c>
      <c r="BR1904" s="17">
        <v>7.6025492188823193E-2</v>
      </c>
    </row>
    <row r="1905" spans="2:70" x14ac:dyDescent="0.35">
      <c r="B1905" t="s">
        <v>141</v>
      </c>
      <c r="C1905" s="17">
        <v>0.51665695227997799</v>
      </c>
      <c r="D1905" s="17">
        <v>0.48275980554363201</v>
      </c>
      <c r="E1905" s="17">
        <v>0.54862897989825399</v>
      </c>
      <c r="F1905" s="17"/>
      <c r="G1905" s="17">
        <v>0.43570241831205903</v>
      </c>
      <c r="H1905" s="17">
        <v>0.54653247110228198</v>
      </c>
      <c r="I1905" s="17">
        <v>0.55498360203633601</v>
      </c>
      <c r="J1905" s="17">
        <v>0.52637203877935801</v>
      </c>
      <c r="K1905" s="17">
        <v>0.46075685216164602</v>
      </c>
      <c r="L1905" s="17">
        <v>0.54444591784931395</v>
      </c>
      <c r="M1905" s="17"/>
      <c r="N1905" s="17">
        <v>0.60107443469647204</v>
      </c>
      <c r="O1905" s="17">
        <v>0.50986981204949</v>
      </c>
      <c r="P1905" s="17">
        <v>0.47383516422151101</v>
      </c>
      <c r="Q1905" s="17">
        <v>0.472910841984507</v>
      </c>
      <c r="R1905" s="17"/>
      <c r="S1905" s="17">
        <v>0.58741507508528501</v>
      </c>
      <c r="T1905" s="17">
        <v>0.49998449180268301</v>
      </c>
      <c r="U1905" s="17">
        <v>0.540687747491154</v>
      </c>
      <c r="V1905" s="17">
        <v>0.51397298872338204</v>
      </c>
      <c r="W1905" s="17">
        <v>0.47166872262484499</v>
      </c>
      <c r="X1905" s="17">
        <v>0.50709033608722998</v>
      </c>
      <c r="Y1905" s="17">
        <v>0.49783156690698299</v>
      </c>
      <c r="Z1905" s="17">
        <v>0.41784962813879001</v>
      </c>
      <c r="AA1905" s="17">
        <v>0.47317455574601203</v>
      </c>
      <c r="AB1905" s="17">
        <v>0.54912924439882504</v>
      </c>
      <c r="AC1905" s="17">
        <v>0.535371367370711</v>
      </c>
      <c r="AD1905" s="17">
        <v>0.548605755764623</v>
      </c>
      <c r="AE1905" s="17"/>
      <c r="AF1905" s="17">
        <v>0.51061063662469497</v>
      </c>
      <c r="AG1905" s="17">
        <v>0.56146855967370501</v>
      </c>
      <c r="AH1905" s="17">
        <v>0.43867087732931997</v>
      </c>
      <c r="AI1905" s="17"/>
      <c r="AJ1905" s="17">
        <v>0.52340679608864404</v>
      </c>
      <c r="AK1905" s="17">
        <v>0.54877736642708197</v>
      </c>
      <c r="AL1905" s="17">
        <v>0.592745352929818</v>
      </c>
      <c r="AM1905" s="17">
        <v>0.47290477530508301</v>
      </c>
      <c r="AN1905" s="17">
        <v>0.421486330498826</v>
      </c>
      <c r="AO1905" s="17"/>
      <c r="AP1905" s="17">
        <v>0.50980870634372</v>
      </c>
      <c r="AQ1905" s="17">
        <v>0.55976372719103495</v>
      </c>
      <c r="AR1905" s="17">
        <v>0.59051306637066703</v>
      </c>
      <c r="AS1905" s="17"/>
      <c r="AT1905" s="17">
        <v>0.443021337212124</v>
      </c>
      <c r="AU1905" s="17">
        <v>0.46540522631228398</v>
      </c>
      <c r="AV1905" s="17">
        <v>0.59315136304739802</v>
      </c>
      <c r="AW1905" s="17">
        <v>0.64914663609312195</v>
      </c>
      <c r="AX1905" s="17">
        <v>0.61707119065733196</v>
      </c>
      <c r="AY1905" s="17"/>
      <c r="AZ1905" s="17">
        <v>0.38299305196074801</v>
      </c>
      <c r="BA1905" s="17">
        <v>0.45104342483329601</v>
      </c>
      <c r="BB1905" s="17">
        <v>0.527910128147278</v>
      </c>
      <c r="BC1905" s="17">
        <v>0.49849070946669299</v>
      </c>
      <c r="BD1905" s="17">
        <v>0.50133618023959303</v>
      </c>
      <c r="BE1905" s="17">
        <v>0.47202098370747197</v>
      </c>
      <c r="BF1905" s="17">
        <v>0.52561108906573795</v>
      </c>
      <c r="BG1905" s="17">
        <v>0.47048519627648799</v>
      </c>
      <c r="BH1905" s="17">
        <v>0.52973890467192597</v>
      </c>
      <c r="BI1905" s="17">
        <v>0.52043994179272701</v>
      </c>
      <c r="BJ1905" s="17">
        <v>0.54603183683988799</v>
      </c>
      <c r="BK1905" s="17">
        <v>0.59976850559378403</v>
      </c>
      <c r="BL1905" s="17">
        <v>0.60432116588316798</v>
      </c>
      <c r="BM1905" s="17">
        <v>0.58495183653000205</v>
      </c>
      <c r="BN1905" s="17">
        <v>0.563314912353577</v>
      </c>
      <c r="BO1905" s="17">
        <v>0.61474811663335305</v>
      </c>
      <c r="BP1905" s="17"/>
      <c r="BQ1905" s="17">
        <v>0.72100896274471404</v>
      </c>
      <c r="BR1905" s="17">
        <v>0.42839487433271101</v>
      </c>
    </row>
    <row r="1906" spans="2:70" x14ac:dyDescent="0.35">
      <c r="B1906" t="s">
        <v>142</v>
      </c>
      <c r="C1906" s="17">
        <v>0.13191549272282599</v>
      </c>
      <c r="D1906" s="17">
        <v>0.14210957049349501</v>
      </c>
      <c r="E1906" s="17">
        <v>0.122398786724986</v>
      </c>
      <c r="F1906" s="17"/>
      <c r="G1906" s="17">
        <v>0.21520517503421899</v>
      </c>
      <c r="H1906" s="17">
        <v>0.123056329638616</v>
      </c>
      <c r="I1906" s="17">
        <v>0.106659722127266</v>
      </c>
      <c r="J1906" s="17">
        <v>0.133965252521348</v>
      </c>
      <c r="K1906" s="17">
        <v>0.12838181153598599</v>
      </c>
      <c r="L1906" s="17">
        <v>0.105001076012443</v>
      </c>
      <c r="M1906" s="17"/>
      <c r="N1906" s="17">
        <v>0.10376247251569801</v>
      </c>
      <c r="O1906" s="17">
        <v>0.13893912515757501</v>
      </c>
      <c r="P1906" s="17">
        <v>0.135875627297464</v>
      </c>
      <c r="Q1906" s="17">
        <v>0.149020469200393</v>
      </c>
      <c r="R1906" s="17"/>
      <c r="S1906" s="17">
        <v>0.110468825109171</v>
      </c>
      <c r="T1906" s="17">
        <v>0.121308014627605</v>
      </c>
      <c r="U1906" s="17">
        <v>0.115358200864871</v>
      </c>
      <c r="V1906" s="17">
        <v>0.14254707065199401</v>
      </c>
      <c r="W1906" s="17">
        <v>0.12867659701980999</v>
      </c>
      <c r="X1906" s="17">
        <v>0.16048750693169</v>
      </c>
      <c r="Y1906" s="17">
        <v>0.13827296066777001</v>
      </c>
      <c r="Z1906" s="17">
        <v>0.13810130286009201</v>
      </c>
      <c r="AA1906" s="17">
        <v>0.160664439949945</v>
      </c>
      <c r="AB1906" s="17">
        <v>0.123085272520503</v>
      </c>
      <c r="AC1906" s="17">
        <v>0.13059582001268999</v>
      </c>
      <c r="AD1906" s="17">
        <v>0.11029147133742501</v>
      </c>
      <c r="AE1906" s="17"/>
      <c r="AF1906" s="17">
        <v>0.13929264314836001</v>
      </c>
      <c r="AG1906" s="17">
        <v>0.108367120196775</v>
      </c>
      <c r="AH1906" s="17">
        <v>0.14192755403140001</v>
      </c>
      <c r="AI1906" s="17"/>
      <c r="AJ1906" s="17">
        <v>0.12519498363237899</v>
      </c>
      <c r="AK1906" s="17">
        <v>0.115169541016028</v>
      </c>
      <c r="AL1906" s="17">
        <v>0.110329159691773</v>
      </c>
      <c r="AM1906" s="17">
        <v>0.27057355122937099</v>
      </c>
      <c r="AN1906" s="17">
        <v>0.16213297799721399</v>
      </c>
      <c r="AO1906" s="17"/>
      <c r="AP1906" s="17">
        <v>0.118539533911353</v>
      </c>
      <c r="AQ1906" s="17">
        <v>0.116742906198386</v>
      </c>
      <c r="AR1906" s="17">
        <v>0.12995254755284899</v>
      </c>
      <c r="AS1906" s="17"/>
      <c r="AT1906" s="17">
        <v>0.14792103918639599</v>
      </c>
      <c r="AU1906" s="17">
        <v>0.148825507198625</v>
      </c>
      <c r="AV1906" s="17">
        <v>0.115629766300616</v>
      </c>
      <c r="AW1906" s="17">
        <v>9.0210506166127399E-2</v>
      </c>
      <c r="AX1906" s="17">
        <v>9.0335080050920502E-2</v>
      </c>
      <c r="AY1906" s="17"/>
      <c r="AZ1906" s="17">
        <v>0.18310029226953201</v>
      </c>
      <c r="BA1906" s="17">
        <v>0.16782029648983701</v>
      </c>
      <c r="BB1906" s="17">
        <v>0.124032938870728</v>
      </c>
      <c r="BC1906" s="17">
        <v>0.13664281652474</v>
      </c>
      <c r="BD1906" s="17">
        <v>0.107992000161087</v>
      </c>
      <c r="BE1906" s="17">
        <v>0.14503084316192999</v>
      </c>
      <c r="BF1906" s="17">
        <v>0.131026725110853</v>
      </c>
      <c r="BG1906" s="17">
        <v>0.171557800861006</v>
      </c>
      <c r="BH1906" s="17">
        <v>0.11159457193122301</v>
      </c>
      <c r="BI1906" s="17">
        <v>0.138719161593782</v>
      </c>
      <c r="BJ1906" s="17">
        <v>0.136195750306848</v>
      </c>
      <c r="BK1906" s="17">
        <v>0.109867247021478</v>
      </c>
      <c r="BL1906" s="17">
        <v>0.10348561308757601</v>
      </c>
      <c r="BM1906" s="17">
        <v>0.14246831329922699</v>
      </c>
      <c r="BN1906" s="17">
        <v>0.117653116829479</v>
      </c>
      <c r="BO1906" s="17">
        <v>0.139619521682396</v>
      </c>
      <c r="BP1906" s="17"/>
      <c r="BQ1906" s="17">
        <v>6.8607403926720698E-2</v>
      </c>
      <c r="BR1906" s="17">
        <v>0.161058542878418</v>
      </c>
    </row>
    <row r="1907" spans="2:70" x14ac:dyDescent="0.35">
      <c r="B1907" t="s">
        <v>143</v>
      </c>
      <c r="C1907" s="17">
        <v>0.384741459557152</v>
      </c>
      <c r="D1907" s="17">
        <v>0.34065023505013697</v>
      </c>
      <c r="E1907" s="17">
        <v>0.42623019317326899</v>
      </c>
      <c r="F1907" s="17"/>
      <c r="G1907" s="17">
        <v>0.22049724327784001</v>
      </c>
      <c r="H1907" s="17">
        <v>0.42347614146366602</v>
      </c>
      <c r="I1907" s="17">
        <v>0.44832387990907102</v>
      </c>
      <c r="J1907" s="17">
        <v>0.39240678625801101</v>
      </c>
      <c r="K1907" s="17">
        <v>0.33237504062565998</v>
      </c>
      <c r="L1907" s="17">
        <v>0.43944484183686999</v>
      </c>
      <c r="M1907" s="17"/>
      <c r="N1907" s="17">
        <v>0.497311962180774</v>
      </c>
      <c r="O1907" s="17">
        <v>0.370930686891915</v>
      </c>
      <c r="P1907" s="17">
        <v>0.33795953692404801</v>
      </c>
      <c r="Q1907" s="17">
        <v>0.32389037278411398</v>
      </c>
      <c r="R1907" s="17"/>
      <c r="S1907" s="17">
        <v>0.47694624997611401</v>
      </c>
      <c r="T1907" s="17">
        <v>0.37867647717507802</v>
      </c>
      <c r="U1907" s="17">
        <v>0.42532954662628297</v>
      </c>
      <c r="V1907" s="17">
        <v>0.37142591807138797</v>
      </c>
      <c r="W1907" s="17">
        <v>0.342992125605035</v>
      </c>
      <c r="X1907" s="17">
        <v>0.34660282915554003</v>
      </c>
      <c r="Y1907" s="17">
        <v>0.35955860623921299</v>
      </c>
      <c r="Z1907" s="17">
        <v>0.27974832527869797</v>
      </c>
      <c r="AA1907" s="17">
        <v>0.31251011579606702</v>
      </c>
      <c r="AB1907" s="17">
        <v>0.42604397187832199</v>
      </c>
      <c r="AC1907" s="17">
        <v>0.40477554735802102</v>
      </c>
      <c r="AD1907" s="17">
        <v>0.438314284427199</v>
      </c>
      <c r="AE1907" s="17"/>
      <c r="AF1907" s="17">
        <v>0.37131799347633498</v>
      </c>
      <c r="AG1907" s="17">
        <v>0.45310143947692999</v>
      </c>
      <c r="AH1907" s="17">
        <v>0.29674332329792003</v>
      </c>
      <c r="AI1907" s="17"/>
      <c r="AJ1907" s="17">
        <v>0.39821181245626502</v>
      </c>
      <c r="AK1907" s="17">
        <v>0.43360782541105403</v>
      </c>
      <c r="AL1907" s="17">
        <v>0.48241619323804502</v>
      </c>
      <c r="AM1907" s="17">
        <v>0.202331224075712</v>
      </c>
      <c r="AN1907" s="17">
        <v>0.25935335250161301</v>
      </c>
      <c r="AO1907" s="17"/>
      <c r="AP1907" s="17">
        <v>0.39126917243236697</v>
      </c>
      <c r="AQ1907" s="17">
        <v>0.443020820992649</v>
      </c>
      <c r="AR1907" s="17">
        <v>0.46056051881781801</v>
      </c>
      <c r="AS1907" s="17"/>
      <c r="AT1907" s="17">
        <v>0.29510029802572801</v>
      </c>
      <c r="AU1907" s="17">
        <v>0.31657971911365901</v>
      </c>
      <c r="AV1907" s="17">
        <v>0.47752159674678202</v>
      </c>
      <c r="AW1907" s="17">
        <v>0.55893612992699404</v>
      </c>
      <c r="AX1907" s="17">
        <v>0.52673611060641201</v>
      </c>
      <c r="AY1907" s="17"/>
      <c r="AZ1907" s="17">
        <v>0.199892759691216</v>
      </c>
      <c r="BA1907" s="17">
        <v>0.28322312834345897</v>
      </c>
      <c r="BB1907" s="17">
        <v>0.40387718927654898</v>
      </c>
      <c r="BC1907" s="17">
        <v>0.36184789294195302</v>
      </c>
      <c r="BD1907" s="17">
        <v>0.39334418007850602</v>
      </c>
      <c r="BE1907" s="17">
        <v>0.32699014054554199</v>
      </c>
      <c r="BF1907" s="17">
        <v>0.394584363954885</v>
      </c>
      <c r="BG1907" s="17">
        <v>0.29892739541548102</v>
      </c>
      <c r="BH1907" s="17">
        <v>0.41814433274070301</v>
      </c>
      <c r="BI1907" s="17">
        <v>0.38172078019894401</v>
      </c>
      <c r="BJ1907" s="17">
        <v>0.40983608653303999</v>
      </c>
      <c r="BK1907" s="17">
        <v>0.48990125857230599</v>
      </c>
      <c r="BL1907" s="17">
        <v>0.500835552795591</v>
      </c>
      <c r="BM1907" s="17">
        <v>0.442483523230776</v>
      </c>
      <c r="BN1907" s="17">
        <v>0.44566179552409801</v>
      </c>
      <c r="BO1907" s="17">
        <v>0.475128594950957</v>
      </c>
      <c r="BP1907" s="17"/>
      <c r="BQ1907" s="17">
        <v>0.652401558817993</v>
      </c>
      <c r="BR1907" s="17">
        <v>0.26733633145429297</v>
      </c>
    </row>
    <row r="1908" spans="2:70" x14ac:dyDescent="0.35">
      <c r="C1908" s="17"/>
      <c r="D1908" s="17"/>
      <c r="E1908" s="17"/>
      <c r="F1908" s="17"/>
      <c r="G1908" s="17"/>
      <c r="H1908" s="17"/>
      <c r="I1908" s="17"/>
      <c r="J1908" s="17"/>
      <c r="K1908" s="17"/>
      <c r="L1908" s="17"/>
      <c r="M1908" s="17"/>
      <c r="N1908" s="17"/>
      <c r="O1908" s="17"/>
      <c r="P1908" s="17"/>
      <c r="Q1908" s="17"/>
      <c r="R1908" s="17"/>
      <c r="S1908" s="17"/>
      <c r="T1908" s="17"/>
      <c r="U1908" s="17"/>
      <c r="V1908" s="17"/>
      <c r="W1908" s="17"/>
      <c r="X1908" s="17"/>
      <c r="Y1908" s="17"/>
      <c r="Z1908" s="17"/>
      <c r="AA1908" s="17"/>
      <c r="AB1908" s="17"/>
      <c r="AC1908" s="17"/>
      <c r="AD1908" s="17"/>
      <c r="AE1908" s="17"/>
      <c r="AF1908" s="17"/>
      <c r="AG1908" s="17"/>
      <c r="AH1908" s="17"/>
      <c r="AI1908" s="17"/>
      <c r="AJ1908" s="17"/>
      <c r="AK1908" s="17"/>
      <c r="AL1908" s="17"/>
      <c r="AM1908" s="17"/>
      <c r="AN1908" s="17"/>
      <c r="AO1908" s="17"/>
      <c r="AP1908" s="17"/>
      <c r="AQ1908" s="17"/>
      <c r="AR1908" s="17"/>
      <c r="AS1908" s="17"/>
      <c r="AT1908" s="17"/>
      <c r="AU1908" s="17"/>
      <c r="AV1908" s="17"/>
      <c r="AW1908" s="17"/>
      <c r="AX1908" s="17"/>
      <c r="AY1908" s="17"/>
      <c r="AZ1908" s="17"/>
      <c r="BA1908" s="17"/>
      <c r="BB1908" s="17"/>
      <c r="BC1908" s="17"/>
      <c r="BD1908" s="17"/>
      <c r="BE1908" s="17"/>
      <c r="BF1908" s="17"/>
      <c r="BG1908" s="17"/>
      <c r="BH1908" s="17"/>
      <c r="BI1908" s="17"/>
      <c r="BJ1908" s="17"/>
      <c r="BK1908" s="17"/>
      <c r="BL1908" s="17"/>
      <c r="BM1908" s="17"/>
      <c r="BN1908" s="17"/>
      <c r="BO1908" s="17"/>
      <c r="BP1908" s="17"/>
      <c r="BQ1908" s="17"/>
      <c r="BR1908" s="17"/>
    </row>
    <row r="1909" spans="2:70" x14ac:dyDescent="0.35">
      <c r="B1909" s="6" t="s">
        <v>770</v>
      </c>
      <c r="C1909" s="17"/>
      <c r="D1909" s="17"/>
      <c r="E1909" s="17"/>
      <c r="F1909" s="17"/>
      <c r="G1909" s="17"/>
      <c r="H1909" s="17"/>
      <c r="I1909" s="17"/>
      <c r="J1909" s="17"/>
      <c r="K1909" s="17"/>
      <c r="L1909" s="17"/>
      <c r="M1909" s="17"/>
      <c r="N1909" s="17"/>
      <c r="O1909" s="17"/>
      <c r="P1909" s="17"/>
      <c r="Q1909" s="17"/>
      <c r="R1909" s="17"/>
      <c r="S1909" s="17"/>
      <c r="T1909" s="17"/>
      <c r="U1909" s="17"/>
      <c r="V1909" s="17"/>
      <c r="W1909" s="17"/>
      <c r="X1909" s="17"/>
      <c r="Y1909" s="17"/>
      <c r="Z1909" s="17"/>
      <c r="AA1909" s="17"/>
      <c r="AB1909" s="17"/>
      <c r="AC1909" s="17"/>
      <c r="AD1909" s="17"/>
      <c r="AE1909" s="17"/>
      <c r="AF1909" s="17"/>
      <c r="AG1909" s="17"/>
      <c r="AH1909" s="17"/>
      <c r="AI1909" s="17"/>
      <c r="AJ1909" s="17"/>
      <c r="AK1909" s="17"/>
      <c r="AL1909" s="17"/>
      <c r="AM1909" s="17"/>
      <c r="AN1909" s="17"/>
      <c r="AO1909" s="17"/>
      <c r="AP1909" s="17"/>
      <c r="AQ1909" s="17"/>
      <c r="AR1909" s="17"/>
      <c r="AS1909" s="17"/>
      <c r="AT1909" s="17"/>
      <c r="AU1909" s="17"/>
      <c r="AV1909" s="17"/>
      <c r="AW1909" s="17"/>
      <c r="AX1909" s="17"/>
      <c r="AY1909" s="17"/>
      <c r="AZ1909" s="17"/>
      <c r="BA1909" s="17"/>
      <c r="BB1909" s="17"/>
      <c r="BC1909" s="17"/>
      <c r="BD1909" s="17"/>
      <c r="BE1909" s="17"/>
      <c r="BF1909" s="17"/>
      <c r="BG1909" s="17"/>
      <c r="BH1909" s="17"/>
      <c r="BI1909" s="17"/>
      <c r="BJ1909" s="17"/>
      <c r="BK1909" s="17"/>
      <c r="BL1909" s="17"/>
      <c r="BM1909" s="17"/>
      <c r="BN1909" s="17"/>
      <c r="BO1909" s="17"/>
      <c r="BP1909" s="17"/>
      <c r="BQ1909" s="17"/>
      <c r="BR1909" s="17"/>
    </row>
    <row r="1910" spans="2:70" x14ac:dyDescent="0.35">
      <c r="B1910" s="24" t="s">
        <v>97</v>
      </c>
      <c r="C1910" s="17"/>
      <c r="D1910" s="17"/>
      <c r="E1910" s="17"/>
      <c r="F1910" s="17"/>
      <c r="G1910" s="17"/>
      <c r="H1910" s="17"/>
      <c r="I1910" s="17"/>
      <c r="J1910" s="17"/>
      <c r="K1910" s="17"/>
      <c r="L1910" s="17"/>
      <c r="M1910" s="17"/>
      <c r="N1910" s="17"/>
      <c r="O1910" s="17"/>
      <c r="P1910" s="17"/>
      <c r="Q1910" s="17"/>
      <c r="R1910" s="17"/>
      <c r="S1910" s="17"/>
      <c r="T1910" s="17"/>
      <c r="U1910" s="17"/>
      <c r="V1910" s="17"/>
      <c r="W1910" s="17"/>
      <c r="X1910" s="17"/>
      <c r="Y1910" s="17"/>
      <c r="Z1910" s="17"/>
      <c r="AA1910" s="17"/>
      <c r="AB1910" s="17"/>
      <c r="AC1910" s="17"/>
      <c r="AD1910" s="17"/>
      <c r="AE1910" s="17"/>
      <c r="AF1910" s="17"/>
      <c r="AG1910" s="17"/>
      <c r="AH1910" s="17"/>
      <c r="AI1910" s="17"/>
      <c r="AJ1910" s="17"/>
      <c r="AK1910" s="17"/>
      <c r="AL1910" s="17"/>
      <c r="AM1910" s="17"/>
      <c r="AN1910" s="17"/>
      <c r="AO1910" s="17"/>
      <c r="AP1910" s="17"/>
      <c r="AQ1910" s="17"/>
      <c r="AR1910" s="17"/>
      <c r="AS1910" s="17"/>
      <c r="AT1910" s="17"/>
      <c r="AU1910" s="17"/>
      <c r="AV1910" s="17"/>
      <c r="AW1910" s="17"/>
      <c r="AX1910" s="17"/>
      <c r="AY1910" s="17"/>
      <c r="AZ1910" s="17"/>
      <c r="BA1910" s="17"/>
      <c r="BB1910" s="17"/>
      <c r="BC1910" s="17"/>
      <c r="BD1910" s="17"/>
      <c r="BE1910" s="17"/>
      <c r="BF1910" s="17"/>
      <c r="BG1910" s="17"/>
      <c r="BH1910" s="17"/>
      <c r="BI1910" s="17"/>
      <c r="BJ1910" s="17"/>
      <c r="BK1910" s="17"/>
      <c r="BL1910" s="17"/>
      <c r="BM1910" s="17"/>
      <c r="BN1910" s="17"/>
      <c r="BO1910" s="17"/>
      <c r="BP1910" s="17"/>
      <c r="BQ1910" s="17"/>
      <c r="BR1910" s="17"/>
    </row>
    <row r="1911" spans="2:70" x14ac:dyDescent="0.35">
      <c r="B1911" t="s">
        <v>759</v>
      </c>
      <c r="C1911" s="17">
        <v>0.203610710586136</v>
      </c>
      <c r="D1911" s="17">
        <v>0.19251655646063001</v>
      </c>
      <c r="E1911" s="17">
        <v>0.21390335878962399</v>
      </c>
      <c r="F1911" s="17"/>
      <c r="G1911" s="17">
        <v>0.16503161807505901</v>
      </c>
      <c r="H1911" s="17">
        <v>0.23647537240871999</v>
      </c>
      <c r="I1911" s="17">
        <v>0.23475406511003399</v>
      </c>
      <c r="J1911" s="17">
        <v>0.231259546836274</v>
      </c>
      <c r="K1911" s="17">
        <v>0.16334061299879499</v>
      </c>
      <c r="L1911" s="17">
        <v>0.181492547316602</v>
      </c>
      <c r="M1911" s="17"/>
      <c r="N1911" s="17">
        <v>0.232319308202529</v>
      </c>
      <c r="O1911" s="17">
        <v>0.180842693948462</v>
      </c>
      <c r="P1911" s="17">
        <v>0.203849198183399</v>
      </c>
      <c r="Q1911" s="17">
        <v>0.19675675118658401</v>
      </c>
      <c r="R1911" s="17"/>
      <c r="S1911" s="17">
        <v>0.24476665319482999</v>
      </c>
      <c r="T1911" s="17">
        <v>0.18692142919143401</v>
      </c>
      <c r="U1911" s="17">
        <v>0.15068639087583699</v>
      </c>
      <c r="V1911" s="17">
        <v>0.22014846049636699</v>
      </c>
      <c r="W1911" s="17">
        <v>0.14434798926366199</v>
      </c>
      <c r="X1911" s="17">
        <v>0.20043963075257901</v>
      </c>
      <c r="Y1911" s="17">
        <v>0.17819601390811199</v>
      </c>
      <c r="Z1911" s="17">
        <v>0.165057151998208</v>
      </c>
      <c r="AA1911" s="17">
        <v>0.21684070896060501</v>
      </c>
      <c r="AB1911" s="17">
        <v>0.22118593350931001</v>
      </c>
      <c r="AC1911" s="17">
        <v>0.23210191818029799</v>
      </c>
      <c r="AD1911" s="17">
        <v>0.29378671450022698</v>
      </c>
      <c r="AE1911" s="17"/>
      <c r="AF1911" s="17">
        <v>0.18595515291072601</v>
      </c>
      <c r="AG1911" s="17">
        <v>0.22501915157847499</v>
      </c>
      <c r="AH1911" s="17">
        <v>0.20220972675323001</v>
      </c>
      <c r="AI1911" s="17"/>
      <c r="AJ1911" s="17">
        <v>0.187648352161226</v>
      </c>
      <c r="AK1911" s="17">
        <v>0.22872039664273899</v>
      </c>
      <c r="AL1911" s="17">
        <v>0.20583401311121999</v>
      </c>
      <c r="AM1911" s="17">
        <v>0.30314955558434498</v>
      </c>
      <c r="AN1911" s="17">
        <v>0.170438012737404</v>
      </c>
      <c r="AO1911" s="17"/>
      <c r="AP1911" s="17">
        <v>0.20401959724687299</v>
      </c>
      <c r="AQ1911" s="17">
        <v>0.22783492140411199</v>
      </c>
      <c r="AR1911" s="17">
        <v>0.19105700942273701</v>
      </c>
      <c r="AS1911" s="17"/>
      <c r="AT1911" s="17">
        <v>0.178643245825195</v>
      </c>
      <c r="AU1911" s="17">
        <v>0.15192354227594301</v>
      </c>
      <c r="AV1911" s="17">
        <v>0.23102181848932399</v>
      </c>
      <c r="AW1911" s="17">
        <v>0.27528952854849198</v>
      </c>
      <c r="AX1911" s="17">
        <v>0.33312550586532602</v>
      </c>
      <c r="AY1911" s="17"/>
      <c r="AZ1911" s="17">
        <v>0.206999214493294</v>
      </c>
      <c r="BA1911" s="17">
        <v>0.15880268202935699</v>
      </c>
      <c r="BB1911" s="17">
        <v>0.21390043903154701</v>
      </c>
      <c r="BC1911" s="17">
        <v>0.216989111477003</v>
      </c>
      <c r="BD1911" s="17">
        <v>0.19272981977509901</v>
      </c>
      <c r="BE1911" s="17">
        <v>0.17672177574338099</v>
      </c>
      <c r="BF1911" s="17">
        <v>0.22804208836939199</v>
      </c>
      <c r="BG1911" s="17">
        <v>0.204881118076193</v>
      </c>
      <c r="BH1911" s="17">
        <v>0.22711422361532699</v>
      </c>
      <c r="BI1911" s="17">
        <v>0.17810535655224999</v>
      </c>
      <c r="BJ1911" s="17">
        <v>0.20496512237089701</v>
      </c>
      <c r="BK1911" s="17">
        <v>0.239395697504236</v>
      </c>
      <c r="BL1911" s="17">
        <v>0.207952927581282</v>
      </c>
      <c r="BM1911" s="17">
        <v>0.16143012855356201</v>
      </c>
      <c r="BN1911" s="17">
        <v>0.24338088758373999</v>
      </c>
      <c r="BO1911" s="17">
        <v>0.239214198052317</v>
      </c>
      <c r="BP1911" s="17"/>
      <c r="BQ1911" s="17">
        <v>0.289226202571572</v>
      </c>
      <c r="BR1911" s="17">
        <v>0.16416354203897501</v>
      </c>
    </row>
    <row r="1912" spans="2:70" x14ac:dyDescent="0.35">
      <c r="B1912" t="s">
        <v>760</v>
      </c>
      <c r="C1912" s="17">
        <v>0.359546591136852</v>
      </c>
      <c r="D1912" s="17">
        <v>0.35933611537572102</v>
      </c>
      <c r="E1912" s="17">
        <v>0.36014814657175198</v>
      </c>
      <c r="F1912" s="17"/>
      <c r="G1912" s="17">
        <v>0.34455467793040601</v>
      </c>
      <c r="H1912" s="17">
        <v>0.36167083742266398</v>
      </c>
      <c r="I1912" s="17">
        <v>0.36084467848787599</v>
      </c>
      <c r="J1912" s="17">
        <v>0.34798077398183402</v>
      </c>
      <c r="K1912" s="17">
        <v>0.36877518359852401</v>
      </c>
      <c r="L1912" s="17">
        <v>0.37001196987249801</v>
      </c>
      <c r="M1912" s="17"/>
      <c r="N1912" s="17">
        <v>0.38401226738380501</v>
      </c>
      <c r="O1912" s="17">
        <v>0.37463330859569</v>
      </c>
      <c r="P1912" s="17">
        <v>0.32824647145879898</v>
      </c>
      <c r="Q1912" s="17">
        <v>0.34669074930360899</v>
      </c>
      <c r="R1912" s="17"/>
      <c r="S1912" s="17">
        <v>0.40131820252177802</v>
      </c>
      <c r="T1912" s="17">
        <v>0.362848799101265</v>
      </c>
      <c r="U1912" s="17">
        <v>0.37831518018326399</v>
      </c>
      <c r="V1912" s="17">
        <v>0.322069664453003</v>
      </c>
      <c r="W1912" s="17">
        <v>0.35631268236923402</v>
      </c>
      <c r="X1912" s="17">
        <v>0.35226399201728897</v>
      </c>
      <c r="Y1912" s="17">
        <v>0.36755839798211898</v>
      </c>
      <c r="Z1912" s="17">
        <v>0.39866884860216301</v>
      </c>
      <c r="AA1912" s="17">
        <v>0.32735137328011998</v>
      </c>
      <c r="AB1912" s="17">
        <v>0.35629175399309998</v>
      </c>
      <c r="AC1912" s="17">
        <v>0.35126685533567797</v>
      </c>
      <c r="AD1912" s="17">
        <v>0.30997186700183499</v>
      </c>
      <c r="AE1912" s="17"/>
      <c r="AF1912" s="17">
        <v>0.357893878077231</v>
      </c>
      <c r="AG1912" s="17">
        <v>0.38257298595248501</v>
      </c>
      <c r="AH1912" s="17">
        <v>0.31171404344104098</v>
      </c>
      <c r="AI1912" s="17"/>
      <c r="AJ1912" s="17">
        <v>0.36350613860866399</v>
      </c>
      <c r="AK1912" s="17">
        <v>0.37749582256632802</v>
      </c>
      <c r="AL1912" s="17">
        <v>0.38174681099636798</v>
      </c>
      <c r="AM1912" s="17">
        <v>0.25169904710797902</v>
      </c>
      <c r="AN1912" s="17">
        <v>0.31121858649272199</v>
      </c>
      <c r="AO1912" s="17"/>
      <c r="AP1912" s="17">
        <v>0.36237206959514701</v>
      </c>
      <c r="AQ1912" s="17">
        <v>0.38927397735584102</v>
      </c>
      <c r="AR1912" s="17">
        <v>0.40930584659753</v>
      </c>
      <c r="AS1912" s="17"/>
      <c r="AT1912" s="17">
        <v>0.338780917859622</v>
      </c>
      <c r="AU1912" s="17">
        <v>0.374252182117571</v>
      </c>
      <c r="AV1912" s="17">
        <v>0.37499669052860402</v>
      </c>
      <c r="AW1912" s="17">
        <v>0.38952515837326102</v>
      </c>
      <c r="AX1912" s="17">
        <v>0.29244467162487298</v>
      </c>
      <c r="AY1912" s="17"/>
      <c r="AZ1912" s="17">
        <v>0.228073504086762</v>
      </c>
      <c r="BA1912" s="17">
        <v>0.33504399480746899</v>
      </c>
      <c r="BB1912" s="17">
        <v>0.34503843445511001</v>
      </c>
      <c r="BC1912" s="17">
        <v>0.36782936378192199</v>
      </c>
      <c r="BD1912" s="17">
        <v>0.33385526809545701</v>
      </c>
      <c r="BE1912" s="17">
        <v>0.37372648699355598</v>
      </c>
      <c r="BF1912" s="17">
        <v>0.32789619431691203</v>
      </c>
      <c r="BG1912" s="17">
        <v>0.35349764125896999</v>
      </c>
      <c r="BH1912" s="17">
        <v>0.38276063399156601</v>
      </c>
      <c r="BI1912" s="17">
        <v>0.39541354225592301</v>
      </c>
      <c r="BJ1912" s="17">
        <v>0.409732144507996</v>
      </c>
      <c r="BK1912" s="17">
        <v>0.35219937791352002</v>
      </c>
      <c r="BL1912" s="17">
        <v>0.42563536076700798</v>
      </c>
      <c r="BM1912" s="17">
        <v>0.39997637081707499</v>
      </c>
      <c r="BN1912" s="17">
        <v>0.35355883996022303</v>
      </c>
      <c r="BO1912" s="17">
        <v>0.37309122632265901</v>
      </c>
      <c r="BP1912" s="17"/>
      <c r="BQ1912" s="17">
        <v>0.42823232591110499</v>
      </c>
      <c r="BR1912" s="17">
        <v>0.33316394700607099</v>
      </c>
    </row>
    <row r="1913" spans="2:70" x14ac:dyDescent="0.35">
      <c r="B1913" t="s">
        <v>761</v>
      </c>
      <c r="C1913" s="17">
        <v>0.26120868076582898</v>
      </c>
      <c r="D1913" s="17">
        <v>0.27758474541074202</v>
      </c>
      <c r="E1913" s="17">
        <v>0.246905862695395</v>
      </c>
      <c r="F1913" s="17"/>
      <c r="G1913" s="17">
        <v>0.271485582276773</v>
      </c>
      <c r="H1913" s="17">
        <v>0.22035738222812001</v>
      </c>
      <c r="I1913" s="17">
        <v>0.225566925201302</v>
      </c>
      <c r="J1913" s="17">
        <v>0.25579405710082498</v>
      </c>
      <c r="K1913" s="17">
        <v>0.297341194389941</v>
      </c>
      <c r="L1913" s="17">
        <v>0.29693039940407001</v>
      </c>
      <c r="M1913" s="17"/>
      <c r="N1913" s="17">
        <v>0.252295228310988</v>
      </c>
      <c r="O1913" s="17">
        <v>0.25466548324629401</v>
      </c>
      <c r="P1913" s="17">
        <v>0.27837951024687102</v>
      </c>
      <c r="Q1913" s="17">
        <v>0.26266225831339401</v>
      </c>
      <c r="R1913" s="17"/>
      <c r="S1913" s="17">
        <v>0.209694798659423</v>
      </c>
      <c r="T1913" s="17">
        <v>0.27246027213775398</v>
      </c>
      <c r="U1913" s="17">
        <v>0.28200813500465599</v>
      </c>
      <c r="V1913" s="17">
        <v>0.283530312445051</v>
      </c>
      <c r="W1913" s="17">
        <v>0.284672338212831</v>
      </c>
      <c r="X1913" s="17">
        <v>0.25956370710382798</v>
      </c>
      <c r="Y1913" s="17">
        <v>0.25676458162809102</v>
      </c>
      <c r="Z1913" s="17">
        <v>0.24336474388762899</v>
      </c>
      <c r="AA1913" s="17">
        <v>0.28495847313941902</v>
      </c>
      <c r="AB1913" s="17">
        <v>0.27938494836065098</v>
      </c>
      <c r="AC1913" s="17">
        <v>0.230266239273441</v>
      </c>
      <c r="AD1913" s="17">
        <v>0.22626810714363599</v>
      </c>
      <c r="AE1913" s="17"/>
      <c r="AF1913" s="17">
        <v>0.26389697939571499</v>
      </c>
      <c r="AG1913" s="17">
        <v>0.25266057602772601</v>
      </c>
      <c r="AH1913" s="17">
        <v>0.27779127012939903</v>
      </c>
      <c r="AI1913" s="17"/>
      <c r="AJ1913" s="17">
        <v>0.28780598686237402</v>
      </c>
      <c r="AK1913" s="17">
        <v>0.23136644034785001</v>
      </c>
      <c r="AL1913" s="17">
        <v>0.25022353586739798</v>
      </c>
      <c r="AM1913" s="17">
        <v>0.22770388712189199</v>
      </c>
      <c r="AN1913" s="17">
        <v>0.28876647548728501</v>
      </c>
      <c r="AO1913" s="17"/>
      <c r="AP1913" s="17">
        <v>0.27047029164463299</v>
      </c>
      <c r="AQ1913" s="17">
        <v>0.23023779845371201</v>
      </c>
      <c r="AR1913" s="17">
        <v>0.23753545849871599</v>
      </c>
      <c r="AS1913" s="17"/>
      <c r="AT1913" s="17">
        <v>0.29826417232755897</v>
      </c>
      <c r="AU1913" s="17">
        <v>0.26183236772712998</v>
      </c>
      <c r="AV1913" s="17">
        <v>0.240625230508758</v>
      </c>
      <c r="AW1913" s="17">
        <v>0.24156928745936199</v>
      </c>
      <c r="AX1913" s="17">
        <v>0.18144895560604399</v>
      </c>
      <c r="AY1913" s="17"/>
      <c r="AZ1913" s="17">
        <v>0.23450283054314999</v>
      </c>
      <c r="BA1913" s="17">
        <v>0.32051781614480601</v>
      </c>
      <c r="BB1913" s="17">
        <v>0.26768505399454001</v>
      </c>
      <c r="BC1913" s="17">
        <v>0.26438970341149998</v>
      </c>
      <c r="BD1913" s="17">
        <v>0.29304400837493</v>
      </c>
      <c r="BE1913" s="17">
        <v>0.25677531479582699</v>
      </c>
      <c r="BF1913" s="17">
        <v>0.283645329985735</v>
      </c>
      <c r="BG1913" s="17">
        <v>0.25542224131149099</v>
      </c>
      <c r="BH1913" s="17">
        <v>0.22496251417666899</v>
      </c>
      <c r="BI1913" s="17">
        <v>0.25305079611931502</v>
      </c>
      <c r="BJ1913" s="17">
        <v>0.22333112588321399</v>
      </c>
      <c r="BK1913" s="17">
        <v>0.233712914225608</v>
      </c>
      <c r="BL1913" s="17">
        <v>0.21432238665193201</v>
      </c>
      <c r="BM1913" s="17">
        <v>0.228707894394968</v>
      </c>
      <c r="BN1913" s="17">
        <v>0.25502241914294399</v>
      </c>
      <c r="BO1913" s="17">
        <v>0.22197657572679799</v>
      </c>
      <c r="BP1913" s="17"/>
      <c r="BQ1913" s="17">
        <v>0.185266330635357</v>
      </c>
      <c r="BR1913" s="17">
        <v>0.294436439651872</v>
      </c>
    </row>
    <row r="1914" spans="2:70" x14ac:dyDescent="0.35">
      <c r="B1914" t="s">
        <v>762</v>
      </c>
      <c r="C1914" s="17">
        <v>5.0951060093267601E-2</v>
      </c>
      <c r="D1914" s="17">
        <v>5.0394487804782603E-2</v>
      </c>
      <c r="E1914" s="17">
        <v>5.1400616356960603E-2</v>
      </c>
      <c r="F1914" s="17"/>
      <c r="G1914" s="17">
        <v>8.1862637276360006E-2</v>
      </c>
      <c r="H1914" s="17">
        <v>5.6221160479502201E-2</v>
      </c>
      <c r="I1914" s="17">
        <v>5.8510362339605902E-2</v>
      </c>
      <c r="J1914" s="17">
        <v>4.50196326491464E-2</v>
      </c>
      <c r="K1914" s="17">
        <v>3.9521821111100301E-2</v>
      </c>
      <c r="L1914" s="17">
        <v>3.2418962579508E-2</v>
      </c>
      <c r="M1914" s="17"/>
      <c r="N1914" s="17">
        <v>4.3838066576664697E-2</v>
      </c>
      <c r="O1914" s="17">
        <v>5.5479203747905603E-2</v>
      </c>
      <c r="P1914" s="17">
        <v>5.4170670755090099E-2</v>
      </c>
      <c r="Q1914" s="17">
        <v>5.1757458232838699E-2</v>
      </c>
      <c r="R1914" s="17"/>
      <c r="S1914" s="17">
        <v>4.1165627378311899E-2</v>
      </c>
      <c r="T1914" s="17">
        <v>5.8760439476233099E-2</v>
      </c>
      <c r="U1914" s="17">
        <v>4.9630686811148003E-2</v>
      </c>
      <c r="V1914" s="17">
        <v>4.5843684879081803E-2</v>
      </c>
      <c r="W1914" s="17">
        <v>5.4010735964135997E-2</v>
      </c>
      <c r="X1914" s="17">
        <v>5.87337189516806E-2</v>
      </c>
      <c r="Y1914" s="17">
        <v>6.4734594124108702E-2</v>
      </c>
      <c r="Z1914" s="17">
        <v>7.7779103429119201E-2</v>
      </c>
      <c r="AA1914" s="17">
        <v>4.5057004164249598E-2</v>
      </c>
      <c r="AB1914" s="17">
        <v>4.80184064879456E-2</v>
      </c>
      <c r="AC1914" s="17">
        <v>3.6956781410627498E-2</v>
      </c>
      <c r="AD1914" s="17">
        <v>3.24082871638217E-2</v>
      </c>
      <c r="AE1914" s="17"/>
      <c r="AF1914" s="17">
        <v>6.0211661775913597E-2</v>
      </c>
      <c r="AG1914" s="17">
        <v>4.19569466308055E-2</v>
      </c>
      <c r="AH1914" s="17">
        <v>3.7658927331771501E-2</v>
      </c>
      <c r="AI1914" s="17"/>
      <c r="AJ1914" s="17">
        <v>4.5056699474235698E-2</v>
      </c>
      <c r="AK1914" s="17">
        <v>6.0345399497018302E-2</v>
      </c>
      <c r="AL1914" s="17">
        <v>6.1702946034559301E-2</v>
      </c>
      <c r="AM1914" s="17">
        <v>4.5748409784348999E-2</v>
      </c>
      <c r="AN1914" s="17">
        <v>3.6731018218606401E-2</v>
      </c>
      <c r="AO1914" s="17"/>
      <c r="AP1914" s="17">
        <v>4.7664277685321901E-2</v>
      </c>
      <c r="AQ1914" s="17">
        <v>5.7750140839675702E-2</v>
      </c>
      <c r="AR1914" s="17">
        <v>6.8270800567851994E-2</v>
      </c>
      <c r="AS1914" s="17"/>
      <c r="AT1914" s="17">
        <v>5.2171472907047399E-2</v>
      </c>
      <c r="AU1914" s="17">
        <v>6.3509342773454006E-2</v>
      </c>
      <c r="AV1914" s="17">
        <v>4.42648342410897E-2</v>
      </c>
      <c r="AW1914" s="17">
        <v>3.5502073610035698E-2</v>
      </c>
      <c r="AX1914" s="17">
        <v>6.2957713250666E-2</v>
      </c>
      <c r="AY1914" s="17"/>
      <c r="AZ1914" s="17">
        <v>0.12754375603088899</v>
      </c>
      <c r="BA1914" s="17">
        <v>5.5902322473965101E-2</v>
      </c>
      <c r="BB1914" s="17">
        <v>6.7194630702557198E-2</v>
      </c>
      <c r="BC1914" s="17">
        <v>3.5753983267134699E-2</v>
      </c>
      <c r="BD1914" s="17">
        <v>5.50638881103164E-2</v>
      </c>
      <c r="BE1914" s="17">
        <v>4.81902685097335E-2</v>
      </c>
      <c r="BF1914" s="17">
        <v>4.9412824225329E-2</v>
      </c>
      <c r="BG1914" s="17">
        <v>4.4498001429048299E-2</v>
      </c>
      <c r="BH1914" s="17">
        <v>5.5312419005691199E-2</v>
      </c>
      <c r="BI1914" s="17">
        <v>3.8249642454050901E-2</v>
      </c>
      <c r="BJ1914" s="17">
        <v>5.8213862858382003E-2</v>
      </c>
      <c r="BK1914" s="17">
        <v>6.3884471552052999E-2</v>
      </c>
      <c r="BL1914" s="17">
        <v>5.0810105712611499E-2</v>
      </c>
      <c r="BM1914" s="17">
        <v>6.8084100089233102E-2</v>
      </c>
      <c r="BN1914" s="17">
        <v>2.9810380715036201E-2</v>
      </c>
      <c r="BO1914" s="17">
        <v>4.3665041179905897E-2</v>
      </c>
      <c r="BP1914" s="17"/>
      <c r="BQ1914" s="17">
        <v>4.4693798047050502E-2</v>
      </c>
      <c r="BR1914" s="17">
        <v>5.3271815127226597E-2</v>
      </c>
    </row>
    <row r="1915" spans="2:70" x14ac:dyDescent="0.35">
      <c r="B1915" t="s">
        <v>763</v>
      </c>
      <c r="C1915" s="17">
        <v>5.15523288139298E-2</v>
      </c>
      <c r="D1915" s="17">
        <v>4.8393527213677998E-2</v>
      </c>
      <c r="E1915" s="17">
        <v>5.3823672347974402E-2</v>
      </c>
      <c r="F1915" s="17"/>
      <c r="G1915" s="17">
        <v>6.7951318784659404E-2</v>
      </c>
      <c r="H1915" s="17">
        <v>6.1797227919950501E-2</v>
      </c>
      <c r="I1915" s="17">
        <v>4.5609797224280699E-2</v>
      </c>
      <c r="J1915" s="17">
        <v>4.6352417660952001E-2</v>
      </c>
      <c r="K1915" s="17">
        <v>5.0235829735935503E-2</v>
      </c>
      <c r="L1915" s="17">
        <v>4.2291844450318902E-2</v>
      </c>
      <c r="M1915" s="17"/>
      <c r="N1915" s="17">
        <v>3.7908622215510598E-2</v>
      </c>
      <c r="O1915" s="17">
        <v>5.7006501122843299E-2</v>
      </c>
      <c r="P1915" s="17">
        <v>5.9095201185543199E-2</v>
      </c>
      <c r="Q1915" s="17">
        <v>5.16711095750182E-2</v>
      </c>
      <c r="R1915" s="17"/>
      <c r="S1915" s="17">
        <v>4.6959753045000802E-2</v>
      </c>
      <c r="T1915" s="17">
        <v>4.4330914227602297E-2</v>
      </c>
      <c r="U1915" s="17">
        <v>4.93182809014601E-2</v>
      </c>
      <c r="V1915" s="17">
        <v>6.8387932722075898E-2</v>
      </c>
      <c r="W1915" s="17">
        <v>3.8812470039610802E-2</v>
      </c>
      <c r="X1915" s="17">
        <v>5.5284094153368199E-2</v>
      </c>
      <c r="Y1915" s="17">
        <v>5.61541508246697E-2</v>
      </c>
      <c r="Z1915" s="17">
        <v>5.0760898296003901E-2</v>
      </c>
      <c r="AA1915" s="17">
        <v>5.6547732119774201E-2</v>
      </c>
      <c r="AB1915" s="17">
        <v>4.1940360107262001E-2</v>
      </c>
      <c r="AC1915" s="17">
        <v>7.7454245042332004E-2</v>
      </c>
      <c r="AD1915" s="17">
        <v>3.43225730661244E-2</v>
      </c>
      <c r="AE1915" s="17"/>
      <c r="AF1915" s="17">
        <v>5.9259634926734903E-2</v>
      </c>
      <c r="AG1915" s="17">
        <v>3.8688680988758002E-2</v>
      </c>
      <c r="AH1915" s="17">
        <v>6.1415266966512498E-2</v>
      </c>
      <c r="AI1915" s="17"/>
      <c r="AJ1915" s="17">
        <v>4.8371974321114002E-2</v>
      </c>
      <c r="AK1915" s="17">
        <v>4.6765880925902899E-2</v>
      </c>
      <c r="AL1915" s="17">
        <v>2.3911123131679798E-2</v>
      </c>
      <c r="AM1915" s="17">
        <v>9.25420656535344E-2</v>
      </c>
      <c r="AN1915" s="17">
        <v>7.5793323574578103E-2</v>
      </c>
      <c r="AO1915" s="17"/>
      <c r="AP1915" s="17">
        <v>4.8239817670409302E-2</v>
      </c>
      <c r="AQ1915" s="17">
        <v>4.2568317860886599E-2</v>
      </c>
      <c r="AR1915" s="17">
        <v>2.7145855193705999E-2</v>
      </c>
      <c r="AS1915" s="17"/>
      <c r="AT1915" s="17">
        <v>5.0678534519373E-2</v>
      </c>
      <c r="AU1915" s="17">
        <v>5.6072863039778403E-2</v>
      </c>
      <c r="AV1915" s="17">
        <v>4.8143974382149402E-2</v>
      </c>
      <c r="AW1915" s="17">
        <v>3.5305201273626498E-2</v>
      </c>
      <c r="AX1915" s="17">
        <v>8.4702234157190401E-2</v>
      </c>
      <c r="AY1915" s="17"/>
      <c r="AZ1915" s="17">
        <v>8.2620088492716307E-2</v>
      </c>
      <c r="BA1915" s="17">
        <v>4.6918428492454901E-2</v>
      </c>
      <c r="BB1915" s="17">
        <v>3.3274672760715697E-2</v>
      </c>
      <c r="BC1915" s="17">
        <v>5.4560202753634199E-2</v>
      </c>
      <c r="BD1915" s="17">
        <v>4.1245136770436099E-2</v>
      </c>
      <c r="BE1915" s="17">
        <v>5.2771977044082499E-2</v>
      </c>
      <c r="BF1915" s="17">
        <v>4.1629595796577698E-2</v>
      </c>
      <c r="BG1915" s="17">
        <v>5.9759055902770003E-2</v>
      </c>
      <c r="BH1915" s="17">
        <v>4.0749849172012E-2</v>
      </c>
      <c r="BI1915" s="17">
        <v>7.47212074770712E-2</v>
      </c>
      <c r="BJ1915" s="17">
        <v>5.0203400112874198E-2</v>
      </c>
      <c r="BK1915" s="17">
        <v>6.7163807557845207E-2</v>
      </c>
      <c r="BL1915" s="17">
        <v>4.9184362883440601E-2</v>
      </c>
      <c r="BM1915" s="17">
        <v>7.2858080321768104E-2</v>
      </c>
      <c r="BN1915" s="17">
        <v>4.11665298325571E-2</v>
      </c>
      <c r="BO1915" s="17">
        <v>7.15141745894321E-2</v>
      </c>
      <c r="BP1915" s="17"/>
      <c r="BQ1915" s="17">
        <v>2.8589424396524999E-2</v>
      </c>
      <c r="BR1915" s="17">
        <v>6.215229970484E-2</v>
      </c>
    </row>
    <row r="1916" spans="2:70" x14ac:dyDescent="0.35">
      <c r="B1916" t="s">
        <v>129</v>
      </c>
      <c r="C1916" s="17">
        <v>7.3130628603985198E-2</v>
      </c>
      <c r="D1916" s="17">
        <v>7.1774567734446307E-2</v>
      </c>
      <c r="E1916" s="17">
        <v>7.3818343238293505E-2</v>
      </c>
      <c r="F1916" s="17"/>
      <c r="G1916" s="17">
        <v>6.9114165656743401E-2</v>
      </c>
      <c r="H1916" s="17">
        <v>6.3478019541043096E-2</v>
      </c>
      <c r="I1916" s="17">
        <v>7.4714171636901999E-2</v>
      </c>
      <c r="J1916" s="17">
        <v>7.3593571770968702E-2</v>
      </c>
      <c r="K1916" s="17">
        <v>8.0785358165703897E-2</v>
      </c>
      <c r="L1916" s="17">
        <v>7.6854276377004094E-2</v>
      </c>
      <c r="M1916" s="17"/>
      <c r="N1916" s="17">
        <v>4.9626507310502901E-2</v>
      </c>
      <c r="O1916" s="17">
        <v>7.7372809338804804E-2</v>
      </c>
      <c r="P1916" s="17">
        <v>7.6258948170298199E-2</v>
      </c>
      <c r="Q1916" s="17">
        <v>9.0461673388556596E-2</v>
      </c>
      <c r="R1916" s="17"/>
      <c r="S1916" s="17">
        <v>5.6094965200655898E-2</v>
      </c>
      <c r="T1916" s="17">
        <v>7.4678145865711698E-2</v>
      </c>
      <c r="U1916" s="17">
        <v>9.0041326223635004E-2</v>
      </c>
      <c r="V1916" s="17">
        <v>6.0019945004421302E-2</v>
      </c>
      <c r="W1916" s="17">
        <v>0.121843784150526</v>
      </c>
      <c r="X1916" s="17">
        <v>7.3714857021256006E-2</v>
      </c>
      <c r="Y1916" s="17">
        <v>7.6592261532899594E-2</v>
      </c>
      <c r="Z1916" s="17">
        <v>6.4369253786877204E-2</v>
      </c>
      <c r="AA1916" s="17">
        <v>6.9244708335832794E-2</v>
      </c>
      <c r="AB1916" s="17">
        <v>5.3178597541730502E-2</v>
      </c>
      <c r="AC1916" s="17">
        <v>7.1953960757623198E-2</v>
      </c>
      <c r="AD1916" s="17">
        <v>0.103242451124356</v>
      </c>
      <c r="AE1916" s="17"/>
      <c r="AF1916" s="17">
        <v>7.2782692913680294E-2</v>
      </c>
      <c r="AG1916" s="17">
        <v>5.9101658821750898E-2</v>
      </c>
      <c r="AH1916" s="17">
        <v>0.109210765378046</v>
      </c>
      <c r="AI1916" s="17"/>
      <c r="AJ1916" s="17">
        <v>6.7610848572386598E-2</v>
      </c>
      <c r="AK1916" s="17">
        <v>5.5306060020161897E-2</v>
      </c>
      <c r="AL1916" s="17">
        <v>7.6581570858774303E-2</v>
      </c>
      <c r="AM1916" s="17">
        <v>7.9157034747900701E-2</v>
      </c>
      <c r="AN1916" s="17">
        <v>0.117052583489405</v>
      </c>
      <c r="AO1916" s="17"/>
      <c r="AP1916" s="17">
        <v>6.7233946157615604E-2</v>
      </c>
      <c r="AQ1916" s="17">
        <v>5.2334844085771701E-2</v>
      </c>
      <c r="AR1916" s="17">
        <v>6.6685029719458902E-2</v>
      </c>
      <c r="AS1916" s="17"/>
      <c r="AT1916" s="17">
        <v>8.1461656561203993E-2</v>
      </c>
      <c r="AU1916" s="17">
        <v>9.2409702066123006E-2</v>
      </c>
      <c r="AV1916" s="17">
        <v>6.0947451850074802E-2</v>
      </c>
      <c r="AW1916" s="17">
        <v>2.2808750735222899E-2</v>
      </c>
      <c r="AX1916" s="17">
        <v>4.5320919495901599E-2</v>
      </c>
      <c r="AY1916" s="17"/>
      <c r="AZ1916" s="17">
        <v>0.120260606353189</v>
      </c>
      <c r="BA1916" s="17">
        <v>8.2814756051948296E-2</v>
      </c>
      <c r="BB1916" s="17">
        <v>7.2906769055528994E-2</v>
      </c>
      <c r="BC1916" s="17">
        <v>6.0477635308806697E-2</v>
      </c>
      <c r="BD1916" s="17">
        <v>8.40618788737615E-2</v>
      </c>
      <c r="BE1916" s="17">
        <v>9.1814176913419601E-2</v>
      </c>
      <c r="BF1916" s="17">
        <v>6.9373967306054204E-2</v>
      </c>
      <c r="BG1916" s="17">
        <v>8.1941942021527894E-2</v>
      </c>
      <c r="BH1916" s="17">
        <v>6.9100360038735195E-2</v>
      </c>
      <c r="BI1916" s="17">
        <v>6.0459455141389902E-2</v>
      </c>
      <c r="BJ1916" s="17">
        <v>5.3554344266637403E-2</v>
      </c>
      <c r="BK1916" s="17">
        <v>4.3643731246737601E-2</v>
      </c>
      <c r="BL1916" s="17">
        <v>5.2094856403725499E-2</v>
      </c>
      <c r="BM1916" s="17">
        <v>6.8943425823393106E-2</v>
      </c>
      <c r="BN1916" s="17">
        <v>7.7060942765499102E-2</v>
      </c>
      <c r="BO1916" s="17">
        <v>5.0538784128887501E-2</v>
      </c>
      <c r="BP1916" s="17"/>
      <c r="BQ1916" s="17">
        <v>2.3991918438391199E-2</v>
      </c>
      <c r="BR1916" s="17">
        <v>9.28119564710157E-2</v>
      </c>
    </row>
    <row r="1917" spans="2:70" x14ac:dyDescent="0.35">
      <c r="B1917" t="s">
        <v>141</v>
      </c>
      <c r="C1917" s="17">
        <v>0.56315730172298795</v>
      </c>
      <c r="D1917" s="17">
        <v>0.55185267183635101</v>
      </c>
      <c r="E1917" s="17">
        <v>0.57405150536137695</v>
      </c>
      <c r="F1917" s="17"/>
      <c r="G1917" s="17">
        <v>0.50958629600546401</v>
      </c>
      <c r="H1917" s="17">
        <v>0.598146209831384</v>
      </c>
      <c r="I1917" s="17">
        <v>0.59559874359790999</v>
      </c>
      <c r="J1917" s="17">
        <v>0.57924032081810795</v>
      </c>
      <c r="K1917" s="17">
        <v>0.532115796597319</v>
      </c>
      <c r="L1917" s="17">
        <v>0.55150451718909999</v>
      </c>
      <c r="M1917" s="17"/>
      <c r="N1917" s="17">
        <v>0.616331575586334</v>
      </c>
      <c r="O1917" s="17">
        <v>0.55547600254415197</v>
      </c>
      <c r="P1917" s="17">
        <v>0.53209566964219801</v>
      </c>
      <c r="Q1917" s="17">
        <v>0.54344750049019197</v>
      </c>
      <c r="R1917" s="17"/>
      <c r="S1917" s="17">
        <v>0.64608485571660901</v>
      </c>
      <c r="T1917" s="17">
        <v>0.54977022829269895</v>
      </c>
      <c r="U1917" s="17">
        <v>0.52900157105910095</v>
      </c>
      <c r="V1917" s="17">
        <v>0.54221812494937005</v>
      </c>
      <c r="W1917" s="17">
        <v>0.50066067163289496</v>
      </c>
      <c r="X1917" s="17">
        <v>0.55270362276986795</v>
      </c>
      <c r="Y1917" s="17">
        <v>0.54575441189023099</v>
      </c>
      <c r="Z1917" s="17">
        <v>0.56372600060037104</v>
      </c>
      <c r="AA1917" s="17">
        <v>0.54419208224072502</v>
      </c>
      <c r="AB1917" s="17">
        <v>0.57747768750241102</v>
      </c>
      <c r="AC1917" s="17">
        <v>0.58336877351597605</v>
      </c>
      <c r="AD1917" s="17">
        <v>0.60375858150206196</v>
      </c>
      <c r="AE1917" s="17"/>
      <c r="AF1917" s="17">
        <v>0.54384903098795601</v>
      </c>
      <c r="AG1917" s="17">
        <v>0.60759213753095898</v>
      </c>
      <c r="AH1917" s="17">
        <v>0.51392377019427105</v>
      </c>
      <c r="AI1917" s="17"/>
      <c r="AJ1917" s="17">
        <v>0.55115449076988998</v>
      </c>
      <c r="AK1917" s="17">
        <v>0.60621621920906599</v>
      </c>
      <c r="AL1917" s="17">
        <v>0.58758082410758905</v>
      </c>
      <c r="AM1917" s="17">
        <v>0.55484860269232406</v>
      </c>
      <c r="AN1917" s="17">
        <v>0.48165659923012599</v>
      </c>
      <c r="AO1917" s="17"/>
      <c r="AP1917" s="17">
        <v>0.56639166684202003</v>
      </c>
      <c r="AQ1917" s="17">
        <v>0.61710889875995301</v>
      </c>
      <c r="AR1917" s="17">
        <v>0.60036285602026696</v>
      </c>
      <c r="AS1917" s="17"/>
      <c r="AT1917" s="17">
        <v>0.51742416368481703</v>
      </c>
      <c r="AU1917" s="17">
        <v>0.52617572439351401</v>
      </c>
      <c r="AV1917" s="17">
        <v>0.60601850901792798</v>
      </c>
      <c r="AW1917" s="17">
        <v>0.66481468692175305</v>
      </c>
      <c r="AX1917" s="17">
        <v>0.62557017749019805</v>
      </c>
      <c r="AY1917" s="17"/>
      <c r="AZ1917" s="17">
        <v>0.43507271858005597</v>
      </c>
      <c r="BA1917" s="17">
        <v>0.49384667683682598</v>
      </c>
      <c r="BB1917" s="17">
        <v>0.55893887348665805</v>
      </c>
      <c r="BC1917" s="17">
        <v>0.58481847525892405</v>
      </c>
      <c r="BD1917" s="17">
        <v>0.52658508787055602</v>
      </c>
      <c r="BE1917" s="17">
        <v>0.55044826273693703</v>
      </c>
      <c r="BF1917" s="17">
        <v>0.55593828268630396</v>
      </c>
      <c r="BG1917" s="17">
        <v>0.55837875933516301</v>
      </c>
      <c r="BH1917" s="17">
        <v>0.60987485760689297</v>
      </c>
      <c r="BI1917" s="17">
        <v>0.57351889880817297</v>
      </c>
      <c r="BJ1917" s="17">
        <v>0.61469726687889303</v>
      </c>
      <c r="BK1917" s="17">
        <v>0.59159507541775602</v>
      </c>
      <c r="BL1917" s="17">
        <v>0.63358828834828995</v>
      </c>
      <c r="BM1917" s="17">
        <v>0.56140649937063802</v>
      </c>
      <c r="BN1917" s="17">
        <v>0.59693972754396396</v>
      </c>
      <c r="BO1917" s="17">
        <v>0.61230542437497604</v>
      </c>
      <c r="BP1917" s="17"/>
      <c r="BQ1917" s="17">
        <v>0.71745852848267699</v>
      </c>
      <c r="BR1917" s="17">
        <v>0.49732748904504598</v>
      </c>
    </row>
    <row r="1918" spans="2:70" x14ac:dyDescent="0.35">
      <c r="B1918" t="s">
        <v>142</v>
      </c>
      <c r="C1918" s="17">
        <v>0.102503388907197</v>
      </c>
      <c r="D1918" s="17">
        <v>9.8788015018460601E-2</v>
      </c>
      <c r="E1918" s="17">
        <v>0.105224288704935</v>
      </c>
      <c r="F1918" s="17"/>
      <c r="G1918" s="17">
        <v>0.14981395606101899</v>
      </c>
      <c r="H1918" s="17">
        <v>0.118018388399453</v>
      </c>
      <c r="I1918" s="17">
        <v>0.104120159563887</v>
      </c>
      <c r="J1918" s="17">
        <v>9.1372050310098402E-2</v>
      </c>
      <c r="K1918" s="17">
        <v>8.97576508470357E-2</v>
      </c>
      <c r="L1918" s="17">
        <v>7.4710807029826798E-2</v>
      </c>
      <c r="M1918" s="17"/>
      <c r="N1918" s="17">
        <v>8.1746688792175407E-2</v>
      </c>
      <c r="O1918" s="17">
        <v>0.11248570487074901</v>
      </c>
      <c r="P1918" s="17">
        <v>0.11326587194063301</v>
      </c>
      <c r="Q1918" s="17">
        <v>0.103428567807857</v>
      </c>
      <c r="R1918" s="17"/>
      <c r="S1918" s="17">
        <v>8.8125380423312694E-2</v>
      </c>
      <c r="T1918" s="17">
        <v>0.103091353703835</v>
      </c>
      <c r="U1918" s="17">
        <v>9.8948967712608096E-2</v>
      </c>
      <c r="V1918" s="17">
        <v>0.11423161760115801</v>
      </c>
      <c r="W1918" s="17">
        <v>9.28232060037468E-2</v>
      </c>
      <c r="X1918" s="17">
        <v>0.11401781310504901</v>
      </c>
      <c r="Y1918" s="17">
        <v>0.12088874494877801</v>
      </c>
      <c r="Z1918" s="17">
        <v>0.128540001725123</v>
      </c>
      <c r="AA1918" s="17">
        <v>0.101604736284024</v>
      </c>
      <c r="AB1918" s="17">
        <v>8.9958766595207601E-2</v>
      </c>
      <c r="AC1918" s="17">
        <v>0.114411026452959</v>
      </c>
      <c r="AD1918" s="17">
        <v>6.6730860229945996E-2</v>
      </c>
      <c r="AE1918" s="17"/>
      <c r="AF1918" s="17">
        <v>0.119471296702648</v>
      </c>
      <c r="AG1918" s="17">
        <v>8.0645627619563495E-2</v>
      </c>
      <c r="AH1918" s="17">
        <v>9.9074194298283999E-2</v>
      </c>
      <c r="AI1918" s="17"/>
      <c r="AJ1918" s="17">
        <v>9.3428673795349707E-2</v>
      </c>
      <c r="AK1918" s="17">
        <v>0.10711128042292101</v>
      </c>
      <c r="AL1918" s="17">
        <v>8.5614069166239107E-2</v>
      </c>
      <c r="AM1918" s="17">
        <v>0.138290475437883</v>
      </c>
      <c r="AN1918" s="17">
        <v>0.112524341793185</v>
      </c>
      <c r="AO1918" s="17"/>
      <c r="AP1918" s="17">
        <v>9.5904095355731106E-2</v>
      </c>
      <c r="AQ1918" s="17">
        <v>0.100318458700562</v>
      </c>
      <c r="AR1918" s="17">
        <v>9.5416655761558E-2</v>
      </c>
      <c r="AS1918" s="17"/>
      <c r="AT1918" s="17">
        <v>0.10285000742642</v>
      </c>
      <c r="AU1918" s="17">
        <v>0.11958220581323201</v>
      </c>
      <c r="AV1918" s="17">
        <v>9.2408808623239094E-2</v>
      </c>
      <c r="AW1918" s="17">
        <v>7.0807274883662202E-2</v>
      </c>
      <c r="AX1918" s="17">
        <v>0.14765994740785601</v>
      </c>
      <c r="AY1918" s="17"/>
      <c r="AZ1918" s="17">
        <v>0.21016384452360501</v>
      </c>
      <c r="BA1918" s="17">
        <v>0.10282075096642</v>
      </c>
      <c r="BB1918" s="17">
        <v>0.100469303463273</v>
      </c>
      <c r="BC1918" s="17">
        <v>9.0314186020768905E-2</v>
      </c>
      <c r="BD1918" s="17">
        <v>9.6309024880752603E-2</v>
      </c>
      <c r="BE1918" s="17">
        <v>0.100962245553816</v>
      </c>
      <c r="BF1918" s="17">
        <v>9.1042420021906698E-2</v>
      </c>
      <c r="BG1918" s="17">
        <v>0.104257057331818</v>
      </c>
      <c r="BH1918" s="17">
        <v>9.6062268177703303E-2</v>
      </c>
      <c r="BI1918" s="17">
        <v>0.112970849931122</v>
      </c>
      <c r="BJ1918" s="17">
        <v>0.10841726297125601</v>
      </c>
      <c r="BK1918" s="17">
        <v>0.131048279109898</v>
      </c>
      <c r="BL1918" s="17">
        <v>9.99944685960521E-2</v>
      </c>
      <c r="BM1918" s="17">
        <v>0.14094218041100101</v>
      </c>
      <c r="BN1918" s="17">
        <v>7.0976910547593294E-2</v>
      </c>
      <c r="BO1918" s="17">
        <v>0.115179215769338</v>
      </c>
      <c r="BP1918" s="17"/>
      <c r="BQ1918" s="17">
        <v>7.3283222443575505E-2</v>
      </c>
      <c r="BR1918" s="17">
        <v>0.11542411483206701</v>
      </c>
    </row>
    <row r="1919" spans="2:70" x14ac:dyDescent="0.35">
      <c r="B1919" t="s">
        <v>143</v>
      </c>
      <c r="C1919" s="17">
        <v>0.46065391281578999</v>
      </c>
      <c r="D1919" s="17">
        <v>0.45306465681788999</v>
      </c>
      <c r="E1919" s="17">
        <v>0.468827216656442</v>
      </c>
      <c r="F1919" s="17"/>
      <c r="G1919" s="17">
        <v>0.35977233994444502</v>
      </c>
      <c r="H1919" s="17">
        <v>0.480127821431931</v>
      </c>
      <c r="I1919" s="17">
        <v>0.491478584034023</v>
      </c>
      <c r="J1919" s="17">
        <v>0.48786827050801002</v>
      </c>
      <c r="K1919" s="17">
        <v>0.44235814575028298</v>
      </c>
      <c r="L1919" s="17">
        <v>0.47679371015927302</v>
      </c>
      <c r="M1919" s="17"/>
      <c r="N1919" s="17">
        <v>0.53458488679415805</v>
      </c>
      <c r="O1919" s="17">
        <v>0.44299029767340398</v>
      </c>
      <c r="P1919" s="17">
        <v>0.41882979770156498</v>
      </c>
      <c r="Q1919" s="17">
        <v>0.440018932682335</v>
      </c>
      <c r="R1919" s="17"/>
      <c r="S1919" s="17">
        <v>0.55795947529329604</v>
      </c>
      <c r="T1919" s="17">
        <v>0.44667887458886402</v>
      </c>
      <c r="U1919" s="17">
        <v>0.43005260334649298</v>
      </c>
      <c r="V1919" s="17">
        <v>0.42798650734821198</v>
      </c>
      <c r="W1919" s="17">
        <v>0.40783746562914902</v>
      </c>
      <c r="X1919" s="17">
        <v>0.43868580966481902</v>
      </c>
      <c r="Y1919" s="17">
        <v>0.424865666941453</v>
      </c>
      <c r="Z1919" s="17">
        <v>0.435185998875248</v>
      </c>
      <c r="AA1919" s="17">
        <v>0.44258734595670102</v>
      </c>
      <c r="AB1919" s="17">
        <v>0.487518920907203</v>
      </c>
      <c r="AC1919" s="17">
        <v>0.46895774706301702</v>
      </c>
      <c r="AD1919" s="17">
        <v>0.53702772127211595</v>
      </c>
      <c r="AE1919" s="17"/>
      <c r="AF1919" s="17">
        <v>0.42437773428530801</v>
      </c>
      <c r="AG1919" s="17">
        <v>0.52694650991139602</v>
      </c>
      <c r="AH1919" s="17">
        <v>0.41484957589598698</v>
      </c>
      <c r="AI1919" s="17"/>
      <c r="AJ1919" s="17">
        <v>0.45772581697454101</v>
      </c>
      <c r="AK1919" s="17">
        <v>0.49910493878614498</v>
      </c>
      <c r="AL1919" s="17">
        <v>0.50196675494135001</v>
      </c>
      <c r="AM1919" s="17">
        <v>0.41655812725444002</v>
      </c>
      <c r="AN1919" s="17">
        <v>0.369132257436941</v>
      </c>
      <c r="AO1919" s="17"/>
      <c r="AP1919" s="17">
        <v>0.470487571486289</v>
      </c>
      <c r="AQ1919" s="17">
        <v>0.51679044005939101</v>
      </c>
      <c r="AR1919" s="17">
        <v>0.50494620025870895</v>
      </c>
      <c r="AS1919" s="17"/>
      <c r="AT1919" s="17">
        <v>0.414574156258396</v>
      </c>
      <c r="AU1919" s="17">
        <v>0.40659351858028198</v>
      </c>
      <c r="AV1919" s="17">
        <v>0.51360970039468901</v>
      </c>
      <c r="AW1919" s="17">
        <v>0.59400741203809004</v>
      </c>
      <c r="AX1919" s="17">
        <v>0.47791023008234201</v>
      </c>
      <c r="AY1919" s="17"/>
      <c r="AZ1919" s="17">
        <v>0.22490887405645099</v>
      </c>
      <c r="BA1919" s="17">
        <v>0.39102592587040602</v>
      </c>
      <c r="BB1919" s="17">
        <v>0.45846957002338501</v>
      </c>
      <c r="BC1919" s="17">
        <v>0.49450428923815598</v>
      </c>
      <c r="BD1919" s="17">
        <v>0.43027606298980298</v>
      </c>
      <c r="BE1919" s="17">
        <v>0.44948601718312098</v>
      </c>
      <c r="BF1919" s="17">
        <v>0.46489586266439797</v>
      </c>
      <c r="BG1919" s="17">
        <v>0.45412170200334401</v>
      </c>
      <c r="BH1919" s="17">
        <v>0.51381258942918995</v>
      </c>
      <c r="BI1919" s="17">
        <v>0.46054804887705098</v>
      </c>
      <c r="BJ1919" s="17">
        <v>0.50628000390763594</v>
      </c>
      <c r="BK1919" s="17">
        <v>0.460546796307858</v>
      </c>
      <c r="BL1919" s="17">
        <v>0.53359381975223796</v>
      </c>
      <c r="BM1919" s="17">
        <v>0.42046431895963599</v>
      </c>
      <c r="BN1919" s="17">
        <v>0.52596281699637004</v>
      </c>
      <c r="BO1919" s="17">
        <v>0.497126208605638</v>
      </c>
      <c r="BP1919" s="17"/>
      <c r="BQ1919" s="17">
        <v>0.644175306039101</v>
      </c>
      <c r="BR1919" s="17">
        <v>0.38190337421297899</v>
      </c>
    </row>
    <row r="1920" spans="2:70" x14ac:dyDescent="0.35">
      <c r="C1920" s="17"/>
      <c r="D1920" s="17"/>
      <c r="E1920" s="17"/>
      <c r="F1920" s="17"/>
      <c r="G1920" s="17"/>
      <c r="H1920" s="17"/>
      <c r="I1920" s="17"/>
      <c r="J1920" s="17"/>
      <c r="K1920" s="17"/>
      <c r="L1920" s="17"/>
      <c r="M1920" s="17"/>
      <c r="N1920" s="17"/>
      <c r="O1920" s="17"/>
      <c r="P1920" s="17"/>
      <c r="Q1920" s="17"/>
      <c r="R1920" s="17"/>
      <c r="S1920" s="17"/>
      <c r="T1920" s="17"/>
      <c r="U1920" s="17"/>
      <c r="V1920" s="17"/>
      <c r="W1920" s="17"/>
      <c r="X1920" s="17"/>
      <c r="Y1920" s="17"/>
      <c r="Z1920" s="17"/>
      <c r="AA1920" s="17"/>
      <c r="AB1920" s="17"/>
      <c r="AC1920" s="17"/>
      <c r="AD1920" s="17"/>
      <c r="AE1920" s="17"/>
      <c r="AF1920" s="17"/>
      <c r="AG1920" s="17"/>
      <c r="AH1920" s="17"/>
      <c r="AI1920" s="17"/>
      <c r="AJ1920" s="17"/>
      <c r="AK1920" s="17"/>
      <c r="AL1920" s="17"/>
      <c r="AM1920" s="17"/>
      <c r="AN1920" s="17"/>
      <c r="AO1920" s="17"/>
      <c r="AP1920" s="17"/>
      <c r="AQ1920" s="17"/>
      <c r="AR1920" s="17"/>
      <c r="AS1920" s="17"/>
      <c r="AT1920" s="17"/>
      <c r="AU1920" s="17"/>
      <c r="AV1920" s="17"/>
      <c r="AW1920" s="17"/>
      <c r="AX1920" s="17"/>
      <c r="AY1920" s="17"/>
      <c r="AZ1920" s="17"/>
      <c r="BA1920" s="17"/>
      <c r="BB1920" s="17"/>
      <c r="BC1920" s="17"/>
      <c r="BD1920" s="17"/>
      <c r="BE1920" s="17"/>
      <c r="BF1920" s="17"/>
      <c r="BG1920" s="17"/>
      <c r="BH1920" s="17"/>
      <c r="BI1920" s="17"/>
      <c r="BJ1920" s="17"/>
      <c r="BK1920" s="17"/>
      <c r="BL1920" s="17"/>
      <c r="BM1920" s="17"/>
      <c r="BN1920" s="17"/>
      <c r="BO1920" s="17"/>
      <c r="BP1920" s="17"/>
      <c r="BQ1920" s="17"/>
      <c r="BR1920" s="17"/>
    </row>
    <row r="1921" spans="2:70" x14ac:dyDescent="0.35">
      <c r="B1921" s="6" t="s">
        <v>771</v>
      </c>
      <c r="C1921" s="17"/>
      <c r="D1921" s="17"/>
      <c r="E1921" s="17"/>
      <c r="F1921" s="17"/>
      <c r="G1921" s="17"/>
      <c r="H1921" s="17"/>
      <c r="I1921" s="17"/>
      <c r="J1921" s="17"/>
      <c r="K1921" s="17"/>
      <c r="L1921" s="17"/>
      <c r="M1921" s="17"/>
      <c r="N1921" s="17"/>
      <c r="O1921" s="17"/>
      <c r="P1921" s="17"/>
      <c r="Q1921" s="17"/>
      <c r="R1921" s="17"/>
      <c r="S1921" s="17"/>
      <c r="T1921" s="17"/>
      <c r="U1921" s="17"/>
      <c r="V1921" s="17"/>
      <c r="W1921" s="17"/>
      <c r="X1921" s="17"/>
      <c r="Y1921" s="17"/>
      <c r="Z1921" s="17"/>
      <c r="AA1921" s="17"/>
      <c r="AB1921" s="17"/>
      <c r="AC1921" s="17"/>
      <c r="AD1921" s="17"/>
      <c r="AE1921" s="17"/>
      <c r="AF1921" s="17"/>
      <c r="AG1921" s="17"/>
      <c r="AH1921" s="17"/>
      <c r="AI1921" s="17"/>
      <c r="AJ1921" s="17"/>
      <c r="AK1921" s="17"/>
      <c r="AL1921" s="17"/>
      <c r="AM1921" s="17"/>
      <c r="AN1921" s="17"/>
      <c r="AO1921" s="17"/>
      <c r="AP1921" s="17"/>
      <c r="AQ1921" s="17"/>
      <c r="AR1921" s="17"/>
      <c r="AS1921" s="17"/>
      <c r="AT1921" s="17"/>
      <c r="AU1921" s="17"/>
      <c r="AV1921" s="17"/>
      <c r="AW1921" s="17"/>
      <c r="AX1921" s="17"/>
      <c r="AY1921" s="17"/>
      <c r="AZ1921" s="17"/>
      <c r="BA1921" s="17"/>
      <c r="BB1921" s="17"/>
      <c r="BC1921" s="17"/>
      <c r="BD1921" s="17"/>
      <c r="BE1921" s="17"/>
      <c r="BF1921" s="17"/>
      <c r="BG1921" s="17"/>
      <c r="BH1921" s="17"/>
      <c r="BI1921" s="17"/>
      <c r="BJ1921" s="17"/>
      <c r="BK1921" s="17"/>
      <c r="BL1921" s="17"/>
      <c r="BM1921" s="17"/>
      <c r="BN1921" s="17"/>
      <c r="BO1921" s="17"/>
      <c r="BP1921" s="17"/>
      <c r="BQ1921" s="17"/>
      <c r="BR1921" s="17"/>
    </row>
    <row r="1922" spans="2:70" x14ac:dyDescent="0.35">
      <c r="B1922" s="24" t="s">
        <v>651</v>
      </c>
      <c r="C1922" s="17"/>
      <c r="D1922" s="17"/>
      <c r="E1922" s="17"/>
      <c r="F1922" s="17"/>
      <c r="G1922" s="17"/>
      <c r="H1922" s="17"/>
      <c r="I1922" s="17"/>
      <c r="J1922" s="17"/>
      <c r="K1922" s="17"/>
      <c r="L1922" s="17"/>
      <c r="M1922" s="17"/>
      <c r="N1922" s="17"/>
      <c r="O1922" s="17"/>
      <c r="P1922" s="17"/>
      <c r="Q1922" s="17"/>
      <c r="R1922" s="17"/>
      <c r="S1922" s="17"/>
      <c r="T1922" s="17"/>
      <c r="U1922" s="17"/>
      <c r="V1922" s="17"/>
      <c r="W1922" s="17"/>
      <c r="X1922" s="17"/>
      <c r="Y1922" s="17"/>
      <c r="Z1922" s="17"/>
      <c r="AA1922" s="17"/>
      <c r="AB1922" s="17"/>
      <c r="AC1922" s="17"/>
      <c r="AD1922" s="17"/>
      <c r="AE1922" s="17"/>
      <c r="AF1922" s="17"/>
      <c r="AG1922" s="17"/>
      <c r="AH1922" s="17"/>
      <c r="AI1922" s="17"/>
      <c r="AJ1922" s="17"/>
      <c r="AK1922" s="17"/>
      <c r="AL1922" s="17"/>
      <c r="AM1922" s="17"/>
      <c r="AN1922" s="17"/>
      <c r="AO1922" s="17"/>
      <c r="AP1922" s="17"/>
      <c r="AQ1922" s="17"/>
      <c r="AR1922" s="17"/>
      <c r="AS1922" s="17"/>
      <c r="AT1922" s="17"/>
      <c r="AU1922" s="17"/>
      <c r="AV1922" s="17"/>
      <c r="AW1922" s="17"/>
      <c r="AX1922" s="17"/>
      <c r="AY1922" s="17"/>
      <c r="AZ1922" s="17"/>
      <c r="BA1922" s="17"/>
      <c r="BB1922" s="17"/>
      <c r="BC1922" s="17"/>
      <c r="BD1922" s="17"/>
      <c r="BE1922" s="17"/>
      <c r="BF1922" s="17"/>
      <c r="BG1922" s="17"/>
      <c r="BH1922" s="17"/>
      <c r="BI1922" s="17"/>
      <c r="BJ1922" s="17"/>
      <c r="BK1922" s="17"/>
      <c r="BL1922" s="17"/>
      <c r="BM1922" s="17"/>
      <c r="BN1922" s="17"/>
      <c r="BO1922" s="17"/>
      <c r="BP1922" s="17"/>
      <c r="BQ1922" s="17"/>
      <c r="BR1922" s="17"/>
    </row>
    <row r="1923" spans="2:70" x14ac:dyDescent="0.35">
      <c r="B1923" t="s">
        <v>759</v>
      </c>
      <c r="C1923" s="17">
        <v>0.13204377879682699</v>
      </c>
      <c r="D1923" s="17">
        <v>0.126029199169788</v>
      </c>
      <c r="E1923" s="17">
        <v>0.136433424735209</v>
      </c>
      <c r="F1923" s="17"/>
      <c r="G1923" s="17">
        <v>0.112719958863491</v>
      </c>
      <c r="H1923" s="17">
        <v>0.18593201184062999</v>
      </c>
      <c r="I1923" s="17">
        <v>0.13772517544019999</v>
      </c>
      <c r="J1923" s="17">
        <v>0.131616081929219</v>
      </c>
      <c r="K1923" s="17">
        <v>9.0566991143760794E-2</v>
      </c>
      <c r="L1923" s="17">
        <v>0.125367104540652</v>
      </c>
      <c r="M1923" s="17"/>
      <c r="N1923" s="17">
        <v>0.15510106011136199</v>
      </c>
      <c r="O1923" s="17">
        <v>0.10506928160685799</v>
      </c>
      <c r="P1923" s="17">
        <v>0.140742325999757</v>
      </c>
      <c r="Q1923" s="17">
        <v>0.124633094373861</v>
      </c>
      <c r="R1923" s="17"/>
      <c r="S1923" s="17">
        <v>0.19502553459176</v>
      </c>
      <c r="T1923" s="17">
        <v>0.10782424288937301</v>
      </c>
      <c r="U1923" s="17">
        <v>0.13473687778655699</v>
      </c>
      <c r="V1923" s="17">
        <v>7.0658618253885599E-2</v>
      </c>
      <c r="W1923" s="17">
        <v>6.6973153309812794E-2</v>
      </c>
      <c r="X1923" s="17">
        <v>0.17571218714014</v>
      </c>
      <c r="Y1923" s="17">
        <v>0.11400183340217999</v>
      </c>
      <c r="Z1923" s="17">
        <v>0.145046404385824</v>
      </c>
      <c r="AA1923" s="17">
        <v>0.115912703610123</v>
      </c>
      <c r="AB1923" s="17">
        <v>0.165890835800449</v>
      </c>
      <c r="AC1923" s="17">
        <v>0.122937260098406</v>
      </c>
      <c r="AD1923" s="17">
        <v>0.154488397486194</v>
      </c>
      <c r="AE1923" s="17"/>
      <c r="AF1923" s="17">
        <v>9.9644657325259803E-2</v>
      </c>
      <c r="AG1923" s="17">
        <v>0.16452048644404901</v>
      </c>
      <c r="AH1923" s="17">
        <v>0.12935918275643199</v>
      </c>
      <c r="AI1923" s="17"/>
      <c r="AJ1923" s="17">
        <v>0.113722549864631</v>
      </c>
      <c r="AK1923" s="17">
        <v>0.14923449612811299</v>
      </c>
      <c r="AL1923" s="17">
        <v>0.18927055961900899</v>
      </c>
      <c r="AM1923" s="17">
        <v>0.224544869363445</v>
      </c>
      <c r="AN1923" s="17">
        <v>9.0401140891181397E-2</v>
      </c>
      <c r="AO1923" s="17"/>
      <c r="AP1923" s="17">
        <v>0.12384343436468</v>
      </c>
      <c r="AQ1923" s="17">
        <v>0.15274335368432099</v>
      </c>
      <c r="AR1923" s="17">
        <v>0.17128922248894801</v>
      </c>
      <c r="AS1923" s="17"/>
      <c r="AT1923" s="17">
        <v>8.5540588477713397E-2</v>
      </c>
      <c r="AU1923" s="17">
        <v>7.6358542150925995E-2</v>
      </c>
      <c r="AV1923" s="17">
        <v>0.19157335732929701</v>
      </c>
      <c r="AW1923" s="17">
        <v>0.186363856464932</v>
      </c>
      <c r="AX1923" s="17">
        <v>0.37369060974372298</v>
      </c>
      <c r="AY1923" s="17"/>
      <c r="AZ1923" s="17">
        <v>5.8603602972805903E-2</v>
      </c>
      <c r="BA1923" s="17">
        <v>0.10222716210989299</v>
      </c>
      <c r="BB1923" s="17">
        <v>0.16936477095327199</v>
      </c>
      <c r="BC1923" s="17">
        <v>0.117731328361765</v>
      </c>
      <c r="BD1923" s="17">
        <v>0.143424210881441</v>
      </c>
      <c r="BE1923" s="17">
        <v>9.1337021630788301E-2</v>
      </c>
      <c r="BF1923" s="17">
        <v>0.13014640668282601</v>
      </c>
      <c r="BG1923" s="17">
        <v>8.9336358418012296E-2</v>
      </c>
      <c r="BH1923" s="17">
        <v>0.165477554754623</v>
      </c>
      <c r="BI1923" s="17">
        <v>9.3102030849228495E-2</v>
      </c>
      <c r="BJ1923" s="17">
        <v>0.169345172577054</v>
      </c>
      <c r="BK1923" s="17">
        <v>0.19095182577790301</v>
      </c>
      <c r="BL1923" s="17">
        <v>0.153489469383226</v>
      </c>
      <c r="BM1923" s="17">
        <v>0.109212867857991</v>
      </c>
      <c r="BN1923" s="17">
        <v>0.13342721592416601</v>
      </c>
      <c r="BO1923" s="17">
        <v>0.17621141510346</v>
      </c>
      <c r="BP1923" s="17"/>
      <c r="BQ1923" s="17">
        <v>0.26267062447723899</v>
      </c>
      <c r="BR1923" s="17">
        <v>7.51353072205381E-2</v>
      </c>
    </row>
    <row r="1924" spans="2:70" x14ac:dyDescent="0.35">
      <c r="B1924" t="s">
        <v>760</v>
      </c>
      <c r="C1924" s="17">
        <v>0.28509274405984503</v>
      </c>
      <c r="D1924" s="17">
        <v>0.27750679400183598</v>
      </c>
      <c r="E1924" s="17">
        <v>0.29222499706312999</v>
      </c>
      <c r="F1924" s="17"/>
      <c r="G1924" s="17">
        <v>0.27502666366450201</v>
      </c>
      <c r="H1924" s="17">
        <v>0.33331176154522901</v>
      </c>
      <c r="I1924" s="17">
        <v>0.31708748235061801</v>
      </c>
      <c r="J1924" s="17">
        <v>0.27835421800819898</v>
      </c>
      <c r="K1924" s="17">
        <v>0.19378926389759499</v>
      </c>
      <c r="L1924" s="17">
        <v>0.29377849620643598</v>
      </c>
      <c r="M1924" s="17"/>
      <c r="N1924" s="17">
        <v>0.31671192822299798</v>
      </c>
      <c r="O1924" s="17">
        <v>0.30773283019826703</v>
      </c>
      <c r="P1924" s="17">
        <v>0.26815495264378802</v>
      </c>
      <c r="Q1924" s="17">
        <v>0.245232950656666</v>
      </c>
      <c r="R1924" s="17"/>
      <c r="S1924" s="17">
        <v>0.299568797165357</v>
      </c>
      <c r="T1924" s="17">
        <v>0.270790949724529</v>
      </c>
      <c r="U1924" s="17">
        <v>0.330703111498721</v>
      </c>
      <c r="V1924" s="17">
        <v>0.30932646910363798</v>
      </c>
      <c r="W1924" s="17">
        <v>0.34524345580169802</v>
      </c>
      <c r="X1924" s="17">
        <v>0.24050270386154199</v>
      </c>
      <c r="Y1924" s="17">
        <v>0.289547182776344</v>
      </c>
      <c r="Z1924" s="17">
        <v>0.25412071582261198</v>
      </c>
      <c r="AA1924" s="17">
        <v>0.26371650660218598</v>
      </c>
      <c r="AB1924" s="17">
        <v>0.244039646529396</v>
      </c>
      <c r="AC1924" s="17">
        <v>0.29951127206051198</v>
      </c>
      <c r="AD1924" s="17">
        <v>0.26674288614992903</v>
      </c>
      <c r="AE1924" s="17"/>
      <c r="AF1924" s="17">
        <v>0.26539401643175897</v>
      </c>
      <c r="AG1924" s="17">
        <v>0.310508328522833</v>
      </c>
      <c r="AH1924" s="17">
        <v>0.26163122746715201</v>
      </c>
      <c r="AI1924" s="17"/>
      <c r="AJ1924" s="17">
        <v>0.28464217921433799</v>
      </c>
      <c r="AK1924" s="17">
        <v>0.33354155469707703</v>
      </c>
      <c r="AL1924" s="17">
        <v>0.29241859874565501</v>
      </c>
      <c r="AM1924" s="17">
        <v>0.111326813698239</v>
      </c>
      <c r="AN1924" s="17">
        <v>0.22446772258151601</v>
      </c>
      <c r="AO1924" s="17"/>
      <c r="AP1924" s="17">
        <v>0.28184089570070903</v>
      </c>
      <c r="AQ1924" s="17">
        <v>0.34286759811566098</v>
      </c>
      <c r="AR1924" s="17">
        <v>0.350729908895204</v>
      </c>
      <c r="AS1924" s="17"/>
      <c r="AT1924" s="17">
        <v>0.24090671603546901</v>
      </c>
      <c r="AU1924" s="17">
        <v>0.29800703193994899</v>
      </c>
      <c r="AV1924" s="17">
        <v>0.31004703780265003</v>
      </c>
      <c r="AW1924" s="17">
        <v>0.35782290267126798</v>
      </c>
      <c r="AX1924" s="17">
        <v>0.164391610799618</v>
      </c>
      <c r="AY1924" s="17"/>
      <c r="AZ1924" s="17">
        <v>0.38831705691572299</v>
      </c>
      <c r="BA1924" s="17">
        <v>0.23869735055507599</v>
      </c>
      <c r="BB1924" s="17">
        <v>0.241693561745185</v>
      </c>
      <c r="BC1924" s="17">
        <v>0.276884313306412</v>
      </c>
      <c r="BD1924" s="17">
        <v>0.27847048096728699</v>
      </c>
      <c r="BE1924" s="17">
        <v>0.31756347075470598</v>
      </c>
      <c r="BF1924" s="17">
        <v>0.34414846485268002</v>
      </c>
      <c r="BG1924" s="17">
        <v>0.28038686021237202</v>
      </c>
      <c r="BH1924" s="17">
        <v>0.27930635846866603</v>
      </c>
      <c r="BI1924" s="17">
        <v>0.21445408925743001</v>
      </c>
      <c r="BJ1924" s="17">
        <v>0.32801056232472797</v>
      </c>
      <c r="BK1924" s="17">
        <v>0.200649685480008</v>
      </c>
      <c r="BL1924" s="17">
        <v>0.26685692144655199</v>
      </c>
      <c r="BM1924" s="17">
        <v>0.30277645874305897</v>
      </c>
      <c r="BN1924" s="17">
        <v>0.386434053913918</v>
      </c>
      <c r="BO1924" s="17">
        <v>0.27646888260423602</v>
      </c>
      <c r="BP1924" s="17"/>
      <c r="BQ1924" s="17">
        <v>0.34982799135334403</v>
      </c>
      <c r="BR1924" s="17">
        <v>0.25378058608732701</v>
      </c>
    </row>
    <row r="1925" spans="2:70" x14ac:dyDescent="0.35">
      <c r="B1925" t="s">
        <v>761</v>
      </c>
      <c r="C1925" s="17">
        <v>0.28360938554843101</v>
      </c>
      <c r="D1925" s="17">
        <v>0.284249063948803</v>
      </c>
      <c r="E1925" s="17">
        <v>0.283017870530408</v>
      </c>
      <c r="F1925" s="17"/>
      <c r="G1925" s="17">
        <v>0.29210255478922298</v>
      </c>
      <c r="H1925" s="17">
        <v>0.25328804619034601</v>
      </c>
      <c r="I1925" s="17">
        <v>0.28216164334773502</v>
      </c>
      <c r="J1925" s="17">
        <v>0.25430097063177398</v>
      </c>
      <c r="K1925" s="17">
        <v>0.35545407822626601</v>
      </c>
      <c r="L1925" s="17">
        <v>0.27771950120097399</v>
      </c>
      <c r="M1925" s="17"/>
      <c r="N1925" s="17">
        <v>0.28021452310959499</v>
      </c>
      <c r="O1925" s="17">
        <v>0.25734991525186102</v>
      </c>
      <c r="P1925" s="17">
        <v>0.27440006259816702</v>
      </c>
      <c r="Q1925" s="17">
        <v>0.32394928095922398</v>
      </c>
      <c r="R1925" s="17"/>
      <c r="S1925" s="17">
        <v>0.28344551907447002</v>
      </c>
      <c r="T1925" s="17">
        <v>0.27972961803477803</v>
      </c>
      <c r="U1925" s="17">
        <v>0.27484482094131402</v>
      </c>
      <c r="V1925" s="17">
        <v>0.24866628934705501</v>
      </c>
      <c r="W1925" s="17">
        <v>0.31036802142395398</v>
      </c>
      <c r="X1925" s="17">
        <v>0.30526650338353201</v>
      </c>
      <c r="Y1925" s="17">
        <v>0.31916918787709703</v>
      </c>
      <c r="Z1925" s="17">
        <v>0.23164835912720799</v>
      </c>
      <c r="AA1925" s="17">
        <v>0.31448894585499798</v>
      </c>
      <c r="AB1925" s="17">
        <v>0.236562173382349</v>
      </c>
      <c r="AC1925" s="17">
        <v>0.31238361694985201</v>
      </c>
      <c r="AD1925" s="17">
        <v>0.23729916425844699</v>
      </c>
      <c r="AE1925" s="17"/>
      <c r="AF1925" s="17">
        <v>0.29116435004622698</v>
      </c>
      <c r="AG1925" s="17">
        <v>0.25206418458600699</v>
      </c>
      <c r="AH1925" s="17">
        <v>0.340571933271901</v>
      </c>
      <c r="AI1925" s="17"/>
      <c r="AJ1925" s="17">
        <v>0.28929893118090899</v>
      </c>
      <c r="AK1925" s="17">
        <v>0.26846090959105701</v>
      </c>
      <c r="AL1925" s="17">
        <v>0.27227407435484502</v>
      </c>
      <c r="AM1925" s="17">
        <v>0.34155647221890101</v>
      </c>
      <c r="AN1925" s="17">
        <v>0.327760977759392</v>
      </c>
      <c r="AO1925" s="17"/>
      <c r="AP1925" s="17">
        <v>0.300442396515399</v>
      </c>
      <c r="AQ1925" s="17">
        <v>0.25158374665614303</v>
      </c>
      <c r="AR1925" s="17">
        <v>0.257717401944979</v>
      </c>
      <c r="AS1925" s="17"/>
      <c r="AT1925" s="17">
        <v>0.32843007426030102</v>
      </c>
      <c r="AU1925" s="17">
        <v>0.30454727582094998</v>
      </c>
      <c r="AV1925" s="17">
        <v>0.22792808300589701</v>
      </c>
      <c r="AW1925" s="17">
        <v>0.29558992524879502</v>
      </c>
      <c r="AX1925" s="17">
        <v>0.23983746193879699</v>
      </c>
      <c r="AY1925" s="17"/>
      <c r="AZ1925" s="17">
        <v>0.34846294542058598</v>
      </c>
      <c r="BA1925" s="17">
        <v>0.32367457054229098</v>
      </c>
      <c r="BB1925" s="17">
        <v>0.281416693923284</v>
      </c>
      <c r="BC1925" s="17">
        <v>0.29856629613112801</v>
      </c>
      <c r="BD1925" s="17">
        <v>0.32151330184272198</v>
      </c>
      <c r="BE1925" s="17">
        <v>0.26173148367001298</v>
      </c>
      <c r="BF1925" s="17">
        <v>0.29601098665095699</v>
      </c>
      <c r="BG1925" s="17">
        <v>0.30084923072490699</v>
      </c>
      <c r="BH1925" s="17">
        <v>0.23941217285562399</v>
      </c>
      <c r="BI1925" s="17">
        <v>0.34671878627927799</v>
      </c>
      <c r="BJ1925" s="17">
        <v>0.25653564521580202</v>
      </c>
      <c r="BK1925" s="17">
        <v>0.27777776327055897</v>
      </c>
      <c r="BL1925" s="17">
        <v>0.224257440054973</v>
      </c>
      <c r="BM1925" s="17">
        <v>0.34604450589097502</v>
      </c>
      <c r="BN1925" s="17">
        <v>0.25611046758023998</v>
      </c>
      <c r="BO1925" s="17">
        <v>0.286460112067707</v>
      </c>
      <c r="BP1925" s="17"/>
      <c r="BQ1925" s="17">
        <v>0.24064500307625</v>
      </c>
      <c r="BR1925" s="17">
        <v>0.305642227164452</v>
      </c>
    </row>
    <row r="1926" spans="2:70" x14ac:dyDescent="0.35">
      <c r="B1926" t="s">
        <v>762</v>
      </c>
      <c r="C1926" s="17">
        <v>0.108911916645206</v>
      </c>
      <c r="D1926" s="17">
        <v>0.11965615110144801</v>
      </c>
      <c r="E1926" s="17">
        <v>9.9346981283397195E-2</v>
      </c>
      <c r="F1926" s="17"/>
      <c r="G1926" s="17">
        <v>0.14460311729632799</v>
      </c>
      <c r="H1926" s="17">
        <v>6.8826990845778299E-2</v>
      </c>
      <c r="I1926" s="17">
        <v>0.114175492055132</v>
      </c>
      <c r="J1926" s="17">
        <v>0.119356720787204</v>
      </c>
      <c r="K1926" s="17">
        <v>9.1647910332101304E-2</v>
      </c>
      <c r="L1926" s="17">
        <v>0.11618014760041299</v>
      </c>
      <c r="M1926" s="17"/>
      <c r="N1926" s="17">
        <v>0.122213631238399</v>
      </c>
      <c r="O1926" s="17">
        <v>0.10949978833787399</v>
      </c>
      <c r="P1926" s="17">
        <v>8.7586595199070999E-2</v>
      </c>
      <c r="Q1926" s="17">
        <v>0.11389935325438801</v>
      </c>
      <c r="R1926" s="17"/>
      <c r="S1926" s="17">
        <v>9.9483073485589602E-2</v>
      </c>
      <c r="T1926" s="17">
        <v>0.13940816143513499</v>
      </c>
      <c r="U1926" s="17">
        <v>6.4614659579510403E-2</v>
      </c>
      <c r="V1926" s="17">
        <v>0.136523794228358</v>
      </c>
      <c r="W1926" s="17">
        <v>0.10649286051946701</v>
      </c>
      <c r="X1926" s="17">
        <v>8.2580318229424604E-2</v>
      </c>
      <c r="Y1926" s="17">
        <v>9.9947713302870597E-2</v>
      </c>
      <c r="Z1926" s="17">
        <v>0.110083570066195</v>
      </c>
      <c r="AA1926" s="17">
        <v>0.101851158592313</v>
      </c>
      <c r="AB1926" s="17">
        <v>0.124884752659269</v>
      </c>
      <c r="AC1926" s="17">
        <v>0.14167016823534501</v>
      </c>
      <c r="AD1926" s="17">
        <v>9.8474995157674203E-2</v>
      </c>
      <c r="AE1926" s="17"/>
      <c r="AF1926" s="17">
        <v>0.112180214342967</v>
      </c>
      <c r="AG1926" s="17">
        <v>0.10610629498746001</v>
      </c>
      <c r="AH1926" s="17">
        <v>9.8646940460211996E-2</v>
      </c>
      <c r="AI1926" s="17"/>
      <c r="AJ1926" s="17">
        <v>0.118700752421576</v>
      </c>
      <c r="AK1926" s="17">
        <v>9.6443203318293994E-2</v>
      </c>
      <c r="AL1926" s="17">
        <v>8.7535956296955694E-2</v>
      </c>
      <c r="AM1926" s="17">
        <v>0</v>
      </c>
      <c r="AN1926" s="17">
        <v>0.10714064674509099</v>
      </c>
      <c r="AO1926" s="17"/>
      <c r="AP1926" s="17">
        <v>0.117065405550226</v>
      </c>
      <c r="AQ1926" s="17">
        <v>0.100403297475316</v>
      </c>
      <c r="AR1926" s="17">
        <v>0.102612306939127</v>
      </c>
      <c r="AS1926" s="17"/>
      <c r="AT1926" s="17">
        <v>0.11238630573583799</v>
      </c>
      <c r="AU1926" s="17">
        <v>0.12414908506681401</v>
      </c>
      <c r="AV1926" s="17">
        <v>0.102034986984038</v>
      </c>
      <c r="AW1926" s="17">
        <v>9.3287136920987501E-2</v>
      </c>
      <c r="AX1926" s="17">
        <v>5.9043978935138103E-2</v>
      </c>
      <c r="AY1926" s="17"/>
      <c r="AZ1926" s="17">
        <v>0</v>
      </c>
      <c r="BA1926" s="17">
        <v>9.8027406116096699E-2</v>
      </c>
      <c r="BB1926" s="17">
        <v>9.3713209500081204E-2</v>
      </c>
      <c r="BC1926" s="17">
        <v>0.111485896771676</v>
      </c>
      <c r="BD1926" s="17">
        <v>0.112790244509065</v>
      </c>
      <c r="BE1926" s="17">
        <v>9.6943847927685595E-2</v>
      </c>
      <c r="BF1926" s="17">
        <v>9.2963013410265694E-2</v>
      </c>
      <c r="BG1926" s="17">
        <v>0.115611612812394</v>
      </c>
      <c r="BH1926" s="17">
        <v>0.13190093393549299</v>
      </c>
      <c r="BI1926" s="17">
        <v>0.116909779425117</v>
      </c>
      <c r="BJ1926" s="17">
        <v>9.4543298505348206E-2</v>
      </c>
      <c r="BK1926" s="17">
        <v>0.14109168633913499</v>
      </c>
      <c r="BL1926" s="17">
        <v>0.155568157818746</v>
      </c>
      <c r="BM1926" s="17">
        <v>0.116066510979454</v>
      </c>
      <c r="BN1926" s="17">
        <v>6.0018895463561102E-2</v>
      </c>
      <c r="BO1926" s="17">
        <v>0.102999442326084</v>
      </c>
      <c r="BP1926" s="17"/>
      <c r="BQ1926" s="17">
        <v>7.2819224994738196E-2</v>
      </c>
      <c r="BR1926" s="17">
        <v>0.12601129850562801</v>
      </c>
    </row>
    <row r="1927" spans="2:70" x14ac:dyDescent="0.35">
      <c r="B1927" t="s">
        <v>763</v>
      </c>
      <c r="C1927" s="17">
        <v>0.108746822491739</v>
      </c>
      <c r="D1927" s="17">
        <v>0.13117061648593301</v>
      </c>
      <c r="E1927" s="17">
        <v>8.8354988055072498E-2</v>
      </c>
      <c r="F1927" s="17"/>
      <c r="G1927" s="17">
        <v>9.7385793919092994E-2</v>
      </c>
      <c r="H1927" s="17">
        <v>8.4926265328229805E-2</v>
      </c>
      <c r="I1927" s="17">
        <v>8.7189059220916701E-2</v>
      </c>
      <c r="J1927" s="17">
        <v>0.10830144209626701</v>
      </c>
      <c r="K1927" s="17">
        <v>0.17541041752693001</v>
      </c>
      <c r="L1927" s="17">
        <v>0.10881296171372</v>
      </c>
      <c r="M1927" s="17"/>
      <c r="N1927" s="17">
        <v>7.9624282707276797E-2</v>
      </c>
      <c r="O1927" s="17">
        <v>0.11888219068854999</v>
      </c>
      <c r="P1927" s="17">
        <v>0.133012912671683</v>
      </c>
      <c r="Q1927" s="17">
        <v>0.108033496685096</v>
      </c>
      <c r="R1927" s="17"/>
      <c r="S1927" s="17">
        <v>7.3848264032090299E-2</v>
      </c>
      <c r="T1927" s="17">
        <v>0.12679124032372999</v>
      </c>
      <c r="U1927" s="17">
        <v>0.11652419332424099</v>
      </c>
      <c r="V1927" s="17">
        <v>0.16538147420282401</v>
      </c>
      <c r="W1927" s="17">
        <v>7.0299200143853005E-2</v>
      </c>
      <c r="X1927" s="17">
        <v>9.2273514693821806E-2</v>
      </c>
      <c r="Y1927" s="17">
        <v>0.117353585222312</v>
      </c>
      <c r="Z1927" s="17">
        <v>0.115232782764204</v>
      </c>
      <c r="AA1927" s="17">
        <v>0.117416690498025</v>
      </c>
      <c r="AB1927" s="17">
        <v>0.11787724642376</v>
      </c>
      <c r="AC1927" s="17">
        <v>5.1522076648050003E-2</v>
      </c>
      <c r="AD1927" s="17">
        <v>0.15239945414132</v>
      </c>
      <c r="AE1927" s="17"/>
      <c r="AF1927" s="17">
        <v>0.14638527537006199</v>
      </c>
      <c r="AG1927" s="17">
        <v>9.7766363977235801E-2</v>
      </c>
      <c r="AH1927" s="17">
        <v>7.3361988837896894E-2</v>
      </c>
      <c r="AI1927" s="17"/>
      <c r="AJ1927" s="17">
        <v>0.113482848943044</v>
      </c>
      <c r="AK1927" s="17">
        <v>8.9026750077058001E-2</v>
      </c>
      <c r="AL1927" s="17">
        <v>9.1615211309733102E-2</v>
      </c>
      <c r="AM1927" s="17">
        <v>0.125661904148471</v>
      </c>
      <c r="AN1927" s="17">
        <v>0.12908303780212299</v>
      </c>
      <c r="AO1927" s="17"/>
      <c r="AP1927" s="17">
        <v>9.4311691427019603E-2</v>
      </c>
      <c r="AQ1927" s="17">
        <v>8.7140785996290507E-2</v>
      </c>
      <c r="AR1927" s="17">
        <v>6.4646255953689793E-2</v>
      </c>
      <c r="AS1927" s="17"/>
      <c r="AT1927" s="17">
        <v>0.12531612694743699</v>
      </c>
      <c r="AU1927" s="17">
        <v>8.1731011993745398E-2</v>
      </c>
      <c r="AV1927" s="17">
        <v>0.10931096465102801</v>
      </c>
      <c r="AW1927" s="17">
        <v>5.0906583607471599E-2</v>
      </c>
      <c r="AX1927" s="17">
        <v>5.3491481152756301E-2</v>
      </c>
      <c r="AY1927" s="17"/>
      <c r="AZ1927" s="17">
        <v>0.14187248274705</v>
      </c>
      <c r="BA1927" s="17">
        <v>0.14088047920508701</v>
      </c>
      <c r="BB1927" s="17">
        <v>0.127399341416115</v>
      </c>
      <c r="BC1927" s="17">
        <v>0.12585410916432399</v>
      </c>
      <c r="BD1927" s="17">
        <v>5.9686436219120599E-2</v>
      </c>
      <c r="BE1927" s="17">
        <v>0.13751223661702699</v>
      </c>
      <c r="BF1927" s="17">
        <v>9.4218602870940901E-2</v>
      </c>
      <c r="BG1927" s="17">
        <v>0.117632594844127</v>
      </c>
      <c r="BH1927" s="17">
        <v>0.122741162963446</v>
      </c>
      <c r="BI1927" s="17">
        <v>0.10692137986549299</v>
      </c>
      <c r="BJ1927" s="17">
        <v>8.5151590202141303E-2</v>
      </c>
      <c r="BK1927" s="17">
        <v>0.12816286773970201</v>
      </c>
      <c r="BL1927" s="17">
        <v>0.118518836419996</v>
      </c>
      <c r="BM1927" s="17">
        <v>0.103186977843684</v>
      </c>
      <c r="BN1927" s="17">
        <v>7.8923259440987395E-2</v>
      </c>
      <c r="BO1927" s="17">
        <v>9.6021930723475701E-2</v>
      </c>
      <c r="BP1927" s="17"/>
      <c r="BQ1927" s="17">
        <v>4.2788515015698803E-2</v>
      </c>
      <c r="BR1927" s="17">
        <v>0.138569434728259</v>
      </c>
    </row>
    <row r="1928" spans="2:70" x14ac:dyDescent="0.35">
      <c r="B1928" t="s">
        <v>129</v>
      </c>
      <c r="C1928" s="17">
        <v>8.1595352457952797E-2</v>
      </c>
      <c r="D1928" s="17">
        <v>6.1388175292191899E-2</v>
      </c>
      <c r="E1928" s="17">
        <v>0.100621738332783</v>
      </c>
      <c r="F1928" s="17"/>
      <c r="G1928" s="17">
        <v>7.8161911467363399E-2</v>
      </c>
      <c r="H1928" s="17">
        <v>7.37149242497879E-2</v>
      </c>
      <c r="I1928" s="17">
        <v>6.1661147585399097E-2</v>
      </c>
      <c r="J1928" s="17">
        <v>0.108070566547336</v>
      </c>
      <c r="K1928" s="17">
        <v>9.3131338873347E-2</v>
      </c>
      <c r="L1928" s="17">
        <v>7.8141788737804904E-2</v>
      </c>
      <c r="M1928" s="17"/>
      <c r="N1928" s="17">
        <v>4.6134574610369898E-2</v>
      </c>
      <c r="O1928" s="17">
        <v>0.101465993916591</v>
      </c>
      <c r="P1928" s="17">
        <v>9.6103150887533906E-2</v>
      </c>
      <c r="Q1928" s="17">
        <v>8.4251824070763801E-2</v>
      </c>
      <c r="R1928" s="17"/>
      <c r="S1928" s="17">
        <v>4.8628811650732399E-2</v>
      </c>
      <c r="T1928" s="17">
        <v>7.5455787592455401E-2</v>
      </c>
      <c r="U1928" s="17">
        <v>7.8576336869656205E-2</v>
      </c>
      <c r="V1928" s="17">
        <v>6.9443354864239706E-2</v>
      </c>
      <c r="W1928" s="17">
        <v>0.10062330880121501</v>
      </c>
      <c r="X1928" s="17">
        <v>0.10366477269154099</v>
      </c>
      <c r="Y1928" s="17">
        <v>5.9980497419196199E-2</v>
      </c>
      <c r="Z1928" s="17">
        <v>0.14386816783395601</v>
      </c>
      <c r="AA1928" s="17">
        <v>8.6613994842355005E-2</v>
      </c>
      <c r="AB1928" s="17">
        <v>0.110745345204777</v>
      </c>
      <c r="AC1928" s="17">
        <v>7.1975606007835799E-2</v>
      </c>
      <c r="AD1928" s="17">
        <v>9.0595102806436498E-2</v>
      </c>
      <c r="AE1928" s="17"/>
      <c r="AF1928" s="17">
        <v>8.5231486483725305E-2</v>
      </c>
      <c r="AG1928" s="17">
        <v>6.9034341482415301E-2</v>
      </c>
      <c r="AH1928" s="17">
        <v>9.6428727206406106E-2</v>
      </c>
      <c r="AI1928" s="17"/>
      <c r="AJ1928" s="17">
        <v>8.0152738375501201E-2</v>
      </c>
      <c r="AK1928" s="17">
        <v>6.3293086188399905E-2</v>
      </c>
      <c r="AL1928" s="17">
        <v>6.6885599673802504E-2</v>
      </c>
      <c r="AM1928" s="17">
        <v>0.19690994057094399</v>
      </c>
      <c r="AN1928" s="17">
        <v>0.12114647422069701</v>
      </c>
      <c r="AO1928" s="17"/>
      <c r="AP1928" s="17">
        <v>8.2496176441966301E-2</v>
      </c>
      <c r="AQ1928" s="17">
        <v>6.5261218072269006E-2</v>
      </c>
      <c r="AR1928" s="17">
        <v>5.3004903778052101E-2</v>
      </c>
      <c r="AS1928" s="17"/>
      <c r="AT1928" s="17">
        <v>0.10742018854324201</v>
      </c>
      <c r="AU1928" s="17">
        <v>0.115207053027615</v>
      </c>
      <c r="AV1928" s="17">
        <v>5.9105570227088997E-2</v>
      </c>
      <c r="AW1928" s="17">
        <v>1.60295950865459E-2</v>
      </c>
      <c r="AX1928" s="17">
        <v>0.109544857429967</v>
      </c>
      <c r="AY1928" s="17"/>
      <c r="AZ1928" s="17">
        <v>6.2743911943835398E-2</v>
      </c>
      <c r="BA1928" s="17">
        <v>9.6493031471555801E-2</v>
      </c>
      <c r="BB1928" s="17">
        <v>8.6412422462062793E-2</v>
      </c>
      <c r="BC1928" s="17">
        <v>6.9478056264695595E-2</v>
      </c>
      <c r="BD1928" s="17">
        <v>8.4115325580363998E-2</v>
      </c>
      <c r="BE1928" s="17">
        <v>9.4911939399780404E-2</v>
      </c>
      <c r="BF1928" s="17">
        <v>4.25125255323303E-2</v>
      </c>
      <c r="BG1928" s="17">
        <v>9.6183342988188605E-2</v>
      </c>
      <c r="BH1928" s="17">
        <v>6.11618170221487E-2</v>
      </c>
      <c r="BI1928" s="17">
        <v>0.12189393432345499</v>
      </c>
      <c r="BJ1928" s="17">
        <v>6.6413731174927396E-2</v>
      </c>
      <c r="BK1928" s="17">
        <v>6.1366171392692799E-2</v>
      </c>
      <c r="BL1928" s="17">
        <v>8.1309174876505602E-2</v>
      </c>
      <c r="BM1928" s="17">
        <v>2.2712678684836601E-2</v>
      </c>
      <c r="BN1928" s="17">
        <v>8.5086107677127307E-2</v>
      </c>
      <c r="BO1928" s="17">
        <v>6.1838217175036098E-2</v>
      </c>
      <c r="BP1928" s="17"/>
      <c r="BQ1928" s="17">
        <v>3.1248641082730001E-2</v>
      </c>
      <c r="BR1928" s="17">
        <v>0.100861146293796</v>
      </c>
    </row>
    <row r="1929" spans="2:70" x14ac:dyDescent="0.35">
      <c r="B1929" t="s">
        <v>141</v>
      </c>
      <c r="C1929" s="17">
        <v>0.41713652285667202</v>
      </c>
      <c r="D1929" s="17">
        <v>0.40353599317162497</v>
      </c>
      <c r="E1929" s="17">
        <v>0.42865842179833902</v>
      </c>
      <c r="F1929" s="17"/>
      <c r="G1929" s="17">
        <v>0.38774662252799302</v>
      </c>
      <c r="H1929" s="17">
        <v>0.51924377338585803</v>
      </c>
      <c r="I1929" s="17">
        <v>0.45481265779081698</v>
      </c>
      <c r="J1929" s="17">
        <v>0.40997029993741801</v>
      </c>
      <c r="K1929" s="17">
        <v>0.28435625504135598</v>
      </c>
      <c r="L1929" s="17">
        <v>0.41914560074708801</v>
      </c>
      <c r="M1929" s="17"/>
      <c r="N1929" s="17">
        <v>0.47181298833435897</v>
      </c>
      <c r="O1929" s="17">
        <v>0.41280211180512499</v>
      </c>
      <c r="P1929" s="17">
        <v>0.40889727864354503</v>
      </c>
      <c r="Q1929" s="17">
        <v>0.369866045030527</v>
      </c>
      <c r="R1929" s="17"/>
      <c r="S1929" s="17">
        <v>0.49459433175711798</v>
      </c>
      <c r="T1929" s="17">
        <v>0.37861519261390197</v>
      </c>
      <c r="U1929" s="17">
        <v>0.46543998928527802</v>
      </c>
      <c r="V1929" s="17">
        <v>0.37998508735752301</v>
      </c>
      <c r="W1929" s="17">
        <v>0.41221660911151098</v>
      </c>
      <c r="X1929" s="17">
        <v>0.41621489100168202</v>
      </c>
      <c r="Y1929" s="17">
        <v>0.40354901617852401</v>
      </c>
      <c r="Z1929" s="17">
        <v>0.39916712020843598</v>
      </c>
      <c r="AA1929" s="17">
        <v>0.379629210212309</v>
      </c>
      <c r="AB1929" s="17">
        <v>0.40993048232984503</v>
      </c>
      <c r="AC1929" s="17">
        <v>0.42244853215891798</v>
      </c>
      <c r="AD1929" s="17">
        <v>0.421231283636122</v>
      </c>
      <c r="AE1929" s="17"/>
      <c r="AF1929" s="17">
        <v>0.36503867375701798</v>
      </c>
      <c r="AG1929" s="17">
        <v>0.47502881496688298</v>
      </c>
      <c r="AH1929" s="17">
        <v>0.390990410223584</v>
      </c>
      <c r="AI1929" s="17"/>
      <c r="AJ1929" s="17">
        <v>0.39836472907896903</v>
      </c>
      <c r="AK1929" s="17">
        <v>0.48277605082519098</v>
      </c>
      <c r="AL1929" s="17">
        <v>0.48168915836466403</v>
      </c>
      <c r="AM1929" s="17">
        <v>0.33587168306168402</v>
      </c>
      <c r="AN1929" s="17">
        <v>0.31486886347269799</v>
      </c>
      <c r="AO1929" s="17"/>
      <c r="AP1929" s="17">
        <v>0.40568433006538901</v>
      </c>
      <c r="AQ1929" s="17">
        <v>0.49561095179998199</v>
      </c>
      <c r="AR1929" s="17">
        <v>0.52201913138415201</v>
      </c>
      <c r="AS1929" s="17"/>
      <c r="AT1929" s="17">
        <v>0.32644730451318299</v>
      </c>
      <c r="AU1929" s="17">
        <v>0.37436557409087501</v>
      </c>
      <c r="AV1929" s="17">
        <v>0.501620395131948</v>
      </c>
      <c r="AW1929" s="17">
        <v>0.54418675913619996</v>
      </c>
      <c r="AX1929" s="17">
        <v>0.53808222054334198</v>
      </c>
      <c r="AY1929" s="17"/>
      <c r="AZ1929" s="17">
        <v>0.44692065988852903</v>
      </c>
      <c r="BA1929" s="17">
        <v>0.34092451266496998</v>
      </c>
      <c r="BB1929" s="17">
        <v>0.41105833269845798</v>
      </c>
      <c r="BC1929" s="17">
        <v>0.39461564166817698</v>
      </c>
      <c r="BD1929" s="17">
        <v>0.42189469184872902</v>
      </c>
      <c r="BE1929" s="17">
        <v>0.40890049238549397</v>
      </c>
      <c r="BF1929" s="17">
        <v>0.47429487153550598</v>
      </c>
      <c r="BG1929" s="17">
        <v>0.36972321863038399</v>
      </c>
      <c r="BH1929" s="17">
        <v>0.44478391322328897</v>
      </c>
      <c r="BI1929" s="17">
        <v>0.307556120106658</v>
      </c>
      <c r="BJ1929" s="17">
        <v>0.49735573490178098</v>
      </c>
      <c r="BK1929" s="17">
        <v>0.39160151125791098</v>
      </c>
      <c r="BL1929" s="17">
        <v>0.42034639082977898</v>
      </c>
      <c r="BM1929" s="17">
        <v>0.41198932660104998</v>
      </c>
      <c r="BN1929" s="17">
        <v>0.51986126983808401</v>
      </c>
      <c r="BO1929" s="17">
        <v>0.45268029770769702</v>
      </c>
      <c r="BP1929" s="17"/>
      <c r="BQ1929" s="17">
        <v>0.61249861583058296</v>
      </c>
      <c r="BR1929" s="17">
        <v>0.32891589330786503</v>
      </c>
    </row>
    <row r="1930" spans="2:70" x14ac:dyDescent="0.35">
      <c r="B1930" t="s">
        <v>142</v>
      </c>
      <c r="C1930" s="17">
        <v>0.217658739136945</v>
      </c>
      <c r="D1930" s="17">
        <v>0.25082676758738098</v>
      </c>
      <c r="E1930" s="17">
        <v>0.18770196933847</v>
      </c>
      <c r="F1930" s="17"/>
      <c r="G1930" s="17">
        <v>0.24198891121542099</v>
      </c>
      <c r="H1930" s="17">
        <v>0.15375325617400801</v>
      </c>
      <c r="I1930" s="17">
        <v>0.20136455127604799</v>
      </c>
      <c r="J1930" s="17">
        <v>0.22765816288347199</v>
      </c>
      <c r="K1930" s="17">
        <v>0.267058327859031</v>
      </c>
      <c r="L1930" s="17">
        <v>0.22499310931413299</v>
      </c>
      <c r="M1930" s="17"/>
      <c r="N1930" s="17">
        <v>0.20183791394567599</v>
      </c>
      <c r="O1930" s="17">
        <v>0.22838197902642399</v>
      </c>
      <c r="P1930" s="17">
        <v>0.220599507870754</v>
      </c>
      <c r="Q1930" s="17">
        <v>0.22193284993948501</v>
      </c>
      <c r="R1930" s="17"/>
      <c r="S1930" s="17">
        <v>0.17333133751768001</v>
      </c>
      <c r="T1930" s="17">
        <v>0.26619940175886497</v>
      </c>
      <c r="U1930" s="17">
        <v>0.18113885290375201</v>
      </c>
      <c r="V1930" s="17">
        <v>0.30190526843118198</v>
      </c>
      <c r="W1930" s="17">
        <v>0.17679206066332001</v>
      </c>
      <c r="X1930" s="17">
        <v>0.17485383292324599</v>
      </c>
      <c r="Y1930" s="17">
        <v>0.21730129852518301</v>
      </c>
      <c r="Z1930" s="17">
        <v>0.2253163528304</v>
      </c>
      <c r="AA1930" s="17">
        <v>0.219267849090338</v>
      </c>
      <c r="AB1930" s="17">
        <v>0.24276199908303001</v>
      </c>
      <c r="AC1930" s="17">
        <v>0.19319224488339501</v>
      </c>
      <c r="AD1930" s="17">
        <v>0.250874449298994</v>
      </c>
      <c r="AE1930" s="17"/>
      <c r="AF1930" s="17">
        <v>0.25856548971302901</v>
      </c>
      <c r="AG1930" s="17">
        <v>0.203872658964696</v>
      </c>
      <c r="AH1930" s="17">
        <v>0.17200892929810899</v>
      </c>
      <c r="AI1930" s="17"/>
      <c r="AJ1930" s="17">
        <v>0.23218360136461999</v>
      </c>
      <c r="AK1930" s="17">
        <v>0.18546995339535199</v>
      </c>
      <c r="AL1930" s="17">
        <v>0.179151167606689</v>
      </c>
      <c r="AM1930" s="17">
        <v>0.125661904148471</v>
      </c>
      <c r="AN1930" s="17">
        <v>0.23622368454721401</v>
      </c>
      <c r="AO1930" s="17"/>
      <c r="AP1930" s="17">
        <v>0.21137709697724499</v>
      </c>
      <c r="AQ1930" s="17">
        <v>0.187544083471606</v>
      </c>
      <c r="AR1930" s="17">
        <v>0.16725856289281699</v>
      </c>
      <c r="AS1930" s="17"/>
      <c r="AT1930" s="17">
        <v>0.23770243268327401</v>
      </c>
      <c r="AU1930" s="17">
        <v>0.20588009706055899</v>
      </c>
      <c r="AV1930" s="17">
        <v>0.211345951635066</v>
      </c>
      <c r="AW1930" s="17">
        <v>0.144193720528459</v>
      </c>
      <c r="AX1930" s="17">
        <v>0.112535460087894</v>
      </c>
      <c r="AY1930" s="17"/>
      <c r="AZ1930" s="17">
        <v>0.14187248274705</v>
      </c>
      <c r="BA1930" s="17">
        <v>0.23890788532118301</v>
      </c>
      <c r="BB1930" s="17">
        <v>0.221112550916196</v>
      </c>
      <c r="BC1930" s="17">
        <v>0.23734000593599899</v>
      </c>
      <c r="BD1930" s="17">
        <v>0.17247668072818501</v>
      </c>
      <c r="BE1930" s="17">
        <v>0.23445608454471301</v>
      </c>
      <c r="BF1930" s="17">
        <v>0.187181616281207</v>
      </c>
      <c r="BG1930" s="17">
        <v>0.23324420765651999</v>
      </c>
      <c r="BH1930" s="17">
        <v>0.25464209689893902</v>
      </c>
      <c r="BI1930" s="17">
        <v>0.22383115929060901</v>
      </c>
      <c r="BJ1930" s="17">
        <v>0.17969488870749001</v>
      </c>
      <c r="BK1930" s="17">
        <v>0.26925455407883703</v>
      </c>
      <c r="BL1930" s="17">
        <v>0.274086994238742</v>
      </c>
      <c r="BM1930" s="17">
        <v>0.219253488823139</v>
      </c>
      <c r="BN1930" s="17">
        <v>0.138942154904549</v>
      </c>
      <c r="BO1930" s="17">
        <v>0.19902137304956</v>
      </c>
      <c r="BP1930" s="17"/>
      <c r="BQ1930" s="17">
        <v>0.115607740010437</v>
      </c>
      <c r="BR1930" s="17">
        <v>0.26458073323388698</v>
      </c>
    </row>
    <row r="1931" spans="2:70" x14ac:dyDescent="0.35">
      <c r="B1931" t="s">
        <v>143</v>
      </c>
      <c r="C1931" s="17">
        <v>0.19947778371972699</v>
      </c>
      <c r="D1931" s="17">
        <v>0.15270922558424399</v>
      </c>
      <c r="E1931" s="17">
        <v>0.24095645245986999</v>
      </c>
      <c r="F1931" s="17"/>
      <c r="G1931" s="17">
        <v>0.14575771131257201</v>
      </c>
      <c r="H1931" s="17">
        <v>0.36549051721185</v>
      </c>
      <c r="I1931" s="17">
        <v>0.25344810651476901</v>
      </c>
      <c r="J1931" s="17">
        <v>0.182312137053947</v>
      </c>
      <c r="K1931" s="17">
        <v>1.72979271823245E-2</v>
      </c>
      <c r="L1931" s="17">
        <v>0.19415249143295499</v>
      </c>
      <c r="M1931" s="17"/>
      <c r="N1931" s="17">
        <v>0.26997507438868401</v>
      </c>
      <c r="O1931" s="17">
        <v>0.18442013277870101</v>
      </c>
      <c r="P1931" s="17">
        <v>0.18829777077279</v>
      </c>
      <c r="Q1931" s="17">
        <v>0.147933195091042</v>
      </c>
      <c r="R1931" s="17"/>
      <c r="S1931" s="17">
        <v>0.32126299423943799</v>
      </c>
      <c r="T1931" s="17">
        <v>0.112415790855037</v>
      </c>
      <c r="U1931" s="17">
        <v>0.28430113638152699</v>
      </c>
      <c r="V1931" s="17">
        <v>7.8079818926341304E-2</v>
      </c>
      <c r="W1931" s="17">
        <v>0.235424548448191</v>
      </c>
      <c r="X1931" s="17">
        <v>0.241361058078435</v>
      </c>
      <c r="Y1931" s="17">
        <v>0.186247717653341</v>
      </c>
      <c r="Z1931" s="17">
        <v>0.17385076737803601</v>
      </c>
      <c r="AA1931" s="17">
        <v>0.160361361121971</v>
      </c>
      <c r="AB1931" s="17">
        <v>0.16716848324681499</v>
      </c>
      <c r="AC1931" s="17">
        <v>0.229256287275523</v>
      </c>
      <c r="AD1931" s="17">
        <v>0.170356834337128</v>
      </c>
      <c r="AE1931" s="17"/>
      <c r="AF1931" s="17">
        <v>0.10647318404398901</v>
      </c>
      <c r="AG1931" s="17">
        <v>0.27115615600218701</v>
      </c>
      <c r="AH1931" s="17">
        <v>0.21898148092547501</v>
      </c>
      <c r="AI1931" s="17"/>
      <c r="AJ1931" s="17">
        <v>0.16618112771434901</v>
      </c>
      <c r="AK1931" s="17">
        <v>0.29730609742983899</v>
      </c>
      <c r="AL1931" s="17">
        <v>0.30253799075797499</v>
      </c>
      <c r="AM1931" s="17">
        <v>0.21020977891321299</v>
      </c>
      <c r="AN1931" s="17">
        <v>7.8645178925483797E-2</v>
      </c>
      <c r="AO1931" s="17"/>
      <c r="AP1931" s="17">
        <v>0.19430723308814299</v>
      </c>
      <c r="AQ1931" s="17">
        <v>0.30806686832837499</v>
      </c>
      <c r="AR1931" s="17">
        <v>0.35476056849133503</v>
      </c>
      <c r="AS1931" s="17"/>
      <c r="AT1931" s="17">
        <v>8.8744871829908298E-2</v>
      </c>
      <c r="AU1931" s="17">
        <v>0.16848547703031599</v>
      </c>
      <c r="AV1931" s="17">
        <v>0.29027444349688197</v>
      </c>
      <c r="AW1931" s="17">
        <v>0.39999303860774099</v>
      </c>
      <c r="AX1931" s="17">
        <v>0.42554676045544698</v>
      </c>
      <c r="AY1931" s="17"/>
      <c r="AZ1931" s="17">
        <v>0.30504817714147903</v>
      </c>
      <c r="BA1931" s="17">
        <v>0.102016627343786</v>
      </c>
      <c r="BB1931" s="17">
        <v>0.18994578178226201</v>
      </c>
      <c r="BC1931" s="17">
        <v>0.15727563573217801</v>
      </c>
      <c r="BD1931" s="17">
        <v>0.24941801112054399</v>
      </c>
      <c r="BE1931" s="17">
        <v>0.174444407840781</v>
      </c>
      <c r="BF1931" s="17">
        <v>0.28711325525429898</v>
      </c>
      <c r="BG1931" s="17">
        <v>0.136479010973864</v>
      </c>
      <c r="BH1931" s="17">
        <v>0.19014181632435001</v>
      </c>
      <c r="BI1931" s="17">
        <v>8.3724960816048993E-2</v>
      </c>
      <c r="BJ1931" s="17">
        <v>0.31766084619429202</v>
      </c>
      <c r="BK1931" s="17">
        <v>0.122346957179075</v>
      </c>
      <c r="BL1931" s="17">
        <v>0.14625939659103601</v>
      </c>
      <c r="BM1931" s="17">
        <v>0.19273583777791201</v>
      </c>
      <c r="BN1931" s="17">
        <v>0.38091911493353597</v>
      </c>
      <c r="BO1931" s="17">
        <v>0.253658924658137</v>
      </c>
      <c r="BP1931" s="17"/>
      <c r="BQ1931" s="17">
        <v>0.49689087582014602</v>
      </c>
      <c r="BR1931" s="17">
        <v>6.4335160073978201E-2</v>
      </c>
    </row>
    <row r="1932" spans="2:70" x14ac:dyDescent="0.35">
      <c r="C1932" s="17"/>
      <c r="D1932" s="17"/>
      <c r="E1932" s="17"/>
      <c r="F1932" s="17"/>
      <c r="G1932" s="17"/>
      <c r="H1932" s="17"/>
      <c r="I1932" s="17"/>
      <c r="J1932" s="17"/>
      <c r="K1932" s="17"/>
      <c r="L1932" s="17"/>
      <c r="M1932" s="17"/>
      <c r="N1932" s="17"/>
      <c r="O1932" s="17"/>
      <c r="P1932" s="17"/>
      <c r="Q1932" s="17"/>
      <c r="R1932" s="17"/>
      <c r="S1932" s="17"/>
      <c r="T1932" s="17"/>
      <c r="U1932" s="17"/>
      <c r="V1932" s="17"/>
      <c r="W1932" s="17"/>
      <c r="X1932" s="17"/>
      <c r="Y1932" s="17"/>
      <c r="Z1932" s="17"/>
      <c r="AA1932" s="17"/>
      <c r="AB1932" s="17"/>
      <c r="AC1932" s="17"/>
      <c r="AD1932" s="17"/>
      <c r="AE1932" s="17"/>
      <c r="AF1932" s="17"/>
      <c r="AG1932" s="17"/>
      <c r="AH1932" s="17"/>
      <c r="AI1932" s="17"/>
      <c r="AJ1932" s="17"/>
      <c r="AK1932" s="17"/>
      <c r="AL1932" s="17"/>
      <c r="AM1932" s="17"/>
      <c r="AN1932" s="17"/>
      <c r="AO1932" s="17"/>
      <c r="AP1932" s="17"/>
      <c r="AQ1932" s="17"/>
      <c r="AR1932" s="17"/>
      <c r="AS1932" s="17"/>
      <c r="AT1932" s="17"/>
      <c r="AU1932" s="17"/>
      <c r="AV1932" s="17"/>
      <c r="AW1932" s="17"/>
      <c r="AX1932" s="17"/>
      <c r="AY1932" s="17"/>
      <c r="AZ1932" s="17"/>
      <c r="BA1932" s="17"/>
      <c r="BB1932" s="17"/>
      <c r="BC1932" s="17"/>
      <c r="BD1932" s="17"/>
      <c r="BE1932" s="17"/>
      <c r="BF1932" s="17"/>
      <c r="BG1932" s="17"/>
      <c r="BH1932" s="17"/>
      <c r="BI1932" s="17"/>
      <c r="BJ1932" s="17"/>
      <c r="BK1932" s="17"/>
      <c r="BL1932" s="17"/>
      <c r="BM1932" s="17"/>
      <c r="BN1932" s="17"/>
      <c r="BO1932" s="17"/>
      <c r="BP1932" s="17"/>
      <c r="BQ1932" s="17"/>
      <c r="BR1932" s="17"/>
    </row>
    <row r="1933" spans="2:70" x14ac:dyDescent="0.35">
      <c r="B1933" s="6" t="s">
        <v>772</v>
      </c>
      <c r="C1933" s="17"/>
      <c r="D1933" s="17"/>
      <c r="E1933" s="17"/>
      <c r="F1933" s="17"/>
      <c r="G1933" s="17"/>
      <c r="H1933" s="17"/>
      <c r="I1933" s="17"/>
      <c r="J1933" s="17"/>
      <c r="K1933" s="17"/>
      <c r="L1933" s="17"/>
      <c r="M1933" s="17"/>
      <c r="N1933" s="17"/>
      <c r="O1933" s="17"/>
      <c r="P1933" s="17"/>
      <c r="Q1933" s="17"/>
      <c r="R1933" s="17"/>
      <c r="S1933" s="17"/>
      <c r="T1933" s="17"/>
      <c r="U1933" s="17"/>
      <c r="V1933" s="17"/>
      <c r="W1933" s="17"/>
      <c r="X1933" s="17"/>
      <c r="Y1933" s="17"/>
      <c r="Z1933" s="17"/>
      <c r="AA1933" s="17"/>
      <c r="AB1933" s="17"/>
      <c r="AC1933" s="17"/>
      <c r="AD1933" s="17"/>
      <c r="AE1933" s="17"/>
      <c r="AF1933" s="17"/>
      <c r="AG1933" s="17"/>
      <c r="AH1933" s="17"/>
      <c r="AI1933" s="17"/>
      <c r="AJ1933" s="17"/>
      <c r="AK1933" s="17"/>
      <c r="AL1933" s="17"/>
      <c r="AM1933" s="17"/>
      <c r="AN1933" s="17"/>
      <c r="AO1933" s="17"/>
      <c r="AP1933" s="17"/>
      <c r="AQ1933" s="17"/>
      <c r="AR1933" s="17"/>
      <c r="AS1933" s="17"/>
      <c r="AT1933" s="17"/>
      <c r="AU1933" s="17"/>
      <c r="AV1933" s="17"/>
      <c r="AW1933" s="17"/>
      <c r="AX1933" s="17"/>
      <c r="AY1933" s="17"/>
      <c r="AZ1933" s="17"/>
      <c r="BA1933" s="17"/>
      <c r="BB1933" s="17"/>
      <c r="BC1933" s="17"/>
      <c r="BD1933" s="17"/>
      <c r="BE1933" s="17"/>
      <c r="BF1933" s="17"/>
      <c r="BG1933" s="17"/>
      <c r="BH1933" s="17"/>
      <c r="BI1933" s="17"/>
      <c r="BJ1933" s="17"/>
      <c r="BK1933" s="17"/>
      <c r="BL1933" s="17"/>
      <c r="BM1933" s="17"/>
      <c r="BN1933" s="17"/>
      <c r="BO1933" s="17"/>
      <c r="BP1933" s="17"/>
      <c r="BQ1933" s="17"/>
      <c r="BR1933" s="17"/>
    </row>
    <row r="1934" spans="2:70" x14ac:dyDescent="0.35">
      <c r="B1934" s="24" t="s">
        <v>651</v>
      </c>
      <c r="C1934" s="17"/>
      <c r="D1934" s="17"/>
      <c r="E1934" s="17"/>
      <c r="F1934" s="17"/>
      <c r="G1934" s="17"/>
      <c r="H1934" s="17"/>
      <c r="I1934" s="17"/>
      <c r="J1934" s="17"/>
      <c r="K1934" s="17"/>
      <c r="L1934" s="17"/>
      <c r="M1934" s="17"/>
      <c r="N1934" s="17"/>
      <c r="O1934" s="17"/>
      <c r="P1934" s="17"/>
      <c r="Q1934" s="17"/>
      <c r="R1934" s="17"/>
      <c r="S1934" s="17"/>
      <c r="T1934" s="17"/>
      <c r="U1934" s="17"/>
      <c r="V1934" s="17"/>
      <c r="W1934" s="17"/>
      <c r="X1934" s="17"/>
      <c r="Y1934" s="17"/>
      <c r="Z1934" s="17"/>
      <c r="AA1934" s="17"/>
      <c r="AB1934" s="17"/>
      <c r="AC1934" s="17"/>
      <c r="AD1934" s="17"/>
      <c r="AE1934" s="17"/>
      <c r="AF1934" s="17"/>
      <c r="AG1934" s="17"/>
      <c r="AH1934" s="17"/>
      <c r="AI1934" s="17"/>
      <c r="AJ1934" s="17"/>
      <c r="AK1934" s="17"/>
      <c r="AL1934" s="17"/>
      <c r="AM1934" s="17"/>
      <c r="AN1934" s="17"/>
      <c r="AO1934" s="17"/>
      <c r="AP1934" s="17"/>
      <c r="AQ1934" s="17"/>
      <c r="AR1934" s="17"/>
      <c r="AS1934" s="17"/>
      <c r="AT1934" s="17"/>
      <c r="AU1934" s="17"/>
      <c r="AV1934" s="17"/>
      <c r="AW1934" s="17"/>
      <c r="AX1934" s="17"/>
      <c r="AY1934" s="17"/>
      <c r="AZ1934" s="17"/>
      <c r="BA1934" s="17"/>
      <c r="BB1934" s="17"/>
      <c r="BC1934" s="17"/>
      <c r="BD1934" s="17"/>
      <c r="BE1934" s="17"/>
      <c r="BF1934" s="17"/>
      <c r="BG1934" s="17"/>
      <c r="BH1934" s="17"/>
      <c r="BI1934" s="17"/>
      <c r="BJ1934" s="17"/>
      <c r="BK1934" s="17"/>
      <c r="BL1934" s="17"/>
      <c r="BM1934" s="17"/>
      <c r="BN1934" s="17"/>
      <c r="BO1934" s="17"/>
      <c r="BP1934" s="17"/>
      <c r="BQ1934" s="17"/>
      <c r="BR1934" s="17"/>
    </row>
    <row r="1935" spans="2:70" x14ac:dyDescent="0.35">
      <c r="B1935" t="s">
        <v>759</v>
      </c>
      <c r="C1935" s="17">
        <v>0.152032158771536</v>
      </c>
      <c r="D1935" s="17">
        <v>0.14117191513169999</v>
      </c>
      <c r="E1935" s="17">
        <v>0.16253039049222101</v>
      </c>
      <c r="F1935" s="17"/>
      <c r="G1935" s="17">
        <v>0.14083315482761299</v>
      </c>
      <c r="H1935" s="17">
        <v>0.17299248487601701</v>
      </c>
      <c r="I1935" s="17">
        <v>0.16785455407407401</v>
      </c>
      <c r="J1935" s="17">
        <v>0.162421066308617</v>
      </c>
      <c r="K1935" s="17">
        <v>0.13867506261506601</v>
      </c>
      <c r="L1935" s="17">
        <v>0.13023361229969199</v>
      </c>
      <c r="M1935" s="17"/>
      <c r="N1935" s="17">
        <v>0.19788766794660501</v>
      </c>
      <c r="O1935" s="17">
        <v>0.113578339353513</v>
      </c>
      <c r="P1935" s="17">
        <v>0.133289084868736</v>
      </c>
      <c r="Q1935" s="17">
        <v>0.15648263246590199</v>
      </c>
      <c r="R1935" s="17"/>
      <c r="S1935" s="17">
        <v>0.203056325399673</v>
      </c>
      <c r="T1935" s="17">
        <v>0.121616893317584</v>
      </c>
      <c r="U1935" s="17">
        <v>0.119045093494917</v>
      </c>
      <c r="V1935" s="17">
        <v>0.16989910528518101</v>
      </c>
      <c r="W1935" s="17">
        <v>0.11727780344621699</v>
      </c>
      <c r="X1935" s="17">
        <v>0.13004769952054299</v>
      </c>
      <c r="Y1935" s="17">
        <v>0.13078119376094699</v>
      </c>
      <c r="Z1935" s="17">
        <v>0.193715275021975</v>
      </c>
      <c r="AA1935" s="17">
        <v>0.14905626230916699</v>
      </c>
      <c r="AB1935" s="17">
        <v>0.18350198028496501</v>
      </c>
      <c r="AC1935" s="17">
        <v>0.159872016093944</v>
      </c>
      <c r="AD1935" s="17">
        <v>0.12601452535510099</v>
      </c>
      <c r="AE1935" s="17"/>
      <c r="AF1935" s="17">
        <v>0.12754146359308399</v>
      </c>
      <c r="AG1935" s="17">
        <v>0.169656183599045</v>
      </c>
      <c r="AH1935" s="17">
        <v>0.150147270954508</v>
      </c>
      <c r="AI1935" s="17"/>
      <c r="AJ1935" s="17">
        <v>0.14842658905914599</v>
      </c>
      <c r="AK1935" s="17">
        <v>0.18063632312803901</v>
      </c>
      <c r="AL1935" s="17">
        <v>0.13256510288495099</v>
      </c>
      <c r="AM1935" s="17">
        <v>0.108600710393494</v>
      </c>
      <c r="AN1935" s="17">
        <v>0.13366349796909199</v>
      </c>
      <c r="AO1935" s="17"/>
      <c r="AP1935" s="17">
        <v>0.14252691698897399</v>
      </c>
      <c r="AQ1935" s="17">
        <v>0.18343346252654499</v>
      </c>
      <c r="AR1935" s="17">
        <v>0.157588239730069</v>
      </c>
      <c r="AS1935" s="17"/>
      <c r="AT1935" s="17">
        <v>0.123437036600465</v>
      </c>
      <c r="AU1935" s="17">
        <v>0.121991526413203</v>
      </c>
      <c r="AV1935" s="17">
        <v>0.16907610975696899</v>
      </c>
      <c r="AW1935" s="17">
        <v>0.28434671713294202</v>
      </c>
      <c r="AX1935" s="17">
        <v>0.40803903214239101</v>
      </c>
      <c r="AY1935" s="17"/>
      <c r="AZ1935" s="17">
        <v>5.5884391131366E-2</v>
      </c>
      <c r="BA1935" s="17">
        <v>0.105983161942168</v>
      </c>
      <c r="BB1935" s="17">
        <v>0.23006618412666299</v>
      </c>
      <c r="BC1935" s="17">
        <v>0.17962292636701099</v>
      </c>
      <c r="BD1935" s="17">
        <v>0.142714497710792</v>
      </c>
      <c r="BE1935" s="17">
        <v>0.10617425718812599</v>
      </c>
      <c r="BF1935" s="17">
        <v>0.12967122134284501</v>
      </c>
      <c r="BG1935" s="17">
        <v>0.13351473557774499</v>
      </c>
      <c r="BH1935" s="17">
        <v>0.15765585981577099</v>
      </c>
      <c r="BI1935" s="17">
        <v>0.102005192501723</v>
      </c>
      <c r="BJ1935" s="17">
        <v>0.13934876134118199</v>
      </c>
      <c r="BK1935" s="17">
        <v>0.23392609928326799</v>
      </c>
      <c r="BL1935" s="17">
        <v>0.15615214728924601</v>
      </c>
      <c r="BM1935" s="17">
        <v>0.14025847186193699</v>
      </c>
      <c r="BN1935" s="17">
        <v>0.20549985853810501</v>
      </c>
      <c r="BO1935" s="17">
        <v>0.31818275122004203</v>
      </c>
      <c r="BP1935" s="17"/>
      <c r="BQ1935" s="17">
        <v>0.28240475293644801</v>
      </c>
      <c r="BR1935" s="17">
        <v>9.4755204234082305E-2</v>
      </c>
    </row>
    <row r="1936" spans="2:70" x14ac:dyDescent="0.35">
      <c r="B1936" t="s">
        <v>760</v>
      </c>
      <c r="C1936" s="17">
        <v>0.341018925374934</v>
      </c>
      <c r="D1936" s="17">
        <v>0.31998834782137903</v>
      </c>
      <c r="E1936" s="17">
        <v>0.363165894114237</v>
      </c>
      <c r="F1936" s="17"/>
      <c r="G1936" s="17">
        <v>0.31312169494980802</v>
      </c>
      <c r="H1936" s="17">
        <v>0.39080695509737201</v>
      </c>
      <c r="I1936" s="17">
        <v>0.367841504565039</v>
      </c>
      <c r="J1936" s="17">
        <v>0.30708016118652998</v>
      </c>
      <c r="K1936" s="17">
        <v>0.28719126847861898</v>
      </c>
      <c r="L1936" s="17">
        <v>0.36074388410200797</v>
      </c>
      <c r="M1936" s="17"/>
      <c r="N1936" s="17">
        <v>0.34982223548184199</v>
      </c>
      <c r="O1936" s="17">
        <v>0.36086161718690202</v>
      </c>
      <c r="P1936" s="17">
        <v>0.35602989836586801</v>
      </c>
      <c r="Q1936" s="17">
        <v>0.3042622194681</v>
      </c>
      <c r="R1936" s="17"/>
      <c r="S1936" s="17">
        <v>0.38550698588828503</v>
      </c>
      <c r="T1936" s="17">
        <v>0.304142865604346</v>
      </c>
      <c r="U1936" s="17">
        <v>0.36469481455736902</v>
      </c>
      <c r="V1936" s="17">
        <v>0.29821857469035801</v>
      </c>
      <c r="W1936" s="17">
        <v>0.35953835614223201</v>
      </c>
      <c r="X1936" s="17">
        <v>0.35463848489231098</v>
      </c>
      <c r="Y1936" s="17">
        <v>0.41039623986303903</v>
      </c>
      <c r="Z1936" s="17">
        <v>0.31861532820639599</v>
      </c>
      <c r="AA1936" s="17">
        <v>0.32064652411873501</v>
      </c>
      <c r="AB1936" s="17">
        <v>0.30269342563185497</v>
      </c>
      <c r="AC1936" s="17">
        <v>0.314546644549344</v>
      </c>
      <c r="AD1936" s="17">
        <v>0.37087563670583701</v>
      </c>
      <c r="AE1936" s="17"/>
      <c r="AF1936" s="17">
        <v>0.31787431890092699</v>
      </c>
      <c r="AG1936" s="17">
        <v>0.37528904342088498</v>
      </c>
      <c r="AH1936" s="17">
        <v>0.302165865188045</v>
      </c>
      <c r="AI1936" s="17"/>
      <c r="AJ1936" s="17">
        <v>0.33483254521271399</v>
      </c>
      <c r="AK1936" s="17">
        <v>0.36119516227270898</v>
      </c>
      <c r="AL1936" s="17">
        <v>0.44086936563782497</v>
      </c>
      <c r="AM1936" s="17">
        <v>0.15622170804579399</v>
      </c>
      <c r="AN1936" s="17">
        <v>0.29212544012756197</v>
      </c>
      <c r="AO1936" s="17"/>
      <c r="AP1936" s="17">
        <v>0.35447802070979401</v>
      </c>
      <c r="AQ1936" s="17">
        <v>0.36930727632738303</v>
      </c>
      <c r="AR1936" s="17">
        <v>0.45481392486404398</v>
      </c>
      <c r="AS1936" s="17"/>
      <c r="AT1936" s="17">
        <v>0.30541914273616499</v>
      </c>
      <c r="AU1936" s="17">
        <v>0.31015879687352199</v>
      </c>
      <c r="AV1936" s="17">
        <v>0.38805726708473998</v>
      </c>
      <c r="AW1936" s="17">
        <v>0.36583159561128198</v>
      </c>
      <c r="AX1936" s="17">
        <v>0.355409356720987</v>
      </c>
      <c r="AY1936" s="17"/>
      <c r="AZ1936" s="17">
        <v>0.209641649544237</v>
      </c>
      <c r="BA1936" s="17">
        <v>0.28677951136420998</v>
      </c>
      <c r="BB1936" s="17">
        <v>0.25190499933266203</v>
      </c>
      <c r="BC1936" s="17">
        <v>0.39736259967600501</v>
      </c>
      <c r="BD1936" s="17">
        <v>0.35988588692590001</v>
      </c>
      <c r="BE1936" s="17">
        <v>0.354106490419828</v>
      </c>
      <c r="BF1936" s="17">
        <v>0.33610402513750198</v>
      </c>
      <c r="BG1936" s="17">
        <v>0.35902419246488698</v>
      </c>
      <c r="BH1936" s="17">
        <v>0.35986393054949001</v>
      </c>
      <c r="BI1936" s="17">
        <v>0.42096545574694899</v>
      </c>
      <c r="BJ1936" s="17">
        <v>0.29922616630232401</v>
      </c>
      <c r="BK1936" s="17">
        <v>0.30379780051969901</v>
      </c>
      <c r="BL1936" s="17">
        <v>0.36246890561912498</v>
      </c>
      <c r="BM1936" s="17">
        <v>0.33633580657207501</v>
      </c>
      <c r="BN1936" s="17">
        <v>0.39709360166722102</v>
      </c>
      <c r="BO1936" s="17">
        <v>0.34469014983568003</v>
      </c>
      <c r="BP1936" s="17"/>
      <c r="BQ1936" s="17">
        <v>0.417493419163391</v>
      </c>
      <c r="BR1936" s="17">
        <v>0.30430467800328498</v>
      </c>
    </row>
    <row r="1937" spans="2:70" x14ac:dyDescent="0.35">
      <c r="B1937" t="s">
        <v>761</v>
      </c>
      <c r="C1937" s="17">
        <v>0.24856171795830501</v>
      </c>
      <c r="D1937" s="17">
        <v>0.244953610186845</v>
      </c>
      <c r="E1937" s="17">
        <v>0.254568693482981</v>
      </c>
      <c r="F1937" s="17"/>
      <c r="G1937" s="17">
        <v>0.24745695509695301</v>
      </c>
      <c r="H1937" s="17">
        <v>0.224301219487506</v>
      </c>
      <c r="I1937" s="17">
        <v>0.23905305798128301</v>
      </c>
      <c r="J1937" s="17">
        <v>0.27550329990587802</v>
      </c>
      <c r="K1937" s="17">
        <v>0.26750348858370099</v>
      </c>
      <c r="L1937" s="17">
        <v>0.241749308464732</v>
      </c>
      <c r="M1937" s="17"/>
      <c r="N1937" s="17">
        <v>0.20432449924402801</v>
      </c>
      <c r="O1937" s="17">
        <v>0.26352839354198399</v>
      </c>
      <c r="P1937" s="17">
        <v>0.26578768738043701</v>
      </c>
      <c r="Q1937" s="17">
        <v>0.26423416330382499</v>
      </c>
      <c r="R1937" s="17"/>
      <c r="S1937" s="17">
        <v>0.21037354288861801</v>
      </c>
      <c r="T1937" s="17">
        <v>0.301406693729311</v>
      </c>
      <c r="U1937" s="17">
        <v>0.22610324730204101</v>
      </c>
      <c r="V1937" s="17">
        <v>0.26993983279330103</v>
      </c>
      <c r="W1937" s="17">
        <v>0.22223128614121301</v>
      </c>
      <c r="X1937" s="17">
        <v>0.266788499705777</v>
      </c>
      <c r="Y1937" s="17">
        <v>0.23287863272772499</v>
      </c>
      <c r="Z1937" s="17">
        <v>0.228900940110983</v>
      </c>
      <c r="AA1937" s="17">
        <v>0.28509371109694898</v>
      </c>
      <c r="AB1937" s="17">
        <v>0.224230199352875</v>
      </c>
      <c r="AC1937" s="17">
        <v>0.24076577339566299</v>
      </c>
      <c r="AD1937" s="17">
        <v>0.21488585196188301</v>
      </c>
      <c r="AE1937" s="17"/>
      <c r="AF1937" s="17">
        <v>0.26390864390734098</v>
      </c>
      <c r="AG1937" s="17">
        <v>0.240103601738411</v>
      </c>
      <c r="AH1937" s="17">
        <v>0.27013121683768998</v>
      </c>
      <c r="AI1937" s="17"/>
      <c r="AJ1937" s="17">
        <v>0.232536695762145</v>
      </c>
      <c r="AK1937" s="17">
        <v>0.25166872567339099</v>
      </c>
      <c r="AL1937" s="17">
        <v>0.222196187903027</v>
      </c>
      <c r="AM1937" s="17">
        <v>0.408930146580466</v>
      </c>
      <c r="AN1937" s="17">
        <v>0.29275685430498899</v>
      </c>
      <c r="AO1937" s="17"/>
      <c r="AP1937" s="17">
        <v>0.22542073266273599</v>
      </c>
      <c r="AQ1937" s="17">
        <v>0.23106727377730499</v>
      </c>
      <c r="AR1937" s="17">
        <v>0.20638719846387699</v>
      </c>
      <c r="AS1937" s="17"/>
      <c r="AT1937" s="17">
        <v>0.30447642659712199</v>
      </c>
      <c r="AU1937" s="17">
        <v>0.26366380972271602</v>
      </c>
      <c r="AV1937" s="17">
        <v>0.21571563817960801</v>
      </c>
      <c r="AW1937" s="17">
        <v>0.19276102577172199</v>
      </c>
      <c r="AX1937" s="17">
        <v>0.120577143525092</v>
      </c>
      <c r="AY1937" s="17"/>
      <c r="AZ1937" s="17">
        <v>0.448798464659241</v>
      </c>
      <c r="BA1937" s="17">
        <v>0.29409376528512399</v>
      </c>
      <c r="BB1937" s="17">
        <v>0.31134867245658299</v>
      </c>
      <c r="BC1937" s="17">
        <v>0.190182343679378</v>
      </c>
      <c r="BD1937" s="17">
        <v>0.24675677588668199</v>
      </c>
      <c r="BE1937" s="17">
        <v>0.29135824207979699</v>
      </c>
      <c r="BF1937" s="17">
        <v>0.25249019303463899</v>
      </c>
      <c r="BG1937" s="17">
        <v>0.23285163314472199</v>
      </c>
      <c r="BH1937" s="17">
        <v>0.23978327564360999</v>
      </c>
      <c r="BI1937" s="17">
        <v>0.23628903274992999</v>
      </c>
      <c r="BJ1937" s="17">
        <v>0.28166714441204099</v>
      </c>
      <c r="BK1937" s="17">
        <v>0.175462859668469</v>
      </c>
      <c r="BL1937" s="17">
        <v>0.18823253624984099</v>
      </c>
      <c r="BM1937" s="17">
        <v>0.27141953773570998</v>
      </c>
      <c r="BN1937" s="17">
        <v>0.15375883590200701</v>
      </c>
      <c r="BO1937" s="17">
        <v>0.20627215959794801</v>
      </c>
      <c r="BP1937" s="17"/>
      <c r="BQ1937" s="17">
        <v>0.18037897890415699</v>
      </c>
      <c r="BR1937" s="17">
        <v>0.27959784370451202</v>
      </c>
    </row>
    <row r="1938" spans="2:70" x14ac:dyDescent="0.35">
      <c r="B1938" t="s">
        <v>762</v>
      </c>
      <c r="C1938" s="17">
        <v>9.0776106924457201E-2</v>
      </c>
      <c r="D1938" s="17">
        <v>0.11483264502316699</v>
      </c>
      <c r="E1938" s="17">
        <v>6.5996940059906695E-2</v>
      </c>
      <c r="F1938" s="17"/>
      <c r="G1938" s="17">
        <v>0.11804954751928901</v>
      </c>
      <c r="H1938" s="17">
        <v>8.2141678653930003E-2</v>
      </c>
      <c r="I1938" s="17">
        <v>8.2228819161976996E-2</v>
      </c>
      <c r="J1938" s="17">
        <v>8.2442156036296899E-2</v>
      </c>
      <c r="K1938" s="17">
        <v>0.100987168241985</v>
      </c>
      <c r="L1938" s="17">
        <v>8.7134677331157498E-2</v>
      </c>
      <c r="M1938" s="17"/>
      <c r="N1938" s="17">
        <v>9.9249288893864196E-2</v>
      </c>
      <c r="O1938" s="17">
        <v>9.95782407448738E-2</v>
      </c>
      <c r="P1938" s="17">
        <v>7.8328804460509396E-2</v>
      </c>
      <c r="Q1938" s="17">
        <v>8.2834128371679805E-2</v>
      </c>
      <c r="R1938" s="17"/>
      <c r="S1938" s="17">
        <v>8.0610608420519494E-2</v>
      </c>
      <c r="T1938" s="17">
        <v>8.8400103768033603E-2</v>
      </c>
      <c r="U1938" s="17">
        <v>8.7613225883488702E-2</v>
      </c>
      <c r="V1938" s="17">
        <v>9.6716293252852803E-2</v>
      </c>
      <c r="W1938" s="17">
        <v>8.2446613099938101E-2</v>
      </c>
      <c r="X1938" s="17">
        <v>0.115722089412645</v>
      </c>
      <c r="Y1938" s="17">
        <v>8.0543402299787806E-2</v>
      </c>
      <c r="Z1938" s="17">
        <v>0.118141656693206</v>
      </c>
      <c r="AA1938" s="17">
        <v>9.0701401868065398E-2</v>
      </c>
      <c r="AB1938" s="17">
        <v>0.10881257829985699</v>
      </c>
      <c r="AC1938" s="17">
        <v>5.1249496075650498E-2</v>
      </c>
      <c r="AD1938" s="17">
        <v>8.0085916558715803E-2</v>
      </c>
      <c r="AE1938" s="17"/>
      <c r="AF1938" s="17">
        <v>8.8905310755363301E-2</v>
      </c>
      <c r="AG1938" s="17">
        <v>8.6756348370115005E-2</v>
      </c>
      <c r="AH1938" s="17">
        <v>8.4385636791392105E-2</v>
      </c>
      <c r="AI1938" s="17"/>
      <c r="AJ1938" s="17">
        <v>0.10185285269896301</v>
      </c>
      <c r="AK1938" s="17">
        <v>7.3418183529033496E-2</v>
      </c>
      <c r="AL1938" s="17">
        <v>9.0124006163231907E-2</v>
      </c>
      <c r="AM1938" s="17">
        <v>0.115037319678919</v>
      </c>
      <c r="AN1938" s="17">
        <v>8.4189117204464106E-2</v>
      </c>
      <c r="AO1938" s="17"/>
      <c r="AP1938" s="17">
        <v>9.8845172447354399E-2</v>
      </c>
      <c r="AQ1938" s="17">
        <v>8.00458313811164E-2</v>
      </c>
      <c r="AR1938" s="17">
        <v>5.0874532896354303E-2</v>
      </c>
      <c r="AS1938" s="17"/>
      <c r="AT1938" s="17">
        <v>8.6542198655502403E-2</v>
      </c>
      <c r="AU1938" s="17">
        <v>0.110598081370236</v>
      </c>
      <c r="AV1938" s="17">
        <v>8.1520006912713494E-2</v>
      </c>
      <c r="AW1938" s="17">
        <v>8.7245899957996004E-2</v>
      </c>
      <c r="AX1938" s="17">
        <v>7.9383648186872199E-2</v>
      </c>
      <c r="AY1938" s="17"/>
      <c r="AZ1938" s="17">
        <v>0.11445170783820099</v>
      </c>
      <c r="BA1938" s="17">
        <v>0.11249305199366801</v>
      </c>
      <c r="BB1938" s="17">
        <v>7.9547583193333493E-2</v>
      </c>
      <c r="BC1938" s="17">
        <v>6.4743811335464294E-2</v>
      </c>
      <c r="BD1938" s="17">
        <v>8.7809321310659105E-2</v>
      </c>
      <c r="BE1938" s="17">
        <v>7.56852101599228E-2</v>
      </c>
      <c r="BF1938" s="17">
        <v>9.1927068780671001E-2</v>
      </c>
      <c r="BG1938" s="17">
        <v>9.9231974025097203E-2</v>
      </c>
      <c r="BH1938" s="17">
        <v>6.2767740244064396E-2</v>
      </c>
      <c r="BI1938" s="17">
        <v>8.0598132121773497E-2</v>
      </c>
      <c r="BJ1938" s="17">
        <v>0.114139301091431</v>
      </c>
      <c r="BK1938" s="17">
        <v>0.12728205101089399</v>
      </c>
      <c r="BL1938" s="17">
        <v>0.15657223965606101</v>
      </c>
      <c r="BM1938" s="17">
        <v>6.5628502087140703E-2</v>
      </c>
      <c r="BN1938" s="17">
        <v>0.12518473183857801</v>
      </c>
      <c r="BO1938" s="17">
        <v>7.8734575454533495E-2</v>
      </c>
      <c r="BP1938" s="17"/>
      <c r="BQ1938" s="17">
        <v>5.7655178964567302E-2</v>
      </c>
      <c r="BR1938" s="17">
        <v>0.107650561708947</v>
      </c>
    </row>
    <row r="1939" spans="2:70" x14ac:dyDescent="0.35">
      <c r="B1939" t="s">
        <v>763</v>
      </c>
      <c r="C1939" s="17">
        <v>0.10218569871821</v>
      </c>
      <c r="D1939" s="17">
        <v>0.117876437359817</v>
      </c>
      <c r="E1939" s="17">
        <v>8.4192442367232195E-2</v>
      </c>
      <c r="F1939" s="17"/>
      <c r="G1939" s="17">
        <v>0.112004848782312</v>
      </c>
      <c r="H1939" s="17">
        <v>6.5323914756122994E-2</v>
      </c>
      <c r="I1939" s="17">
        <v>7.2171737844984707E-2</v>
      </c>
      <c r="J1939" s="17">
        <v>0.101929171892018</v>
      </c>
      <c r="K1939" s="17">
        <v>0.12541493021779601</v>
      </c>
      <c r="L1939" s="17">
        <v>0.133900595263374</v>
      </c>
      <c r="M1939" s="17"/>
      <c r="N1939" s="17">
        <v>9.9643983798340899E-2</v>
      </c>
      <c r="O1939" s="17">
        <v>9.9678021688684004E-2</v>
      </c>
      <c r="P1939" s="17">
        <v>0.108806847268485</v>
      </c>
      <c r="Q1939" s="17">
        <v>9.7898761146827301E-2</v>
      </c>
      <c r="R1939" s="17"/>
      <c r="S1939" s="17">
        <v>8.2102122481548398E-2</v>
      </c>
      <c r="T1939" s="17">
        <v>9.1232115923241E-2</v>
      </c>
      <c r="U1939" s="17">
        <v>0.13117237144536401</v>
      </c>
      <c r="V1939" s="17">
        <v>0.11595160426046799</v>
      </c>
      <c r="W1939" s="17">
        <v>0.13042947645892899</v>
      </c>
      <c r="X1939" s="17">
        <v>7.3604106517444298E-2</v>
      </c>
      <c r="Y1939" s="17">
        <v>9.8177500613660401E-2</v>
      </c>
      <c r="Z1939" s="17">
        <v>7.6224433427389104E-2</v>
      </c>
      <c r="AA1939" s="17">
        <v>0.12734589107433</v>
      </c>
      <c r="AB1939" s="17">
        <v>0.10072177084235399</v>
      </c>
      <c r="AC1939" s="17">
        <v>0.133205731318259</v>
      </c>
      <c r="AD1939" s="17">
        <v>6.2238186405688699E-2</v>
      </c>
      <c r="AE1939" s="17"/>
      <c r="AF1939" s="17">
        <v>0.143725606039837</v>
      </c>
      <c r="AG1939" s="17">
        <v>6.5434074592022606E-2</v>
      </c>
      <c r="AH1939" s="17">
        <v>9.4819715060059095E-2</v>
      </c>
      <c r="AI1939" s="17"/>
      <c r="AJ1939" s="17">
        <v>0.12576651819068499</v>
      </c>
      <c r="AK1939" s="17">
        <v>7.6390901855204099E-2</v>
      </c>
      <c r="AL1939" s="17">
        <v>8.4683896145579599E-2</v>
      </c>
      <c r="AM1939" s="17">
        <v>4.8664188979852203E-2</v>
      </c>
      <c r="AN1939" s="17">
        <v>9.8996923465034803E-2</v>
      </c>
      <c r="AO1939" s="17"/>
      <c r="AP1939" s="17">
        <v>0.116248774669012</v>
      </c>
      <c r="AQ1939" s="17">
        <v>7.5402140553250396E-2</v>
      </c>
      <c r="AR1939" s="17">
        <v>0.11717819030424401</v>
      </c>
      <c r="AS1939" s="17"/>
      <c r="AT1939" s="17">
        <v>0.104274178770823</v>
      </c>
      <c r="AU1939" s="17">
        <v>0.12561566601503199</v>
      </c>
      <c r="AV1939" s="17">
        <v>8.60367144615585E-2</v>
      </c>
      <c r="AW1939" s="17">
        <v>3.1251970353301302E-2</v>
      </c>
      <c r="AX1939" s="17">
        <v>0</v>
      </c>
      <c r="AY1939" s="17"/>
      <c r="AZ1939" s="17">
        <v>0.17122378682695499</v>
      </c>
      <c r="BA1939" s="17">
        <v>9.8748126365002006E-2</v>
      </c>
      <c r="BB1939" s="17">
        <v>6.5794925896392201E-2</v>
      </c>
      <c r="BC1939" s="17">
        <v>0.101848449304299</v>
      </c>
      <c r="BD1939" s="17">
        <v>8.3783581089744305E-2</v>
      </c>
      <c r="BE1939" s="17">
        <v>0.103679372623718</v>
      </c>
      <c r="BF1939" s="17">
        <v>0.115493301232188</v>
      </c>
      <c r="BG1939" s="17">
        <v>0.120309136439752</v>
      </c>
      <c r="BH1939" s="17">
        <v>0.104519698840354</v>
      </c>
      <c r="BI1939" s="17">
        <v>0.10105003742603599</v>
      </c>
      <c r="BJ1939" s="17">
        <v>0.13749289576280199</v>
      </c>
      <c r="BK1939" s="17">
        <v>0.118787258849975</v>
      </c>
      <c r="BL1939" s="17">
        <v>9.8331277150351004E-2</v>
      </c>
      <c r="BM1939" s="17">
        <v>0.13660451378069299</v>
      </c>
      <c r="BN1939" s="17">
        <v>7.7846462361485194E-2</v>
      </c>
      <c r="BO1939" s="17">
        <v>3.8580686117317603E-2</v>
      </c>
      <c r="BP1939" s="17"/>
      <c r="BQ1939" s="17">
        <v>4.0225656543063801E-2</v>
      </c>
      <c r="BR1939" s="17">
        <v>0.13175478664340501</v>
      </c>
    </row>
    <row r="1940" spans="2:70" x14ac:dyDescent="0.35">
      <c r="B1940" t="s">
        <v>129</v>
      </c>
      <c r="C1940" s="17">
        <v>6.5425392252557002E-2</v>
      </c>
      <c r="D1940" s="17">
        <v>6.1177044477091602E-2</v>
      </c>
      <c r="E1940" s="17">
        <v>6.9545639483422197E-2</v>
      </c>
      <c r="F1940" s="17"/>
      <c r="G1940" s="17">
        <v>6.8533798824025396E-2</v>
      </c>
      <c r="H1940" s="17">
        <v>6.4433747129052005E-2</v>
      </c>
      <c r="I1940" s="17">
        <v>7.0850326372642103E-2</v>
      </c>
      <c r="J1940" s="17">
        <v>7.0624144670659805E-2</v>
      </c>
      <c r="K1940" s="17">
        <v>8.0228081862833506E-2</v>
      </c>
      <c r="L1940" s="17">
        <v>4.6237922539037302E-2</v>
      </c>
      <c r="M1940" s="17"/>
      <c r="N1940" s="17">
        <v>4.90723246353197E-2</v>
      </c>
      <c r="O1940" s="17">
        <v>6.2775387484043405E-2</v>
      </c>
      <c r="P1940" s="17">
        <v>5.7757677655963999E-2</v>
      </c>
      <c r="Q1940" s="17">
        <v>9.4288095243664702E-2</v>
      </c>
      <c r="R1940" s="17"/>
      <c r="S1940" s="17">
        <v>3.83504149213569E-2</v>
      </c>
      <c r="T1940" s="17">
        <v>9.3201327657484595E-2</v>
      </c>
      <c r="U1940" s="17">
        <v>7.1371247316820402E-2</v>
      </c>
      <c r="V1940" s="17">
        <v>4.9274589717840801E-2</v>
      </c>
      <c r="W1940" s="17">
        <v>8.8076464711470806E-2</v>
      </c>
      <c r="X1940" s="17">
        <v>5.9199119951279397E-2</v>
      </c>
      <c r="Y1940" s="17">
        <v>4.7223030734841097E-2</v>
      </c>
      <c r="Z1940" s="17">
        <v>6.4402366540049799E-2</v>
      </c>
      <c r="AA1940" s="17">
        <v>2.71562095327538E-2</v>
      </c>
      <c r="AB1940" s="17">
        <v>8.00400455880938E-2</v>
      </c>
      <c r="AC1940" s="17">
        <v>0.100360338567139</v>
      </c>
      <c r="AD1940" s="17">
        <v>0.14589988301277501</v>
      </c>
      <c r="AE1940" s="17"/>
      <c r="AF1940" s="17">
        <v>5.8044656803447399E-2</v>
      </c>
      <c r="AG1940" s="17">
        <v>6.2760748279522202E-2</v>
      </c>
      <c r="AH1940" s="17">
        <v>9.8350295168306304E-2</v>
      </c>
      <c r="AI1940" s="17"/>
      <c r="AJ1940" s="17">
        <v>5.6584799076346802E-2</v>
      </c>
      <c r="AK1940" s="17">
        <v>5.66907035416244E-2</v>
      </c>
      <c r="AL1940" s="17">
        <v>2.9561441265385999E-2</v>
      </c>
      <c r="AM1940" s="17">
        <v>0.16254592632147399</v>
      </c>
      <c r="AN1940" s="17">
        <v>9.8268166928858106E-2</v>
      </c>
      <c r="AO1940" s="17"/>
      <c r="AP1940" s="17">
        <v>6.24803825221295E-2</v>
      </c>
      <c r="AQ1940" s="17">
        <v>6.0744015434400798E-2</v>
      </c>
      <c r="AR1940" s="17">
        <v>1.3157913741412E-2</v>
      </c>
      <c r="AS1940" s="17"/>
      <c r="AT1940" s="17">
        <v>7.5851016639922594E-2</v>
      </c>
      <c r="AU1940" s="17">
        <v>6.7972119605291204E-2</v>
      </c>
      <c r="AV1940" s="17">
        <v>5.95942636044113E-2</v>
      </c>
      <c r="AW1940" s="17">
        <v>3.8562791172757203E-2</v>
      </c>
      <c r="AX1940" s="17">
        <v>3.6590819424657098E-2</v>
      </c>
      <c r="AY1940" s="17"/>
      <c r="AZ1940" s="17">
        <v>0</v>
      </c>
      <c r="BA1940" s="17">
        <v>0.101902383049828</v>
      </c>
      <c r="BB1940" s="17">
        <v>6.13376349943663E-2</v>
      </c>
      <c r="BC1940" s="17">
        <v>6.6239869637844007E-2</v>
      </c>
      <c r="BD1940" s="17">
        <v>7.9049937076221502E-2</v>
      </c>
      <c r="BE1940" s="17">
        <v>6.8996427528607907E-2</v>
      </c>
      <c r="BF1940" s="17">
        <v>7.4314190472155303E-2</v>
      </c>
      <c r="BG1940" s="17">
        <v>5.5068328347797499E-2</v>
      </c>
      <c r="BH1940" s="17">
        <v>7.5409494906710603E-2</v>
      </c>
      <c r="BI1940" s="17">
        <v>5.9092149453588601E-2</v>
      </c>
      <c r="BJ1940" s="17">
        <v>2.8125731090220901E-2</v>
      </c>
      <c r="BK1940" s="17">
        <v>4.0743930667694599E-2</v>
      </c>
      <c r="BL1940" s="17">
        <v>3.82428940353765E-2</v>
      </c>
      <c r="BM1940" s="17">
        <v>4.97531679624445E-2</v>
      </c>
      <c r="BN1940" s="17">
        <v>4.0616509692604302E-2</v>
      </c>
      <c r="BO1940" s="17">
        <v>1.3539677774479E-2</v>
      </c>
      <c r="BP1940" s="17"/>
      <c r="BQ1940" s="17">
        <v>2.1842013488373498E-2</v>
      </c>
      <c r="BR1940" s="17">
        <v>8.19369257057697E-2</v>
      </c>
    </row>
    <row r="1941" spans="2:70" x14ac:dyDescent="0.35">
      <c r="B1941" t="s">
        <v>141</v>
      </c>
      <c r="C1941" s="17">
        <v>0.49305108414646998</v>
      </c>
      <c r="D1941" s="17">
        <v>0.46116026295307899</v>
      </c>
      <c r="E1941" s="17">
        <v>0.52569628460645801</v>
      </c>
      <c r="F1941" s="17"/>
      <c r="G1941" s="17">
        <v>0.45395484977742101</v>
      </c>
      <c r="H1941" s="17">
        <v>0.56379943997338899</v>
      </c>
      <c r="I1941" s="17">
        <v>0.53569605863911296</v>
      </c>
      <c r="J1941" s="17">
        <v>0.469501227495147</v>
      </c>
      <c r="K1941" s="17">
        <v>0.42586633109368499</v>
      </c>
      <c r="L1941" s="17">
        <v>0.49097749640169902</v>
      </c>
      <c r="M1941" s="17"/>
      <c r="N1941" s="17">
        <v>0.54770990342844705</v>
      </c>
      <c r="O1941" s="17">
        <v>0.47443995654041499</v>
      </c>
      <c r="P1941" s="17">
        <v>0.48931898323460399</v>
      </c>
      <c r="Q1941" s="17">
        <v>0.460744851934003</v>
      </c>
      <c r="R1941" s="17"/>
      <c r="S1941" s="17">
        <v>0.58856331128795703</v>
      </c>
      <c r="T1941" s="17">
        <v>0.42575975892193002</v>
      </c>
      <c r="U1941" s="17">
        <v>0.48373990805228601</v>
      </c>
      <c r="V1941" s="17">
        <v>0.46811767997553799</v>
      </c>
      <c r="W1941" s="17">
        <v>0.47681615958844897</v>
      </c>
      <c r="X1941" s="17">
        <v>0.48468618441285399</v>
      </c>
      <c r="Y1941" s="17">
        <v>0.54117743362398596</v>
      </c>
      <c r="Z1941" s="17">
        <v>0.51233060322837098</v>
      </c>
      <c r="AA1941" s="17">
        <v>0.46970278642790197</v>
      </c>
      <c r="AB1941" s="17">
        <v>0.48619540591681998</v>
      </c>
      <c r="AC1941" s="17">
        <v>0.47441866064328803</v>
      </c>
      <c r="AD1941" s="17">
        <v>0.496890162060937</v>
      </c>
      <c r="AE1941" s="17"/>
      <c r="AF1941" s="17">
        <v>0.44541578249401198</v>
      </c>
      <c r="AG1941" s="17">
        <v>0.54494522701992898</v>
      </c>
      <c r="AH1941" s="17">
        <v>0.45231313614255297</v>
      </c>
      <c r="AI1941" s="17"/>
      <c r="AJ1941" s="17">
        <v>0.48325913427186001</v>
      </c>
      <c r="AK1941" s="17">
        <v>0.54183148540074699</v>
      </c>
      <c r="AL1941" s="17">
        <v>0.57343446852277602</v>
      </c>
      <c r="AM1941" s="17">
        <v>0.264822418439288</v>
      </c>
      <c r="AN1941" s="17">
        <v>0.42578893809665402</v>
      </c>
      <c r="AO1941" s="17"/>
      <c r="AP1941" s="17">
        <v>0.49700493769876802</v>
      </c>
      <c r="AQ1941" s="17">
        <v>0.55274073885392805</v>
      </c>
      <c r="AR1941" s="17">
        <v>0.61240216459411301</v>
      </c>
      <c r="AS1941" s="17"/>
      <c r="AT1941" s="17">
        <v>0.42885617933663001</v>
      </c>
      <c r="AU1941" s="17">
        <v>0.43215032328672498</v>
      </c>
      <c r="AV1941" s="17">
        <v>0.55713337684170905</v>
      </c>
      <c r="AW1941" s="17">
        <v>0.650178312744224</v>
      </c>
      <c r="AX1941" s="17">
        <v>0.76344838886337796</v>
      </c>
      <c r="AY1941" s="17"/>
      <c r="AZ1941" s="17">
        <v>0.26552604067560298</v>
      </c>
      <c r="BA1941" s="17">
        <v>0.39276267330637799</v>
      </c>
      <c r="BB1941" s="17">
        <v>0.48197118345932499</v>
      </c>
      <c r="BC1941" s="17">
        <v>0.57698552604301501</v>
      </c>
      <c r="BD1941" s="17">
        <v>0.50260038463669299</v>
      </c>
      <c r="BE1941" s="17">
        <v>0.46028074760795401</v>
      </c>
      <c r="BF1941" s="17">
        <v>0.46577524648034702</v>
      </c>
      <c r="BG1941" s="17">
        <v>0.492538928042632</v>
      </c>
      <c r="BH1941" s="17">
        <v>0.51751979036526097</v>
      </c>
      <c r="BI1941" s="17">
        <v>0.52297064824867201</v>
      </c>
      <c r="BJ1941" s="17">
        <v>0.43857492764350597</v>
      </c>
      <c r="BK1941" s="17">
        <v>0.53772389980296698</v>
      </c>
      <c r="BL1941" s="17">
        <v>0.51862105290837102</v>
      </c>
      <c r="BM1941" s="17">
        <v>0.47659427843401198</v>
      </c>
      <c r="BN1941" s="17">
        <v>0.602593460205326</v>
      </c>
      <c r="BO1941" s="17">
        <v>0.66287290105572205</v>
      </c>
      <c r="BP1941" s="17"/>
      <c r="BQ1941" s="17">
        <v>0.69989817209983896</v>
      </c>
      <c r="BR1941" s="17">
        <v>0.39905988223736699</v>
      </c>
    </row>
    <row r="1942" spans="2:70" x14ac:dyDescent="0.35">
      <c r="B1942" t="s">
        <v>142</v>
      </c>
      <c r="C1942" s="17">
        <v>0.19296180564266799</v>
      </c>
      <c r="D1942" s="17">
        <v>0.23270908238298399</v>
      </c>
      <c r="E1942" s="17">
        <v>0.150189382427139</v>
      </c>
      <c r="F1942" s="17"/>
      <c r="G1942" s="17">
        <v>0.23005439630160099</v>
      </c>
      <c r="H1942" s="17">
        <v>0.147465593410053</v>
      </c>
      <c r="I1942" s="17">
        <v>0.15440055700696201</v>
      </c>
      <c r="J1942" s="17">
        <v>0.18437132792831501</v>
      </c>
      <c r="K1942" s="17">
        <v>0.22640209845978099</v>
      </c>
      <c r="L1942" s="17">
        <v>0.22103527259453201</v>
      </c>
      <c r="M1942" s="17"/>
      <c r="N1942" s="17">
        <v>0.198893272692205</v>
      </c>
      <c r="O1942" s="17">
        <v>0.19925626243355801</v>
      </c>
      <c r="P1942" s="17">
        <v>0.18713565172899399</v>
      </c>
      <c r="Q1942" s="17">
        <v>0.180732889518507</v>
      </c>
      <c r="R1942" s="17"/>
      <c r="S1942" s="17">
        <v>0.162712730902068</v>
      </c>
      <c r="T1942" s="17">
        <v>0.17963221969127499</v>
      </c>
      <c r="U1942" s="17">
        <v>0.218785597328853</v>
      </c>
      <c r="V1942" s="17">
        <v>0.21266789751331999</v>
      </c>
      <c r="W1942" s="17">
        <v>0.212876089558867</v>
      </c>
      <c r="X1942" s="17">
        <v>0.18932619593008901</v>
      </c>
      <c r="Y1942" s="17">
        <v>0.178720902913448</v>
      </c>
      <c r="Z1942" s="17">
        <v>0.194366090120595</v>
      </c>
      <c r="AA1942" s="17">
        <v>0.218047292942396</v>
      </c>
      <c r="AB1942" s="17">
        <v>0.209534349142211</v>
      </c>
      <c r="AC1942" s="17">
        <v>0.18445522739390999</v>
      </c>
      <c r="AD1942" s="17">
        <v>0.14232410296440401</v>
      </c>
      <c r="AE1942" s="17"/>
      <c r="AF1942" s="17">
        <v>0.23263091679520001</v>
      </c>
      <c r="AG1942" s="17">
        <v>0.152190422962138</v>
      </c>
      <c r="AH1942" s="17">
        <v>0.17920535185145101</v>
      </c>
      <c r="AI1942" s="17"/>
      <c r="AJ1942" s="17">
        <v>0.22761937088964801</v>
      </c>
      <c r="AK1942" s="17">
        <v>0.14980908538423801</v>
      </c>
      <c r="AL1942" s="17">
        <v>0.17480790230881099</v>
      </c>
      <c r="AM1942" s="17">
        <v>0.163701508658772</v>
      </c>
      <c r="AN1942" s="17">
        <v>0.18318604066949901</v>
      </c>
      <c r="AO1942" s="17"/>
      <c r="AP1942" s="17">
        <v>0.21509394711636701</v>
      </c>
      <c r="AQ1942" s="17">
        <v>0.15544797193436699</v>
      </c>
      <c r="AR1942" s="17">
        <v>0.168052723200598</v>
      </c>
      <c r="AS1942" s="17"/>
      <c r="AT1942" s="17">
        <v>0.19081637742632601</v>
      </c>
      <c r="AU1942" s="17">
        <v>0.23621374738526801</v>
      </c>
      <c r="AV1942" s="17">
        <v>0.16755672137427199</v>
      </c>
      <c r="AW1942" s="17">
        <v>0.11849787031129699</v>
      </c>
      <c r="AX1942" s="17">
        <v>7.9383648186872199E-2</v>
      </c>
      <c r="AY1942" s="17"/>
      <c r="AZ1942" s="17">
        <v>0.28567549466515602</v>
      </c>
      <c r="BA1942" s="17">
        <v>0.21124117835867001</v>
      </c>
      <c r="BB1942" s="17">
        <v>0.14534250908972601</v>
      </c>
      <c r="BC1942" s="17">
        <v>0.16659226063976301</v>
      </c>
      <c r="BD1942" s="17">
        <v>0.17159290240040301</v>
      </c>
      <c r="BE1942" s="17">
        <v>0.17936458278364101</v>
      </c>
      <c r="BF1942" s="17">
        <v>0.20742037001285901</v>
      </c>
      <c r="BG1942" s="17">
        <v>0.219541110464849</v>
      </c>
      <c r="BH1942" s="17">
        <v>0.16728743908441801</v>
      </c>
      <c r="BI1942" s="17">
        <v>0.18164816954780999</v>
      </c>
      <c r="BJ1942" s="17">
        <v>0.25163219685423199</v>
      </c>
      <c r="BK1942" s="17">
        <v>0.246069309860869</v>
      </c>
      <c r="BL1942" s="17">
        <v>0.25490351680641199</v>
      </c>
      <c r="BM1942" s="17">
        <v>0.20223301586783299</v>
      </c>
      <c r="BN1942" s="17">
        <v>0.20303119420006299</v>
      </c>
      <c r="BO1942" s="17">
        <v>0.117315261571851</v>
      </c>
      <c r="BP1942" s="17"/>
      <c r="BQ1942" s="17">
        <v>9.7880835507631103E-2</v>
      </c>
      <c r="BR1942" s="17">
        <v>0.239405348352352</v>
      </c>
    </row>
    <row r="1943" spans="2:70" x14ac:dyDescent="0.35">
      <c r="B1943" t="s">
        <v>143</v>
      </c>
      <c r="C1943" s="17">
        <v>0.30008927850380201</v>
      </c>
      <c r="D1943" s="17">
        <v>0.228451180570095</v>
      </c>
      <c r="E1943" s="17">
        <v>0.37550690217931898</v>
      </c>
      <c r="F1943" s="17"/>
      <c r="G1943" s="17">
        <v>0.22390045347581999</v>
      </c>
      <c r="H1943" s="17">
        <v>0.416333846563336</v>
      </c>
      <c r="I1943" s="17">
        <v>0.38129550163215198</v>
      </c>
      <c r="J1943" s="17">
        <v>0.28512989956683199</v>
      </c>
      <c r="K1943" s="17">
        <v>0.199464232633904</v>
      </c>
      <c r="L1943" s="17">
        <v>0.26994222380716798</v>
      </c>
      <c r="M1943" s="17"/>
      <c r="N1943" s="17">
        <v>0.34881663073624197</v>
      </c>
      <c r="O1943" s="17">
        <v>0.275183694106857</v>
      </c>
      <c r="P1943" s="17">
        <v>0.30218333150561</v>
      </c>
      <c r="Q1943" s="17">
        <v>0.28001196241549597</v>
      </c>
      <c r="R1943" s="17"/>
      <c r="S1943" s="17">
        <v>0.42585058038588902</v>
      </c>
      <c r="T1943" s="17">
        <v>0.246127539230655</v>
      </c>
      <c r="U1943" s="17">
        <v>0.26495431072343301</v>
      </c>
      <c r="V1943" s="17">
        <v>0.255449782462218</v>
      </c>
      <c r="W1943" s="17">
        <v>0.26394007002958197</v>
      </c>
      <c r="X1943" s="17">
        <v>0.29535998848276401</v>
      </c>
      <c r="Y1943" s="17">
        <v>0.36245653071053802</v>
      </c>
      <c r="Z1943" s="17">
        <v>0.31796451310777601</v>
      </c>
      <c r="AA1943" s="17">
        <v>0.25165549348550598</v>
      </c>
      <c r="AB1943" s="17">
        <v>0.276661056774609</v>
      </c>
      <c r="AC1943" s="17">
        <v>0.28996343324937901</v>
      </c>
      <c r="AD1943" s="17">
        <v>0.35456605909653299</v>
      </c>
      <c r="AE1943" s="17"/>
      <c r="AF1943" s="17">
        <v>0.212784865698811</v>
      </c>
      <c r="AG1943" s="17">
        <v>0.39275480405779201</v>
      </c>
      <c r="AH1943" s="17">
        <v>0.273107784291101</v>
      </c>
      <c r="AI1943" s="17"/>
      <c r="AJ1943" s="17">
        <v>0.255639763382212</v>
      </c>
      <c r="AK1943" s="17">
        <v>0.39202240001651001</v>
      </c>
      <c r="AL1943" s="17">
        <v>0.39862656621396397</v>
      </c>
      <c r="AM1943" s="17">
        <v>0.10112090978051599</v>
      </c>
      <c r="AN1943" s="17">
        <v>0.24260289742715499</v>
      </c>
      <c r="AO1943" s="17"/>
      <c r="AP1943" s="17">
        <v>0.28191099058240099</v>
      </c>
      <c r="AQ1943" s="17">
        <v>0.397292766919561</v>
      </c>
      <c r="AR1943" s="17">
        <v>0.44434944139351501</v>
      </c>
      <c r="AS1943" s="17"/>
      <c r="AT1943" s="17">
        <v>0.23803980191030399</v>
      </c>
      <c r="AU1943" s="17">
        <v>0.19593657590145699</v>
      </c>
      <c r="AV1943" s="17">
        <v>0.38957665546743703</v>
      </c>
      <c r="AW1943" s="17">
        <v>0.531680442432926</v>
      </c>
      <c r="AX1943" s="17">
        <v>0.68406474067650602</v>
      </c>
      <c r="AY1943" s="17"/>
      <c r="AZ1943" s="17">
        <v>-2.0149453989552601E-2</v>
      </c>
      <c r="BA1943" s="17">
        <v>0.181521494947707</v>
      </c>
      <c r="BB1943" s="17">
        <v>0.33662867436959898</v>
      </c>
      <c r="BC1943" s="17">
        <v>0.41039326540325199</v>
      </c>
      <c r="BD1943" s="17">
        <v>0.33100748223628901</v>
      </c>
      <c r="BE1943" s="17">
        <v>0.28091616482431297</v>
      </c>
      <c r="BF1943" s="17">
        <v>0.258354876467488</v>
      </c>
      <c r="BG1943" s="17">
        <v>0.27299781757778302</v>
      </c>
      <c r="BH1943" s="17">
        <v>0.35023235128084301</v>
      </c>
      <c r="BI1943" s="17">
        <v>0.34132247870086202</v>
      </c>
      <c r="BJ1943" s="17">
        <v>0.18694273078927301</v>
      </c>
      <c r="BK1943" s="17">
        <v>0.29165458994209797</v>
      </c>
      <c r="BL1943" s="17">
        <v>0.26371753610195903</v>
      </c>
      <c r="BM1943" s="17">
        <v>0.27436126256617799</v>
      </c>
      <c r="BN1943" s="17">
        <v>0.39956226600526301</v>
      </c>
      <c r="BO1943" s="17">
        <v>0.54555763948387104</v>
      </c>
      <c r="BP1943" s="17"/>
      <c r="BQ1943" s="17">
        <v>0.60201733659220702</v>
      </c>
      <c r="BR1943" s="17">
        <v>0.15965453388501499</v>
      </c>
    </row>
    <row r="1944" spans="2:70" x14ac:dyDescent="0.35">
      <c r="C1944" s="17"/>
      <c r="D1944" s="17"/>
      <c r="E1944" s="17"/>
      <c r="F1944" s="17"/>
      <c r="G1944" s="17"/>
      <c r="H1944" s="17"/>
      <c r="I1944" s="17"/>
      <c r="J1944" s="17"/>
      <c r="K1944" s="17"/>
      <c r="L1944" s="17"/>
      <c r="M1944" s="17"/>
      <c r="N1944" s="17"/>
      <c r="O1944" s="17"/>
      <c r="P1944" s="17"/>
      <c r="Q1944" s="17"/>
      <c r="R1944" s="17"/>
      <c r="S1944" s="17"/>
      <c r="T1944" s="17"/>
      <c r="U1944" s="17"/>
      <c r="V1944" s="17"/>
      <c r="W1944" s="17"/>
      <c r="X1944" s="17"/>
      <c r="Y1944" s="17"/>
      <c r="Z1944" s="17"/>
      <c r="AA1944" s="17"/>
      <c r="AB1944" s="17"/>
      <c r="AC1944" s="17"/>
      <c r="AD1944" s="17"/>
      <c r="AE1944" s="17"/>
      <c r="AF1944" s="17"/>
      <c r="AG1944" s="17"/>
      <c r="AH1944" s="17"/>
      <c r="AI1944" s="17"/>
      <c r="AJ1944" s="17"/>
      <c r="AK1944" s="17"/>
      <c r="AL1944" s="17"/>
      <c r="AM1944" s="17"/>
      <c r="AN1944" s="17"/>
      <c r="AO1944" s="17"/>
      <c r="AP1944" s="17"/>
      <c r="AQ1944" s="17"/>
      <c r="AR1944" s="17"/>
      <c r="AS1944" s="17"/>
      <c r="AT1944" s="17"/>
      <c r="AU1944" s="17"/>
      <c r="AV1944" s="17"/>
      <c r="AW1944" s="17"/>
      <c r="AX1944" s="17"/>
      <c r="AY1944" s="17"/>
      <c r="AZ1944" s="17"/>
      <c r="BA1944" s="17"/>
      <c r="BB1944" s="17"/>
      <c r="BC1944" s="17"/>
      <c r="BD1944" s="17"/>
      <c r="BE1944" s="17"/>
      <c r="BF1944" s="17"/>
      <c r="BG1944" s="17"/>
      <c r="BH1944" s="17"/>
      <c r="BI1944" s="17"/>
      <c r="BJ1944" s="17"/>
      <c r="BK1944" s="17"/>
      <c r="BL1944" s="17"/>
      <c r="BM1944" s="17"/>
      <c r="BN1944" s="17"/>
      <c r="BO1944" s="17"/>
      <c r="BP1944" s="17"/>
      <c r="BQ1944" s="17"/>
      <c r="BR1944" s="17"/>
    </row>
    <row r="1945" spans="2:70" x14ac:dyDescent="0.35">
      <c r="B1945" s="6" t="s">
        <v>776</v>
      </c>
      <c r="C1945" s="17"/>
      <c r="D1945" s="17"/>
      <c r="E1945" s="17"/>
      <c r="F1945" s="17"/>
      <c r="G1945" s="17"/>
      <c r="H1945" s="17"/>
      <c r="I1945" s="17"/>
      <c r="J1945" s="17"/>
      <c r="K1945" s="17"/>
      <c r="L1945" s="17"/>
      <c r="M1945" s="17"/>
      <c r="N1945" s="17"/>
      <c r="O1945" s="17"/>
      <c r="P1945" s="17"/>
      <c r="Q1945" s="17"/>
      <c r="R1945" s="17"/>
      <c r="S1945" s="17"/>
      <c r="T1945" s="17"/>
      <c r="U1945" s="17"/>
      <c r="V1945" s="17"/>
      <c r="W1945" s="17"/>
      <c r="X1945" s="17"/>
      <c r="Y1945" s="17"/>
      <c r="Z1945" s="17"/>
      <c r="AA1945" s="17"/>
      <c r="AB1945" s="17"/>
      <c r="AC1945" s="17"/>
      <c r="AD1945" s="17"/>
      <c r="AE1945" s="17"/>
      <c r="AF1945" s="17"/>
      <c r="AG1945" s="17"/>
      <c r="AH1945" s="17"/>
      <c r="AI1945" s="17"/>
      <c r="AJ1945" s="17"/>
      <c r="AK1945" s="17"/>
      <c r="AL1945" s="17"/>
      <c r="AM1945" s="17"/>
      <c r="AN1945" s="17"/>
      <c r="AO1945" s="17"/>
      <c r="AP1945" s="17"/>
      <c r="AQ1945" s="17"/>
      <c r="AR1945" s="17"/>
      <c r="AS1945" s="17"/>
      <c r="AT1945" s="17"/>
      <c r="AU1945" s="17"/>
      <c r="AV1945" s="17"/>
      <c r="AW1945" s="17"/>
      <c r="AX1945" s="17"/>
      <c r="AY1945" s="17"/>
      <c r="AZ1945" s="17"/>
      <c r="BA1945" s="17"/>
      <c r="BB1945" s="17"/>
      <c r="BC1945" s="17"/>
      <c r="BD1945" s="17"/>
      <c r="BE1945" s="17"/>
      <c r="BF1945" s="17"/>
      <c r="BG1945" s="17"/>
      <c r="BH1945" s="17"/>
      <c r="BI1945" s="17"/>
      <c r="BJ1945" s="17"/>
      <c r="BK1945" s="17"/>
      <c r="BL1945" s="17"/>
      <c r="BM1945" s="17"/>
      <c r="BN1945" s="17"/>
      <c r="BO1945" s="17"/>
      <c r="BP1945" s="17"/>
      <c r="BQ1945" s="17"/>
      <c r="BR1945" s="17"/>
    </row>
    <row r="1946" spans="2:70" x14ac:dyDescent="0.35">
      <c r="B1946" s="24" t="s">
        <v>651</v>
      </c>
      <c r="C1946" s="17"/>
      <c r="D1946" s="17"/>
      <c r="E1946" s="17"/>
      <c r="F1946" s="17"/>
      <c r="G1946" s="17"/>
      <c r="H1946" s="17"/>
      <c r="I1946" s="17"/>
      <c r="J1946" s="17"/>
      <c r="K1946" s="17"/>
      <c r="L1946" s="17"/>
      <c r="M1946" s="17"/>
      <c r="N1946" s="17"/>
      <c r="O1946" s="17"/>
      <c r="P1946" s="17"/>
      <c r="Q1946" s="17"/>
      <c r="R1946" s="17"/>
      <c r="S1946" s="17"/>
      <c r="T1946" s="17"/>
      <c r="U1946" s="17"/>
      <c r="V1946" s="17"/>
      <c r="W1946" s="17"/>
      <c r="X1946" s="17"/>
      <c r="Y1946" s="17"/>
      <c r="Z1946" s="17"/>
      <c r="AA1946" s="17"/>
      <c r="AB1946" s="17"/>
      <c r="AC1946" s="17"/>
      <c r="AD1946" s="17"/>
      <c r="AE1946" s="17"/>
      <c r="AF1946" s="17"/>
      <c r="AG1946" s="17"/>
      <c r="AH1946" s="17"/>
      <c r="AI1946" s="17"/>
      <c r="AJ1946" s="17"/>
      <c r="AK1946" s="17"/>
      <c r="AL1946" s="17"/>
      <c r="AM1946" s="17"/>
      <c r="AN1946" s="17"/>
      <c r="AO1946" s="17"/>
      <c r="AP1946" s="17"/>
      <c r="AQ1946" s="17"/>
      <c r="AR1946" s="17"/>
      <c r="AS1946" s="17"/>
      <c r="AT1946" s="17"/>
      <c r="AU1946" s="17"/>
      <c r="AV1946" s="17"/>
      <c r="AW1946" s="17"/>
      <c r="AX1946" s="17"/>
      <c r="AY1946" s="17"/>
      <c r="AZ1946" s="17"/>
      <c r="BA1946" s="17"/>
      <c r="BB1946" s="17"/>
      <c r="BC1946" s="17"/>
      <c r="BD1946" s="17"/>
      <c r="BE1946" s="17"/>
      <c r="BF1946" s="17"/>
      <c r="BG1946" s="17"/>
      <c r="BH1946" s="17"/>
      <c r="BI1946" s="17"/>
      <c r="BJ1946" s="17"/>
      <c r="BK1946" s="17"/>
      <c r="BL1946" s="17"/>
      <c r="BM1946" s="17"/>
      <c r="BN1946" s="17"/>
      <c r="BO1946" s="17"/>
      <c r="BP1946" s="17"/>
      <c r="BQ1946" s="17"/>
      <c r="BR1946" s="17"/>
    </row>
    <row r="1947" spans="2:70" x14ac:dyDescent="0.35">
      <c r="B1947" t="s">
        <v>773</v>
      </c>
      <c r="C1947" s="17">
        <v>0.438990698814406</v>
      </c>
      <c r="D1947" s="17">
        <v>0.417741400528854</v>
      </c>
      <c r="E1947" s="17">
        <v>0.46039841396157699</v>
      </c>
      <c r="F1947" s="17"/>
      <c r="G1947" s="17">
        <v>0.43258470331888699</v>
      </c>
      <c r="H1947" s="17">
        <v>0.48976352303114701</v>
      </c>
      <c r="I1947" s="17">
        <v>0.43702191893231401</v>
      </c>
      <c r="J1947" s="17">
        <v>0.39733739258137202</v>
      </c>
      <c r="K1947" s="17">
        <v>0.36606568430270497</v>
      </c>
      <c r="L1947" s="17">
        <v>0.49034046912485402</v>
      </c>
      <c r="M1947" s="17"/>
      <c r="N1947" s="17">
        <v>0.46450584066075601</v>
      </c>
      <c r="O1947" s="17">
        <v>0.440454324135654</v>
      </c>
      <c r="P1947" s="17">
        <v>0.44655836413703898</v>
      </c>
      <c r="Q1947" s="17">
        <v>0.40399777816463101</v>
      </c>
      <c r="R1947" s="17"/>
      <c r="S1947" s="17">
        <v>0.52825279396625502</v>
      </c>
      <c r="T1947" s="17">
        <v>0.42035168468050399</v>
      </c>
      <c r="U1947" s="17">
        <v>0.39258732155907899</v>
      </c>
      <c r="V1947" s="17">
        <v>0.420498401551402</v>
      </c>
      <c r="W1947" s="17">
        <v>0.33708710791277602</v>
      </c>
      <c r="X1947" s="17">
        <v>0.54564351910925601</v>
      </c>
      <c r="Y1947" s="17">
        <v>0.473723092138637</v>
      </c>
      <c r="Z1947" s="17">
        <v>0.43580065734795298</v>
      </c>
      <c r="AA1947" s="17">
        <v>0.36579578571214499</v>
      </c>
      <c r="AB1947" s="17">
        <v>0.42531226265211802</v>
      </c>
      <c r="AC1947" s="17">
        <v>0.475741423814035</v>
      </c>
      <c r="AD1947" s="17">
        <v>0.43118472486915099</v>
      </c>
      <c r="AE1947" s="17"/>
      <c r="AF1947" s="17">
        <v>0.39332989971583099</v>
      </c>
      <c r="AG1947" s="17">
        <v>0.48707236518696301</v>
      </c>
      <c r="AH1947" s="17">
        <v>0.40899227369166302</v>
      </c>
      <c r="AI1947" s="17"/>
      <c r="AJ1947" s="17">
        <v>0.42546410127649498</v>
      </c>
      <c r="AK1947" s="17">
        <v>0.487970290793943</v>
      </c>
      <c r="AL1947" s="17">
        <v>0.47976837450585103</v>
      </c>
      <c r="AM1947" s="17">
        <v>0.36253563546115802</v>
      </c>
      <c r="AN1947" s="17">
        <v>0.362467060302192</v>
      </c>
      <c r="AO1947" s="17"/>
      <c r="AP1947" s="17">
        <v>0.47397444087002499</v>
      </c>
      <c r="AQ1947" s="17">
        <v>0.49697140775491699</v>
      </c>
      <c r="AR1947" s="17">
        <v>0.47983982341675802</v>
      </c>
      <c r="AS1947" s="17"/>
      <c r="AT1947" s="17">
        <v>0.35562267884100901</v>
      </c>
      <c r="AU1947" s="17">
        <v>0.43213013369533698</v>
      </c>
      <c r="AV1947" s="17">
        <v>0.50477001264549504</v>
      </c>
      <c r="AW1947" s="17">
        <v>0.54045699413978798</v>
      </c>
      <c r="AX1947" s="17">
        <v>0.58420446749268495</v>
      </c>
      <c r="AY1947" s="17"/>
      <c r="AZ1947" s="17">
        <v>0.76446051986124197</v>
      </c>
      <c r="BA1947" s="17">
        <v>0.376444201432313</v>
      </c>
      <c r="BB1947" s="17">
        <v>0.42686245621094598</v>
      </c>
      <c r="BC1947" s="17">
        <v>0.50962819597517695</v>
      </c>
      <c r="BD1947" s="17">
        <v>0.414086145355543</v>
      </c>
      <c r="BE1947" s="17">
        <v>0.45368481428941099</v>
      </c>
      <c r="BF1947" s="17">
        <v>0.51118949049970497</v>
      </c>
      <c r="BG1947" s="17">
        <v>0.365888135481996</v>
      </c>
      <c r="BH1947" s="17">
        <v>0.459944419177023</v>
      </c>
      <c r="BI1947" s="17">
        <v>0.44922676905015202</v>
      </c>
      <c r="BJ1947" s="17">
        <v>0.39520308326056902</v>
      </c>
      <c r="BK1947" s="17">
        <v>0.50595816948656802</v>
      </c>
      <c r="BL1947" s="17">
        <v>0.32677521218273098</v>
      </c>
      <c r="BM1947" s="17">
        <v>0.34219000282649498</v>
      </c>
      <c r="BN1947" s="17">
        <v>0.52354445541189698</v>
      </c>
      <c r="BO1947" s="17">
        <v>0.46014691354958298</v>
      </c>
      <c r="BP1947" s="17"/>
      <c r="BQ1947" s="17">
        <v>0.62829873881030696</v>
      </c>
      <c r="BR1947" s="17">
        <v>0.35756931044597801</v>
      </c>
    </row>
    <row r="1948" spans="2:70" x14ac:dyDescent="0.35">
      <c r="B1948" t="s">
        <v>774</v>
      </c>
      <c r="C1948" s="17">
        <v>0.33457557769792601</v>
      </c>
      <c r="D1948" s="17">
        <v>0.40324623110931002</v>
      </c>
      <c r="E1948" s="17">
        <v>0.264291508562158</v>
      </c>
      <c r="F1948" s="17"/>
      <c r="G1948" s="17">
        <v>0.344805230987484</v>
      </c>
      <c r="H1948" s="17">
        <v>0.32161023473793099</v>
      </c>
      <c r="I1948" s="17">
        <v>0.332868391308069</v>
      </c>
      <c r="J1948" s="17">
        <v>0.30108606760846102</v>
      </c>
      <c r="K1948" s="17">
        <v>0.41711487002381797</v>
      </c>
      <c r="L1948" s="17">
        <v>0.30927259825623299</v>
      </c>
      <c r="M1948" s="17"/>
      <c r="N1948" s="17">
        <v>0.332610802538856</v>
      </c>
      <c r="O1948" s="17">
        <v>0.32164386009738999</v>
      </c>
      <c r="P1948" s="17">
        <v>0.33252354774666698</v>
      </c>
      <c r="Q1948" s="17">
        <v>0.35083479343062202</v>
      </c>
      <c r="R1948" s="17"/>
      <c r="S1948" s="17">
        <v>0.30724520293982699</v>
      </c>
      <c r="T1948" s="17">
        <v>0.33865962009760298</v>
      </c>
      <c r="U1948" s="17">
        <v>0.34253438406294701</v>
      </c>
      <c r="V1948" s="17">
        <v>0.35364115873228902</v>
      </c>
      <c r="W1948" s="17">
        <v>0.41334487773455802</v>
      </c>
      <c r="X1948" s="17">
        <v>0.220170463006163</v>
      </c>
      <c r="Y1948" s="17">
        <v>0.31350838528221497</v>
      </c>
      <c r="Z1948" s="17">
        <v>0.36154016493989399</v>
      </c>
      <c r="AA1948" s="17">
        <v>0.33900332243581299</v>
      </c>
      <c r="AB1948" s="17">
        <v>0.39431474899083802</v>
      </c>
      <c r="AC1948" s="17">
        <v>0.28123452970455198</v>
      </c>
      <c r="AD1948" s="17">
        <v>0.41177247267443601</v>
      </c>
      <c r="AE1948" s="17"/>
      <c r="AF1948" s="17">
        <v>0.38694055081023798</v>
      </c>
      <c r="AG1948" s="17">
        <v>0.32279840119936498</v>
      </c>
      <c r="AH1948" s="17">
        <v>0.24328910680430499</v>
      </c>
      <c r="AI1948" s="17"/>
      <c r="AJ1948" s="17">
        <v>0.37851373093581497</v>
      </c>
      <c r="AK1948" s="17">
        <v>0.29290739972004798</v>
      </c>
      <c r="AL1948" s="17">
        <v>0.34967683381017101</v>
      </c>
      <c r="AM1948" s="17">
        <v>0.464788789449327</v>
      </c>
      <c r="AN1948" s="17">
        <v>0.28062405480467101</v>
      </c>
      <c r="AO1948" s="17"/>
      <c r="AP1948" s="17">
        <v>0.34231165948970099</v>
      </c>
      <c r="AQ1948" s="17">
        <v>0.29484060090360298</v>
      </c>
      <c r="AR1948" s="17">
        <v>0.37667488126048798</v>
      </c>
      <c r="AS1948" s="17"/>
      <c r="AT1948" s="17">
        <v>0.35024019541427598</v>
      </c>
      <c r="AU1948" s="17">
        <v>0.33969638312270101</v>
      </c>
      <c r="AV1948" s="17">
        <v>0.300186021021565</v>
      </c>
      <c r="AW1948" s="17">
        <v>0.27742549558125001</v>
      </c>
      <c r="AX1948" s="17">
        <v>0.18880069514081599</v>
      </c>
      <c r="AY1948" s="17"/>
      <c r="AZ1948" s="17">
        <v>0.13124263479220499</v>
      </c>
      <c r="BA1948" s="17">
        <v>0.32107884947297</v>
      </c>
      <c r="BB1948" s="17">
        <v>0.25886274920237601</v>
      </c>
      <c r="BC1948" s="17">
        <v>0.24184934754923501</v>
      </c>
      <c r="BD1948" s="17">
        <v>0.335486285199732</v>
      </c>
      <c r="BE1948" s="17">
        <v>0.33090565933411498</v>
      </c>
      <c r="BF1948" s="17">
        <v>0.30351725306258098</v>
      </c>
      <c r="BG1948" s="17">
        <v>0.431799078076057</v>
      </c>
      <c r="BH1948" s="17">
        <v>0.31426251568392</v>
      </c>
      <c r="BI1948" s="17">
        <v>0.33277338972756998</v>
      </c>
      <c r="BJ1948" s="17">
        <v>0.36173545997332002</v>
      </c>
      <c r="BK1948" s="17">
        <v>0.386156701654156</v>
      </c>
      <c r="BL1948" s="17">
        <v>0.479919983467952</v>
      </c>
      <c r="BM1948" s="17">
        <v>0.47613185732755298</v>
      </c>
      <c r="BN1948" s="17">
        <v>0.32193546895633501</v>
      </c>
      <c r="BO1948" s="17">
        <v>0.35927465778329998</v>
      </c>
      <c r="BP1948" s="17"/>
      <c r="BQ1948" s="17">
        <v>0.27275736803623202</v>
      </c>
      <c r="BR1948" s="17">
        <v>0.36918293443174</v>
      </c>
    </row>
    <row r="1949" spans="2:70" x14ac:dyDescent="0.35">
      <c r="B1949" t="s">
        <v>775</v>
      </c>
      <c r="C1949" s="17">
        <v>0.22643372348766799</v>
      </c>
      <c r="D1949" s="17">
        <v>0.17901236836183601</v>
      </c>
      <c r="E1949" s="17">
        <v>0.27531007747626501</v>
      </c>
      <c r="F1949" s="17"/>
      <c r="G1949" s="17">
        <v>0.22261006569362901</v>
      </c>
      <c r="H1949" s="17">
        <v>0.188626242230922</v>
      </c>
      <c r="I1949" s="17">
        <v>0.23010968975961699</v>
      </c>
      <c r="J1949" s="17">
        <v>0.30157653981016702</v>
      </c>
      <c r="K1949" s="17">
        <v>0.216819445673476</v>
      </c>
      <c r="L1949" s="17">
        <v>0.20038693261891399</v>
      </c>
      <c r="M1949" s="17"/>
      <c r="N1949" s="17">
        <v>0.20288335680038799</v>
      </c>
      <c r="O1949" s="17">
        <v>0.23790181576695599</v>
      </c>
      <c r="P1949" s="17">
        <v>0.22091808811629399</v>
      </c>
      <c r="Q1949" s="17">
        <v>0.24516742840474701</v>
      </c>
      <c r="R1949" s="17"/>
      <c r="S1949" s="17">
        <v>0.16450200309391699</v>
      </c>
      <c r="T1949" s="17">
        <v>0.24098869522189301</v>
      </c>
      <c r="U1949" s="17">
        <v>0.264878294377973</v>
      </c>
      <c r="V1949" s="17">
        <v>0.22586043971630901</v>
      </c>
      <c r="W1949" s="17">
        <v>0.24956801435266601</v>
      </c>
      <c r="X1949" s="17">
        <v>0.23418601788458099</v>
      </c>
      <c r="Y1949" s="17">
        <v>0.212768522579148</v>
      </c>
      <c r="Z1949" s="17">
        <v>0.202659177712153</v>
      </c>
      <c r="AA1949" s="17">
        <v>0.29520089185204201</v>
      </c>
      <c r="AB1949" s="17">
        <v>0.18037298835704399</v>
      </c>
      <c r="AC1949" s="17">
        <v>0.24302404648141401</v>
      </c>
      <c r="AD1949" s="17">
        <v>0.157042802456413</v>
      </c>
      <c r="AE1949" s="17"/>
      <c r="AF1949" s="17">
        <v>0.219729549473931</v>
      </c>
      <c r="AG1949" s="17">
        <v>0.19012923361367201</v>
      </c>
      <c r="AH1949" s="17">
        <v>0.34771861950403199</v>
      </c>
      <c r="AI1949" s="17"/>
      <c r="AJ1949" s="17">
        <v>0.19602216778768999</v>
      </c>
      <c r="AK1949" s="17">
        <v>0.219122309486009</v>
      </c>
      <c r="AL1949" s="17">
        <v>0.170554791683978</v>
      </c>
      <c r="AM1949" s="17">
        <v>0.172675575089515</v>
      </c>
      <c r="AN1949" s="17">
        <v>0.35690888489313699</v>
      </c>
      <c r="AO1949" s="17"/>
      <c r="AP1949" s="17">
        <v>0.18371389964027399</v>
      </c>
      <c r="AQ1949" s="17">
        <v>0.20818799134148</v>
      </c>
      <c r="AR1949" s="17">
        <v>0.143485295322754</v>
      </c>
      <c r="AS1949" s="17"/>
      <c r="AT1949" s="17">
        <v>0.29413712574471501</v>
      </c>
      <c r="AU1949" s="17">
        <v>0.22817348318196201</v>
      </c>
      <c r="AV1949" s="17">
        <v>0.19504396633293999</v>
      </c>
      <c r="AW1949" s="17">
        <v>0.182117510278962</v>
      </c>
      <c r="AX1949" s="17">
        <v>0.226994837366499</v>
      </c>
      <c r="AY1949" s="17"/>
      <c r="AZ1949" s="17">
        <v>0.10429684534655299</v>
      </c>
      <c r="BA1949" s="17">
        <v>0.30247694909471801</v>
      </c>
      <c r="BB1949" s="17">
        <v>0.31427479458667801</v>
      </c>
      <c r="BC1949" s="17">
        <v>0.24852245647558799</v>
      </c>
      <c r="BD1949" s="17">
        <v>0.25042756944472599</v>
      </c>
      <c r="BE1949" s="17">
        <v>0.21540952637647401</v>
      </c>
      <c r="BF1949" s="17">
        <v>0.18529325643771399</v>
      </c>
      <c r="BG1949" s="17">
        <v>0.202312786441947</v>
      </c>
      <c r="BH1949" s="17">
        <v>0.225793065139057</v>
      </c>
      <c r="BI1949" s="17">
        <v>0.217999841222278</v>
      </c>
      <c r="BJ1949" s="17">
        <v>0.24306145676611099</v>
      </c>
      <c r="BK1949" s="17">
        <v>0.10788512885927599</v>
      </c>
      <c r="BL1949" s="17">
        <v>0.19330480434931699</v>
      </c>
      <c r="BM1949" s="17">
        <v>0.18167813984595199</v>
      </c>
      <c r="BN1949" s="17">
        <v>0.15452007563176801</v>
      </c>
      <c r="BO1949" s="17">
        <v>0.18057842866711701</v>
      </c>
      <c r="BP1949" s="17"/>
      <c r="BQ1949" s="17">
        <v>9.8943893153460596E-2</v>
      </c>
      <c r="BR1949" s="17">
        <v>0.273247755122282</v>
      </c>
    </row>
    <row r="1950" spans="2:70" x14ac:dyDescent="0.35">
      <c r="C1950" s="17"/>
      <c r="D1950" s="17"/>
      <c r="E1950" s="17"/>
      <c r="F1950" s="17"/>
      <c r="G1950" s="17"/>
      <c r="H1950" s="17"/>
      <c r="I1950" s="17"/>
      <c r="J1950" s="17"/>
      <c r="K1950" s="17"/>
      <c r="L1950" s="17"/>
      <c r="M1950" s="17"/>
      <c r="N1950" s="17"/>
      <c r="O1950" s="17"/>
      <c r="P1950" s="17"/>
      <c r="Q1950" s="17"/>
      <c r="R1950" s="17"/>
      <c r="S1950" s="17"/>
      <c r="T1950" s="17"/>
      <c r="U1950" s="17"/>
      <c r="V1950" s="17"/>
      <c r="W1950" s="17"/>
      <c r="X1950" s="17"/>
      <c r="Y1950" s="17"/>
      <c r="Z1950" s="17"/>
      <c r="AA1950" s="17"/>
      <c r="AB1950" s="17"/>
      <c r="AC1950" s="17"/>
      <c r="AD1950" s="17"/>
      <c r="AE1950" s="17"/>
      <c r="AF1950" s="17"/>
      <c r="AG1950" s="17"/>
      <c r="AH1950" s="17"/>
      <c r="AI1950" s="17"/>
      <c r="AJ1950" s="17"/>
      <c r="AK1950" s="17"/>
      <c r="AL1950" s="17"/>
      <c r="AM1950" s="17"/>
      <c r="AN1950" s="17"/>
      <c r="AO1950" s="17"/>
      <c r="AP1950" s="17"/>
      <c r="AQ1950" s="17"/>
      <c r="AR1950" s="17"/>
      <c r="AS1950" s="17"/>
      <c r="AT1950" s="17"/>
      <c r="AU1950" s="17"/>
      <c r="AV1950" s="17"/>
      <c r="AW1950" s="17"/>
      <c r="AX1950" s="17"/>
      <c r="AY1950" s="17"/>
      <c r="AZ1950" s="17"/>
      <c r="BA1950" s="17"/>
      <c r="BB1950" s="17"/>
      <c r="BC1950" s="17"/>
      <c r="BD1950" s="17"/>
      <c r="BE1950" s="17"/>
      <c r="BF1950" s="17"/>
      <c r="BG1950" s="17"/>
      <c r="BH1950" s="17"/>
      <c r="BI1950" s="17"/>
      <c r="BJ1950" s="17"/>
      <c r="BK1950" s="17"/>
      <c r="BL1950" s="17"/>
      <c r="BM1950" s="17"/>
      <c r="BN1950" s="17"/>
      <c r="BO1950" s="17"/>
      <c r="BP1950" s="17"/>
      <c r="BQ1950" s="17"/>
      <c r="BR1950" s="17"/>
    </row>
    <row r="1951" spans="2:70" x14ac:dyDescent="0.35">
      <c r="B1951" s="6" t="s">
        <v>776</v>
      </c>
      <c r="C1951" s="17"/>
      <c r="D1951" s="17"/>
      <c r="E1951" s="17"/>
      <c r="F1951" s="17"/>
      <c r="G1951" s="17"/>
      <c r="H1951" s="17"/>
      <c r="I1951" s="17"/>
      <c r="J1951" s="17"/>
      <c r="K1951" s="17"/>
      <c r="L1951" s="17"/>
      <c r="M1951" s="17"/>
      <c r="N1951" s="17"/>
      <c r="O1951" s="17"/>
      <c r="P1951" s="17"/>
      <c r="Q1951" s="17"/>
      <c r="R1951" s="17"/>
      <c r="S1951" s="17"/>
      <c r="T1951" s="17"/>
      <c r="U1951" s="17"/>
      <c r="V1951" s="17"/>
      <c r="W1951" s="17"/>
      <c r="X1951" s="17"/>
      <c r="Y1951" s="17"/>
      <c r="Z1951" s="17"/>
      <c r="AA1951" s="17"/>
      <c r="AB1951" s="17"/>
      <c r="AC1951" s="17"/>
      <c r="AD1951" s="17"/>
      <c r="AE1951" s="17"/>
      <c r="AF1951" s="17"/>
      <c r="AG1951" s="17"/>
      <c r="AH1951" s="17"/>
      <c r="AI1951" s="17"/>
      <c r="AJ1951" s="17"/>
      <c r="AK1951" s="17"/>
      <c r="AL1951" s="17"/>
      <c r="AM1951" s="17"/>
      <c r="AN1951" s="17"/>
      <c r="AO1951" s="17"/>
      <c r="AP1951" s="17"/>
      <c r="AQ1951" s="17"/>
      <c r="AR1951" s="17"/>
      <c r="AS1951" s="17"/>
      <c r="AT1951" s="17"/>
      <c r="AU1951" s="17"/>
      <c r="AV1951" s="17"/>
      <c r="AW1951" s="17"/>
      <c r="AX1951" s="17"/>
      <c r="AY1951" s="17"/>
      <c r="AZ1951" s="17"/>
      <c r="BA1951" s="17"/>
      <c r="BB1951" s="17"/>
      <c r="BC1951" s="17"/>
      <c r="BD1951" s="17"/>
      <c r="BE1951" s="17"/>
      <c r="BF1951" s="17"/>
      <c r="BG1951" s="17"/>
      <c r="BH1951" s="17"/>
      <c r="BI1951" s="17"/>
      <c r="BJ1951" s="17"/>
      <c r="BK1951" s="17"/>
      <c r="BL1951" s="17"/>
      <c r="BM1951" s="17"/>
      <c r="BN1951" s="17"/>
      <c r="BO1951" s="17"/>
      <c r="BP1951" s="17"/>
      <c r="BQ1951" s="17"/>
      <c r="BR1951" s="17"/>
    </row>
    <row r="1952" spans="2:70" x14ac:dyDescent="0.35">
      <c r="B1952" s="24" t="s">
        <v>651</v>
      </c>
      <c r="C1952" s="17"/>
      <c r="D1952" s="17"/>
      <c r="E1952" s="17"/>
      <c r="F1952" s="17"/>
      <c r="G1952" s="17"/>
      <c r="H1952" s="17"/>
      <c r="I1952" s="17"/>
      <c r="J1952" s="17"/>
      <c r="K1952" s="17"/>
      <c r="L1952" s="17"/>
      <c r="M1952" s="17"/>
      <c r="N1952" s="17"/>
      <c r="O1952" s="17"/>
      <c r="P1952" s="17"/>
      <c r="Q1952" s="17"/>
      <c r="R1952" s="17"/>
      <c r="S1952" s="17"/>
      <c r="T1952" s="17"/>
      <c r="U1952" s="17"/>
      <c r="V1952" s="17"/>
      <c r="W1952" s="17"/>
      <c r="X1952" s="17"/>
      <c r="Y1952" s="17"/>
      <c r="Z1952" s="17"/>
      <c r="AA1952" s="17"/>
      <c r="AB1952" s="17"/>
      <c r="AC1952" s="17"/>
      <c r="AD1952" s="17"/>
      <c r="AE1952" s="17"/>
      <c r="AF1952" s="17"/>
      <c r="AG1952" s="17"/>
      <c r="AH1952" s="17"/>
      <c r="AI1952" s="17"/>
      <c r="AJ1952" s="17"/>
      <c r="AK1952" s="17"/>
      <c r="AL1952" s="17"/>
      <c r="AM1952" s="17"/>
      <c r="AN1952" s="17"/>
      <c r="AO1952" s="17"/>
      <c r="AP1952" s="17"/>
      <c r="AQ1952" s="17"/>
      <c r="AR1952" s="17"/>
      <c r="AS1952" s="17"/>
      <c r="AT1952" s="17"/>
      <c r="AU1952" s="17"/>
      <c r="AV1952" s="17"/>
      <c r="AW1952" s="17"/>
      <c r="AX1952" s="17"/>
      <c r="AY1952" s="17"/>
      <c r="AZ1952" s="17"/>
      <c r="BA1952" s="17"/>
      <c r="BB1952" s="17"/>
      <c r="BC1952" s="17"/>
      <c r="BD1952" s="17"/>
      <c r="BE1952" s="17"/>
      <c r="BF1952" s="17"/>
      <c r="BG1952" s="17"/>
      <c r="BH1952" s="17"/>
      <c r="BI1952" s="17"/>
      <c r="BJ1952" s="17"/>
      <c r="BK1952" s="17"/>
      <c r="BL1952" s="17"/>
      <c r="BM1952" s="17"/>
      <c r="BN1952" s="17"/>
      <c r="BO1952" s="17"/>
      <c r="BP1952" s="17"/>
      <c r="BQ1952" s="17"/>
      <c r="BR1952" s="17"/>
    </row>
    <row r="1953" spans="2:70" x14ac:dyDescent="0.35">
      <c r="B1953" t="s">
        <v>777</v>
      </c>
      <c r="C1953" s="17">
        <v>0.45821681859250502</v>
      </c>
      <c r="D1953" s="17">
        <v>0.41124774061104102</v>
      </c>
      <c r="E1953" s="17">
        <v>0.50550095092191405</v>
      </c>
      <c r="F1953" s="17"/>
      <c r="G1953" s="17">
        <v>0.46962359293435102</v>
      </c>
      <c r="H1953" s="17">
        <v>0.50715472946121398</v>
      </c>
      <c r="I1953" s="17">
        <v>0.48177702212920698</v>
      </c>
      <c r="J1953" s="17">
        <v>0.42505457754091702</v>
      </c>
      <c r="K1953" s="17">
        <v>0.41559594711776399</v>
      </c>
      <c r="L1953" s="17">
        <v>0.443007949561044</v>
      </c>
      <c r="M1953" s="17"/>
      <c r="N1953" s="17">
        <v>0.48731172838988401</v>
      </c>
      <c r="O1953" s="17">
        <v>0.46334283406735599</v>
      </c>
      <c r="P1953" s="17">
        <v>0.41042783644127501</v>
      </c>
      <c r="Q1953" s="17">
        <v>0.45786834774956497</v>
      </c>
      <c r="R1953" s="17"/>
      <c r="S1953" s="17">
        <v>0.51847913661553802</v>
      </c>
      <c r="T1953" s="17">
        <v>0.42347379739157598</v>
      </c>
      <c r="U1953" s="17">
        <v>0.471689948145113</v>
      </c>
      <c r="V1953" s="17">
        <v>0.41312778256363503</v>
      </c>
      <c r="W1953" s="17">
        <v>0.42245052529641702</v>
      </c>
      <c r="X1953" s="17">
        <v>0.47849157092123901</v>
      </c>
      <c r="Y1953" s="17">
        <v>0.44462162854123899</v>
      </c>
      <c r="Z1953" s="17">
        <v>0.41561374952942198</v>
      </c>
      <c r="AA1953" s="17">
        <v>0.39793421336839302</v>
      </c>
      <c r="AB1953" s="17">
        <v>0.46741808238820098</v>
      </c>
      <c r="AC1953" s="17">
        <v>0.52909652611893698</v>
      </c>
      <c r="AD1953" s="17">
        <v>0.63120810862255405</v>
      </c>
      <c r="AE1953" s="17"/>
      <c r="AF1953" s="17">
        <v>0.39234476157904202</v>
      </c>
      <c r="AG1953" s="17">
        <v>0.51832699629126999</v>
      </c>
      <c r="AH1953" s="17">
        <v>0.45578282244958201</v>
      </c>
      <c r="AI1953" s="17"/>
      <c r="AJ1953" s="17">
        <v>0.43465421168642498</v>
      </c>
      <c r="AK1953" s="17">
        <v>0.49020096879770098</v>
      </c>
      <c r="AL1953" s="17">
        <v>0.59016845212754698</v>
      </c>
      <c r="AM1953" s="17">
        <v>0.26884572868717199</v>
      </c>
      <c r="AN1953" s="17">
        <v>0.41183621757653999</v>
      </c>
      <c r="AO1953" s="17"/>
      <c r="AP1953" s="17">
        <v>0.43324739939687001</v>
      </c>
      <c r="AQ1953" s="17">
        <v>0.50841253663612596</v>
      </c>
      <c r="AR1953" s="17">
        <v>0.58777502080405797</v>
      </c>
      <c r="AS1953" s="17"/>
      <c r="AT1953" s="17">
        <v>0.37188079429793902</v>
      </c>
      <c r="AU1953" s="17">
        <v>0.443062346518797</v>
      </c>
      <c r="AV1953" s="17">
        <v>0.53266709354832997</v>
      </c>
      <c r="AW1953" s="17">
        <v>0.57587837832403499</v>
      </c>
      <c r="AX1953" s="17">
        <v>0.66124426981733697</v>
      </c>
      <c r="AY1953" s="17"/>
      <c r="AZ1953" s="17">
        <v>0.41761143163083497</v>
      </c>
      <c r="BA1953" s="17">
        <v>0.43626149368101802</v>
      </c>
      <c r="BB1953" s="17">
        <v>0.44957631624719202</v>
      </c>
      <c r="BC1953" s="17">
        <v>0.42203239735319797</v>
      </c>
      <c r="BD1953" s="17">
        <v>0.50044094058275101</v>
      </c>
      <c r="BE1953" s="17">
        <v>0.43167172814181798</v>
      </c>
      <c r="BF1953" s="17">
        <v>0.463876137204149</v>
      </c>
      <c r="BG1953" s="17">
        <v>0.50221360636547097</v>
      </c>
      <c r="BH1953" s="17">
        <v>0.514015459509503</v>
      </c>
      <c r="BI1953" s="17">
        <v>0.452523692650806</v>
      </c>
      <c r="BJ1953" s="17">
        <v>0.44494938653140298</v>
      </c>
      <c r="BK1953" s="17">
        <v>0.36201016795778301</v>
      </c>
      <c r="BL1953" s="17">
        <v>0.49615389530751502</v>
      </c>
      <c r="BM1953" s="17">
        <v>0.39387562751647398</v>
      </c>
      <c r="BN1953" s="17">
        <v>0.56668567171845396</v>
      </c>
      <c r="BO1953" s="17">
        <v>0.67715411966226602</v>
      </c>
      <c r="BP1953" s="17"/>
      <c r="BQ1953" s="17">
        <v>0.63504061815020596</v>
      </c>
      <c r="BR1953" s="17">
        <v>0.37725700024666797</v>
      </c>
    </row>
    <row r="1954" spans="2:70" x14ac:dyDescent="0.35">
      <c r="B1954" t="s">
        <v>778</v>
      </c>
      <c r="C1954" s="17">
        <v>0.27443601364928799</v>
      </c>
      <c r="D1954" s="17">
        <v>0.335197553600456</v>
      </c>
      <c r="E1954" s="17">
        <v>0.21196051842706801</v>
      </c>
      <c r="F1954" s="17"/>
      <c r="G1954" s="17">
        <v>0.285817233241347</v>
      </c>
      <c r="H1954" s="17">
        <v>0.26072907350368602</v>
      </c>
      <c r="I1954" s="17">
        <v>0.236657468967301</v>
      </c>
      <c r="J1954" s="17">
        <v>0.250336202516586</v>
      </c>
      <c r="K1954" s="17">
        <v>0.31881094988002401</v>
      </c>
      <c r="L1954" s="17">
        <v>0.303208130940962</v>
      </c>
      <c r="M1954" s="17"/>
      <c r="N1954" s="17">
        <v>0.28715764774067398</v>
      </c>
      <c r="O1954" s="17">
        <v>0.25620178805288502</v>
      </c>
      <c r="P1954" s="17">
        <v>0.32365139206161903</v>
      </c>
      <c r="Q1954" s="17">
        <v>0.239448283078289</v>
      </c>
      <c r="R1954" s="17"/>
      <c r="S1954" s="17">
        <v>0.237167286199887</v>
      </c>
      <c r="T1954" s="17">
        <v>0.23912672980712099</v>
      </c>
      <c r="U1954" s="17">
        <v>0.254215610373692</v>
      </c>
      <c r="V1954" s="17">
        <v>0.293616525580294</v>
      </c>
      <c r="W1954" s="17">
        <v>0.27046079984889798</v>
      </c>
      <c r="X1954" s="17">
        <v>0.27827027783814501</v>
      </c>
      <c r="Y1954" s="17">
        <v>0.32752023837085997</v>
      </c>
      <c r="Z1954" s="17">
        <v>0.244876881412668</v>
      </c>
      <c r="AA1954" s="17">
        <v>0.31882114791782001</v>
      </c>
      <c r="AB1954" s="17">
        <v>0.306621559649701</v>
      </c>
      <c r="AC1954" s="17">
        <v>0.27601986097175302</v>
      </c>
      <c r="AD1954" s="17">
        <v>0.21931352704766199</v>
      </c>
      <c r="AE1954" s="17"/>
      <c r="AF1954" s="17">
        <v>0.35243965841924302</v>
      </c>
      <c r="AG1954" s="17">
        <v>0.23892090068324301</v>
      </c>
      <c r="AH1954" s="17">
        <v>0.213006420841723</v>
      </c>
      <c r="AI1954" s="17"/>
      <c r="AJ1954" s="17">
        <v>0.30934032326077698</v>
      </c>
      <c r="AK1954" s="17">
        <v>0.23657343905021</v>
      </c>
      <c r="AL1954" s="17">
        <v>0.26221405174090101</v>
      </c>
      <c r="AM1954" s="17">
        <v>0.45746588392006399</v>
      </c>
      <c r="AN1954" s="17">
        <v>0.21319657440864201</v>
      </c>
      <c r="AO1954" s="17"/>
      <c r="AP1954" s="17">
        <v>0.31442491451904597</v>
      </c>
      <c r="AQ1954" s="17">
        <v>0.24533637182964799</v>
      </c>
      <c r="AR1954" s="17">
        <v>0.25717071066846198</v>
      </c>
      <c r="AS1954" s="17"/>
      <c r="AT1954" s="17">
        <v>0.30419098488434598</v>
      </c>
      <c r="AU1954" s="17">
        <v>0.25255170881199801</v>
      </c>
      <c r="AV1954" s="17">
        <v>0.25017651609819003</v>
      </c>
      <c r="AW1954" s="17">
        <v>0.233525713547657</v>
      </c>
      <c r="AX1954" s="17">
        <v>0.33875573018266297</v>
      </c>
      <c r="AY1954" s="17"/>
      <c r="AZ1954" s="17">
        <v>0</v>
      </c>
      <c r="BA1954" s="17">
        <v>0.24763984573877099</v>
      </c>
      <c r="BB1954" s="17">
        <v>0.21411308164058401</v>
      </c>
      <c r="BC1954" s="17">
        <v>0.31879361176237397</v>
      </c>
      <c r="BD1954" s="17">
        <v>0.240975841138065</v>
      </c>
      <c r="BE1954" s="17">
        <v>0.29599194878676699</v>
      </c>
      <c r="BF1954" s="17">
        <v>0.26938922695307399</v>
      </c>
      <c r="BG1954" s="17">
        <v>0.224162096857908</v>
      </c>
      <c r="BH1954" s="17">
        <v>0.32582262501543702</v>
      </c>
      <c r="BI1954" s="17">
        <v>0.28687289030105401</v>
      </c>
      <c r="BJ1954" s="17">
        <v>0.30113527994193501</v>
      </c>
      <c r="BK1954" s="17">
        <v>0.30911845916372899</v>
      </c>
      <c r="BL1954" s="17">
        <v>0.39151109195175099</v>
      </c>
      <c r="BM1954" s="17">
        <v>0.31303458254767702</v>
      </c>
      <c r="BN1954" s="17">
        <v>0.24072370077150601</v>
      </c>
      <c r="BO1954" s="17">
        <v>0.17449102830419</v>
      </c>
      <c r="BP1954" s="17"/>
      <c r="BQ1954" s="17">
        <v>0.21847838412298901</v>
      </c>
      <c r="BR1954" s="17">
        <v>0.303824255382036</v>
      </c>
    </row>
    <row r="1955" spans="2:70" x14ac:dyDescent="0.35">
      <c r="B1955" t="s">
        <v>775</v>
      </c>
      <c r="C1955" s="17">
        <v>0.26734716775820699</v>
      </c>
      <c r="D1955" s="17">
        <v>0.25355470578850298</v>
      </c>
      <c r="E1955" s="17">
        <v>0.28253853065101903</v>
      </c>
      <c r="F1955" s="17"/>
      <c r="G1955" s="17">
        <v>0.24455917382430201</v>
      </c>
      <c r="H1955" s="17">
        <v>0.232116197035101</v>
      </c>
      <c r="I1955" s="17">
        <v>0.28156550890349202</v>
      </c>
      <c r="J1955" s="17">
        <v>0.32460921994249697</v>
      </c>
      <c r="K1955" s="17">
        <v>0.26559310300221201</v>
      </c>
      <c r="L1955" s="17">
        <v>0.253783919497994</v>
      </c>
      <c r="M1955" s="17"/>
      <c r="N1955" s="17">
        <v>0.225530623869442</v>
      </c>
      <c r="O1955" s="17">
        <v>0.28045537787975999</v>
      </c>
      <c r="P1955" s="17">
        <v>0.26592077149710502</v>
      </c>
      <c r="Q1955" s="17">
        <v>0.302683369172146</v>
      </c>
      <c r="R1955" s="17"/>
      <c r="S1955" s="17">
        <v>0.24435357718457501</v>
      </c>
      <c r="T1955" s="17">
        <v>0.337399472801303</v>
      </c>
      <c r="U1955" s="17">
        <v>0.27409444148119499</v>
      </c>
      <c r="V1955" s="17">
        <v>0.29325569185607098</v>
      </c>
      <c r="W1955" s="17">
        <v>0.307088674854685</v>
      </c>
      <c r="X1955" s="17">
        <v>0.24323815124061601</v>
      </c>
      <c r="Y1955" s="17">
        <v>0.22785813308790101</v>
      </c>
      <c r="Z1955" s="17">
        <v>0.33950936905791002</v>
      </c>
      <c r="AA1955" s="17">
        <v>0.28324463871378802</v>
      </c>
      <c r="AB1955" s="17">
        <v>0.22596035796209701</v>
      </c>
      <c r="AC1955" s="17">
        <v>0.194883612909311</v>
      </c>
      <c r="AD1955" s="17">
        <v>0.14947836432978401</v>
      </c>
      <c r="AE1955" s="17"/>
      <c r="AF1955" s="17">
        <v>0.25521558000171501</v>
      </c>
      <c r="AG1955" s="17">
        <v>0.242752103025487</v>
      </c>
      <c r="AH1955" s="17">
        <v>0.33121075670869399</v>
      </c>
      <c r="AI1955" s="17"/>
      <c r="AJ1955" s="17">
        <v>0.25600546505279798</v>
      </c>
      <c r="AK1955" s="17">
        <v>0.27322559215208903</v>
      </c>
      <c r="AL1955" s="17">
        <v>0.14761749613155201</v>
      </c>
      <c r="AM1955" s="17">
        <v>0.27368838739276402</v>
      </c>
      <c r="AN1955" s="17">
        <v>0.37496720801481698</v>
      </c>
      <c r="AO1955" s="17"/>
      <c r="AP1955" s="17">
        <v>0.25232768608408301</v>
      </c>
      <c r="AQ1955" s="17">
        <v>0.246251091534226</v>
      </c>
      <c r="AR1955" s="17">
        <v>0.15505426852748</v>
      </c>
      <c r="AS1955" s="17"/>
      <c r="AT1955" s="17">
        <v>0.323928220817715</v>
      </c>
      <c r="AU1955" s="17">
        <v>0.30438594466920599</v>
      </c>
      <c r="AV1955" s="17">
        <v>0.21715639035348</v>
      </c>
      <c r="AW1955" s="17">
        <v>0.19059590812830801</v>
      </c>
      <c r="AX1955" s="17">
        <v>0</v>
      </c>
      <c r="AY1955" s="17"/>
      <c r="AZ1955" s="17">
        <v>0.58238856836916497</v>
      </c>
      <c r="BA1955" s="17">
        <v>0.31609866058021102</v>
      </c>
      <c r="BB1955" s="17">
        <v>0.33631060211222302</v>
      </c>
      <c r="BC1955" s="17">
        <v>0.259173990884428</v>
      </c>
      <c r="BD1955" s="17">
        <v>0.25858321827918401</v>
      </c>
      <c r="BE1955" s="17">
        <v>0.27233632307141498</v>
      </c>
      <c r="BF1955" s="17">
        <v>0.26673463584277701</v>
      </c>
      <c r="BG1955" s="17">
        <v>0.27362429677662098</v>
      </c>
      <c r="BH1955" s="17">
        <v>0.16016191547506101</v>
      </c>
      <c r="BI1955" s="17">
        <v>0.260603417048141</v>
      </c>
      <c r="BJ1955" s="17">
        <v>0.25391533352666301</v>
      </c>
      <c r="BK1955" s="17">
        <v>0.328871372878488</v>
      </c>
      <c r="BL1955" s="17">
        <v>0.112335012740734</v>
      </c>
      <c r="BM1955" s="17">
        <v>0.293089789935849</v>
      </c>
      <c r="BN1955" s="17">
        <v>0.19259062751004</v>
      </c>
      <c r="BO1955" s="17">
        <v>0.14835485203354401</v>
      </c>
      <c r="BP1955" s="17"/>
      <c r="BQ1955" s="17">
        <v>0.14648099772680501</v>
      </c>
      <c r="BR1955" s="17">
        <v>0.31891874437129603</v>
      </c>
    </row>
    <row r="1956" spans="2:70" x14ac:dyDescent="0.35">
      <c r="C1956" s="17"/>
      <c r="D1956" s="17"/>
      <c r="E1956" s="17"/>
      <c r="F1956" s="17"/>
      <c r="G1956" s="17"/>
      <c r="H1956" s="17"/>
      <c r="I1956" s="17"/>
      <c r="J1956" s="17"/>
      <c r="K1956" s="17"/>
      <c r="L1956" s="17"/>
      <c r="M1956" s="17"/>
      <c r="N1956" s="17"/>
      <c r="O1956" s="17"/>
      <c r="P1956" s="17"/>
      <c r="Q1956" s="17"/>
      <c r="R1956" s="17"/>
      <c r="S1956" s="17"/>
      <c r="T1956" s="17"/>
      <c r="U1956" s="17"/>
      <c r="V1956" s="17"/>
      <c r="W1956" s="17"/>
      <c r="X1956" s="17"/>
      <c r="Y1956" s="17"/>
      <c r="Z1956" s="17"/>
      <c r="AA1956" s="17"/>
      <c r="AB1956" s="17"/>
      <c r="AC1956" s="17"/>
      <c r="AD1956" s="17"/>
      <c r="AE1956" s="17"/>
      <c r="AF1956" s="17"/>
      <c r="AG1956" s="17"/>
      <c r="AH1956" s="17"/>
      <c r="AI1956" s="17"/>
      <c r="AJ1956" s="17"/>
      <c r="AK1956" s="17"/>
      <c r="AL1956" s="17"/>
      <c r="AM1956" s="17"/>
      <c r="AN1956" s="17"/>
      <c r="AO1956" s="17"/>
      <c r="AP1956" s="17"/>
      <c r="AQ1956" s="17"/>
      <c r="AR1956" s="17"/>
      <c r="AS1956" s="17"/>
      <c r="AT1956" s="17"/>
      <c r="AU1956" s="17"/>
      <c r="AV1956" s="17"/>
      <c r="AW1956" s="17"/>
      <c r="AX1956" s="17"/>
      <c r="AY1956" s="17"/>
      <c r="AZ1956" s="17"/>
      <c r="BA1956" s="17"/>
      <c r="BB1956" s="17"/>
      <c r="BC1956" s="17"/>
      <c r="BD1956" s="17"/>
      <c r="BE1956" s="17"/>
      <c r="BF1956" s="17"/>
      <c r="BG1956" s="17"/>
      <c r="BH1956" s="17"/>
      <c r="BI1956" s="17"/>
      <c r="BJ1956" s="17"/>
      <c r="BK1956" s="17"/>
      <c r="BL1956" s="17"/>
      <c r="BM1956" s="17"/>
      <c r="BN1956" s="17"/>
      <c r="BO1956" s="17"/>
      <c r="BP1956" s="17"/>
      <c r="BQ1956" s="17"/>
      <c r="BR1956" s="17"/>
    </row>
    <row r="1957" spans="2:70" x14ac:dyDescent="0.35">
      <c r="B1957" s="6" t="s">
        <v>776</v>
      </c>
      <c r="C1957" s="17"/>
      <c r="D1957" s="17"/>
      <c r="E1957" s="17"/>
      <c r="F1957" s="17"/>
      <c r="G1957" s="17"/>
      <c r="H1957" s="17"/>
      <c r="I1957" s="17"/>
      <c r="J1957" s="17"/>
      <c r="K1957" s="17"/>
      <c r="L1957" s="17"/>
      <c r="M1957" s="17"/>
      <c r="N1957" s="17"/>
      <c r="O1957" s="17"/>
      <c r="P1957" s="17"/>
      <c r="Q1957" s="17"/>
      <c r="R1957" s="17"/>
      <c r="S1957" s="17"/>
      <c r="T1957" s="17"/>
      <c r="U1957" s="17"/>
      <c r="V1957" s="17"/>
      <c r="W1957" s="17"/>
      <c r="X1957" s="17"/>
      <c r="Y1957" s="17"/>
      <c r="Z1957" s="17"/>
      <c r="AA1957" s="17"/>
      <c r="AB1957" s="17"/>
      <c r="AC1957" s="17"/>
      <c r="AD1957" s="17"/>
      <c r="AE1957" s="17"/>
      <c r="AF1957" s="17"/>
      <c r="AG1957" s="17"/>
      <c r="AH1957" s="17"/>
      <c r="AI1957" s="17"/>
      <c r="AJ1957" s="17"/>
      <c r="AK1957" s="17"/>
      <c r="AL1957" s="17"/>
      <c r="AM1957" s="17"/>
      <c r="AN1957" s="17"/>
      <c r="AO1957" s="17"/>
      <c r="AP1957" s="17"/>
      <c r="AQ1957" s="17"/>
      <c r="AR1957" s="17"/>
      <c r="AS1957" s="17"/>
      <c r="AT1957" s="17"/>
      <c r="AU1957" s="17"/>
      <c r="AV1957" s="17"/>
      <c r="AW1957" s="17"/>
      <c r="AX1957" s="17"/>
      <c r="AY1957" s="17"/>
      <c r="AZ1957" s="17"/>
      <c r="BA1957" s="17"/>
      <c r="BB1957" s="17"/>
      <c r="BC1957" s="17"/>
      <c r="BD1957" s="17"/>
      <c r="BE1957" s="17"/>
      <c r="BF1957" s="17"/>
      <c r="BG1957" s="17"/>
      <c r="BH1957" s="17"/>
      <c r="BI1957" s="17"/>
      <c r="BJ1957" s="17"/>
      <c r="BK1957" s="17"/>
      <c r="BL1957" s="17"/>
      <c r="BM1957" s="17"/>
      <c r="BN1957" s="17"/>
      <c r="BO1957" s="17"/>
      <c r="BP1957" s="17"/>
      <c r="BQ1957" s="17"/>
      <c r="BR1957" s="17"/>
    </row>
    <row r="1958" spans="2:70" x14ac:dyDescent="0.35">
      <c r="B1958" s="24" t="s">
        <v>651</v>
      </c>
      <c r="C1958" s="17"/>
      <c r="D1958" s="17"/>
      <c r="E1958" s="17"/>
      <c r="F1958" s="17"/>
      <c r="G1958" s="17"/>
      <c r="H1958" s="17"/>
      <c r="I1958" s="17"/>
      <c r="J1958" s="17"/>
      <c r="K1958" s="17"/>
      <c r="L1958" s="17"/>
      <c r="M1958" s="17"/>
      <c r="N1958" s="17"/>
      <c r="O1958" s="17"/>
      <c r="P1958" s="17"/>
      <c r="Q1958" s="17"/>
      <c r="R1958" s="17"/>
      <c r="S1958" s="17"/>
      <c r="T1958" s="17"/>
      <c r="U1958" s="17"/>
      <c r="V1958" s="17"/>
      <c r="W1958" s="17"/>
      <c r="X1958" s="17"/>
      <c r="Y1958" s="17"/>
      <c r="Z1958" s="17"/>
      <c r="AA1958" s="17"/>
      <c r="AB1958" s="17"/>
      <c r="AC1958" s="17"/>
      <c r="AD1958" s="17"/>
      <c r="AE1958" s="17"/>
      <c r="AF1958" s="17"/>
      <c r="AG1958" s="17"/>
      <c r="AH1958" s="17"/>
      <c r="AI1958" s="17"/>
      <c r="AJ1958" s="17"/>
      <c r="AK1958" s="17"/>
      <c r="AL1958" s="17"/>
      <c r="AM1958" s="17"/>
      <c r="AN1958" s="17"/>
      <c r="AO1958" s="17"/>
      <c r="AP1958" s="17"/>
      <c r="AQ1958" s="17"/>
      <c r="AR1958" s="17"/>
      <c r="AS1958" s="17"/>
      <c r="AT1958" s="17"/>
      <c r="AU1958" s="17"/>
      <c r="AV1958" s="17"/>
      <c r="AW1958" s="17"/>
      <c r="AX1958" s="17"/>
      <c r="AY1958" s="17"/>
      <c r="AZ1958" s="17"/>
      <c r="BA1958" s="17"/>
      <c r="BB1958" s="17"/>
      <c r="BC1958" s="17"/>
      <c r="BD1958" s="17"/>
      <c r="BE1958" s="17"/>
      <c r="BF1958" s="17"/>
      <c r="BG1958" s="17"/>
      <c r="BH1958" s="17"/>
      <c r="BI1958" s="17"/>
      <c r="BJ1958" s="17"/>
      <c r="BK1958" s="17"/>
      <c r="BL1958" s="17"/>
      <c r="BM1958" s="17"/>
      <c r="BN1958" s="17"/>
      <c r="BO1958" s="17"/>
      <c r="BP1958" s="17"/>
      <c r="BQ1958" s="17"/>
      <c r="BR1958" s="17"/>
    </row>
    <row r="1959" spans="2:70" x14ac:dyDescent="0.35">
      <c r="B1959" t="s">
        <v>779</v>
      </c>
      <c r="C1959" s="17">
        <v>0.76049605388169805</v>
      </c>
      <c r="D1959" s="17">
        <v>0.76096420747354698</v>
      </c>
      <c r="E1959" s="17">
        <v>0.76129081421115996</v>
      </c>
      <c r="F1959" s="17"/>
      <c r="G1959" s="17">
        <v>0.67390205771218703</v>
      </c>
      <c r="H1959" s="17">
        <v>0.73387596291643697</v>
      </c>
      <c r="I1959" s="17">
        <v>0.76580567874594696</v>
      </c>
      <c r="J1959" s="17">
        <v>0.82607142952919799</v>
      </c>
      <c r="K1959" s="17">
        <v>0.74067617218389203</v>
      </c>
      <c r="L1959" s="17">
        <v>0.79834645670166604</v>
      </c>
      <c r="M1959" s="17"/>
      <c r="N1959" s="17">
        <v>0.795021147898333</v>
      </c>
      <c r="O1959" s="17">
        <v>0.75119716136363901</v>
      </c>
      <c r="P1959" s="17">
        <v>0.77848851896623095</v>
      </c>
      <c r="Q1959" s="17">
        <v>0.71654068031151696</v>
      </c>
      <c r="R1959" s="17"/>
      <c r="S1959" s="17">
        <v>0.69736124236143104</v>
      </c>
      <c r="T1959" s="17">
        <v>0.79129891447516099</v>
      </c>
      <c r="U1959" s="17">
        <v>0.77879277940520697</v>
      </c>
      <c r="V1959" s="17">
        <v>0.76731324774222898</v>
      </c>
      <c r="W1959" s="17">
        <v>0.68067494744101198</v>
      </c>
      <c r="X1959" s="17">
        <v>0.68305710320254798</v>
      </c>
      <c r="Y1959" s="17">
        <v>0.83541566452129201</v>
      </c>
      <c r="Z1959" s="17">
        <v>0.78590102039617504</v>
      </c>
      <c r="AA1959" s="17">
        <v>0.80425503118901298</v>
      </c>
      <c r="AB1959" s="17">
        <v>0.83744057888109202</v>
      </c>
      <c r="AC1959" s="17">
        <v>0.67163938150848002</v>
      </c>
      <c r="AD1959" s="17">
        <v>0.82876322566541005</v>
      </c>
      <c r="AE1959" s="17"/>
      <c r="AF1959" s="17">
        <v>0.77644810019133204</v>
      </c>
      <c r="AG1959" s="17">
        <v>0.79587697251426004</v>
      </c>
      <c r="AH1959" s="17">
        <v>0.66768882415050701</v>
      </c>
      <c r="AI1959" s="17"/>
      <c r="AJ1959" s="17">
        <v>0.77715950087869101</v>
      </c>
      <c r="AK1959" s="17">
        <v>0.78734409332745703</v>
      </c>
      <c r="AL1959" s="17">
        <v>0.88797615835605703</v>
      </c>
      <c r="AM1959" s="17">
        <v>0.61075915750438003</v>
      </c>
      <c r="AN1959" s="17">
        <v>0.66877890841186804</v>
      </c>
      <c r="AO1959" s="17"/>
      <c r="AP1959" s="17">
        <v>0.75506177943018005</v>
      </c>
      <c r="AQ1959" s="17">
        <v>0.79504031086225802</v>
      </c>
      <c r="AR1959" s="17">
        <v>0.80111956755152203</v>
      </c>
      <c r="AS1959" s="17"/>
      <c r="AT1959" s="17">
        <v>0.74029842291807502</v>
      </c>
      <c r="AU1959" s="17">
        <v>0.74106234662167203</v>
      </c>
      <c r="AV1959" s="17">
        <v>0.78200648867349498</v>
      </c>
      <c r="AW1959" s="17">
        <v>0.83896052575323199</v>
      </c>
      <c r="AX1959" s="17">
        <v>0.59045938107760498</v>
      </c>
      <c r="AY1959" s="17"/>
      <c r="AZ1959" s="17">
        <v>0.67224729743118306</v>
      </c>
      <c r="BA1959" s="17">
        <v>0.65065259482044002</v>
      </c>
      <c r="BB1959" s="17">
        <v>0.75525234084508897</v>
      </c>
      <c r="BC1959" s="17">
        <v>0.74331365965821095</v>
      </c>
      <c r="BD1959" s="17">
        <v>0.77460188068334501</v>
      </c>
      <c r="BE1959" s="17">
        <v>0.72081729827267005</v>
      </c>
      <c r="BF1959" s="17">
        <v>0.80441789961787102</v>
      </c>
      <c r="BG1959" s="17">
        <v>0.77576418626800503</v>
      </c>
      <c r="BH1959" s="17">
        <v>0.83756539795823104</v>
      </c>
      <c r="BI1959" s="17">
        <v>0.77779676106268203</v>
      </c>
      <c r="BJ1959" s="17">
        <v>0.74974730084276597</v>
      </c>
      <c r="BK1959" s="17">
        <v>0.80332254483964105</v>
      </c>
      <c r="BL1959" s="17">
        <v>0.814615436543636</v>
      </c>
      <c r="BM1959" s="17">
        <v>0.77329534933033806</v>
      </c>
      <c r="BN1959" s="17">
        <v>0.75884300080424705</v>
      </c>
      <c r="BO1959" s="17">
        <v>0.77172022557369702</v>
      </c>
      <c r="BP1959" s="17"/>
      <c r="BQ1959" s="17">
        <v>0.79711448070579605</v>
      </c>
      <c r="BR1959" s="17">
        <v>0.75052982693039705</v>
      </c>
    </row>
    <row r="1960" spans="2:70" x14ac:dyDescent="0.35">
      <c r="B1960" t="s">
        <v>780</v>
      </c>
      <c r="C1960" s="17">
        <v>0.117494872399505</v>
      </c>
      <c r="D1960" s="17">
        <v>0.13079655016269501</v>
      </c>
      <c r="E1960" s="17">
        <v>0.102324419149888</v>
      </c>
      <c r="F1960" s="17"/>
      <c r="G1960" s="17">
        <v>0.172978639710961</v>
      </c>
      <c r="H1960" s="17">
        <v>0.126901110567926</v>
      </c>
      <c r="I1960" s="17">
        <v>0.14722459678145999</v>
      </c>
      <c r="J1960" s="17">
        <v>4.0111403101063398E-2</v>
      </c>
      <c r="K1960" s="17">
        <v>0.120650775732697</v>
      </c>
      <c r="L1960" s="17">
        <v>0.10884103175165601</v>
      </c>
      <c r="M1960" s="17"/>
      <c r="N1960" s="17">
        <v>0.123381678166124</v>
      </c>
      <c r="O1960" s="17">
        <v>0.113133101948489</v>
      </c>
      <c r="P1960" s="17">
        <v>0.121557830655994</v>
      </c>
      <c r="Q1960" s="17">
        <v>0.108344233507325</v>
      </c>
      <c r="R1960" s="17"/>
      <c r="S1960" s="17">
        <v>0.22411673810669799</v>
      </c>
      <c r="T1960" s="17">
        <v>0.120148870162089</v>
      </c>
      <c r="U1960" s="17">
        <v>7.5171728503258595E-2</v>
      </c>
      <c r="V1960" s="17">
        <v>0.11853071698598799</v>
      </c>
      <c r="W1960" s="17">
        <v>9.7304559261329096E-2</v>
      </c>
      <c r="X1960" s="17">
        <v>0.132051104568914</v>
      </c>
      <c r="Y1960" s="17">
        <v>6.0034984370533902E-2</v>
      </c>
      <c r="Z1960" s="17">
        <v>0.11868686257854</v>
      </c>
      <c r="AA1960" s="17">
        <v>7.3824260292812999E-2</v>
      </c>
      <c r="AB1960" s="17">
        <v>6.6826405984064405E-2</v>
      </c>
      <c r="AC1960" s="17">
        <v>0.168189986497886</v>
      </c>
      <c r="AD1960" s="17">
        <v>6.3646523578606298E-2</v>
      </c>
      <c r="AE1960" s="17"/>
      <c r="AF1960" s="17">
        <v>0.12804120446526701</v>
      </c>
      <c r="AG1960" s="17">
        <v>9.8869857265449598E-2</v>
      </c>
      <c r="AH1960" s="17">
        <v>0.131979620933042</v>
      </c>
      <c r="AI1960" s="17"/>
      <c r="AJ1960" s="17">
        <v>0.131302643039138</v>
      </c>
      <c r="AK1960" s="17">
        <v>9.8406873700624606E-2</v>
      </c>
      <c r="AL1960" s="17">
        <v>8.60705739988189E-2</v>
      </c>
      <c r="AM1960" s="17">
        <v>7.5542094528532097E-2</v>
      </c>
      <c r="AN1960" s="17">
        <v>0.11848137911574801</v>
      </c>
      <c r="AO1960" s="17"/>
      <c r="AP1960" s="17">
        <v>0.14238580740822299</v>
      </c>
      <c r="AQ1960" s="17">
        <v>0.122835095083962</v>
      </c>
      <c r="AR1960" s="17">
        <v>0.124246500867847</v>
      </c>
      <c r="AS1960" s="17"/>
      <c r="AT1960" s="17">
        <v>0.129948393242554</v>
      </c>
      <c r="AU1960" s="17">
        <v>0.105776895713645</v>
      </c>
      <c r="AV1960" s="17">
        <v>0.110013591448738</v>
      </c>
      <c r="AW1960" s="17">
        <v>0.108592728521805</v>
      </c>
      <c r="AX1960" s="17">
        <v>0.24458724006500099</v>
      </c>
      <c r="AY1960" s="17"/>
      <c r="AZ1960" s="17">
        <v>0</v>
      </c>
      <c r="BA1960" s="17">
        <v>0.14714016534119201</v>
      </c>
      <c r="BB1960" s="17">
        <v>9.9689103371116597E-2</v>
      </c>
      <c r="BC1960" s="17">
        <v>0.120216428683217</v>
      </c>
      <c r="BD1960" s="17">
        <v>9.9785534486784205E-2</v>
      </c>
      <c r="BE1960" s="17">
        <v>0.13496267506472301</v>
      </c>
      <c r="BF1960" s="17">
        <v>0.10797003358483299</v>
      </c>
      <c r="BG1960" s="17">
        <v>0.10268434790401899</v>
      </c>
      <c r="BH1960" s="17">
        <v>0.13772829682149501</v>
      </c>
      <c r="BI1960" s="17">
        <v>0.11633247385369901</v>
      </c>
      <c r="BJ1960" s="17">
        <v>0.120447322095974</v>
      </c>
      <c r="BK1960" s="17">
        <v>0.12680873239090101</v>
      </c>
      <c r="BL1960" s="17">
        <v>9.0318494124983204E-2</v>
      </c>
      <c r="BM1960" s="17">
        <v>0.13029025786027901</v>
      </c>
      <c r="BN1960" s="17">
        <v>0.206672752384883</v>
      </c>
      <c r="BO1960" s="17">
        <v>0.15554979059146901</v>
      </c>
      <c r="BP1960" s="17"/>
      <c r="BQ1960" s="17">
        <v>0.15011432166142999</v>
      </c>
      <c r="BR1960" s="17">
        <v>0.104624243557598</v>
      </c>
    </row>
    <row r="1961" spans="2:70" x14ac:dyDescent="0.35">
      <c r="B1961" t="s">
        <v>775</v>
      </c>
      <c r="C1961" s="17">
        <v>0.122009073718797</v>
      </c>
      <c r="D1961" s="17">
        <v>0.108239242363758</v>
      </c>
      <c r="E1961" s="17">
        <v>0.13638476663895199</v>
      </c>
      <c r="F1961" s="17"/>
      <c r="G1961" s="17">
        <v>0.153119302576852</v>
      </c>
      <c r="H1961" s="17">
        <v>0.139222926515637</v>
      </c>
      <c r="I1961" s="17">
        <v>8.6969724472592602E-2</v>
      </c>
      <c r="J1961" s="17">
        <v>0.133817167369739</v>
      </c>
      <c r="K1961" s="17">
        <v>0.13867305208341199</v>
      </c>
      <c r="L1961" s="17">
        <v>9.2812511546678106E-2</v>
      </c>
      <c r="M1961" s="17"/>
      <c r="N1961" s="17">
        <v>8.1597173935543499E-2</v>
      </c>
      <c r="O1961" s="17">
        <v>0.13566973668787199</v>
      </c>
      <c r="P1961" s="17">
        <v>9.9953650377775496E-2</v>
      </c>
      <c r="Q1961" s="17">
        <v>0.17511508618115801</v>
      </c>
      <c r="R1961" s="17"/>
      <c r="S1961" s="17">
        <v>7.8522019531871295E-2</v>
      </c>
      <c r="T1961" s="17">
        <v>8.8552215362749806E-2</v>
      </c>
      <c r="U1961" s="17">
        <v>0.14603549209153399</v>
      </c>
      <c r="V1961" s="17">
        <v>0.114156035271782</v>
      </c>
      <c r="W1961" s="17">
        <v>0.22202049329765899</v>
      </c>
      <c r="X1961" s="17">
        <v>0.18489179222853799</v>
      </c>
      <c r="Y1961" s="17">
        <v>0.104549351108174</v>
      </c>
      <c r="Z1961" s="17">
        <v>9.5412117025285195E-2</v>
      </c>
      <c r="AA1961" s="17">
        <v>0.12192070851817401</v>
      </c>
      <c r="AB1961" s="17">
        <v>9.5733015134843405E-2</v>
      </c>
      <c r="AC1961" s="17">
        <v>0.16017063199363399</v>
      </c>
      <c r="AD1961" s="17">
        <v>0.107590250755984</v>
      </c>
      <c r="AE1961" s="17"/>
      <c r="AF1961" s="17">
        <v>9.5510695343400398E-2</v>
      </c>
      <c r="AG1961" s="17">
        <v>0.105253170220291</v>
      </c>
      <c r="AH1961" s="17">
        <v>0.20033155491644999</v>
      </c>
      <c r="AI1961" s="17"/>
      <c r="AJ1961" s="17">
        <v>9.1537856082170493E-2</v>
      </c>
      <c r="AK1961" s="17">
        <v>0.114249032971918</v>
      </c>
      <c r="AL1961" s="17">
        <v>2.5953267645124001E-2</v>
      </c>
      <c r="AM1961" s="17">
        <v>0.31369874796708802</v>
      </c>
      <c r="AN1961" s="17">
        <v>0.21273971247238399</v>
      </c>
      <c r="AO1961" s="17"/>
      <c r="AP1961" s="17">
        <v>0.10255241316159699</v>
      </c>
      <c r="AQ1961" s="17">
        <v>8.2124594053780198E-2</v>
      </c>
      <c r="AR1961" s="17">
        <v>7.4633931580631099E-2</v>
      </c>
      <c r="AS1961" s="17"/>
      <c r="AT1961" s="17">
        <v>0.12975318383937101</v>
      </c>
      <c r="AU1961" s="17">
        <v>0.15316075766468201</v>
      </c>
      <c r="AV1961" s="17">
        <v>0.10797991987776701</v>
      </c>
      <c r="AW1961" s="17">
        <v>5.2446745724963599E-2</v>
      </c>
      <c r="AX1961" s="17">
        <v>0.164953378857394</v>
      </c>
      <c r="AY1961" s="17"/>
      <c r="AZ1961" s="17">
        <v>0.327752702568817</v>
      </c>
      <c r="BA1961" s="17">
        <v>0.202207239838368</v>
      </c>
      <c r="BB1961" s="17">
        <v>0.14505855578379501</v>
      </c>
      <c r="BC1961" s="17">
        <v>0.136469911658572</v>
      </c>
      <c r="BD1961" s="17">
        <v>0.12561258482987001</v>
      </c>
      <c r="BE1961" s="17">
        <v>0.144220026662608</v>
      </c>
      <c r="BF1961" s="17">
        <v>8.7612066797296703E-2</v>
      </c>
      <c r="BG1961" s="17">
        <v>0.121551465827976</v>
      </c>
      <c r="BH1961" s="17">
        <v>2.4706305220273901E-2</v>
      </c>
      <c r="BI1961" s="17">
        <v>0.10587076508361901</v>
      </c>
      <c r="BJ1961" s="17">
        <v>0.12980537706126</v>
      </c>
      <c r="BK1961" s="17">
        <v>6.9868722769458005E-2</v>
      </c>
      <c r="BL1961" s="17">
        <v>9.5066069331380801E-2</v>
      </c>
      <c r="BM1961" s="17">
        <v>9.6414392809383201E-2</v>
      </c>
      <c r="BN1961" s="17">
        <v>3.4484246810869403E-2</v>
      </c>
      <c r="BO1961" s="17">
        <v>7.2729983834834103E-2</v>
      </c>
      <c r="BP1961" s="17"/>
      <c r="BQ1961" s="17">
        <v>5.2771197632774103E-2</v>
      </c>
      <c r="BR1961" s="17">
        <v>0.14484592951200401</v>
      </c>
    </row>
    <row r="1962" spans="2:70" x14ac:dyDescent="0.35">
      <c r="C1962" s="17"/>
      <c r="D1962" s="17"/>
      <c r="E1962" s="17"/>
      <c r="F1962" s="17"/>
      <c r="G1962" s="17"/>
      <c r="H1962" s="17"/>
      <c r="I1962" s="17"/>
      <c r="J1962" s="17"/>
      <c r="K1962" s="17"/>
      <c r="L1962" s="17"/>
      <c r="M1962" s="17"/>
      <c r="N1962" s="17"/>
      <c r="O1962" s="17"/>
      <c r="P1962" s="17"/>
      <c r="Q1962" s="17"/>
      <c r="R1962" s="17"/>
      <c r="S1962" s="17"/>
      <c r="T1962" s="17"/>
      <c r="U1962" s="17"/>
      <c r="V1962" s="17"/>
      <c r="W1962" s="17"/>
      <c r="X1962" s="17"/>
      <c r="Y1962" s="17"/>
      <c r="Z1962" s="17"/>
      <c r="AA1962" s="17"/>
      <c r="AB1962" s="17"/>
      <c r="AC1962" s="17"/>
      <c r="AD1962" s="17"/>
      <c r="AE1962" s="17"/>
      <c r="AF1962" s="17"/>
      <c r="AG1962" s="17"/>
      <c r="AH1962" s="17"/>
      <c r="AI1962" s="17"/>
      <c r="AJ1962" s="17"/>
      <c r="AK1962" s="17"/>
      <c r="AL1962" s="17"/>
      <c r="AM1962" s="17"/>
      <c r="AN1962" s="17"/>
      <c r="AO1962" s="17"/>
      <c r="AP1962" s="17"/>
      <c r="AQ1962" s="17"/>
      <c r="AR1962" s="17"/>
      <c r="AS1962" s="17"/>
      <c r="AT1962" s="17"/>
      <c r="AU1962" s="17"/>
      <c r="AV1962" s="17"/>
      <c r="AW1962" s="17"/>
      <c r="AX1962" s="17"/>
      <c r="AY1962" s="17"/>
      <c r="AZ1962" s="17"/>
      <c r="BA1962" s="17"/>
      <c r="BB1962" s="17"/>
      <c r="BC1962" s="17"/>
      <c r="BD1962" s="17"/>
      <c r="BE1962" s="17"/>
      <c r="BF1962" s="17"/>
      <c r="BG1962" s="17"/>
      <c r="BH1962" s="17"/>
      <c r="BI1962" s="17"/>
      <c r="BJ1962" s="17"/>
      <c r="BK1962" s="17"/>
      <c r="BL1962" s="17"/>
      <c r="BM1962" s="17"/>
      <c r="BN1962" s="17"/>
      <c r="BO1962" s="17"/>
      <c r="BP1962" s="17"/>
      <c r="BQ1962" s="17"/>
      <c r="BR1962" s="17"/>
    </row>
    <row r="1963" spans="2:70" x14ac:dyDescent="0.35">
      <c r="B1963" s="6" t="s">
        <v>776</v>
      </c>
      <c r="C1963" s="17"/>
      <c r="D1963" s="17"/>
      <c r="E1963" s="17"/>
      <c r="F1963" s="17"/>
      <c r="G1963" s="17"/>
      <c r="H1963" s="17"/>
      <c r="I1963" s="17"/>
      <c r="J1963" s="17"/>
      <c r="K1963" s="17"/>
      <c r="L1963" s="17"/>
      <c r="M1963" s="17"/>
      <c r="N1963" s="17"/>
      <c r="O1963" s="17"/>
      <c r="P1963" s="17"/>
      <c r="Q1963" s="17"/>
      <c r="R1963" s="17"/>
      <c r="S1963" s="17"/>
      <c r="T1963" s="17"/>
      <c r="U1963" s="17"/>
      <c r="V1963" s="17"/>
      <c r="W1963" s="17"/>
      <c r="X1963" s="17"/>
      <c r="Y1963" s="17"/>
      <c r="Z1963" s="17"/>
      <c r="AA1963" s="17"/>
      <c r="AB1963" s="17"/>
      <c r="AC1963" s="17"/>
      <c r="AD1963" s="17"/>
      <c r="AE1963" s="17"/>
      <c r="AF1963" s="17"/>
      <c r="AG1963" s="17"/>
      <c r="AH1963" s="17"/>
      <c r="AI1963" s="17"/>
      <c r="AJ1963" s="17"/>
      <c r="AK1963" s="17"/>
      <c r="AL1963" s="17"/>
      <c r="AM1963" s="17"/>
      <c r="AN1963" s="17"/>
      <c r="AO1963" s="17"/>
      <c r="AP1963" s="17"/>
      <c r="AQ1963" s="17"/>
      <c r="AR1963" s="17"/>
      <c r="AS1963" s="17"/>
      <c r="AT1963" s="17"/>
      <c r="AU1963" s="17"/>
      <c r="AV1963" s="17"/>
      <c r="AW1963" s="17"/>
      <c r="AX1963" s="17"/>
      <c r="AY1963" s="17"/>
      <c r="AZ1963" s="17"/>
      <c r="BA1963" s="17"/>
      <c r="BB1963" s="17"/>
      <c r="BC1963" s="17"/>
      <c r="BD1963" s="17"/>
      <c r="BE1963" s="17"/>
      <c r="BF1963" s="17"/>
      <c r="BG1963" s="17"/>
      <c r="BH1963" s="17"/>
      <c r="BI1963" s="17"/>
      <c r="BJ1963" s="17"/>
      <c r="BK1963" s="17"/>
      <c r="BL1963" s="17"/>
      <c r="BM1963" s="17"/>
      <c r="BN1963" s="17"/>
      <c r="BO1963" s="17"/>
      <c r="BP1963" s="17"/>
      <c r="BQ1963" s="17"/>
      <c r="BR1963" s="17"/>
    </row>
    <row r="1964" spans="2:70" x14ac:dyDescent="0.35">
      <c r="B1964" s="24" t="s">
        <v>651</v>
      </c>
      <c r="C1964" s="17"/>
      <c r="D1964" s="17"/>
      <c r="E1964" s="17"/>
      <c r="F1964" s="17"/>
      <c r="G1964" s="17"/>
      <c r="H1964" s="17"/>
      <c r="I1964" s="17"/>
      <c r="J1964" s="17"/>
      <c r="K1964" s="17"/>
      <c r="L1964" s="17"/>
      <c r="M1964" s="17"/>
      <c r="N1964" s="17"/>
      <c r="O1964" s="17"/>
      <c r="P1964" s="17"/>
      <c r="Q1964" s="17"/>
      <c r="R1964" s="17"/>
      <c r="S1964" s="17"/>
      <c r="T1964" s="17"/>
      <c r="U1964" s="17"/>
      <c r="V1964" s="17"/>
      <c r="W1964" s="17"/>
      <c r="X1964" s="17"/>
      <c r="Y1964" s="17"/>
      <c r="Z1964" s="17"/>
      <c r="AA1964" s="17"/>
      <c r="AB1964" s="17"/>
      <c r="AC1964" s="17"/>
      <c r="AD1964" s="17"/>
      <c r="AE1964" s="17"/>
      <c r="AF1964" s="17"/>
      <c r="AG1964" s="17"/>
      <c r="AH1964" s="17"/>
      <c r="AI1964" s="17"/>
      <c r="AJ1964" s="17"/>
      <c r="AK1964" s="17"/>
      <c r="AL1964" s="17"/>
      <c r="AM1964" s="17"/>
      <c r="AN1964" s="17"/>
      <c r="AO1964" s="17"/>
      <c r="AP1964" s="17"/>
      <c r="AQ1964" s="17"/>
      <c r="AR1964" s="17"/>
      <c r="AS1964" s="17"/>
      <c r="AT1964" s="17"/>
      <c r="AU1964" s="17"/>
      <c r="AV1964" s="17"/>
      <c r="AW1964" s="17"/>
      <c r="AX1964" s="17"/>
      <c r="AY1964" s="17"/>
      <c r="AZ1964" s="17"/>
      <c r="BA1964" s="17"/>
      <c r="BB1964" s="17"/>
      <c r="BC1964" s="17"/>
      <c r="BD1964" s="17"/>
      <c r="BE1964" s="17"/>
      <c r="BF1964" s="17"/>
      <c r="BG1964" s="17"/>
      <c r="BH1964" s="17"/>
      <c r="BI1964" s="17"/>
      <c r="BJ1964" s="17"/>
      <c r="BK1964" s="17"/>
      <c r="BL1964" s="17"/>
      <c r="BM1964" s="17"/>
      <c r="BN1964" s="17"/>
      <c r="BO1964" s="17"/>
      <c r="BP1964" s="17"/>
      <c r="BQ1964" s="17"/>
      <c r="BR1964" s="17"/>
    </row>
    <row r="1965" spans="2:70" x14ac:dyDescent="0.35">
      <c r="B1965" t="s">
        <v>781</v>
      </c>
      <c r="C1965" s="17">
        <v>0.43528353643461798</v>
      </c>
      <c r="D1965" s="17">
        <v>0.41224168964442698</v>
      </c>
      <c r="E1965" s="17">
        <v>0.45500506998786699</v>
      </c>
      <c r="F1965" s="17"/>
      <c r="G1965" s="17">
        <v>0.55996568620341103</v>
      </c>
      <c r="H1965" s="17">
        <v>0.46706925036765901</v>
      </c>
      <c r="I1965" s="17">
        <v>0.44722983853678999</v>
      </c>
      <c r="J1965" s="17">
        <v>0.46049965101255202</v>
      </c>
      <c r="K1965" s="17">
        <v>0.41475998677527598</v>
      </c>
      <c r="L1965" s="17">
        <v>0.31536390252212099</v>
      </c>
      <c r="M1965" s="17"/>
      <c r="N1965" s="17">
        <v>0.47541638429988198</v>
      </c>
      <c r="O1965" s="17">
        <v>0.38483440224742799</v>
      </c>
      <c r="P1965" s="17">
        <v>0.40750933162990599</v>
      </c>
      <c r="Q1965" s="17">
        <v>0.46307907991773301</v>
      </c>
      <c r="R1965" s="17"/>
      <c r="S1965" s="17">
        <v>0.47744953507507998</v>
      </c>
      <c r="T1965" s="17">
        <v>0.39768368383798097</v>
      </c>
      <c r="U1965" s="17">
        <v>0.38475756866352501</v>
      </c>
      <c r="V1965" s="17">
        <v>0.45224921211888802</v>
      </c>
      <c r="W1965" s="17">
        <v>0.40739131096365799</v>
      </c>
      <c r="X1965" s="17">
        <v>0.41905771008367698</v>
      </c>
      <c r="Y1965" s="17">
        <v>0.45981360765243001</v>
      </c>
      <c r="Z1965" s="17">
        <v>0.52087808405263802</v>
      </c>
      <c r="AA1965" s="17">
        <v>0.395427548067114</v>
      </c>
      <c r="AB1965" s="17">
        <v>0.461879089553205</v>
      </c>
      <c r="AC1965" s="17">
        <v>0.397830248049513</v>
      </c>
      <c r="AD1965" s="17">
        <v>0.51428714312519896</v>
      </c>
      <c r="AE1965" s="17"/>
      <c r="AF1965" s="17">
        <v>0.373819362545942</v>
      </c>
      <c r="AG1965" s="17">
        <v>0.464037959736115</v>
      </c>
      <c r="AH1965" s="17">
        <v>0.40634634973252798</v>
      </c>
      <c r="AI1965" s="17"/>
      <c r="AJ1965" s="17">
        <v>0.35485078398430198</v>
      </c>
      <c r="AK1965" s="17">
        <v>0.56751225318395204</v>
      </c>
      <c r="AL1965" s="17">
        <v>0.41233444151621201</v>
      </c>
      <c r="AM1965" s="17">
        <v>0.46928325523137598</v>
      </c>
      <c r="AN1965" s="17">
        <v>0.36969033677153201</v>
      </c>
      <c r="AO1965" s="17"/>
      <c r="AP1965" s="17">
        <v>0.35536907727501899</v>
      </c>
      <c r="AQ1965" s="17">
        <v>0.54170197886037297</v>
      </c>
      <c r="AR1965" s="17">
        <v>0.40073179353341298</v>
      </c>
      <c r="AS1965" s="17"/>
      <c r="AT1965" s="17">
        <v>0.42531206973075097</v>
      </c>
      <c r="AU1965" s="17">
        <v>0.396160730112322</v>
      </c>
      <c r="AV1965" s="17">
        <v>0.46161872465649001</v>
      </c>
      <c r="AW1965" s="17">
        <v>0.48949794282780301</v>
      </c>
      <c r="AX1965" s="17">
        <v>0.647381135149936</v>
      </c>
      <c r="AY1965" s="17"/>
      <c r="AZ1965" s="17">
        <v>0.42863705507660699</v>
      </c>
      <c r="BA1965" s="17">
        <v>0.52936791922583404</v>
      </c>
      <c r="BB1965" s="17">
        <v>0.54750813939871801</v>
      </c>
      <c r="BC1965" s="17">
        <v>0.37342551425262299</v>
      </c>
      <c r="BD1965" s="17">
        <v>0.53997512168378103</v>
      </c>
      <c r="BE1965" s="17">
        <v>0.39875860252219703</v>
      </c>
      <c r="BF1965" s="17">
        <v>0.38875481497106601</v>
      </c>
      <c r="BG1965" s="17">
        <v>0.39979719276041997</v>
      </c>
      <c r="BH1965" s="17">
        <v>0.34690127195235898</v>
      </c>
      <c r="BI1965" s="17">
        <v>0.46764316881531898</v>
      </c>
      <c r="BJ1965" s="17">
        <v>0.39122352876526301</v>
      </c>
      <c r="BK1965" s="17">
        <v>0.43530372316634502</v>
      </c>
      <c r="BL1965" s="17">
        <v>0.51282214929606396</v>
      </c>
      <c r="BM1965" s="17">
        <v>0.386874285737632</v>
      </c>
      <c r="BN1965" s="17">
        <v>0.497948643457304</v>
      </c>
      <c r="BO1965" s="17">
        <v>0.41775787455780999</v>
      </c>
      <c r="BP1965" s="17"/>
      <c r="BQ1965" s="17">
        <v>0.47605192709709399</v>
      </c>
      <c r="BR1965" s="17">
        <v>0.41969533920434698</v>
      </c>
    </row>
    <row r="1966" spans="2:70" x14ac:dyDescent="0.35">
      <c r="B1966" t="s">
        <v>782</v>
      </c>
      <c r="C1966" s="17">
        <v>0.38135780000532499</v>
      </c>
      <c r="D1966" s="17">
        <v>0.44079023110537102</v>
      </c>
      <c r="E1966" s="17">
        <v>0.32688831655765199</v>
      </c>
      <c r="F1966" s="17"/>
      <c r="G1966" s="17">
        <v>0.30345446271529902</v>
      </c>
      <c r="H1966" s="17">
        <v>0.30982972114274598</v>
      </c>
      <c r="I1966" s="17">
        <v>0.34642111726680402</v>
      </c>
      <c r="J1966" s="17">
        <v>0.382790680131322</v>
      </c>
      <c r="K1966" s="17">
        <v>0.402453383838697</v>
      </c>
      <c r="L1966" s="17">
        <v>0.49957151072872502</v>
      </c>
      <c r="M1966" s="17"/>
      <c r="N1966" s="17">
        <v>0.38172890374155699</v>
      </c>
      <c r="O1966" s="17">
        <v>0.41326242111989098</v>
      </c>
      <c r="P1966" s="17">
        <v>0.37417702214449999</v>
      </c>
      <c r="Q1966" s="17">
        <v>0.35445655197728998</v>
      </c>
      <c r="R1966" s="17"/>
      <c r="S1966" s="17">
        <v>0.33403638788864098</v>
      </c>
      <c r="T1966" s="17">
        <v>0.37357668959378598</v>
      </c>
      <c r="U1966" s="17">
        <v>0.39878929219985698</v>
      </c>
      <c r="V1966" s="17">
        <v>0.42569223328943501</v>
      </c>
      <c r="W1966" s="17">
        <v>0.42586255917454802</v>
      </c>
      <c r="X1966" s="17">
        <v>0.405307128427914</v>
      </c>
      <c r="Y1966" s="17">
        <v>0.35127591184391799</v>
      </c>
      <c r="Z1966" s="17">
        <v>0.32199528542373601</v>
      </c>
      <c r="AA1966" s="17">
        <v>0.384797277488167</v>
      </c>
      <c r="AB1966" s="17">
        <v>0.36789608851057198</v>
      </c>
      <c r="AC1966" s="17">
        <v>0.46660855469822798</v>
      </c>
      <c r="AD1966" s="17">
        <v>0.36408062465496799</v>
      </c>
      <c r="AE1966" s="17"/>
      <c r="AF1966" s="17">
        <v>0.43485558776660399</v>
      </c>
      <c r="AG1966" s="17">
        <v>0.37997125624061501</v>
      </c>
      <c r="AH1966" s="17">
        <v>0.35380922360399802</v>
      </c>
      <c r="AI1966" s="17"/>
      <c r="AJ1966" s="17">
        <v>0.45779091608669098</v>
      </c>
      <c r="AK1966" s="17">
        <v>0.30679581804736999</v>
      </c>
      <c r="AL1966" s="17">
        <v>0.39965038051422502</v>
      </c>
      <c r="AM1966" s="17">
        <v>0.31269120121816402</v>
      </c>
      <c r="AN1966" s="17">
        <v>0.35441757897324</v>
      </c>
      <c r="AO1966" s="17"/>
      <c r="AP1966" s="17">
        <v>0.47901826180069401</v>
      </c>
      <c r="AQ1966" s="17">
        <v>0.32194564044299701</v>
      </c>
      <c r="AR1966" s="17">
        <v>0.419867641623626</v>
      </c>
      <c r="AS1966" s="17"/>
      <c r="AT1966" s="17">
        <v>0.37159884553200201</v>
      </c>
      <c r="AU1966" s="17">
        <v>0.42132394804648299</v>
      </c>
      <c r="AV1966" s="17">
        <v>0.36962477118416098</v>
      </c>
      <c r="AW1966" s="17">
        <v>0.34194788497975198</v>
      </c>
      <c r="AX1966" s="17">
        <v>0.23864483170784101</v>
      </c>
      <c r="AY1966" s="17"/>
      <c r="AZ1966" s="17">
        <v>0.39200406443521502</v>
      </c>
      <c r="BA1966" s="17">
        <v>0.348465734624887</v>
      </c>
      <c r="BB1966" s="17">
        <v>0.263166106344838</v>
      </c>
      <c r="BC1966" s="17">
        <v>0.42233073467066601</v>
      </c>
      <c r="BD1966" s="17">
        <v>0.34374332941324498</v>
      </c>
      <c r="BE1966" s="17">
        <v>0.33379242486388</v>
      </c>
      <c r="BF1966" s="17">
        <v>0.46431614964928603</v>
      </c>
      <c r="BG1966" s="17">
        <v>0.41675226992749798</v>
      </c>
      <c r="BH1966" s="17">
        <v>0.51566227770091699</v>
      </c>
      <c r="BI1966" s="17">
        <v>0.26595533907177399</v>
      </c>
      <c r="BJ1966" s="17">
        <v>0.39642066845642798</v>
      </c>
      <c r="BK1966" s="17">
        <v>0.42269055473334199</v>
      </c>
      <c r="BL1966" s="17">
        <v>0.41957928666927202</v>
      </c>
      <c r="BM1966" s="17">
        <v>0.416842551236981</v>
      </c>
      <c r="BN1966" s="17">
        <v>0.39732691893618</v>
      </c>
      <c r="BO1966" s="17">
        <v>0.41012901464428297</v>
      </c>
      <c r="BP1966" s="17"/>
      <c r="BQ1966" s="17">
        <v>0.40201563790911599</v>
      </c>
      <c r="BR1966" s="17">
        <v>0.37346558599862001</v>
      </c>
    </row>
    <row r="1967" spans="2:70" x14ac:dyDescent="0.35">
      <c r="B1967" t="s">
        <v>775</v>
      </c>
      <c r="C1967" s="17">
        <v>0.18335866356005701</v>
      </c>
      <c r="D1967" s="17">
        <v>0.146968079250203</v>
      </c>
      <c r="E1967" s="17">
        <v>0.21810661345448101</v>
      </c>
      <c r="F1967" s="17"/>
      <c r="G1967" s="17">
        <v>0.13657985108129</v>
      </c>
      <c r="H1967" s="17">
        <v>0.22310102848959401</v>
      </c>
      <c r="I1967" s="17">
        <v>0.20634904419640601</v>
      </c>
      <c r="J1967" s="17">
        <v>0.156709668856126</v>
      </c>
      <c r="K1967" s="17">
        <v>0.18278662938602699</v>
      </c>
      <c r="L1967" s="17">
        <v>0.18506458674915499</v>
      </c>
      <c r="M1967" s="17"/>
      <c r="N1967" s="17">
        <v>0.142854711958561</v>
      </c>
      <c r="O1967" s="17">
        <v>0.20190317663268101</v>
      </c>
      <c r="P1967" s="17">
        <v>0.21831364622559399</v>
      </c>
      <c r="Q1967" s="17">
        <v>0.18246436810497699</v>
      </c>
      <c r="R1967" s="17"/>
      <c r="S1967" s="17">
        <v>0.18851407703628001</v>
      </c>
      <c r="T1967" s="17">
        <v>0.22873962656823299</v>
      </c>
      <c r="U1967" s="17">
        <v>0.21645313913661801</v>
      </c>
      <c r="V1967" s="17">
        <v>0.122058554591677</v>
      </c>
      <c r="W1967" s="17">
        <v>0.16674612986179399</v>
      </c>
      <c r="X1967" s="17">
        <v>0.17563516148840899</v>
      </c>
      <c r="Y1967" s="17">
        <v>0.188910480503652</v>
      </c>
      <c r="Z1967" s="17">
        <v>0.15712663052362699</v>
      </c>
      <c r="AA1967" s="17">
        <v>0.219775174444719</v>
      </c>
      <c r="AB1967" s="17">
        <v>0.17022482193622299</v>
      </c>
      <c r="AC1967" s="17">
        <v>0.13556119725226001</v>
      </c>
      <c r="AD1967" s="17">
        <v>0.12163223221983301</v>
      </c>
      <c r="AE1967" s="17"/>
      <c r="AF1967" s="17">
        <v>0.19132504968745401</v>
      </c>
      <c r="AG1967" s="17">
        <v>0.15599078402326999</v>
      </c>
      <c r="AH1967" s="17">
        <v>0.239844426663474</v>
      </c>
      <c r="AI1967" s="17"/>
      <c r="AJ1967" s="17">
        <v>0.18735829992900799</v>
      </c>
      <c r="AK1967" s="17">
        <v>0.12569192876867799</v>
      </c>
      <c r="AL1967" s="17">
        <v>0.18801517796956299</v>
      </c>
      <c r="AM1967" s="17">
        <v>0.21802554355046</v>
      </c>
      <c r="AN1967" s="17">
        <v>0.27589208425522799</v>
      </c>
      <c r="AO1967" s="17"/>
      <c r="AP1967" s="17">
        <v>0.165612660924287</v>
      </c>
      <c r="AQ1967" s="17">
        <v>0.13635238069663</v>
      </c>
      <c r="AR1967" s="17">
        <v>0.17940056484296099</v>
      </c>
      <c r="AS1967" s="17"/>
      <c r="AT1967" s="17">
        <v>0.20308908473724699</v>
      </c>
      <c r="AU1967" s="17">
        <v>0.18251532184119501</v>
      </c>
      <c r="AV1967" s="17">
        <v>0.16875650415934901</v>
      </c>
      <c r="AW1967" s="17">
        <v>0.16855417219244601</v>
      </c>
      <c r="AX1967" s="17">
        <v>0.113974033142223</v>
      </c>
      <c r="AY1967" s="17"/>
      <c r="AZ1967" s="17">
        <v>0.179358880488178</v>
      </c>
      <c r="BA1967" s="17">
        <v>0.122166346149279</v>
      </c>
      <c r="BB1967" s="17">
        <v>0.18932575425644399</v>
      </c>
      <c r="BC1967" s="17">
        <v>0.20424375107671</v>
      </c>
      <c r="BD1967" s="17">
        <v>0.116281548902975</v>
      </c>
      <c r="BE1967" s="17">
        <v>0.26744897261392298</v>
      </c>
      <c r="BF1967" s="17">
        <v>0.14692903537964799</v>
      </c>
      <c r="BG1967" s="17">
        <v>0.183450537312082</v>
      </c>
      <c r="BH1967" s="17">
        <v>0.137436450346725</v>
      </c>
      <c r="BI1967" s="17">
        <v>0.26640149211290698</v>
      </c>
      <c r="BJ1967" s="17">
        <v>0.21235580277830901</v>
      </c>
      <c r="BK1967" s="17">
        <v>0.14200572210031301</v>
      </c>
      <c r="BL1967" s="17">
        <v>6.7598564034664105E-2</v>
      </c>
      <c r="BM1967" s="17">
        <v>0.19628316302538701</v>
      </c>
      <c r="BN1967" s="17">
        <v>0.10472443760651599</v>
      </c>
      <c r="BO1967" s="17">
        <v>0.172113110797907</v>
      </c>
      <c r="BP1967" s="17"/>
      <c r="BQ1967" s="17">
        <v>0.12193243499379</v>
      </c>
      <c r="BR1967" s="17">
        <v>0.20683907479703301</v>
      </c>
    </row>
    <row r="1968" spans="2:70" x14ac:dyDescent="0.35">
      <c r="C1968" s="17"/>
      <c r="D1968" s="17"/>
      <c r="E1968" s="17"/>
      <c r="F1968" s="17"/>
      <c r="G1968" s="17"/>
      <c r="H1968" s="17"/>
      <c r="I1968" s="17"/>
      <c r="J1968" s="17"/>
      <c r="K1968" s="17"/>
      <c r="L1968" s="17"/>
      <c r="M1968" s="17"/>
      <c r="N1968" s="17"/>
      <c r="O1968" s="17"/>
      <c r="P1968" s="17"/>
      <c r="Q1968" s="17"/>
      <c r="R1968" s="17"/>
      <c r="S1968" s="17"/>
      <c r="T1968" s="17"/>
      <c r="U1968" s="17"/>
      <c r="V1968" s="17"/>
      <c r="W1968" s="17"/>
      <c r="X1968" s="17"/>
      <c r="Y1968" s="17"/>
      <c r="Z1968" s="17"/>
      <c r="AA1968" s="17"/>
      <c r="AB1968" s="17"/>
      <c r="AC1968" s="17"/>
      <c r="AD1968" s="17"/>
      <c r="AE1968" s="17"/>
      <c r="AF1968" s="17"/>
      <c r="AG1968" s="17"/>
      <c r="AH1968" s="17"/>
      <c r="AI1968" s="17"/>
      <c r="AJ1968" s="17"/>
      <c r="AK1968" s="17"/>
      <c r="AL1968" s="17"/>
      <c r="AM1968" s="17"/>
      <c r="AN1968" s="17"/>
      <c r="AO1968" s="17"/>
      <c r="AP1968" s="17"/>
      <c r="AQ1968" s="17"/>
      <c r="AR1968" s="17"/>
      <c r="AS1968" s="17"/>
      <c r="AT1968" s="17"/>
      <c r="AU1968" s="17"/>
      <c r="AV1968" s="17"/>
      <c r="AW1968" s="17"/>
      <c r="AX1968" s="17"/>
      <c r="AY1968" s="17"/>
      <c r="AZ1968" s="17"/>
      <c r="BA1968" s="17"/>
      <c r="BB1968" s="17"/>
      <c r="BC1968" s="17"/>
      <c r="BD1968" s="17"/>
      <c r="BE1968" s="17"/>
      <c r="BF1968" s="17"/>
      <c r="BG1968" s="17"/>
      <c r="BH1968" s="17"/>
      <c r="BI1968" s="17"/>
      <c r="BJ1968" s="17"/>
      <c r="BK1968" s="17"/>
      <c r="BL1968" s="17"/>
      <c r="BM1968" s="17"/>
      <c r="BN1968" s="17"/>
      <c r="BO1968" s="17"/>
      <c r="BP1968" s="17"/>
      <c r="BQ1968" s="17"/>
      <c r="BR1968" s="17"/>
    </row>
    <row r="1969" spans="2:70" x14ac:dyDescent="0.35">
      <c r="B1969" s="6" t="s">
        <v>776</v>
      </c>
      <c r="C1969" s="17"/>
      <c r="D1969" s="17"/>
      <c r="E1969" s="17"/>
      <c r="F1969" s="17"/>
      <c r="G1969" s="17"/>
      <c r="H1969" s="17"/>
      <c r="I1969" s="17"/>
      <c r="J1969" s="17"/>
      <c r="K1969" s="17"/>
      <c r="L1969" s="17"/>
      <c r="M1969" s="17"/>
      <c r="N1969" s="17"/>
      <c r="O1969" s="17"/>
      <c r="P1969" s="17"/>
      <c r="Q1969" s="17"/>
      <c r="R1969" s="17"/>
      <c r="S1969" s="17"/>
      <c r="T1969" s="17"/>
      <c r="U1969" s="17"/>
      <c r="V1969" s="17"/>
      <c r="W1969" s="17"/>
      <c r="X1969" s="17"/>
      <c r="Y1969" s="17"/>
      <c r="Z1969" s="17"/>
      <c r="AA1969" s="17"/>
      <c r="AB1969" s="17"/>
      <c r="AC1969" s="17"/>
      <c r="AD1969" s="17"/>
      <c r="AE1969" s="17"/>
      <c r="AF1969" s="17"/>
      <c r="AG1969" s="17"/>
      <c r="AH1969" s="17"/>
      <c r="AI1969" s="17"/>
      <c r="AJ1969" s="17"/>
      <c r="AK1969" s="17"/>
      <c r="AL1969" s="17"/>
      <c r="AM1969" s="17"/>
      <c r="AN1969" s="17"/>
      <c r="AO1969" s="17"/>
      <c r="AP1969" s="17"/>
      <c r="AQ1969" s="17"/>
      <c r="AR1969" s="17"/>
      <c r="AS1969" s="17"/>
      <c r="AT1969" s="17"/>
      <c r="AU1969" s="17"/>
      <c r="AV1969" s="17"/>
      <c r="AW1969" s="17"/>
      <c r="AX1969" s="17"/>
      <c r="AY1969" s="17"/>
      <c r="AZ1969" s="17"/>
      <c r="BA1969" s="17"/>
      <c r="BB1969" s="17"/>
      <c r="BC1969" s="17"/>
      <c r="BD1969" s="17"/>
      <c r="BE1969" s="17"/>
      <c r="BF1969" s="17"/>
      <c r="BG1969" s="17"/>
      <c r="BH1969" s="17"/>
      <c r="BI1969" s="17"/>
      <c r="BJ1969" s="17"/>
      <c r="BK1969" s="17"/>
      <c r="BL1969" s="17"/>
      <c r="BM1969" s="17"/>
      <c r="BN1969" s="17"/>
      <c r="BO1969" s="17"/>
      <c r="BP1969" s="17"/>
      <c r="BQ1969" s="17"/>
      <c r="BR1969" s="17"/>
    </row>
    <row r="1970" spans="2:70" x14ac:dyDescent="0.35">
      <c r="B1970" s="24" t="s">
        <v>651</v>
      </c>
      <c r="C1970" s="17"/>
      <c r="D1970" s="17"/>
      <c r="E1970" s="17"/>
      <c r="F1970" s="17"/>
      <c r="G1970" s="17"/>
      <c r="H1970" s="17"/>
      <c r="I1970" s="17"/>
      <c r="J1970" s="17"/>
      <c r="K1970" s="17"/>
      <c r="L1970" s="17"/>
      <c r="M1970" s="17"/>
      <c r="N1970" s="17"/>
      <c r="O1970" s="17"/>
      <c r="P1970" s="17"/>
      <c r="Q1970" s="17"/>
      <c r="R1970" s="17"/>
      <c r="S1970" s="17"/>
      <c r="T1970" s="17"/>
      <c r="U1970" s="17"/>
      <c r="V1970" s="17"/>
      <c r="W1970" s="17"/>
      <c r="X1970" s="17"/>
      <c r="Y1970" s="17"/>
      <c r="Z1970" s="17"/>
      <c r="AA1970" s="17"/>
      <c r="AB1970" s="17"/>
      <c r="AC1970" s="17"/>
      <c r="AD1970" s="17"/>
      <c r="AE1970" s="17"/>
      <c r="AF1970" s="17"/>
      <c r="AG1970" s="17"/>
      <c r="AH1970" s="17"/>
      <c r="AI1970" s="17"/>
      <c r="AJ1970" s="17"/>
      <c r="AK1970" s="17"/>
      <c r="AL1970" s="17"/>
      <c r="AM1970" s="17"/>
      <c r="AN1970" s="17"/>
      <c r="AO1970" s="17"/>
      <c r="AP1970" s="17"/>
      <c r="AQ1970" s="17"/>
      <c r="AR1970" s="17"/>
      <c r="AS1970" s="17"/>
      <c r="AT1970" s="17"/>
      <c r="AU1970" s="17"/>
      <c r="AV1970" s="17"/>
      <c r="AW1970" s="17"/>
      <c r="AX1970" s="17"/>
      <c r="AY1970" s="17"/>
      <c r="AZ1970" s="17"/>
      <c r="BA1970" s="17"/>
      <c r="BB1970" s="17"/>
      <c r="BC1970" s="17"/>
      <c r="BD1970" s="17"/>
      <c r="BE1970" s="17"/>
      <c r="BF1970" s="17"/>
      <c r="BG1970" s="17"/>
      <c r="BH1970" s="17"/>
      <c r="BI1970" s="17"/>
      <c r="BJ1970" s="17"/>
      <c r="BK1970" s="17"/>
      <c r="BL1970" s="17"/>
      <c r="BM1970" s="17"/>
      <c r="BN1970" s="17"/>
      <c r="BO1970" s="17"/>
      <c r="BP1970" s="17"/>
      <c r="BQ1970" s="17"/>
      <c r="BR1970" s="17"/>
    </row>
    <row r="1971" spans="2:70" x14ac:dyDescent="0.35">
      <c r="B1971" t="s">
        <v>783</v>
      </c>
      <c r="C1971" s="17">
        <v>0.57432859895951804</v>
      </c>
      <c r="D1971" s="17">
        <v>0.55718896355481495</v>
      </c>
      <c r="E1971" s="17">
        <v>0.591749412616835</v>
      </c>
      <c r="F1971" s="17"/>
      <c r="G1971" s="17">
        <v>0.48253101428773898</v>
      </c>
      <c r="H1971" s="17">
        <v>0.59533946421234796</v>
      </c>
      <c r="I1971" s="17">
        <v>0.564335494177717</v>
      </c>
      <c r="J1971" s="17">
        <v>0.59033480644879099</v>
      </c>
      <c r="K1971" s="17">
        <v>0.52619371714794805</v>
      </c>
      <c r="L1971" s="17">
        <v>0.64195430272574305</v>
      </c>
      <c r="M1971" s="17"/>
      <c r="N1971" s="17">
        <v>0.62670040426652696</v>
      </c>
      <c r="O1971" s="17">
        <v>0.573330341900255</v>
      </c>
      <c r="P1971" s="17">
        <v>0.54887786033444297</v>
      </c>
      <c r="Q1971" s="17">
        <v>0.54306774913439704</v>
      </c>
      <c r="R1971" s="17"/>
      <c r="S1971" s="17">
        <v>0.62869299670477397</v>
      </c>
      <c r="T1971" s="17">
        <v>0.51386665915920804</v>
      </c>
      <c r="U1971" s="17">
        <v>0.60703162968256197</v>
      </c>
      <c r="V1971" s="17">
        <v>0.57589055800140698</v>
      </c>
      <c r="W1971" s="17">
        <v>0.67165855100815597</v>
      </c>
      <c r="X1971" s="17">
        <v>0.51689861683008198</v>
      </c>
      <c r="Y1971" s="17">
        <v>0.64585827546951302</v>
      </c>
      <c r="Z1971" s="17">
        <v>0.511099844558211</v>
      </c>
      <c r="AA1971" s="17">
        <v>0.52964509084246503</v>
      </c>
      <c r="AB1971" s="17">
        <v>0.53682434382787603</v>
      </c>
      <c r="AC1971" s="17">
        <v>0.57947778619525003</v>
      </c>
      <c r="AD1971" s="17">
        <v>0.62482465519911801</v>
      </c>
      <c r="AE1971" s="17"/>
      <c r="AF1971" s="17">
        <v>0.54895947780814902</v>
      </c>
      <c r="AG1971" s="17">
        <v>0.62839419637209204</v>
      </c>
      <c r="AH1971" s="17">
        <v>0.52516582923777799</v>
      </c>
      <c r="AI1971" s="17"/>
      <c r="AJ1971" s="17">
        <v>0.58567675312473</v>
      </c>
      <c r="AK1971" s="17">
        <v>0.61398621402270204</v>
      </c>
      <c r="AL1971" s="17">
        <v>0.59761482331414095</v>
      </c>
      <c r="AM1971" s="17">
        <v>0.56827718337587596</v>
      </c>
      <c r="AN1971" s="17">
        <v>0.51527157852419203</v>
      </c>
      <c r="AO1971" s="17"/>
      <c r="AP1971" s="17">
        <v>0.56834845047564597</v>
      </c>
      <c r="AQ1971" s="17">
        <v>0.61944267173231804</v>
      </c>
      <c r="AR1971" s="17">
        <v>0.67921474856973896</v>
      </c>
      <c r="AS1971" s="17"/>
      <c r="AT1971" s="17">
        <v>0.50808824603705904</v>
      </c>
      <c r="AU1971" s="17">
        <v>0.548783553973336</v>
      </c>
      <c r="AV1971" s="17">
        <v>0.61347844964304399</v>
      </c>
      <c r="AW1971" s="17">
        <v>0.63909392990548397</v>
      </c>
      <c r="AX1971" s="17">
        <v>0.66822018106970704</v>
      </c>
      <c r="AY1971" s="17"/>
      <c r="AZ1971" s="17">
        <v>0.29317830538694301</v>
      </c>
      <c r="BA1971" s="17">
        <v>0.38156817840193902</v>
      </c>
      <c r="BB1971" s="17">
        <v>0.64888592587372795</v>
      </c>
      <c r="BC1971" s="17">
        <v>0.62376222716629703</v>
      </c>
      <c r="BD1971" s="17">
        <v>0.60938825166310495</v>
      </c>
      <c r="BE1971" s="17">
        <v>0.62637172605588798</v>
      </c>
      <c r="BF1971" s="17">
        <v>0.53485597460772205</v>
      </c>
      <c r="BG1971" s="17">
        <v>0.44913219126980403</v>
      </c>
      <c r="BH1971" s="17">
        <v>0.57394895661546097</v>
      </c>
      <c r="BI1971" s="17">
        <v>0.58177485664449902</v>
      </c>
      <c r="BJ1971" s="17">
        <v>0.61236436348797596</v>
      </c>
      <c r="BK1971" s="17">
        <v>0.62274838047263703</v>
      </c>
      <c r="BL1971" s="17">
        <v>0.54902622554845604</v>
      </c>
      <c r="BM1971" s="17">
        <v>0.52488160621825997</v>
      </c>
      <c r="BN1971" s="17">
        <v>0.75262547744088704</v>
      </c>
      <c r="BO1971" s="17">
        <v>0.58317476935713997</v>
      </c>
      <c r="BP1971" s="17"/>
      <c r="BQ1971" s="17">
        <v>0.66513981471658001</v>
      </c>
      <c r="BR1971" s="17">
        <v>0.53746776246243599</v>
      </c>
    </row>
    <row r="1972" spans="2:70" x14ac:dyDescent="0.35">
      <c r="B1972" t="s">
        <v>784</v>
      </c>
      <c r="C1972" s="17">
        <v>0.245422199393141</v>
      </c>
      <c r="D1972" s="17">
        <v>0.28114454396376898</v>
      </c>
      <c r="E1972" s="17">
        <v>0.20924634158431299</v>
      </c>
      <c r="F1972" s="17"/>
      <c r="G1972" s="17">
        <v>0.28717517280226101</v>
      </c>
      <c r="H1972" s="17">
        <v>0.240739184076565</v>
      </c>
      <c r="I1972" s="17">
        <v>0.25040977483765398</v>
      </c>
      <c r="J1972" s="17">
        <v>0.21068132317018801</v>
      </c>
      <c r="K1972" s="17">
        <v>0.275000442799538</v>
      </c>
      <c r="L1972" s="17">
        <v>0.228689948011671</v>
      </c>
      <c r="M1972" s="17"/>
      <c r="N1972" s="17">
        <v>0.243907712858798</v>
      </c>
      <c r="O1972" s="17">
        <v>0.25209998583294102</v>
      </c>
      <c r="P1972" s="17">
        <v>0.25875395361055797</v>
      </c>
      <c r="Q1972" s="17">
        <v>0.22578015632064699</v>
      </c>
      <c r="R1972" s="17"/>
      <c r="S1972" s="17">
        <v>0.27373364458288302</v>
      </c>
      <c r="T1972" s="17">
        <v>0.204466055475966</v>
      </c>
      <c r="U1972" s="17">
        <v>0.20465539193156301</v>
      </c>
      <c r="V1972" s="17">
        <v>0.31508042920823298</v>
      </c>
      <c r="W1972" s="17">
        <v>0.17999637373317301</v>
      </c>
      <c r="X1972" s="17">
        <v>0.26005651108442401</v>
      </c>
      <c r="Y1972" s="17">
        <v>0.15892336791811901</v>
      </c>
      <c r="Z1972" s="17">
        <v>0.28588453832247901</v>
      </c>
      <c r="AA1972" s="17">
        <v>0.253875715809941</v>
      </c>
      <c r="AB1972" s="17">
        <v>0.31298353287830399</v>
      </c>
      <c r="AC1972" s="17">
        <v>0.26847687872444498</v>
      </c>
      <c r="AD1972" s="17">
        <v>0.15726019981040101</v>
      </c>
      <c r="AE1972" s="17"/>
      <c r="AF1972" s="17">
        <v>0.29132278310285498</v>
      </c>
      <c r="AG1972" s="17">
        <v>0.224113975763123</v>
      </c>
      <c r="AH1972" s="17">
        <v>0.22529881455634199</v>
      </c>
      <c r="AI1972" s="17"/>
      <c r="AJ1972" s="17">
        <v>0.27024212833640199</v>
      </c>
      <c r="AK1972" s="17">
        <v>0.21984332501668299</v>
      </c>
      <c r="AL1972" s="17">
        <v>0.224179175531693</v>
      </c>
      <c r="AM1972" s="17">
        <v>0.20738729678496901</v>
      </c>
      <c r="AN1972" s="17">
        <v>0.27400149280951802</v>
      </c>
      <c r="AO1972" s="17"/>
      <c r="AP1972" s="17">
        <v>0.28004792576104498</v>
      </c>
      <c r="AQ1972" s="17">
        <v>0.22433601815408999</v>
      </c>
      <c r="AR1972" s="17">
        <v>0.209535979084924</v>
      </c>
      <c r="AS1972" s="17"/>
      <c r="AT1972" s="17">
        <v>0.243928618670085</v>
      </c>
      <c r="AU1972" s="17">
        <v>0.26549890794328901</v>
      </c>
      <c r="AV1972" s="17">
        <v>0.23729365143866399</v>
      </c>
      <c r="AW1972" s="17">
        <v>0.22091171746257199</v>
      </c>
      <c r="AX1972" s="17">
        <v>0.24937833910614299</v>
      </c>
      <c r="AY1972" s="17"/>
      <c r="AZ1972" s="17">
        <v>0.14142124067033501</v>
      </c>
      <c r="BA1972" s="17">
        <v>0.32911183083246298</v>
      </c>
      <c r="BB1972" s="17">
        <v>0.19253800120836301</v>
      </c>
      <c r="BC1972" s="17">
        <v>0.16232780961937401</v>
      </c>
      <c r="BD1972" s="17">
        <v>0.220514705652923</v>
      </c>
      <c r="BE1972" s="17">
        <v>0.22959535854567001</v>
      </c>
      <c r="BF1972" s="17">
        <v>0.29193795060320799</v>
      </c>
      <c r="BG1972" s="17">
        <v>0.27106597557131401</v>
      </c>
      <c r="BH1972" s="17">
        <v>0.221566747674696</v>
      </c>
      <c r="BI1972" s="17">
        <v>0.30482245998665702</v>
      </c>
      <c r="BJ1972" s="17">
        <v>0.27505518217191599</v>
      </c>
      <c r="BK1972" s="17">
        <v>0.23865066353502201</v>
      </c>
      <c r="BL1972" s="17">
        <v>0.28203404037358498</v>
      </c>
      <c r="BM1972" s="17">
        <v>0.31180830957024702</v>
      </c>
      <c r="BN1972" s="17">
        <v>0.20834662377454299</v>
      </c>
      <c r="BO1972" s="17">
        <v>0.23638967053301799</v>
      </c>
      <c r="BP1972" s="17"/>
      <c r="BQ1972" s="17">
        <v>0.22353786731658301</v>
      </c>
      <c r="BR1972" s="17">
        <v>0.25701637128225302</v>
      </c>
    </row>
    <row r="1973" spans="2:70" x14ac:dyDescent="0.35">
      <c r="B1973" t="s">
        <v>775</v>
      </c>
      <c r="C1973" s="17">
        <v>0.18024920164734101</v>
      </c>
      <c r="D1973" s="17">
        <v>0.16166649248141499</v>
      </c>
      <c r="E1973" s="17">
        <v>0.19900424579885201</v>
      </c>
      <c r="F1973" s="17"/>
      <c r="G1973" s="17">
        <v>0.23029381291000001</v>
      </c>
      <c r="H1973" s="17">
        <v>0.16392135171108699</v>
      </c>
      <c r="I1973" s="17">
        <v>0.185254730984629</v>
      </c>
      <c r="J1973" s="17">
        <v>0.198983870381021</v>
      </c>
      <c r="K1973" s="17">
        <v>0.198805840052514</v>
      </c>
      <c r="L1973" s="17">
        <v>0.129355749262587</v>
      </c>
      <c r="M1973" s="17"/>
      <c r="N1973" s="17">
        <v>0.12939188287467501</v>
      </c>
      <c r="O1973" s="17">
        <v>0.174569672266804</v>
      </c>
      <c r="P1973" s="17">
        <v>0.192368186054999</v>
      </c>
      <c r="Q1973" s="17">
        <v>0.231152094544956</v>
      </c>
      <c r="R1973" s="17"/>
      <c r="S1973" s="17">
        <v>9.7573358712342906E-2</v>
      </c>
      <c r="T1973" s="17">
        <v>0.28166728536482499</v>
      </c>
      <c r="U1973" s="17">
        <v>0.18831297838587399</v>
      </c>
      <c r="V1973" s="17">
        <v>0.10902901279035999</v>
      </c>
      <c r="W1973" s="17">
        <v>0.14834507525867099</v>
      </c>
      <c r="X1973" s="17">
        <v>0.22304487208549401</v>
      </c>
      <c r="Y1973" s="17">
        <v>0.195218356612369</v>
      </c>
      <c r="Z1973" s="17">
        <v>0.20301561711930999</v>
      </c>
      <c r="AA1973" s="17">
        <v>0.216479193347594</v>
      </c>
      <c r="AB1973" s="17">
        <v>0.15019212329382001</v>
      </c>
      <c r="AC1973" s="17">
        <v>0.15204533508030499</v>
      </c>
      <c r="AD1973" s="17">
        <v>0.21791514499048101</v>
      </c>
      <c r="AE1973" s="17"/>
      <c r="AF1973" s="17">
        <v>0.159717739088996</v>
      </c>
      <c r="AG1973" s="17">
        <v>0.14749182786478399</v>
      </c>
      <c r="AH1973" s="17">
        <v>0.24953535620587999</v>
      </c>
      <c r="AI1973" s="17"/>
      <c r="AJ1973" s="17">
        <v>0.14408111853886801</v>
      </c>
      <c r="AK1973" s="17">
        <v>0.166170460960614</v>
      </c>
      <c r="AL1973" s="17">
        <v>0.17820600115416499</v>
      </c>
      <c r="AM1973" s="17">
        <v>0.22433551983915401</v>
      </c>
      <c r="AN1973" s="17">
        <v>0.210726928666291</v>
      </c>
      <c r="AO1973" s="17"/>
      <c r="AP1973" s="17">
        <v>0.15160362376330899</v>
      </c>
      <c r="AQ1973" s="17">
        <v>0.156221310113591</v>
      </c>
      <c r="AR1973" s="17">
        <v>0.111249272345338</v>
      </c>
      <c r="AS1973" s="17"/>
      <c r="AT1973" s="17">
        <v>0.24798313529285601</v>
      </c>
      <c r="AU1973" s="17">
        <v>0.18571753808337499</v>
      </c>
      <c r="AV1973" s="17">
        <v>0.149227898918291</v>
      </c>
      <c r="AW1973" s="17">
        <v>0.13999435263194401</v>
      </c>
      <c r="AX1973" s="17">
        <v>8.2401479824149998E-2</v>
      </c>
      <c r="AY1973" s="17"/>
      <c r="AZ1973" s="17">
        <v>0.56540045394272198</v>
      </c>
      <c r="BA1973" s="17">
        <v>0.289319990765598</v>
      </c>
      <c r="BB1973" s="17">
        <v>0.15857607291790901</v>
      </c>
      <c r="BC1973" s="17">
        <v>0.21390996321432901</v>
      </c>
      <c r="BD1973" s="17">
        <v>0.17009704268397099</v>
      </c>
      <c r="BE1973" s="17">
        <v>0.14403291539844101</v>
      </c>
      <c r="BF1973" s="17">
        <v>0.17320607478906999</v>
      </c>
      <c r="BG1973" s="17">
        <v>0.27980183315888102</v>
      </c>
      <c r="BH1973" s="17">
        <v>0.204484295709843</v>
      </c>
      <c r="BI1973" s="17">
        <v>0.113402683368845</v>
      </c>
      <c r="BJ1973" s="17">
        <v>0.11258045434010901</v>
      </c>
      <c r="BK1973" s="17">
        <v>0.13860095599234101</v>
      </c>
      <c r="BL1973" s="17">
        <v>0.16893973407795901</v>
      </c>
      <c r="BM1973" s="17">
        <v>0.16331008421149301</v>
      </c>
      <c r="BN1973" s="17">
        <v>3.9027898784570303E-2</v>
      </c>
      <c r="BO1973" s="17">
        <v>0.18043556010984099</v>
      </c>
      <c r="BP1973" s="17"/>
      <c r="BQ1973" s="17">
        <v>0.111322317966837</v>
      </c>
      <c r="BR1973" s="17">
        <v>0.20551586625531101</v>
      </c>
    </row>
    <row r="1974" spans="2:70" x14ac:dyDescent="0.35">
      <c r="C1974" s="17"/>
      <c r="D1974" s="17"/>
      <c r="E1974" s="17"/>
      <c r="F1974" s="17"/>
      <c r="G1974" s="17"/>
      <c r="H1974" s="17"/>
      <c r="I1974" s="17"/>
      <c r="J1974" s="17"/>
      <c r="K1974" s="17"/>
      <c r="L1974" s="17"/>
      <c r="M1974" s="17"/>
      <c r="N1974" s="17"/>
      <c r="O1974" s="17"/>
      <c r="P1974" s="17"/>
      <c r="Q1974" s="17"/>
      <c r="R1974" s="17"/>
      <c r="S1974" s="17"/>
      <c r="T1974" s="17"/>
      <c r="U1974" s="17"/>
      <c r="V1974" s="17"/>
      <c r="W1974" s="17"/>
      <c r="X1974" s="17"/>
      <c r="Y1974" s="17"/>
      <c r="Z1974" s="17"/>
      <c r="AA1974" s="17"/>
      <c r="AB1974" s="17"/>
      <c r="AC1974" s="17"/>
      <c r="AD1974" s="17"/>
      <c r="AE1974" s="17"/>
      <c r="AF1974" s="17"/>
      <c r="AG1974" s="17"/>
      <c r="AH1974" s="17"/>
      <c r="AI1974" s="17"/>
      <c r="AJ1974" s="17"/>
      <c r="AK1974" s="17"/>
      <c r="AL1974" s="17"/>
      <c r="AM1974" s="17"/>
      <c r="AN1974" s="17"/>
      <c r="AO1974" s="17"/>
      <c r="AP1974" s="17"/>
      <c r="AQ1974" s="17"/>
      <c r="AR1974" s="17"/>
      <c r="AS1974" s="17"/>
      <c r="AT1974" s="17"/>
      <c r="AU1974" s="17"/>
      <c r="AV1974" s="17"/>
      <c r="AW1974" s="17"/>
      <c r="AX1974" s="17"/>
      <c r="AY1974" s="17"/>
      <c r="AZ1974" s="17"/>
      <c r="BA1974" s="17"/>
      <c r="BB1974" s="17"/>
      <c r="BC1974" s="17"/>
      <c r="BD1974" s="17"/>
      <c r="BE1974" s="17"/>
      <c r="BF1974" s="17"/>
      <c r="BG1974" s="17"/>
      <c r="BH1974" s="17"/>
      <c r="BI1974" s="17"/>
      <c r="BJ1974" s="17"/>
      <c r="BK1974" s="17"/>
      <c r="BL1974" s="17"/>
      <c r="BM1974" s="17"/>
      <c r="BN1974" s="17"/>
      <c r="BO1974" s="17"/>
      <c r="BP1974" s="17"/>
      <c r="BQ1974" s="17"/>
      <c r="BR1974" s="17"/>
    </row>
    <row r="1975" spans="2:70" x14ac:dyDescent="0.35">
      <c r="B1975" s="6" t="s">
        <v>776</v>
      </c>
      <c r="C1975" s="17"/>
      <c r="D1975" s="17"/>
      <c r="E1975" s="17"/>
      <c r="F1975" s="17"/>
      <c r="G1975" s="17"/>
      <c r="H1975" s="17"/>
      <c r="I1975" s="17"/>
      <c r="J1975" s="17"/>
      <c r="K1975" s="17"/>
      <c r="L1975" s="17"/>
      <c r="M1975" s="17"/>
      <c r="N1975" s="17"/>
      <c r="O1975" s="17"/>
      <c r="P1975" s="17"/>
      <c r="Q1975" s="17"/>
      <c r="R1975" s="17"/>
      <c r="S1975" s="17"/>
      <c r="T1975" s="17"/>
      <c r="U1975" s="17"/>
      <c r="V1975" s="17"/>
      <c r="W1975" s="17"/>
      <c r="X1975" s="17"/>
      <c r="Y1975" s="17"/>
      <c r="Z1975" s="17"/>
      <c r="AA1975" s="17"/>
      <c r="AB1975" s="17"/>
      <c r="AC1975" s="17"/>
      <c r="AD1975" s="17"/>
      <c r="AE1975" s="17"/>
      <c r="AF1975" s="17"/>
      <c r="AG1975" s="17"/>
      <c r="AH1975" s="17"/>
      <c r="AI1975" s="17"/>
      <c r="AJ1975" s="17"/>
      <c r="AK1975" s="17"/>
      <c r="AL1975" s="17"/>
      <c r="AM1975" s="17"/>
      <c r="AN1975" s="17"/>
      <c r="AO1975" s="17"/>
      <c r="AP1975" s="17"/>
      <c r="AQ1975" s="17"/>
      <c r="AR1975" s="17"/>
      <c r="AS1975" s="17"/>
      <c r="AT1975" s="17"/>
      <c r="AU1975" s="17"/>
      <c r="AV1975" s="17"/>
      <c r="AW1975" s="17"/>
      <c r="AX1975" s="17"/>
      <c r="AY1975" s="17"/>
      <c r="AZ1975" s="17"/>
      <c r="BA1975" s="17"/>
      <c r="BB1975" s="17"/>
      <c r="BC1975" s="17"/>
      <c r="BD1975" s="17"/>
      <c r="BE1975" s="17"/>
      <c r="BF1975" s="17"/>
      <c r="BG1975" s="17"/>
      <c r="BH1975" s="17"/>
      <c r="BI1975" s="17"/>
      <c r="BJ1975" s="17"/>
      <c r="BK1975" s="17"/>
      <c r="BL1975" s="17"/>
      <c r="BM1975" s="17"/>
      <c r="BN1975" s="17"/>
      <c r="BO1975" s="17"/>
      <c r="BP1975" s="17"/>
      <c r="BQ1975" s="17"/>
      <c r="BR1975" s="17"/>
    </row>
    <row r="1976" spans="2:70" x14ac:dyDescent="0.35">
      <c r="B1976" s="24" t="s">
        <v>651</v>
      </c>
      <c r="C1976" s="17"/>
      <c r="D1976" s="17"/>
      <c r="E1976" s="17"/>
      <c r="F1976" s="17"/>
      <c r="G1976" s="17"/>
      <c r="H1976" s="17"/>
      <c r="I1976" s="17"/>
      <c r="J1976" s="17"/>
      <c r="K1976" s="17"/>
      <c r="L1976" s="17"/>
      <c r="M1976" s="17"/>
      <c r="N1976" s="17"/>
      <c r="O1976" s="17"/>
      <c r="P1976" s="17"/>
      <c r="Q1976" s="17"/>
      <c r="R1976" s="17"/>
      <c r="S1976" s="17"/>
      <c r="T1976" s="17"/>
      <c r="U1976" s="17"/>
      <c r="V1976" s="17"/>
      <c r="W1976" s="17"/>
      <c r="X1976" s="17"/>
      <c r="Y1976" s="17"/>
      <c r="Z1976" s="17"/>
      <c r="AA1976" s="17"/>
      <c r="AB1976" s="17"/>
      <c r="AC1976" s="17"/>
      <c r="AD1976" s="17"/>
      <c r="AE1976" s="17"/>
      <c r="AF1976" s="17"/>
      <c r="AG1976" s="17"/>
      <c r="AH1976" s="17"/>
      <c r="AI1976" s="17"/>
      <c r="AJ1976" s="17"/>
      <c r="AK1976" s="17"/>
      <c r="AL1976" s="17"/>
      <c r="AM1976" s="17"/>
      <c r="AN1976" s="17"/>
      <c r="AO1976" s="17"/>
      <c r="AP1976" s="17"/>
      <c r="AQ1976" s="17"/>
      <c r="AR1976" s="17"/>
      <c r="AS1976" s="17"/>
      <c r="AT1976" s="17"/>
      <c r="AU1976" s="17"/>
      <c r="AV1976" s="17"/>
      <c r="AW1976" s="17"/>
      <c r="AX1976" s="17"/>
      <c r="AY1976" s="17"/>
      <c r="AZ1976" s="17"/>
      <c r="BA1976" s="17"/>
      <c r="BB1976" s="17"/>
      <c r="BC1976" s="17"/>
      <c r="BD1976" s="17"/>
      <c r="BE1976" s="17"/>
      <c r="BF1976" s="17"/>
      <c r="BG1976" s="17"/>
      <c r="BH1976" s="17"/>
      <c r="BI1976" s="17"/>
      <c r="BJ1976" s="17"/>
      <c r="BK1976" s="17"/>
      <c r="BL1976" s="17"/>
      <c r="BM1976" s="17"/>
      <c r="BN1976" s="17"/>
      <c r="BO1976" s="17"/>
      <c r="BP1976" s="17"/>
      <c r="BQ1976" s="17"/>
      <c r="BR1976" s="17"/>
    </row>
    <row r="1977" spans="2:70" x14ac:dyDescent="0.35">
      <c r="B1977" t="s">
        <v>785</v>
      </c>
      <c r="C1977" s="17">
        <v>0.76132503126753204</v>
      </c>
      <c r="D1977" s="17">
        <v>0.77434456621803704</v>
      </c>
      <c r="E1977" s="17">
        <v>0.74904823758726802</v>
      </c>
      <c r="F1977" s="17"/>
      <c r="G1977" s="17">
        <v>0.71204751155616697</v>
      </c>
      <c r="H1977" s="17">
        <v>0.72251672769698205</v>
      </c>
      <c r="I1977" s="17">
        <v>0.73712747999584505</v>
      </c>
      <c r="J1977" s="17">
        <v>0.795650940742753</v>
      </c>
      <c r="K1977" s="17">
        <v>0.75294982782308095</v>
      </c>
      <c r="L1977" s="17">
        <v>0.82864964127060403</v>
      </c>
      <c r="M1977" s="17"/>
      <c r="N1977" s="17">
        <v>0.80076324980083102</v>
      </c>
      <c r="O1977" s="17">
        <v>0.77084257891996699</v>
      </c>
      <c r="P1977" s="17">
        <v>0.73592753957690404</v>
      </c>
      <c r="Q1977" s="17">
        <v>0.73352933851186797</v>
      </c>
      <c r="R1977" s="17"/>
      <c r="S1977" s="17">
        <v>0.74873363183665997</v>
      </c>
      <c r="T1977" s="17">
        <v>0.784457036527616</v>
      </c>
      <c r="U1977" s="17">
        <v>0.81310621568137298</v>
      </c>
      <c r="V1977" s="17">
        <v>0.77350806081652401</v>
      </c>
      <c r="W1977" s="17">
        <v>0.67530869536399596</v>
      </c>
      <c r="X1977" s="17">
        <v>0.81887898762852496</v>
      </c>
      <c r="Y1977" s="17">
        <v>0.81807995310521298</v>
      </c>
      <c r="Z1977" s="17">
        <v>0.80578422913743497</v>
      </c>
      <c r="AA1977" s="17">
        <v>0.74844730784682501</v>
      </c>
      <c r="AB1977" s="17">
        <v>0.67852279208269195</v>
      </c>
      <c r="AC1977" s="17">
        <v>0.74815570332480497</v>
      </c>
      <c r="AD1977" s="17">
        <v>0.689034842636991</v>
      </c>
      <c r="AE1977" s="17"/>
      <c r="AF1977" s="17">
        <v>0.78411869908214904</v>
      </c>
      <c r="AG1977" s="17">
        <v>0.78499846996017097</v>
      </c>
      <c r="AH1977" s="17">
        <v>0.64666590723505302</v>
      </c>
      <c r="AI1977" s="17"/>
      <c r="AJ1977" s="17">
        <v>0.79434492884063501</v>
      </c>
      <c r="AK1977" s="17">
        <v>0.77000425401632699</v>
      </c>
      <c r="AL1977" s="17">
        <v>0.80109784060264999</v>
      </c>
      <c r="AM1977" s="17">
        <v>0.64466374877247601</v>
      </c>
      <c r="AN1977" s="17">
        <v>0.65857651260194405</v>
      </c>
      <c r="AO1977" s="17"/>
      <c r="AP1977" s="17">
        <v>0.79044955721210397</v>
      </c>
      <c r="AQ1977" s="17">
        <v>0.79929896925848298</v>
      </c>
      <c r="AR1977" s="17">
        <v>0.75090219296351102</v>
      </c>
      <c r="AS1977" s="17"/>
      <c r="AT1977" s="17">
        <v>0.75022257361246603</v>
      </c>
      <c r="AU1977" s="17">
        <v>0.74532986618091002</v>
      </c>
      <c r="AV1977" s="17">
        <v>0.79754646570165599</v>
      </c>
      <c r="AW1977" s="17">
        <v>0.71753950983452797</v>
      </c>
      <c r="AX1977" s="17">
        <v>0.74672035800001102</v>
      </c>
      <c r="AY1977" s="17"/>
      <c r="AZ1977" s="17">
        <v>0.53009937940518004</v>
      </c>
      <c r="BA1977" s="17">
        <v>0.68238267463571101</v>
      </c>
      <c r="BB1977" s="17">
        <v>0.72532417286297302</v>
      </c>
      <c r="BC1977" s="17">
        <v>0.71957416642591199</v>
      </c>
      <c r="BD1977" s="17">
        <v>0.82148790405744199</v>
      </c>
      <c r="BE1977" s="17">
        <v>0.75108651222813405</v>
      </c>
      <c r="BF1977" s="17">
        <v>0.84266242731847596</v>
      </c>
      <c r="BG1977" s="17">
        <v>0.75241005397370497</v>
      </c>
      <c r="BH1977" s="17">
        <v>0.70663990304908597</v>
      </c>
      <c r="BI1977" s="17">
        <v>0.67406866982488201</v>
      </c>
      <c r="BJ1977" s="17">
        <v>0.79490548990764898</v>
      </c>
      <c r="BK1977" s="17">
        <v>0.76157196438694996</v>
      </c>
      <c r="BL1977" s="17">
        <v>0.76930000292023504</v>
      </c>
      <c r="BM1977" s="17">
        <v>0.79309879994404997</v>
      </c>
      <c r="BN1977" s="17">
        <v>0.81317658403593296</v>
      </c>
      <c r="BO1977" s="17">
        <v>0.78950101194757105</v>
      </c>
      <c r="BP1977" s="17"/>
      <c r="BQ1977" s="17">
        <v>0.797697182575824</v>
      </c>
      <c r="BR1977" s="17">
        <v>0.75610243974748303</v>
      </c>
    </row>
    <row r="1978" spans="2:70" x14ac:dyDescent="0.35">
      <c r="B1978" t="s">
        <v>786</v>
      </c>
      <c r="C1978" s="17">
        <v>0.12605981196950999</v>
      </c>
      <c r="D1978" s="17">
        <v>0.13716014310198399</v>
      </c>
      <c r="E1978" s="17">
        <v>0.115466383118417</v>
      </c>
      <c r="F1978" s="17"/>
      <c r="G1978" s="17">
        <v>0.138238248726643</v>
      </c>
      <c r="H1978" s="17">
        <v>0.17424741374340399</v>
      </c>
      <c r="I1978" s="17">
        <v>0.13618277030401199</v>
      </c>
      <c r="J1978" s="17">
        <v>9.3092428423399501E-2</v>
      </c>
      <c r="K1978" s="17">
        <v>0.11271084603961901</v>
      </c>
      <c r="L1978" s="17">
        <v>0.100988496683988</v>
      </c>
      <c r="M1978" s="17"/>
      <c r="N1978" s="17">
        <v>0.12690897646298399</v>
      </c>
      <c r="O1978" s="17">
        <v>0.11482357574528999</v>
      </c>
      <c r="P1978" s="17">
        <v>0.142159696367953</v>
      </c>
      <c r="Q1978" s="17">
        <v>0.122808734663667</v>
      </c>
      <c r="R1978" s="17"/>
      <c r="S1978" s="17">
        <v>0.149180669471806</v>
      </c>
      <c r="T1978" s="17">
        <v>0.112164490453699</v>
      </c>
      <c r="U1978" s="17">
        <v>9.2474416891536099E-2</v>
      </c>
      <c r="V1978" s="17">
        <v>0.15009622146472401</v>
      </c>
      <c r="W1978" s="17">
        <v>0.15724228239154001</v>
      </c>
      <c r="X1978" s="17">
        <v>9.3144614569562106E-2</v>
      </c>
      <c r="Y1978" s="17">
        <v>9.5764435856028493E-2</v>
      </c>
      <c r="Z1978" s="17">
        <v>8.2004575852983402E-2</v>
      </c>
      <c r="AA1978" s="17">
        <v>0.13826754633129301</v>
      </c>
      <c r="AB1978" s="17">
        <v>0.16126154764086401</v>
      </c>
      <c r="AC1978" s="17">
        <v>0.12113252340557799</v>
      </c>
      <c r="AD1978" s="17">
        <v>0.118489666442782</v>
      </c>
      <c r="AE1978" s="17"/>
      <c r="AF1978" s="17">
        <v>0.13202403381796499</v>
      </c>
      <c r="AG1978" s="17">
        <v>0.117046734026403</v>
      </c>
      <c r="AH1978" s="17">
        <v>0.124482918262644</v>
      </c>
      <c r="AI1978" s="17"/>
      <c r="AJ1978" s="17">
        <v>0.13184475169780099</v>
      </c>
      <c r="AK1978" s="17">
        <v>0.13220965438079099</v>
      </c>
      <c r="AL1978" s="17">
        <v>0.103432138283339</v>
      </c>
      <c r="AM1978" s="17">
        <v>0.142812116969877</v>
      </c>
      <c r="AN1978" s="17">
        <v>8.2597010901055604E-2</v>
      </c>
      <c r="AO1978" s="17"/>
      <c r="AP1978" s="17">
        <v>0.14072722435122401</v>
      </c>
      <c r="AQ1978" s="17">
        <v>0.11251769254572599</v>
      </c>
      <c r="AR1978" s="17">
        <v>0.18622088790767699</v>
      </c>
      <c r="AS1978" s="17"/>
      <c r="AT1978" s="17">
        <v>0.12907182364429701</v>
      </c>
      <c r="AU1978" s="17">
        <v>0.112165607024236</v>
      </c>
      <c r="AV1978" s="17">
        <v>0.126313086113617</v>
      </c>
      <c r="AW1978" s="17">
        <v>0.161897618915154</v>
      </c>
      <c r="AX1978" s="17">
        <v>0.18675551859176501</v>
      </c>
      <c r="AY1978" s="17"/>
      <c r="AZ1978" s="17">
        <v>0.30510072500999003</v>
      </c>
      <c r="BA1978" s="17">
        <v>0.16130345939944701</v>
      </c>
      <c r="BB1978" s="17">
        <v>0.13792368366945101</v>
      </c>
      <c r="BC1978" s="17">
        <v>0.14846431693968001</v>
      </c>
      <c r="BD1978" s="17">
        <v>0.116433196513393</v>
      </c>
      <c r="BE1978" s="17">
        <v>0.122633908852538</v>
      </c>
      <c r="BF1978" s="17">
        <v>6.4478987301332599E-2</v>
      </c>
      <c r="BG1978" s="17">
        <v>0.16652609823848599</v>
      </c>
      <c r="BH1978" s="17">
        <v>0.124406956129195</v>
      </c>
      <c r="BI1978" s="17">
        <v>0.16372700309309399</v>
      </c>
      <c r="BJ1978" s="17">
        <v>8.0460568355626996E-2</v>
      </c>
      <c r="BK1978" s="17">
        <v>0.16403305525308201</v>
      </c>
      <c r="BL1978" s="17">
        <v>0.14628073982547701</v>
      </c>
      <c r="BM1978" s="17">
        <v>0.170685983953278</v>
      </c>
      <c r="BN1978" s="17">
        <v>8.0142735338691706E-2</v>
      </c>
      <c r="BO1978" s="17">
        <v>0.167731908611326</v>
      </c>
      <c r="BP1978" s="17"/>
      <c r="BQ1978" s="17">
        <v>0.13708760941630899</v>
      </c>
      <c r="BR1978" s="17">
        <v>0.11553645889261201</v>
      </c>
    </row>
    <row r="1979" spans="2:70" x14ac:dyDescent="0.35">
      <c r="B1979" t="s">
        <v>775</v>
      </c>
      <c r="C1979" s="17">
        <v>0.112615156762958</v>
      </c>
      <c r="D1979" s="17">
        <v>8.8495290679979799E-2</v>
      </c>
      <c r="E1979" s="17">
        <v>0.13548537929431501</v>
      </c>
      <c r="F1979" s="17"/>
      <c r="G1979" s="17">
        <v>0.14971423971719</v>
      </c>
      <c r="H1979" s="17">
        <v>0.10323585855961399</v>
      </c>
      <c r="I1979" s="17">
        <v>0.12668974970014299</v>
      </c>
      <c r="J1979" s="17">
        <v>0.111256630833848</v>
      </c>
      <c r="K1979" s="17">
        <v>0.13433932613730001</v>
      </c>
      <c r="L1979" s="17">
        <v>7.0361862045408105E-2</v>
      </c>
      <c r="M1979" s="17"/>
      <c r="N1979" s="17">
        <v>7.2327773736185402E-2</v>
      </c>
      <c r="O1979" s="17">
        <v>0.114333845334743</v>
      </c>
      <c r="P1979" s="17">
        <v>0.12191276405514299</v>
      </c>
      <c r="Q1979" s="17">
        <v>0.14366192682446499</v>
      </c>
      <c r="R1979" s="17"/>
      <c r="S1979" s="17">
        <v>0.102085698691533</v>
      </c>
      <c r="T1979" s="17">
        <v>0.103378473018684</v>
      </c>
      <c r="U1979" s="17">
        <v>9.4419367427090506E-2</v>
      </c>
      <c r="V1979" s="17">
        <v>7.6395717718751893E-2</v>
      </c>
      <c r="W1979" s="17">
        <v>0.16744902224446401</v>
      </c>
      <c r="X1979" s="17">
        <v>8.7976397801912506E-2</v>
      </c>
      <c r="Y1979" s="17">
        <v>8.6155611038758004E-2</v>
      </c>
      <c r="Z1979" s="17">
        <v>0.112211195009582</v>
      </c>
      <c r="AA1979" s="17">
        <v>0.113285145821882</v>
      </c>
      <c r="AB1979" s="17">
        <v>0.16021566027644399</v>
      </c>
      <c r="AC1979" s="17">
        <v>0.130711773269616</v>
      </c>
      <c r="AD1979" s="17">
        <v>0.192475490920227</v>
      </c>
      <c r="AE1979" s="17"/>
      <c r="AF1979" s="17">
        <v>8.3857267099885904E-2</v>
      </c>
      <c r="AG1979" s="17">
        <v>9.7954796013426396E-2</v>
      </c>
      <c r="AH1979" s="17">
        <v>0.228851174502303</v>
      </c>
      <c r="AI1979" s="17"/>
      <c r="AJ1979" s="17">
        <v>7.3810319461564494E-2</v>
      </c>
      <c r="AK1979" s="17">
        <v>9.7786091602882194E-2</v>
      </c>
      <c r="AL1979" s="17">
        <v>9.5470021114010706E-2</v>
      </c>
      <c r="AM1979" s="17">
        <v>0.21252413425764799</v>
      </c>
      <c r="AN1979" s="17">
        <v>0.25882647649700102</v>
      </c>
      <c r="AO1979" s="17"/>
      <c r="AP1979" s="17">
        <v>6.8823218436672301E-2</v>
      </c>
      <c r="AQ1979" s="17">
        <v>8.81833381957913E-2</v>
      </c>
      <c r="AR1979" s="17">
        <v>6.28769191288122E-2</v>
      </c>
      <c r="AS1979" s="17"/>
      <c r="AT1979" s="17">
        <v>0.12070560274323699</v>
      </c>
      <c r="AU1979" s="17">
        <v>0.14250452679485401</v>
      </c>
      <c r="AV1979" s="17">
        <v>7.6140448184726803E-2</v>
      </c>
      <c r="AW1979" s="17">
        <v>0.120562871250318</v>
      </c>
      <c r="AX1979" s="17">
        <v>6.65241234082245E-2</v>
      </c>
      <c r="AY1979" s="17"/>
      <c r="AZ1979" s="17">
        <v>0.16479989558482999</v>
      </c>
      <c r="BA1979" s="17">
        <v>0.15631386596484201</v>
      </c>
      <c r="BB1979" s="17">
        <v>0.136752143467576</v>
      </c>
      <c r="BC1979" s="17">
        <v>0.131961516634408</v>
      </c>
      <c r="BD1979" s="17">
        <v>6.2078899429165502E-2</v>
      </c>
      <c r="BE1979" s="17">
        <v>0.12627957891932801</v>
      </c>
      <c r="BF1979" s="17">
        <v>9.2858585380191205E-2</v>
      </c>
      <c r="BG1979" s="17">
        <v>8.1063847787808396E-2</v>
      </c>
      <c r="BH1979" s="17">
        <v>0.168953140821718</v>
      </c>
      <c r="BI1979" s="17">
        <v>0.16220432708202401</v>
      </c>
      <c r="BJ1979" s="17">
        <v>0.124633941736724</v>
      </c>
      <c r="BK1979" s="17">
        <v>7.4394980359968402E-2</v>
      </c>
      <c r="BL1979" s="17">
        <v>8.4419257254288296E-2</v>
      </c>
      <c r="BM1979" s="17">
        <v>3.6215216102671803E-2</v>
      </c>
      <c r="BN1979" s="17">
        <v>0.106680680625375</v>
      </c>
      <c r="BO1979" s="17">
        <v>4.2767079441102099E-2</v>
      </c>
      <c r="BP1979" s="17"/>
      <c r="BQ1979" s="17">
        <v>6.5215208007866607E-2</v>
      </c>
      <c r="BR1979" s="17">
        <v>0.128361101359905</v>
      </c>
    </row>
    <row r="1980" spans="2:70" x14ac:dyDescent="0.35">
      <c r="C1980" s="17"/>
      <c r="D1980" s="17"/>
      <c r="E1980" s="17"/>
      <c r="F1980" s="17"/>
      <c r="G1980" s="17"/>
      <c r="H1980" s="17"/>
      <c r="I1980" s="17"/>
      <c r="J1980" s="17"/>
      <c r="K1980" s="17"/>
      <c r="L1980" s="17"/>
      <c r="M1980" s="17"/>
      <c r="N1980" s="17"/>
      <c r="O1980" s="17"/>
      <c r="P1980" s="17"/>
      <c r="Q1980" s="17"/>
      <c r="R1980" s="17"/>
      <c r="S1980" s="17"/>
      <c r="T1980" s="17"/>
      <c r="U1980" s="17"/>
      <c r="V1980" s="17"/>
      <c r="W1980" s="17"/>
      <c r="X1980" s="17"/>
      <c r="Y1980" s="17"/>
      <c r="Z1980" s="17"/>
      <c r="AA1980" s="17"/>
      <c r="AB1980" s="17"/>
      <c r="AC1980" s="17"/>
      <c r="AD1980" s="17"/>
      <c r="AE1980" s="17"/>
      <c r="AF1980" s="17"/>
      <c r="AG1980" s="17"/>
      <c r="AH1980" s="17"/>
      <c r="AI1980" s="17"/>
      <c r="AJ1980" s="17"/>
      <c r="AK1980" s="17"/>
      <c r="AL1980" s="17"/>
      <c r="AM1980" s="17"/>
      <c r="AN1980" s="17"/>
      <c r="AO1980" s="17"/>
      <c r="AP1980" s="17"/>
      <c r="AQ1980" s="17"/>
      <c r="AR1980" s="17"/>
      <c r="AS1980" s="17"/>
      <c r="AT1980" s="17"/>
      <c r="AU1980" s="17"/>
      <c r="AV1980" s="17"/>
      <c r="AW1980" s="17"/>
      <c r="AX1980" s="17"/>
      <c r="AY1980" s="17"/>
      <c r="AZ1980" s="17"/>
      <c r="BA1980" s="17"/>
      <c r="BB1980" s="17"/>
      <c r="BC1980" s="17"/>
      <c r="BD1980" s="17"/>
      <c r="BE1980" s="17"/>
      <c r="BF1980" s="17"/>
      <c r="BG1980" s="17"/>
      <c r="BH1980" s="17"/>
      <c r="BI1980" s="17"/>
      <c r="BJ1980" s="17"/>
      <c r="BK1980" s="17"/>
      <c r="BL1980" s="17"/>
      <c r="BM1980" s="17"/>
      <c r="BN1980" s="17"/>
      <c r="BO1980" s="17"/>
      <c r="BP1980" s="17"/>
      <c r="BQ1980" s="17"/>
      <c r="BR1980" s="17"/>
    </row>
    <row r="1981" spans="2:70" x14ac:dyDescent="0.35">
      <c r="B1981" s="6" t="s">
        <v>776</v>
      </c>
      <c r="C1981" s="17"/>
      <c r="D1981" s="17"/>
      <c r="E1981" s="17"/>
      <c r="F1981" s="17"/>
      <c r="G1981" s="17"/>
      <c r="H1981" s="17"/>
      <c r="I1981" s="17"/>
      <c r="J1981" s="17"/>
      <c r="K1981" s="17"/>
      <c r="L1981" s="17"/>
      <c r="M1981" s="17"/>
      <c r="N1981" s="17"/>
      <c r="O1981" s="17"/>
      <c r="P1981" s="17"/>
      <c r="Q1981" s="17"/>
      <c r="R1981" s="17"/>
      <c r="S1981" s="17"/>
      <c r="T1981" s="17"/>
      <c r="U1981" s="17"/>
      <c r="V1981" s="17"/>
      <c r="W1981" s="17"/>
      <c r="X1981" s="17"/>
      <c r="Y1981" s="17"/>
      <c r="Z1981" s="17"/>
      <c r="AA1981" s="17"/>
      <c r="AB1981" s="17"/>
      <c r="AC1981" s="17"/>
      <c r="AD1981" s="17"/>
      <c r="AE1981" s="17"/>
      <c r="AF1981" s="17"/>
      <c r="AG1981" s="17"/>
      <c r="AH1981" s="17"/>
      <c r="AI1981" s="17"/>
      <c r="AJ1981" s="17"/>
      <c r="AK1981" s="17"/>
      <c r="AL1981" s="17"/>
      <c r="AM1981" s="17"/>
      <c r="AN1981" s="17"/>
      <c r="AO1981" s="17"/>
      <c r="AP1981" s="17"/>
      <c r="AQ1981" s="17"/>
      <c r="AR1981" s="17"/>
      <c r="AS1981" s="17"/>
      <c r="AT1981" s="17"/>
      <c r="AU1981" s="17"/>
      <c r="AV1981" s="17"/>
      <c r="AW1981" s="17"/>
      <c r="AX1981" s="17"/>
      <c r="AY1981" s="17"/>
      <c r="AZ1981" s="17"/>
      <c r="BA1981" s="17"/>
      <c r="BB1981" s="17"/>
      <c r="BC1981" s="17"/>
      <c r="BD1981" s="17"/>
      <c r="BE1981" s="17"/>
      <c r="BF1981" s="17"/>
      <c r="BG1981" s="17"/>
      <c r="BH1981" s="17"/>
      <c r="BI1981" s="17"/>
      <c r="BJ1981" s="17"/>
      <c r="BK1981" s="17"/>
      <c r="BL1981" s="17"/>
      <c r="BM1981" s="17"/>
      <c r="BN1981" s="17"/>
      <c r="BO1981" s="17"/>
      <c r="BP1981" s="17"/>
      <c r="BQ1981" s="17"/>
      <c r="BR1981" s="17"/>
    </row>
    <row r="1982" spans="2:70" x14ac:dyDescent="0.35">
      <c r="B1982" s="24" t="s">
        <v>651</v>
      </c>
      <c r="C1982" s="17"/>
      <c r="D1982" s="17"/>
      <c r="E1982" s="17"/>
      <c r="F1982" s="17"/>
      <c r="G1982" s="17"/>
      <c r="H1982" s="17"/>
      <c r="I1982" s="17"/>
      <c r="J1982" s="17"/>
      <c r="K1982" s="17"/>
      <c r="L1982" s="17"/>
      <c r="M1982" s="17"/>
      <c r="N1982" s="17"/>
      <c r="O1982" s="17"/>
      <c r="P1982" s="17"/>
      <c r="Q1982" s="17"/>
      <c r="R1982" s="17"/>
      <c r="S1982" s="17"/>
      <c r="T1982" s="17"/>
      <c r="U1982" s="17"/>
      <c r="V1982" s="17"/>
      <c r="W1982" s="17"/>
      <c r="X1982" s="17"/>
      <c r="Y1982" s="17"/>
      <c r="Z1982" s="17"/>
      <c r="AA1982" s="17"/>
      <c r="AB1982" s="17"/>
      <c r="AC1982" s="17"/>
      <c r="AD1982" s="17"/>
      <c r="AE1982" s="17"/>
      <c r="AF1982" s="17"/>
      <c r="AG1982" s="17"/>
      <c r="AH1982" s="17"/>
      <c r="AI1982" s="17"/>
      <c r="AJ1982" s="17"/>
      <c r="AK1982" s="17"/>
      <c r="AL1982" s="17"/>
      <c r="AM1982" s="17"/>
      <c r="AN1982" s="17"/>
      <c r="AO1982" s="17"/>
      <c r="AP1982" s="17"/>
      <c r="AQ1982" s="17"/>
      <c r="AR1982" s="17"/>
      <c r="AS1982" s="17"/>
      <c r="AT1982" s="17"/>
      <c r="AU1982" s="17"/>
      <c r="AV1982" s="17"/>
      <c r="AW1982" s="17"/>
      <c r="AX1982" s="17"/>
      <c r="AY1982" s="17"/>
      <c r="AZ1982" s="17"/>
      <c r="BA1982" s="17"/>
      <c r="BB1982" s="17"/>
      <c r="BC1982" s="17"/>
      <c r="BD1982" s="17"/>
      <c r="BE1982" s="17"/>
      <c r="BF1982" s="17"/>
      <c r="BG1982" s="17"/>
      <c r="BH1982" s="17"/>
      <c r="BI1982" s="17"/>
      <c r="BJ1982" s="17"/>
      <c r="BK1982" s="17"/>
      <c r="BL1982" s="17"/>
      <c r="BM1982" s="17"/>
      <c r="BN1982" s="17"/>
      <c r="BO1982" s="17"/>
      <c r="BP1982" s="17"/>
      <c r="BQ1982" s="17"/>
      <c r="BR1982" s="17"/>
    </row>
    <row r="1983" spans="2:70" x14ac:dyDescent="0.35">
      <c r="B1983" t="s">
        <v>787</v>
      </c>
      <c r="C1983" s="17">
        <v>0.38808907204461202</v>
      </c>
      <c r="D1983" s="17">
        <v>0.38118064876237401</v>
      </c>
      <c r="E1983" s="17">
        <v>0.39053029433789399</v>
      </c>
      <c r="F1983" s="17"/>
      <c r="G1983" s="17">
        <v>0.43763243276883002</v>
      </c>
      <c r="H1983" s="17">
        <v>0.46522268449009602</v>
      </c>
      <c r="I1983" s="17">
        <v>0.42601532177440099</v>
      </c>
      <c r="J1983" s="17">
        <v>0.36332198473919602</v>
      </c>
      <c r="K1983" s="17">
        <v>0.34473139214541698</v>
      </c>
      <c r="L1983" s="17">
        <v>0.31809941823876597</v>
      </c>
      <c r="M1983" s="17"/>
      <c r="N1983" s="17">
        <v>0.410038211543925</v>
      </c>
      <c r="O1983" s="17">
        <v>0.35916497911390599</v>
      </c>
      <c r="P1983" s="17">
        <v>0.35409753585134601</v>
      </c>
      <c r="Q1983" s="17">
        <v>0.42583411341595301</v>
      </c>
      <c r="R1983" s="17"/>
      <c r="S1983" s="17">
        <v>0.49158611943355401</v>
      </c>
      <c r="T1983" s="17">
        <v>0.34505106293295001</v>
      </c>
      <c r="U1983" s="17">
        <v>0.400121435884221</v>
      </c>
      <c r="V1983" s="17">
        <v>0.31431019429524099</v>
      </c>
      <c r="W1983" s="17">
        <v>0.460609516876263</v>
      </c>
      <c r="X1983" s="17">
        <v>0.37975537106518897</v>
      </c>
      <c r="Y1983" s="17">
        <v>0.34702616755394899</v>
      </c>
      <c r="Z1983" s="17">
        <v>0.24313033558570099</v>
      </c>
      <c r="AA1983" s="17">
        <v>0.43113447558970602</v>
      </c>
      <c r="AB1983" s="17">
        <v>0.385452956397838</v>
      </c>
      <c r="AC1983" s="17">
        <v>0.31739937284640402</v>
      </c>
      <c r="AD1983" s="17">
        <v>0.42546175737342701</v>
      </c>
      <c r="AE1983" s="17"/>
      <c r="AF1983" s="17">
        <v>0.34442522060678199</v>
      </c>
      <c r="AG1983" s="17">
        <v>0.422386389124769</v>
      </c>
      <c r="AH1983" s="17">
        <v>0.39248225447010698</v>
      </c>
      <c r="AI1983" s="17"/>
      <c r="AJ1983" s="17">
        <v>0.35117582993750002</v>
      </c>
      <c r="AK1983" s="17">
        <v>0.47270105320879002</v>
      </c>
      <c r="AL1983" s="17">
        <v>0.26753773525005298</v>
      </c>
      <c r="AM1983" s="17">
        <v>0.50371443397385796</v>
      </c>
      <c r="AN1983" s="17">
        <v>0.31083411863273802</v>
      </c>
      <c r="AO1983" s="17"/>
      <c r="AP1983" s="17">
        <v>0.383086450168174</v>
      </c>
      <c r="AQ1983" s="17">
        <v>0.469818434506591</v>
      </c>
      <c r="AR1983" s="17">
        <v>0.26327332296376599</v>
      </c>
      <c r="AS1983" s="17"/>
      <c r="AT1983" s="17">
        <v>0.39164419609614798</v>
      </c>
      <c r="AU1983" s="17">
        <v>0.37152833952281999</v>
      </c>
      <c r="AV1983" s="17">
        <v>0.374813135108024</v>
      </c>
      <c r="AW1983" s="17">
        <v>0.46230833944754202</v>
      </c>
      <c r="AX1983" s="17">
        <v>0.47001023844797601</v>
      </c>
      <c r="AY1983" s="17"/>
      <c r="AZ1983" s="17">
        <v>0.21407272984186601</v>
      </c>
      <c r="BA1983" s="17">
        <v>0.37492499336415402</v>
      </c>
      <c r="BB1983" s="17">
        <v>0.45569498283537302</v>
      </c>
      <c r="BC1983" s="17">
        <v>0.33965696062168899</v>
      </c>
      <c r="BD1983" s="17">
        <v>0.39210234489638801</v>
      </c>
      <c r="BE1983" s="17">
        <v>0.33619669851610301</v>
      </c>
      <c r="BF1983" s="17">
        <v>0.41320712622653</v>
      </c>
      <c r="BG1983" s="17">
        <v>0.40898821921256401</v>
      </c>
      <c r="BH1983" s="17">
        <v>0.29844270710889698</v>
      </c>
      <c r="BI1983" s="17">
        <v>0.34340006264787098</v>
      </c>
      <c r="BJ1983" s="17">
        <v>0.41756507629309297</v>
      </c>
      <c r="BK1983" s="17">
        <v>0.460273582631956</v>
      </c>
      <c r="BL1983" s="17">
        <v>0.51411223884902602</v>
      </c>
      <c r="BM1983" s="17">
        <v>0.36626114754869799</v>
      </c>
      <c r="BN1983" s="17">
        <v>0.45684924410919497</v>
      </c>
      <c r="BO1983" s="17">
        <v>0.43113499170342001</v>
      </c>
      <c r="BP1983" s="17"/>
      <c r="BQ1983" s="17">
        <v>0.48430691820681498</v>
      </c>
      <c r="BR1983" s="17">
        <v>0.35409936882126603</v>
      </c>
    </row>
    <row r="1984" spans="2:70" x14ac:dyDescent="0.35">
      <c r="B1984" t="s">
        <v>788</v>
      </c>
      <c r="C1984" s="17">
        <v>0.39352986128078399</v>
      </c>
      <c r="D1984" s="17">
        <v>0.43935999580764101</v>
      </c>
      <c r="E1984" s="17">
        <v>0.35266900969894999</v>
      </c>
      <c r="F1984" s="17"/>
      <c r="G1984" s="17">
        <v>0.39015151005897403</v>
      </c>
      <c r="H1984" s="17">
        <v>0.33275476592201902</v>
      </c>
      <c r="I1984" s="17">
        <v>0.36615030287260503</v>
      </c>
      <c r="J1984" s="17">
        <v>0.37927359383202902</v>
      </c>
      <c r="K1984" s="17">
        <v>0.39050810093805399</v>
      </c>
      <c r="L1984" s="17">
        <v>0.47489795522509698</v>
      </c>
      <c r="M1984" s="17"/>
      <c r="N1984" s="17">
        <v>0.400696459778073</v>
      </c>
      <c r="O1984" s="17">
        <v>0.39585723196842798</v>
      </c>
      <c r="P1984" s="17">
        <v>0.40605746297318202</v>
      </c>
      <c r="Q1984" s="17">
        <v>0.36786475581235001</v>
      </c>
      <c r="R1984" s="17"/>
      <c r="S1984" s="17">
        <v>0.33540003066841501</v>
      </c>
      <c r="T1984" s="17">
        <v>0.37135304026870902</v>
      </c>
      <c r="U1984" s="17">
        <v>0.38847388208039102</v>
      </c>
      <c r="V1984" s="17">
        <v>0.47543180501661197</v>
      </c>
      <c r="W1984" s="17">
        <v>0.30082023534084501</v>
      </c>
      <c r="X1984" s="17">
        <v>0.35657685967377101</v>
      </c>
      <c r="Y1984" s="17">
        <v>0.411146244394197</v>
      </c>
      <c r="Z1984" s="17">
        <v>0.49821795212822301</v>
      </c>
      <c r="AA1984" s="17">
        <v>0.382219342420208</v>
      </c>
      <c r="AB1984" s="17">
        <v>0.443058305458437</v>
      </c>
      <c r="AC1984" s="17">
        <v>0.51166406106684503</v>
      </c>
      <c r="AD1984" s="17">
        <v>0.33734276706332</v>
      </c>
      <c r="AE1984" s="17"/>
      <c r="AF1984" s="17">
        <v>0.45932249642323802</v>
      </c>
      <c r="AG1984" s="17">
        <v>0.35593714429451001</v>
      </c>
      <c r="AH1984" s="17">
        <v>0.34724187577979199</v>
      </c>
      <c r="AI1984" s="17"/>
      <c r="AJ1984" s="17">
        <v>0.44636433312713703</v>
      </c>
      <c r="AK1984" s="17">
        <v>0.31900838100485701</v>
      </c>
      <c r="AL1984" s="17">
        <v>0.44166043999246302</v>
      </c>
      <c r="AM1984" s="17">
        <v>0.40590201435427598</v>
      </c>
      <c r="AN1984" s="17">
        <v>0.408880755742353</v>
      </c>
      <c r="AO1984" s="17"/>
      <c r="AP1984" s="17">
        <v>0.41596585022025701</v>
      </c>
      <c r="AQ1984" s="17">
        <v>0.31215992652848101</v>
      </c>
      <c r="AR1984" s="17">
        <v>0.49573303673486802</v>
      </c>
      <c r="AS1984" s="17"/>
      <c r="AT1984" s="17">
        <v>0.34437251343633501</v>
      </c>
      <c r="AU1984" s="17">
        <v>0.41007080938908502</v>
      </c>
      <c r="AV1984" s="17">
        <v>0.40439815332958301</v>
      </c>
      <c r="AW1984" s="17">
        <v>0.36524507308002002</v>
      </c>
      <c r="AX1984" s="17">
        <v>0.19877471739661701</v>
      </c>
      <c r="AY1984" s="17"/>
      <c r="AZ1984" s="17">
        <v>0.454398050771611</v>
      </c>
      <c r="BA1984" s="17">
        <v>0.37158795054365001</v>
      </c>
      <c r="BB1984" s="17">
        <v>0.245650543086217</v>
      </c>
      <c r="BC1984" s="17">
        <v>0.52156300417485602</v>
      </c>
      <c r="BD1984" s="17">
        <v>0.36590835831491902</v>
      </c>
      <c r="BE1984" s="17">
        <v>0.38053267943313102</v>
      </c>
      <c r="BF1984" s="17">
        <v>0.43806195449081398</v>
      </c>
      <c r="BG1984" s="17">
        <v>0.35642161807432798</v>
      </c>
      <c r="BH1984" s="17">
        <v>0.52996006858403999</v>
      </c>
      <c r="BI1984" s="17">
        <v>0.37507570443027199</v>
      </c>
      <c r="BJ1984" s="17">
        <v>0.40293803045216497</v>
      </c>
      <c r="BK1984" s="17">
        <v>0.34438000716702799</v>
      </c>
      <c r="BL1984" s="17">
        <v>0.351097413797619</v>
      </c>
      <c r="BM1984" s="17">
        <v>0.42552768216270398</v>
      </c>
      <c r="BN1984" s="17">
        <v>0.33311438109555502</v>
      </c>
      <c r="BO1984" s="17">
        <v>0.423986569483989</v>
      </c>
      <c r="BP1984" s="17"/>
      <c r="BQ1984" s="17">
        <v>0.36802764059885101</v>
      </c>
      <c r="BR1984" s="17">
        <v>0.400296077589125</v>
      </c>
    </row>
    <row r="1985" spans="2:70" x14ac:dyDescent="0.35">
      <c r="B1985" t="s">
        <v>775</v>
      </c>
      <c r="C1985" s="17">
        <v>0.218381066674604</v>
      </c>
      <c r="D1985" s="17">
        <v>0.17945935542998501</v>
      </c>
      <c r="E1985" s="17">
        <v>0.25680069596315502</v>
      </c>
      <c r="F1985" s="17"/>
      <c r="G1985" s="17">
        <v>0.17221605717219601</v>
      </c>
      <c r="H1985" s="17">
        <v>0.20202254958788399</v>
      </c>
      <c r="I1985" s="17">
        <v>0.20783437535299401</v>
      </c>
      <c r="J1985" s="17">
        <v>0.25740442142877501</v>
      </c>
      <c r="K1985" s="17">
        <v>0.26476050691652903</v>
      </c>
      <c r="L1985" s="17">
        <v>0.20700262653613699</v>
      </c>
      <c r="M1985" s="17"/>
      <c r="N1985" s="17">
        <v>0.189265328678001</v>
      </c>
      <c r="O1985" s="17">
        <v>0.244977788917666</v>
      </c>
      <c r="P1985" s="17">
        <v>0.239845001175472</v>
      </c>
      <c r="Q1985" s="17">
        <v>0.20630113077169701</v>
      </c>
      <c r="R1985" s="17"/>
      <c r="S1985" s="17">
        <v>0.17301384989803101</v>
      </c>
      <c r="T1985" s="17">
        <v>0.28359589679834002</v>
      </c>
      <c r="U1985" s="17">
        <v>0.21140468203538801</v>
      </c>
      <c r="V1985" s="17">
        <v>0.21025800068814701</v>
      </c>
      <c r="W1985" s="17">
        <v>0.23857024778289301</v>
      </c>
      <c r="X1985" s="17">
        <v>0.26366776926104102</v>
      </c>
      <c r="Y1985" s="17">
        <v>0.241827588051854</v>
      </c>
      <c r="Z1985" s="17">
        <v>0.25865171228607697</v>
      </c>
      <c r="AA1985" s="17">
        <v>0.18664618199008501</v>
      </c>
      <c r="AB1985" s="17">
        <v>0.17148873814372401</v>
      </c>
      <c r="AC1985" s="17">
        <v>0.17093656608675101</v>
      </c>
      <c r="AD1985" s="17">
        <v>0.23719547556325299</v>
      </c>
      <c r="AE1985" s="17"/>
      <c r="AF1985" s="17">
        <v>0.19625228296998001</v>
      </c>
      <c r="AG1985" s="17">
        <v>0.22167646658072099</v>
      </c>
      <c r="AH1985" s="17">
        <v>0.26027586975010097</v>
      </c>
      <c r="AI1985" s="17"/>
      <c r="AJ1985" s="17">
        <v>0.20245983693536199</v>
      </c>
      <c r="AK1985" s="17">
        <v>0.20829056578635299</v>
      </c>
      <c r="AL1985" s="17">
        <v>0.29080182475748401</v>
      </c>
      <c r="AM1985" s="17">
        <v>9.0383551671866402E-2</v>
      </c>
      <c r="AN1985" s="17">
        <v>0.28028512562490798</v>
      </c>
      <c r="AO1985" s="17"/>
      <c r="AP1985" s="17">
        <v>0.200947699611568</v>
      </c>
      <c r="AQ1985" s="17">
        <v>0.21802163896492799</v>
      </c>
      <c r="AR1985" s="17">
        <v>0.240993640301366</v>
      </c>
      <c r="AS1985" s="17"/>
      <c r="AT1985" s="17">
        <v>0.26398329046751701</v>
      </c>
      <c r="AU1985" s="17">
        <v>0.21840085108809501</v>
      </c>
      <c r="AV1985" s="17">
        <v>0.22078871156239199</v>
      </c>
      <c r="AW1985" s="17">
        <v>0.17244658747243699</v>
      </c>
      <c r="AX1985" s="17">
        <v>0.33121504415540698</v>
      </c>
      <c r="AY1985" s="17"/>
      <c r="AZ1985" s="17">
        <v>0.33152921938652302</v>
      </c>
      <c r="BA1985" s="17">
        <v>0.25348705609219602</v>
      </c>
      <c r="BB1985" s="17">
        <v>0.29865447407841</v>
      </c>
      <c r="BC1985" s="17">
        <v>0.138780035203455</v>
      </c>
      <c r="BD1985" s="17">
        <v>0.24198929678869299</v>
      </c>
      <c r="BE1985" s="17">
        <v>0.28327062205076597</v>
      </c>
      <c r="BF1985" s="17">
        <v>0.148730919282656</v>
      </c>
      <c r="BG1985" s="17">
        <v>0.23459016271310801</v>
      </c>
      <c r="BH1985" s="17">
        <v>0.17159722430706301</v>
      </c>
      <c r="BI1985" s="17">
        <v>0.28152423292185702</v>
      </c>
      <c r="BJ1985" s="17">
        <v>0.179496893254742</v>
      </c>
      <c r="BK1985" s="17">
        <v>0.19534641020101701</v>
      </c>
      <c r="BL1985" s="17">
        <v>0.13479034735335599</v>
      </c>
      <c r="BM1985" s="17">
        <v>0.20821117028859801</v>
      </c>
      <c r="BN1985" s="17">
        <v>0.21003637479525</v>
      </c>
      <c r="BO1985" s="17">
        <v>0.14487843881259099</v>
      </c>
      <c r="BP1985" s="17"/>
      <c r="BQ1985" s="17">
        <v>0.147665441194334</v>
      </c>
      <c r="BR1985" s="17">
        <v>0.245604553589609</v>
      </c>
    </row>
    <row r="1986" spans="2:70" x14ac:dyDescent="0.35">
      <c r="C1986" s="17"/>
      <c r="D1986" s="17"/>
      <c r="E1986" s="17"/>
      <c r="F1986" s="17"/>
      <c r="G1986" s="17"/>
      <c r="H1986" s="17"/>
      <c r="I1986" s="17"/>
      <c r="J1986" s="17"/>
      <c r="K1986" s="17"/>
      <c r="L1986" s="17"/>
      <c r="M1986" s="17"/>
      <c r="N1986" s="17"/>
      <c r="O1986" s="17"/>
      <c r="P1986" s="17"/>
      <c r="Q1986" s="17"/>
      <c r="R1986" s="17"/>
      <c r="S1986" s="17"/>
      <c r="T1986" s="17"/>
      <c r="U1986" s="17"/>
      <c r="V1986" s="17"/>
      <c r="W1986" s="17"/>
      <c r="X1986" s="17"/>
      <c r="Y1986" s="17"/>
      <c r="Z1986" s="17"/>
      <c r="AA1986" s="17"/>
      <c r="AB1986" s="17"/>
      <c r="AC1986" s="17"/>
      <c r="AD1986" s="17"/>
      <c r="AE1986" s="17"/>
      <c r="AF1986" s="17"/>
      <c r="AG1986" s="17"/>
      <c r="AH1986" s="17"/>
      <c r="AI1986" s="17"/>
      <c r="AJ1986" s="17"/>
      <c r="AK1986" s="17"/>
      <c r="AL1986" s="17"/>
      <c r="AM1986" s="17"/>
      <c r="AN1986" s="17"/>
      <c r="AO1986" s="17"/>
      <c r="AP1986" s="17"/>
      <c r="AQ1986" s="17"/>
      <c r="AR1986" s="17"/>
      <c r="AS1986" s="17"/>
      <c r="AT1986" s="17"/>
      <c r="AU1986" s="17"/>
      <c r="AV1986" s="17"/>
      <c r="AW1986" s="17"/>
      <c r="AX1986" s="17"/>
      <c r="AY1986" s="17"/>
      <c r="AZ1986" s="17"/>
      <c r="BA1986" s="17"/>
      <c r="BB1986" s="17"/>
      <c r="BC1986" s="17"/>
      <c r="BD1986" s="17"/>
      <c r="BE1986" s="17"/>
      <c r="BF1986" s="17"/>
      <c r="BG1986" s="17"/>
      <c r="BH1986" s="17"/>
      <c r="BI1986" s="17"/>
      <c r="BJ1986" s="17"/>
      <c r="BK1986" s="17"/>
      <c r="BL1986" s="17"/>
      <c r="BM1986" s="17"/>
      <c r="BN1986" s="17"/>
      <c r="BO1986" s="17"/>
      <c r="BP1986" s="17"/>
      <c r="BQ1986" s="17"/>
      <c r="BR1986" s="17"/>
    </row>
    <row r="1987" spans="2:70" x14ac:dyDescent="0.35">
      <c r="B1987" s="6" t="s">
        <v>791</v>
      </c>
      <c r="C1987" s="17"/>
      <c r="D1987" s="17"/>
      <c r="E1987" s="17"/>
      <c r="F1987" s="17"/>
      <c r="G1987" s="17"/>
      <c r="H1987" s="17"/>
      <c r="I1987" s="17"/>
      <c r="J1987" s="17"/>
      <c r="K1987" s="17"/>
      <c r="L1987" s="17"/>
      <c r="M1987" s="17"/>
      <c r="N1987" s="17"/>
      <c r="O1987" s="17"/>
      <c r="P1987" s="17"/>
      <c r="Q1987" s="17"/>
      <c r="R1987" s="17"/>
      <c r="S1987" s="17"/>
      <c r="T1987" s="17"/>
      <c r="U1987" s="17"/>
      <c r="V1987" s="17"/>
      <c r="W1987" s="17"/>
      <c r="X1987" s="17"/>
      <c r="Y1987" s="17"/>
      <c r="Z1987" s="17"/>
      <c r="AA1987" s="17"/>
      <c r="AB1987" s="17"/>
      <c r="AC1987" s="17"/>
      <c r="AD1987" s="17"/>
      <c r="AE1987" s="17"/>
      <c r="AF1987" s="17"/>
      <c r="AG1987" s="17"/>
      <c r="AH1987" s="17"/>
      <c r="AI1987" s="17"/>
      <c r="AJ1987" s="17"/>
      <c r="AK1987" s="17"/>
      <c r="AL1987" s="17"/>
      <c r="AM1987" s="17"/>
      <c r="AN1987" s="17"/>
      <c r="AO1987" s="17"/>
      <c r="AP1987" s="17"/>
      <c r="AQ1987" s="17"/>
      <c r="AR1987" s="17"/>
      <c r="AS1987" s="17"/>
      <c r="AT1987" s="17"/>
      <c r="AU1987" s="17"/>
      <c r="AV1987" s="17"/>
      <c r="AW1987" s="17"/>
      <c r="AX1987" s="17"/>
      <c r="AY1987" s="17"/>
      <c r="AZ1987" s="17"/>
      <c r="BA1987" s="17"/>
      <c r="BB1987" s="17"/>
      <c r="BC1987" s="17"/>
      <c r="BD1987" s="17"/>
      <c r="BE1987" s="17"/>
      <c r="BF1987" s="17"/>
      <c r="BG1987" s="17"/>
      <c r="BH1987" s="17"/>
      <c r="BI1987" s="17"/>
      <c r="BJ1987" s="17"/>
      <c r="BK1987" s="17"/>
      <c r="BL1987" s="17"/>
      <c r="BM1987" s="17"/>
      <c r="BN1987" s="17"/>
      <c r="BO1987" s="17"/>
      <c r="BP1987" s="17"/>
      <c r="BQ1987" s="17"/>
      <c r="BR1987" s="17"/>
    </row>
    <row r="1988" spans="2:70" x14ac:dyDescent="0.35">
      <c r="B1988" s="24" t="s">
        <v>651</v>
      </c>
      <c r="C1988" s="17"/>
      <c r="D1988" s="17"/>
      <c r="E1988" s="17"/>
      <c r="F1988" s="17"/>
      <c r="G1988" s="17"/>
      <c r="H1988" s="17"/>
      <c r="I1988" s="17"/>
      <c r="J1988" s="17"/>
      <c r="K1988" s="17"/>
      <c r="L1988" s="17"/>
      <c r="M1988" s="17"/>
      <c r="N1988" s="17"/>
      <c r="O1988" s="17"/>
      <c r="P1988" s="17"/>
      <c r="Q1988" s="17"/>
      <c r="R1988" s="17"/>
      <c r="S1988" s="17"/>
      <c r="T1988" s="17"/>
      <c r="U1988" s="17"/>
      <c r="V1988" s="17"/>
      <c r="W1988" s="17"/>
      <c r="X1988" s="17"/>
      <c r="Y1988" s="17"/>
      <c r="Z1988" s="17"/>
      <c r="AA1988" s="17"/>
      <c r="AB1988" s="17"/>
      <c r="AC1988" s="17"/>
      <c r="AD1988" s="17"/>
      <c r="AE1988" s="17"/>
      <c r="AF1988" s="17"/>
      <c r="AG1988" s="17"/>
      <c r="AH1988" s="17"/>
      <c r="AI1988" s="17"/>
      <c r="AJ1988" s="17"/>
      <c r="AK1988" s="17"/>
      <c r="AL1988" s="17"/>
      <c r="AM1988" s="17"/>
      <c r="AN1988" s="17"/>
      <c r="AO1988" s="17"/>
      <c r="AP1988" s="17"/>
      <c r="AQ1988" s="17"/>
      <c r="AR1988" s="17"/>
      <c r="AS1988" s="17"/>
      <c r="AT1988" s="17"/>
      <c r="AU1988" s="17"/>
      <c r="AV1988" s="17"/>
      <c r="AW1988" s="17"/>
      <c r="AX1988" s="17"/>
      <c r="AY1988" s="17"/>
      <c r="AZ1988" s="17"/>
      <c r="BA1988" s="17"/>
      <c r="BB1988" s="17"/>
      <c r="BC1988" s="17"/>
      <c r="BD1988" s="17"/>
      <c r="BE1988" s="17"/>
      <c r="BF1988" s="17"/>
      <c r="BG1988" s="17"/>
      <c r="BH1988" s="17"/>
      <c r="BI1988" s="17"/>
      <c r="BJ1988" s="17"/>
      <c r="BK1988" s="17"/>
      <c r="BL1988" s="17"/>
      <c r="BM1988" s="17"/>
      <c r="BN1988" s="17"/>
      <c r="BO1988" s="17"/>
      <c r="BP1988" s="17"/>
      <c r="BQ1988" s="17"/>
      <c r="BR1988" s="17"/>
    </row>
    <row r="1989" spans="2:70" x14ac:dyDescent="0.35">
      <c r="B1989" t="s">
        <v>789</v>
      </c>
      <c r="C1989" s="17">
        <v>0.44411553401985499</v>
      </c>
      <c r="D1989" s="17">
        <v>0.44537683866584199</v>
      </c>
      <c r="E1989" s="17">
        <v>0.44404549079287398</v>
      </c>
      <c r="F1989" s="17"/>
      <c r="G1989" s="17">
        <v>0.41604885914523798</v>
      </c>
      <c r="H1989" s="17">
        <v>0.535502702468443</v>
      </c>
      <c r="I1989" s="17">
        <v>0.42440369340269002</v>
      </c>
      <c r="J1989" s="17">
        <v>0.48318504800357198</v>
      </c>
      <c r="K1989" s="17">
        <v>0.34911028973215902</v>
      </c>
      <c r="L1989" s="17">
        <v>0.42304148548283599</v>
      </c>
      <c r="M1989" s="17"/>
      <c r="N1989" s="17">
        <v>0.48029068014383303</v>
      </c>
      <c r="O1989" s="17">
        <v>0.45179186889752998</v>
      </c>
      <c r="P1989" s="17">
        <v>0.39821129202002598</v>
      </c>
      <c r="Q1989" s="17">
        <v>0.43977564300486699</v>
      </c>
      <c r="R1989" s="17"/>
      <c r="S1989" s="17">
        <v>0.53829289790720303</v>
      </c>
      <c r="T1989" s="17">
        <v>0.38099701162371402</v>
      </c>
      <c r="U1989" s="17">
        <v>0.443101687958256</v>
      </c>
      <c r="V1989" s="17">
        <v>0.46369647632373701</v>
      </c>
      <c r="W1989" s="17">
        <v>0.40560587258491998</v>
      </c>
      <c r="X1989" s="17">
        <v>0.43850133363375399</v>
      </c>
      <c r="Y1989" s="17">
        <v>0.47781972026185499</v>
      </c>
      <c r="Z1989" s="17">
        <v>0.37272301333324498</v>
      </c>
      <c r="AA1989" s="17">
        <v>0.42979403129615601</v>
      </c>
      <c r="AB1989" s="17">
        <v>0.44715476672479099</v>
      </c>
      <c r="AC1989" s="17">
        <v>0.38213387490810202</v>
      </c>
      <c r="AD1989" s="17">
        <v>0.46497513431416199</v>
      </c>
      <c r="AE1989" s="17"/>
      <c r="AF1989" s="17">
        <v>0.37520177750868899</v>
      </c>
      <c r="AG1989" s="17">
        <v>0.48970544775334501</v>
      </c>
      <c r="AH1989" s="17">
        <v>0.48265116204194403</v>
      </c>
      <c r="AI1989" s="17"/>
      <c r="AJ1989" s="17">
        <v>0.41097141871855097</v>
      </c>
      <c r="AK1989" s="17">
        <v>0.45555778436014799</v>
      </c>
      <c r="AL1989" s="17">
        <v>0.54432907044826095</v>
      </c>
      <c r="AM1989" s="17">
        <v>0.46566869473035299</v>
      </c>
      <c r="AN1989" s="17">
        <v>0.40580786866559199</v>
      </c>
      <c r="AO1989" s="17"/>
      <c r="AP1989" s="17">
        <v>0.43178712029848698</v>
      </c>
      <c r="AQ1989" s="17">
        <v>0.48508107584441901</v>
      </c>
      <c r="AR1989" s="17">
        <v>0.43001716069135998</v>
      </c>
      <c r="AS1989" s="17"/>
      <c r="AT1989" s="17">
        <v>0.38725122763293202</v>
      </c>
      <c r="AU1989" s="17">
        <v>0.36953746692046802</v>
      </c>
      <c r="AV1989" s="17">
        <v>0.51993199787833999</v>
      </c>
      <c r="AW1989" s="17">
        <v>0.58118935786857795</v>
      </c>
      <c r="AX1989" s="17">
        <v>0.57211423335112599</v>
      </c>
      <c r="AY1989" s="17"/>
      <c r="AZ1989" s="17">
        <v>0.39502366376568898</v>
      </c>
      <c r="BA1989" s="17">
        <v>0.34899693604117099</v>
      </c>
      <c r="BB1989" s="17">
        <v>0.42287182058947997</v>
      </c>
      <c r="BC1989" s="17">
        <v>0.44153601993407698</v>
      </c>
      <c r="BD1989" s="17">
        <v>0.47047375193674101</v>
      </c>
      <c r="BE1989" s="17">
        <v>0.45699345662609597</v>
      </c>
      <c r="BF1989" s="17">
        <v>0.49778029656822598</v>
      </c>
      <c r="BG1989" s="17">
        <v>0.45624353758361702</v>
      </c>
      <c r="BH1989" s="17">
        <v>0.50800772516178505</v>
      </c>
      <c r="BI1989" s="17">
        <v>0.40229642472180099</v>
      </c>
      <c r="BJ1989" s="17">
        <v>0.48224744816070098</v>
      </c>
      <c r="BK1989" s="17">
        <v>0.39170480391239898</v>
      </c>
      <c r="BL1989" s="17">
        <v>0.41848526750734999</v>
      </c>
      <c r="BM1989" s="17">
        <v>0.49936729975116101</v>
      </c>
      <c r="BN1989" s="17">
        <v>0.56046040423084098</v>
      </c>
      <c r="BO1989" s="17">
        <v>0.50825528331659997</v>
      </c>
      <c r="BP1989" s="17"/>
      <c r="BQ1989" s="17">
        <v>0.58092857404156495</v>
      </c>
      <c r="BR1989" s="17">
        <v>0.38296253220031001</v>
      </c>
    </row>
    <row r="1990" spans="2:70" x14ac:dyDescent="0.35">
      <c r="B1990" t="s">
        <v>790</v>
      </c>
      <c r="C1990" s="17">
        <v>0.32809151247373602</v>
      </c>
      <c r="D1990" s="17">
        <v>0.33690165381172399</v>
      </c>
      <c r="E1990" s="17">
        <v>0.31668576664272302</v>
      </c>
      <c r="F1990" s="17"/>
      <c r="G1990" s="17">
        <v>0.32016985982012103</v>
      </c>
      <c r="H1990" s="17">
        <v>0.25335814314946098</v>
      </c>
      <c r="I1990" s="17">
        <v>0.38454583984726098</v>
      </c>
      <c r="J1990" s="17">
        <v>0.27155564781797598</v>
      </c>
      <c r="K1990" s="17">
        <v>0.41317945557022101</v>
      </c>
      <c r="L1990" s="17">
        <v>0.34971427975070002</v>
      </c>
      <c r="M1990" s="17"/>
      <c r="N1990" s="17">
        <v>0.33442369542129102</v>
      </c>
      <c r="O1990" s="17">
        <v>0.321156204995515</v>
      </c>
      <c r="P1990" s="17">
        <v>0.36463333258664099</v>
      </c>
      <c r="Q1990" s="17">
        <v>0.29392491212530503</v>
      </c>
      <c r="R1990" s="17"/>
      <c r="S1990" s="17">
        <v>0.28647138749583101</v>
      </c>
      <c r="T1990" s="17">
        <v>0.39023697116085498</v>
      </c>
      <c r="U1990" s="17">
        <v>0.34209171824136297</v>
      </c>
      <c r="V1990" s="17">
        <v>0.33274263831241802</v>
      </c>
      <c r="W1990" s="17">
        <v>0.355354427498701</v>
      </c>
      <c r="X1990" s="17">
        <v>0.28872133497781199</v>
      </c>
      <c r="Y1990" s="17">
        <v>0.29002378677058299</v>
      </c>
      <c r="Z1990" s="17">
        <v>0.37568514438004003</v>
      </c>
      <c r="AA1990" s="17">
        <v>0.262291615852843</v>
      </c>
      <c r="AB1990" s="17">
        <v>0.31443157009649503</v>
      </c>
      <c r="AC1990" s="17">
        <v>0.404354845948251</v>
      </c>
      <c r="AD1990" s="17">
        <v>0.49664722502602299</v>
      </c>
      <c r="AE1990" s="17"/>
      <c r="AF1990" s="17">
        <v>0.42619477476581102</v>
      </c>
      <c r="AG1990" s="17">
        <v>0.29020922694329698</v>
      </c>
      <c r="AH1990" s="17">
        <v>0.25191651726971098</v>
      </c>
      <c r="AI1990" s="17"/>
      <c r="AJ1990" s="17">
        <v>0.38220600484651801</v>
      </c>
      <c r="AK1990" s="17">
        <v>0.32207575677504502</v>
      </c>
      <c r="AL1990" s="17">
        <v>0.26327845595750399</v>
      </c>
      <c r="AM1990" s="17">
        <v>0.18255541195585701</v>
      </c>
      <c r="AN1990" s="17">
        <v>0.29755585826120601</v>
      </c>
      <c r="AO1990" s="17"/>
      <c r="AP1990" s="17">
        <v>0.37767572465496502</v>
      </c>
      <c r="AQ1990" s="17">
        <v>0.30589555375671201</v>
      </c>
      <c r="AR1990" s="17">
        <v>0.362368644491603</v>
      </c>
      <c r="AS1990" s="17"/>
      <c r="AT1990" s="17">
        <v>0.34595678541039199</v>
      </c>
      <c r="AU1990" s="17">
        <v>0.36866587548285801</v>
      </c>
      <c r="AV1990" s="17">
        <v>0.29528104632936297</v>
      </c>
      <c r="AW1990" s="17">
        <v>0.243597341328774</v>
      </c>
      <c r="AX1990" s="17">
        <v>0.30362408872045299</v>
      </c>
      <c r="AY1990" s="17"/>
      <c r="AZ1990" s="17">
        <v>0.27954594529062998</v>
      </c>
      <c r="BA1990" s="17">
        <v>0.34557436663890201</v>
      </c>
      <c r="BB1990" s="17">
        <v>0.35686615882945</v>
      </c>
      <c r="BC1990" s="17">
        <v>0.36202293430718302</v>
      </c>
      <c r="BD1990" s="17">
        <v>0.28256347891369399</v>
      </c>
      <c r="BE1990" s="17">
        <v>0.29988156514805198</v>
      </c>
      <c r="BF1990" s="17">
        <v>0.278172194911677</v>
      </c>
      <c r="BG1990" s="17">
        <v>0.27924468680567099</v>
      </c>
      <c r="BH1990" s="17">
        <v>0.34883052176229301</v>
      </c>
      <c r="BI1990" s="17">
        <v>0.31980297635524402</v>
      </c>
      <c r="BJ1990" s="17">
        <v>0.34318694931251498</v>
      </c>
      <c r="BK1990" s="17">
        <v>0.42002171473856798</v>
      </c>
      <c r="BL1990" s="17">
        <v>0.41845004340529401</v>
      </c>
      <c r="BM1990" s="17">
        <v>0.42833600480741102</v>
      </c>
      <c r="BN1990" s="17">
        <v>0.19483600947742</v>
      </c>
      <c r="BO1990" s="17">
        <v>0.33330451310496101</v>
      </c>
      <c r="BP1990" s="17"/>
      <c r="BQ1990" s="17">
        <v>0.30823298895998102</v>
      </c>
      <c r="BR1990" s="17">
        <v>0.34420901704060602</v>
      </c>
    </row>
    <row r="1991" spans="2:70" x14ac:dyDescent="0.35">
      <c r="B1991" t="s">
        <v>775</v>
      </c>
      <c r="C1991" s="17">
        <v>0.22779295350640799</v>
      </c>
      <c r="D1991" s="17">
        <v>0.21772150752243499</v>
      </c>
      <c r="E1991" s="17">
        <v>0.239268742564403</v>
      </c>
      <c r="F1991" s="17"/>
      <c r="G1991" s="17">
        <v>0.26378128103464199</v>
      </c>
      <c r="H1991" s="17">
        <v>0.21113915438209599</v>
      </c>
      <c r="I1991" s="17">
        <v>0.191050466750048</v>
      </c>
      <c r="J1991" s="17">
        <v>0.24525930417845099</v>
      </c>
      <c r="K1991" s="17">
        <v>0.23771025469762</v>
      </c>
      <c r="L1991" s="17">
        <v>0.22724423476646399</v>
      </c>
      <c r="M1991" s="17"/>
      <c r="N1991" s="17">
        <v>0.18528562443487601</v>
      </c>
      <c r="O1991" s="17">
        <v>0.22705192610695499</v>
      </c>
      <c r="P1991" s="17">
        <v>0.23715537539333301</v>
      </c>
      <c r="Q1991" s="17">
        <v>0.26629944486982798</v>
      </c>
      <c r="R1991" s="17"/>
      <c r="S1991" s="17">
        <v>0.17523571459696699</v>
      </c>
      <c r="T1991" s="17">
        <v>0.22876601721543099</v>
      </c>
      <c r="U1991" s="17">
        <v>0.214806593800381</v>
      </c>
      <c r="V1991" s="17">
        <v>0.20356088536384501</v>
      </c>
      <c r="W1991" s="17">
        <v>0.239039699916378</v>
      </c>
      <c r="X1991" s="17">
        <v>0.27277733138843402</v>
      </c>
      <c r="Y1991" s="17">
        <v>0.23215649296756199</v>
      </c>
      <c r="Z1991" s="17">
        <v>0.251591842286715</v>
      </c>
      <c r="AA1991" s="17">
        <v>0.30791435285100099</v>
      </c>
      <c r="AB1991" s="17">
        <v>0.23841366317871401</v>
      </c>
      <c r="AC1991" s="17">
        <v>0.21351127914364701</v>
      </c>
      <c r="AD1991" s="17">
        <v>3.8377640659815603E-2</v>
      </c>
      <c r="AE1991" s="17"/>
      <c r="AF1991" s="17">
        <v>0.19860344772550001</v>
      </c>
      <c r="AG1991" s="17">
        <v>0.220085325303358</v>
      </c>
      <c r="AH1991" s="17">
        <v>0.26543232068834499</v>
      </c>
      <c r="AI1991" s="17"/>
      <c r="AJ1991" s="17">
        <v>0.20682257643493099</v>
      </c>
      <c r="AK1991" s="17">
        <v>0.22236645886480699</v>
      </c>
      <c r="AL1991" s="17">
        <v>0.192392473594235</v>
      </c>
      <c r="AM1991" s="17">
        <v>0.351775893313789</v>
      </c>
      <c r="AN1991" s="17">
        <v>0.29663627307320201</v>
      </c>
      <c r="AO1991" s="17"/>
      <c r="AP1991" s="17">
        <v>0.190537155046548</v>
      </c>
      <c r="AQ1991" s="17">
        <v>0.20902337039886901</v>
      </c>
      <c r="AR1991" s="17">
        <v>0.207614194817037</v>
      </c>
      <c r="AS1991" s="17"/>
      <c r="AT1991" s="17">
        <v>0.266791986956676</v>
      </c>
      <c r="AU1991" s="17">
        <v>0.26179665759667398</v>
      </c>
      <c r="AV1991" s="17">
        <v>0.18478695579229601</v>
      </c>
      <c r="AW1991" s="17">
        <v>0.17521330080264799</v>
      </c>
      <c r="AX1991" s="17">
        <v>0.12426167792842099</v>
      </c>
      <c r="AY1991" s="17"/>
      <c r="AZ1991" s="17">
        <v>0.32543039094368098</v>
      </c>
      <c r="BA1991" s="17">
        <v>0.305428697319927</v>
      </c>
      <c r="BB1991" s="17">
        <v>0.22026202058107</v>
      </c>
      <c r="BC1991" s="17">
        <v>0.19644104575874</v>
      </c>
      <c r="BD1991" s="17">
        <v>0.246962769149565</v>
      </c>
      <c r="BE1991" s="17">
        <v>0.243124978225852</v>
      </c>
      <c r="BF1991" s="17">
        <v>0.224047508520097</v>
      </c>
      <c r="BG1991" s="17">
        <v>0.26451177561071199</v>
      </c>
      <c r="BH1991" s="17">
        <v>0.14316175307592199</v>
      </c>
      <c r="BI1991" s="17">
        <v>0.27790059892295499</v>
      </c>
      <c r="BJ1991" s="17">
        <v>0.17456560252678399</v>
      </c>
      <c r="BK1991" s="17">
        <v>0.18827348134903299</v>
      </c>
      <c r="BL1991" s="17">
        <v>0.163064689087356</v>
      </c>
      <c r="BM1991" s="17">
        <v>7.2296695441427805E-2</v>
      </c>
      <c r="BN1991" s="17">
        <v>0.24470358629173899</v>
      </c>
      <c r="BO1991" s="17">
        <v>0.15844020357843899</v>
      </c>
      <c r="BP1991" s="17"/>
      <c r="BQ1991" s="17">
        <v>0.110838436998454</v>
      </c>
      <c r="BR1991" s="17">
        <v>0.27282845075908302</v>
      </c>
    </row>
    <row r="1992" spans="2:70" x14ac:dyDescent="0.35">
      <c r="C1992" s="17"/>
      <c r="D1992" s="17"/>
      <c r="E1992" s="17"/>
      <c r="F1992" s="17"/>
      <c r="G1992" s="17"/>
      <c r="H1992" s="17"/>
      <c r="I1992" s="17"/>
      <c r="J1992" s="17"/>
      <c r="K1992" s="17"/>
      <c r="L1992" s="17"/>
      <c r="M1992" s="17"/>
      <c r="N1992" s="17"/>
      <c r="O1992" s="17"/>
      <c r="P1992" s="17"/>
      <c r="Q1992" s="17"/>
      <c r="R1992" s="17"/>
      <c r="S1992" s="17"/>
      <c r="T1992" s="17"/>
      <c r="U1992" s="17"/>
      <c r="V1992" s="17"/>
      <c r="W1992" s="17"/>
      <c r="X1992" s="17"/>
      <c r="Y1992" s="17"/>
      <c r="Z1992" s="17"/>
      <c r="AA1992" s="17"/>
      <c r="AB1992" s="17"/>
      <c r="AC1992" s="17"/>
      <c r="AD1992" s="17"/>
      <c r="AE1992" s="17"/>
      <c r="AF1992" s="17"/>
      <c r="AG1992" s="17"/>
      <c r="AH1992" s="17"/>
      <c r="AI1992" s="17"/>
      <c r="AJ1992" s="17"/>
      <c r="AK1992" s="17"/>
      <c r="AL1992" s="17"/>
      <c r="AM1992" s="17"/>
      <c r="AN1992" s="17"/>
      <c r="AO1992" s="17"/>
      <c r="AP1992" s="17"/>
      <c r="AQ1992" s="17"/>
      <c r="AR1992" s="17"/>
      <c r="AS1992" s="17"/>
      <c r="AT1992" s="17"/>
      <c r="AU1992" s="17"/>
      <c r="AV1992" s="17"/>
      <c r="AW1992" s="17"/>
      <c r="AX1992" s="17"/>
      <c r="AY1992" s="17"/>
      <c r="AZ1992" s="17"/>
      <c r="BA1992" s="17"/>
      <c r="BB1992" s="17"/>
      <c r="BC1992" s="17"/>
      <c r="BD1992" s="17"/>
      <c r="BE1992" s="17"/>
      <c r="BF1992" s="17"/>
      <c r="BG1992" s="17"/>
      <c r="BH1992" s="17"/>
      <c r="BI1992" s="17"/>
      <c r="BJ1992" s="17"/>
      <c r="BK1992" s="17"/>
      <c r="BL1992" s="17"/>
      <c r="BM1992" s="17"/>
      <c r="BN1992" s="17"/>
      <c r="BO1992" s="17"/>
      <c r="BP1992" s="17"/>
      <c r="BQ1992" s="17"/>
      <c r="BR1992" s="17"/>
    </row>
    <row r="1993" spans="2:70" x14ac:dyDescent="0.35">
      <c r="B1993" s="6" t="s">
        <v>791</v>
      </c>
      <c r="C1993" s="17"/>
      <c r="D1993" s="17"/>
      <c r="E1993" s="17"/>
      <c r="F1993" s="17"/>
      <c r="G1993" s="17"/>
      <c r="H1993" s="17"/>
      <c r="I1993" s="17"/>
      <c r="J1993" s="17"/>
      <c r="K1993" s="17"/>
      <c r="L1993" s="17"/>
      <c r="M1993" s="17"/>
      <c r="N1993" s="17"/>
      <c r="O1993" s="17"/>
      <c r="P1993" s="17"/>
      <c r="Q1993" s="17"/>
      <c r="R1993" s="17"/>
      <c r="S1993" s="17"/>
      <c r="T1993" s="17"/>
      <c r="U1993" s="17"/>
      <c r="V1993" s="17"/>
      <c r="W1993" s="17"/>
      <c r="X1993" s="17"/>
      <c r="Y1993" s="17"/>
      <c r="Z1993" s="17"/>
      <c r="AA1993" s="17"/>
      <c r="AB1993" s="17"/>
      <c r="AC1993" s="17"/>
      <c r="AD1993" s="17"/>
      <c r="AE1993" s="17"/>
      <c r="AF1993" s="17"/>
      <c r="AG1993" s="17"/>
      <c r="AH1993" s="17"/>
      <c r="AI1993" s="17"/>
      <c r="AJ1993" s="17"/>
      <c r="AK1993" s="17"/>
      <c r="AL1993" s="17"/>
      <c r="AM1993" s="17"/>
      <c r="AN1993" s="17"/>
      <c r="AO1993" s="17"/>
      <c r="AP1993" s="17"/>
      <c r="AQ1993" s="17"/>
      <c r="AR1993" s="17"/>
      <c r="AS1993" s="17"/>
      <c r="AT1993" s="17"/>
      <c r="AU1993" s="17"/>
      <c r="AV1993" s="17"/>
      <c r="AW1993" s="17"/>
      <c r="AX1993" s="17"/>
      <c r="AY1993" s="17"/>
      <c r="AZ1993" s="17"/>
      <c r="BA1993" s="17"/>
      <c r="BB1993" s="17"/>
      <c r="BC1993" s="17"/>
      <c r="BD1993" s="17"/>
      <c r="BE1993" s="17"/>
      <c r="BF1993" s="17"/>
      <c r="BG1993" s="17"/>
      <c r="BH1993" s="17"/>
      <c r="BI1993" s="17"/>
      <c r="BJ1993" s="17"/>
      <c r="BK1993" s="17"/>
      <c r="BL1993" s="17"/>
      <c r="BM1993" s="17"/>
      <c r="BN1993" s="17"/>
      <c r="BO1993" s="17"/>
      <c r="BP1993" s="17"/>
      <c r="BQ1993" s="17"/>
      <c r="BR1993" s="17"/>
    </row>
    <row r="1994" spans="2:70" x14ac:dyDescent="0.35">
      <c r="B1994" s="24" t="s">
        <v>651</v>
      </c>
      <c r="C1994" s="17"/>
      <c r="D1994" s="17"/>
      <c r="E1994" s="17"/>
      <c r="F1994" s="17"/>
      <c r="G1994" s="17"/>
      <c r="H1994" s="17"/>
      <c r="I1994" s="17"/>
      <c r="J1994" s="17"/>
      <c r="K1994" s="17"/>
      <c r="L1994" s="17"/>
      <c r="M1994" s="17"/>
      <c r="N1994" s="17"/>
      <c r="O1994" s="17"/>
      <c r="P1994" s="17"/>
      <c r="Q1994" s="17"/>
      <c r="R1994" s="17"/>
      <c r="S1994" s="17"/>
      <c r="T1994" s="17"/>
      <c r="U1994" s="17"/>
      <c r="V1994" s="17"/>
      <c r="W1994" s="17"/>
      <c r="X1994" s="17"/>
      <c r="Y1994" s="17"/>
      <c r="Z1994" s="17"/>
      <c r="AA1994" s="17"/>
      <c r="AB1994" s="17"/>
      <c r="AC1994" s="17"/>
      <c r="AD1994" s="17"/>
      <c r="AE1994" s="17"/>
      <c r="AF1994" s="17"/>
      <c r="AG1994" s="17"/>
      <c r="AH1994" s="17"/>
      <c r="AI1994" s="17"/>
      <c r="AJ1994" s="17"/>
      <c r="AK1994" s="17"/>
      <c r="AL1994" s="17"/>
      <c r="AM1994" s="17"/>
      <c r="AN1994" s="17"/>
      <c r="AO1994" s="17"/>
      <c r="AP1994" s="17"/>
      <c r="AQ1994" s="17"/>
      <c r="AR1994" s="17"/>
      <c r="AS1994" s="17"/>
      <c r="AT1994" s="17"/>
      <c r="AU1994" s="17"/>
      <c r="AV1994" s="17"/>
      <c r="AW1994" s="17"/>
      <c r="AX1994" s="17"/>
      <c r="AY1994" s="17"/>
      <c r="AZ1994" s="17"/>
      <c r="BA1994" s="17"/>
      <c r="BB1994" s="17"/>
      <c r="BC1994" s="17"/>
      <c r="BD1994" s="17"/>
      <c r="BE1994" s="17"/>
      <c r="BF1994" s="17"/>
      <c r="BG1994" s="17"/>
      <c r="BH1994" s="17"/>
      <c r="BI1994" s="17"/>
      <c r="BJ1994" s="17"/>
      <c r="BK1994" s="17"/>
      <c r="BL1994" s="17"/>
      <c r="BM1994" s="17"/>
      <c r="BN1994" s="17"/>
      <c r="BO1994" s="17"/>
      <c r="BP1994" s="17"/>
      <c r="BQ1994" s="17"/>
      <c r="BR1994" s="17"/>
    </row>
    <row r="1995" spans="2:70" x14ac:dyDescent="0.35">
      <c r="B1995" t="s">
        <v>792</v>
      </c>
      <c r="C1995" s="17">
        <v>0.33557253076952398</v>
      </c>
      <c r="D1995" s="17">
        <v>0.33229752312168598</v>
      </c>
      <c r="E1995" s="17">
        <v>0.336364259490884</v>
      </c>
      <c r="F1995" s="17"/>
      <c r="G1995" s="17">
        <v>0.45018860659576798</v>
      </c>
      <c r="H1995" s="17">
        <v>0.35704385474646</v>
      </c>
      <c r="I1995" s="17">
        <v>0.37822445188138398</v>
      </c>
      <c r="J1995" s="17">
        <v>0.35239078303751498</v>
      </c>
      <c r="K1995" s="17">
        <v>0.260440850986287</v>
      </c>
      <c r="L1995" s="17">
        <v>0.235479205583949</v>
      </c>
      <c r="M1995" s="17"/>
      <c r="N1995" s="17">
        <v>0.33308409029180103</v>
      </c>
      <c r="O1995" s="17">
        <v>0.31469806117136601</v>
      </c>
      <c r="P1995" s="17">
        <v>0.28247573205482202</v>
      </c>
      <c r="Q1995" s="17">
        <v>0.40155994280298302</v>
      </c>
      <c r="R1995" s="17"/>
      <c r="S1995" s="17">
        <v>0.43445590951945201</v>
      </c>
      <c r="T1995" s="17">
        <v>0.27561847805873202</v>
      </c>
      <c r="U1995" s="17">
        <v>0.324797941444537</v>
      </c>
      <c r="V1995" s="17">
        <v>0.32824537535234299</v>
      </c>
      <c r="W1995" s="17">
        <v>0.32181071979370901</v>
      </c>
      <c r="X1995" s="17">
        <v>0.35042958266042501</v>
      </c>
      <c r="Y1995" s="17">
        <v>0.315398615064443</v>
      </c>
      <c r="Z1995" s="17">
        <v>0.37672902023018101</v>
      </c>
      <c r="AA1995" s="17">
        <v>0.361480005643598</v>
      </c>
      <c r="AB1995" s="17">
        <v>0.31286539900247801</v>
      </c>
      <c r="AC1995" s="17">
        <v>0.26098521064424601</v>
      </c>
      <c r="AD1995" s="17">
        <v>0.221443542902549</v>
      </c>
      <c r="AE1995" s="17"/>
      <c r="AF1995" s="17">
        <v>0.28044135300745798</v>
      </c>
      <c r="AG1995" s="17">
        <v>0.34699196621050898</v>
      </c>
      <c r="AH1995" s="17">
        <v>0.35370691260567899</v>
      </c>
      <c r="AI1995" s="17"/>
      <c r="AJ1995" s="17">
        <v>0.300785214566619</v>
      </c>
      <c r="AK1995" s="17">
        <v>0.37288093004046802</v>
      </c>
      <c r="AL1995" s="17">
        <v>0.348709549798979</v>
      </c>
      <c r="AM1995" s="17">
        <v>0.21607996544493799</v>
      </c>
      <c r="AN1995" s="17">
        <v>0.27299346743691899</v>
      </c>
      <c r="AO1995" s="17"/>
      <c r="AP1995" s="17">
        <v>0.28962670652389599</v>
      </c>
      <c r="AQ1995" s="17">
        <v>0.37536337465210201</v>
      </c>
      <c r="AR1995" s="17">
        <v>0.36890945550193599</v>
      </c>
      <c r="AS1995" s="17"/>
      <c r="AT1995" s="17">
        <v>0.30074556771101002</v>
      </c>
      <c r="AU1995" s="17">
        <v>0.310406387662293</v>
      </c>
      <c r="AV1995" s="17">
        <v>0.39016089278643601</v>
      </c>
      <c r="AW1995" s="17">
        <v>0.40356136570569401</v>
      </c>
      <c r="AX1995" s="17">
        <v>0.55992326793992597</v>
      </c>
      <c r="AY1995" s="17"/>
      <c r="AZ1995" s="17">
        <v>0.49224394034932201</v>
      </c>
      <c r="BA1995" s="17">
        <v>0.32415358395391802</v>
      </c>
      <c r="BB1995" s="17">
        <v>0.27846908483529298</v>
      </c>
      <c r="BC1995" s="17">
        <v>0.42272673020031198</v>
      </c>
      <c r="BD1995" s="17">
        <v>0.39856414859079298</v>
      </c>
      <c r="BE1995" s="17">
        <v>0.27897190626417401</v>
      </c>
      <c r="BF1995" s="17">
        <v>0.38115360339794901</v>
      </c>
      <c r="BG1995" s="17">
        <v>0.24285074779497501</v>
      </c>
      <c r="BH1995" s="17">
        <v>0.33553763964862399</v>
      </c>
      <c r="BI1995" s="17">
        <v>0.22268075543215601</v>
      </c>
      <c r="BJ1995" s="17">
        <v>0.33654890562453099</v>
      </c>
      <c r="BK1995" s="17">
        <v>0.333739560265994</v>
      </c>
      <c r="BL1995" s="17">
        <v>0.41566794643973898</v>
      </c>
      <c r="BM1995" s="17">
        <v>0.40316751597568101</v>
      </c>
      <c r="BN1995" s="17">
        <v>0.33823582683096298</v>
      </c>
      <c r="BO1995" s="17">
        <v>0.43772122529605401</v>
      </c>
      <c r="BP1995" s="17"/>
      <c r="BQ1995" s="17">
        <v>0.43454725356799001</v>
      </c>
      <c r="BR1995" s="17">
        <v>0.29245560752836502</v>
      </c>
    </row>
    <row r="1996" spans="2:70" x14ac:dyDescent="0.35">
      <c r="B1996" t="s">
        <v>793</v>
      </c>
      <c r="C1996" s="17">
        <v>0.38179773905787701</v>
      </c>
      <c r="D1996" s="17">
        <v>0.448998794199089</v>
      </c>
      <c r="E1996" s="17">
        <v>0.32159436357080601</v>
      </c>
      <c r="F1996" s="17"/>
      <c r="G1996" s="17">
        <v>0.28599748523347601</v>
      </c>
      <c r="H1996" s="17">
        <v>0.36121784119825501</v>
      </c>
      <c r="I1996" s="17">
        <v>0.33750804004137802</v>
      </c>
      <c r="J1996" s="17">
        <v>0.350955383498472</v>
      </c>
      <c r="K1996" s="17">
        <v>0.45923189476975701</v>
      </c>
      <c r="L1996" s="17">
        <v>0.480189675261952</v>
      </c>
      <c r="M1996" s="17"/>
      <c r="N1996" s="17">
        <v>0.42946551272403699</v>
      </c>
      <c r="O1996" s="17">
        <v>0.35862221105832798</v>
      </c>
      <c r="P1996" s="17">
        <v>0.42349318514831402</v>
      </c>
      <c r="Q1996" s="17">
        <v>0.32539819328144498</v>
      </c>
      <c r="R1996" s="17"/>
      <c r="S1996" s="17">
        <v>0.30519900413191597</v>
      </c>
      <c r="T1996" s="17">
        <v>0.41173221828131901</v>
      </c>
      <c r="U1996" s="17">
        <v>0.454396409640903</v>
      </c>
      <c r="V1996" s="17">
        <v>0.37143235207087699</v>
      </c>
      <c r="W1996" s="17">
        <v>0.37861942403499899</v>
      </c>
      <c r="X1996" s="17">
        <v>0.36092646530862199</v>
      </c>
      <c r="Y1996" s="17">
        <v>0.44652573816715202</v>
      </c>
      <c r="Z1996" s="17">
        <v>0.31853738388252001</v>
      </c>
      <c r="AA1996" s="17">
        <v>0.336628836797705</v>
      </c>
      <c r="AB1996" s="17">
        <v>0.40592109481284799</v>
      </c>
      <c r="AC1996" s="17">
        <v>0.41170861767112998</v>
      </c>
      <c r="AD1996" s="17">
        <v>0.48625821273111303</v>
      </c>
      <c r="AE1996" s="17"/>
      <c r="AF1996" s="17">
        <v>0.44837369806834299</v>
      </c>
      <c r="AG1996" s="17">
        <v>0.390795052555169</v>
      </c>
      <c r="AH1996" s="17">
        <v>0.29750992158667899</v>
      </c>
      <c r="AI1996" s="17"/>
      <c r="AJ1996" s="17">
        <v>0.44156363010808902</v>
      </c>
      <c r="AK1996" s="17">
        <v>0.36540154786671802</v>
      </c>
      <c r="AL1996" s="17">
        <v>0.38155704501333398</v>
      </c>
      <c r="AM1996" s="17">
        <v>0.46823648281893598</v>
      </c>
      <c r="AN1996" s="17">
        <v>0.34202190984146802</v>
      </c>
      <c r="AO1996" s="17"/>
      <c r="AP1996" s="17">
        <v>0.47622708602088298</v>
      </c>
      <c r="AQ1996" s="17">
        <v>0.34516786074818701</v>
      </c>
      <c r="AR1996" s="17">
        <v>0.38022065526792598</v>
      </c>
      <c r="AS1996" s="17"/>
      <c r="AT1996" s="17">
        <v>0.38273082860656199</v>
      </c>
      <c r="AU1996" s="17">
        <v>0.41297899560637302</v>
      </c>
      <c r="AV1996" s="17">
        <v>0.35956288064599401</v>
      </c>
      <c r="AW1996" s="17">
        <v>0.33120366207775498</v>
      </c>
      <c r="AX1996" s="17">
        <v>0.27643410164448301</v>
      </c>
      <c r="AY1996" s="17"/>
      <c r="AZ1996" s="17">
        <v>0.26375420883685202</v>
      </c>
      <c r="BA1996" s="17">
        <v>0.354545427270339</v>
      </c>
      <c r="BB1996" s="17">
        <v>0.339552623440249</v>
      </c>
      <c r="BC1996" s="17">
        <v>0.352042401241002</v>
      </c>
      <c r="BD1996" s="17">
        <v>0.368706370795992</v>
      </c>
      <c r="BE1996" s="17">
        <v>0.40317252856656899</v>
      </c>
      <c r="BF1996" s="17">
        <v>0.41743215111492399</v>
      </c>
      <c r="BG1996" s="17">
        <v>0.37526689120471202</v>
      </c>
      <c r="BH1996" s="17">
        <v>0.45672628828825301</v>
      </c>
      <c r="BI1996" s="17">
        <v>0.46833698209404701</v>
      </c>
      <c r="BJ1996" s="17">
        <v>0.390321266398726</v>
      </c>
      <c r="BK1996" s="17">
        <v>0.45452028857453303</v>
      </c>
      <c r="BL1996" s="17">
        <v>0.40485422814795302</v>
      </c>
      <c r="BM1996" s="17">
        <v>0.34548519833055302</v>
      </c>
      <c r="BN1996" s="17">
        <v>0.36611564103035799</v>
      </c>
      <c r="BO1996" s="17">
        <v>0.29216934459407301</v>
      </c>
      <c r="BP1996" s="17"/>
      <c r="BQ1996" s="17">
        <v>0.37504502293450898</v>
      </c>
      <c r="BR1996" s="17">
        <v>0.39319707076195598</v>
      </c>
    </row>
    <row r="1997" spans="2:70" x14ac:dyDescent="0.35">
      <c r="B1997" t="s">
        <v>775</v>
      </c>
      <c r="C1997" s="17">
        <v>0.28262973017259801</v>
      </c>
      <c r="D1997" s="17">
        <v>0.21870368267922599</v>
      </c>
      <c r="E1997" s="17">
        <v>0.34204137693830999</v>
      </c>
      <c r="F1997" s="17"/>
      <c r="G1997" s="17">
        <v>0.26381390817075601</v>
      </c>
      <c r="H1997" s="17">
        <v>0.28173830405528499</v>
      </c>
      <c r="I1997" s="17">
        <v>0.284267508077239</v>
      </c>
      <c r="J1997" s="17">
        <v>0.29665383346401297</v>
      </c>
      <c r="K1997" s="17">
        <v>0.28032725424395599</v>
      </c>
      <c r="L1997" s="17">
        <v>0.28433111915409998</v>
      </c>
      <c r="M1997" s="17"/>
      <c r="N1997" s="17">
        <v>0.23745039698416201</v>
      </c>
      <c r="O1997" s="17">
        <v>0.32667972777030602</v>
      </c>
      <c r="P1997" s="17">
        <v>0.29403108279686402</v>
      </c>
      <c r="Q1997" s="17">
        <v>0.273041863915572</v>
      </c>
      <c r="R1997" s="17"/>
      <c r="S1997" s="17">
        <v>0.26034508634863202</v>
      </c>
      <c r="T1997" s="17">
        <v>0.31264930365994897</v>
      </c>
      <c r="U1997" s="17">
        <v>0.220805648914561</v>
      </c>
      <c r="V1997" s="17">
        <v>0.30032227257678001</v>
      </c>
      <c r="W1997" s="17">
        <v>0.299569856171291</v>
      </c>
      <c r="X1997" s="17">
        <v>0.288643952030953</v>
      </c>
      <c r="Y1997" s="17">
        <v>0.23807564676840501</v>
      </c>
      <c r="Z1997" s="17">
        <v>0.30473359588729898</v>
      </c>
      <c r="AA1997" s="17">
        <v>0.301891157558696</v>
      </c>
      <c r="AB1997" s="17">
        <v>0.281213506184674</v>
      </c>
      <c r="AC1997" s="17">
        <v>0.327306171684623</v>
      </c>
      <c r="AD1997" s="17">
        <v>0.292298244366338</v>
      </c>
      <c r="AE1997" s="17"/>
      <c r="AF1997" s="17">
        <v>0.27118494892419898</v>
      </c>
      <c r="AG1997" s="17">
        <v>0.26221298123432202</v>
      </c>
      <c r="AH1997" s="17">
        <v>0.34878316580764201</v>
      </c>
      <c r="AI1997" s="17"/>
      <c r="AJ1997" s="17">
        <v>0.25765115532529198</v>
      </c>
      <c r="AK1997" s="17">
        <v>0.26171752209281401</v>
      </c>
      <c r="AL1997" s="17">
        <v>0.26973340518768701</v>
      </c>
      <c r="AM1997" s="17">
        <v>0.315683551736126</v>
      </c>
      <c r="AN1997" s="17">
        <v>0.38498462272161299</v>
      </c>
      <c r="AO1997" s="17"/>
      <c r="AP1997" s="17">
        <v>0.23414620745522099</v>
      </c>
      <c r="AQ1997" s="17">
        <v>0.27946876459971098</v>
      </c>
      <c r="AR1997" s="17">
        <v>0.25086988923013798</v>
      </c>
      <c r="AS1997" s="17"/>
      <c r="AT1997" s="17">
        <v>0.31652360368242799</v>
      </c>
      <c r="AU1997" s="17">
        <v>0.27661461673133397</v>
      </c>
      <c r="AV1997" s="17">
        <v>0.25027622656756998</v>
      </c>
      <c r="AW1997" s="17">
        <v>0.26523497221655101</v>
      </c>
      <c r="AX1997" s="17">
        <v>0.16364263041559099</v>
      </c>
      <c r="AY1997" s="17"/>
      <c r="AZ1997" s="17">
        <v>0.244001850813826</v>
      </c>
      <c r="BA1997" s="17">
        <v>0.32130098877574298</v>
      </c>
      <c r="BB1997" s="17">
        <v>0.38197829172445802</v>
      </c>
      <c r="BC1997" s="17">
        <v>0.22523086855868499</v>
      </c>
      <c r="BD1997" s="17">
        <v>0.232729480613215</v>
      </c>
      <c r="BE1997" s="17">
        <v>0.317855565169257</v>
      </c>
      <c r="BF1997" s="17">
        <v>0.201414245487128</v>
      </c>
      <c r="BG1997" s="17">
        <v>0.38188236100031298</v>
      </c>
      <c r="BH1997" s="17">
        <v>0.207736072063124</v>
      </c>
      <c r="BI1997" s="17">
        <v>0.30898226247379801</v>
      </c>
      <c r="BJ1997" s="17">
        <v>0.27312982797674301</v>
      </c>
      <c r="BK1997" s="17">
        <v>0.21174015115947301</v>
      </c>
      <c r="BL1997" s="17">
        <v>0.179477825412307</v>
      </c>
      <c r="BM1997" s="17">
        <v>0.25134728569376602</v>
      </c>
      <c r="BN1997" s="17">
        <v>0.29564853213867898</v>
      </c>
      <c r="BO1997" s="17">
        <v>0.27010943010987198</v>
      </c>
      <c r="BP1997" s="17"/>
      <c r="BQ1997" s="17">
        <v>0.19040772349750201</v>
      </c>
      <c r="BR1997" s="17">
        <v>0.31434732170967999</v>
      </c>
    </row>
    <row r="1998" spans="2:70" x14ac:dyDescent="0.35">
      <c r="C1998" s="17"/>
      <c r="D1998" s="17"/>
      <c r="E1998" s="17"/>
      <c r="F1998" s="17"/>
      <c r="G1998" s="17"/>
      <c r="H1998" s="17"/>
      <c r="I1998" s="17"/>
      <c r="J1998" s="17"/>
      <c r="K1998" s="17"/>
      <c r="L1998" s="17"/>
      <c r="M1998" s="17"/>
      <c r="N1998" s="17"/>
      <c r="O1998" s="17"/>
      <c r="P1998" s="17"/>
      <c r="Q1998" s="17"/>
      <c r="R1998" s="17"/>
      <c r="S1998" s="17"/>
      <c r="T1998" s="17"/>
      <c r="U1998" s="17"/>
      <c r="V1998" s="17"/>
      <c r="W1998" s="17"/>
      <c r="X1998" s="17"/>
      <c r="Y1998" s="17"/>
      <c r="Z1998" s="17"/>
      <c r="AA1998" s="17"/>
      <c r="AB1998" s="17"/>
      <c r="AC1998" s="17"/>
      <c r="AD1998" s="17"/>
      <c r="AE1998" s="17"/>
      <c r="AF1998" s="17"/>
      <c r="AG1998" s="17"/>
      <c r="AH1998" s="17"/>
      <c r="AI1998" s="17"/>
      <c r="AJ1998" s="17"/>
      <c r="AK1998" s="17"/>
      <c r="AL1998" s="17"/>
      <c r="AM1998" s="17"/>
      <c r="AN1998" s="17"/>
      <c r="AO1998" s="17"/>
      <c r="AP1998" s="17"/>
      <c r="AQ1998" s="17"/>
      <c r="AR1998" s="17"/>
      <c r="AS1998" s="17"/>
      <c r="AT1998" s="17"/>
      <c r="AU1998" s="17"/>
      <c r="AV1998" s="17"/>
      <c r="AW1998" s="17"/>
      <c r="AX1998" s="17"/>
      <c r="AY1998" s="17"/>
      <c r="AZ1998" s="17"/>
      <c r="BA1998" s="17"/>
      <c r="BB1998" s="17"/>
      <c r="BC1998" s="17"/>
      <c r="BD1998" s="17"/>
      <c r="BE1998" s="17"/>
      <c r="BF1998" s="17"/>
      <c r="BG1998" s="17"/>
      <c r="BH1998" s="17"/>
      <c r="BI1998" s="17"/>
      <c r="BJ1998" s="17"/>
      <c r="BK1998" s="17"/>
      <c r="BL1998" s="17"/>
      <c r="BM1998" s="17"/>
      <c r="BN1998" s="17"/>
      <c r="BO1998" s="17"/>
      <c r="BP1998" s="17"/>
      <c r="BQ1998" s="17"/>
      <c r="BR1998" s="17"/>
    </row>
    <row r="1999" spans="2:70" x14ac:dyDescent="0.35">
      <c r="B1999" s="6" t="s">
        <v>791</v>
      </c>
      <c r="C1999" s="17"/>
      <c r="D1999" s="17"/>
      <c r="E1999" s="17"/>
      <c r="F1999" s="17"/>
      <c r="G1999" s="17"/>
      <c r="H1999" s="17"/>
      <c r="I1999" s="17"/>
      <c r="J1999" s="17"/>
      <c r="K1999" s="17"/>
      <c r="L1999" s="17"/>
      <c r="M1999" s="17"/>
      <c r="N1999" s="17"/>
      <c r="O1999" s="17"/>
      <c r="P1999" s="17"/>
      <c r="Q1999" s="17"/>
      <c r="R1999" s="17"/>
      <c r="S1999" s="17"/>
      <c r="T1999" s="17"/>
      <c r="U1999" s="17"/>
      <c r="V1999" s="17"/>
      <c r="W1999" s="17"/>
      <c r="X1999" s="17"/>
      <c r="Y1999" s="17"/>
      <c r="Z1999" s="17"/>
      <c r="AA1999" s="17"/>
      <c r="AB1999" s="17"/>
      <c r="AC1999" s="17"/>
      <c r="AD1999" s="17"/>
      <c r="AE1999" s="17"/>
      <c r="AF1999" s="17"/>
      <c r="AG1999" s="17"/>
      <c r="AH1999" s="17"/>
      <c r="AI1999" s="17"/>
      <c r="AJ1999" s="17"/>
      <c r="AK1999" s="17"/>
      <c r="AL1999" s="17"/>
      <c r="AM1999" s="17"/>
      <c r="AN1999" s="17"/>
      <c r="AO1999" s="17"/>
      <c r="AP1999" s="17"/>
      <c r="AQ1999" s="17"/>
      <c r="AR1999" s="17"/>
      <c r="AS1999" s="17"/>
      <c r="AT1999" s="17"/>
      <c r="AU1999" s="17"/>
      <c r="AV1999" s="17"/>
      <c r="AW1999" s="17"/>
      <c r="AX1999" s="17"/>
      <c r="AY1999" s="17"/>
      <c r="AZ1999" s="17"/>
      <c r="BA1999" s="17"/>
      <c r="BB1999" s="17"/>
      <c r="BC1999" s="17"/>
      <c r="BD1999" s="17"/>
      <c r="BE1999" s="17"/>
      <c r="BF1999" s="17"/>
      <c r="BG1999" s="17"/>
      <c r="BH1999" s="17"/>
      <c r="BI1999" s="17"/>
      <c r="BJ1999" s="17"/>
      <c r="BK1999" s="17"/>
      <c r="BL1999" s="17"/>
      <c r="BM1999" s="17"/>
      <c r="BN1999" s="17"/>
      <c r="BO1999" s="17"/>
      <c r="BP1999" s="17"/>
      <c r="BQ1999" s="17"/>
      <c r="BR1999" s="17"/>
    </row>
    <row r="2000" spans="2:70" x14ac:dyDescent="0.35">
      <c r="B2000" s="24" t="s">
        <v>651</v>
      </c>
      <c r="C2000" s="17"/>
      <c r="D2000" s="17"/>
      <c r="E2000" s="17"/>
      <c r="F2000" s="17"/>
      <c r="G2000" s="17"/>
      <c r="H2000" s="17"/>
      <c r="I2000" s="17"/>
      <c r="J2000" s="17"/>
      <c r="K2000" s="17"/>
      <c r="L2000" s="17"/>
      <c r="M2000" s="17"/>
      <c r="N2000" s="17"/>
      <c r="O2000" s="17"/>
      <c r="P2000" s="17"/>
      <c r="Q2000" s="17"/>
      <c r="R2000" s="17"/>
      <c r="S2000" s="17"/>
      <c r="T2000" s="17"/>
      <c r="U2000" s="17"/>
      <c r="V2000" s="17"/>
      <c r="W2000" s="17"/>
      <c r="X2000" s="17"/>
      <c r="Y2000" s="17"/>
      <c r="Z2000" s="17"/>
      <c r="AA2000" s="17"/>
      <c r="AB2000" s="17"/>
      <c r="AC2000" s="17"/>
      <c r="AD2000" s="17"/>
      <c r="AE2000" s="17"/>
      <c r="AF2000" s="17"/>
      <c r="AG2000" s="17"/>
      <c r="AH2000" s="17"/>
      <c r="AI2000" s="17"/>
      <c r="AJ2000" s="17"/>
      <c r="AK2000" s="17"/>
      <c r="AL2000" s="17"/>
      <c r="AM2000" s="17"/>
      <c r="AN2000" s="17"/>
      <c r="AO2000" s="17"/>
      <c r="AP2000" s="17"/>
      <c r="AQ2000" s="17"/>
      <c r="AR2000" s="17"/>
      <c r="AS2000" s="17"/>
      <c r="AT2000" s="17"/>
      <c r="AU2000" s="17"/>
      <c r="AV2000" s="17"/>
      <c r="AW2000" s="17"/>
      <c r="AX2000" s="17"/>
      <c r="AY2000" s="17"/>
      <c r="AZ2000" s="17"/>
      <c r="BA2000" s="17"/>
      <c r="BB2000" s="17"/>
      <c r="BC2000" s="17"/>
      <c r="BD2000" s="17"/>
      <c r="BE2000" s="17"/>
      <c r="BF2000" s="17"/>
      <c r="BG2000" s="17"/>
      <c r="BH2000" s="17"/>
      <c r="BI2000" s="17"/>
      <c r="BJ2000" s="17"/>
      <c r="BK2000" s="17"/>
      <c r="BL2000" s="17"/>
      <c r="BM2000" s="17"/>
      <c r="BN2000" s="17"/>
      <c r="BO2000" s="17"/>
      <c r="BP2000" s="17"/>
      <c r="BQ2000" s="17"/>
      <c r="BR2000" s="17"/>
    </row>
    <row r="2001" spans="2:70" x14ac:dyDescent="0.35">
      <c r="B2001" t="s">
        <v>794</v>
      </c>
      <c r="C2001" s="17">
        <v>0.27484765981597398</v>
      </c>
      <c r="D2001" s="17">
        <v>0.26002036851833399</v>
      </c>
      <c r="E2001" s="17">
        <v>0.28739028396039701</v>
      </c>
      <c r="F2001" s="17"/>
      <c r="G2001" s="17">
        <v>0.40686906300190301</v>
      </c>
      <c r="H2001" s="17">
        <v>0.343971073420068</v>
      </c>
      <c r="I2001" s="17">
        <v>0.37926048974496701</v>
      </c>
      <c r="J2001" s="17">
        <v>0.24959714258422599</v>
      </c>
      <c r="K2001" s="17">
        <v>0.179080427163927</v>
      </c>
      <c r="L2001" s="17">
        <v>0.117069518796446</v>
      </c>
      <c r="M2001" s="17"/>
      <c r="N2001" s="17">
        <v>0.27819069759836801</v>
      </c>
      <c r="O2001" s="17">
        <v>0.27094133060348902</v>
      </c>
      <c r="P2001" s="17">
        <v>0.29147653645402799</v>
      </c>
      <c r="Q2001" s="17">
        <v>0.26169541711723798</v>
      </c>
      <c r="R2001" s="17"/>
      <c r="S2001" s="17">
        <v>0.381343177847838</v>
      </c>
      <c r="T2001" s="17">
        <v>0.22346091391998801</v>
      </c>
      <c r="U2001" s="17">
        <v>0.178671145026676</v>
      </c>
      <c r="V2001" s="17">
        <v>0.20695891521020299</v>
      </c>
      <c r="W2001" s="17">
        <v>0.27829141611754199</v>
      </c>
      <c r="X2001" s="17">
        <v>0.36440161938844101</v>
      </c>
      <c r="Y2001" s="17">
        <v>0.28576026702746998</v>
      </c>
      <c r="Z2001" s="17">
        <v>0.160961364386147</v>
      </c>
      <c r="AA2001" s="17">
        <v>0.25681820883702899</v>
      </c>
      <c r="AB2001" s="17">
        <v>0.29273749406530702</v>
      </c>
      <c r="AC2001" s="17">
        <v>0.322307602278533</v>
      </c>
      <c r="AD2001" s="17">
        <v>0.26877322766105899</v>
      </c>
      <c r="AE2001" s="17"/>
      <c r="AF2001" s="17">
        <v>0.181591043516874</v>
      </c>
      <c r="AG2001" s="17">
        <v>0.30770122637902902</v>
      </c>
      <c r="AH2001" s="17">
        <v>0.33604125250206202</v>
      </c>
      <c r="AI2001" s="17"/>
      <c r="AJ2001" s="17">
        <v>0.192626961717694</v>
      </c>
      <c r="AK2001" s="17">
        <v>0.38527742159419898</v>
      </c>
      <c r="AL2001" s="17">
        <v>0.302023446048998</v>
      </c>
      <c r="AM2001" s="17">
        <v>0.26860152842993401</v>
      </c>
      <c r="AN2001" s="17">
        <v>0.22224041019729199</v>
      </c>
      <c r="AO2001" s="17"/>
      <c r="AP2001" s="17">
        <v>0.22139061525150699</v>
      </c>
      <c r="AQ2001" s="17">
        <v>0.33023414755570102</v>
      </c>
      <c r="AR2001" s="17">
        <v>0.365804884849805</v>
      </c>
      <c r="AS2001" s="17"/>
      <c r="AT2001" s="17">
        <v>0.23187632749978099</v>
      </c>
      <c r="AU2001" s="17">
        <v>0.22735253596861801</v>
      </c>
      <c r="AV2001" s="17">
        <v>0.33196280237662101</v>
      </c>
      <c r="AW2001" s="17">
        <v>0.38573824491073</v>
      </c>
      <c r="AX2001" s="17">
        <v>0.31291687444988803</v>
      </c>
      <c r="AY2001" s="17"/>
      <c r="AZ2001" s="17">
        <v>0</v>
      </c>
      <c r="BA2001" s="17">
        <v>0.402774148367535</v>
      </c>
      <c r="BB2001" s="17">
        <v>0.20017518156031699</v>
      </c>
      <c r="BC2001" s="17">
        <v>0.21079836380164199</v>
      </c>
      <c r="BD2001" s="17">
        <v>0.305318271045322</v>
      </c>
      <c r="BE2001" s="17">
        <v>0.24385877529465599</v>
      </c>
      <c r="BF2001" s="17">
        <v>0.286300012595116</v>
      </c>
      <c r="BG2001" s="17">
        <v>0.216776591817505</v>
      </c>
      <c r="BH2001" s="17">
        <v>0.282387244931248</v>
      </c>
      <c r="BI2001" s="17">
        <v>0.19519787289705301</v>
      </c>
      <c r="BJ2001" s="17">
        <v>0.27072247724974302</v>
      </c>
      <c r="BK2001" s="17">
        <v>0.41057795310834699</v>
      </c>
      <c r="BL2001" s="17">
        <v>0.38665222915493702</v>
      </c>
      <c r="BM2001" s="17">
        <v>0.28977037619749102</v>
      </c>
      <c r="BN2001" s="17">
        <v>0.32585574411915202</v>
      </c>
      <c r="BO2001" s="17">
        <v>0.30358167131971697</v>
      </c>
      <c r="BP2001" s="17"/>
      <c r="BQ2001" s="17">
        <v>0.35813721354935801</v>
      </c>
      <c r="BR2001" s="17">
        <v>0.23869511702507301</v>
      </c>
    </row>
    <row r="2002" spans="2:70" x14ac:dyDescent="0.35">
      <c r="B2002" t="s">
        <v>795</v>
      </c>
      <c r="C2002" s="17">
        <v>0.49276258114371502</v>
      </c>
      <c r="D2002" s="17">
        <v>0.53009396139907805</v>
      </c>
      <c r="E2002" s="17">
        <v>0.459113243993516</v>
      </c>
      <c r="F2002" s="17"/>
      <c r="G2002" s="17">
        <v>0.35615813258384899</v>
      </c>
      <c r="H2002" s="17">
        <v>0.43770640406897598</v>
      </c>
      <c r="I2002" s="17">
        <v>0.37818899925601501</v>
      </c>
      <c r="J2002" s="17">
        <v>0.50866408851045397</v>
      </c>
      <c r="K2002" s="17">
        <v>0.62297358075315801</v>
      </c>
      <c r="L2002" s="17">
        <v>0.63390148857057305</v>
      </c>
      <c r="M2002" s="17"/>
      <c r="N2002" s="17">
        <v>0.51980362319392204</v>
      </c>
      <c r="O2002" s="17">
        <v>0.49699962342277298</v>
      </c>
      <c r="P2002" s="17">
        <v>0.47537942872947803</v>
      </c>
      <c r="Q2002" s="17">
        <v>0.47664565611762599</v>
      </c>
      <c r="R2002" s="17"/>
      <c r="S2002" s="17">
        <v>0.41431856338367101</v>
      </c>
      <c r="T2002" s="17">
        <v>0.53402657805431497</v>
      </c>
      <c r="U2002" s="17">
        <v>0.52518808232360403</v>
      </c>
      <c r="V2002" s="17">
        <v>0.57735879014480396</v>
      </c>
      <c r="W2002" s="17">
        <v>0.44499443905667102</v>
      </c>
      <c r="X2002" s="17">
        <v>0.38339465993753202</v>
      </c>
      <c r="Y2002" s="17">
        <v>0.51748251279402502</v>
      </c>
      <c r="Z2002" s="17">
        <v>0.56921770325204502</v>
      </c>
      <c r="AA2002" s="17">
        <v>0.50820432449422503</v>
      </c>
      <c r="AB2002" s="17">
        <v>0.50143099087533305</v>
      </c>
      <c r="AC2002" s="17">
        <v>0.51279822069052705</v>
      </c>
      <c r="AD2002" s="17">
        <v>0.501782081200146</v>
      </c>
      <c r="AE2002" s="17"/>
      <c r="AF2002" s="17">
        <v>0.62473984694418805</v>
      </c>
      <c r="AG2002" s="17">
        <v>0.47278215307806998</v>
      </c>
      <c r="AH2002" s="17">
        <v>0.36123877986164699</v>
      </c>
      <c r="AI2002" s="17"/>
      <c r="AJ2002" s="17">
        <v>0.60245392806209097</v>
      </c>
      <c r="AK2002" s="17">
        <v>0.42302110873295901</v>
      </c>
      <c r="AL2002" s="17">
        <v>0.46607952200362102</v>
      </c>
      <c r="AM2002" s="17">
        <v>0.47709726276566899</v>
      </c>
      <c r="AN2002" s="17">
        <v>0.43708069063256</v>
      </c>
      <c r="AO2002" s="17"/>
      <c r="AP2002" s="17">
        <v>0.58166914590669905</v>
      </c>
      <c r="AQ2002" s="17">
        <v>0.455604159633755</v>
      </c>
      <c r="AR2002" s="17">
        <v>0.42665078540722401</v>
      </c>
      <c r="AS2002" s="17"/>
      <c r="AT2002" s="17">
        <v>0.52045361415287195</v>
      </c>
      <c r="AU2002" s="17">
        <v>0.51589922464797699</v>
      </c>
      <c r="AV2002" s="17">
        <v>0.45436254749001997</v>
      </c>
      <c r="AW2002" s="17">
        <v>0.48003881306054602</v>
      </c>
      <c r="AX2002" s="17">
        <v>0.42220361550794899</v>
      </c>
      <c r="AY2002" s="17"/>
      <c r="AZ2002" s="17">
        <v>0.301361951224486</v>
      </c>
      <c r="BA2002" s="17">
        <v>0.42509439444598102</v>
      </c>
      <c r="BB2002" s="17">
        <v>0.49939372440375102</v>
      </c>
      <c r="BC2002" s="17">
        <v>0.53437381068248602</v>
      </c>
      <c r="BD2002" s="17">
        <v>0.51221265161371898</v>
      </c>
      <c r="BE2002" s="17">
        <v>0.52624297403173903</v>
      </c>
      <c r="BF2002" s="17">
        <v>0.49841276138986101</v>
      </c>
      <c r="BG2002" s="17">
        <v>0.50653916901473595</v>
      </c>
      <c r="BH2002" s="17">
        <v>0.471023951450942</v>
      </c>
      <c r="BI2002" s="17">
        <v>0.52597454951835099</v>
      </c>
      <c r="BJ2002" s="17">
        <v>0.53329001119650998</v>
      </c>
      <c r="BK2002" s="17">
        <v>0.455563314178552</v>
      </c>
      <c r="BL2002" s="17">
        <v>0.42457622098484998</v>
      </c>
      <c r="BM2002" s="17">
        <v>0.52177241928537399</v>
      </c>
      <c r="BN2002" s="17">
        <v>0.50981988998676198</v>
      </c>
      <c r="BO2002" s="17">
        <v>0.49851423623277702</v>
      </c>
      <c r="BP2002" s="17"/>
      <c r="BQ2002" s="17">
        <v>0.46725980798193201</v>
      </c>
      <c r="BR2002" s="17">
        <v>0.50928201889285096</v>
      </c>
    </row>
    <row r="2003" spans="2:70" x14ac:dyDescent="0.35">
      <c r="B2003" t="s">
        <v>775</v>
      </c>
      <c r="C2003" s="17">
        <v>0.23238975904031101</v>
      </c>
      <c r="D2003" s="17">
        <v>0.20988567008258799</v>
      </c>
      <c r="E2003" s="17">
        <v>0.253496472046087</v>
      </c>
      <c r="F2003" s="17"/>
      <c r="G2003" s="17">
        <v>0.23697280441424801</v>
      </c>
      <c r="H2003" s="17">
        <v>0.21832252251095599</v>
      </c>
      <c r="I2003" s="17">
        <v>0.242550510999018</v>
      </c>
      <c r="J2003" s="17">
        <v>0.24173876890532001</v>
      </c>
      <c r="K2003" s="17">
        <v>0.197945992082915</v>
      </c>
      <c r="L2003" s="17">
        <v>0.24902899263298101</v>
      </c>
      <c r="M2003" s="17"/>
      <c r="N2003" s="17">
        <v>0.20200567920771001</v>
      </c>
      <c r="O2003" s="17">
        <v>0.232059045973739</v>
      </c>
      <c r="P2003" s="17">
        <v>0.23314403481649401</v>
      </c>
      <c r="Q2003" s="17">
        <v>0.26165892676513502</v>
      </c>
      <c r="R2003" s="17"/>
      <c r="S2003" s="17">
        <v>0.20433825876849099</v>
      </c>
      <c r="T2003" s="17">
        <v>0.24251250802569699</v>
      </c>
      <c r="U2003" s="17">
        <v>0.296140772649719</v>
      </c>
      <c r="V2003" s="17">
        <v>0.215682294644993</v>
      </c>
      <c r="W2003" s="17">
        <v>0.27671414482578699</v>
      </c>
      <c r="X2003" s="17">
        <v>0.25220372067402702</v>
      </c>
      <c r="Y2003" s="17">
        <v>0.196757220178506</v>
      </c>
      <c r="Z2003" s="17">
        <v>0.26982093236180799</v>
      </c>
      <c r="AA2003" s="17">
        <v>0.234977466668746</v>
      </c>
      <c r="AB2003" s="17">
        <v>0.20583151505936001</v>
      </c>
      <c r="AC2003" s="17">
        <v>0.16489417703094</v>
      </c>
      <c r="AD2003" s="17">
        <v>0.22944469113879501</v>
      </c>
      <c r="AE2003" s="17"/>
      <c r="AF2003" s="17">
        <v>0.19366910953893801</v>
      </c>
      <c r="AG2003" s="17">
        <v>0.2195166205429</v>
      </c>
      <c r="AH2003" s="17">
        <v>0.302719967636291</v>
      </c>
      <c r="AI2003" s="17"/>
      <c r="AJ2003" s="17">
        <v>0.204919110220215</v>
      </c>
      <c r="AK2003" s="17">
        <v>0.19170146967284199</v>
      </c>
      <c r="AL2003" s="17">
        <v>0.23189703194738101</v>
      </c>
      <c r="AM2003" s="17">
        <v>0.254301208804396</v>
      </c>
      <c r="AN2003" s="17">
        <v>0.34067889917014799</v>
      </c>
      <c r="AO2003" s="17"/>
      <c r="AP2003" s="17">
        <v>0.19694023884179401</v>
      </c>
      <c r="AQ2003" s="17">
        <v>0.21416169281054501</v>
      </c>
      <c r="AR2003" s="17">
        <v>0.20754432974297099</v>
      </c>
      <c r="AS2003" s="17"/>
      <c r="AT2003" s="17">
        <v>0.24767005834734701</v>
      </c>
      <c r="AU2003" s="17">
        <v>0.25674823938340402</v>
      </c>
      <c r="AV2003" s="17">
        <v>0.21367465013335901</v>
      </c>
      <c r="AW2003" s="17">
        <v>0.13422294202872401</v>
      </c>
      <c r="AX2003" s="17">
        <v>0.26487951004216298</v>
      </c>
      <c r="AY2003" s="17"/>
      <c r="AZ2003" s="17">
        <v>0.69863804877551405</v>
      </c>
      <c r="BA2003" s="17">
        <v>0.17213145718648401</v>
      </c>
      <c r="BB2003" s="17">
        <v>0.30043109403593099</v>
      </c>
      <c r="BC2003" s="17">
        <v>0.25482782551587202</v>
      </c>
      <c r="BD2003" s="17">
        <v>0.18246907734095899</v>
      </c>
      <c r="BE2003" s="17">
        <v>0.229898250673606</v>
      </c>
      <c r="BF2003" s="17">
        <v>0.21528722601502301</v>
      </c>
      <c r="BG2003" s="17">
        <v>0.27668423916775903</v>
      </c>
      <c r="BH2003" s="17">
        <v>0.24658880361780899</v>
      </c>
      <c r="BI2003" s="17">
        <v>0.27882757758459598</v>
      </c>
      <c r="BJ2003" s="17">
        <v>0.195987511553748</v>
      </c>
      <c r="BK2003" s="17">
        <v>0.133858732713101</v>
      </c>
      <c r="BL2003" s="17">
        <v>0.188771549860212</v>
      </c>
      <c r="BM2003" s="17">
        <v>0.18845720451713499</v>
      </c>
      <c r="BN2003" s="17">
        <v>0.164324365894085</v>
      </c>
      <c r="BO2003" s="17">
        <v>0.19790409244750701</v>
      </c>
      <c r="BP2003" s="17"/>
      <c r="BQ2003" s="17">
        <v>0.17460297846871001</v>
      </c>
      <c r="BR2003" s="17">
        <v>0.25202286408207603</v>
      </c>
    </row>
    <row r="2004" spans="2:70" x14ac:dyDescent="0.35">
      <c r="C2004" s="17"/>
      <c r="D2004" s="17"/>
      <c r="E2004" s="17"/>
      <c r="F2004" s="17"/>
      <c r="G2004" s="17"/>
      <c r="H2004" s="17"/>
      <c r="I2004" s="17"/>
      <c r="J2004" s="17"/>
      <c r="K2004" s="17"/>
      <c r="L2004" s="17"/>
      <c r="M2004" s="17"/>
      <c r="N2004" s="17"/>
      <c r="O2004" s="17"/>
      <c r="P2004" s="17"/>
      <c r="Q2004" s="17"/>
      <c r="R2004" s="17"/>
      <c r="S2004" s="17"/>
      <c r="T2004" s="17"/>
      <c r="U2004" s="17"/>
      <c r="V2004" s="17"/>
      <c r="W2004" s="17"/>
      <c r="X2004" s="17"/>
      <c r="Y2004" s="17"/>
      <c r="Z2004" s="17"/>
      <c r="AA2004" s="17"/>
      <c r="AB2004" s="17"/>
      <c r="AC2004" s="17"/>
      <c r="AD2004" s="17"/>
      <c r="AE2004" s="17"/>
      <c r="AF2004" s="17"/>
      <c r="AG2004" s="17"/>
      <c r="AH2004" s="17"/>
      <c r="AI2004" s="17"/>
      <c r="AJ2004" s="17"/>
      <c r="AK2004" s="17"/>
      <c r="AL2004" s="17"/>
      <c r="AM2004" s="17"/>
      <c r="AN2004" s="17"/>
      <c r="AO2004" s="17"/>
      <c r="AP2004" s="17"/>
      <c r="AQ2004" s="17"/>
      <c r="AR2004" s="17"/>
      <c r="AS2004" s="17"/>
      <c r="AT2004" s="17"/>
      <c r="AU2004" s="17"/>
      <c r="AV2004" s="17"/>
      <c r="AW2004" s="17"/>
      <c r="AX2004" s="17"/>
      <c r="AY2004" s="17"/>
      <c r="AZ2004" s="17"/>
      <c r="BA2004" s="17"/>
      <c r="BB2004" s="17"/>
      <c r="BC2004" s="17"/>
      <c r="BD2004" s="17"/>
      <c r="BE2004" s="17"/>
      <c r="BF2004" s="17"/>
      <c r="BG2004" s="17"/>
      <c r="BH2004" s="17"/>
      <c r="BI2004" s="17"/>
      <c r="BJ2004" s="17"/>
      <c r="BK2004" s="17"/>
      <c r="BL2004" s="17"/>
      <c r="BM2004" s="17"/>
      <c r="BN2004" s="17"/>
      <c r="BO2004" s="17"/>
      <c r="BP2004" s="17"/>
      <c r="BQ2004" s="17"/>
      <c r="BR2004" s="17"/>
    </row>
    <row r="2005" spans="2:70" x14ac:dyDescent="0.35">
      <c r="B2005" s="6" t="s">
        <v>791</v>
      </c>
      <c r="C2005" s="17"/>
      <c r="D2005" s="17"/>
      <c r="E2005" s="17"/>
      <c r="F2005" s="17"/>
      <c r="G2005" s="17"/>
      <c r="H2005" s="17"/>
      <c r="I2005" s="17"/>
      <c r="J2005" s="17"/>
      <c r="K2005" s="17"/>
      <c r="L2005" s="17"/>
      <c r="M2005" s="17"/>
      <c r="N2005" s="17"/>
      <c r="O2005" s="17"/>
      <c r="P2005" s="17"/>
      <c r="Q2005" s="17"/>
      <c r="R2005" s="17"/>
      <c r="S2005" s="17"/>
      <c r="T2005" s="17"/>
      <c r="U2005" s="17"/>
      <c r="V2005" s="17"/>
      <c r="W2005" s="17"/>
      <c r="X2005" s="17"/>
      <c r="Y2005" s="17"/>
      <c r="Z2005" s="17"/>
      <c r="AA2005" s="17"/>
      <c r="AB2005" s="17"/>
      <c r="AC2005" s="17"/>
      <c r="AD2005" s="17"/>
      <c r="AE2005" s="17"/>
      <c r="AF2005" s="17"/>
      <c r="AG2005" s="17"/>
      <c r="AH2005" s="17"/>
      <c r="AI2005" s="17"/>
      <c r="AJ2005" s="17"/>
      <c r="AK2005" s="17"/>
      <c r="AL2005" s="17"/>
      <c r="AM2005" s="17"/>
      <c r="AN2005" s="17"/>
      <c r="AO2005" s="17"/>
      <c r="AP2005" s="17"/>
      <c r="AQ2005" s="17"/>
      <c r="AR2005" s="17"/>
      <c r="AS2005" s="17"/>
      <c r="AT2005" s="17"/>
      <c r="AU2005" s="17"/>
      <c r="AV2005" s="17"/>
      <c r="AW2005" s="17"/>
      <c r="AX2005" s="17"/>
      <c r="AY2005" s="17"/>
      <c r="AZ2005" s="17"/>
      <c r="BA2005" s="17"/>
      <c r="BB2005" s="17"/>
      <c r="BC2005" s="17"/>
      <c r="BD2005" s="17"/>
      <c r="BE2005" s="17"/>
      <c r="BF2005" s="17"/>
      <c r="BG2005" s="17"/>
      <c r="BH2005" s="17"/>
      <c r="BI2005" s="17"/>
      <c r="BJ2005" s="17"/>
      <c r="BK2005" s="17"/>
      <c r="BL2005" s="17"/>
      <c r="BM2005" s="17"/>
      <c r="BN2005" s="17"/>
      <c r="BO2005" s="17"/>
      <c r="BP2005" s="17"/>
      <c r="BQ2005" s="17"/>
      <c r="BR2005" s="17"/>
    </row>
    <row r="2006" spans="2:70" x14ac:dyDescent="0.35">
      <c r="B2006" s="24" t="s">
        <v>651</v>
      </c>
      <c r="C2006" s="17"/>
      <c r="D2006" s="17"/>
      <c r="E2006" s="17"/>
      <c r="F2006" s="17"/>
      <c r="G2006" s="17"/>
      <c r="H2006" s="17"/>
      <c r="I2006" s="17"/>
      <c r="J2006" s="17"/>
      <c r="K2006" s="17"/>
      <c r="L2006" s="17"/>
      <c r="M2006" s="17"/>
      <c r="N2006" s="17"/>
      <c r="O2006" s="17"/>
      <c r="P2006" s="17"/>
      <c r="Q2006" s="17"/>
      <c r="R2006" s="17"/>
      <c r="S2006" s="17"/>
      <c r="T2006" s="17"/>
      <c r="U2006" s="17"/>
      <c r="V2006" s="17"/>
      <c r="W2006" s="17"/>
      <c r="X2006" s="17"/>
      <c r="Y2006" s="17"/>
      <c r="Z2006" s="17"/>
      <c r="AA2006" s="17"/>
      <c r="AB2006" s="17"/>
      <c r="AC2006" s="17"/>
      <c r="AD2006" s="17"/>
      <c r="AE2006" s="17"/>
      <c r="AF2006" s="17"/>
      <c r="AG2006" s="17"/>
      <c r="AH2006" s="17"/>
      <c r="AI2006" s="17"/>
      <c r="AJ2006" s="17"/>
      <c r="AK2006" s="17"/>
      <c r="AL2006" s="17"/>
      <c r="AM2006" s="17"/>
      <c r="AN2006" s="17"/>
      <c r="AO2006" s="17"/>
      <c r="AP2006" s="17"/>
      <c r="AQ2006" s="17"/>
      <c r="AR2006" s="17"/>
      <c r="AS2006" s="17"/>
      <c r="AT2006" s="17"/>
      <c r="AU2006" s="17"/>
      <c r="AV2006" s="17"/>
      <c r="AW2006" s="17"/>
      <c r="AX2006" s="17"/>
      <c r="AY2006" s="17"/>
      <c r="AZ2006" s="17"/>
      <c r="BA2006" s="17"/>
      <c r="BB2006" s="17"/>
      <c r="BC2006" s="17"/>
      <c r="BD2006" s="17"/>
      <c r="BE2006" s="17"/>
      <c r="BF2006" s="17"/>
      <c r="BG2006" s="17"/>
      <c r="BH2006" s="17"/>
      <c r="BI2006" s="17"/>
      <c r="BJ2006" s="17"/>
      <c r="BK2006" s="17"/>
      <c r="BL2006" s="17"/>
      <c r="BM2006" s="17"/>
      <c r="BN2006" s="17"/>
      <c r="BO2006" s="17"/>
      <c r="BP2006" s="17"/>
      <c r="BQ2006" s="17"/>
      <c r="BR2006" s="17"/>
    </row>
    <row r="2007" spans="2:70" x14ac:dyDescent="0.35">
      <c r="B2007" t="s">
        <v>796</v>
      </c>
      <c r="C2007" s="17">
        <v>0.27701693897844099</v>
      </c>
      <c r="D2007" s="17">
        <v>0.25924957350410899</v>
      </c>
      <c r="E2007" s="17">
        <v>0.29417534279316598</v>
      </c>
      <c r="F2007" s="17"/>
      <c r="G2007" s="17">
        <v>0.37933780726878902</v>
      </c>
      <c r="H2007" s="17">
        <v>0.36965112371320802</v>
      </c>
      <c r="I2007" s="17">
        <v>0.347744211281726</v>
      </c>
      <c r="J2007" s="17">
        <v>0.25368553003486799</v>
      </c>
      <c r="K2007" s="17">
        <v>0.20627045259842899</v>
      </c>
      <c r="L2007" s="17">
        <v>0.141726801290704</v>
      </c>
      <c r="M2007" s="17"/>
      <c r="N2007" s="17">
        <v>0.27596095014593502</v>
      </c>
      <c r="O2007" s="17">
        <v>0.27073389157289801</v>
      </c>
      <c r="P2007" s="17">
        <v>0.27233655276804902</v>
      </c>
      <c r="Q2007" s="17">
        <v>0.28766055775177601</v>
      </c>
      <c r="R2007" s="17"/>
      <c r="S2007" s="17">
        <v>0.33679143023201102</v>
      </c>
      <c r="T2007" s="17">
        <v>0.32093361274008603</v>
      </c>
      <c r="U2007" s="17">
        <v>0.342228605955119</v>
      </c>
      <c r="V2007" s="17">
        <v>0.25633760123337201</v>
      </c>
      <c r="W2007" s="17">
        <v>0.18059083019427799</v>
      </c>
      <c r="X2007" s="17">
        <v>0.341480533359379</v>
      </c>
      <c r="Y2007" s="17">
        <v>0.23204993553953099</v>
      </c>
      <c r="Z2007" s="17">
        <v>0.20168933669081801</v>
      </c>
      <c r="AA2007" s="17">
        <v>0.224712369935611</v>
      </c>
      <c r="AB2007" s="17">
        <v>0.29061308664393498</v>
      </c>
      <c r="AC2007" s="17">
        <v>0.24193927709834501</v>
      </c>
      <c r="AD2007" s="17">
        <v>0.21172521207641101</v>
      </c>
      <c r="AE2007" s="17"/>
      <c r="AF2007" s="17">
        <v>0.20460695517964</v>
      </c>
      <c r="AG2007" s="17">
        <v>0.32820686104315699</v>
      </c>
      <c r="AH2007" s="17">
        <v>0.25688120830837002</v>
      </c>
      <c r="AI2007" s="17"/>
      <c r="AJ2007" s="17">
        <v>0.22227732166692099</v>
      </c>
      <c r="AK2007" s="17">
        <v>0.36944244818317101</v>
      </c>
      <c r="AL2007" s="17">
        <v>0.32587888890797301</v>
      </c>
      <c r="AM2007" s="17">
        <v>0.21932946423174299</v>
      </c>
      <c r="AN2007" s="17">
        <v>0.22855469290018299</v>
      </c>
      <c r="AO2007" s="17"/>
      <c r="AP2007" s="17">
        <v>0.253834897415879</v>
      </c>
      <c r="AQ2007" s="17">
        <v>0.35137565759372502</v>
      </c>
      <c r="AR2007" s="17">
        <v>0.39039144020893601</v>
      </c>
      <c r="AS2007" s="17"/>
      <c r="AT2007" s="17">
        <v>0.23871888024298599</v>
      </c>
      <c r="AU2007" s="17">
        <v>0.28489749454502</v>
      </c>
      <c r="AV2007" s="17">
        <v>0.31349641981729998</v>
      </c>
      <c r="AW2007" s="17">
        <v>0.31828014444666602</v>
      </c>
      <c r="AX2007" s="17">
        <v>0.40680492711667898</v>
      </c>
      <c r="AY2007" s="17"/>
      <c r="AZ2007" s="17">
        <v>0.26558765284305802</v>
      </c>
      <c r="BA2007" s="17">
        <v>0.37455197631331</v>
      </c>
      <c r="BB2007" s="17">
        <v>0.276432439855331</v>
      </c>
      <c r="BC2007" s="17">
        <v>0.25502457128279099</v>
      </c>
      <c r="BD2007" s="17">
        <v>0.28179012169104101</v>
      </c>
      <c r="BE2007" s="17">
        <v>0.23620013864015299</v>
      </c>
      <c r="BF2007" s="17">
        <v>0.23334395832532601</v>
      </c>
      <c r="BG2007" s="17">
        <v>0.25714456641251698</v>
      </c>
      <c r="BH2007" s="17">
        <v>0.34963965720194101</v>
      </c>
      <c r="BI2007" s="17">
        <v>0.219071571051001</v>
      </c>
      <c r="BJ2007" s="17">
        <v>0.29022030317897202</v>
      </c>
      <c r="BK2007" s="17">
        <v>0.24259228373832001</v>
      </c>
      <c r="BL2007" s="17">
        <v>0.31901474064885799</v>
      </c>
      <c r="BM2007" s="17">
        <v>0.16878343501689</v>
      </c>
      <c r="BN2007" s="17">
        <v>0.38214161695128701</v>
      </c>
      <c r="BO2007" s="17">
        <v>0.47067794170579003</v>
      </c>
      <c r="BP2007" s="17"/>
      <c r="BQ2007" s="17">
        <v>0.35030151691825001</v>
      </c>
      <c r="BR2007" s="17">
        <v>0.24403320554631</v>
      </c>
    </row>
    <row r="2008" spans="2:70" x14ac:dyDescent="0.35">
      <c r="B2008" t="s">
        <v>797</v>
      </c>
      <c r="C2008" s="17">
        <v>0.510442821270785</v>
      </c>
      <c r="D2008" s="17">
        <v>0.56949832234192199</v>
      </c>
      <c r="E2008" s="17">
        <v>0.45401859660719301</v>
      </c>
      <c r="F2008" s="17"/>
      <c r="G2008" s="17">
        <v>0.42480163541706401</v>
      </c>
      <c r="H2008" s="17">
        <v>0.42338183743429297</v>
      </c>
      <c r="I2008" s="17">
        <v>0.455460873924043</v>
      </c>
      <c r="J2008" s="17">
        <v>0.48710973937593599</v>
      </c>
      <c r="K2008" s="17">
        <v>0.51808943283382203</v>
      </c>
      <c r="L2008" s="17">
        <v>0.69298945645180199</v>
      </c>
      <c r="M2008" s="17"/>
      <c r="N2008" s="17">
        <v>0.55954981714163698</v>
      </c>
      <c r="O2008" s="17">
        <v>0.51152949987699603</v>
      </c>
      <c r="P2008" s="17">
        <v>0.52223488663341899</v>
      </c>
      <c r="Q2008" s="17">
        <v>0.44869702346127299</v>
      </c>
      <c r="R2008" s="17"/>
      <c r="S2008" s="17">
        <v>0.44438195049506901</v>
      </c>
      <c r="T2008" s="17">
        <v>0.54200354848364896</v>
      </c>
      <c r="U2008" s="17">
        <v>0.45961219148885701</v>
      </c>
      <c r="V2008" s="17">
        <v>0.54837678837853399</v>
      </c>
      <c r="W2008" s="17">
        <v>0.53023592982785905</v>
      </c>
      <c r="X2008" s="17">
        <v>0.47115990257515999</v>
      </c>
      <c r="Y2008" s="17">
        <v>0.59248798591587204</v>
      </c>
      <c r="Z2008" s="17">
        <v>0.604743754330755</v>
      </c>
      <c r="AA2008" s="17">
        <v>0.515731436572755</v>
      </c>
      <c r="AB2008" s="17">
        <v>0.47199933393709598</v>
      </c>
      <c r="AC2008" s="17">
        <v>0.51356693150586097</v>
      </c>
      <c r="AD2008" s="17">
        <v>0.51107428755228401</v>
      </c>
      <c r="AE2008" s="17"/>
      <c r="AF2008" s="17">
        <v>0.61921005571787802</v>
      </c>
      <c r="AG2008" s="17">
        <v>0.45946865345965698</v>
      </c>
      <c r="AH2008" s="17">
        <v>0.47610636228361902</v>
      </c>
      <c r="AI2008" s="17"/>
      <c r="AJ2008" s="17">
        <v>0.59992920518846704</v>
      </c>
      <c r="AK2008" s="17">
        <v>0.42768971060327998</v>
      </c>
      <c r="AL2008" s="17">
        <v>0.46932129861754801</v>
      </c>
      <c r="AM2008" s="17">
        <v>0.49205867992164398</v>
      </c>
      <c r="AN2008" s="17">
        <v>0.50515657634121403</v>
      </c>
      <c r="AO2008" s="17"/>
      <c r="AP2008" s="17">
        <v>0.59282068512789798</v>
      </c>
      <c r="AQ2008" s="17">
        <v>0.42536818232240298</v>
      </c>
      <c r="AR2008" s="17">
        <v>0.46380431811551498</v>
      </c>
      <c r="AS2008" s="17"/>
      <c r="AT2008" s="17">
        <v>0.48855196469197099</v>
      </c>
      <c r="AU2008" s="17">
        <v>0.52937235599204402</v>
      </c>
      <c r="AV2008" s="17">
        <v>0.49402996647804698</v>
      </c>
      <c r="AW2008" s="17">
        <v>0.46782809186886298</v>
      </c>
      <c r="AX2008" s="17">
        <v>0.38313776214003598</v>
      </c>
      <c r="AY2008" s="17"/>
      <c r="AZ2008" s="17">
        <v>0.15004498287048901</v>
      </c>
      <c r="BA2008" s="17">
        <v>0.29699756204855499</v>
      </c>
      <c r="BB2008" s="17">
        <v>0.46145485465835201</v>
      </c>
      <c r="BC2008" s="17">
        <v>0.443265081596941</v>
      </c>
      <c r="BD2008" s="17">
        <v>0.51686117490161798</v>
      </c>
      <c r="BE2008" s="17">
        <v>0.50499761346667404</v>
      </c>
      <c r="BF2008" s="17">
        <v>0.55787403274857905</v>
      </c>
      <c r="BG2008" s="17">
        <v>0.56577996294007404</v>
      </c>
      <c r="BH2008" s="17">
        <v>0.57574802953371496</v>
      </c>
      <c r="BI2008" s="17">
        <v>0.56065424968724697</v>
      </c>
      <c r="BJ2008" s="17">
        <v>0.58217062462105396</v>
      </c>
      <c r="BK2008" s="17">
        <v>0.66293358419542603</v>
      </c>
      <c r="BL2008" s="17">
        <v>0.48728073132944599</v>
      </c>
      <c r="BM2008" s="17">
        <v>0.66135096949213901</v>
      </c>
      <c r="BN2008" s="17">
        <v>0.45515080490828602</v>
      </c>
      <c r="BO2008" s="17">
        <v>0.39033984404327099</v>
      </c>
      <c r="BP2008" s="17"/>
      <c r="BQ2008" s="17">
        <v>0.47677688881574998</v>
      </c>
      <c r="BR2008" s="17">
        <v>0.53336892631502397</v>
      </c>
    </row>
    <row r="2009" spans="2:70" x14ac:dyDescent="0.35">
      <c r="B2009" t="s">
        <v>775</v>
      </c>
      <c r="C2009" s="17">
        <v>0.21254023975077399</v>
      </c>
      <c r="D2009" s="17">
        <v>0.17125210415396899</v>
      </c>
      <c r="E2009" s="17">
        <v>0.251806060599641</v>
      </c>
      <c r="F2009" s="17"/>
      <c r="G2009" s="17">
        <v>0.195860557314147</v>
      </c>
      <c r="H2009" s="17">
        <v>0.20696703885250001</v>
      </c>
      <c r="I2009" s="17">
        <v>0.19679491479423</v>
      </c>
      <c r="J2009" s="17">
        <v>0.25920473058919602</v>
      </c>
      <c r="K2009" s="17">
        <v>0.27564011456774901</v>
      </c>
      <c r="L2009" s="17">
        <v>0.16528374225749401</v>
      </c>
      <c r="M2009" s="17"/>
      <c r="N2009" s="17">
        <v>0.16448923271242799</v>
      </c>
      <c r="O2009" s="17">
        <v>0.21773660855010599</v>
      </c>
      <c r="P2009" s="17">
        <v>0.20542856059853201</v>
      </c>
      <c r="Q2009" s="17">
        <v>0.26364241878695099</v>
      </c>
      <c r="R2009" s="17"/>
      <c r="S2009" s="17">
        <v>0.21882661927291999</v>
      </c>
      <c r="T2009" s="17">
        <v>0.13706283877626499</v>
      </c>
      <c r="U2009" s="17">
        <v>0.19815920255602501</v>
      </c>
      <c r="V2009" s="17">
        <v>0.195285610388094</v>
      </c>
      <c r="W2009" s="17">
        <v>0.28917323997786298</v>
      </c>
      <c r="X2009" s="17">
        <v>0.187359564065461</v>
      </c>
      <c r="Y2009" s="17">
        <v>0.175462078544597</v>
      </c>
      <c r="Z2009" s="17">
        <v>0.19356690897842699</v>
      </c>
      <c r="AA2009" s="17">
        <v>0.259556193491634</v>
      </c>
      <c r="AB2009" s="17">
        <v>0.23738757941896901</v>
      </c>
      <c r="AC2009" s="17">
        <v>0.244493791395793</v>
      </c>
      <c r="AD2009" s="17">
        <v>0.277200500371305</v>
      </c>
      <c r="AE2009" s="17"/>
      <c r="AF2009" s="17">
        <v>0.17618298910248301</v>
      </c>
      <c r="AG2009" s="17">
        <v>0.21232448549718599</v>
      </c>
      <c r="AH2009" s="17">
        <v>0.26701242940801001</v>
      </c>
      <c r="AI2009" s="17"/>
      <c r="AJ2009" s="17">
        <v>0.177793473144612</v>
      </c>
      <c r="AK2009" s="17">
        <v>0.20286784121354801</v>
      </c>
      <c r="AL2009" s="17">
        <v>0.20479981247448001</v>
      </c>
      <c r="AM2009" s="17">
        <v>0.28861185584661297</v>
      </c>
      <c r="AN2009" s="17">
        <v>0.26628873075860299</v>
      </c>
      <c r="AO2009" s="17"/>
      <c r="AP2009" s="17">
        <v>0.15334441745622299</v>
      </c>
      <c r="AQ2009" s="17">
        <v>0.223256160083872</v>
      </c>
      <c r="AR2009" s="17">
        <v>0.14580424167555001</v>
      </c>
      <c r="AS2009" s="17"/>
      <c r="AT2009" s="17">
        <v>0.27272915506504303</v>
      </c>
      <c r="AU2009" s="17">
        <v>0.18573014946293601</v>
      </c>
      <c r="AV2009" s="17">
        <v>0.19247361370465299</v>
      </c>
      <c r="AW2009" s="17">
        <v>0.21389176368447099</v>
      </c>
      <c r="AX2009" s="17">
        <v>0.21005731074328499</v>
      </c>
      <c r="AY2009" s="17"/>
      <c r="AZ2009" s="17">
        <v>0.58436736428645297</v>
      </c>
      <c r="BA2009" s="17">
        <v>0.32845046163813502</v>
      </c>
      <c r="BB2009" s="17">
        <v>0.26211270548631699</v>
      </c>
      <c r="BC2009" s="17">
        <v>0.30171034712026801</v>
      </c>
      <c r="BD2009" s="17">
        <v>0.20134870340734101</v>
      </c>
      <c r="BE2009" s="17">
        <v>0.25880224789317202</v>
      </c>
      <c r="BF2009" s="17">
        <v>0.208782008926095</v>
      </c>
      <c r="BG2009" s="17">
        <v>0.177075470647409</v>
      </c>
      <c r="BH2009" s="17">
        <v>7.4612313264344907E-2</v>
      </c>
      <c r="BI2009" s="17">
        <v>0.220274179261752</v>
      </c>
      <c r="BJ2009" s="17">
        <v>0.127609072199974</v>
      </c>
      <c r="BK2009" s="17">
        <v>9.44741320662532E-2</v>
      </c>
      <c r="BL2009" s="17">
        <v>0.19370452802169699</v>
      </c>
      <c r="BM2009" s="17">
        <v>0.16986559549097099</v>
      </c>
      <c r="BN2009" s="17">
        <v>0.16270757814042699</v>
      </c>
      <c r="BO2009" s="17">
        <v>0.13898221425093801</v>
      </c>
      <c r="BP2009" s="17"/>
      <c r="BQ2009" s="17">
        <v>0.17292159426600001</v>
      </c>
      <c r="BR2009" s="17">
        <v>0.222597868138666</v>
      </c>
    </row>
    <row r="2010" spans="2:70" x14ac:dyDescent="0.35">
      <c r="C2010" s="17"/>
      <c r="D2010" s="17"/>
      <c r="E2010" s="17"/>
      <c r="F2010" s="17"/>
      <c r="G2010" s="17"/>
      <c r="H2010" s="17"/>
      <c r="I2010" s="17"/>
      <c r="J2010" s="17"/>
      <c r="K2010" s="17"/>
      <c r="L2010" s="17"/>
      <c r="M2010" s="17"/>
      <c r="N2010" s="17"/>
      <c r="O2010" s="17"/>
      <c r="P2010" s="17"/>
      <c r="Q2010" s="17"/>
      <c r="R2010" s="17"/>
      <c r="S2010" s="17"/>
      <c r="T2010" s="17"/>
      <c r="U2010" s="17"/>
      <c r="V2010" s="17"/>
      <c r="W2010" s="17"/>
      <c r="X2010" s="17"/>
      <c r="Y2010" s="17"/>
      <c r="Z2010" s="17"/>
      <c r="AA2010" s="17"/>
      <c r="AB2010" s="17"/>
      <c r="AC2010" s="17"/>
      <c r="AD2010" s="17"/>
      <c r="AE2010" s="17"/>
      <c r="AF2010" s="17"/>
      <c r="AG2010" s="17"/>
      <c r="AH2010" s="17"/>
      <c r="AI2010" s="17"/>
      <c r="AJ2010" s="17"/>
      <c r="AK2010" s="17"/>
      <c r="AL2010" s="17"/>
      <c r="AM2010" s="17"/>
      <c r="AN2010" s="17"/>
      <c r="AO2010" s="17"/>
      <c r="AP2010" s="17"/>
      <c r="AQ2010" s="17"/>
      <c r="AR2010" s="17"/>
      <c r="AS2010" s="17"/>
      <c r="AT2010" s="17"/>
      <c r="AU2010" s="17"/>
      <c r="AV2010" s="17"/>
      <c r="AW2010" s="17"/>
      <c r="AX2010" s="17"/>
      <c r="AY2010" s="17"/>
      <c r="AZ2010" s="17"/>
      <c r="BA2010" s="17"/>
      <c r="BB2010" s="17"/>
      <c r="BC2010" s="17"/>
      <c r="BD2010" s="17"/>
      <c r="BE2010" s="17"/>
      <c r="BF2010" s="17"/>
      <c r="BG2010" s="17"/>
      <c r="BH2010" s="17"/>
      <c r="BI2010" s="17"/>
      <c r="BJ2010" s="17"/>
      <c r="BK2010" s="17"/>
      <c r="BL2010" s="17"/>
      <c r="BM2010" s="17"/>
      <c r="BN2010" s="17"/>
      <c r="BO2010" s="17"/>
      <c r="BP2010" s="17"/>
      <c r="BQ2010" s="17"/>
      <c r="BR2010" s="17"/>
    </row>
    <row r="2011" spans="2:70" x14ac:dyDescent="0.35">
      <c r="B2011" s="6" t="s">
        <v>791</v>
      </c>
      <c r="C2011" s="17"/>
      <c r="D2011" s="17"/>
      <c r="E2011" s="17"/>
      <c r="F2011" s="17"/>
      <c r="G2011" s="17"/>
      <c r="H2011" s="17"/>
      <c r="I2011" s="17"/>
      <c r="J2011" s="17"/>
      <c r="K2011" s="17"/>
      <c r="L2011" s="17"/>
      <c r="M2011" s="17"/>
      <c r="N2011" s="17"/>
      <c r="O2011" s="17"/>
      <c r="P2011" s="17"/>
      <c r="Q2011" s="17"/>
      <c r="R2011" s="17"/>
      <c r="S2011" s="17"/>
      <c r="T2011" s="17"/>
      <c r="U2011" s="17"/>
      <c r="V2011" s="17"/>
      <c r="W2011" s="17"/>
      <c r="X2011" s="17"/>
      <c r="Y2011" s="17"/>
      <c r="Z2011" s="17"/>
      <c r="AA2011" s="17"/>
      <c r="AB2011" s="17"/>
      <c r="AC2011" s="17"/>
      <c r="AD2011" s="17"/>
      <c r="AE2011" s="17"/>
      <c r="AF2011" s="17"/>
      <c r="AG2011" s="17"/>
      <c r="AH2011" s="17"/>
      <c r="AI2011" s="17"/>
      <c r="AJ2011" s="17"/>
      <c r="AK2011" s="17"/>
      <c r="AL2011" s="17"/>
      <c r="AM2011" s="17"/>
      <c r="AN2011" s="17"/>
      <c r="AO2011" s="17"/>
      <c r="AP2011" s="17"/>
      <c r="AQ2011" s="17"/>
      <c r="AR2011" s="17"/>
      <c r="AS2011" s="17"/>
      <c r="AT2011" s="17"/>
      <c r="AU2011" s="17"/>
      <c r="AV2011" s="17"/>
      <c r="AW2011" s="17"/>
      <c r="AX2011" s="17"/>
      <c r="AY2011" s="17"/>
      <c r="AZ2011" s="17"/>
      <c r="BA2011" s="17"/>
      <c r="BB2011" s="17"/>
      <c r="BC2011" s="17"/>
      <c r="BD2011" s="17"/>
      <c r="BE2011" s="17"/>
      <c r="BF2011" s="17"/>
      <c r="BG2011" s="17"/>
      <c r="BH2011" s="17"/>
      <c r="BI2011" s="17"/>
      <c r="BJ2011" s="17"/>
      <c r="BK2011" s="17"/>
      <c r="BL2011" s="17"/>
      <c r="BM2011" s="17"/>
      <c r="BN2011" s="17"/>
      <c r="BO2011" s="17"/>
      <c r="BP2011" s="17"/>
      <c r="BQ2011" s="17"/>
      <c r="BR2011" s="17"/>
    </row>
    <row r="2012" spans="2:70" x14ac:dyDescent="0.35">
      <c r="B2012" s="24" t="s">
        <v>651</v>
      </c>
      <c r="C2012" s="17"/>
      <c r="D2012" s="17"/>
      <c r="E2012" s="17"/>
      <c r="F2012" s="17"/>
      <c r="G2012" s="17"/>
      <c r="H2012" s="17"/>
      <c r="I2012" s="17"/>
      <c r="J2012" s="17"/>
      <c r="K2012" s="17"/>
      <c r="L2012" s="17"/>
      <c r="M2012" s="17"/>
      <c r="N2012" s="17"/>
      <c r="O2012" s="17"/>
      <c r="P2012" s="17"/>
      <c r="Q2012" s="17"/>
      <c r="R2012" s="17"/>
      <c r="S2012" s="17"/>
      <c r="T2012" s="17"/>
      <c r="U2012" s="17"/>
      <c r="V2012" s="17"/>
      <c r="W2012" s="17"/>
      <c r="X2012" s="17"/>
      <c r="Y2012" s="17"/>
      <c r="Z2012" s="17"/>
      <c r="AA2012" s="17"/>
      <c r="AB2012" s="17"/>
      <c r="AC2012" s="17"/>
      <c r="AD2012" s="17"/>
      <c r="AE2012" s="17"/>
      <c r="AF2012" s="17"/>
      <c r="AG2012" s="17"/>
      <c r="AH2012" s="17"/>
      <c r="AI2012" s="17"/>
      <c r="AJ2012" s="17"/>
      <c r="AK2012" s="17"/>
      <c r="AL2012" s="17"/>
      <c r="AM2012" s="17"/>
      <c r="AN2012" s="17"/>
      <c r="AO2012" s="17"/>
      <c r="AP2012" s="17"/>
      <c r="AQ2012" s="17"/>
      <c r="AR2012" s="17"/>
      <c r="AS2012" s="17"/>
      <c r="AT2012" s="17"/>
      <c r="AU2012" s="17"/>
      <c r="AV2012" s="17"/>
      <c r="AW2012" s="17"/>
      <c r="AX2012" s="17"/>
      <c r="AY2012" s="17"/>
      <c r="AZ2012" s="17"/>
      <c r="BA2012" s="17"/>
      <c r="BB2012" s="17"/>
      <c r="BC2012" s="17"/>
      <c r="BD2012" s="17"/>
      <c r="BE2012" s="17"/>
      <c r="BF2012" s="17"/>
      <c r="BG2012" s="17"/>
      <c r="BH2012" s="17"/>
      <c r="BI2012" s="17"/>
      <c r="BJ2012" s="17"/>
      <c r="BK2012" s="17"/>
      <c r="BL2012" s="17"/>
      <c r="BM2012" s="17"/>
      <c r="BN2012" s="17"/>
      <c r="BO2012" s="17"/>
      <c r="BP2012" s="17"/>
      <c r="BQ2012" s="17"/>
      <c r="BR2012" s="17"/>
    </row>
    <row r="2013" spans="2:70" x14ac:dyDescent="0.35">
      <c r="B2013" t="s">
        <v>798</v>
      </c>
      <c r="C2013" s="17">
        <v>0.24662868561467899</v>
      </c>
      <c r="D2013" s="17">
        <v>0.243935048789308</v>
      </c>
      <c r="E2013" s="17">
        <v>0.25022187919875799</v>
      </c>
      <c r="F2013" s="17"/>
      <c r="G2013" s="17">
        <v>0.34781587695434601</v>
      </c>
      <c r="H2013" s="17">
        <v>0.32678837165790797</v>
      </c>
      <c r="I2013" s="17">
        <v>0.23731525054062</v>
      </c>
      <c r="J2013" s="17">
        <v>0.27505128477926999</v>
      </c>
      <c r="K2013" s="17">
        <v>0.18169821199059499</v>
      </c>
      <c r="L2013" s="17">
        <v>0.154469459537948</v>
      </c>
      <c r="M2013" s="17"/>
      <c r="N2013" s="17">
        <v>0.24883922210103601</v>
      </c>
      <c r="O2013" s="17">
        <v>0.20828459741176</v>
      </c>
      <c r="P2013" s="17">
        <v>0.26531828709427402</v>
      </c>
      <c r="Q2013" s="17">
        <v>0.26971505086972197</v>
      </c>
      <c r="R2013" s="17"/>
      <c r="S2013" s="17">
        <v>0.333239404969011</v>
      </c>
      <c r="T2013" s="17">
        <v>0.19530629690409801</v>
      </c>
      <c r="U2013" s="17">
        <v>0.17425392552142999</v>
      </c>
      <c r="V2013" s="17">
        <v>0.27212664105290801</v>
      </c>
      <c r="W2013" s="17">
        <v>0.32433752118937398</v>
      </c>
      <c r="X2013" s="17">
        <v>0.27702405171687999</v>
      </c>
      <c r="Y2013" s="17">
        <v>0.28107870036627303</v>
      </c>
      <c r="Z2013" s="17">
        <v>0.21694999227152201</v>
      </c>
      <c r="AA2013" s="17">
        <v>0.180092611498165</v>
      </c>
      <c r="AB2013" s="17">
        <v>0.25428999095818</v>
      </c>
      <c r="AC2013" s="17">
        <v>0.16243248427955101</v>
      </c>
      <c r="AD2013" s="17">
        <v>0.28161947193841402</v>
      </c>
      <c r="AE2013" s="17"/>
      <c r="AF2013" s="17">
        <v>0.18806248217194901</v>
      </c>
      <c r="AG2013" s="17">
        <v>0.27524162291443799</v>
      </c>
      <c r="AH2013" s="17">
        <v>0.261502021680454</v>
      </c>
      <c r="AI2013" s="17"/>
      <c r="AJ2013" s="17">
        <v>0.20882533523771499</v>
      </c>
      <c r="AK2013" s="17">
        <v>0.31136723628669999</v>
      </c>
      <c r="AL2013" s="17">
        <v>0.186403090328011</v>
      </c>
      <c r="AM2013" s="17">
        <v>0.68794541775943197</v>
      </c>
      <c r="AN2013" s="17">
        <v>0.20678539475787999</v>
      </c>
      <c r="AO2013" s="17"/>
      <c r="AP2013" s="17">
        <v>0.20464808059789799</v>
      </c>
      <c r="AQ2013" s="17">
        <v>0.30110421004295601</v>
      </c>
      <c r="AR2013" s="17">
        <v>0.225924983507613</v>
      </c>
      <c r="AS2013" s="17"/>
      <c r="AT2013" s="17">
        <v>0.225477432974443</v>
      </c>
      <c r="AU2013" s="17">
        <v>0.234593107108925</v>
      </c>
      <c r="AV2013" s="17">
        <v>0.291404840336981</v>
      </c>
      <c r="AW2013" s="17">
        <v>0.27285037790810102</v>
      </c>
      <c r="AX2013" s="17">
        <v>0.346599670779416</v>
      </c>
      <c r="AY2013" s="17"/>
      <c r="AZ2013" s="17">
        <v>0.194898710765297</v>
      </c>
      <c r="BA2013" s="17">
        <v>0.26492247459516699</v>
      </c>
      <c r="BB2013" s="17">
        <v>0.20885407701702099</v>
      </c>
      <c r="BC2013" s="17">
        <v>0.26848969620748098</v>
      </c>
      <c r="BD2013" s="17">
        <v>0.28265766328570002</v>
      </c>
      <c r="BE2013" s="17">
        <v>0.21957070538507201</v>
      </c>
      <c r="BF2013" s="17">
        <v>0.26989090734926602</v>
      </c>
      <c r="BG2013" s="17">
        <v>0.227405013597825</v>
      </c>
      <c r="BH2013" s="17">
        <v>0.19537255928632999</v>
      </c>
      <c r="BI2013" s="17">
        <v>0.30946561475077899</v>
      </c>
      <c r="BJ2013" s="17">
        <v>0.21882760390206499</v>
      </c>
      <c r="BK2013" s="17">
        <v>0.29651538838825198</v>
      </c>
      <c r="BL2013" s="17">
        <v>0.210855793144933</v>
      </c>
      <c r="BM2013" s="17">
        <v>0.33334037287378598</v>
      </c>
      <c r="BN2013" s="17">
        <v>0.33170164551590597</v>
      </c>
      <c r="BO2013" s="17">
        <v>0.30342532543574502</v>
      </c>
      <c r="BP2013" s="17"/>
      <c r="BQ2013" s="17">
        <v>0.303060847723648</v>
      </c>
      <c r="BR2013" s="17">
        <v>0.227286798243647</v>
      </c>
    </row>
    <row r="2014" spans="2:70" x14ac:dyDescent="0.35">
      <c r="B2014" t="s">
        <v>799</v>
      </c>
      <c r="C2014" s="17">
        <v>0.49559333922596799</v>
      </c>
      <c r="D2014" s="17">
        <v>0.526471719133357</v>
      </c>
      <c r="E2014" s="17">
        <v>0.461517731883333</v>
      </c>
      <c r="F2014" s="17"/>
      <c r="G2014" s="17">
        <v>0.41963401770856801</v>
      </c>
      <c r="H2014" s="17">
        <v>0.40650884401436199</v>
      </c>
      <c r="I2014" s="17">
        <v>0.53077315136038605</v>
      </c>
      <c r="J2014" s="17">
        <v>0.44994627033308798</v>
      </c>
      <c r="K2014" s="17">
        <v>0.53580363742799497</v>
      </c>
      <c r="L2014" s="17">
        <v>0.58793769212728197</v>
      </c>
      <c r="M2014" s="17"/>
      <c r="N2014" s="17">
        <v>0.51562929732775797</v>
      </c>
      <c r="O2014" s="17">
        <v>0.53131632792120398</v>
      </c>
      <c r="P2014" s="17">
        <v>0.43943939909541402</v>
      </c>
      <c r="Q2014" s="17">
        <v>0.48615152534060002</v>
      </c>
      <c r="R2014" s="17"/>
      <c r="S2014" s="17">
        <v>0.42860182503548599</v>
      </c>
      <c r="T2014" s="17">
        <v>0.53775999799213303</v>
      </c>
      <c r="U2014" s="17">
        <v>0.59719731106513796</v>
      </c>
      <c r="V2014" s="17">
        <v>0.53035889289499405</v>
      </c>
      <c r="W2014" s="17">
        <v>0.40399654219169501</v>
      </c>
      <c r="X2014" s="17">
        <v>0.40419213044569702</v>
      </c>
      <c r="Y2014" s="17">
        <v>0.44294884205271801</v>
      </c>
      <c r="Z2014" s="17">
        <v>0.51842912873982805</v>
      </c>
      <c r="AA2014" s="17">
        <v>0.56496482239190304</v>
      </c>
      <c r="AB2014" s="17">
        <v>0.50903150409043396</v>
      </c>
      <c r="AC2014" s="17">
        <v>0.51768659496972902</v>
      </c>
      <c r="AD2014" s="17">
        <v>0.42616348424927197</v>
      </c>
      <c r="AE2014" s="17"/>
      <c r="AF2014" s="17">
        <v>0.587640730035628</v>
      </c>
      <c r="AG2014" s="17">
        <v>0.48894274257284098</v>
      </c>
      <c r="AH2014" s="17">
        <v>0.35473546517218002</v>
      </c>
      <c r="AI2014" s="17"/>
      <c r="AJ2014" s="17">
        <v>0.56650081956409204</v>
      </c>
      <c r="AK2014" s="17">
        <v>0.44928526426197002</v>
      </c>
      <c r="AL2014" s="17">
        <v>0.526772323741453</v>
      </c>
      <c r="AM2014" s="17">
        <v>0.31205458224056798</v>
      </c>
      <c r="AN2014" s="17">
        <v>0.42926606487685198</v>
      </c>
      <c r="AO2014" s="17"/>
      <c r="AP2014" s="17">
        <v>0.59454010953803504</v>
      </c>
      <c r="AQ2014" s="17">
        <v>0.475782888905596</v>
      </c>
      <c r="AR2014" s="17">
        <v>0.45632490881770799</v>
      </c>
      <c r="AS2014" s="17"/>
      <c r="AT2014" s="17">
        <v>0.50128128268126704</v>
      </c>
      <c r="AU2014" s="17">
        <v>0.49456060824804199</v>
      </c>
      <c r="AV2014" s="17">
        <v>0.51844972389261401</v>
      </c>
      <c r="AW2014" s="17">
        <v>0.44945495441632399</v>
      </c>
      <c r="AX2014" s="17">
        <v>0.49847912945227801</v>
      </c>
      <c r="AY2014" s="17"/>
      <c r="AZ2014" s="17">
        <v>0.57013672480224498</v>
      </c>
      <c r="BA2014" s="17">
        <v>0.38149645375680902</v>
      </c>
      <c r="BB2014" s="17">
        <v>0.505472220162692</v>
      </c>
      <c r="BC2014" s="17">
        <v>0.44944531105503999</v>
      </c>
      <c r="BD2014" s="17">
        <v>0.50890219415048299</v>
      </c>
      <c r="BE2014" s="17">
        <v>0.47438539532033203</v>
      </c>
      <c r="BF2014" s="17">
        <v>0.51754189720741905</v>
      </c>
      <c r="BG2014" s="17">
        <v>0.54689976653797201</v>
      </c>
      <c r="BH2014" s="17">
        <v>0.50799506515747395</v>
      </c>
      <c r="BI2014" s="17">
        <v>0.44113616231973901</v>
      </c>
      <c r="BJ2014" s="17">
        <v>0.47058900745245902</v>
      </c>
      <c r="BK2014" s="17">
        <v>0.49558441553367</v>
      </c>
      <c r="BL2014" s="17">
        <v>0.56318476351872404</v>
      </c>
      <c r="BM2014" s="17">
        <v>0.565759159727523</v>
      </c>
      <c r="BN2014" s="17">
        <v>0.60469381665092603</v>
      </c>
      <c r="BO2014" s="17">
        <v>0.41496434350334899</v>
      </c>
      <c r="BP2014" s="17"/>
      <c r="BQ2014" s="17">
        <v>0.47316395242646397</v>
      </c>
      <c r="BR2014" s="17">
        <v>0.50846436528241701</v>
      </c>
    </row>
    <row r="2015" spans="2:70" x14ac:dyDescent="0.35">
      <c r="B2015" t="s">
        <v>775</v>
      </c>
      <c r="C2015" s="17">
        <v>0.25777797515935302</v>
      </c>
      <c r="D2015" s="17">
        <v>0.22959323207733501</v>
      </c>
      <c r="E2015" s="17">
        <v>0.28826038891790901</v>
      </c>
      <c r="F2015" s="17"/>
      <c r="G2015" s="17">
        <v>0.232550105337086</v>
      </c>
      <c r="H2015" s="17">
        <v>0.26670278432772998</v>
      </c>
      <c r="I2015" s="17">
        <v>0.231911598098993</v>
      </c>
      <c r="J2015" s="17">
        <v>0.27500244488764197</v>
      </c>
      <c r="K2015" s="17">
        <v>0.28249815058140998</v>
      </c>
      <c r="L2015" s="17">
        <v>0.25759284833476997</v>
      </c>
      <c r="M2015" s="17"/>
      <c r="N2015" s="17">
        <v>0.23553148057120599</v>
      </c>
      <c r="O2015" s="17">
        <v>0.26039907466703499</v>
      </c>
      <c r="P2015" s="17">
        <v>0.29524231381031202</v>
      </c>
      <c r="Q2015" s="17">
        <v>0.24413342378967801</v>
      </c>
      <c r="R2015" s="17"/>
      <c r="S2015" s="17">
        <v>0.23815876999550301</v>
      </c>
      <c r="T2015" s="17">
        <v>0.26693370510376901</v>
      </c>
      <c r="U2015" s="17">
        <v>0.228548763413432</v>
      </c>
      <c r="V2015" s="17">
        <v>0.19751446605209799</v>
      </c>
      <c r="W2015" s="17">
        <v>0.27166593661893101</v>
      </c>
      <c r="X2015" s="17">
        <v>0.31878381783742299</v>
      </c>
      <c r="Y2015" s="17">
        <v>0.27597245758101002</v>
      </c>
      <c r="Z2015" s="17">
        <v>0.26462087898865</v>
      </c>
      <c r="AA2015" s="17">
        <v>0.25494256610993199</v>
      </c>
      <c r="AB2015" s="17">
        <v>0.23667850495138501</v>
      </c>
      <c r="AC2015" s="17">
        <v>0.31988092075072</v>
      </c>
      <c r="AD2015" s="17">
        <v>0.292217043812314</v>
      </c>
      <c r="AE2015" s="17"/>
      <c r="AF2015" s="17">
        <v>0.22429678779242301</v>
      </c>
      <c r="AG2015" s="17">
        <v>0.235815634512721</v>
      </c>
      <c r="AH2015" s="17">
        <v>0.38376251314736598</v>
      </c>
      <c r="AI2015" s="17"/>
      <c r="AJ2015" s="17">
        <v>0.224673845198193</v>
      </c>
      <c r="AK2015" s="17">
        <v>0.23934749945132999</v>
      </c>
      <c r="AL2015" s="17">
        <v>0.286824585930536</v>
      </c>
      <c r="AM2015" s="17">
        <v>0</v>
      </c>
      <c r="AN2015" s="17">
        <v>0.36394854036526803</v>
      </c>
      <c r="AO2015" s="17"/>
      <c r="AP2015" s="17">
        <v>0.20081180986406699</v>
      </c>
      <c r="AQ2015" s="17">
        <v>0.22311290105144799</v>
      </c>
      <c r="AR2015" s="17">
        <v>0.31775010767467898</v>
      </c>
      <c r="AS2015" s="17"/>
      <c r="AT2015" s="17">
        <v>0.27324128434429001</v>
      </c>
      <c r="AU2015" s="17">
        <v>0.27084628464303201</v>
      </c>
      <c r="AV2015" s="17">
        <v>0.19014543577040499</v>
      </c>
      <c r="AW2015" s="17">
        <v>0.27769466767557499</v>
      </c>
      <c r="AX2015" s="17">
        <v>0.15492119976830601</v>
      </c>
      <c r="AY2015" s="17"/>
      <c r="AZ2015" s="17">
        <v>0.234964564432458</v>
      </c>
      <c r="BA2015" s="17">
        <v>0.35358107164802399</v>
      </c>
      <c r="BB2015" s="17">
        <v>0.28567370282028698</v>
      </c>
      <c r="BC2015" s="17">
        <v>0.28206499273747898</v>
      </c>
      <c r="BD2015" s="17">
        <v>0.20844014256381699</v>
      </c>
      <c r="BE2015" s="17">
        <v>0.30604389929459702</v>
      </c>
      <c r="BF2015" s="17">
        <v>0.21256719544331401</v>
      </c>
      <c r="BG2015" s="17">
        <v>0.22569521986420299</v>
      </c>
      <c r="BH2015" s="17">
        <v>0.29663237555619498</v>
      </c>
      <c r="BI2015" s="17">
        <v>0.24939822292948199</v>
      </c>
      <c r="BJ2015" s="17">
        <v>0.31058338864547602</v>
      </c>
      <c r="BK2015" s="17">
        <v>0.207900196078077</v>
      </c>
      <c r="BL2015" s="17">
        <v>0.22595944333634299</v>
      </c>
      <c r="BM2015" s="17">
        <v>0.100900467398691</v>
      </c>
      <c r="BN2015" s="17">
        <v>6.3604537833168107E-2</v>
      </c>
      <c r="BO2015" s="17">
        <v>0.28161033106090699</v>
      </c>
      <c r="BP2015" s="17"/>
      <c r="BQ2015" s="17">
        <v>0.223775199849888</v>
      </c>
      <c r="BR2015" s="17">
        <v>0.26424883647393699</v>
      </c>
    </row>
    <row r="2016" spans="2:70" x14ac:dyDescent="0.35">
      <c r="C2016" s="17"/>
      <c r="D2016" s="17"/>
      <c r="E2016" s="17"/>
      <c r="F2016" s="17"/>
      <c r="G2016" s="17"/>
      <c r="H2016" s="17"/>
      <c r="I2016" s="17"/>
      <c r="J2016" s="17"/>
      <c r="K2016" s="17"/>
      <c r="L2016" s="17"/>
      <c r="M2016" s="17"/>
      <c r="N2016" s="17"/>
      <c r="O2016" s="17"/>
      <c r="P2016" s="17"/>
      <c r="Q2016" s="17"/>
      <c r="R2016" s="17"/>
      <c r="S2016" s="17"/>
      <c r="T2016" s="17"/>
      <c r="U2016" s="17"/>
      <c r="V2016" s="17"/>
      <c r="W2016" s="17"/>
      <c r="X2016" s="17"/>
      <c r="Y2016" s="17"/>
      <c r="Z2016" s="17"/>
      <c r="AA2016" s="17"/>
      <c r="AB2016" s="17"/>
      <c r="AC2016" s="17"/>
      <c r="AD2016" s="17"/>
      <c r="AE2016" s="17"/>
      <c r="AF2016" s="17"/>
      <c r="AG2016" s="17"/>
      <c r="AH2016" s="17"/>
      <c r="AI2016" s="17"/>
      <c r="AJ2016" s="17"/>
      <c r="AK2016" s="17"/>
      <c r="AL2016" s="17"/>
      <c r="AM2016" s="17"/>
      <c r="AN2016" s="17"/>
      <c r="AO2016" s="17"/>
      <c r="AP2016" s="17"/>
      <c r="AQ2016" s="17"/>
      <c r="AR2016" s="17"/>
      <c r="AS2016" s="17"/>
      <c r="AT2016" s="17"/>
      <c r="AU2016" s="17"/>
      <c r="AV2016" s="17"/>
      <c r="AW2016" s="17"/>
      <c r="AX2016" s="17"/>
      <c r="AY2016" s="17"/>
      <c r="AZ2016" s="17"/>
      <c r="BA2016" s="17"/>
      <c r="BB2016" s="17"/>
      <c r="BC2016" s="17"/>
      <c r="BD2016" s="17"/>
      <c r="BE2016" s="17"/>
      <c r="BF2016" s="17"/>
      <c r="BG2016" s="17"/>
      <c r="BH2016" s="17"/>
      <c r="BI2016" s="17"/>
      <c r="BJ2016" s="17"/>
      <c r="BK2016" s="17"/>
      <c r="BL2016" s="17"/>
      <c r="BM2016" s="17"/>
      <c r="BN2016" s="17"/>
      <c r="BO2016" s="17"/>
      <c r="BP2016" s="17"/>
      <c r="BQ2016" s="17"/>
      <c r="BR2016" s="17"/>
    </row>
    <row r="2017" spans="2:70" x14ac:dyDescent="0.35">
      <c r="B2017" s="6" t="s">
        <v>791</v>
      </c>
      <c r="C2017" s="17"/>
      <c r="D2017" s="17"/>
      <c r="E2017" s="17"/>
      <c r="F2017" s="17"/>
      <c r="G2017" s="17"/>
      <c r="H2017" s="17"/>
      <c r="I2017" s="17"/>
      <c r="J2017" s="17"/>
      <c r="K2017" s="17"/>
      <c r="L2017" s="17"/>
      <c r="M2017" s="17"/>
      <c r="N2017" s="17"/>
      <c r="O2017" s="17"/>
      <c r="P2017" s="17"/>
      <c r="Q2017" s="17"/>
      <c r="R2017" s="17"/>
      <c r="S2017" s="17"/>
      <c r="T2017" s="17"/>
      <c r="U2017" s="17"/>
      <c r="V2017" s="17"/>
      <c r="W2017" s="17"/>
      <c r="X2017" s="17"/>
      <c r="Y2017" s="17"/>
      <c r="Z2017" s="17"/>
      <c r="AA2017" s="17"/>
      <c r="AB2017" s="17"/>
      <c r="AC2017" s="17"/>
      <c r="AD2017" s="17"/>
      <c r="AE2017" s="17"/>
      <c r="AF2017" s="17"/>
      <c r="AG2017" s="17"/>
      <c r="AH2017" s="17"/>
      <c r="AI2017" s="17"/>
      <c r="AJ2017" s="17"/>
      <c r="AK2017" s="17"/>
      <c r="AL2017" s="17"/>
      <c r="AM2017" s="17"/>
      <c r="AN2017" s="17"/>
      <c r="AO2017" s="17"/>
      <c r="AP2017" s="17"/>
      <c r="AQ2017" s="17"/>
      <c r="AR2017" s="17"/>
      <c r="AS2017" s="17"/>
      <c r="AT2017" s="17"/>
      <c r="AU2017" s="17"/>
      <c r="AV2017" s="17"/>
      <c r="AW2017" s="17"/>
      <c r="AX2017" s="17"/>
      <c r="AY2017" s="17"/>
      <c r="AZ2017" s="17"/>
      <c r="BA2017" s="17"/>
      <c r="BB2017" s="17"/>
      <c r="BC2017" s="17"/>
      <c r="BD2017" s="17"/>
      <c r="BE2017" s="17"/>
      <c r="BF2017" s="17"/>
      <c r="BG2017" s="17"/>
      <c r="BH2017" s="17"/>
      <c r="BI2017" s="17"/>
      <c r="BJ2017" s="17"/>
      <c r="BK2017" s="17"/>
      <c r="BL2017" s="17"/>
      <c r="BM2017" s="17"/>
      <c r="BN2017" s="17"/>
      <c r="BO2017" s="17"/>
      <c r="BP2017" s="17"/>
      <c r="BQ2017" s="17"/>
      <c r="BR2017" s="17"/>
    </row>
    <row r="2018" spans="2:70" x14ac:dyDescent="0.35">
      <c r="B2018" s="24" t="s">
        <v>651</v>
      </c>
      <c r="C2018" s="17"/>
      <c r="D2018" s="17"/>
      <c r="E2018" s="17"/>
      <c r="F2018" s="17"/>
      <c r="G2018" s="17"/>
      <c r="H2018" s="17"/>
      <c r="I2018" s="17"/>
      <c r="J2018" s="17"/>
      <c r="K2018" s="17"/>
      <c r="L2018" s="17"/>
      <c r="M2018" s="17"/>
      <c r="N2018" s="17"/>
      <c r="O2018" s="17"/>
      <c r="P2018" s="17"/>
      <c r="Q2018" s="17"/>
      <c r="R2018" s="17"/>
      <c r="S2018" s="17"/>
      <c r="T2018" s="17"/>
      <c r="U2018" s="17"/>
      <c r="V2018" s="17"/>
      <c r="W2018" s="17"/>
      <c r="X2018" s="17"/>
      <c r="Y2018" s="17"/>
      <c r="Z2018" s="17"/>
      <c r="AA2018" s="17"/>
      <c r="AB2018" s="17"/>
      <c r="AC2018" s="17"/>
      <c r="AD2018" s="17"/>
      <c r="AE2018" s="17"/>
      <c r="AF2018" s="17"/>
      <c r="AG2018" s="17"/>
      <c r="AH2018" s="17"/>
      <c r="AI2018" s="17"/>
      <c r="AJ2018" s="17"/>
      <c r="AK2018" s="17"/>
      <c r="AL2018" s="17"/>
      <c r="AM2018" s="17"/>
      <c r="AN2018" s="17"/>
      <c r="AO2018" s="17"/>
      <c r="AP2018" s="17"/>
      <c r="AQ2018" s="17"/>
      <c r="AR2018" s="17"/>
      <c r="AS2018" s="17"/>
      <c r="AT2018" s="17"/>
      <c r="AU2018" s="17"/>
      <c r="AV2018" s="17"/>
      <c r="AW2018" s="17"/>
      <c r="AX2018" s="17"/>
      <c r="AY2018" s="17"/>
      <c r="AZ2018" s="17"/>
      <c r="BA2018" s="17"/>
      <c r="BB2018" s="17"/>
      <c r="BC2018" s="17"/>
      <c r="BD2018" s="17"/>
      <c r="BE2018" s="17"/>
      <c r="BF2018" s="17"/>
      <c r="BG2018" s="17"/>
      <c r="BH2018" s="17"/>
      <c r="BI2018" s="17"/>
      <c r="BJ2018" s="17"/>
      <c r="BK2018" s="17"/>
      <c r="BL2018" s="17"/>
      <c r="BM2018" s="17"/>
      <c r="BN2018" s="17"/>
      <c r="BO2018" s="17"/>
      <c r="BP2018" s="17"/>
      <c r="BQ2018" s="17"/>
      <c r="BR2018" s="17"/>
    </row>
    <row r="2019" spans="2:70" x14ac:dyDescent="0.35">
      <c r="B2019" t="s">
        <v>800</v>
      </c>
      <c r="C2019" s="17">
        <v>0.315186053631894</v>
      </c>
      <c r="D2019" s="17">
        <v>0.35657742742500498</v>
      </c>
      <c r="E2019" s="17">
        <v>0.27178178049248602</v>
      </c>
      <c r="F2019" s="17"/>
      <c r="G2019" s="17">
        <v>0.43116448096878501</v>
      </c>
      <c r="H2019" s="17">
        <v>0.36171267752394298</v>
      </c>
      <c r="I2019" s="17">
        <v>0.35743893201584498</v>
      </c>
      <c r="J2019" s="17">
        <v>0.32238216619501198</v>
      </c>
      <c r="K2019" s="17">
        <v>0.21079471590298801</v>
      </c>
      <c r="L2019" s="17">
        <v>0.230005088008568</v>
      </c>
      <c r="M2019" s="17"/>
      <c r="N2019" s="17">
        <v>0.30907369752675801</v>
      </c>
      <c r="O2019" s="17">
        <v>0.30636290807007799</v>
      </c>
      <c r="P2019" s="17">
        <v>0.32878532884120398</v>
      </c>
      <c r="Q2019" s="17">
        <v>0.31588059609380698</v>
      </c>
      <c r="R2019" s="17"/>
      <c r="S2019" s="17">
        <v>0.44398035307676498</v>
      </c>
      <c r="T2019" s="17">
        <v>0.28930866987630399</v>
      </c>
      <c r="U2019" s="17">
        <v>0.22051580245864999</v>
      </c>
      <c r="V2019" s="17">
        <v>0.26606956203997001</v>
      </c>
      <c r="W2019" s="17">
        <v>0.32466234864201299</v>
      </c>
      <c r="X2019" s="17">
        <v>0.2646582451915</v>
      </c>
      <c r="Y2019" s="17">
        <v>0.28264091110506501</v>
      </c>
      <c r="Z2019" s="17">
        <v>0.29065249508512597</v>
      </c>
      <c r="AA2019" s="17">
        <v>0.27578751459342499</v>
      </c>
      <c r="AB2019" s="17">
        <v>0.396281679054311</v>
      </c>
      <c r="AC2019" s="17">
        <v>0.318750922204661</v>
      </c>
      <c r="AD2019" s="17">
        <v>0.36472718981687402</v>
      </c>
      <c r="AE2019" s="17"/>
      <c r="AF2019" s="17">
        <v>0.28180275796754201</v>
      </c>
      <c r="AG2019" s="17">
        <v>0.32955733614871102</v>
      </c>
      <c r="AH2019" s="17">
        <v>0.31212537199978202</v>
      </c>
      <c r="AI2019" s="17"/>
      <c r="AJ2019" s="17">
        <v>0.248282731284208</v>
      </c>
      <c r="AK2019" s="17">
        <v>0.42583282765955999</v>
      </c>
      <c r="AL2019" s="17">
        <v>0.26944155211471099</v>
      </c>
      <c r="AM2019" s="17">
        <v>0.33740313285463702</v>
      </c>
      <c r="AN2019" s="17">
        <v>0.240484106147591</v>
      </c>
      <c r="AO2019" s="17"/>
      <c r="AP2019" s="17">
        <v>0.279713127048831</v>
      </c>
      <c r="AQ2019" s="17">
        <v>0.39554326532574702</v>
      </c>
      <c r="AR2019" s="17">
        <v>0.29028158464777798</v>
      </c>
      <c r="AS2019" s="17"/>
      <c r="AT2019" s="17">
        <v>0.28227546753886901</v>
      </c>
      <c r="AU2019" s="17">
        <v>0.30690170847475801</v>
      </c>
      <c r="AV2019" s="17">
        <v>0.33786403366534801</v>
      </c>
      <c r="AW2019" s="17">
        <v>0.39693687072953399</v>
      </c>
      <c r="AX2019" s="17">
        <v>0.59953929621662805</v>
      </c>
      <c r="AY2019" s="17"/>
      <c r="AZ2019" s="17">
        <v>0.26984652539149001</v>
      </c>
      <c r="BA2019" s="17">
        <v>0.29367955755969799</v>
      </c>
      <c r="BB2019" s="17">
        <v>0.36297384229735502</v>
      </c>
      <c r="BC2019" s="17">
        <v>0.33115151802332499</v>
      </c>
      <c r="BD2019" s="17">
        <v>0.31107549385091599</v>
      </c>
      <c r="BE2019" s="17">
        <v>0.29501304132317102</v>
      </c>
      <c r="BF2019" s="17">
        <v>0.32564823306510099</v>
      </c>
      <c r="BG2019" s="17">
        <v>0.303813778462591</v>
      </c>
      <c r="BH2019" s="17">
        <v>0.34329324152420898</v>
      </c>
      <c r="BI2019" s="17">
        <v>0.240167479108159</v>
      </c>
      <c r="BJ2019" s="17">
        <v>0.30238508126292102</v>
      </c>
      <c r="BK2019" s="17">
        <v>0.30550117207862698</v>
      </c>
      <c r="BL2019" s="17">
        <v>0.34695128650746598</v>
      </c>
      <c r="BM2019" s="17">
        <v>0.33009549337536598</v>
      </c>
      <c r="BN2019" s="17">
        <v>0.485954600608351</v>
      </c>
      <c r="BO2019" s="17">
        <v>0.43210267517991002</v>
      </c>
      <c r="BP2019" s="17"/>
      <c r="BQ2019" s="17">
        <v>0.33846409574805603</v>
      </c>
      <c r="BR2019" s="17">
        <v>0.30630922231380298</v>
      </c>
    </row>
    <row r="2020" spans="2:70" x14ac:dyDescent="0.35">
      <c r="B2020" t="s">
        <v>801</v>
      </c>
      <c r="C2020" s="17">
        <v>0.46361026070328798</v>
      </c>
      <c r="D2020" s="17">
        <v>0.465365604126949</v>
      </c>
      <c r="E2020" s="17">
        <v>0.46005611509350303</v>
      </c>
      <c r="F2020" s="17"/>
      <c r="G2020" s="17">
        <v>0.37777054500437401</v>
      </c>
      <c r="H2020" s="17">
        <v>0.42827066790229001</v>
      </c>
      <c r="I2020" s="17">
        <v>0.373305762685121</v>
      </c>
      <c r="J2020" s="17">
        <v>0.39033536404097302</v>
      </c>
      <c r="K2020" s="17">
        <v>0.57028803573406694</v>
      </c>
      <c r="L2020" s="17">
        <v>0.60982430457130898</v>
      </c>
      <c r="M2020" s="17"/>
      <c r="N2020" s="17">
        <v>0.47133446954837999</v>
      </c>
      <c r="O2020" s="17">
        <v>0.485583062866908</v>
      </c>
      <c r="P2020" s="17">
        <v>0.47237502633426898</v>
      </c>
      <c r="Q2020" s="17">
        <v>0.42541607275237697</v>
      </c>
      <c r="R2020" s="17"/>
      <c r="S2020" s="17">
        <v>0.38136268854099697</v>
      </c>
      <c r="T2020" s="17">
        <v>0.52844734972136997</v>
      </c>
      <c r="U2020" s="17">
        <v>0.45628035606316802</v>
      </c>
      <c r="V2020" s="17">
        <v>0.54296606572672101</v>
      </c>
      <c r="W2020" s="17">
        <v>0.43337244091014099</v>
      </c>
      <c r="X2020" s="17">
        <v>0.49768828562133</v>
      </c>
      <c r="Y2020" s="17">
        <v>0.49246392196539401</v>
      </c>
      <c r="Z2020" s="17">
        <v>0.51674170466504199</v>
      </c>
      <c r="AA2020" s="17">
        <v>0.46231197404400498</v>
      </c>
      <c r="AB2020" s="17">
        <v>0.40769003393458397</v>
      </c>
      <c r="AC2020" s="17">
        <v>0.42554057681370799</v>
      </c>
      <c r="AD2020" s="17">
        <v>0.41169575086814397</v>
      </c>
      <c r="AE2020" s="17"/>
      <c r="AF2020" s="17">
        <v>0.54469597355548804</v>
      </c>
      <c r="AG2020" s="17">
        <v>0.44146155014508598</v>
      </c>
      <c r="AH2020" s="17">
        <v>0.383941251033874</v>
      </c>
      <c r="AI2020" s="17"/>
      <c r="AJ2020" s="17">
        <v>0.55309754978202696</v>
      </c>
      <c r="AK2020" s="17">
        <v>0.34678582818354298</v>
      </c>
      <c r="AL2020" s="17">
        <v>0.54694523918183002</v>
      </c>
      <c r="AM2020" s="17">
        <v>0.46168993058523999</v>
      </c>
      <c r="AN2020" s="17">
        <v>0.46306418838111901</v>
      </c>
      <c r="AO2020" s="17"/>
      <c r="AP2020" s="17">
        <v>0.54446665391014704</v>
      </c>
      <c r="AQ2020" s="17">
        <v>0.39288197665612001</v>
      </c>
      <c r="AR2020" s="17">
        <v>0.50338575054568102</v>
      </c>
      <c r="AS2020" s="17"/>
      <c r="AT2020" s="17">
        <v>0.47979596181077899</v>
      </c>
      <c r="AU2020" s="17">
        <v>0.44580178364342699</v>
      </c>
      <c r="AV2020" s="17">
        <v>0.47808694774583299</v>
      </c>
      <c r="AW2020" s="17">
        <v>0.36506570052430598</v>
      </c>
      <c r="AX2020" s="17">
        <v>0.28751795225507798</v>
      </c>
      <c r="AY2020" s="17"/>
      <c r="AZ2020" s="17">
        <v>0.125650103863438</v>
      </c>
      <c r="BA2020" s="17">
        <v>0.44307892844782398</v>
      </c>
      <c r="BB2020" s="17">
        <v>0.38559840477676299</v>
      </c>
      <c r="BC2020" s="17">
        <v>0.45207192431693</v>
      </c>
      <c r="BD2020" s="17">
        <v>0.48474151302291602</v>
      </c>
      <c r="BE2020" s="17">
        <v>0.457411084349921</v>
      </c>
      <c r="BF2020" s="17">
        <v>0.442132742298667</v>
      </c>
      <c r="BG2020" s="17">
        <v>0.48587786198044702</v>
      </c>
      <c r="BH2020" s="17">
        <v>0.499925511200216</v>
      </c>
      <c r="BI2020" s="17">
        <v>0.43114510693291902</v>
      </c>
      <c r="BJ2020" s="17">
        <v>0.48663928046975502</v>
      </c>
      <c r="BK2020" s="17">
        <v>0.59774050762634101</v>
      </c>
      <c r="BL2020" s="17">
        <v>0.53201400323639603</v>
      </c>
      <c r="BM2020" s="17">
        <v>0.50048694950823902</v>
      </c>
      <c r="BN2020" s="17">
        <v>0.43202362852796999</v>
      </c>
      <c r="BO2020" s="17">
        <v>0.33005238972888701</v>
      </c>
      <c r="BP2020" s="17"/>
      <c r="BQ2020" s="17">
        <v>0.49622717276231199</v>
      </c>
      <c r="BR2020" s="17">
        <v>0.45699499293314599</v>
      </c>
    </row>
    <row r="2021" spans="2:70" x14ac:dyDescent="0.35">
      <c r="B2021" t="s">
        <v>775</v>
      </c>
      <c r="C2021" s="17">
        <v>0.22120368566481699</v>
      </c>
      <c r="D2021" s="17">
        <v>0.178056968448046</v>
      </c>
      <c r="E2021" s="17">
        <v>0.268162104414012</v>
      </c>
      <c r="F2021" s="17"/>
      <c r="G2021" s="17">
        <v>0.191064974026841</v>
      </c>
      <c r="H2021" s="17">
        <v>0.210016654573767</v>
      </c>
      <c r="I2021" s="17">
        <v>0.26925530529903402</v>
      </c>
      <c r="J2021" s="17">
        <v>0.287282469764015</v>
      </c>
      <c r="K2021" s="17">
        <v>0.21891724836294599</v>
      </c>
      <c r="L2021" s="17">
        <v>0.16017060742012301</v>
      </c>
      <c r="M2021" s="17"/>
      <c r="N2021" s="17">
        <v>0.21959183292486201</v>
      </c>
      <c r="O2021" s="17">
        <v>0.20805402906301301</v>
      </c>
      <c r="P2021" s="17">
        <v>0.19883964482452701</v>
      </c>
      <c r="Q2021" s="17">
        <v>0.258703331153816</v>
      </c>
      <c r="R2021" s="17"/>
      <c r="S2021" s="17">
        <v>0.17465695838223899</v>
      </c>
      <c r="T2021" s="17">
        <v>0.182243980402327</v>
      </c>
      <c r="U2021" s="17">
        <v>0.32320384147818199</v>
      </c>
      <c r="V2021" s="17">
        <v>0.190964372233309</v>
      </c>
      <c r="W2021" s="17">
        <v>0.241965210447847</v>
      </c>
      <c r="X2021" s="17">
        <v>0.23765346918717001</v>
      </c>
      <c r="Y2021" s="17">
        <v>0.22489516692954101</v>
      </c>
      <c r="Z2021" s="17">
        <v>0.19260580024983201</v>
      </c>
      <c r="AA2021" s="17">
        <v>0.26190051136256998</v>
      </c>
      <c r="AB2021" s="17">
        <v>0.196028287011104</v>
      </c>
      <c r="AC2021" s="17">
        <v>0.255708500981631</v>
      </c>
      <c r="AD2021" s="17">
        <v>0.22357705931498201</v>
      </c>
      <c r="AE2021" s="17"/>
      <c r="AF2021" s="17">
        <v>0.17350126847696901</v>
      </c>
      <c r="AG2021" s="17">
        <v>0.228981113706204</v>
      </c>
      <c r="AH2021" s="17">
        <v>0.30393337696634498</v>
      </c>
      <c r="AI2021" s="17"/>
      <c r="AJ2021" s="17">
        <v>0.19861971893376501</v>
      </c>
      <c r="AK2021" s="17">
        <v>0.22738134415689701</v>
      </c>
      <c r="AL2021" s="17">
        <v>0.18361320870345901</v>
      </c>
      <c r="AM2021" s="17">
        <v>0.20090693656012201</v>
      </c>
      <c r="AN2021" s="17">
        <v>0.29645170547128902</v>
      </c>
      <c r="AO2021" s="17"/>
      <c r="AP2021" s="17">
        <v>0.17582021904102099</v>
      </c>
      <c r="AQ2021" s="17">
        <v>0.211574758018133</v>
      </c>
      <c r="AR2021" s="17">
        <v>0.206332664806541</v>
      </c>
      <c r="AS2021" s="17"/>
      <c r="AT2021" s="17">
        <v>0.237928570650352</v>
      </c>
      <c r="AU2021" s="17">
        <v>0.24729650788181601</v>
      </c>
      <c r="AV2021" s="17">
        <v>0.184049018588819</v>
      </c>
      <c r="AW2021" s="17">
        <v>0.23799742874616001</v>
      </c>
      <c r="AX2021" s="17">
        <v>0.112942751528294</v>
      </c>
      <c r="AY2021" s="17"/>
      <c r="AZ2021" s="17">
        <v>0.60450337074507299</v>
      </c>
      <c r="BA2021" s="17">
        <v>0.26324151399247803</v>
      </c>
      <c r="BB2021" s="17">
        <v>0.25142775292588199</v>
      </c>
      <c r="BC2021" s="17">
        <v>0.21677655765974499</v>
      </c>
      <c r="BD2021" s="17">
        <v>0.204182993126168</v>
      </c>
      <c r="BE2021" s="17">
        <v>0.247575874326908</v>
      </c>
      <c r="BF2021" s="17">
        <v>0.23221902463623201</v>
      </c>
      <c r="BG2021" s="17">
        <v>0.210308359556962</v>
      </c>
      <c r="BH2021" s="17">
        <v>0.15678124727557399</v>
      </c>
      <c r="BI2021" s="17">
        <v>0.32868741395892198</v>
      </c>
      <c r="BJ2021" s="17">
        <v>0.21097563826732399</v>
      </c>
      <c r="BK2021" s="17">
        <v>9.6758320295032396E-2</v>
      </c>
      <c r="BL2021" s="17">
        <v>0.121034710256138</v>
      </c>
      <c r="BM2021" s="17">
        <v>0.169417557116396</v>
      </c>
      <c r="BN2021" s="17">
        <v>8.2021770863678706E-2</v>
      </c>
      <c r="BO2021" s="17">
        <v>0.237844935091203</v>
      </c>
      <c r="BP2021" s="17"/>
      <c r="BQ2021" s="17">
        <v>0.16530873148963299</v>
      </c>
      <c r="BR2021" s="17">
        <v>0.236695784753051</v>
      </c>
    </row>
    <row r="2022" spans="2:70" x14ac:dyDescent="0.35">
      <c r="C2022" s="17"/>
      <c r="D2022" s="17"/>
      <c r="E2022" s="17"/>
      <c r="F2022" s="17"/>
      <c r="G2022" s="17"/>
      <c r="H2022" s="17"/>
      <c r="I2022" s="17"/>
      <c r="J2022" s="17"/>
      <c r="K2022" s="17"/>
      <c r="L2022" s="17"/>
      <c r="M2022" s="17"/>
      <c r="N2022" s="17"/>
      <c r="O2022" s="17"/>
      <c r="P2022" s="17"/>
      <c r="Q2022" s="17"/>
      <c r="R2022" s="17"/>
      <c r="S2022" s="17"/>
      <c r="T2022" s="17"/>
      <c r="U2022" s="17"/>
      <c r="V2022" s="17"/>
      <c r="W2022" s="17"/>
      <c r="X2022" s="17"/>
      <c r="Y2022" s="17"/>
      <c r="Z2022" s="17"/>
      <c r="AA2022" s="17"/>
      <c r="AB2022" s="17"/>
      <c r="AC2022" s="17"/>
      <c r="AD2022" s="17"/>
      <c r="AE2022" s="17"/>
      <c r="AF2022" s="17"/>
      <c r="AG2022" s="17"/>
      <c r="AH2022" s="17"/>
      <c r="AI2022" s="17"/>
      <c r="AJ2022" s="17"/>
      <c r="AK2022" s="17"/>
      <c r="AL2022" s="17"/>
      <c r="AM2022" s="17"/>
      <c r="AN2022" s="17"/>
      <c r="AO2022" s="17"/>
      <c r="AP2022" s="17"/>
      <c r="AQ2022" s="17"/>
      <c r="AR2022" s="17"/>
      <c r="AS2022" s="17"/>
      <c r="AT2022" s="17"/>
      <c r="AU2022" s="17"/>
      <c r="AV2022" s="17"/>
      <c r="AW2022" s="17"/>
      <c r="AX2022" s="17"/>
      <c r="AY2022" s="17"/>
      <c r="AZ2022" s="17"/>
      <c r="BA2022" s="17"/>
      <c r="BB2022" s="17"/>
      <c r="BC2022" s="17"/>
      <c r="BD2022" s="17"/>
      <c r="BE2022" s="17"/>
      <c r="BF2022" s="17"/>
      <c r="BG2022" s="17"/>
      <c r="BH2022" s="17"/>
      <c r="BI2022" s="17"/>
      <c r="BJ2022" s="17"/>
      <c r="BK2022" s="17"/>
      <c r="BL2022" s="17"/>
      <c r="BM2022" s="17"/>
      <c r="BN2022" s="17"/>
      <c r="BO2022" s="17"/>
      <c r="BP2022" s="17"/>
      <c r="BQ2022" s="17"/>
      <c r="BR2022" s="17"/>
    </row>
    <row r="2023" spans="2:70" x14ac:dyDescent="0.35">
      <c r="B2023" s="6" t="s">
        <v>791</v>
      </c>
      <c r="C2023" s="17"/>
      <c r="D2023" s="17"/>
      <c r="E2023" s="17"/>
      <c r="F2023" s="17"/>
      <c r="G2023" s="17"/>
      <c r="H2023" s="17"/>
      <c r="I2023" s="17"/>
      <c r="J2023" s="17"/>
      <c r="K2023" s="17"/>
      <c r="L2023" s="17"/>
      <c r="M2023" s="17"/>
      <c r="N2023" s="17"/>
      <c r="O2023" s="17"/>
      <c r="P2023" s="17"/>
      <c r="Q2023" s="17"/>
      <c r="R2023" s="17"/>
      <c r="S2023" s="17"/>
      <c r="T2023" s="17"/>
      <c r="U2023" s="17"/>
      <c r="V2023" s="17"/>
      <c r="W2023" s="17"/>
      <c r="X2023" s="17"/>
      <c r="Y2023" s="17"/>
      <c r="Z2023" s="17"/>
      <c r="AA2023" s="17"/>
      <c r="AB2023" s="17"/>
      <c r="AC2023" s="17"/>
      <c r="AD2023" s="17"/>
      <c r="AE2023" s="17"/>
      <c r="AF2023" s="17"/>
      <c r="AG2023" s="17"/>
      <c r="AH2023" s="17"/>
      <c r="AI2023" s="17"/>
      <c r="AJ2023" s="17"/>
      <c r="AK2023" s="17"/>
      <c r="AL2023" s="17"/>
      <c r="AM2023" s="17"/>
      <c r="AN2023" s="17"/>
      <c r="AO2023" s="17"/>
      <c r="AP2023" s="17"/>
      <c r="AQ2023" s="17"/>
      <c r="AR2023" s="17"/>
      <c r="AS2023" s="17"/>
      <c r="AT2023" s="17"/>
      <c r="AU2023" s="17"/>
      <c r="AV2023" s="17"/>
      <c r="AW2023" s="17"/>
      <c r="AX2023" s="17"/>
      <c r="AY2023" s="17"/>
      <c r="AZ2023" s="17"/>
      <c r="BA2023" s="17"/>
      <c r="BB2023" s="17"/>
      <c r="BC2023" s="17"/>
      <c r="BD2023" s="17"/>
      <c r="BE2023" s="17"/>
      <c r="BF2023" s="17"/>
      <c r="BG2023" s="17"/>
      <c r="BH2023" s="17"/>
      <c r="BI2023" s="17"/>
      <c r="BJ2023" s="17"/>
      <c r="BK2023" s="17"/>
      <c r="BL2023" s="17"/>
      <c r="BM2023" s="17"/>
      <c r="BN2023" s="17"/>
      <c r="BO2023" s="17"/>
      <c r="BP2023" s="17"/>
      <c r="BQ2023" s="17"/>
      <c r="BR2023" s="17"/>
    </row>
    <row r="2024" spans="2:70" x14ac:dyDescent="0.35">
      <c r="B2024" s="24" t="s">
        <v>651</v>
      </c>
      <c r="C2024" s="17"/>
      <c r="D2024" s="17"/>
      <c r="E2024" s="17"/>
      <c r="F2024" s="17"/>
      <c r="G2024" s="17"/>
      <c r="H2024" s="17"/>
      <c r="I2024" s="17"/>
      <c r="J2024" s="17"/>
      <c r="K2024" s="17"/>
      <c r="L2024" s="17"/>
      <c r="M2024" s="17"/>
      <c r="N2024" s="17"/>
      <c r="O2024" s="17"/>
      <c r="P2024" s="17"/>
      <c r="Q2024" s="17"/>
      <c r="R2024" s="17"/>
      <c r="S2024" s="17"/>
      <c r="T2024" s="17"/>
      <c r="U2024" s="17"/>
      <c r="V2024" s="17"/>
      <c r="W2024" s="17"/>
      <c r="X2024" s="17"/>
      <c r="Y2024" s="17"/>
      <c r="Z2024" s="17"/>
      <c r="AA2024" s="17"/>
      <c r="AB2024" s="17"/>
      <c r="AC2024" s="17"/>
      <c r="AD2024" s="17"/>
      <c r="AE2024" s="17"/>
      <c r="AF2024" s="17"/>
      <c r="AG2024" s="17"/>
      <c r="AH2024" s="17"/>
      <c r="AI2024" s="17"/>
      <c r="AJ2024" s="17"/>
      <c r="AK2024" s="17"/>
      <c r="AL2024" s="17"/>
      <c r="AM2024" s="17"/>
      <c r="AN2024" s="17"/>
      <c r="AO2024" s="17"/>
      <c r="AP2024" s="17"/>
      <c r="AQ2024" s="17"/>
      <c r="AR2024" s="17"/>
      <c r="AS2024" s="17"/>
      <c r="AT2024" s="17"/>
      <c r="AU2024" s="17"/>
      <c r="AV2024" s="17"/>
      <c r="AW2024" s="17"/>
      <c r="AX2024" s="17"/>
      <c r="AY2024" s="17"/>
      <c r="AZ2024" s="17"/>
      <c r="BA2024" s="17"/>
      <c r="BB2024" s="17"/>
      <c r="BC2024" s="17"/>
      <c r="BD2024" s="17"/>
      <c r="BE2024" s="17"/>
      <c r="BF2024" s="17"/>
      <c r="BG2024" s="17"/>
      <c r="BH2024" s="17"/>
      <c r="BI2024" s="17"/>
      <c r="BJ2024" s="17"/>
      <c r="BK2024" s="17"/>
      <c r="BL2024" s="17"/>
      <c r="BM2024" s="17"/>
      <c r="BN2024" s="17"/>
      <c r="BO2024" s="17"/>
      <c r="BP2024" s="17"/>
      <c r="BQ2024" s="17"/>
      <c r="BR2024" s="17"/>
    </row>
    <row r="2025" spans="2:70" x14ac:dyDescent="0.35">
      <c r="B2025" t="s">
        <v>802</v>
      </c>
      <c r="C2025" s="17">
        <v>0.29845037008852499</v>
      </c>
      <c r="D2025" s="17">
        <v>0.28311305122286301</v>
      </c>
      <c r="E2025" s="17">
        <v>0.31103551316007499</v>
      </c>
      <c r="F2025" s="17"/>
      <c r="G2025" s="17">
        <v>0.43400959789796401</v>
      </c>
      <c r="H2025" s="17">
        <v>0.35942991827534698</v>
      </c>
      <c r="I2025" s="17">
        <v>0.33954446876293598</v>
      </c>
      <c r="J2025" s="17">
        <v>0.29121810673597598</v>
      </c>
      <c r="K2025" s="17">
        <v>0.20822332429273399</v>
      </c>
      <c r="L2025" s="17">
        <v>0.18419255746740501</v>
      </c>
      <c r="M2025" s="17"/>
      <c r="N2025" s="17">
        <v>0.34070552286994099</v>
      </c>
      <c r="O2025" s="17">
        <v>0.27257106443117202</v>
      </c>
      <c r="P2025" s="17">
        <v>0.28771341820573099</v>
      </c>
      <c r="Q2025" s="17">
        <v>0.293035127614446</v>
      </c>
      <c r="R2025" s="17"/>
      <c r="S2025" s="17">
        <v>0.34580180167596303</v>
      </c>
      <c r="T2025" s="17">
        <v>0.264811295652711</v>
      </c>
      <c r="U2025" s="17">
        <v>0.27512414215004299</v>
      </c>
      <c r="V2025" s="17">
        <v>0.25295006513223101</v>
      </c>
      <c r="W2025" s="17">
        <v>0.39818594518420702</v>
      </c>
      <c r="X2025" s="17">
        <v>0.354068394782176</v>
      </c>
      <c r="Y2025" s="17">
        <v>0.29549514538996502</v>
      </c>
      <c r="Z2025" s="17">
        <v>0.19194901066810799</v>
      </c>
      <c r="AA2025" s="17">
        <v>0.28076114121194601</v>
      </c>
      <c r="AB2025" s="17">
        <v>0.28787640280872401</v>
      </c>
      <c r="AC2025" s="17">
        <v>0.21508841621954</v>
      </c>
      <c r="AD2025" s="17">
        <v>0.41420716913481298</v>
      </c>
      <c r="AE2025" s="17"/>
      <c r="AF2025" s="17">
        <v>0.232938478556731</v>
      </c>
      <c r="AG2025" s="17">
        <v>0.31626438286060599</v>
      </c>
      <c r="AH2025" s="17">
        <v>0.307041186697185</v>
      </c>
      <c r="AI2025" s="17"/>
      <c r="AJ2025" s="17">
        <v>0.229342642603862</v>
      </c>
      <c r="AK2025" s="17">
        <v>0.35267529409215498</v>
      </c>
      <c r="AL2025" s="17">
        <v>0.29403925843923501</v>
      </c>
      <c r="AM2025" s="17">
        <v>0.19429438503787899</v>
      </c>
      <c r="AN2025" s="17">
        <v>0.31818758208035602</v>
      </c>
      <c r="AO2025" s="17"/>
      <c r="AP2025" s="17">
        <v>0.274643237037687</v>
      </c>
      <c r="AQ2025" s="17">
        <v>0.32831634515417701</v>
      </c>
      <c r="AR2025" s="17">
        <v>0.34094004094125702</v>
      </c>
      <c r="AS2025" s="17"/>
      <c r="AT2025" s="17">
        <v>0.24713369286180301</v>
      </c>
      <c r="AU2025" s="17">
        <v>0.27715666677593398</v>
      </c>
      <c r="AV2025" s="17">
        <v>0.33787486615997597</v>
      </c>
      <c r="AW2025" s="17">
        <v>0.42533719262045599</v>
      </c>
      <c r="AX2025" s="17">
        <v>0.39243135296123399</v>
      </c>
      <c r="AY2025" s="17"/>
      <c r="AZ2025" s="17">
        <v>0.24899880659974999</v>
      </c>
      <c r="BA2025" s="17">
        <v>0.147182636182011</v>
      </c>
      <c r="BB2025" s="17">
        <v>0.35816898865670099</v>
      </c>
      <c r="BC2025" s="17">
        <v>0.28548284245604899</v>
      </c>
      <c r="BD2025" s="17">
        <v>0.34147783647986601</v>
      </c>
      <c r="BE2025" s="17">
        <v>0.27367498358452003</v>
      </c>
      <c r="BF2025" s="17">
        <v>0.32676914708261201</v>
      </c>
      <c r="BG2025" s="17">
        <v>0.285258585980535</v>
      </c>
      <c r="BH2025" s="17">
        <v>0.28001217258129601</v>
      </c>
      <c r="BI2025" s="17">
        <v>0.222348485422553</v>
      </c>
      <c r="BJ2025" s="17">
        <v>0.292974562477683</v>
      </c>
      <c r="BK2025" s="17">
        <v>0.328593921520831</v>
      </c>
      <c r="BL2025" s="17">
        <v>0.36159264426830301</v>
      </c>
      <c r="BM2025" s="17">
        <v>0.26914203209102699</v>
      </c>
      <c r="BN2025" s="17">
        <v>0.283425856731784</v>
      </c>
      <c r="BO2025" s="17">
        <v>0.30200085803438198</v>
      </c>
      <c r="BP2025" s="17"/>
      <c r="BQ2025" s="17">
        <v>0.36301147097456998</v>
      </c>
      <c r="BR2025" s="17">
        <v>0.26389453691267201</v>
      </c>
    </row>
    <row r="2026" spans="2:70" x14ac:dyDescent="0.35">
      <c r="B2026" t="s">
        <v>803</v>
      </c>
      <c r="C2026" s="17">
        <v>0.45035345146833</v>
      </c>
      <c r="D2026" s="17">
        <v>0.48624027619537202</v>
      </c>
      <c r="E2026" s="17">
        <v>0.41548850813162302</v>
      </c>
      <c r="F2026" s="17"/>
      <c r="G2026" s="17">
        <v>0.35967258376509198</v>
      </c>
      <c r="H2026" s="17">
        <v>0.388567693727154</v>
      </c>
      <c r="I2026" s="17">
        <v>0.39375199045653902</v>
      </c>
      <c r="J2026" s="17">
        <v>0.49272297935550502</v>
      </c>
      <c r="K2026" s="17">
        <v>0.49603322093091901</v>
      </c>
      <c r="L2026" s="17">
        <v>0.54497518691079305</v>
      </c>
      <c r="M2026" s="17"/>
      <c r="N2026" s="17">
        <v>0.44515894438056203</v>
      </c>
      <c r="O2026" s="17">
        <v>0.46685161038105699</v>
      </c>
      <c r="P2026" s="17">
        <v>0.429031591616647</v>
      </c>
      <c r="Q2026" s="17">
        <v>0.45232689961123701</v>
      </c>
      <c r="R2026" s="17"/>
      <c r="S2026" s="17">
        <v>0.45976894808313101</v>
      </c>
      <c r="T2026" s="17">
        <v>0.45808461025457797</v>
      </c>
      <c r="U2026" s="17">
        <v>0.40974870274177499</v>
      </c>
      <c r="V2026" s="17">
        <v>0.54296013896846695</v>
      </c>
      <c r="W2026" s="17">
        <v>0.34094960625515602</v>
      </c>
      <c r="X2026" s="17">
        <v>0.380074924075192</v>
      </c>
      <c r="Y2026" s="17">
        <v>0.47890784853963903</v>
      </c>
      <c r="Z2026" s="17">
        <v>0.506385066289741</v>
      </c>
      <c r="AA2026" s="17">
        <v>0.39216925853663198</v>
      </c>
      <c r="AB2026" s="17">
        <v>0.543707133944904</v>
      </c>
      <c r="AC2026" s="17">
        <v>0.53772381267180003</v>
      </c>
      <c r="AD2026" s="17">
        <v>0.30139850384790701</v>
      </c>
      <c r="AE2026" s="17"/>
      <c r="AF2026" s="17">
        <v>0.52504420673424002</v>
      </c>
      <c r="AG2026" s="17">
        <v>0.44378525740062702</v>
      </c>
      <c r="AH2026" s="17">
        <v>0.39339125388602503</v>
      </c>
      <c r="AI2026" s="17"/>
      <c r="AJ2026" s="17">
        <v>0.53372886927195695</v>
      </c>
      <c r="AK2026" s="17">
        <v>0.40511524757994299</v>
      </c>
      <c r="AL2026" s="17">
        <v>0.50552636762524406</v>
      </c>
      <c r="AM2026" s="17">
        <v>0.42901254999892902</v>
      </c>
      <c r="AN2026" s="17">
        <v>0.35687792786522599</v>
      </c>
      <c r="AO2026" s="17"/>
      <c r="AP2026" s="17">
        <v>0.51356975444210196</v>
      </c>
      <c r="AQ2026" s="17">
        <v>0.42340065909338798</v>
      </c>
      <c r="AR2026" s="17">
        <v>0.47755965115766402</v>
      </c>
      <c r="AS2026" s="17"/>
      <c r="AT2026" s="17">
        <v>0.48251614138329202</v>
      </c>
      <c r="AU2026" s="17">
        <v>0.43858481052964599</v>
      </c>
      <c r="AV2026" s="17">
        <v>0.44545281799057601</v>
      </c>
      <c r="AW2026" s="17">
        <v>0.39742299076305199</v>
      </c>
      <c r="AX2026" s="17">
        <v>0.37920096817410098</v>
      </c>
      <c r="AY2026" s="17"/>
      <c r="AZ2026" s="17">
        <v>0.61534758131008804</v>
      </c>
      <c r="BA2026" s="17">
        <v>0.52099695262951196</v>
      </c>
      <c r="BB2026" s="17">
        <v>0.34210846876469098</v>
      </c>
      <c r="BC2026" s="17">
        <v>0.49013728768277898</v>
      </c>
      <c r="BD2026" s="17">
        <v>0.44747890383937999</v>
      </c>
      <c r="BE2026" s="17">
        <v>0.449241457120785</v>
      </c>
      <c r="BF2026" s="17">
        <v>0.457212317371259</v>
      </c>
      <c r="BG2026" s="17">
        <v>0.43414967361262202</v>
      </c>
      <c r="BH2026" s="17">
        <v>0.425523095201569</v>
      </c>
      <c r="BI2026" s="17">
        <v>0.51546393359182097</v>
      </c>
      <c r="BJ2026" s="17">
        <v>0.50359252951743005</v>
      </c>
      <c r="BK2026" s="17">
        <v>0.46303654059342098</v>
      </c>
      <c r="BL2026" s="17">
        <v>0.40780443581971998</v>
      </c>
      <c r="BM2026" s="17">
        <v>0.48091890895697598</v>
      </c>
      <c r="BN2026" s="17">
        <v>0.433485275647154</v>
      </c>
      <c r="BO2026" s="17">
        <v>0.52231883166363202</v>
      </c>
      <c r="BP2026" s="17"/>
      <c r="BQ2026" s="17">
        <v>0.47201086136645598</v>
      </c>
      <c r="BR2026" s="17">
        <v>0.45009021648230801</v>
      </c>
    </row>
    <row r="2027" spans="2:70" x14ac:dyDescent="0.35">
      <c r="B2027" t="s">
        <v>775</v>
      </c>
      <c r="C2027" s="17">
        <v>0.25119617844314501</v>
      </c>
      <c r="D2027" s="17">
        <v>0.230646672581764</v>
      </c>
      <c r="E2027" s="17">
        <v>0.27347597870830198</v>
      </c>
      <c r="F2027" s="17"/>
      <c r="G2027" s="17">
        <v>0.20631781833694399</v>
      </c>
      <c r="H2027" s="17">
        <v>0.25200238799749902</v>
      </c>
      <c r="I2027" s="17">
        <v>0.266703540780524</v>
      </c>
      <c r="J2027" s="17">
        <v>0.21605891390852</v>
      </c>
      <c r="K2027" s="17">
        <v>0.295743454776347</v>
      </c>
      <c r="L2027" s="17">
        <v>0.27083225562180202</v>
      </c>
      <c r="M2027" s="17"/>
      <c r="N2027" s="17">
        <v>0.21413553274949701</v>
      </c>
      <c r="O2027" s="17">
        <v>0.26057732518777099</v>
      </c>
      <c r="P2027" s="17">
        <v>0.28325499017762201</v>
      </c>
      <c r="Q2027" s="17">
        <v>0.25463797277431699</v>
      </c>
      <c r="R2027" s="17"/>
      <c r="S2027" s="17">
        <v>0.19442925024090699</v>
      </c>
      <c r="T2027" s="17">
        <v>0.27710409409271097</v>
      </c>
      <c r="U2027" s="17">
        <v>0.31512715510818201</v>
      </c>
      <c r="V2027" s="17">
        <v>0.20408979589930201</v>
      </c>
      <c r="W2027" s="17">
        <v>0.26086444856063701</v>
      </c>
      <c r="X2027" s="17">
        <v>0.265856681142631</v>
      </c>
      <c r="Y2027" s="17">
        <v>0.22559700607039501</v>
      </c>
      <c r="Z2027" s="17">
        <v>0.30166592304215101</v>
      </c>
      <c r="AA2027" s="17">
        <v>0.32706960025142201</v>
      </c>
      <c r="AB2027" s="17">
        <v>0.16841646324637199</v>
      </c>
      <c r="AC2027" s="17">
        <v>0.247187771108659</v>
      </c>
      <c r="AD2027" s="17">
        <v>0.28439432701728001</v>
      </c>
      <c r="AE2027" s="17"/>
      <c r="AF2027" s="17">
        <v>0.24201731470902901</v>
      </c>
      <c r="AG2027" s="17">
        <v>0.23995035973876599</v>
      </c>
      <c r="AH2027" s="17">
        <v>0.29956755941678997</v>
      </c>
      <c r="AI2027" s="17"/>
      <c r="AJ2027" s="17">
        <v>0.23692848812418099</v>
      </c>
      <c r="AK2027" s="17">
        <v>0.242209458327902</v>
      </c>
      <c r="AL2027" s="17">
        <v>0.20043437393552099</v>
      </c>
      <c r="AM2027" s="17">
        <v>0.37669306496319099</v>
      </c>
      <c r="AN2027" s="17">
        <v>0.32493449005441799</v>
      </c>
      <c r="AO2027" s="17"/>
      <c r="AP2027" s="17">
        <v>0.21178700852021101</v>
      </c>
      <c r="AQ2027" s="17">
        <v>0.24828299575243501</v>
      </c>
      <c r="AR2027" s="17">
        <v>0.18150030790107899</v>
      </c>
      <c r="AS2027" s="17"/>
      <c r="AT2027" s="17">
        <v>0.270350165754905</v>
      </c>
      <c r="AU2027" s="17">
        <v>0.28425852269441998</v>
      </c>
      <c r="AV2027" s="17">
        <v>0.21667231584944799</v>
      </c>
      <c r="AW2027" s="17">
        <v>0.17723981661649199</v>
      </c>
      <c r="AX2027" s="17">
        <v>0.228367678864665</v>
      </c>
      <c r="AY2027" s="17"/>
      <c r="AZ2027" s="17">
        <v>0.135653612090162</v>
      </c>
      <c r="BA2027" s="17">
        <v>0.33182041118847699</v>
      </c>
      <c r="BB2027" s="17">
        <v>0.29972254257860698</v>
      </c>
      <c r="BC2027" s="17">
        <v>0.224379869861173</v>
      </c>
      <c r="BD2027" s="17">
        <v>0.21104325968075499</v>
      </c>
      <c r="BE2027" s="17">
        <v>0.27708355929469602</v>
      </c>
      <c r="BF2027" s="17">
        <v>0.21601853554612899</v>
      </c>
      <c r="BG2027" s="17">
        <v>0.28059174040684298</v>
      </c>
      <c r="BH2027" s="17">
        <v>0.29446473221713398</v>
      </c>
      <c r="BI2027" s="17">
        <v>0.262187580985626</v>
      </c>
      <c r="BJ2027" s="17">
        <v>0.203432908004887</v>
      </c>
      <c r="BK2027" s="17">
        <v>0.208369537885748</v>
      </c>
      <c r="BL2027" s="17">
        <v>0.23060291991197601</v>
      </c>
      <c r="BM2027" s="17">
        <v>0.249939058951997</v>
      </c>
      <c r="BN2027" s="17">
        <v>0.283088867621062</v>
      </c>
      <c r="BO2027" s="17">
        <v>0.175680310301986</v>
      </c>
      <c r="BP2027" s="17"/>
      <c r="BQ2027" s="17">
        <v>0.16497766765897401</v>
      </c>
      <c r="BR2027" s="17">
        <v>0.28601524660501998</v>
      </c>
    </row>
    <row r="2028" spans="2:70" x14ac:dyDescent="0.35">
      <c r="C2028" s="17"/>
      <c r="D2028" s="17"/>
      <c r="E2028" s="17"/>
      <c r="F2028" s="17"/>
      <c r="G2028" s="17"/>
      <c r="H2028" s="17"/>
      <c r="I2028" s="17"/>
      <c r="J2028" s="17"/>
      <c r="K2028" s="17"/>
      <c r="L2028" s="17"/>
      <c r="M2028" s="17"/>
      <c r="N2028" s="17"/>
      <c r="O2028" s="17"/>
      <c r="P2028" s="17"/>
      <c r="Q2028" s="17"/>
      <c r="R2028" s="17"/>
      <c r="S2028" s="17"/>
      <c r="T2028" s="17"/>
      <c r="U2028" s="17"/>
      <c r="V2028" s="17"/>
      <c r="W2028" s="17"/>
      <c r="X2028" s="17"/>
      <c r="Y2028" s="17"/>
      <c r="Z2028" s="17"/>
      <c r="AA2028" s="17"/>
      <c r="AB2028" s="17"/>
      <c r="AC2028" s="17"/>
      <c r="AD2028" s="17"/>
      <c r="AE2028" s="17"/>
      <c r="AF2028" s="17"/>
      <c r="AG2028" s="17"/>
      <c r="AH2028" s="17"/>
      <c r="AI2028" s="17"/>
      <c r="AJ2028" s="17"/>
      <c r="AK2028" s="17"/>
      <c r="AL2028" s="17"/>
      <c r="AM2028" s="17"/>
      <c r="AN2028" s="17"/>
      <c r="AO2028" s="17"/>
      <c r="AP2028" s="17"/>
      <c r="AQ2028" s="17"/>
      <c r="AR2028" s="17"/>
      <c r="AS2028" s="17"/>
      <c r="AT2028" s="17"/>
      <c r="AU2028" s="17"/>
      <c r="AV2028" s="17"/>
      <c r="AW2028" s="17"/>
      <c r="AX2028" s="17"/>
      <c r="AY2028" s="17"/>
      <c r="AZ2028" s="17"/>
      <c r="BA2028" s="17"/>
      <c r="BB2028" s="17"/>
      <c r="BC2028" s="17"/>
      <c r="BD2028" s="17"/>
      <c r="BE2028" s="17"/>
      <c r="BF2028" s="17"/>
      <c r="BG2028" s="17"/>
      <c r="BH2028" s="17"/>
      <c r="BI2028" s="17"/>
      <c r="BJ2028" s="17"/>
      <c r="BK2028" s="17"/>
      <c r="BL2028" s="17"/>
      <c r="BM2028" s="17"/>
      <c r="BN2028" s="17"/>
      <c r="BO2028" s="17"/>
      <c r="BP2028" s="17"/>
      <c r="BQ2028" s="17"/>
      <c r="BR2028" s="17"/>
    </row>
    <row r="2029" spans="2:70" x14ac:dyDescent="0.35">
      <c r="B2029" s="6" t="s">
        <v>791</v>
      </c>
      <c r="C2029" s="17"/>
      <c r="D2029" s="17"/>
      <c r="E2029" s="17"/>
      <c r="F2029" s="17"/>
      <c r="G2029" s="17"/>
      <c r="H2029" s="17"/>
      <c r="I2029" s="17"/>
      <c r="J2029" s="17"/>
      <c r="K2029" s="17"/>
      <c r="L2029" s="17"/>
      <c r="M2029" s="17"/>
      <c r="N2029" s="17"/>
      <c r="O2029" s="17"/>
      <c r="P2029" s="17"/>
      <c r="Q2029" s="17"/>
      <c r="R2029" s="17"/>
      <c r="S2029" s="17"/>
      <c r="T2029" s="17"/>
      <c r="U2029" s="17"/>
      <c r="V2029" s="17"/>
      <c r="W2029" s="17"/>
      <c r="X2029" s="17"/>
      <c r="Y2029" s="17"/>
      <c r="Z2029" s="17"/>
      <c r="AA2029" s="17"/>
      <c r="AB2029" s="17"/>
      <c r="AC2029" s="17"/>
      <c r="AD2029" s="17"/>
      <c r="AE2029" s="17"/>
      <c r="AF2029" s="17"/>
      <c r="AG2029" s="17"/>
      <c r="AH2029" s="17"/>
      <c r="AI2029" s="17"/>
      <c r="AJ2029" s="17"/>
      <c r="AK2029" s="17"/>
      <c r="AL2029" s="17"/>
      <c r="AM2029" s="17"/>
      <c r="AN2029" s="17"/>
      <c r="AO2029" s="17"/>
      <c r="AP2029" s="17"/>
      <c r="AQ2029" s="17"/>
      <c r="AR2029" s="17"/>
      <c r="AS2029" s="17"/>
      <c r="AT2029" s="17"/>
      <c r="AU2029" s="17"/>
      <c r="AV2029" s="17"/>
      <c r="AW2029" s="17"/>
      <c r="AX2029" s="17"/>
      <c r="AY2029" s="17"/>
      <c r="AZ2029" s="17"/>
      <c r="BA2029" s="17"/>
      <c r="BB2029" s="17"/>
      <c r="BC2029" s="17"/>
      <c r="BD2029" s="17"/>
      <c r="BE2029" s="17"/>
      <c r="BF2029" s="17"/>
      <c r="BG2029" s="17"/>
      <c r="BH2029" s="17"/>
      <c r="BI2029" s="17"/>
      <c r="BJ2029" s="17"/>
      <c r="BK2029" s="17"/>
      <c r="BL2029" s="17"/>
      <c r="BM2029" s="17"/>
      <c r="BN2029" s="17"/>
      <c r="BO2029" s="17"/>
      <c r="BP2029" s="17"/>
      <c r="BQ2029" s="17"/>
      <c r="BR2029" s="17"/>
    </row>
    <row r="2030" spans="2:70" x14ac:dyDescent="0.35">
      <c r="B2030" s="24" t="s">
        <v>651</v>
      </c>
      <c r="C2030" s="17"/>
      <c r="D2030" s="17"/>
      <c r="E2030" s="17"/>
      <c r="F2030" s="17"/>
      <c r="G2030" s="17"/>
      <c r="H2030" s="17"/>
      <c r="I2030" s="17"/>
      <c r="J2030" s="17"/>
      <c r="K2030" s="17"/>
      <c r="L2030" s="17"/>
      <c r="M2030" s="17"/>
      <c r="N2030" s="17"/>
      <c r="O2030" s="17"/>
      <c r="P2030" s="17"/>
      <c r="Q2030" s="17"/>
      <c r="R2030" s="17"/>
      <c r="S2030" s="17"/>
      <c r="T2030" s="17"/>
      <c r="U2030" s="17"/>
      <c r="V2030" s="17"/>
      <c r="W2030" s="17"/>
      <c r="X2030" s="17"/>
      <c r="Y2030" s="17"/>
      <c r="Z2030" s="17"/>
      <c r="AA2030" s="17"/>
      <c r="AB2030" s="17"/>
      <c r="AC2030" s="17"/>
      <c r="AD2030" s="17"/>
      <c r="AE2030" s="17"/>
      <c r="AF2030" s="17"/>
      <c r="AG2030" s="17"/>
      <c r="AH2030" s="17"/>
      <c r="AI2030" s="17"/>
      <c r="AJ2030" s="17"/>
      <c r="AK2030" s="17"/>
      <c r="AL2030" s="17"/>
      <c r="AM2030" s="17"/>
      <c r="AN2030" s="17"/>
      <c r="AO2030" s="17"/>
      <c r="AP2030" s="17"/>
      <c r="AQ2030" s="17"/>
      <c r="AR2030" s="17"/>
      <c r="AS2030" s="17"/>
      <c r="AT2030" s="17"/>
      <c r="AU2030" s="17"/>
      <c r="AV2030" s="17"/>
      <c r="AW2030" s="17"/>
      <c r="AX2030" s="17"/>
      <c r="AY2030" s="17"/>
      <c r="AZ2030" s="17"/>
      <c r="BA2030" s="17"/>
      <c r="BB2030" s="17"/>
      <c r="BC2030" s="17"/>
      <c r="BD2030" s="17"/>
      <c r="BE2030" s="17"/>
      <c r="BF2030" s="17"/>
      <c r="BG2030" s="17"/>
      <c r="BH2030" s="17"/>
      <c r="BI2030" s="17"/>
      <c r="BJ2030" s="17"/>
      <c r="BK2030" s="17"/>
      <c r="BL2030" s="17"/>
      <c r="BM2030" s="17"/>
      <c r="BN2030" s="17"/>
      <c r="BO2030" s="17"/>
      <c r="BP2030" s="17"/>
      <c r="BQ2030" s="17"/>
      <c r="BR2030" s="17"/>
    </row>
    <row r="2031" spans="2:70" x14ac:dyDescent="0.35">
      <c r="B2031" t="s">
        <v>804</v>
      </c>
      <c r="C2031" s="17">
        <v>0.31597736200438598</v>
      </c>
      <c r="D2031" s="17">
        <v>0.334303139154494</v>
      </c>
      <c r="E2031" s="17">
        <v>0.296774758636625</v>
      </c>
      <c r="F2031" s="17"/>
      <c r="G2031" s="17">
        <v>0.354176901150765</v>
      </c>
      <c r="H2031" s="17">
        <v>0.405126051682479</v>
      </c>
      <c r="I2031" s="17">
        <v>0.38894101769280198</v>
      </c>
      <c r="J2031" s="17">
        <v>0.28636416266975701</v>
      </c>
      <c r="K2031" s="17">
        <v>0.22697240697467799</v>
      </c>
      <c r="L2031" s="17">
        <v>0.242964045623038</v>
      </c>
      <c r="M2031" s="17"/>
      <c r="N2031" s="17">
        <v>0.33894412028367699</v>
      </c>
      <c r="O2031" s="17">
        <v>0.29986737964337701</v>
      </c>
      <c r="P2031" s="17">
        <v>0.290786707634764</v>
      </c>
      <c r="Q2031" s="17">
        <v>0.33276205440232798</v>
      </c>
      <c r="R2031" s="17"/>
      <c r="S2031" s="17">
        <v>0.38060761437830698</v>
      </c>
      <c r="T2031" s="17">
        <v>0.28348271200551201</v>
      </c>
      <c r="U2031" s="17">
        <v>0.22653108579103001</v>
      </c>
      <c r="V2031" s="17">
        <v>0.30397456709194398</v>
      </c>
      <c r="W2031" s="17">
        <v>0.241661841481632</v>
      </c>
      <c r="X2031" s="17">
        <v>0.35774849332868802</v>
      </c>
      <c r="Y2031" s="17">
        <v>0.28120461468048003</v>
      </c>
      <c r="Z2031" s="17">
        <v>0.35273739728716602</v>
      </c>
      <c r="AA2031" s="17">
        <v>0.29882018920456199</v>
      </c>
      <c r="AB2031" s="17">
        <v>0.322424633668978</v>
      </c>
      <c r="AC2031" s="17">
        <v>0.37006178696981201</v>
      </c>
      <c r="AD2031" s="17">
        <v>0.427367996344589</v>
      </c>
      <c r="AE2031" s="17"/>
      <c r="AF2031" s="17">
        <v>0.29619282646012901</v>
      </c>
      <c r="AG2031" s="17">
        <v>0.33825423606583799</v>
      </c>
      <c r="AH2031" s="17">
        <v>0.26370105359283802</v>
      </c>
      <c r="AI2031" s="17"/>
      <c r="AJ2031" s="17">
        <v>0.249486163411937</v>
      </c>
      <c r="AK2031" s="17">
        <v>0.37927864464202299</v>
      </c>
      <c r="AL2031" s="17">
        <v>0.29731817801599503</v>
      </c>
      <c r="AM2031" s="17">
        <v>0.51541978260418198</v>
      </c>
      <c r="AN2031" s="17">
        <v>0.26036797246652599</v>
      </c>
      <c r="AO2031" s="17"/>
      <c r="AP2031" s="17">
        <v>0.26101297386069</v>
      </c>
      <c r="AQ2031" s="17">
        <v>0.35413146483680202</v>
      </c>
      <c r="AR2031" s="17">
        <v>0.32432803752922101</v>
      </c>
      <c r="AS2031" s="17"/>
      <c r="AT2031" s="17">
        <v>0.25660730922487002</v>
      </c>
      <c r="AU2031" s="17">
        <v>0.26361695751342501</v>
      </c>
      <c r="AV2031" s="17">
        <v>0.38703159219119199</v>
      </c>
      <c r="AW2031" s="17">
        <v>0.36646667348461398</v>
      </c>
      <c r="AX2031" s="17">
        <v>0.41881904594050301</v>
      </c>
      <c r="AY2031" s="17"/>
      <c r="AZ2031" s="17">
        <v>0.29284600129126298</v>
      </c>
      <c r="BA2031" s="17">
        <v>0.29815611140459303</v>
      </c>
      <c r="BB2031" s="17">
        <v>0.280243683197125</v>
      </c>
      <c r="BC2031" s="17">
        <v>0.31868855319123301</v>
      </c>
      <c r="BD2031" s="17">
        <v>0.37582050003352802</v>
      </c>
      <c r="BE2031" s="17">
        <v>0.31875851491449902</v>
      </c>
      <c r="BF2031" s="17">
        <v>0.41642089701262103</v>
      </c>
      <c r="BG2031" s="17">
        <v>0.22800685823428299</v>
      </c>
      <c r="BH2031" s="17">
        <v>0.31230316921138701</v>
      </c>
      <c r="BI2031" s="17">
        <v>0.245204708873584</v>
      </c>
      <c r="BJ2031" s="17">
        <v>0.35485125560249298</v>
      </c>
      <c r="BK2031" s="17">
        <v>0.29747370911188598</v>
      </c>
      <c r="BL2031" s="17">
        <v>0.230321590042983</v>
      </c>
      <c r="BM2031" s="17">
        <v>0.30940202286000401</v>
      </c>
      <c r="BN2031" s="17">
        <v>0.245058629406878</v>
      </c>
      <c r="BO2031" s="17">
        <v>0.38149511447124701</v>
      </c>
      <c r="BP2031" s="17"/>
      <c r="BQ2031" s="17">
        <v>0.384744158221133</v>
      </c>
      <c r="BR2031" s="17">
        <v>0.28842451739786301</v>
      </c>
    </row>
    <row r="2032" spans="2:70" x14ac:dyDescent="0.35">
      <c r="B2032" t="s">
        <v>805</v>
      </c>
      <c r="C2032" s="17">
        <v>0.44885640606905503</v>
      </c>
      <c r="D2032" s="17">
        <v>0.45435150299620902</v>
      </c>
      <c r="E2032" s="17">
        <v>0.442780550210849</v>
      </c>
      <c r="F2032" s="17"/>
      <c r="G2032" s="17">
        <v>0.35920880807960398</v>
      </c>
      <c r="H2032" s="17">
        <v>0.39754326574135102</v>
      </c>
      <c r="I2032" s="17">
        <v>0.41860861640416303</v>
      </c>
      <c r="J2032" s="17">
        <v>0.47325833808561601</v>
      </c>
      <c r="K2032" s="17">
        <v>0.50863389838329398</v>
      </c>
      <c r="L2032" s="17">
        <v>0.51103133778474696</v>
      </c>
      <c r="M2032" s="17"/>
      <c r="N2032" s="17">
        <v>0.47524722739606301</v>
      </c>
      <c r="O2032" s="17">
        <v>0.47619031565312397</v>
      </c>
      <c r="P2032" s="17">
        <v>0.424867123830033</v>
      </c>
      <c r="Q2032" s="17">
        <v>0.40605684772125</v>
      </c>
      <c r="R2032" s="17"/>
      <c r="S2032" s="17">
        <v>0.39005515419255499</v>
      </c>
      <c r="T2032" s="17">
        <v>0.45171798949594399</v>
      </c>
      <c r="U2032" s="17">
        <v>0.50677408779601096</v>
      </c>
      <c r="V2032" s="17">
        <v>0.490854357515708</v>
      </c>
      <c r="W2032" s="17">
        <v>0.54224925843754501</v>
      </c>
      <c r="X2032" s="17">
        <v>0.39584806041933401</v>
      </c>
      <c r="Y2032" s="17">
        <v>0.45335464499523198</v>
      </c>
      <c r="Z2032" s="17">
        <v>0.41413192478539002</v>
      </c>
      <c r="AA2032" s="17">
        <v>0.48655812472592502</v>
      </c>
      <c r="AB2032" s="17">
        <v>0.44856268222010098</v>
      </c>
      <c r="AC2032" s="17">
        <v>0.409001801248701</v>
      </c>
      <c r="AD2032" s="17">
        <v>0.40494348480585202</v>
      </c>
      <c r="AE2032" s="17"/>
      <c r="AF2032" s="17">
        <v>0.49026295234394202</v>
      </c>
      <c r="AG2032" s="17">
        <v>0.44638655726724003</v>
      </c>
      <c r="AH2032" s="17">
        <v>0.41328543358793501</v>
      </c>
      <c r="AI2032" s="17"/>
      <c r="AJ2032" s="17">
        <v>0.53424288227122496</v>
      </c>
      <c r="AK2032" s="17">
        <v>0.400542227178592</v>
      </c>
      <c r="AL2032" s="17">
        <v>0.46994598529952297</v>
      </c>
      <c r="AM2032" s="17">
        <v>0.19358048166401601</v>
      </c>
      <c r="AN2032" s="17">
        <v>0.416994727904822</v>
      </c>
      <c r="AO2032" s="17"/>
      <c r="AP2032" s="17">
        <v>0.56075451191440495</v>
      </c>
      <c r="AQ2032" s="17">
        <v>0.41950232640408702</v>
      </c>
      <c r="AR2032" s="17">
        <v>0.42729227490655802</v>
      </c>
      <c r="AS2032" s="17"/>
      <c r="AT2032" s="17">
        <v>0.451744333516931</v>
      </c>
      <c r="AU2032" s="17">
        <v>0.47006052370206203</v>
      </c>
      <c r="AV2032" s="17">
        <v>0.43951294472225699</v>
      </c>
      <c r="AW2032" s="17">
        <v>0.41459744827967598</v>
      </c>
      <c r="AX2032" s="17">
        <v>0.31834041121110201</v>
      </c>
      <c r="AY2032" s="17"/>
      <c r="AZ2032" s="17">
        <v>0.35971165110634901</v>
      </c>
      <c r="BA2032" s="17">
        <v>0.518660306722594</v>
      </c>
      <c r="BB2032" s="17">
        <v>0.47073274221352202</v>
      </c>
      <c r="BC2032" s="17">
        <v>0.444636850760663</v>
      </c>
      <c r="BD2032" s="17">
        <v>0.42386423741252599</v>
      </c>
      <c r="BE2032" s="17">
        <v>0.416226035243276</v>
      </c>
      <c r="BF2032" s="17">
        <v>0.41637523268462101</v>
      </c>
      <c r="BG2032" s="17">
        <v>0.514960276187726</v>
      </c>
      <c r="BH2032" s="17">
        <v>0.42494833305972701</v>
      </c>
      <c r="BI2032" s="17">
        <v>0.48381213801022699</v>
      </c>
      <c r="BJ2032" s="17">
        <v>0.37954999270116002</v>
      </c>
      <c r="BK2032" s="17">
        <v>0.55248300829142605</v>
      </c>
      <c r="BL2032" s="17">
        <v>0.52660943021956597</v>
      </c>
      <c r="BM2032" s="17">
        <v>0.56768214228090497</v>
      </c>
      <c r="BN2032" s="17">
        <v>0.484596937411161</v>
      </c>
      <c r="BO2032" s="17">
        <v>0.37508925532104898</v>
      </c>
      <c r="BP2032" s="17"/>
      <c r="BQ2032" s="17">
        <v>0.45027865519613802</v>
      </c>
      <c r="BR2032" s="17">
        <v>0.45420099612290199</v>
      </c>
    </row>
    <row r="2033" spans="2:70" x14ac:dyDescent="0.35">
      <c r="B2033" t="s">
        <v>775</v>
      </c>
      <c r="C2033" s="17">
        <v>0.235166231926559</v>
      </c>
      <c r="D2033" s="17">
        <v>0.211345357849298</v>
      </c>
      <c r="E2033" s="17">
        <v>0.260444691152526</v>
      </c>
      <c r="F2033" s="17"/>
      <c r="G2033" s="17">
        <v>0.28661429076963102</v>
      </c>
      <c r="H2033" s="17">
        <v>0.19733068257617001</v>
      </c>
      <c r="I2033" s="17">
        <v>0.19245036590303499</v>
      </c>
      <c r="J2033" s="17">
        <v>0.24037749924462701</v>
      </c>
      <c r="K2033" s="17">
        <v>0.264393694642028</v>
      </c>
      <c r="L2033" s="17">
        <v>0.24600461659221501</v>
      </c>
      <c r="M2033" s="17"/>
      <c r="N2033" s="17">
        <v>0.18580865232026</v>
      </c>
      <c r="O2033" s="17">
        <v>0.22394230470349999</v>
      </c>
      <c r="P2033" s="17">
        <v>0.284346168535203</v>
      </c>
      <c r="Q2033" s="17">
        <v>0.26118109787642202</v>
      </c>
      <c r="R2033" s="17"/>
      <c r="S2033" s="17">
        <v>0.22933723142913701</v>
      </c>
      <c r="T2033" s="17">
        <v>0.264799298498544</v>
      </c>
      <c r="U2033" s="17">
        <v>0.266694826412959</v>
      </c>
      <c r="V2033" s="17">
        <v>0.205171075392348</v>
      </c>
      <c r="W2033" s="17">
        <v>0.21608890008082299</v>
      </c>
      <c r="X2033" s="17">
        <v>0.24640344625197799</v>
      </c>
      <c r="Y2033" s="17">
        <v>0.26544074032428799</v>
      </c>
      <c r="Z2033" s="17">
        <v>0.23313067792744499</v>
      </c>
      <c r="AA2033" s="17">
        <v>0.21462168606951401</v>
      </c>
      <c r="AB2033" s="17">
        <v>0.22901268411092099</v>
      </c>
      <c r="AC2033" s="17">
        <v>0.22093641178148701</v>
      </c>
      <c r="AD2033" s="17">
        <v>0.16768851884955799</v>
      </c>
      <c r="AE2033" s="17"/>
      <c r="AF2033" s="17">
        <v>0.213544221195929</v>
      </c>
      <c r="AG2033" s="17">
        <v>0.21535920666692199</v>
      </c>
      <c r="AH2033" s="17">
        <v>0.32301351281922702</v>
      </c>
      <c r="AI2033" s="17"/>
      <c r="AJ2033" s="17">
        <v>0.21627095431683799</v>
      </c>
      <c r="AK2033" s="17">
        <v>0.22017912817938501</v>
      </c>
      <c r="AL2033" s="17">
        <v>0.232735836684483</v>
      </c>
      <c r="AM2033" s="17">
        <v>0.29099973573180199</v>
      </c>
      <c r="AN2033" s="17">
        <v>0.32263729962865301</v>
      </c>
      <c r="AO2033" s="17"/>
      <c r="AP2033" s="17">
        <v>0.17823251422490599</v>
      </c>
      <c r="AQ2033" s="17">
        <v>0.22636620875911101</v>
      </c>
      <c r="AR2033" s="17">
        <v>0.24837968756422099</v>
      </c>
      <c r="AS2033" s="17"/>
      <c r="AT2033" s="17">
        <v>0.29164835725819899</v>
      </c>
      <c r="AU2033" s="17">
        <v>0.26632251878451302</v>
      </c>
      <c r="AV2033" s="17">
        <v>0.17345546308655099</v>
      </c>
      <c r="AW2033" s="17">
        <v>0.21893587823571001</v>
      </c>
      <c r="AX2033" s="17">
        <v>0.26284054284839597</v>
      </c>
      <c r="AY2033" s="17"/>
      <c r="AZ2033" s="17">
        <v>0.34744234760238801</v>
      </c>
      <c r="BA2033" s="17">
        <v>0.183183581872813</v>
      </c>
      <c r="BB2033" s="17">
        <v>0.24902357458935301</v>
      </c>
      <c r="BC2033" s="17">
        <v>0.23667459604810401</v>
      </c>
      <c r="BD2033" s="17">
        <v>0.20031526255394599</v>
      </c>
      <c r="BE2033" s="17">
        <v>0.26501544984222603</v>
      </c>
      <c r="BF2033" s="17">
        <v>0.16720387030275799</v>
      </c>
      <c r="BG2033" s="17">
        <v>0.25703286557799099</v>
      </c>
      <c r="BH2033" s="17">
        <v>0.26274849772888598</v>
      </c>
      <c r="BI2033" s="17">
        <v>0.27098315311618898</v>
      </c>
      <c r="BJ2033" s="17">
        <v>0.265598751696346</v>
      </c>
      <c r="BK2033" s="17">
        <v>0.150043282596688</v>
      </c>
      <c r="BL2033" s="17">
        <v>0.24306897973745101</v>
      </c>
      <c r="BM2033" s="17">
        <v>0.12291583485909099</v>
      </c>
      <c r="BN2033" s="17">
        <v>0.27034443318196</v>
      </c>
      <c r="BO2033" s="17">
        <v>0.24341563020770399</v>
      </c>
      <c r="BP2033" s="17"/>
      <c r="BQ2033" s="17">
        <v>0.164977186582729</v>
      </c>
      <c r="BR2033" s="17">
        <v>0.257374486479235</v>
      </c>
    </row>
    <row r="2034" spans="2:70" x14ac:dyDescent="0.35">
      <c r="C2034" s="17"/>
      <c r="D2034" s="17"/>
      <c r="E2034" s="17"/>
      <c r="F2034" s="17"/>
      <c r="G2034" s="17"/>
      <c r="H2034" s="17"/>
      <c r="I2034" s="17"/>
      <c r="J2034" s="17"/>
      <c r="K2034" s="17"/>
      <c r="L2034" s="17"/>
      <c r="M2034" s="17"/>
      <c r="N2034" s="17"/>
      <c r="O2034" s="17"/>
      <c r="P2034" s="17"/>
      <c r="Q2034" s="17"/>
      <c r="R2034" s="17"/>
      <c r="S2034" s="17"/>
      <c r="T2034" s="17"/>
      <c r="U2034" s="17"/>
      <c r="V2034" s="17"/>
      <c r="W2034" s="17"/>
      <c r="X2034" s="17"/>
      <c r="Y2034" s="17"/>
      <c r="Z2034" s="17"/>
      <c r="AA2034" s="17"/>
      <c r="AB2034" s="17"/>
      <c r="AC2034" s="17"/>
      <c r="AD2034" s="17"/>
      <c r="AE2034" s="17"/>
      <c r="AF2034" s="17"/>
      <c r="AG2034" s="17"/>
      <c r="AH2034" s="17"/>
      <c r="AI2034" s="17"/>
      <c r="AJ2034" s="17"/>
      <c r="AK2034" s="17"/>
      <c r="AL2034" s="17"/>
      <c r="AM2034" s="17"/>
      <c r="AN2034" s="17"/>
      <c r="AO2034" s="17"/>
      <c r="AP2034" s="17"/>
      <c r="AQ2034" s="17"/>
      <c r="AR2034" s="17"/>
      <c r="AS2034" s="17"/>
      <c r="AT2034" s="17"/>
      <c r="AU2034" s="17"/>
      <c r="AV2034" s="17"/>
      <c r="AW2034" s="17"/>
      <c r="AX2034" s="17"/>
      <c r="AY2034" s="17"/>
      <c r="AZ2034" s="17"/>
      <c r="BA2034" s="17"/>
      <c r="BB2034" s="17"/>
      <c r="BC2034" s="17"/>
      <c r="BD2034" s="17"/>
      <c r="BE2034" s="17"/>
      <c r="BF2034" s="17"/>
      <c r="BG2034" s="17"/>
      <c r="BH2034" s="17"/>
      <c r="BI2034" s="17"/>
      <c r="BJ2034" s="17"/>
      <c r="BK2034" s="17"/>
      <c r="BL2034" s="17"/>
      <c r="BM2034" s="17"/>
      <c r="BN2034" s="17"/>
      <c r="BO2034" s="17"/>
      <c r="BP2034" s="17"/>
      <c r="BQ2034" s="17"/>
      <c r="BR2034" s="17"/>
    </row>
    <row r="2035" spans="2:70" x14ac:dyDescent="0.35">
      <c r="B2035" s="6" t="s">
        <v>791</v>
      </c>
      <c r="C2035" s="17"/>
      <c r="D2035" s="17"/>
      <c r="E2035" s="17"/>
      <c r="F2035" s="17"/>
      <c r="G2035" s="17"/>
      <c r="H2035" s="17"/>
      <c r="I2035" s="17"/>
      <c r="J2035" s="17"/>
      <c r="K2035" s="17"/>
      <c r="L2035" s="17"/>
      <c r="M2035" s="17"/>
      <c r="N2035" s="17"/>
      <c r="O2035" s="17"/>
      <c r="P2035" s="17"/>
      <c r="Q2035" s="17"/>
      <c r="R2035" s="17"/>
      <c r="S2035" s="17"/>
      <c r="T2035" s="17"/>
      <c r="U2035" s="17"/>
      <c r="V2035" s="17"/>
      <c r="W2035" s="17"/>
      <c r="X2035" s="17"/>
      <c r="Y2035" s="17"/>
      <c r="Z2035" s="17"/>
      <c r="AA2035" s="17"/>
      <c r="AB2035" s="17"/>
      <c r="AC2035" s="17"/>
      <c r="AD2035" s="17"/>
      <c r="AE2035" s="17"/>
      <c r="AF2035" s="17"/>
      <c r="AG2035" s="17"/>
      <c r="AH2035" s="17"/>
      <c r="AI2035" s="17"/>
      <c r="AJ2035" s="17"/>
      <c r="AK2035" s="17"/>
      <c r="AL2035" s="17"/>
      <c r="AM2035" s="17"/>
      <c r="AN2035" s="17"/>
      <c r="AO2035" s="17"/>
      <c r="AP2035" s="17"/>
      <c r="AQ2035" s="17"/>
      <c r="AR2035" s="17"/>
      <c r="AS2035" s="17"/>
      <c r="AT2035" s="17"/>
      <c r="AU2035" s="17"/>
      <c r="AV2035" s="17"/>
      <c r="AW2035" s="17"/>
      <c r="AX2035" s="17"/>
      <c r="AY2035" s="17"/>
      <c r="AZ2035" s="17"/>
      <c r="BA2035" s="17"/>
      <c r="BB2035" s="17"/>
      <c r="BC2035" s="17"/>
      <c r="BD2035" s="17"/>
      <c r="BE2035" s="17"/>
      <c r="BF2035" s="17"/>
      <c r="BG2035" s="17"/>
      <c r="BH2035" s="17"/>
      <c r="BI2035" s="17"/>
      <c r="BJ2035" s="17"/>
      <c r="BK2035" s="17"/>
      <c r="BL2035" s="17"/>
      <c r="BM2035" s="17"/>
      <c r="BN2035" s="17"/>
      <c r="BO2035" s="17"/>
      <c r="BP2035" s="17"/>
      <c r="BQ2035" s="17"/>
      <c r="BR2035" s="17"/>
    </row>
    <row r="2036" spans="2:70" x14ac:dyDescent="0.35">
      <c r="B2036" s="24" t="s">
        <v>651</v>
      </c>
      <c r="C2036" s="17"/>
      <c r="D2036" s="17"/>
      <c r="E2036" s="17"/>
      <c r="F2036" s="17"/>
      <c r="G2036" s="17"/>
      <c r="H2036" s="17"/>
      <c r="I2036" s="17"/>
      <c r="J2036" s="17"/>
      <c r="K2036" s="17"/>
      <c r="L2036" s="17"/>
      <c r="M2036" s="17"/>
      <c r="N2036" s="17"/>
      <c r="O2036" s="17"/>
      <c r="P2036" s="17"/>
      <c r="Q2036" s="17"/>
      <c r="R2036" s="17"/>
      <c r="S2036" s="17"/>
      <c r="T2036" s="17"/>
      <c r="U2036" s="17"/>
      <c r="V2036" s="17"/>
      <c r="W2036" s="17"/>
      <c r="X2036" s="17"/>
      <c r="Y2036" s="17"/>
      <c r="Z2036" s="17"/>
      <c r="AA2036" s="17"/>
      <c r="AB2036" s="17"/>
      <c r="AC2036" s="17"/>
      <c r="AD2036" s="17"/>
      <c r="AE2036" s="17"/>
      <c r="AF2036" s="17"/>
      <c r="AG2036" s="17"/>
      <c r="AH2036" s="17"/>
      <c r="AI2036" s="17"/>
      <c r="AJ2036" s="17"/>
      <c r="AK2036" s="17"/>
      <c r="AL2036" s="17"/>
      <c r="AM2036" s="17"/>
      <c r="AN2036" s="17"/>
      <c r="AO2036" s="17"/>
      <c r="AP2036" s="17"/>
      <c r="AQ2036" s="17"/>
      <c r="AR2036" s="17"/>
      <c r="AS2036" s="17"/>
      <c r="AT2036" s="17"/>
      <c r="AU2036" s="17"/>
      <c r="AV2036" s="17"/>
      <c r="AW2036" s="17"/>
      <c r="AX2036" s="17"/>
      <c r="AY2036" s="17"/>
      <c r="AZ2036" s="17"/>
      <c r="BA2036" s="17"/>
      <c r="BB2036" s="17"/>
      <c r="BC2036" s="17"/>
      <c r="BD2036" s="17"/>
      <c r="BE2036" s="17"/>
      <c r="BF2036" s="17"/>
      <c r="BG2036" s="17"/>
      <c r="BH2036" s="17"/>
      <c r="BI2036" s="17"/>
      <c r="BJ2036" s="17"/>
      <c r="BK2036" s="17"/>
      <c r="BL2036" s="17"/>
      <c r="BM2036" s="17"/>
      <c r="BN2036" s="17"/>
      <c r="BO2036" s="17"/>
      <c r="BP2036" s="17"/>
      <c r="BQ2036" s="17"/>
      <c r="BR2036" s="17"/>
    </row>
    <row r="2037" spans="2:70" x14ac:dyDescent="0.35">
      <c r="B2037" t="s">
        <v>806</v>
      </c>
      <c r="C2037" s="17">
        <v>0.403478335737603</v>
      </c>
      <c r="D2037" s="17">
        <v>0.39742577989598898</v>
      </c>
      <c r="E2037" s="17">
        <v>0.40886263831430403</v>
      </c>
      <c r="F2037" s="17"/>
      <c r="G2037" s="17">
        <v>0.480017156599921</v>
      </c>
      <c r="H2037" s="17">
        <v>0.44460456333593001</v>
      </c>
      <c r="I2037" s="17">
        <v>0.45228334923889701</v>
      </c>
      <c r="J2037" s="17">
        <v>0.41170400028200799</v>
      </c>
      <c r="K2037" s="17">
        <v>0.27341533437021898</v>
      </c>
      <c r="L2037" s="17">
        <v>0.381973074450563</v>
      </c>
      <c r="M2037" s="17"/>
      <c r="N2037" s="17">
        <v>0.41633268763380799</v>
      </c>
      <c r="O2037" s="17">
        <v>0.36032956349541501</v>
      </c>
      <c r="P2037" s="17">
        <v>0.44826623290483902</v>
      </c>
      <c r="Q2037" s="17">
        <v>0.40114065417773997</v>
      </c>
      <c r="R2037" s="17"/>
      <c r="S2037" s="17">
        <v>0.47180234414389299</v>
      </c>
      <c r="T2037" s="17">
        <v>0.352588578075474</v>
      </c>
      <c r="U2037" s="17">
        <v>0.37772120894556599</v>
      </c>
      <c r="V2037" s="17">
        <v>0.39637113689936898</v>
      </c>
      <c r="W2037" s="17">
        <v>0.490670736902803</v>
      </c>
      <c r="X2037" s="17">
        <v>0.37610866160136103</v>
      </c>
      <c r="Y2037" s="17">
        <v>0.44244743711579798</v>
      </c>
      <c r="Z2037" s="17">
        <v>0.423311894934781</v>
      </c>
      <c r="AA2037" s="17">
        <v>0.34699476711726401</v>
      </c>
      <c r="AB2037" s="17">
        <v>0.342973160838485</v>
      </c>
      <c r="AC2037" s="17">
        <v>0.43044316348836498</v>
      </c>
      <c r="AD2037" s="17">
        <v>0.49733294930719602</v>
      </c>
      <c r="AE2037" s="17"/>
      <c r="AF2037" s="17">
        <v>0.33603254235603702</v>
      </c>
      <c r="AG2037" s="17">
        <v>0.41646307168824198</v>
      </c>
      <c r="AH2037" s="17">
        <v>0.47725350297101699</v>
      </c>
      <c r="AI2037" s="17"/>
      <c r="AJ2037" s="17">
        <v>0.35629699584637697</v>
      </c>
      <c r="AK2037" s="17">
        <v>0.45126643298715602</v>
      </c>
      <c r="AL2037" s="17">
        <v>0.41543924544004901</v>
      </c>
      <c r="AM2037" s="17">
        <v>0.679062221705939</v>
      </c>
      <c r="AN2037" s="17">
        <v>0.42470100462140797</v>
      </c>
      <c r="AO2037" s="17"/>
      <c r="AP2037" s="17">
        <v>0.37309309190913498</v>
      </c>
      <c r="AQ2037" s="17">
        <v>0.44620782202806403</v>
      </c>
      <c r="AR2037" s="17">
        <v>0.43648060092025398</v>
      </c>
      <c r="AS2037" s="17"/>
      <c r="AT2037" s="17">
        <v>0.35519174724486202</v>
      </c>
      <c r="AU2037" s="17">
        <v>0.39996525011905998</v>
      </c>
      <c r="AV2037" s="17">
        <v>0.43953496601537601</v>
      </c>
      <c r="AW2037" s="17">
        <v>0.48612470273868402</v>
      </c>
      <c r="AX2037" s="17">
        <v>0.47601559732075799</v>
      </c>
      <c r="AY2037" s="17"/>
      <c r="AZ2037" s="17">
        <v>0.31692907502311302</v>
      </c>
      <c r="BA2037" s="17">
        <v>0.33997744038178102</v>
      </c>
      <c r="BB2037" s="17">
        <v>0.45506564842248098</v>
      </c>
      <c r="BC2037" s="17">
        <v>0.44966644354111301</v>
      </c>
      <c r="BD2037" s="17">
        <v>0.41328065345946602</v>
      </c>
      <c r="BE2037" s="17">
        <v>0.37813844614672099</v>
      </c>
      <c r="BF2037" s="17">
        <v>0.366929025108373</v>
      </c>
      <c r="BG2037" s="17">
        <v>0.42672941421182697</v>
      </c>
      <c r="BH2037" s="17">
        <v>0.42292475676202801</v>
      </c>
      <c r="BI2037" s="17">
        <v>0.35157420074492002</v>
      </c>
      <c r="BJ2037" s="17">
        <v>0.42680445425822899</v>
      </c>
      <c r="BK2037" s="17">
        <v>0.36856267517615499</v>
      </c>
      <c r="BL2037" s="17">
        <v>0.48723783128685899</v>
      </c>
      <c r="BM2037" s="17">
        <v>0.50918056053947502</v>
      </c>
      <c r="BN2037" s="17">
        <v>0.42995138557677898</v>
      </c>
      <c r="BO2037" s="17">
        <v>0.38451115166076699</v>
      </c>
      <c r="BP2037" s="17"/>
      <c r="BQ2037" s="17">
        <v>0.507102251837378</v>
      </c>
      <c r="BR2037" s="17">
        <v>0.35984754277269998</v>
      </c>
    </row>
    <row r="2038" spans="2:70" x14ac:dyDescent="0.35">
      <c r="B2038" t="s">
        <v>807</v>
      </c>
      <c r="C2038" s="17">
        <v>0.36314909915468702</v>
      </c>
      <c r="D2038" s="17">
        <v>0.40512637518440597</v>
      </c>
      <c r="E2038" s="17">
        <v>0.32129150531638001</v>
      </c>
      <c r="F2038" s="17"/>
      <c r="G2038" s="17">
        <v>0.31023010552465202</v>
      </c>
      <c r="H2038" s="17">
        <v>0.36134131975044398</v>
      </c>
      <c r="I2038" s="17">
        <v>0.31477284291399199</v>
      </c>
      <c r="J2038" s="17">
        <v>0.30651363201401899</v>
      </c>
      <c r="K2038" s="17">
        <v>0.46542834923146298</v>
      </c>
      <c r="L2038" s="17">
        <v>0.40284582898312299</v>
      </c>
      <c r="M2038" s="17"/>
      <c r="N2038" s="17">
        <v>0.39635550466937503</v>
      </c>
      <c r="O2038" s="17">
        <v>0.374767495829117</v>
      </c>
      <c r="P2038" s="17">
        <v>0.30110792549676402</v>
      </c>
      <c r="Q2038" s="17">
        <v>0.36623901004006099</v>
      </c>
      <c r="R2038" s="17"/>
      <c r="S2038" s="17">
        <v>0.29950472882408502</v>
      </c>
      <c r="T2038" s="17">
        <v>0.345773907195011</v>
      </c>
      <c r="U2038" s="17">
        <v>0.40445993234657002</v>
      </c>
      <c r="V2038" s="17">
        <v>0.428389176106523</v>
      </c>
      <c r="W2038" s="17">
        <v>0.29194899735973501</v>
      </c>
      <c r="X2038" s="17">
        <v>0.34683426665811901</v>
      </c>
      <c r="Y2038" s="17">
        <v>0.35452085831889102</v>
      </c>
      <c r="Z2038" s="17">
        <v>0.32591368015227601</v>
      </c>
      <c r="AA2038" s="17">
        <v>0.430178201806455</v>
      </c>
      <c r="AB2038" s="17">
        <v>0.41723272649339999</v>
      </c>
      <c r="AC2038" s="17">
        <v>0.40470004313377</v>
      </c>
      <c r="AD2038" s="17">
        <v>0.214428239938704</v>
      </c>
      <c r="AE2038" s="17"/>
      <c r="AF2038" s="17">
        <v>0.44820668302976202</v>
      </c>
      <c r="AG2038" s="17">
        <v>0.34414411569783399</v>
      </c>
      <c r="AH2038" s="17">
        <v>0.25447607197481098</v>
      </c>
      <c r="AI2038" s="17"/>
      <c r="AJ2038" s="17">
        <v>0.411917638309864</v>
      </c>
      <c r="AK2038" s="17">
        <v>0.35834578634487102</v>
      </c>
      <c r="AL2038" s="17">
        <v>0.34059435962380902</v>
      </c>
      <c r="AM2038" s="17">
        <v>0.238621280912898</v>
      </c>
      <c r="AN2038" s="17">
        <v>0.28987234143169099</v>
      </c>
      <c r="AO2038" s="17"/>
      <c r="AP2038" s="17">
        <v>0.41602883015050701</v>
      </c>
      <c r="AQ2038" s="17">
        <v>0.34241412534128102</v>
      </c>
      <c r="AR2038" s="17">
        <v>0.39075472813219098</v>
      </c>
      <c r="AS2038" s="17"/>
      <c r="AT2038" s="17">
        <v>0.37289325423039299</v>
      </c>
      <c r="AU2038" s="17">
        <v>0.346159451535412</v>
      </c>
      <c r="AV2038" s="17">
        <v>0.36163499968964802</v>
      </c>
      <c r="AW2038" s="17">
        <v>0.322443429767233</v>
      </c>
      <c r="AX2038" s="17">
        <v>0.294044021947797</v>
      </c>
      <c r="AY2038" s="17"/>
      <c r="AZ2038" s="17">
        <v>0.356322929976777</v>
      </c>
      <c r="BA2038" s="17">
        <v>0.38881994235739498</v>
      </c>
      <c r="BB2038" s="17">
        <v>0.29156309385398799</v>
      </c>
      <c r="BC2038" s="17">
        <v>0.36523653930087202</v>
      </c>
      <c r="BD2038" s="17">
        <v>0.34999215264702399</v>
      </c>
      <c r="BE2038" s="17">
        <v>0.35237358535840202</v>
      </c>
      <c r="BF2038" s="17">
        <v>0.44007614505827602</v>
      </c>
      <c r="BG2038" s="17">
        <v>0.31349241999804001</v>
      </c>
      <c r="BH2038" s="17">
        <v>0.28685754307065198</v>
      </c>
      <c r="BI2038" s="17">
        <v>0.32796139059679402</v>
      </c>
      <c r="BJ2038" s="17">
        <v>0.39803566459676998</v>
      </c>
      <c r="BK2038" s="17">
        <v>0.54343075290717902</v>
      </c>
      <c r="BL2038" s="17">
        <v>0.33402290024778802</v>
      </c>
      <c r="BM2038" s="17">
        <v>0.32273935607722898</v>
      </c>
      <c r="BN2038" s="17">
        <v>0.391524333625339</v>
      </c>
      <c r="BO2038" s="17">
        <v>0.37317531804763598</v>
      </c>
      <c r="BP2038" s="17"/>
      <c r="BQ2038" s="17">
        <v>0.35218437173724298</v>
      </c>
      <c r="BR2038" s="17">
        <v>0.37118869555027501</v>
      </c>
    </row>
    <row r="2039" spans="2:70" x14ac:dyDescent="0.35">
      <c r="B2039" t="s">
        <v>775</v>
      </c>
      <c r="C2039" s="17">
        <v>0.23337256510771101</v>
      </c>
      <c r="D2039" s="17">
        <v>0.19744784491960399</v>
      </c>
      <c r="E2039" s="17">
        <v>0.26984585636931602</v>
      </c>
      <c r="F2039" s="17"/>
      <c r="G2039" s="17">
        <v>0.209752737875427</v>
      </c>
      <c r="H2039" s="17">
        <v>0.19405411691362601</v>
      </c>
      <c r="I2039" s="17">
        <v>0.232943807847111</v>
      </c>
      <c r="J2039" s="17">
        <v>0.28178236770397302</v>
      </c>
      <c r="K2039" s="17">
        <v>0.26115631639831799</v>
      </c>
      <c r="L2039" s="17">
        <v>0.21518109656631401</v>
      </c>
      <c r="M2039" s="17"/>
      <c r="N2039" s="17">
        <v>0.18731180769681599</v>
      </c>
      <c r="O2039" s="17">
        <v>0.26490294067546799</v>
      </c>
      <c r="P2039" s="17">
        <v>0.25062584159839701</v>
      </c>
      <c r="Q2039" s="17">
        <v>0.23262033578219901</v>
      </c>
      <c r="R2039" s="17"/>
      <c r="S2039" s="17">
        <v>0.22869292703202199</v>
      </c>
      <c r="T2039" s="17">
        <v>0.301637514729515</v>
      </c>
      <c r="U2039" s="17">
        <v>0.21781885870786299</v>
      </c>
      <c r="V2039" s="17">
        <v>0.175239686994108</v>
      </c>
      <c r="W2039" s="17">
        <v>0.217380265737462</v>
      </c>
      <c r="X2039" s="17">
        <v>0.27705707174052002</v>
      </c>
      <c r="Y2039" s="17">
        <v>0.20303170456531</v>
      </c>
      <c r="Z2039" s="17">
        <v>0.25077442491294299</v>
      </c>
      <c r="AA2039" s="17">
        <v>0.22282703107628099</v>
      </c>
      <c r="AB2039" s="17">
        <v>0.23979411266811601</v>
      </c>
      <c r="AC2039" s="17">
        <v>0.16485679337786599</v>
      </c>
      <c r="AD2039" s="17">
        <v>0.28823881075410002</v>
      </c>
      <c r="AE2039" s="17"/>
      <c r="AF2039" s="17">
        <v>0.21576077461420101</v>
      </c>
      <c r="AG2039" s="17">
        <v>0.23939281261392401</v>
      </c>
      <c r="AH2039" s="17">
        <v>0.26827042505417198</v>
      </c>
      <c r="AI2039" s="17"/>
      <c r="AJ2039" s="17">
        <v>0.23178536584376</v>
      </c>
      <c r="AK2039" s="17">
        <v>0.19038778066797299</v>
      </c>
      <c r="AL2039" s="17">
        <v>0.243966394936143</v>
      </c>
      <c r="AM2039" s="17">
        <v>8.2316497381163506E-2</v>
      </c>
      <c r="AN2039" s="17">
        <v>0.28542665394690098</v>
      </c>
      <c r="AO2039" s="17"/>
      <c r="AP2039" s="17">
        <v>0.21087807794035801</v>
      </c>
      <c r="AQ2039" s="17">
        <v>0.21137805263065501</v>
      </c>
      <c r="AR2039" s="17">
        <v>0.17276467094755499</v>
      </c>
      <c r="AS2039" s="17"/>
      <c r="AT2039" s="17">
        <v>0.27191499852474499</v>
      </c>
      <c r="AU2039" s="17">
        <v>0.25387529834552802</v>
      </c>
      <c r="AV2039" s="17">
        <v>0.198830034294977</v>
      </c>
      <c r="AW2039" s="17">
        <v>0.191431867494083</v>
      </c>
      <c r="AX2039" s="17">
        <v>0.22994038073144399</v>
      </c>
      <c r="AY2039" s="17"/>
      <c r="AZ2039" s="17">
        <v>0.32674799500011098</v>
      </c>
      <c r="BA2039" s="17">
        <v>0.27120261726082401</v>
      </c>
      <c r="BB2039" s="17">
        <v>0.25337125772353097</v>
      </c>
      <c r="BC2039" s="17">
        <v>0.18509701715801499</v>
      </c>
      <c r="BD2039" s="17">
        <v>0.23672719389350999</v>
      </c>
      <c r="BE2039" s="17">
        <v>0.26948796849487699</v>
      </c>
      <c r="BF2039" s="17">
        <v>0.19299482983335101</v>
      </c>
      <c r="BG2039" s="17">
        <v>0.25977816579013402</v>
      </c>
      <c r="BH2039" s="17">
        <v>0.29021770016732001</v>
      </c>
      <c r="BI2039" s="17">
        <v>0.32046440865828602</v>
      </c>
      <c r="BJ2039" s="17">
        <v>0.175159881145001</v>
      </c>
      <c r="BK2039" s="17">
        <v>8.8006571916666096E-2</v>
      </c>
      <c r="BL2039" s="17">
        <v>0.17873926846535301</v>
      </c>
      <c r="BM2039" s="17">
        <v>0.168080083383296</v>
      </c>
      <c r="BN2039" s="17">
        <v>0.17852428079788199</v>
      </c>
      <c r="BO2039" s="17">
        <v>0.242313530291597</v>
      </c>
      <c r="BP2039" s="17"/>
      <c r="BQ2039" s="17">
        <v>0.14071337642537901</v>
      </c>
      <c r="BR2039" s="17">
        <v>0.26896376167702601</v>
      </c>
    </row>
    <row r="2040" spans="2:70" x14ac:dyDescent="0.35">
      <c r="C2040" s="17"/>
      <c r="D2040" s="17"/>
      <c r="E2040" s="17"/>
      <c r="F2040" s="17"/>
      <c r="G2040" s="17"/>
      <c r="H2040" s="17"/>
      <c r="I2040" s="17"/>
      <c r="J2040" s="17"/>
      <c r="K2040" s="17"/>
      <c r="L2040" s="17"/>
      <c r="M2040" s="17"/>
      <c r="N2040" s="17"/>
      <c r="O2040" s="17"/>
      <c r="P2040" s="17"/>
      <c r="Q2040" s="17"/>
      <c r="R2040" s="17"/>
      <c r="S2040" s="17"/>
      <c r="T2040" s="17"/>
      <c r="U2040" s="17"/>
      <c r="V2040" s="17"/>
      <c r="W2040" s="17"/>
      <c r="X2040" s="17"/>
      <c r="Y2040" s="17"/>
      <c r="Z2040" s="17"/>
      <c r="AA2040" s="17"/>
      <c r="AB2040" s="17"/>
      <c r="AC2040" s="17"/>
      <c r="AD2040" s="17"/>
      <c r="AE2040" s="17"/>
      <c r="AF2040" s="17"/>
      <c r="AG2040" s="17"/>
      <c r="AH2040" s="17"/>
      <c r="AI2040" s="17"/>
      <c r="AJ2040" s="17"/>
      <c r="AK2040" s="17"/>
      <c r="AL2040" s="17"/>
      <c r="AM2040" s="17"/>
      <c r="AN2040" s="17"/>
      <c r="AO2040" s="17"/>
      <c r="AP2040" s="17"/>
      <c r="AQ2040" s="17"/>
      <c r="AR2040" s="17"/>
      <c r="AS2040" s="17"/>
      <c r="AT2040" s="17"/>
      <c r="AU2040" s="17"/>
      <c r="AV2040" s="17"/>
      <c r="AW2040" s="17"/>
      <c r="AX2040" s="17"/>
      <c r="AY2040" s="17"/>
      <c r="AZ2040" s="17"/>
      <c r="BA2040" s="17"/>
      <c r="BB2040" s="17"/>
      <c r="BC2040" s="17"/>
      <c r="BD2040" s="17"/>
      <c r="BE2040" s="17"/>
      <c r="BF2040" s="17"/>
      <c r="BG2040" s="17"/>
      <c r="BH2040" s="17"/>
      <c r="BI2040" s="17"/>
      <c r="BJ2040" s="17"/>
      <c r="BK2040" s="17"/>
      <c r="BL2040" s="17"/>
      <c r="BM2040" s="17"/>
      <c r="BN2040" s="17"/>
      <c r="BO2040" s="17"/>
      <c r="BP2040" s="17"/>
      <c r="BQ2040" s="17"/>
      <c r="BR2040" s="17"/>
    </row>
    <row r="2041" spans="2:70" x14ac:dyDescent="0.35">
      <c r="B2041" s="6" t="s">
        <v>776</v>
      </c>
      <c r="C2041" s="17"/>
      <c r="D2041" s="17"/>
      <c r="E2041" s="17"/>
      <c r="F2041" s="17"/>
      <c r="G2041" s="17"/>
      <c r="H2041" s="17"/>
      <c r="I2041" s="17"/>
      <c r="J2041" s="17"/>
      <c r="K2041" s="17"/>
      <c r="L2041" s="17"/>
      <c r="M2041" s="17"/>
      <c r="N2041" s="17"/>
      <c r="O2041" s="17"/>
      <c r="P2041" s="17"/>
      <c r="Q2041" s="17"/>
      <c r="R2041" s="17"/>
      <c r="S2041" s="17"/>
      <c r="T2041" s="17"/>
      <c r="U2041" s="17"/>
      <c r="V2041" s="17"/>
      <c r="W2041" s="17"/>
      <c r="X2041" s="17"/>
      <c r="Y2041" s="17"/>
      <c r="Z2041" s="17"/>
      <c r="AA2041" s="17"/>
      <c r="AB2041" s="17"/>
      <c r="AC2041" s="17"/>
      <c r="AD2041" s="17"/>
      <c r="AE2041" s="17"/>
      <c r="AF2041" s="17"/>
      <c r="AG2041" s="17"/>
      <c r="AH2041" s="17"/>
      <c r="AI2041" s="17"/>
      <c r="AJ2041" s="17"/>
      <c r="AK2041" s="17"/>
      <c r="AL2041" s="17"/>
      <c r="AM2041" s="17"/>
      <c r="AN2041" s="17"/>
      <c r="AO2041" s="17"/>
      <c r="AP2041" s="17"/>
      <c r="AQ2041" s="17"/>
      <c r="AR2041" s="17"/>
      <c r="AS2041" s="17"/>
      <c r="AT2041" s="17"/>
      <c r="AU2041" s="17"/>
      <c r="AV2041" s="17"/>
      <c r="AW2041" s="17"/>
      <c r="AX2041" s="17"/>
      <c r="AY2041" s="17"/>
      <c r="AZ2041" s="17"/>
      <c r="BA2041" s="17"/>
      <c r="BB2041" s="17"/>
      <c r="BC2041" s="17"/>
      <c r="BD2041" s="17"/>
      <c r="BE2041" s="17"/>
      <c r="BF2041" s="17"/>
      <c r="BG2041" s="17"/>
      <c r="BH2041" s="17"/>
      <c r="BI2041" s="17"/>
      <c r="BJ2041" s="17"/>
      <c r="BK2041" s="17"/>
      <c r="BL2041" s="17"/>
      <c r="BM2041" s="17"/>
      <c r="BN2041" s="17"/>
      <c r="BO2041" s="17"/>
      <c r="BP2041" s="17"/>
      <c r="BQ2041" s="17"/>
      <c r="BR2041" s="17"/>
    </row>
    <row r="2042" spans="2:70" x14ac:dyDescent="0.35">
      <c r="B2042" s="24" t="s">
        <v>651</v>
      </c>
      <c r="C2042" s="17"/>
      <c r="D2042" s="17"/>
      <c r="E2042" s="17"/>
      <c r="F2042" s="17"/>
      <c r="G2042" s="17"/>
      <c r="H2042" s="17"/>
      <c r="I2042" s="17"/>
      <c r="J2042" s="17"/>
      <c r="K2042" s="17"/>
      <c r="L2042" s="17"/>
      <c r="M2042" s="17"/>
      <c r="N2042" s="17"/>
      <c r="O2042" s="17"/>
      <c r="P2042" s="17"/>
      <c r="Q2042" s="17"/>
      <c r="R2042" s="17"/>
      <c r="S2042" s="17"/>
      <c r="T2042" s="17"/>
      <c r="U2042" s="17"/>
      <c r="V2042" s="17"/>
      <c r="W2042" s="17"/>
      <c r="X2042" s="17"/>
      <c r="Y2042" s="17"/>
      <c r="Z2042" s="17"/>
      <c r="AA2042" s="17"/>
      <c r="AB2042" s="17"/>
      <c r="AC2042" s="17"/>
      <c r="AD2042" s="17"/>
      <c r="AE2042" s="17"/>
      <c r="AF2042" s="17"/>
      <c r="AG2042" s="17"/>
      <c r="AH2042" s="17"/>
      <c r="AI2042" s="17"/>
      <c r="AJ2042" s="17"/>
      <c r="AK2042" s="17"/>
      <c r="AL2042" s="17"/>
      <c r="AM2042" s="17"/>
      <c r="AN2042" s="17"/>
      <c r="AO2042" s="17"/>
      <c r="AP2042" s="17"/>
      <c r="AQ2042" s="17"/>
      <c r="AR2042" s="17"/>
      <c r="AS2042" s="17"/>
      <c r="AT2042" s="17"/>
      <c r="AU2042" s="17"/>
      <c r="AV2042" s="17"/>
      <c r="AW2042" s="17"/>
      <c r="AX2042" s="17"/>
      <c r="AY2042" s="17"/>
      <c r="AZ2042" s="17"/>
      <c r="BA2042" s="17"/>
      <c r="BB2042" s="17"/>
      <c r="BC2042" s="17"/>
      <c r="BD2042" s="17"/>
      <c r="BE2042" s="17"/>
      <c r="BF2042" s="17"/>
      <c r="BG2042" s="17"/>
      <c r="BH2042" s="17"/>
      <c r="BI2042" s="17"/>
      <c r="BJ2042" s="17"/>
      <c r="BK2042" s="17"/>
      <c r="BL2042" s="17"/>
      <c r="BM2042" s="17"/>
      <c r="BN2042" s="17"/>
      <c r="BO2042" s="17"/>
      <c r="BP2042" s="17"/>
      <c r="BQ2042" s="17"/>
      <c r="BR2042" s="17"/>
    </row>
    <row r="2043" spans="2:70" x14ac:dyDescent="0.35">
      <c r="B2043" t="s">
        <v>808</v>
      </c>
      <c r="C2043" s="17">
        <v>0.23367578631752001</v>
      </c>
      <c r="D2043" s="17">
        <v>0.25206334646342798</v>
      </c>
      <c r="E2043" s="17">
        <v>0.21179944537966899</v>
      </c>
      <c r="F2043" s="17"/>
      <c r="G2043" s="17">
        <v>0.29714863294113703</v>
      </c>
      <c r="H2043" s="17">
        <v>0.26278980405601998</v>
      </c>
      <c r="I2043" s="17">
        <v>0.26242998592779898</v>
      </c>
      <c r="J2043" s="17">
        <v>0.189239594667379</v>
      </c>
      <c r="K2043" s="17">
        <v>0.24449687787999999</v>
      </c>
      <c r="L2043" s="17">
        <v>0.17142271422084701</v>
      </c>
      <c r="M2043" s="17"/>
      <c r="N2043" s="17">
        <v>0.23832938075660701</v>
      </c>
      <c r="O2043" s="17">
        <v>0.20616055504820799</v>
      </c>
      <c r="P2043" s="17">
        <v>0.23234135986552501</v>
      </c>
      <c r="Q2043" s="17">
        <v>0.25246388902545103</v>
      </c>
      <c r="R2043" s="17"/>
      <c r="S2043" s="17">
        <v>0.31055620819698199</v>
      </c>
      <c r="T2043" s="17">
        <v>0.18045334239314001</v>
      </c>
      <c r="U2043" s="17">
        <v>0.30064288996637001</v>
      </c>
      <c r="V2043" s="17">
        <v>0.238752412356939</v>
      </c>
      <c r="W2043" s="17">
        <v>0.211076915796194</v>
      </c>
      <c r="X2043" s="17">
        <v>0.217658388829263</v>
      </c>
      <c r="Y2043" s="17">
        <v>0.21123802066070099</v>
      </c>
      <c r="Z2043" s="17">
        <v>0.17848177798548101</v>
      </c>
      <c r="AA2043" s="17">
        <v>0.198453803762909</v>
      </c>
      <c r="AB2043" s="17">
        <v>0.27328370570237198</v>
      </c>
      <c r="AC2043" s="17">
        <v>0.19470199231795701</v>
      </c>
      <c r="AD2043" s="17">
        <v>0.238833616589093</v>
      </c>
      <c r="AE2043" s="17"/>
      <c r="AF2043" s="17">
        <v>0.30148370142839098</v>
      </c>
      <c r="AG2043" s="17">
        <v>0.19445588374612999</v>
      </c>
      <c r="AH2043" s="17">
        <v>0.20656826279906901</v>
      </c>
      <c r="AI2043" s="17"/>
      <c r="AJ2043" s="17">
        <v>0.23595936786199401</v>
      </c>
      <c r="AK2043" s="17">
        <v>0.27443563746148802</v>
      </c>
      <c r="AL2043" s="17">
        <v>0.19149370886463399</v>
      </c>
      <c r="AM2043" s="17">
        <v>0.44594968172763699</v>
      </c>
      <c r="AN2043" s="17">
        <v>0.211380995611994</v>
      </c>
      <c r="AO2043" s="17"/>
      <c r="AP2043" s="17">
        <v>0.226102652657447</v>
      </c>
      <c r="AQ2043" s="17">
        <v>0.24297650455171599</v>
      </c>
      <c r="AR2043" s="17">
        <v>0.32198545302571202</v>
      </c>
      <c r="AS2043" s="17"/>
      <c r="AT2043" s="17">
        <v>0.22646630169788901</v>
      </c>
      <c r="AU2043" s="17">
        <v>0.20847932646734199</v>
      </c>
      <c r="AV2043" s="17">
        <v>0.2419386507563</v>
      </c>
      <c r="AW2043" s="17">
        <v>0.20817246712905799</v>
      </c>
      <c r="AX2043" s="17">
        <v>0.439348199522345</v>
      </c>
      <c r="AY2043" s="17"/>
      <c r="AZ2043" s="17">
        <v>0</v>
      </c>
      <c r="BA2043" s="17">
        <v>0.33341890686745002</v>
      </c>
      <c r="BB2043" s="17">
        <v>0.39072925131882802</v>
      </c>
      <c r="BC2043" s="17">
        <v>0.172109008135788</v>
      </c>
      <c r="BD2043" s="17">
        <v>0.204135837329986</v>
      </c>
      <c r="BE2043" s="17">
        <v>0.23873825551335001</v>
      </c>
      <c r="BF2043" s="17">
        <v>0.22939687233152001</v>
      </c>
      <c r="BG2043" s="17">
        <v>0.26939740188918998</v>
      </c>
      <c r="BH2043" s="17">
        <v>0.12976401887094499</v>
      </c>
      <c r="BI2043" s="17">
        <v>0.208297391314446</v>
      </c>
      <c r="BJ2043" s="17">
        <v>0.189390744400383</v>
      </c>
      <c r="BK2043" s="17">
        <v>0.32852863357330703</v>
      </c>
      <c r="BL2043" s="17">
        <v>0.34482199121877999</v>
      </c>
      <c r="BM2043" s="17">
        <v>0.222516007509487</v>
      </c>
      <c r="BN2043" s="17">
        <v>0.27629743708893101</v>
      </c>
      <c r="BO2043" s="17">
        <v>0.13373409548212001</v>
      </c>
      <c r="BP2043" s="17"/>
      <c r="BQ2043" s="17">
        <v>0.229725741528234</v>
      </c>
      <c r="BR2043" s="17">
        <v>0.23936065730505299</v>
      </c>
    </row>
    <row r="2044" spans="2:70" x14ac:dyDescent="0.35">
      <c r="B2044" t="s">
        <v>809</v>
      </c>
      <c r="C2044" s="17">
        <v>0.55075548909727001</v>
      </c>
      <c r="D2044" s="17">
        <v>0.54477760976410805</v>
      </c>
      <c r="E2044" s="17">
        <v>0.55882083963254403</v>
      </c>
      <c r="F2044" s="17"/>
      <c r="G2044" s="17">
        <v>0.51206231645230305</v>
      </c>
      <c r="H2044" s="17">
        <v>0.57611152475613003</v>
      </c>
      <c r="I2044" s="17">
        <v>0.57179909415279195</v>
      </c>
      <c r="J2044" s="17">
        <v>0.52140336523554598</v>
      </c>
      <c r="K2044" s="17">
        <v>0.52712401081926896</v>
      </c>
      <c r="L2044" s="17">
        <v>0.57781270020302899</v>
      </c>
      <c r="M2044" s="17"/>
      <c r="N2044" s="17">
        <v>0.58013860239738002</v>
      </c>
      <c r="O2044" s="17">
        <v>0.578186825868506</v>
      </c>
      <c r="P2044" s="17">
        <v>0.507350292829164</v>
      </c>
      <c r="Q2044" s="17">
        <v>0.52477055734419398</v>
      </c>
      <c r="R2044" s="17"/>
      <c r="S2044" s="17">
        <v>0.55928500870672504</v>
      </c>
      <c r="T2044" s="17">
        <v>0.64801259655431498</v>
      </c>
      <c r="U2044" s="17">
        <v>0.53542759102908699</v>
      </c>
      <c r="V2044" s="17">
        <v>0.46964265446894998</v>
      </c>
      <c r="W2044" s="17">
        <v>0.39912536100912099</v>
      </c>
      <c r="X2044" s="17">
        <v>0.62974347763525396</v>
      </c>
      <c r="Y2044" s="17">
        <v>0.56622066961053696</v>
      </c>
      <c r="Z2044" s="17">
        <v>0.69012330568061497</v>
      </c>
      <c r="AA2044" s="17">
        <v>0.540884860552168</v>
      </c>
      <c r="AB2044" s="17">
        <v>0.45166389968495502</v>
      </c>
      <c r="AC2044" s="17">
        <v>0.50629396230298795</v>
      </c>
      <c r="AD2044" s="17">
        <v>0.63443997006694497</v>
      </c>
      <c r="AE2044" s="17"/>
      <c r="AF2044" s="17">
        <v>0.49918818258527398</v>
      </c>
      <c r="AG2044" s="17">
        <v>0.60761718067196202</v>
      </c>
      <c r="AH2044" s="17">
        <v>0.49350050525249101</v>
      </c>
      <c r="AI2044" s="17"/>
      <c r="AJ2044" s="17">
        <v>0.553161260704784</v>
      </c>
      <c r="AK2044" s="17">
        <v>0.55161123711918503</v>
      </c>
      <c r="AL2044" s="17">
        <v>0.67091508444909598</v>
      </c>
      <c r="AM2044" s="17">
        <v>0.37596318048546101</v>
      </c>
      <c r="AN2044" s="17">
        <v>0.464257827041408</v>
      </c>
      <c r="AO2044" s="17"/>
      <c r="AP2044" s="17">
        <v>0.61164884264667396</v>
      </c>
      <c r="AQ2044" s="17">
        <v>0.60202660172706202</v>
      </c>
      <c r="AR2044" s="17">
        <v>0.58911126479430898</v>
      </c>
      <c r="AS2044" s="17"/>
      <c r="AT2044" s="17">
        <v>0.50126243767288203</v>
      </c>
      <c r="AU2044" s="17">
        <v>0.54586882022749805</v>
      </c>
      <c r="AV2044" s="17">
        <v>0.62825536679048699</v>
      </c>
      <c r="AW2044" s="17">
        <v>0.56205407082552294</v>
      </c>
      <c r="AX2044" s="17">
        <v>0.45443334093045201</v>
      </c>
      <c r="AY2044" s="17"/>
      <c r="AZ2044" s="17">
        <v>0.68835002330824202</v>
      </c>
      <c r="BA2044" s="17">
        <v>0.348200149275874</v>
      </c>
      <c r="BB2044" s="17">
        <v>0.457611933340003</v>
      </c>
      <c r="BC2044" s="17">
        <v>0.65969330104866497</v>
      </c>
      <c r="BD2044" s="17">
        <v>0.63285381491895998</v>
      </c>
      <c r="BE2044" s="17">
        <v>0.54325444223408603</v>
      </c>
      <c r="BF2044" s="17">
        <v>0.48631858358510699</v>
      </c>
      <c r="BG2044" s="17">
        <v>0.54814314500544803</v>
      </c>
      <c r="BH2044" s="17">
        <v>0.74312964243835899</v>
      </c>
      <c r="BI2044" s="17">
        <v>0.59672991749620696</v>
      </c>
      <c r="BJ2044" s="17">
        <v>0.585426542783267</v>
      </c>
      <c r="BK2044" s="17">
        <v>0.56819964267807399</v>
      </c>
      <c r="BL2044" s="17">
        <v>0.43430564085277601</v>
      </c>
      <c r="BM2044" s="17">
        <v>0.666858487824737</v>
      </c>
      <c r="BN2044" s="17">
        <v>0.429059461777</v>
      </c>
      <c r="BO2044" s="17">
        <v>0.71712489202755603</v>
      </c>
      <c r="BP2044" s="17"/>
      <c r="BQ2044" s="17">
        <v>0.65423389339251403</v>
      </c>
      <c r="BR2044" s="17">
        <v>0.50737759375711899</v>
      </c>
    </row>
    <row r="2045" spans="2:70" x14ac:dyDescent="0.35">
      <c r="B2045" t="s">
        <v>775</v>
      </c>
      <c r="C2045" s="17">
        <v>0.21556872458520901</v>
      </c>
      <c r="D2045" s="17">
        <v>0.20315904377246299</v>
      </c>
      <c r="E2045" s="17">
        <v>0.229379714987787</v>
      </c>
      <c r="F2045" s="17"/>
      <c r="G2045" s="17">
        <v>0.19078905060656001</v>
      </c>
      <c r="H2045" s="17">
        <v>0.16109867118785001</v>
      </c>
      <c r="I2045" s="17">
        <v>0.16577091991940901</v>
      </c>
      <c r="J2045" s="17">
        <v>0.28935704009707502</v>
      </c>
      <c r="K2045" s="17">
        <v>0.22837911130073099</v>
      </c>
      <c r="L2045" s="17">
        <v>0.25076458557612402</v>
      </c>
      <c r="M2045" s="17"/>
      <c r="N2045" s="17">
        <v>0.181532016846013</v>
      </c>
      <c r="O2045" s="17">
        <v>0.21565261908328601</v>
      </c>
      <c r="P2045" s="17">
        <v>0.26030834730531099</v>
      </c>
      <c r="Q2045" s="17">
        <v>0.22276555363035599</v>
      </c>
      <c r="R2045" s="17"/>
      <c r="S2045" s="17">
        <v>0.130158783096294</v>
      </c>
      <c r="T2045" s="17">
        <v>0.17153406105254501</v>
      </c>
      <c r="U2045" s="17">
        <v>0.163929519004543</v>
      </c>
      <c r="V2045" s="17">
        <v>0.29160493317411101</v>
      </c>
      <c r="W2045" s="17">
        <v>0.38979772319468398</v>
      </c>
      <c r="X2045" s="17">
        <v>0.15259813353548199</v>
      </c>
      <c r="Y2045" s="17">
        <v>0.22254130972876199</v>
      </c>
      <c r="Z2045" s="17">
        <v>0.13139491633390399</v>
      </c>
      <c r="AA2045" s="17">
        <v>0.260661335684922</v>
      </c>
      <c r="AB2045" s="17">
        <v>0.275052394612673</v>
      </c>
      <c r="AC2045" s="17">
        <v>0.29900404537905501</v>
      </c>
      <c r="AD2045" s="17">
        <v>0.12672641334396201</v>
      </c>
      <c r="AE2045" s="17"/>
      <c r="AF2045" s="17">
        <v>0.19932811598633501</v>
      </c>
      <c r="AG2045" s="17">
        <v>0.19792693558190799</v>
      </c>
      <c r="AH2045" s="17">
        <v>0.29993123194844001</v>
      </c>
      <c r="AI2045" s="17"/>
      <c r="AJ2045" s="17">
        <v>0.210879371433223</v>
      </c>
      <c r="AK2045" s="17">
        <v>0.173953125419327</v>
      </c>
      <c r="AL2045" s="17">
        <v>0.13759120668626901</v>
      </c>
      <c r="AM2045" s="17">
        <v>0.17808713778690299</v>
      </c>
      <c r="AN2045" s="17">
        <v>0.32436117734659797</v>
      </c>
      <c r="AO2045" s="17"/>
      <c r="AP2045" s="17">
        <v>0.16224850469587901</v>
      </c>
      <c r="AQ2045" s="17">
        <v>0.154996893721222</v>
      </c>
      <c r="AR2045" s="17">
        <v>8.8903282179978602E-2</v>
      </c>
      <c r="AS2045" s="17"/>
      <c r="AT2045" s="17">
        <v>0.27227126062922902</v>
      </c>
      <c r="AU2045" s="17">
        <v>0.24565185330516001</v>
      </c>
      <c r="AV2045" s="17">
        <v>0.12980598245321401</v>
      </c>
      <c r="AW2045" s="17">
        <v>0.22977346204541901</v>
      </c>
      <c r="AX2045" s="17">
        <v>0.10621845954720401</v>
      </c>
      <c r="AY2045" s="17"/>
      <c r="AZ2045" s="17">
        <v>0.31164997669175798</v>
      </c>
      <c r="BA2045" s="17">
        <v>0.31838094385667598</v>
      </c>
      <c r="BB2045" s="17">
        <v>0.15165881534116901</v>
      </c>
      <c r="BC2045" s="17">
        <v>0.168197690815547</v>
      </c>
      <c r="BD2045" s="17">
        <v>0.163010347751055</v>
      </c>
      <c r="BE2045" s="17">
        <v>0.21800730225256401</v>
      </c>
      <c r="BF2045" s="17">
        <v>0.284284544083373</v>
      </c>
      <c r="BG2045" s="17">
        <v>0.18245945310536299</v>
      </c>
      <c r="BH2045" s="17">
        <v>0.12710633869069701</v>
      </c>
      <c r="BI2045" s="17">
        <v>0.19497269118934599</v>
      </c>
      <c r="BJ2045" s="17">
        <v>0.22518271281634999</v>
      </c>
      <c r="BK2045" s="17">
        <v>0.103271723748618</v>
      </c>
      <c r="BL2045" s="17">
        <v>0.220872367928444</v>
      </c>
      <c r="BM2045" s="17">
        <v>0.110625504665776</v>
      </c>
      <c r="BN2045" s="17">
        <v>0.294643101134069</v>
      </c>
      <c r="BO2045" s="17">
        <v>0.14914101249032399</v>
      </c>
      <c r="BP2045" s="17"/>
      <c r="BQ2045" s="17">
        <v>0.116040365079253</v>
      </c>
      <c r="BR2045" s="17">
        <v>0.25326174893782799</v>
      </c>
    </row>
    <row r="2046" spans="2:70" x14ac:dyDescent="0.35">
      <c r="C2046" s="17"/>
      <c r="D2046" s="17"/>
      <c r="E2046" s="17"/>
      <c r="F2046" s="17"/>
      <c r="G2046" s="17"/>
      <c r="H2046" s="17"/>
      <c r="I2046" s="17"/>
      <c r="J2046" s="17"/>
      <c r="K2046" s="17"/>
      <c r="L2046" s="17"/>
      <c r="M2046" s="17"/>
      <c r="N2046" s="17"/>
      <c r="O2046" s="17"/>
      <c r="P2046" s="17"/>
      <c r="Q2046" s="17"/>
      <c r="R2046" s="17"/>
      <c r="S2046" s="17"/>
      <c r="T2046" s="17"/>
      <c r="U2046" s="17"/>
      <c r="V2046" s="17"/>
      <c r="W2046" s="17"/>
      <c r="X2046" s="17"/>
      <c r="Y2046" s="17"/>
      <c r="Z2046" s="17"/>
      <c r="AA2046" s="17"/>
      <c r="AB2046" s="17"/>
      <c r="AC2046" s="17"/>
      <c r="AD2046" s="17"/>
      <c r="AE2046" s="17"/>
      <c r="AF2046" s="17"/>
      <c r="AG2046" s="17"/>
      <c r="AH2046" s="17"/>
      <c r="AI2046" s="17"/>
      <c r="AJ2046" s="17"/>
      <c r="AK2046" s="17"/>
      <c r="AL2046" s="17"/>
      <c r="AM2046" s="17"/>
      <c r="AN2046" s="17"/>
      <c r="AO2046" s="17"/>
      <c r="AP2046" s="17"/>
      <c r="AQ2046" s="17"/>
      <c r="AR2046" s="17"/>
      <c r="AS2046" s="17"/>
      <c r="AT2046" s="17"/>
      <c r="AU2046" s="17"/>
      <c r="AV2046" s="17"/>
      <c r="AW2046" s="17"/>
      <c r="AX2046" s="17"/>
      <c r="AY2046" s="17"/>
      <c r="AZ2046" s="17"/>
      <c r="BA2046" s="17"/>
      <c r="BB2046" s="17"/>
      <c r="BC2046" s="17"/>
      <c r="BD2046" s="17"/>
      <c r="BE2046" s="17"/>
      <c r="BF2046" s="17"/>
      <c r="BG2046" s="17"/>
      <c r="BH2046" s="17"/>
      <c r="BI2046" s="17"/>
      <c r="BJ2046" s="17"/>
      <c r="BK2046" s="17"/>
      <c r="BL2046" s="17"/>
      <c r="BM2046" s="17"/>
      <c r="BN2046" s="17"/>
      <c r="BO2046" s="17"/>
      <c r="BP2046" s="17"/>
      <c r="BQ2046" s="17"/>
      <c r="BR2046" s="17"/>
    </row>
    <row r="2047" spans="2:70" x14ac:dyDescent="0.35">
      <c r="B2047" s="6" t="s">
        <v>776</v>
      </c>
      <c r="C2047" s="17"/>
      <c r="D2047" s="17"/>
      <c r="E2047" s="17"/>
      <c r="F2047" s="17"/>
      <c r="G2047" s="17"/>
      <c r="H2047" s="17"/>
      <c r="I2047" s="17"/>
      <c r="J2047" s="17"/>
      <c r="K2047" s="17"/>
      <c r="L2047" s="17"/>
      <c r="M2047" s="17"/>
      <c r="N2047" s="17"/>
      <c r="O2047" s="17"/>
      <c r="P2047" s="17"/>
      <c r="Q2047" s="17"/>
      <c r="R2047" s="17"/>
      <c r="S2047" s="17"/>
      <c r="T2047" s="17"/>
      <c r="U2047" s="17"/>
      <c r="V2047" s="17"/>
      <c r="W2047" s="17"/>
      <c r="X2047" s="17"/>
      <c r="Y2047" s="17"/>
      <c r="Z2047" s="17"/>
      <c r="AA2047" s="17"/>
      <c r="AB2047" s="17"/>
      <c r="AC2047" s="17"/>
      <c r="AD2047" s="17"/>
      <c r="AE2047" s="17"/>
      <c r="AF2047" s="17"/>
      <c r="AG2047" s="17"/>
      <c r="AH2047" s="17"/>
      <c r="AI2047" s="17"/>
      <c r="AJ2047" s="17"/>
      <c r="AK2047" s="17"/>
      <c r="AL2047" s="17"/>
      <c r="AM2047" s="17"/>
      <c r="AN2047" s="17"/>
      <c r="AO2047" s="17"/>
      <c r="AP2047" s="17"/>
      <c r="AQ2047" s="17"/>
      <c r="AR2047" s="17"/>
      <c r="AS2047" s="17"/>
      <c r="AT2047" s="17"/>
      <c r="AU2047" s="17"/>
      <c r="AV2047" s="17"/>
      <c r="AW2047" s="17"/>
      <c r="AX2047" s="17"/>
      <c r="AY2047" s="17"/>
      <c r="AZ2047" s="17"/>
      <c r="BA2047" s="17"/>
      <c r="BB2047" s="17"/>
      <c r="BC2047" s="17"/>
      <c r="BD2047" s="17"/>
      <c r="BE2047" s="17"/>
      <c r="BF2047" s="17"/>
      <c r="BG2047" s="17"/>
      <c r="BH2047" s="17"/>
      <c r="BI2047" s="17"/>
      <c r="BJ2047" s="17"/>
      <c r="BK2047" s="17"/>
      <c r="BL2047" s="17"/>
      <c r="BM2047" s="17"/>
      <c r="BN2047" s="17"/>
      <c r="BO2047" s="17"/>
      <c r="BP2047" s="17"/>
      <c r="BQ2047" s="17"/>
      <c r="BR2047" s="17"/>
    </row>
    <row r="2048" spans="2:70" x14ac:dyDescent="0.35">
      <c r="B2048" s="24" t="s">
        <v>651</v>
      </c>
      <c r="C2048" s="17"/>
      <c r="D2048" s="17"/>
      <c r="E2048" s="17"/>
      <c r="F2048" s="17"/>
      <c r="G2048" s="17"/>
      <c r="H2048" s="17"/>
      <c r="I2048" s="17"/>
      <c r="J2048" s="17"/>
      <c r="K2048" s="17"/>
      <c r="L2048" s="17"/>
      <c r="M2048" s="17"/>
      <c r="N2048" s="17"/>
      <c r="O2048" s="17"/>
      <c r="P2048" s="17"/>
      <c r="Q2048" s="17"/>
      <c r="R2048" s="17"/>
      <c r="S2048" s="17"/>
      <c r="T2048" s="17"/>
      <c r="U2048" s="17"/>
      <c r="V2048" s="17"/>
      <c r="W2048" s="17"/>
      <c r="X2048" s="17"/>
      <c r="Y2048" s="17"/>
      <c r="Z2048" s="17"/>
      <c r="AA2048" s="17"/>
      <c r="AB2048" s="17"/>
      <c r="AC2048" s="17"/>
      <c r="AD2048" s="17"/>
      <c r="AE2048" s="17"/>
      <c r="AF2048" s="17"/>
      <c r="AG2048" s="17"/>
      <c r="AH2048" s="17"/>
      <c r="AI2048" s="17"/>
      <c r="AJ2048" s="17"/>
      <c r="AK2048" s="17"/>
      <c r="AL2048" s="17"/>
      <c r="AM2048" s="17"/>
      <c r="AN2048" s="17"/>
      <c r="AO2048" s="17"/>
      <c r="AP2048" s="17"/>
      <c r="AQ2048" s="17"/>
      <c r="AR2048" s="17"/>
      <c r="AS2048" s="17"/>
      <c r="AT2048" s="17"/>
      <c r="AU2048" s="17"/>
      <c r="AV2048" s="17"/>
      <c r="AW2048" s="17"/>
      <c r="AX2048" s="17"/>
      <c r="AY2048" s="17"/>
      <c r="AZ2048" s="17"/>
      <c r="BA2048" s="17"/>
      <c r="BB2048" s="17"/>
      <c r="BC2048" s="17"/>
      <c r="BD2048" s="17"/>
      <c r="BE2048" s="17"/>
      <c r="BF2048" s="17"/>
      <c r="BG2048" s="17"/>
      <c r="BH2048" s="17"/>
      <c r="BI2048" s="17"/>
      <c r="BJ2048" s="17"/>
      <c r="BK2048" s="17"/>
      <c r="BL2048" s="17"/>
      <c r="BM2048" s="17"/>
      <c r="BN2048" s="17"/>
      <c r="BO2048" s="17"/>
      <c r="BP2048" s="17"/>
      <c r="BQ2048" s="17"/>
      <c r="BR2048" s="17"/>
    </row>
    <row r="2049" spans="2:70" x14ac:dyDescent="0.35">
      <c r="B2049" t="s">
        <v>808</v>
      </c>
      <c r="C2049" s="17">
        <v>0.248659333261086</v>
      </c>
      <c r="D2049" s="17">
        <v>0.271192282515201</v>
      </c>
      <c r="E2049" s="17">
        <v>0.227947050500868</v>
      </c>
      <c r="F2049" s="17"/>
      <c r="G2049" s="17">
        <v>0.342860843175542</v>
      </c>
      <c r="H2049" s="17">
        <v>0.25949423184339199</v>
      </c>
      <c r="I2049" s="17">
        <v>0.22206510737712801</v>
      </c>
      <c r="J2049" s="17">
        <v>0.16723911447338699</v>
      </c>
      <c r="K2049" s="17">
        <v>0.25725945219044899</v>
      </c>
      <c r="L2049" s="17">
        <v>0.25780616260722999</v>
      </c>
      <c r="M2049" s="17"/>
      <c r="N2049" s="17">
        <v>0.233186100732237</v>
      </c>
      <c r="O2049" s="17">
        <v>0.23605463299056101</v>
      </c>
      <c r="P2049" s="17">
        <v>0.284167635959507</v>
      </c>
      <c r="Q2049" s="17">
        <v>0.23393789186111</v>
      </c>
      <c r="R2049" s="17"/>
      <c r="S2049" s="17">
        <v>0.21580775214158801</v>
      </c>
      <c r="T2049" s="17">
        <v>0.20463135331556601</v>
      </c>
      <c r="U2049" s="17">
        <v>0.30963245604952</v>
      </c>
      <c r="V2049" s="17">
        <v>0.231217953599823</v>
      </c>
      <c r="W2049" s="17">
        <v>0.207031262687671</v>
      </c>
      <c r="X2049" s="17">
        <v>0.30037216992529597</v>
      </c>
      <c r="Y2049" s="17">
        <v>0.28948940155469999</v>
      </c>
      <c r="Z2049" s="17">
        <v>0.27937296838495002</v>
      </c>
      <c r="AA2049" s="17">
        <v>0.22819020996728301</v>
      </c>
      <c r="AB2049" s="17">
        <v>0.269696495696644</v>
      </c>
      <c r="AC2049" s="17">
        <v>0.21970441501885901</v>
      </c>
      <c r="AD2049" s="17">
        <v>0.33874833381865799</v>
      </c>
      <c r="AE2049" s="17"/>
      <c r="AF2049" s="17">
        <v>0.29534809502255999</v>
      </c>
      <c r="AG2049" s="17">
        <v>0.21157442597608001</v>
      </c>
      <c r="AH2049" s="17">
        <v>0.243449294289656</v>
      </c>
      <c r="AI2049" s="17"/>
      <c r="AJ2049" s="17">
        <v>0.26665497035608599</v>
      </c>
      <c r="AK2049" s="17">
        <v>0.28922808678782802</v>
      </c>
      <c r="AL2049" s="17">
        <v>0.24218290423792599</v>
      </c>
      <c r="AM2049" s="17">
        <v>0.233800407166391</v>
      </c>
      <c r="AN2049" s="17">
        <v>0.20907620206642899</v>
      </c>
      <c r="AO2049" s="17"/>
      <c r="AP2049" s="17">
        <v>0.28939039849685</v>
      </c>
      <c r="AQ2049" s="17">
        <v>0.26599759117488397</v>
      </c>
      <c r="AR2049" s="17">
        <v>0.240279721819711</v>
      </c>
      <c r="AS2049" s="17"/>
      <c r="AT2049" s="17">
        <v>0.255771249474609</v>
      </c>
      <c r="AU2049" s="17">
        <v>0.31461449701079602</v>
      </c>
      <c r="AV2049" s="17">
        <v>0.18489105925951599</v>
      </c>
      <c r="AW2049" s="17">
        <v>0.319670886405725</v>
      </c>
      <c r="AX2049" s="17">
        <v>0</v>
      </c>
      <c r="AY2049" s="17"/>
      <c r="AZ2049" s="17">
        <v>0.23128092026847399</v>
      </c>
      <c r="BA2049" s="17">
        <v>0.40029691349350599</v>
      </c>
      <c r="BB2049" s="17">
        <v>0.23629125583324501</v>
      </c>
      <c r="BC2049" s="17">
        <v>0.27878562248955102</v>
      </c>
      <c r="BD2049" s="17">
        <v>0.200988541754862</v>
      </c>
      <c r="BE2049" s="17">
        <v>0.24246658477858499</v>
      </c>
      <c r="BF2049" s="17">
        <v>0.29816859881437702</v>
      </c>
      <c r="BG2049" s="17">
        <v>0.26587923111625</v>
      </c>
      <c r="BH2049" s="17">
        <v>0.25928045331145</v>
      </c>
      <c r="BI2049" s="17">
        <v>0.26041016394550898</v>
      </c>
      <c r="BJ2049" s="17">
        <v>0.214889166950675</v>
      </c>
      <c r="BK2049" s="17">
        <v>0.24164974889517099</v>
      </c>
      <c r="BL2049" s="17">
        <v>0.210287284795871</v>
      </c>
      <c r="BM2049" s="17">
        <v>0.42655172552632198</v>
      </c>
      <c r="BN2049" s="17">
        <v>0.26229253812966002</v>
      </c>
      <c r="BO2049" s="17">
        <v>0.187471278394196</v>
      </c>
      <c r="BP2049" s="17"/>
      <c r="BQ2049" s="17">
        <v>0.20175350318508301</v>
      </c>
      <c r="BR2049" s="17">
        <v>0.27460553314814001</v>
      </c>
    </row>
    <row r="2050" spans="2:70" x14ac:dyDescent="0.35">
      <c r="B2050" t="s">
        <v>810</v>
      </c>
      <c r="C2050" s="17">
        <v>0.51166612101099396</v>
      </c>
      <c r="D2050" s="17">
        <v>0.50889081275894499</v>
      </c>
      <c r="E2050" s="17">
        <v>0.51309157346090295</v>
      </c>
      <c r="F2050" s="17"/>
      <c r="G2050" s="17">
        <v>0.48998999004170202</v>
      </c>
      <c r="H2050" s="17">
        <v>0.52350110427436503</v>
      </c>
      <c r="I2050" s="17">
        <v>0.56486015356764097</v>
      </c>
      <c r="J2050" s="17">
        <v>0.56185962174609805</v>
      </c>
      <c r="K2050" s="17">
        <v>0.41310283820722898</v>
      </c>
      <c r="L2050" s="17">
        <v>0.49483698472795001</v>
      </c>
      <c r="M2050" s="17"/>
      <c r="N2050" s="17">
        <v>0.52307686707511802</v>
      </c>
      <c r="O2050" s="17">
        <v>0.55458991664480795</v>
      </c>
      <c r="P2050" s="17">
        <v>0.52002197439825704</v>
      </c>
      <c r="Q2050" s="17">
        <v>0.44958296466403902</v>
      </c>
      <c r="R2050" s="17"/>
      <c r="S2050" s="17">
        <v>0.58036797179061606</v>
      </c>
      <c r="T2050" s="17">
        <v>0.547036453877349</v>
      </c>
      <c r="U2050" s="17">
        <v>0.53230227323021795</v>
      </c>
      <c r="V2050" s="17">
        <v>0.58050642241495298</v>
      </c>
      <c r="W2050" s="17">
        <v>0.59381882739876601</v>
      </c>
      <c r="X2050" s="17">
        <v>0.43016533077775798</v>
      </c>
      <c r="Y2050" s="17">
        <v>0.43306695303204301</v>
      </c>
      <c r="Z2050" s="17">
        <v>0.25152761858365502</v>
      </c>
      <c r="AA2050" s="17">
        <v>0.46468190567683199</v>
      </c>
      <c r="AB2050" s="17">
        <v>0.430289602942865</v>
      </c>
      <c r="AC2050" s="17">
        <v>0.582774417898825</v>
      </c>
      <c r="AD2050" s="17">
        <v>0.59714159781967902</v>
      </c>
      <c r="AE2050" s="17"/>
      <c r="AF2050" s="17">
        <v>0.48483356280350498</v>
      </c>
      <c r="AG2050" s="17">
        <v>0.56282932051447898</v>
      </c>
      <c r="AH2050" s="17">
        <v>0.44462987018690803</v>
      </c>
      <c r="AI2050" s="17"/>
      <c r="AJ2050" s="17">
        <v>0.51946693558026202</v>
      </c>
      <c r="AK2050" s="17">
        <v>0.51515708083662903</v>
      </c>
      <c r="AL2050" s="17">
        <v>0.52225506390672305</v>
      </c>
      <c r="AM2050" s="17">
        <v>0.532824007937588</v>
      </c>
      <c r="AN2050" s="17">
        <v>0.45676306819965501</v>
      </c>
      <c r="AO2050" s="17"/>
      <c r="AP2050" s="17">
        <v>0.51277070783228795</v>
      </c>
      <c r="AQ2050" s="17">
        <v>0.53244018704366602</v>
      </c>
      <c r="AR2050" s="17">
        <v>0.65715757081231396</v>
      </c>
      <c r="AS2050" s="17"/>
      <c r="AT2050" s="17">
        <v>0.50831803642852602</v>
      </c>
      <c r="AU2050" s="17">
        <v>0.464246963119056</v>
      </c>
      <c r="AV2050" s="17">
        <v>0.59393870489995804</v>
      </c>
      <c r="AW2050" s="17">
        <v>0.50082934055809403</v>
      </c>
      <c r="AX2050" s="17">
        <v>0.707577914332571</v>
      </c>
      <c r="AY2050" s="17"/>
      <c r="AZ2050" s="17">
        <v>0.32064540889064103</v>
      </c>
      <c r="BA2050" s="17">
        <v>0.375290598919723</v>
      </c>
      <c r="BB2050" s="17">
        <v>0.56443252742425198</v>
      </c>
      <c r="BC2050" s="17">
        <v>0.41150828807854101</v>
      </c>
      <c r="BD2050" s="17">
        <v>0.590677069610406</v>
      </c>
      <c r="BE2050" s="17">
        <v>0.52281615601359699</v>
      </c>
      <c r="BF2050" s="17">
        <v>0.54969129912327597</v>
      </c>
      <c r="BG2050" s="17">
        <v>0.444973011089211</v>
      </c>
      <c r="BH2050" s="17">
        <v>0.60128157451905695</v>
      </c>
      <c r="BI2050" s="17">
        <v>0.55803365140081496</v>
      </c>
      <c r="BJ2050" s="17">
        <v>0.48386266135670097</v>
      </c>
      <c r="BK2050" s="17">
        <v>0.51249977942802405</v>
      </c>
      <c r="BL2050" s="17">
        <v>0.67319512347893995</v>
      </c>
      <c r="BM2050" s="17">
        <v>0.34293843757138698</v>
      </c>
      <c r="BN2050" s="17">
        <v>0.54456071305573694</v>
      </c>
      <c r="BO2050" s="17">
        <v>0.59655200393027197</v>
      </c>
      <c r="BP2050" s="17"/>
      <c r="BQ2050" s="17">
        <v>0.64441139971849903</v>
      </c>
      <c r="BR2050" s="17">
        <v>0.45050126492381298</v>
      </c>
    </row>
    <row r="2051" spans="2:70" x14ac:dyDescent="0.35">
      <c r="B2051" t="s">
        <v>775</v>
      </c>
      <c r="C2051" s="17">
        <v>0.23967454572791999</v>
      </c>
      <c r="D2051" s="17">
        <v>0.21991690472585401</v>
      </c>
      <c r="E2051" s="17">
        <v>0.258961376038228</v>
      </c>
      <c r="F2051" s="17"/>
      <c r="G2051" s="17">
        <v>0.16714916678275499</v>
      </c>
      <c r="H2051" s="17">
        <v>0.21700466388224299</v>
      </c>
      <c r="I2051" s="17">
        <v>0.213074739055231</v>
      </c>
      <c r="J2051" s="17">
        <v>0.27090126378051499</v>
      </c>
      <c r="K2051" s="17">
        <v>0.32963770960232203</v>
      </c>
      <c r="L2051" s="17">
        <v>0.24735685266481999</v>
      </c>
      <c r="M2051" s="17"/>
      <c r="N2051" s="17">
        <v>0.243737032192645</v>
      </c>
      <c r="O2051" s="17">
        <v>0.20935545036463099</v>
      </c>
      <c r="P2051" s="17">
        <v>0.19581038964223699</v>
      </c>
      <c r="Q2051" s="17">
        <v>0.31647914347485101</v>
      </c>
      <c r="R2051" s="17"/>
      <c r="S2051" s="17">
        <v>0.20382427606779599</v>
      </c>
      <c r="T2051" s="17">
        <v>0.24833219280708499</v>
      </c>
      <c r="U2051" s="17">
        <v>0.158065270720262</v>
      </c>
      <c r="V2051" s="17">
        <v>0.18827562398522399</v>
      </c>
      <c r="W2051" s="17">
        <v>0.19914990991356299</v>
      </c>
      <c r="X2051" s="17">
        <v>0.26946249929694599</v>
      </c>
      <c r="Y2051" s="17">
        <v>0.277443645413257</v>
      </c>
      <c r="Z2051" s="17">
        <v>0.46909941303139502</v>
      </c>
      <c r="AA2051" s="17">
        <v>0.30712788435588401</v>
      </c>
      <c r="AB2051" s="17">
        <v>0.300013901360491</v>
      </c>
      <c r="AC2051" s="17">
        <v>0.19752116708231601</v>
      </c>
      <c r="AD2051" s="17">
        <v>6.4110068361663303E-2</v>
      </c>
      <c r="AE2051" s="17"/>
      <c r="AF2051" s="17">
        <v>0.219818342173936</v>
      </c>
      <c r="AG2051" s="17">
        <v>0.22559625350944101</v>
      </c>
      <c r="AH2051" s="17">
        <v>0.31192083552343702</v>
      </c>
      <c r="AI2051" s="17"/>
      <c r="AJ2051" s="17">
        <v>0.21387809406365099</v>
      </c>
      <c r="AK2051" s="17">
        <v>0.195614832375543</v>
      </c>
      <c r="AL2051" s="17">
        <v>0.23556203185534999</v>
      </c>
      <c r="AM2051" s="17">
        <v>0.233375584896021</v>
      </c>
      <c r="AN2051" s="17">
        <v>0.33416072973391597</v>
      </c>
      <c r="AO2051" s="17"/>
      <c r="AP2051" s="17">
        <v>0.19783889367086199</v>
      </c>
      <c r="AQ2051" s="17">
        <v>0.20156222178145</v>
      </c>
      <c r="AR2051" s="17">
        <v>0.102562707367975</v>
      </c>
      <c r="AS2051" s="17"/>
      <c r="AT2051" s="17">
        <v>0.23591071409686501</v>
      </c>
      <c r="AU2051" s="17">
        <v>0.221138539870148</v>
      </c>
      <c r="AV2051" s="17">
        <v>0.221170235840526</v>
      </c>
      <c r="AW2051" s="17">
        <v>0.179499773036181</v>
      </c>
      <c r="AX2051" s="17">
        <v>0.292422085667428</v>
      </c>
      <c r="AY2051" s="17"/>
      <c r="AZ2051" s="17">
        <v>0.44807367084088501</v>
      </c>
      <c r="BA2051" s="17">
        <v>0.22441248758677099</v>
      </c>
      <c r="BB2051" s="17">
        <v>0.19927621674250301</v>
      </c>
      <c r="BC2051" s="17">
        <v>0.30970608943190903</v>
      </c>
      <c r="BD2051" s="17">
        <v>0.208334388634731</v>
      </c>
      <c r="BE2051" s="17">
        <v>0.234717259207819</v>
      </c>
      <c r="BF2051" s="17">
        <v>0.15214010206234699</v>
      </c>
      <c r="BG2051" s="17">
        <v>0.289147757794539</v>
      </c>
      <c r="BH2051" s="17">
        <v>0.139437972169493</v>
      </c>
      <c r="BI2051" s="17">
        <v>0.18155618465367601</v>
      </c>
      <c r="BJ2051" s="17">
        <v>0.30124817169262402</v>
      </c>
      <c r="BK2051" s="17">
        <v>0.24585047167680499</v>
      </c>
      <c r="BL2051" s="17">
        <v>0.116517591725189</v>
      </c>
      <c r="BM2051" s="17">
        <v>0.23050983690229099</v>
      </c>
      <c r="BN2051" s="17">
        <v>0.193146748814604</v>
      </c>
      <c r="BO2051" s="17">
        <v>0.215976717675532</v>
      </c>
      <c r="BP2051" s="17"/>
      <c r="BQ2051" s="17">
        <v>0.15383509709641699</v>
      </c>
      <c r="BR2051" s="17">
        <v>0.274893201928047</v>
      </c>
    </row>
    <row r="2052" spans="2:70" x14ac:dyDescent="0.35">
      <c r="C2052" s="17"/>
      <c r="D2052" s="17"/>
      <c r="E2052" s="17"/>
      <c r="F2052" s="17"/>
      <c r="G2052" s="17"/>
      <c r="H2052" s="17"/>
      <c r="I2052" s="17"/>
      <c r="J2052" s="17"/>
      <c r="K2052" s="17"/>
      <c r="L2052" s="17"/>
      <c r="M2052" s="17"/>
      <c r="N2052" s="17"/>
      <c r="O2052" s="17"/>
      <c r="P2052" s="17"/>
      <c r="Q2052" s="17"/>
      <c r="R2052" s="17"/>
      <c r="S2052" s="17"/>
      <c r="T2052" s="17"/>
      <c r="U2052" s="17"/>
      <c r="V2052" s="17"/>
      <c r="W2052" s="17"/>
      <c r="X2052" s="17"/>
      <c r="Y2052" s="17"/>
      <c r="Z2052" s="17"/>
      <c r="AA2052" s="17"/>
      <c r="AB2052" s="17"/>
      <c r="AC2052" s="17"/>
      <c r="AD2052" s="17"/>
      <c r="AE2052" s="17"/>
      <c r="AF2052" s="17"/>
      <c r="AG2052" s="17"/>
      <c r="AH2052" s="17"/>
      <c r="AI2052" s="17"/>
      <c r="AJ2052" s="17"/>
      <c r="AK2052" s="17"/>
      <c r="AL2052" s="17"/>
      <c r="AM2052" s="17"/>
      <c r="AN2052" s="17"/>
      <c r="AO2052" s="17"/>
      <c r="AP2052" s="17"/>
      <c r="AQ2052" s="17"/>
      <c r="AR2052" s="17"/>
      <c r="AS2052" s="17"/>
      <c r="AT2052" s="17"/>
      <c r="AU2052" s="17"/>
      <c r="AV2052" s="17"/>
      <c r="AW2052" s="17"/>
      <c r="AX2052" s="17"/>
      <c r="AY2052" s="17"/>
      <c r="AZ2052" s="17"/>
      <c r="BA2052" s="17"/>
      <c r="BB2052" s="17"/>
      <c r="BC2052" s="17"/>
      <c r="BD2052" s="17"/>
      <c r="BE2052" s="17"/>
      <c r="BF2052" s="17"/>
      <c r="BG2052" s="17"/>
      <c r="BH2052" s="17"/>
      <c r="BI2052" s="17"/>
      <c r="BJ2052" s="17"/>
      <c r="BK2052" s="17"/>
      <c r="BL2052" s="17"/>
      <c r="BM2052" s="17"/>
      <c r="BN2052" s="17"/>
      <c r="BO2052" s="17"/>
      <c r="BP2052" s="17"/>
      <c r="BQ2052" s="17"/>
      <c r="BR2052" s="17"/>
    </row>
    <row r="2053" spans="2:70" x14ac:dyDescent="0.35">
      <c r="B2053" s="6" t="s">
        <v>776</v>
      </c>
      <c r="C2053" s="17"/>
      <c r="D2053" s="17"/>
      <c r="E2053" s="17"/>
      <c r="F2053" s="17"/>
      <c r="G2053" s="17"/>
      <c r="H2053" s="17"/>
      <c r="I2053" s="17"/>
      <c r="J2053" s="17"/>
      <c r="K2053" s="17"/>
      <c r="L2053" s="17"/>
      <c r="M2053" s="17"/>
      <c r="N2053" s="17"/>
      <c r="O2053" s="17"/>
      <c r="P2053" s="17"/>
      <c r="Q2053" s="17"/>
      <c r="R2053" s="17"/>
      <c r="S2053" s="17"/>
      <c r="T2053" s="17"/>
      <c r="U2053" s="17"/>
      <c r="V2053" s="17"/>
      <c r="W2053" s="17"/>
      <c r="X2053" s="17"/>
      <c r="Y2053" s="17"/>
      <c r="Z2053" s="17"/>
      <c r="AA2053" s="17"/>
      <c r="AB2053" s="17"/>
      <c r="AC2053" s="17"/>
      <c r="AD2053" s="17"/>
      <c r="AE2053" s="17"/>
      <c r="AF2053" s="17"/>
      <c r="AG2053" s="17"/>
      <c r="AH2053" s="17"/>
      <c r="AI2053" s="17"/>
      <c r="AJ2053" s="17"/>
      <c r="AK2053" s="17"/>
      <c r="AL2053" s="17"/>
      <c r="AM2053" s="17"/>
      <c r="AN2053" s="17"/>
      <c r="AO2053" s="17"/>
      <c r="AP2053" s="17"/>
      <c r="AQ2053" s="17"/>
      <c r="AR2053" s="17"/>
      <c r="AS2053" s="17"/>
      <c r="AT2053" s="17"/>
      <c r="AU2053" s="17"/>
      <c r="AV2053" s="17"/>
      <c r="AW2053" s="17"/>
      <c r="AX2053" s="17"/>
      <c r="AY2053" s="17"/>
      <c r="AZ2053" s="17"/>
      <c r="BA2053" s="17"/>
      <c r="BB2053" s="17"/>
      <c r="BC2053" s="17"/>
      <c r="BD2053" s="17"/>
      <c r="BE2053" s="17"/>
      <c r="BF2053" s="17"/>
      <c r="BG2053" s="17"/>
      <c r="BH2053" s="17"/>
      <c r="BI2053" s="17"/>
      <c r="BJ2053" s="17"/>
      <c r="BK2053" s="17"/>
      <c r="BL2053" s="17"/>
      <c r="BM2053" s="17"/>
      <c r="BN2053" s="17"/>
      <c r="BO2053" s="17"/>
      <c r="BP2053" s="17"/>
      <c r="BQ2053" s="17"/>
      <c r="BR2053" s="17"/>
    </row>
    <row r="2054" spans="2:70" x14ac:dyDescent="0.35">
      <c r="B2054" s="24" t="s">
        <v>651</v>
      </c>
      <c r="C2054" s="17"/>
      <c r="D2054" s="17"/>
      <c r="E2054" s="17"/>
      <c r="F2054" s="17"/>
      <c r="G2054" s="17"/>
      <c r="H2054" s="17"/>
      <c r="I2054" s="17"/>
      <c r="J2054" s="17"/>
      <c r="K2054" s="17"/>
      <c r="L2054" s="17"/>
      <c r="M2054" s="17"/>
      <c r="N2054" s="17"/>
      <c r="O2054" s="17"/>
      <c r="P2054" s="17"/>
      <c r="Q2054" s="17"/>
      <c r="R2054" s="17"/>
      <c r="S2054" s="17"/>
      <c r="T2054" s="17"/>
      <c r="U2054" s="17"/>
      <c r="V2054" s="17"/>
      <c r="W2054" s="17"/>
      <c r="X2054" s="17"/>
      <c r="Y2054" s="17"/>
      <c r="Z2054" s="17"/>
      <c r="AA2054" s="17"/>
      <c r="AB2054" s="17"/>
      <c r="AC2054" s="17"/>
      <c r="AD2054" s="17"/>
      <c r="AE2054" s="17"/>
      <c r="AF2054" s="17"/>
      <c r="AG2054" s="17"/>
      <c r="AH2054" s="17"/>
      <c r="AI2054" s="17"/>
      <c r="AJ2054" s="17"/>
      <c r="AK2054" s="17"/>
      <c r="AL2054" s="17"/>
      <c r="AM2054" s="17"/>
      <c r="AN2054" s="17"/>
      <c r="AO2054" s="17"/>
      <c r="AP2054" s="17"/>
      <c r="AQ2054" s="17"/>
      <c r="AR2054" s="17"/>
      <c r="AS2054" s="17"/>
      <c r="AT2054" s="17"/>
      <c r="AU2054" s="17"/>
      <c r="AV2054" s="17"/>
      <c r="AW2054" s="17"/>
      <c r="AX2054" s="17"/>
      <c r="AY2054" s="17"/>
      <c r="AZ2054" s="17"/>
      <c r="BA2054" s="17"/>
      <c r="BB2054" s="17"/>
      <c r="BC2054" s="17"/>
      <c r="BD2054" s="17"/>
      <c r="BE2054" s="17"/>
      <c r="BF2054" s="17"/>
      <c r="BG2054" s="17"/>
      <c r="BH2054" s="17"/>
      <c r="BI2054" s="17"/>
      <c r="BJ2054" s="17"/>
      <c r="BK2054" s="17"/>
      <c r="BL2054" s="17"/>
      <c r="BM2054" s="17"/>
      <c r="BN2054" s="17"/>
      <c r="BO2054" s="17"/>
      <c r="BP2054" s="17"/>
      <c r="BQ2054" s="17"/>
      <c r="BR2054" s="17"/>
    </row>
    <row r="2055" spans="2:70" x14ac:dyDescent="0.35">
      <c r="B2055" t="s">
        <v>808</v>
      </c>
      <c r="C2055" s="17">
        <v>0.22353302573269701</v>
      </c>
      <c r="D2055" s="17">
        <v>0.27894319351026498</v>
      </c>
      <c r="E2055" s="17">
        <v>0.173892371602233</v>
      </c>
      <c r="F2055" s="17"/>
      <c r="G2055" s="17">
        <v>0.20650036053710399</v>
      </c>
      <c r="H2055" s="17">
        <v>0.24923432132710299</v>
      </c>
      <c r="I2055" s="17">
        <v>0.29969748389039003</v>
      </c>
      <c r="J2055" s="17">
        <v>0.20831208078788599</v>
      </c>
      <c r="K2055" s="17">
        <v>0.22265915878707099</v>
      </c>
      <c r="L2055" s="17">
        <v>0.175119747892231</v>
      </c>
      <c r="M2055" s="17"/>
      <c r="N2055" s="17">
        <v>0.24100516509053599</v>
      </c>
      <c r="O2055" s="17">
        <v>0.27557865702255602</v>
      </c>
      <c r="P2055" s="17">
        <v>0.16643838489339999</v>
      </c>
      <c r="Q2055" s="17">
        <v>0.21129180046014601</v>
      </c>
      <c r="R2055" s="17"/>
      <c r="S2055" s="17">
        <v>0.24378903093793899</v>
      </c>
      <c r="T2055" s="17">
        <v>0.221277650700233</v>
      </c>
      <c r="U2055" s="17">
        <v>0.123500979174043</v>
      </c>
      <c r="V2055" s="17">
        <v>0.23372016962375899</v>
      </c>
      <c r="W2055" s="17">
        <v>0.249549209239977</v>
      </c>
      <c r="X2055" s="17">
        <v>0.32782052796292399</v>
      </c>
      <c r="Y2055" s="17">
        <v>0.24520637639356099</v>
      </c>
      <c r="Z2055" s="17">
        <v>0.21664178284987601</v>
      </c>
      <c r="AA2055" s="17">
        <v>0.198358162914888</v>
      </c>
      <c r="AB2055" s="17">
        <v>0.116403196460313</v>
      </c>
      <c r="AC2055" s="17">
        <v>0.197300839906911</v>
      </c>
      <c r="AD2055" s="17">
        <v>0.27956866152631199</v>
      </c>
      <c r="AE2055" s="17"/>
      <c r="AF2055" s="17">
        <v>0.28279825325275598</v>
      </c>
      <c r="AG2055" s="17">
        <v>0.21059053391072199</v>
      </c>
      <c r="AH2055" s="17">
        <v>0.19882723904222699</v>
      </c>
      <c r="AI2055" s="17"/>
      <c r="AJ2055" s="17">
        <v>0.25844521436495899</v>
      </c>
      <c r="AK2055" s="17">
        <v>0.23222226575831501</v>
      </c>
      <c r="AL2055" s="17">
        <v>0.29593386773758401</v>
      </c>
      <c r="AM2055" s="17">
        <v>0.35740759591128102</v>
      </c>
      <c r="AN2055" s="17">
        <v>0.13478423071936499</v>
      </c>
      <c r="AO2055" s="17"/>
      <c r="AP2055" s="17">
        <v>0.23764491276876301</v>
      </c>
      <c r="AQ2055" s="17">
        <v>0.21982038483106001</v>
      </c>
      <c r="AR2055" s="17">
        <v>0.34082455894292202</v>
      </c>
      <c r="AS2055" s="17"/>
      <c r="AT2055" s="17">
        <v>0.21093934283244301</v>
      </c>
      <c r="AU2055" s="17">
        <v>0.22373228664341799</v>
      </c>
      <c r="AV2055" s="17">
        <v>0.27070996844025402</v>
      </c>
      <c r="AW2055" s="17">
        <v>0.23397580047733299</v>
      </c>
      <c r="AX2055" s="17">
        <v>0.187065667658049</v>
      </c>
      <c r="AY2055" s="17"/>
      <c r="AZ2055" s="17">
        <v>0.156735331636009</v>
      </c>
      <c r="BA2055" s="17">
        <v>0.29535075436556002</v>
      </c>
      <c r="BB2055" s="17">
        <v>0.16321907701243499</v>
      </c>
      <c r="BC2055" s="17">
        <v>0.227858359602859</v>
      </c>
      <c r="BD2055" s="17">
        <v>0.16996628845950701</v>
      </c>
      <c r="BE2055" s="17">
        <v>0.19210478980388301</v>
      </c>
      <c r="BF2055" s="17">
        <v>0.24360552864707699</v>
      </c>
      <c r="BG2055" s="17">
        <v>0.32525337728239001</v>
      </c>
      <c r="BH2055" s="17">
        <v>0.17470493745160601</v>
      </c>
      <c r="BI2055" s="17">
        <v>0.26157258422952101</v>
      </c>
      <c r="BJ2055" s="17">
        <v>0.22147024023189099</v>
      </c>
      <c r="BK2055" s="17">
        <v>0.31981855797492498</v>
      </c>
      <c r="BL2055" s="17">
        <v>0.202521266598716</v>
      </c>
      <c r="BM2055" s="17">
        <v>0.22511962004175701</v>
      </c>
      <c r="BN2055" s="17">
        <v>0.209076468337594</v>
      </c>
      <c r="BO2055" s="17">
        <v>0.32761165065911602</v>
      </c>
      <c r="BP2055" s="17"/>
      <c r="BQ2055" s="17">
        <v>0.217426499479728</v>
      </c>
      <c r="BR2055" s="17">
        <v>0.23384551382009999</v>
      </c>
    </row>
    <row r="2056" spans="2:70" x14ac:dyDescent="0.35">
      <c r="B2056" t="s">
        <v>811</v>
      </c>
      <c r="C2056" s="17">
        <v>0.53007740307797502</v>
      </c>
      <c r="D2056" s="17">
        <v>0.52905005811191697</v>
      </c>
      <c r="E2056" s="17">
        <v>0.52967784171218801</v>
      </c>
      <c r="F2056" s="17"/>
      <c r="G2056" s="17">
        <v>0.54573819245883703</v>
      </c>
      <c r="H2056" s="17">
        <v>0.56875759172816298</v>
      </c>
      <c r="I2056" s="17">
        <v>0.494615750099478</v>
      </c>
      <c r="J2056" s="17">
        <v>0.51014707077243404</v>
      </c>
      <c r="K2056" s="17">
        <v>0.45084716812033998</v>
      </c>
      <c r="L2056" s="17">
        <v>0.58079971434044197</v>
      </c>
      <c r="M2056" s="17"/>
      <c r="N2056" s="17">
        <v>0.57963978018520801</v>
      </c>
      <c r="O2056" s="17">
        <v>0.45714423557140699</v>
      </c>
      <c r="P2056" s="17">
        <v>0.56621312312013805</v>
      </c>
      <c r="Q2056" s="17">
        <v>0.51529183937849299</v>
      </c>
      <c r="R2056" s="17"/>
      <c r="S2056" s="17">
        <v>0.46561812837383798</v>
      </c>
      <c r="T2056" s="17">
        <v>0.47728534900369701</v>
      </c>
      <c r="U2056" s="17">
        <v>0.60822933294366899</v>
      </c>
      <c r="V2056" s="17">
        <v>0.48543112165221097</v>
      </c>
      <c r="W2056" s="17">
        <v>0.55514151998762395</v>
      </c>
      <c r="X2056" s="17">
        <v>0.52711771301808996</v>
      </c>
      <c r="Y2056" s="17">
        <v>0.54903827183902798</v>
      </c>
      <c r="Z2056" s="17">
        <v>0.55994168939218703</v>
      </c>
      <c r="AA2056" s="17">
        <v>0.50759156734156397</v>
      </c>
      <c r="AB2056" s="17">
        <v>0.67941437651896297</v>
      </c>
      <c r="AC2056" s="17">
        <v>0.57855787071712705</v>
      </c>
      <c r="AD2056" s="17">
        <v>0.43720913328368399</v>
      </c>
      <c r="AE2056" s="17"/>
      <c r="AF2056" s="17">
        <v>0.47362584629551402</v>
      </c>
      <c r="AG2056" s="17">
        <v>0.59002283430237301</v>
      </c>
      <c r="AH2056" s="17">
        <v>0.44488379513987802</v>
      </c>
      <c r="AI2056" s="17"/>
      <c r="AJ2056" s="17">
        <v>0.51816174907837598</v>
      </c>
      <c r="AK2056" s="17">
        <v>0.54422756379210402</v>
      </c>
      <c r="AL2056" s="17">
        <v>0.53247765300924199</v>
      </c>
      <c r="AM2056" s="17">
        <v>0.35675242819536301</v>
      </c>
      <c r="AN2056" s="17">
        <v>0.479209899857027</v>
      </c>
      <c r="AO2056" s="17"/>
      <c r="AP2056" s="17">
        <v>0.53273398627512103</v>
      </c>
      <c r="AQ2056" s="17">
        <v>0.55793500800656604</v>
      </c>
      <c r="AR2056" s="17">
        <v>0.524222762289276</v>
      </c>
      <c r="AS2056" s="17"/>
      <c r="AT2056" s="17">
        <v>0.47788620572111501</v>
      </c>
      <c r="AU2056" s="17">
        <v>0.56911182892013201</v>
      </c>
      <c r="AV2056" s="17">
        <v>0.56795130837819796</v>
      </c>
      <c r="AW2056" s="17">
        <v>0.49728365392729801</v>
      </c>
      <c r="AX2056" s="17">
        <v>0.72599781045867895</v>
      </c>
      <c r="AY2056" s="17"/>
      <c r="AZ2056" s="17">
        <v>0.50717861740787995</v>
      </c>
      <c r="BA2056" s="17">
        <v>0.46074087389671697</v>
      </c>
      <c r="BB2056" s="17">
        <v>0.65176847050606601</v>
      </c>
      <c r="BC2056" s="17">
        <v>0.60389035917877798</v>
      </c>
      <c r="BD2056" s="17">
        <v>0.67587895931182096</v>
      </c>
      <c r="BE2056" s="17">
        <v>0.48511372266949399</v>
      </c>
      <c r="BF2056" s="17">
        <v>0.48783945033602699</v>
      </c>
      <c r="BG2056" s="17">
        <v>0.38901998162403101</v>
      </c>
      <c r="BH2056" s="17">
        <v>0.49780464919466699</v>
      </c>
      <c r="BI2056" s="17">
        <v>0.43051557848933802</v>
      </c>
      <c r="BJ2056" s="17">
        <v>0.59395067235583199</v>
      </c>
      <c r="BK2056" s="17">
        <v>0.447558253310751</v>
      </c>
      <c r="BL2056" s="17">
        <v>0.551378111588537</v>
      </c>
      <c r="BM2056" s="17">
        <v>0.55193500496650405</v>
      </c>
      <c r="BN2056" s="17">
        <v>0.52478382772214804</v>
      </c>
      <c r="BO2056" s="17">
        <v>0.464235367750365</v>
      </c>
      <c r="BP2056" s="17"/>
      <c r="BQ2056" s="17">
        <v>0.65150352030414305</v>
      </c>
      <c r="BR2056" s="17">
        <v>0.479334338907694</v>
      </c>
    </row>
    <row r="2057" spans="2:70" x14ac:dyDescent="0.35">
      <c r="B2057" t="s">
        <v>775</v>
      </c>
      <c r="C2057" s="17">
        <v>0.246389571189329</v>
      </c>
      <c r="D2057" s="17">
        <v>0.192006748377818</v>
      </c>
      <c r="E2057" s="17">
        <v>0.29642978668557901</v>
      </c>
      <c r="F2057" s="17"/>
      <c r="G2057" s="17">
        <v>0.247761447004059</v>
      </c>
      <c r="H2057" s="17">
        <v>0.182008086944734</v>
      </c>
      <c r="I2057" s="17">
        <v>0.205686766010132</v>
      </c>
      <c r="J2057" s="17">
        <v>0.28154084843968002</v>
      </c>
      <c r="K2057" s="17">
        <v>0.32649367309258898</v>
      </c>
      <c r="L2057" s="17">
        <v>0.24408053776732699</v>
      </c>
      <c r="M2057" s="17"/>
      <c r="N2057" s="17">
        <v>0.179355054724256</v>
      </c>
      <c r="O2057" s="17">
        <v>0.267277107406036</v>
      </c>
      <c r="P2057" s="17">
        <v>0.26734849198646199</v>
      </c>
      <c r="Q2057" s="17">
        <v>0.27341636016136101</v>
      </c>
      <c r="R2057" s="17"/>
      <c r="S2057" s="17">
        <v>0.290592840688223</v>
      </c>
      <c r="T2057" s="17">
        <v>0.30143700029607001</v>
      </c>
      <c r="U2057" s="17">
        <v>0.268269687882287</v>
      </c>
      <c r="V2057" s="17">
        <v>0.28084870872403001</v>
      </c>
      <c r="W2057" s="17">
        <v>0.19530927077239901</v>
      </c>
      <c r="X2057" s="17">
        <v>0.14506175901898699</v>
      </c>
      <c r="Y2057" s="17">
        <v>0.205755351767411</v>
      </c>
      <c r="Z2057" s="17">
        <v>0.22341652775793699</v>
      </c>
      <c r="AA2057" s="17">
        <v>0.29405026974354798</v>
      </c>
      <c r="AB2057" s="17">
        <v>0.20418242702072401</v>
      </c>
      <c r="AC2057" s="17">
        <v>0.22414128937596201</v>
      </c>
      <c r="AD2057" s="17">
        <v>0.28322220519000402</v>
      </c>
      <c r="AE2057" s="17"/>
      <c r="AF2057" s="17">
        <v>0.24357590045173</v>
      </c>
      <c r="AG2057" s="17">
        <v>0.19938663178690499</v>
      </c>
      <c r="AH2057" s="17">
        <v>0.35628896581789499</v>
      </c>
      <c r="AI2057" s="17"/>
      <c r="AJ2057" s="17">
        <v>0.22339303655666501</v>
      </c>
      <c r="AK2057" s="17">
        <v>0.223550170449581</v>
      </c>
      <c r="AL2057" s="17">
        <v>0.171588479253173</v>
      </c>
      <c r="AM2057" s="17">
        <v>0.28583997589335602</v>
      </c>
      <c r="AN2057" s="17">
        <v>0.38600586942360798</v>
      </c>
      <c r="AO2057" s="17"/>
      <c r="AP2057" s="17">
        <v>0.22962110095611599</v>
      </c>
      <c r="AQ2057" s="17">
        <v>0.22224460716237299</v>
      </c>
      <c r="AR2057" s="17">
        <v>0.13495267876780201</v>
      </c>
      <c r="AS2057" s="17"/>
      <c r="AT2057" s="17">
        <v>0.31117445144644201</v>
      </c>
      <c r="AU2057" s="17">
        <v>0.207155884436451</v>
      </c>
      <c r="AV2057" s="17">
        <v>0.16133872318154799</v>
      </c>
      <c r="AW2057" s="17">
        <v>0.26874054559536897</v>
      </c>
      <c r="AX2057" s="17">
        <v>8.6936521883271403E-2</v>
      </c>
      <c r="AY2057" s="17"/>
      <c r="AZ2057" s="17">
        <v>0.33608605095611099</v>
      </c>
      <c r="BA2057" s="17">
        <v>0.24390837173772301</v>
      </c>
      <c r="BB2057" s="17">
        <v>0.185012452481499</v>
      </c>
      <c r="BC2057" s="17">
        <v>0.168251281218362</v>
      </c>
      <c r="BD2057" s="17">
        <v>0.154154752228672</v>
      </c>
      <c r="BE2057" s="17">
        <v>0.322781487526624</v>
      </c>
      <c r="BF2057" s="17">
        <v>0.26855502101689699</v>
      </c>
      <c r="BG2057" s="17">
        <v>0.28572664109357898</v>
      </c>
      <c r="BH2057" s="17">
        <v>0.32749041335372697</v>
      </c>
      <c r="BI2057" s="17">
        <v>0.30791183728114102</v>
      </c>
      <c r="BJ2057" s="17">
        <v>0.18457908741227699</v>
      </c>
      <c r="BK2057" s="17">
        <v>0.232623188714325</v>
      </c>
      <c r="BL2057" s="17">
        <v>0.246100621812747</v>
      </c>
      <c r="BM2057" s="17">
        <v>0.222945374991739</v>
      </c>
      <c r="BN2057" s="17">
        <v>0.26613970394025799</v>
      </c>
      <c r="BO2057" s="17">
        <v>0.20815298159052001</v>
      </c>
      <c r="BP2057" s="17"/>
      <c r="BQ2057" s="17">
        <v>0.13106998021612901</v>
      </c>
      <c r="BR2057" s="17">
        <v>0.28682014727220601</v>
      </c>
    </row>
    <row r="2058" spans="2:70" x14ac:dyDescent="0.35">
      <c r="C2058" s="17"/>
      <c r="D2058" s="17"/>
      <c r="E2058" s="17"/>
      <c r="F2058" s="17"/>
      <c r="G2058" s="17"/>
      <c r="H2058" s="17"/>
      <c r="I2058" s="17"/>
      <c r="J2058" s="17"/>
      <c r="K2058" s="17"/>
      <c r="L2058" s="17"/>
      <c r="M2058" s="17"/>
      <c r="N2058" s="17"/>
      <c r="O2058" s="17"/>
      <c r="P2058" s="17"/>
      <c r="Q2058" s="17"/>
      <c r="R2058" s="17"/>
      <c r="S2058" s="17"/>
      <c r="T2058" s="17"/>
      <c r="U2058" s="17"/>
      <c r="V2058" s="17"/>
      <c r="W2058" s="17"/>
      <c r="X2058" s="17"/>
      <c r="Y2058" s="17"/>
      <c r="Z2058" s="17"/>
      <c r="AA2058" s="17"/>
      <c r="AB2058" s="17"/>
      <c r="AC2058" s="17"/>
      <c r="AD2058" s="17"/>
      <c r="AE2058" s="17"/>
      <c r="AF2058" s="17"/>
      <c r="AG2058" s="17"/>
      <c r="AH2058" s="17"/>
      <c r="AI2058" s="17"/>
      <c r="AJ2058" s="17"/>
      <c r="AK2058" s="17"/>
      <c r="AL2058" s="17"/>
      <c r="AM2058" s="17"/>
      <c r="AN2058" s="17"/>
      <c r="AO2058" s="17"/>
      <c r="AP2058" s="17"/>
      <c r="AQ2058" s="17"/>
      <c r="AR2058" s="17"/>
      <c r="AS2058" s="17"/>
      <c r="AT2058" s="17"/>
      <c r="AU2058" s="17"/>
      <c r="AV2058" s="17"/>
      <c r="AW2058" s="17"/>
      <c r="AX2058" s="17"/>
      <c r="AY2058" s="17"/>
      <c r="AZ2058" s="17"/>
      <c r="BA2058" s="17"/>
      <c r="BB2058" s="17"/>
      <c r="BC2058" s="17"/>
      <c r="BD2058" s="17"/>
      <c r="BE2058" s="17"/>
      <c r="BF2058" s="17"/>
      <c r="BG2058" s="17"/>
      <c r="BH2058" s="17"/>
      <c r="BI2058" s="17"/>
      <c r="BJ2058" s="17"/>
      <c r="BK2058" s="17"/>
      <c r="BL2058" s="17"/>
      <c r="BM2058" s="17"/>
      <c r="BN2058" s="17"/>
      <c r="BO2058" s="17"/>
      <c r="BP2058" s="17"/>
      <c r="BQ2058" s="17"/>
      <c r="BR2058" s="17"/>
    </row>
    <row r="2059" spans="2:70" x14ac:dyDescent="0.35">
      <c r="B2059" s="6" t="s">
        <v>776</v>
      </c>
      <c r="C2059" s="17"/>
      <c r="D2059" s="17"/>
      <c r="E2059" s="17"/>
      <c r="F2059" s="17"/>
      <c r="G2059" s="17"/>
      <c r="H2059" s="17"/>
      <c r="I2059" s="17"/>
      <c r="J2059" s="17"/>
      <c r="K2059" s="17"/>
      <c r="L2059" s="17"/>
      <c r="M2059" s="17"/>
      <c r="N2059" s="17"/>
      <c r="O2059" s="17"/>
      <c r="P2059" s="17"/>
      <c r="Q2059" s="17"/>
      <c r="R2059" s="17"/>
      <c r="S2059" s="17"/>
      <c r="T2059" s="17"/>
      <c r="U2059" s="17"/>
      <c r="V2059" s="17"/>
      <c r="W2059" s="17"/>
      <c r="X2059" s="17"/>
      <c r="Y2059" s="17"/>
      <c r="Z2059" s="17"/>
      <c r="AA2059" s="17"/>
      <c r="AB2059" s="17"/>
      <c r="AC2059" s="17"/>
      <c r="AD2059" s="17"/>
      <c r="AE2059" s="17"/>
      <c r="AF2059" s="17"/>
      <c r="AG2059" s="17"/>
      <c r="AH2059" s="17"/>
      <c r="AI2059" s="17"/>
      <c r="AJ2059" s="17"/>
      <c r="AK2059" s="17"/>
      <c r="AL2059" s="17"/>
      <c r="AM2059" s="17"/>
      <c r="AN2059" s="17"/>
      <c r="AO2059" s="17"/>
      <c r="AP2059" s="17"/>
      <c r="AQ2059" s="17"/>
      <c r="AR2059" s="17"/>
      <c r="AS2059" s="17"/>
      <c r="AT2059" s="17"/>
      <c r="AU2059" s="17"/>
      <c r="AV2059" s="17"/>
      <c r="AW2059" s="17"/>
      <c r="AX2059" s="17"/>
      <c r="AY2059" s="17"/>
      <c r="AZ2059" s="17"/>
      <c r="BA2059" s="17"/>
      <c r="BB2059" s="17"/>
      <c r="BC2059" s="17"/>
      <c r="BD2059" s="17"/>
      <c r="BE2059" s="17"/>
      <c r="BF2059" s="17"/>
      <c r="BG2059" s="17"/>
      <c r="BH2059" s="17"/>
      <c r="BI2059" s="17"/>
      <c r="BJ2059" s="17"/>
      <c r="BK2059" s="17"/>
      <c r="BL2059" s="17"/>
      <c r="BM2059" s="17"/>
      <c r="BN2059" s="17"/>
      <c r="BO2059" s="17"/>
      <c r="BP2059" s="17"/>
      <c r="BQ2059" s="17"/>
      <c r="BR2059" s="17"/>
    </row>
    <row r="2060" spans="2:70" x14ac:dyDescent="0.35">
      <c r="B2060" s="24" t="s">
        <v>651</v>
      </c>
      <c r="C2060" s="17"/>
      <c r="D2060" s="17"/>
      <c r="E2060" s="17"/>
      <c r="F2060" s="17"/>
      <c r="G2060" s="17"/>
      <c r="H2060" s="17"/>
      <c r="I2060" s="17"/>
      <c r="J2060" s="17"/>
      <c r="K2060" s="17"/>
      <c r="L2060" s="17"/>
      <c r="M2060" s="17"/>
      <c r="N2060" s="17"/>
      <c r="O2060" s="17"/>
      <c r="P2060" s="17"/>
      <c r="Q2060" s="17"/>
      <c r="R2060" s="17"/>
      <c r="S2060" s="17"/>
      <c r="T2060" s="17"/>
      <c r="U2060" s="17"/>
      <c r="V2060" s="17"/>
      <c r="W2060" s="17"/>
      <c r="X2060" s="17"/>
      <c r="Y2060" s="17"/>
      <c r="Z2060" s="17"/>
      <c r="AA2060" s="17"/>
      <c r="AB2060" s="17"/>
      <c r="AC2060" s="17"/>
      <c r="AD2060" s="17"/>
      <c r="AE2060" s="17"/>
      <c r="AF2060" s="17"/>
      <c r="AG2060" s="17"/>
      <c r="AH2060" s="17"/>
      <c r="AI2060" s="17"/>
      <c r="AJ2060" s="17"/>
      <c r="AK2060" s="17"/>
      <c r="AL2060" s="17"/>
      <c r="AM2060" s="17"/>
      <c r="AN2060" s="17"/>
      <c r="AO2060" s="17"/>
      <c r="AP2060" s="17"/>
      <c r="AQ2060" s="17"/>
      <c r="AR2060" s="17"/>
      <c r="AS2060" s="17"/>
      <c r="AT2060" s="17"/>
      <c r="AU2060" s="17"/>
      <c r="AV2060" s="17"/>
      <c r="AW2060" s="17"/>
      <c r="AX2060" s="17"/>
      <c r="AY2060" s="17"/>
      <c r="AZ2060" s="17"/>
      <c r="BA2060" s="17"/>
      <c r="BB2060" s="17"/>
      <c r="BC2060" s="17"/>
      <c r="BD2060" s="17"/>
      <c r="BE2060" s="17"/>
      <c r="BF2060" s="17"/>
      <c r="BG2060" s="17"/>
      <c r="BH2060" s="17"/>
      <c r="BI2060" s="17"/>
      <c r="BJ2060" s="17"/>
      <c r="BK2060" s="17"/>
      <c r="BL2060" s="17"/>
      <c r="BM2060" s="17"/>
      <c r="BN2060" s="17"/>
      <c r="BO2060" s="17"/>
      <c r="BP2060" s="17"/>
      <c r="BQ2060" s="17"/>
      <c r="BR2060" s="17"/>
    </row>
    <row r="2061" spans="2:70" x14ac:dyDescent="0.35">
      <c r="B2061" t="s">
        <v>808</v>
      </c>
      <c r="C2061" s="17">
        <v>0.189477896871036</v>
      </c>
      <c r="D2061" s="17">
        <v>0.195040907266365</v>
      </c>
      <c r="E2061" s="17">
        <v>0.183090006948118</v>
      </c>
      <c r="F2061" s="17"/>
      <c r="G2061" s="17">
        <v>0.27815012542852302</v>
      </c>
      <c r="H2061" s="17">
        <v>0.163450547278509</v>
      </c>
      <c r="I2061" s="17">
        <v>0.186912634780317</v>
      </c>
      <c r="J2061" s="17">
        <v>0.20744938903274099</v>
      </c>
      <c r="K2061" s="17">
        <v>0.15283999074170801</v>
      </c>
      <c r="L2061" s="17">
        <v>0.15107391063162501</v>
      </c>
      <c r="M2061" s="17"/>
      <c r="N2061" s="17">
        <v>0.17557282745354</v>
      </c>
      <c r="O2061" s="17">
        <v>0.181116652339158</v>
      </c>
      <c r="P2061" s="17">
        <v>0.251993743527268</v>
      </c>
      <c r="Q2061" s="17">
        <v>0.155511959869577</v>
      </c>
      <c r="R2061" s="17"/>
      <c r="S2061" s="17">
        <v>0.19226078840834099</v>
      </c>
      <c r="T2061" s="17">
        <v>0.16017561540061301</v>
      </c>
      <c r="U2061" s="17">
        <v>0.21832208734379599</v>
      </c>
      <c r="V2061" s="17">
        <v>0.21571020266229701</v>
      </c>
      <c r="W2061" s="17">
        <v>0.159100083802064</v>
      </c>
      <c r="X2061" s="17">
        <v>0.19236271031447599</v>
      </c>
      <c r="Y2061" s="17">
        <v>0.20489282889737101</v>
      </c>
      <c r="Z2061" s="17">
        <v>0.16705519843427599</v>
      </c>
      <c r="AA2061" s="17">
        <v>0.22993795569288</v>
      </c>
      <c r="AB2061" s="17">
        <v>0.13696227942293601</v>
      </c>
      <c r="AC2061" s="17">
        <v>0.22941821580362201</v>
      </c>
      <c r="AD2061" s="17">
        <v>0.116893202367941</v>
      </c>
      <c r="AE2061" s="17"/>
      <c r="AF2061" s="17">
        <v>0.17406425483219101</v>
      </c>
      <c r="AG2061" s="17">
        <v>0.21399702242732099</v>
      </c>
      <c r="AH2061" s="17">
        <v>0.16743144805496701</v>
      </c>
      <c r="AI2061" s="17"/>
      <c r="AJ2061" s="17">
        <v>0.15520548237725701</v>
      </c>
      <c r="AK2061" s="17">
        <v>0.197840319755062</v>
      </c>
      <c r="AL2061" s="17">
        <v>0.28517253327291597</v>
      </c>
      <c r="AM2061" s="17">
        <v>0.21849573142745601</v>
      </c>
      <c r="AN2061" s="17">
        <v>0.152990574132399</v>
      </c>
      <c r="AO2061" s="17"/>
      <c r="AP2061" s="17">
        <v>0.158366261773348</v>
      </c>
      <c r="AQ2061" s="17">
        <v>0.17948434708666799</v>
      </c>
      <c r="AR2061" s="17">
        <v>0.286337389632777</v>
      </c>
      <c r="AS2061" s="17"/>
      <c r="AT2061" s="17">
        <v>0.17931653571527201</v>
      </c>
      <c r="AU2061" s="17">
        <v>0.19010983013729099</v>
      </c>
      <c r="AV2061" s="17">
        <v>0.183008513774915</v>
      </c>
      <c r="AW2061" s="17">
        <v>0.18810382384728799</v>
      </c>
      <c r="AX2061" s="17">
        <v>0.25419698335358998</v>
      </c>
      <c r="AY2061" s="17"/>
      <c r="AZ2061" s="17">
        <v>0.29426251828003402</v>
      </c>
      <c r="BA2061" s="17">
        <v>0.14150723438327301</v>
      </c>
      <c r="BB2061" s="17">
        <v>0.124777580253067</v>
      </c>
      <c r="BC2061" s="17">
        <v>0.15595685339180701</v>
      </c>
      <c r="BD2061" s="17">
        <v>0.142924705669804</v>
      </c>
      <c r="BE2061" s="17">
        <v>0.23841703915047999</v>
      </c>
      <c r="BF2061" s="17">
        <v>0.23591250466864699</v>
      </c>
      <c r="BG2061" s="17">
        <v>0.202028489519881</v>
      </c>
      <c r="BH2061" s="17">
        <v>0.19623577931418201</v>
      </c>
      <c r="BI2061" s="17">
        <v>0.16719223483111201</v>
      </c>
      <c r="BJ2061" s="17">
        <v>0.22766874476239499</v>
      </c>
      <c r="BK2061" s="17">
        <v>0.193419323661109</v>
      </c>
      <c r="BL2061" s="17">
        <v>0.18399991640520399</v>
      </c>
      <c r="BM2061" s="17">
        <v>0.24397138325835799</v>
      </c>
      <c r="BN2061" s="17">
        <v>0.148709654534116</v>
      </c>
      <c r="BO2061" s="17">
        <v>0.20557265969465899</v>
      </c>
      <c r="BP2061" s="17"/>
      <c r="BQ2061" s="17">
        <v>0.19378158107701601</v>
      </c>
      <c r="BR2061" s="17">
        <v>0.190280960771505</v>
      </c>
    </row>
    <row r="2062" spans="2:70" x14ac:dyDescent="0.35">
      <c r="B2062" t="s">
        <v>812</v>
      </c>
      <c r="C2062" s="17">
        <v>0.52613167630482105</v>
      </c>
      <c r="D2062" s="17">
        <v>0.54945517962059098</v>
      </c>
      <c r="E2062" s="17">
        <v>0.50048416147172403</v>
      </c>
      <c r="F2062" s="17"/>
      <c r="G2062" s="17">
        <v>0.49736050079183097</v>
      </c>
      <c r="H2062" s="17">
        <v>0.56212441174550198</v>
      </c>
      <c r="I2062" s="17">
        <v>0.50079556514704404</v>
      </c>
      <c r="J2062" s="17">
        <v>0.45320963815390702</v>
      </c>
      <c r="K2062" s="17">
        <v>0.51167503232575995</v>
      </c>
      <c r="L2062" s="17">
        <v>0.61250529913794405</v>
      </c>
      <c r="M2062" s="17"/>
      <c r="N2062" s="17">
        <v>0.57632612536239702</v>
      </c>
      <c r="O2062" s="17">
        <v>0.49713502977076302</v>
      </c>
      <c r="P2062" s="17">
        <v>0.50728261376127104</v>
      </c>
      <c r="Q2062" s="17">
        <v>0.52076204132054504</v>
      </c>
      <c r="R2062" s="17"/>
      <c r="S2062" s="17">
        <v>0.48975799754620702</v>
      </c>
      <c r="T2062" s="17">
        <v>0.58355826178454295</v>
      </c>
      <c r="U2062" s="17">
        <v>0.49273300267815501</v>
      </c>
      <c r="V2062" s="17">
        <v>0.45704226781400298</v>
      </c>
      <c r="W2062" s="17">
        <v>0.58187514251952499</v>
      </c>
      <c r="X2062" s="17">
        <v>0.57284422628227205</v>
      </c>
      <c r="Y2062" s="17">
        <v>0.60671283839106704</v>
      </c>
      <c r="Z2062" s="17">
        <v>0.56330733778476805</v>
      </c>
      <c r="AA2062" s="17">
        <v>0.54393197917484104</v>
      </c>
      <c r="AB2062" s="17">
        <v>0.47132278417749002</v>
      </c>
      <c r="AC2062" s="17">
        <v>0.37603034634100302</v>
      </c>
      <c r="AD2062" s="17">
        <v>0.63285106968157301</v>
      </c>
      <c r="AE2062" s="17"/>
      <c r="AF2062" s="17">
        <v>0.549496845977407</v>
      </c>
      <c r="AG2062" s="17">
        <v>0.52979584205159802</v>
      </c>
      <c r="AH2062" s="17">
        <v>0.45068333117117498</v>
      </c>
      <c r="AI2062" s="17"/>
      <c r="AJ2062" s="17">
        <v>0.56597990540815601</v>
      </c>
      <c r="AK2062" s="17">
        <v>0.51955519581807197</v>
      </c>
      <c r="AL2062" s="17">
        <v>0.44911177756017701</v>
      </c>
      <c r="AM2062" s="17">
        <v>0.61418040146123498</v>
      </c>
      <c r="AN2062" s="17">
        <v>0.47743585450374798</v>
      </c>
      <c r="AO2062" s="17"/>
      <c r="AP2062" s="17">
        <v>0.601982482620809</v>
      </c>
      <c r="AQ2062" s="17">
        <v>0.52942739054938504</v>
      </c>
      <c r="AR2062" s="17">
        <v>0.50862207357622602</v>
      </c>
      <c r="AS2062" s="17"/>
      <c r="AT2062" s="17">
        <v>0.430628529404397</v>
      </c>
      <c r="AU2062" s="17">
        <v>0.52174674214102201</v>
      </c>
      <c r="AV2062" s="17">
        <v>0.57836477949170795</v>
      </c>
      <c r="AW2062" s="17">
        <v>0.60039146597789295</v>
      </c>
      <c r="AX2062" s="17">
        <v>0.64360050333151197</v>
      </c>
      <c r="AY2062" s="17"/>
      <c r="AZ2062" s="17">
        <v>0.48046815191222197</v>
      </c>
      <c r="BA2062" s="17">
        <v>0.45452852961997797</v>
      </c>
      <c r="BB2062" s="17">
        <v>0.46595686709219197</v>
      </c>
      <c r="BC2062" s="17">
        <v>0.60542903790026203</v>
      </c>
      <c r="BD2062" s="17">
        <v>0.54533735018889495</v>
      </c>
      <c r="BE2062" s="17">
        <v>0.510540350728098</v>
      </c>
      <c r="BF2062" s="17">
        <v>0.55539248202458802</v>
      </c>
      <c r="BG2062" s="17">
        <v>0.46805849028299401</v>
      </c>
      <c r="BH2062" s="17">
        <v>0.49287662742963201</v>
      </c>
      <c r="BI2062" s="17">
        <v>0.51674219048033498</v>
      </c>
      <c r="BJ2062" s="17">
        <v>0.49726284173485402</v>
      </c>
      <c r="BK2062" s="17">
        <v>0.56753036688660197</v>
      </c>
      <c r="BL2062" s="17">
        <v>0.48201452641403902</v>
      </c>
      <c r="BM2062" s="17">
        <v>0.60305805764824705</v>
      </c>
      <c r="BN2062" s="17">
        <v>0.78103031739678896</v>
      </c>
      <c r="BO2062" s="17">
        <v>0.57162189814035402</v>
      </c>
      <c r="BP2062" s="17"/>
      <c r="BQ2062" s="17">
        <v>0.68107853884896496</v>
      </c>
      <c r="BR2062" s="17">
        <v>0.47053716881122998</v>
      </c>
    </row>
    <row r="2063" spans="2:70" x14ac:dyDescent="0.35">
      <c r="B2063" t="s">
        <v>775</v>
      </c>
      <c r="C2063" s="17">
        <v>0.28439042682414301</v>
      </c>
      <c r="D2063" s="17">
        <v>0.25550391311304399</v>
      </c>
      <c r="E2063" s="17">
        <v>0.31642583158015902</v>
      </c>
      <c r="F2063" s="17"/>
      <c r="G2063" s="17">
        <v>0.22448937377964601</v>
      </c>
      <c r="H2063" s="17">
        <v>0.27442504097598902</v>
      </c>
      <c r="I2063" s="17">
        <v>0.31229180007263901</v>
      </c>
      <c r="J2063" s="17">
        <v>0.33934097281335202</v>
      </c>
      <c r="K2063" s="17">
        <v>0.33548497693253199</v>
      </c>
      <c r="L2063" s="17">
        <v>0.236420790230431</v>
      </c>
      <c r="M2063" s="17"/>
      <c r="N2063" s="17">
        <v>0.24810104718406301</v>
      </c>
      <c r="O2063" s="17">
        <v>0.32174831789008002</v>
      </c>
      <c r="P2063" s="17">
        <v>0.24072364271146099</v>
      </c>
      <c r="Q2063" s="17">
        <v>0.32372599880987801</v>
      </c>
      <c r="R2063" s="17"/>
      <c r="S2063" s="17">
        <v>0.31798121404545199</v>
      </c>
      <c r="T2063" s="17">
        <v>0.25626612281484501</v>
      </c>
      <c r="U2063" s="17">
        <v>0.288944909978049</v>
      </c>
      <c r="V2063" s="17">
        <v>0.32724752952370101</v>
      </c>
      <c r="W2063" s="17">
        <v>0.25902477367841098</v>
      </c>
      <c r="X2063" s="17">
        <v>0.23479306340325201</v>
      </c>
      <c r="Y2063" s="17">
        <v>0.188394332711562</v>
      </c>
      <c r="Z2063" s="17">
        <v>0.26963746378095599</v>
      </c>
      <c r="AA2063" s="17">
        <v>0.22613006513227901</v>
      </c>
      <c r="AB2063" s="17">
        <v>0.391714936399574</v>
      </c>
      <c r="AC2063" s="17">
        <v>0.394551437855374</v>
      </c>
      <c r="AD2063" s="17">
        <v>0.25025572795048601</v>
      </c>
      <c r="AE2063" s="17"/>
      <c r="AF2063" s="17">
        <v>0.27643889919040199</v>
      </c>
      <c r="AG2063" s="17">
        <v>0.25620713552108099</v>
      </c>
      <c r="AH2063" s="17">
        <v>0.381885220773858</v>
      </c>
      <c r="AI2063" s="17"/>
      <c r="AJ2063" s="17">
        <v>0.27881461221458698</v>
      </c>
      <c r="AK2063" s="17">
        <v>0.28260448442686598</v>
      </c>
      <c r="AL2063" s="17">
        <v>0.26571568916690802</v>
      </c>
      <c r="AM2063" s="17">
        <v>0.167323867111309</v>
      </c>
      <c r="AN2063" s="17">
        <v>0.36957357136385299</v>
      </c>
      <c r="AO2063" s="17"/>
      <c r="AP2063" s="17">
        <v>0.23965125560584299</v>
      </c>
      <c r="AQ2063" s="17">
        <v>0.29108826236394703</v>
      </c>
      <c r="AR2063" s="17">
        <v>0.20504053679099701</v>
      </c>
      <c r="AS2063" s="17"/>
      <c r="AT2063" s="17">
        <v>0.39005493488033099</v>
      </c>
      <c r="AU2063" s="17">
        <v>0.288143427721687</v>
      </c>
      <c r="AV2063" s="17">
        <v>0.23862670673337699</v>
      </c>
      <c r="AW2063" s="17">
        <v>0.21150471017481901</v>
      </c>
      <c r="AX2063" s="17">
        <v>0.10220251331489801</v>
      </c>
      <c r="AY2063" s="17"/>
      <c r="AZ2063" s="17">
        <v>0.225269329807744</v>
      </c>
      <c r="BA2063" s="17">
        <v>0.40396423599674902</v>
      </c>
      <c r="BB2063" s="17">
        <v>0.40926555265474102</v>
      </c>
      <c r="BC2063" s="17">
        <v>0.23861410870793101</v>
      </c>
      <c r="BD2063" s="17">
        <v>0.31173794414130102</v>
      </c>
      <c r="BE2063" s="17">
        <v>0.25104261012142098</v>
      </c>
      <c r="BF2063" s="17">
        <v>0.20869501330676399</v>
      </c>
      <c r="BG2063" s="17">
        <v>0.32991302019712498</v>
      </c>
      <c r="BH2063" s="17">
        <v>0.31088759325618598</v>
      </c>
      <c r="BI2063" s="17">
        <v>0.31606557468855301</v>
      </c>
      <c r="BJ2063" s="17">
        <v>0.27506841350275102</v>
      </c>
      <c r="BK2063" s="17">
        <v>0.239050309452289</v>
      </c>
      <c r="BL2063" s="17">
        <v>0.33398555718075701</v>
      </c>
      <c r="BM2063" s="17">
        <v>0.15297055909339499</v>
      </c>
      <c r="BN2063" s="17">
        <v>7.0260028069095107E-2</v>
      </c>
      <c r="BO2063" s="17">
        <v>0.22280544216498599</v>
      </c>
      <c r="BP2063" s="17"/>
      <c r="BQ2063" s="17">
        <v>0.12513988007401899</v>
      </c>
      <c r="BR2063" s="17">
        <v>0.339181870417265</v>
      </c>
    </row>
    <row r="2064" spans="2:70" x14ac:dyDescent="0.35">
      <c r="C2064" s="17"/>
      <c r="D2064" s="17"/>
      <c r="E2064" s="17"/>
      <c r="F2064" s="17"/>
      <c r="G2064" s="17"/>
      <c r="H2064" s="17"/>
      <c r="I2064" s="17"/>
      <c r="J2064" s="17"/>
      <c r="K2064" s="17"/>
      <c r="L2064" s="17"/>
      <c r="M2064" s="17"/>
      <c r="N2064" s="17"/>
      <c r="O2064" s="17"/>
      <c r="P2064" s="17"/>
      <c r="Q2064" s="17"/>
      <c r="R2064" s="17"/>
      <c r="S2064" s="17"/>
      <c r="T2064" s="17"/>
      <c r="U2064" s="17"/>
      <c r="V2064" s="17"/>
      <c r="W2064" s="17"/>
      <c r="X2064" s="17"/>
      <c r="Y2064" s="17"/>
      <c r="Z2064" s="17"/>
      <c r="AA2064" s="17"/>
      <c r="AB2064" s="17"/>
      <c r="AC2064" s="17"/>
      <c r="AD2064" s="17"/>
      <c r="AE2064" s="17"/>
      <c r="AF2064" s="17"/>
      <c r="AG2064" s="17"/>
      <c r="AH2064" s="17"/>
      <c r="AI2064" s="17"/>
      <c r="AJ2064" s="17"/>
      <c r="AK2064" s="17"/>
      <c r="AL2064" s="17"/>
      <c r="AM2064" s="17"/>
      <c r="AN2064" s="17"/>
      <c r="AO2064" s="17"/>
      <c r="AP2064" s="17"/>
      <c r="AQ2064" s="17"/>
      <c r="AR2064" s="17"/>
      <c r="AS2064" s="17"/>
      <c r="AT2064" s="17"/>
      <c r="AU2064" s="17"/>
      <c r="AV2064" s="17"/>
      <c r="AW2064" s="17"/>
      <c r="AX2064" s="17"/>
      <c r="AY2064" s="17"/>
      <c r="AZ2064" s="17"/>
      <c r="BA2064" s="17"/>
      <c r="BB2064" s="17"/>
      <c r="BC2064" s="17"/>
      <c r="BD2064" s="17"/>
      <c r="BE2064" s="17"/>
      <c r="BF2064" s="17"/>
      <c r="BG2064" s="17"/>
      <c r="BH2064" s="17"/>
      <c r="BI2064" s="17"/>
      <c r="BJ2064" s="17"/>
      <c r="BK2064" s="17"/>
      <c r="BL2064" s="17"/>
      <c r="BM2064" s="17"/>
      <c r="BN2064" s="17"/>
      <c r="BO2064" s="17"/>
      <c r="BP2064" s="17"/>
      <c r="BQ2064" s="17"/>
      <c r="BR2064" s="17"/>
    </row>
    <row r="2065" spans="2:70" x14ac:dyDescent="0.35">
      <c r="B2065" s="6" t="s">
        <v>776</v>
      </c>
      <c r="C2065" s="17"/>
      <c r="D2065" s="17"/>
      <c r="E2065" s="17"/>
      <c r="F2065" s="17"/>
      <c r="G2065" s="17"/>
      <c r="H2065" s="17"/>
      <c r="I2065" s="17"/>
      <c r="J2065" s="17"/>
      <c r="K2065" s="17"/>
      <c r="L2065" s="17"/>
      <c r="M2065" s="17"/>
      <c r="N2065" s="17"/>
      <c r="O2065" s="17"/>
      <c r="P2065" s="17"/>
      <c r="Q2065" s="17"/>
      <c r="R2065" s="17"/>
      <c r="S2065" s="17"/>
      <c r="T2065" s="17"/>
      <c r="U2065" s="17"/>
      <c r="V2065" s="17"/>
      <c r="W2065" s="17"/>
      <c r="X2065" s="17"/>
      <c r="Y2065" s="17"/>
      <c r="Z2065" s="17"/>
      <c r="AA2065" s="17"/>
      <c r="AB2065" s="17"/>
      <c r="AC2065" s="17"/>
      <c r="AD2065" s="17"/>
      <c r="AE2065" s="17"/>
      <c r="AF2065" s="17"/>
      <c r="AG2065" s="17"/>
      <c r="AH2065" s="17"/>
      <c r="AI2065" s="17"/>
      <c r="AJ2065" s="17"/>
      <c r="AK2065" s="17"/>
      <c r="AL2065" s="17"/>
      <c r="AM2065" s="17"/>
      <c r="AN2065" s="17"/>
      <c r="AO2065" s="17"/>
      <c r="AP2065" s="17"/>
      <c r="AQ2065" s="17"/>
      <c r="AR2065" s="17"/>
      <c r="AS2065" s="17"/>
      <c r="AT2065" s="17"/>
      <c r="AU2065" s="17"/>
      <c r="AV2065" s="17"/>
      <c r="AW2065" s="17"/>
      <c r="AX2065" s="17"/>
      <c r="AY2065" s="17"/>
      <c r="AZ2065" s="17"/>
      <c r="BA2065" s="17"/>
      <c r="BB2065" s="17"/>
      <c r="BC2065" s="17"/>
      <c r="BD2065" s="17"/>
      <c r="BE2065" s="17"/>
      <c r="BF2065" s="17"/>
      <c r="BG2065" s="17"/>
      <c r="BH2065" s="17"/>
      <c r="BI2065" s="17"/>
      <c r="BJ2065" s="17"/>
      <c r="BK2065" s="17"/>
      <c r="BL2065" s="17"/>
      <c r="BM2065" s="17"/>
      <c r="BN2065" s="17"/>
      <c r="BO2065" s="17"/>
      <c r="BP2065" s="17"/>
      <c r="BQ2065" s="17"/>
      <c r="BR2065" s="17"/>
    </row>
    <row r="2066" spans="2:70" x14ac:dyDescent="0.35">
      <c r="B2066" s="24" t="s">
        <v>651</v>
      </c>
      <c r="C2066" s="17"/>
      <c r="D2066" s="17"/>
      <c r="E2066" s="17"/>
      <c r="F2066" s="17"/>
      <c r="G2066" s="17"/>
      <c r="H2066" s="17"/>
      <c r="I2066" s="17"/>
      <c r="J2066" s="17"/>
      <c r="K2066" s="17"/>
      <c r="L2066" s="17"/>
      <c r="M2066" s="17"/>
      <c r="N2066" s="17"/>
      <c r="O2066" s="17"/>
      <c r="P2066" s="17"/>
      <c r="Q2066" s="17"/>
      <c r="R2066" s="17"/>
      <c r="S2066" s="17"/>
      <c r="T2066" s="17"/>
      <c r="U2066" s="17"/>
      <c r="V2066" s="17"/>
      <c r="W2066" s="17"/>
      <c r="X2066" s="17"/>
      <c r="Y2066" s="17"/>
      <c r="Z2066" s="17"/>
      <c r="AA2066" s="17"/>
      <c r="AB2066" s="17"/>
      <c r="AC2066" s="17"/>
      <c r="AD2066" s="17"/>
      <c r="AE2066" s="17"/>
      <c r="AF2066" s="17"/>
      <c r="AG2066" s="17"/>
      <c r="AH2066" s="17"/>
      <c r="AI2066" s="17"/>
      <c r="AJ2066" s="17"/>
      <c r="AK2066" s="17"/>
      <c r="AL2066" s="17"/>
      <c r="AM2066" s="17"/>
      <c r="AN2066" s="17"/>
      <c r="AO2066" s="17"/>
      <c r="AP2066" s="17"/>
      <c r="AQ2066" s="17"/>
      <c r="AR2066" s="17"/>
      <c r="AS2066" s="17"/>
      <c r="AT2066" s="17"/>
      <c r="AU2066" s="17"/>
      <c r="AV2066" s="17"/>
      <c r="AW2066" s="17"/>
      <c r="AX2066" s="17"/>
      <c r="AY2066" s="17"/>
      <c r="AZ2066" s="17"/>
      <c r="BA2066" s="17"/>
      <c r="BB2066" s="17"/>
      <c r="BC2066" s="17"/>
      <c r="BD2066" s="17"/>
      <c r="BE2066" s="17"/>
      <c r="BF2066" s="17"/>
      <c r="BG2066" s="17"/>
      <c r="BH2066" s="17"/>
      <c r="BI2066" s="17"/>
      <c r="BJ2066" s="17"/>
      <c r="BK2066" s="17"/>
      <c r="BL2066" s="17"/>
      <c r="BM2066" s="17"/>
      <c r="BN2066" s="17"/>
      <c r="BO2066" s="17"/>
      <c r="BP2066" s="17"/>
      <c r="BQ2066" s="17"/>
      <c r="BR2066" s="17"/>
    </row>
    <row r="2067" spans="2:70" x14ac:dyDescent="0.35">
      <c r="B2067" t="s">
        <v>808</v>
      </c>
      <c r="C2067" s="17">
        <v>0.21241687239564</v>
      </c>
      <c r="D2067" s="17">
        <v>0.23065960563919899</v>
      </c>
      <c r="E2067" s="17">
        <v>0.190975683966532</v>
      </c>
      <c r="F2067" s="17"/>
      <c r="G2067" s="17">
        <v>0.22129771601121501</v>
      </c>
      <c r="H2067" s="17">
        <v>0.252617697139778</v>
      </c>
      <c r="I2067" s="17">
        <v>0.13787766658598599</v>
      </c>
      <c r="J2067" s="17">
        <v>0.25087176388960503</v>
      </c>
      <c r="K2067" s="17">
        <v>0.15864445122922999</v>
      </c>
      <c r="L2067" s="17">
        <v>0.23855242242998601</v>
      </c>
      <c r="M2067" s="17"/>
      <c r="N2067" s="17">
        <v>0.19959381543675001</v>
      </c>
      <c r="O2067" s="17">
        <v>0.18851849459731099</v>
      </c>
      <c r="P2067" s="17">
        <v>0.26463643607002602</v>
      </c>
      <c r="Q2067" s="17">
        <v>0.21193022973657499</v>
      </c>
      <c r="R2067" s="17"/>
      <c r="S2067" s="17">
        <v>0.19887449640640301</v>
      </c>
      <c r="T2067" s="17">
        <v>0.26634413973961502</v>
      </c>
      <c r="U2067" s="17">
        <v>0.103807541085625</v>
      </c>
      <c r="V2067" s="17">
        <v>0.24572688001067</v>
      </c>
      <c r="W2067" s="17">
        <v>0.22589522356966599</v>
      </c>
      <c r="X2067" s="17">
        <v>0.13213516991277699</v>
      </c>
      <c r="Y2067" s="17">
        <v>0.28880881817828602</v>
      </c>
      <c r="Z2067" s="17">
        <v>0.16542326809171901</v>
      </c>
      <c r="AA2067" s="17">
        <v>0.18692018962720899</v>
      </c>
      <c r="AB2067" s="17">
        <v>0.24896814373339801</v>
      </c>
      <c r="AC2067" s="17">
        <v>0.18694665709813599</v>
      </c>
      <c r="AD2067" s="17">
        <v>0.246841799812794</v>
      </c>
      <c r="AE2067" s="17"/>
      <c r="AF2067" s="17">
        <v>0.239490607200255</v>
      </c>
      <c r="AG2067" s="17">
        <v>0.196166597620096</v>
      </c>
      <c r="AH2067" s="17">
        <v>0.20098157508758199</v>
      </c>
      <c r="AI2067" s="17"/>
      <c r="AJ2067" s="17">
        <v>0.18734538268870199</v>
      </c>
      <c r="AK2067" s="17">
        <v>0.25422979029745801</v>
      </c>
      <c r="AL2067" s="17">
        <v>0.218072154331306</v>
      </c>
      <c r="AM2067" s="17">
        <v>0</v>
      </c>
      <c r="AN2067" s="17">
        <v>0.16449736870069601</v>
      </c>
      <c r="AO2067" s="17"/>
      <c r="AP2067" s="17">
        <v>0.22125699661662701</v>
      </c>
      <c r="AQ2067" s="17">
        <v>0.221511774203488</v>
      </c>
      <c r="AR2067" s="17">
        <v>0.116765219552595</v>
      </c>
      <c r="AS2067" s="17"/>
      <c r="AT2067" s="17">
        <v>0.25913149732200302</v>
      </c>
      <c r="AU2067" s="17">
        <v>0.20791517797279799</v>
      </c>
      <c r="AV2067" s="17">
        <v>0.17450385711328001</v>
      </c>
      <c r="AW2067" s="17">
        <v>0.17849368920467301</v>
      </c>
      <c r="AX2067" s="17">
        <v>0.17925699695838601</v>
      </c>
      <c r="AY2067" s="17"/>
      <c r="AZ2067" s="17">
        <v>0</v>
      </c>
      <c r="BA2067" s="17">
        <v>0.204442222757452</v>
      </c>
      <c r="BB2067" s="17">
        <v>0.20395087855001001</v>
      </c>
      <c r="BC2067" s="17">
        <v>0.30110851293266999</v>
      </c>
      <c r="BD2067" s="17">
        <v>0.23444846875835801</v>
      </c>
      <c r="BE2067" s="17">
        <v>0.19682239015129499</v>
      </c>
      <c r="BF2067" s="17">
        <v>0.2235536894073</v>
      </c>
      <c r="BG2067" s="17">
        <v>0.10188634271790099</v>
      </c>
      <c r="BH2067" s="17">
        <v>0.223769853417979</v>
      </c>
      <c r="BI2067" s="17">
        <v>0</v>
      </c>
      <c r="BJ2067" s="17">
        <v>0.228349100019688</v>
      </c>
      <c r="BK2067" s="17">
        <v>0.28627788894794098</v>
      </c>
      <c r="BL2067" s="17">
        <v>0.32312478699896002</v>
      </c>
      <c r="BM2067" s="17">
        <v>0.34670728855148503</v>
      </c>
      <c r="BN2067" s="17">
        <v>0.21787395816511099</v>
      </c>
      <c r="BO2067" s="17">
        <v>0.262426315717601</v>
      </c>
      <c r="BP2067" s="17"/>
      <c r="BQ2067" s="17">
        <v>0.16027271487868899</v>
      </c>
      <c r="BR2067" s="17">
        <v>0.23504931629863701</v>
      </c>
    </row>
    <row r="2068" spans="2:70" x14ac:dyDescent="0.35">
      <c r="B2068" t="s">
        <v>813</v>
      </c>
      <c r="C2068" s="17">
        <v>0.53502662834008596</v>
      </c>
      <c r="D2068" s="17">
        <v>0.54768421119131105</v>
      </c>
      <c r="E2068" s="17">
        <v>0.52701367586441705</v>
      </c>
      <c r="F2068" s="17"/>
      <c r="G2068" s="17">
        <v>0.58364060261181405</v>
      </c>
      <c r="H2068" s="17">
        <v>0.52573524271778505</v>
      </c>
      <c r="I2068" s="17">
        <v>0.59023477608952502</v>
      </c>
      <c r="J2068" s="17">
        <v>0.49702684169421002</v>
      </c>
      <c r="K2068" s="17">
        <v>0.48893253227678402</v>
      </c>
      <c r="L2068" s="17">
        <v>0.531828943133271</v>
      </c>
      <c r="M2068" s="17"/>
      <c r="N2068" s="17">
        <v>0.62986851039694303</v>
      </c>
      <c r="O2068" s="17">
        <v>0.48841672628416999</v>
      </c>
      <c r="P2068" s="17">
        <v>0.50247755916138204</v>
      </c>
      <c r="Q2068" s="17">
        <v>0.50916917786201898</v>
      </c>
      <c r="R2068" s="17"/>
      <c r="S2068" s="17">
        <v>0.57866806527572601</v>
      </c>
      <c r="T2068" s="17">
        <v>0.47284425987714601</v>
      </c>
      <c r="U2068" s="17">
        <v>0.60951911800372605</v>
      </c>
      <c r="V2068" s="17">
        <v>0.51034086408163404</v>
      </c>
      <c r="W2068" s="17">
        <v>0.51026814477323101</v>
      </c>
      <c r="X2068" s="17">
        <v>0.53749353881667705</v>
      </c>
      <c r="Y2068" s="17">
        <v>0.49011482126264599</v>
      </c>
      <c r="Z2068" s="17">
        <v>0.51168349633418198</v>
      </c>
      <c r="AA2068" s="17">
        <v>0.63789062906371996</v>
      </c>
      <c r="AB2068" s="17">
        <v>0.53611289123059302</v>
      </c>
      <c r="AC2068" s="17">
        <v>0.53541830359029896</v>
      </c>
      <c r="AD2068" s="17">
        <v>0.38876517034983499</v>
      </c>
      <c r="AE2068" s="17"/>
      <c r="AF2068" s="17">
        <v>0.46751552531839202</v>
      </c>
      <c r="AG2068" s="17">
        <v>0.59221453765631205</v>
      </c>
      <c r="AH2068" s="17">
        <v>0.52544271450782998</v>
      </c>
      <c r="AI2068" s="17"/>
      <c r="AJ2068" s="17">
        <v>0.54918594029008405</v>
      </c>
      <c r="AK2068" s="17">
        <v>0.52013447004369495</v>
      </c>
      <c r="AL2068" s="17">
        <v>0.61846181117423005</v>
      </c>
      <c r="AM2068" s="17">
        <v>0.70035286871102598</v>
      </c>
      <c r="AN2068" s="17">
        <v>0.52961600801222697</v>
      </c>
      <c r="AO2068" s="17"/>
      <c r="AP2068" s="17">
        <v>0.53884598141679796</v>
      </c>
      <c r="AQ2068" s="17">
        <v>0.55019386084258604</v>
      </c>
      <c r="AR2068" s="17">
        <v>0.756740613850859</v>
      </c>
      <c r="AS2068" s="17"/>
      <c r="AT2068" s="17">
        <v>0.45358588326194899</v>
      </c>
      <c r="AU2068" s="17">
        <v>0.47592738078910102</v>
      </c>
      <c r="AV2068" s="17">
        <v>0.57596977188873</v>
      </c>
      <c r="AW2068" s="17">
        <v>0.66504199284903298</v>
      </c>
      <c r="AX2068" s="17">
        <v>0.73430317144804302</v>
      </c>
      <c r="AY2068" s="17"/>
      <c r="AZ2068" s="17">
        <v>0.383112050346677</v>
      </c>
      <c r="BA2068" s="17">
        <v>0.62383438805313596</v>
      </c>
      <c r="BB2068" s="17">
        <v>0.46409808783136502</v>
      </c>
      <c r="BC2068" s="17">
        <v>0.41088987306718899</v>
      </c>
      <c r="BD2068" s="17">
        <v>0.485090667608995</v>
      </c>
      <c r="BE2068" s="17">
        <v>0.52886978984296695</v>
      </c>
      <c r="BF2068" s="17">
        <v>0.52107595183474797</v>
      </c>
      <c r="BG2068" s="17">
        <v>0.60518599795042305</v>
      </c>
      <c r="BH2068" s="17">
        <v>0.52588474559144405</v>
      </c>
      <c r="BI2068" s="17">
        <v>0.76133317546132395</v>
      </c>
      <c r="BJ2068" s="17">
        <v>0.62583317764109103</v>
      </c>
      <c r="BK2068" s="17">
        <v>0.48645333327614199</v>
      </c>
      <c r="BL2068" s="17">
        <v>0.45695364375034198</v>
      </c>
      <c r="BM2068" s="17">
        <v>0.60364137711013299</v>
      </c>
      <c r="BN2068" s="17">
        <v>0.57864131797632701</v>
      </c>
      <c r="BO2068" s="17">
        <v>0.56800720650522096</v>
      </c>
      <c r="BP2068" s="17"/>
      <c r="BQ2068" s="17">
        <v>0.74930087086589903</v>
      </c>
      <c r="BR2068" s="17">
        <v>0.445879164449209</v>
      </c>
    </row>
    <row r="2069" spans="2:70" x14ac:dyDescent="0.35">
      <c r="B2069" t="s">
        <v>775</v>
      </c>
      <c r="C2069" s="17">
        <v>0.25255649926427398</v>
      </c>
      <c r="D2069" s="17">
        <v>0.22165618316949001</v>
      </c>
      <c r="E2069" s="17">
        <v>0.28201064016904998</v>
      </c>
      <c r="F2069" s="17"/>
      <c r="G2069" s="17">
        <v>0.195061681376971</v>
      </c>
      <c r="H2069" s="17">
        <v>0.22164706014243701</v>
      </c>
      <c r="I2069" s="17">
        <v>0.27188755732448899</v>
      </c>
      <c r="J2069" s="17">
        <v>0.25210139441618501</v>
      </c>
      <c r="K2069" s="17">
        <v>0.352423016493986</v>
      </c>
      <c r="L2069" s="17">
        <v>0.22961863443674299</v>
      </c>
      <c r="M2069" s="17"/>
      <c r="N2069" s="17">
        <v>0.170537674166307</v>
      </c>
      <c r="O2069" s="17">
        <v>0.323064779118519</v>
      </c>
      <c r="P2069" s="17">
        <v>0.232886004768592</v>
      </c>
      <c r="Q2069" s="17">
        <v>0.27890059240140702</v>
      </c>
      <c r="R2069" s="17"/>
      <c r="S2069" s="17">
        <v>0.22245743831787099</v>
      </c>
      <c r="T2069" s="17">
        <v>0.26081160038323897</v>
      </c>
      <c r="U2069" s="17">
        <v>0.286673340910649</v>
      </c>
      <c r="V2069" s="17">
        <v>0.24393225590769599</v>
      </c>
      <c r="W2069" s="17">
        <v>0.26383663165710303</v>
      </c>
      <c r="X2069" s="17">
        <v>0.33037129127054599</v>
      </c>
      <c r="Y2069" s="17">
        <v>0.22107636055906801</v>
      </c>
      <c r="Z2069" s="17">
        <v>0.32289323557409999</v>
      </c>
      <c r="AA2069" s="17">
        <v>0.17518918130907099</v>
      </c>
      <c r="AB2069" s="17">
        <v>0.21491896503600899</v>
      </c>
      <c r="AC2069" s="17">
        <v>0.27763503931156502</v>
      </c>
      <c r="AD2069" s="17">
        <v>0.36439302983737099</v>
      </c>
      <c r="AE2069" s="17"/>
      <c r="AF2069" s="17">
        <v>0.29299386748135298</v>
      </c>
      <c r="AG2069" s="17">
        <v>0.21161886472359201</v>
      </c>
      <c r="AH2069" s="17">
        <v>0.273575710404588</v>
      </c>
      <c r="AI2069" s="17"/>
      <c r="AJ2069" s="17">
        <v>0.26346867702121302</v>
      </c>
      <c r="AK2069" s="17">
        <v>0.22563573965884701</v>
      </c>
      <c r="AL2069" s="17">
        <v>0.16346603449446501</v>
      </c>
      <c r="AM2069" s="17">
        <v>0.29964713128897402</v>
      </c>
      <c r="AN2069" s="17">
        <v>0.305886623287077</v>
      </c>
      <c r="AO2069" s="17"/>
      <c r="AP2069" s="17">
        <v>0.239897021966575</v>
      </c>
      <c r="AQ2069" s="17">
        <v>0.22829436495392499</v>
      </c>
      <c r="AR2069" s="17">
        <v>0.126494166596546</v>
      </c>
      <c r="AS2069" s="17"/>
      <c r="AT2069" s="17">
        <v>0.28728261941604799</v>
      </c>
      <c r="AU2069" s="17">
        <v>0.31615744123810102</v>
      </c>
      <c r="AV2069" s="17">
        <v>0.24952637099798999</v>
      </c>
      <c r="AW2069" s="17">
        <v>0.15646431794629501</v>
      </c>
      <c r="AX2069" s="17">
        <v>8.6439831593571201E-2</v>
      </c>
      <c r="AY2069" s="17"/>
      <c r="AZ2069" s="17">
        <v>0.61688794965332305</v>
      </c>
      <c r="BA2069" s="17">
        <v>0.17172338918941199</v>
      </c>
      <c r="BB2069" s="17">
        <v>0.33195103361862499</v>
      </c>
      <c r="BC2069" s="17">
        <v>0.28800161400014201</v>
      </c>
      <c r="BD2069" s="17">
        <v>0.280460863632647</v>
      </c>
      <c r="BE2069" s="17">
        <v>0.274307820005738</v>
      </c>
      <c r="BF2069" s="17">
        <v>0.255370358757952</v>
      </c>
      <c r="BG2069" s="17">
        <v>0.29292765933167603</v>
      </c>
      <c r="BH2069" s="17">
        <v>0.25034540099057701</v>
      </c>
      <c r="BI2069" s="17">
        <v>0.23866682453867599</v>
      </c>
      <c r="BJ2069" s="17">
        <v>0.145817722339221</v>
      </c>
      <c r="BK2069" s="17">
        <v>0.227268777775917</v>
      </c>
      <c r="BL2069" s="17">
        <v>0.219921569250698</v>
      </c>
      <c r="BM2069" s="17">
        <v>4.9651334338382799E-2</v>
      </c>
      <c r="BN2069" s="17">
        <v>0.20348472385856201</v>
      </c>
      <c r="BO2069" s="17">
        <v>0.16956647777717801</v>
      </c>
      <c r="BP2069" s="17"/>
      <c r="BQ2069" s="17">
        <v>9.0426414255412105E-2</v>
      </c>
      <c r="BR2069" s="17">
        <v>0.31907151925215399</v>
      </c>
    </row>
    <row r="2070" spans="2:70" x14ac:dyDescent="0.35">
      <c r="C2070" s="17"/>
      <c r="D2070" s="17"/>
      <c r="E2070" s="17"/>
      <c r="F2070" s="17"/>
      <c r="G2070" s="17"/>
      <c r="H2070" s="17"/>
      <c r="I2070" s="17"/>
      <c r="J2070" s="17"/>
      <c r="K2070" s="17"/>
      <c r="L2070" s="17"/>
      <c r="M2070" s="17"/>
      <c r="N2070" s="17"/>
      <c r="O2070" s="17"/>
      <c r="P2070" s="17"/>
      <c r="Q2070" s="17"/>
      <c r="R2070" s="17"/>
      <c r="S2070" s="17"/>
      <c r="T2070" s="17"/>
      <c r="U2070" s="17"/>
      <c r="V2070" s="17"/>
      <c r="W2070" s="17"/>
      <c r="X2070" s="17"/>
      <c r="Y2070" s="17"/>
      <c r="Z2070" s="17"/>
      <c r="AA2070" s="17"/>
      <c r="AB2070" s="17"/>
      <c r="AC2070" s="17"/>
      <c r="AD2070" s="17"/>
      <c r="AE2070" s="17"/>
      <c r="AF2070" s="17"/>
      <c r="AG2070" s="17"/>
      <c r="AH2070" s="17"/>
      <c r="AI2070" s="17"/>
      <c r="AJ2070" s="17"/>
      <c r="AK2070" s="17"/>
      <c r="AL2070" s="17"/>
      <c r="AM2070" s="17"/>
      <c r="AN2070" s="17"/>
      <c r="AO2070" s="17"/>
      <c r="AP2070" s="17"/>
      <c r="AQ2070" s="17"/>
      <c r="AR2070" s="17"/>
      <c r="AS2070" s="17"/>
      <c r="AT2070" s="17"/>
      <c r="AU2070" s="17"/>
      <c r="AV2070" s="17"/>
      <c r="AW2070" s="17"/>
      <c r="AX2070" s="17"/>
      <c r="AY2070" s="17"/>
      <c r="AZ2070" s="17"/>
      <c r="BA2070" s="17"/>
      <c r="BB2070" s="17"/>
      <c r="BC2070" s="17"/>
      <c r="BD2070" s="17"/>
      <c r="BE2070" s="17"/>
      <c r="BF2070" s="17"/>
      <c r="BG2070" s="17"/>
      <c r="BH2070" s="17"/>
      <c r="BI2070" s="17"/>
      <c r="BJ2070" s="17"/>
      <c r="BK2070" s="17"/>
      <c r="BL2070" s="17"/>
      <c r="BM2070" s="17"/>
      <c r="BN2070" s="17"/>
      <c r="BO2070" s="17"/>
      <c r="BP2070" s="17"/>
      <c r="BQ2070" s="17"/>
      <c r="BR2070" s="17"/>
    </row>
    <row r="2071" spans="2:70" x14ac:dyDescent="0.35">
      <c r="B2071" s="6" t="s">
        <v>776</v>
      </c>
      <c r="C2071" s="17"/>
      <c r="D2071" s="17"/>
      <c r="E2071" s="17"/>
      <c r="F2071" s="17"/>
      <c r="G2071" s="17"/>
      <c r="H2071" s="17"/>
      <c r="I2071" s="17"/>
      <c r="J2071" s="17"/>
      <c r="K2071" s="17"/>
      <c r="L2071" s="17"/>
      <c r="M2071" s="17"/>
      <c r="N2071" s="17"/>
      <c r="O2071" s="17"/>
      <c r="P2071" s="17"/>
      <c r="Q2071" s="17"/>
      <c r="R2071" s="17"/>
      <c r="S2071" s="17"/>
      <c r="T2071" s="17"/>
      <c r="U2071" s="17"/>
      <c r="V2071" s="17"/>
      <c r="W2071" s="17"/>
      <c r="X2071" s="17"/>
      <c r="Y2071" s="17"/>
      <c r="Z2071" s="17"/>
      <c r="AA2071" s="17"/>
      <c r="AB2071" s="17"/>
      <c r="AC2071" s="17"/>
      <c r="AD2071" s="17"/>
      <c r="AE2071" s="17"/>
      <c r="AF2071" s="17"/>
      <c r="AG2071" s="17"/>
      <c r="AH2071" s="17"/>
      <c r="AI2071" s="17"/>
      <c r="AJ2071" s="17"/>
      <c r="AK2071" s="17"/>
      <c r="AL2071" s="17"/>
      <c r="AM2071" s="17"/>
      <c r="AN2071" s="17"/>
      <c r="AO2071" s="17"/>
      <c r="AP2071" s="17"/>
      <c r="AQ2071" s="17"/>
      <c r="AR2071" s="17"/>
      <c r="AS2071" s="17"/>
      <c r="AT2071" s="17"/>
      <c r="AU2071" s="17"/>
      <c r="AV2071" s="17"/>
      <c r="AW2071" s="17"/>
      <c r="AX2071" s="17"/>
      <c r="AY2071" s="17"/>
      <c r="AZ2071" s="17"/>
      <c r="BA2071" s="17"/>
      <c r="BB2071" s="17"/>
      <c r="BC2071" s="17"/>
      <c r="BD2071" s="17"/>
      <c r="BE2071" s="17"/>
      <c r="BF2071" s="17"/>
      <c r="BG2071" s="17"/>
      <c r="BH2071" s="17"/>
      <c r="BI2071" s="17"/>
      <c r="BJ2071" s="17"/>
      <c r="BK2071" s="17"/>
      <c r="BL2071" s="17"/>
      <c r="BM2071" s="17"/>
      <c r="BN2071" s="17"/>
      <c r="BO2071" s="17"/>
      <c r="BP2071" s="17"/>
      <c r="BQ2071" s="17"/>
      <c r="BR2071" s="17"/>
    </row>
    <row r="2072" spans="2:70" x14ac:dyDescent="0.35">
      <c r="B2072" s="24" t="s">
        <v>651</v>
      </c>
      <c r="C2072" s="17"/>
      <c r="D2072" s="17"/>
      <c r="E2072" s="17"/>
      <c r="F2072" s="17"/>
      <c r="G2072" s="17"/>
      <c r="H2072" s="17"/>
      <c r="I2072" s="17"/>
      <c r="J2072" s="17"/>
      <c r="K2072" s="17"/>
      <c r="L2072" s="17"/>
      <c r="M2072" s="17"/>
      <c r="N2072" s="17"/>
      <c r="O2072" s="17"/>
      <c r="P2072" s="17"/>
      <c r="Q2072" s="17"/>
      <c r="R2072" s="17"/>
      <c r="S2072" s="17"/>
      <c r="T2072" s="17"/>
      <c r="U2072" s="17"/>
      <c r="V2072" s="17"/>
      <c r="W2072" s="17"/>
      <c r="X2072" s="17"/>
      <c r="Y2072" s="17"/>
      <c r="Z2072" s="17"/>
      <c r="AA2072" s="17"/>
      <c r="AB2072" s="17"/>
      <c r="AC2072" s="17"/>
      <c r="AD2072" s="17"/>
      <c r="AE2072" s="17"/>
      <c r="AF2072" s="17"/>
      <c r="AG2072" s="17"/>
      <c r="AH2072" s="17"/>
      <c r="AI2072" s="17"/>
      <c r="AJ2072" s="17"/>
      <c r="AK2072" s="17"/>
      <c r="AL2072" s="17"/>
      <c r="AM2072" s="17"/>
      <c r="AN2072" s="17"/>
      <c r="AO2072" s="17"/>
      <c r="AP2072" s="17"/>
      <c r="AQ2072" s="17"/>
      <c r="AR2072" s="17"/>
      <c r="AS2072" s="17"/>
      <c r="AT2072" s="17"/>
      <c r="AU2072" s="17"/>
      <c r="AV2072" s="17"/>
      <c r="AW2072" s="17"/>
      <c r="AX2072" s="17"/>
      <c r="AY2072" s="17"/>
      <c r="AZ2072" s="17"/>
      <c r="BA2072" s="17"/>
      <c r="BB2072" s="17"/>
      <c r="BC2072" s="17"/>
      <c r="BD2072" s="17"/>
      <c r="BE2072" s="17"/>
      <c r="BF2072" s="17"/>
      <c r="BG2072" s="17"/>
      <c r="BH2072" s="17"/>
      <c r="BI2072" s="17"/>
      <c r="BJ2072" s="17"/>
      <c r="BK2072" s="17"/>
      <c r="BL2072" s="17"/>
      <c r="BM2072" s="17"/>
      <c r="BN2072" s="17"/>
      <c r="BO2072" s="17"/>
      <c r="BP2072" s="17"/>
      <c r="BQ2072" s="17"/>
      <c r="BR2072" s="17"/>
    </row>
    <row r="2073" spans="2:70" x14ac:dyDescent="0.35">
      <c r="B2073" t="s">
        <v>808</v>
      </c>
      <c r="C2073" s="17">
        <v>0.201084295044308</v>
      </c>
      <c r="D2073" s="17">
        <v>0.241004248535653</v>
      </c>
      <c r="E2073" s="17">
        <v>0.163052896447242</v>
      </c>
      <c r="F2073" s="17"/>
      <c r="G2073" s="17">
        <v>0.18315677940278199</v>
      </c>
      <c r="H2073" s="17">
        <v>0.290588203789024</v>
      </c>
      <c r="I2073" s="17">
        <v>0.18813677654439601</v>
      </c>
      <c r="J2073" s="17">
        <v>0.18157390303865301</v>
      </c>
      <c r="K2073" s="17">
        <v>0.16707264191537599</v>
      </c>
      <c r="L2073" s="17">
        <v>0.20070632392370399</v>
      </c>
      <c r="M2073" s="17"/>
      <c r="N2073" s="17">
        <v>0.186884139253398</v>
      </c>
      <c r="O2073" s="17">
        <v>0.19133242659258601</v>
      </c>
      <c r="P2073" s="17">
        <v>0.24397045027563599</v>
      </c>
      <c r="Q2073" s="17">
        <v>0.19452983228504001</v>
      </c>
      <c r="R2073" s="17"/>
      <c r="S2073" s="17">
        <v>0.14913424131813799</v>
      </c>
      <c r="T2073" s="17">
        <v>0.16919346156232101</v>
      </c>
      <c r="U2073" s="17">
        <v>0.20682558394739001</v>
      </c>
      <c r="V2073" s="17">
        <v>0.26411342524150999</v>
      </c>
      <c r="W2073" s="17">
        <v>0.162348392139051</v>
      </c>
      <c r="X2073" s="17">
        <v>0.201959639445391</v>
      </c>
      <c r="Y2073" s="17">
        <v>0.31911707449777899</v>
      </c>
      <c r="Z2073" s="17">
        <v>0.392669459574567</v>
      </c>
      <c r="AA2073" s="17">
        <v>0.18204073992551201</v>
      </c>
      <c r="AB2073" s="17">
        <v>0.13866057768106199</v>
      </c>
      <c r="AC2073" s="17">
        <v>0.18321697158737699</v>
      </c>
      <c r="AD2073" s="17">
        <v>0.221056910037846</v>
      </c>
      <c r="AE2073" s="17"/>
      <c r="AF2073" s="17">
        <v>0.225570992767475</v>
      </c>
      <c r="AG2073" s="17">
        <v>0.18421554184007799</v>
      </c>
      <c r="AH2073" s="17">
        <v>0.17962300819374399</v>
      </c>
      <c r="AI2073" s="17"/>
      <c r="AJ2073" s="17">
        <v>0.19819665043781401</v>
      </c>
      <c r="AK2073" s="17">
        <v>0.24496756282207899</v>
      </c>
      <c r="AL2073" s="17">
        <v>0.16596836441309201</v>
      </c>
      <c r="AM2073" s="17">
        <v>0.118196190327357</v>
      </c>
      <c r="AN2073" s="17">
        <v>0.202330460935954</v>
      </c>
      <c r="AO2073" s="17"/>
      <c r="AP2073" s="17">
        <v>0.229983372226371</v>
      </c>
      <c r="AQ2073" s="17">
        <v>0.251932440165268</v>
      </c>
      <c r="AR2073" s="17">
        <v>0.196056574317129</v>
      </c>
      <c r="AS2073" s="17"/>
      <c r="AT2073" s="17">
        <v>0.17480166955201201</v>
      </c>
      <c r="AU2073" s="17">
        <v>0.19182364975343599</v>
      </c>
      <c r="AV2073" s="17">
        <v>0.17499423536584</v>
      </c>
      <c r="AW2073" s="17">
        <v>0.18682425927406399</v>
      </c>
      <c r="AX2073" s="17">
        <v>0.31295308806041</v>
      </c>
      <c r="AY2073" s="17"/>
      <c r="AZ2073" s="17">
        <v>0</v>
      </c>
      <c r="BA2073" s="17">
        <v>0.19776629821710401</v>
      </c>
      <c r="BB2073" s="17">
        <v>0.244511804994789</v>
      </c>
      <c r="BC2073" s="17">
        <v>0.17618017887251</v>
      </c>
      <c r="BD2073" s="17">
        <v>0.12073642400939801</v>
      </c>
      <c r="BE2073" s="17">
        <v>0.25236374831101199</v>
      </c>
      <c r="BF2073" s="17">
        <v>0.127035736225937</v>
      </c>
      <c r="BG2073" s="17">
        <v>0.25423269651845498</v>
      </c>
      <c r="BH2073" s="17">
        <v>0.178600952708005</v>
      </c>
      <c r="BI2073" s="17">
        <v>0.23319266241154801</v>
      </c>
      <c r="BJ2073" s="17">
        <v>0.201971633597684</v>
      </c>
      <c r="BK2073" s="17">
        <v>0.31309508736616198</v>
      </c>
      <c r="BL2073" s="17">
        <v>0.212917328866643</v>
      </c>
      <c r="BM2073" s="17">
        <v>0.236867367828593</v>
      </c>
      <c r="BN2073" s="17">
        <v>0.17371669536644199</v>
      </c>
      <c r="BO2073" s="17">
        <v>0.23190770865334501</v>
      </c>
      <c r="BP2073" s="17"/>
      <c r="BQ2073" s="17">
        <v>0.15381025224465</v>
      </c>
      <c r="BR2073" s="17">
        <v>0.22268448891426401</v>
      </c>
    </row>
    <row r="2074" spans="2:70" x14ac:dyDescent="0.35">
      <c r="B2074" t="s">
        <v>814</v>
      </c>
      <c r="C2074" s="17">
        <v>0.57025364600291695</v>
      </c>
      <c r="D2074" s="17">
        <v>0.51304588444641797</v>
      </c>
      <c r="E2074" s="17">
        <v>0.62439430103793203</v>
      </c>
      <c r="F2074" s="17"/>
      <c r="G2074" s="17">
        <v>0.62219705612395204</v>
      </c>
      <c r="H2074" s="17">
        <v>0.53338643404277997</v>
      </c>
      <c r="I2074" s="17">
        <v>0.579484545935398</v>
      </c>
      <c r="J2074" s="17">
        <v>0.54662019614503898</v>
      </c>
      <c r="K2074" s="17">
        <v>0.56434040121145002</v>
      </c>
      <c r="L2074" s="17">
        <v>0.57454884051948896</v>
      </c>
      <c r="M2074" s="17"/>
      <c r="N2074" s="17">
        <v>0.64618465309674999</v>
      </c>
      <c r="O2074" s="17">
        <v>0.59211463971282796</v>
      </c>
      <c r="P2074" s="17">
        <v>0.45208596141499002</v>
      </c>
      <c r="Q2074" s="17">
        <v>0.55575433831363696</v>
      </c>
      <c r="R2074" s="17"/>
      <c r="S2074" s="17">
        <v>0.65697754597876301</v>
      </c>
      <c r="T2074" s="17">
        <v>0.56848545528526295</v>
      </c>
      <c r="U2074" s="17">
        <v>0.49005096469535298</v>
      </c>
      <c r="V2074" s="17">
        <v>0.49147912513166703</v>
      </c>
      <c r="W2074" s="17">
        <v>0.737825694445153</v>
      </c>
      <c r="X2074" s="17">
        <v>0.48279690674860698</v>
      </c>
      <c r="Y2074" s="17">
        <v>0.41639133376740001</v>
      </c>
      <c r="Z2074" s="17">
        <v>0.35459311736601901</v>
      </c>
      <c r="AA2074" s="17">
        <v>0.65644300369580899</v>
      </c>
      <c r="AB2074" s="17">
        <v>0.60366886507361195</v>
      </c>
      <c r="AC2074" s="17">
        <v>0.69915870859511997</v>
      </c>
      <c r="AD2074" s="17">
        <v>0.51092214344790599</v>
      </c>
      <c r="AE2074" s="17"/>
      <c r="AF2074" s="17">
        <v>0.53271819005590504</v>
      </c>
      <c r="AG2074" s="17">
        <v>0.60268398233462905</v>
      </c>
      <c r="AH2074" s="17">
        <v>0.55543435531468899</v>
      </c>
      <c r="AI2074" s="17"/>
      <c r="AJ2074" s="17">
        <v>0.57037161192653196</v>
      </c>
      <c r="AK2074" s="17">
        <v>0.59234872313032105</v>
      </c>
      <c r="AL2074" s="17">
        <v>0.68196400995624495</v>
      </c>
      <c r="AM2074" s="17">
        <v>0.51034748115307804</v>
      </c>
      <c r="AN2074" s="17">
        <v>0.456570854652812</v>
      </c>
      <c r="AO2074" s="17"/>
      <c r="AP2074" s="17">
        <v>0.53406567799444804</v>
      </c>
      <c r="AQ2074" s="17">
        <v>0.59204286522411198</v>
      </c>
      <c r="AR2074" s="17">
        <v>0.65829636981093298</v>
      </c>
      <c r="AS2074" s="17"/>
      <c r="AT2074" s="17">
        <v>0.52497981752010503</v>
      </c>
      <c r="AU2074" s="17">
        <v>0.51991901881955005</v>
      </c>
      <c r="AV2074" s="17">
        <v>0.66298072411492703</v>
      </c>
      <c r="AW2074" s="17">
        <v>0.67950251667513095</v>
      </c>
      <c r="AX2074" s="17">
        <v>0.53008369581666503</v>
      </c>
      <c r="AY2074" s="17"/>
      <c r="AZ2074" s="17">
        <v>0.59336635155608297</v>
      </c>
      <c r="BA2074" s="17">
        <v>0.392705139647061</v>
      </c>
      <c r="BB2074" s="17">
        <v>0.52267523591716003</v>
      </c>
      <c r="BC2074" s="17">
        <v>0.49610217695567599</v>
      </c>
      <c r="BD2074" s="17">
        <v>0.64234146349918997</v>
      </c>
      <c r="BE2074" s="17">
        <v>0.60935612113544502</v>
      </c>
      <c r="BF2074" s="17">
        <v>0.54400600495975704</v>
      </c>
      <c r="BG2074" s="17">
        <v>0.59965374543042504</v>
      </c>
      <c r="BH2074" s="17">
        <v>0.68665586614526997</v>
      </c>
      <c r="BI2074" s="17">
        <v>0.50243619775284099</v>
      </c>
      <c r="BJ2074" s="17">
        <v>0.54626740053241896</v>
      </c>
      <c r="BK2074" s="17">
        <v>0.62725289343617197</v>
      </c>
      <c r="BL2074" s="17">
        <v>0.55493517498178502</v>
      </c>
      <c r="BM2074" s="17">
        <v>0.51785851834676799</v>
      </c>
      <c r="BN2074" s="17">
        <v>0.69602405591528704</v>
      </c>
      <c r="BO2074" s="17">
        <v>0.57881498795267095</v>
      </c>
      <c r="BP2074" s="17"/>
      <c r="BQ2074" s="17">
        <v>0.767314124869652</v>
      </c>
      <c r="BR2074" s="17">
        <v>0.489448149765211</v>
      </c>
    </row>
    <row r="2075" spans="2:70" x14ac:dyDescent="0.35">
      <c r="B2075" t="s">
        <v>775</v>
      </c>
      <c r="C2075" s="17">
        <v>0.228662058952776</v>
      </c>
      <c r="D2075" s="17">
        <v>0.24594986701792901</v>
      </c>
      <c r="E2075" s="17">
        <v>0.212552802514826</v>
      </c>
      <c r="F2075" s="17"/>
      <c r="G2075" s="17">
        <v>0.19464616447326699</v>
      </c>
      <c r="H2075" s="17">
        <v>0.176025362168197</v>
      </c>
      <c r="I2075" s="17">
        <v>0.232378677520205</v>
      </c>
      <c r="J2075" s="17">
        <v>0.27180590081630701</v>
      </c>
      <c r="K2075" s="17">
        <v>0.26858695687317402</v>
      </c>
      <c r="L2075" s="17">
        <v>0.22474483555680699</v>
      </c>
      <c r="M2075" s="17"/>
      <c r="N2075" s="17">
        <v>0.166931207649852</v>
      </c>
      <c r="O2075" s="17">
        <v>0.216552933694586</v>
      </c>
      <c r="P2075" s="17">
        <v>0.30394358830937401</v>
      </c>
      <c r="Q2075" s="17">
        <v>0.249715829401323</v>
      </c>
      <c r="R2075" s="17"/>
      <c r="S2075" s="17">
        <v>0.193888212703098</v>
      </c>
      <c r="T2075" s="17">
        <v>0.26232108315241598</v>
      </c>
      <c r="U2075" s="17">
        <v>0.30312345135725699</v>
      </c>
      <c r="V2075" s="17">
        <v>0.24440744962682201</v>
      </c>
      <c r="W2075" s="17">
        <v>9.9825913415794901E-2</v>
      </c>
      <c r="X2075" s="17">
        <v>0.31524345380600199</v>
      </c>
      <c r="Y2075" s="17">
        <v>0.26449159173482101</v>
      </c>
      <c r="Z2075" s="17">
        <v>0.25273742305941299</v>
      </c>
      <c r="AA2075" s="17">
        <v>0.161516256378679</v>
      </c>
      <c r="AB2075" s="17">
        <v>0.257670557245326</v>
      </c>
      <c r="AC2075" s="17">
        <v>0.117624319817503</v>
      </c>
      <c r="AD2075" s="17">
        <v>0.26802094651424802</v>
      </c>
      <c r="AE2075" s="17"/>
      <c r="AF2075" s="17">
        <v>0.24171081717661999</v>
      </c>
      <c r="AG2075" s="17">
        <v>0.21310047582529301</v>
      </c>
      <c r="AH2075" s="17">
        <v>0.26494263649156702</v>
      </c>
      <c r="AI2075" s="17"/>
      <c r="AJ2075" s="17">
        <v>0.231431737635655</v>
      </c>
      <c r="AK2075" s="17">
        <v>0.16268371404759899</v>
      </c>
      <c r="AL2075" s="17">
        <v>0.15206762563066301</v>
      </c>
      <c r="AM2075" s="17">
        <v>0.371456328519565</v>
      </c>
      <c r="AN2075" s="17">
        <v>0.34109868441123398</v>
      </c>
      <c r="AO2075" s="17"/>
      <c r="AP2075" s="17">
        <v>0.23595094977918199</v>
      </c>
      <c r="AQ2075" s="17">
        <v>0.15602469461061999</v>
      </c>
      <c r="AR2075" s="17">
        <v>0.14564705587193799</v>
      </c>
      <c r="AS2075" s="17"/>
      <c r="AT2075" s="17">
        <v>0.30021851292788299</v>
      </c>
      <c r="AU2075" s="17">
        <v>0.28825733142701399</v>
      </c>
      <c r="AV2075" s="17">
        <v>0.162025040519233</v>
      </c>
      <c r="AW2075" s="17">
        <v>0.13367322405080501</v>
      </c>
      <c r="AX2075" s="17">
        <v>0.15696321612292499</v>
      </c>
      <c r="AY2075" s="17"/>
      <c r="AZ2075" s="17">
        <v>0.40663364844391697</v>
      </c>
      <c r="BA2075" s="17">
        <v>0.40952856213583499</v>
      </c>
      <c r="BB2075" s="17">
        <v>0.232812959088051</v>
      </c>
      <c r="BC2075" s="17">
        <v>0.32771764417181398</v>
      </c>
      <c r="BD2075" s="17">
        <v>0.23692211249141201</v>
      </c>
      <c r="BE2075" s="17">
        <v>0.13828013055354299</v>
      </c>
      <c r="BF2075" s="17">
        <v>0.32895825881430601</v>
      </c>
      <c r="BG2075" s="17">
        <v>0.14611355805112</v>
      </c>
      <c r="BH2075" s="17">
        <v>0.13474318114672501</v>
      </c>
      <c r="BI2075" s="17">
        <v>0.264371139835611</v>
      </c>
      <c r="BJ2075" s="17">
        <v>0.25176096586989599</v>
      </c>
      <c r="BK2075" s="17">
        <v>5.9652019197666703E-2</v>
      </c>
      <c r="BL2075" s="17">
        <v>0.23214749615157099</v>
      </c>
      <c r="BM2075" s="17">
        <v>0.24527411382464001</v>
      </c>
      <c r="BN2075" s="17">
        <v>0.13025924871827099</v>
      </c>
      <c r="BO2075" s="17">
        <v>0.18927730339398399</v>
      </c>
      <c r="BP2075" s="17"/>
      <c r="BQ2075" s="17">
        <v>7.88756228856973E-2</v>
      </c>
      <c r="BR2075" s="17">
        <v>0.28786736132052498</v>
      </c>
    </row>
    <row r="2076" spans="2:70" x14ac:dyDescent="0.35">
      <c r="C2076" s="17"/>
      <c r="D2076" s="17"/>
      <c r="E2076" s="17"/>
      <c r="F2076" s="17"/>
      <c r="G2076" s="17"/>
      <c r="H2076" s="17"/>
      <c r="I2076" s="17"/>
      <c r="J2076" s="17"/>
      <c r="K2076" s="17"/>
      <c r="L2076" s="17"/>
      <c r="M2076" s="17"/>
      <c r="N2076" s="17"/>
      <c r="O2076" s="17"/>
      <c r="P2076" s="17"/>
      <c r="Q2076" s="17"/>
      <c r="R2076" s="17"/>
      <c r="S2076" s="17"/>
      <c r="T2076" s="17"/>
      <c r="U2076" s="17"/>
      <c r="V2076" s="17"/>
      <c r="W2076" s="17"/>
      <c r="X2076" s="17"/>
      <c r="Y2076" s="17"/>
      <c r="Z2076" s="17"/>
      <c r="AA2076" s="17"/>
      <c r="AB2076" s="17"/>
      <c r="AC2076" s="17"/>
      <c r="AD2076" s="17"/>
      <c r="AE2076" s="17"/>
      <c r="AF2076" s="17"/>
      <c r="AG2076" s="17"/>
      <c r="AH2076" s="17"/>
      <c r="AI2076" s="17"/>
      <c r="AJ2076" s="17"/>
      <c r="AK2076" s="17"/>
      <c r="AL2076" s="17"/>
      <c r="AM2076" s="17"/>
      <c r="AN2076" s="17"/>
      <c r="AO2076" s="17"/>
      <c r="AP2076" s="17"/>
      <c r="AQ2076" s="17"/>
      <c r="AR2076" s="17"/>
      <c r="AS2076" s="17"/>
      <c r="AT2076" s="17"/>
      <c r="AU2076" s="17"/>
      <c r="AV2076" s="17"/>
      <c r="AW2076" s="17"/>
      <c r="AX2076" s="17"/>
      <c r="AY2076" s="17"/>
      <c r="AZ2076" s="17"/>
      <c r="BA2076" s="17"/>
      <c r="BB2076" s="17"/>
      <c r="BC2076" s="17"/>
      <c r="BD2076" s="17"/>
      <c r="BE2076" s="17"/>
      <c r="BF2076" s="17"/>
      <c r="BG2076" s="17"/>
      <c r="BH2076" s="17"/>
      <c r="BI2076" s="17"/>
      <c r="BJ2076" s="17"/>
      <c r="BK2076" s="17"/>
      <c r="BL2076" s="17"/>
      <c r="BM2076" s="17"/>
      <c r="BN2076" s="17"/>
      <c r="BO2076" s="17"/>
      <c r="BP2076" s="17"/>
      <c r="BQ2076" s="17"/>
      <c r="BR2076" s="17"/>
    </row>
    <row r="2077" spans="2:70" x14ac:dyDescent="0.35">
      <c r="B2077" s="6" t="s">
        <v>539</v>
      </c>
      <c r="C2077" s="17"/>
      <c r="D2077" s="17"/>
      <c r="E2077" s="17"/>
      <c r="F2077" s="17"/>
      <c r="G2077" s="17"/>
      <c r="H2077" s="17"/>
      <c r="I2077" s="17"/>
      <c r="J2077" s="17"/>
      <c r="K2077" s="17"/>
      <c r="L2077" s="17"/>
      <c r="M2077" s="17"/>
      <c r="N2077" s="17"/>
      <c r="O2077" s="17"/>
      <c r="P2077" s="17"/>
      <c r="Q2077" s="17"/>
      <c r="R2077" s="17"/>
      <c r="S2077" s="17"/>
      <c r="T2077" s="17"/>
      <c r="U2077" s="17"/>
      <c r="V2077" s="17"/>
      <c r="W2077" s="17"/>
      <c r="X2077" s="17"/>
      <c r="Y2077" s="17"/>
      <c r="Z2077" s="17"/>
      <c r="AA2077" s="17"/>
      <c r="AB2077" s="17"/>
      <c r="AC2077" s="17"/>
      <c r="AD2077" s="17"/>
      <c r="AE2077" s="17"/>
      <c r="AF2077" s="17"/>
      <c r="AG2077" s="17"/>
      <c r="AH2077" s="17"/>
      <c r="AI2077" s="17"/>
      <c r="AJ2077" s="17"/>
      <c r="AK2077" s="17"/>
      <c r="AL2077" s="17"/>
      <c r="AM2077" s="17"/>
      <c r="AN2077" s="17"/>
      <c r="AO2077" s="17"/>
      <c r="AP2077" s="17"/>
      <c r="AQ2077" s="17"/>
      <c r="AR2077" s="17"/>
      <c r="AS2077" s="17"/>
      <c r="AT2077" s="17"/>
      <c r="AU2077" s="17"/>
      <c r="AV2077" s="17"/>
      <c r="AW2077" s="17"/>
      <c r="AX2077" s="17"/>
      <c r="AY2077" s="17"/>
      <c r="AZ2077" s="17"/>
      <c r="BA2077" s="17"/>
      <c r="BB2077" s="17"/>
      <c r="BC2077" s="17"/>
      <c r="BD2077" s="17"/>
      <c r="BE2077" s="17"/>
      <c r="BF2077" s="17"/>
      <c r="BG2077" s="17"/>
      <c r="BH2077" s="17"/>
      <c r="BI2077" s="17"/>
      <c r="BJ2077" s="17"/>
      <c r="BK2077" s="17"/>
      <c r="BL2077" s="17"/>
      <c r="BM2077" s="17"/>
      <c r="BN2077" s="17"/>
      <c r="BO2077" s="17"/>
      <c r="BP2077" s="17"/>
      <c r="BQ2077" s="17"/>
      <c r="BR2077" s="17"/>
    </row>
    <row r="2078" spans="2:70" x14ac:dyDescent="0.35">
      <c r="B2078" s="24" t="s">
        <v>97</v>
      </c>
      <c r="C2078" s="17"/>
      <c r="D2078" s="17"/>
      <c r="E2078" s="17"/>
      <c r="F2078" s="17"/>
      <c r="G2078" s="17"/>
      <c r="H2078" s="17"/>
      <c r="I2078" s="17"/>
      <c r="J2078" s="17"/>
      <c r="K2078" s="17"/>
      <c r="L2078" s="17"/>
      <c r="M2078" s="17"/>
      <c r="N2078" s="17"/>
      <c r="O2078" s="17"/>
      <c r="P2078" s="17"/>
      <c r="Q2078" s="17"/>
      <c r="R2078" s="17"/>
      <c r="S2078" s="17"/>
      <c r="T2078" s="17"/>
      <c r="U2078" s="17"/>
      <c r="V2078" s="17"/>
      <c r="W2078" s="17"/>
      <c r="X2078" s="17"/>
      <c r="Y2078" s="17"/>
      <c r="Z2078" s="17"/>
      <c r="AA2078" s="17"/>
      <c r="AB2078" s="17"/>
      <c r="AC2078" s="17"/>
      <c r="AD2078" s="17"/>
      <c r="AE2078" s="17"/>
      <c r="AF2078" s="17"/>
      <c r="AG2078" s="17"/>
      <c r="AH2078" s="17"/>
      <c r="AI2078" s="17"/>
      <c r="AJ2078" s="17"/>
      <c r="AK2078" s="17"/>
      <c r="AL2078" s="17"/>
      <c r="AM2078" s="17"/>
      <c r="AN2078" s="17"/>
      <c r="AO2078" s="17"/>
      <c r="AP2078" s="17"/>
      <c r="AQ2078" s="17"/>
      <c r="AR2078" s="17"/>
      <c r="AS2078" s="17"/>
      <c r="AT2078" s="17"/>
      <c r="AU2078" s="17"/>
      <c r="AV2078" s="17"/>
      <c r="AW2078" s="17"/>
      <c r="AX2078" s="17"/>
      <c r="AY2078" s="17"/>
      <c r="AZ2078" s="17"/>
      <c r="BA2078" s="17"/>
      <c r="BB2078" s="17"/>
      <c r="BC2078" s="17"/>
      <c r="BD2078" s="17"/>
      <c r="BE2078" s="17"/>
      <c r="BF2078" s="17"/>
      <c r="BG2078" s="17"/>
      <c r="BH2078" s="17"/>
      <c r="BI2078" s="17"/>
      <c r="BJ2078" s="17"/>
      <c r="BK2078" s="17"/>
      <c r="BL2078" s="17"/>
      <c r="BM2078" s="17"/>
      <c r="BN2078" s="17"/>
      <c r="BO2078" s="17"/>
      <c r="BP2078" s="17"/>
      <c r="BQ2078" s="17"/>
      <c r="BR2078" s="17"/>
    </row>
    <row r="2079" spans="2:70" x14ac:dyDescent="0.35">
      <c r="B2079" t="s">
        <v>815</v>
      </c>
      <c r="C2079" s="17">
        <v>0.43874079899822299</v>
      </c>
      <c r="D2079" s="17">
        <v>0.42903770554909199</v>
      </c>
      <c r="E2079" s="17">
        <v>0.44698172980888201</v>
      </c>
      <c r="F2079" s="17"/>
      <c r="G2079" s="17">
        <v>0.41541509042187302</v>
      </c>
      <c r="H2079" s="17">
        <v>0.40331705571459098</v>
      </c>
      <c r="I2079" s="17">
        <v>0.41715365017440198</v>
      </c>
      <c r="J2079" s="17">
        <v>0.450944283552141</v>
      </c>
      <c r="K2079" s="17">
        <v>0.42076205241409498</v>
      </c>
      <c r="L2079" s="17">
        <v>0.50278361814535399</v>
      </c>
      <c r="M2079" s="17"/>
      <c r="N2079" s="17">
        <v>0.50539888640969</v>
      </c>
      <c r="O2079" s="17">
        <v>0.414386944463982</v>
      </c>
      <c r="P2079" s="17">
        <v>0.41989916824066298</v>
      </c>
      <c r="Q2079" s="17">
        <v>0.40948473756737103</v>
      </c>
      <c r="R2079" s="17"/>
      <c r="S2079" s="17">
        <v>0.47401515547936302</v>
      </c>
      <c r="T2079" s="17">
        <v>0.44778106698599102</v>
      </c>
      <c r="U2079" s="17">
        <v>0.41374407349227799</v>
      </c>
      <c r="V2079" s="17">
        <v>0.43503035108385302</v>
      </c>
      <c r="W2079" s="17">
        <v>0.40510362392966498</v>
      </c>
      <c r="X2079" s="17">
        <v>0.43272702434844601</v>
      </c>
      <c r="Y2079" s="17">
        <v>0.446848975439044</v>
      </c>
      <c r="Z2079" s="17">
        <v>0.386661549296964</v>
      </c>
      <c r="AA2079" s="17">
        <v>0.42327737125663101</v>
      </c>
      <c r="AB2079" s="17">
        <v>0.44285189753605497</v>
      </c>
      <c r="AC2079" s="17">
        <v>0.47522316885701799</v>
      </c>
      <c r="AD2079" s="17">
        <v>0.440219950031223</v>
      </c>
      <c r="AE2079" s="17"/>
      <c r="AF2079" s="17">
        <v>0.43035484966649001</v>
      </c>
      <c r="AG2079" s="17">
        <v>0.46021142749736599</v>
      </c>
      <c r="AH2079" s="17">
        <v>0.39133772237251502</v>
      </c>
      <c r="AI2079" s="17"/>
      <c r="AJ2079" s="17">
        <v>0.46910906953341602</v>
      </c>
      <c r="AK2079" s="17">
        <v>0.41879835237542901</v>
      </c>
      <c r="AL2079" s="17">
        <v>0.49256775986000301</v>
      </c>
      <c r="AM2079" s="17">
        <v>0.334122298130137</v>
      </c>
      <c r="AN2079" s="17">
        <v>0.38312469428319101</v>
      </c>
      <c r="AO2079" s="17"/>
      <c r="AP2079" s="17">
        <v>0.46838580411741598</v>
      </c>
      <c r="AQ2079" s="17">
        <v>0.44469950901911398</v>
      </c>
      <c r="AR2079" s="17">
        <v>0.494527140512874</v>
      </c>
      <c r="AS2079" s="17"/>
      <c r="AT2079" s="17">
        <v>0.39446353372235199</v>
      </c>
      <c r="AU2079" s="17">
        <v>0.413166379336463</v>
      </c>
      <c r="AV2079" s="17">
        <v>0.49983574527596702</v>
      </c>
      <c r="AW2079" s="17">
        <v>0.51092125073247996</v>
      </c>
      <c r="AX2079" s="17">
        <v>0.55343608364552099</v>
      </c>
      <c r="AY2079" s="17"/>
      <c r="AZ2079" s="17">
        <v>0.36837521887798202</v>
      </c>
      <c r="BA2079" s="17">
        <v>0.34797192846634201</v>
      </c>
      <c r="BB2079" s="17">
        <v>0.41780486511232301</v>
      </c>
      <c r="BC2079" s="17">
        <v>0.420132306865733</v>
      </c>
      <c r="BD2079" s="17">
        <v>0.45943883347494402</v>
      </c>
      <c r="BE2079" s="17">
        <v>0.405488480273897</v>
      </c>
      <c r="BF2079" s="17">
        <v>0.451645192349522</v>
      </c>
      <c r="BG2079" s="17">
        <v>0.42224494208686802</v>
      </c>
      <c r="BH2079" s="17">
        <v>0.43636904583529601</v>
      </c>
      <c r="BI2079" s="17">
        <v>0.45160109146494898</v>
      </c>
      <c r="BJ2079" s="17">
        <v>0.46423221976319301</v>
      </c>
      <c r="BK2079" s="17">
        <v>0.42627490548156599</v>
      </c>
      <c r="BL2079" s="17">
        <v>0.51514676188056496</v>
      </c>
      <c r="BM2079" s="17">
        <v>0.51019636706387095</v>
      </c>
      <c r="BN2079" s="17">
        <v>0.50132197706173498</v>
      </c>
      <c r="BO2079" s="17">
        <v>0.54507083175701099</v>
      </c>
      <c r="BP2079" s="17"/>
      <c r="BQ2079" s="17">
        <v>0.57759355961507297</v>
      </c>
      <c r="BR2079" s="17">
        <v>0.38040114173395601</v>
      </c>
    </row>
    <row r="2080" spans="2:70" x14ac:dyDescent="0.35">
      <c r="B2080" t="s">
        <v>816</v>
      </c>
      <c r="C2080" s="17">
        <v>0.19715641875606699</v>
      </c>
      <c r="D2080" s="17">
        <v>0.210612346570308</v>
      </c>
      <c r="E2080" s="17">
        <v>0.18529178064253399</v>
      </c>
      <c r="F2080" s="17"/>
      <c r="G2080" s="17">
        <v>0.23859565041876801</v>
      </c>
      <c r="H2080" s="17">
        <v>0.23240682979091901</v>
      </c>
      <c r="I2080" s="17">
        <v>0.20937898095664301</v>
      </c>
      <c r="J2080" s="17">
        <v>0.174401922774995</v>
      </c>
      <c r="K2080" s="17">
        <v>0.19804901841792999</v>
      </c>
      <c r="L2080" s="17">
        <v>0.148922099982189</v>
      </c>
      <c r="M2080" s="17"/>
      <c r="N2080" s="17">
        <v>0.19878468733521401</v>
      </c>
      <c r="O2080" s="17">
        <v>0.215638751645816</v>
      </c>
      <c r="P2080" s="17">
        <v>0.19413361140112301</v>
      </c>
      <c r="Q2080" s="17">
        <v>0.18043743935051099</v>
      </c>
      <c r="R2080" s="17"/>
      <c r="S2080" s="17">
        <v>0.205585989490085</v>
      </c>
      <c r="T2080" s="17">
        <v>0.16837327284258899</v>
      </c>
      <c r="U2080" s="17">
        <v>0.208901126118584</v>
      </c>
      <c r="V2080" s="17">
        <v>0.194210657953334</v>
      </c>
      <c r="W2080" s="17">
        <v>0.22895821325544199</v>
      </c>
      <c r="X2080" s="17">
        <v>0.178775394441404</v>
      </c>
      <c r="Y2080" s="17">
        <v>0.192089199019461</v>
      </c>
      <c r="Z2080" s="17">
        <v>0.196635222099656</v>
      </c>
      <c r="AA2080" s="17">
        <v>0.19941227514850099</v>
      </c>
      <c r="AB2080" s="17">
        <v>0.208428414232148</v>
      </c>
      <c r="AC2080" s="17">
        <v>0.18923555065754499</v>
      </c>
      <c r="AD2080" s="17">
        <v>0.22646547935700201</v>
      </c>
      <c r="AE2080" s="17"/>
      <c r="AF2080" s="17">
        <v>0.17390174693958399</v>
      </c>
      <c r="AG2080" s="17">
        <v>0.22627480401668501</v>
      </c>
      <c r="AH2080" s="17">
        <v>0.16976070156840301</v>
      </c>
      <c r="AI2080" s="17"/>
      <c r="AJ2080" s="17">
        <v>0.183809935869824</v>
      </c>
      <c r="AK2080" s="17">
        <v>0.21815409065932201</v>
      </c>
      <c r="AL2080" s="17">
        <v>0.19787725406981899</v>
      </c>
      <c r="AM2080" s="17">
        <v>0.30345605943354198</v>
      </c>
      <c r="AN2080" s="17">
        <v>0.18076639248099799</v>
      </c>
      <c r="AO2080" s="17"/>
      <c r="AP2080" s="17">
        <v>0.185280366502798</v>
      </c>
      <c r="AQ2080" s="17">
        <v>0.234076180181437</v>
      </c>
      <c r="AR2080" s="17">
        <v>0.230067518972149</v>
      </c>
      <c r="AS2080" s="17"/>
      <c r="AT2080" s="17">
        <v>0.16523317909240501</v>
      </c>
      <c r="AU2080" s="17">
        <v>0.193938561854615</v>
      </c>
      <c r="AV2080" s="17">
        <v>0.21638987241226701</v>
      </c>
      <c r="AW2080" s="17">
        <v>0.19485837872845799</v>
      </c>
      <c r="AX2080" s="17">
        <v>0.13465021198683699</v>
      </c>
      <c r="AY2080" s="17"/>
      <c r="AZ2080" s="17">
        <v>0.124022792408818</v>
      </c>
      <c r="BA2080" s="17">
        <v>0.18285359515088101</v>
      </c>
      <c r="BB2080" s="17">
        <v>0.17536938473756999</v>
      </c>
      <c r="BC2080" s="17">
        <v>0.21487226092293299</v>
      </c>
      <c r="BD2080" s="17">
        <v>0.20233217231588299</v>
      </c>
      <c r="BE2080" s="17">
        <v>0.18211847186907901</v>
      </c>
      <c r="BF2080" s="17">
        <v>0.21963213829189199</v>
      </c>
      <c r="BG2080" s="17">
        <v>0.20474344506610601</v>
      </c>
      <c r="BH2080" s="17">
        <v>0.22390622287752801</v>
      </c>
      <c r="BI2080" s="17">
        <v>0.13738004970585199</v>
      </c>
      <c r="BJ2080" s="17">
        <v>0.219885870385955</v>
      </c>
      <c r="BK2080" s="17">
        <v>0.22710823502991201</v>
      </c>
      <c r="BL2080" s="17">
        <v>0.19017915289062201</v>
      </c>
      <c r="BM2080" s="17">
        <v>0.167097743531578</v>
      </c>
      <c r="BN2080" s="17">
        <v>0.27630759040016001</v>
      </c>
      <c r="BO2080" s="17">
        <v>0.17373889365829001</v>
      </c>
      <c r="BP2080" s="17"/>
      <c r="BQ2080" s="17">
        <v>0.20598999352420699</v>
      </c>
      <c r="BR2080" s="17">
        <v>0.19457054082692801</v>
      </c>
    </row>
    <row r="2081" spans="2:70" x14ac:dyDescent="0.35">
      <c r="B2081" t="s">
        <v>817</v>
      </c>
      <c r="C2081" s="17">
        <v>0.13155733487166099</v>
      </c>
      <c r="D2081" s="17">
        <v>0.16094746228255499</v>
      </c>
      <c r="E2081" s="17">
        <v>0.10223152115815499</v>
      </c>
      <c r="F2081" s="17"/>
      <c r="G2081" s="17">
        <v>0.14713223082621199</v>
      </c>
      <c r="H2081" s="17">
        <v>0.148722775998056</v>
      </c>
      <c r="I2081" s="17">
        <v>0.143001329200419</v>
      </c>
      <c r="J2081" s="17">
        <v>0.114631727440887</v>
      </c>
      <c r="K2081" s="17">
        <v>0.136717710881399</v>
      </c>
      <c r="L2081" s="17">
        <v>0.108260419997859</v>
      </c>
      <c r="M2081" s="17"/>
      <c r="N2081" s="17">
        <v>0.121532401186651</v>
      </c>
      <c r="O2081" s="17">
        <v>0.133893331911455</v>
      </c>
      <c r="P2081" s="17">
        <v>0.136268774810405</v>
      </c>
      <c r="Q2081" s="17">
        <v>0.13518469683614301</v>
      </c>
      <c r="R2081" s="17"/>
      <c r="S2081" s="17">
        <v>0.11814075068613</v>
      </c>
      <c r="T2081" s="17">
        <v>0.137243647526924</v>
      </c>
      <c r="U2081" s="17">
        <v>0.11694305356482999</v>
      </c>
      <c r="V2081" s="17">
        <v>0.138373428671379</v>
      </c>
      <c r="W2081" s="17">
        <v>0.114316214745266</v>
      </c>
      <c r="X2081" s="17">
        <v>0.15732896538201799</v>
      </c>
      <c r="Y2081" s="17">
        <v>0.126199762738887</v>
      </c>
      <c r="Z2081" s="17">
        <v>0.163961824128661</v>
      </c>
      <c r="AA2081" s="17">
        <v>0.118966128927502</v>
      </c>
      <c r="AB2081" s="17">
        <v>0.147680956443485</v>
      </c>
      <c r="AC2081" s="17">
        <v>0.12243290297121</v>
      </c>
      <c r="AD2081" s="17">
        <v>0.135264277742602</v>
      </c>
      <c r="AE2081" s="17"/>
      <c r="AF2081" s="17">
        <v>0.16803299775202701</v>
      </c>
      <c r="AG2081" s="17">
        <v>0.108407025318737</v>
      </c>
      <c r="AH2081" s="17">
        <v>0.134760333543266</v>
      </c>
      <c r="AI2081" s="17"/>
      <c r="AJ2081" s="17">
        <v>0.13315652829198599</v>
      </c>
      <c r="AK2081" s="17">
        <v>0.14772494457069901</v>
      </c>
      <c r="AL2081" s="17">
        <v>0.101526157013875</v>
      </c>
      <c r="AM2081" s="17">
        <v>0.18116267326139199</v>
      </c>
      <c r="AN2081" s="17">
        <v>0.120598956593333</v>
      </c>
      <c r="AO2081" s="17"/>
      <c r="AP2081" s="17">
        <v>0.14869880646870201</v>
      </c>
      <c r="AQ2081" s="17">
        <v>0.12664475453842999</v>
      </c>
      <c r="AR2081" s="17">
        <v>0.10578111618570001</v>
      </c>
      <c r="AS2081" s="17"/>
      <c r="AT2081" s="17">
        <v>0.15145256152682199</v>
      </c>
      <c r="AU2081" s="17">
        <v>0.12038391905689499</v>
      </c>
      <c r="AV2081" s="17">
        <v>0.121194366720894</v>
      </c>
      <c r="AW2081" s="17">
        <v>0.13077605698598099</v>
      </c>
      <c r="AX2081" s="17">
        <v>0.127674133544286</v>
      </c>
      <c r="AY2081" s="17"/>
      <c r="AZ2081" s="17">
        <v>3.01291903311195E-2</v>
      </c>
      <c r="BA2081" s="17">
        <v>0.165678059633251</v>
      </c>
      <c r="BB2081" s="17">
        <v>0.13856765514931399</v>
      </c>
      <c r="BC2081" s="17">
        <v>0.152802274414645</v>
      </c>
      <c r="BD2081" s="17">
        <v>8.64484180961618E-2</v>
      </c>
      <c r="BE2081" s="17">
        <v>0.164117552985872</v>
      </c>
      <c r="BF2081" s="17">
        <v>0.127967931434565</v>
      </c>
      <c r="BG2081" s="17">
        <v>0.102822598646757</v>
      </c>
      <c r="BH2081" s="17">
        <v>0.14612404454880801</v>
      </c>
      <c r="BI2081" s="17">
        <v>0.13557598494596301</v>
      </c>
      <c r="BJ2081" s="17">
        <v>0.118502364034083</v>
      </c>
      <c r="BK2081" s="17">
        <v>0.16506227494247599</v>
      </c>
      <c r="BL2081" s="17">
        <v>0.12903810270287899</v>
      </c>
      <c r="BM2081" s="17">
        <v>0.18661577152970299</v>
      </c>
      <c r="BN2081" s="17">
        <v>0.103193503616319</v>
      </c>
      <c r="BO2081" s="17">
        <v>0.14219838958310599</v>
      </c>
      <c r="BP2081" s="17"/>
      <c r="BQ2081" s="17">
        <v>0.109896654089747</v>
      </c>
      <c r="BR2081" s="17">
        <v>0.14151703585639899</v>
      </c>
    </row>
    <row r="2082" spans="2:70" x14ac:dyDescent="0.35">
      <c r="B2082" t="s">
        <v>129</v>
      </c>
      <c r="C2082" s="17">
        <v>0.232545447374049</v>
      </c>
      <c r="D2082" s="17">
        <v>0.19940248559804599</v>
      </c>
      <c r="E2082" s="17">
        <v>0.26549496839042902</v>
      </c>
      <c r="F2082" s="17"/>
      <c r="G2082" s="17">
        <v>0.198857028333147</v>
      </c>
      <c r="H2082" s="17">
        <v>0.21555333849643399</v>
      </c>
      <c r="I2082" s="17">
        <v>0.23046603966853599</v>
      </c>
      <c r="J2082" s="17">
        <v>0.26002206623197699</v>
      </c>
      <c r="K2082" s="17">
        <v>0.244471218286575</v>
      </c>
      <c r="L2082" s="17">
        <v>0.24003386187459799</v>
      </c>
      <c r="M2082" s="17"/>
      <c r="N2082" s="17">
        <v>0.17428402506844501</v>
      </c>
      <c r="O2082" s="17">
        <v>0.236080971978748</v>
      </c>
      <c r="P2082" s="17">
        <v>0.24969844554780901</v>
      </c>
      <c r="Q2082" s="17">
        <v>0.27489312624597501</v>
      </c>
      <c r="R2082" s="17"/>
      <c r="S2082" s="17">
        <v>0.20225810434442201</v>
      </c>
      <c r="T2082" s="17">
        <v>0.24660201264449599</v>
      </c>
      <c r="U2082" s="17">
        <v>0.26041174682430901</v>
      </c>
      <c r="V2082" s="17">
        <v>0.23238556229143401</v>
      </c>
      <c r="W2082" s="17">
        <v>0.25162194806962701</v>
      </c>
      <c r="X2082" s="17">
        <v>0.231168615828132</v>
      </c>
      <c r="Y2082" s="17">
        <v>0.23486206280260799</v>
      </c>
      <c r="Z2082" s="17">
        <v>0.25274140447471799</v>
      </c>
      <c r="AA2082" s="17">
        <v>0.25834422466736701</v>
      </c>
      <c r="AB2082" s="17">
        <v>0.201038731788312</v>
      </c>
      <c r="AC2082" s="17">
        <v>0.21310837751422601</v>
      </c>
      <c r="AD2082" s="17">
        <v>0.198050292869173</v>
      </c>
      <c r="AE2082" s="17"/>
      <c r="AF2082" s="17">
        <v>0.22771040564190001</v>
      </c>
      <c r="AG2082" s="17">
        <v>0.205106743167213</v>
      </c>
      <c r="AH2082" s="17">
        <v>0.30414124251581698</v>
      </c>
      <c r="AI2082" s="17"/>
      <c r="AJ2082" s="17">
        <v>0.21392446630477299</v>
      </c>
      <c r="AK2082" s="17">
        <v>0.215322612394549</v>
      </c>
      <c r="AL2082" s="17">
        <v>0.20802882905630399</v>
      </c>
      <c r="AM2082" s="17">
        <v>0.18125896917492901</v>
      </c>
      <c r="AN2082" s="17">
        <v>0.315509956642478</v>
      </c>
      <c r="AO2082" s="17"/>
      <c r="AP2082" s="17">
        <v>0.19763502291108401</v>
      </c>
      <c r="AQ2082" s="17">
        <v>0.194579556261019</v>
      </c>
      <c r="AR2082" s="17">
        <v>0.16962422432927701</v>
      </c>
      <c r="AS2082" s="17"/>
      <c r="AT2082" s="17">
        <v>0.28885072565842101</v>
      </c>
      <c r="AU2082" s="17">
        <v>0.27251113975202701</v>
      </c>
      <c r="AV2082" s="17">
        <v>0.16258001559087201</v>
      </c>
      <c r="AW2082" s="17">
        <v>0.163444313553082</v>
      </c>
      <c r="AX2082" s="17">
        <v>0.18423957082335499</v>
      </c>
      <c r="AY2082" s="17"/>
      <c r="AZ2082" s="17">
        <v>0.47747279838208001</v>
      </c>
      <c r="BA2082" s="17">
        <v>0.30349641674952599</v>
      </c>
      <c r="BB2082" s="17">
        <v>0.26825809500079301</v>
      </c>
      <c r="BC2082" s="17">
        <v>0.21219315779668799</v>
      </c>
      <c r="BD2082" s="17">
        <v>0.25178057611301102</v>
      </c>
      <c r="BE2082" s="17">
        <v>0.248275494871152</v>
      </c>
      <c r="BF2082" s="17">
        <v>0.20075473792402099</v>
      </c>
      <c r="BG2082" s="17">
        <v>0.27018901420026897</v>
      </c>
      <c r="BH2082" s="17">
        <v>0.193600686738368</v>
      </c>
      <c r="BI2082" s="17">
        <v>0.27544287388323702</v>
      </c>
      <c r="BJ2082" s="17">
        <v>0.197379545816768</v>
      </c>
      <c r="BK2082" s="17">
        <v>0.18155458454604601</v>
      </c>
      <c r="BL2082" s="17">
        <v>0.16563598252593301</v>
      </c>
      <c r="BM2082" s="17">
        <v>0.13609011787484801</v>
      </c>
      <c r="BN2082" s="17">
        <v>0.119176928921785</v>
      </c>
      <c r="BO2082" s="17">
        <v>0.13899188500159301</v>
      </c>
      <c r="BP2082" s="17"/>
      <c r="BQ2082" s="17">
        <v>0.106519792770973</v>
      </c>
      <c r="BR2082" s="17">
        <v>0.28351128158271599</v>
      </c>
    </row>
    <row r="2083" spans="2:70" x14ac:dyDescent="0.35">
      <c r="C2083" s="17"/>
      <c r="D2083" s="17"/>
      <c r="E2083" s="17"/>
      <c r="F2083" s="17"/>
      <c r="G2083" s="17"/>
      <c r="H2083" s="17"/>
      <c r="I2083" s="17"/>
      <c r="J2083" s="17"/>
      <c r="K2083" s="17"/>
      <c r="L2083" s="17"/>
      <c r="M2083" s="17"/>
      <c r="N2083" s="17"/>
      <c r="O2083" s="17"/>
      <c r="P2083" s="17"/>
      <c r="Q2083" s="17"/>
      <c r="R2083" s="17"/>
      <c r="S2083" s="17"/>
      <c r="T2083" s="17"/>
      <c r="U2083" s="17"/>
      <c r="V2083" s="17"/>
      <c r="W2083" s="17"/>
      <c r="X2083" s="17"/>
      <c r="Y2083" s="17"/>
      <c r="Z2083" s="17"/>
      <c r="AA2083" s="17"/>
      <c r="AB2083" s="17"/>
      <c r="AC2083" s="17"/>
      <c r="AD2083" s="17"/>
      <c r="AE2083" s="17"/>
      <c r="AF2083" s="17"/>
      <c r="AG2083" s="17"/>
      <c r="AH2083" s="17"/>
      <c r="AI2083" s="17"/>
      <c r="AJ2083" s="17"/>
      <c r="AK2083" s="17"/>
      <c r="AL2083" s="17"/>
      <c r="AM2083" s="17"/>
      <c r="AN2083" s="17"/>
      <c r="AO2083" s="17"/>
      <c r="AP2083" s="17"/>
      <c r="AQ2083" s="17"/>
      <c r="AR2083" s="17"/>
      <c r="AS2083" s="17"/>
      <c r="AT2083" s="17"/>
      <c r="AU2083" s="17"/>
      <c r="AV2083" s="17"/>
      <c r="AW2083" s="17"/>
      <c r="AX2083" s="17"/>
      <c r="AY2083" s="17"/>
      <c r="AZ2083" s="17"/>
      <c r="BA2083" s="17"/>
      <c r="BB2083" s="17"/>
      <c r="BC2083" s="17"/>
      <c r="BD2083" s="17"/>
      <c r="BE2083" s="17"/>
      <c r="BF2083" s="17"/>
      <c r="BG2083" s="17"/>
      <c r="BH2083" s="17"/>
      <c r="BI2083" s="17"/>
      <c r="BJ2083" s="17"/>
      <c r="BK2083" s="17"/>
      <c r="BL2083" s="17"/>
      <c r="BM2083" s="17"/>
      <c r="BN2083" s="17"/>
      <c r="BO2083" s="17"/>
      <c r="BP2083" s="17"/>
      <c r="BQ2083" s="17"/>
      <c r="BR2083" s="17"/>
    </row>
    <row r="2084" spans="2:70" x14ac:dyDescent="0.35">
      <c r="B2084" s="6" t="s">
        <v>828</v>
      </c>
      <c r="C2084" s="17"/>
      <c r="D2084" s="17"/>
      <c r="E2084" s="17"/>
      <c r="F2084" s="17"/>
      <c r="G2084" s="17"/>
      <c r="H2084" s="17"/>
      <c r="I2084" s="17"/>
      <c r="J2084" s="17"/>
      <c r="K2084" s="17"/>
      <c r="L2084" s="17"/>
      <c r="M2084" s="17"/>
      <c r="N2084" s="17"/>
      <c r="O2084" s="17"/>
      <c r="P2084" s="17"/>
      <c r="Q2084" s="17"/>
      <c r="R2084" s="17"/>
      <c r="S2084" s="17"/>
      <c r="T2084" s="17"/>
      <c r="U2084" s="17"/>
      <c r="V2084" s="17"/>
      <c r="W2084" s="17"/>
      <c r="X2084" s="17"/>
      <c r="Y2084" s="17"/>
      <c r="Z2084" s="17"/>
      <c r="AA2084" s="17"/>
      <c r="AB2084" s="17"/>
      <c r="AC2084" s="17"/>
      <c r="AD2084" s="17"/>
      <c r="AE2084" s="17"/>
      <c r="AF2084" s="17"/>
      <c r="AG2084" s="17"/>
      <c r="AH2084" s="17"/>
      <c r="AI2084" s="17"/>
      <c r="AJ2084" s="17"/>
      <c r="AK2084" s="17"/>
      <c r="AL2084" s="17"/>
      <c r="AM2084" s="17"/>
      <c r="AN2084" s="17"/>
      <c r="AO2084" s="17"/>
      <c r="AP2084" s="17"/>
      <c r="AQ2084" s="17"/>
      <c r="AR2084" s="17"/>
      <c r="AS2084" s="17"/>
      <c r="AT2084" s="17"/>
      <c r="AU2084" s="17"/>
      <c r="AV2084" s="17"/>
      <c r="AW2084" s="17"/>
      <c r="AX2084" s="17"/>
      <c r="AY2084" s="17"/>
      <c r="AZ2084" s="17"/>
      <c r="BA2084" s="17"/>
      <c r="BB2084" s="17"/>
      <c r="BC2084" s="17"/>
      <c r="BD2084" s="17"/>
      <c r="BE2084" s="17"/>
      <c r="BF2084" s="17"/>
      <c r="BG2084" s="17"/>
      <c r="BH2084" s="17"/>
      <c r="BI2084" s="17"/>
      <c r="BJ2084" s="17"/>
      <c r="BK2084" s="17"/>
      <c r="BL2084" s="17"/>
      <c r="BM2084" s="17"/>
      <c r="BN2084" s="17"/>
      <c r="BO2084" s="17"/>
      <c r="BP2084" s="17"/>
      <c r="BQ2084" s="17"/>
      <c r="BR2084" s="17"/>
    </row>
    <row r="2085" spans="2:70" x14ac:dyDescent="0.35">
      <c r="B2085" s="24" t="s">
        <v>97</v>
      </c>
      <c r="C2085" s="17"/>
      <c r="D2085" s="17"/>
      <c r="E2085" s="17"/>
      <c r="F2085" s="17"/>
      <c r="G2085" s="17"/>
      <c r="H2085" s="17"/>
      <c r="I2085" s="17"/>
      <c r="J2085" s="17"/>
      <c r="K2085" s="17"/>
      <c r="L2085" s="17"/>
      <c r="M2085" s="17"/>
      <c r="N2085" s="17"/>
      <c r="O2085" s="17"/>
      <c r="P2085" s="17"/>
      <c r="Q2085" s="17"/>
      <c r="R2085" s="17"/>
      <c r="S2085" s="17"/>
      <c r="T2085" s="17"/>
      <c r="U2085" s="17"/>
      <c r="V2085" s="17"/>
      <c r="W2085" s="17"/>
      <c r="X2085" s="17"/>
      <c r="Y2085" s="17"/>
      <c r="Z2085" s="17"/>
      <c r="AA2085" s="17"/>
      <c r="AB2085" s="17"/>
      <c r="AC2085" s="17"/>
      <c r="AD2085" s="17"/>
      <c r="AE2085" s="17"/>
      <c r="AF2085" s="17"/>
      <c r="AG2085" s="17"/>
      <c r="AH2085" s="17"/>
      <c r="AI2085" s="17"/>
      <c r="AJ2085" s="17"/>
      <c r="AK2085" s="17"/>
      <c r="AL2085" s="17"/>
      <c r="AM2085" s="17"/>
      <c r="AN2085" s="17"/>
      <c r="AO2085" s="17"/>
      <c r="AP2085" s="17"/>
      <c r="AQ2085" s="17"/>
      <c r="AR2085" s="17"/>
      <c r="AS2085" s="17"/>
      <c r="AT2085" s="17"/>
      <c r="AU2085" s="17"/>
      <c r="AV2085" s="17"/>
      <c r="AW2085" s="17"/>
      <c r="AX2085" s="17"/>
      <c r="AY2085" s="17"/>
      <c r="AZ2085" s="17"/>
      <c r="BA2085" s="17"/>
      <c r="BB2085" s="17"/>
      <c r="BC2085" s="17"/>
      <c r="BD2085" s="17"/>
      <c r="BE2085" s="17"/>
      <c r="BF2085" s="17"/>
      <c r="BG2085" s="17"/>
      <c r="BH2085" s="17"/>
      <c r="BI2085" s="17"/>
      <c r="BJ2085" s="17"/>
      <c r="BK2085" s="17"/>
      <c r="BL2085" s="17"/>
      <c r="BM2085" s="17"/>
      <c r="BN2085" s="17"/>
      <c r="BO2085" s="17"/>
      <c r="BP2085" s="17"/>
      <c r="BQ2085" s="17"/>
      <c r="BR2085" s="17"/>
    </row>
    <row r="2086" spans="2:70" x14ac:dyDescent="0.35">
      <c r="B2086" t="s">
        <v>818</v>
      </c>
      <c r="C2086" s="17">
        <v>0.46301964653525501</v>
      </c>
      <c r="D2086" s="17">
        <v>0.43732364148969999</v>
      </c>
      <c r="E2086" s="17">
        <v>0.48658829848785601</v>
      </c>
      <c r="F2086" s="17"/>
      <c r="G2086" s="17">
        <v>0.40101912463737999</v>
      </c>
      <c r="H2086" s="17">
        <v>0.39495195790201898</v>
      </c>
      <c r="I2086" s="17">
        <v>0.45867779039689599</v>
      </c>
      <c r="J2086" s="17">
        <v>0.50757064891496395</v>
      </c>
      <c r="K2086" s="17">
        <v>0.48789035030384698</v>
      </c>
      <c r="L2086" s="17">
        <v>0.51011114754891895</v>
      </c>
      <c r="M2086" s="17"/>
      <c r="N2086" s="17">
        <v>0.49477995710596301</v>
      </c>
      <c r="O2086" s="17">
        <v>0.46802603838911699</v>
      </c>
      <c r="P2086" s="17">
        <v>0.42387666313211603</v>
      </c>
      <c r="Q2086" s="17">
        <v>0.45813764866963202</v>
      </c>
      <c r="R2086" s="17"/>
      <c r="S2086" s="17">
        <v>0.44504153873394797</v>
      </c>
      <c r="T2086" s="17">
        <v>0.47002301324093798</v>
      </c>
      <c r="U2086" s="17">
        <v>0.45986457891987298</v>
      </c>
      <c r="V2086" s="17">
        <v>0.51600088846690095</v>
      </c>
      <c r="W2086" s="17">
        <v>0.40472857939184798</v>
      </c>
      <c r="X2086" s="17">
        <v>0.43373129378282099</v>
      </c>
      <c r="Y2086" s="17">
        <v>0.46431558697543701</v>
      </c>
      <c r="Z2086" s="17">
        <v>0.45225399985841203</v>
      </c>
      <c r="AA2086" s="17">
        <v>0.487046885049362</v>
      </c>
      <c r="AB2086" s="17">
        <v>0.49582647178012901</v>
      </c>
      <c r="AC2086" s="17">
        <v>0.40825788416057601</v>
      </c>
      <c r="AD2086" s="17">
        <v>0.50604215446607503</v>
      </c>
      <c r="AE2086" s="17"/>
      <c r="AF2086" s="17">
        <v>0.47593636152711599</v>
      </c>
      <c r="AG2086" s="17">
        <v>0.49208587223455302</v>
      </c>
      <c r="AH2086" s="17">
        <v>0.38814344886670099</v>
      </c>
      <c r="AI2086" s="17"/>
      <c r="AJ2086" s="17">
        <v>0.48024236843324097</v>
      </c>
      <c r="AK2086" s="17">
        <v>0.46273327946102999</v>
      </c>
      <c r="AL2086" s="17">
        <v>0.52482330946397804</v>
      </c>
      <c r="AM2086" s="17">
        <v>0.40664597959294901</v>
      </c>
      <c r="AN2086" s="17">
        <v>0.41194637935366701</v>
      </c>
      <c r="AO2086" s="17"/>
      <c r="AP2086" s="17">
        <v>0.46215387099899202</v>
      </c>
      <c r="AQ2086" s="17">
        <v>0.47973772428914702</v>
      </c>
      <c r="AR2086" s="17">
        <v>0.48261053288953998</v>
      </c>
      <c r="AS2086" s="17"/>
      <c r="AT2086" s="17">
        <v>0.41883602794028901</v>
      </c>
      <c r="AU2086" s="17">
        <v>0.44469201678099102</v>
      </c>
      <c r="AV2086" s="17">
        <v>0.51521294867758605</v>
      </c>
      <c r="AW2086" s="17">
        <v>0.49077776335339901</v>
      </c>
      <c r="AX2086" s="17">
        <v>0.48209255311686999</v>
      </c>
      <c r="AY2086" s="17"/>
      <c r="AZ2086" s="17">
        <v>0.44938644637379799</v>
      </c>
      <c r="BA2086" s="17">
        <v>0.37508475220158499</v>
      </c>
      <c r="BB2086" s="17">
        <v>0.50808604414232195</v>
      </c>
      <c r="BC2086" s="17">
        <v>0.51825393740748804</v>
      </c>
      <c r="BD2086" s="17">
        <v>0.47705654408086601</v>
      </c>
      <c r="BE2086" s="17">
        <v>0.40763121888760401</v>
      </c>
      <c r="BF2086" s="17">
        <v>0.46079822121118003</v>
      </c>
      <c r="BG2086" s="17">
        <v>0.51668119378771205</v>
      </c>
      <c r="BH2086" s="17">
        <v>0.44915986925363399</v>
      </c>
      <c r="BI2086" s="17">
        <v>0.48885629179523199</v>
      </c>
      <c r="BJ2086" s="17">
        <v>0.44811560115034399</v>
      </c>
      <c r="BK2086" s="17">
        <v>0.51740621178642698</v>
      </c>
      <c r="BL2086" s="17">
        <v>0.45963503094024899</v>
      </c>
      <c r="BM2086" s="17">
        <v>0.49842693336691701</v>
      </c>
      <c r="BN2086" s="17">
        <v>0.47686001599688899</v>
      </c>
      <c r="BO2086" s="17">
        <v>0.47414633270362699</v>
      </c>
      <c r="BP2086" s="17"/>
      <c r="BQ2086" s="17">
        <v>0.56532149527471598</v>
      </c>
      <c r="BR2086" s="17">
        <v>0.42195035676120701</v>
      </c>
    </row>
    <row r="2087" spans="2:70" x14ac:dyDescent="0.35">
      <c r="B2087" t="s">
        <v>819</v>
      </c>
      <c r="C2087" s="17">
        <v>0.36145859644196998</v>
      </c>
      <c r="D2087" s="17">
        <v>0.33613129974691602</v>
      </c>
      <c r="E2087" s="17">
        <v>0.384532308766105</v>
      </c>
      <c r="F2087" s="17"/>
      <c r="G2087" s="17">
        <v>0.36070110447838899</v>
      </c>
      <c r="H2087" s="17">
        <v>0.34036610329543399</v>
      </c>
      <c r="I2087" s="17">
        <v>0.32267910707569902</v>
      </c>
      <c r="J2087" s="17">
        <v>0.34861121524475103</v>
      </c>
      <c r="K2087" s="17">
        <v>0.37042982069848501</v>
      </c>
      <c r="L2087" s="17">
        <v>0.41529408808907198</v>
      </c>
      <c r="M2087" s="17"/>
      <c r="N2087" s="17">
        <v>0.41681342526974102</v>
      </c>
      <c r="O2087" s="17">
        <v>0.36473920552689398</v>
      </c>
      <c r="P2087" s="17">
        <v>0.315423054578023</v>
      </c>
      <c r="Q2087" s="17">
        <v>0.33832489930602699</v>
      </c>
      <c r="R2087" s="17"/>
      <c r="S2087" s="17">
        <v>0.383123655795995</v>
      </c>
      <c r="T2087" s="17">
        <v>0.37889675192463301</v>
      </c>
      <c r="U2087" s="17">
        <v>0.350156327313428</v>
      </c>
      <c r="V2087" s="17">
        <v>0.37149088777522798</v>
      </c>
      <c r="W2087" s="17">
        <v>0.34261480858378801</v>
      </c>
      <c r="X2087" s="17">
        <v>0.330394971104571</v>
      </c>
      <c r="Y2087" s="17">
        <v>0.36879113215221299</v>
      </c>
      <c r="Z2087" s="17">
        <v>0.27284762144541802</v>
      </c>
      <c r="AA2087" s="17">
        <v>0.357331545711363</v>
      </c>
      <c r="AB2087" s="17">
        <v>0.38780936124565701</v>
      </c>
      <c r="AC2087" s="17">
        <v>0.35695246782273898</v>
      </c>
      <c r="AD2087" s="17">
        <v>0.36375928514646799</v>
      </c>
      <c r="AE2087" s="17"/>
      <c r="AF2087" s="17">
        <v>0.33732179481118502</v>
      </c>
      <c r="AG2087" s="17">
        <v>0.40465209599915702</v>
      </c>
      <c r="AH2087" s="17">
        <v>0.28009620504500599</v>
      </c>
      <c r="AI2087" s="17"/>
      <c r="AJ2087" s="17">
        <v>0.35354582242090199</v>
      </c>
      <c r="AK2087" s="17">
        <v>0.36077438132082901</v>
      </c>
      <c r="AL2087" s="17">
        <v>0.44434200104563598</v>
      </c>
      <c r="AM2087" s="17">
        <v>0.295093318069238</v>
      </c>
      <c r="AN2087" s="17">
        <v>0.31551250527568098</v>
      </c>
      <c r="AO2087" s="17"/>
      <c r="AP2087" s="17">
        <v>0.33476061538587998</v>
      </c>
      <c r="AQ2087" s="17">
        <v>0.398830456360173</v>
      </c>
      <c r="AR2087" s="17">
        <v>0.40562058711299698</v>
      </c>
      <c r="AS2087" s="17"/>
      <c r="AT2087" s="17">
        <v>0.28831925992697899</v>
      </c>
      <c r="AU2087" s="17">
        <v>0.36238638768209103</v>
      </c>
      <c r="AV2087" s="17">
        <v>0.41311847174845501</v>
      </c>
      <c r="AW2087" s="17">
        <v>0.40187276903970098</v>
      </c>
      <c r="AX2087" s="17">
        <v>0.40691589111331899</v>
      </c>
      <c r="AY2087" s="17"/>
      <c r="AZ2087" s="17">
        <v>0.19743407979211899</v>
      </c>
      <c r="BA2087" s="17">
        <v>0.26382136306758203</v>
      </c>
      <c r="BB2087" s="17">
        <v>0.35612562147091997</v>
      </c>
      <c r="BC2087" s="17">
        <v>0.37854632084286599</v>
      </c>
      <c r="BD2087" s="17">
        <v>0.38723021308551703</v>
      </c>
      <c r="BE2087" s="17">
        <v>0.32971435302145202</v>
      </c>
      <c r="BF2087" s="17">
        <v>0.402189336406442</v>
      </c>
      <c r="BG2087" s="17">
        <v>0.336704637707049</v>
      </c>
      <c r="BH2087" s="17">
        <v>0.36387843655476898</v>
      </c>
      <c r="BI2087" s="17">
        <v>0.39030029749016198</v>
      </c>
      <c r="BJ2087" s="17">
        <v>0.37954622045345099</v>
      </c>
      <c r="BK2087" s="17">
        <v>0.39585240313601</v>
      </c>
      <c r="BL2087" s="17">
        <v>0.35332142683895401</v>
      </c>
      <c r="BM2087" s="17">
        <v>0.454593599664047</v>
      </c>
      <c r="BN2087" s="17">
        <v>0.39827636804659</v>
      </c>
      <c r="BO2087" s="17">
        <v>0.39006141116458898</v>
      </c>
      <c r="BP2087" s="17"/>
      <c r="BQ2087" s="17">
        <v>0.460512720245987</v>
      </c>
      <c r="BR2087" s="17">
        <v>0.31954005571121002</v>
      </c>
    </row>
    <row r="2088" spans="2:70" x14ac:dyDescent="0.35">
      <c r="B2088" t="s">
        <v>820</v>
      </c>
      <c r="C2088" s="17">
        <v>0.25712104114586898</v>
      </c>
      <c r="D2088" s="17">
        <v>0.25139600838679199</v>
      </c>
      <c r="E2088" s="17">
        <v>0.26070429569949999</v>
      </c>
      <c r="F2088" s="17"/>
      <c r="G2088" s="17">
        <v>0.24990915154147</v>
      </c>
      <c r="H2088" s="17">
        <v>0.25152481188960601</v>
      </c>
      <c r="I2088" s="17">
        <v>0.25879723486678902</v>
      </c>
      <c r="J2088" s="17">
        <v>0.23917962581675001</v>
      </c>
      <c r="K2088" s="17">
        <v>0.26639248615058603</v>
      </c>
      <c r="L2088" s="17">
        <v>0.27356217052121301</v>
      </c>
      <c r="M2088" s="17"/>
      <c r="N2088" s="17">
        <v>0.28702288826537098</v>
      </c>
      <c r="O2088" s="17">
        <v>0.221152938546477</v>
      </c>
      <c r="P2088" s="17">
        <v>0.24441812173775801</v>
      </c>
      <c r="Q2088" s="17">
        <v>0.27287035902325202</v>
      </c>
      <c r="R2088" s="17"/>
      <c r="S2088" s="17">
        <v>0.25423341770614499</v>
      </c>
      <c r="T2088" s="17">
        <v>0.232850907061594</v>
      </c>
      <c r="U2088" s="17">
        <v>0.242011518164958</v>
      </c>
      <c r="V2088" s="17">
        <v>0.23944434560645</v>
      </c>
      <c r="W2088" s="17">
        <v>0.27309849101561001</v>
      </c>
      <c r="X2088" s="17">
        <v>0.27113610153530199</v>
      </c>
      <c r="Y2088" s="17">
        <v>0.25433956140410302</v>
      </c>
      <c r="Z2088" s="17">
        <v>0.23749545479582701</v>
      </c>
      <c r="AA2088" s="17">
        <v>0.28855346020779299</v>
      </c>
      <c r="AB2088" s="17">
        <v>0.27182316234662102</v>
      </c>
      <c r="AC2088" s="17">
        <v>0.23359346575708601</v>
      </c>
      <c r="AD2088" s="17">
        <v>0.30349833332736698</v>
      </c>
      <c r="AE2088" s="17"/>
      <c r="AF2088" s="17">
        <v>0.26765925137753199</v>
      </c>
      <c r="AG2088" s="17">
        <v>0.26371213374409302</v>
      </c>
      <c r="AH2088" s="17">
        <v>0.20872956275364499</v>
      </c>
      <c r="AI2088" s="17"/>
      <c r="AJ2088" s="17">
        <v>0.285175067474771</v>
      </c>
      <c r="AK2088" s="17">
        <v>0.220181115825556</v>
      </c>
      <c r="AL2088" s="17">
        <v>0.25208376393701099</v>
      </c>
      <c r="AM2088" s="17">
        <v>0.25714153991330901</v>
      </c>
      <c r="AN2088" s="17">
        <v>0.21434629528150101</v>
      </c>
      <c r="AO2088" s="17"/>
      <c r="AP2088" s="17">
        <v>0.28015712217450101</v>
      </c>
      <c r="AQ2088" s="17">
        <v>0.237293048309767</v>
      </c>
      <c r="AR2088" s="17">
        <v>0.25968031579062201</v>
      </c>
      <c r="AS2088" s="17"/>
      <c r="AT2088" s="17">
        <v>0.20846696119275099</v>
      </c>
      <c r="AU2088" s="17">
        <v>0.27646025737618002</v>
      </c>
      <c r="AV2088" s="17">
        <v>0.26449310469918202</v>
      </c>
      <c r="AW2088" s="17">
        <v>0.30642688445536198</v>
      </c>
      <c r="AX2088" s="17">
        <v>0.30162221169673997</v>
      </c>
      <c r="AY2088" s="17"/>
      <c r="AZ2088" s="17">
        <v>0.32554196975323102</v>
      </c>
      <c r="BA2088" s="17">
        <v>0.19504309725275301</v>
      </c>
      <c r="BB2088" s="17">
        <v>0.29986016654036801</v>
      </c>
      <c r="BC2088" s="17">
        <v>0.30490481517720502</v>
      </c>
      <c r="BD2088" s="17">
        <v>0.28367055905703698</v>
      </c>
      <c r="BE2088" s="17">
        <v>0.23216324039800701</v>
      </c>
      <c r="BF2088" s="17">
        <v>0.27631012137198002</v>
      </c>
      <c r="BG2088" s="17">
        <v>0.213110000748473</v>
      </c>
      <c r="BH2088" s="17">
        <v>0.25274329324716999</v>
      </c>
      <c r="BI2088" s="17">
        <v>0.24951735634970901</v>
      </c>
      <c r="BJ2088" s="17">
        <v>0.241365573051772</v>
      </c>
      <c r="BK2088" s="17">
        <v>0.25790974709574799</v>
      </c>
      <c r="BL2088" s="17">
        <v>0.25189381220692503</v>
      </c>
      <c r="BM2088" s="17">
        <v>0.299659637803395</v>
      </c>
      <c r="BN2088" s="17">
        <v>0.34281756533916602</v>
      </c>
      <c r="BO2088" s="17">
        <v>0.25505889366488099</v>
      </c>
      <c r="BP2088" s="17"/>
      <c r="BQ2088" s="17">
        <v>0.34305702206237199</v>
      </c>
      <c r="BR2088" s="17">
        <v>0.222483085020622</v>
      </c>
    </row>
    <row r="2089" spans="2:70" x14ac:dyDescent="0.35">
      <c r="B2089" t="s">
        <v>821</v>
      </c>
      <c r="C2089" s="17">
        <v>0.23808178954690701</v>
      </c>
      <c r="D2089" s="17">
        <v>0.25863118292032</v>
      </c>
      <c r="E2089" s="17">
        <v>0.21824916663017399</v>
      </c>
      <c r="F2089" s="17"/>
      <c r="G2089" s="17">
        <v>0.26160121784116203</v>
      </c>
      <c r="H2089" s="17">
        <v>0.186404091777642</v>
      </c>
      <c r="I2089" s="17">
        <v>0.22123788894004101</v>
      </c>
      <c r="J2089" s="17">
        <v>0.206320655398049</v>
      </c>
      <c r="K2089" s="17">
        <v>0.26567446810764</v>
      </c>
      <c r="L2089" s="17">
        <v>0.28570040045259898</v>
      </c>
      <c r="M2089" s="17"/>
      <c r="N2089" s="17">
        <v>0.264134410957863</v>
      </c>
      <c r="O2089" s="17">
        <v>0.24652078848195</v>
      </c>
      <c r="P2089" s="17">
        <v>0.220443139605842</v>
      </c>
      <c r="Q2089" s="17">
        <v>0.21404889564535001</v>
      </c>
      <c r="R2089" s="17"/>
      <c r="S2089" s="17">
        <v>0.12330954577175</v>
      </c>
      <c r="T2089" s="17">
        <v>0.201225317986511</v>
      </c>
      <c r="U2089" s="17">
        <v>0.25137311884327801</v>
      </c>
      <c r="V2089" s="17">
        <v>0.21794438926406801</v>
      </c>
      <c r="W2089" s="17">
        <v>0.25113654347717901</v>
      </c>
      <c r="X2089" s="17">
        <v>0.26736782687845201</v>
      </c>
      <c r="Y2089" s="17">
        <v>0.27525249754514503</v>
      </c>
      <c r="Z2089" s="17">
        <v>0.308698165366246</v>
      </c>
      <c r="AA2089" s="17">
        <v>0.30478239112143402</v>
      </c>
      <c r="AB2089" s="17">
        <v>0.299739978521182</v>
      </c>
      <c r="AC2089" s="17">
        <v>0.21595256179841399</v>
      </c>
      <c r="AD2089" s="17">
        <v>0.255080293810313</v>
      </c>
      <c r="AE2089" s="17"/>
      <c r="AF2089" s="17">
        <v>0.246603746678522</v>
      </c>
      <c r="AG2089" s="17">
        <v>0.25943444381831199</v>
      </c>
      <c r="AH2089" s="17">
        <v>0.164906319165114</v>
      </c>
      <c r="AI2089" s="17"/>
      <c r="AJ2089" s="17">
        <v>0.25479934657856201</v>
      </c>
      <c r="AK2089" s="17">
        <v>0.22830663851892999</v>
      </c>
      <c r="AL2089" s="17">
        <v>0.31435657872686001</v>
      </c>
      <c r="AM2089" s="17">
        <v>0.18931034668810201</v>
      </c>
      <c r="AN2089" s="17">
        <v>0.17378816839545699</v>
      </c>
      <c r="AO2089" s="17"/>
      <c r="AP2089" s="17">
        <v>0.23017846243064799</v>
      </c>
      <c r="AQ2089" s="17">
        <v>0.248038138200431</v>
      </c>
      <c r="AR2089" s="17">
        <v>0.30577038689361902</v>
      </c>
      <c r="AS2089" s="17"/>
      <c r="AT2089" s="17">
        <v>0.19156367229276</v>
      </c>
      <c r="AU2089" s="17">
        <v>0.22542137019278699</v>
      </c>
      <c r="AV2089" s="17">
        <v>0.253584973918274</v>
      </c>
      <c r="AW2089" s="17">
        <v>0.27804267227767498</v>
      </c>
      <c r="AX2089" s="17">
        <v>0.38987691704688199</v>
      </c>
      <c r="AY2089" s="17"/>
      <c r="AZ2089" s="17">
        <v>0.259623190162173</v>
      </c>
      <c r="BA2089" s="17">
        <v>0.18328768823767</v>
      </c>
      <c r="BB2089" s="17">
        <v>0.24496973124350499</v>
      </c>
      <c r="BC2089" s="17">
        <v>0.26717464985719602</v>
      </c>
      <c r="BD2089" s="17">
        <v>0.23236903896710601</v>
      </c>
      <c r="BE2089" s="17">
        <v>0.19573865646138</v>
      </c>
      <c r="BF2089" s="17">
        <v>0.26467544873034399</v>
      </c>
      <c r="BG2089" s="17">
        <v>0.28041775552124698</v>
      </c>
      <c r="BH2089" s="17">
        <v>0.239197736836195</v>
      </c>
      <c r="BI2089" s="17">
        <v>0.26359705483599299</v>
      </c>
      <c r="BJ2089" s="17">
        <v>0.23071092251346001</v>
      </c>
      <c r="BK2089" s="17">
        <v>0.24452859936883301</v>
      </c>
      <c r="BL2089" s="17">
        <v>0.22055886392214499</v>
      </c>
      <c r="BM2089" s="17">
        <v>0.32525433826879901</v>
      </c>
      <c r="BN2089" s="17">
        <v>0.23993082528840101</v>
      </c>
      <c r="BO2089" s="17">
        <v>0.25132549597758702</v>
      </c>
      <c r="BP2089" s="17"/>
      <c r="BQ2089" s="17">
        <v>0.29028788490165502</v>
      </c>
      <c r="BR2089" s="17">
        <v>0.219497520420977</v>
      </c>
    </row>
    <row r="2090" spans="2:70" x14ac:dyDescent="0.35">
      <c r="B2090" t="s">
        <v>822</v>
      </c>
      <c r="C2090" s="17">
        <v>0.222853842006557</v>
      </c>
      <c r="D2090" s="17">
        <v>0.23968164236850201</v>
      </c>
      <c r="E2090" s="17">
        <v>0.20655677923994301</v>
      </c>
      <c r="F2090" s="17"/>
      <c r="G2090" s="17">
        <v>0.18963655757145401</v>
      </c>
      <c r="H2090" s="17">
        <v>0.221768074006092</v>
      </c>
      <c r="I2090" s="17">
        <v>0.214267629779685</v>
      </c>
      <c r="J2090" s="17">
        <v>0.21481565873306099</v>
      </c>
      <c r="K2090" s="17">
        <v>0.23738279453580499</v>
      </c>
      <c r="L2090" s="17">
        <v>0.24970202184477699</v>
      </c>
      <c r="M2090" s="17"/>
      <c r="N2090" s="17">
        <v>0.244615670148287</v>
      </c>
      <c r="O2090" s="17">
        <v>0.194589657555922</v>
      </c>
      <c r="P2090" s="17">
        <v>0.235755120958624</v>
      </c>
      <c r="Q2090" s="17">
        <v>0.21603592762136201</v>
      </c>
      <c r="R2090" s="17"/>
      <c r="S2090" s="17">
        <v>0.27009891456545299</v>
      </c>
      <c r="T2090" s="17">
        <v>0.23025293620144599</v>
      </c>
      <c r="U2090" s="17">
        <v>0.205585588769789</v>
      </c>
      <c r="V2090" s="17">
        <v>0.23925035714763199</v>
      </c>
      <c r="W2090" s="17">
        <v>0.22105488139048701</v>
      </c>
      <c r="X2090" s="17">
        <v>0.229957066373665</v>
      </c>
      <c r="Y2090" s="17">
        <v>0.17786814024758299</v>
      </c>
      <c r="Z2090" s="17">
        <v>0.231972308245356</v>
      </c>
      <c r="AA2090" s="17">
        <v>0.22390518748187099</v>
      </c>
      <c r="AB2090" s="17">
        <v>0.17618489448924399</v>
      </c>
      <c r="AC2090" s="17">
        <v>0.2341323592946</v>
      </c>
      <c r="AD2090" s="17">
        <v>0.17495918265854801</v>
      </c>
      <c r="AE2090" s="17"/>
      <c r="AF2090" s="17">
        <v>0.254862906317528</v>
      </c>
      <c r="AG2090" s="17">
        <v>0.217568445231898</v>
      </c>
      <c r="AH2090" s="17">
        <v>0.188608418989927</v>
      </c>
      <c r="AI2090" s="17"/>
      <c r="AJ2090" s="17">
        <v>0.256084702647286</v>
      </c>
      <c r="AK2090" s="17">
        <v>0.211990084706071</v>
      </c>
      <c r="AL2090" s="17">
        <v>0.253628410420706</v>
      </c>
      <c r="AM2090" s="17">
        <v>0.19900423210107701</v>
      </c>
      <c r="AN2090" s="17">
        <v>0.19358257485472299</v>
      </c>
      <c r="AO2090" s="17"/>
      <c r="AP2090" s="17">
        <v>0.25231249372367798</v>
      </c>
      <c r="AQ2090" s="17">
        <v>0.22416659171158401</v>
      </c>
      <c r="AR2090" s="17">
        <v>0.26820327502429198</v>
      </c>
      <c r="AS2090" s="17"/>
      <c r="AT2090" s="17">
        <v>0.20413233541839601</v>
      </c>
      <c r="AU2090" s="17">
        <v>0.20663060311051401</v>
      </c>
      <c r="AV2090" s="17">
        <v>0.25971038594034801</v>
      </c>
      <c r="AW2090" s="17">
        <v>0.21661141283666599</v>
      </c>
      <c r="AX2090" s="17">
        <v>0.30245429960991799</v>
      </c>
      <c r="AY2090" s="17"/>
      <c r="AZ2090" s="17">
        <v>0.110949726797498</v>
      </c>
      <c r="BA2090" s="17">
        <v>0.160568373596335</v>
      </c>
      <c r="BB2090" s="17">
        <v>0.23329548037969899</v>
      </c>
      <c r="BC2090" s="17">
        <v>0.223391577713561</v>
      </c>
      <c r="BD2090" s="17">
        <v>0.26067483775591199</v>
      </c>
      <c r="BE2090" s="17">
        <v>0.20763154509033399</v>
      </c>
      <c r="BF2090" s="17">
        <v>0.225063792552467</v>
      </c>
      <c r="BG2090" s="17">
        <v>0.17956356232988299</v>
      </c>
      <c r="BH2090" s="17">
        <v>0.21161879403786499</v>
      </c>
      <c r="BI2090" s="17">
        <v>0.21343833732388501</v>
      </c>
      <c r="BJ2090" s="17">
        <v>0.22679205737239699</v>
      </c>
      <c r="BK2090" s="17">
        <v>0.26769367711161901</v>
      </c>
      <c r="BL2090" s="17">
        <v>0.262330538520197</v>
      </c>
      <c r="BM2090" s="17">
        <v>0.192852040226764</v>
      </c>
      <c r="BN2090" s="17">
        <v>0.25946815831836201</v>
      </c>
      <c r="BO2090" s="17">
        <v>0.297476479378465</v>
      </c>
      <c r="BP2090" s="17"/>
      <c r="BQ2090" s="17">
        <v>0.32640928968827398</v>
      </c>
      <c r="BR2090" s="17">
        <v>0.178179210657126</v>
      </c>
    </row>
    <row r="2091" spans="2:70" x14ac:dyDescent="0.35">
      <c r="B2091" t="s">
        <v>823</v>
      </c>
      <c r="C2091" s="17">
        <v>0.181648760588801</v>
      </c>
      <c r="D2091" s="17">
        <v>0.18296658934711801</v>
      </c>
      <c r="E2091" s="17">
        <v>0.179865105852683</v>
      </c>
      <c r="F2091" s="17"/>
      <c r="G2091" s="17">
        <v>0.25004387335546102</v>
      </c>
      <c r="H2091" s="17">
        <v>0.22753674262808199</v>
      </c>
      <c r="I2091" s="17">
        <v>0.211280575127197</v>
      </c>
      <c r="J2091" s="17">
        <v>0.16229783262753</v>
      </c>
      <c r="K2091" s="17">
        <v>0.13616775591691099</v>
      </c>
      <c r="L2091" s="17">
        <v>0.120882776447504</v>
      </c>
      <c r="M2091" s="17"/>
      <c r="N2091" s="17">
        <v>0.19483803036069899</v>
      </c>
      <c r="O2091" s="17">
        <v>0.17675566072218599</v>
      </c>
      <c r="P2091" s="17">
        <v>0.16884868719826501</v>
      </c>
      <c r="Q2091" s="17">
        <v>0.18406534348968001</v>
      </c>
      <c r="R2091" s="17"/>
      <c r="S2091" s="17">
        <v>0.23419125606923</v>
      </c>
      <c r="T2091" s="17">
        <v>0.15094326805119901</v>
      </c>
      <c r="U2091" s="17">
        <v>0.19402772839739199</v>
      </c>
      <c r="V2091" s="17">
        <v>0.16659375923675801</v>
      </c>
      <c r="W2091" s="17">
        <v>0.189217009690751</v>
      </c>
      <c r="X2091" s="17">
        <v>0.167693281572484</v>
      </c>
      <c r="Y2091" s="17">
        <v>0.193096345263012</v>
      </c>
      <c r="Z2091" s="17">
        <v>0.13844230931705301</v>
      </c>
      <c r="AA2091" s="17">
        <v>0.18503975627548599</v>
      </c>
      <c r="AB2091" s="17">
        <v>0.14626446895947601</v>
      </c>
      <c r="AC2091" s="17">
        <v>0.177705646452502</v>
      </c>
      <c r="AD2091" s="17">
        <v>0.23316093210939501</v>
      </c>
      <c r="AE2091" s="17"/>
      <c r="AF2091" s="17">
        <v>0.14406345816687699</v>
      </c>
      <c r="AG2091" s="17">
        <v>0.20425730458522501</v>
      </c>
      <c r="AH2091" s="17">
        <v>0.162433162151605</v>
      </c>
      <c r="AI2091" s="17"/>
      <c r="AJ2091" s="17">
        <v>0.15478765634000499</v>
      </c>
      <c r="AK2091" s="17">
        <v>0.21367001014929901</v>
      </c>
      <c r="AL2091" s="17">
        <v>0.19510772288061401</v>
      </c>
      <c r="AM2091" s="17">
        <v>0.167764870711755</v>
      </c>
      <c r="AN2091" s="17">
        <v>0.15757573530270699</v>
      </c>
      <c r="AO2091" s="17"/>
      <c r="AP2091" s="17">
        <v>0.17715528149025001</v>
      </c>
      <c r="AQ2091" s="17">
        <v>0.22025279322864599</v>
      </c>
      <c r="AR2091" s="17">
        <v>0.225280879317485</v>
      </c>
      <c r="AS2091" s="17"/>
      <c r="AT2091" s="17">
        <v>0.12827763664417699</v>
      </c>
      <c r="AU2091" s="17">
        <v>0.19077094697250199</v>
      </c>
      <c r="AV2091" s="17">
        <v>0.21144320655582199</v>
      </c>
      <c r="AW2091" s="17">
        <v>0.22345154503772299</v>
      </c>
      <c r="AX2091" s="17">
        <v>0.21857747885627801</v>
      </c>
      <c r="AY2091" s="17"/>
      <c r="AZ2091" s="17">
        <v>0.15063368782534001</v>
      </c>
      <c r="BA2091" s="17">
        <v>0.15685210637303301</v>
      </c>
      <c r="BB2091" s="17">
        <v>0.19280326253399199</v>
      </c>
      <c r="BC2091" s="17">
        <v>0.14955399526566901</v>
      </c>
      <c r="BD2091" s="17">
        <v>0.200869225082596</v>
      </c>
      <c r="BE2091" s="17">
        <v>0.17537122100381999</v>
      </c>
      <c r="BF2091" s="17">
        <v>0.214257128556435</v>
      </c>
      <c r="BG2091" s="17">
        <v>0.14827166541468001</v>
      </c>
      <c r="BH2091" s="17">
        <v>0.12508047620959201</v>
      </c>
      <c r="BI2091" s="17">
        <v>0.183464299807933</v>
      </c>
      <c r="BJ2091" s="17">
        <v>0.215319514973972</v>
      </c>
      <c r="BK2091" s="17">
        <v>0.20063015571130399</v>
      </c>
      <c r="BL2091" s="17">
        <v>0.18787015870381801</v>
      </c>
      <c r="BM2091" s="17">
        <v>0.126405460181329</v>
      </c>
      <c r="BN2091" s="17">
        <v>0.234926626965025</v>
      </c>
      <c r="BO2091" s="17">
        <v>0.23957010840739301</v>
      </c>
      <c r="BP2091" s="17"/>
      <c r="BQ2091" s="17">
        <v>0.24494926447962201</v>
      </c>
      <c r="BR2091" s="17">
        <v>0.15314720615643801</v>
      </c>
    </row>
    <row r="2092" spans="2:70" x14ac:dyDescent="0.35">
      <c r="B2092" t="s">
        <v>824</v>
      </c>
      <c r="C2092" s="17">
        <v>0.15063375031394899</v>
      </c>
      <c r="D2092" s="17">
        <v>0.13440432696042501</v>
      </c>
      <c r="E2092" s="17">
        <v>0.16440920871897899</v>
      </c>
      <c r="F2092" s="17"/>
      <c r="G2092" s="17">
        <v>0.240765656862026</v>
      </c>
      <c r="H2092" s="17">
        <v>0.21266833738095001</v>
      </c>
      <c r="I2092" s="17">
        <v>0.17070139078124399</v>
      </c>
      <c r="J2092" s="17">
        <v>0.12867154416190499</v>
      </c>
      <c r="K2092" s="17">
        <v>9.6488761334465795E-2</v>
      </c>
      <c r="L2092" s="17">
        <v>7.8018876552815405E-2</v>
      </c>
      <c r="M2092" s="17"/>
      <c r="N2092" s="17">
        <v>0.17470740097283399</v>
      </c>
      <c r="O2092" s="17">
        <v>0.14687667135314</v>
      </c>
      <c r="P2092" s="17">
        <v>0.150825957216393</v>
      </c>
      <c r="Q2092" s="17">
        <v>0.128331295658105</v>
      </c>
      <c r="R2092" s="17"/>
      <c r="S2092" s="17">
        <v>0.20969361782929</v>
      </c>
      <c r="T2092" s="17">
        <v>0.135325950370901</v>
      </c>
      <c r="U2092" s="17">
        <v>0.12898270934161599</v>
      </c>
      <c r="V2092" s="17">
        <v>0.154693987064698</v>
      </c>
      <c r="W2092" s="17">
        <v>0.15897242693625699</v>
      </c>
      <c r="X2092" s="17">
        <v>0.200584884872786</v>
      </c>
      <c r="Y2092" s="17">
        <v>0.12816546988781399</v>
      </c>
      <c r="Z2092" s="17">
        <v>0.10118601993115101</v>
      </c>
      <c r="AA2092" s="17">
        <v>0.12698169133116899</v>
      </c>
      <c r="AB2092" s="17">
        <v>0.12835775281651801</v>
      </c>
      <c r="AC2092" s="17">
        <v>0.14356921478347301</v>
      </c>
      <c r="AD2092" s="17">
        <v>0.108347152872298</v>
      </c>
      <c r="AE2092" s="17"/>
      <c r="AF2092" s="17">
        <v>0.102876355787272</v>
      </c>
      <c r="AG2092" s="17">
        <v>0.18436415108384299</v>
      </c>
      <c r="AH2092" s="17">
        <v>0.10891368937144801</v>
      </c>
      <c r="AI2092" s="17"/>
      <c r="AJ2092" s="17">
        <v>9.8264476181085303E-2</v>
      </c>
      <c r="AK2092" s="17">
        <v>0.21089009368879599</v>
      </c>
      <c r="AL2092" s="17">
        <v>0.17260139238154701</v>
      </c>
      <c r="AM2092" s="17">
        <v>0.17966578355989199</v>
      </c>
      <c r="AN2092" s="17">
        <v>0.107346666651483</v>
      </c>
      <c r="AO2092" s="17"/>
      <c r="AP2092" s="17">
        <v>0.109154820782462</v>
      </c>
      <c r="AQ2092" s="17">
        <v>0.201446909641713</v>
      </c>
      <c r="AR2092" s="17">
        <v>0.19002375620835499</v>
      </c>
      <c r="AS2092" s="17"/>
      <c r="AT2092" s="17">
        <v>8.5217930827640995E-2</v>
      </c>
      <c r="AU2092" s="17">
        <v>0.15082322071446899</v>
      </c>
      <c r="AV2092" s="17">
        <v>0.200386642677119</v>
      </c>
      <c r="AW2092" s="17">
        <v>0.21186904085604799</v>
      </c>
      <c r="AX2092" s="17">
        <v>0.25964306590689001</v>
      </c>
      <c r="AY2092" s="17"/>
      <c r="AZ2092" s="17">
        <v>0.21333319328894901</v>
      </c>
      <c r="BA2092" s="17">
        <v>9.5730974495126603E-2</v>
      </c>
      <c r="BB2092" s="17">
        <v>0.13971289909141299</v>
      </c>
      <c r="BC2092" s="17">
        <v>0.12018788663535999</v>
      </c>
      <c r="BD2092" s="17">
        <v>0.190527787028376</v>
      </c>
      <c r="BE2092" s="17">
        <v>0.12985592068399901</v>
      </c>
      <c r="BF2092" s="17">
        <v>0.16027036265415401</v>
      </c>
      <c r="BG2092" s="17">
        <v>0.125181883263665</v>
      </c>
      <c r="BH2092" s="17">
        <v>0.17257216441460299</v>
      </c>
      <c r="BI2092" s="17">
        <v>0.16126844250543301</v>
      </c>
      <c r="BJ2092" s="17">
        <v>0.148633518563796</v>
      </c>
      <c r="BK2092" s="17">
        <v>0.15672464486846699</v>
      </c>
      <c r="BL2092" s="17">
        <v>0.149061734268532</v>
      </c>
      <c r="BM2092" s="17">
        <v>0.18748568963811099</v>
      </c>
      <c r="BN2092" s="17">
        <v>0.21578304182160199</v>
      </c>
      <c r="BO2092" s="17">
        <v>0.176419237666504</v>
      </c>
      <c r="BP2092" s="17"/>
      <c r="BQ2092" s="17">
        <v>0.22031566422853599</v>
      </c>
      <c r="BR2092" s="17">
        <v>0.117417398293818</v>
      </c>
    </row>
    <row r="2093" spans="2:70" x14ac:dyDescent="0.35">
      <c r="B2093" t="s">
        <v>825</v>
      </c>
      <c r="C2093" s="17">
        <v>0.14940975910974899</v>
      </c>
      <c r="D2093" s="17">
        <v>0.16123443311576999</v>
      </c>
      <c r="E2093" s="17">
        <v>0.13728691152153899</v>
      </c>
      <c r="F2093" s="17"/>
      <c r="G2093" s="17">
        <v>0.212682584209546</v>
      </c>
      <c r="H2093" s="17">
        <v>0.24864164299095701</v>
      </c>
      <c r="I2093" s="17">
        <v>0.15468343145918501</v>
      </c>
      <c r="J2093" s="17">
        <v>0.14107130160982401</v>
      </c>
      <c r="K2093" s="17">
        <v>0.102036987649522</v>
      </c>
      <c r="L2093" s="17">
        <v>6.0829914135802202E-2</v>
      </c>
      <c r="M2093" s="17"/>
      <c r="N2093" s="17">
        <v>0.166162589508659</v>
      </c>
      <c r="O2093" s="17">
        <v>0.149657892119512</v>
      </c>
      <c r="P2093" s="17">
        <v>0.13900928510541699</v>
      </c>
      <c r="Q2093" s="17">
        <v>0.14085015676564799</v>
      </c>
      <c r="R2093" s="17"/>
      <c r="S2093" s="17">
        <v>0.23675735097744899</v>
      </c>
      <c r="T2093" s="17">
        <v>0.13378386279340501</v>
      </c>
      <c r="U2093" s="17">
        <v>0.13137364373821001</v>
      </c>
      <c r="V2093" s="17">
        <v>0.124486465707733</v>
      </c>
      <c r="W2093" s="17">
        <v>0.134968642865928</v>
      </c>
      <c r="X2093" s="17">
        <v>0.14660710932444501</v>
      </c>
      <c r="Y2093" s="17">
        <v>0.152622476073841</v>
      </c>
      <c r="Z2093" s="17">
        <v>0.108555597916519</v>
      </c>
      <c r="AA2093" s="17">
        <v>0.131682891775358</v>
      </c>
      <c r="AB2093" s="17">
        <v>0.11849284644026099</v>
      </c>
      <c r="AC2093" s="17">
        <v>0.13467813809417001</v>
      </c>
      <c r="AD2093" s="17">
        <v>0.202510304717719</v>
      </c>
      <c r="AE2093" s="17"/>
      <c r="AF2093" s="17">
        <v>0.10420486830736</v>
      </c>
      <c r="AG2093" s="17">
        <v>0.17146295481139101</v>
      </c>
      <c r="AH2093" s="17">
        <v>0.154771858050373</v>
      </c>
      <c r="AI2093" s="17"/>
      <c r="AJ2093" s="17">
        <v>0.109153147061961</v>
      </c>
      <c r="AK2093" s="17">
        <v>0.18930297854957001</v>
      </c>
      <c r="AL2093" s="17">
        <v>0.146030810910279</v>
      </c>
      <c r="AM2093" s="17">
        <v>0.33451062883956001</v>
      </c>
      <c r="AN2093" s="17">
        <v>0.14560246829603399</v>
      </c>
      <c r="AO2093" s="17"/>
      <c r="AP2093" s="17">
        <v>0.137905306256005</v>
      </c>
      <c r="AQ2093" s="17">
        <v>0.18509814362572199</v>
      </c>
      <c r="AR2093" s="17">
        <v>0.20062910961977701</v>
      </c>
      <c r="AS2093" s="17"/>
      <c r="AT2093" s="17">
        <v>9.11135732365842E-2</v>
      </c>
      <c r="AU2093" s="17">
        <v>0.150509186740275</v>
      </c>
      <c r="AV2093" s="17">
        <v>0.186053651474471</v>
      </c>
      <c r="AW2093" s="17">
        <v>0.209895133145826</v>
      </c>
      <c r="AX2093" s="17">
        <v>0.23436564552000499</v>
      </c>
      <c r="AY2093" s="17"/>
      <c r="AZ2093" s="17">
        <v>0.14300454162642501</v>
      </c>
      <c r="BA2093" s="17">
        <v>0.13358443458300601</v>
      </c>
      <c r="BB2093" s="17">
        <v>0.120624035484462</v>
      </c>
      <c r="BC2093" s="17">
        <v>0.15255671674100099</v>
      </c>
      <c r="BD2093" s="17">
        <v>0.17513887157140501</v>
      </c>
      <c r="BE2093" s="17">
        <v>0.14988625938983199</v>
      </c>
      <c r="BF2093" s="17">
        <v>0.14450977311412899</v>
      </c>
      <c r="BG2093" s="17">
        <v>0.15441647529079799</v>
      </c>
      <c r="BH2093" s="17">
        <v>0.12912371622430699</v>
      </c>
      <c r="BI2093" s="17">
        <v>0.107273530890043</v>
      </c>
      <c r="BJ2093" s="17">
        <v>0.16991379320626801</v>
      </c>
      <c r="BK2093" s="17">
        <v>0.16240721210249101</v>
      </c>
      <c r="BL2093" s="17">
        <v>0.184051209940745</v>
      </c>
      <c r="BM2093" s="17">
        <v>0.1121376462301</v>
      </c>
      <c r="BN2093" s="17">
        <v>0.227930177052141</v>
      </c>
      <c r="BO2093" s="17">
        <v>0.20282240677407201</v>
      </c>
      <c r="BP2093" s="17"/>
      <c r="BQ2093" s="17">
        <v>0.199032079786678</v>
      </c>
      <c r="BR2093" s="17">
        <v>0.12638936090597599</v>
      </c>
    </row>
    <row r="2094" spans="2:70" x14ac:dyDescent="0.35">
      <c r="B2094" t="s">
        <v>129</v>
      </c>
      <c r="C2094" s="17">
        <v>0.14757788126567101</v>
      </c>
      <c r="D2094" s="17">
        <v>0.13623855394658399</v>
      </c>
      <c r="E2094" s="17">
        <v>0.15959169482841801</v>
      </c>
      <c r="F2094" s="17"/>
      <c r="G2094" s="17">
        <v>0.114825499733143</v>
      </c>
      <c r="H2094" s="17">
        <v>0.11577543141848699</v>
      </c>
      <c r="I2094" s="17">
        <v>0.146400731578989</v>
      </c>
      <c r="J2094" s="17">
        <v>0.167033556025632</v>
      </c>
      <c r="K2094" s="17">
        <v>0.18415589022952</v>
      </c>
      <c r="L2094" s="17">
        <v>0.15579328364582401</v>
      </c>
      <c r="M2094" s="17"/>
      <c r="N2094" s="17">
        <v>0.106473775252737</v>
      </c>
      <c r="O2094" s="17">
        <v>0.157356688326308</v>
      </c>
      <c r="P2094" s="17">
        <v>0.149213608143898</v>
      </c>
      <c r="Q2094" s="17">
        <v>0.17941897937225099</v>
      </c>
      <c r="R2094" s="17"/>
      <c r="S2094" s="17">
        <v>0.10873627172844499</v>
      </c>
      <c r="T2094" s="17">
        <v>0.16698188547084999</v>
      </c>
      <c r="U2094" s="17">
        <v>0.18585195391538401</v>
      </c>
      <c r="V2094" s="17">
        <v>0.12931102161468</v>
      </c>
      <c r="W2094" s="17">
        <v>0.18224897999845299</v>
      </c>
      <c r="X2094" s="17">
        <v>0.15307238329380601</v>
      </c>
      <c r="Y2094" s="17">
        <v>0.14619899733082101</v>
      </c>
      <c r="Z2094" s="17">
        <v>0.172231905299845</v>
      </c>
      <c r="AA2094" s="17">
        <v>0.13005014591473901</v>
      </c>
      <c r="AB2094" s="17">
        <v>0.118161435321967</v>
      </c>
      <c r="AC2094" s="17">
        <v>0.15535280604946999</v>
      </c>
      <c r="AD2094" s="17">
        <v>0.210617993016844</v>
      </c>
      <c r="AE2094" s="17"/>
      <c r="AF2094" s="17">
        <v>0.137701535440477</v>
      </c>
      <c r="AG2094" s="17">
        <v>0.135443808618012</v>
      </c>
      <c r="AH2094" s="17">
        <v>0.191837062004036</v>
      </c>
      <c r="AI2094" s="17"/>
      <c r="AJ2094" s="17">
        <v>0.13069536519969499</v>
      </c>
      <c r="AK2094" s="17">
        <v>0.128180643952298</v>
      </c>
      <c r="AL2094" s="17">
        <v>0.113623212541009</v>
      </c>
      <c r="AM2094" s="17">
        <v>0.159201706475642</v>
      </c>
      <c r="AN2094" s="17">
        <v>0.218442717503462</v>
      </c>
      <c r="AO2094" s="17"/>
      <c r="AP2094" s="17">
        <v>0.126383372856468</v>
      </c>
      <c r="AQ2094" s="17">
        <v>0.11731723693764499</v>
      </c>
      <c r="AR2094" s="17">
        <v>0.10505596663851401</v>
      </c>
      <c r="AS2094" s="17"/>
      <c r="AT2094" s="17">
        <v>0.188649824185325</v>
      </c>
      <c r="AU2094" s="17">
        <v>0.16013972364745899</v>
      </c>
      <c r="AV2094" s="17">
        <v>0.106749279193119</v>
      </c>
      <c r="AW2094" s="17">
        <v>9.9790480795023798E-2</v>
      </c>
      <c r="AX2094" s="17">
        <v>6.0173047553935502E-2</v>
      </c>
      <c r="AY2094" s="17"/>
      <c r="AZ2094" s="17">
        <v>0.21147160470124601</v>
      </c>
      <c r="BA2094" s="17">
        <v>0.19110279322540699</v>
      </c>
      <c r="BB2094" s="17">
        <v>0.16345137478777</v>
      </c>
      <c r="BC2094" s="17">
        <v>0.13438634753866399</v>
      </c>
      <c r="BD2094" s="17">
        <v>0.12744953106270701</v>
      </c>
      <c r="BE2094" s="17">
        <v>0.16156715045544301</v>
      </c>
      <c r="BF2094" s="17">
        <v>0.137175537049507</v>
      </c>
      <c r="BG2094" s="17">
        <v>0.15188147315070299</v>
      </c>
      <c r="BH2094" s="17">
        <v>0.12575723874637099</v>
      </c>
      <c r="BI2094" s="17">
        <v>0.123711003122427</v>
      </c>
      <c r="BJ2094" s="17">
        <v>0.123211720468103</v>
      </c>
      <c r="BK2094" s="17">
        <v>0.105057272492374</v>
      </c>
      <c r="BL2094" s="17">
        <v>0.113463960080405</v>
      </c>
      <c r="BM2094" s="17">
        <v>0.117224933517917</v>
      </c>
      <c r="BN2094" s="17">
        <v>0.112579578378357</v>
      </c>
      <c r="BO2094" s="17">
        <v>8.4762115549153402E-2</v>
      </c>
      <c r="BP2094" s="17"/>
      <c r="BQ2094" s="17">
        <v>5.2168350065775103E-2</v>
      </c>
      <c r="BR2094" s="17">
        <v>0.186508989407701</v>
      </c>
    </row>
    <row r="2095" spans="2:70" x14ac:dyDescent="0.35">
      <c r="B2095" t="s">
        <v>826</v>
      </c>
      <c r="C2095" s="17">
        <v>8.2000259796305403E-2</v>
      </c>
      <c r="D2095" s="17">
        <v>9.1417913641323803E-2</v>
      </c>
      <c r="E2095" s="17">
        <v>7.2363963157344002E-2</v>
      </c>
      <c r="F2095" s="17"/>
      <c r="G2095" s="17">
        <v>5.4499419570397001E-2</v>
      </c>
      <c r="H2095" s="17">
        <v>7.8446734270726806E-2</v>
      </c>
      <c r="I2095" s="17">
        <v>6.08232439221182E-2</v>
      </c>
      <c r="J2095" s="17">
        <v>7.8988357533342907E-2</v>
      </c>
      <c r="K2095" s="17">
        <v>0.116492359632834</v>
      </c>
      <c r="L2095" s="17">
        <v>9.9851486284982999E-2</v>
      </c>
      <c r="M2095" s="17"/>
      <c r="N2095" s="17">
        <v>6.8787644889517802E-2</v>
      </c>
      <c r="O2095" s="17">
        <v>8.3005028424530697E-2</v>
      </c>
      <c r="P2095" s="17">
        <v>9.0950745507693304E-2</v>
      </c>
      <c r="Q2095" s="17">
        <v>8.6349435582730394E-2</v>
      </c>
      <c r="R2095" s="17"/>
      <c r="S2095" s="17">
        <v>5.7063374421155097E-2</v>
      </c>
      <c r="T2095" s="17">
        <v>0.106176592605571</v>
      </c>
      <c r="U2095" s="17">
        <v>8.0936433494101095E-2</v>
      </c>
      <c r="V2095" s="17">
        <v>8.5087741104790102E-2</v>
      </c>
      <c r="W2095" s="17">
        <v>7.9590630906986704E-2</v>
      </c>
      <c r="X2095" s="17">
        <v>7.3554658885420093E-2</v>
      </c>
      <c r="Y2095" s="17">
        <v>8.6947825095317899E-2</v>
      </c>
      <c r="Z2095" s="17">
        <v>9.4354732243973297E-2</v>
      </c>
      <c r="AA2095" s="17">
        <v>9.0697948759807898E-2</v>
      </c>
      <c r="AB2095" s="17">
        <v>8.7191636828257799E-2</v>
      </c>
      <c r="AC2095" s="17">
        <v>7.0736550667995099E-2</v>
      </c>
      <c r="AD2095" s="17">
        <v>5.9807176859558497E-2</v>
      </c>
      <c r="AE2095" s="17"/>
      <c r="AF2095" s="17">
        <v>0.11257445538055</v>
      </c>
      <c r="AG2095" s="17">
        <v>5.5969350367359297E-2</v>
      </c>
      <c r="AH2095" s="17">
        <v>9.3683779380745597E-2</v>
      </c>
      <c r="AI2095" s="17"/>
      <c r="AJ2095" s="17">
        <v>9.5163080262956404E-2</v>
      </c>
      <c r="AK2095" s="17">
        <v>6.0576824886937199E-2</v>
      </c>
      <c r="AL2095" s="17">
        <v>4.9182025506510699E-2</v>
      </c>
      <c r="AM2095" s="17">
        <v>0.113462832012686</v>
      </c>
      <c r="AN2095" s="17">
        <v>0.11010944882972799</v>
      </c>
      <c r="AO2095" s="17"/>
      <c r="AP2095" s="17">
        <v>9.1951531506246395E-2</v>
      </c>
      <c r="AQ2095" s="17">
        <v>5.6610869743889097E-2</v>
      </c>
      <c r="AR2095" s="17">
        <v>4.8912663322831298E-2</v>
      </c>
      <c r="AS2095" s="17"/>
      <c r="AT2095" s="17">
        <v>0.114140725948522</v>
      </c>
      <c r="AU2095" s="17">
        <v>8.8317291633836906E-2</v>
      </c>
      <c r="AV2095" s="17">
        <v>5.3212058260052E-2</v>
      </c>
      <c r="AW2095" s="17">
        <v>4.20472107676165E-2</v>
      </c>
      <c r="AX2095" s="17">
        <v>6.6877527613999302E-2</v>
      </c>
      <c r="AY2095" s="17"/>
      <c r="AZ2095" s="17">
        <v>3.7265181363522602E-2</v>
      </c>
      <c r="BA2095" s="17">
        <v>0.12947896602396999</v>
      </c>
      <c r="BB2095" s="17">
        <v>6.7387919263822996E-2</v>
      </c>
      <c r="BC2095" s="17">
        <v>9.9281704375225696E-2</v>
      </c>
      <c r="BD2095" s="17">
        <v>5.5008715293327702E-2</v>
      </c>
      <c r="BE2095" s="17">
        <v>0.106360240059668</v>
      </c>
      <c r="BF2095" s="17">
        <v>8.4668034343593601E-2</v>
      </c>
      <c r="BG2095" s="17">
        <v>6.1459771416023101E-2</v>
      </c>
      <c r="BH2095" s="17">
        <v>7.5063312569195004E-2</v>
      </c>
      <c r="BI2095" s="17">
        <v>9.2880278290862206E-2</v>
      </c>
      <c r="BJ2095" s="17">
        <v>7.8023489150861505E-2</v>
      </c>
      <c r="BK2095" s="17">
        <v>9.8367084321396306E-2</v>
      </c>
      <c r="BL2095" s="17">
        <v>9.08857239236288E-2</v>
      </c>
      <c r="BM2095" s="17">
        <v>9.2515070992136905E-2</v>
      </c>
      <c r="BN2095" s="17">
        <v>1.8269602741524501E-2</v>
      </c>
      <c r="BO2095" s="17">
        <v>6.2197653641195803E-2</v>
      </c>
      <c r="BP2095" s="17"/>
      <c r="BQ2095" s="17">
        <v>2.40801817102205E-2</v>
      </c>
      <c r="BR2095" s="17">
        <v>0.108941046867014</v>
      </c>
    </row>
    <row r="2096" spans="2:70" x14ac:dyDescent="0.35">
      <c r="B2096" t="s">
        <v>827</v>
      </c>
      <c r="C2096" s="17">
        <v>5.2486544783988898E-2</v>
      </c>
      <c r="D2096" s="17">
        <v>5.48229100620942E-2</v>
      </c>
      <c r="E2096" s="17">
        <v>5.0543747828245202E-2</v>
      </c>
      <c r="F2096" s="17"/>
      <c r="G2096" s="17">
        <v>3.5542634082986399E-2</v>
      </c>
      <c r="H2096" s="17">
        <v>3.5656962397264201E-2</v>
      </c>
      <c r="I2096" s="17">
        <v>5.8628702320772101E-2</v>
      </c>
      <c r="J2096" s="17">
        <v>4.2348242943704997E-2</v>
      </c>
      <c r="K2096" s="17">
        <v>5.4582680120892998E-2</v>
      </c>
      <c r="L2096" s="17">
        <v>7.9321303924962505E-2</v>
      </c>
      <c r="M2096" s="17"/>
      <c r="N2096" s="17">
        <v>5.0590858083135501E-2</v>
      </c>
      <c r="O2096" s="17">
        <v>5.0093764030223399E-2</v>
      </c>
      <c r="P2096" s="17">
        <v>5.6765088384600801E-2</v>
      </c>
      <c r="Q2096" s="17">
        <v>5.3937192337726397E-2</v>
      </c>
      <c r="R2096" s="17"/>
      <c r="S2096" s="17">
        <v>5.5287748140939202E-2</v>
      </c>
      <c r="T2096" s="17">
        <v>4.6344809497507203E-2</v>
      </c>
      <c r="U2096" s="17">
        <v>4.5454225397241199E-2</v>
      </c>
      <c r="V2096" s="17">
        <v>8.5906691183704406E-2</v>
      </c>
      <c r="W2096" s="17">
        <v>6.3115660404593293E-2</v>
      </c>
      <c r="X2096" s="17">
        <v>5.0605628157442802E-2</v>
      </c>
      <c r="Y2096" s="17">
        <v>5.0030198657987697E-2</v>
      </c>
      <c r="Z2096" s="17">
        <v>3.8300510367706597E-2</v>
      </c>
      <c r="AA2096" s="17">
        <v>4.5151236055926199E-2</v>
      </c>
      <c r="AB2096" s="17">
        <v>3.0641883830677501E-2</v>
      </c>
      <c r="AC2096" s="17">
        <v>7.6713683684853803E-2</v>
      </c>
      <c r="AD2096" s="17">
        <v>4.2702604661513897E-2</v>
      </c>
      <c r="AE2096" s="17"/>
      <c r="AF2096" s="17">
        <v>6.42298275808523E-2</v>
      </c>
      <c r="AG2096" s="17">
        <v>4.4283227790381699E-2</v>
      </c>
      <c r="AH2096" s="17">
        <v>5.5354891088434E-2</v>
      </c>
      <c r="AI2096" s="17"/>
      <c r="AJ2096" s="17">
        <v>6.2226357572000103E-2</v>
      </c>
      <c r="AK2096" s="17">
        <v>5.0542848320170503E-2</v>
      </c>
      <c r="AL2096" s="17">
        <v>4.92769342486487E-2</v>
      </c>
      <c r="AM2096" s="17">
        <v>4.8119637057621498E-2</v>
      </c>
      <c r="AN2096" s="17">
        <v>4.6413839634865499E-2</v>
      </c>
      <c r="AO2096" s="17"/>
      <c r="AP2096" s="17">
        <v>5.3777620653724899E-2</v>
      </c>
      <c r="AQ2096" s="17">
        <v>6.1290735178555197E-2</v>
      </c>
      <c r="AR2096" s="17">
        <v>4.1276594704007401E-2</v>
      </c>
      <c r="AS2096" s="17"/>
      <c r="AT2096" s="17">
        <v>6.9480011970771305E-2</v>
      </c>
      <c r="AU2096" s="17">
        <v>4.3741628554480799E-2</v>
      </c>
      <c r="AV2096" s="17">
        <v>3.92094331245555E-2</v>
      </c>
      <c r="AW2096" s="17">
        <v>5.6807061461695001E-2</v>
      </c>
      <c r="AX2096" s="17">
        <v>6.4984218119990306E-2</v>
      </c>
      <c r="AY2096" s="17"/>
      <c r="AZ2096" s="17">
        <v>5.4585190790424898E-2</v>
      </c>
      <c r="BA2096" s="17">
        <v>5.8213510793746898E-2</v>
      </c>
      <c r="BB2096" s="17">
        <v>6.4913409883803494E-2</v>
      </c>
      <c r="BC2096" s="17">
        <v>4.16394682696591E-2</v>
      </c>
      <c r="BD2096" s="17">
        <v>5.3343487213818597E-2</v>
      </c>
      <c r="BE2096" s="17">
        <v>6.2580986725425197E-2</v>
      </c>
      <c r="BF2096" s="17">
        <v>6.4882565472904705E-2</v>
      </c>
      <c r="BG2096" s="17">
        <v>3.4649416034973603E-2</v>
      </c>
      <c r="BH2096" s="17">
        <v>5.8365938975995103E-2</v>
      </c>
      <c r="BI2096" s="17">
        <v>5.42107854628456E-2</v>
      </c>
      <c r="BJ2096" s="17">
        <v>5.9518913471014699E-2</v>
      </c>
      <c r="BK2096" s="17">
        <v>3.9964281855781401E-2</v>
      </c>
      <c r="BL2096" s="17">
        <v>4.3694524907054298E-2</v>
      </c>
      <c r="BM2096" s="17">
        <v>2.82226937414022E-2</v>
      </c>
      <c r="BN2096" s="17">
        <v>4.2952270961367903E-2</v>
      </c>
      <c r="BO2096" s="17">
        <v>4.9855219449602299E-2</v>
      </c>
      <c r="BP2096" s="17"/>
      <c r="BQ2096" s="17">
        <v>5.0170158886494197E-2</v>
      </c>
      <c r="BR2096" s="17">
        <v>5.4049433686401797E-2</v>
      </c>
    </row>
    <row r="2097" spans="3:70" x14ac:dyDescent="0.35">
      <c r="C2097" s="17"/>
      <c r="D2097" s="17"/>
      <c r="E2097" s="17"/>
      <c r="F2097" s="17"/>
      <c r="G2097" s="17"/>
      <c r="H2097" s="17"/>
      <c r="I2097" s="17"/>
      <c r="J2097" s="17"/>
      <c r="K2097" s="17"/>
      <c r="L2097" s="17"/>
      <c r="M2097" s="17"/>
      <c r="N2097" s="17"/>
      <c r="O2097" s="17"/>
      <c r="P2097" s="17"/>
      <c r="Q2097" s="17"/>
      <c r="R2097" s="17"/>
      <c r="S2097" s="17"/>
      <c r="T2097" s="17"/>
      <c r="U2097" s="17"/>
      <c r="V2097" s="17"/>
      <c r="W2097" s="17"/>
      <c r="X2097" s="17"/>
      <c r="Y2097" s="17"/>
      <c r="Z2097" s="17"/>
      <c r="AA2097" s="17"/>
      <c r="AB2097" s="17"/>
      <c r="AC2097" s="17"/>
      <c r="AD2097" s="17"/>
      <c r="AE2097" s="17"/>
      <c r="AF2097" s="17"/>
      <c r="AG2097" s="17"/>
      <c r="AH2097" s="17"/>
      <c r="AI2097" s="17"/>
      <c r="AJ2097" s="17"/>
      <c r="AK2097" s="17"/>
      <c r="AL2097" s="17"/>
      <c r="AM2097" s="17"/>
      <c r="AN2097" s="17"/>
      <c r="AO2097" s="17"/>
      <c r="AP2097" s="17"/>
      <c r="AQ2097" s="17"/>
      <c r="AR2097" s="17"/>
      <c r="AS2097" s="17"/>
      <c r="AT2097" s="17"/>
      <c r="AU2097" s="17"/>
      <c r="AV2097" s="17"/>
      <c r="AW2097" s="17"/>
      <c r="AX2097" s="17"/>
      <c r="AY2097" s="17"/>
      <c r="AZ2097" s="17"/>
      <c r="BA2097" s="17"/>
      <c r="BB2097" s="17"/>
      <c r="BC2097" s="17"/>
      <c r="BD2097" s="17"/>
      <c r="BE2097" s="17"/>
      <c r="BF2097" s="17"/>
      <c r="BG2097" s="17"/>
      <c r="BH2097" s="17"/>
      <c r="BI2097" s="17"/>
      <c r="BJ2097" s="17"/>
      <c r="BK2097" s="17"/>
      <c r="BL2097" s="17"/>
      <c r="BM2097" s="17"/>
      <c r="BN2097" s="17"/>
      <c r="BO2097" s="17"/>
      <c r="BP2097" s="17"/>
      <c r="BQ2097" s="17"/>
      <c r="BR2097" s="17"/>
    </row>
    <row r="2098" spans="3:70" x14ac:dyDescent="0.35">
      <c r="C2098" s="17"/>
      <c r="D2098" s="17"/>
      <c r="E2098" s="17"/>
      <c r="F2098" s="17"/>
      <c r="G2098" s="17"/>
      <c r="H2098" s="17"/>
      <c r="I2098" s="17"/>
      <c r="J2098" s="17"/>
      <c r="K2098" s="17"/>
      <c r="L2098" s="17"/>
      <c r="M2098" s="17"/>
      <c r="N2098" s="17"/>
      <c r="O2098" s="17"/>
      <c r="P2098" s="17"/>
      <c r="Q2098" s="17"/>
      <c r="R2098" s="17"/>
      <c r="S2098" s="17"/>
      <c r="T2098" s="17"/>
      <c r="U2098" s="17"/>
      <c r="V2098" s="17"/>
      <c r="W2098" s="17"/>
      <c r="X2098" s="17"/>
      <c r="Y2098" s="17"/>
      <c r="Z2098" s="17"/>
      <c r="AA2098" s="17"/>
      <c r="AB2098" s="17"/>
      <c r="AC2098" s="17"/>
      <c r="AD2098" s="17"/>
      <c r="AE2098" s="17"/>
      <c r="AF2098" s="17"/>
      <c r="AG2098" s="17"/>
      <c r="AH2098" s="17"/>
      <c r="AI2098" s="17"/>
      <c r="AJ2098" s="17"/>
      <c r="AK2098" s="17"/>
      <c r="AL2098" s="17"/>
      <c r="AM2098" s="17"/>
      <c r="AN2098" s="17"/>
      <c r="AO2098" s="17"/>
      <c r="AP2098" s="17"/>
      <c r="AQ2098" s="17"/>
      <c r="AR2098" s="17"/>
      <c r="AS2098" s="17"/>
      <c r="AT2098" s="17"/>
      <c r="AU2098" s="17"/>
      <c r="AV2098" s="17"/>
      <c r="AW2098" s="17"/>
      <c r="AX2098" s="17"/>
      <c r="AY2098" s="17"/>
      <c r="AZ2098" s="17"/>
      <c r="BA2098" s="17"/>
      <c r="BB2098" s="17"/>
      <c r="BC2098" s="17"/>
      <c r="BD2098" s="17"/>
      <c r="BE2098" s="17"/>
      <c r="BF2098" s="17"/>
      <c r="BG2098" s="17"/>
      <c r="BH2098" s="17"/>
      <c r="BI2098" s="17"/>
      <c r="BJ2098" s="17"/>
      <c r="BK2098" s="17"/>
      <c r="BL2098" s="17"/>
      <c r="BM2098" s="17"/>
      <c r="BN2098" s="17"/>
      <c r="BO2098" s="17"/>
      <c r="BP2098" s="17"/>
      <c r="BQ2098" s="17"/>
      <c r="BR2098" s="17"/>
    </row>
  </sheetData>
  <mergeCells count="11">
    <mergeCell ref="BQ5:BR5"/>
    <mergeCell ref="D5:E5"/>
    <mergeCell ref="G5:L5"/>
    <mergeCell ref="N5:Q5"/>
    <mergeCell ref="S5:AD5"/>
    <mergeCell ref="AF5:AH5"/>
    <mergeCell ref="D2:BJ2"/>
    <mergeCell ref="AJ5:AN5"/>
    <mergeCell ref="AP5:AR5"/>
    <mergeCell ref="AT5:AX5"/>
    <mergeCell ref="AZ5:BO5"/>
  </mergeCells>
  <pageMargins left="0.7" right="0.7" top="0.75" bottom="0.75" header="0.3" footer="0.3"/>
  <pageSetup paperSize="9" orientation="portrait" horizontalDpi="300" verticalDpi="300"/>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2:BR25"/>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67" width="10.7265625" customWidth="1"/>
    <col min="68" max="68" width="2.1796875" customWidth="1"/>
    <col min="69" max="70" width="10.7265625" customWidth="1"/>
    <col min="71" max="71" width="2.1796875" customWidth="1"/>
  </cols>
  <sheetData>
    <row r="2" spans="2:70" ht="40" customHeight="1" x14ac:dyDescent="0.35">
      <c r="D2" s="29" t="s">
        <v>96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row>
    <row r="5" spans="2:70" ht="30" customHeight="1" x14ac:dyDescent="0.35">
      <c r="B5" s="15"/>
      <c r="C5" s="15"/>
      <c r="D5" s="30" t="s">
        <v>74</v>
      </c>
      <c r="E5" s="30"/>
      <c r="F5" s="15"/>
      <c r="G5" s="30" t="s">
        <v>75</v>
      </c>
      <c r="H5" s="30"/>
      <c r="I5" s="30"/>
      <c r="J5" s="30"/>
      <c r="K5" s="30"/>
      <c r="L5" s="30"/>
      <c r="M5" s="15"/>
      <c r="N5" s="30" t="s">
        <v>76</v>
      </c>
      <c r="O5" s="30"/>
      <c r="P5" s="30"/>
      <c r="Q5" s="30"/>
      <c r="R5" s="15"/>
      <c r="S5" s="30" t="s">
        <v>77</v>
      </c>
      <c r="T5" s="30"/>
      <c r="U5" s="30"/>
      <c r="V5" s="30"/>
      <c r="W5" s="30"/>
      <c r="X5" s="30"/>
      <c r="Y5" s="30"/>
      <c r="Z5" s="30"/>
      <c r="AA5" s="30"/>
      <c r="AB5" s="30"/>
      <c r="AC5" s="30"/>
      <c r="AD5" s="30"/>
      <c r="AE5" s="15"/>
      <c r="AF5" s="30" t="s">
        <v>78</v>
      </c>
      <c r="AG5" s="30"/>
      <c r="AH5" s="30"/>
      <c r="AI5" s="15"/>
      <c r="AJ5" s="30" t="s">
        <v>79</v>
      </c>
      <c r="AK5" s="30"/>
      <c r="AL5" s="30"/>
      <c r="AM5" s="30"/>
      <c r="AN5" s="30"/>
      <c r="AO5" s="15"/>
      <c r="AP5" s="30" t="s">
        <v>80</v>
      </c>
      <c r="AQ5" s="30"/>
      <c r="AR5" s="30"/>
      <c r="AS5" s="15"/>
      <c r="AT5" s="30" t="s">
        <v>81</v>
      </c>
      <c r="AU5" s="30"/>
      <c r="AV5" s="30"/>
      <c r="AW5" s="30"/>
      <c r="AX5" s="30"/>
      <c r="AY5" s="15"/>
      <c r="AZ5" s="30" t="s">
        <v>82</v>
      </c>
      <c r="BA5" s="30"/>
      <c r="BB5" s="30"/>
      <c r="BC5" s="30"/>
      <c r="BD5" s="30"/>
      <c r="BE5" s="30"/>
      <c r="BF5" s="30"/>
      <c r="BG5" s="30"/>
      <c r="BH5" s="30"/>
      <c r="BI5" s="30"/>
      <c r="BJ5" s="30"/>
      <c r="BK5" s="30"/>
      <c r="BL5" s="30"/>
      <c r="BM5" s="30"/>
      <c r="BN5" s="30"/>
      <c r="BO5" s="30"/>
      <c r="BP5" s="15"/>
      <c r="BQ5" s="30" t="s">
        <v>83</v>
      </c>
      <c r="BR5" s="30"/>
    </row>
    <row r="6" spans="2:7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46</v>
      </c>
      <c r="AQ6" s="12" t="s">
        <v>47</v>
      </c>
      <c r="AR6" s="12" t="s">
        <v>50</v>
      </c>
      <c r="AT6" s="12" t="s">
        <v>51</v>
      </c>
      <c r="AU6" s="12" t="s">
        <v>52</v>
      </c>
      <c r="AV6" s="12" t="s">
        <v>53</v>
      </c>
      <c r="AW6" s="12" t="s">
        <v>54</v>
      </c>
      <c r="AX6" s="12" t="s">
        <v>55</v>
      </c>
      <c r="AZ6" s="12" t="s">
        <v>56</v>
      </c>
      <c r="BA6" s="12" t="s">
        <v>57</v>
      </c>
      <c r="BB6" s="12" t="s">
        <v>58</v>
      </c>
      <c r="BC6" s="12" t="s">
        <v>59</v>
      </c>
      <c r="BD6" s="12" t="s">
        <v>60</v>
      </c>
      <c r="BE6" s="12" t="s">
        <v>61</v>
      </c>
      <c r="BF6" s="12" t="s">
        <v>62</v>
      </c>
      <c r="BG6" s="12" t="s">
        <v>63</v>
      </c>
      <c r="BH6" s="12" t="s">
        <v>64</v>
      </c>
      <c r="BI6" s="12" t="s">
        <v>65</v>
      </c>
      <c r="BJ6" s="12" t="s">
        <v>66</v>
      </c>
      <c r="BK6" s="12" t="s">
        <v>67</v>
      </c>
      <c r="BL6" s="12" t="s">
        <v>68</v>
      </c>
      <c r="BM6" s="12" t="s">
        <v>69</v>
      </c>
      <c r="BN6" s="12" t="s">
        <v>70</v>
      </c>
      <c r="BO6" s="12" t="s">
        <v>71</v>
      </c>
      <c r="BQ6" s="12" t="s">
        <v>72</v>
      </c>
      <c r="BR6" s="12" t="s">
        <v>73</v>
      </c>
    </row>
    <row r="7" spans="2:70" ht="30" customHeight="1" x14ac:dyDescent="0.35">
      <c r="B7" s="10" t="s">
        <v>19</v>
      </c>
      <c r="C7" s="10">
        <v>4012</v>
      </c>
      <c r="D7" s="10">
        <v>1971</v>
      </c>
      <c r="E7" s="10">
        <v>2028</v>
      </c>
      <c r="F7" s="10"/>
      <c r="G7" s="10">
        <v>497</v>
      </c>
      <c r="H7" s="10">
        <v>704</v>
      </c>
      <c r="I7" s="10">
        <v>694</v>
      </c>
      <c r="J7" s="10">
        <v>693</v>
      </c>
      <c r="K7" s="10">
        <v>571</v>
      </c>
      <c r="L7" s="10">
        <v>853</v>
      </c>
      <c r="M7" s="10"/>
      <c r="N7" s="10">
        <v>1178</v>
      </c>
      <c r="O7" s="10">
        <v>1131</v>
      </c>
      <c r="P7" s="10">
        <v>781</v>
      </c>
      <c r="Q7" s="10">
        <v>909</v>
      </c>
      <c r="R7" s="10"/>
      <c r="S7" s="10">
        <v>563</v>
      </c>
      <c r="T7" s="10">
        <v>553</v>
      </c>
      <c r="U7" s="10">
        <v>314</v>
      </c>
      <c r="V7" s="10">
        <v>343</v>
      </c>
      <c r="W7" s="10">
        <v>293</v>
      </c>
      <c r="X7" s="10">
        <v>376</v>
      </c>
      <c r="Y7" s="10">
        <v>336</v>
      </c>
      <c r="Z7" s="10">
        <v>171</v>
      </c>
      <c r="AA7" s="10">
        <v>447</v>
      </c>
      <c r="AB7" s="10">
        <v>337</v>
      </c>
      <c r="AC7" s="10">
        <v>188</v>
      </c>
      <c r="AD7" s="10">
        <v>91</v>
      </c>
      <c r="AE7" s="10"/>
      <c r="AF7" s="10">
        <v>1421</v>
      </c>
      <c r="AG7" s="10">
        <v>1665</v>
      </c>
      <c r="AH7" s="10">
        <v>577</v>
      </c>
      <c r="AI7" s="10"/>
      <c r="AJ7" s="10">
        <v>1433</v>
      </c>
      <c r="AK7" s="10">
        <v>1082</v>
      </c>
      <c r="AL7" s="10">
        <v>299</v>
      </c>
      <c r="AM7" s="10">
        <v>42</v>
      </c>
      <c r="AN7" s="10">
        <v>541</v>
      </c>
      <c r="AO7" s="10"/>
      <c r="AP7" s="10">
        <v>878</v>
      </c>
      <c r="AQ7" s="10">
        <v>1369</v>
      </c>
      <c r="AR7" s="10">
        <v>264</v>
      </c>
      <c r="AS7" s="10"/>
      <c r="AT7" s="10">
        <v>929</v>
      </c>
      <c r="AU7" s="10">
        <v>932</v>
      </c>
      <c r="AV7" s="10">
        <v>1096</v>
      </c>
      <c r="AW7" s="10">
        <v>455</v>
      </c>
      <c r="AX7" s="10">
        <v>62</v>
      </c>
      <c r="AY7" s="10"/>
      <c r="AZ7" s="10">
        <v>33</v>
      </c>
      <c r="BA7" s="10">
        <v>185</v>
      </c>
      <c r="BB7" s="10">
        <v>256</v>
      </c>
      <c r="BC7" s="10">
        <v>269</v>
      </c>
      <c r="BD7" s="10">
        <v>403</v>
      </c>
      <c r="BE7" s="10">
        <v>436</v>
      </c>
      <c r="BF7" s="10">
        <v>391</v>
      </c>
      <c r="BG7" s="10">
        <v>312</v>
      </c>
      <c r="BH7" s="10">
        <v>253</v>
      </c>
      <c r="BI7" s="10">
        <v>211</v>
      </c>
      <c r="BJ7" s="10">
        <v>336</v>
      </c>
      <c r="BK7" s="10">
        <v>187</v>
      </c>
      <c r="BL7" s="10">
        <v>180</v>
      </c>
      <c r="BM7" s="10">
        <v>103</v>
      </c>
      <c r="BN7" s="10">
        <v>95</v>
      </c>
      <c r="BO7" s="10">
        <v>161</v>
      </c>
      <c r="BP7" s="10"/>
      <c r="BQ7" s="10">
        <v>1235</v>
      </c>
      <c r="BR7" s="10">
        <v>2665</v>
      </c>
    </row>
    <row r="8" spans="2:70" ht="30" customHeight="1" x14ac:dyDescent="0.35">
      <c r="B8" s="11" t="s">
        <v>20</v>
      </c>
      <c r="C8" s="11">
        <v>4012</v>
      </c>
      <c r="D8" s="11">
        <v>1975</v>
      </c>
      <c r="E8" s="11">
        <v>2024</v>
      </c>
      <c r="F8" s="11"/>
      <c r="G8" s="11">
        <v>558</v>
      </c>
      <c r="H8" s="11">
        <v>682</v>
      </c>
      <c r="I8" s="11">
        <v>685</v>
      </c>
      <c r="J8" s="11">
        <v>686</v>
      </c>
      <c r="K8" s="11">
        <v>562</v>
      </c>
      <c r="L8" s="11">
        <v>839</v>
      </c>
      <c r="M8" s="11"/>
      <c r="N8" s="11">
        <v>1080</v>
      </c>
      <c r="O8" s="11">
        <v>1039</v>
      </c>
      <c r="P8" s="11">
        <v>880</v>
      </c>
      <c r="Q8" s="11">
        <v>1000</v>
      </c>
      <c r="R8" s="11"/>
      <c r="S8" s="11">
        <v>562</v>
      </c>
      <c r="T8" s="11">
        <v>522</v>
      </c>
      <c r="U8" s="11">
        <v>321</v>
      </c>
      <c r="V8" s="11">
        <v>361</v>
      </c>
      <c r="W8" s="11">
        <v>281</v>
      </c>
      <c r="X8" s="11">
        <v>361</v>
      </c>
      <c r="Y8" s="11">
        <v>321</v>
      </c>
      <c r="Z8" s="11">
        <v>160</v>
      </c>
      <c r="AA8" s="11">
        <v>441</v>
      </c>
      <c r="AB8" s="11">
        <v>361</v>
      </c>
      <c r="AC8" s="11">
        <v>201</v>
      </c>
      <c r="AD8" s="11">
        <v>120</v>
      </c>
      <c r="AE8" s="11"/>
      <c r="AF8" s="11">
        <v>1410</v>
      </c>
      <c r="AG8" s="11">
        <v>1629</v>
      </c>
      <c r="AH8" s="11">
        <v>599</v>
      </c>
      <c r="AI8" s="11"/>
      <c r="AJ8" s="11">
        <v>1397</v>
      </c>
      <c r="AK8" s="11">
        <v>1071</v>
      </c>
      <c r="AL8" s="11">
        <v>288</v>
      </c>
      <c r="AM8" s="11">
        <v>45</v>
      </c>
      <c r="AN8" s="11">
        <v>558</v>
      </c>
      <c r="AO8" s="11"/>
      <c r="AP8" s="11">
        <v>856</v>
      </c>
      <c r="AQ8" s="11">
        <v>1358</v>
      </c>
      <c r="AR8" s="11">
        <v>259</v>
      </c>
      <c r="AS8" s="11"/>
      <c r="AT8" s="11">
        <v>961</v>
      </c>
      <c r="AU8" s="11">
        <v>958</v>
      </c>
      <c r="AV8" s="11">
        <v>1056</v>
      </c>
      <c r="AW8" s="11">
        <v>434</v>
      </c>
      <c r="AX8" s="11">
        <v>55</v>
      </c>
      <c r="AY8" s="11"/>
      <c r="AZ8" s="11">
        <v>33</v>
      </c>
      <c r="BA8" s="11">
        <v>186</v>
      </c>
      <c r="BB8" s="11">
        <v>267</v>
      </c>
      <c r="BC8" s="11">
        <v>280</v>
      </c>
      <c r="BD8" s="11">
        <v>416</v>
      </c>
      <c r="BE8" s="11">
        <v>443</v>
      </c>
      <c r="BF8" s="11">
        <v>394</v>
      </c>
      <c r="BG8" s="11">
        <v>314</v>
      </c>
      <c r="BH8" s="11">
        <v>257</v>
      </c>
      <c r="BI8" s="11">
        <v>206</v>
      </c>
      <c r="BJ8" s="11">
        <v>329</v>
      </c>
      <c r="BK8" s="11">
        <v>179</v>
      </c>
      <c r="BL8" s="11">
        <v>174</v>
      </c>
      <c r="BM8" s="11">
        <v>97</v>
      </c>
      <c r="BN8" s="11">
        <v>87</v>
      </c>
      <c r="BO8" s="11">
        <v>148</v>
      </c>
      <c r="BP8" s="11"/>
      <c r="BQ8" s="11">
        <v>1209</v>
      </c>
      <c r="BR8" s="11">
        <v>2688</v>
      </c>
    </row>
    <row r="9" spans="2:70" x14ac:dyDescent="0.35">
      <c r="B9" s="18" t="s">
        <v>84</v>
      </c>
      <c r="C9" s="17">
        <v>0.105720585519163</v>
      </c>
      <c r="D9" s="17">
        <v>8.5105064252843796E-2</v>
      </c>
      <c r="E9" s="17">
        <v>0.125969019124267</v>
      </c>
      <c r="F9" s="17"/>
      <c r="G9" s="17">
        <v>0.10451069419145299</v>
      </c>
      <c r="H9" s="17">
        <v>9.5640186841403393E-2</v>
      </c>
      <c r="I9" s="17">
        <v>0.14115612376372799</v>
      </c>
      <c r="J9" s="17">
        <v>0.121291513211784</v>
      </c>
      <c r="K9" s="17">
        <v>0.13887487909684701</v>
      </c>
      <c r="L9" s="17">
        <v>5.0829813310721401E-2</v>
      </c>
      <c r="M9" s="17"/>
      <c r="N9" s="17">
        <v>6.4115308947847893E-2</v>
      </c>
      <c r="O9" s="17">
        <v>9.3112984942159305E-2</v>
      </c>
      <c r="P9" s="17">
        <v>8.9111846639678693E-2</v>
      </c>
      <c r="Q9" s="17">
        <v>0.17974363904138599</v>
      </c>
      <c r="R9" s="17"/>
      <c r="S9" s="17">
        <v>8.0151036627774397E-2</v>
      </c>
      <c r="T9" s="17">
        <v>0.112093259015788</v>
      </c>
      <c r="U9" s="17">
        <v>8.5470515894047902E-2</v>
      </c>
      <c r="V9" s="17">
        <v>0.116761214924351</v>
      </c>
      <c r="W9" s="17">
        <v>0.11193794823508001</v>
      </c>
      <c r="X9" s="17">
        <v>9.7598549571123197E-2</v>
      </c>
      <c r="Y9" s="17">
        <v>0.103705496198521</v>
      </c>
      <c r="Z9" s="17">
        <v>8.53840832901515E-2</v>
      </c>
      <c r="AA9" s="17">
        <v>0.13418275094707</v>
      </c>
      <c r="AB9" s="17">
        <v>8.6607680800232595E-2</v>
      </c>
      <c r="AC9" s="17">
        <v>0.18526786863465899</v>
      </c>
      <c r="AD9" s="17">
        <v>8.0731940015025094E-2</v>
      </c>
      <c r="AE9" s="17"/>
      <c r="AF9" s="17">
        <v>0.104340093199317</v>
      </c>
      <c r="AG9" s="17">
        <v>8.901363434232E-2</v>
      </c>
      <c r="AH9" s="17">
        <v>0.14524246983203401</v>
      </c>
      <c r="AI9" s="17"/>
      <c r="AJ9" s="17">
        <v>8.2008757419953698E-2</v>
      </c>
      <c r="AK9" s="17">
        <v>0.110747377570124</v>
      </c>
      <c r="AL9" s="17">
        <v>8.1463777916629093E-2</v>
      </c>
      <c r="AM9" s="17">
        <v>4.7798072772969102E-2</v>
      </c>
      <c r="AN9" s="17">
        <v>0.17365387172909899</v>
      </c>
      <c r="AO9" s="17"/>
      <c r="AP9" s="17">
        <v>5.7941110364228297E-2</v>
      </c>
      <c r="AQ9" s="17">
        <v>0.114324262393592</v>
      </c>
      <c r="AR9" s="17">
        <v>0.116167403650141</v>
      </c>
      <c r="AS9" s="17"/>
      <c r="AT9" s="17">
        <v>0.142990178685443</v>
      </c>
      <c r="AU9" s="17">
        <v>0.11143421666387</v>
      </c>
      <c r="AV9" s="17">
        <v>8.0811696943755396E-2</v>
      </c>
      <c r="AW9" s="17">
        <v>9.3371752652759904E-2</v>
      </c>
      <c r="AX9" s="17">
        <v>5.0141223314087199E-2</v>
      </c>
      <c r="AY9" s="17"/>
      <c r="AZ9" s="17">
        <v>0.31670825355886001</v>
      </c>
      <c r="BA9" s="17">
        <v>0.34020746731878898</v>
      </c>
      <c r="BB9" s="17">
        <v>0.19668673828720901</v>
      </c>
      <c r="BC9" s="17">
        <v>0.13487237788453699</v>
      </c>
      <c r="BD9" s="17">
        <v>0.115266082877204</v>
      </c>
      <c r="BE9" s="17">
        <v>0.134549239044119</v>
      </c>
      <c r="BF9" s="17">
        <v>7.12080795612232E-2</v>
      </c>
      <c r="BG9" s="17">
        <v>7.0466981705756396E-2</v>
      </c>
      <c r="BH9" s="17">
        <v>5.9149931839340697E-2</v>
      </c>
      <c r="BI9" s="17">
        <v>0.1065524451887</v>
      </c>
      <c r="BJ9" s="17">
        <v>7.02158367539574E-2</v>
      </c>
      <c r="BK9" s="17">
        <v>5.3722103735518098E-2</v>
      </c>
      <c r="BL9" s="17">
        <v>5.2560363175369801E-2</v>
      </c>
      <c r="BM9" s="17">
        <v>4.9459138639771E-2</v>
      </c>
      <c r="BN9" s="17">
        <v>2.3358707882901199E-2</v>
      </c>
      <c r="BO9" s="17">
        <v>1.78722315391752E-2</v>
      </c>
      <c r="BP9" s="17"/>
      <c r="BQ9" s="17">
        <v>8.3076396275790096E-2</v>
      </c>
      <c r="BR9" s="17">
        <v>0.117409759503754</v>
      </c>
    </row>
    <row r="10" spans="2:70" x14ac:dyDescent="0.35">
      <c r="B10" s="18" t="s">
        <v>85</v>
      </c>
      <c r="C10" s="17">
        <v>7.1336404805231304E-2</v>
      </c>
      <c r="D10" s="17">
        <v>5.1818279653386798E-2</v>
      </c>
      <c r="E10" s="17">
        <v>8.9729308774911296E-2</v>
      </c>
      <c r="F10" s="17"/>
      <c r="G10" s="17">
        <v>0.102641159007292</v>
      </c>
      <c r="H10" s="17">
        <v>7.8312841887099097E-2</v>
      </c>
      <c r="I10" s="17">
        <v>6.0492557258526702E-2</v>
      </c>
      <c r="J10" s="17">
        <v>8.5195629957101393E-2</v>
      </c>
      <c r="K10" s="17">
        <v>4.9250945027682E-2</v>
      </c>
      <c r="L10" s="17">
        <v>5.71473615843094E-2</v>
      </c>
      <c r="M10" s="17"/>
      <c r="N10" s="17">
        <v>3.9430037459536001E-2</v>
      </c>
      <c r="O10" s="17">
        <v>5.4417187496032901E-2</v>
      </c>
      <c r="P10" s="17">
        <v>8.4203090870888606E-2</v>
      </c>
      <c r="Q10" s="17">
        <v>0.11105535085201899</v>
      </c>
      <c r="R10" s="17"/>
      <c r="S10" s="17">
        <v>7.4300085448212705E-2</v>
      </c>
      <c r="T10" s="17">
        <v>6.9354467535054198E-2</v>
      </c>
      <c r="U10" s="17">
        <v>8.4767577977512901E-2</v>
      </c>
      <c r="V10" s="17">
        <v>6.9451373911596295E-2</v>
      </c>
      <c r="W10" s="17">
        <v>6.3941188073818794E-2</v>
      </c>
      <c r="X10" s="17">
        <v>7.8435049802442397E-2</v>
      </c>
      <c r="Y10" s="17">
        <v>8.6578720221542699E-2</v>
      </c>
      <c r="Z10" s="17">
        <v>4.0864683641120399E-2</v>
      </c>
      <c r="AA10" s="17">
        <v>7.1862137669831794E-2</v>
      </c>
      <c r="AB10" s="17">
        <v>6.4019717733291306E-2</v>
      </c>
      <c r="AC10" s="17">
        <v>8.3850621380479703E-2</v>
      </c>
      <c r="AD10" s="17">
        <v>3.0752667467117401E-2</v>
      </c>
      <c r="AE10" s="17"/>
      <c r="AF10" s="17">
        <v>6.83085226324079E-2</v>
      </c>
      <c r="AG10" s="17">
        <v>5.5687229610086403E-2</v>
      </c>
      <c r="AH10" s="17">
        <v>9.8284327600348095E-2</v>
      </c>
      <c r="AI10" s="17"/>
      <c r="AJ10" s="17">
        <v>5.8876005524198999E-2</v>
      </c>
      <c r="AK10" s="17">
        <v>8.1952601199545602E-2</v>
      </c>
      <c r="AL10" s="17">
        <v>4.2664352434458402E-2</v>
      </c>
      <c r="AM10" s="17">
        <v>0.164871241930272</v>
      </c>
      <c r="AN10" s="17">
        <v>7.2478990623300807E-2</v>
      </c>
      <c r="AO10" s="17"/>
      <c r="AP10" s="17">
        <v>5.24229909751322E-2</v>
      </c>
      <c r="AQ10" s="17">
        <v>6.9980872672633004E-2</v>
      </c>
      <c r="AR10" s="17">
        <v>6.5828008597410601E-2</v>
      </c>
      <c r="AS10" s="17"/>
      <c r="AT10" s="17">
        <v>7.8013376136205806E-2</v>
      </c>
      <c r="AU10" s="17">
        <v>9.1802906644186E-2</v>
      </c>
      <c r="AV10" s="17">
        <v>5.56229833606414E-2</v>
      </c>
      <c r="AW10" s="17">
        <v>5.3921013804576E-2</v>
      </c>
      <c r="AX10" s="17">
        <v>3.672629213162E-2</v>
      </c>
      <c r="AY10" s="17"/>
      <c r="AZ10" s="17">
        <v>0.16852159581661799</v>
      </c>
      <c r="BA10" s="17">
        <v>0.21647457104175999</v>
      </c>
      <c r="BB10" s="17">
        <v>0.17908288529463201</v>
      </c>
      <c r="BC10" s="17">
        <v>8.9768676645741605E-2</v>
      </c>
      <c r="BD10" s="17">
        <v>8.1829287950943394E-2</v>
      </c>
      <c r="BE10" s="17">
        <v>7.5853189154879999E-2</v>
      </c>
      <c r="BF10" s="17">
        <v>8.45374077578019E-2</v>
      </c>
      <c r="BG10" s="17">
        <v>6.2172994645235298E-2</v>
      </c>
      <c r="BH10" s="17">
        <v>3.5807515565220098E-2</v>
      </c>
      <c r="BI10" s="17">
        <v>6.0518727736229502E-2</v>
      </c>
      <c r="BJ10" s="17">
        <v>2.5194448445095202E-2</v>
      </c>
      <c r="BK10" s="17">
        <v>3.3283497241870103E-2</v>
      </c>
      <c r="BL10" s="17">
        <v>1.4314953806285899E-2</v>
      </c>
      <c r="BM10" s="17">
        <v>3.01854499597306E-2</v>
      </c>
      <c r="BN10" s="17">
        <v>1.08037902300463E-2</v>
      </c>
      <c r="BO10" s="17">
        <v>1.3181022476106599E-2</v>
      </c>
      <c r="BP10" s="17"/>
      <c r="BQ10" s="17">
        <v>5.6574607542079297E-2</v>
      </c>
      <c r="BR10" s="17">
        <v>7.8318911430205307E-2</v>
      </c>
    </row>
    <row r="11" spans="2:70" x14ac:dyDescent="0.35">
      <c r="B11" s="18" t="s">
        <v>86</v>
      </c>
      <c r="C11" s="17">
        <v>6.2450909905002301E-2</v>
      </c>
      <c r="D11" s="17">
        <v>5.6810683396928699E-2</v>
      </c>
      <c r="E11" s="17">
        <v>6.7886178134113795E-2</v>
      </c>
      <c r="F11" s="17"/>
      <c r="G11" s="17">
        <v>0.12032364976124001</v>
      </c>
      <c r="H11" s="17">
        <v>7.9812523306381195E-2</v>
      </c>
      <c r="I11" s="17">
        <v>6.1090871349256198E-2</v>
      </c>
      <c r="J11" s="17">
        <v>5.0706159955163303E-2</v>
      </c>
      <c r="K11" s="17">
        <v>3.9231746604374201E-2</v>
      </c>
      <c r="L11" s="17">
        <v>3.6076040618717102E-2</v>
      </c>
      <c r="M11" s="17"/>
      <c r="N11" s="17">
        <v>2.9800445891106E-2</v>
      </c>
      <c r="O11" s="17">
        <v>5.6604612924614099E-2</v>
      </c>
      <c r="P11" s="17">
        <v>8.2556168939619395E-2</v>
      </c>
      <c r="Q11" s="17">
        <v>8.6906947480935498E-2</v>
      </c>
      <c r="R11" s="17"/>
      <c r="S11" s="17">
        <v>6.3785244411988906E-2</v>
      </c>
      <c r="T11" s="17">
        <v>5.9822365486794697E-2</v>
      </c>
      <c r="U11" s="17">
        <v>6.8809096699515307E-2</v>
      </c>
      <c r="V11" s="17">
        <v>4.8744861110719601E-2</v>
      </c>
      <c r="W11" s="17">
        <v>4.7058840378216102E-2</v>
      </c>
      <c r="X11" s="17">
        <v>8.8611263840752394E-2</v>
      </c>
      <c r="Y11" s="17">
        <v>6.5822742902126002E-2</v>
      </c>
      <c r="Z11" s="17">
        <v>3.7990054043768699E-2</v>
      </c>
      <c r="AA11" s="17">
        <v>0.10256134770948</v>
      </c>
      <c r="AB11" s="17">
        <v>2.13331970112671E-2</v>
      </c>
      <c r="AC11" s="17">
        <v>5.7690425801269998E-2</v>
      </c>
      <c r="AD11" s="17">
        <v>5.7055742744535599E-2</v>
      </c>
      <c r="AE11" s="17"/>
      <c r="AF11" s="17">
        <v>5.31931920848474E-2</v>
      </c>
      <c r="AG11" s="17">
        <v>5.7173811900957203E-2</v>
      </c>
      <c r="AH11" s="17">
        <v>7.0762484165740894E-2</v>
      </c>
      <c r="AI11" s="17"/>
      <c r="AJ11" s="17">
        <v>4.2980976783659197E-2</v>
      </c>
      <c r="AK11" s="17">
        <v>8.1086579378833804E-2</v>
      </c>
      <c r="AL11" s="17">
        <v>6.2351942905977599E-2</v>
      </c>
      <c r="AM11" s="17">
        <v>9.1067553112574195E-2</v>
      </c>
      <c r="AN11" s="17">
        <v>6.7185781352184407E-2</v>
      </c>
      <c r="AO11" s="17"/>
      <c r="AP11" s="17">
        <v>4.3259797090798899E-2</v>
      </c>
      <c r="AQ11" s="17">
        <v>7.3227191814337997E-2</v>
      </c>
      <c r="AR11" s="17">
        <v>7.4052964499979598E-2</v>
      </c>
      <c r="AS11" s="17"/>
      <c r="AT11" s="17">
        <v>7.3034910710927603E-2</v>
      </c>
      <c r="AU11" s="17">
        <v>8.33835898280018E-2</v>
      </c>
      <c r="AV11" s="17">
        <v>5.1728838080831299E-2</v>
      </c>
      <c r="AW11" s="17">
        <v>3.3914933096269202E-2</v>
      </c>
      <c r="AX11" s="17">
        <v>1.2588718512582199E-2</v>
      </c>
      <c r="AY11" s="17"/>
      <c r="AZ11" s="17">
        <v>0.197086679360434</v>
      </c>
      <c r="BA11" s="17">
        <v>0.16194949715278201</v>
      </c>
      <c r="BB11" s="17">
        <v>0.12686054596900501</v>
      </c>
      <c r="BC11" s="17">
        <v>9.7175361282459405E-2</v>
      </c>
      <c r="BD11" s="17">
        <v>9.7533211095752498E-2</v>
      </c>
      <c r="BE11" s="17">
        <v>6.3538541380066801E-2</v>
      </c>
      <c r="BF11" s="17">
        <v>4.3842694761717697E-2</v>
      </c>
      <c r="BG11" s="17">
        <v>4.1707864181656701E-2</v>
      </c>
      <c r="BH11" s="17">
        <v>4.3505677287509599E-2</v>
      </c>
      <c r="BI11" s="17">
        <v>3.6301494955088602E-2</v>
      </c>
      <c r="BJ11" s="17">
        <v>4.3649187767059401E-2</v>
      </c>
      <c r="BK11" s="17">
        <v>2.8269144968653601E-2</v>
      </c>
      <c r="BL11" s="17">
        <v>2.3427758755133501E-2</v>
      </c>
      <c r="BM11" s="17">
        <v>1.08541969185837E-2</v>
      </c>
      <c r="BN11" s="17">
        <v>2.80690463494483E-2</v>
      </c>
      <c r="BO11" s="17">
        <v>1.1051035194819E-2</v>
      </c>
      <c r="BP11" s="17"/>
      <c r="BQ11" s="17">
        <v>6.2323177761553203E-2</v>
      </c>
      <c r="BR11" s="17">
        <v>6.0780317114982003E-2</v>
      </c>
    </row>
    <row r="12" spans="2:70" x14ac:dyDescent="0.35">
      <c r="B12" s="18" t="s">
        <v>87</v>
      </c>
      <c r="C12" s="17">
        <v>9.2273508003033397E-2</v>
      </c>
      <c r="D12" s="17">
        <v>7.6366563989439806E-2</v>
      </c>
      <c r="E12" s="17">
        <v>0.107452344574909</v>
      </c>
      <c r="F12" s="17"/>
      <c r="G12" s="17">
        <v>8.6648727367177394E-2</v>
      </c>
      <c r="H12" s="17">
        <v>0.10480325216025101</v>
      </c>
      <c r="I12" s="17">
        <v>9.7729676706483207E-2</v>
      </c>
      <c r="J12" s="17">
        <v>9.7866060767281396E-2</v>
      </c>
      <c r="K12" s="17">
        <v>9.0208207661349099E-2</v>
      </c>
      <c r="L12" s="17">
        <v>7.8180319204160895E-2</v>
      </c>
      <c r="M12" s="17"/>
      <c r="N12" s="17">
        <v>5.8042870605134397E-2</v>
      </c>
      <c r="O12" s="17">
        <v>9.6801787404343004E-2</v>
      </c>
      <c r="P12" s="17">
        <v>0.109897379562042</v>
      </c>
      <c r="Q12" s="17">
        <v>0.10923032523270899</v>
      </c>
      <c r="R12" s="17"/>
      <c r="S12" s="17">
        <v>8.0598210886074204E-2</v>
      </c>
      <c r="T12" s="17">
        <v>8.9856132165906002E-2</v>
      </c>
      <c r="U12" s="17">
        <v>8.7844807580447007E-2</v>
      </c>
      <c r="V12" s="17">
        <v>0.11464082472066101</v>
      </c>
      <c r="W12" s="17">
        <v>0.118255625384795</v>
      </c>
      <c r="X12" s="17">
        <v>0.103176110059586</v>
      </c>
      <c r="Y12" s="17">
        <v>6.9127801976002101E-2</v>
      </c>
      <c r="Z12" s="17">
        <v>5.7958143121606999E-2</v>
      </c>
      <c r="AA12" s="17">
        <v>9.35964271477569E-2</v>
      </c>
      <c r="AB12" s="17">
        <v>0.119529806323772</v>
      </c>
      <c r="AC12" s="17">
        <v>4.5411805747858899E-2</v>
      </c>
      <c r="AD12" s="17">
        <v>0.107687302744351</v>
      </c>
      <c r="AE12" s="17"/>
      <c r="AF12" s="17">
        <v>9.2804779306761995E-2</v>
      </c>
      <c r="AG12" s="17">
        <v>9.0916030074303406E-2</v>
      </c>
      <c r="AH12" s="17">
        <v>0.101575659002463</v>
      </c>
      <c r="AI12" s="17"/>
      <c r="AJ12" s="17">
        <v>7.3655628298027506E-2</v>
      </c>
      <c r="AK12" s="17">
        <v>9.3871770286614004E-2</v>
      </c>
      <c r="AL12" s="17">
        <v>9.1665550107364102E-2</v>
      </c>
      <c r="AM12" s="17">
        <v>0.103240801221227</v>
      </c>
      <c r="AN12" s="17">
        <v>0.116291867069837</v>
      </c>
      <c r="AO12" s="17"/>
      <c r="AP12" s="17">
        <v>7.3420212312596295E-2</v>
      </c>
      <c r="AQ12" s="17">
        <v>9.3449033549652297E-2</v>
      </c>
      <c r="AR12" s="17">
        <v>9.5555613615551399E-2</v>
      </c>
      <c r="AS12" s="17"/>
      <c r="AT12" s="17">
        <v>9.0581239532974298E-2</v>
      </c>
      <c r="AU12" s="17">
        <v>9.4467872709479095E-2</v>
      </c>
      <c r="AV12" s="17">
        <v>8.7715625736846298E-2</v>
      </c>
      <c r="AW12" s="17">
        <v>8.2225906409640906E-2</v>
      </c>
      <c r="AX12" s="17">
        <v>5.9762362748861E-2</v>
      </c>
      <c r="AY12" s="17"/>
      <c r="AZ12" s="17">
        <v>5.7148752567061999E-2</v>
      </c>
      <c r="BA12" s="17">
        <v>0.127766462705559</v>
      </c>
      <c r="BB12" s="17">
        <v>0.12783959662563801</v>
      </c>
      <c r="BC12" s="17">
        <v>0.136813253364131</v>
      </c>
      <c r="BD12" s="17">
        <v>0.13418517067942201</v>
      </c>
      <c r="BE12" s="17">
        <v>0.103228954427939</v>
      </c>
      <c r="BF12" s="17">
        <v>0.107059375426621</v>
      </c>
      <c r="BG12" s="17">
        <v>0.100721946585733</v>
      </c>
      <c r="BH12" s="17">
        <v>7.3370506222626294E-2</v>
      </c>
      <c r="BI12" s="17">
        <v>6.3382627533545996E-2</v>
      </c>
      <c r="BJ12" s="17">
        <v>8.8261769797537498E-2</v>
      </c>
      <c r="BK12" s="17">
        <v>4.8790162925369501E-2</v>
      </c>
      <c r="BL12" s="17">
        <v>5.3809834034814499E-2</v>
      </c>
      <c r="BM12" s="17">
        <v>8.9548978794316593E-3</v>
      </c>
      <c r="BN12" s="17">
        <v>4.1030270909054901E-2</v>
      </c>
      <c r="BO12" s="17">
        <v>0</v>
      </c>
      <c r="BP12" s="17"/>
      <c r="BQ12" s="17">
        <v>8.6543541964820503E-2</v>
      </c>
      <c r="BR12" s="17">
        <v>9.4167737283615494E-2</v>
      </c>
    </row>
    <row r="13" spans="2:70" x14ac:dyDescent="0.35">
      <c r="B13" s="18" t="s">
        <v>88</v>
      </c>
      <c r="C13" s="17">
        <v>0.15237121199356901</v>
      </c>
      <c r="D13" s="17">
        <v>0.15463953456059601</v>
      </c>
      <c r="E13" s="17">
        <v>0.150302089488832</v>
      </c>
      <c r="F13" s="17"/>
      <c r="G13" s="17">
        <v>0.16076281197676001</v>
      </c>
      <c r="H13" s="17">
        <v>0.145811264239325</v>
      </c>
      <c r="I13" s="17">
        <v>0.162038480540943</v>
      </c>
      <c r="J13" s="17">
        <v>0.15351900402232599</v>
      </c>
      <c r="K13" s="17">
        <v>0.16717503656958299</v>
      </c>
      <c r="L13" s="17">
        <v>0.13336553210944299</v>
      </c>
      <c r="M13" s="17"/>
      <c r="N13" s="17">
        <v>0.129262657820886</v>
      </c>
      <c r="O13" s="17">
        <v>0.162821551529307</v>
      </c>
      <c r="P13" s="17">
        <v>0.164060097760028</v>
      </c>
      <c r="Q13" s="17">
        <v>0.15718474462006099</v>
      </c>
      <c r="R13" s="17"/>
      <c r="S13" s="17">
        <v>0.148353771994511</v>
      </c>
      <c r="T13" s="17">
        <v>0.14533473366300101</v>
      </c>
      <c r="U13" s="17">
        <v>0.180131326900377</v>
      </c>
      <c r="V13" s="17">
        <v>0.12643438856948599</v>
      </c>
      <c r="W13" s="17">
        <v>0.135123807599904</v>
      </c>
      <c r="X13" s="17">
        <v>0.13426952343907</v>
      </c>
      <c r="Y13" s="17">
        <v>0.15468529766980299</v>
      </c>
      <c r="Z13" s="17">
        <v>0.17954553911075399</v>
      </c>
      <c r="AA13" s="17">
        <v>0.14557072394637799</v>
      </c>
      <c r="AB13" s="17">
        <v>0.170406119866709</v>
      </c>
      <c r="AC13" s="17">
        <v>0.174951917391197</v>
      </c>
      <c r="AD13" s="17">
        <v>0.19089467065570001</v>
      </c>
      <c r="AE13" s="17"/>
      <c r="AF13" s="17">
        <v>0.15884179805501</v>
      </c>
      <c r="AG13" s="17">
        <v>0.15023308702711</v>
      </c>
      <c r="AH13" s="17">
        <v>0.15384280385340199</v>
      </c>
      <c r="AI13" s="17"/>
      <c r="AJ13" s="17">
        <v>0.152999415155115</v>
      </c>
      <c r="AK13" s="17">
        <v>0.148492824313328</v>
      </c>
      <c r="AL13" s="17">
        <v>0.138861680772876</v>
      </c>
      <c r="AM13" s="17">
        <v>0.238686655895196</v>
      </c>
      <c r="AN13" s="17">
        <v>0.14709616984084201</v>
      </c>
      <c r="AO13" s="17"/>
      <c r="AP13" s="17">
        <v>0.145700324818025</v>
      </c>
      <c r="AQ13" s="17">
        <v>0.15136382952671801</v>
      </c>
      <c r="AR13" s="17">
        <v>0.14510514528124999</v>
      </c>
      <c r="AS13" s="17"/>
      <c r="AT13" s="17">
        <v>0.16671510835230299</v>
      </c>
      <c r="AU13" s="17">
        <v>0.1551621671432</v>
      </c>
      <c r="AV13" s="17">
        <v>0.13080193786289701</v>
      </c>
      <c r="AW13" s="17">
        <v>0.14190240054006201</v>
      </c>
      <c r="AX13" s="17">
        <v>0.153950502543375</v>
      </c>
      <c r="AY13" s="17"/>
      <c r="AZ13" s="17">
        <v>6.1446292685405302E-2</v>
      </c>
      <c r="BA13" s="17">
        <v>5.4125974869587E-2</v>
      </c>
      <c r="BB13" s="17">
        <v>0.18461262871839601</v>
      </c>
      <c r="BC13" s="17">
        <v>0.221692897438239</v>
      </c>
      <c r="BD13" s="17">
        <v>0.18923251934181001</v>
      </c>
      <c r="BE13" s="17">
        <v>0.19701531258202901</v>
      </c>
      <c r="BF13" s="17">
        <v>0.191205506359096</v>
      </c>
      <c r="BG13" s="17">
        <v>0.16902277568232099</v>
      </c>
      <c r="BH13" s="17">
        <v>0.17020922103208599</v>
      </c>
      <c r="BI13" s="17">
        <v>0.14262435847952201</v>
      </c>
      <c r="BJ13" s="17">
        <v>0.123273928502316</v>
      </c>
      <c r="BK13" s="17">
        <v>0.115236967007796</v>
      </c>
      <c r="BL13" s="17">
        <v>0.12036293487369799</v>
      </c>
      <c r="BM13" s="17">
        <v>0.13473986285077399</v>
      </c>
      <c r="BN13" s="17">
        <v>0.117311004392246</v>
      </c>
      <c r="BO13" s="17">
        <v>3.4381706087098798E-2</v>
      </c>
      <c r="BP13" s="17"/>
      <c r="BQ13" s="17">
        <v>0.15087424476916</v>
      </c>
      <c r="BR13" s="17">
        <v>0.15158764919757201</v>
      </c>
    </row>
    <row r="14" spans="2:70" x14ac:dyDescent="0.35">
      <c r="B14" s="18" t="s">
        <v>89</v>
      </c>
      <c r="C14" s="17">
        <v>0.123360131875171</v>
      </c>
      <c r="D14" s="17">
        <v>0.134265962222755</v>
      </c>
      <c r="E14" s="17">
        <v>0.113091619747068</v>
      </c>
      <c r="F14" s="17"/>
      <c r="G14" s="17">
        <v>0.13327034760277401</v>
      </c>
      <c r="H14" s="17">
        <v>0.12905769957044899</v>
      </c>
      <c r="I14" s="17">
        <v>0.13085761578195099</v>
      </c>
      <c r="J14" s="17">
        <v>0.113212941756493</v>
      </c>
      <c r="K14" s="17">
        <v>8.2106515513118206E-2</v>
      </c>
      <c r="L14" s="17">
        <v>0.141940568249873</v>
      </c>
      <c r="M14" s="17"/>
      <c r="N14" s="17">
        <v>0.12746301070610699</v>
      </c>
      <c r="O14" s="17">
        <v>0.13573834641485999</v>
      </c>
      <c r="P14" s="17">
        <v>0.129037622998775</v>
      </c>
      <c r="Q14" s="17">
        <v>0.101642316659069</v>
      </c>
      <c r="R14" s="17"/>
      <c r="S14" s="17">
        <v>0.11939011179443999</v>
      </c>
      <c r="T14" s="17">
        <v>0.115521031783153</v>
      </c>
      <c r="U14" s="17">
        <v>0.13948595578411499</v>
      </c>
      <c r="V14" s="17">
        <v>0.123595343482273</v>
      </c>
      <c r="W14" s="17">
        <v>0.143137770919534</v>
      </c>
      <c r="X14" s="17">
        <v>0.146859651565211</v>
      </c>
      <c r="Y14" s="17">
        <v>0.12613249376083799</v>
      </c>
      <c r="Z14" s="17">
        <v>0.115044139160849</v>
      </c>
      <c r="AA14" s="17">
        <v>9.7043558979647601E-2</v>
      </c>
      <c r="AB14" s="17">
        <v>0.12654471748253501</v>
      </c>
      <c r="AC14" s="17">
        <v>0.124681949048509</v>
      </c>
      <c r="AD14" s="17">
        <v>0.10378498806887899</v>
      </c>
      <c r="AE14" s="17"/>
      <c r="AF14" s="17">
        <v>0.11427135404660201</v>
      </c>
      <c r="AG14" s="17">
        <v>0.13733388490593401</v>
      </c>
      <c r="AH14" s="17">
        <v>0.101281881591745</v>
      </c>
      <c r="AI14" s="17"/>
      <c r="AJ14" s="17">
        <v>0.121200680947922</v>
      </c>
      <c r="AK14" s="17">
        <v>0.13489837557790399</v>
      </c>
      <c r="AL14" s="17">
        <v>0.13162194420972301</v>
      </c>
      <c r="AM14" s="17">
        <v>9.9341802312705202E-2</v>
      </c>
      <c r="AN14" s="17">
        <v>0.103732044807402</v>
      </c>
      <c r="AO14" s="17"/>
      <c r="AP14" s="17">
        <v>0.14255189468746099</v>
      </c>
      <c r="AQ14" s="17">
        <v>0.12753562696236501</v>
      </c>
      <c r="AR14" s="17">
        <v>0.11809526248660999</v>
      </c>
      <c r="AS14" s="17"/>
      <c r="AT14" s="17">
        <v>0.112024256792614</v>
      </c>
      <c r="AU14" s="17">
        <v>0.119574122303039</v>
      </c>
      <c r="AV14" s="17">
        <v>0.14295505513783799</v>
      </c>
      <c r="AW14" s="17">
        <v>0.125432004420376</v>
      </c>
      <c r="AX14" s="17">
        <v>0.133786541393634</v>
      </c>
      <c r="AY14" s="17"/>
      <c r="AZ14" s="17">
        <v>0</v>
      </c>
      <c r="BA14" s="17">
        <v>5.00325305644558E-2</v>
      </c>
      <c r="BB14" s="17">
        <v>8.5434970752687203E-2</v>
      </c>
      <c r="BC14" s="17">
        <v>0.128956471349367</v>
      </c>
      <c r="BD14" s="17">
        <v>0.146885166610249</v>
      </c>
      <c r="BE14" s="17">
        <v>0.13346746420309799</v>
      </c>
      <c r="BF14" s="17">
        <v>0.16613869146085899</v>
      </c>
      <c r="BG14" s="17">
        <v>0.183468903398713</v>
      </c>
      <c r="BH14" s="17">
        <v>0.16862323504732399</v>
      </c>
      <c r="BI14" s="17">
        <v>0.13997557415169101</v>
      </c>
      <c r="BJ14" s="17">
        <v>0.11440052402685801</v>
      </c>
      <c r="BK14" s="17">
        <v>8.98527002174897E-2</v>
      </c>
      <c r="BL14" s="17">
        <v>0.117538562582644</v>
      </c>
      <c r="BM14" s="17">
        <v>0.10404628549619099</v>
      </c>
      <c r="BN14" s="17">
        <v>7.31319037503219E-2</v>
      </c>
      <c r="BO14" s="17">
        <v>0.11272076296767999</v>
      </c>
      <c r="BP14" s="17"/>
      <c r="BQ14" s="17">
        <v>0.135077492774094</v>
      </c>
      <c r="BR14" s="17">
        <v>0.121160939476333</v>
      </c>
    </row>
    <row r="15" spans="2:70" x14ac:dyDescent="0.35">
      <c r="B15" s="18" t="s">
        <v>90</v>
      </c>
      <c r="C15" s="17">
        <v>0.10050683847034</v>
      </c>
      <c r="D15" s="17">
        <v>0.114172982029384</v>
      </c>
      <c r="E15" s="17">
        <v>8.6668877386055804E-2</v>
      </c>
      <c r="F15" s="17"/>
      <c r="G15" s="17">
        <v>7.1441982843273799E-2</v>
      </c>
      <c r="H15" s="17">
        <v>9.7758414180210598E-2</v>
      </c>
      <c r="I15" s="17">
        <v>9.4445732695187301E-2</v>
      </c>
      <c r="J15" s="17">
        <v>0.112465380112688</v>
      </c>
      <c r="K15" s="17">
        <v>9.6341340939324699E-2</v>
      </c>
      <c r="L15" s="17">
        <v>0.120054998851508</v>
      </c>
      <c r="M15" s="17"/>
      <c r="N15" s="17">
        <v>0.122199905343334</v>
      </c>
      <c r="O15" s="17">
        <v>0.11527094396630699</v>
      </c>
      <c r="P15" s="17">
        <v>9.7549522199100305E-2</v>
      </c>
      <c r="Q15" s="17">
        <v>6.3697550856062393E-2</v>
      </c>
      <c r="R15" s="17"/>
      <c r="S15" s="17">
        <v>9.8428819602738193E-2</v>
      </c>
      <c r="T15" s="17">
        <v>0.103716493444744</v>
      </c>
      <c r="U15" s="17">
        <v>8.5066762594468798E-2</v>
      </c>
      <c r="V15" s="17">
        <v>0.107897926814547</v>
      </c>
      <c r="W15" s="17">
        <v>0.101701563854852</v>
      </c>
      <c r="X15" s="17">
        <v>9.02868480369141E-2</v>
      </c>
      <c r="Y15" s="17">
        <v>0.121380670839339</v>
      </c>
      <c r="Z15" s="17">
        <v>0.14376456777403299</v>
      </c>
      <c r="AA15" s="17">
        <v>8.1297134635317597E-2</v>
      </c>
      <c r="AB15" s="17">
        <v>0.109760236966489</v>
      </c>
      <c r="AC15" s="17">
        <v>7.7584961485464496E-2</v>
      </c>
      <c r="AD15" s="17">
        <v>0.110933865970078</v>
      </c>
      <c r="AE15" s="17"/>
      <c r="AF15" s="17">
        <v>0.104940534584493</v>
      </c>
      <c r="AG15" s="17">
        <v>0.110833955342962</v>
      </c>
      <c r="AH15" s="17">
        <v>9.1609701802368701E-2</v>
      </c>
      <c r="AI15" s="17"/>
      <c r="AJ15" s="17">
        <v>0.120352366465091</v>
      </c>
      <c r="AK15" s="17">
        <v>9.9995097549257506E-2</v>
      </c>
      <c r="AL15" s="17">
        <v>0.12209880859321801</v>
      </c>
      <c r="AM15" s="17">
        <v>7.42675531690737E-2</v>
      </c>
      <c r="AN15" s="17">
        <v>6.5012384236973794E-2</v>
      </c>
      <c r="AO15" s="17"/>
      <c r="AP15" s="17">
        <v>0.125951553709159</v>
      </c>
      <c r="AQ15" s="17">
        <v>0.10603255840600199</v>
      </c>
      <c r="AR15" s="17">
        <v>9.4480061106420904E-2</v>
      </c>
      <c r="AS15" s="17"/>
      <c r="AT15" s="17">
        <v>9.0056057625343702E-2</v>
      </c>
      <c r="AU15" s="17">
        <v>9.4597475738235695E-2</v>
      </c>
      <c r="AV15" s="17">
        <v>0.112713513507541</v>
      </c>
      <c r="AW15" s="17">
        <v>0.13183504569607701</v>
      </c>
      <c r="AX15" s="17">
        <v>0.113090175712644</v>
      </c>
      <c r="AY15" s="17"/>
      <c r="AZ15" s="17">
        <v>0</v>
      </c>
      <c r="BA15" s="17">
        <v>0</v>
      </c>
      <c r="BB15" s="17">
        <v>3.45706876464918E-2</v>
      </c>
      <c r="BC15" s="17">
        <v>6.0179278892325098E-2</v>
      </c>
      <c r="BD15" s="17">
        <v>9.1617305003508606E-2</v>
      </c>
      <c r="BE15" s="17">
        <v>9.3602279324594806E-2</v>
      </c>
      <c r="BF15" s="17">
        <v>0.10185946684935</v>
      </c>
      <c r="BG15" s="17">
        <v>0.14904892041438</v>
      </c>
      <c r="BH15" s="17">
        <v>0.15426946568952199</v>
      </c>
      <c r="BI15" s="17">
        <v>0.11093183317698301</v>
      </c>
      <c r="BJ15" s="17">
        <v>0.14484166592754599</v>
      </c>
      <c r="BK15" s="17">
        <v>0.18192637421921101</v>
      </c>
      <c r="BL15" s="17">
        <v>0.13221982498204399</v>
      </c>
      <c r="BM15" s="17">
        <v>0.10747555248076</v>
      </c>
      <c r="BN15" s="17">
        <v>0.187791957854992</v>
      </c>
      <c r="BO15" s="17">
        <v>7.8310969359082397E-2</v>
      </c>
      <c r="BP15" s="17"/>
      <c r="BQ15" s="17">
        <v>9.9669458295364499E-2</v>
      </c>
      <c r="BR15" s="17">
        <v>0.10153654639578499</v>
      </c>
    </row>
    <row r="16" spans="2:70" x14ac:dyDescent="0.35">
      <c r="B16" s="18" t="s">
        <v>91</v>
      </c>
      <c r="C16" s="17">
        <v>7.5034028372193001E-2</v>
      </c>
      <c r="D16" s="17">
        <v>8.6183124751704004E-2</v>
      </c>
      <c r="E16" s="17">
        <v>6.4635998925777705E-2</v>
      </c>
      <c r="F16" s="17"/>
      <c r="G16" s="17">
        <v>4.0607840539682E-2</v>
      </c>
      <c r="H16" s="17">
        <v>9.2373242388538002E-2</v>
      </c>
      <c r="I16" s="17">
        <v>7.1326504617118994E-2</v>
      </c>
      <c r="J16" s="17">
        <v>6.0177811098856303E-2</v>
      </c>
      <c r="K16" s="17">
        <v>9.7691886478236595E-2</v>
      </c>
      <c r="L16" s="17">
        <v>8.3843855893796601E-2</v>
      </c>
      <c r="M16" s="17"/>
      <c r="N16" s="17">
        <v>0.109652674962314</v>
      </c>
      <c r="O16" s="17">
        <v>8.8105555199575303E-2</v>
      </c>
      <c r="P16" s="17">
        <v>6.0885654168302099E-2</v>
      </c>
      <c r="Q16" s="17">
        <v>3.4305240958449203E-2</v>
      </c>
      <c r="R16" s="17"/>
      <c r="S16" s="17">
        <v>8.1038182910596598E-2</v>
      </c>
      <c r="T16" s="17">
        <v>8.1768228922423997E-2</v>
      </c>
      <c r="U16" s="17">
        <v>9.1566989976069296E-2</v>
      </c>
      <c r="V16" s="17">
        <v>6.9623156020134594E-2</v>
      </c>
      <c r="W16" s="17">
        <v>4.2805895695531601E-2</v>
      </c>
      <c r="X16" s="17">
        <v>5.6129665805380202E-2</v>
      </c>
      <c r="Y16" s="17">
        <v>7.2898198049463403E-2</v>
      </c>
      <c r="Z16" s="17">
        <v>8.4681893787176193E-2</v>
      </c>
      <c r="AA16" s="17">
        <v>7.4397728222851997E-2</v>
      </c>
      <c r="AB16" s="17">
        <v>7.2363036413796197E-2</v>
      </c>
      <c r="AC16" s="17">
        <v>8.0317134122633596E-2</v>
      </c>
      <c r="AD16" s="17">
        <v>0.116392734227439</v>
      </c>
      <c r="AE16" s="17"/>
      <c r="AF16" s="17">
        <v>7.6843545446187697E-2</v>
      </c>
      <c r="AG16" s="17">
        <v>8.6438707644501803E-2</v>
      </c>
      <c r="AH16" s="17">
        <v>6.0962499097411103E-2</v>
      </c>
      <c r="AI16" s="17"/>
      <c r="AJ16" s="17">
        <v>8.7402766311159605E-2</v>
      </c>
      <c r="AK16" s="17">
        <v>7.4349309733479904E-2</v>
      </c>
      <c r="AL16" s="17">
        <v>9.7244296368234201E-2</v>
      </c>
      <c r="AM16" s="17">
        <v>4.1181749957175599E-2</v>
      </c>
      <c r="AN16" s="17">
        <v>4.5204221721445899E-2</v>
      </c>
      <c r="AO16" s="17"/>
      <c r="AP16" s="17">
        <v>8.9143367240195601E-2</v>
      </c>
      <c r="AQ16" s="17">
        <v>8.4633606942576101E-2</v>
      </c>
      <c r="AR16" s="17">
        <v>7.2718540095810205E-2</v>
      </c>
      <c r="AS16" s="17"/>
      <c r="AT16" s="17">
        <v>5.0768433794690503E-2</v>
      </c>
      <c r="AU16" s="17">
        <v>6.1223042977939998E-2</v>
      </c>
      <c r="AV16" s="17">
        <v>0.10275701115378499</v>
      </c>
      <c r="AW16" s="17">
        <v>8.8285752542742596E-2</v>
      </c>
      <c r="AX16" s="17">
        <v>4.6857439545854203E-2</v>
      </c>
      <c r="AY16" s="17"/>
      <c r="AZ16" s="17">
        <v>0</v>
      </c>
      <c r="BA16" s="17">
        <v>5.4734697839348596E-3</v>
      </c>
      <c r="BB16" s="17">
        <v>6.38282296281561E-3</v>
      </c>
      <c r="BC16" s="17">
        <v>2.69311468161848E-2</v>
      </c>
      <c r="BD16" s="17">
        <v>4.2741993079968503E-2</v>
      </c>
      <c r="BE16" s="17">
        <v>5.6805979262970402E-2</v>
      </c>
      <c r="BF16" s="17">
        <v>8.4783294962031797E-2</v>
      </c>
      <c r="BG16" s="17">
        <v>8.6749470031570103E-2</v>
      </c>
      <c r="BH16" s="17">
        <v>0.10725081783170801</v>
      </c>
      <c r="BI16" s="17">
        <v>0.124382902689847</v>
      </c>
      <c r="BJ16" s="17">
        <v>0.138255374973626</v>
      </c>
      <c r="BK16" s="17">
        <v>0.137021870371524</v>
      </c>
      <c r="BL16" s="17">
        <v>0.108284731872571</v>
      </c>
      <c r="BM16" s="17">
        <v>0.181963430077452</v>
      </c>
      <c r="BN16" s="17">
        <v>0.119579348034831</v>
      </c>
      <c r="BO16" s="17">
        <v>9.4307476118414002E-2</v>
      </c>
      <c r="BP16" s="17"/>
      <c r="BQ16" s="17">
        <v>9.38991162328741E-2</v>
      </c>
      <c r="BR16" s="17">
        <v>6.7977254125418093E-2</v>
      </c>
    </row>
    <row r="17" spans="2:70" x14ac:dyDescent="0.35">
      <c r="B17" s="18" t="s">
        <v>92</v>
      </c>
      <c r="C17" s="17">
        <v>3.86086529398516E-2</v>
      </c>
      <c r="D17" s="17">
        <v>4.4144580609587002E-2</v>
      </c>
      <c r="E17" s="17">
        <v>3.2937001208920999E-2</v>
      </c>
      <c r="F17" s="17"/>
      <c r="G17" s="17">
        <v>2.25969890206301E-2</v>
      </c>
      <c r="H17" s="17">
        <v>3.7467537878929903E-2</v>
      </c>
      <c r="I17" s="17">
        <v>3.5707655746649497E-2</v>
      </c>
      <c r="J17" s="17">
        <v>4.36893123718805E-2</v>
      </c>
      <c r="K17" s="17">
        <v>4.0983842659471303E-2</v>
      </c>
      <c r="L17" s="17">
        <v>4.6819945155679797E-2</v>
      </c>
      <c r="M17" s="17"/>
      <c r="N17" s="17">
        <v>6.1607790168466903E-2</v>
      </c>
      <c r="O17" s="17">
        <v>4.6774644225691303E-2</v>
      </c>
      <c r="P17" s="17">
        <v>2.9606825789399702E-2</v>
      </c>
      <c r="Q17" s="17">
        <v>1.37086401675753E-2</v>
      </c>
      <c r="R17" s="17"/>
      <c r="S17" s="17">
        <v>4.7028778014995998E-2</v>
      </c>
      <c r="T17" s="17">
        <v>3.2071381758732399E-2</v>
      </c>
      <c r="U17" s="17">
        <v>3.3770541762409803E-2</v>
      </c>
      <c r="V17" s="17">
        <v>4.4502221241292203E-2</v>
      </c>
      <c r="W17" s="17">
        <v>5.83605917666144E-2</v>
      </c>
      <c r="X17" s="17">
        <v>1.8996088138031102E-2</v>
      </c>
      <c r="Y17" s="17">
        <v>3.8426225327137097E-2</v>
      </c>
      <c r="Z17" s="17">
        <v>3.83465394344428E-2</v>
      </c>
      <c r="AA17" s="17">
        <v>4.00172618587794E-2</v>
      </c>
      <c r="AB17" s="17">
        <v>4.2303173850079201E-2</v>
      </c>
      <c r="AC17" s="17">
        <v>2.92107255768125E-2</v>
      </c>
      <c r="AD17" s="17">
        <v>3.5862707703133698E-2</v>
      </c>
      <c r="AE17" s="17"/>
      <c r="AF17" s="17">
        <v>4.7009682826920703E-2</v>
      </c>
      <c r="AG17" s="17">
        <v>3.8310569276624802E-2</v>
      </c>
      <c r="AH17" s="17">
        <v>2.92219698934616E-2</v>
      </c>
      <c r="AI17" s="17"/>
      <c r="AJ17" s="17">
        <v>4.7916112916266101E-2</v>
      </c>
      <c r="AK17" s="17">
        <v>2.8694617650810699E-2</v>
      </c>
      <c r="AL17" s="17">
        <v>7.8483615754877001E-2</v>
      </c>
      <c r="AM17" s="17">
        <v>4.3320634112624497E-2</v>
      </c>
      <c r="AN17" s="17">
        <v>3.2403850831677003E-2</v>
      </c>
      <c r="AO17" s="17"/>
      <c r="AP17" s="17">
        <v>5.4769793508028401E-2</v>
      </c>
      <c r="AQ17" s="17">
        <v>3.3648174666336302E-2</v>
      </c>
      <c r="AR17" s="17">
        <v>5.1752568300274297E-2</v>
      </c>
      <c r="AS17" s="17"/>
      <c r="AT17" s="17">
        <v>2.4823385338981499E-2</v>
      </c>
      <c r="AU17" s="17">
        <v>3.67228172418997E-2</v>
      </c>
      <c r="AV17" s="17">
        <v>4.5013182800908103E-2</v>
      </c>
      <c r="AW17" s="17">
        <v>3.94747711044173E-2</v>
      </c>
      <c r="AX17" s="17">
        <v>4.3008984521802997E-2</v>
      </c>
      <c r="AY17" s="17"/>
      <c r="AZ17" s="17">
        <v>0</v>
      </c>
      <c r="BA17" s="17">
        <v>0</v>
      </c>
      <c r="BB17" s="17">
        <v>0</v>
      </c>
      <c r="BC17" s="17">
        <v>0</v>
      </c>
      <c r="BD17" s="17">
        <v>1.40218985475107E-2</v>
      </c>
      <c r="BE17" s="17">
        <v>4.2817535709898699E-2</v>
      </c>
      <c r="BF17" s="17">
        <v>4.0313281564743599E-2</v>
      </c>
      <c r="BG17" s="17">
        <v>3.5264105681364399E-2</v>
      </c>
      <c r="BH17" s="17">
        <v>7.0227623262459807E-2</v>
      </c>
      <c r="BI17" s="17">
        <v>6.2626916223673307E-2</v>
      </c>
      <c r="BJ17" s="17">
        <v>4.7308686206736103E-2</v>
      </c>
      <c r="BK17" s="17">
        <v>5.4779658883347002E-2</v>
      </c>
      <c r="BL17" s="17">
        <v>0.10739805088163799</v>
      </c>
      <c r="BM17" s="17">
        <v>0.100357140041731</v>
      </c>
      <c r="BN17" s="17">
        <v>9.9768903168365897E-2</v>
      </c>
      <c r="BO17" s="17">
        <v>6.5777348637551705E-2</v>
      </c>
      <c r="BP17" s="17"/>
      <c r="BQ17" s="17">
        <v>4.2932139123684397E-2</v>
      </c>
      <c r="BR17" s="17">
        <v>3.6875600241337202E-2</v>
      </c>
    </row>
    <row r="18" spans="2:70" x14ac:dyDescent="0.35">
      <c r="B18" s="18" t="s">
        <v>93</v>
      </c>
      <c r="C18" s="17">
        <v>8.2926194864225297E-2</v>
      </c>
      <c r="D18" s="17">
        <v>0.11500309836702199</v>
      </c>
      <c r="E18" s="17">
        <v>5.2156033887195002E-2</v>
      </c>
      <c r="F18" s="17"/>
      <c r="G18" s="17">
        <v>5.1051882307523201E-2</v>
      </c>
      <c r="H18" s="17">
        <v>8.5505448043014506E-2</v>
      </c>
      <c r="I18" s="17">
        <v>7.9565024204920107E-2</v>
      </c>
      <c r="J18" s="17">
        <v>5.6986310912140799E-2</v>
      </c>
      <c r="K18" s="17">
        <v>8.8684219239476406E-2</v>
      </c>
      <c r="L18" s="17">
        <v>0.122144704291406</v>
      </c>
      <c r="M18" s="17"/>
      <c r="N18" s="17">
        <v>0.17778815317868801</v>
      </c>
      <c r="O18" s="17">
        <v>6.7402974115344502E-2</v>
      </c>
      <c r="P18" s="17">
        <v>5.3873496158674997E-2</v>
      </c>
      <c r="Q18" s="17">
        <v>2.3248321636811901E-2</v>
      </c>
      <c r="R18" s="17"/>
      <c r="S18" s="17">
        <v>0.12072816254044801</v>
      </c>
      <c r="T18" s="17">
        <v>8.1538911694067795E-2</v>
      </c>
      <c r="U18" s="17">
        <v>7.2735559770383804E-2</v>
      </c>
      <c r="V18" s="17">
        <v>9.8787378728262806E-2</v>
      </c>
      <c r="W18" s="17">
        <v>7.7660880762304596E-2</v>
      </c>
      <c r="X18" s="17">
        <v>7.1662078102412E-2</v>
      </c>
      <c r="Y18" s="17">
        <v>6.3771305580042098E-2</v>
      </c>
      <c r="Z18" s="17">
        <v>0.105437354272415</v>
      </c>
      <c r="AA18" s="17">
        <v>5.7258059006540303E-2</v>
      </c>
      <c r="AB18" s="17">
        <v>9.1890742943417605E-2</v>
      </c>
      <c r="AC18" s="17">
        <v>4.9851007815777899E-2</v>
      </c>
      <c r="AD18" s="17">
        <v>8.1692414197612501E-2</v>
      </c>
      <c r="AE18" s="17"/>
      <c r="AF18" s="17">
        <v>8.3462738383098797E-2</v>
      </c>
      <c r="AG18" s="17">
        <v>0.10328873952908101</v>
      </c>
      <c r="AH18" s="17">
        <v>5.2838242489071999E-2</v>
      </c>
      <c r="AI18" s="17"/>
      <c r="AJ18" s="17">
        <v>0.114701214632213</v>
      </c>
      <c r="AK18" s="17">
        <v>7.1316862249178006E-2</v>
      </c>
      <c r="AL18" s="17">
        <v>0.105060695112973</v>
      </c>
      <c r="AM18" s="17">
        <v>3.0530599511316901E-2</v>
      </c>
      <c r="AN18" s="17">
        <v>5.2247614742915199E-2</v>
      </c>
      <c r="AO18" s="17"/>
      <c r="AP18" s="17">
        <v>0.13349785932510799</v>
      </c>
      <c r="AQ18" s="17">
        <v>7.3327902634192602E-2</v>
      </c>
      <c r="AR18" s="17">
        <v>0.11544535626055399</v>
      </c>
      <c r="AS18" s="17"/>
      <c r="AT18" s="17">
        <v>4.0509318376565802E-2</v>
      </c>
      <c r="AU18" s="17">
        <v>6.1473272006448802E-2</v>
      </c>
      <c r="AV18" s="17">
        <v>0.104619374035055</v>
      </c>
      <c r="AW18" s="17">
        <v>0.14753887495024501</v>
      </c>
      <c r="AX18" s="17">
        <v>0.28871498554481501</v>
      </c>
      <c r="AY18" s="17"/>
      <c r="AZ18" s="17">
        <v>0</v>
      </c>
      <c r="BA18" s="17">
        <v>4.57116195325753E-3</v>
      </c>
      <c r="BB18" s="17">
        <v>3.22431168054544E-3</v>
      </c>
      <c r="BC18" s="17">
        <v>7.4609781907116904E-3</v>
      </c>
      <c r="BD18" s="17">
        <v>1.29379220041326E-2</v>
      </c>
      <c r="BE18" s="17">
        <v>3.1644325940326498E-2</v>
      </c>
      <c r="BF18" s="17">
        <v>2.9133400621990501E-2</v>
      </c>
      <c r="BG18" s="17">
        <v>3.7832236526839598E-2</v>
      </c>
      <c r="BH18" s="17">
        <v>5.2143989215654302E-2</v>
      </c>
      <c r="BI18" s="17">
        <v>0.108041047775591</v>
      </c>
      <c r="BJ18" s="17">
        <v>0.15052991340390601</v>
      </c>
      <c r="BK18" s="17">
        <v>0.21833800391125399</v>
      </c>
      <c r="BL18" s="17">
        <v>0.20698850739326499</v>
      </c>
      <c r="BM18" s="17">
        <v>0.244210395940167</v>
      </c>
      <c r="BN18" s="17">
        <v>0.22626998209014401</v>
      </c>
      <c r="BO18" s="17">
        <v>0.53034117692467098</v>
      </c>
      <c r="BP18" s="17"/>
      <c r="BQ18" s="17">
        <v>0.12515439819595001</v>
      </c>
      <c r="BR18" s="17">
        <v>6.5018556854517601E-2</v>
      </c>
    </row>
    <row r="19" spans="2:70" x14ac:dyDescent="0.35">
      <c r="B19" s="18" t="s">
        <v>94</v>
      </c>
      <c r="C19" s="17">
        <v>4.6589436415513302E-2</v>
      </c>
      <c r="D19" s="17">
        <v>4.2988976635018002E-2</v>
      </c>
      <c r="E19" s="17">
        <v>4.9963870170763799E-2</v>
      </c>
      <c r="F19" s="17"/>
      <c r="G19" s="17">
        <v>5.98918440458929E-2</v>
      </c>
      <c r="H19" s="17">
        <v>2.3442671051267398E-2</v>
      </c>
      <c r="I19" s="17">
        <v>2.9429888613312302E-2</v>
      </c>
      <c r="J19" s="17">
        <v>4.8419735369759201E-2</v>
      </c>
      <c r="K19" s="17">
        <v>5.7119192014040601E-2</v>
      </c>
      <c r="L19" s="17">
        <v>6.2027815326138401E-2</v>
      </c>
      <c r="M19" s="17"/>
      <c r="N19" s="17">
        <v>3.30921523211061E-2</v>
      </c>
      <c r="O19" s="17">
        <v>5.0378938037985897E-2</v>
      </c>
      <c r="P19" s="17">
        <v>4.2161445080227899E-2</v>
      </c>
      <c r="Q19" s="17">
        <v>6.0815585835882403E-2</v>
      </c>
      <c r="R19" s="17"/>
      <c r="S19" s="17">
        <v>3.7592639089786301E-2</v>
      </c>
      <c r="T19" s="17">
        <v>6.7620020824832594E-2</v>
      </c>
      <c r="U19" s="17">
        <v>3.53779932355359E-2</v>
      </c>
      <c r="V19" s="17">
        <v>2.3662465626885901E-2</v>
      </c>
      <c r="W19" s="17">
        <v>5.85570508985261E-2</v>
      </c>
      <c r="X19" s="17">
        <v>4.9369785817908497E-2</v>
      </c>
      <c r="Y19" s="17">
        <v>4.4264287713981297E-2</v>
      </c>
      <c r="Z19" s="17">
        <v>6.0439985836080401E-2</v>
      </c>
      <c r="AA19" s="17">
        <v>4.0593095702455402E-2</v>
      </c>
      <c r="AB19" s="17">
        <v>5.3765883826697697E-2</v>
      </c>
      <c r="AC19" s="17">
        <v>4.2293436606825101E-2</v>
      </c>
      <c r="AD19" s="17">
        <v>5.5213853032207098E-2</v>
      </c>
      <c r="AE19" s="17"/>
      <c r="AF19" s="17">
        <v>4.83480624114161E-2</v>
      </c>
      <c r="AG19" s="17">
        <v>3.8389775772034999E-2</v>
      </c>
      <c r="AH19" s="17">
        <v>4.3975576481188598E-2</v>
      </c>
      <c r="AI19" s="17"/>
      <c r="AJ19" s="17">
        <v>5.1329451776741003E-2</v>
      </c>
      <c r="AK19" s="17">
        <v>3.1267863154464101E-2</v>
      </c>
      <c r="AL19" s="17">
        <v>1.8033077048920699E-2</v>
      </c>
      <c r="AM19" s="17">
        <v>6.5693336004865599E-2</v>
      </c>
      <c r="AN19" s="17">
        <v>5.91355382559305E-2</v>
      </c>
      <c r="AO19" s="17"/>
      <c r="AP19" s="17">
        <v>5.4100695414575899E-2</v>
      </c>
      <c r="AQ19" s="17">
        <v>2.6441930617054001E-2</v>
      </c>
      <c r="AR19" s="17">
        <v>2.72695811014581E-2</v>
      </c>
      <c r="AS19" s="17"/>
      <c r="AT19" s="17">
        <v>7.2269976850100601E-2</v>
      </c>
      <c r="AU19" s="17">
        <v>4.3554011660113197E-2</v>
      </c>
      <c r="AV19" s="17">
        <v>4.06870355223449E-2</v>
      </c>
      <c r="AW19" s="17">
        <v>1.72207227689198E-2</v>
      </c>
      <c r="AX19" s="17">
        <v>4.5678391058836601E-2</v>
      </c>
      <c r="AY19" s="17"/>
      <c r="AZ19" s="17">
        <v>8.0427386604583595E-2</v>
      </c>
      <c r="BA19" s="17">
        <v>1.90478284192706E-2</v>
      </c>
      <c r="BB19" s="17">
        <v>4.74815502367451E-2</v>
      </c>
      <c r="BC19" s="17">
        <v>6.4338980647698801E-2</v>
      </c>
      <c r="BD19" s="17">
        <v>5.2614431102754003E-2</v>
      </c>
      <c r="BE19" s="17">
        <v>3.2924452736460601E-2</v>
      </c>
      <c r="BF19" s="17">
        <v>5.1574291099456902E-2</v>
      </c>
      <c r="BG19" s="17">
        <v>5.0370389028397099E-2</v>
      </c>
      <c r="BH19" s="17">
        <v>4.1858139921970801E-2</v>
      </c>
      <c r="BI19" s="17">
        <v>2.9258178431862202E-2</v>
      </c>
      <c r="BJ19" s="17">
        <v>2.5460520720587E-2</v>
      </c>
      <c r="BK19" s="17">
        <v>2.8677535954244E-2</v>
      </c>
      <c r="BL19" s="17">
        <v>4.0395413059769798E-2</v>
      </c>
      <c r="BM19" s="17">
        <v>1.87937181394317E-2</v>
      </c>
      <c r="BN19" s="17">
        <v>4.1053116834581099E-2</v>
      </c>
      <c r="BO19" s="17">
        <v>2.9444905686535801E-2</v>
      </c>
      <c r="BP19" s="17"/>
      <c r="BQ19" s="17">
        <v>2.3871989205825801E-2</v>
      </c>
      <c r="BR19" s="17">
        <v>5.3881309156461402E-2</v>
      </c>
    </row>
    <row r="20" spans="2:70" x14ac:dyDescent="0.35">
      <c r="B20" s="18" t="s">
        <v>95</v>
      </c>
      <c r="C20" s="19">
        <v>4.88220968367057E-2</v>
      </c>
      <c r="D20" s="19">
        <v>3.8501149531334898E-2</v>
      </c>
      <c r="E20" s="19">
        <v>5.9207658577185497E-2</v>
      </c>
      <c r="F20" s="19"/>
      <c r="G20" s="19">
        <v>4.6252071336302297E-2</v>
      </c>
      <c r="H20" s="19">
        <v>3.0014918453131499E-2</v>
      </c>
      <c r="I20" s="19">
        <v>3.6159868721922797E-2</v>
      </c>
      <c r="J20" s="19">
        <v>5.6470140464526197E-2</v>
      </c>
      <c r="K20" s="19">
        <v>5.2332188196497598E-2</v>
      </c>
      <c r="L20" s="19">
        <v>6.7569045404246894E-2</v>
      </c>
      <c r="M20" s="19"/>
      <c r="N20" s="19">
        <v>4.7544992595473401E-2</v>
      </c>
      <c r="O20" s="19">
        <v>3.2570473743780602E-2</v>
      </c>
      <c r="P20" s="19">
        <v>5.7056849833263097E-2</v>
      </c>
      <c r="Q20" s="19">
        <v>5.8461336659039097E-2</v>
      </c>
      <c r="R20" s="19"/>
      <c r="S20" s="19">
        <v>4.8604956678434202E-2</v>
      </c>
      <c r="T20" s="19">
        <v>4.1302973705503801E-2</v>
      </c>
      <c r="U20" s="19">
        <v>3.4972871825116901E-2</v>
      </c>
      <c r="V20" s="19">
        <v>5.5898844849790803E-2</v>
      </c>
      <c r="W20" s="19">
        <v>4.1458836430823903E-2</v>
      </c>
      <c r="X20" s="19">
        <v>6.4605385821170397E-2</v>
      </c>
      <c r="Y20" s="19">
        <v>5.3206759761205001E-2</v>
      </c>
      <c r="Z20" s="19">
        <v>5.0543016527601597E-2</v>
      </c>
      <c r="AA20" s="19">
        <v>6.1619774173890599E-2</v>
      </c>
      <c r="AB20" s="19">
        <v>4.14756867817122E-2</v>
      </c>
      <c r="AC20" s="19">
        <v>4.88881463885135E-2</v>
      </c>
      <c r="AD20" s="19">
        <v>2.8997113173922302E-2</v>
      </c>
      <c r="AE20" s="19"/>
      <c r="AF20" s="19">
        <v>4.7635697022937303E-2</v>
      </c>
      <c r="AG20" s="19">
        <v>4.2380574574083903E-2</v>
      </c>
      <c r="AH20" s="19">
        <v>5.0402384190765599E-2</v>
      </c>
      <c r="AI20" s="19"/>
      <c r="AJ20" s="19">
        <v>4.6576623769652999E-2</v>
      </c>
      <c r="AK20" s="19">
        <v>4.3326721336460303E-2</v>
      </c>
      <c r="AL20" s="19">
        <v>3.04502587747487E-2</v>
      </c>
      <c r="AM20" s="19">
        <v>0</v>
      </c>
      <c r="AN20" s="19">
        <v>6.5557664788392603E-2</v>
      </c>
      <c r="AO20" s="19"/>
      <c r="AP20" s="19">
        <v>2.7240400554691301E-2</v>
      </c>
      <c r="AQ20" s="19">
        <v>4.60350098145412E-2</v>
      </c>
      <c r="AR20" s="19">
        <v>2.3529495004540098E-2</v>
      </c>
      <c r="AS20" s="19"/>
      <c r="AT20" s="19">
        <v>5.82137578038502E-2</v>
      </c>
      <c r="AU20" s="19">
        <v>4.6604505083586101E-2</v>
      </c>
      <c r="AV20" s="19">
        <v>4.4573745857556198E-2</v>
      </c>
      <c r="AW20" s="19">
        <v>4.4876822013913999E-2</v>
      </c>
      <c r="AX20" s="19">
        <v>1.5694382971886699E-2</v>
      </c>
      <c r="AY20" s="19"/>
      <c r="AZ20" s="19">
        <v>0.118661039407037</v>
      </c>
      <c r="BA20" s="19">
        <v>2.0351036190605E-2</v>
      </c>
      <c r="BB20" s="19">
        <v>7.8232618258352107E-3</v>
      </c>
      <c r="BC20" s="19">
        <v>3.18105774886044E-2</v>
      </c>
      <c r="BD20" s="19">
        <v>2.11350117067448E-2</v>
      </c>
      <c r="BE20" s="19">
        <v>3.4552726233616597E-2</v>
      </c>
      <c r="BF20" s="19">
        <v>2.8344509575108399E-2</v>
      </c>
      <c r="BG20" s="19">
        <v>1.31734121180338E-2</v>
      </c>
      <c r="BH20" s="19">
        <v>2.35838770845773E-2</v>
      </c>
      <c r="BI20" s="19">
        <v>1.5403893657264399E-2</v>
      </c>
      <c r="BJ20" s="19">
        <v>2.86081434747745E-2</v>
      </c>
      <c r="BK20" s="19">
        <v>1.01019805637227E-2</v>
      </c>
      <c r="BL20" s="19">
        <v>2.2699064582765799E-2</v>
      </c>
      <c r="BM20" s="19">
        <v>8.9599315759754106E-3</v>
      </c>
      <c r="BN20" s="19">
        <v>3.1831968503067597E-2</v>
      </c>
      <c r="BO20" s="19">
        <v>1.2611365008865699E-2</v>
      </c>
      <c r="BP20" s="19"/>
      <c r="BQ20" s="19">
        <v>4.0003437858804301E-2</v>
      </c>
      <c r="BR20" s="19">
        <v>5.12854192200181E-2</v>
      </c>
    </row>
    <row r="21" spans="2:70" x14ac:dyDescent="0.35">
      <c r="B21" s="16"/>
    </row>
    <row r="22" spans="2:70" x14ac:dyDescent="0.35">
      <c r="B22" t="s">
        <v>98</v>
      </c>
    </row>
    <row r="23" spans="2:70" x14ac:dyDescent="0.35">
      <c r="B23" t="s">
        <v>99</v>
      </c>
    </row>
    <row r="25" spans="2:70" x14ac:dyDescent="0.35">
      <c r="B25" s="8" t="str">
        <f>HYPERLINK("#'Contents'!A1", "Return to Contents")</f>
        <v>Return to Contents</v>
      </c>
    </row>
  </sheetData>
  <mergeCells count="11">
    <mergeCell ref="BQ5:BR5"/>
    <mergeCell ref="D5:E5"/>
    <mergeCell ref="G5:L5"/>
    <mergeCell ref="N5:Q5"/>
    <mergeCell ref="S5:AD5"/>
    <mergeCell ref="AF5:AH5"/>
    <mergeCell ref="D2:BJ2"/>
    <mergeCell ref="AJ5:AN5"/>
    <mergeCell ref="AP5:AR5"/>
    <mergeCell ref="AT5:AX5"/>
    <mergeCell ref="AZ5:BO5"/>
  </mergeCells>
  <pageMargins left="0.7" right="0.7" top="0.75" bottom="0.75" header="0.3" footer="0.3"/>
  <pageSetup paperSize="9" orientation="portrait" horizontalDpi="300" verticalDpi="300"/>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2:BR27"/>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67" width="10.7265625" customWidth="1"/>
    <col min="68" max="68" width="2.1796875" customWidth="1"/>
    <col min="69" max="70" width="10.7265625" customWidth="1"/>
    <col min="71" max="71" width="2.1796875" customWidth="1"/>
  </cols>
  <sheetData>
    <row r="2" spans="2:70" ht="40" customHeight="1" x14ac:dyDescent="0.35">
      <c r="D2" s="29" t="s">
        <v>110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row>
    <row r="5" spans="2:70" ht="30" customHeight="1" x14ac:dyDescent="0.35">
      <c r="B5" s="15"/>
      <c r="C5" s="15"/>
      <c r="D5" s="30" t="s">
        <v>74</v>
      </c>
      <c r="E5" s="30"/>
      <c r="F5" s="15"/>
      <c r="G5" s="30" t="s">
        <v>75</v>
      </c>
      <c r="H5" s="30"/>
      <c r="I5" s="30"/>
      <c r="J5" s="30"/>
      <c r="K5" s="30"/>
      <c r="L5" s="30"/>
      <c r="M5" s="15"/>
      <c r="N5" s="30" t="s">
        <v>76</v>
      </c>
      <c r="O5" s="30"/>
      <c r="P5" s="30"/>
      <c r="Q5" s="30"/>
      <c r="R5" s="15"/>
      <c r="S5" s="30" t="s">
        <v>77</v>
      </c>
      <c r="T5" s="30"/>
      <c r="U5" s="30"/>
      <c r="V5" s="30"/>
      <c r="W5" s="30"/>
      <c r="X5" s="30"/>
      <c r="Y5" s="30"/>
      <c r="Z5" s="30"/>
      <c r="AA5" s="30"/>
      <c r="AB5" s="30"/>
      <c r="AC5" s="30"/>
      <c r="AD5" s="30"/>
      <c r="AE5" s="15"/>
      <c r="AF5" s="30" t="s">
        <v>78</v>
      </c>
      <c r="AG5" s="30"/>
      <c r="AH5" s="30"/>
      <c r="AI5" s="15"/>
      <c r="AJ5" s="30" t="s">
        <v>79</v>
      </c>
      <c r="AK5" s="30"/>
      <c r="AL5" s="30"/>
      <c r="AM5" s="30"/>
      <c r="AN5" s="30"/>
      <c r="AO5" s="15"/>
      <c r="AP5" s="30" t="s">
        <v>80</v>
      </c>
      <c r="AQ5" s="30"/>
      <c r="AR5" s="30"/>
      <c r="AS5" s="15"/>
      <c r="AT5" s="30" t="s">
        <v>81</v>
      </c>
      <c r="AU5" s="30"/>
      <c r="AV5" s="30"/>
      <c r="AW5" s="30"/>
      <c r="AX5" s="30"/>
      <c r="AY5" s="15"/>
      <c r="AZ5" s="30" t="s">
        <v>82</v>
      </c>
      <c r="BA5" s="30"/>
      <c r="BB5" s="30"/>
      <c r="BC5" s="30"/>
      <c r="BD5" s="30"/>
      <c r="BE5" s="30"/>
      <c r="BF5" s="30"/>
      <c r="BG5" s="30"/>
      <c r="BH5" s="30"/>
      <c r="BI5" s="30"/>
      <c r="BJ5" s="30"/>
      <c r="BK5" s="30"/>
      <c r="BL5" s="30"/>
      <c r="BM5" s="30"/>
      <c r="BN5" s="30"/>
      <c r="BO5" s="30"/>
      <c r="BP5" s="15"/>
      <c r="BQ5" s="30" t="s">
        <v>83</v>
      </c>
      <c r="BR5" s="30"/>
    </row>
    <row r="6" spans="2:7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46</v>
      </c>
      <c r="AQ6" s="12" t="s">
        <v>47</v>
      </c>
      <c r="AR6" s="12" t="s">
        <v>50</v>
      </c>
      <c r="AT6" s="12" t="s">
        <v>51</v>
      </c>
      <c r="AU6" s="12" t="s">
        <v>52</v>
      </c>
      <c r="AV6" s="12" t="s">
        <v>53</v>
      </c>
      <c r="AW6" s="12" t="s">
        <v>54</v>
      </c>
      <c r="AX6" s="12" t="s">
        <v>55</v>
      </c>
      <c r="AZ6" s="12" t="s">
        <v>56</v>
      </c>
      <c r="BA6" s="12" t="s">
        <v>57</v>
      </c>
      <c r="BB6" s="12" t="s">
        <v>58</v>
      </c>
      <c r="BC6" s="12" t="s">
        <v>59</v>
      </c>
      <c r="BD6" s="12" t="s">
        <v>60</v>
      </c>
      <c r="BE6" s="12" t="s">
        <v>61</v>
      </c>
      <c r="BF6" s="12" t="s">
        <v>62</v>
      </c>
      <c r="BG6" s="12" t="s">
        <v>63</v>
      </c>
      <c r="BH6" s="12" t="s">
        <v>64</v>
      </c>
      <c r="BI6" s="12" t="s">
        <v>65</v>
      </c>
      <c r="BJ6" s="12" t="s">
        <v>66</v>
      </c>
      <c r="BK6" s="12" t="s">
        <v>67</v>
      </c>
      <c r="BL6" s="12" t="s">
        <v>68</v>
      </c>
      <c r="BM6" s="12" t="s">
        <v>69</v>
      </c>
      <c r="BN6" s="12" t="s">
        <v>70</v>
      </c>
      <c r="BO6" s="12" t="s">
        <v>71</v>
      </c>
      <c r="BQ6" s="12" t="s">
        <v>72</v>
      </c>
      <c r="BR6" s="12" t="s">
        <v>73</v>
      </c>
    </row>
    <row r="7" spans="2:70" ht="30" customHeight="1" x14ac:dyDescent="0.35">
      <c r="B7" s="10" t="s">
        <v>19</v>
      </c>
      <c r="C7" s="10">
        <v>4012</v>
      </c>
      <c r="D7" s="10">
        <v>1971</v>
      </c>
      <c r="E7" s="10">
        <v>2028</v>
      </c>
      <c r="F7" s="10"/>
      <c r="G7" s="10">
        <v>497</v>
      </c>
      <c r="H7" s="10">
        <v>704</v>
      </c>
      <c r="I7" s="10">
        <v>694</v>
      </c>
      <c r="J7" s="10">
        <v>693</v>
      </c>
      <c r="K7" s="10">
        <v>571</v>
      </c>
      <c r="L7" s="10">
        <v>853</v>
      </c>
      <c r="M7" s="10"/>
      <c r="N7" s="10">
        <v>1178</v>
      </c>
      <c r="O7" s="10">
        <v>1131</v>
      </c>
      <c r="P7" s="10">
        <v>781</v>
      </c>
      <c r="Q7" s="10">
        <v>909</v>
      </c>
      <c r="R7" s="10"/>
      <c r="S7" s="10">
        <v>563</v>
      </c>
      <c r="T7" s="10">
        <v>553</v>
      </c>
      <c r="U7" s="10">
        <v>314</v>
      </c>
      <c r="V7" s="10">
        <v>343</v>
      </c>
      <c r="W7" s="10">
        <v>293</v>
      </c>
      <c r="X7" s="10">
        <v>376</v>
      </c>
      <c r="Y7" s="10">
        <v>336</v>
      </c>
      <c r="Z7" s="10">
        <v>171</v>
      </c>
      <c r="AA7" s="10">
        <v>447</v>
      </c>
      <c r="AB7" s="10">
        <v>337</v>
      </c>
      <c r="AC7" s="10">
        <v>188</v>
      </c>
      <c r="AD7" s="10">
        <v>91</v>
      </c>
      <c r="AE7" s="10"/>
      <c r="AF7" s="10">
        <v>1421</v>
      </c>
      <c r="AG7" s="10">
        <v>1665</v>
      </c>
      <c r="AH7" s="10">
        <v>577</v>
      </c>
      <c r="AI7" s="10"/>
      <c r="AJ7" s="10">
        <v>1433</v>
      </c>
      <c r="AK7" s="10">
        <v>1082</v>
      </c>
      <c r="AL7" s="10">
        <v>299</v>
      </c>
      <c r="AM7" s="10">
        <v>42</v>
      </c>
      <c r="AN7" s="10">
        <v>541</v>
      </c>
      <c r="AO7" s="10"/>
      <c r="AP7" s="10">
        <v>878</v>
      </c>
      <c r="AQ7" s="10">
        <v>1369</v>
      </c>
      <c r="AR7" s="10">
        <v>264</v>
      </c>
      <c r="AS7" s="10"/>
      <c r="AT7" s="10">
        <v>929</v>
      </c>
      <c r="AU7" s="10">
        <v>932</v>
      </c>
      <c r="AV7" s="10">
        <v>1096</v>
      </c>
      <c r="AW7" s="10">
        <v>455</v>
      </c>
      <c r="AX7" s="10">
        <v>62</v>
      </c>
      <c r="AY7" s="10"/>
      <c r="AZ7" s="10">
        <v>33</v>
      </c>
      <c r="BA7" s="10">
        <v>185</v>
      </c>
      <c r="BB7" s="10">
        <v>256</v>
      </c>
      <c r="BC7" s="10">
        <v>269</v>
      </c>
      <c r="BD7" s="10">
        <v>403</v>
      </c>
      <c r="BE7" s="10">
        <v>436</v>
      </c>
      <c r="BF7" s="10">
        <v>391</v>
      </c>
      <c r="BG7" s="10">
        <v>312</v>
      </c>
      <c r="BH7" s="10">
        <v>253</v>
      </c>
      <c r="BI7" s="10">
        <v>211</v>
      </c>
      <c r="BJ7" s="10">
        <v>336</v>
      </c>
      <c r="BK7" s="10">
        <v>187</v>
      </c>
      <c r="BL7" s="10">
        <v>180</v>
      </c>
      <c r="BM7" s="10">
        <v>103</v>
      </c>
      <c r="BN7" s="10">
        <v>95</v>
      </c>
      <c r="BO7" s="10">
        <v>161</v>
      </c>
      <c r="BP7" s="10"/>
      <c r="BQ7" s="10">
        <v>1235</v>
      </c>
      <c r="BR7" s="10">
        <v>2665</v>
      </c>
    </row>
    <row r="8" spans="2:70" ht="30" customHeight="1" x14ac:dyDescent="0.35">
      <c r="B8" s="11" t="s">
        <v>20</v>
      </c>
      <c r="C8" s="11">
        <v>4012</v>
      </c>
      <c r="D8" s="11">
        <v>1975</v>
      </c>
      <c r="E8" s="11">
        <v>2024</v>
      </c>
      <c r="F8" s="11"/>
      <c r="G8" s="11">
        <v>558</v>
      </c>
      <c r="H8" s="11">
        <v>682</v>
      </c>
      <c r="I8" s="11">
        <v>685</v>
      </c>
      <c r="J8" s="11">
        <v>686</v>
      </c>
      <c r="K8" s="11">
        <v>562</v>
      </c>
      <c r="L8" s="11">
        <v>839</v>
      </c>
      <c r="M8" s="11"/>
      <c r="N8" s="11">
        <v>1080</v>
      </c>
      <c r="O8" s="11">
        <v>1039</v>
      </c>
      <c r="P8" s="11">
        <v>880</v>
      </c>
      <c r="Q8" s="11">
        <v>1000</v>
      </c>
      <c r="R8" s="11"/>
      <c r="S8" s="11">
        <v>562</v>
      </c>
      <c r="T8" s="11">
        <v>522</v>
      </c>
      <c r="U8" s="11">
        <v>321</v>
      </c>
      <c r="V8" s="11">
        <v>361</v>
      </c>
      <c r="W8" s="11">
        <v>281</v>
      </c>
      <c r="X8" s="11">
        <v>361</v>
      </c>
      <c r="Y8" s="11">
        <v>321</v>
      </c>
      <c r="Z8" s="11">
        <v>160</v>
      </c>
      <c r="AA8" s="11">
        <v>441</v>
      </c>
      <c r="AB8" s="11">
        <v>361</v>
      </c>
      <c r="AC8" s="11">
        <v>201</v>
      </c>
      <c r="AD8" s="11">
        <v>120</v>
      </c>
      <c r="AE8" s="11"/>
      <c r="AF8" s="11">
        <v>1410</v>
      </c>
      <c r="AG8" s="11">
        <v>1629</v>
      </c>
      <c r="AH8" s="11">
        <v>599</v>
      </c>
      <c r="AI8" s="11"/>
      <c r="AJ8" s="11">
        <v>1397</v>
      </c>
      <c r="AK8" s="11">
        <v>1071</v>
      </c>
      <c r="AL8" s="11">
        <v>288</v>
      </c>
      <c r="AM8" s="11">
        <v>45</v>
      </c>
      <c r="AN8" s="11">
        <v>558</v>
      </c>
      <c r="AO8" s="11"/>
      <c r="AP8" s="11">
        <v>856</v>
      </c>
      <c r="AQ8" s="11">
        <v>1358</v>
      </c>
      <c r="AR8" s="11">
        <v>259</v>
      </c>
      <c r="AS8" s="11"/>
      <c r="AT8" s="11">
        <v>961</v>
      </c>
      <c r="AU8" s="11">
        <v>958</v>
      </c>
      <c r="AV8" s="11">
        <v>1056</v>
      </c>
      <c r="AW8" s="11">
        <v>434</v>
      </c>
      <c r="AX8" s="11">
        <v>55</v>
      </c>
      <c r="AY8" s="11"/>
      <c r="AZ8" s="11">
        <v>33</v>
      </c>
      <c r="BA8" s="11">
        <v>186</v>
      </c>
      <c r="BB8" s="11">
        <v>267</v>
      </c>
      <c r="BC8" s="11">
        <v>280</v>
      </c>
      <c r="BD8" s="11">
        <v>416</v>
      </c>
      <c r="BE8" s="11">
        <v>443</v>
      </c>
      <c r="BF8" s="11">
        <v>394</v>
      </c>
      <c r="BG8" s="11">
        <v>314</v>
      </c>
      <c r="BH8" s="11">
        <v>257</v>
      </c>
      <c r="BI8" s="11">
        <v>206</v>
      </c>
      <c r="BJ8" s="11">
        <v>329</v>
      </c>
      <c r="BK8" s="11">
        <v>179</v>
      </c>
      <c r="BL8" s="11">
        <v>174</v>
      </c>
      <c r="BM8" s="11">
        <v>97</v>
      </c>
      <c r="BN8" s="11">
        <v>87</v>
      </c>
      <c r="BO8" s="11">
        <v>148</v>
      </c>
      <c r="BP8" s="11"/>
      <c r="BQ8" s="11">
        <v>1209</v>
      </c>
      <c r="BR8" s="11">
        <v>2688</v>
      </c>
    </row>
    <row r="9" spans="2:70" x14ac:dyDescent="0.35">
      <c r="B9" s="18" t="s">
        <v>100</v>
      </c>
      <c r="C9" s="17">
        <v>0.108080830517052</v>
      </c>
      <c r="D9" s="17">
        <v>8.24543996857693E-2</v>
      </c>
      <c r="E9" s="17">
        <v>0.132810580820481</v>
      </c>
      <c r="F9" s="17"/>
      <c r="G9" s="17">
        <v>6.9976543673025499E-2</v>
      </c>
      <c r="H9" s="17">
        <v>4.7160637729544798E-2</v>
      </c>
      <c r="I9" s="17">
        <v>6.2609609952415393E-2</v>
      </c>
      <c r="J9" s="17">
        <v>0.12508607939886801</v>
      </c>
      <c r="K9" s="17">
        <v>0.139155818388286</v>
      </c>
      <c r="L9" s="17">
        <v>0.185419305184061</v>
      </c>
      <c r="M9" s="17"/>
      <c r="N9" s="17">
        <v>7.0361905279753598E-2</v>
      </c>
      <c r="O9" s="17">
        <v>8.8749143309894196E-2</v>
      </c>
      <c r="P9" s="17">
        <v>0.105400585987047</v>
      </c>
      <c r="Q9" s="17">
        <v>0.171686149380891</v>
      </c>
      <c r="R9" s="17"/>
      <c r="S9" s="17">
        <v>8.3158595029507301E-2</v>
      </c>
      <c r="T9" s="17">
        <v>0.118160713629439</v>
      </c>
      <c r="U9" s="17">
        <v>9.7333303568186605E-2</v>
      </c>
      <c r="V9" s="17">
        <v>0.12841049635462901</v>
      </c>
      <c r="W9" s="17">
        <v>0.10153110724862301</v>
      </c>
      <c r="X9" s="17">
        <v>0.126219723462937</v>
      </c>
      <c r="Y9" s="17">
        <v>0.11710507628375</v>
      </c>
      <c r="Z9" s="17">
        <v>9.0895474523162004E-2</v>
      </c>
      <c r="AA9" s="17">
        <v>0.127563446756365</v>
      </c>
      <c r="AB9" s="17">
        <v>9.6451441815416497E-2</v>
      </c>
      <c r="AC9" s="17">
        <v>0.10569653945938801</v>
      </c>
      <c r="AD9" s="17">
        <v>7.5459616301733506E-2</v>
      </c>
      <c r="AE9" s="17"/>
      <c r="AF9" s="17">
        <v>0.14179934119708701</v>
      </c>
      <c r="AG9" s="17">
        <v>7.56087143433056E-2</v>
      </c>
      <c r="AH9" s="17">
        <v>0.122475953502255</v>
      </c>
      <c r="AI9" s="17"/>
      <c r="AJ9" s="17">
        <v>0.124561519560232</v>
      </c>
      <c r="AK9" s="17">
        <v>7.5822292366440294E-2</v>
      </c>
      <c r="AL9" s="17">
        <v>6.9301544127549894E-2</v>
      </c>
      <c r="AM9" s="17">
        <v>8.6432327718744206E-2</v>
      </c>
      <c r="AN9" s="17">
        <v>0.16004242868232099</v>
      </c>
      <c r="AO9" s="17"/>
      <c r="AP9" s="17">
        <v>0.100888194753661</v>
      </c>
      <c r="AQ9" s="17">
        <v>7.40740574948133E-2</v>
      </c>
      <c r="AR9" s="17">
        <v>9.6858680287611798E-2</v>
      </c>
      <c r="AS9" s="17"/>
      <c r="AT9" s="17">
        <v>0.14816804900636901</v>
      </c>
      <c r="AU9" s="17">
        <v>0.11002361626236901</v>
      </c>
      <c r="AV9" s="17">
        <v>8.2561280915271998E-2</v>
      </c>
      <c r="AW9" s="17">
        <v>4.8973155399523002E-2</v>
      </c>
      <c r="AX9" s="17">
        <v>4.4103934812416402E-2</v>
      </c>
      <c r="AY9" s="17"/>
      <c r="AZ9" s="17">
        <v>0.32899142778103901</v>
      </c>
      <c r="BA9" s="17">
        <v>0.26037798813546098</v>
      </c>
      <c r="BB9" s="17">
        <v>0.21709655693534699</v>
      </c>
      <c r="BC9" s="17">
        <v>0.154016715815011</v>
      </c>
      <c r="BD9" s="17">
        <v>0.115924021944409</v>
      </c>
      <c r="BE9" s="17">
        <v>0.13320364020915301</v>
      </c>
      <c r="BF9" s="17">
        <v>7.9211636179593106E-2</v>
      </c>
      <c r="BG9" s="17">
        <v>7.5722886381340795E-2</v>
      </c>
      <c r="BH9" s="17">
        <v>9.3284767959185097E-2</v>
      </c>
      <c r="BI9" s="17">
        <v>8.5688388301674995E-2</v>
      </c>
      <c r="BJ9" s="17">
        <v>4.8152812346180997E-2</v>
      </c>
      <c r="BK9" s="17">
        <v>4.7558247267353401E-2</v>
      </c>
      <c r="BL9" s="17">
        <v>4.2327763814351702E-2</v>
      </c>
      <c r="BM9" s="17">
        <v>5.0453212738143197E-2</v>
      </c>
      <c r="BN9" s="17">
        <v>3.1878566298333799E-2</v>
      </c>
      <c r="BO9" s="17">
        <v>6.7573724165448804E-3</v>
      </c>
      <c r="BP9" s="17"/>
      <c r="BQ9" s="17">
        <v>7.2654318321665898E-2</v>
      </c>
      <c r="BR9" s="17">
        <v>0.12411341535959799</v>
      </c>
    </row>
    <row r="10" spans="2:70" x14ac:dyDescent="0.35">
      <c r="B10" s="18" t="s">
        <v>101</v>
      </c>
      <c r="C10" s="17">
        <v>0.104422520856084</v>
      </c>
      <c r="D10" s="17">
        <v>7.8139128282156897E-2</v>
      </c>
      <c r="E10" s="17">
        <v>0.12972438439051401</v>
      </c>
      <c r="F10" s="17"/>
      <c r="G10" s="17">
        <v>0.11872284004771801</v>
      </c>
      <c r="H10" s="17">
        <v>9.3093024437331404E-2</v>
      </c>
      <c r="I10" s="17">
        <v>9.0456928867602301E-2</v>
      </c>
      <c r="J10" s="17">
        <v>8.36695861261402E-2</v>
      </c>
      <c r="K10" s="17">
        <v>0.104887499989312</v>
      </c>
      <c r="L10" s="17">
        <v>0.13218448837403199</v>
      </c>
      <c r="M10" s="17"/>
      <c r="N10" s="17">
        <v>7.9341253135317105E-2</v>
      </c>
      <c r="O10" s="17">
        <v>9.8965910948469807E-2</v>
      </c>
      <c r="P10" s="17">
        <v>0.10042579841924899</v>
      </c>
      <c r="Q10" s="17">
        <v>0.141073906820257</v>
      </c>
      <c r="R10" s="17"/>
      <c r="S10" s="17">
        <v>8.8794332377158905E-2</v>
      </c>
      <c r="T10" s="17">
        <v>9.8414617888257505E-2</v>
      </c>
      <c r="U10" s="17">
        <v>0.109371816666541</v>
      </c>
      <c r="V10" s="17">
        <v>0.108022260130183</v>
      </c>
      <c r="W10" s="17">
        <v>0.120358964158798</v>
      </c>
      <c r="X10" s="17">
        <v>9.9881063197608505E-2</v>
      </c>
      <c r="Y10" s="17">
        <v>0.13557261014365099</v>
      </c>
      <c r="Z10" s="17">
        <v>8.2431086199127104E-2</v>
      </c>
      <c r="AA10" s="17">
        <v>0.108402585307039</v>
      </c>
      <c r="AB10" s="17">
        <v>0.10837507855852301</v>
      </c>
      <c r="AC10" s="17">
        <v>8.7396484536395799E-2</v>
      </c>
      <c r="AD10" s="17">
        <v>0.104008818025202</v>
      </c>
      <c r="AE10" s="17"/>
      <c r="AF10" s="17">
        <v>0.106015798218731</v>
      </c>
      <c r="AG10" s="17">
        <v>0.100852292207759</v>
      </c>
      <c r="AH10" s="17">
        <v>0.104061436500196</v>
      </c>
      <c r="AI10" s="17"/>
      <c r="AJ10" s="17">
        <v>0.100278778382231</v>
      </c>
      <c r="AK10" s="17">
        <v>9.5631368590750804E-2</v>
      </c>
      <c r="AL10" s="17">
        <v>0.14167584853088699</v>
      </c>
      <c r="AM10" s="17">
        <v>8.8874844844966494E-2</v>
      </c>
      <c r="AN10" s="17">
        <v>0.11192116974636999</v>
      </c>
      <c r="AO10" s="17"/>
      <c r="AP10" s="17">
        <v>9.4934719260156702E-2</v>
      </c>
      <c r="AQ10" s="17">
        <v>8.7531348030458603E-2</v>
      </c>
      <c r="AR10" s="17">
        <v>0.136763684315137</v>
      </c>
      <c r="AS10" s="17"/>
      <c r="AT10" s="17">
        <v>0.113859342577967</v>
      </c>
      <c r="AU10" s="17">
        <v>0.11914867837132501</v>
      </c>
      <c r="AV10" s="17">
        <v>8.8175769743242705E-2</v>
      </c>
      <c r="AW10" s="17">
        <v>7.57866585991641E-2</v>
      </c>
      <c r="AX10" s="17">
        <v>8.1103711387196298E-2</v>
      </c>
      <c r="AY10" s="17"/>
      <c r="AZ10" s="17">
        <v>6.0474907516512098E-2</v>
      </c>
      <c r="BA10" s="17">
        <v>0.20744971861608499</v>
      </c>
      <c r="BB10" s="17">
        <v>0.18495624512294601</v>
      </c>
      <c r="BC10" s="17">
        <v>0.13421649393211199</v>
      </c>
      <c r="BD10" s="17">
        <v>0.15353787781169401</v>
      </c>
      <c r="BE10" s="17">
        <v>0.11638472084171</v>
      </c>
      <c r="BF10" s="17">
        <v>8.4678071578708297E-2</v>
      </c>
      <c r="BG10" s="17">
        <v>6.2469761715227702E-2</v>
      </c>
      <c r="BH10" s="17">
        <v>0.11299122286581301</v>
      </c>
      <c r="BI10" s="17">
        <v>0.116804466784365</v>
      </c>
      <c r="BJ10" s="17">
        <v>7.4277407073415194E-2</v>
      </c>
      <c r="BK10" s="17">
        <v>4.3468380063162997E-2</v>
      </c>
      <c r="BL10" s="17">
        <v>3.3461737861041903E-2</v>
      </c>
      <c r="BM10" s="17">
        <v>3.8580321215671599E-2</v>
      </c>
      <c r="BN10" s="17">
        <v>1.08037902300463E-2</v>
      </c>
      <c r="BO10" s="17">
        <v>2.3353419488281998E-2</v>
      </c>
      <c r="BP10" s="17"/>
      <c r="BQ10" s="17">
        <v>9.1415013217968397E-2</v>
      </c>
      <c r="BR10" s="17">
        <v>0.11069201305873901</v>
      </c>
    </row>
    <row r="11" spans="2:70" x14ac:dyDescent="0.35">
      <c r="B11" s="18" t="s">
        <v>102</v>
      </c>
      <c r="C11" s="17">
        <v>0.173862334333765</v>
      </c>
      <c r="D11" s="17">
        <v>0.152508352528921</v>
      </c>
      <c r="E11" s="17">
        <v>0.19376712087831699</v>
      </c>
      <c r="F11" s="17"/>
      <c r="G11" s="17">
        <v>0.240854748257634</v>
      </c>
      <c r="H11" s="17">
        <v>0.19637634291697401</v>
      </c>
      <c r="I11" s="17">
        <v>0.176551752744561</v>
      </c>
      <c r="J11" s="17">
        <v>0.15479700814736599</v>
      </c>
      <c r="K11" s="17">
        <v>0.14590702464005501</v>
      </c>
      <c r="L11" s="17">
        <v>0.14307660299446701</v>
      </c>
      <c r="M11" s="17"/>
      <c r="N11" s="17">
        <v>0.12530021293902799</v>
      </c>
      <c r="O11" s="17">
        <v>0.16845040555426</v>
      </c>
      <c r="P11" s="17">
        <v>0.18967100378294699</v>
      </c>
      <c r="Q11" s="17">
        <v>0.218374580463982</v>
      </c>
      <c r="R11" s="17"/>
      <c r="S11" s="17">
        <v>0.151636759785548</v>
      </c>
      <c r="T11" s="17">
        <v>0.18399758094594401</v>
      </c>
      <c r="U11" s="17">
        <v>0.22760395693437099</v>
      </c>
      <c r="V11" s="17">
        <v>0.14049946649992701</v>
      </c>
      <c r="W11" s="17">
        <v>0.15490971443575599</v>
      </c>
      <c r="X11" s="17">
        <v>0.16109936462587501</v>
      </c>
      <c r="Y11" s="17">
        <v>0.19753059965549399</v>
      </c>
      <c r="Z11" s="17">
        <v>0.140919815787656</v>
      </c>
      <c r="AA11" s="17">
        <v>0.19396072806249501</v>
      </c>
      <c r="AB11" s="17">
        <v>0.15660533456792</v>
      </c>
      <c r="AC11" s="17">
        <v>0.21062503903417401</v>
      </c>
      <c r="AD11" s="17">
        <v>0.17032043497431901</v>
      </c>
      <c r="AE11" s="17"/>
      <c r="AF11" s="17">
        <v>0.155639879280625</v>
      </c>
      <c r="AG11" s="17">
        <v>0.15875894724270101</v>
      </c>
      <c r="AH11" s="17">
        <v>0.21030886116713499</v>
      </c>
      <c r="AI11" s="17"/>
      <c r="AJ11" s="17">
        <v>0.13754252718573401</v>
      </c>
      <c r="AK11" s="17">
        <v>0.19134799818486101</v>
      </c>
      <c r="AL11" s="17">
        <v>0.158983633732735</v>
      </c>
      <c r="AM11" s="17">
        <v>0.13893879365311099</v>
      </c>
      <c r="AN11" s="17">
        <v>0.204265813773987</v>
      </c>
      <c r="AO11" s="17"/>
      <c r="AP11" s="17">
        <v>0.13257517909099401</v>
      </c>
      <c r="AQ11" s="17">
        <v>0.191059073895538</v>
      </c>
      <c r="AR11" s="17">
        <v>0.17104217990262199</v>
      </c>
      <c r="AS11" s="17"/>
      <c r="AT11" s="17">
        <v>0.176872869118195</v>
      </c>
      <c r="AU11" s="17">
        <v>0.193453376277928</v>
      </c>
      <c r="AV11" s="17">
        <v>0.15299101553848601</v>
      </c>
      <c r="AW11" s="17">
        <v>0.15229708758316399</v>
      </c>
      <c r="AX11" s="17">
        <v>0.162103925093078</v>
      </c>
      <c r="AY11" s="17"/>
      <c r="AZ11" s="17">
        <v>0.31688070940301999</v>
      </c>
      <c r="BA11" s="17">
        <v>0.26468558728239799</v>
      </c>
      <c r="BB11" s="17">
        <v>0.22317228257921801</v>
      </c>
      <c r="BC11" s="17">
        <v>0.22334938448668701</v>
      </c>
      <c r="BD11" s="17">
        <v>0.223004599172342</v>
      </c>
      <c r="BE11" s="17">
        <v>0.18898135787984499</v>
      </c>
      <c r="BF11" s="17">
        <v>0.176743251027183</v>
      </c>
      <c r="BG11" s="17">
        <v>0.16450040043890901</v>
      </c>
      <c r="BH11" s="17">
        <v>0.14540764539333501</v>
      </c>
      <c r="BI11" s="17">
        <v>0.12563557354577801</v>
      </c>
      <c r="BJ11" s="17">
        <v>0.173156090820797</v>
      </c>
      <c r="BK11" s="17">
        <v>0.12208597513868701</v>
      </c>
      <c r="BL11" s="17">
        <v>0.158259880573345</v>
      </c>
      <c r="BM11" s="17">
        <v>9.5653628196572804E-2</v>
      </c>
      <c r="BN11" s="17">
        <v>7.5167517319673804E-2</v>
      </c>
      <c r="BO11" s="17">
        <v>3.2438897800684999E-2</v>
      </c>
      <c r="BP11" s="17"/>
      <c r="BQ11" s="17">
        <v>0.137798489181472</v>
      </c>
      <c r="BR11" s="17">
        <v>0.188789751177141</v>
      </c>
    </row>
    <row r="12" spans="2:70" x14ac:dyDescent="0.35">
      <c r="B12" s="18" t="s">
        <v>86</v>
      </c>
      <c r="C12" s="17">
        <v>0.17001574364886099</v>
      </c>
      <c r="D12" s="17">
        <v>0.17057569984020099</v>
      </c>
      <c r="E12" s="17">
        <v>0.16911460827327601</v>
      </c>
      <c r="F12" s="17"/>
      <c r="G12" s="17">
        <v>0.18677439453379999</v>
      </c>
      <c r="H12" s="17">
        <v>0.198192162966385</v>
      </c>
      <c r="I12" s="17">
        <v>0.196152346156271</v>
      </c>
      <c r="J12" s="17">
        <v>0.177925528944539</v>
      </c>
      <c r="K12" s="17">
        <v>0.13649806957369501</v>
      </c>
      <c r="L12" s="17">
        <v>0.130579151309971</v>
      </c>
      <c r="M12" s="17"/>
      <c r="N12" s="17">
        <v>0.167436151221803</v>
      </c>
      <c r="O12" s="17">
        <v>0.179666517227802</v>
      </c>
      <c r="P12" s="17">
        <v>0.18662953771004101</v>
      </c>
      <c r="Q12" s="17">
        <v>0.148316246944667</v>
      </c>
      <c r="R12" s="17"/>
      <c r="S12" s="17">
        <v>0.16654697879994601</v>
      </c>
      <c r="T12" s="17">
        <v>0.16566348608713999</v>
      </c>
      <c r="U12" s="17">
        <v>0.173677891308546</v>
      </c>
      <c r="V12" s="17">
        <v>0.164245599930258</v>
      </c>
      <c r="W12" s="17">
        <v>0.17408049845040799</v>
      </c>
      <c r="X12" s="17">
        <v>0.199349601314325</v>
      </c>
      <c r="Y12" s="17">
        <v>0.14549244051457499</v>
      </c>
      <c r="Z12" s="17">
        <v>0.193809771728602</v>
      </c>
      <c r="AA12" s="17">
        <v>0.17503653299116201</v>
      </c>
      <c r="AB12" s="17">
        <v>0.18245104916490501</v>
      </c>
      <c r="AC12" s="17">
        <v>0.132436338663034</v>
      </c>
      <c r="AD12" s="17">
        <v>0.15594974762389199</v>
      </c>
      <c r="AE12" s="17"/>
      <c r="AF12" s="17">
        <v>0.15514156021387901</v>
      </c>
      <c r="AG12" s="17">
        <v>0.17743103925468301</v>
      </c>
      <c r="AH12" s="17">
        <v>0.18538947622696</v>
      </c>
      <c r="AI12" s="17"/>
      <c r="AJ12" s="17">
        <v>0.16025778202570001</v>
      </c>
      <c r="AK12" s="17">
        <v>0.17800843754085499</v>
      </c>
      <c r="AL12" s="17">
        <v>0.17168013773547799</v>
      </c>
      <c r="AM12" s="17">
        <v>0.26703796812720998</v>
      </c>
      <c r="AN12" s="17">
        <v>0.18376669948183799</v>
      </c>
      <c r="AO12" s="17"/>
      <c r="AP12" s="17">
        <v>0.16806621340757399</v>
      </c>
      <c r="AQ12" s="17">
        <v>0.18497585111791701</v>
      </c>
      <c r="AR12" s="17">
        <v>0.18354429170706599</v>
      </c>
      <c r="AS12" s="17"/>
      <c r="AT12" s="17">
        <v>0.18407184301458099</v>
      </c>
      <c r="AU12" s="17">
        <v>0.161490138916422</v>
      </c>
      <c r="AV12" s="17">
        <v>0.19040451329906899</v>
      </c>
      <c r="AW12" s="17">
        <v>0.157604297644373</v>
      </c>
      <c r="AX12" s="17">
        <v>0.10959968980948601</v>
      </c>
      <c r="AY12" s="17"/>
      <c r="AZ12" s="17">
        <v>0.12317803844325299</v>
      </c>
      <c r="BA12" s="17">
        <v>0.14350588778821</v>
      </c>
      <c r="BB12" s="17">
        <v>0.166417303733498</v>
      </c>
      <c r="BC12" s="17">
        <v>0.18923663540951</v>
      </c>
      <c r="BD12" s="17">
        <v>0.182584047771116</v>
      </c>
      <c r="BE12" s="17">
        <v>0.16276263319128201</v>
      </c>
      <c r="BF12" s="17">
        <v>0.20774624062546801</v>
      </c>
      <c r="BG12" s="17">
        <v>0.194190228915635</v>
      </c>
      <c r="BH12" s="17">
        <v>0.162235796500349</v>
      </c>
      <c r="BI12" s="17">
        <v>0.20544977845418899</v>
      </c>
      <c r="BJ12" s="17">
        <v>0.19418361209146701</v>
      </c>
      <c r="BK12" s="17">
        <v>0.143605418376235</v>
      </c>
      <c r="BL12" s="17">
        <v>0.184971472817163</v>
      </c>
      <c r="BM12" s="17">
        <v>0.112745192657578</v>
      </c>
      <c r="BN12" s="17">
        <v>0.147921215940582</v>
      </c>
      <c r="BO12" s="17">
        <v>0.102511101680336</v>
      </c>
      <c r="BP12" s="17"/>
      <c r="BQ12" s="17">
        <v>0.16407156565646899</v>
      </c>
      <c r="BR12" s="17">
        <v>0.17046375256923599</v>
      </c>
    </row>
    <row r="13" spans="2:70" x14ac:dyDescent="0.35">
      <c r="B13" s="18" t="s">
        <v>103</v>
      </c>
      <c r="C13" s="17">
        <v>0.13003685112675101</v>
      </c>
      <c r="D13" s="17">
        <v>0.14254186910497199</v>
      </c>
      <c r="E13" s="17">
        <v>0.11866897650875</v>
      </c>
      <c r="F13" s="17"/>
      <c r="G13" s="17">
        <v>0.13573435295774799</v>
      </c>
      <c r="H13" s="17">
        <v>0.14695937119427799</v>
      </c>
      <c r="I13" s="17">
        <v>0.13273653201694</v>
      </c>
      <c r="J13" s="17">
        <v>0.115016851037364</v>
      </c>
      <c r="K13" s="17">
        <v>0.116007251032613</v>
      </c>
      <c r="L13" s="17">
        <v>0.13195579699677201</v>
      </c>
      <c r="M13" s="17"/>
      <c r="N13" s="17">
        <v>0.13095897836878501</v>
      </c>
      <c r="O13" s="17">
        <v>0.144398843779525</v>
      </c>
      <c r="P13" s="17">
        <v>0.121077458046265</v>
      </c>
      <c r="Q13" s="17">
        <v>0.121434809575705</v>
      </c>
      <c r="R13" s="17"/>
      <c r="S13" s="17">
        <v>0.12198433727690799</v>
      </c>
      <c r="T13" s="17">
        <v>0.11910320236534699</v>
      </c>
      <c r="U13" s="17">
        <v>0.131872262152194</v>
      </c>
      <c r="V13" s="17">
        <v>0.120489553942141</v>
      </c>
      <c r="W13" s="17">
        <v>0.126043176492426</v>
      </c>
      <c r="X13" s="17">
        <v>0.143247553538389</v>
      </c>
      <c r="Y13" s="17">
        <v>0.13358930385548501</v>
      </c>
      <c r="Z13" s="17">
        <v>0.14538424362015201</v>
      </c>
      <c r="AA13" s="17">
        <v>0.122608814061202</v>
      </c>
      <c r="AB13" s="17">
        <v>0.15002694442971901</v>
      </c>
      <c r="AC13" s="17">
        <v>0.14233945255709199</v>
      </c>
      <c r="AD13" s="17">
        <v>0.12531275443741899</v>
      </c>
      <c r="AE13" s="17"/>
      <c r="AF13" s="17">
        <v>0.122501449089154</v>
      </c>
      <c r="AG13" s="17">
        <v>0.13998455007011601</v>
      </c>
      <c r="AH13" s="17">
        <v>0.12751588399182401</v>
      </c>
      <c r="AI13" s="17"/>
      <c r="AJ13" s="17">
        <v>0.11980835311299499</v>
      </c>
      <c r="AK13" s="17">
        <v>0.149522630022734</v>
      </c>
      <c r="AL13" s="17">
        <v>0.13197977389749099</v>
      </c>
      <c r="AM13" s="17">
        <v>0.14730471585631499</v>
      </c>
      <c r="AN13" s="17">
        <v>9.4627822533934702E-2</v>
      </c>
      <c r="AO13" s="17"/>
      <c r="AP13" s="17">
        <v>0.130107969319498</v>
      </c>
      <c r="AQ13" s="17">
        <v>0.14265395656198401</v>
      </c>
      <c r="AR13" s="17">
        <v>0.135276065132546</v>
      </c>
      <c r="AS13" s="17"/>
      <c r="AT13" s="17">
        <v>0.117128484870948</v>
      </c>
      <c r="AU13" s="17">
        <v>0.13175718149982901</v>
      </c>
      <c r="AV13" s="17">
        <v>0.12536587462613399</v>
      </c>
      <c r="AW13" s="17">
        <v>0.19224682989078101</v>
      </c>
      <c r="AX13" s="17">
        <v>0.124453551483589</v>
      </c>
      <c r="AY13" s="17"/>
      <c r="AZ13" s="17">
        <v>5.4008814712372899E-2</v>
      </c>
      <c r="BA13" s="17">
        <v>5.83805828448676E-2</v>
      </c>
      <c r="BB13" s="17">
        <v>7.3052713641279701E-2</v>
      </c>
      <c r="BC13" s="17">
        <v>0.12903514677209299</v>
      </c>
      <c r="BD13" s="17">
        <v>0.13579381114332201</v>
      </c>
      <c r="BE13" s="17">
        <v>0.16875311617444999</v>
      </c>
      <c r="BF13" s="17">
        <v>0.16345448502690199</v>
      </c>
      <c r="BG13" s="17">
        <v>0.138862543032822</v>
      </c>
      <c r="BH13" s="17">
        <v>0.17679331003655299</v>
      </c>
      <c r="BI13" s="17">
        <v>9.2397928552184705E-2</v>
      </c>
      <c r="BJ13" s="17">
        <v>0.114878188646745</v>
      </c>
      <c r="BK13" s="17">
        <v>0.17897018189648001</v>
      </c>
      <c r="BL13" s="17">
        <v>0.115764368152294</v>
      </c>
      <c r="BM13" s="17">
        <v>0.119333786338488</v>
      </c>
      <c r="BN13" s="17">
        <v>0.13816918744013901</v>
      </c>
      <c r="BO13" s="17">
        <v>0.125701830091802</v>
      </c>
      <c r="BP13" s="17"/>
      <c r="BQ13" s="17">
        <v>0.15445774139666199</v>
      </c>
      <c r="BR13" s="17">
        <v>0.120160425641599</v>
      </c>
    </row>
    <row r="14" spans="2:70" x14ac:dyDescent="0.35">
      <c r="B14" s="18" t="s">
        <v>104</v>
      </c>
      <c r="C14" s="17">
        <v>7.4750091663011095E-2</v>
      </c>
      <c r="D14" s="17">
        <v>8.8627903155619997E-2</v>
      </c>
      <c r="E14" s="17">
        <v>6.1687364970196702E-2</v>
      </c>
      <c r="F14" s="17"/>
      <c r="G14" s="17">
        <v>5.5456234155392602E-2</v>
      </c>
      <c r="H14" s="17">
        <v>6.9207649337745494E-2</v>
      </c>
      <c r="I14" s="17">
        <v>8.0812699688145098E-2</v>
      </c>
      <c r="J14" s="17">
        <v>8.4386754438889905E-2</v>
      </c>
      <c r="K14" s="17">
        <v>9.7262833302857093E-2</v>
      </c>
      <c r="L14" s="17">
        <v>6.4185628421368698E-2</v>
      </c>
      <c r="M14" s="17"/>
      <c r="N14" s="17">
        <v>9.42506119961775E-2</v>
      </c>
      <c r="O14" s="17">
        <v>7.9520361242226098E-2</v>
      </c>
      <c r="P14" s="17">
        <v>7.5662806350240405E-2</v>
      </c>
      <c r="Q14" s="17">
        <v>4.7868551179683201E-2</v>
      </c>
      <c r="R14" s="17"/>
      <c r="S14" s="17">
        <v>7.4265117851935694E-2</v>
      </c>
      <c r="T14" s="17">
        <v>7.4618170004956894E-2</v>
      </c>
      <c r="U14" s="17">
        <v>4.76553202917347E-2</v>
      </c>
      <c r="V14" s="17">
        <v>6.7692957831145303E-2</v>
      </c>
      <c r="W14" s="17">
        <v>7.7037060618591599E-2</v>
      </c>
      <c r="X14" s="17">
        <v>6.1989684733768098E-2</v>
      </c>
      <c r="Y14" s="17">
        <v>5.7004962455515097E-2</v>
      </c>
      <c r="Z14" s="17">
        <v>7.5246234386247404E-2</v>
      </c>
      <c r="AA14" s="17">
        <v>6.9307890148458007E-2</v>
      </c>
      <c r="AB14" s="17">
        <v>0.106891368870229</v>
      </c>
      <c r="AC14" s="17">
        <v>9.5915966787270504E-2</v>
      </c>
      <c r="AD14" s="17">
        <v>0.13900037618689601</v>
      </c>
      <c r="AE14" s="17"/>
      <c r="AF14" s="17">
        <v>7.3050658301719099E-2</v>
      </c>
      <c r="AG14" s="17">
        <v>8.5039303420943305E-2</v>
      </c>
      <c r="AH14" s="17">
        <v>6.3904404020682606E-2</v>
      </c>
      <c r="AI14" s="17"/>
      <c r="AJ14" s="17">
        <v>7.2941230951275499E-2</v>
      </c>
      <c r="AK14" s="17">
        <v>7.0724251775985306E-2</v>
      </c>
      <c r="AL14" s="17">
        <v>8.0433561788710001E-2</v>
      </c>
      <c r="AM14" s="17">
        <v>0.108512091900965</v>
      </c>
      <c r="AN14" s="17">
        <v>6.3683481870473693E-2</v>
      </c>
      <c r="AO14" s="17"/>
      <c r="AP14" s="17">
        <v>7.6487385701504998E-2</v>
      </c>
      <c r="AQ14" s="17">
        <v>7.1866385335895705E-2</v>
      </c>
      <c r="AR14" s="17">
        <v>7.7612373490408504E-2</v>
      </c>
      <c r="AS14" s="17"/>
      <c r="AT14" s="17">
        <v>7.3642032297658894E-2</v>
      </c>
      <c r="AU14" s="17">
        <v>7.5643459667456406E-2</v>
      </c>
      <c r="AV14" s="17">
        <v>7.3108098649801098E-2</v>
      </c>
      <c r="AW14" s="17">
        <v>8.1777694671878995E-2</v>
      </c>
      <c r="AX14" s="17">
        <v>0.12507332826950199</v>
      </c>
      <c r="AY14" s="17"/>
      <c r="AZ14" s="17">
        <v>2.6277998933342098E-2</v>
      </c>
      <c r="BA14" s="17">
        <v>1.0102180265793801E-2</v>
      </c>
      <c r="BB14" s="17">
        <v>3.5707780973261903E-2</v>
      </c>
      <c r="BC14" s="17">
        <v>5.6311415203691699E-2</v>
      </c>
      <c r="BD14" s="17">
        <v>5.92792708440548E-2</v>
      </c>
      <c r="BE14" s="17">
        <v>6.6402999698414206E-2</v>
      </c>
      <c r="BF14" s="17">
        <v>0.109306838332421</v>
      </c>
      <c r="BG14" s="17">
        <v>0.12822360504373401</v>
      </c>
      <c r="BH14" s="17">
        <v>7.9035493970017398E-2</v>
      </c>
      <c r="BI14" s="17">
        <v>7.0813034132921004E-2</v>
      </c>
      <c r="BJ14" s="17">
        <v>0.100229619092599</v>
      </c>
      <c r="BK14" s="17">
        <v>0.11833001882380501</v>
      </c>
      <c r="BL14" s="17">
        <v>7.5908004164177895E-2</v>
      </c>
      <c r="BM14" s="17">
        <v>9.0286069526969701E-2</v>
      </c>
      <c r="BN14" s="17">
        <v>8.5926762573537499E-2</v>
      </c>
      <c r="BO14" s="17">
        <v>7.42589176018916E-2</v>
      </c>
      <c r="BP14" s="17"/>
      <c r="BQ14" s="17">
        <v>8.3125802128799303E-2</v>
      </c>
      <c r="BR14" s="17">
        <v>7.0073824337526305E-2</v>
      </c>
    </row>
    <row r="15" spans="2:70" x14ac:dyDescent="0.35">
      <c r="B15" s="18" t="s">
        <v>105</v>
      </c>
      <c r="C15" s="17">
        <v>8.7503450181501394E-2</v>
      </c>
      <c r="D15" s="17">
        <v>0.10395734533808899</v>
      </c>
      <c r="E15" s="17">
        <v>7.14913925864923E-2</v>
      </c>
      <c r="F15" s="17"/>
      <c r="G15" s="17">
        <v>6.5527264125137999E-2</v>
      </c>
      <c r="H15" s="17">
        <v>9.53069323707081E-2</v>
      </c>
      <c r="I15" s="17">
        <v>0.100071230985688</v>
      </c>
      <c r="J15" s="17">
        <v>9.2948635104745395E-2</v>
      </c>
      <c r="K15" s="17">
        <v>9.3760099651015505E-2</v>
      </c>
      <c r="L15" s="17">
        <v>7.6874013580898598E-2</v>
      </c>
      <c r="M15" s="17"/>
      <c r="N15" s="17">
        <v>0.123368401280601</v>
      </c>
      <c r="O15" s="17">
        <v>9.9009363020780602E-2</v>
      </c>
      <c r="P15" s="17">
        <v>7.0682323491047902E-2</v>
      </c>
      <c r="Q15" s="17">
        <v>5.2754795894421502E-2</v>
      </c>
      <c r="R15" s="17"/>
      <c r="S15" s="17">
        <v>0.10536589027535199</v>
      </c>
      <c r="T15" s="17">
        <v>8.9709657810332397E-2</v>
      </c>
      <c r="U15" s="17">
        <v>6.3882242559959806E-2</v>
      </c>
      <c r="V15" s="17">
        <v>0.107379012016143</v>
      </c>
      <c r="W15" s="17">
        <v>8.5075857812169503E-2</v>
      </c>
      <c r="X15" s="17">
        <v>7.5402754676741707E-2</v>
      </c>
      <c r="Y15" s="17">
        <v>7.1667248603314304E-2</v>
      </c>
      <c r="Z15" s="17">
        <v>0.11336900306424499</v>
      </c>
      <c r="AA15" s="17">
        <v>8.2219131358133593E-2</v>
      </c>
      <c r="AB15" s="17">
        <v>7.5293773677213696E-2</v>
      </c>
      <c r="AC15" s="17">
        <v>9.5865667371033594E-2</v>
      </c>
      <c r="AD15" s="17">
        <v>8.9764663648211299E-2</v>
      </c>
      <c r="AE15" s="17"/>
      <c r="AF15" s="17">
        <v>9.70335809793893E-2</v>
      </c>
      <c r="AG15" s="17">
        <v>9.3119354223700102E-2</v>
      </c>
      <c r="AH15" s="17">
        <v>6.6647418321028704E-2</v>
      </c>
      <c r="AI15" s="17"/>
      <c r="AJ15" s="17">
        <v>0.10192258746058699</v>
      </c>
      <c r="AK15" s="17">
        <v>0.10348583757364101</v>
      </c>
      <c r="AL15" s="17">
        <v>8.3556575945020695E-2</v>
      </c>
      <c r="AM15" s="17">
        <v>4.3698932178235103E-2</v>
      </c>
      <c r="AN15" s="17">
        <v>5.0734796568746701E-2</v>
      </c>
      <c r="AO15" s="17"/>
      <c r="AP15" s="17">
        <v>0.10414174653830401</v>
      </c>
      <c r="AQ15" s="17">
        <v>0.105462574612324</v>
      </c>
      <c r="AR15" s="17">
        <v>6.2794852287356206E-2</v>
      </c>
      <c r="AS15" s="17"/>
      <c r="AT15" s="17">
        <v>5.4711832773852498E-2</v>
      </c>
      <c r="AU15" s="17">
        <v>7.1415304178389899E-2</v>
      </c>
      <c r="AV15" s="17">
        <v>0.117173025606592</v>
      </c>
      <c r="AW15" s="17">
        <v>0.11265575174959699</v>
      </c>
      <c r="AX15" s="17">
        <v>0.10014405348393</v>
      </c>
      <c r="AY15" s="17"/>
      <c r="AZ15" s="17">
        <v>2.5319072900912801E-2</v>
      </c>
      <c r="BA15" s="17">
        <v>2.2024204342499701E-2</v>
      </c>
      <c r="BB15" s="17">
        <v>3.2130255416569699E-2</v>
      </c>
      <c r="BC15" s="17">
        <v>2.6504205606444599E-2</v>
      </c>
      <c r="BD15" s="17">
        <v>6.7056129118761507E-2</v>
      </c>
      <c r="BE15" s="17">
        <v>5.8060737202853201E-2</v>
      </c>
      <c r="BF15" s="17">
        <v>8.9826640152131404E-2</v>
      </c>
      <c r="BG15" s="17">
        <v>0.11352678286229601</v>
      </c>
      <c r="BH15" s="17">
        <v>0.100513339030739</v>
      </c>
      <c r="BI15" s="17">
        <v>0.11153885852383701</v>
      </c>
      <c r="BJ15" s="17">
        <v>0.123706776222875</v>
      </c>
      <c r="BK15" s="17">
        <v>9.8718795737271603E-2</v>
      </c>
      <c r="BL15" s="17">
        <v>0.15146679386241901</v>
      </c>
      <c r="BM15" s="17">
        <v>0.212752906160661</v>
      </c>
      <c r="BN15" s="17">
        <v>0.181351455416222</v>
      </c>
      <c r="BO15" s="17">
        <v>0.15789785742787099</v>
      </c>
      <c r="BP15" s="17"/>
      <c r="BQ15" s="17">
        <v>0.110210793356341</v>
      </c>
      <c r="BR15" s="17">
        <v>7.9362513892398498E-2</v>
      </c>
    </row>
    <row r="16" spans="2:70" x14ac:dyDescent="0.35">
      <c r="B16" s="18" t="s">
        <v>106</v>
      </c>
      <c r="C16" s="17">
        <v>4.1972788132697302E-2</v>
      </c>
      <c r="D16" s="17">
        <v>5.2520233026088901E-2</v>
      </c>
      <c r="E16" s="17">
        <v>3.1949494800351003E-2</v>
      </c>
      <c r="F16" s="17"/>
      <c r="G16" s="17">
        <v>2.5045349117242099E-2</v>
      </c>
      <c r="H16" s="17">
        <v>3.7038567790802598E-2</v>
      </c>
      <c r="I16" s="17">
        <v>4.2591598976410502E-2</v>
      </c>
      <c r="J16" s="17">
        <v>4.8507710275752403E-2</v>
      </c>
      <c r="K16" s="17">
        <v>5.3307505868845098E-2</v>
      </c>
      <c r="L16" s="17">
        <v>4.38112192205194E-2</v>
      </c>
      <c r="M16" s="17"/>
      <c r="N16" s="17">
        <v>6.4391537519325304E-2</v>
      </c>
      <c r="O16" s="17">
        <v>5.0598557142386202E-2</v>
      </c>
      <c r="P16" s="17">
        <v>2.8942952028480299E-2</v>
      </c>
      <c r="Q16" s="17">
        <v>1.9893275081231E-2</v>
      </c>
      <c r="R16" s="17"/>
      <c r="S16" s="17">
        <v>5.7938585958743703E-2</v>
      </c>
      <c r="T16" s="17">
        <v>4.3728148428160002E-2</v>
      </c>
      <c r="U16" s="17">
        <v>6.1729263700865102E-2</v>
      </c>
      <c r="V16" s="17">
        <v>3.9948381492682102E-2</v>
      </c>
      <c r="W16" s="17">
        <v>3.5983002986599302E-2</v>
      </c>
      <c r="X16" s="17">
        <v>2.76994854058655E-2</v>
      </c>
      <c r="Y16" s="17">
        <v>3.6500411976067501E-2</v>
      </c>
      <c r="Z16" s="17">
        <v>4.4582127175220101E-2</v>
      </c>
      <c r="AA16" s="17">
        <v>3.3401663427800501E-2</v>
      </c>
      <c r="AB16" s="17">
        <v>3.5601831434016698E-2</v>
      </c>
      <c r="AC16" s="17">
        <v>3.7110625916321097E-2</v>
      </c>
      <c r="AD16" s="17">
        <v>3.9747744075941803E-2</v>
      </c>
      <c r="AE16" s="17"/>
      <c r="AF16" s="17">
        <v>4.47455581579633E-2</v>
      </c>
      <c r="AG16" s="17">
        <v>4.92694069336354E-2</v>
      </c>
      <c r="AH16" s="17">
        <v>2.8798238973784501E-2</v>
      </c>
      <c r="AI16" s="17"/>
      <c r="AJ16" s="17">
        <v>5.5171217068468302E-2</v>
      </c>
      <c r="AK16" s="17">
        <v>3.1593845893567202E-2</v>
      </c>
      <c r="AL16" s="17">
        <v>6.7094061679185898E-2</v>
      </c>
      <c r="AM16" s="17">
        <v>2.8154659539437299E-2</v>
      </c>
      <c r="AN16" s="17">
        <v>3.4497063946211097E-2</v>
      </c>
      <c r="AO16" s="17"/>
      <c r="AP16" s="17">
        <v>5.8935122813107199E-2</v>
      </c>
      <c r="AQ16" s="17">
        <v>3.78083310950608E-2</v>
      </c>
      <c r="AR16" s="17">
        <v>6.5440243265631304E-2</v>
      </c>
      <c r="AS16" s="17"/>
      <c r="AT16" s="17">
        <v>2.8170684085353399E-2</v>
      </c>
      <c r="AU16" s="17">
        <v>3.9876717595516399E-2</v>
      </c>
      <c r="AV16" s="17">
        <v>4.8060690440302797E-2</v>
      </c>
      <c r="AW16" s="17">
        <v>6.1108959185023203E-2</v>
      </c>
      <c r="AX16" s="17">
        <v>6.5398078865822495E-2</v>
      </c>
      <c r="AY16" s="17"/>
      <c r="AZ16" s="17">
        <v>0</v>
      </c>
      <c r="BA16" s="17">
        <v>9.5789023851212806E-3</v>
      </c>
      <c r="BB16" s="17">
        <v>6.8592212158218296E-3</v>
      </c>
      <c r="BC16" s="17">
        <v>1.7742947367210798E-2</v>
      </c>
      <c r="BD16" s="17">
        <v>2.17206209916797E-2</v>
      </c>
      <c r="BE16" s="17">
        <v>2.8027587200003898E-2</v>
      </c>
      <c r="BF16" s="17">
        <v>2.6593577033602701E-2</v>
      </c>
      <c r="BG16" s="17">
        <v>3.2146831351092899E-2</v>
      </c>
      <c r="BH16" s="17">
        <v>3.7432310283938598E-2</v>
      </c>
      <c r="BI16" s="17">
        <v>5.8688831937440102E-2</v>
      </c>
      <c r="BJ16" s="17">
        <v>6.4752051949853798E-2</v>
      </c>
      <c r="BK16" s="17">
        <v>0.123697453539986</v>
      </c>
      <c r="BL16" s="17">
        <v>7.4289075073974503E-2</v>
      </c>
      <c r="BM16" s="17">
        <v>7.6093159956932596E-2</v>
      </c>
      <c r="BN16" s="17">
        <v>0.13999244303923999</v>
      </c>
      <c r="BO16" s="17">
        <v>0.123340875641964</v>
      </c>
      <c r="BP16" s="17"/>
      <c r="BQ16" s="17">
        <v>5.8766470024304303E-2</v>
      </c>
      <c r="BR16" s="17">
        <v>3.5547776444805203E-2</v>
      </c>
    </row>
    <row r="17" spans="2:70" x14ac:dyDescent="0.35">
      <c r="B17" s="18" t="s">
        <v>89</v>
      </c>
      <c r="C17" s="17">
        <v>2.9883682463441998E-2</v>
      </c>
      <c r="D17" s="17">
        <v>3.4865234421053402E-2</v>
      </c>
      <c r="E17" s="17">
        <v>2.4795971883852401E-2</v>
      </c>
      <c r="F17" s="17"/>
      <c r="G17" s="17">
        <v>2.7765490476277101E-2</v>
      </c>
      <c r="H17" s="17">
        <v>3.1500042393266398E-2</v>
      </c>
      <c r="I17" s="17">
        <v>3.1990199583731498E-2</v>
      </c>
      <c r="J17" s="17">
        <v>3.1563388411855499E-2</v>
      </c>
      <c r="K17" s="17">
        <v>2.62049076801395E-2</v>
      </c>
      <c r="L17" s="17">
        <v>2.9349471053427001E-2</v>
      </c>
      <c r="M17" s="17"/>
      <c r="N17" s="17">
        <v>5.4837612117697998E-2</v>
      </c>
      <c r="O17" s="17">
        <v>2.6463105799501001E-2</v>
      </c>
      <c r="P17" s="17">
        <v>3.04176895582161E-2</v>
      </c>
      <c r="Q17" s="17">
        <v>6.4059792193036898E-3</v>
      </c>
      <c r="R17" s="17"/>
      <c r="S17" s="17">
        <v>5.3397731305530098E-2</v>
      </c>
      <c r="T17" s="17">
        <v>2.5367068621630101E-2</v>
      </c>
      <c r="U17" s="17">
        <v>8.4565527231636496E-3</v>
      </c>
      <c r="V17" s="17">
        <v>3.74250614175103E-2</v>
      </c>
      <c r="W17" s="17">
        <v>1.18793830567445E-2</v>
      </c>
      <c r="X17" s="17">
        <v>3.2698363497813701E-2</v>
      </c>
      <c r="Y17" s="17">
        <v>3.5733779022743502E-2</v>
      </c>
      <c r="Z17" s="17">
        <v>3.4630097711547299E-2</v>
      </c>
      <c r="AA17" s="17">
        <v>3.1487093659179802E-2</v>
      </c>
      <c r="AB17" s="17">
        <v>1.0483470532973301E-2</v>
      </c>
      <c r="AC17" s="17">
        <v>2.9530373600048E-2</v>
      </c>
      <c r="AD17" s="17">
        <v>3.8822864651877703E-2</v>
      </c>
      <c r="AE17" s="17"/>
      <c r="AF17" s="17">
        <v>2.98317674343179E-2</v>
      </c>
      <c r="AG17" s="17">
        <v>3.6689888816735301E-2</v>
      </c>
      <c r="AH17" s="17">
        <v>1.7788321018222801E-2</v>
      </c>
      <c r="AI17" s="17"/>
      <c r="AJ17" s="17">
        <v>3.9536447008737097E-2</v>
      </c>
      <c r="AK17" s="17">
        <v>3.1958727413514201E-2</v>
      </c>
      <c r="AL17" s="17">
        <v>3.0312616927070001E-2</v>
      </c>
      <c r="AM17" s="17">
        <v>0</v>
      </c>
      <c r="AN17" s="17">
        <v>1.60270837791829E-2</v>
      </c>
      <c r="AO17" s="17"/>
      <c r="AP17" s="17">
        <v>4.1800055838415999E-2</v>
      </c>
      <c r="AQ17" s="17">
        <v>3.1845988970316499E-2</v>
      </c>
      <c r="AR17" s="17">
        <v>1.42074494386338E-2</v>
      </c>
      <c r="AS17" s="17"/>
      <c r="AT17" s="17">
        <v>1.9788722786088599E-2</v>
      </c>
      <c r="AU17" s="17">
        <v>2.6836955855664799E-2</v>
      </c>
      <c r="AV17" s="17">
        <v>4.32794724060361E-2</v>
      </c>
      <c r="AW17" s="17">
        <v>3.3833365310559201E-2</v>
      </c>
      <c r="AX17" s="17">
        <v>7.3031473149901702E-2</v>
      </c>
      <c r="AY17" s="17"/>
      <c r="AZ17" s="17">
        <v>0</v>
      </c>
      <c r="BA17" s="17">
        <v>4.57116195325753E-3</v>
      </c>
      <c r="BB17" s="17">
        <v>9.65684465663268E-3</v>
      </c>
      <c r="BC17" s="17">
        <v>0</v>
      </c>
      <c r="BD17" s="17">
        <v>1.15216599900932E-2</v>
      </c>
      <c r="BE17" s="17">
        <v>1.6552053083752499E-2</v>
      </c>
      <c r="BF17" s="17">
        <v>2.4823343745873999E-2</v>
      </c>
      <c r="BG17" s="17">
        <v>2.49223365466947E-2</v>
      </c>
      <c r="BH17" s="17">
        <v>3.2959843535863599E-2</v>
      </c>
      <c r="BI17" s="17">
        <v>4.9668048449739703E-2</v>
      </c>
      <c r="BJ17" s="17">
        <v>4.3495167983426099E-2</v>
      </c>
      <c r="BK17" s="17">
        <v>7.2942996346073097E-2</v>
      </c>
      <c r="BL17" s="17">
        <v>8.6194785005833302E-2</v>
      </c>
      <c r="BM17" s="17">
        <v>4.83667278427782E-2</v>
      </c>
      <c r="BN17" s="17">
        <v>5.8775107999694501E-2</v>
      </c>
      <c r="BO17" s="17">
        <v>0.102097591252091</v>
      </c>
      <c r="BP17" s="17"/>
      <c r="BQ17" s="17">
        <v>4.5978309974743101E-2</v>
      </c>
      <c r="BR17" s="17">
        <v>2.3349814032507701E-2</v>
      </c>
    </row>
    <row r="18" spans="2:70" x14ac:dyDescent="0.35">
      <c r="B18" s="18" t="s">
        <v>107</v>
      </c>
      <c r="C18" s="17">
        <v>1.64217927131875E-2</v>
      </c>
      <c r="D18" s="17">
        <v>2.3193051384900899E-2</v>
      </c>
      <c r="E18" s="17">
        <v>9.9194195919756391E-3</v>
      </c>
      <c r="F18" s="17"/>
      <c r="G18" s="17">
        <v>2.0188594148418101E-2</v>
      </c>
      <c r="H18" s="17">
        <v>2.1325354794632202E-2</v>
      </c>
      <c r="I18" s="17">
        <v>2.1136475607741099E-2</v>
      </c>
      <c r="J18" s="17">
        <v>1.4641181839831201E-2</v>
      </c>
      <c r="K18" s="17">
        <v>6.45863067686745E-3</v>
      </c>
      <c r="L18" s="17">
        <v>1.4205493187393999E-2</v>
      </c>
      <c r="M18" s="17"/>
      <c r="N18" s="17">
        <v>2.4226707276117601E-2</v>
      </c>
      <c r="O18" s="17">
        <v>1.32295702192055E-2</v>
      </c>
      <c r="P18" s="17">
        <v>1.9367446621754599E-2</v>
      </c>
      <c r="Q18" s="17">
        <v>8.9305120222025192E-3</v>
      </c>
      <c r="R18" s="17"/>
      <c r="S18" s="17">
        <v>2.61824226823693E-2</v>
      </c>
      <c r="T18" s="17">
        <v>1.6087562516446299E-2</v>
      </c>
      <c r="U18" s="17">
        <v>1.1233776257226E-2</v>
      </c>
      <c r="V18" s="17">
        <v>1.38017195396211E-2</v>
      </c>
      <c r="W18" s="17">
        <v>2.1614848079272199E-2</v>
      </c>
      <c r="X18" s="17">
        <v>1.24120740613754E-2</v>
      </c>
      <c r="Y18" s="17">
        <v>1.7570495325558901E-2</v>
      </c>
      <c r="Z18" s="17">
        <v>6.5269259505737398E-3</v>
      </c>
      <c r="AA18" s="17">
        <v>1.16575310506338E-2</v>
      </c>
      <c r="AB18" s="17">
        <v>2.3538088563536699E-2</v>
      </c>
      <c r="AC18" s="17">
        <v>1.1471628266482001E-2</v>
      </c>
      <c r="AD18" s="17">
        <v>8.3418116709458503E-3</v>
      </c>
      <c r="AE18" s="17"/>
      <c r="AF18" s="17">
        <v>1.0619068257225099E-2</v>
      </c>
      <c r="AG18" s="17">
        <v>2.21841222982265E-2</v>
      </c>
      <c r="AH18" s="17">
        <v>1.1816097066010001E-2</v>
      </c>
      <c r="AI18" s="17"/>
      <c r="AJ18" s="17">
        <v>1.7204720852512401E-2</v>
      </c>
      <c r="AK18" s="17">
        <v>1.62527491378756E-2</v>
      </c>
      <c r="AL18" s="17">
        <v>2.1953236592228101E-2</v>
      </c>
      <c r="AM18" s="17">
        <v>2.2100317901278001E-2</v>
      </c>
      <c r="AN18" s="17">
        <v>7.6343817330225602E-3</v>
      </c>
      <c r="AO18" s="17"/>
      <c r="AP18" s="17">
        <v>2.6527036894116E-2</v>
      </c>
      <c r="AQ18" s="17">
        <v>1.41515677406967E-2</v>
      </c>
      <c r="AR18" s="17">
        <v>2.0851327414043799E-2</v>
      </c>
      <c r="AS18" s="17"/>
      <c r="AT18" s="17">
        <v>1.2411068604488699E-2</v>
      </c>
      <c r="AU18" s="17">
        <v>1.4055379003996501E-2</v>
      </c>
      <c r="AV18" s="17">
        <v>1.9069253195488699E-2</v>
      </c>
      <c r="AW18" s="17">
        <v>2.8330507004564801E-2</v>
      </c>
      <c r="AX18" s="17">
        <v>4.5047439525654903E-2</v>
      </c>
      <c r="AY18" s="17"/>
      <c r="AZ18" s="17">
        <v>0</v>
      </c>
      <c r="BA18" s="17">
        <v>0</v>
      </c>
      <c r="BB18" s="17">
        <v>1.39571926189361E-2</v>
      </c>
      <c r="BC18" s="17">
        <v>1.1132762611242601E-2</v>
      </c>
      <c r="BD18" s="17">
        <v>5.4789435534822097E-3</v>
      </c>
      <c r="BE18" s="17">
        <v>1.3526404484065399E-2</v>
      </c>
      <c r="BF18" s="17">
        <v>8.8349399616414696E-3</v>
      </c>
      <c r="BG18" s="17">
        <v>1.6998063006988799E-2</v>
      </c>
      <c r="BH18" s="17">
        <v>1.56634769773027E-2</v>
      </c>
      <c r="BI18" s="17">
        <v>1.5863072158374101E-2</v>
      </c>
      <c r="BJ18" s="17">
        <v>2.0559134997438399E-2</v>
      </c>
      <c r="BK18" s="17">
        <v>2.0017881521535101E-2</v>
      </c>
      <c r="BL18" s="17">
        <v>5.3867858573214402E-3</v>
      </c>
      <c r="BM18" s="17">
        <v>9.7421279205523403E-2</v>
      </c>
      <c r="BN18" s="17">
        <v>2.98021239849811E-2</v>
      </c>
      <c r="BO18" s="17">
        <v>7.6495724331187301E-2</v>
      </c>
      <c r="BP18" s="17"/>
      <c r="BQ18" s="17">
        <v>2.3431636336080901E-2</v>
      </c>
      <c r="BR18" s="17">
        <v>1.359015915618E-2</v>
      </c>
    </row>
    <row r="19" spans="2:70" x14ac:dyDescent="0.35">
      <c r="B19" s="18" t="s">
        <v>108</v>
      </c>
      <c r="C19" s="17">
        <v>6.3188130010031103E-3</v>
      </c>
      <c r="D19" s="17">
        <v>9.75961438780093E-3</v>
      </c>
      <c r="E19" s="17">
        <v>3.0016301914843999E-3</v>
      </c>
      <c r="F19" s="17"/>
      <c r="G19" s="17">
        <v>1.01663637365645E-2</v>
      </c>
      <c r="H19" s="17">
        <v>8.3300929393889493E-3</v>
      </c>
      <c r="I19" s="17">
        <v>8.4818870372308595E-3</v>
      </c>
      <c r="J19" s="17">
        <v>1.2621264556194401E-3</v>
      </c>
      <c r="K19" s="17">
        <v>1.00430039742387E-2</v>
      </c>
      <c r="L19" s="17">
        <v>1.9939424484072001E-3</v>
      </c>
      <c r="M19" s="17"/>
      <c r="N19" s="17">
        <v>1.17340792383741E-2</v>
      </c>
      <c r="O19" s="17">
        <v>4.5137774267612497E-3</v>
      </c>
      <c r="P19" s="17">
        <v>6.2841526970564996E-3</v>
      </c>
      <c r="Q19" s="17">
        <v>2.4584030627657601E-3</v>
      </c>
      <c r="R19" s="17"/>
      <c r="S19" s="17">
        <v>1.1563815962686E-2</v>
      </c>
      <c r="T19" s="17">
        <v>9.1689911937998698E-3</v>
      </c>
      <c r="U19" s="17">
        <v>9.5122135043062706E-3</v>
      </c>
      <c r="V19" s="17">
        <v>5.6092274576049596E-3</v>
      </c>
      <c r="W19" s="17">
        <v>6.7753459003845901E-3</v>
      </c>
      <c r="X19" s="17">
        <v>2.7170117624411702E-3</v>
      </c>
      <c r="Y19" s="17">
        <v>6.2652443313634797E-3</v>
      </c>
      <c r="Z19" s="17">
        <v>8.3802965432857295E-3</v>
      </c>
      <c r="AA19" s="17">
        <v>3.6911580675707098E-3</v>
      </c>
      <c r="AB19" s="17">
        <v>3.1124423068475899E-3</v>
      </c>
      <c r="AC19" s="17">
        <v>0</v>
      </c>
      <c r="AD19" s="17">
        <v>0</v>
      </c>
      <c r="AE19" s="17"/>
      <c r="AF19" s="17">
        <v>8.2268173692980704E-3</v>
      </c>
      <c r="AG19" s="17">
        <v>5.7726081745158196E-3</v>
      </c>
      <c r="AH19" s="17">
        <v>1.8747367807622701E-3</v>
      </c>
      <c r="AI19" s="17"/>
      <c r="AJ19" s="17">
        <v>8.1849561026974202E-3</v>
      </c>
      <c r="AK19" s="17">
        <v>6.8916847501229598E-3</v>
      </c>
      <c r="AL19" s="17">
        <v>3.9497368012851499E-3</v>
      </c>
      <c r="AM19" s="17">
        <v>0</v>
      </c>
      <c r="AN19" s="17">
        <v>3.8749204981890898E-3</v>
      </c>
      <c r="AO19" s="17"/>
      <c r="AP19" s="17">
        <v>7.3201428179733401E-3</v>
      </c>
      <c r="AQ19" s="17">
        <v>8.4587410244729207E-3</v>
      </c>
      <c r="AR19" s="17">
        <v>4.4021502055277403E-3</v>
      </c>
      <c r="AS19" s="17"/>
      <c r="AT19" s="17">
        <v>6.8173017920311304E-3</v>
      </c>
      <c r="AU19" s="17">
        <v>4.06593058475527E-3</v>
      </c>
      <c r="AV19" s="17">
        <v>9.3526376940309599E-3</v>
      </c>
      <c r="AW19" s="17">
        <v>4.3119739144255303E-3</v>
      </c>
      <c r="AX19" s="17">
        <v>0</v>
      </c>
      <c r="AY19" s="17"/>
      <c r="AZ19" s="17">
        <v>0</v>
      </c>
      <c r="BA19" s="17">
        <v>0</v>
      </c>
      <c r="BB19" s="17">
        <v>3.8855255419859101E-3</v>
      </c>
      <c r="BC19" s="17">
        <v>4.7879961784027102E-3</v>
      </c>
      <c r="BD19" s="17">
        <v>0</v>
      </c>
      <c r="BE19" s="17">
        <v>0</v>
      </c>
      <c r="BF19" s="17">
        <v>3.1188357411608301E-3</v>
      </c>
      <c r="BG19" s="17">
        <v>5.577442795445E-3</v>
      </c>
      <c r="BH19" s="17">
        <v>4.78467468483688E-3</v>
      </c>
      <c r="BI19" s="17">
        <v>4.5505132393352903E-3</v>
      </c>
      <c r="BJ19" s="17">
        <v>5.0790919385420696E-3</v>
      </c>
      <c r="BK19" s="17">
        <v>4.8487433524729796E-3</v>
      </c>
      <c r="BL19" s="17">
        <v>2.8121828698517499E-2</v>
      </c>
      <c r="BM19" s="17">
        <v>3.9396563182742997E-2</v>
      </c>
      <c r="BN19" s="17">
        <v>1.1275927458487E-2</v>
      </c>
      <c r="BO19" s="17">
        <v>3.7791222680284897E-2</v>
      </c>
      <c r="BP19" s="17"/>
      <c r="BQ19" s="17">
        <v>1.12180924413044E-2</v>
      </c>
      <c r="BR19" s="17">
        <v>4.0623743634152203E-3</v>
      </c>
    </row>
    <row r="20" spans="2:70" x14ac:dyDescent="0.35">
      <c r="B20" s="18" t="s">
        <v>109</v>
      </c>
      <c r="C20" s="17">
        <v>1.07966036387798E-2</v>
      </c>
      <c r="D20" s="17">
        <v>1.6757063708363801E-2</v>
      </c>
      <c r="E20" s="17">
        <v>5.0493267699850703E-3</v>
      </c>
      <c r="F20" s="17"/>
      <c r="G20" s="17">
        <v>9.0527754078171593E-3</v>
      </c>
      <c r="H20" s="17">
        <v>1.55220660765522E-2</v>
      </c>
      <c r="I20" s="17">
        <v>1.1187806810779201E-2</v>
      </c>
      <c r="J20" s="17">
        <v>1.28140325554916E-2</v>
      </c>
      <c r="K20" s="17">
        <v>1.35720438397117E-2</v>
      </c>
      <c r="L20" s="17">
        <v>4.2853257487750103E-3</v>
      </c>
      <c r="M20" s="17"/>
      <c r="N20" s="17">
        <v>1.65397899585654E-2</v>
      </c>
      <c r="O20" s="17">
        <v>6.9150391367396903E-3</v>
      </c>
      <c r="P20" s="17">
        <v>1.1109958443658899E-2</v>
      </c>
      <c r="Q20" s="17">
        <v>6.5320406282456996E-3</v>
      </c>
      <c r="R20" s="17"/>
      <c r="S20" s="17">
        <v>1.8353616395805999E-2</v>
      </c>
      <c r="T20" s="17">
        <v>1.3823978023261199E-2</v>
      </c>
      <c r="U20" s="17">
        <v>1.41346186487574E-2</v>
      </c>
      <c r="V20" s="17">
        <v>1.1609528368190399E-2</v>
      </c>
      <c r="W20" s="17">
        <v>1.23727554306792E-2</v>
      </c>
      <c r="X20" s="17">
        <v>2.3804755994779798E-3</v>
      </c>
      <c r="Y20" s="17">
        <v>8.4045790201143292E-3</v>
      </c>
      <c r="Z20" s="17">
        <v>1.19906340716579E-2</v>
      </c>
      <c r="AA20" s="17">
        <v>5.8371262281542297E-3</v>
      </c>
      <c r="AB20" s="17">
        <v>8.0706859116479301E-3</v>
      </c>
      <c r="AC20" s="17">
        <v>6.1281283621774799E-3</v>
      </c>
      <c r="AD20" s="17">
        <v>1.15465897000133E-2</v>
      </c>
      <c r="AE20" s="17"/>
      <c r="AF20" s="17">
        <v>1.43022935325975E-2</v>
      </c>
      <c r="AG20" s="17">
        <v>1.1744728799887401E-2</v>
      </c>
      <c r="AH20" s="17">
        <v>4.9544417606515803E-3</v>
      </c>
      <c r="AI20" s="17"/>
      <c r="AJ20" s="17">
        <v>1.41726245030688E-2</v>
      </c>
      <c r="AK20" s="17">
        <v>1.33706322196822E-2</v>
      </c>
      <c r="AL20" s="17">
        <v>6.1547459206718596E-3</v>
      </c>
      <c r="AM20" s="17">
        <v>4.87643891268211E-2</v>
      </c>
      <c r="AN20" s="17">
        <v>1.6007831008549201E-3</v>
      </c>
      <c r="AO20" s="17"/>
      <c r="AP20" s="17">
        <v>1.6600493532062301E-2</v>
      </c>
      <c r="AQ20" s="17">
        <v>1.2047395774688101E-2</v>
      </c>
      <c r="AR20" s="17">
        <v>1.92301843451365E-2</v>
      </c>
      <c r="AS20" s="17"/>
      <c r="AT20" s="17">
        <v>2.8183522725403801E-3</v>
      </c>
      <c r="AU20" s="17">
        <v>1.0481792353595899E-2</v>
      </c>
      <c r="AV20" s="17">
        <v>1.42681414436036E-2</v>
      </c>
      <c r="AW20" s="17">
        <v>2.12292321931534E-2</v>
      </c>
      <c r="AX20" s="17">
        <v>1.31764769023165E-2</v>
      </c>
      <c r="AY20" s="17"/>
      <c r="AZ20" s="17">
        <v>0</v>
      </c>
      <c r="BA20" s="17">
        <v>0</v>
      </c>
      <c r="BB20" s="17">
        <v>0</v>
      </c>
      <c r="BC20" s="17">
        <v>1.0330890234673601E-2</v>
      </c>
      <c r="BD20" s="17">
        <v>5.9541254270617204E-3</v>
      </c>
      <c r="BE20" s="17">
        <v>1.91375496238757E-3</v>
      </c>
      <c r="BF20" s="17">
        <v>5.0211360185093501E-3</v>
      </c>
      <c r="BG20" s="17">
        <v>6.8234396988973997E-3</v>
      </c>
      <c r="BH20" s="17">
        <v>7.1999612539309201E-3</v>
      </c>
      <c r="BI20" s="17">
        <v>1.82500932546911E-2</v>
      </c>
      <c r="BJ20" s="17">
        <v>9.0819114104138503E-3</v>
      </c>
      <c r="BK20" s="17">
        <v>2.0694135926596299E-2</v>
      </c>
      <c r="BL20" s="17">
        <v>6.0198376160667602E-3</v>
      </c>
      <c r="BM20" s="17">
        <v>9.9572214019624603E-3</v>
      </c>
      <c r="BN20" s="17">
        <v>4.7915138359738103E-2</v>
      </c>
      <c r="BO20" s="17">
        <v>8.8260346743525203E-2</v>
      </c>
      <c r="BP20" s="17"/>
      <c r="BQ20" s="17">
        <v>1.6665357475661099E-2</v>
      </c>
      <c r="BR20" s="17">
        <v>8.0780103134063096E-3</v>
      </c>
    </row>
    <row r="21" spans="2:70" x14ac:dyDescent="0.35">
      <c r="B21" s="18" t="s">
        <v>94</v>
      </c>
      <c r="C21" s="17">
        <v>3.2567563379081899E-2</v>
      </c>
      <c r="D21" s="17">
        <v>3.1994510922143303E-2</v>
      </c>
      <c r="E21" s="17">
        <v>3.33360148576516E-2</v>
      </c>
      <c r="F21" s="17"/>
      <c r="G21" s="17">
        <v>2.3600501185442799E-2</v>
      </c>
      <c r="H21" s="17">
        <v>2.4538489419117401E-2</v>
      </c>
      <c r="I21" s="17">
        <v>3.5018266813087E-2</v>
      </c>
      <c r="J21" s="17">
        <v>4.0204883886503798E-2</v>
      </c>
      <c r="K21" s="17">
        <v>4.3401995941695998E-2</v>
      </c>
      <c r="L21" s="17">
        <v>2.95612474740253E-2</v>
      </c>
      <c r="M21" s="17"/>
      <c r="N21" s="17">
        <v>2.82615634127668E-2</v>
      </c>
      <c r="O21" s="17">
        <v>3.40735065125621E-2</v>
      </c>
      <c r="P21" s="17">
        <v>2.8395640558054699E-2</v>
      </c>
      <c r="Q21" s="17">
        <v>3.8832118569153702E-2</v>
      </c>
      <c r="R21" s="17"/>
      <c r="S21" s="17">
        <v>2.4199190659872701E-2</v>
      </c>
      <c r="T21" s="17">
        <v>3.4811234144691103E-2</v>
      </c>
      <c r="U21" s="17">
        <v>3.4199098948054403E-2</v>
      </c>
      <c r="V21" s="17">
        <v>3.7946071320408503E-2</v>
      </c>
      <c r="W21" s="17">
        <v>5.44896768164281E-2</v>
      </c>
      <c r="X21" s="17">
        <v>3.7627567736174303E-2</v>
      </c>
      <c r="Y21" s="17">
        <v>2.85548536224021E-2</v>
      </c>
      <c r="Z21" s="17">
        <v>4.63440470120366E-2</v>
      </c>
      <c r="AA21" s="17">
        <v>1.7387406970761399E-2</v>
      </c>
      <c r="AB21" s="17">
        <v>2.9154045607509099E-2</v>
      </c>
      <c r="AC21" s="17">
        <v>2.7548002987737501E-2</v>
      </c>
      <c r="AD21" s="17">
        <v>4.1724578703548697E-2</v>
      </c>
      <c r="AE21" s="17"/>
      <c r="AF21" s="17">
        <v>2.7648130314654001E-2</v>
      </c>
      <c r="AG21" s="17">
        <v>3.3805124580128701E-2</v>
      </c>
      <c r="AH21" s="17">
        <v>3.30777224112523E-2</v>
      </c>
      <c r="AI21" s="17"/>
      <c r="AJ21" s="17">
        <v>3.2564181504157498E-2</v>
      </c>
      <c r="AK21" s="17">
        <v>2.8053009554339502E-2</v>
      </c>
      <c r="AL21" s="17">
        <v>2.2846643213174801E-2</v>
      </c>
      <c r="AM21" s="17">
        <v>2.0180959152917202E-2</v>
      </c>
      <c r="AN21" s="17">
        <v>4.68343470583844E-2</v>
      </c>
      <c r="AO21" s="17"/>
      <c r="AP21" s="17">
        <v>2.82426406670983E-2</v>
      </c>
      <c r="AQ21" s="17">
        <v>2.9269958692258E-2</v>
      </c>
      <c r="AR21" s="17">
        <v>1.1976518208279101E-2</v>
      </c>
      <c r="AS21" s="17"/>
      <c r="AT21" s="17">
        <v>4.3355728312565303E-2</v>
      </c>
      <c r="AU21" s="17">
        <v>2.99058676099535E-2</v>
      </c>
      <c r="AV21" s="17">
        <v>2.7218336590122998E-2</v>
      </c>
      <c r="AW21" s="17">
        <v>1.9252098266392299E-2</v>
      </c>
      <c r="AX21" s="17">
        <v>5.6764337217106803E-2</v>
      </c>
      <c r="AY21" s="17"/>
      <c r="AZ21" s="17">
        <v>6.4869030309548201E-2</v>
      </c>
      <c r="BA21" s="17">
        <v>9.5849868371250205E-3</v>
      </c>
      <c r="BB21" s="17">
        <v>2.5138723601003901E-2</v>
      </c>
      <c r="BC21" s="17">
        <v>4.3335406382921202E-2</v>
      </c>
      <c r="BD21" s="17">
        <v>1.8144892231983401E-2</v>
      </c>
      <c r="BE21" s="17">
        <v>3.1801950546705801E-2</v>
      </c>
      <c r="BF21" s="17">
        <v>1.29400177211843E-2</v>
      </c>
      <c r="BG21" s="17">
        <v>2.9252834246548599E-2</v>
      </c>
      <c r="BH21" s="17">
        <v>3.16981575081361E-2</v>
      </c>
      <c r="BI21" s="17">
        <v>4.4651412665469598E-2</v>
      </c>
      <c r="BJ21" s="17">
        <v>2.52591766109194E-2</v>
      </c>
      <c r="BK21" s="17">
        <v>5.0617720103426304E-3</v>
      </c>
      <c r="BL21" s="17">
        <v>2.31503781194927E-2</v>
      </c>
      <c r="BM21" s="17">
        <v>8.9599315759754106E-3</v>
      </c>
      <c r="BN21" s="17">
        <v>4.1020763939324897E-2</v>
      </c>
      <c r="BO21" s="17">
        <v>3.8639235692872198E-2</v>
      </c>
      <c r="BP21" s="17"/>
      <c r="BQ21" s="17">
        <v>1.9621806332404401E-2</v>
      </c>
      <c r="BR21" s="17">
        <v>3.7555538563476799E-2</v>
      </c>
    </row>
    <row r="22" spans="2:70" x14ac:dyDescent="0.35">
      <c r="B22" s="18" t="s">
        <v>95</v>
      </c>
      <c r="C22" s="19">
        <v>1.3366934344782E-2</v>
      </c>
      <c r="D22" s="19">
        <v>1.2105594213920001E-2</v>
      </c>
      <c r="E22" s="19">
        <v>1.4683713476673301E-2</v>
      </c>
      <c r="F22" s="19"/>
      <c r="G22" s="19">
        <v>1.1134548177782E-2</v>
      </c>
      <c r="H22" s="19">
        <v>1.54492656332741E-2</v>
      </c>
      <c r="I22" s="19">
        <v>1.02026647593983E-2</v>
      </c>
      <c r="J22" s="19">
        <v>1.7176233377033299E-2</v>
      </c>
      <c r="K22" s="19">
        <v>1.3533315440666801E-2</v>
      </c>
      <c r="L22" s="19">
        <v>1.25183140058814E-2</v>
      </c>
      <c r="M22" s="19"/>
      <c r="N22" s="19">
        <v>8.9911962556880106E-3</v>
      </c>
      <c r="O22" s="19">
        <v>5.4458986798863497E-3</v>
      </c>
      <c r="P22" s="19">
        <v>2.5932646305942102E-2</v>
      </c>
      <c r="Q22" s="19">
        <v>1.54386311574914E-2</v>
      </c>
      <c r="R22" s="19"/>
      <c r="S22" s="19">
        <v>1.6612625638635699E-2</v>
      </c>
      <c r="T22" s="19">
        <v>7.3455883405933202E-3</v>
      </c>
      <c r="U22" s="19">
        <v>9.3376827360950408E-3</v>
      </c>
      <c r="V22" s="19">
        <v>1.6920663699556901E-2</v>
      </c>
      <c r="W22" s="19">
        <v>1.7848608513120499E-2</v>
      </c>
      <c r="X22" s="19">
        <v>1.7275276387207501E-2</v>
      </c>
      <c r="Y22" s="19">
        <v>9.0083951899668797E-3</v>
      </c>
      <c r="Z22" s="19">
        <v>5.4902422264876899E-3</v>
      </c>
      <c r="AA22" s="19">
        <v>1.74388919110459E-2</v>
      </c>
      <c r="AB22" s="19">
        <v>1.39444445595423E-2</v>
      </c>
      <c r="AC22" s="19">
        <v>1.7935752458845801E-2</v>
      </c>
      <c r="AD22" s="19">
        <v>0</v>
      </c>
      <c r="AE22" s="19"/>
      <c r="AF22" s="19">
        <v>1.34440976533594E-2</v>
      </c>
      <c r="AG22" s="19">
        <v>9.7399196336619195E-3</v>
      </c>
      <c r="AH22" s="19">
        <v>2.1387008259235001E-2</v>
      </c>
      <c r="AI22" s="19"/>
      <c r="AJ22" s="19">
        <v>1.5853074281604498E-2</v>
      </c>
      <c r="AK22" s="19">
        <v>7.3365349756302298E-3</v>
      </c>
      <c r="AL22" s="19">
        <v>1.00778831085136E-2</v>
      </c>
      <c r="AM22" s="19">
        <v>0</v>
      </c>
      <c r="AN22" s="19">
        <v>2.0489207226483699E-2</v>
      </c>
      <c r="AO22" s="19"/>
      <c r="AP22" s="19">
        <v>1.3373099365534999E-2</v>
      </c>
      <c r="AQ22" s="19">
        <v>8.7947696535760692E-3</v>
      </c>
      <c r="AR22" s="19">
        <v>0</v>
      </c>
      <c r="AS22" s="19"/>
      <c r="AT22" s="19">
        <v>1.8183688487361301E-2</v>
      </c>
      <c r="AU22" s="19">
        <v>1.1845601822798001E-2</v>
      </c>
      <c r="AV22" s="19">
        <v>8.9718898518169696E-3</v>
      </c>
      <c r="AW22" s="19">
        <v>1.05923885874004E-2</v>
      </c>
      <c r="AX22" s="19">
        <v>0</v>
      </c>
      <c r="AY22" s="19"/>
      <c r="AZ22" s="19">
        <v>0</v>
      </c>
      <c r="BA22" s="19">
        <v>9.7387995491811097E-3</v>
      </c>
      <c r="BB22" s="19">
        <v>7.9693539634991609E-3</v>
      </c>
      <c r="BC22" s="19">
        <v>0</v>
      </c>
      <c r="BD22" s="19">
        <v>0</v>
      </c>
      <c r="BE22" s="19">
        <v>1.3629044525378E-2</v>
      </c>
      <c r="BF22" s="19">
        <v>7.7009868556208701E-3</v>
      </c>
      <c r="BG22" s="19">
        <v>6.78284396436688E-3</v>
      </c>
      <c r="BH22" s="19">
        <v>0</v>
      </c>
      <c r="BI22" s="19">
        <v>0</v>
      </c>
      <c r="BJ22" s="19">
        <v>3.1889588153264799E-3</v>
      </c>
      <c r="BK22" s="19">
        <v>0</v>
      </c>
      <c r="BL22" s="19">
        <v>1.4677288384001799E-2</v>
      </c>
      <c r="BM22" s="19">
        <v>0</v>
      </c>
      <c r="BN22" s="19">
        <v>0</v>
      </c>
      <c r="BO22" s="19">
        <v>1.0455607150663199E-2</v>
      </c>
      <c r="BP22" s="19"/>
      <c r="BQ22" s="19">
        <v>1.0584604156123801E-2</v>
      </c>
      <c r="BR22" s="19">
        <v>1.41606310899717E-2</v>
      </c>
    </row>
    <row r="23" spans="2:70" x14ac:dyDescent="0.35">
      <c r="B23" s="16"/>
    </row>
    <row r="24" spans="2:70" x14ac:dyDescent="0.35">
      <c r="B24" t="s">
        <v>98</v>
      </c>
    </row>
    <row r="25" spans="2:70" x14ac:dyDescent="0.35">
      <c r="B25" t="s">
        <v>99</v>
      </c>
    </row>
    <row r="27" spans="2:70" x14ac:dyDescent="0.35">
      <c r="B27" s="8" t="str">
        <f>HYPERLINK("#'Contents'!A1", "Return to Contents")</f>
        <v>Return to Contents</v>
      </c>
    </row>
  </sheetData>
  <mergeCells count="11">
    <mergeCell ref="BQ5:BR5"/>
    <mergeCell ref="D5:E5"/>
    <mergeCell ref="G5:L5"/>
    <mergeCell ref="N5:Q5"/>
    <mergeCell ref="S5:AD5"/>
    <mergeCell ref="AF5:AH5"/>
    <mergeCell ref="D2:BJ2"/>
    <mergeCell ref="AJ5:AN5"/>
    <mergeCell ref="AP5:AR5"/>
    <mergeCell ref="AT5:AX5"/>
    <mergeCell ref="AZ5:BO5"/>
  </mergeCells>
  <pageMargins left="0.7" right="0.7" top="0.75" bottom="0.75" header="0.3" footer="0.3"/>
  <pageSetup paperSize="9" orientation="portrait" horizontalDpi="300" verticalDpi="300"/>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2:BR33"/>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67" width="10.7265625" customWidth="1"/>
    <col min="68" max="68" width="2.1796875" customWidth="1"/>
    <col min="69" max="70" width="10.7265625" customWidth="1"/>
    <col min="71" max="71" width="2.1796875" customWidth="1"/>
  </cols>
  <sheetData>
    <row r="2" spans="2:70" ht="40" customHeight="1" x14ac:dyDescent="0.35">
      <c r="D2" s="29" t="s">
        <v>131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row>
    <row r="5" spans="2:70" ht="30" customHeight="1" x14ac:dyDescent="0.35">
      <c r="B5" s="15"/>
      <c r="C5" s="15"/>
      <c r="D5" s="30" t="s">
        <v>74</v>
      </c>
      <c r="E5" s="30"/>
      <c r="F5" s="15"/>
      <c r="G5" s="30" t="s">
        <v>75</v>
      </c>
      <c r="H5" s="30"/>
      <c r="I5" s="30"/>
      <c r="J5" s="30"/>
      <c r="K5" s="30"/>
      <c r="L5" s="30"/>
      <c r="M5" s="15"/>
      <c r="N5" s="30" t="s">
        <v>76</v>
      </c>
      <c r="O5" s="30"/>
      <c r="P5" s="30"/>
      <c r="Q5" s="30"/>
      <c r="R5" s="15"/>
      <c r="S5" s="30" t="s">
        <v>77</v>
      </c>
      <c r="T5" s="30"/>
      <c r="U5" s="30"/>
      <c r="V5" s="30"/>
      <c r="W5" s="30"/>
      <c r="X5" s="30"/>
      <c r="Y5" s="30"/>
      <c r="Z5" s="30"/>
      <c r="AA5" s="30"/>
      <c r="AB5" s="30"/>
      <c r="AC5" s="30"/>
      <c r="AD5" s="30"/>
      <c r="AE5" s="15"/>
      <c r="AF5" s="30" t="s">
        <v>78</v>
      </c>
      <c r="AG5" s="30"/>
      <c r="AH5" s="30"/>
      <c r="AI5" s="15"/>
      <c r="AJ5" s="30" t="s">
        <v>79</v>
      </c>
      <c r="AK5" s="30"/>
      <c r="AL5" s="30"/>
      <c r="AM5" s="30"/>
      <c r="AN5" s="30"/>
      <c r="AO5" s="15"/>
      <c r="AP5" s="30" t="s">
        <v>80</v>
      </c>
      <c r="AQ5" s="30"/>
      <c r="AR5" s="30"/>
      <c r="AS5" s="15"/>
      <c r="AT5" s="30" t="s">
        <v>81</v>
      </c>
      <c r="AU5" s="30"/>
      <c r="AV5" s="30"/>
      <c r="AW5" s="30"/>
      <c r="AX5" s="30"/>
      <c r="AY5" s="15"/>
      <c r="AZ5" s="30" t="s">
        <v>82</v>
      </c>
      <c r="BA5" s="30"/>
      <c r="BB5" s="30"/>
      <c r="BC5" s="30"/>
      <c r="BD5" s="30"/>
      <c r="BE5" s="30"/>
      <c r="BF5" s="30"/>
      <c r="BG5" s="30"/>
      <c r="BH5" s="30"/>
      <c r="BI5" s="30"/>
      <c r="BJ5" s="30"/>
      <c r="BK5" s="30"/>
      <c r="BL5" s="30"/>
      <c r="BM5" s="30"/>
      <c r="BN5" s="30"/>
      <c r="BO5" s="30"/>
      <c r="BP5" s="15"/>
      <c r="BQ5" s="30" t="s">
        <v>83</v>
      </c>
      <c r="BR5" s="30"/>
    </row>
    <row r="6" spans="2:7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46</v>
      </c>
      <c r="AQ6" s="12" t="s">
        <v>47</v>
      </c>
      <c r="AR6" s="12" t="s">
        <v>50</v>
      </c>
      <c r="AT6" s="12" t="s">
        <v>51</v>
      </c>
      <c r="AU6" s="12" t="s">
        <v>52</v>
      </c>
      <c r="AV6" s="12" t="s">
        <v>53</v>
      </c>
      <c r="AW6" s="12" t="s">
        <v>54</v>
      </c>
      <c r="AX6" s="12" t="s">
        <v>55</v>
      </c>
      <c r="AZ6" s="12" t="s">
        <v>56</v>
      </c>
      <c r="BA6" s="12" t="s">
        <v>57</v>
      </c>
      <c r="BB6" s="12" t="s">
        <v>58</v>
      </c>
      <c r="BC6" s="12" t="s">
        <v>59</v>
      </c>
      <c r="BD6" s="12" t="s">
        <v>60</v>
      </c>
      <c r="BE6" s="12" t="s">
        <v>61</v>
      </c>
      <c r="BF6" s="12" t="s">
        <v>62</v>
      </c>
      <c r="BG6" s="12" t="s">
        <v>63</v>
      </c>
      <c r="BH6" s="12" t="s">
        <v>64</v>
      </c>
      <c r="BI6" s="12" t="s">
        <v>65</v>
      </c>
      <c r="BJ6" s="12" t="s">
        <v>66</v>
      </c>
      <c r="BK6" s="12" t="s">
        <v>67</v>
      </c>
      <c r="BL6" s="12" t="s">
        <v>68</v>
      </c>
      <c r="BM6" s="12" t="s">
        <v>69</v>
      </c>
      <c r="BN6" s="12" t="s">
        <v>70</v>
      </c>
      <c r="BO6" s="12" t="s">
        <v>71</v>
      </c>
      <c r="BQ6" s="12" t="s">
        <v>72</v>
      </c>
      <c r="BR6" s="12" t="s">
        <v>73</v>
      </c>
    </row>
    <row r="7" spans="2:70" ht="30" customHeight="1" x14ac:dyDescent="0.35">
      <c r="B7" s="10" t="s">
        <v>19</v>
      </c>
      <c r="C7" s="10">
        <v>4012</v>
      </c>
      <c r="D7" s="10">
        <v>1971</v>
      </c>
      <c r="E7" s="10">
        <v>2028</v>
      </c>
      <c r="F7" s="10"/>
      <c r="G7" s="10">
        <v>497</v>
      </c>
      <c r="H7" s="10">
        <v>704</v>
      </c>
      <c r="I7" s="10">
        <v>694</v>
      </c>
      <c r="J7" s="10">
        <v>693</v>
      </c>
      <c r="K7" s="10">
        <v>571</v>
      </c>
      <c r="L7" s="10">
        <v>853</v>
      </c>
      <c r="M7" s="10"/>
      <c r="N7" s="10">
        <v>1178</v>
      </c>
      <c r="O7" s="10">
        <v>1131</v>
      </c>
      <c r="P7" s="10">
        <v>781</v>
      </c>
      <c r="Q7" s="10">
        <v>909</v>
      </c>
      <c r="R7" s="10"/>
      <c r="S7" s="10">
        <v>563</v>
      </c>
      <c r="T7" s="10">
        <v>553</v>
      </c>
      <c r="U7" s="10">
        <v>314</v>
      </c>
      <c r="V7" s="10">
        <v>343</v>
      </c>
      <c r="W7" s="10">
        <v>293</v>
      </c>
      <c r="X7" s="10">
        <v>376</v>
      </c>
      <c r="Y7" s="10">
        <v>336</v>
      </c>
      <c r="Z7" s="10">
        <v>171</v>
      </c>
      <c r="AA7" s="10">
        <v>447</v>
      </c>
      <c r="AB7" s="10">
        <v>337</v>
      </c>
      <c r="AC7" s="10">
        <v>188</v>
      </c>
      <c r="AD7" s="10">
        <v>91</v>
      </c>
      <c r="AE7" s="10"/>
      <c r="AF7" s="10">
        <v>1421</v>
      </c>
      <c r="AG7" s="10">
        <v>1665</v>
      </c>
      <c r="AH7" s="10">
        <v>577</v>
      </c>
      <c r="AI7" s="10"/>
      <c r="AJ7" s="10">
        <v>1433</v>
      </c>
      <c r="AK7" s="10">
        <v>1082</v>
      </c>
      <c r="AL7" s="10">
        <v>299</v>
      </c>
      <c r="AM7" s="10">
        <v>42</v>
      </c>
      <c r="AN7" s="10">
        <v>541</v>
      </c>
      <c r="AO7" s="10"/>
      <c r="AP7" s="10">
        <v>878</v>
      </c>
      <c r="AQ7" s="10">
        <v>1369</v>
      </c>
      <c r="AR7" s="10">
        <v>264</v>
      </c>
      <c r="AS7" s="10"/>
      <c r="AT7" s="10">
        <v>929</v>
      </c>
      <c r="AU7" s="10">
        <v>932</v>
      </c>
      <c r="AV7" s="10">
        <v>1096</v>
      </c>
      <c r="AW7" s="10">
        <v>455</v>
      </c>
      <c r="AX7" s="10">
        <v>62</v>
      </c>
      <c r="AY7" s="10"/>
      <c r="AZ7" s="10">
        <v>33</v>
      </c>
      <c r="BA7" s="10">
        <v>185</v>
      </c>
      <c r="BB7" s="10">
        <v>256</v>
      </c>
      <c r="BC7" s="10">
        <v>269</v>
      </c>
      <c r="BD7" s="10">
        <v>403</v>
      </c>
      <c r="BE7" s="10">
        <v>436</v>
      </c>
      <c r="BF7" s="10">
        <v>391</v>
      </c>
      <c r="BG7" s="10">
        <v>312</v>
      </c>
      <c r="BH7" s="10">
        <v>253</v>
      </c>
      <c r="BI7" s="10">
        <v>211</v>
      </c>
      <c r="BJ7" s="10">
        <v>336</v>
      </c>
      <c r="BK7" s="10">
        <v>187</v>
      </c>
      <c r="BL7" s="10">
        <v>180</v>
      </c>
      <c r="BM7" s="10">
        <v>103</v>
      </c>
      <c r="BN7" s="10">
        <v>95</v>
      </c>
      <c r="BO7" s="10">
        <v>161</v>
      </c>
      <c r="BP7" s="10"/>
      <c r="BQ7" s="10">
        <v>1235</v>
      </c>
      <c r="BR7" s="10">
        <v>2665</v>
      </c>
    </row>
    <row r="8" spans="2:70" ht="30" customHeight="1" x14ac:dyDescent="0.35">
      <c r="B8" s="11" t="s">
        <v>20</v>
      </c>
      <c r="C8" s="11">
        <v>4012</v>
      </c>
      <c r="D8" s="11">
        <v>1975</v>
      </c>
      <c r="E8" s="11">
        <v>2024</v>
      </c>
      <c r="F8" s="11"/>
      <c r="G8" s="11">
        <v>558</v>
      </c>
      <c r="H8" s="11">
        <v>682</v>
      </c>
      <c r="I8" s="11">
        <v>685</v>
      </c>
      <c r="J8" s="11">
        <v>686</v>
      </c>
      <c r="K8" s="11">
        <v>562</v>
      </c>
      <c r="L8" s="11">
        <v>839</v>
      </c>
      <c r="M8" s="11"/>
      <c r="N8" s="11">
        <v>1080</v>
      </c>
      <c r="O8" s="11">
        <v>1039</v>
      </c>
      <c r="P8" s="11">
        <v>880</v>
      </c>
      <c r="Q8" s="11">
        <v>1000</v>
      </c>
      <c r="R8" s="11"/>
      <c r="S8" s="11">
        <v>562</v>
      </c>
      <c r="T8" s="11">
        <v>522</v>
      </c>
      <c r="U8" s="11">
        <v>321</v>
      </c>
      <c r="V8" s="11">
        <v>361</v>
      </c>
      <c r="W8" s="11">
        <v>281</v>
      </c>
      <c r="X8" s="11">
        <v>361</v>
      </c>
      <c r="Y8" s="11">
        <v>321</v>
      </c>
      <c r="Z8" s="11">
        <v>160</v>
      </c>
      <c r="AA8" s="11">
        <v>441</v>
      </c>
      <c r="AB8" s="11">
        <v>361</v>
      </c>
      <c r="AC8" s="11">
        <v>201</v>
      </c>
      <c r="AD8" s="11">
        <v>120</v>
      </c>
      <c r="AE8" s="11"/>
      <c r="AF8" s="11">
        <v>1410</v>
      </c>
      <c r="AG8" s="11">
        <v>1629</v>
      </c>
      <c r="AH8" s="11">
        <v>599</v>
      </c>
      <c r="AI8" s="11"/>
      <c r="AJ8" s="11">
        <v>1397</v>
      </c>
      <c r="AK8" s="11">
        <v>1071</v>
      </c>
      <c r="AL8" s="11">
        <v>288</v>
      </c>
      <c r="AM8" s="11">
        <v>45</v>
      </c>
      <c r="AN8" s="11">
        <v>558</v>
      </c>
      <c r="AO8" s="11"/>
      <c r="AP8" s="11">
        <v>856</v>
      </c>
      <c r="AQ8" s="11">
        <v>1358</v>
      </c>
      <c r="AR8" s="11">
        <v>259</v>
      </c>
      <c r="AS8" s="11"/>
      <c r="AT8" s="11">
        <v>961</v>
      </c>
      <c r="AU8" s="11">
        <v>958</v>
      </c>
      <c r="AV8" s="11">
        <v>1056</v>
      </c>
      <c r="AW8" s="11">
        <v>434</v>
      </c>
      <c r="AX8" s="11">
        <v>55</v>
      </c>
      <c r="AY8" s="11"/>
      <c r="AZ8" s="11">
        <v>33</v>
      </c>
      <c r="BA8" s="11">
        <v>186</v>
      </c>
      <c r="BB8" s="11">
        <v>267</v>
      </c>
      <c r="BC8" s="11">
        <v>280</v>
      </c>
      <c r="BD8" s="11">
        <v>416</v>
      </c>
      <c r="BE8" s="11">
        <v>443</v>
      </c>
      <c r="BF8" s="11">
        <v>394</v>
      </c>
      <c r="BG8" s="11">
        <v>314</v>
      </c>
      <c r="BH8" s="11">
        <v>257</v>
      </c>
      <c r="BI8" s="11">
        <v>206</v>
      </c>
      <c r="BJ8" s="11">
        <v>329</v>
      </c>
      <c r="BK8" s="11">
        <v>179</v>
      </c>
      <c r="BL8" s="11">
        <v>174</v>
      </c>
      <c r="BM8" s="11">
        <v>97</v>
      </c>
      <c r="BN8" s="11">
        <v>87</v>
      </c>
      <c r="BO8" s="11">
        <v>148</v>
      </c>
      <c r="BP8" s="11"/>
      <c r="BQ8" s="11">
        <v>1209</v>
      </c>
      <c r="BR8" s="11">
        <v>2688</v>
      </c>
    </row>
    <row r="9" spans="2:70" x14ac:dyDescent="0.35">
      <c r="B9" s="18" t="s">
        <v>111</v>
      </c>
      <c r="C9" s="17">
        <v>0.51127559525988397</v>
      </c>
      <c r="D9" s="17">
        <v>0.47829685826698398</v>
      </c>
      <c r="E9" s="17">
        <v>0.54176085284782705</v>
      </c>
      <c r="F9" s="17"/>
      <c r="G9" s="17">
        <v>0.58626912510053397</v>
      </c>
      <c r="H9" s="17">
        <v>0.59822707005341902</v>
      </c>
      <c r="I9" s="17">
        <v>0.61591993727455097</v>
      </c>
      <c r="J9" s="17">
        <v>0.57414761783158097</v>
      </c>
      <c r="K9" s="17">
        <v>0.441528064266626</v>
      </c>
      <c r="L9" s="17">
        <v>0.30046370186008597</v>
      </c>
      <c r="M9" s="17"/>
      <c r="N9" s="17">
        <v>0.54133206130028</v>
      </c>
      <c r="O9" s="17">
        <v>0.525510227758896</v>
      </c>
      <c r="P9" s="17">
        <v>0.51778532872185001</v>
      </c>
      <c r="Q9" s="17">
        <v>0.46402585433135402</v>
      </c>
      <c r="R9" s="17"/>
      <c r="S9" s="17">
        <v>0.59117206126306199</v>
      </c>
      <c r="T9" s="17">
        <v>0.51069274160965095</v>
      </c>
      <c r="U9" s="17">
        <v>0.49711067703818801</v>
      </c>
      <c r="V9" s="17">
        <v>0.459211557875987</v>
      </c>
      <c r="W9" s="17">
        <v>0.45853337857028598</v>
      </c>
      <c r="X9" s="17">
        <v>0.50100467307093199</v>
      </c>
      <c r="Y9" s="17">
        <v>0.51414546992088805</v>
      </c>
      <c r="Z9" s="17">
        <v>0.490394757144968</v>
      </c>
      <c r="AA9" s="17">
        <v>0.49315452499827001</v>
      </c>
      <c r="AB9" s="17">
        <v>0.51148157425686602</v>
      </c>
      <c r="AC9" s="17">
        <v>0.52953742633063505</v>
      </c>
      <c r="AD9" s="17">
        <v>0.54413138015062501</v>
      </c>
      <c r="AE9" s="17"/>
      <c r="AF9" s="17">
        <v>0.43547359994767998</v>
      </c>
      <c r="AG9" s="17">
        <v>0.543628140806936</v>
      </c>
      <c r="AH9" s="17">
        <v>0.54332696807416803</v>
      </c>
      <c r="AI9" s="17"/>
      <c r="AJ9" s="17">
        <v>0.42690452143087598</v>
      </c>
      <c r="AK9" s="17">
        <v>0.60025845176057702</v>
      </c>
      <c r="AL9" s="17">
        <v>0.49674597386340003</v>
      </c>
      <c r="AM9" s="17">
        <v>0.56595532686220695</v>
      </c>
      <c r="AN9" s="17">
        <v>0.51551668979748</v>
      </c>
      <c r="AO9" s="17"/>
      <c r="AP9" s="17">
        <v>0.44360520360354599</v>
      </c>
      <c r="AQ9" s="17">
        <v>0.585076162607572</v>
      </c>
      <c r="AR9" s="17">
        <v>0.45543683750633801</v>
      </c>
      <c r="AS9" s="17"/>
      <c r="AT9" s="17">
        <v>0.433690826141995</v>
      </c>
      <c r="AU9" s="17">
        <v>0.53005883369929196</v>
      </c>
      <c r="AV9" s="17">
        <v>0.57265821027352604</v>
      </c>
      <c r="AW9" s="17">
        <v>0.60918304615608598</v>
      </c>
      <c r="AX9" s="17">
        <v>0.43097224277697499</v>
      </c>
      <c r="AY9" s="17"/>
      <c r="AZ9" s="17">
        <v>0.61144300316550604</v>
      </c>
      <c r="BA9" s="17">
        <v>0.477640710100182</v>
      </c>
      <c r="BB9" s="17">
        <v>0.440450583898224</v>
      </c>
      <c r="BC9" s="17">
        <v>0.47075909013846701</v>
      </c>
      <c r="BD9" s="17">
        <v>0.49715041139585697</v>
      </c>
      <c r="BE9" s="17">
        <v>0.46316755428166301</v>
      </c>
      <c r="BF9" s="17">
        <v>0.51743793087054502</v>
      </c>
      <c r="BG9" s="17">
        <v>0.50123409855815404</v>
      </c>
      <c r="BH9" s="17">
        <v>0.54443380838395505</v>
      </c>
      <c r="BI9" s="17">
        <v>0.54474246814487604</v>
      </c>
      <c r="BJ9" s="17">
        <v>0.50964626993842899</v>
      </c>
      <c r="BK9" s="17">
        <v>0.54976312396193505</v>
      </c>
      <c r="BL9" s="17">
        <v>0.60135014965854505</v>
      </c>
      <c r="BM9" s="17">
        <v>0.58657417956136204</v>
      </c>
      <c r="BN9" s="17">
        <v>0.60672802913832402</v>
      </c>
      <c r="BO9" s="17">
        <v>0.60270245634576303</v>
      </c>
      <c r="BP9" s="17"/>
      <c r="BQ9" s="17">
        <v>0.59124341735770203</v>
      </c>
      <c r="BR9" s="17">
        <v>0.47732448846257802</v>
      </c>
    </row>
    <row r="10" spans="2:70" x14ac:dyDescent="0.35">
      <c r="B10" s="18" t="s">
        <v>112</v>
      </c>
      <c r="C10" s="17">
        <v>0.393724365053368</v>
      </c>
      <c r="D10" s="17">
        <v>0.584146925226532</v>
      </c>
      <c r="E10" s="17">
        <v>0.20910145702496499</v>
      </c>
      <c r="F10" s="17"/>
      <c r="G10" s="17">
        <v>0.39084075653825701</v>
      </c>
      <c r="H10" s="17">
        <v>0.42507416061744302</v>
      </c>
      <c r="I10" s="17">
        <v>0.43072929489093198</v>
      </c>
      <c r="J10" s="17">
        <v>0.401460134154561</v>
      </c>
      <c r="K10" s="17">
        <v>0.36703321573844899</v>
      </c>
      <c r="L10" s="17">
        <v>0.35147169259993599</v>
      </c>
      <c r="M10" s="17"/>
      <c r="N10" s="17">
        <v>0.42867958142921803</v>
      </c>
      <c r="O10" s="17">
        <v>0.38564403504479</v>
      </c>
      <c r="P10" s="17">
        <v>0.40546824916999402</v>
      </c>
      <c r="Q10" s="17">
        <v>0.35304104929211</v>
      </c>
      <c r="R10" s="17"/>
      <c r="S10" s="17">
        <v>0.45036937744889</v>
      </c>
      <c r="T10" s="17">
        <v>0.33158848415437597</v>
      </c>
      <c r="U10" s="17">
        <v>0.32299654100503</v>
      </c>
      <c r="V10" s="17">
        <v>0.398044383055836</v>
      </c>
      <c r="W10" s="17">
        <v>0.360747228989587</v>
      </c>
      <c r="X10" s="17">
        <v>0.40609384466898901</v>
      </c>
      <c r="Y10" s="17">
        <v>0.37309725083663497</v>
      </c>
      <c r="Z10" s="17">
        <v>0.43759808158434299</v>
      </c>
      <c r="AA10" s="17">
        <v>0.44798243794662901</v>
      </c>
      <c r="AB10" s="17">
        <v>0.402169541601269</v>
      </c>
      <c r="AC10" s="17">
        <v>0.365309754495869</v>
      </c>
      <c r="AD10" s="17">
        <v>0.43441559484967901</v>
      </c>
      <c r="AE10" s="17"/>
      <c r="AF10" s="17">
        <v>0.39338454710606502</v>
      </c>
      <c r="AG10" s="17">
        <v>0.419555374418979</v>
      </c>
      <c r="AH10" s="17">
        <v>0.34898619957627802</v>
      </c>
      <c r="AI10" s="17"/>
      <c r="AJ10" s="17">
        <v>0.40343412614282997</v>
      </c>
      <c r="AK10" s="17">
        <v>0.45736470486299002</v>
      </c>
      <c r="AL10" s="17">
        <v>0.33073487296035398</v>
      </c>
      <c r="AM10" s="17">
        <v>0.57921145744985802</v>
      </c>
      <c r="AN10" s="17">
        <v>0.31235084264527702</v>
      </c>
      <c r="AO10" s="17"/>
      <c r="AP10" s="17">
        <v>0.44009043770465001</v>
      </c>
      <c r="AQ10" s="17">
        <v>0.45702286893926503</v>
      </c>
      <c r="AR10" s="17">
        <v>0.36068214538242199</v>
      </c>
      <c r="AS10" s="17"/>
      <c r="AT10" s="17">
        <v>0.38418891086024998</v>
      </c>
      <c r="AU10" s="17">
        <v>0.37674359931201801</v>
      </c>
      <c r="AV10" s="17">
        <v>0.39347862070004502</v>
      </c>
      <c r="AW10" s="17">
        <v>0.44346306261248802</v>
      </c>
      <c r="AX10" s="17">
        <v>0.49480989486794502</v>
      </c>
      <c r="AY10" s="17"/>
      <c r="AZ10" s="17">
        <v>0.31293322591514899</v>
      </c>
      <c r="BA10" s="17">
        <v>0.291345680762915</v>
      </c>
      <c r="BB10" s="17">
        <v>0.29020436045335002</v>
      </c>
      <c r="BC10" s="17">
        <v>0.31207248088562201</v>
      </c>
      <c r="BD10" s="17">
        <v>0.40163319218955101</v>
      </c>
      <c r="BE10" s="17">
        <v>0.35784971712534702</v>
      </c>
      <c r="BF10" s="17">
        <v>0.44134999937612002</v>
      </c>
      <c r="BG10" s="17">
        <v>0.46084005737954498</v>
      </c>
      <c r="BH10" s="17">
        <v>0.36767407835334698</v>
      </c>
      <c r="BI10" s="17">
        <v>0.45347672947895001</v>
      </c>
      <c r="BJ10" s="17">
        <v>0.44488176239571903</v>
      </c>
      <c r="BK10" s="17">
        <v>0.42376877514835198</v>
      </c>
      <c r="BL10" s="17">
        <v>0.37070216771284498</v>
      </c>
      <c r="BM10" s="17">
        <v>0.52994040699326095</v>
      </c>
      <c r="BN10" s="17">
        <v>0.55670195398127897</v>
      </c>
      <c r="BO10" s="17">
        <v>0.50211043477786799</v>
      </c>
      <c r="BP10" s="17"/>
      <c r="BQ10" s="17">
        <v>0.40119273288692697</v>
      </c>
      <c r="BR10" s="17">
        <v>0.39072066018999801</v>
      </c>
    </row>
    <row r="11" spans="2:70" x14ac:dyDescent="0.35">
      <c r="B11" s="18" t="s">
        <v>113</v>
      </c>
      <c r="C11" s="17">
        <v>0.32058150413367098</v>
      </c>
      <c r="D11" s="17">
        <v>0.26818350711716699</v>
      </c>
      <c r="E11" s="17">
        <v>0.37147330166470499</v>
      </c>
      <c r="F11" s="17"/>
      <c r="G11" s="17">
        <v>0.40372709928804201</v>
      </c>
      <c r="H11" s="17">
        <v>0.36260297106040801</v>
      </c>
      <c r="I11" s="17">
        <v>0.33054110131945702</v>
      </c>
      <c r="J11" s="17">
        <v>0.35984457234108003</v>
      </c>
      <c r="K11" s="17">
        <v>0.33270362167416001</v>
      </c>
      <c r="L11" s="17">
        <v>0.18269260540561</v>
      </c>
      <c r="M11" s="17"/>
      <c r="N11" s="17">
        <v>0.32063562680415703</v>
      </c>
      <c r="O11" s="17">
        <v>0.32366391391822602</v>
      </c>
      <c r="P11" s="17">
        <v>0.30477640452674598</v>
      </c>
      <c r="Q11" s="17">
        <v>0.332385222943548</v>
      </c>
      <c r="R11" s="17"/>
      <c r="S11" s="17">
        <v>0.32291072401120602</v>
      </c>
      <c r="T11" s="17">
        <v>0.31198954830200099</v>
      </c>
      <c r="U11" s="17">
        <v>0.24509727152647601</v>
      </c>
      <c r="V11" s="17">
        <v>0.32769654919853902</v>
      </c>
      <c r="W11" s="17">
        <v>0.34074487070836901</v>
      </c>
      <c r="X11" s="17">
        <v>0.30515196651367998</v>
      </c>
      <c r="Y11" s="17">
        <v>0.349166725829409</v>
      </c>
      <c r="Z11" s="17">
        <v>0.30835802339794599</v>
      </c>
      <c r="AA11" s="17">
        <v>0.33265322288777099</v>
      </c>
      <c r="AB11" s="17">
        <v>0.30442785158448499</v>
      </c>
      <c r="AC11" s="17">
        <v>0.38752773201715801</v>
      </c>
      <c r="AD11" s="17">
        <v>0.35868703276659197</v>
      </c>
      <c r="AE11" s="17"/>
      <c r="AF11" s="17">
        <v>0.29183551170601302</v>
      </c>
      <c r="AG11" s="17">
        <v>0.33566633699582599</v>
      </c>
      <c r="AH11" s="17">
        <v>0.287049009636343</v>
      </c>
      <c r="AI11" s="17"/>
      <c r="AJ11" s="17">
        <v>0.275346301924141</v>
      </c>
      <c r="AK11" s="17">
        <v>0.38193125247005599</v>
      </c>
      <c r="AL11" s="17">
        <v>0.280232187393748</v>
      </c>
      <c r="AM11" s="17">
        <v>0.29197970630154202</v>
      </c>
      <c r="AN11" s="17">
        <v>0.301084771592184</v>
      </c>
      <c r="AO11" s="17"/>
      <c r="AP11" s="17">
        <v>0.28198324827091997</v>
      </c>
      <c r="AQ11" s="17">
        <v>0.37105005529259399</v>
      </c>
      <c r="AR11" s="17">
        <v>0.31402869215160001</v>
      </c>
      <c r="AS11" s="17"/>
      <c r="AT11" s="17">
        <v>0.31156834876196499</v>
      </c>
      <c r="AU11" s="17">
        <v>0.33053139259416597</v>
      </c>
      <c r="AV11" s="17">
        <v>0.320208570716566</v>
      </c>
      <c r="AW11" s="17">
        <v>0.35742888656225003</v>
      </c>
      <c r="AX11" s="17">
        <v>0.29038155053643999</v>
      </c>
      <c r="AY11" s="17"/>
      <c r="AZ11" s="17">
        <v>0.24906223256589599</v>
      </c>
      <c r="BA11" s="17">
        <v>0.30517944798601199</v>
      </c>
      <c r="BB11" s="17">
        <v>0.29064304983035999</v>
      </c>
      <c r="BC11" s="17">
        <v>0.25431813404543202</v>
      </c>
      <c r="BD11" s="17">
        <v>0.31579856330603301</v>
      </c>
      <c r="BE11" s="17">
        <v>0.32296077584904398</v>
      </c>
      <c r="BF11" s="17">
        <v>0.32477440935998603</v>
      </c>
      <c r="BG11" s="17">
        <v>0.31025098946497498</v>
      </c>
      <c r="BH11" s="17">
        <v>0.37527861408871699</v>
      </c>
      <c r="BI11" s="17">
        <v>0.30230344229175599</v>
      </c>
      <c r="BJ11" s="17">
        <v>0.32068216680622902</v>
      </c>
      <c r="BK11" s="17">
        <v>0.326990901542007</v>
      </c>
      <c r="BL11" s="17">
        <v>0.39435257165273602</v>
      </c>
      <c r="BM11" s="17">
        <v>0.31727995638874101</v>
      </c>
      <c r="BN11" s="17">
        <v>0.37578005809564402</v>
      </c>
      <c r="BO11" s="17">
        <v>0.34763275534709998</v>
      </c>
      <c r="BP11" s="17"/>
      <c r="BQ11" s="17">
        <v>0.33844159506148203</v>
      </c>
      <c r="BR11" s="17">
        <v>0.31134739350843199</v>
      </c>
    </row>
    <row r="12" spans="2:70" x14ac:dyDescent="0.35">
      <c r="B12" s="18" t="s">
        <v>114</v>
      </c>
      <c r="C12" s="17">
        <v>0.30416835614701698</v>
      </c>
      <c r="D12" s="17">
        <v>0.38540130050760601</v>
      </c>
      <c r="E12" s="17">
        <v>0.22480136122803601</v>
      </c>
      <c r="F12" s="17"/>
      <c r="G12" s="17">
        <v>0.53795833764108403</v>
      </c>
      <c r="H12" s="17">
        <v>0.53430907126612404</v>
      </c>
      <c r="I12" s="17">
        <v>0.40338962916806897</v>
      </c>
      <c r="J12" s="17">
        <v>0.25158695920591301</v>
      </c>
      <c r="K12" s="17">
        <v>0.11407098983752401</v>
      </c>
      <c r="L12" s="17">
        <v>5.0652377222939998E-2</v>
      </c>
      <c r="M12" s="17"/>
      <c r="N12" s="17">
        <v>0.28930905994393802</v>
      </c>
      <c r="O12" s="17">
        <v>0.28655307893541898</v>
      </c>
      <c r="P12" s="17">
        <v>0.33684754303793402</v>
      </c>
      <c r="Q12" s="17">
        <v>0.31139648964607203</v>
      </c>
      <c r="R12" s="17"/>
      <c r="S12" s="17">
        <v>0.39667380779975497</v>
      </c>
      <c r="T12" s="17">
        <v>0.26533411273483098</v>
      </c>
      <c r="U12" s="17">
        <v>0.27035282986371301</v>
      </c>
      <c r="V12" s="17">
        <v>0.237932392983809</v>
      </c>
      <c r="W12" s="17">
        <v>0.32028181881745899</v>
      </c>
      <c r="X12" s="17">
        <v>0.35205781550451598</v>
      </c>
      <c r="Y12" s="17">
        <v>0.29248457296052499</v>
      </c>
      <c r="Z12" s="17">
        <v>0.29595565625825399</v>
      </c>
      <c r="AA12" s="17">
        <v>0.31041820342719101</v>
      </c>
      <c r="AB12" s="17">
        <v>0.25769889630425402</v>
      </c>
      <c r="AC12" s="17">
        <v>0.28709160126738498</v>
      </c>
      <c r="AD12" s="17">
        <v>0.33542729332342103</v>
      </c>
      <c r="AE12" s="17"/>
      <c r="AF12" s="17">
        <v>0.228507896410407</v>
      </c>
      <c r="AG12" s="17">
        <v>0.30475832642355899</v>
      </c>
      <c r="AH12" s="17">
        <v>0.36802928766131598</v>
      </c>
      <c r="AI12" s="17"/>
      <c r="AJ12" s="17">
        <v>0.19705158245524701</v>
      </c>
      <c r="AK12" s="17">
        <v>0.41620537804223001</v>
      </c>
      <c r="AL12" s="17">
        <v>0.204610014581732</v>
      </c>
      <c r="AM12" s="17">
        <v>0.43771270101209597</v>
      </c>
      <c r="AN12" s="17">
        <v>0.34272987329158999</v>
      </c>
      <c r="AO12" s="17"/>
      <c r="AP12" s="17">
        <v>0.23477934892453201</v>
      </c>
      <c r="AQ12" s="17">
        <v>0.39092159894560902</v>
      </c>
      <c r="AR12" s="17">
        <v>0.22925540264104699</v>
      </c>
      <c r="AS12" s="17"/>
      <c r="AT12" s="17">
        <v>0.265804895204308</v>
      </c>
      <c r="AU12" s="17">
        <v>0.35246679019856902</v>
      </c>
      <c r="AV12" s="17">
        <v>0.32680086192459101</v>
      </c>
      <c r="AW12" s="17">
        <v>0.35093634292659198</v>
      </c>
      <c r="AX12" s="17">
        <v>0.34845297372969097</v>
      </c>
      <c r="AY12" s="17"/>
      <c r="AZ12" s="17">
        <v>0.352202924983326</v>
      </c>
      <c r="BA12" s="17">
        <v>0.32853002841600498</v>
      </c>
      <c r="BB12" s="17">
        <v>0.23040322909868499</v>
      </c>
      <c r="BC12" s="17">
        <v>0.302273714698234</v>
      </c>
      <c r="BD12" s="17">
        <v>0.35113134355217002</v>
      </c>
      <c r="BE12" s="17">
        <v>0.27007988151396001</v>
      </c>
      <c r="BF12" s="17">
        <v>0.32443749740257199</v>
      </c>
      <c r="BG12" s="17">
        <v>0.34017251745136101</v>
      </c>
      <c r="BH12" s="17">
        <v>0.33886096867663201</v>
      </c>
      <c r="BI12" s="17">
        <v>0.32969431372553898</v>
      </c>
      <c r="BJ12" s="17">
        <v>0.28682183424963797</v>
      </c>
      <c r="BK12" s="17">
        <v>0.29287194384387399</v>
      </c>
      <c r="BL12" s="17">
        <v>0.29501515851222299</v>
      </c>
      <c r="BM12" s="17">
        <v>0.28833893631610702</v>
      </c>
      <c r="BN12" s="17">
        <v>0.29089951412367698</v>
      </c>
      <c r="BO12" s="17">
        <v>0.38188336225425701</v>
      </c>
      <c r="BP12" s="17"/>
      <c r="BQ12" s="17">
        <v>0.32231023744272702</v>
      </c>
      <c r="BR12" s="17">
        <v>0.29492461823416199</v>
      </c>
    </row>
    <row r="13" spans="2:70" ht="29" x14ac:dyDescent="0.35">
      <c r="B13" s="18" t="s">
        <v>115</v>
      </c>
      <c r="C13" s="17">
        <v>0.24811941605946</v>
      </c>
      <c r="D13" s="17">
        <v>0.20405675941652199</v>
      </c>
      <c r="E13" s="17">
        <v>0.29038199371415202</v>
      </c>
      <c r="F13" s="17"/>
      <c r="G13" s="17">
        <v>0.25830795498681303</v>
      </c>
      <c r="H13" s="17">
        <v>0.22679040667665401</v>
      </c>
      <c r="I13" s="17">
        <v>0.24302418390411701</v>
      </c>
      <c r="J13" s="17">
        <v>0.24958759242651399</v>
      </c>
      <c r="K13" s="17">
        <v>0.23505171892190499</v>
      </c>
      <c r="L13" s="17">
        <v>0.270402355631921</v>
      </c>
      <c r="M13" s="17"/>
      <c r="N13" s="17">
        <v>0.317316425015013</v>
      </c>
      <c r="O13" s="17">
        <v>0.26884656162028298</v>
      </c>
      <c r="P13" s="17">
        <v>0.20351904218761199</v>
      </c>
      <c r="Q13" s="17">
        <v>0.192276588587554</v>
      </c>
      <c r="R13" s="17"/>
      <c r="S13" s="17">
        <v>0.33430973045573498</v>
      </c>
      <c r="T13" s="17">
        <v>0.28633103482321698</v>
      </c>
      <c r="U13" s="17">
        <v>0.25978652322344498</v>
      </c>
      <c r="V13" s="17">
        <v>0.21887682116836599</v>
      </c>
      <c r="W13" s="17">
        <v>0.20622102658198699</v>
      </c>
      <c r="X13" s="17">
        <v>0.23914641544933299</v>
      </c>
      <c r="Y13" s="17">
        <v>0.22108685747030801</v>
      </c>
      <c r="Z13" s="17">
        <v>0.20463855200098799</v>
      </c>
      <c r="AA13" s="17">
        <v>0.22292558219140499</v>
      </c>
      <c r="AB13" s="17">
        <v>0.23021388060794501</v>
      </c>
      <c r="AC13" s="17">
        <v>0.1770040044026</v>
      </c>
      <c r="AD13" s="17">
        <v>0.25601991010756298</v>
      </c>
      <c r="AE13" s="17"/>
      <c r="AF13" s="17">
        <v>0.19645122336191501</v>
      </c>
      <c r="AG13" s="17">
        <v>0.30494324927545602</v>
      </c>
      <c r="AH13" s="17">
        <v>0.204579001685982</v>
      </c>
      <c r="AI13" s="17"/>
      <c r="AJ13" s="17">
        <v>0.201630224343503</v>
      </c>
      <c r="AK13" s="17">
        <v>0.28702594422415401</v>
      </c>
      <c r="AL13" s="17">
        <v>0.33159193398034997</v>
      </c>
      <c r="AM13" s="17">
        <v>0.15960825970329501</v>
      </c>
      <c r="AN13" s="17">
        <v>0.20629379011184501</v>
      </c>
      <c r="AO13" s="17"/>
      <c r="AP13" s="17">
        <v>0.20143958752094501</v>
      </c>
      <c r="AQ13" s="17">
        <v>0.28590492141697599</v>
      </c>
      <c r="AR13" s="17">
        <v>0.33649743492636403</v>
      </c>
      <c r="AS13" s="17"/>
      <c r="AT13" s="17">
        <v>0.14645959173221301</v>
      </c>
      <c r="AU13" s="17">
        <v>0.215814273118976</v>
      </c>
      <c r="AV13" s="17">
        <v>0.32937314915738902</v>
      </c>
      <c r="AW13" s="17">
        <v>0.36441861703170503</v>
      </c>
      <c r="AX13" s="17">
        <v>0.37886197826975798</v>
      </c>
      <c r="AY13" s="17"/>
      <c r="AZ13" s="17">
        <v>0.30613604663993899</v>
      </c>
      <c r="BA13" s="17">
        <v>0.23548331330893801</v>
      </c>
      <c r="BB13" s="17">
        <v>0.25091764526646498</v>
      </c>
      <c r="BC13" s="17">
        <v>0.21370610716168101</v>
      </c>
      <c r="BD13" s="17">
        <v>0.26453154485229202</v>
      </c>
      <c r="BE13" s="17">
        <v>0.227709936288679</v>
      </c>
      <c r="BF13" s="17">
        <v>0.28628050081753398</v>
      </c>
      <c r="BG13" s="17">
        <v>0.21658807673892</v>
      </c>
      <c r="BH13" s="17">
        <v>0.25408832784971402</v>
      </c>
      <c r="BI13" s="17">
        <v>0.24195165019946499</v>
      </c>
      <c r="BJ13" s="17">
        <v>0.21756816078638899</v>
      </c>
      <c r="BK13" s="17">
        <v>0.23616770903289699</v>
      </c>
      <c r="BL13" s="17">
        <v>0.29058882436252398</v>
      </c>
      <c r="BM13" s="17">
        <v>0.23342192955336399</v>
      </c>
      <c r="BN13" s="17">
        <v>0.236236672831238</v>
      </c>
      <c r="BO13" s="17">
        <v>0.33200269522895598</v>
      </c>
      <c r="BP13" s="17"/>
      <c r="BQ13" s="17">
        <v>0.37928730250390802</v>
      </c>
      <c r="BR13" s="17">
        <v>0.18951770573916699</v>
      </c>
    </row>
    <row r="14" spans="2:70" x14ac:dyDescent="0.35">
      <c r="B14" s="18" t="s">
        <v>116</v>
      </c>
      <c r="C14" s="17">
        <v>0.23450723375000401</v>
      </c>
      <c r="D14" s="17">
        <v>0.26065091763889198</v>
      </c>
      <c r="E14" s="17">
        <v>0.210033198348266</v>
      </c>
      <c r="F14" s="17"/>
      <c r="G14" s="17">
        <v>0.113973121464824</v>
      </c>
      <c r="H14" s="17">
        <v>0.178337248405353</v>
      </c>
      <c r="I14" s="17">
        <v>0.20005307193841601</v>
      </c>
      <c r="J14" s="17">
        <v>0.23333368720306899</v>
      </c>
      <c r="K14" s="17">
        <v>0.28826848135799998</v>
      </c>
      <c r="L14" s="17">
        <v>0.35351814607974802</v>
      </c>
      <c r="M14" s="17"/>
      <c r="N14" s="17">
        <v>0.28275505770329501</v>
      </c>
      <c r="O14" s="17">
        <v>0.23097553111481101</v>
      </c>
      <c r="P14" s="17">
        <v>0.21596342101259899</v>
      </c>
      <c r="Q14" s="17">
        <v>0.20258591951844099</v>
      </c>
      <c r="R14" s="17"/>
      <c r="S14" s="17">
        <v>0.20163233466928299</v>
      </c>
      <c r="T14" s="17">
        <v>0.26116464465995498</v>
      </c>
      <c r="U14" s="17">
        <v>0.29761702806003798</v>
      </c>
      <c r="V14" s="17">
        <v>0.27494912514365</v>
      </c>
      <c r="W14" s="17">
        <v>0.256965112838623</v>
      </c>
      <c r="X14" s="17">
        <v>0.22651330160271499</v>
      </c>
      <c r="Y14" s="17">
        <v>0.26472140754280199</v>
      </c>
      <c r="Z14" s="17">
        <v>0.21063480831266601</v>
      </c>
      <c r="AA14" s="17">
        <v>0.213265965058892</v>
      </c>
      <c r="AB14" s="17">
        <v>0.180423500095411</v>
      </c>
      <c r="AC14" s="17">
        <v>0.241479306300622</v>
      </c>
      <c r="AD14" s="17">
        <v>0.13357502757526599</v>
      </c>
      <c r="AE14" s="17"/>
      <c r="AF14" s="17">
        <v>0.29978904301703901</v>
      </c>
      <c r="AG14" s="17">
        <v>0.23137404346672</v>
      </c>
      <c r="AH14" s="17">
        <v>0.15733129889816799</v>
      </c>
      <c r="AI14" s="17"/>
      <c r="AJ14" s="17">
        <v>0.30061411735308802</v>
      </c>
      <c r="AK14" s="17">
        <v>0.217716171691796</v>
      </c>
      <c r="AL14" s="17">
        <v>0.27972873377076002</v>
      </c>
      <c r="AM14" s="17">
        <v>0.356168705210202</v>
      </c>
      <c r="AN14" s="17">
        <v>0.15093216363505599</v>
      </c>
      <c r="AO14" s="17"/>
      <c r="AP14" s="17">
        <v>0.26009077785795998</v>
      </c>
      <c r="AQ14" s="17">
        <v>0.234930499811418</v>
      </c>
      <c r="AR14" s="17">
        <v>0.24054315869449</v>
      </c>
      <c r="AS14" s="17"/>
      <c r="AT14" s="17">
        <v>0.204009912354705</v>
      </c>
      <c r="AU14" s="17">
        <v>0.203744849030077</v>
      </c>
      <c r="AV14" s="17">
        <v>0.259797991056616</v>
      </c>
      <c r="AW14" s="17">
        <v>0.28499095360866999</v>
      </c>
      <c r="AX14" s="17">
        <v>0.234706719399497</v>
      </c>
      <c r="AY14" s="17"/>
      <c r="AZ14" s="17">
        <v>0.19253190119946301</v>
      </c>
      <c r="BA14" s="17">
        <v>0.190777624260446</v>
      </c>
      <c r="BB14" s="17">
        <v>0.19678538798620401</v>
      </c>
      <c r="BC14" s="17">
        <v>0.27867066543813002</v>
      </c>
      <c r="BD14" s="17">
        <v>0.23831554176756001</v>
      </c>
      <c r="BE14" s="17">
        <v>0.22687501090717699</v>
      </c>
      <c r="BF14" s="17">
        <v>0.249110849845633</v>
      </c>
      <c r="BG14" s="17">
        <v>0.27015830437355898</v>
      </c>
      <c r="BH14" s="17">
        <v>0.23950110502407199</v>
      </c>
      <c r="BI14" s="17">
        <v>0.24305522505767299</v>
      </c>
      <c r="BJ14" s="17">
        <v>0.19032972569387299</v>
      </c>
      <c r="BK14" s="17">
        <v>0.24154147406137499</v>
      </c>
      <c r="BL14" s="17">
        <v>0.24738234444908699</v>
      </c>
      <c r="BM14" s="17">
        <v>0.26896470467639799</v>
      </c>
      <c r="BN14" s="17">
        <v>0.25942253210391603</v>
      </c>
      <c r="BO14" s="17">
        <v>0.22358662222053299</v>
      </c>
      <c r="BP14" s="17"/>
      <c r="BQ14" s="17">
        <v>0.30676720711239402</v>
      </c>
      <c r="BR14" s="17">
        <v>0.20470955142052299</v>
      </c>
    </row>
    <row r="15" spans="2:70" x14ac:dyDescent="0.35">
      <c r="B15" s="18" t="s">
        <v>117</v>
      </c>
      <c r="C15" s="17">
        <v>0.23134203732337599</v>
      </c>
      <c r="D15" s="17">
        <v>0.15932014189240901</v>
      </c>
      <c r="E15" s="17">
        <v>0.30091690485101102</v>
      </c>
      <c r="F15" s="17"/>
      <c r="G15" s="17">
        <v>0.15932192484834101</v>
      </c>
      <c r="H15" s="17">
        <v>0.195684760319185</v>
      </c>
      <c r="I15" s="17">
        <v>0.23858564879695399</v>
      </c>
      <c r="J15" s="17">
        <v>0.23650739012977401</v>
      </c>
      <c r="K15" s="17">
        <v>0.239667073155654</v>
      </c>
      <c r="L15" s="17">
        <v>0.292567247085874</v>
      </c>
      <c r="M15" s="17"/>
      <c r="N15" s="17">
        <v>0.31614473855347303</v>
      </c>
      <c r="O15" s="17">
        <v>0.23881110797102501</v>
      </c>
      <c r="P15" s="17">
        <v>0.17406040013150201</v>
      </c>
      <c r="Q15" s="17">
        <v>0.18339640272464999</v>
      </c>
      <c r="R15" s="17"/>
      <c r="S15" s="17">
        <v>0.28269043044721498</v>
      </c>
      <c r="T15" s="17">
        <v>0.237413830035268</v>
      </c>
      <c r="U15" s="17">
        <v>0.24586188454864699</v>
      </c>
      <c r="V15" s="17">
        <v>0.25266750725486697</v>
      </c>
      <c r="W15" s="17">
        <v>0.197122619666591</v>
      </c>
      <c r="X15" s="17">
        <v>0.199608483755812</v>
      </c>
      <c r="Y15" s="17">
        <v>0.25361060947720998</v>
      </c>
      <c r="Z15" s="17">
        <v>0.20715769584837601</v>
      </c>
      <c r="AA15" s="17">
        <v>0.21159309483029301</v>
      </c>
      <c r="AB15" s="17">
        <v>0.195075594976796</v>
      </c>
      <c r="AC15" s="17">
        <v>0.19726606196037499</v>
      </c>
      <c r="AD15" s="17">
        <v>0.24850899909279101</v>
      </c>
      <c r="AE15" s="17"/>
      <c r="AF15" s="17">
        <v>0.22194414276965299</v>
      </c>
      <c r="AG15" s="17">
        <v>0.27881146865913398</v>
      </c>
      <c r="AH15" s="17">
        <v>0.160591336391911</v>
      </c>
      <c r="AI15" s="17"/>
      <c r="AJ15" s="17">
        <v>0.237781205665547</v>
      </c>
      <c r="AK15" s="17">
        <v>0.25623528686446501</v>
      </c>
      <c r="AL15" s="17">
        <v>0.30489073613531398</v>
      </c>
      <c r="AM15" s="17">
        <v>0.15884105276878699</v>
      </c>
      <c r="AN15" s="17">
        <v>0.14330659789860201</v>
      </c>
      <c r="AO15" s="17"/>
      <c r="AP15" s="17">
        <v>0.23168108838239301</v>
      </c>
      <c r="AQ15" s="17">
        <v>0.25566614011712502</v>
      </c>
      <c r="AR15" s="17">
        <v>0.28749671545907202</v>
      </c>
      <c r="AS15" s="17"/>
      <c r="AT15" s="17">
        <v>0.162023353636467</v>
      </c>
      <c r="AU15" s="17">
        <v>0.21432075197384301</v>
      </c>
      <c r="AV15" s="17">
        <v>0.286469369410634</v>
      </c>
      <c r="AW15" s="17">
        <v>0.289968030160417</v>
      </c>
      <c r="AX15" s="17">
        <v>0.390943613198874</v>
      </c>
      <c r="AY15" s="17"/>
      <c r="AZ15" s="17">
        <v>0.17964087198043299</v>
      </c>
      <c r="BA15" s="17">
        <v>0.13940545070612501</v>
      </c>
      <c r="BB15" s="17">
        <v>0.20770311196181501</v>
      </c>
      <c r="BC15" s="17">
        <v>0.2176121427005</v>
      </c>
      <c r="BD15" s="17">
        <v>0.20862858319448599</v>
      </c>
      <c r="BE15" s="17">
        <v>0.20616420592214699</v>
      </c>
      <c r="BF15" s="17">
        <v>0.20312723070760599</v>
      </c>
      <c r="BG15" s="17">
        <v>0.23173958238161901</v>
      </c>
      <c r="BH15" s="17">
        <v>0.24753776189882601</v>
      </c>
      <c r="BI15" s="17">
        <v>0.23129827214533499</v>
      </c>
      <c r="BJ15" s="17">
        <v>0.24524550242999499</v>
      </c>
      <c r="BK15" s="17">
        <v>0.257788406360203</v>
      </c>
      <c r="BL15" s="17">
        <v>0.29090356928371502</v>
      </c>
      <c r="BM15" s="17">
        <v>0.32245238687140199</v>
      </c>
      <c r="BN15" s="17">
        <v>0.34425618775202099</v>
      </c>
      <c r="BO15" s="17">
        <v>0.34005834149133102</v>
      </c>
      <c r="BP15" s="17"/>
      <c r="BQ15" s="17">
        <v>0.37930428559278201</v>
      </c>
      <c r="BR15" s="17">
        <v>0.16767688345568699</v>
      </c>
    </row>
    <row r="16" spans="2:70" x14ac:dyDescent="0.35">
      <c r="B16" s="18" t="s">
        <v>118</v>
      </c>
      <c r="C16" s="17">
        <v>0.22277235565019099</v>
      </c>
      <c r="D16" s="17">
        <v>0.28394861404775201</v>
      </c>
      <c r="E16" s="17">
        <v>0.163048988812099</v>
      </c>
      <c r="F16" s="17"/>
      <c r="G16" s="17">
        <v>0.16963800063097001</v>
      </c>
      <c r="H16" s="17">
        <v>0.190882494488813</v>
      </c>
      <c r="I16" s="17">
        <v>0.22368273406445899</v>
      </c>
      <c r="J16" s="17">
        <v>0.219544259374779</v>
      </c>
      <c r="K16" s="17">
        <v>0.23038588647684299</v>
      </c>
      <c r="L16" s="17">
        <v>0.28087513474357401</v>
      </c>
      <c r="M16" s="17"/>
      <c r="N16" s="17">
        <v>0.30896086136044798</v>
      </c>
      <c r="O16" s="17">
        <v>0.204495715828929</v>
      </c>
      <c r="P16" s="17">
        <v>0.18190570515580801</v>
      </c>
      <c r="Q16" s="17">
        <v>0.18478592268463201</v>
      </c>
      <c r="R16" s="17"/>
      <c r="S16" s="17">
        <v>0.25255905375838</v>
      </c>
      <c r="T16" s="17">
        <v>0.20403430896850799</v>
      </c>
      <c r="U16" s="17">
        <v>0.20459213044817201</v>
      </c>
      <c r="V16" s="17">
        <v>0.21237242928237601</v>
      </c>
      <c r="W16" s="17">
        <v>0.22095817780833399</v>
      </c>
      <c r="X16" s="17">
        <v>0.23860730506883901</v>
      </c>
      <c r="Y16" s="17">
        <v>0.217059435020898</v>
      </c>
      <c r="Z16" s="17">
        <v>0.205186590329371</v>
      </c>
      <c r="AA16" s="17">
        <v>0.18709627777921201</v>
      </c>
      <c r="AB16" s="17">
        <v>0.27121589985699102</v>
      </c>
      <c r="AC16" s="17">
        <v>0.229370622430111</v>
      </c>
      <c r="AD16" s="17">
        <v>0.21437089607498999</v>
      </c>
      <c r="AE16" s="17"/>
      <c r="AF16" s="17">
        <v>0.24267496135234601</v>
      </c>
      <c r="AG16" s="17">
        <v>0.25172039604372698</v>
      </c>
      <c r="AH16" s="17">
        <v>0.14397966852146599</v>
      </c>
      <c r="AI16" s="17"/>
      <c r="AJ16" s="17">
        <v>0.24153710571155401</v>
      </c>
      <c r="AK16" s="17">
        <v>0.25954012985497799</v>
      </c>
      <c r="AL16" s="17">
        <v>0.25289950545201201</v>
      </c>
      <c r="AM16" s="17">
        <v>0.29116227640990799</v>
      </c>
      <c r="AN16" s="17">
        <v>0.105010210246263</v>
      </c>
      <c r="AO16" s="17"/>
      <c r="AP16" s="17">
        <v>0.223390537934646</v>
      </c>
      <c r="AQ16" s="17">
        <v>0.26167207821315602</v>
      </c>
      <c r="AR16" s="17">
        <v>0.243666787761776</v>
      </c>
      <c r="AS16" s="17"/>
      <c r="AT16" s="17">
        <v>0.16227909313749</v>
      </c>
      <c r="AU16" s="17">
        <v>0.211664704528539</v>
      </c>
      <c r="AV16" s="17">
        <v>0.267561071284385</v>
      </c>
      <c r="AW16" s="17">
        <v>0.33587901721719998</v>
      </c>
      <c r="AX16" s="17">
        <v>0.266506084964092</v>
      </c>
      <c r="AY16" s="17"/>
      <c r="AZ16" s="17">
        <v>6.1190480238585997E-2</v>
      </c>
      <c r="BA16" s="17">
        <v>0.232139078855778</v>
      </c>
      <c r="BB16" s="17">
        <v>0.17476585956006299</v>
      </c>
      <c r="BC16" s="17">
        <v>0.20148278984860099</v>
      </c>
      <c r="BD16" s="17">
        <v>0.22828853850880901</v>
      </c>
      <c r="BE16" s="17">
        <v>0.19479678636539499</v>
      </c>
      <c r="BF16" s="17">
        <v>0.244827589771275</v>
      </c>
      <c r="BG16" s="17">
        <v>0.24885053642954799</v>
      </c>
      <c r="BH16" s="17">
        <v>0.206538337338985</v>
      </c>
      <c r="BI16" s="17">
        <v>0.23748861602971599</v>
      </c>
      <c r="BJ16" s="17">
        <v>0.198057989585399</v>
      </c>
      <c r="BK16" s="17">
        <v>0.230113489853183</v>
      </c>
      <c r="BL16" s="17">
        <v>0.270155683315705</v>
      </c>
      <c r="BM16" s="17">
        <v>0.299997823650484</v>
      </c>
      <c r="BN16" s="17">
        <v>0.23938717589293801</v>
      </c>
      <c r="BO16" s="17">
        <v>0.39467933421489299</v>
      </c>
      <c r="BP16" s="17"/>
      <c r="BQ16" s="17">
        <v>0.29553266835918701</v>
      </c>
      <c r="BR16" s="17">
        <v>0.191864750380976</v>
      </c>
    </row>
    <row r="17" spans="2:70" x14ac:dyDescent="0.35">
      <c r="B17" s="18" t="s">
        <v>119</v>
      </c>
      <c r="C17" s="17">
        <v>0.21934843141506399</v>
      </c>
      <c r="D17" s="17">
        <v>0.10475850375714001</v>
      </c>
      <c r="E17" s="17">
        <v>0.331176564228091</v>
      </c>
      <c r="F17" s="17"/>
      <c r="G17" s="17">
        <v>0.33882600753846298</v>
      </c>
      <c r="H17" s="17">
        <v>0.34096777376815002</v>
      </c>
      <c r="I17" s="17">
        <v>0.27097077636099298</v>
      </c>
      <c r="J17" s="17">
        <v>0.183622927994638</v>
      </c>
      <c r="K17" s="17">
        <v>0.119207685239935</v>
      </c>
      <c r="L17" s="17">
        <v>9.5027293577867905E-2</v>
      </c>
      <c r="M17" s="17"/>
      <c r="N17" s="17">
        <v>0.221683970757275</v>
      </c>
      <c r="O17" s="17">
        <v>0.219403475953342</v>
      </c>
      <c r="P17" s="17">
        <v>0.244075309371619</v>
      </c>
      <c r="Q17" s="17">
        <v>0.19682750395927001</v>
      </c>
      <c r="R17" s="17"/>
      <c r="S17" s="17">
        <v>0.31282319203185599</v>
      </c>
      <c r="T17" s="17">
        <v>0.21781429128927701</v>
      </c>
      <c r="U17" s="17">
        <v>0.17294588356024801</v>
      </c>
      <c r="V17" s="17">
        <v>0.17933840088998801</v>
      </c>
      <c r="W17" s="17">
        <v>0.207694870240862</v>
      </c>
      <c r="X17" s="17">
        <v>0.24170503915033401</v>
      </c>
      <c r="Y17" s="17">
        <v>0.22063239203138801</v>
      </c>
      <c r="Z17" s="17">
        <v>0.204492312204791</v>
      </c>
      <c r="AA17" s="17">
        <v>0.22265187368577799</v>
      </c>
      <c r="AB17" s="17">
        <v>0.159946980142781</v>
      </c>
      <c r="AC17" s="17">
        <v>0.18572998806928001</v>
      </c>
      <c r="AD17" s="17">
        <v>0.23204686290799501</v>
      </c>
      <c r="AE17" s="17"/>
      <c r="AF17" s="17">
        <v>0.167310883589253</v>
      </c>
      <c r="AG17" s="17">
        <v>0.20566417887565899</v>
      </c>
      <c r="AH17" s="17">
        <v>0.29586163300436702</v>
      </c>
      <c r="AI17" s="17"/>
      <c r="AJ17" s="17">
        <v>0.155640847768093</v>
      </c>
      <c r="AK17" s="17">
        <v>0.27410338855897798</v>
      </c>
      <c r="AL17" s="17">
        <v>0.196038244734347</v>
      </c>
      <c r="AM17" s="17">
        <v>0.20515798271640001</v>
      </c>
      <c r="AN17" s="17">
        <v>0.28181438125499603</v>
      </c>
      <c r="AO17" s="17"/>
      <c r="AP17" s="17">
        <v>0.18124231037966401</v>
      </c>
      <c r="AQ17" s="17">
        <v>0.26616013375958902</v>
      </c>
      <c r="AR17" s="17">
        <v>0.222353941925169</v>
      </c>
      <c r="AS17" s="17"/>
      <c r="AT17" s="17">
        <v>0.16870280111366501</v>
      </c>
      <c r="AU17" s="17">
        <v>0.229367892336061</v>
      </c>
      <c r="AV17" s="17">
        <v>0.24786071220953401</v>
      </c>
      <c r="AW17" s="17">
        <v>0.30836672407501298</v>
      </c>
      <c r="AX17" s="17">
        <v>0.243392859096276</v>
      </c>
      <c r="AY17" s="17"/>
      <c r="AZ17" s="17">
        <v>9.8274073645960094E-2</v>
      </c>
      <c r="BA17" s="17">
        <v>0.16826276719971001</v>
      </c>
      <c r="BB17" s="17">
        <v>0.23071060790879899</v>
      </c>
      <c r="BC17" s="17">
        <v>0.175258370147272</v>
      </c>
      <c r="BD17" s="17">
        <v>0.21621604250984999</v>
      </c>
      <c r="BE17" s="17">
        <v>0.20536639380445901</v>
      </c>
      <c r="BF17" s="17">
        <v>0.22831001932502401</v>
      </c>
      <c r="BG17" s="17">
        <v>0.22467708225299801</v>
      </c>
      <c r="BH17" s="17">
        <v>0.24229109628134099</v>
      </c>
      <c r="BI17" s="17">
        <v>0.18457494611318101</v>
      </c>
      <c r="BJ17" s="17">
        <v>0.237284230897471</v>
      </c>
      <c r="BK17" s="17">
        <v>0.21675694353675901</v>
      </c>
      <c r="BL17" s="17">
        <v>0.259460284821662</v>
      </c>
      <c r="BM17" s="17">
        <v>0.197493953172477</v>
      </c>
      <c r="BN17" s="17">
        <v>0.33482896776939503</v>
      </c>
      <c r="BO17" s="17">
        <v>0.279884819297961</v>
      </c>
      <c r="BP17" s="17"/>
      <c r="BQ17" s="17">
        <v>0.28164551079623301</v>
      </c>
      <c r="BR17" s="17">
        <v>0.18746578368728201</v>
      </c>
    </row>
    <row r="18" spans="2:70" x14ac:dyDescent="0.35">
      <c r="B18" s="18" t="s">
        <v>120</v>
      </c>
      <c r="C18" s="17">
        <v>0.175778495846004</v>
      </c>
      <c r="D18" s="17">
        <v>0.107380300667841</v>
      </c>
      <c r="E18" s="17">
        <v>0.24144002563942801</v>
      </c>
      <c r="F18" s="17"/>
      <c r="G18" s="17">
        <v>0.16084449508053</v>
      </c>
      <c r="H18" s="17">
        <v>0.153367213929544</v>
      </c>
      <c r="I18" s="17">
        <v>0.19461064464210301</v>
      </c>
      <c r="J18" s="17">
        <v>0.159933323416692</v>
      </c>
      <c r="K18" s="17">
        <v>0.19021342477034101</v>
      </c>
      <c r="L18" s="17">
        <v>0.191846973599654</v>
      </c>
      <c r="M18" s="17"/>
      <c r="N18" s="17">
        <v>0.20432026511338799</v>
      </c>
      <c r="O18" s="17">
        <v>0.18928449541878001</v>
      </c>
      <c r="P18" s="17">
        <v>0.16801790695329799</v>
      </c>
      <c r="Q18" s="17">
        <v>0.136132557972659</v>
      </c>
      <c r="R18" s="17"/>
      <c r="S18" s="17">
        <v>0.21610203683570101</v>
      </c>
      <c r="T18" s="17">
        <v>0.17647877690139999</v>
      </c>
      <c r="U18" s="17">
        <v>0.17825682160320999</v>
      </c>
      <c r="V18" s="17">
        <v>0.21364466654088299</v>
      </c>
      <c r="W18" s="17">
        <v>0.16106822829776099</v>
      </c>
      <c r="X18" s="17">
        <v>0.154909919891808</v>
      </c>
      <c r="Y18" s="17">
        <v>0.18463640384550201</v>
      </c>
      <c r="Z18" s="17">
        <v>0.166011353759938</v>
      </c>
      <c r="AA18" s="17">
        <v>0.15935857851663701</v>
      </c>
      <c r="AB18" s="17">
        <v>0.122709806527823</v>
      </c>
      <c r="AC18" s="17">
        <v>0.188765905900905</v>
      </c>
      <c r="AD18" s="17">
        <v>0.14815132447489299</v>
      </c>
      <c r="AE18" s="17"/>
      <c r="AF18" s="17">
        <v>0.16227165771008201</v>
      </c>
      <c r="AG18" s="17">
        <v>0.19963568138747501</v>
      </c>
      <c r="AH18" s="17">
        <v>0.135684618652711</v>
      </c>
      <c r="AI18" s="17"/>
      <c r="AJ18" s="17">
        <v>0.18165537420670699</v>
      </c>
      <c r="AK18" s="17">
        <v>0.19110790052211299</v>
      </c>
      <c r="AL18" s="17">
        <v>0.183790027142156</v>
      </c>
      <c r="AM18" s="17">
        <v>9.8794906415242495E-2</v>
      </c>
      <c r="AN18" s="17">
        <v>0.122632914080319</v>
      </c>
      <c r="AO18" s="17"/>
      <c r="AP18" s="17">
        <v>0.169880753815015</v>
      </c>
      <c r="AQ18" s="17">
        <v>0.193417183622107</v>
      </c>
      <c r="AR18" s="17">
        <v>0.184017892761318</v>
      </c>
      <c r="AS18" s="17"/>
      <c r="AT18" s="17">
        <v>0.13247642576940899</v>
      </c>
      <c r="AU18" s="17">
        <v>0.178251753327127</v>
      </c>
      <c r="AV18" s="17">
        <v>0.202599769854686</v>
      </c>
      <c r="AW18" s="17">
        <v>0.207582392708511</v>
      </c>
      <c r="AX18" s="17">
        <v>0.157942827541345</v>
      </c>
      <c r="AY18" s="17"/>
      <c r="AZ18" s="17">
        <v>0.15070206624230401</v>
      </c>
      <c r="BA18" s="17">
        <v>0.12853307503550099</v>
      </c>
      <c r="BB18" s="17">
        <v>0.159405836083026</v>
      </c>
      <c r="BC18" s="17">
        <v>0.15477462973970199</v>
      </c>
      <c r="BD18" s="17">
        <v>0.17395079624555801</v>
      </c>
      <c r="BE18" s="17">
        <v>0.14057308474116401</v>
      </c>
      <c r="BF18" s="17">
        <v>0.16912783469636</v>
      </c>
      <c r="BG18" s="17">
        <v>0.15357556809140799</v>
      </c>
      <c r="BH18" s="17">
        <v>0.18320612850977799</v>
      </c>
      <c r="BI18" s="17">
        <v>0.14532810799868701</v>
      </c>
      <c r="BJ18" s="17">
        <v>0.20221602913129999</v>
      </c>
      <c r="BK18" s="17">
        <v>0.20067555429168801</v>
      </c>
      <c r="BL18" s="17">
        <v>0.212177791698587</v>
      </c>
      <c r="BM18" s="17">
        <v>0.15567710018727199</v>
      </c>
      <c r="BN18" s="17">
        <v>0.211146876950326</v>
      </c>
      <c r="BO18" s="17">
        <v>0.26101818731034099</v>
      </c>
      <c r="BP18" s="17"/>
      <c r="BQ18" s="17">
        <v>0.27211066415832003</v>
      </c>
      <c r="BR18" s="17">
        <v>0.13545338359131601</v>
      </c>
    </row>
    <row r="19" spans="2:70" x14ac:dyDescent="0.35">
      <c r="B19" s="18" t="s">
        <v>121</v>
      </c>
      <c r="C19" s="17">
        <v>0.15739666893083301</v>
      </c>
      <c r="D19" s="17">
        <v>0.13863442822826799</v>
      </c>
      <c r="E19" s="17">
        <v>0.17671736579302999</v>
      </c>
      <c r="F19" s="17"/>
      <c r="G19" s="17">
        <v>0.14069575522229699</v>
      </c>
      <c r="H19" s="17">
        <v>0.184990261880292</v>
      </c>
      <c r="I19" s="17">
        <v>0.177384218608793</v>
      </c>
      <c r="J19" s="17">
        <v>0.13727377147453401</v>
      </c>
      <c r="K19" s="17">
        <v>0.134163830322265</v>
      </c>
      <c r="L19" s="17">
        <v>0.16176156717144899</v>
      </c>
      <c r="M19" s="17"/>
      <c r="N19" s="17">
        <v>0.23471191174772801</v>
      </c>
      <c r="O19" s="17">
        <v>0.15802010586606699</v>
      </c>
      <c r="P19" s="17">
        <v>0.13097541481662101</v>
      </c>
      <c r="Q19" s="17">
        <v>9.7547378535280296E-2</v>
      </c>
      <c r="R19" s="17"/>
      <c r="S19" s="17">
        <v>0.209387923305734</v>
      </c>
      <c r="T19" s="17">
        <v>0.172468503708265</v>
      </c>
      <c r="U19" s="17">
        <v>0.14174656982028</v>
      </c>
      <c r="V19" s="17">
        <v>0.14915999539760499</v>
      </c>
      <c r="W19" s="17">
        <v>0.150241865296903</v>
      </c>
      <c r="X19" s="17">
        <v>0.139976036898844</v>
      </c>
      <c r="Y19" s="17">
        <v>0.135818085628476</v>
      </c>
      <c r="Z19" s="17">
        <v>0.115923499215314</v>
      </c>
      <c r="AA19" s="17">
        <v>0.15819092871628199</v>
      </c>
      <c r="AB19" s="17">
        <v>0.15438339672037499</v>
      </c>
      <c r="AC19" s="17">
        <v>0.13791696515810301</v>
      </c>
      <c r="AD19" s="17">
        <v>0.135969806590021</v>
      </c>
      <c r="AE19" s="17"/>
      <c r="AF19" s="17">
        <v>0.14870194004928</v>
      </c>
      <c r="AG19" s="17">
        <v>0.183246194758201</v>
      </c>
      <c r="AH19" s="17">
        <v>0.111712576221676</v>
      </c>
      <c r="AI19" s="17"/>
      <c r="AJ19" s="17">
        <v>0.16428637877749899</v>
      </c>
      <c r="AK19" s="17">
        <v>0.18767510245135899</v>
      </c>
      <c r="AL19" s="17">
        <v>0.176759484286485</v>
      </c>
      <c r="AM19" s="17">
        <v>8.6713614310227199E-2</v>
      </c>
      <c r="AN19" s="17">
        <v>0.10689671604048601</v>
      </c>
      <c r="AO19" s="17"/>
      <c r="AP19" s="17">
        <v>0.17132742138964499</v>
      </c>
      <c r="AQ19" s="17">
        <v>0.18059157380177099</v>
      </c>
      <c r="AR19" s="17">
        <v>0.15454981160057699</v>
      </c>
      <c r="AS19" s="17"/>
      <c r="AT19" s="17">
        <v>0.12000880780765701</v>
      </c>
      <c r="AU19" s="17">
        <v>0.11786486756140301</v>
      </c>
      <c r="AV19" s="17">
        <v>0.19543225555928201</v>
      </c>
      <c r="AW19" s="17">
        <v>0.230498751516308</v>
      </c>
      <c r="AX19" s="17">
        <v>0.31052988266713299</v>
      </c>
      <c r="AY19" s="17"/>
      <c r="AZ19" s="17">
        <v>0.14409570779779299</v>
      </c>
      <c r="BA19" s="17">
        <v>8.6401208889197806E-2</v>
      </c>
      <c r="BB19" s="17">
        <v>0.134032601630342</v>
      </c>
      <c r="BC19" s="17">
        <v>7.4836619907092797E-2</v>
      </c>
      <c r="BD19" s="17">
        <v>0.112747439750278</v>
      </c>
      <c r="BE19" s="17">
        <v>0.14635722698370701</v>
      </c>
      <c r="BF19" s="17">
        <v>0.140734360776641</v>
      </c>
      <c r="BG19" s="17">
        <v>0.128780248036961</v>
      </c>
      <c r="BH19" s="17">
        <v>0.17010885626026501</v>
      </c>
      <c r="BI19" s="17">
        <v>0.18237224008871</v>
      </c>
      <c r="BJ19" s="17">
        <v>0.23611275753359801</v>
      </c>
      <c r="BK19" s="17">
        <v>0.23211992072885901</v>
      </c>
      <c r="BL19" s="17">
        <v>0.184956604433959</v>
      </c>
      <c r="BM19" s="17">
        <v>0.249178969625719</v>
      </c>
      <c r="BN19" s="17">
        <v>0.237225278227087</v>
      </c>
      <c r="BO19" s="17">
        <v>0.29436354749029697</v>
      </c>
      <c r="BP19" s="17"/>
      <c r="BQ19" s="17">
        <v>0.241452962558458</v>
      </c>
      <c r="BR19" s="17">
        <v>0.118100274734057</v>
      </c>
    </row>
    <row r="20" spans="2:70" x14ac:dyDescent="0.35">
      <c r="B20" s="18" t="s">
        <v>122</v>
      </c>
      <c r="C20" s="17">
        <v>0.15503045431064599</v>
      </c>
      <c r="D20" s="17">
        <v>0.163863369339765</v>
      </c>
      <c r="E20" s="17">
        <v>0.14650044441998999</v>
      </c>
      <c r="F20" s="17"/>
      <c r="G20" s="17">
        <v>0.12078822697687901</v>
      </c>
      <c r="H20" s="17">
        <v>0.19438740154976999</v>
      </c>
      <c r="I20" s="17">
        <v>0.19280369281999399</v>
      </c>
      <c r="J20" s="17">
        <v>0.14021788720005501</v>
      </c>
      <c r="K20" s="17">
        <v>0.121454775523148</v>
      </c>
      <c r="L20" s="17">
        <v>0.149561987644482</v>
      </c>
      <c r="M20" s="17"/>
      <c r="N20" s="17">
        <v>0.21372234691619699</v>
      </c>
      <c r="O20" s="17">
        <v>0.15428759425315</v>
      </c>
      <c r="P20" s="17">
        <v>0.131990539728258</v>
      </c>
      <c r="Q20" s="17">
        <v>0.113672331937367</v>
      </c>
      <c r="R20" s="17"/>
      <c r="S20" s="17">
        <v>0.21473811731258699</v>
      </c>
      <c r="T20" s="17">
        <v>0.171504060897294</v>
      </c>
      <c r="U20" s="17">
        <v>0.138803796911739</v>
      </c>
      <c r="V20" s="17">
        <v>0.135459244209993</v>
      </c>
      <c r="W20" s="17">
        <v>0.14984544903969599</v>
      </c>
      <c r="X20" s="17">
        <v>0.170503673677839</v>
      </c>
      <c r="Y20" s="17">
        <v>0.123208748215879</v>
      </c>
      <c r="Z20" s="17">
        <v>0.135062419774062</v>
      </c>
      <c r="AA20" s="17">
        <v>0.13828750591865899</v>
      </c>
      <c r="AB20" s="17">
        <v>0.146152990419252</v>
      </c>
      <c r="AC20" s="17">
        <v>0.110391754010772</v>
      </c>
      <c r="AD20" s="17">
        <v>0.146401103685148</v>
      </c>
      <c r="AE20" s="17"/>
      <c r="AF20" s="17">
        <v>0.14245731894416899</v>
      </c>
      <c r="AG20" s="17">
        <v>0.18056772001919999</v>
      </c>
      <c r="AH20" s="17">
        <v>0.135468779226391</v>
      </c>
      <c r="AI20" s="17"/>
      <c r="AJ20" s="17">
        <v>0.16597339656318899</v>
      </c>
      <c r="AK20" s="17">
        <v>0.16606944915180499</v>
      </c>
      <c r="AL20" s="17">
        <v>0.170842828530407</v>
      </c>
      <c r="AM20" s="17">
        <v>3.6711095411044101E-2</v>
      </c>
      <c r="AN20" s="17">
        <v>0.108830566496544</v>
      </c>
      <c r="AO20" s="17"/>
      <c r="AP20" s="17">
        <v>0.199550723603835</v>
      </c>
      <c r="AQ20" s="17">
        <v>0.157704001431546</v>
      </c>
      <c r="AR20" s="17">
        <v>0.196143845770856</v>
      </c>
      <c r="AS20" s="17"/>
      <c r="AT20" s="17">
        <v>0.107779133875987</v>
      </c>
      <c r="AU20" s="17">
        <v>0.13684648828644599</v>
      </c>
      <c r="AV20" s="17">
        <v>0.19363555104746</v>
      </c>
      <c r="AW20" s="17">
        <v>0.24407627763030801</v>
      </c>
      <c r="AX20" s="17">
        <v>0.28003600233999598</v>
      </c>
      <c r="AY20" s="17"/>
      <c r="AZ20" s="17">
        <v>0.121195622582335</v>
      </c>
      <c r="BA20" s="17">
        <v>0.16279871642674101</v>
      </c>
      <c r="BB20" s="17">
        <v>0.14518407531712799</v>
      </c>
      <c r="BC20" s="17">
        <v>0.119773129018552</v>
      </c>
      <c r="BD20" s="17">
        <v>0.137315064403943</v>
      </c>
      <c r="BE20" s="17">
        <v>0.11306437017635899</v>
      </c>
      <c r="BF20" s="17">
        <v>0.14106336542964301</v>
      </c>
      <c r="BG20" s="17">
        <v>0.165447259409228</v>
      </c>
      <c r="BH20" s="17">
        <v>0.188182567518757</v>
      </c>
      <c r="BI20" s="17">
        <v>0.194128073231291</v>
      </c>
      <c r="BJ20" s="17">
        <v>0.14949540349398099</v>
      </c>
      <c r="BK20" s="17">
        <v>0.13060200667048499</v>
      </c>
      <c r="BL20" s="17">
        <v>0.19170693317752399</v>
      </c>
      <c r="BM20" s="17">
        <v>0.22373314168252101</v>
      </c>
      <c r="BN20" s="17">
        <v>0.24117934620537501</v>
      </c>
      <c r="BO20" s="17">
        <v>0.23224408907713201</v>
      </c>
      <c r="BP20" s="17"/>
      <c r="BQ20" s="17">
        <v>0.22507203730612901</v>
      </c>
      <c r="BR20" s="17">
        <v>0.12478827120762</v>
      </c>
    </row>
    <row r="21" spans="2:70" x14ac:dyDescent="0.35">
      <c r="B21" s="18" t="s">
        <v>123</v>
      </c>
      <c r="C21" s="17">
        <v>0.14808094333577801</v>
      </c>
      <c r="D21" s="17">
        <v>0.191238635441393</v>
      </c>
      <c r="E21" s="17">
        <v>0.10597886019910099</v>
      </c>
      <c r="F21" s="17"/>
      <c r="G21" s="17">
        <v>0.15996042042355901</v>
      </c>
      <c r="H21" s="17">
        <v>0.186262503117362</v>
      </c>
      <c r="I21" s="17">
        <v>0.18425095515473899</v>
      </c>
      <c r="J21" s="17">
        <v>0.138594679632079</v>
      </c>
      <c r="K21" s="17">
        <v>0.115119485338096</v>
      </c>
      <c r="L21" s="17">
        <v>0.109409053697042</v>
      </c>
      <c r="M21" s="17"/>
      <c r="N21" s="17">
        <v>0.18485721228374799</v>
      </c>
      <c r="O21" s="17">
        <v>0.13324306112096901</v>
      </c>
      <c r="P21" s="17">
        <v>0.153864404353041</v>
      </c>
      <c r="Q21" s="17">
        <v>0.117657821368261</v>
      </c>
      <c r="R21" s="17"/>
      <c r="S21" s="17">
        <v>0.197275616599385</v>
      </c>
      <c r="T21" s="17">
        <v>0.15606901791664901</v>
      </c>
      <c r="U21" s="17">
        <v>0.16609757782453599</v>
      </c>
      <c r="V21" s="17">
        <v>0.13012768786552301</v>
      </c>
      <c r="W21" s="17">
        <v>0.139946205137433</v>
      </c>
      <c r="X21" s="17">
        <v>0.135558655673231</v>
      </c>
      <c r="Y21" s="17">
        <v>0.132464262555338</v>
      </c>
      <c r="Z21" s="17">
        <v>0.14124659133509901</v>
      </c>
      <c r="AA21" s="17">
        <v>0.144159069516786</v>
      </c>
      <c r="AB21" s="17">
        <v>0.13548107126257</v>
      </c>
      <c r="AC21" s="17">
        <v>0.101333088724767</v>
      </c>
      <c r="AD21" s="17">
        <v>0.127005599436332</v>
      </c>
      <c r="AE21" s="17"/>
      <c r="AF21" s="17">
        <v>0.11623062997834401</v>
      </c>
      <c r="AG21" s="17">
        <v>0.16151261518322799</v>
      </c>
      <c r="AH21" s="17">
        <v>0.159331323551966</v>
      </c>
      <c r="AI21" s="17"/>
      <c r="AJ21" s="17">
        <v>0.12406438214276599</v>
      </c>
      <c r="AK21" s="17">
        <v>0.168449942656521</v>
      </c>
      <c r="AL21" s="17">
        <v>0.169812996747087</v>
      </c>
      <c r="AM21" s="17">
        <v>4.27025713607612E-2</v>
      </c>
      <c r="AN21" s="17">
        <v>0.137101836498011</v>
      </c>
      <c r="AO21" s="17"/>
      <c r="AP21" s="17">
        <v>0.12682260357043401</v>
      </c>
      <c r="AQ21" s="17">
        <v>0.17008813402560199</v>
      </c>
      <c r="AR21" s="17">
        <v>0.18662594741031299</v>
      </c>
      <c r="AS21" s="17"/>
      <c r="AT21" s="17">
        <v>7.3287794996599404E-2</v>
      </c>
      <c r="AU21" s="17">
        <v>0.12820194809878499</v>
      </c>
      <c r="AV21" s="17">
        <v>0.20402678973310201</v>
      </c>
      <c r="AW21" s="17">
        <v>0.20861009081877299</v>
      </c>
      <c r="AX21" s="17">
        <v>0.37683608944682201</v>
      </c>
      <c r="AY21" s="17"/>
      <c r="AZ21" s="17">
        <v>9.7840419046779495E-2</v>
      </c>
      <c r="BA21" s="17">
        <v>0.146717634111968</v>
      </c>
      <c r="BB21" s="17">
        <v>0.12870002866987501</v>
      </c>
      <c r="BC21" s="17">
        <v>0.165805666706966</v>
      </c>
      <c r="BD21" s="17">
        <v>0.119740597925185</v>
      </c>
      <c r="BE21" s="17">
        <v>0.118789261578563</v>
      </c>
      <c r="BF21" s="17">
        <v>0.16447088397042001</v>
      </c>
      <c r="BG21" s="17">
        <v>0.15631352404221099</v>
      </c>
      <c r="BH21" s="17">
        <v>0.16779967942365401</v>
      </c>
      <c r="BI21" s="17">
        <v>0.15899045859192201</v>
      </c>
      <c r="BJ21" s="17">
        <v>0.12850170196694699</v>
      </c>
      <c r="BK21" s="17">
        <v>0.176120050416676</v>
      </c>
      <c r="BL21" s="17">
        <v>0.18375547019118299</v>
      </c>
      <c r="BM21" s="17">
        <v>0.18873706168710699</v>
      </c>
      <c r="BN21" s="17">
        <v>0.12834518371555401</v>
      </c>
      <c r="BO21" s="17">
        <v>0.22545710862031901</v>
      </c>
      <c r="BP21" s="17"/>
      <c r="BQ21" s="17">
        <v>0.20442166741625001</v>
      </c>
      <c r="BR21" s="17">
        <v>0.121959969962032</v>
      </c>
    </row>
    <row r="22" spans="2:70" x14ac:dyDescent="0.35">
      <c r="B22" s="18" t="s">
        <v>124</v>
      </c>
      <c r="C22" s="17">
        <v>0.127815728677493</v>
      </c>
      <c r="D22" s="17">
        <v>0.205178171285129</v>
      </c>
      <c r="E22" s="17">
        <v>5.2702666652185197E-2</v>
      </c>
      <c r="F22" s="17"/>
      <c r="G22" s="17">
        <v>8.9701398111998704E-2</v>
      </c>
      <c r="H22" s="17">
        <v>9.6106673845999899E-2</v>
      </c>
      <c r="I22" s="17">
        <v>0.11148594606376699</v>
      </c>
      <c r="J22" s="17">
        <v>0.140533459243424</v>
      </c>
      <c r="K22" s="17">
        <v>0.15755104996114799</v>
      </c>
      <c r="L22" s="17">
        <v>0.16199778223815101</v>
      </c>
      <c r="M22" s="17"/>
      <c r="N22" s="17">
        <v>0.18292147169210601</v>
      </c>
      <c r="O22" s="17">
        <v>0.11828692890253301</v>
      </c>
      <c r="P22" s="17">
        <v>0.110874740582121</v>
      </c>
      <c r="Q22" s="17">
        <v>9.2947220205476896E-2</v>
      </c>
      <c r="R22" s="17"/>
      <c r="S22" s="17">
        <v>0.13855519501932601</v>
      </c>
      <c r="T22" s="17">
        <v>0.134617352415666</v>
      </c>
      <c r="U22" s="17">
        <v>0.135251905607572</v>
      </c>
      <c r="V22" s="17">
        <v>0.117202681393412</v>
      </c>
      <c r="W22" s="17">
        <v>0.14258615368876801</v>
      </c>
      <c r="X22" s="17">
        <v>0.161703395143076</v>
      </c>
      <c r="Y22" s="17">
        <v>0.12026587350279801</v>
      </c>
      <c r="Z22" s="17">
        <v>0.10378178330212399</v>
      </c>
      <c r="AA22" s="17">
        <v>0.150908410189384</v>
      </c>
      <c r="AB22" s="17">
        <v>7.23668979318456E-2</v>
      </c>
      <c r="AC22" s="17">
        <v>0.101259721262854</v>
      </c>
      <c r="AD22" s="17">
        <v>0.102100207374929</v>
      </c>
      <c r="AE22" s="17"/>
      <c r="AF22" s="17">
        <v>0.14735269480427099</v>
      </c>
      <c r="AG22" s="17">
        <v>0.14461026646591801</v>
      </c>
      <c r="AH22" s="17">
        <v>7.0785470874914103E-2</v>
      </c>
      <c r="AI22" s="17"/>
      <c r="AJ22" s="17">
        <v>0.160662504463147</v>
      </c>
      <c r="AK22" s="17">
        <v>0.13142382608537101</v>
      </c>
      <c r="AL22" s="17">
        <v>0.169972059515407</v>
      </c>
      <c r="AM22" s="17">
        <v>0.175378978061345</v>
      </c>
      <c r="AN22" s="17">
        <v>7.0152428876222694E-2</v>
      </c>
      <c r="AO22" s="17"/>
      <c r="AP22" s="17">
        <v>0.166393324854159</v>
      </c>
      <c r="AQ22" s="17">
        <v>0.13501113784807101</v>
      </c>
      <c r="AR22" s="17">
        <v>0.13229683017001001</v>
      </c>
      <c r="AS22" s="17"/>
      <c r="AT22" s="17">
        <v>9.5454341689684696E-2</v>
      </c>
      <c r="AU22" s="17">
        <v>0.120362571377474</v>
      </c>
      <c r="AV22" s="17">
        <v>0.14210331286814001</v>
      </c>
      <c r="AW22" s="17">
        <v>0.15596074847538299</v>
      </c>
      <c r="AX22" s="17">
        <v>0.25415039506552001</v>
      </c>
      <c r="AY22" s="17"/>
      <c r="AZ22" s="17">
        <v>0.100993692290269</v>
      </c>
      <c r="BA22" s="17">
        <v>8.3868390219623404E-2</v>
      </c>
      <c r="BB22" s="17">
        <v>9.25433744348306E-2</v>
      </c>
      <c r="BC22" s="17">
        <v>0.13341388544286401</v>
      </c>
      <c r="BD22" s="17">
        <v>0.10130913824746</v>
      </c>
      <c r="BE22" s="17">
        <v>0.12963166066998</v>
      </c>
      <c r="BF22" s="17">
        <v>0.148988517547025</v>
      </c>
      <c r="BG22" s="17">
        <v>0.12956848267441601</v>
      </c>
      <c r="BH22" s="17">
        <v>0.141260315079793</v>
      </c>
      <c r="BI22" s="17">
        <v>0.13293982727833101</v>
      </c>
      <c r="BJ22" s="17">
        <v>0.13667486087105701</v>
      </c>
      <c r="BK22" s="17">
        <v>0.143126576263649</v>
      </c>
      <c r="BL22" s="17">
        <v>0.12788974955611601</v>
      </c>
      <c r="BM22" s="17">
        <v>0.26298388363964598</v>
      </c>
      <c r="BN22" s="17">
        <v>0.17779890187351899</v>
      </c>
      <c r="BO22" s="17">
        <v>0.15869735093460199</v>
      </c>
      <c r="BP22" s="17"/>
      <c r="BQ22" s="17">
        <v>0.149681930675273</v>
      </c>
      <c r="BR22" s="17">
        <v>0.120190324478539</v>
      </c>
    </row>
    <row r="23" spans="2:70" x14ac:dyDescent="0.35">
      <c r="B23" s="18" t="s">
        <v>125</v>
      </c>
      <c r="C23" s="17">
        <v>0.12350943595151399</v>
      </c>
      <c r="D23" s="17">
        <v>0.13142227048010999</v>
      </c>
      <c r="E23" s="17">
        <v>0.11569491626055101</v>
      </c>
      <c r="F23" s="17"/>
      <c r="G23" s="17">
        <v>7.4038702796342795E-2</v>
      </c>
      <c r="H23" s="17">
        <v>0.123104110469773</v>
      </c>
      <c r="I23" s="17">
        <v>9.8981865879457398E-2</v>
      </c>
      <c r="J23" s="17">
        <v>0.10678871876254301</v>
      </c>
      <c r="K23" s="17">
        <v>0.10436865054388</v>
      </c>
      <c r="L23" s="17">
        <v>0.20330562504805699</v>
      </c>
      <c r="M23" s="17"/>
      <c r="N23" s="17">
        <v>0.17264105235419899</v>
      </c>
      <c r="O23" s="17">
        <v>0.12188420968987</v>
      </c>
      <c r="P23" s="17">
        <v>9.9410964526007603E-2</v>
      </c>
      <c r="Q23" s="17">
        <v>9.2987359076664194E-2</v>
      </c>
      <c r="R23" s="17"/>
      <c r="S23" s="17">
        <v>0.16303047680162</v>
      </c>
      <c r="T23" s="17">
        <v>0.12365635655375</v>
      </c>
      <c r="U23" s="17">
        <v>0.13186337358224601</v>
      </c>
      <c r="V23" s="17">
        <v>0.13111025996624801</v>
      </c>
      <c r="W23" s="17">
        <v>0.104324789610539</v>
      </c>
      <c r="X23" s="17">
        <v>8.5321062541381706E-2</v>
      </c>
      <c r="Y23" s="17">
        <v>0.109307332443818</v>
      </c>
      <c r="Z23" s="17">
        <v>0.12598860039988399</v>
      </c>
      <c r="AA23" s="17">
        <v>0.12716135232078701</v>
      </c>
      <c r="AB23" s="17">
        <v>0.122832629975434</v>
      </c>
      <c r="AC23" s="17">
        <v>0.108819181389075</v>
      </c>
      <c r="AD23" s="17">
        <v>0.100305175831976</v>
      </c>
      <c r="AE23" s="17"/>
      <c r="AF23" s="17">
        <v>0.127415848800153</v>
      </c>
      <c r="AG23" s="17">
        <v>0.13760579726435099</v>
      </c>
      <c r="AH23" s="17">
        <v>9.9151778131211996E-2</v>
      </c>
      <c r="AI23" s="17"/>
      <c r="AJ23" s="17">
        <v>0.13269579738489201</v>
      </c>
      <c r="AK23" s="17">
        <v>0.11017426180006799</v>
      </c>
      <c r="AL23" s="17">
        <v>0.19000308672632901</v>
      </c>
      <c r="AM23" s="17">
        <v>0.221223424002535</v>
      </c>
      <c r="AN23" s="17">
        <v>9.6097287599033895E-2</v>
      </c>
      <c r="AO23" s="17"/>
      <c r="AP23" s="17">
        <v>0.123296150898126</v>
      </c>
      <c r="AQ23" s="17">
        <v>0.12572466647925301</v>
      </c>
      <c r="AR23" s="17">
        <v>0.162954509959958</v>
      </c>
      <c r="AS23" s="17"/>
      <c r="AT23" s="17">
        <v>7.0110593327991702E-2</v>
      </c>
      <c r="AU23" s="17">
        <v>0.10176758249222</v>
      </c>
      <c r="AV23" s="17">
        <v>0.16258009939044099</v>
      </c>
      <c r="AW23" s="17">
        <v>0.18847460975493599</v>
      </c>
      <c r="AX23" s="17">
        <v>0.20837768664933201</v>
      </c>
      <c r="AY23" s="17"/>
      <c r="AZ23" s="17">
        <v>0.13759140373134601</v>
      </c>
      <c r="BA23" s="17">
        <v>9.5611663458222404E-2</v>
      </c>
      <c r="BB23" s="17">
        <v>8.8582254998462798E-2</v>
      </c>
      <c r="BC23" s="17">
        <v>0.124807844519504</v>
      </c>
      <c r="BD23" s="17">
        <v>0.13659501939036001</v>
      </c>
      <c r="BE23" s="17">
        <v>0.144977242595418</v>
      </c>
      <c r="BF23" s="17">
        <v>0.144356716684654</v>
      </c>
      <c r="BG23" s="17">
        <v>5.5726027588980001E-2</v>
      </c>
      <c r="BH23" s="17">
        <v>0.13254959762471999</v>
      </c>
      <c r="BI23" s="17">
        <v>0.110488102633054</v>
      </c>
      <c r="BJ23" s="17">
        <v>0.124356465608652</v>
      </c>
      <c r="BK23" s="17">
        <v>9.7782886506532399E-2</v>
      </c>
      <c r="BL23" s="17">
        <v>0.12790834701471199</v>
      </c>
      <c r="BM23" s="17">
        <v>0.14460686766158401</v>
      </c>
      <c r="BN23" s="17">
        <v>9.7532846644838203E-2</v>
      </c>
      <c r="BO23" s="17">
        <v>0.18358264650330999</v>
      </c>
      <c r="BP23" s="17"/>
      <c r="BQ23" s="17">
        <v>0.24099026618319799</v>
      </c>
      <c r="BR23" s="17">
        <v>7.1013262157721399E-2</v>
      </c>
    </row>
    <row r="24" spans="2:70" x14ac:dyDescent="0.35">
      <c r="B24" s="18" t="s">
        <v>126</v>
      </c>
      <c r="C24" s="17">
        <v>9.0990711770790905E-2</v>
      </c>
      <c r="D24" s="17">
        <v>0.14864989057809999</v>
      </c>
      <c r="E24" s="17">
        <v>3.5307367382349603E-2</v>
      </c>
      <c r="F24" s="17"/>
      <c r="G24" s="17">
        <v>6.7702097609141906E-2</v>
      </c>
      <c r="H24" s="17">
        <v>7.9360577980076494E-2</v>
      </c>
      <c r="I24" s="17">
        <v>9.6345570449967194E-2</v>
      </c>
      <c r="J24" s="17">
        <v>8.2812901262469304E-2</v>
      </c>
      <c r="K24" s="17">
        <v>9.2408424155438401E-2</v>
      </c>
      <c r="L24" s="17">
        <v>0.117314871674079</v>
      </c>
      <c r="M24" s="17"/>
      <c r="N24" s="17">
        <v>0.14802879221297799</v>
      </c>
      <c r="O24" s="17">
        <v>7.2032237634269594E-2</v>
      </c>
      <c r="P24" s="17">
        <v>8.5611395139141802E-2</v>
      </c>
      <c r="Q24" s="17">
        <v>5.4095634695087401E-2</v>
      </c>
      <c r="R24" s="17"/>
      <c r="S24" s="17">
        <v>9.3414641221051697E-2</v>
      </c>
      <c r="T24" s="17">
        <v>8.7573271055255503E-2</v>
      </c>
      <c r="U24" s="17">
        <v>7.2221400748490205E-2</v>
      </c>
      <c r="V24" s="17">
        <v>7.0462787789255299E-2</v>
      </c>
      <c r="W24" s="17">
        <v>7.91803287118827E-2</v>
      </c>
      <c r="X24" s="17">
        <v>7.5485013743505594E-2</v>
      </c>
      <c r="Y24" s="17">
        <v>7.2435714721556396E-2</v>
      </c>
      <c r="Z24" s="17">
        <v>0.105270783669369</v>
      </c>
      <c r="AA24" s="17">
        <v>0.11367617937866401</v>
      </c>
      <c r="AB24" s="17">
        <v>0.13649709998769999</v>
      </c>
      <c r="AC24" s="17">
        <v>7.2447232685726698E-2</v>
      </c>
      <c r="AD24" s="17">
        <v>0.122161663356338</v>
      </c>
      <c r="AE24" s="17"/>
      <c r="AF24" s="17">
        <v>9.7763097257990206E-2</v>
      </c>
      <c r="AG24" s="17">
        <v>0.106452276669444</v>
      </c>
      <c r="AH24" s="17">
        <v>6.0542899422817702E-2</v>
      </c>
      <c r="AI24" s="17"/>
      <c r="AJ24" s="17">
        <v>0.12251210973769799</v>
      </c>
      <c r="AK24" s="17">
        <v>7.1133991262886206E-2</v>
      </c>
      <c r="AL24" s="17">
        <v>8.5912807628871796E-2</v>
      </c>
      <c r="AM24" s="17">
        <v>0.13347639172925799</v>
      </c>
      <c r="AN24" s="17">
        <v>5.2930030005272799E-2</v>
      </c>
      <c r="AO24" s="17"/>
      <c r="AP24" s="17">
        <v>0.127616575974178</v>
      </c>
      <c r="AQ24" s="17">
        <v>8.6685488961792304E-2</v>
      </c>
      <c r="AR24" s="17">
        <v>0.114305186774151</v>
      </c>
      <c r="AS24" s="17"/>
      <c r="AT24" s="17">
        <v>6.8487735701113106E-2</v>
      </c>
      <c r="AU24" s="17">
        <v>8.2041422499760694E-2</v>
      </c>
      <c r="AV24" s="17">
        <v>0.100558057608262</v>
      </c>
      <c r="AW24" s="17">
        <v>0.11713190518061201</v>
      </c>
      <c r="AX24" s="17">
        <v>0.192163294290497</v>
      </c>
      <c r="AY24" s="17"/>
      <c r="AZ24" s="17">
        <v>0</v>
      </c>
      <c r="BA24" s="17">
        <v>6.4423683926775596E-2</v>
      </c>
      <c r="BB24" s="17">
        <v>1.4087054359171699E-2</v>
      </c>
      <c r="BC24" s="17">
        <v>8.1979452492232499E-2</v>
      </c>
      <c r="BD24" s="17">
        <v>6.4910584314601297E-2</v>
      </c>
      <c r="BE24" s="17">
        <v>5.1314050961055797E-2</v>
      </c>
      <c r="BF24" s="17">
        <v>0.118329783008558</v>
      </c>
      <c r="BG24" s="17">
        <v>7.5791776219590101E-2</v>
      </c>
      <c r="BH24" s="17">
        <v>8.1973343465812504E-2</v>
      </c>
      <c r="BI24" s="17">
        <v>9.2245868687639399E-2</v>
      </c>
      <c r="BJ24" s="17">
        <v>0.123778948982937</v>
      </c>
      <c r="BK24" s="17">
        <v>0.17312041448099799</v>
      </c>
      <c r="BL24" s="17">
        <v>9.6598347251463407E-2</v>
      </c>
      <c r="BM24" s="17">
        <v>0.185059453529683</v>
      </c>
      <c r="BN24" s="17">
        <v>0.17255245114246601</v>
      </c>
      <c r="BO24" s="17">
        <v>0.215361046798906</v>
      </c>
      <c r="BP24" s="17"/>
      <c r="BQ24" s="17">
        <v>0.124985495429356</v>
      </c>
      <c r="BR24" s="17">
        <v>7.8684647348122305E-2</v>
      </c>
    </row>
    <row r="25" spans="2:70" x14ac:dyDescent="0.35">
      <c r="B25" s="18" t="s">
        <v>127</v>
      </c>
      <c r="C25" s="17">
        <v>7.3432162099857007E-2</v>
      </c>
      <c r="D25" s="17">
        <v>8.1340932576569602E-2</v>
      </c>
      <c r="E25" s="17">
        <v>6.5299893002857004E-2</v>
      </c>
      <c r="F25" s="17"/>
      <c r="G25" s="17">
        <v>7.9842513601007498E-2</v>
      </c>
      <c r="H25" s="17">
        <v>8.3060258151960706E-2</v>
      </c>
      <c r="I25" s="17">
        <v>9.0173211913371396E-2</v>
      </c>
      <c r="J25" s="17">
        <v>6.0162012928185099E-2</v>
      </c>
      <c r="K25" s="17">
        <v>6.1115461379382202E-2</v>
      </c>
      <c r="L25" s="17">
        <v>6.6759565305811799E-2</v>
      </c>
      <c r="M25" s="17"/>
      <c r="N25" s="17">
        <v>9.7994207956140403E-2</v>
      </c>
      <c r="O25" s="17">
        <v>5.28435602051694E-2</v>
      </c>
      <c r="P25" s="17">
        <v>8.6456861117723202E-2</v>
      </c>
      <c r="Q25" s="17">
        <v>5.6774388634576102E-2</v>
      </c>
      <c r="R25" s="17"/>
      <c r="S25" s="17">
        <v>0.12582400552769599</v>
      </c>
      <c r="T25" s="17">
        <v>7.7759147936293696E-2</v>
      </c>
      <c r="U25" s="17">
        <v>6.0036181928504198E-2</v>
      </c>
      <c r="V25" s="17">
        <v>6.7376255392914794E-2</v>
      </c>
      <c r="W25" s="17">
        <v>6.1755462290626902E-2</v>
      </c>
      <c r="X25" s="17">
        <v>5.0200183256296098E-2</v>
      </c>
      <c r="Y25" s="17">
        <v>6.5262854490734296E-2</v>
      </c>
      <c r="Z25" s="17">
        <v>8.2762822686861096E-2</v>
      </c>
      <c r="AA25" s="17">
        <v>7.7210997093092398E-2</v>
      </c>
      <c r="AB25" s="17">
        <v>4.8031151660968302E-2</v>
      </c>
      <c r="AC25" s="17">
        <v>6.7187713965102397E-2</v>
      </c>
      <c r="AD25" s="17">
        <v>4.29517233527218E-2</v>
      </c>
      <c r="AE25" s="17"/>
      <c r="AF25" s="17">
        <v>5.6316261136762802E-2</v>
      </c>
      <c r="AG25" s="17">
        <v>8.4384674854058206E-2</v>
      </c>
      <c r="AH25" s="17">
        <v>8.8568562225290401E-2</v>
      </c>
      <c r="AI25" s="17"/>
      <c r="AJ25" s="17">
        <v>6.1853828388471699E-2</v>
      </c>
      <c r="AK25" s="17">
        <v>9.4337304920088697E-2</v>
      </c>
      <c r="AL25" s="17">
        <v>9.6739080012186604E-2</v>
      </c>
      <c r="AM25" s="17">
        <v>4.5519784617963299E-2</v>
      </c>
      <c r="AN25" s="17">
        <v>5.7070857854887601E-2</v>
      </c>
      <c r="AO25" s="17"/>
      <c r="AP25" s="17">
        <v>6.9035551147244203E-2</v>
      </c>
      <c r="AQ25" s="17">
        <v>8.5861165823048605E-2</v>
      </c>
      <c r="AR25" s="17">
        <v>0.115997225513463</v>
      </c>
      <c r="AS25" s="17"/>
      <c r="AT25" s="17">
        <v>4.1700056432116099E-2</v>
      </c>
      <c r="AU25" s="17">
        <v>6.1863187958666098E-2</v>
      </c>
      <c r="AV25" s="17">
        <v>9.5920359360724697E-2</v>
      </c>
      <c r="AW25" s="17">
        <v>0.12066454426845601</v>
      </c>
      <c r="AX25" s="17">
        <v>9.3913612081289802E-2</v>
      </c>
      <c r="AY25" s="17"/>
      <c r="AZ25" s="17">
        <v>2.63973102386637E-2</v>
      </c>
      <c r="BA25" s="17">
        <v>4.7301205708902401E-2</v>
      </c>
      <c r="BB25" s="17">
        <v>7.7415328308345202E-2</v>
      </c>
      <c r="BC25" s="17">
        <v>6.61533407249984E-2</v>
      </c>
      <c r="BD25" s="17">
        <v>8.2221070860297701E-2</v>
      </c>
      <c r="BE25" s="17">
        <v>6.3414627983697E-2</v>
      </c>
      <c r="BF25" s="17">
        <v>7.0321879882090599E-2</v>
      </c>
      <c r="BG25" s="17">
        <v>5.3637901912922802E-2</v>
      </c>
      <c r="BH25" s="17">
        <v>5.0944905744757699E-2</v>
      </c>
      <c r="BI25" s="17">
        <v>7.1421133406236903E-2</v>
      </c>
      <c r="BJ25" s="17">
        <v>7.8643968082517293E-2</v>
      </c>
      <c r="BK25" s="17">
        <v>5.6053555848954301E-2</v>
      </c>
      <c r="BL25" s="17">
        <v>0.100894626847507</v>
      </c>
      <c r="BM25" s="17">
        <v>0.12523591337175599</v>
      </c>
      <c r="BN25" s="17">
        <v>7.16449082145586E-2</v>
      </c>
      <c r="BO25" s="17">
        <v>0.155535931310853</v>
      </c>
      <c r="BP25" s="17"/>
      <c r="BQ25" s="17">
        <v>0.12393013283738</v>
      </c>
      <c r="BR25" s="17">
        <v>5.01060066276654E-2</v>
      </c>
    </row>
    <row r="26" spans="2:70" x14ac:dyDescent="0.35">
      <c r="B26" s="18" t="s">
        <v>128</v>
      </c>
      <c r="C26" s="17">
        <v>3.7728471184736198E-2</v>
      </c>
      <c r="D26" s="17">
        <v>3.6488491542846203E-2</v>
      </c>
      <c r="E26" s="17">
        <v>3.91809129911957E-2</v>
      </c>
      <c r="F26" s="17"/>
      <c r="G26" s="17">
        <v>7.0715790851042001E-2</v>
      </c>
      <c r="H26" s="17">
        <v>5.3362543797478401E-2</v>
      </c>
      <c r="I26" s="17">
        <v>4.2415391132890001E-2</v>
      </c>
      <c r="J26" s="17">
        <v>2.7918589081584001E-2</v>
      </c>
      <c r="K26" s="17">
        <v>2.9457991601222401E-2</v>
      </c>
      <c r="L26" s="17">
        <v>1.2786679941328901E-2</v>
      </c>
      <c r="M26" s="17"/>
      <c r="N26" s="17">
        <v>4.9806002841320002E-2</v>
      </c>
      <c r="O26" s="17">
        <v>3.5258195985506502E-2</v>
      </c>
      <c r="P26" s="17">
        <v>3.9877259465434398E-2</v>
      </c>
      <c r="Q26" s="17">
        <v>2.58508893660125E-2</v>
      </c>
      <c r="R26" s="17"/>
      <c r="S26" s="17">
        <v>5.82527172521164E-2</v>
      </c>
      <c r="T26" s="17">
        <v>4.6903803822382302E-2</v>
      </c>
      <c r="U26" s="17">
        <v>4.4932227921440901E-2</v>
      </c>
      <c r="V26" s="17">
        <v>3.6053340621001198E-2</v>
      </c>
      <c r="W26" s="17">
        <v>1.3274966787348999E-2</v>
      </c>
      <c r="X26" s="17">
        <v>3.6585834494010601E-2</v>
      </c>
      <c r="Y26" s="17">
        <v>3.6845479169377797E-2</v>
      </c>
      <c r="Z26" s="17">
        <v>2.5245020156423301E-2</v>
      </c>
      <c r="AA26" s="17">
        <v>3.1508033876916197E-2</v>
      </c>
      <c r="AB26" s="17">
        <v>2.36473115254483E-2</v>
      </c>
      <c r="AC26" s="17">
        <v>3.9660189653466897E-2</v>
      </c>
      <c r="AD26" s="17">
        <v>2.9166938642926001E-2</v>
      </c>
      <c r="AE26" s="17"/>
      <c r="AF26" s="17">
        <v>2.6030861497507701E-2</v>
      </c>
      <c r="AG26" s="17">
        <v>3.9923492136205899E-2</v>
      </c>
      <c r="AH26" s="17">
        <v>4.2535310444260198E-2</v>
      </c>
      <c r="AI26" s="17"/>
      <c r="AJ26" s="17">
        <v>2.9149943926331901E-2</v>
      </c>
      <c r="AK26" s="17">
        <v>3.9544387722661903E-2</v>
      </c>
      <c r="AL26" s="17">
        <v>5.00129086354738E-2</v>
      </c>
      <c r="AM26" s="17">
        <v>4.6569099646534898E-2</v>
      </c>
      <c r="AN26" s="17">
        <v>2.8943601481855E-2</v>
      </c>
      <c r="AO26" s="17"/>
      <c r="AP26" s="17">
        <v>3.6595080259786097E-2</v>
      </c>
      <c r="AQ26" s="17">
        <v>4.2840347676095202E-2</v>
      </c>
      <c r="AR26" s="17">
        <v>5.5421646280135899E-2</v>
      </c>
      <c r="AS26" s="17"/>
      <c r="AT26" s="17">
        <v>1.38553246889119E-2</v>
      </c>
      <c r="AU26" s="17">
        <v>3.3392220939029799E-2</v>
      </c>
      <c r="AV26" s="17">
        <v>5.6292357977304801E-2</v>
      </c>
      <c r="AW26" s="17">
        <v>5.9472546603328701E-2</v>
      </c>
      <c r="AX26" s="17">
        <v>9.0117073764610603E-2</v>
      </c>
      <c r="AY26" s="17"/>
      <c r="AZ26" s="17">
        <v>0</v>
      </c>
      <c r="BA26" s="17">
        <v>3.7854935499391201E-2</v>
      </c>
      <c r="BB26" s="17">
        <v>1.53214167821384E-2</v>
      </c>
      <c r="BC26" s="17">
        <v>1.93587296903103E-2</v>
      </c>
      <c r="BD26" s="17">
        <v>1.6421419644433902E-2</v>
      </c>
      <c r="BE26" s="17">
        <v>5.1260073572064697E-2</v>
      </c>
      <c r="BF26" s="17">
        <v>4.0912869070662598E-2</v>
      </c>
      <c r="BG26" s="17">
        <v>4.3235700252351503E-2</v>
      </c>
      <c r="BH26" s="17">
        <v>5.2575659567937E-2</v>
      </c>
      <c r="BI26" s="17">
        <v>1.7966376002685299E-2</v>
      </c>
      <c r="BJ26" s="17">
        <v>4.3545002432707598E-2</v>
      </c>
      <c r="BK26" s="17">
        <v>2.5763193646643499E-2</v>
      </c>
      <c r="BL26" s="17">
        <v>3.2766889619055301E-2</v>
      </c>
      <c r="BM26" s="17">
        <v>3.5415130155020597E-2</v>
      </c>
      <c r="BN26" s="17">
        <v>6.2420943547070798E-2</v>
      </c>
      <c r="BO26" s="17">
        <v>0.122735012213722</v>
      </c>
      <c r="BP26" s="17"/>
      <c r="BQ26" s="17">
        <v>5.7857886493195398E-2</v>
      </c>
      <c r="BR26" s="17">
        <v>2.5183320448321399E-2</v>
      </c>
    </row>
    <row r="27" spans="2:70" x14ac:dyDescent="0.35">
      <c r="B27" s="18" t="s">
        <v>129</v>
      </c>
      <c r="C27" s="17">
        <v>7.4302427751950697E-3</v>
      </c>
      <c r="D27" s="17">
        <v>9.1233432252985896E-3</v>
      </c>
      <c r="E27" s="17">
        <v>5.8257303496048896E-3</v>
      </c>
      <c r="F27" s="17"/>
      <c r="G27" s="17">
        <v>1.49094815212448E-2</v>
      </c>
      <c r="H27" s="17">
        <v>7.1352736604197E-3</v>
      </c>
      <c r="I27" s="17">
        <v>3.9060053222722E-3</v>
      </c>
      <c r="J27" s="17">
        <v>6.7993589579062501E-3</v>
      </c>
      <c r="K27" s="17">
        <v>7.4704771204641002E-3</v>
      </c>
      <c r="L27" s="17">
        <v>6.0594255218787097E-3</v>
      </c>
      <c r="M27" s="17"/>
      <c r="N27" s="17">
        <v>4.2758863592120104E-3</v>
      </c>
      <c r="O27" s="17">
        <v>6.6842539303210904E-3</v>
      </c>
      <c r="P27" s="17">
        <v>1.04366006137733E-2</v>
      </c>
      <c r="Q27" s="17">
        <v>9.0630283724094998E-3</v>
      </c>
      <c r="R27" s="17"/>
      <c r="S27" s="17">
        <v>1.7228566989258101E-3</v>
      </c>
      <c r="T27" s="17">
        <v>9.8769332374827098E-3</v>
      </c>
      <c r="U27" s="17">
        <v>1.77156722033401E-2</v>
      </c>
      <c r="V27" s="17">
        <v>6.1198520332695896E-3</v>
      </c>
      <c r="W27" s="17">
        <v>1.95095310789755E-2</v>
      </c>
      <c r="X27" s="17">
        <v>1.0651443734022501E-2</v>
      </c>
      <c r="Y27" s="17">
        <v>3.5388673489967098E-3</v>
      </c>
      <c r="Z27" s="17">
        <v>5.5925670151940297E-3</v>
      </c>
      <c r="AA27" s="17">
        <v>3.92056896879334E-3</v>
      </c>
      <c r="AB27" s="17">
        <v>4.2776923639182398E-3</v>
      </c>
      <c r="AC27" s="17">
        <v>5.76352720100366E-3</v>
      </c>
      <c r="AD27" s="17">
        <v>0</v>
      </c>
      <c r="AE27" s="17"/>
      <c r="AF27" s="17">
        <v>5.63172605785686E-3</v>
      </c>
      <c r="AG27" s="17">
        <v>5.1952686188807204E-3</v>
      </c>
      <c r="AH27" s="17">
        <v>1.44042300645373E-2</v>
      </c>
      <c r="AI27" s="17"/>
      <c r="AJ27" s="17">
        <v>9.9979666976900607E-3</v>
      </c>
      <c r="AK27" s="17">
        <v>3.4329148855292801E-3</v>
      </c>
      <c r="AL27" s="17">
        <v>0</v>
      </c>
      <c r="AM27" s="17">
        <v>0</v>
      </c>
      <c r="AN27" s="17">
        <v>1.49466283139028E-2</v>
      </c>
      <c r="AO27" s="17"/>
      <c r="AP27" s="17">
        <v>9.35201594839488E-3</v>
      </c>
      <c r="AQ27" s="17">
        <v>3.6106686089935002E-3</v>
      </c>
      <c r="AR27" s="17">
        <v>4.4798767852949296E-3</v>
      </c>
      <c r="AS27" s="17"/>
      <c r="AT27" s="17">
        <v>6.7220187725861797E-3</v>
      </c>
      <c r="AU27" s="17">
        <v>1.0492413722132599E-2</v>
      </c>
      <c r="AV27" s="17">
        <v>4.23030361208151E-3</v>
      </c>
      <c r="AW27" s="17">
        <v>2.2319156407916E-3</v>
      </c>
      <c r="AX27" s="17">
        <v>1.5694382971886699E-2</v>
      </c>
      <c r="AY27" s="17"/>
      <c r="AZ27" s="17">
        <v>0</v>
      </c>
      <c r="BA27" s="17">
        <v>9.9453974204037794E-3</v>
      </c>
      <c r="BB27" s="17">
        <v>3.2495575334336598E-3</v>
      </c>
      <c r="BC27" s="17">
        <v>3.7082714955531302E-3</v>
      </c>
      <c r="BD27" s="17">
        <v>8.9478164183922002E-3</v>
      </c>
      <c r="BE27" s="17">
        <v>1.8796581255779499E-3</v>
      </c>
      <c r="BF27" s="17">
        <v>5.4183487645052698E-3</v>
      </c>
      <c r="BG27" s="17">
        <v>3.61648100341687E-3</v>
      </c>
      <c r="BH27" s="17">
        <v>3.35148983395779E-3</v>
      </c>
      <c r="BI27" s="17">
        <v>1.27815967796107E-2</v>
      </c>
      <c r="BJ27" s="17">
        <v>1.23217918747766E-2</v>
      </c>
      <c r="BK27" s="17">
        <v>0</v>
      </c>
      <c r="BL27" s="17">
        <v>4.6547568692225398E-3</v>
      </c>
      <c r="BM27" s="17">
        <v>1.08541969185837E-2</v>
      </c>
      <c r="BN27" s="17">
        <v>0</v>
      </c>
      <c r="BO27" s="17">
        <v>1.0455607150663199E-2</v>
      </c>
      <c r="BP27" s="17"/>
      <c r="BQ27" s="17">
        <v>8.9042888600561704E-4</v>
      </c>
      <c r="BR27" s="17">
        <v>7.9649347745584503E-3</v>
      </c>
    </row>
    <row r="28" spans="2:70" x14ac:dyDescent="0.35">
      <c r="B28" s="18" t="s">
        <v>130</v>
      </c>
      <c r="C28" s="19">
        <v>7.91593322137462E-2</v>
      </c>
      <c r="D28" s="19">
        <v>4.9485611624266401E-2</v>
      </c>
      <c r="E28" s="19">
        <v>0.108209516956516</v>
      </c>
      <c r="F28" s="19"/>
      <c r="G28" s="19">
        <v>3.42817463214675E-2</v>
      </c>
      <c r="H28" s="19">
        <v>3.1799472460979701E-2</v>
      </c>
      <c r="I28" s="19">
        <v>5.1089616639070599E-2</v>
      </c>
      <c r="J28" s="19">
        <v>8.4111121317249002E-2</v>
      </c>
      <c r="K28" s="19">
        <v>0.12969255380148301</v>
      </c>
      <c r="L28" s="19">
        <v>0.13257951954462799</v>
      </c>
      <c r="M28" s="19"/>
      <c r="N28" s="19">
        <v>6.08967735062085E-2</v>
      </c>
      <c r="O28" s="19">
        <v>7.4552774418836704E-2</v>
      </c>
      <c r="P28" s="19">
        <v>7.3912663798389497E-2</v>
      </c>
      <c r="Q28" s="19">
        <v>0.10835994926057101</v>
      </c>
      <c r="R28" s="19"/>
      <c r="S28" s="19">
        <v>3.15095171579272E-2</v>
      </c>
      <c r="T28" s="19">
        <v>7.7826581690112404E-2</v>
      </c>
      <c r="U28" s="19">
        <v>8.7280574006568301E-2</v>
      </c>
      <c r="V28" s="19">
        <v>9.2594061614059794E-2</v>
      </c>
      <c r="W28" s="19">
        <v>7.0628884758249702E-2</v>
      </c>
      <c r="X28" s="19">
        <v>9.61372914676E-2</v>
      </c>
      <c r="Y28" s="19">
        <v>6.1406923541361298E-2</v>
      </c>
      <c r="Z28" s="19">
        <v>0.11635321789976701</v>
      </c>
      <c r="AA28" s="19">
        <v>7.6956022151225101E-2</v>
      </c>
      <c r="AB28" s="19">
        <v>0.112726090417473</v>
      </c>
      <c r="AC28" s="19">
        <v>0.119243227662492</v>
      </c>
      <c r="AD28" s="19">
        <v>5.2733244790983798E-2</v>
      </c>
      <c r="AE28" s="19"/>
      <c r="AF28" s="19">
        <v>0.110024942468283</v>
      </c>
      <c r="AG28" s="19">
        <v>5.9190459055235102E-2</v>
      </c>
      <c r="AH28" s="19">
        <v>8.3507377855791404E-2</v>
      </c>
      <c r="AI28" s="19"/>
      <c r="AJ28" s="19">
        <v>0.100005291050108</v>
      </c>
      <c r="AK28" s="19">
        <v>3.3789695489589898E-2</v>
      </c>
      <c r="AL28" s="19">
        <v>8.5169944128031499E-2</v>
      </c>
      <c r="AM28" s="19">
        <v>2.19154689183453E-2</v>
      </c>
      <c r="AN28" s="19">
        <v>0.120718632180979</v>
      </c>
      <c r="AO28" s="19"/>
      <c r="AP28" s="19">
        <v>7.4420873312312605E-2</v>
      </c>
      <c r="AQ28" s="19">
        <v>3.80815759169792E-2</v>
      </c>
      <c r="AR28" s="19">
        <v>9.5131978069408707E-2</v>
      </c>
      <c r="AS28" s="19"/>
      <c r="AT28" s="19">
        <v>0.117820014126069</v>
      </c>
      <c r="AU28" s="19">
        <v>8.3621132030326895E-2</v>
      </c>
      <c r="AV28" s="19">
        <v>5.2596090487147501E-2</v>
      </c>
      <c r="AW28" s="19">
        <v>3.2781391494118101E-2</v>
      </c>
      <c r="AX28" s="19">
        <v>8.1082005423431094E-2</v>
      </c>
      <c r="AY28" s="19"/>
      <c r="AZ28" s="19">
        <v>5.35213442242852E-2</v>
      </c>
      <c r="BA28" s="19">
        <v>0.13233715165156101</v>
      </c>
      <c r="BB28" s="19">
        <v>0.117447010682953</v>
      </c>
      <c r="BC28" s="19">
        <v>0.116656231450196</v>
      </c>
      <c r="BD28" s="19">
        <v>8.4515570770610698E-2</v>
      </c>
      <c r="BE28" s="19">
        <v>7.8666511411587994E-2</v>
      </c>
      <c r="BF28" s="19">
        <v>6.4320365113191905E-2</v>
      </c>
      <c r="BG28" s="19">
        <v>7.2495045876955905E-2</v>
      </c>
      <c r="BH28" s="19">
        <v>6.14257600163595E-2</v>
      </c>
      <c r="BI28" s="19">
        <v>8.7939819683331602E-2</v>
      </c>
      <c r="BJ28" s="19">
        <v>7.4814780658288602E-2</v>
      </c>
      <c r="BK28" s="19">
        <v>7.0287473396927702E-2</v>
      </c>
      <c r="BL28" s="19">
        <v>5.6891414424250997E-2</v>
      </c>
      <c r="BM28" s="19">
        <v>2.9183056521341798E-2</v>
      </c>
      <c r="BN28" s="19">
        <v>2.0895050429850799E-2</v>
      </c>
      <c r="BO28" s="19">
        <v>1.9076902185744201E-2</v>
      </c>
      <c r="BP28" s="19"/>
      <c r="BQ28" s="19">
        <v>3.5166414784698501E-2</v>
      </c>
      <c r="BR28" s="19">
        <v>9.9681330858878106E-2</v>
      </c>
    </row>
    <row r="29" spans="2:70" x14ac:dyDescent="0.35">
      <c r="B29" s="16"/>
    </row>
    <row r="30" spans="2:70" x14ac:dyDescent="0.35">
      <c r="B30" t="s">
        <v>98</v>
      </c>
    </row>
    <row r="31" spans="2:70" x14ac:dyDescent="0.35">
      <c r="B31" t="s">
        <v>99</v>
      </c>
    </row>
    <row r="33" spans="2:2" x14ac:dyDescent="0.35">
      <c r="B33" s="8" t="str">
        <f>HYPERLINK("#'Contents'!A1", "Return to Contents")</f>
        <v>Return to Contents</v>
      </c>
    </row>
  </sheetData>
  <mergeCells count="11">
    <mergeCell ref="BQ5:BR5"/>
    <mergeCell ref="D5:E5"/>
    <mergeCell ref="G5:L5"/>
    <mergeCell ref="N5:Q5"/>
    <mergeCell ref="S5:AD5"/>
    <mergeCell ref="AF5:AH5"/>
    <mergeCell ref="D2:BJ2"/>
    <mergeCell ref="AJ5:AN5"/>
    <mergeCell ref="AP5:AR5"/>
    <mergeCell ref="AT5:AX5"/>
    <mergeCell ref="AZ5:BO5"/>
  </mergeCells>
  <pageMargins left="0.7" right="0.7" top="0.75" bottom="0.75" header="0.3" footer="0.3"/>
  <pageSetup paperSize="9" orientation="portrait" horizontalDpi="300" verticalDpi="300"/>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2:G22"/>
  <sheetViews>
    <sheetView showGridLines="0" tabSelected="1" topLeftCell="A2" workbookViewId="0">
      <pane xSplit="2" topLeftCell="C1" activePane="topRight" state="frozen"/>
      <selection pane="topRight" activeCell="F6" sqref="F6"/>
    </sheetView>
  </sheetViews>
  <sheetFormatPr defaultColWidth="11.453125" defaultRowHeight="14.5" x14ac:dyDescent="0.35"/>
  <cols>
    <col min="2" max="2" width="25.7265625" customWidth="1"/>
    <col min="3" max="7" width="20.7265625" customWidth="1"/>
  </cols>
  <sheetData>
    <row r="2" spans="2:7" ht="40" customHeight="1" x14ac:dyDescent="0.35">
      <c r="D2" s="29" t="s">
        <v>144</v>
      </c>
      <c r="E2" s="26"/>
      <c r="F2" s="26"/>
      <c r="G2" s="26"/>
    </row>
    <row r="6" spans="2:7" ht="50.15" customHeight="1" x14ac:dyDescent="0.35">
      <c r="B6" s="20" t="s">
        <v>15</v>
      </c>
      <c r="C6" s="20" t="s">
        <v>132</v>
      </c>
      <c r="D6" s="20" t="s">
        <v>133</v>
      </c>
      <c r="E6" s="20" t="s">
        <v>134</v>
      </c>
      <c r="F6" s="20" t="s">
        <v>135</v>
      </c>
    </row>
    <row r="7" spans="2:7" x14ac:dyDescent="0.35">
      <c r="B7" s="18" t="s">
        <v>136</v>
      </c>
      <c r="C7" s="17">
        <v>0.39862267817958502</v>
      </c>
      <c r="D7" s="17">
        <v>0.31651345677166498</v>
      </c>
      <c r="E7" s="17">
        <v>0.21391124349339899</v>
      </c>
      <c r="F7" s="17">
        <v>0.15461335103185</v>
      </c>
    </row>
    <row r="8" spans="2:7" x14ac:dyDescent="0.35">
      <c r="B8" s="18" t="s">
        <v>137</v>
      </c>
      <c r="C8" s="17">
        <v>0.53596264876305899</v>
      </c>
      <c r="D8" s="17">
        <v>0.52959794104501401</v>
      </c>
      <c r="E8" s="17">
        <v>0.51051421245565498</v>
      </c>
      <c r="F8" s="17">
        <v>0.433766658138724</v>
      </c>
    </row>
    <row r="9" spans="2:7" x14ac:dyDescent="0.35">
      <c r="B9" s="18" t="s">
        <v>138</v>
      </c>
      <c r="C9" s="17">
        <v>5.3095046158022699E-2</v>
      </c>
      <c r="D9" s="17">
        <v>0.11253678344352901</v>
      </c>
      <c r="E9" s="17">
        <v>0.20942134176228899</v>
      </c>
      <c r="F9" s="17">
        <v>0.26475671420292002</v>
      </c>
    </row>
    <row r="10" spans="2:7" x14ac:dyDescent="0.35">
      <c r="B10" s="18" t="s">
        <v>139</v>
      </c>
      <c r="C10" s="17">
        <v>9.7369211722076205E-3</v>
      </c>
      <c r="D10" s="17">
        <v>3.26705966367562E-2</v>
      </c>
      <c r="E10" s="17">
        <v>5.1264313705956702E-2</v>
      </c>
      <c r="F10" s="17">
        <v>0.11399150363668099</v>
      </c>
    </row>
    <row r="11" spans="2:7" x14ac:dyDescent="0.35">
      <c r="B11" s="18" t="s">
        <v>140</v>
      </c>
      <c r="C11" s="17">
        <v>1.2837538574062401E-3</v>
      </c>
      <c r="D11" s="17">
        <v>7.2802564917116798E-3</v>
      </c>
      <c r="E11" s="17">
        <v>1.3473563348945901E-2</v>
      </c>
      <c r="F11" s="17">
        <v>2.6720687358434199E-2</v>
      </c>
    </row>
    <row r="12" spans="2:7" x14ac:dyDescent="0.35">
      <c r="B12" s="18" t="s">
        <v>129</v>
      </c>
      <c r="C12" s="17">
        <v>1.29895186971951E-3</v>
      </c>
      <c r="D12" s="17">
        <v>1.4009656113236799E-3</v>
      </c>
      <c r="E12" s="17">
        <v>1.4153252337545999E-3</v>
      </c>
      <c r="F12" s="17">
        <v>6.1510856313908603E-3</v>
      </c>
    </row>
    <row r="13" spans="2:7" x14ac:dyDescent="0.35">
      <c r="B13" s="23" t="s">
        <v>141</v>
      </c>
      <c r="C13" s="21">
        <v>0.93458532694264396</v>
      </c>
      <c r="D13" s="21">
        <v>0.84611139781667899</v>
      </c>
      <c r="E13" s="21">
        <v>0.72442545594905405</v>
      </c>
      <c r="F13" s="21">
        <v>0.58838000917057398</v>
      </c>
    </row>
    <row r="14" spans="2:7" x14ac:dyDescent="0.35">
      <c r="B14" s="23" t="s">
        <v>142</v>
      </c>
      <c r="C14" s="21">
        <v>1.10206750296139E-2</v>
      </c>
      <c r="D14" s="21">
        <v>3.9950853128467897E-2</v>
      </c>
      <c r="E14" s="21">
        <v>6.4737877054902596E-2</v>
      </c>
      <c r="F14" s="21">
        <v>0.14071219099511501</v>
      </c>
    </row>
    <row r="15" spans="2:7" x14ac:dyDescent="0.35">
      <c r="B15" s="23" t="s">
        <v>143</v>
      </c>
      <c r="C15" s="22">
        <v>0.92356465191303005</v>
      </c>
      <c r="D15" s="22">
        <v>0.80616054468821197</v>
      </c>
      <c r="E15" s="22">
        <v>0.65968757889415097</v>
      </c>
      <c r="F15" s="22">
        <v>0.44766781817545898</v>
      </c>
    </row>
    <row r="16" spans="2:7" x14ac:dyDescent="0.35">
      <c r="B16" s="16"/>
      <c r="C16" s="16"/>
      <c r="D16" s="16"/>
      <c r="E16" s="16"/>
      <c r="F16" s="16"/>
    </row>
    <row r="17" spans="2:2" x14ac:dyDescent="0.35">
      <c r="B17" t="s">
        <v>98</v>
      </c>
    </row>
    <row r="18" spans="2:2" x14ac:dyDescent="0.35">
      <c r="B18" t="s">
        <v>99</v>
      </c>
    </row>
    <row r="22" spans="2:2" x14ac:dyDescent="0.35">
      <c r="B22" s="8" t="str">
        <f>HYPERLINK("#'Contents'!A1", "Return to Contents")</f>
        <v>Return to Contents</v>
      </c>
    </row>
  </sheetData>
  <mergeCells count="1">
    <mergeCell ref="D2:G2"/>
  </mergeCells>
  <pageMargins left="0.7" right="0.7" top="0.75" bottom="0.75" header="0.3" footer="0.3"/>
  <pageSetup paperSize="9" orientation="portrait" horizontalDpi="300" verticalDpi="300"/>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2:BR22"/>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67" width="10.7265625" customWidth="1"/>
    <col min="68" max="68" width="2.1796875" customWidth="1"/>
    <col min="69" max="70" width="10.7265625" customWidth="1"/>
    <col min="71" max="71" width="2.1796875" customWidth="1"/>
  </cols>
  <sheetData>
    <row r="2" spans="2:70" ht="40" customHeight="1" x14ac:dyDescent="0.35">
      <c r="D2" s="29" t="s">
        <v>145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row>
    <row r="5" spans="2:70" ht="30" customHeight="1" x14ac:dyDescent="0.35">
      <c r="B5" s="15"/>
      <c r="C5" s="15"/>
      <c r="D5" s="30" t="s">
        <v>74</v>
      </c>
      <c r="E5" s="30"/>
      <c r="F5" s="15"/>
      <c r="G5" s="30" t="s">
        <v>75</v>
      </c>
      <c r="H5" s="30"/>
      <c r="I5" s="30"/>
      <c r="J5" s="30"/>
      <c r="K5" s="30"/>
      <c r="L5" s="30"/>
      <c r="M5" s="15"/>
      <c r="N5" s="30" t="s">
        <v>76</v>
      </c>
      <c r="O5" s="30"/>
      <c r="P5" s="30"/>
      <c r="Q5" s="30"/>
      <c r="R5" s="15"/>
      <c r="S5" s="30" t="s">
        <v>77</v>
      </c>
      <c r="T5" s="30"/>
      <c r="U5" s="30"/>
      <c r="V5" s="30"/>
      <c r="W5" s="30"/>
      <c r="X5" s="30"/>
      <c r="Y5" s="30"/>
      <c r="Z5" s="30"/>
      <c r="AA5" s="30"/>
      <c r="AB5" s="30"/>
      <c r="AC5" s="30"/>
      <c r="AD5" s="30"/>
      <c r="AE5" s="15"/>
      <c r="AF5" s="30" t="s">
        <v>78</v>
      </c>
      <c r="AG5" s="30"/>
      <c r="AH5" s="30"/>
      <c r="AI5" s="15"/>
      <c r="AJ5" s="30" t="s">
        <v>79</v>
      </c>
      <c r="AK5" s="30"/>
      <c r="AL5" s="30"/>
      <c r="AM5" s="30"/>
      <c r="AN5" s="30"/>
      <c r="AO5" s="15"/>
      <c r="AP5" s="30" t="s">
        <v>80</v>
      </c>
      <c r="AQ5" s="30"/>
      <c r="AR5" s="30"/>
      <c r="AS5" s="15"/>
      <c r="AT5" s="30" t="s">
        <v>81</v>
      </c>
      <c r="AU5" s="30"/>
      <c r="AV5" s="30"/>
      <c r="AW5" s="30"/>
      <c r="AX5" s="30"/>
      <c r="AY5" s="15"/>
      <c r="AZ5" s="30" t="s">
        <v>82</v>
      </c>
      <c r="BA5" s="30"/>
      <c r="BB5" s="30"/>
      <c r="BC5" s="30"/>
      <c r="BD5" s="30"/>
      <c r="BE5" s="30"/>
      <c r="BF5" s="30"/>
      <c r="BG5" s="30"/>
      <c r="BH5" s="30"/>
      <c r="BI5" s="30"/>
      <c r="BJ5" s="30"/>
      <c r="BK5" s="30"/>
      <c r="BL5" s="30"/>
      <c r="BM5" s="30"/>
      <c r="BN5" s="30"/>
      <c r="BO5" s="30"/>
      <c r="BP5" s="15"/>
      <c r="BQ5" s="30" t="s">
        <v>83</v>
      </c>
      <c r="BR5" s="30"/>
    </row>
    <row r="6" spans="2:7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46</v>
      </c>
      <c r="AQ6" s="12" t="s">
        <v>47</v>
      </c>
      <c r="AR6" s="12" t="s">
        <v>50</v>
      </c>
      <c r="AT6" s="12" t="s">
        <v>51</v>
      </c>
      <c r="AU6" s="12" t="s">
        <v>52</v>
      </c>
      <c r="AV6" s="12" t="s">
        <v>53</v>
      </c>
      <c r="AW6" s="12" t="s">
        <v>54</v>
      </c>
      <c r="AX6" s="12" t="s">
        <v>55</v>
      </c>
      <c r="AZ6" s="12" t="s">
        <v>56</v>
      </c>
      <c r="BA6" s="12" t="s">
        <v>57</v>
      </c>
      <c r="BB6" s="12" t="s">
        <v>58</v>
      </c>
      <c r="BC6" s="12" t="s">
        <v>59</v>
      </c>
      <c r="BD6" s="12" t="s">
        <v>60</v>
      </c>
      <c r="BE6" s="12" t="s">
        <v>61</v>
      </c>
      <c r="BF6" s="12" t="s">
        <v>62</v>
      </c>
      <c r="BG6" s="12" t="s">
        <v>63</v>
      </c>
      <c r="BH6" s="12" t="s">
        <v>64</v>
      </c>
      <c r="BI6" s="12" t="s">
        <v>65</v>
      </c>
      <c r="BJ6" s="12" t="s">
        <v>66</v>
      </c>
      <c r="BK6" s="12" t="s">
        <v>67</v>
      </c>
      <c r="BL6" s="12" t="s">
        <v>68</v>
      </c>
      <c r="BM6" s="12" t="s">
        <v>69</v>
      </c>
      <c r="BN6" s="12" t="s">
        <v>70</v>
      </c>
      <c r="BO6" s="12" t="s">
        <v>71</v>
      </c>
      <c r="BQ6" s="12" t="s">
        <v>72</v>
      </c>
      <c r="BR6" s="12" t="s">
        <v>73</v>
      </c>
    </row>
    <row r="7" spans="2:70" ht="30" customHeight="1" x14ac:dyDescent="0.35">
      <c r="B7" s="10" t="s">
        <v>19</v>
      </c>
      <c r="C7" s="10">
        <v>4012</v>
      </c>
      <c r="D7" s="10">
        <v>1971</v>
      </c>
      <c r="E7" s="10">
        <v>2028</v>
      </c>
      <c r="F7" s="10"/>
      <c r="G7" s="10">
        <v>497</v>
      </c>
      <c r="H7" s="10">
        <v>704</v>
      </c>
      <c r="I7" s="10">
        <v>694</v>
      </c>
      <c r="J7" s="10">
        <v>693</v>
      </c>
      <c r="K7" s="10">
        <v>571</v>
      </c>
      <c r="L7" s="10">
        <v>853</v>
      </c>
      <c r="M7" s="10"/>
      <c r="N7" s="10">
        <v>1178</v>
      </c>
      <c r="O7" s="10">
        <v>1131</v>
      </c>
      <c r="P7" s="10">
        <v>781</v>
      </c>
      <c r="Q7" s="10">
        <v>909</v>
      </c>
      <c r="R7" s="10"/>
      <c r="S7" s="10">
        <v>563</v>
      </c>
      <c r="T7" s="10">
        <v>553</v>
      </c>
      <c r="U7" s="10">
        <v>314</v>
      </c>
      <c r="V7" s="10">
        <v>343</v>
      </c>
      <c r="W7" s="10">
        <v>293</v>
      </c>
      <c r="X7" s="10">
        <v>376</v>
      </c>
      <c r="Y7" s="10">
        <v>336</v>
      </c>
      <c r="Z7" s="10">
        <v>171</v>
      </c>
      <c r="AA7" s="10">
        <v>447</v>
      </c>
      <c r="AB7" s="10">
        <v>337</v>
      </c>
      <c r="AC7" s="10">
        <v>188</v>
      </c>
      <c r="AD7" s="10">
        <v>91</v>
      </c>
      <c r="AE7" s="10"/>
      <c r="AF7" s="10">
        <v>1421</v>
      </c>
      <c r="AG7" s="10">
        <v>1665</v>
      </c>
      <c r="AH7" s="10">
        <v>577</v>
      </c>
      <c r="AI7" s="10"/>
      <c r="AJ7" s="10">
        <v>1433</v>
      </c>
      <c r="AK7" s="10">
        <v>1082</v>
      </c>
      <c r="AL7" s="10">
        <v>299</v>
      </c>
      <c r="AM7" s="10">
        <v>42</v>
      </c>
      <c r="AN7" s="10">
        <v>541</v>
      </c>
      <c r="AO7" s="10"/>
      <c r="AP7" s="10">
        <v>878</v>
      </c>
      <c r="AQ7" s="10">
        <v>1369</v>
      </c>
      <c r="AR7" s="10">
        <v>264</v>
      </c>
      <c r="AS7" s="10"/>
      <c r="AT7" s="10">
        <v>929</v>
      </c>
      <c r="AU7" s="10">
        <v>932</v>
      </c>
      <c r="AV7" s="10">
        <v>1096</v>
      </c>
      <c r="AW7" s="10">
        <v>455</v>
      </c>
      <c r="AX7" s="10">
        <v>62</v>
      </c>
      <c r="AY7" s="10"/>
      <c r="AZ7" s="10">
        <v>33</v>
      </c>
      <c r="BA7" s="10">
        <v>185</v>
      </c>
      <c r="BB7" s="10">
        <v>256</v>
      </c>
      <c r="BC7" s="10">
        <v>269</v>
      </c>
      <c r="BD7" s="10">
        <v>403</v>
      </c>
      <c r="BE7" s="10">
        <v>436</v>
      </c>
      <c r="BF7" s="10">
        <v>391</v>
      </c>
      <c r="BG7" s="10">
        <v>312</v>
      </c>
      <c r="BH7" s="10">
        <v>253</v>
      </c>
      <c r="BI7" s="10">
        <v>211</v>
      </c>
      <c r="BJ7" s="10">
        <v>336</v>
      </c>
      <c r="BK7" s="10">
        <v>187</v>
      </c>
      <c r="BL7" s="10">
        <v>180</v>
      </c>
      <c r="BM7" s="10">
        <v>103</v>
      </c>
      <c r="BN7" s="10">
        <v>95</v>
      </c>
      <c r="BO7" s="10">
        <v>161</v>
      </c>
      <c r="BP7" s="10"/>
      <c r="BQ7" s="10">
        <v>1235</v>
      </c>
      <c r="BR7" s="10">
        <v>2665</v>
      </c>
    </row>
    <row r="8" spans="2:70" ht="30" customHeight="1" x14ac:dyDescent="0.35">
      <c r="B8" s="11" t="s">
        <v>20</v>
      </c>
      <c r="C8" s="11">
        <v>4012</v>
      </c>
      <c r="D8" s="11">
        <v>1975</v>
      </c>
      <c r="E8" s="11">
        <v>2024</v>
      </c>
      <c r="F8" s="11"/>
      <c r="G8" s="11">
        <v>558</v>
      </c>
      <c r="H8" s="11">
        <v>682</v>
      </c>
      <c r="I8" s="11">
        <v>685</v>
      </c>
      <c r="J8" s="11">
        <v>686</v>
      </c>
      <c r="K8" s="11">
        <v>562</v>
      </c>
      <c r="L8" s="11">
        <v>839</v>
      </c>
      <c r="M8" s="11"/>
      <c r="N8" s="11">
        <v>1080</v>
      </c>
      <c r="O8" s="11">
        <v>1039</v>
      </c>
      <c r="P8" s="11">
        <v>880</v>
      </c>
      <c r="Q8" s="11">
        <v>1000</v>
      </c>
      <c r="R8" s="11"/>
      <c r="S8" s="11">
        <v>562</v>
      </c>
      <c r="T8" s="11">
        <v>522</v>
      </c>
      <c r="U8" s="11">
        <v>321</v>
      </c>
      <c r="V8" s="11">
        <v>361</v>
      </c>
      <c r="W8" s="11">
        <v>281</v>
      </c>
      <c r="X8" s="11">
        <v>361</v>
      </c>
      <c r="Y8" s="11">
        <v>321</v>
      </c>
      <c r="Z8" s="11">
        <v>160</v>
      </c>
      <c r="AA8" s="11">
        <v>441</v>
      </c>
      <c r="AB8" s="11">
        <v>361</v>
      </c>
      <c r="AC8" s="11">
        <v>201</v>
      </c>
      <c r="AD8" s="11">
        <v>120</v>
      </c>
      <c r="AE8" s="11"/>
      <c r="AF8" s="11">
        <v>1410</v>
      </c>
      <c r="AG8" s="11">
        <v>1629</v>
      </c>
      <c r="AH8" s="11">
        <v>599</v>
      </c>
      <c r="AI8" s="11"/>
      <c r="AJ8" s="11">
        <v>1397</v>
      </c>
      <c r="AK8" s="11">
        <v>1071</v>
      </c>
      <c r="AL8" s="11">
        <v>288</v>
      </c>
      <c r="AM8" s="11">
        <v>45</v>
      </c>
      <c r="AN8" s="11">
        <v>558</v>
      </c>
      <c r="AO8" s="11"/>
      <c r="AP8" s="11">
        <v>856</v>
      </c>
      <c r="AQ8" s="11">
        <v>1358</v>
      </c>
      <c r="AR8" s="11">
        <v>259</v>
      </c>
      <c r="AS8" s="11"/>
      <c r="AT8" s="11">
        <v>961</v>
      </c>
      <c r="AU8" s="11">
        <v>958</v>
      </c>
      <c r="AV8" s="11">
        <v>1056</v>
      </c>
      <c r="AW8" s="11">
        <v>434</v>
      </c>
      <c r="AX8" s="11">
        <v>55</v>
      </c>
      <c r="AY8" s="11"/>
      <c r="AZ8" s="11">
        <v>33</v>
      </c>
      <c r="BA8" s="11">
        <v>186</v>
      </c>
      <c r="BB8" s="11">
        <v>267</v>
      </c>
      <c r="BC8" s="11">
        <v>280</v>
      </c>
      <c r="BD8" s="11">
        <v>416</v>
      </c>
      <c r="BE8" s="11">
        <v>443</v>
      </c>
      <c r="BF8" s="11">
        <v>394</v>
      </c>
      <c r="BG8" s="11">
        <v>314</v>
      </c>
      <c r="BH8" s="11">
        <v>257</v>
      </c>
      <c r="BI8" s="11">
        <v>206</v>
      </c>
      <c r="BJ8" s="11">
        <v>329</v>
      </c>
      <c r="BK8" s="11">
        <v>179</v>
      </c>
      <c r="BL8" s="11">
        <v>174</v>
      </c>
      <c r="BM8" s="11">
        <v>97</v>
      </c>
      <c r="BN8" s="11">
        <v>87</v>
      </c>
      <c r="BO8" s="11">
        <v>148</v>
      </c>
      <c r="BP8" s="11"/>
      <c r="BQ8" s="11">
        <v>1209</v>
      </c>
      <c r="BR8" s="11">
        <v>2688</v>
      </c>
    </row>
    <row r="9" spans="2:70" x14ac:dyDescent="0.35">
      <c r="B9" s="18" t="s">
        <v>136</v>
      </c>
      <c r="C9" s="17">
        <v>0.21391124349339899</v>
      </c>
      <c r="D9" s="17">
        <v>0.221824742668597</v>
      </c>
      <c r="E9" s="17">
        <v>0.205310228088497</v>
      </c>
      <c r="F9" s="17"/>
      <c r="G9" s="17">
        <v>0.29198254316495298</v>
      </c>
      <c r="H9" s="17">
        <v>0.31454019809592998</v>
      </c>
      <c r="I9" s="17">
        <v>0.26204997757478199</v>
      </c>
      <c r="J9" s="17">
        <v>0.19601083986932499</v>
      </c>
      <c r="K9" s="17">
        <v>0.15134176358853199</v>
      </c>
      <c r="L9" s="17">
        <v>9.7324490102726702E-2</v>
      </c>
      <c r="M9" s="17"/>
      <c r="N9" s="17">
        <v>0.25212863604529401</v>
      </c>
      <c r="O9" s="17">
        <v>0.18376470010218801</v>
      </c>
      <c r="P9" s="17">
        <v>0.22624944200739799</v>
      </c>
      <c r="Q9" s="17">
        <v>0.19385078140214701</v>
      </c>
      <c r="R9" s="17"/>
      <c r="S9" s="17">
        <v>0.27954774547692002</v>
      </c>
      <c r="T9" s="17">
        <v>0.19208317234842601</v>
      </c>
      <c r="U9" s="17">
        <v>0.19000648291757799</v>
      </c>
      <c r="V9" s="17">
        <v>0.20278854090103299</v>
      </c>
      <c r="W9" s="17">
        <v>0.21567960364468799</v>
      </c>
      <c r="X9" s="17">
        <v>0.25418124240686202</v>
      </c>
      <c r="Y9" s="17">
        <v>0.15952323795835999</v>
      </c>
      <c r="Z9" s="17">
        <v>0.19648250579240301</v>
      </c>
      <c r="AA9" s="17">
        <v>0.18954300693558501</v>
      </c>
      <c r="AB9" s="17">
        <v>0.188834893204268</v>
      </c>
      <c r="AC9" s="17">
        <v>0.228753662693574</v>
      </c>
      <c r="AD9" s="17">
        <v>0.282458305507574</v>
      </c>
      <c r="AE9" s="17"/>
      <c r="AF9" s="17">
        <v>0.17611142402209001</v>
      </c>
      <c r="AG9" s="17">
        <v>0.22013648210004799</v>
      </c>
      <c r="AH9" s="17">
        <v>0.25164372451782901</v>
      </c>
      <c r="AI9" s="17"/>
      <c r="AJ9" s="17">
        <v>0.18332237094556</v>
      </c>
      <c r="AK9" s="17">
        <v>0.242042076277249</v>
      </c>
      <c r="AL9" s="17">
        <v>0.20326149399843599</v>
      </c>
      <c r="AM9" s="17">
        <v>0.21762360247870199</v>
      </c>
      <c r="AN9" s="17">
        <v>0.202814017336649</v>
      </c>
      <c r="AO9" s="17"/>
      <c r="AP9" s="17">
        <v>0.200506057635115</v>
      </c>
      <c r="AQ9" s="17">
        <v>0.243955383780806</v>
      </c>
      <c r="AR9" s="17">
        <v>0.22154242994553799</v>
      </c>
      <c r="AS9" s="17"/>
      <c r="AT9" s="17">
        <v>0.16288315607307899</v>
      </c>
      <c r="AU9" s="17">
        <v>0.201674244206999</v>
      </c>
      <c r="AV9" s="17">
        <v>0.25543474724502202</v>
      </c>
      <c r="AW9" s="17">
        <v>0.274422360587599</v>
      </c>
      <c r="AX9" s="17">
        <v>0.33382777111539702</v>
      </c>
      <c r="AY9" s="17"/>
      <c r="AZ9" s="17">
        <v>0.24017840698157999</v>
      </c>
      <c r="BA9" s="17">
        <v>0.19782033626083101</v>
      </c>
      <c r="BB9" s="17">
        <v>0.16783055122538099</v>
      </c>
      <c r="BC9" s="17">
        <v>0.204279069656367</v>
      </c>
      <c r="BD9" s="17">
        <v>0.205015937331465</v>
      </c>
      <c r="BE9" s="17">
        <v>0.16827192271189001</v>
      </c>
      <c r="BF9" s="17">
        <v>0.223633255965381</v>
      </c>
      <c r="BG9" s="17">
        <v>0.21207106655938901</v>
      </c>
      <c r="BH9" s="17">
        <v>0.21086905021527999</v>
      </c>
      <c r="BI9" s="17">
        <v>0.24756346466224799</v>
      </c>
      <c r="BJ9" s="17">
        <v>0.24132495677947799</v>
      </c>
      <c r="BK9" s="17">
        <v>0.20096177772711199</v>
      </c>
      <c r="BL9" s="17">
        <v>0.25350787477664</v>
      </c>
      <c r="BM9" s="17">
        <v>0.25279547302147098</v>
      </c>
      <c r="BN9" s="17">
        <v>0.277534800124415</v>
      </c>
      <c r="BO9" s="17">
        <v>0.38993360221517798</v>
      </c>
      <c r="BP9" s="17"/>
      <c r="BQ9" s="17">
        <v>0.27938467189553201</v>
      </c>
      <c r="BR9" s="17">
        <v>0.181695412267662</v>
      </c>
    </row>
    <row r="10" spans="2:70" x14ac:dyDescent="0.35">
      <c r="B10" s="18" t="s">
        <v>137</v>
      </c>
      <c r="C10" s="17">
        <v>0.51051421245565498</v>
      </c>
      <c r="D10" s="17">
        <v>0.49077003981275702</v>
      </c>
      <c r="E10" s="17">
        <v>0.53084947905614799</v>
      </c>
      <c r="F10" s="17"/>
      <c r="G10" s="17">
        <v>0.52406769697011601</v>
      </c>
      <c r="H10" s="17">
        <v>0.52104399313130001</v>
      </c>
      <c r="I10" s="17">
        <v>0.54939786036986504</v>
      </c>
      <c r="J10" s="17">
        <v>0.55163311299975903</v>
      </c>
      <c r="K10" s="17">
        <v>0.47299841061462899</v>
      </c>
      <c r="L10" s="17">
        <v>0.45267507414344099</v>
      </c>
      <c r="M10" s="17"/>
      <c r="N10" s="17">
        <v>0.53210511152354201</v>
      </c>
      <c r="O10" s="17">
        <v>0.53813440834050896</v>
      </c>
      <c r="P10" s="17">
        <v>0.50681301343614205</v>
      </c>
      <c r="Q10" s="17">
        <v>0.46357319935465402</v>
      </c>
      <c r="R10" s="17"/>
      <c r="S10" s="17">
        <v>0.50700345704244698</v>
      </c>
      <c r="T10" s="17">
        <v>0.53576700176556602</v>
      </c>
      <c r="U10" s="17">
        <v>0.53741443366125397</v>
      </c>
      <c r="V10" s="17">
        <v>0.484251951089887</v>
      </c>
      <c r="W10" s="17">
        <v>0.47817161443282702</v>
      </c>
      <c r="X10" s="17">
        <v>0.47245109476701103</v>
      </c>
      <c r="Y10" s="17">
        <v>0.55898922758539404</v>
      </c>
      <c r="Z10" s="17">
        <v>0.56134670802123499</v>
      </c>
      <c r="AA10" s="17">
        <v>0.54323185837971599</v>
      </c>
      <c r="AB10" s="17">
        <v>0.476245981353773</v>
      </c>
      <c r="AC10" s="17">
        <v>0.44784524839711298</v>
      </c>
      <c r="AD10" s="17">
        <v>0.50478154098321504</v>
      </c>
      <c r="AE10" s="17"/>
      <c r="AF10" s="17">
        <v>0.495856069202679</v>
      </c>
      <c r="AG10" s="17">
        <v>0.52937481398476605</v>
      </c>
      <c r="AH10" s="17">
        <v>0.47102498919853703</v>
      </c>
      <c r="AI10" s="17"/>
      <c r="AJ10" s="17">
        <v>0.50172601205867595</v>
      </c>
      <c r="AK10" s="17">
        <v>0.55375357280000304</v>
      </c>
      <c r="AL10" s="17">
        <v>0.48345332123988299</v>
      </c>
      <c r="AM10" s="17">
        <v>0.488445215316196</v>
      </c>
      <c r="AN10" s="17">
        <v>0.47509984658792898</v>
      </c>
      <c r="AO10" s="17"/>
      <c r="AP10" s="17">
        <v>0.49495119425245299</v>
      </c>
      <c r="AQ10" s="17">
        <v>0.54857587269561703</v>
      </c>
      <c r="AR10" s="17">
        <v>0.50140380620204195</v>
      </c>
      <c r="AS10" s="17"/>
      <c r="AT10" s="17">
        <v>0.48846882535556102</v>
      </c>
      <c r="AU10" s="17">
        <v>0.51418632905965</v>
      </c>
      <c r="AV10" s="17">
        <v>0.52743468061696197</v>
      </c>
      <c r="AW10" s="17">
        <v>0.54736976791507397</v>
      </c>
      <c r="AX10" s="17">
        <v>0.42516484807407401</v>
      </c>
      <c r="AY10" s="17"/>
      <c r="AZ10" s="17">
        <v>0.40740896853776898</v>
      </c>
      <c r="BA10" s="17">
        <v>0.41291495832233399</v>
      </c>
      <c r="BB10" s="17">
        <v>0.45100526620756398</v>
      </c>
      <c r="BC10" s="17">
        <v>0.46098991761529401</v>
      </c>
      <c r="BD10" s="17">
        <v>0.48796325406298202</v>
      </c>
      <c r="BE10" s="17">
        <v>0.50012920031346098</v>
      </c>
      <c r="BF10" s="17">
        <v>0.51934662546528798</v>
      </c>
      <c r="BG10" s="17">
        <v>0.52902000841680297</v>
      </c>
      <c r="BH10" s="17">
        <v>0.51441105285400901</v>
      </c>
      <c r="BI10" s="17">
        <v>0.55782114042731101</v>
      </c>
      <c r="BJ10" s="17">
        <v>0.54649609532858701</v>
      </c>
      <c r="BK10" s="17">
        <v>0.60522743320622396</v>
      </c>
      <c r="BL10" s="17">
        <v>0.55992977115894105</v>
      </c>
      <c r="BM10" s="17">
        <v>0.56457726323710999</v>
      </c>
      <c r="BN10" s="17">
        <v>0.61637274376890205</v>
      </c>
      <c r="BO10" s="17">
        <v>0.46097247760519</v>
      </c>
      <c r="BP10" s="17"/>
      <c r="BQ10" s="17">
        <v>0.53467817903991499</v>
      </c>
      <c r="BR10" s="17">
        <v>0.50182071940314499</v>
      </c>
    </row>
    <row r="11" spans="2:70" x14ac:dyDescent="0.35">
      <c r="B11" s="18" t="s">
        <v>138</v>
      </c>
      <c r="C11" s="17">
        <v>0.20942134176228899</v>
      </c>
      <c r="D11" s="17">
        <v>0.22111517219266899</v>
      </c>
      <c r="E11" s="17">
        <v>0.19786571031252201</v>
      </c>
      <c r="F11" s="17"/>
      <c r="G11" s="17">
        <v>0.126538293307768</v>
      </c>
      <c r="H11" s="17">
        <v>0.115536529157444</v>
      </c>
      <c r="I11" s="17">
        <v>0.148663912434122</v>
      </c>
      <c r="J11" s="17">
        <v>0.19180494531526701</v>
      </c>
      <c r="K11" s="17">
        <v>0.29801008845580101</v>
      </c>
      <c r="L11" s="17">
        <v>0.34564269874340098</v>
      </c>
      <c r="M11" s="17"/>
      <c r="N11" s="17">
        <v>0.18091935430532</v>
      </c>
      <c r="O11" s="17">
        <v>0.20425470157731199</v>
      </c>
      <c r="P11" s="17">
        <v>0.200274128922689</v>
      </c>
      <c r="Q11" s="17">
        <v>0.25241341835661602</v>
      </c>
      <c r="R11" s="17"/>
      <c r="S11" s="17">
        <v>0.16292468894086701</v>
      </c>
      <c r="T11" s="17">
        <v>0.21731779621617001</v>
      </c>
      <c r="U11" s="17">
        <v>0.20977216081173899</v>
      </c>
      <c r="V11" s="17">
        <v>0.245384605959271</v>
      </c>
      <c r="W11" s="17">
        <v>0.22897444601809799</v>
      </c>
      <c r="X11" s="17">
        <v>0.207839726281838</v>
      </c>
      <c r="Y11" s="17">
        <v>0.212216541954105</v>
      </c>
      <c r="Z11" s="17">
        <v>0.17674141540357599</v>
      </c>
      <c r="AA11" s="17">
        <v>0.19581654690526501</v>
      </c>
      <c r="AB11" s="17">
        <v>0.24261734447061001</v>
      </c>
      <c r="AC11" s="17">
        <v>0.24562037515806101</v>
      </c>
      <c r="AD11" s="17">
        <v>0.16825476866244901</v>
      </c>
      <c r="AE11" s="17"/>
      <c r="AF11" s="17">
        <v>0.23840800359883199</v>
      </c>
      <c r="AG11" s="17">
        <v>0.206072670180764</v>
      </c>
      <c r="AH11" s="17">
        <v>0.204847692998507</v>
      </c>
      <c r="AI11" s="17"/>
      <c r="AJ11" s="17">
        <v>0.239760764384192</v>
      </c>
      <c r="AK11" s="17">
        <v>0.16159066901158201</v>
      </c>
      <c r="AL11" s="17">
        <v>0.24500399560696501</v>
      </c>
      <c r="AM11" s="17">
        <v>0.179879851074948</v>
      </c>
      <c r="AN11" s="17">
        <v>0.245798991299091</v>
      </c>
      <c r="AO11" s="17"/>
      <c r="AP11" s="17">
        <v>0.23760350055290599</v>
      </c>
      <c r="AQ11" s="17">
        <v>0.162401093642731</v>
      </c>
      <c r="AR11" s="17">
        <v>0.20907185788656099</v>
      </c>
      <c r="AS11" s="17"/>
      <c r="AT11" s="17">
        <v>0.27564742561218603</v>
      </c>
      <c r="AU11" s="17">
        <v>0.21106541574023799</v>
      </c>
      <c r="AV11" s="17">
        <v>0.16435054424508999</v>
      </c>
      <c r="AW11" s="17">
        <v>0.140885934083369</v>
      </c>
      <c r="AX11" s="17">
        <v>0.19125271934437901</v>
      </c>
      <c r="AY11" s="17"/>
      <c r="AZ11" s="17">
        <v>0.25756766229406097</v>
      </c>
      <c r="BA11" s="17">
        <v>0.29089230995080201</v>
      </c>
      <c r="BB11" s="17">
        <v>0.29748060389026598</v>
      </c>
      <c r="BC11" s="17">
        <v>0.263633555588766</v>
      </c>
      <c r="BD11" s="17">
        <v>0.229355281171086</v>
      </c>
      <c r="BE11" s="17">
        <v>0.251355057627898</v>
      </c>
      <c r="BF11" s="17">
        <v>0.181121799151922</v>
      </c>
      <c r="BG11" s="17">
        <v>0.20138345326101401</v>
      </c>
      <c r="BH11" s="17">
        <v>0.20293566339344599</v>
      </c>
      <c r="BI11" s="17">
        <v>0.13288764557211699</v>
      </c>
      <c r="BJ11" s="17">
        <v>0.174618826635557</v>
      </c>
      <c r="BK11" s="17">
        <v>0.153879360699232</v>
      </c>
      <c r="BL11" s="17">
        <v>0.14003199692404</v>
      </c>
      <c r="BM11" s="17">
        <v>0.134572879379004</v>
      </c>
      <c r="BN11" s="17">
        <v>9.5583418614233903E-2</v>
      </c>
      <c r="BO11" s="17">
        <v>0.10523204217846401</v>
      </c>
      <c r="BP11" s="17"/>
      <c r="BQ11" s="17">
        <v>0.14984516932420799</v>
      </c>
      <c r="BR11" s="17">
        <v>0.237171510504251</v>
      </c>
    </row>
    <row r="12" spans="2:70" x14ac:dyDescent="0.35">
      <c r="B12" s="18" t="s">
        <v>139</v>
      </c>
      <c r="C12" s="17">
        <v>5.1264313705956702E-2</v>
      </c>
      <c r="D12" s="17">
        <v>5.0775940557576199E-2</v>
      </c>
      <c r="E12" s="17">
        <v>5.1600172251608498E-2</v>
      </c>
      <c r="F12" s="17"/>
      <c r="G12" s="17">
        <v>4.4203021264938698E-2</v>
      </c>
      <c r="H12" s="17">
        <v>4.4414203563356298E-2</v>
      </c>
      <c r="I12" s="17">
        <v>3.0424456669027902E-2</v>
      </c>
      <c r="J12" s="17">
        <v>4.2604099747553199E-2</v>
      </c>
      <c r="K12" s="17">
        <v>4.8217219511748899E-2</v>
      </c>
      <c r="L12" s="17">
        <v>8.7684650464967595E-2</v>
      </c>
      <c r="M12" s="17"/>
      <c r="N12" s="17">
        <v>3.2197952417245199E-2</v>
      </c>
      <c r="O12" s="17">
        <v>5.5408530388040902E-2</v>
      </c>
      <c r="P12" s="17">
        <v>5.42200731149119E-2</v>
      </c>
      <c r="Q12" s="17">
        <v>6.56155105633765E-2</v>
      </c>
      <c r="R12" s="17"/>
      <c r="S12" s="17">
        <v>4.0115349280252698E-2</v>
      </c>
      <c r="T12" s="17">
        <v>4.4376894462636797E-2</v>
      </c>
      <c r="U12" s="17">
        <v>5.0813278204612601E-2</v>
      </c>
      <c r="V12" s="17">
        <v>5.1091909477555202E-2</v>
      </c>
      <c r="W12" s="17">
        <v>6.3770054663155301E-2</v>
      </c>
      <c r="X12" s="17">
        <v>4.8318974436565097E-2</v>
      </c>
      <c r="Y12" s="17">
        <v>5.6869999824951598E-2</v>
      </c>
      <c r="Z12" s="17">
        <v>4.7670191700737399E-2</v>
      </c>
      <c r="AA12" s="17">
        <v>5.8237892082594202E-2</v>
      </c>
      <c r="AB12" s="17">
        <v>6.70910859677918E-2</v>
      </c>
      <c r="AC12" s="17">
        <v>4.8359708594091201E-2</v>
      </c>
      <c r="AD12" s="17">
        <v>3.6154837523691599E-2</v>
      </c>
      <c r="AE12" s="17"/>
      <c r="AF12" s="17">
        <v>6.5675538873228606E-2</v>
      </c>
      <c r="AG12" s="17">
        <v>3.8638936072868398E-2</v>
      </c>
      <c r="AH12" s="17">
        <v>4.9762716527412397E-2</v>
      </c>
      <c r="AI12" s="17"/>
      <c r="AJ12" s="17">
        <v>5.8618254022486799E-2</v>
      </c>
      <c r="AK12" s="17">
        <v>3.5821355034913703E-2</v>
      </c>
      <c r="AL12" s="17">
        <v>5.3439670145378801E-2</v>
      </c>
      <c r="AM12" s="17">
        <v>6.5715712437799403E-2</v>
      </c>
      <c r="AN12" s="17">
        <v>5.3945542445524401E-2</v>
      </c>
      <c r="AO12" s="17"/>
      <c r="AP12" s="17">
        <v>5.4485841887427403E-2</v>
      </c>
      <c r="AQ12" s="17">
        <v>3.53783057193282E-2</v>
      </c>
      <c r="AR12" s="17">
        <v>4.7673949186437199E-2</v>
      </c>
      <c r="AS12" s="17"/>
      <c r="AT12" s="17">
        <v>5.6775906243517103E-2</v>
      </c>
      <c r="AU12" s="17">
        <v>5.2755866522028502E-2</v>
      </c>
      <c r="AV12" s="17">
        <v>4.5641276116242399E-2</v>
      </c>
      <c r="AW12" s="17">
        <v>2.9960829617540399E-2</v>
      </c>
      <c r="AX12" s="17">
        <v>3.2971826697904098E-2</v>
      </c>
      <c r="AY12" s="17"/>
      <c r="AZ12" s="17">
        <v>3.7265181363522602E-2</v>
      </c>
      <c r="BA12" s="17">
        <v>6.5379662181032305E-2</v>
      </c>
      <c r="BB12" s="17">
        <v>6.50286781322508E-2</v>
      </c>
      <c r="BC12" s="17">
        <v>5.3021209222917302E-2</v>
      </c>
      <c r="BD12" s="17">
        <v>5.3976675721646203E-2</v>
      </c>
      <c r="BE12" s="17">
        <v>6.3767724359838296E-2</v>
      </c>
      <c r="BF12" s="17">
        <v>6.8473766362945193E-2</v>
      </c>
      <c r="BG12" s="17">
        <v>5.0056708504157298E-2</v>
      </c>
      <c r="BH12" s="17">
        <v>4.7928533746529001E-2</v>
      </c>
      <c r="BI12" s="17">
        <v>5.3270497180797502E-2</v>
      </c>
      <c r="BJ12" s="17">
        <v>2.7745744931839698E-2</v>
      </c>
      <c r="BK12" s="17">
        <v>2.9025993848659899E-2</v>
      </c>
      <c r="BL12" s="17">
        <v>4.6530357140378897E-2</v>
      </c>
      <c r="BM12" s="17">
        <v>3.8724306241751001E-2</v>
      </c>
      <c r="BN12" s="17">
        <v>1.05090374924486E-2</v>
      </c>
      <c r="BO12" s="17">
        <v>2.8555351380460101E-2</v>
      </c>
      <c r="BP12" s="17"/>
      <c r="BQ12" s="17">
        <v>2.9889914552382699E-2</v>
      </c>
      <c r="BR12" s="17">
        <v>6.1636621983206699E-2</v>
      </c>
    </row>
    <row r="13" spans="2:70" x14ac:dyDescent="0.35">
      <c r="B13" s="18" t="s">
        <v>140</v>
      </c>
      <c r="C13" s="17">
        <v>1.3473563348945901E-2</v>
      </c>
      <c r="D13" s="17">
        <v>1.3161707857179E-2</v>
      </c>
      <c r="E13" s="17">
        <v>1.38644532659719E-2</v>
      </c>
      <c r="F13" s="17"/>
      <c r="G13" s="17">
        <v>8.5805289482231394E-3</v>
      </c>
      <c r="H13" s="17">
        <v>4.4650760519706302E-3</v>
      </c>
      <c r="I13" s="17">
        <v>6.4729399887608298E-3</v>
      </c>
      <c r="J13" s="17">
        <v>1.7947002068096199E-2</v>
      </c>
      <c r="K13" s="17">
        <v>2.7572458843343101E-2</v>
      </c>
      <c r="L13" s="17">
        <v>1.6673086545463501E-2</v>
      </c>
      <c r="M13" s="17"/>
      <c r="N13" s="17">
        <v>2.6489457085983599E-3</v>
      </c>
      <c r="O13" s="17">
        <v>1.75163568623792E-2</v>
      </c>
      <c r="P13" s="17">
        <v>1.00827539015701E-2</v>
      </c>
      <c r="Q13" s="17">
        <v>2.1903357004621399E-2</v>
      </c>
      <c r="R13" s="17"/>
      <c r="S13" s="17">
        <v>7.6475840830512003E-3</v>
      </c>
      <c r="T13" s="17">
        <v>8.4526884624695504E-3</v>
      </c>
      <c r="U13" s="17">
        <v>1.19936444048167E-2</v>
      </c>
      <c r="V13" s="17">
        <v>1.6482992572253899E-2</v>
      </c>
      <c r="W13" s="17">
        <v>1.34042812412309E-2</v>
      </c>
      <c r="X13" s="17">
        <v>1.13251031226375E-2</v>
      </c>
      <c r="Y13" s="17">
        <v>1.24009926771889E-2</v>
      </c>
      <c r="Z13" s="17">
        <v>1.7759179082047501E-2</v>
      </c>
      <c r="AA13" s="17">
        <v>1.31706956968399E-2</v>
      </c>
      <c r="AB13" s="17">
        <v>2.2559086237189999E-2</v>
      </c>
      <c r="AC13" s="17">
        <v>2.9421005157160701E-2</v>
      </c>
      <c r="AD13" s="17">
        <v>8.3505473230696802E-3</v>
      </c>
      <c r="AE13" s="17"/>
      <c r="AF13" s="17">
        <v>2.3948964303170301E-2</v>
      </c>
      <c r="AG13" s="17">
        <v>5.1895421122465099E-3</v>
      </c>
      <c r="AH13" s="17">
        <v>1.66658455664698E-2</v>
      </c>
      <c r="AI13" s="17"/>
      <c r="AJ13" s="17">
        <v>1.5106129134910299E-2</v>
      </c>
      <c r="AK13" s="17">
        <v>6.7923268762523298E-3</v>
      </c>
      <c r="AL13" s="17">
        <v>1.4841519009336701E-2</v>
      </c>
      <c r="AM13" s="17">
        <v>4.83356186923544E-2</v>
      </c>
      <c r="AN13" s="17">
        <v>2.04683348190677E-2</v>
      </c>
      <c r="AO13" s="17"/>
      <c r="AP13" s="17">
        <v>1.24534056720984E-2</v>
      </c>
      <c r="AQ13" s="17">
        <v>8.1808288011029004E-3</v>
      </c>
      <c r="AR13" s="17">
        <v>1.4307781952933699E-2</v>
      </c>
      <c r="AS13" s="17"/>
      <c r="AT13" s="17">
        <v>1.62246867156574E-2</v>
      </c>
      <c r="AU13" s="17">
        <v>1.92412432465352E-2</v>
      </c>
      <c r="AV13" s="17">
        <v>6.2319516423171503E-3</v>
      </c>
      <c r="AW13" s="17">
        <v>4.9516186988293499E-3</v>
      </c>
      <c r="AX13" s="17">
        <v>1.6782834768246001E-2</v>
      </c>
      <c r="AY13" s="17"/>
      <c r="AZ13" s="17">
        <v>5.7579780823068E-2</v>
      </c>
      <c r="BA13" s="17">
        <v>3.2992733285000901E-2</v>
      </c>
      <c r="BB13" s="17">
        <v>1.8654900544537899E-2</v>
      </c>
      <c r="BC13" s="17">
        <v>1.8076247916655901E-2</v>
      </c>
      <c r="BD13" s="17">
        <v>1.9959529167075201E-2</v>
      </c>
      <c r="BE13" s="17">
        <v>1.4009060007220299E-2</v>
      </c>
      <c r="BF13" s="17">
        <v>7.4245530544630204E-3</v>
      </c>
      <c r="BG13" s="17">
        <v>7.4687632586369198E-3</v>
      </c>
      <c r="BH13" s="17">
        <v>1.9835959696494699E-2</v>
      </c>
      <c r="BI13" s="17">
        <v>8.4572521575268407E-3</v>
      </c>
      <c r="BJ13" s="17">
        <v>6.6398778973273702E-3</v>
      </c>
      <c r="BK13" s="17">
        <v>1.09054345187732E-2</v>
      </c>
      <c r="BL13" s="17">
        <v>0</v>
      </c>
      <c r="BM13" s="17">
        <v>9.3300781206640607E-3</v>
      </c>
      <c r="BN13" s="17">
        <v>0</v>
      </c>
      <c r="BO13" s="17">
        <v>8.8254201689580598E-3</v>
      </c>
      <c r="BP13" s="17"/>
      <c r="BQ13" s="17">
        <v>6.2020651879627102E-3</v>
      </c>
      <c r="BR13" s="17">
        <v>1.6336234027864199E-2</v>
      </c>
    </row>
    <row r="14" spans="2:70" x14ac:dyDescent="0.35">
      <c r="B14" s="18" t="s">
        <v>129</v>
      </c>
      <c r="C14" s="17">
        <v>1.4153252337545999E-3</v>
      </c>
      <c r="D14" s="17">
        <v>2.3523969112212301E-3</v>
      </c>
      <c r="E14" s="17">
        <v>5.0995702525281298E-4</v>
      </c>
      <c r="F14" s="17"/>
      <c r="G14" s="17">
        <v>4.6279163440011697E-3</v>
      </c>
      <c r="H14" s="17">
        <v>0</v>
      </c>
      <c r="I14" s="17">
        <v>2.9908529634419599E-3</v>
      </c>
      <c r="J14" s="17">
        <v>0</v>
      </c>
      <c r="K14" s="17">
        <v>1.8600589859463501E-3</v>
      </c>
      <c r="L14" s="17">
        <v>0</v>
      </c>
      <c r="M14" s="17"/>
      <c r="N14" s="17">
        <v>0</v>
      </c>
      <c r="O14" s="17">
        <v>9.2130272957103904E-4</v>
      </c>
      <c r="P14" s="17">
        <v>2.3605886172891402E-3</v>
      </c>
      <c r="Q14" s="17">
        <v>2.6437333185847199E-3</v>
      </c>
      <c r="R14" s="17"/>
      <c r="S14" s="17">
        <v>2.7611751764611502E-3</v>
      </c>
      <c r="T14" s="17">
        <v>2.00244674473189E-3</v>
      </c>
      <c r="U14" s="17">
        <v>0</v>
      </c>
      <c r="V14" s="17">
        <v>0</v>
      </c>
      <c r="W14" s="17">
        <v>0</v>
      </c>
      <c r="X14" s="17">
        <v>5.8838589850850904E-3</v>
      </c>
      <c r="Y14" s="17">
        <v>0</v>
      </c>
      <c r="Z14" s="17">
        <v>0</v>
      </c>
      <c r="AA14" s="17">
        <v>0</v>
      </c>
      <c r="AB14" s="17">
        <v>2.6516087663674601E-3</v>
      </c>
      <c r="AC14" s="17">
        <v>0</v>
      </c>
      <c r="AD14" s="17">
        <v>0</v>
      </c>
      <c r="AE14" s="17"/>
      <c r="AF14" s="17">
        <v>0</v>
      </c>
      <c r="AG14" s="17">
        <v>5.8755554930773398E-4</v>
      </c>
      <c r="AH14" s="17">
        <v>6.0550311912455704E-3</v>
      </c>
      <c r="AI14" s="17"/>
      <c r="AJ14" s="17">
        <v>1.46646945417468E-3</v>
      </c>
      <c r="AK14" s="17">
        <v>0</v>
      </c>
      <c r="AL14" s="17">
        <v>0</v>
      </c>
      <c r="AM14" s="17">
        <v>0</v>
      </c>
      <c r="AN14" s="17">
        <v>1.87326751173951E-3</v>
      </c>
      <c r="AO14" s="17"/>
      <c r="AP14" s="17">
        <v>0</v>
      </c>
      <c r="AQ14" s="17">
        <v>1.50851536041524E-3</v>
      </c>
      <c r="AR14" s="17">
        <v>6.0001748264883296E-3</v>
      </c>
      <c r="AS14" s="17"/>
      <c r="AT14" s="17">
        <v>0</v>
      </c>
      <c r="AU14" s="17">
        <v>1.0769012245488399E-3</v>
      </c>
      <c r="AV14" s="17">
        <v>9.0680013436613099E-4</v>
      </c>
      <c r="AW14" s="17">
        <v>2.4094890975879298E-3</v>
      </c>
      <c r="AX14" s="17">
        <v>0</v>
      </c>
      <c r="AY14" s="17"/>
      <c r="AZ14" s="17">
        <v>0</v>
      </c>
      <c r="BA14" s="17">
        <v>0</v>
      </c>
      <c r="BB14" s="17">
        <v>0</v>
      </c>
      <c r="BC14" s="17">
        <v>0</v>
      </c>
      <c r="BD14" s="17">
        <v>3.7293225457461199E-3</v>
      </c>
      <c r="BE14" s="17">
        <v>2.4670349796920301E-3</v>
      </c>
      <c r="BF14" s="17">
        <v>0</v>
      </c>
      <c r="BG14" s="17">
        <v>0</v>
      </c>
      <c r="BH14" s="17">
        <v>4.0197400942424497E-3</v>
      </c>
      <c r="BI14" s="17">
        <v>0</v>
      </c>
      <c r="BJ14" s="17">
        <v>3.17449842721035E-3</v>
      </c>
      <c r="BK14" s="17">
        <v>0</v>
      </c>
      <c r="BL14" s="17">
        <v>0</v>
      </c>
      <c r="BM14" s="17">
        <v>0</v>
      </c>
      <c r="BN14" s="17">
        <v>0</v>
      </c>
      <c r="BO14" s="17">
        <v>6.4811064517501602E-3</v>
      </c>
      <c r="BP14" s="17"/>
      <c r="BQ14" s="17">
        <v>0</v>
      </c>
      <c r="BR14" s="17">
        <v>1.33950181387067E-3</v>
      </c>
    </row>
    <row r="15" spans="2:70" x14ac:dyDescent="0.35">
      <c r="B15" s="18" t="s">
        <v>141</v>
      </c>
      <c r="C15" s="21">
        <v>0.72442545594905405</v>
      </c>
      <c r="D15" s="21">
        <v>0.71259478248135399</v>
      </c>
      <c r="E15" s="21">
        <v>0.73615970714464496</v>
      </c>
      <c r="F15" s="21"/>
      <c r="G15" s="21">
        <v>0.81605024013506899</v>
      </c>
      <c r="H15" s="21">
        <v>0.83558419122722905</v>
      </c>
      <c r="I15" s="21">
        <v>0.81144783794464703</v>
      </c>
      <c r="J15" s="21">
        <v>0.74764395286908403</v>
      </c>
      <c r="K15" s="21">
        <v>0.62434017420316101</v>
      </c>
      <c r="L15" s="21">
        <v>0.54999956424616803</v>
      </c>
      <c r="M15" s="21"/>
      <c r="N15" s="21">
        <v>0.78423374756883601</v>
      </c>
      <c r="O15" s="21">
        <v>0.721899108442697</v>
      </c>
      <c r="P15" s="21">
        <v>0.73306245544353998</v>
      </c>
      <c r="Q15" s="21">
        <v>0.65742398075680097</v>
      </c>
      <c r="R15" s="21"/>
      <c r="S15" s="21">
        <v>0.78655120251936705</v>
      </c>
      <c r="T15" s="21">
        <v>0.727850174113992</v>
      </c>
      <c r="U15" s="21">
        <v>0.72742091657883101</v>
      </c>
      <c r="V15" s="21">
        <v>0.68704049199091999</v>
      </c>
      <c r="W15" s="21">
        <v>0.69385121807751504</v>
      </c>
      <c r="X15" s="21">
        <v>0.72663233717387399</v>
      </c>
      <c r="Y15" s="21">
        <v>0.71851246554375503</v>
      </c>
      <c r="Z15" s="21">
        <v>0.75782921381363899</v>
      </c>
      <c r="AA15" s="21">
        <v>0.732774865315301</v>
      </c>
      <c r="AB15" s="21">
        <v>0.66508087455804099</v>
      </c>
      <c r="AC15" s="21">
        <v>0.67659891109068704</v>
      </c>
      <c r="AD15" s="21">
        <v>0.78723984649079004</v>
      </c>
      <c r="AE15" s="21"/>
      <c r="AF15" s="21">
        <v>0.67196749322477001</v>
      </c>
      <c r="AG15" s="21">
        <v>0.74951129608481304</v>
      </c>
      <c r="AH15" s="21">
        <v>0.72266871371636598</v>
      </c>
      <c r="AI15" s="21"/>
      <c r="AJ15" s="21">
        <v>0.68504838300423598</v>
      </c>
      <c r="AK15" s="21">
        <v>0.79579564907725198</v>
      </c>
      <c r="AL15" s="21">
        <v>0.68671481523831901</v>
      </c>
      <c r="AM15" s="21">
        <v>0.70606881779489805</v>
      </c>
      <c r="AN15" s="21">
        <v>0.67791386392457698</v>
      </c>
      <c r="AO15" s="21"/>
      <c r="AP15" s="21">
        <v>0.69545725188756902</v>
      </c>
      <c r="AQ15" s="21">
        <v>0.79253125647642297</v>
      </c>
      <c r="AR15" s="21">
        <v>0.72294623614758002</v>
      </c>
      <c r="AS15" s="21"/>
      <c r="AT15" s="21">
        <v>0.65135198142864004</v>
      </c>
      <c r="AU15" s="21">
        <v>0.71586057326664898</v>
      </c>
      <c r="AV15" s="21">
        <v>0.78286942786198499</v>
      </c>
      <c r="AW15" s="21">
        <v>0.82179212850267302</v>
      </c>
      <c r="AX15" s="21">
        <v>0.75899261918947103</v>
      </c>
      <c r="AY15" s="21"/>
      <c r="AZ15" s="21">
        <v>0.64758737551934897</v>
      </c>
      <c r="BA15" s="21">
        <v>0.610735294583165</v>
      </c>
      <c r="BB15" s="21">
        <v>0.61883581743294502</v>
      </c>
      <c r="BC15" s="21">
        <v>0.66526898727166095</v>
      </c>
      <c r="BD15" s="21">
        <v>0.69297919139444697</v>
      </c>
      <c r="BE15" s="21">
        <v>0.66840112302535204</v>
      </c>
      <c r="BF15" s="21">
        <v>0.74297988143066895</v>
      </c>
      <c r="BG15" s="21">
        <v>0.74109107497619198</v>
      </c>
      <c r="BH15" s="21">
        <v>0.72528010306928803</v>
      </c>
      <c r="BI15" s="21">
        <v>0.805384605089559</v>
      </c>
      <c r="BJ15" s="21">
        <v>0.78782105210806497</v>
      </c>
      <c r="BK15" s="21">
        <v>0.80618921093333495</v>
      </c>
      <c r="BL15" s="21">
        <v>0.81343764593558099</v>
      </c>
      <c r="BM15" s="21">
        <v>0.81737273625858098</v>
      </c>
      <c r="BN15" s="21">
        <v>0.89390754389331695</v>
      </c>
      <c r="BO15" s="21">
        <v>0.85090607982036703</v>
      </c>
      <c r="BP15" s="21"/>
      <c r="BQ15" s="21">
        <v>0.81406285093544695</v>
      </c>
      <c r="BR15" s="21">
        <v>0.68351613167080705</v>
      </c>
    </row>
    <row r="16" spans="2:70" x14ac:dyDescent="0.35">
      <c r="B16" s="18" t="s">
        <v>142</v>
      </c>
      <c r="C16" s="21">
        <v>6.4737877054902596E-2</v>
      </c>
      <c r="D16" s="21">
        <v>6.3937648414755202E-2</v>
      </c>
      <c r="E16" s="21">
        <v>6.5464625517580394E-2</v>
      </c>
      <c r="F16" s="21"/>
      <c r="G16" s="21">
        <v>5.2783550213161799E-2</v>
      </c>
      <c r="H16" s="21">
        <v>4.8879279615327002E-2</v>
      </c>
      <c r="I16" s="21">
        <v>3.6897396657788802E-2</v>
      </c>
      <c r="J16" s="21">
        <v>6.0551101815649398E-2</v>
      </c>
      <c r="K16" s="21">
        <v>7.5789678355091997E-2</v>
      </c>
      <c r="L16" s="21">
        <v>0.104357737010431</v>
      </c>
      <c r="M16" s="21"/>
      <c r="N16" s="21">
        <v>3.4846898125843601E-2</v>
      </c>
      <c r="O16" s="21">
        <v>7.2924887250420095E-2</v>
      </c>
      <c r="P16" s="21">
        <v>6.4302827016482003E-2</v>
      </c>
      <c r="Q16" s="21">
        <v>8.7518867567997899E-2</v>
      </c>
      <c r="R16" s="21"/>
      <c r="S16" s="21">
        <v>4.7762933363303901E-2</v>
      </c>
      <c r="T16" s="21">
        <v>5.2829582925106401E-2</v>
      </c>
      <c r="U16" s="21">
        <v>6.2806922609429203E-2</v>
      </c>
      <c r="V16" s="21">
        <v>6.7574902049809094E-2</v>
      </c>
      <c r="W16" s="21">
        <v>7.7174335904386202E-2</v>
      </c>
      <c r="X16" s="21">
        <v>5.9644077559202598E-2</v>
      </c>
      <c r="Y16" s="21">
        <v>6.9270992502140499E-2</v>
      </c>
      <c r="Z16" s="21">
        <v>6.5429370782784907E-2</v>
      </c>
      <c r="AA16" s="21">
        <v>7.1408587779434096E-2</v>
      </c>
      <c r="AB16" s="21">
        <v>8.9650172204981796E-2</v>
      </c>
      <c r="AC16" s="21">
        <v>7.7780713751251895E-2</v>
      </c>
      <c r="AD16" s="21">
        <v>4.4505384846761302E-2</v>
      </c>
      <c r="AE16" s="21"/>
      <c r="AF16" s="21">
        <v>8.9624503176398904E-2</v>
      </c>
      <c r="AG16" s="21">
        <v>4.38284781851149E-2</v>
      </c>
      <c r="AH16" s="21">
        <v>6.6428562093882204E-2</v>
      </c>
      <c r="AI16" s="21"/>
      <c r="AJ16" s="21">
        <v>7.37243831573971E-2</v>
      </c>
      <c r="AK16" s="21">
        <v>4.2613681911165997E-2</v>
      </c>
      <c r="AL16" s="21">
        <v>6.8281189154715496E-2</v>
      </c>
      <c r="AM16" s="21">
        <v>0.114051331130154</v>
      </c>
      <c r="AN16" s="21">
        <v>7.4413877264592199E-2</v>
      </c>
      <c r="AO16" s="21"/>
      <c r="AP16" s="21">
        <v>6.6939247559525794E-2</v>
      </c>
      <c r="AQ16" s="21">
        <v>4.35591345204311E-2</v>
      </c>
      <c r="AR16" s="21">
        <v>6.1981731139370798E-2</v>
      </c>
      <c r="AS16" s="21"/>
      <c r="AT16" s="21">
        <v>7.3000592959174507E-2</v>
      </c>
      <c r="AU16" s="21">
        <v>7.1997109768563702E-2</v>
      </c>
      <c r="AV16" s="21">
        <v>5.1873227758559598E-2</v>
      </c>
      <c r="AW16" s="21">
        <v>3.4912448316369797E-2</v>
      </c>
      <c r="AX16" s="21">
        <v>4.9754661466150103E-2</v>
      </c>
      <c r="AY16" s="21"/>
      <c r="AZ16" s="21">
        <v>9.4844962186590595E-2</v>
      </c>
      <c r="BA16" s="21">
        <v>9.83723954660332E-2</v>
      </c>
      <c r="BB16" s="21">
        <v>8.3683578676788703E-2</v>
      </c>
      <c r="BC16" s="21">
        <v>7.1097457139573203E-2</v>
      </c>
      <c r="BD16" s="21">
        <v>7.3936204888721394E-2</v>
      </c>
      <c r="BE16" s="21">
        <v>7.7776784367058593E-2</v>
      </c>
      <c r="BF16" s="21">
        <v>7.5898319417408294E-2</v>
      </c>
      <c r="BG16" s="21">
        <v>5.7525471762794197E-2</v>
      </c>
      <c r="BH16" s="21">
        <v>6.7764493443023696E-2</v>
      </c>
      <c r="BI16" s="21">
        <v>6.1727749338324298E-2</v>
      </c>
      <c r="BJ16" s="21">
        <v>3.4385622829167101E-2</v>
      </c>
      <c r="BK16" s="21">
        <v>3.9931428367433103E-2</v>
      </c>
      <c r="BL16" s="21">
        <v>4.6530357140378897E-2</v>
      </c>
      <c r="BM16" s="21">
        <v>4.8054384362415097E-2</v>
      </c>
      <c r="BN16" s="21">
        <v>1.05090374924486E-2</v>
      </c>
      <c r="BO16" s="21">
        <v>3.7380771549418199E-2</v>
      </c>
      <c r="BP16" s="21"/>
      <c r="BQ16" s="21">
        <v>3.6091979740345399E-2</v>
      </c>
      <c r="BR16" s="21">
        <v>7.7972856011070901E-2</v>
      </c>
    </row>
    <row r="17" spans="2:70" x14ac:dyDescent="0.35">
      <c r="B17" s="18" t="s">
        <v>143</v>
      </c>
      <c r="C17" s="22">
        <v>0.65968757889415097</v>
      </c>
      <c r="D17" s="22">
        <v>0.64865713406659897</v>
      </c>
      <c r="E17" s="22">
        <v>0.67069508162706404</v>
      </c>
      <c r="F17" s="22"/>
      <c r="G17" s="22">
        <v>0.76326668992190805</v>
      </c>
      <c r="H17" s="22">
        <v>0.78670491161190204</v>
      </c>
      <c r="I17" s="22">
        <v>0.77455044128685802</v>
      </c>
      <c r="J17" s="22">
        <v>0.68709285105343398</v>
      </c>
      <c r="K17" s="22">
        <v>0.54855049584806903</v>
      </c>
      <c r="L17" s="22">
        <v>0.44564182723573698</v>
      </c>
      <c r="M17" s="22"/>
      <c r="N17" s="22">
        <v>0.74938684944299305</v>
      </c>
      <c r="O17" s="22">
        <v>0.64897422119227599</v>
      </c>
      <c r="P17" s="22">
        <v>0.66875962842705805</v>
      </c>
      <c r="Q17" s="22">
        <v>0.56990511318880299</v>
      </c>
      <c r="R17" s="22"/>
      <c r="S17" s="22">
        <v>0.73878826915606399</v>
      </c>
      <c r="T17" s="22">
        <v>0.67502059118888602</v>
      </c>
      <c r="U17" s="22">
        <v>0.66461399396940202</v>
      </c>
      <c r="V17" s="22">
        <v>0.61946558994111101</v>
      </c>
      <c r="W17" s="22">
        <v>0.61667688217312899</v>
      </c>
      <c r="X17" s="22">
        <v>0.66698825961467101</v>
      </c>
      <c r="Y17" s="22">
        <v>0.64924147304161395</v>
      </c>
      <c r="Z17" s="22">
        <v>0.692399843030854</v>
      </c>
      <c r="AA17" s="22">
        <v>0.66136627753586696</v>
      </c>
      <c r="AB17" s="22">
        <v>0.57543070235305904</v>
      </c>
      <c r="AC17" s="22">
        <v>0.59881819733943498</v>
      </c>
      <c r="AD17" s="22">
        <v>0.74273446164402801</v>
      </c>
      <c r="AE17" s="22"/>
      <c r="AF17" s="22">
        <v>0.58234299004837098</v>
      </c>
      <c r="AG17" s="22">
        <v>0.705682817899699</v>
      </c>
      <c r="AH17" s="22">
        <v>0.65624015162248395</v>
      </c>
      <c r="AI17" s="22"/>
      <c r="AJ17" s="22">
        <v>0.61132399984683905</v>
      </c>
      <c r="AK17" s="22">
        <v>0.75318196716608599</v>
      </c>
      <c r="AL17" s="22">
        <v>0.61843362608360397</v>
      </c>
      <c r="AM17" s="22">
        <v>0.59201748666474396</v>
      </c>
      <c r="AN17" s="22">
        <v>0.60349998665998505</v>
      </c>
      <c r="AO17" s="22"/>
      <c r="AP17" s="22">
        <v>0.62851800432804295</v>
      </c>
      <c r="AQ17" s="22">
        <v>0.74897212195599105</v>
      </c>
      <c r="AR17" s="22">
        <v>0.66096450500820902</v>
      </c>
      <c r="AS17" s="22"/>
      <c r="AT17" s="22">
        <v>0.57835138846946499</v>
      </c>
      <c r="AU17" s="22">
        <v>0.64386346349808599</v>
      </c>
      <c r="AV17" s="22">
        <v>0.73099620010342503</v>
      </c>
      <c r="AW17" s="22">
        <v>0.78687968018630405</v>
      </c>
      <c r="AX17" s="22">
        <v>0.70923795772332099</v>
      </c>
      <c r="AY17" s="22"/>
      <c r="AZ17" s="22">
        <v>0.55274241333275798</v>
      </c>
      <c r="BA17" s="22">
        <v>0.51236289911713195</v>
      </c>
      <c r="BB17" s="22">
        <v>0.53515223875615603</v>
      </c>
      <c r="BC17" s="22">
        <v>0.59417153013208701</v>
      </c>
      <c r="BD17" s="22">
        <v>0.61904298650572498</v>
      </c>
      <c r="BE17" s="22">
        <v>0.590624338658293</v>
      </c>
      <c r="BF17" s="22">
        <v>0.66708156201326096</v>
      </c>
      <c r="BG17" s="22">
        <v>0.68356560321339799</v>
      </c>
      <c r="BH17" s="22">
        <v>0.65751560962626499</v>
      </c>
      <c r="BI17" s="22">
        <v>0.74365685575123497</v>
      </c>
      <c r="BJ17" s="22">
        <v>0.75343542927889795</v>
      </c>
      <c r="BK17" s="22">
        <v>0.76625778256590205</v>
      </c>
      <c r="BL17" s="22">
        <v>0.76690728879520198</v>
      </c>
      <c r="BM17" s="22">
        <v>0.76931835189616604</v>
      </c>
      <c r="BN17" s="22">
        <v>0.88339850640086903</v>
      </c>
      <c r="BO17" s="22">
        <v>0.81352530827094904</v>
      </c>
      <c r="BP17" s="22"/>
      <c r="BQ17" s="22">
        <v>0.777970871195102</v>
      </c>
      <c r="BR17" s="22">
        <v>0.60554327565973598</v>
      </c>
    </row>
    <row r="18" spans="2:70" x14ac:dyDescent="0.35">
      <c r="B18" s="16"/>
    </row>
    <row r="19" spans="2:70" x14ac:dyDescent="0.35">
      <c r="B19" t="s">
        <v>98</v>
      </c>
    </row>
    <row r="20" spans="2:70" x14ac:dyDescent="0.35">
      <c r="B20" t="s">
        <v>99</v>
      </c>
    </row>
    <row r="22" spans="2:70" x14ac:dyDescent="0.35">
      <c r="B22" s="8" t="str">
        <f>HYPERLINK("#'Contents'!A1", "Return to Contents")</f>
        <v>Return to Contents</v>
      </c>
    </row>
  </sheetData>
  <mergeCells count="11">
    <mergeCell ref="BQ5:BR5"/>
    <mergeCell ref="D5:E5"/>
    <mergeCell ref="G5:L5"/>
    <mergeCell ref="N5:Q5"/>
    <mergeCell ref="S5:AD5"/>
    <mergeCell ref="AF5:AH5"/>
    <mergeCell ref="D2:BJ2"/>
    <mergeCell ref="AJ5:AN5"/>
    <mergeCell ref="AP5:AR5"/>
    <mergeCell ref="AT5:AX5"/>
    <mergeCell ref="AZ5:BO5"/>
  </mergeCells>
  <pageMargins left="0.7" right="0.7" top="0.75" bottom="0.75" header="0.3" footer="0.3"/>
  <pageSetup paperSize="9" orientation="portrait" horizontalDpi="300" verticalDpi="300"/>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2:BR22"/>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67" width="10.7265625" customWidth="1"/>
    <col min="68" max="68" width="2.1796875" customWidth="1"/>
    <col min="69" max="70" width="10.7265625" customWidth="1"/>
    <col min="71" max="71" width="2.1796875" customWidth="1"/>
  </cols>
  <sheetData>
    <row r="2" spans="2:70" ht="40" customHeight="1" x14ac:dyDescent="0.35">
      <c r="D2" s="29" t="s">
        <v>146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row>
    <row r="5" spans="2:70" ht="30" customHeight="1" x14ac:dyDescent="0.35">
      <c r="B5" s="15"/>
      <c r="C5" s="15"/>
      <c r="D5" s="30" t="s">
        <v>74</v>
      </c>
      <c r="E5" s="30"/>
      <c r="F5" s="15"/>
      <c r="G5" s="30" t="s">
        <v>75</v>
      </c>
      <c r="H5" s="30"/>
      <c r="I5" s="30"/>
      <c r="J5" s="30"/>
      <c r="K5" s="30"/>
      <c r="L5" s="30"/>
      <c r="M5" s="15"/>
      <c r="N5" s="30" t="s">
        <v>76</v>
      </c>
      <c r="O5" s="30"/>
      <c r="P5" s="30"/>
      <c r="Q5" s="30"/>
      <c r="R5" s="15"/>
      <c r="S5" s="30" t="s">
        <v>77</v>
      </c>
      <c r="T5" s="30"/>
      <c r="U5" s="30"/>
      <c r="V5" s="30"/>
      <c r="W5" s="30"/>
      <c r="X5" s="30"/>
      <c r="Y5" s="30"/>
      <c r="Z5" s="30"/>
      <c r="AA5" s="30"/>
      <c r="AB5" s="30"/>
      <c r="AC5" s="30"/>
      <c r="AD5" s="30"/>
      <c r="AE5" s="15"/>
      <c r="AF5" s="30" t="s">
        <v>78</v>
      </c>
      <c r="AG5" s="30"/>
      <c r="AH5" s="30"/>
      <c r="AI5" s="15"/>
      <c r="AJ5" s="30" t="s">
        <v>79</v>
      </c>
      <c r="AK5" s="30"/>
      <c r="AL5" s="30"/>
      <c r="AM5" s="30"/>
      <c r="AN5" s="30"/>
      <c r="AO5" s="15"/>
      <c r="AP5" s="30" t="s">
        <v>80</v>
      </c>
      <c r="AQ5" s="30"/>
      <c r="AR5" s="30"/>
      <c r="AS5" s="15"/>
      <c r="AT5" s="30" t="s">
        <v>81</v>
      </c>
      <c r="AU5" s="30"/>
      <c r="AV5" s="30"/>
      <c r="AW5" s="30"/>
      <c r="AX5" s="30"/>
      <c r="AY5" s="15"/>
      <c r="AZ5" s="30" t="s">
        <v>82</v>
      </c>
      <c r="BA5" s="30"/>
      <c r="BB5" s="30"/>
      <c r="BC5" s="30"/>
      <c r="BD5" s="30"/>
      <c r="BE5" s="30"/>
      <c r="BF5" s="30"/>
      <c r="BG5" s="30"/>
      <c r="BH5" s="30"/>
      <c r="BI5" s="30"/>
      <c r="BJ5" s="30"/>
      <c r="BK5" s="30"/>
      <c r="BL5" s="30"/>
      <c r="BM5" s="30"/>
      <c r="BN5" s="30"/>
      <c r="BO5" s="30"/>
      <c r="BP5" s="15"/>
      <c r="BQ5" s="30" t="s">
        <v>83</v>
      </c>
      <c r="BR5" s="30"/>
    </row>
    <row r="6" spans="2:7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46</v>
      </c>
      <c r="AQ6" s="12" t="s">
        <v>47</v>
      </c>
      <c r="AR6" s="12" t="s">
        <v>50</v>
      </c>
      <c r="AT6" s="12" t="s">
        <v>51</v>
      </c>
      <c r="AU6" s="12" t="s">
        <v>52</v>
      </c>
      <c r="AV6" s="12" t="s">
        <v>53</v>
      </c>
      <c r="AW6" s="12" t="s">
        <v>54</v>
      </c>
      <c r="AX6" s="12" t="s">
        <v>55</v>
      </c>
      <c r="AZ6" s="12" t="s">
        <v>56</v>
      </c>
      <c r="BA6" s="12" t="s">
        <v>57</v>
      </c>
      <c r="BB6" s="12" t="s">
        <v>58</v>
      </c>
      <c r="BC6" s="12" t="s">
        <v>59</v>
      </c>
      <c r="BD6" s="12" t="s">
        <v>60</v>
      </c>
      <c r="BE6" s="12" t="s">
        <v>61</v>
      </c>
      <c r="BF6" s="12" t="s">
        <v>62</v>
      </c>
      <c r="BG6" s="12" t="s">
        <v>63</v>
      </c>
      <c r="BH6" s="12" t="s">
        <v>64</v>
      </c>
      <c r="BI6" s="12" t="s">
        <v>65</v>
      </c>
      <c r="BJ6" s="12" t="s">
        <v>66</v>
      </c>
      <c r="BK6" s="12" t="s">
        <v>67</v>
      </c>
      <c r="BL6" s="12" t="s">
        <v>68</v>
      </c>
      <c r="BM6" s="12" t="s">
        <v>69</v>
      </c>
      <c r="BN6" s="12" t="s">
        <v>70</v>
      </c>
      <c r="BO6" s="12" t="s">
        <v>71</v>
      </c>
      <c r="BQ6" s="12" t="s">
        <v>72</v>
      </c>
      <c r="BR6" s="12" t="s">
        <v>73</v>
      </c>
    </row>
    <row r="7" spans="2:70" ht="30" customHeight="1" x14ac:dyDescent="0.35">
      <c r="B7" s="10" t="s">
        <v>19</v>
      </c>
      <c r="C7" s="10">
        <v>4012</v>
      </c>
      <c r="D7" s="10">
        <v>1971</v>
      </c>
      <c r="E7" s="10">
        <v>2028</v>
      </c>
      <c r="F7" s="10"/>
      <c r="G7" s="10">
        <v>497</v>
      </c>
      <c r="H7" s="10">
        <v>704</v>
      </c>
      <c r="I7" s="10">
        <v>694</v>
      </c>
      <c r="J7" s="10">
        <v>693</v>
      </c>
      <c r="K7" s="10">
        <v>571</v>
      </c>
      <c r="L7" s="10">
        <v>853</v>
      </c>
      <c r="M7" s="10"/>
      <c r="N7" s="10">
        <v>1178</v>
      </c>
      <c r="O7" s="10">
        <v>1131</v>
      </c>
      <c r="P7" s="10">
        <v>781</v>
      </c>
      <c r="Q7" s="10">
        <v>909</v>
      </c>
      <c r="R7" s="10"/>
      <c r="S7" s="10">
        <v>563</v>
      </c>
      <c r="T7" s="10">
        <v>553</v>
      </c>
      <c r="U7" s="10">
        <v>314</v>
      </c>
      <c r="V7" s="10">
        <v>343</v>
      </c>
      <c r="W7" s="10">
        <v>293</v>
      </c>
      <c r="X7" s="10">
        <v>376</v>
      </c>
      <c r="Y7" s="10">
        <v>336</v>
      </c>
      <c r="Z7" s="10">
        <v>171</v>
      </c>
      <c r="AA7" s="10">
        <v>447</v>
      </c>
      <c r="AB7" s="10">
        <v>337</v>
      </c>
      <c r="AC7" s="10">
        <v>188</v>
      </c>
      <c r="AD7" s="10">
        <v>91</v>
      </c>
      <c r="AE7" s="10"/>
      <c r="AF7" s="10">
        <v>1421</v>
      </c>
      <c r="AG7" s="10">
        <v>1665</v>
      </c>
      <c r="AH7" s="10">
        <v>577</v>
      </c>
      <c r="AI7" s="10"/>
      <c r="AJ7" s="10">
        <v>1433</v>
      </c>
      <c r="AK7" s="10">
        <v>1082</v>
      </c>
      <c r="AL7" s="10">
        <v>299</v>
      </c>
      <c r="AM7" s="10">
        <v>42</v>
      </c>
      <c r="AN7" s="10">
        <v>541</v>
      </c>
      <c r="AO7" s="10"/>
      <c r="AP7" s="10">
        <v>878</v>
      </c>
      <c r="AQ7" s="10">
        <v>1369</v>
      </c>
      <c r="AR7" s="10">
        <v>264</v>
      </c>
      <c r="AS7" s="10"/>
      <c r="AT7" s="10">
        <v>929</v>
      </c>
      <c r="AU7" s="10">
        <v>932</v>
      </c>
      <c r="AV7" s="10">
        <v>1096</v>
      </c>
      <c r="AW7" s="10">
        <v>455</v>
      </c>
      <c r="AX7" s="10">
        <v>62</v>
      </c>
      <c r="AY7" s="10"/>
      <c r="AZ7" s="10">
        <v>33</v>
      </c>
      <c r="BA7" s="10">
        <v>185</v>
      </c>
      <c r="BB7" s="10">
        <v>256</v>
      </c>
      <c r="BC7" s="10">
        <v>269</v>
      </c>
      <c r="BD7" s="10">
        <v>403</v>
      </c>
      <c r="BE7" s="10">
        <v>436</v>
      </c>
      <c r="BF7" s="10">
        <v>391</v>
      </c>
      <c r="BG7" s="10">
        <v>312</v>
      </c>
      <c r="BH7" s="10">
        <v>253</v>
      </c>
      <c r="BI7" s="10">
        <v>211</v>
      </c>
      <c r="BJ7" s="10">
        <v>336</v>
      </c>
      <c r="BK7" s="10">
        <v>187</v>
      </c>
      <c r="BL7" s="10">
        <v>180</v>
      </c>
      <c r="BM7" s="10">
        <v>103</v>
      </c>
      <c r="BN7" s="10">
        <v>95</v>
      </c>
      <c r="BO7" s="10">
        <v>161</v>
      </c>
      <c r="BP7" s="10"/>
      <c r="BQ7" s="10">
        <v>1235</v>
      </c>
      <c r="BR7" s="10">
        <v>2665</v>
      </c>
    </row>
    <row r="8" spans="2:70" ht="30" customHeight="1" x14ac:dyDescent="0.35">
      <c r="B8" s="11" t="s">
        <v>20</v>
      </c>
      <c r="C8" s="11">
        <v>4012</v>
      </c>
      <c r="D8" s="11">
        <v>1975</v>
      </c>
      <c r="E8" s="11">
        <v>2024</v>
      </c>
      <c r="F8" s="11"/>
      <c r="G8" s="11">
        <v>558</v>
      </c>
      <c r="H8" s="11">
        <v>682</v>
      </c>
      <c r="I8" s="11">
        <v>685</v>
      </c>
      <c r="J8" s="11">
        <v>686</v>
      </c>
      <c r="K8" s="11">
        <v>562</v>
      </c>
      <c r="L8" s="11">
        <v>839</v>
      </c>
      <c r="M8" s="11"/>
      <c r="N8" s="11">
        <v>1080</v>
      </c>
      <c r="O8" s="11">
        <v>1039</v>
      </c>
      <c r="P8" s="11">
        <v>880</v>
      </c>
      <c r="Q8" s="11">
        <v>1000</v>
      </c>
      <c r="R8" s="11"/>
      <c r="S8" s="11">
        <v>562</v>
      </c>
      <c r="T8" s="11">
        <v>522</v>
      </c>
      <c r="U8" s="11">
        <v>321</v>
      </c>
      <c r="V8" s="11">
        <v>361</v>
      </c>
      <c r="W8" s="11">
        <v>281</v>
      </c>
      <c r="X8" s="11">
        <v>361</v>
      </c>
      <c r="Y8" s="11">
        <v>321</v>
      </c>
      <c r="Z8" s="11">
        <v>160</v>
      </c>
      <c r="AA8" s="11">
        <v>441</v>
      </c>
      <c r="AB8" s="11">
        <v>361</v>
      </c>
      <c r="AC8" s="11">
        <v>201</v>
      </c>
      <c r="AD8" s="11">
        <v>120</v>
      </c>
      <c r="AE8" s="11"/>
      <c r="AF8" s="11">
        <v>1410</v>
      </c>
      <c r="AG8" s="11">
        <v>1629</v>
      </c>
      <c r="AH8" s="11">
        <v>599</v>
      </c>
      <c r="AI8" s="11"/>
      <c r="AJ8" s="11">
        <v>1397</v>
      </c>
      <c r="AK8" s="11">
        <v>1071</v>
      </c>
      <c r="AL8" s="11">
        <v>288</v>
      </c>
      <c r="AM8" s="11">
        <v>45</v>
      </c>
      <c r="AN8" s="11">
        <v>558</v>
      </c>
      <c r="AO8" s="11"/>
      <c r="AP8" s="11">
        <v>856</v>
      </c>
      <c r="AQ8" s="11">
        <v>1358</v>
      </c>
      <c r="AR8" s="11">
        <v>259</v>
      </c>
      <c r="AS8" s="11"/>
      <c r="AT8" s="11">
        <v>961</v>
      </c>
      <c r="AU8" s="11">
        <v>958</v>
      </c>
      <c r="AV8" s="11">
        <v>1056</v>
      </c>
      <c r="AW8" s="11">
        <v>434</v>
      </c>
      <c r="AX8" s="11">
        <v>55</v>
      </c>
      <c r="AY8" s="11"/>
      <c r="AZ8" s="11">
        <v>33</v>
      </c>
      <c r="BA8" s="11">
        <v>186</v>
      </c>
      <c r="BB8" s="11">
        <v>267</v>
      </c>
      <c r="BC8" s="11">
        <v>280</v>
      </c>
      <c r="BD8" s="11">
        <v>416</v>
      </c>
      <c r="BE8" s="11">
        <v>443</v>
      </c>
      <c r="BF8" s="11">
        <v>394</v>
      </c>
      <c r="BG8" s="11">
        <v>314</v>
      </c>
      <c r="BH8" s="11">
        <v>257</v>
      </c>
      <c r="BI8" s="11">
        <v>206</v>
      </c>
      <c r="BJ8" s="11">
        <v>329</v>
      </c>
      <c r="BK8" s="11">
        <v>179</v>
      </c>
      <c r="BL8" s="11">
        <v>174</v>
      </c>
      <c r="BM8" s="11">
        <v>97</v>
      </c>
      <c r="BN8" s="11">
        <v>87</v>
      </c>
      <c r="BO8" s="11">
        <v>148</v>
      </c>
      <c r="BP8" s="11"/>
      <c r="BQ8" s="11">
        <v>1209</v>
      </c>
      <c r="BR8" s="11">
        <v>2688</v>
      </c>
    </row>
    <row r="9" spans="2:70" x14ac:dyDescent="0.35">
      <c r="B9" s="18" t="s">
        <v>136</v>
      </c>
      <c r="C9" s="17">
        <v>0.15461335103185</v>
      </c>
      <c r="D9" s="17">
        <v>0.17400714701629699</v>
      </c>
      <c r="E9" s="17">
        <v>0.13557536422444399</v>
      </c>
      <c r="F9" s="17"/>
      <c r="G9" s="17">
        <v>0.22002916112643101</v>
      </c>
      <c r="H9" s="17">
        <v>0.20302014302923699</v>
      </c>
      <c r="I9" s="17">
        <v>0.16692488793249299</v>
      </c>
      <c r="J9" s="17">
        <v>0.15723394874330199</v>
      </c>
      <c r="K9" s="17">
        <v>0.11996292005862</v>
      </c>
      <c r="L9" s="17">
        <v>8.2710577774270502E-2</v>
      </c>
      <c r="M9" s="17"/>
      <c r="N9" s="17">
        <v>0.155660020905457</v>
      </c>
      <c r="O9" s="17">
        <v>0.14112024663820899</v>
      </c>
      <c r="P9" s="17">
        <v>0.17517480479439199</v>
      </c>
      <c r="Q9" s="17">
        <v>0.15141817728572399</v>
      </c>
      <c r="R9" s="17"/>
      <c r="S9" s="17">
        <v>0.17716597224695799</v>
      </c>
      <c r="T9" s="17">
        <v>0.12943441853712101</v>
      </c>
      <c r="U9" s="17">
        <v>0.14821839292212899</v>
      </c>
      <c r="V9" s="17">
        <v>0.15140739000860801</v>
      </c>
      <c r="W9" s="17">
        <v>0.15925284830106001</v>
      </c>
      <c r="X9" s="17">
        <v>0.16443754646697201</v>
      </c>
      <c r="Y9" s="17">
        <v>0.13387575455765899</v>
      </c>
      <c r="Z9" s="17">
        <v>0.162318425066657</v>
      </c>
      <c r="AA9" s="17">
        <v>0.175613887192969</v>
      </c>
      <c r="AB9" s="17">
        <v>0.114807079264115</v>
      </c>
      <c r="AC9" s="17">
        <v>0.18629438332241199</v>
      </c>
      <c r="AD9" s="17">
        <v>0.179557167297487</v>
      </c>
      <c r="AE9" s="17"/>
      <c r="AF9" s="17">
        <v>0.15857277768150499</v>
      </c>
      <c r="AG9" s="17">
        <v>0.14839633369263</v>
      </c>
      <c r="AH9" s="17">
        <v>0.13263713355482101</v>
      </c>
      <c r="AI9" s="17"/>
      <c r="AJ9" s="17">
        <v>0.14432721499947301</v>
      </c>
      <c r="AK9" s="17">
        <v>0.164364852045608</v>
      </c>
      <c r="AL9" s="17">
        <v>0.117101838703747</v>
      </c>
      <c r="AM9" s="17">
        <v>0.133875656648476</v>
      </c>
      <c r="AN9" s="17">
        <v>0.128020554583683</v>
      </c>
      <c r="AO9" s="17"/>
      <c r="AP9" s="17">
        <v>0.146783151142936</v>
      </c>
      <c r="AQ9" s="17">
        <v>0.16272291498807501</v>
      </c>
      <c r="AR9" s="17">
        <v>0.13999243520834601</v>
      </c>
      <c r="AS9" s="17"/>
      <c r="AT9" s="17">
        <v>0.14789990882225701</v>
      </c>
      <c r="AU9" s="17">
        <v>0.15768821239320299</v>
      </c>
      <c r="AV9" s="17">
        <v>0.14958551480820001</v>
      </c>
      <c r="AW9" s="17">
        <v>0.136014800362563</v>
      </c>
      <c r="AX9" s="17">
        <v>0.31509809015171503</v>
      </c>
      <c r="AY9" s="17"/>
      <c r="AZ9" s="17">
        <v>0.24070751741035501</v>
      </c>
      <c r="BA9" s="17">
        <v>0.158610176922619</v>
      </c>
      <c r="BB9" s="17">
        <v>0.105957245001826</v>
      </c>
      <c r="BC9" s="17">
        <v>0.170148523140015</v>
      </c>
      <c r="BD9" s="17">
        <v>0.12785745291219699</v>
      </c>
      <c r="BE9" s="17">
        <v>0.13475713733915901</v>
      </c>
      <c r="BF9" s="17">
        <v>0.145792268183257</v>
      </c>
      <c r="BG9" s="17">
        <v>0.167051284857793</v>
      </c>
      <c r="BH9" s="17">
        <v>0.17670456442601401</v>
      </c>
      <c r="BI9" s="17">
        <v>0.14185452224275399</v>
      </c>
      <c r="BJ9" s="17">
        <v>0.17790240373348201</v>
      </c>
      <c r="BK9" s="17">
        <v>0.13917263972093799</v>
      </c>
      <c r="BL9" s="17">
        <v>0.18589949030341599</v>
      </c>
      <c r="BM9" s="17">
        <v>0.15377996733733201</v>
      </c>
      <c r="BN9" s="17">
        <v>0.235352063680528</v>
      </c>
      <c r="BO9" s="17">
        <v>0.22886349305749901</v>
      </c>
      <c r="BP9" s="17"/>
      <c r="BQ9" s="17">
        <v>0.19031314628874399</v>
      </c>
      <c r="BR9" s="17">
        <v>0.138439822357347</v>
      </c>
    </row>
    <row r="10" spans="2:70" x14ac:dyDescent="0.35">
      <c r="B10" s="18" t="s">
        <v>137</v>
      </c>
      <c r="C10" s="17">
        <v>0.433766658138724</v>
      </c>
      <c r="D10" s="17">
        <v>0.42884748499796799</v>
      </c>
      <c r="E10" s="17">
        <v>0.43952947480185001</v>
      </c>
      <c r="F10" s="17"/>
      <c r="G10" s="17">
        <v>0.43755604986876001</v>
      </c>
      <c r="H10" s="17">
        <v>0.50000419387246298</v>
      </c>
      <c r="I10" s="17">
        <v>0.438192011448712</v>
      </c>
      <c r="J10" s="17">
        <v>0.43088208816061102</v>
      </c>
      <c r="K10" s="17">
        <v>0.39656592606646901</v>
      </c>
      <c r="L10" s="17">
        <v>0.40103814228284801</v>
      </c>
      <c r="M10" s="17"/>
      <c r="N10" s="17">
        <v>0.45255598402400599</v>
      </c>
      <c r="O10" s="17">
        <v>0.44014128286068499</v>
      </c>
      <c r="P10" s="17">
        <v>0.43405370623006301</v>
      </c>
      <c r="Q10" s="17">
        <v>0.40724061386077098</v>
      </c>
      <c r="R10" s="17"/>
      <c r="S10" s="17">
        <v>0.40463456084188099</v>
      </c>
      <c r="T10" s="17">
        <v>0.47562627567186699</v>
      </c>
      <c r="U10" s="17">
        <v>0.46040405937319701</v>
      </c>
      <c r="V10" s="17">
        <v>0.41172271767807</v>
      </c>
      <c r="W10" s="17">
        <v>0.43532692194565598</v>
      </c>
      <c r="X10" s="17">
        <v>0.45770135245551302</v>
      </c>
      <c r="Y10" s="17">
        <v>0.41807662459845302</v>
      </c>
      <c r="Z10" s="17">
        <v>0.42388228348868001</v>
      </c>
      <c r="AA10" s="17">
        <v>0.41485623544108902</v>
      </c>
      <c r="AB10" s="17">
        <v>0.42509427199942701</v>
      </c>
      <c r="AC10" s="17">
        <v>0.43573009761485298</v>
      </c>
      <c r="AD10" s="17">
        <v>0.454961803070772</v>
      </c>
      <c r="AE10" s="17"/>
      <c r="AF10" s="17">
        <v>0.42486845980367599</v>
      </c>
      <c r="AG10" s="17">
        <v>0.44393828626787402</v>
      </c>
      <c r="AH10" s="17">
        <v>0.42452123418938498</v>
      </c>
      <c r="AI10" s="17"/>
      <c r="AJ10" s="17">
        <v>0.43860475103872598</v>
      </c>
      <c r="AK10" s="17">
        <v>0.46039793258228301</v>
      </c>
      <c r="AL10" s="17">
        <v>0.43137320577880101</v>
      </c>
      <c r="AM10" s="17">
        <v>0.36033357862346199</v>
      </c>
      <c r="AN10" s="17">
        <v>0.393499892847952</v>
      </c>
      <c r="AO10" s="17"/>
      <c r="AP10" s="17">
        <v>0.43154089508139498</v>
      </c>
      <c r="AQ10" s="17">
        <v>0.47021053582956102</v>
      </c>
      <c r="AR10" s="17">
        <v>0.43485760082159503</v>
      </c>
      <c r="AS10" s="17"/>
      <c r="AT10" s="17">
        <v>0.421615503273296</v>
      </c>
      <c r="AU10" s="17">
        <v>0.43390686882025498</v>
      </c>
      <c r="AV10" s="17">
        <v>0.448197369190312</v>
      </c>
      <c r="AW10" s="17">
        <v>0.47452085051801302</v>
      </c>
      <c r="AX10" s="17">
        <v>0.38052184586086502</v>
      </c>
      <c r="AY10" s="17"/>
      <c r="AZ10" s="17">
        <v>0.32033622214966301</v>
      </c>
      <c r="BA10" s="17">
        <v>0.35442165922706298</v>
      </c>
      <c r="BB10" s="17">
        <v>0.414075601887815</v>
      </c>
      <c r="BC10" s="17">
        <v>0.43705652682138602</v>
      </c>
      <c r="BD10" s="17">
        <v>0.45182578945619101</v>
      </c>
      <c r="BE10" s="17">
        <v>0.42770976841228697</v>
      </c>
      <c r="BF10" s="17">
        <v>0.45417044624728597</v>
      </c>
      <c r="BG10" s="17">
        <v>0.40609542230640699</v>
      </c>
      <c r="BH10" s="17">
        <v>0.426165692835965</v>
      </c>
      <c r="BI10" s="17">
        <v>0.41082579173830303</v>
      </c>
      <c r="BJ10" s="17">
        <v>0.48029707004425598</v>
      </c>
      <c r="BK10" s="17">
        <v>0.54412848011552695</v>
      </c>
      <c r="BL10" s="17">
        <v>0.46094055858449501</v>
      </c>
      <c r="BM10" s="17">
        <v>0.42125378876196301</v>
      </c>
      <c r="BN10" s="17">
        <v>0.40770549385317201</v>
      </c>
      <c r="BO10" s="17">
        <v>0.43099960362971501</v>
      </c>
      <c r="BP10" s="17"/>
      <c r="BQ10" s="17">
        <v>0.44498009976528202</v>
      </c>
      <c r="BR10" s="17">
        <v>0.43240354034383299</v>
      </c>
    </row>
    <row r="11" spans="2:70" x14ac:dyDescent="0.35">
      <c r="B11" s="18" t="s">
        <v>138</v>
      </c>
      <c r="C11" s="17">
        <v>0.26475671420292002</v>
      </c>
      <c r="D11" s="17">
        <v>0.25967680130528098</v>
      </c>
      <c r="E11" s="17">
        <v>0.26980091466040101</v>
      </c>
      <c r="F11" s="17"/>
      <c r="G11" s="17">
        <v>0.21502168165146801</v>
      </c>
      <c r="H11" s="17">
        <v>0.16087706065753299</v>
      </c>
      <c r="I11" s="17">
        <v>0.26878459276224798</v>
      </c>
      <c r="J11" s="17">
        <v>0.262593794023736</v>
      </c>
      <c r="K11" s="17">
        <v>0.31642045609438602</v>
      </c>
      <c r="L11" s="17">
        <v>0.34621729034970999</v>
      </c>
      <c r="M11" s="17"/>
      <c r="N11" s="17">
        <v>0.25532634103184398</v>
      </c>
      <c r="O11" s="17">
        <v>0.26817570015078901</v>
      </c>
      <c r="P11" s="17">
        <v>0.26555108157069202</v>
      </c>
      <c r="Q11" s="17">
        <v>0.27027177286817999</v>
      </c>
      <c r="R11" s="17"/>
      <c r="S11" s="17">
        <v>0.263481962051344</v>
      </c>
      <c r="T11" s="17">
        <v>0.238592768955846</v>
      </c>
      <c r="U11" s="17">
        <v>0.25385460255777798</v>
      </c>
      <c r="V11" s="17">
        <v>0.28416590222218802</v>
      </c>
      <c r="W11" s="17">
        <v>0.29443064543860498</v>
      </c>
      <c r="X11" s="17">
        <v>0.25335575329321802</v>
      </c>
      <c r="Y11" s="17">
        <v>0.29586720123820998</v>
      </c>
      <c r="Z11" s="17">
        <v>0.24779607233390999</v>
      </c>
      <c r="AA11" s="17">
        <v>0.26648103819077501</v>
      </c>
      <c r="AB11" s="17">
        <v>0.29728987558932102</v>
      </c>
      <c r="AC11" s="17">
        <v>0.215250688130283</v>
      </c>
      <c r="AD11" s="17">
        <v>0.23822449582160901</v>
      </c>
      <c r="AE11" s="17"/>
      <c r="AF11" s="17">
        <v>0.26656071324392999</v>
      </c>
      <c r="AG11" s="17">
        <v>0.26741337014285999</v>
      </c>
      <c r="AH11" s="17">
        <v>0.27994355871583998</v>
      </c>
      <c r="AI11" s="17"/>
      <c r="AJ11" s="17">
        <v>0.277037374203289</v>
      </c>
      <c r="AK11" s="17">
        <v>0.24708548407974601</v>
      </c>
      <c r="AL11" s="17">
        <v>0.263363574499685</v>
      </c>
      <c r="AM11" s="17">
        <v>0.302408159817801</v>
      </c>
      <c r="AN11" s="17">
        <v>0.30370062968765299</v>
      </c>
      <c r="AO11" s="17"/>
      <c r="AP11" s="17">
        <v>0.28346061210265799</v>
      </c>
      <c r="AQ11" s="17">
        <v>0.23383188863270399</v>
      </c>
      <c r="AR11" s="17">
        <v>0.238674821160059</v>
      </c>
      <c r="AS11" s="17"/>
      <c r="AT11" s="17">
        <v>0.28632956998836201</v>
      </c>
      <c r="AU11" s="17">
        <v>0.25063832597220598</v>
      </c>
      <c r="AV11" s="17">
        <v>0.25427067324431502</v>
      </c>
      <c r="AW11" s="17">
        <v>0.23071530625223</v>
      </c>
      <c r="AX11" s="17">
        <v>0.22405944322752799</v>
      </c>
      <c r="AY11" s="17"/>
      <c r="AZ11" s="17">
        <v>0.29209830915000301</v>
      </c>
      <c r="BA11" s="17">
        <v>0.32089425928943299</v>
      </c>
      <c r="BB11" s="17">
        <v>0.30285929797308297</v>
      </c>
      <c r="BC11" s="17">
        <v>0.21928794188016401</v>
      </c>
      <c r="BD11" s="17">
        <v>0.261767841480879</v>
      </c>
      <c r="BE11" s="17">
        <v>0.29100806237788601</v>
      </c>
      <c r="BF11" s="17">
        <v>0.264404014508691</v>
      </c>
      <c r="BG11" s="17">
        <v>0.30412250499624899</v>
      </c>
      <c r="BH11" s="17">
        <v>0.22688954865194799</v>
      </c>
      <c r="BI11" s="17">
        <v>0.29674908734668098</v>
      </c>
      <c r="BJ11" s="17">
        <v>0.232574218023061</v>
      </c>
      <c r="BK11" s="17">
        <v>0.20969837292694801</v>
      </c>
      <c r="BL11" s="17">
        <v>0.20757275354274399</v>
      </c>
      <c r="BM11" s="17">
        <v>0.27060463120595601</v>
      </c>
      <c r="BN11" s="17">
        <v>0.21347998566370599</v>
      </c>
      <c r="BO11" s="17">
        <v>0.19701928736518301</v>
      </c>
      <c r="BP11" s="17"/>
      <c r="BQ11" s="17">
        <v>0.24059471448497299</v>
      </c>
      <c r="BR11" s="17">
        <v>0.27176559995043897</v>
      </c>
    </row>
    <row r="12" spans="2:70" x14ac:dyDescent="0.35">
      <c r="B12" s="18" t="s">
        <v>139</v>
      </c>
      <c r="C12" s="17">
        <v>0.11399150363668099</v>
      </c>
      <c r="D12" s="17">
        <v>0.10536868614433401</v>
      </c>
      <c r="E12" s="17">
        <v>0.122112562343814</v>
      </c>
      <c r="F12" s="17"/>
      <c r="G12" s="17">
        <v>9.8918676522728399E-2</v>
      </c>
      <c r="H12" s="17">
        <v>0.117702639639318</v>
      </c>
      <c r="I12" s="17">
        <v>9.7084511122474501E-2</v>
      </c>
      <c r="J12" s="17">
        <v>0.11559296763957499</v>
      </c>
      <c r="K12" s="17">
        <v>0.11776545831308299</v>
      </c>
      <c r="L12" s="17">
        <v>0.13098144505825299</v>
      </c>
      <c r="M12" s="17"/>
      <c r="N12" s="17">
        <v>0.11062793083151901</v>
      </c>
      <c r="O12" s="17">
        <v>0.118837592085225</v>
      </c>
      <c r="P12" s="17">
        <v>9.7373555992734603E-2</v>
      </c>
      <c r="Q12" s="17">
        <v>0.12585515258236499</v>
      </c>
      <c r="R12" s="17"/>
      <c r="S12" s="17">
        <v>0.121393474898467</v>
      </c>
      <c r="T12" s="17">
        <v>0.12547704534402601</v>
      </c>
      <c r="U12" s="17">
        <v>0.11023613335745799</v>
      </c>
      <c r="V12" s="17">
        <v>0.112161654446542</v>
      </c>
      <c r="W12" s="17">
        <v>8.4061702557870002E-2</v>
      </c>
      <c r="X12" s="17">
        <v>9.6997395979862594E-2</v>
      </c>
      <c r="Y12" s="17">
        <v>0.122779528506106</v>
      </c>
      <c r="Z12" s="17">
        <v>0.13547062208621899</v>
      </c>
      <c r="AA12" s="17">
        <v>0.10739775000153599</v>
      </c>
      <c r="AB12" s="17">
        <v>0.124201829624807</v>
      </c>
      <c r="AC12" s="17">
        <v>0.119914690026583</v>
      </c>
      <c r="AD12" s="17">
        <v>9.7583320458454206E-2</v>
      </c>
      <c r="AE12" s="17"/>
      <c r="AF12" s="17">
        <v>0.11139848696309</v>
      </c>
      <c r="AG12" s="17">
        <v>0.113737052462679</v>
      </c>
      <c r="AH12" s="17">
        <v>0.11668628310404</v>
      </c>
      <c r="AI12" s="17"/>
      <c r="AJ12" s="17">
        <v>0.10857107065972101</v>
      </c>
      <c r="AK12" s="17">
        <v>9.7961092849102899E-2</v>
      </c>
      <c r="AL12" s="17">
        <v>0.15120687755859799</v>
      </c>
      <c r="AM12" s="17">
        <v>0.150171489958146</v>
      </c>
      <c r="AN12" s="17">
        <v>0.128890381574506</v>
      </c>
      <c r="AO12" s="17"/>
      <c r="AP12" s="17">
        <v>0.110891582272061</v>
      </c>
      <c r="AQ12" s="17">
        <v>0.106943825917911</v>
      </c>
      <c r="AR12" s="17">
        <v>0.148275703802211</v>
      </c>
      <c r="AS12" s="17"/>
      <c r="AT12" s="17">
        <v>0.109593014516408</v>
      </c>
      <c r="AU12" s="17">
        <v>0.11514145347473501</v>
      </c>
      <c r="AV12" s="17">
        <v>0.11850188694321601</v>
      </c>
      <c r="AW12" s="17">
        <v>0.13473509038749901</v>
      </c>
      <c r="AX12" s="17">
        <v>3.5858882286214901E-2</v>
      </c>
      <c r="AY12" s="17"/>
      <c r="AZ12" s="17">
        <v>5.5677110991827199E-2</v>
      </c>
      <c r="BA12" s="17">
        <v>0.11115858891241</v>
      </c>
      <c r="BB12" s="17">
        <v>0.13210275949927</v>
      </c>
      <c r="BC12" s="17">
        <v>0.12654061663423399</v>
      </c>
      <c r="BD12" s="17">
        <v>0.11858973380127701</v>
      </c>
      <c r="BE12" s="17">
        <v>0.118572115204682</v>
      </c>
      <c r="BF12" s="17">
        <v>0.116661358015395</v>
      </c>
      <c r="BG12" s="17">
        <v>0.11149847711528101</v>
      </c>
      <c r="BH12" s="17">
        <v>0.12620070108975701</v>
      </c>
      <c r="BI12" s="17">
        <v>0.116926524747397</v>
      </c>
      <c r="BJ12" s="17">
        <v>9.7486675319656296E-2</v>
      </c>
      <c r="BK12" s="17">
        <v>8.2162684210254203E-2</v>
      </c>
      <c r="BL12" s="17">
        <v>0.10675700584546</v>
      </c>
      <c r="BM12" s="17">
        <v>0.15436161269474899</v>
      </c>
      <c r="BN12" s="17">
        <v>0.109353495671626</v>
      </c>
      <c r="BO12" s="17">
        <v>9.1452133090487706E-2</v>
      </c>
      <c r="BP12" s="17"/>
      <c r="BQ12" s="17">
        <v>9.8330831460160098E-2</v>
      </c>
      <c r="BR12" s="17">
        <v>0.121946320734138</v>
      </c>
    </row>
    <row r="13" spans="2:70" x14ac:dyDescent="0.35">
      <c r="B13" s="18" t="s">
        <v>140</v>
      </c>
      <c r="C13" s="17">
        <v>2.6720687358434199E-2</v>
      </c>
      <c r="D13" s="17">
        <v>2.5544202415125099E-2</v>
      </c>
      <c r="E13" s="17">
        <v>2.7601990713294802E-2</v>
      </c>
      <c r="F13" s="17"/>
      <c r="G13" s="17">
        <v>2.0349087975916599E-2</v>
      </c>
      <c r="H13" s="17">
        <v>1.5495410626613301E-2</v>
      </c>
      <c r="I13" s="17">
        <v>2.13897579935498E-2</v>
      </c>
      <c r="J13" s="17">
        <v>2.68870297916254E-2</v>
      </c>
      <c r="K13" s="17">
        <v>4.2911029245136498E-2</v>
      </c>
      <c r="L13" s="17">
        <v>3.3463833050979601E-2</v>
      </c>
      <c r="M13" s="17"/>
      <c r="N13" s="17">
        <v>2.16056537909739E-2</v>
      </c>
      <c r="O13" s="17">
        <v>2.3994418065351901E-2</v>
      </c>
      <c r="P13" s="17">
        <v>2.2532467544962999E-2</v>
      </c>
      <c r="Q13" s="17">
        <v>3.7807040469943098E-2</v>
      </c>
      <c r="R13" s="17"/>
      <c r="S13" s="17">
        <v>2.6715450361913001E-2</v>
      </c>
      <c r="T13" s="17">
        <v>2.5525370003222098E-2</v>
      </c>
      <c r="U13" s="17">
        <v>2.4282348990275999E-2</v>
      </c>
      <c r="V13" s="17">
        <v>3.4355204933661801E-2</v>
      </c>
      <c r="W13" s="17">
        <v>2.3634908548341001E-2</v>
      </c>
      <c r="X13" s="17">
        <v>2.7507951804434602E-2</v>
      </c>
      <c r="Y13" s="17">
        <v>2.65901571329853E-2</v>
      </c>
      <c r="Z13" s="17">
        <v>2.5269290759222199E-2</v>
      </c>
      <c r="AA13" s="17">
        <v>2.1673310178435299E-2</v>
      </c>
      <c r="AB13" s="17">
        <v>3.3423000836575602E-2</v>
      </c>
      <c r="AC13" s="17">
        <v>3.1633784656568797E-2</v>
      </c>
      <c r="AD13" s="17">
        <v>1.27998569939864E-2</v>
      </c>
      <c r="AE13" s="17"/>
      <c r="AF13" s="17">
        <v>3.3937533265285598E-2</v>
      </c>
      <c r="AG13" s="17">
        <v>2.0465684688590599E-2</v>
      </c>
      <c r="AH13" s="17">
        <v>3.66380459055278E-2</v>
      </c>
      <c r="AI13" s="17"/>
      <c r="AJ13" s="17">
        <v>2.4124649807180099E-2</v>
      </c>
      <c r="AK13" s="17">
        <v>2.4414073320582801E-2</v>
      </c>
      <c r="AL13" s="17">
        <v>2.60747557003136E-2</v>
      </c>
      <c r="AM13" s="17">
        <v>5.3211114952114502E-2</v>
      </c>
      <c r="AN13" s="17">
        <v>3.92339377027539E-2</v>
      </c>
      <c r="AO13" s="17"/>
      <c r="AP13" s="17">
        <v>2.0998564919648799E-2</v>
      </c>
      <c r="AQ13" s="17">
        <v>2.0876351333602799E-2</v>
      </c>
      <c r="AR13" s="17">
        <v>3.4710355490471599E-2</v>
      </c>
      <c r="AS13" s="17"/>
      <c r="AT13" s="17">
        <v>2.8459068697768399E-2</v>
      </c>
      <c r="AU13" s="17">
        <v>3.1692662119831197E-2</v>
      </c>
      <c r="AV13" s="17">
        <v>2.48819645416378E-2</v>
      </c>
      <c r="AW13" s="17">
        <v>1.9803141944324101E-2</v>
      </c>
      <c r="AX13" s="17">
        <v>3.0106820911109899E-2</v>
      </c>
      <c r="AY13" s="17"/>
      <c r="AZ13" s="17">
        <v>2.9827703390490099E-2</v>
      </c>
      <c r="BA13" s="17">
        <v>4.0549900892228298E-2</v>
      </c>
      <c r="BB13" s="17">
        <v>4.50050956380059E-2</v>
      </c>
      <c r="BC13" s="17">
        <v>4.6966391524199999E-2</v>
      </c>
      <c r="BD13" s="17">
        <v>3.2559111016374903E-2</v>
      </c>
      <c r="BE13" s="17">
        <v>1.94946746969498E-2</v>
      </c>
      <c r="BF13" s="17">
        <v>1.18531579354768E-2</v>
      </c>
      <c r="BG13" s="17">
        <v>8.20424431088136E-3</v>
      </c>
      <c r="BH13" s="17">
        <v>3.9267796866913403E-2</v>
      </c>
      <c r="BI13" s="17">
        <v>2.8228654195066299E-2</v>
      </c>
      <c r="BJ13" s="17">
        <v>8.9275208007755808E-3</v>
      </c>
      <c r="BK13" s="17">
        <v>1.91889046612107E-2</v>
      </c>
      <c r="BL13" s="17">
        <v>3.0808415525121601E-2</v>
      </c>
      <c r="BM13" s="17">
        <v>0</v>
      </c>
      <c r="BN13" s="17">
        <v>3.4108961130967702E-2</v>
      </c>
      <c r="BO13" s="17">
        <v>4.5184376405365601E-2</v>
      </c>
      <c r="BP13" s="17"/>
      <c r="BQ13" s="17">
        <v>2.1785762460499999E-2</v>
      </c>
      <c r="BR13" s="17">
        <v>2.8814230396615001E-2</v>
      </c>
    </row>
    <row r="14" spans="2:70" x14ac:dyDescent="0.35">
      <c r="B14" s="18" t="s">
        <v>129</v>
      </c>
      <c r="C14" s="17">
        <v>6.1510856313908603E-3</v>
      </c>
      <c r="D14" s="17">
        <v>6.5556781209947703E-3</v>
      </c>
      <c r="E14" s="17">
        <v>5.3796932561968299E-3</v>
      </c>
      <c r="F14" s="17"/>
      <c r="G14" s="17">
        <v>8.12534285469599E-3</v>
      </c>
      <c r="H14" s="17">
        <v>2.9005521748347802E-3</v>
      </c>
      <c r="I14" s="17">
        <v>7.6242387405230996E-3</v>
      </c>
      <c r="J14" s="17">
        <v>6.8101716411500396E-3</v>
      </c>
      <c r="K14" s="17">
        <v>6.3742102223052696E-3</v>
      </c>
      <c r="L14" s="17">
        <v>5.58871148393854E-3</v>
      </c>
      <c r="M14" s="17"/>
      <c r="N14" s="17">
        <v>4.2240694162008598E-3</v>
      </c>
      <c r="O14" s="17">
        <v>7.7307601997397297E-3</v>
      </c>
      <c r="P14" s="17">
        <v>5.3143838671547098E-3</v>
      </c>
      <c r="Q14" s="17">
        <v>7.4072429330174503E-3</v>
      </c>
      <c r="R14" s="17"/>
      <c r="S14" s="17">
        <v>6.60857959943696E-3</v>
      </c>
      <c r="T14" s="17">
        <v>5.3441214879191698E-3</v>
      </c>
      <c r="U14" s="17">
        <v>3.0044627991617401E-3</v>
      </c>
      <c r="V14" s="17">
        <v>6.1871307109302399E-3</v>
      </c>
      <c r="W14" s="17">
        <v>3.2929732084670698E-3</v>
      </c>
      <c r="X14" s="17">
        <v>0</v>
      </c>
      <c r="Y14" s="17">
        <v>2.8107339665864001E-3</v>
      </c>
      <c r="Z14" s="17">
        <v>5.2633062653120203E-3</v>
      </c>
      <c r="AA14" s="17">
        <v>1.39777789951958E-2</v>
      </c>
      <c r="AB14" s="17">
        <v>5.1839426857552698E-3</v>
      </c>
      <c r="AC14" s="17">
        <v>1.11763562493004E-2</v>
      </c>
      <c r="AD14" s="17">
        <v>1.6873356357691001E-2</v>
      </c>
      <c r="AE14" s="17"/>
      <c r="AF14" s="17">
        <v>4.6620290425136504E-3</v>
      </c>
      <c r="AG14" s="17">
        <v>6.0492727453676596E-3</v>
      </c>
      <c r="AH14" s="17">
        <v>9.5737445303866603E-3</v>
      </c>
      <c r="AI14" s="17"/>
      <c r="AJ14" s="17">
        <v>7.3349392916119303E-3</v>
      </c>
      <c r="AK14" s="17">
        <v>5.7765651226775704E-3</v>
      </c>
      <c r="AL14" s="17">
        <v>1.0879747758854599E-2</v>
      </c>
      <c r="AM14" s="17">
        <v>0</v>
      </c>
      <c r="AN14" s="17">
        <v>6.6546036034516301E-3</v>
      </c>
      <c r="AO14" s="17"/>
      <c r="AP14" s="17">
        <v>6.3251944813016202E-3</v>
      </c>
      <c r="AQ14" s="17">
        <v>5.4144832981452701E-3</v>
      </c>
      <c r="AR14" s="17">
        <v>3.4890835173169701E-3</v>
      </c>
      <c r="AS14" s="17"/>
      <c r="AT14" s="17">
        <v>6.1029347019087299E-3</v>
      </c>
      <c r="AU14" s="17">
        <v>1.09324772197711E-2</v>
      </c>
      <c r="AV14" s="17">
        <v>4.56259127231993E-3</v>
      </c>
      <c r="AW14" s="17">
        <v>4.2108105353707301E-3</v>
      </c>
      <c r="AX14" s="17">
        <v>1.43549175625665E-2</v>
      </c>
      <c r="AY14" s="17"/>
      <c r="AZ14" s="17">
        <v>6.1353136907661303E-2</v>
      </c>
      <c r="BA14" s="17">
        <v>1.4365414756246199E-2</v>
      </c>
      <c r="BB14" s="17">
        <v>0</v>
      </c>
      <c r="BC14" s="17">
        <v>0</v>
      </c>
      <c r="BD14" s="17">
        <v>7.4000713330821897E-3</v>
      </c>
      <c r="BE14" s="17">
        <v>8.4582419690358603E-3</v>
      </c>
      <c r="BF14" s="17">
        <v>7.11875510989461E-3</v>
      </c>
      <c r="BG14" s="17">
        <v>3.0280664133890498E-3</v>
      </c>
      <c r="BH14" s="17">
        <v>4.7716961294025501E-3</v>
      </c>
      <c r="BI14" s="17">
        <v>5.4154197297983401E-3</v>
      </c>
      <c r="BJ14" s="17">
        <v>2.8121120787686299E-3</v>
      </c>
      <c r="BK14" s="17">
        <v>5.6489183651227204E-3</v>
      </c>
      <c r="BL14" s="17">
        <v>8.0217761987640204E-3</v>
      </c>
      <c r="BM14" s="17">
        <v>0</v>
      </c>
      <c r="BN14" s="17">
        <v>0</v>
      </c>
      <c r="BO14" s="17">
        <v>6.4811064517501602E-3</v>
      </c>
      <c r="BP14" s="17"/>
      <c r="BQ14" s="17">
        <v>3.9954455403408999E-3</v>
      </c>
      <c r="BR14" s="17">
        <v>6.6304862176276499E-3</v>
      </c>
    </row>
    <row r="15" spans="2:70" x14ac:dyDescent="0.35">
      <c r="B15" s="18" t="s">
        <v>141</v>
      </c>
      <c r="C15" s="21">
        <v>0.58838000917057398</v>
      </c>
      <c r="D15" s="21">
        <v>0.60285463201426503</v>
      </c>
      <c r="E15" s="21">
        <v>0.57510483902629395</v>
      </c>
      <c r="F15" s="21"/>
      <c r="G15" s="21">
        <v>0.65758521099519096</v>
      </c>
      <c r="H15" s="21">
        <v>0.70302433690169996</v>
      </c>
      <c r="I15" s="21">
        <v>0.60511689938120405</v>
      </c>
      <c r="J15" s="21">
        <v>0.58811603690391301</v>
      </c>
      <c r="K15" s="21">
        <v>0.51652884612508898</v>
      </c>
      <c r="L15" s="21">
        <v>0.483748720057119</v>
      </c>
      <c r="M15" s="21"/>
      <c r="N15" s="21">
        <v>0.60821600492946204</v>
      </c>
      <c r="O15" s="21">
        <v>0.58126152949889398</v>
      </c>
      <c r="P15" s="21">
        <v>0.60922851102445497</v>
      </c>
      <c r="Q15" s="21">
        <v>0.55865879114649497</v>
      </c>
      <c r="R15" s="21"/>
      <c r="S15" s="21">
        <v>0.58180053308883894</v>
      </c>
      <c r="T15" s="21">
        <v>0.605060694208987</v>
      </c>
      <c r="U15" s="21">
        <v>0.60862245229532697</v>
      </c>
      <c r="V15" s="21">
        <v>0.56313010768667804</v>
      </c>
      <c r="W15" s="21">
        <v>0.59457977024671604</v>
      </c>
      <c r="X15" s="21">
        <v>0.62213889892248497</v>
      </c>
      <c r="Y15" s="21">
        <v>0.55195237915611195</v>
      </c>
      <c r="Z15" s="21">
        <v>0.58620070855533701</v>
      </c>
      <c r="AA15" s="21">
        <v>0.59047012263405796</v>
      </c>
      <c r="AB15" s="21">
        <v>0.539901351263542</v>
      </c>
      <c r="AC15" s="21">
        <v>0.62202448093726503</v>
      </c>
      <c r="AD15" s="21">
        <v>0.63451897036825899</v>
      </c>
      <c r="AE15" s="21"/>
      <c r="AF15" s="21">
        <v>0.58344123748517995</v>
      </c>
      <c r="AG15" s="21">
        <v>0.59233461996050296</v>
      </c>
      <c r="AH15" s="21">
        <v>0.55715836774420602</v>
      </c>
      <c r="AI15" s="21"/>
      <c r="AJ15" s="21">
        <v>0.58293196603819797</v>
      </c>
      <c r="AK15" s="21">
        <v>0.62476278462789103</v>
      </c>
      <c r="AL15" s="21">
        <v>0.54847504448254802</v>
      </c>
      <c r="AM15" s="21">
        <v>0.494209235271938</v>
      </c>
      <c r="AN15" s="21">
        <v>0.52152044743163495</v>
      </c>
      <c r="AO15" s="21"/>
      <c r="AP15" s="21">
        <v>0.57832404622433098</v>
      </c>
      <c r="AQ15" s="21">
        <v>0.63293345081763597</v>
      </c>
      <c r="AR15" s="21">
        <v>0.574850036029942</v>
      </c>
      <c r="AS15" s="21"/>
      <c r="AT15" s="21">
        <v>0.56951541209555301</v>
      </c>
      <c r="AU15" s="21">
        <v>0.59159508121345705</v>
      </c>
      <c r="AV15" s="21">
        <v>0.59778288399851198</v>
      </c>
      <c r="AW15" s="21">
        <v>0.61053565088057604</v>
      </c>
      <c r="AX15" s="21">
        <v>0.69561993601257999</v>
      </c>
      <c r="AY15" s="21"/>
      <c r="AZ15" s="21">
        <v>0.56104373956001796</v>
      </c>
      <c r="BA15" s="21">
        <v>0.51303183614968195</v>
      </c>
      <c r="BB15" s="21">
        <v>0.52003284688964102</v>
      </c>
      <c r="BC15" s="21">
        <v>0.60720504996140201</v>
      </c>
      <c r="BD15" s="21">
        <v>0.57968324236838698</v>
      </c>
      <c r="BE15" s="21">
        <v>0.56246690575144598</v>
      </c>
      <c r="BF15" s="21">
        <v>0.59996271443054305</v>
      </c>
      <c r="BG15" s="21">
        <v>0.57314670716420002</v>
      </c>
      <c r="BH15" s="21">
        <v>0.60287025726197896</v>
      </c>
      <c r="BI15" s="21">
        <v>0.55268031398105699</v>
      </c>
      <c r="BJ15" s="21">
        <v>0.65819947377773802</v>
      </c>
      <c r="BK15" s="21">
        <v>0.68330111983646502</v>
      </c>
      <c r="BL15" s="21">
        <v>0.64684004888791002</v>
      </c>
      <c r="BM15" s="21">
        <v>0.57503375609929497</v>
      </c>
      <c r="BN15" s="21">
        <v>0.64305755753369997</v>
      </c>
      <c r="BO15" s="21">
        <v>0.65986309668721299</v>
      </c>
      <c r="BP15" s="21"/>
      <c r="BQ15" s="21">
        <v>0.63529324605402604</v>
      </c>
      <c r="BR15" s="21">
        <v>0.57084336270117997</v>
      </c>
    </row>
    <row r="16" spans="2:70" x14ac:dyDescent="0.35">
      <c r="B16" s="18" t="s">
        <v>142</v>
      </c>
      <c r="C16" s="21">
        <v>0.14071219099511501</v>
      </c>
      <c r="D16" s="21">
        <v>0.13091288855945901</v>
      </c>
      <c r="E16" s="21">
        <v>0.14971455305710801</v>
      </c>
      <c r="F16" s="21"/>
      <c r="G16" s="21">
        <v>0.119267764498645</v>
      </c>
      <c r="H16" s="21">
        <v>0.13319805026593201</v>
      </c>
      <c r="I16" s="21">
        <v>0.118474269116024</v>
      </c>
      <c r="J16" s="21">
        <v>0.14247999743120099</v>
      </c>
      <c r="K16" s="21">
        <v>0.16067648755822</v>
      </c>
      <c r="L16" s="21">
        <v>0.16444527810923301</v>
      </c>
      <c r="M16" s="21"/>
      <c r="N16" s="21">
        <v>0.13223358462249299</v>
      </c>
      <c r="O16" s="21">
        <v>0.142832010150577</v>
      </c>
      <c r="P16" s="21">
        <v>0.119906023537698</v>
      </c>
      <c r="Q16" s="21">
        <v>0.163662193052308</v>
      </c>
      <c r="R16" s="21"/>
      <c r="S16" s="21">
        <v>0.14810892526038</v>
      </c>
      <c r="T16" s="21">
        <v>0.15100241534724801</v>
      </c>
      <c r="U16" s="21">
        <v>0.134518482347734</v>
      </c>
      <c r="V16" s="21">
        <v>0.14651685938020401</v>
      </c>
      <c r="W16" s="21">
        <v>0.107696611106211</v>
      </c>
      <c r="X16" s="21">
        <v>0.124505347784297</v>
      </c>
      <c r="Y16" s="21">
        <v>0.149369685639091</v>
      </c>
      <c r="Z16" s="21">
        <v>0.16073991284544201</v>
      </c>
      <c r="AA16" s="21">
        <v>0.129071060179971</v>
      </c>
      <c r="AB16" s="21">
        <v>0.15762483046138201</v>
      </c>
      <c r="AC16" s="21">
        <v>0.151548474683152</v>
      </c>
      <c r="AD16" s="21">
        <v>0.110383177452441</v>
      </c>
      <c r="AE16" s="21"/>
      <c r="AF16" s="21">
        <v>0.14533602022837599</v>
      </c>
      <c r="AG16" s="21">
        <v>0.13420273715126901</v>
      </c>
      <c r="AH16" s="21">
        <v>0.15332432900956799</v>
      </c>
      <c r="AI16" s="21"/>
      <c r="AJ16" s="21">
        <v>0.13269572046690101</v>
      </c>
      <c r="AK16" s="21">
        <v>0.12237516616968599</v>
      </c>
      <c r="AL16" s="21">
        <v>0.177281633258912</v>
      </c>
      <c r="AM16" s="21">
        <v>0.203382604910261</v>
      </c>
      <c r="AN16" s="21">
        <v>0.16812431927725999</v>
      </c>
      <c r="AO16" s="21"/>
      <c r="AP16" s="21">
        <v>0.131890147191709</v>
      </c>
      <c r="AQ16" s="21">
        <v>0.12782017725151401</v>
      </c>
      <c r="AR16" s="21">
        <v>0.182986059292682</v>
      </c>
      <c r="AS16" s="21"/>
      <c r="AT16" s="21">
        <v>0.138052083214177</v>
      </c>
      <c r="AU16" s="21">
        <v>0.14683411559456599</v>
      </c>
      <c r="AV16" s="21">
        <v>0.143383851484853</v>
      </c>
      <c r="AW16" s="21">
        <v>0.15453823233182401</v>
      </c>
      <c r="AX16" s="21">
        <v>6.5965703197324796E-2</v>
      </c>
      <c r="AY16" s="21"/>
      <c r="AZ16" s="21">
        <v>8.5504814382317398E-2</v>
      </c>
      <c r="BA16" s="21">
        <v>0.151708489804639</v>
      </c>
      <c r="BB16" s="21">
        <v>0.177107855137276</v>
      </c>
      <c r="BC16" s="21">
        <v>0.17350700815843401</v>
      </c>
      <c r="BD16" s="21">
        <v>0.15114884481765201</v>
      </c>
      <c r="BE16" s="21">
        <v>0.13806678990163099</v>
      </c>
      <c r="BF16" s="21">
        <v>0.12851451595087199</v>
      </c>
      <c r="BG16" s="21">
        <v>0.11970272142616201</v>
      </c>
      <c r="BH16" s="21">
        <v>0.16546849795667001</v>
      </c>
      <c r="BI16" s="21">
        <v>0.14515517894246299</v>
      </c>
      <c r="BJ16" s="21">
        <v>0.106414196120432</v>
      </c>
      <c r="BK16" s="21">
        <v>0.101351588871465</v>
      </c>
      <c r="BL16" s="21">
        <v>0.137565421370582</v>
      </c>
      <c r="BM16" s="21">
        <v>0.15436161269474899</v>
      </c>
      <c r="BN16" s="21">
        <v>0.14346245680259401</v>
      </c>
      <c r="BO16" s="21">
        <v>0.13663650949585299</v>
      </c>
      <c r="BP16" s="21"/>
      <c r="BQ16" s="21">
        <v>0.12011659392066</v>
      </c>
      <c r="BR16" s="21">
        <v>0.15076055113075301</v>
      </c>
    </row>
    <row r="17" spans="2:70" x14ac:dyDescent="0.35">
      <c r="B17" s="18" t="s">
        <v>143</v>
      </c>
      <c r="C17" s="22">
        <v>0.44766781817545898</v>
      </c>
      <c r="D17" s="22">
        <v>0.47194174345480699</v>
      </c>
      <c r="E17" s="22">
        <v>0.42539028596918499</v>
      </c>
      <c r="F17" s="22"/>
      <c r="G17" s="22">
        <v>0.538317446496546</v>
      </c>
      <c r="H17" s="22">
        <v>0.56982628663576895</v>
      </c>
      <c r="I17" s="22">
        <v>0.48664263026518001</v>
      </c>
      <c r="J17" s="22">
        <v>0.44563603947271202</v>
      </c>
      <c r="K17" s="22">
        <v>0.35585235856686898</v>
      </c>
      <c r="L17" s="22">
        <v>0.31930344194788601</v>
      </c>
      <c r="M17" s="22"/>
      <c r="N17" s="22">
        <v>0.47598242030697002</v>
      </c>
      <c r="O17" s="22">
        <v>0.43842951934831698</v>
      </c>
      <c r="P17" s="22">
        <v>0.489322487486758</v>
      </c>
      <c r="Q17" s="22">
        <v>0.39499659809418702</v>
      </c>
      <c r="R17" s="22"/>
      <c r="S17" s="22">
        <v>0.43369160782846</v>
      </c>
      <c r="T17" s="22">
        <v>0.454058278861739</v>
      </c>
      <c r="U17" s="22">
        <v>0.47410396994759302</v>
      </c>
      <c r="V17" s="22">
        <v>0.416613248306474</v>
      </c>
      <c r="W17" s="22">
        <v>0.48688315914050501</v>
      </c>
      <c r="X17" s="22">
        <v>0.49763355113818802</v>
      </c>
      <c r="Y17" s="22">
        <v>0.40258269351702097</v>
      </c>
      <c r="Z17" s="22">
        <v>0.42546079570989498</v>
      </c>
      <c r="AA17" s="22">
        <v>0.46139906245408702</v>
      </c>
      <c r="AB17" s="22">
        <v>0.38227652080215901</v>
      </c>
      <c r="AC17" s="22">
        <v>0.47047600625411301</v>
      </c>
      <c r="AD17" s="22">
        <v>0.52413579291581802</v>
      </c>
      <c r="AE17" s="22"/>
      <c r="AF17" s="22">
        <v>0.43810521725680501</v>
      </c>
      <c r="AG17" s="22">
        <v>0.458131882809234</v>
      </c>
      <c r="AH17" s="22">
        <v>0.40383403873463802</v>
      </c>
      <c r="AI17" s="22"/>
      <c r="AJ17" s="22">
        <v>0.45023624557129699</v>
      </c>
      <c r="AK17" s="22">
        <v>0.50238761845820501</v>
      </c>
      <c r="AL17" s="22">
        <v>0.37119341122363603</v>
      </c>
      <c r="AM17" s="22">
        <v>0.290826630361678</v>
      </c>
      <c r="AN17" s="22">
        <v>0.35339612815437399</v>
      </c>
      <c r="AO17" s="22"/>
      <c r="AP17" s="22">
        <v>0.44643389903262198</v>
      </c>
      <c r="AQ17" s="22">
        <v>0.50511327356612201</v>
      </c>
      <c r="AR17" s="22">
        <v>0.39186397673725898</v>
      </c>
      <c r="AS17" s="22"/>
      <c r="AT17" s="22">
        <v>0.43146332888137701</v>
      </c>
      <c r="AU17" s="22">
        <v>0.444760965618891</v>
      </c>
      <c r="AV17" s="22">
        <v>0.45439903251365799</v>
      </c>
      <c r="AW17" s="22">
        <v>0.45599741854875198</v>
      </c>
      <c r="AX17" s="22">
        <v>0.62965423281525501</v>
      </c>
      <c r="AY17" s="22"/>
      <c r="AZ17" s="22">
        <v>0.47553892517770002</v>
      </c>
      <c r="BA17" s="22">
        <v>0.36132334634504298</v>
      </c>
      <c r="BB17" s="22">
        <v>0.34292499175236502</v>
      </c>
      <c r="BC17" s="22">
        <v>0.433698041802968</v>
      </c>
      <c r="BD17" s="22">
        <v>0.42853439755073502</v>
      </c>
      <c r="BE17" s="22">
        <v>0.42440011584981502</v>
      </c>
      <c r="BF17" s="22">
        <v>0.47144819847967101</v>
      </c>
      <c r="BG17" s="22">
        <v>0.45344398573803801</v>
      </c>
      <c r="BH17" s="22">
        <v>0.437401759305309</v>
      </c>
      <c r="BI17" s="22">
        <v>0.407525135038594</v>
      </c>
      <c r="BJ17" s="22">
        <v>0.55178527765730601</v>
      </c>
      <c r="BK17" s="22">
        <v>0.58194953096500002</v>
      </c>
      <c r="BL17" s="22">
        <v>0.50927462751732899</v>
      </c>
      <c r="BM17" s="22">
        <v>0.42067214340454601</v>
      </c>
      <c r="BN17" s="22">
        <v>0.49959510073110702</v>
      </c>
      <c r="BO17" s="22">
        <v>0.52322658719135995</v>
      </c>
      <c r="BP17" s="22"/>
      <c r="BQ17" s="22">
        <v>0.51517665213336605</v>
      </c>
      <c r="BR17" s="22">
        <v>0.42008281157042698</v>
      </c>
    </row>
    <row r="18" spans="2:70" x14ac:dyDescent="0.35">
      <c r="B18" s="16"/>
    </row>
    <row r="19" spans="2:70" x14ac:dyDescent="0.35">
      <c r="B19" t="s">
        <v>98</v>
      </c>
    </row>
    <row r="20" spans="2:70" x14ac:dyDescent="0.35">
      <c r="B20" t="s">
        <v>99</v>
      </c>
    </row>
    <row r="22" spans="2:70" x14ac:dyDescent="0.35">
      <c r="B22" s="8" t="str">
        <f>HYPERLINK("#'Contents'!A1", "Return to Contents")</f>
        <v>Return to Contents</v>
      </c>
    </row>
  </sheetData>
  <mergeCells count="11">
    <mergeCell ref="BQ5:BR5"/>
    <mergeCell ref="D5:E5"/>
    <mergeCell ref="G5:L5"/>
    <mergeCell ref="N5:Q5"/>
    <mergeCell ref="S5:AD5"/>
    <mergeCell ref="AF5:AH5"/>
    <mergeCell ref="D2:BJ2"/>
    <mergeCell ref="AJ5:AN5"/>
    <mergeCell ref="AP5:AR5"/>
    <mergeCell ref="AT5:AX5"/>
    <mergeCell ref="AZ5:BO5"/>
  </mergeCells>
  <pageMargins left="0.7" right="0.7" top="0.75" bottom="0.75" header="0.3" footer="0.3"/>
  <pageSetup paperSize="9" orientation="portrait" horizontalDpi="300" verticalDpi="300"/>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B2:BR22"/>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67" width="10.7265625" customWidth="1"/>
    <col min="68" max="68" width="2.1796875" customWidth="1"/>
    <col min="69" max="70" width="10.7265625" customWidth="1"/>
    <col min="71" max="71" width="2.1796875" customWidth="1"/>
  </cols>
  <sheetData>
    <row r="2" spans="2:70" ht="40" customHeight="1" x14ac:dyDescent="0.35">
      <c r="D2" s="29" t="s">
        <v>147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row>
    <row r="5" spans="2:70" ht="30" customHeight="1" x14ac:dyDescent="0.35">
      <c r="B5" s="15"/>
      <c r="C5" s="15"/>
      <c r="D5" s="30" t="s">
        <v>74</v>
      </c>
      <c r="E5" s="30"/>
      <c r="F5" s="15"/>
      <c r="G5" s="30" t="s">
        <v>75</v>
      </c>
      <c r="H5" s="30"/>
      <c r="I5" s="30"/>
      <c r="J5" s="30"/>
      <c r="K5" s="30"/>
      <c r="L5" s="30"/>
      <c r="M5" s="15"/>
      <c r="N5" s="30" t="s">
        <v>76</v>
      </c>
      <c r="O5" s="30"/>
      <c r="P5" s="30"/>
      <c r="Q5" s="30"/>
      <c r="R5" s="15"/>
      <c r="S5" s="30" t="s">
        <v>77</v>
      </c>
      <c r="T5" s="30"/>
      <c r="U5" s="30"/>
      <c r="V5" s="30"/>
      <c r="W5" s="30"/>
      <c r="X5" s="30"/>
      <c r="Y5" s="30"/>
      <c r="Z5" s="30"/>
      <c r="AA5" s="30"/>
      <c r="AB5" s="30"/>
      <c r="AC5" s="30"/>
      <c r="AD5" s="30"/>
      <c r="AE5" s="15"/>
      <c r="AF5" s="30" t="s">
        <v>78</v>
      </c>
      <c r="AG5" s="30"/>
      <c r="AH5" s="30"/>
      <c r="AI5" s="15"/>
      <c r="AJ5" s="30" t="s">
        <v>79</v>
      </c>
      <c r="AK5" s="30"/>
      <c r="AL5" s="30"/>
      <c r="AM5" s="30"/>
      <c r="AN5" s="30"/>
      <c r="AO5" s="15"/>
      <c r="AP5" s="30" t="s">
        <v>80</v>
      </c>
      <c r="AQ5" s="30"/>
      <c r="AR5" s="30"/>
      <c r="AS5" s="15"/>
      <c r="AT5" s="30" t="s">
        <v>81</v>
      </c>
      <c r="AU5" s="30"/>
      <c r="AV5" s="30"/>
      <c r="AW5" s="30"/>
      <c r="AX5" s="30"/>
      <c r="AY5" s="15"/>
      <c r="AZ5" s="30" t="s">
        <v>82</v>
      </c>
      <c r="BA5" s="30"/>
      <c r="BB5" s="30"/>
      <c r="BC5" s="30"/>
      <c r="BD5" s="30"/>
      <c r="BE5" s="30"/>
      <c r="BF5" s="30"/>
      <c r="BG5" s="30"/>
      <c r="BH5" s="30"/>
      <c r="BI5" s="30"/>
      <c r="BJ5" s="30"/>
      <c r="BK5" s="30"/>
      <c r="BL5" s="30"/>
      <c r="BM5" s="30"/>
      <c r="BN5" s="30"/>
      <c r="BO5" s="30"/>
      <c r="BP5" s="15"/>
      <c r="BQ5" s="30" t="s">
        <v>83</v>
      </c>
      <c r="BR5" s="30"/>
    </row>
    <row r="6" spans="2:7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46</v>
      </c>
      <c r="AQ6" s="12" t="s">
        <v>47</v>
      </c>
      <c r="AR6" s="12" t="s">
        <v>50</v>
      </c>
      <c r="AT6" s="12" t="s">
        <v>51</v>
      </c>
      <c r="AU6" s="12" t="s">
        <v>52</v>
      </c>
      <c r="AV6" s="12" t="s">
        <v>53</v>
      </c>
      <c r="AW6" s="12" t="s">
        <v>54</v>
      </c>
      <c r="AX6" s="12" t="s">
        <v>55</v>
      </c>
      <c r="AZ6" s="12" t="s">
        <v>56</v>
      </c>
      <c r="BA6" s="12" t="s">
        <v>57</v>
      </c>
      <c r="BB6" s="12" t="s">
        <v>58</v>
      </c>
      <c r="BC6" s="12" t="s">
        <v>59</v>
      </c>
      <c r="BD6" s="12" t="s">
        <v>60</v>
      </c>
      <c r="BE6" s="12" t="s">
        <v>61</v>
      </c>
      <c r="BF6" s="12" t="s">
        <v>62</v>
      </c>
      <c r="BG6" s="12" t="s">
        <v>63</v>
      </c>
      <c r="BH6" s="12" t="s">
        <v>64</v>
      </c>
      <c r="BI6" s="12" t="s">
        <v>65</v>
      </c>
      <c r="BJ6" s="12" t="s">
        <v>66</v>
      </c>
      <c r="BK6" s="12" t="s">
        <v>67</v>
      </c>
      <c r="BL6" s="12" t="s">
        <v>68</v>
      </c>
      <c r="BM6" s="12" t="s">
        <v>69</v>
      </c>
      <c r="BN6" s="12" t="s">
        <v>70</v>
      </c>
      <c r="BO6" s="12" t="s">
        <v>71</v>
      </c>
      <c r="BQ6" s="12" t="s">
        <v>72</v>
      </c>
      <c r="BR6" s="12" t="s">
        <v>73</v>
      </c>
    </row>
    <row r="7" spans="2:70" ht="30" customHeight="1" x14ac:dyDescent="0.35">
      <c r="B7" s="10" t="s">
        <v>19</v>
      </c>
      <c r="C7" s="10">
        <v>4012</v>
      </c>
      <c r="D7" s="10">
        <v>1971</v>
      </c>
      <c r="E7" s="10">
        <v>2028</v>
      </c>
      <c r="F7" s="10"/>
      <c r="G7" s="10">
        <v>497</v>
      </c>
      <c r="H7" s="10">
        <v>704</v>
      </c>
      <c r="I7" s="10">
        <v>694</v>
      </c>
      <c r="J7" s="10">
        <v>693</v>
      </c>
      <c r="K7" s="10">
        <v>571</v>
      </c>
      <c r="L7" s="10">
        <v>853</v>
      </c>
      <c r="M7" s="10"/>
      <c r="N7" s="10">
        <v>1178</v>
      </c>
      <c r="O7" s="10">
        <v>1131</v>
      </c>
      <c r="P7" s="10">
        <v>781</v>
      </c>
      <c r="Q7" s="10">
        <v>909</v>
      </c>
      <c r="R7" s="10"/>
      <c r="S7" s="10">
        <v>563</v>
      </c>
      <c r="T7" s="10">
        <v>553</v>
      </c>
      <c r="U7" s="10">
        <v>314</v>
      </c>
      <c r="V7" s="10">
        <v>343</v>
      </c>
      <c r="W7" s="10">
        <v>293</v>
      </c>
      <c r="X7" s="10">
        <v>376</v>
      </c>
      <c r="Y7" s="10">
        <v>336</v>
      </c>
      <c r="Z7" s="10">
        <v>171</v>
      </c>
      <c r="AA7" s="10">
        <v>447</v>
      </c>
      <c r="AB7" s="10">
        <v>337</v>
      </c>
      <c r="AC7" s="10">
        <v>188</v>
      </c>
      <c r="AD7" s="10">
        <v>91</v>
      </c>
      <c r="AE7" s="10"/>
      <c r="AF7" s="10">
        <v>1421</v>
      </c>
      <c r="AG7" s="10">
        <v>1665</v>
      </c>
      <c r="AH7" s="10">
        <v>577</v>
      </c>
      <c r="AI7" s="10"/>
      <c r="AJ7" s="10">
        <v>1433</v>
      </c>
      <c r="AK7" s="10">
        <v>1082</v>
      </c>
      <c r="AL7" s="10">
        <v>299</v>
      </c>
      <c r="AM7" s="10">
        <v>42</v>
      </c>
      <c r="AN7" s="10">
        <v>541</v>
      </c>
      <c r="AO7" s="10"/>
      <c r="AP7" s="10">
        <v>878</v>
      </c>
      <c r="AQ7" s="10">
        <v>1369</v>
      </c>
      <c r="AR7" s="10">
        <v>264</v>
      </c>
      <c r="AS7" s="10"/>
      <c r="AT7" s="10">
        <v>929</v>
      </c>
      <c r="AU7" s="10">
        <v>932</v>
      </c>
      <c r="AV7" s="10">
        <v>1096</v>
      </c>
      <c r="AW7" s="10">
        <v>455</v>
      </c>
      <c r="AX7" s="10">
        <v>62</v>
      </c>
      <c r="AY7" s="10"/>
      <c r="AZ7" s="10">
        <v>33</v>
      </c>
      <c r="BA7" s="10">
        <v>185</v>
      </c>
      <c r="BB7" s="10">
        <v>256</v>
      </c>
      <c r="BC7" s="10">
        <v>269</v>
      </c>
      <c r="BD7" s="10">
        <v>403</v>
      </c>
      <c r="BE7" s="10">
        <v>436</v>
      </c>
      <c r="BF7" s="10">
        <v>391</v>
      </c>
      <c r="BG7" s="10">
        <v>312</v>
      </c>
      <c r="BH7" s="10">
        <v>253</v>
      </c>
      <c r="BI7" s="10">
        <v>211</v>
      </c>
      <c r="BJ7" s="10">
        <v>336</v>
      </c>
      <c r="BK7" s="10">
        <v>187</v>
      </c>
      <c r="BL7" s="10">
        <v>180</v>
      </c>
      <c r="BM7" s="10">
        <v>103</v>
      </c>
      <c r="BN7" s="10">
        <v>95</v>
      </c>
      <c r="BO7" s="10">
        <v>161</v>
      </c>
      <c r="BP7" s="10"/>
      <c r="BQ7" s="10">
        <v>1235</v>
      </c>
      <c r="BR7" s="10">
        <v>2665</v>
      </c>
    </row>
    <row r="8" spans="2:70" ht="30" customHeight="1" x14ac:dyDescent="0.35">
      <c r="B8" s="11" t="s">
        <v>20</v>
      </c>
      <c r="C8" s="11">
        <v>4012</v>
      </c>
      <c r="D8" s="11">
        <v>1975</v>
      </c>
      <c r="E8" s="11">
        <v>2024</v>
      </c>
      <c r="F8" s="11"/>
      <c r="G8" s="11">
        <v>558</v>
      </c>
      <c r="H8" s="11">
        <v>682</v>
      </c>
      <c r="I8" s="11">
        <v>685</v>
      </c>
      <c r="J8" s="11">
        <v>686</v>
      </c>
      <c r="K8" s="11">
        <v>562</v>
      </c>
      <c r="L8" s="11">
        <v>839</v>
      </c>
      <c r="M8" s="11"/>
      <c r="N8" s="11">
        <v>1080</v>
      </c>
      <c r="O8" s="11">
        <v>1039</v>
      </c>
      <c r="P8" s="11">
        <v>880</v>
      </c>
      <c r="Q8" s="11">
        <v>1000</v>
      </c>
      <c r="R8" s="11"/>
      <c r="S8" s="11">
        <v>562</v>
      </c>
      <c r="T8" s="11">
        <v>522</v>
      </c>
      <c r="U8" s="11">
        <v>321</v>
      </c>
      <c r="V8" s="11">
        <v>361</v>
      </c>
      <c r="W8" s="11">
        <v>281</v>
      </c>
      <c r="X8" s="11">
        <v>361</v>
      </c>
      <c r="Y8" s="11">
        <v>321</v>
      </c>
      <c r="Z8" s="11">
        <v>160</v>
      </c>
      <c r="AA8" s="11">
        <v>441</v>
      </c>
      <c r="AB8" s="11">
        <v>361</v>
      </c>
      <c r="AC8" s="11">
        <v>201</v>
      </c>
      <c r="AD8" s="11">
        <v>120</v>
      </c>
      <c r="AE8" s="11"/>
      <c r="AF8" s="11">
        <v>1410</v>
      </c>
      <c r="AG8" s="11">
        <v>1629</v>
      </c>
      <c r="AH8" s="11">
        <v>599</v>
      </c>
      <c r="AI8" s="11"/>
      <c r="AJ8" s="11">
        <v>1397</v>
      </c>
      <c r="AK8" s="11">
        <v>1071</v>
      </c>
      <c r="AL8" s="11">
        <v>288</v>
      </c>
      <c r="AM8" s="11">
        <v>45</v>
      </c>
      <c r="AN8" s="11">
        <v>558</v>
      </c>
      <c r="AO8" s="11"/>
      <c r="AP8" s="11">
        <v>856</v>
      </c>
      <c r="AQ8" s="11">
        <v>1358</v>
      </c>
      <c r="AR8" s="11">
        <v>259</v>
      </c>
      <c r="AS8" s="11"/>
      <c r="AT8" s="11">
        <v>961</v>
      </c>
      <c r="AU8" s="11">
        <v>958</v>
      </c>
      <c r="AV8" s="11">
        <v>1056</v>
      </c>
      <c r="AW8" s="11">
        <v>434</v>
      </c>
      <c r="AX8" s="11">
        <v>55</v>
      </c>
      <c r="AY8" s="11"/>
      <c r="AZ8" s="11">
        <v>33</v>
      </c>
      <c r="BA8" s="11">
        <v>186</v>
      </c>
      <c r="BB8" s="11">
        <v>267</v>
      </c>
      <c r="BC8" s="11">
        <v>280</v>
      </c>
      <c r="BD8" s="11">
        <v>416</v>
      </c>
      <c r="BE8" s="11">
        <v>443</v>
      </c>
      <c r="BF8" s="11">
        <v>394</v>
      </c>
      <c r="BG8" s="11">
        <v>314</v>
      </c>
      <c r="BH8" s="11">
        <v>257</v>
      </c>
      <c r="BI8" s="11">
        <v>206</v>
      </c>
      <c r="BJ8" s="11">
        <v>329</v>
      </c>
      <c r="BK8" s="11">
        <v>179</v>
      </c>
      <c r="BL8" s="11">
        <v>174</v>
      </c>
      <c r="BM8" s="11">
        <v>97</v>
      </c>
      <c r="BN8" s="11">
        <v>87</v>
      </c>
      <c r="BO8" s="11">
        <v>148</v>
      </c>
      <c r="BP8" s="11"/>
      <c r="BQ8" s="11">
        <v>1209</v>
      </c>
      <c r="BR8" s="11">
        <v>2688</v>
      </c>
    </row>
    <row r="9" spans="2:70" x14ac:dyDescent="0.35">
      <c r="B9" s="18" t="s">
        <v>136</v>
      </c>
      <c r="C9" s="17">
        <v>0.39862267817958502</v>
      </c>
      <c r="D9" s="17">
        <v>0.40778322911759401</v>
      </c>
      <c r="E9" s="17">
        <v>0.38925812941073801</v>
      </c>
      <c r="F9" s="17"/>
      <c r="G9" s="17">
        <v>0.331792213875092</v>
      </c>
      <c r="H9" s="17">
        <v>0.41006526875745403</v>
      </c>
      <c r="I9" s="17">
        <v>0.38714381272513998</v>
      </c>
      <c r="J9" s="17">
        <v>0.380676463940745</v>
      </c>
      <c r="K9" s="17">
        <v>0.416386788767104</v>
      </c>
      <c r="L9" s="17">
        <v>0.44595390895750298</v>
      </c>
      <c r="M9" s="17"/>
      <c r="N9" s="17">
        <v>0.39568338908730899</v>
      </c>
      <c r="O9" s="17">
        <v>0.389154634287251</v>
      </c>
      <c r="P9" s="17">
        <v>0.4102796499745</v>
      </c>
      <c r="Q9" s="17">
        <v>0.40031994918862401</v>
      </c>
      <c r="R9" s="17"/>
      <c r="S9" s="17">
        <v>0.40700763861584399</v>
      </c>
      <c r="T9" s="17">
        <v>0.392697843702838</v>
      </c>
      <c r="U9" s="17">
        <v>0.38551005315141801</v>
      </c>
      <c r="V9" s="17">
        <v>0.400139054949669</v>
      </c>
      <c r="W9" s="17">
        <v>0.39566035771466701</v>
      </c>
      <c r="X9" s="17">
        <v>0.36773432071101902</v>
      </c>
      <c r="Y9" s="17">
        <v>0.39331918680174399</v>
      </c>
      <c r="Z9" s="17">
        <v>0.41090572968134698</v>
      </c>
      <c r="AA9" s="17">
        <v>0.42535956480326198</v>
      </c>
      <c r="AB9" s="17">
        <v>0.40121407137223802</v>
      </c>
      <c r="AC9" s="17">
        <v>0.381019372242</v>
      </c>
      <c r="AD9" s="17">
        <v>0.43674610454068102</v>
      </c>
      <c r="AE9" s="17"/>
      <c r="AF9" s="17">
        <v>0.45114166958834001</v>
      </c>
      <c r="AG9" s="17">
        <v>0.37390289148205502</v>
      </c>
      <c r="AH9" s="17">
        <v>0.38000910918098202</v>
      </c>
      <c r="AI9" s="17"/>
      <c r="AJ9" s="17">
        <v>0.42806501299825001</v>
      </c>
      <c r="AK9" s="17">
        <v>0.36785213439088299</v>
      </c>
      <c r="AL9" s="17">
        <v>0.34205969940976599</v>
      </c>
      <c r="AM9" s="17">
        <v>0.46075646368654999</v>
      </c>
      <c r="AN9" s="17">
        <v>0.42695731123158498</v>
      </c>
      <c r="AO9" s="17"/>
      <c r="AP9" s="17">
        <v>0.42961928746431</v>
      </c>
      <c r="AQ9" s="17">
        <v>0.36722822556377199</v>
      </c>
      <c r="AR9" s="17">
        <v>0.36614905971619599</v>
      </c>
      <c r="AS9" s="17"/>
      <c r="AT9" s="17">
        <v>0.41174844326137799</v>
      </c>
      <c r="AU9" s="17">
        <v>0.36875642969835898</v>
      </c>
      <c r="AV9" s="17">
        <v>0.39103514591208499</v>
      </c>
      <c r="AW9" s="17">
        <v>0.384619533399706</v>
      </c>
      <c r="AX9" s="17">
        <v>0.44585381950171599</v>
      </c>
      <c r="AY9" s="17"/>
      <c r="AZ9" s="17">
        <v>0.332483661259314</v>
      </c>
      <c r="BA9" s="17">
        <v>0.39353499626919097</v>
      </c>
      <c r="BB9" s="17">
        <v>0.391590462799082</v>
      </c>
      <c r="BC9" s="17">
        <v>0.45225450782700499</v>
      </c>
      <c r="BD9" s="17">
        <v>0.41867185523066702</v>
      </c>
      <c r="BE9" s="17">
        <v>0.37127762430305</v>
      </c>
      <c r="BF9" s="17">
        <v>0.40147136977645098</v>
      </c>
      <c r="BG9" s="17">
        <v>0.434786698652049</v>
      </c>
      <c r="BH9" s="17">
        <v>0.33472117270822699</v>
      </c>
      <c r="BI9" s="17">
        <v>0.38837577187956002</v>
      </c>
      <c r="BJ9" s="17">
        <v>0.38329555618691402</v>
      </c>
      <c r="BK9" s="17">
        <v>0.403745993585027</v>
      </c>
      <c r="BL9" s="17">
        <v>0.42180358842836102</v>
      </c>
      <c r="BM9" s="17">
        <v>0.44424607149462297</v>
      </c>
      <c r="BN9" s="17">
        <v>0.40400506989780799</v>
      </c>
      <c r="BO9" s="17">
        <v>0.46065606777828999</v>
      </c>
      <c r="BP9" s="17"/>
      <c r="BQ9" s="17">
        <v>0.42985136353685899</v>
      </c>
      <c r="BR9" s="17">
        <v>0.38818446208170698</v>
      </c>
    </row>
    <row r="10" spans="2:70" x14ac:dyDescent="0.35">
      <c r="B10" s="18" t="s">
        <v>137</v>
      </c>
      <c r="C10" s="17">
        <v>0.53596264876305899</v>
      </c>
      <c r="D10" s="17">
        <v>0.51563529812238795</v>
      </c>
      <c r="E10" s="17">
        <v>0.55580430151863502</v>
      </c>
      <c r="F10" s="17"/>
      <c r="G10" s="17">
        <v>0.53536425172606295</v>
      </c>
      <c r="H10" s="17">
        <v>0.51022825924431803</v>
      </c>
      <c r="I10" s="17">
        <v>0.54475530225411495</v>
      </c>
      <c r="J10" s="17">
        <v>0.57749276456015097</v>
      </c>
      <c r="K10" s="17">
        <v>0.51864271377063398</v>
      </c>
      <c r="L10" s="17">
        <v>0.52775543708770201</v>
      </c>
      <c r="M10" s="17"/>
      <c r="N10" s="17">
        <v>0.557625425392829</v>
      </c>
      <c r="O10" s="17">
        <v>0.54704228726086102</v>
      </c>
      <c r="P10" s="17">
        <v>0.51706643699275201</v>
      </c>
      <c r="Q10" s="17">
        <v>0.517889704847045</v>
      </c>
      <c r="R10" s="17"/>
      <c r="S10" s="17">
        <v>0.50204219347309198</v>
      </c>
      <c r="T10" s="17">
        <v>0.54339568832769103</v>
      </c>
      <c r="U10" s="17">
        <v>0.54220802882946595</v>
      </c>
      <c r="V10" s="17">
        <v>0.55220562605771495</v>
      </c>
      <c r="W10" s="17">
        <v>0.54254137058533702</v>
      </c>
      <c r="X10" s="17">
        <v>0.56339741582300196</v>
      </c>
      <c r="Y10" s="17">
        <v>0.54405922059669598</v>
      </c>
      <c r="Z10" s="17">
        <v>0.533016697760062</v>
      </c>
      <c r="AA10" s="17">
        <v>0.52792412808293299</v>
      </c>
      <c r="AB10" s="17">
        <v>0.52166841617499804</v>
      </c>
      <c r="AC10" s="17">
        <v>0.56170767890951501</v>
      </c>
      <c r="AD10" s="17">
        <v>0.51065639471868796</v>
      </c>
      <c r="AE10" s="17"/>
      <c r="AF10" s="17">
        <v>0.50280790709015699</v>
      </c>
      <c r="AG10" s="17">
        <v>0.56810076731186498</v>
      </c>
      <c r="AH10" s="17">
        <v>0.51486995038081695</v>
      </c>
      <c r="AI10" s="17"/>
      <c r="AJ10" s="17">
        <v>0.52191668707481897</v>
      </c>
      <c r="AK10" s="17">
        <v>0.55722081756667297</v>
      </c>
      <c r="AL10" s="17">
        <v>0.599469488174177</v>
      </c>
      <c r="AM10" s="17">
        <v>0.518745666652903</v>
      </c>
      <c r="AN10" s="17">
        <v>0.49690430305431799</v>
      </c>
      <c r="AO10" s="17"/>
      <c r="AP10" s="17">
        <v>0.52733483043547702</v>
      </c>
      <c r="AQ10" s="17">
        <v>0.55768612230781101</v>
      </c>
      <c r="AR10" s="17">
        <v>0.59113668359225502</v>
      </c>
      <c r="AS10" s="17"/>
      <c r="AT10" s="17">
        <v>0.53078128315158002</v>
      </c>
      <c r="AU10" s="17">
        <v>0.56685525494517197</v>
      </c>
      <c r="AV10" s="17">
        <v>0.53994638221028501</v>
      </c>
      <c r="AW10" s="17">
        <v>0.53875288451917502</v>
      </c>
      <c r="AX10" s="17">
        <v>0.421960257447204</v>
      </c>
      <c r="AY10" s="17"/>
      <c r="AZ10" s="17">
        <v>0.550197828435525</v>
      </c>
      <c r="BA10" s="17">
        <v>0.51664377517464799</v>
      </c>
      <c r="BB10" s="17">
        <v>0.52158570845649599</v>
      </c>
      <c r="BC10" s="17">
        <v>0.49239403624700401</v>
      </c>
      <c r="BD10" s="17">
        <v>0.50080195993752297</v>
      </c>
      <c r="BE10" s="17">
        <v>0.55775099760706004</v>
      </c>
      <c r="BF10" s="17">
        <v>0.55228502092980902</v>
      </c>
      <c r="BG10" s="17">
        <v>0.527496150948777</v>
      </c>
      <c r="BH10" s="17">
        <v>0.59299843260677898</v>
      </c>
      <c r="BI10" s="17">
        <v>0.56028861212400805</v>
      </c>
      <c r="BJ10" s="17">
        <v>0.58087440126489798</v>
      </c>
      <c r="BK10" s="17">
        <v>0.52631105914267495</v>
      </c>
      <c r="BL10" s="17">
        <v>0.50971513695707404</v>
      </c>
      <c r="BM10" s="17">
        <v>0.50168055708193504</v>
      </c>
      <c r="BN10" s="17">
        <v>0.52734166447822195</v>
      </c>
      <c r="BO10" s="17">
        <v>0.445437739376076</v>
      </c>
      <c r="BP10" s="17"/>
      <c r="BQ10" s="17">
        <v>0.50687511165028398</v>
      </c>
      <c r="BR10" s="17">
        <v>0.55258095679200103</v>
      </c>
    </row>
    <row r="11" spans="2:70" x14ac:dyDescent="0.35">
      <c r="B11" s="18" t="s">
        <v>138</v>
      </c>
      <c r="C11" s="17">
        <v>5.3095046158022699E-2</v>
      </c>
      <c r="D11" s="17">
        <v>6.1812851272594803E-2</v>
      </c>
      <c r="E11" s="17">
        <v>4.4928698281406297E-2</v>
      </c>
      <c r="F11" s="17"/>
      <c r="G11" s="17">
        <v>8.8309981614039995E-2</v>
      </c>
      <c r="H11" s="17">
        <v>6.7241327891565797E-2</v>
      </c>
      <c r="I11" s="17">
        <v>5.60079396323971E-2</v>
      </c>
      <c r="J11" s="17">
        <v>3.6382115725992099E-2</v>
      </c>
      <c r="K11" s="17">
        <v>6.1121638274724499E-2</v>
      </c>
      <c r="L11" s="17">
        <v>2.4055054680481799E-2</v>
      </c>
      <c r="M11" s="17"/>
      <c r="N11" s="17">
        <v>3.8764478067793699E-2</v>
      </c>
      <c r="O11" s="17">
        <v>5.3914898680764302E-2</v>
      </c>
      <c r="P11" s="17">
        <v>5.8924915627583403E-2</v>
      </c>
      <c r="Q11" s="17">
        <v>6.3280183391182201E-2</v>
      </c>
      <c r="R11" s="17"/>
      <c r="S11" s="17">
        <v>7.5525268820876498E-2</v>
      </c>
      <c r="T11" s="17">
        <v>5.6588086481872198E-2</v>
      </c>
      <c r="U11" s="17">
        <v>6.2952673878567497E-2</v>
      </c>
      <c r="V11" s="17">
        <v>4.4185815862770303E-2</v>
      </c>
      <c r="W11" s="17">
        <v>5.8685319016693299E-2</v>
      </c>
      <c r="X11" s="17">
        <v>4.0316327165361397E-2</v>
      </c>
      <c r="Y11" s="17">
        <v>4.0624540343916202E-2</v>
      </c>
      <c r="Z11" s="17">
        <v>5.0735332938938803E-2</v>
      </c>
      <c r="AA11" s="17">
        <v>3.9062974824937403E-2</v>
      </c>
      <c r="AB11" s="17">
        <v>6.0970773860048698E-2</v>
      </c>
      <c r="AC11" s="17">
        <v>3.5442501618488602E-2</v>
      </c>
      <c r="AD11" s="17">
        <v>5.2597500740631797E-2</v>
      </c>
      <c r="AE11" s="17"/>
      <c r="AF11" s="17">
        <v>3.7607619126674097E-2</v>
      </c>
      <c r="AG11" s="17">
        <v>4.9872859892563501E-2</v>
      </c>
      <c r="AH11" s="17">
        <v>8.4190918852066296E-2</v>
      </c>
      <c r="AI11" s="17"/>
      <c r="AJ11" s="17">
        <v>4.0891740042846902E-2</v>
      </c>
      <c r="AK11" s="17">
        <v>6.3552387658352499E-2</v>
      </c>
      <c r="AL11" s="17">
        <v>4.0464503639318798E-2</v>
      </c>
      <c r="AM11" s="17">
        <v>2.0497869660547501E-2</v>
      </c>
      <c r="AN11" s="17">
        <v>7.26933771642682E-2</v>
      </c>
      <c r="AO11" s="17"/>
      <c r="AP11" s="17">
        <v>3.5717195857259999E-2</v>
      </c>
      <c r="AQ11" s="17">
        <v>6.3086000766683206E-2</v>
      </c>
      <c r="AR11" s="17">
        <v>2.25205089984227E-2</v>
      </c>
      <c r="AS11" s="17"/>
      <c r="AT11" s="17">
        <v>4.9041152130502398E-2</v>
      </c>
      <c r="AU11" s="17">
        <v>4.82948452955465E-2</v>
      </c>
      <c r="AV11" s="17">
        <v>5.3792121201923497E-2</v>
      </c>
      <c r="AW11" s="17">
        <v>7.2013676907666899E-2</v>
      </c>
      <c r="AX11" s="17">
        <v>9.3220259758816801E-2</v>
      </c>
      <c r="AY11" s="17"/>
      <c r="AZ11" s="17">
        <v>0.11731851030516099</v>
      </c>
      <c r="BA11" s="17">
        <v>7.0550096754504896E-2</v>
      </c>
      <c r="BB11" s="17">
        <v>8.2125269690282901E-2</v>
      </c>
      <c r="BC11" s="17">
        <v>5.1210113526584299E-2</v>
      </c>
      <c r="BD11" s="17">
        <v>6.3666147618161306E-2</v>
      </c>
      <c r="BE11" s="17">
        <v>5.2926394755039401E-2</v>
      </c>
      <c r="BF11" s="17">
        <v>3.3468943771022303E-2</v>
      </c>
      <c r="BG11" s="17">
        <v>1.8050235737696201E-2</v>
      </c>
      <c r="BH11" s="17">
        <v>6.0995138584345701E-2</v>
      </c>
      <c r="BI11" s="17">
        <v>4.6957952518623697E-2</v>
      </c>
      <c r="BJ11" s="17">
        <v>3.5830042548187703E-2</v>
      </c>
      <c r="BK11" s="17">
        <v>6.48751968512008E-2</v>
      </c>
      <c r="BL11" s="17">
        <v>5.7027666498920798E-2</v>
      </c>
      <c r="BM11" s="17">
        <v>5.4073371423442297E-2</v>
      </c>
      <c r="BN11" s="17">
        <v>3.35619485349739E-2</v>
      </c>
      <c r="BO11" s="17">
        <v>8.1739475795745004E-2</v>
      </c>
      <c r="BP11" s="17"/>
      <c r="BQ11" s="17">
        <v>5.5514953770801997E-2</v>
      </c>
      <c r="BR11" s="17">
        <v>4.7116683240691501E-2</v>
      </c>
    </row>
    <row r="12" spans="2:70" x14ac:dyDescent="0.35">
      <c r="B12" s="18" t="s">
        <v>139</v>
      </c>
      <c r="C12" s="17">
        <v>9.7369211722076205E-3</v>
      </c>
      <c r="D12" s="17">
        <v>1.26929541213107E-2</v>
      </c>
      <c r="E12" s="17">
        <v>6.9147689005872003E-3</v>
      </c>
      <c r="F12" s="17"/>
      <c r="G12" s="17">
        <v>3.8672314468824999E-2</v>
      </c>
      <c r="H12" s="17">
        <v>9.1910853052057893E-3</v>
      </c>
      <c r="I12" s="17">
        <v>6.5589744211835303E-3</v>
      </c>
      <c r="J12" s="17">
        <v>3.89666282097043E-3</v>
      </c>
      <c r="K12" s="17">
        <v>3.8488591875375901E-3</v>
      </c>
      <c r="L12" s="17">
        <v>2.2355992743132999E-3</v>
      </c>
      <c r="M12" s="17"/>
      <c r="N12" s="17">
        <v>5.9398020850742498E-3</v>
      </c>
      <c r="O12" s="17">
        <v>8.1268069423025592E-3</v>
      </c>
      <c r="P12" s="17">
        <v>9.0190805079395104E-3</v>
      </c>
      <c r="Q12" s="17">
        <v>1.6268998230977601E-2</v>
      </c>
      <c r="R12" s="17"/>
      <c r="S12" s="17">
        <v>1.3693367444345701E-2</v>
      </c>
      <c r="T12" s="17">
        <v>7.3183814875981499E-3</v>
      </c>
      <c r="U12" s="17">
        <v>9.3292441405482505E-3</v>
      </c>
      <c r="V12" s="17">
        <v>0</v>
      </c>
      <c r="W12" s="17">
        <v>3.1129526833028002E-3</v>
      </c>
      <c r="X12" s="17">
        <v>2.0027979513631299E-2</v>
      </c>
      <c r="Y12" s="17">
        <v>1.9278089649627801E-2</v>
      </c>
      <c r="Z12" s="17">
        <v>5.3422396196520904E-3</v>
      </c>
      <c r="AA12" s="17">
        <v>2.57354716376778E-3</v>
      </c>
      <c r="AB12" s="17">
        <v>1.07563941309227E-2</v>
      </c>
      <c r="AC12" s="17">
        <v>2.1830447229996299E-2</v>
      </c>
      <c r="AD12" s="17">
        <v>0</v>
      </c>
      <c r="AE12" s="17"/>
      <c r="AF12" s="17">
        <v>6.3732706501670802E-3</v>
      </c>
      <c r="AG12" s="17">
        <v>5.4500074193585503E-3</v>
      </c>
      <c r="AH12" s="17">
        <v>1.7558288324355499E-2</v>
      </c>
      <c r="AI12" s="17"/>
      <c r="AJ12" s="17">
        <v>7.6023102632262604E-3</v>
      </c>
      <c r="AK12" s="17">
        <v>9.6360638935883893E-3</v>
      </c>
      <c r="AL12" s="17">
        <v>1.46302991454892E-2</v>
      </c>
      <c r="AM12" s="17">
        <v>0</v>
      </c>
      <c r="AN12" s="17">
        <v>1.53190126474323E-3</v>
      </c>
      <c r="AO12" s="17"/>
      <c r="AP12" s="17">
        <v>7.3286862429527604E-3</v>
      </c>
      <c r="AQ12" s="17">
        <v>8.3451289621930495E-3</v>
      </c>
      <c r="AR12" s="17">
        <v>2.01937476931267E-2</v>
      </c>
      <c r="AS12" s="17"/>
      <c r="AT12" s="17">
        <v>8.4291214565397794E-3</v>
      </c>
      <c r="AU12" s="17">
        <v>1.2792327865702899E-2</v>
      </c>
      <c r="AV12" s="17">
        <v>1.04552220097015E-2</v>
      </c>
      <c r="AW12" s="17">
        <v>4.6139051734521604E-3</v>
      </c>
      <c r="AX12" s="17">
        <v>1.77908879801537E-2</v>
      </c>
      <c r="AY12" s="17"/>
      <c r="AZ12" s="17">
        <v>0</v>
      </c>
      <c r="BA12" s="17">
        <v>1.39697356565641E-2</v>
      </c>
      <c r="BB12" s="17">
        <v>4.6985590541391304E-3</v>
      </c>
      <c r="BC12" s="17">
        <v>4.1413423994070796E-3</v>
      </c>
      <c r="BD12" s="17">
        <v>1.68600372136486E-2</v>
      </c>
      <c r="BE12" s="17">
        <v>1.8044983334850599E-2</v>
      </c>
      <c r="BF12" s="17">
        <v>7.3688744092624296E-3</v>
      </c>
      <c r="BG12" s="17">
        <v>1.2901156049897399E-2</v>
      </c>
      <c r="BH12" s="17">
        <v>7.2655160064055502E-3</v>
      </c>
      <c r="BI12" s="17">
        <v>4.37766347780789E-3</v>
      </c>
      <c r="BJ12" s="17">
        <v>0</v>
      </c>
      <c r="BK12" s="17">
        <v>5.0677504210969596E-3</v>
      </c>
      <c r="BL12" s="17">
        <v>1.1453608115644101E-2</v>
      </c>
      <c r="BM12" s="17">
        <v>0</v>
      </c>
      <c r="BN12" s="17">
        <v>1.03332393975318E-2</v>
      </c>
      <c r="BO12" s="17">
        <v>5.68561059813864E-3</v>
      </c>
      <c r="BP12" s="17"/>
      <c r="BQ12" s="17">
        <v>4.1349798079637397E-3</v>
      </c>
      <c r="BR12" s="17">
        <v>1.09981468742555E-2</v>
      </c>
    </row>
    <row r="13" spans="2:70" x14ac:dyDescent="0.35">
      <c r="B13" s="18" t="s">
        <v>140</v>
      </c>
      <c r="C13" s="17">
        <v>1.2837538574062401E-3</v>
      </c>
      <c r="D13" s="17">
        <v>5.9380076379222295E-4</v>
      </c>
      <c r="E13" s="17">
        <v>1.96530618783864E-3</v>
      </c>
      <c r="F13" s="17"/>
      <c r="G13" s="17">
        <v>4.0125843468985E-3</v>
      </c>
      <c r="H13" s="17">
        <v>0</v>
      </c>
      <c r="I13" s="17">
        <v>2.6939879632786102E-3</v>
      </c>
      <c r="J13" s="17">
        <v>1.5519929521419899E-3</v>
      </c>
      <c r="K13" s="17">
        <v>0</v>
      </c>
      <c r="L13" s="17">
        <v>0</v>
      </c>
      <c r="M13" s="17"/>
      <c r="N13" s="17">
        <v>1.98690536699401E-3</v>
      </c>
      <c r="O13" s="17">
        <v>8.40070099249865E-4</v>
      </c>
      <c r="P13" s="17">
        <v>2.4224202800451201E-3</v>
      </c>
      <c r="Q13" s="17">
        <v>0</v>
      </c>
      <c r="R13" s="17"/>
      <c r="S13" s="17">
        <v>1.73153164584211E-3</v>
      </c>
      <c r="T13" s="17">
        <v>0</v>
      </c>
      <c r="U13" s="17">
        <v>0</v>
      </c>
      <c r="V13" s="17">
        <v>0</v>
      </c>
      <c r="W13" s="17">
        <v>0</v>
      </c>
      <c r="X13" s="17">
        <v>2.9480450836327E-3</v>
      </c>
      <c r="Y13" s="17">
        <v>2.7189626080165699E-3</v>
      </c>
      <c r="Z13" s="17">
        <v>0</v>
      </c>
      <c r="AA13" s="17">
        <v>5.0797851251000196E-3</v>
      </c>
      <c r="AB13" s="17">
        <v>0</v>
      </c>
      <c r="AC13" s="17">
        <v>0</v>
      </c>
      <c r="AD13" s="17">
        <v>0</v>
      </c>
      <c r="AE13" s="17"/>
      <c r="AF13" s="17">
        <v>1.3738623035771599E-3</v>
      </c>
      <c r="AG13" s="17">
        <v>1.3171400800575E-3</v>
      </c>
      <c r="AH13" s="17">
        <v>0</v>
      </c>
      <c r="AI13" s="17"/>
      <c r="AJ13" s="17">
        <v>8.3925584288684204E-4</v>
      </c>
      <c r="AK13" s="17">
        <v>8.1519655233353798E-4</v>
      </c>
      <c r="AL13" s="17">
        <v>3.3760096312489001E-3</v>
      </c>
      <c r="AM13" s="17">
        <v>0</v>
      </c>
      <c r="AN13" s="17">
        <v>1.9131072850852801E-3</v>
      </c>
      <c r="AO13" s="17"/>
      <c r="AP13" s="17">
        <v>0</v>
      </c>
      <c r="AQ13" s="17">
        <v>2.2221022715543E-3</v>
      </c>
      <c r="AR13" s="17">
        <v>0</v>
      </c>
      <c r="AS13" s="17"/>
      <c r="AT13" s="17">
        <v>0</v>
      </c>
      <c r="AU13" s="17">
        <v>2.2242409706705901E-3</v>
      </c>
      <c r="AV13" s="17">
        <v>1.7486325512953301E-3</v>
      </c>
      <c r="AW13" s="17">
        <v>0</v>
      </c>
      <c r="AX13" s="17">
        <v>2.1174775312109699E-2</v>
      </c>
      <c r="AY13" s="17"/>
      <c r="AZ13" s="17">
        <v>0</v>
      </c>
      <c r="BA13" s="17">
        <v>0</v>
      </c>
      <c r="BB13" s="17">
        <v>0</v>
      </c>
      <c r="BC13" s="17">
        <v>0</v>
      </c>
      <c r="BD13" s="17">
        <v>0</v>
      </c>
      <c r="BE13" s="17">
        <v>0</v>
      </c>
      <c r="BF13" s="17">
        <v>5.4057911134556304E-3</v>
      </c>
      <c r="BG13" s="17">
        <v>2.7785942933634998E-3</v>
      </c>
      <c r="BH13" s="17">
        <v>0</v>
      </c>
      <c r="BI13" s="17">
        <v>0</v>
      </c>
      <c r="BJ13" s="17">
        <v>0</v>
      </c>
      <c r="BK13" s="17">
        <v>0</v>
      </c>
      <c r="BL13" s="17">
        <v>0</v>
      </c>
      <c r="BM13" s="17">
        <v>0</v>
      </c>
      <c r="BN13" s="17">
        <v>1.34821502329772E-2</v>
      </c>
      <c r="BO13" s="17">
        <v>0</v>
      </c>
      <c r="BP13" s="17"/>
      <c r="BQ13" s="17">
        <v>1.7755919063429501E-3</v>
      </c>
      <c r="BR13" s="17">
        <v>3.9590004183385498E-4</v>
      </c>
    </row>
    <row r="14" spans="2:70" x14ac:dyDescent="0.35">
      <c r="B14" s="18" t="s">
        <v>129</v>
      </c>
      <c r="C14" s="17">
        <v>1.29895186971951E-3</v>
      </c>
      <c r="D14" s="17">
        <v>1.4818666023207201E-3</v>
      </c>
      <c r="E14" s="17">
        <v>1.1287957007942199E-3</v>
      </c>
      <c r="F14" s="17"/>
      <c r="G14" s="17">
        <v>1.8486539690811001E-3</v>
      </c>
      <c r="H14" s="17">
        <v>3.2740588014563698E-3</v>
      </c>
      <c r="I14" s="17">
        <v>2.8399830038861799E-3</v>
      </c>
      <c r="J14" s="17">
        <v>0</v>
      </c>
      <c r="K14" s="17">
        <v>0</v>
      </c>
      <c r="L14" s="17">
        <v>0</v>
      </c>
      <c r="M14" s="17"/>
      <c r="N14" s="17">
        <v>0</v>
      </c>
      <c r="O14" s="17">
        <v>9.2130272957103904E-4</v>
      </c>
      <c r="P14" s="17">
        <v>2.2874966171802001E-3</v>
      </c>
      <c r="Q14" s="17">
        <v>2.24116434217179E-3</v>
      </c>
      <c r="R14" s="17"/>
      <c r="S14" s="17">
        <v>0</v>
      </c>
      <c r="T14" s="17">
        <v>0</v>
      </c>
      <c r="U14" s="17">
        <v>0</v>
      </c>
      <c r="V14" s="17">
        <v>3.4695031298456499E-3</v>
      </c>
      <c r="W14" s="17">
        <v>0</v>
      </c>
      <c r="X14" s="17">
        <v>5.5759117033536499E-3</v>
      </c>
      <c r="Y14" s="17">
        <v>0</v>
      </c>
      <c r="Z14" s="17">
        <v>0</v>
      </c>
      <c r="AA14" s="17">
        <v>0</v>
      </c>
      <c r="AB14" s="17">
        <v>5.3903444617925903E-3</v>
      </c>
      <c r="AC14" s="17">
        <v>0</v>
      </c>
      <c r="AD14" s="17">
        <v>0</v>
      </c>
      <c r="AE14" s="17"/>
      <c r="AF14" s="17">
        <v>6.9567124108532101E-4</v>
      </c>
      <c r="AG14" s="17">
        <v>1.3563338141004801E-3</v>
      </c>
      <c r="AH14" s="17">
        <v>3.3717332617789302E-3</v>
      </c>
      <c r="AI14" s="17"/>
      <c r="AJ14" s="17">
        <v>6.84993777971594E-4</v>
      </c>
      <c r="AK14" s="17">
        <v>9.2339993817027995E-4</v>
      </c>
      <c r="AL14" s="17">
        <v>0</v>
      </c>
      <c r="AM14" s="17">
        <v>0</v>
      </c>
      <c r="AN14" s="17">
        <v>0</v>
      </c>
      <c r="AO14" s="17"/>
      <c r="AP14" s="17">
        <v>0</v>
      </c>
      <c r="AQ14" s="17">
        <v>1.4324201279858899E-3</v>
      </c>
      <c r="AR14" s="17">
        <v>0</v>
      </c>
      <c r="AS14" s="17"/>
      <c r="AT14" s="17">
        <v>0</v>
      </c>
      <c r="AU14" s="17">
        <v>1.0769012245488399E-3</v>
      </c>
      <c r="AV14" s="17">
        <v>3.0224961147105401E-3</v>
      </c>
      <c r="AW14" s="17">
        <v>0</v>
      </c>
      <c r="AX14" s="17">
        <v>0</v>
      </c>
      <c r="AY14" s="17"/>
      <c r="AZ14" s="17">
        <v>0</v>
      </c>
      <c r="BA14" s="17">
        <v>5.3013961450922896E-3</v>
      </c>
      <c r="BB14" s="17">
        <v>0</v>
      </c>
      <c r="BC14" s="17">
        <v>0</v>
      </c>
      <c r="BD14" s="17">
        <v>0</v>
      </c>
      <c r="BE14" s="17">
        <v>0</v>
      </c>
      <c r="BF14" s="17">
        <v>0</v>
      </c>
      <c r="BG14" s="17">
        <v>3.98716431821723E-3</v>
      </c>
      <c r="BH14" s="17">
        <v>4.0197400942424497E-3</v>
      </c>
      <c r="BI14" s="17">
        <v>0</v>
      </c>
      <c r="BJ14" s="17">
        <v>0</v>
      </c>
      <c r="BK14" s="17">
        <v>0</v>
      </c>
      <c r="BL14" s="17">
        <v>0</v>
      </c>
      <c r="BM14" s="17">
        <v>0</v>
      </c>
      <c r="BN14" s="17">
        <v>1.1275927458487E-2</v>
      </c>
      <c r="BO14" s="17">
        <v>6.4811064517501602E-3</v>
      </c>
      <c r="BP14" s="17"/>
      <c r="BQ14" s="17">
        <v>1.8479993277478301E-3</v>
      </c>
      <c r="BR14" s="17">
        <v>7.2385096951091302E-4</v>
      </c>
    </row>
    <row r="15" spans="2:70" x14ac:dyDescent="0.35">
      <c r="B15" s="18" t="s">
        <v>141</v>
      </c>
      <c r="C15" s="21">
        <v>0.93458532694264396</v>
      </c>
      <c r="D15" s="21">
        <v>0.92341852723998197</v>
      </c>
      <c r="E15" s="21">
        <v>0.94506243092937403</v>
      </c>
      <c r="F15" s="21"/>
      <c r="G15" s="21">
        <v>0.867156465601155</v>
      </c>
      <c r="H15" s="21">
        <v>0.920293528001772</v>
      </c>
      <c r="I15" s="21">
        <v>0.93189911497925504</v>
      </c>
      <c r="J15" s="21">
        <v>0.95816922850089603</v>
      </c>
      <c r="K15" s="21">
        <v>0.93502950253773798</v>
      </c>
      <c r="L15" s="21">
        <v>0.97370934604520498</v>
      </c>
      <c r="M15" s="21"/>
      <c r="N15" s="21">
        <v>0.95330881448013804</v>
      </c>
      <c r="O15" s="21">
        <v>0.93619692154811196</v>
      </c>
      <c r="P15" s="21">
        <v>0.92734608696725196</v>
      </c>
      <c r="Q15" s="21">
        <v>0.91820965403566801</v>
      </c>
      <c r="R15" s="21"/>
      <c r="S15" s="21">
        <v>0.90904983208893597</v>
      </c>
      <c r="T15" s="21">
        <v>0.93609353203052903</v>
      </c>
      <c r="U15" s="21">
        <v>0.92771808198088401</v>
      </c>
      <c r="V15" s="21">
        <v>0.95234468100738401</v>
      </c>
      <c r="W15" s="21">
        <v>0.93820172830000403</v>
      </c>
      <c r="X15" s="21">
        <v>0.93113173653402104</v>
      </c>
      <c r="Y15" s="21">
        <v>0.93737840739843903</v>
      </c>
      <c r="Z15" s="21">
        <v>0.94392242744140897</v>
      </c>
      <c r="AA15" s="21">
        <v>0.95328369288619497</v>
      </c>
      <c r="AB15" s="21">
        <v>0.92288248754723601</v>
      </c>
      <c r="AC15" s="21">
        <v>0.94272705115151501</v>
      </c>
      <c r="AD15" s="21">
        <v>0.94740249925936804</v>
      </c>
      <c r="AE15" s="21"/>
      <c r="AF15" s="21">
        <v>0.953949576678496</v>
      </c>
      <c r="AG15" s="21">
        <v>0.94200365879392001</v>
      </c>
      <c r="AH15" s="21">
        <v>0.89487905956179903</v>
      </c>
      <c r="AI15" s="21"/>
      <c r="AJ15" s="21">
        <v>0.94998170007306804</v>
      </c>
      <c r="AK15" s="21">
        <v>0.92507295195755501</v>
      </c>
      <c r="AL15" s="21">
        <v>0.94152918758394299</v>
      </c>
      <c r="AM15" s="21">
        <v>0.97950213033945299</v>
      </c>
      <c r="AN15" s="21">
        <v>0.92386161428590297</v>
      </c>
      <c r="AO15" s="21"/>
      <c r="AP15" s="21">
        <v>0.95695411789978702</v>
      </c>
      <c r="AQ15" s="21">
        <v>0.924914347871584</v>
      </c>
      <c r="AR15" s="21">
        <v>0.95728574330845095</v>
      </c>
      <c r="AS15" s="21"/>
      <c r="AT15" s="21">
        <v>0.94252972641295796</v>
      </c>
      <c r="AU15" s="21">
        <v>0.93561168464353095</v>
      </c>
      <c r="AV15" s="21">
        <v>0.93098152812236901</v>
      </c>
      <c r="AW15" s="21">
        <v>0.92337241791888103</v>
      </c>
      <c r="AX15" s="21">
        <v>0.86781407694891999</v>
      </c>
      <c r="AY15" s="21"/>
      <c r="AZ15" s="21">
        <v>0.88268148969483895</v>
      </c>
      <c r="BA15" s="21">
        <v>0.91017877144383896</v>
      </c>
      <c r="BB15" s="21">
        <v>0.91317617125557804</v>
      </c>
      <c r="BC15" s="21">
        <v>0.944648544074009</v>
      </c>
      <c r="BD15" s="21">
        <v>0.91947381516819005</v>
      </c>
      <c r="BE15" s="21">
        <v>0.92902862191011004</v>
      </c>
      <c r="BF15" s="21">
        <v>0.95375639070625995</v>
      </c>
      <c r="BG15" s="21">
        <v>0.962282849600826</v>
      </c>
      <c r="BH15" s="21">
        <v>0.92771960531500597</v>
      </c>
      <c r="BI15" s="21">
        <v>0.94866438400356801</v>
      </c>
      <c r="BJ15" s="21">
        <v>0.964169957451812</v>
      </c>
      <c r="BK15" s="21">
        <v>0.930057052727702</v>
      </c>
      <c r="BL15" s="21">
        <v>0.93151872538543501</v>
      </c>
      <c r="BM15" s="21">
        <v>0.94592662857655796</v>
      </c>
      <c r="BN15" s="21">
        <v>0.93134673437602999</v>
      </c>
      <c r="BO15" s="21">
        <v>0.90609380715436605</v>
      </c>
      <c r="BP15" s="21"/>
      <c r="BQ15" s="21">
        <v>0.93672647518714303</v>
      </c>
      <c r="BR15" s="21">
        <v>0.94076541887370801</v>
      </c>
    </row>
    <row r="16" spans="2:70" x14ac:dyDescent="0.35">
      <c r="B16" s="18" t="s">
        <v>142</v>
      </c>
      <c r="C16" s="21">
        <v>1.10206750296139E-2</v>
      </c>
      <c r="D16" s="21">
        <v>1.32867548851029E-2</v>
      </c>
      <c r="E16" s="21">
        <v>8.8800750884258407E-3</v>
      </c>
      <c r="F16" s="21"/>
      <c r="G16" s="21">
        <v>4.2684898815723502E-2</v>
      </c>
      <c r="H16" s="21">
        <v>9.1910853052057893E-3</v>
      </c>
      <c r="I16" s="21">
        <v>9.2529623844621496E-3</v>
      </c>
      <c r="J16" s="21">
        <v>5.4486557731124197E-3</v>
      </c>
      <c r="K16" s="21">
        <v>3.8488591875375901E-3</v>
      </c>
      <c r="L16" s="21">
        <v>2.2355992743132999E-3</v>
      </c>
      <c r="M16" s="21"/>
      <c r="N16" s="21">
        <v>7.9267074520682594E-3</v>
      </c>
      <c r="O16" s="21">
        <v>8.9668770415524193E-3</v>
      </c>
      <c r="P16" s="21">
        <v>1.14415007879846E-2</v>
      </c>
      <c r="Q16" s="21">
        <v>1.6268998230977601E-2</v>
      </c>
      <c r="R16" s="21"/>
      <c r="S16" s="21">
        <v>1.5424899090187801E-2</v>
      </c>
      <c r="T16" s="21">
        <v>7.3183814875981499E-3</v>
      </c>
      <c r="U16" s="21">
        <v>9.3292441405482505E-3</v>
      </c>
      <c r="V16" s="21">
        <v>0</v>
      </c>
      <c r="W16" s="21">
        <v>3.1129526833028002E-3</v>
      </c>
      <c r="X16" s="21">
        <v>2.2976024597264E-2</v>
      </c>
      <c r="Y16" s="21">
        <v>2.1997052257644398E-2</v>
      </c>
      <c r="Z16" s="21">
        <v>5.3422396196520904E-3</v>
      </c>
      <c r="AA16" s="21">
        <v>7.6533322888678E-3</v>
      </c>
      <c r="AB16" s="21">
        <v>1.07563941309227E-2</v>
      </c>
      <c r="AC16" s="21">
        <v>2.1830447229996299E-2</v>
      </c>
      <c r="AD16" s="21">
        <v>0</v>
      </c>
      <c r="AE16" s="21"/>
      <c r="AF16" s="21">
        <v>7.7471329537442402E-3</v>
      </c>
      <c r="AG16" s="21">
        <v>6.7671474994160496E-3</v>
      </c>
      <c r="AH16" s="21">
        <v>1.7558288324355499E-2</v>
      </c>
      <c r="AI16" s="21"/>
      <c r="AJ16" s="21">
        <v>8.4415661061131107E-3</v>
      </c>
      <c r="AK16" s="21">
        <v>1.0451260445921901E-2</v>
      </c>
      <c r="AL16" s="21">
        <v>1.80063087767381E-2</v>
      </c>
      <c r="AM16" s="21">
        <v>0</v>
      </c>
      <c r="AN16" s="21">
        <v>3.4450085498284998E-3</v>
      </c>
      <c r="AO16" s="21"/>
      <c r="AP16" s="21">
        <v>7.3286862429527604E-3</v>
      </c>
      <c r="AQ16" s="21">
        <v>1.0567231233747299E-2</v>
      </c>
      <c r="AR16" s="21">
        <v>2.01937476931267E-2</v>
      </c>
      <c r="AS16" s="21"/>
      <c r="AT16" s="21">
        <v>8.4291214565397794E-3</v>
      </c>
      <c r="AU16" s="21">
        <v>1.5016568836373499E-2</v>
      </c>
      <c r="AV16" s="21">
        <v>1.2203854560996799E-2</v>
      </c>
      <c r="AW16" s="21">
        <v>4.6139051734521604E-3</v>
      </c>
      <c r="AX16" s="21">
        <v>3.8965663292263399E-2</v>
      </c>
      <c r="AY16" s="21"/>
      <c r="AZ16" s="21">
        <v>0</v>
      </c>
      <c r="BA16" s="21">
        <v>1.39697356565641E-2</v>
      </c>
      <c r="BB16" s="21">
        <v>4.6985590541391304E-3</v>
      </c>
      <c r="BC16" s="21">
        <v>4.1413423994070796E-3</v>
      </c>
      <c r="BD16" s="21">
        <v>1.68600372136486E-2</v>
      </c>
      <c r="BE16" s="21">
        <v>1.8044983334850599E-2</v>
      </c>
      <c r="BF16" s="21">
        <v>1.2774665522718101E-2</v>
      </c>
      <c r="BG16" s="21">
        <v>1.5679750343260999E-2</v>
      </c>
      <c r="BH16" s="21">
        <v>7.2655160064055502E-3</v>
      </c>
      <c r="BI16" s="21">
        <v>4.37766347780789E-3</v>
      </c>
      <c r="BJ16" s="21">
        <v>0</v>
      </c>
      <c r="BK16" s="21">
        <v>5.0677504210969596E-3</v>
      </c>
      <c r="BL16" s="21">
        <v>1.1453608115644101E-2</v>
      </c>
      <c r="BM16" s="21">
        <v>0</v>
      </c>
      <c r="BN16" s="21">
        <v>2.3815389630508998E-2</v>
      </c>
      <c r="BO16" s="21">
        <v>5.68561059813864E-3</v>
      </c>
      <c r="BP16" s="21"/>
      <c r="BQ16" s="21">
        <v>5.9105717143066901E-3</v>
      </c>
      <c r="BR16" s="21">
        <v>1.13940469160894E-2</v>
      </c>
    </row>
    <row r="17" spans="2:70" x14ac:dyDescent="0.35">
      <c r="B17" s="18" t="s">
        <v>143</v>
      </c>
      <c r="C17" s="22">
        <v>0.92356465191303005</v>
      </c>
      <c r="D17" s="22">
        <v>0.91013177235487897</v>
      </c>
      <c r="E17" s="22">
        <v>0.936182355840948</v>
      </c>
      <c r="F17" s="22"/>
      <c r="G17" s="22">
        <v>0.82447156678543199</v>
      </c>
      <c r="H17" s="22">
        <v>0.91110244269656604</v>
      </c>
      <c r="I17" s="22">
        <v>0.92264615259479199</v>
      </c>
      <c r="J17" s="22">
        <v>0.95272057272778299</v>
      </c>
      <c r="K17" s="22">
        <v>0.93118064335020001</v>
      </c>
      <c r="L17" s="22">
        <v>0.97147374677089204</v>
      </c>
      <c r="M17" s="22"/>
      <c r="N17" s="22">
        <v>0.94538210702807002</v>
      </c>
      <c r="O17" s="22">
        <v>0.92723004450655999</v>
      </c>
      <c r="P17" s="22">
        <v>0.91590458617926696</v>
      </c>
      <c r="Q17" s="22">
        <v>0.90194065580469096</v>
      </c>
      <c r="R17" s="22"/>
      <c r="S17" s="22">
        <v>0.89362493299874801</v>
      </c>
      <c r="T17" s="22">
        <v>0.92877515054293103</v>
      </c>
      <c r="U17" s="22">
        <v>0.91838883784033598</v>
      </c>
      <c r="V17" s="22">
        <v>0.95234468100738401</v>
      </c>
      <c r="W17" s="22">
        <v>0.93508877561670101</v>
      </c>
      <c r="X17" s="22">
        <v>0.90815571193675704</v>
      </c>
      <c r="Y17" s="22">
        <v>0.91538135514079499</v>
      </c>
      <c r="Z17" s="22">
        <v>0.93858018782175701</v>
      </c>
      <c r="AA17" s="22">
        <v>0.94563036059732697</v>
      </c>
      <c r="AB17" s="22">
        <v>0.91212609341631301</v>
      </c>
      <c r="AC17" s="22">
        <v>0.92089660392151895</v>
      </c>
      <c r="AD17" s="22">
        <v>0.94740249925936804</v>
      </c>
      <c r="AE17" s="22"/>
      <c r="AF17" s="22">
        <v>0.94620244372475204</v>
      </c>
      <c r="AG17" s="22">
        <v>0.93523651129450402</v>
      </c>
      <c r="AH17" s="22">
        <v>0.87732077123744401</v>
      </c>
      <c r="AI17" s="22"/>
      <c r="AJ17" s="22">
        <v>0.94154013396695502</v>
      </c>
      <c r="AK17" s="22">
        <v>0.91462169151163297</v>
      </c>
      <c r="AL17" s="22">
        <v>0.92352287880720496</v>
      </c>
      <c r="AM17" s="22">
        <v>0.97950213033945299</v>
      </c>
      <c r="AN17" s="22">
        <v>0.92041660573607498</v>
      </c>
      <c r="AO17" s="22"/>
      <c r="AP17" s="22">
        <v>0.949625431656834</v>
      </c>
      <c r="AQ17" s="22">
        <v>0.91434711663783597</v>
      </c>
      <c r="AR17" s="22">
        <v>0.93709199561532397</v>
      </c>
      <c r="AS17" s="22"/>
      <c r="AT17" s="22">
        <v>0.934100604956418</v>
      </c>
      <c r="AU17" s="22">
        <v>0.92059511580715803</v>
      </c>
      <c r="AV17" s="22">
        <v>0.91877767356137197</v>
      </c>
      <c r="AW17" s="22">
        <v>0.91875851274542897</v>
      </c>
      <c r="AX17" s="22">
        <v>0.82884841365665596</v>
      </c>
      <c r="AY17" s="22"/>
      <c r="AZ17" s="22">
        <v>0.88268148969483895</v>
      </c>
      <c r="BA17" s="22">
        <v>0.89620903578727495</v>
      </c>
      <c r="BB17" s="22">
        <v>0.90847761220143897</v>
      </c>
      <c r="BC17" s="22">
        <v>0.940507201674602</v>
      </c>
      <c r="BD17" s="22">
        <v>0.90261377795454101</v>
      </c>
      <c r="BE17" s="22">
        <v>0.91098363857525899</v>
      </c>
      <c r="BF17" s="22">
        <v>0.94098172518354195</v>
      </c>
      <c r="BG17" s="22">
        <v>0.94660309925756503</v>
      </c>
      <c r="BH17" s="22">
        <v>0.92045408930860095</v>
      </c>
      <c r="BI17" s="22">
        <v>0.94428672052576101</v>
      </c>
      <c r="BJ17" s="22">
        <v>0.964169957451812</v>
      </c>
      <c r="BK17" s="22">
        <v>0.92498930230660503</v>
      </c>
      <c r="BL17" s="22">
        <v>0.92006511726979101</v>
      </c>
      <c r="BM17" s="22">
        <v>0.94592662857655796</v>
      </c>
      <c r="BN17" s="22">
        <v>0.907531344745521</v>
      </c>
      <c r="BO17" s="22">
        <v>0.90040819655622795</v>
      </c>
      <c r="BP17" s="22"/>
      <c r="BQ17" s="22">
        <v>0.93081590347283705</v>
      </c>
      <c r="BR17" s="22">
        <v>0.92937137195761899</v>
      </c>
    </row>
    <row r="18" spans="2:70" x14ac:dyDescent="0.35">
      <c r="B18" s="16"/>
    </row>
    <row r="19" spans="2:70" x14ac:dyDescent="0.35">
      <c r="B19" t="s">
        <v>98</v>
      </c>
    </row>
    <row r="20" spans="2:70" x14ac:dyDescent="0.35">
      <c r="B20" t="s">
        <v>99</v>
      </c>
    </row>
    <row r="22" spans="2:70" x14ac:dyDescent="0.35">
      <c r="B22" s="8" t="str">
        <f>HYPERLINK("#'Contents'!A1", "Return to Contents")</f>
        <v>Return to Contents</v>
      </c>
    </row>
  </sheetData>
  <mergeCells count="11">
    <mergeCell ref="BQ5:BR5"/>
    <mergeCell ref="D5:E5"/>
    <mergeCell ref="G5:L5"/>
    <mergeCell ref="N5:Q5"/>
    <mergeCell ref="S5:AD5"/>
    <mergeCell ref="AF5:AH5"/>
    <mergeCell ref="D2:BJ2"/>
    <mergeCell ref="AJ5:AN5"/>
    <mergeCell ref="AP5:AR5"/>
    <mergeCell ref="AT5:AX5"/>
    <mergeCell ref="AZ5:BO5"/>
  </mergeCells>
  <pageMargins left="0.7" right="0.7" top="0.75" bottom="0.75" header="0.3" footer="0.3"/>
  <pageSetup paperSize="9" orientation="portrait" horizontalDpi="300" verticalDpi="300"/>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B2:BR22"/>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67" width="10.7265625" customWidth="1"/>
    <col min="68" max="68" width="2.1796875" customWidth="1"/>
    <col min="69" max="70" width="10.7265625" customWidth="1"/>
    <col min="71" max="71" width="2.1796875" customWidth="1"/>
  </cols>
  <sheetData>
    <row r="2" spans="2:70" ht="40" customHeight="1" x14ac:dyDescent="0.35">
      <c r="D2" s="29" t="s">
        <v>148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row>
    <row r="5" spans="2:70" ht="30" customHeight="1" x14ac:dyDescent="0.35">
      <c r="B5" s="15"/>
      <c r="C5" s="15"/>
      <c r="D5" s="30" t="s">
        <v>74</v>
      </c>
      <c r="E5" s="30"/>
      <c r="F5" s="15"/>
      <c r="G5" s="30" t="s">
        <v>75</v>
      </c>
      <c r="H5" s="30"/>
      <c r="I5" s="30"/>
      <c r="J5" s="30"/>
      <c r="K5" s="30"/>
      <c r="L5" s="30"/>
      <c r="M5" s="15"/>
      <c r="N5" s="30" t="s">
        <v>76</v>
      </c>
      <c r="O5" s="30"/>
      <c r="P5" s="30"/>
      <c r="Q5" s="30"/>
      <c r="R5" s="15"/>
      <c r="S5" s="30" t="s">
        <v>77</v>
      </c>
      <c r="T5" s="30"/>
      <c r="U5" s="30"/>
      <c r="V5" s="30"/>
      <c r="W5" s="30"/>
      <c r="X5" s="30"/>
      <c r="Y5" s="30"/>
      <c r="Z5" s="30"/>
      <c r="AA5" s="30"/>
      <c r="AB5" s="30"/>
      <c r="AC5" s="30"/>
      <c r="AD5" s="30"/>
      <c r="AE5" s="15"/>
      <c r="AF5" s="30" t="s">
        <v>78</v>
      </c>
      <c r="AG5" s="30"/>
      <c r="AH5" s="30"/>
      <c r="AI5" s="15"/>
      <c r="AJ5" s="30" t="s">
        <v>79</v>
      </c>
      <c r="AK5" s="30"/>
      <c r="AL5" s="30"/>
      <c r="AM5" s="30"/>
      <c r="AN5" s="30"/>
      <c r="AO5" s="15"/>
      <c r="AP5" s="30" t="s">
        <v>80</v>
      </c>
      <c r="AQ5" s="30"/>
      <c r="AR5" s="30"/>
      <c r="AS5" s="15"/>
      <c r="AT5" s="30" t="s">
        <v>81</v>
      </c>
      <c r="AU5" s="30"/>
      <c r="AV5" s="30"/>
      <c r="AW5" s="30"/>
      <c r="AX5" s="30"/>
      <c r="AY5" s="15"/>
      <c r="AZ5" s="30" t="s">
        <v>82</v>
      </c>
      <c r="BA5" s="30"/>
      <c r="BB5" s="30"/>
      <c r="BC5" s="30"/>
      <c r="BD5" s="30"/>
      <c r="BE5" s="30"/>
      <c r="BF5" s="30"/>
      <c r="BG5" s="30"/>
      <c r="BH5" s="30"/>
      <c r="BI5" s="30"/>
      <c r="BJ5" s="30"/>
      <c r="BK5" s="30"/>
      <c r="BL5" s="30"/>
      <c r="BM5" s="30"/>
      <c r="BN5" s="30"/>
      <c r="BO5" s="30"/>
      <c r="BP5" s="15"/>
      <c r="BQ5" s="30" t="s">
        <v>83</v>
      </c>
      <c r="BR5" s="30"/>
    </row>
    <row r="6" spans="2:7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46</v>
      </c>
      <c r="AQ6" s="12" t="s">
        <v>47</v>
      </c>
      <c r="AR6" s="12" t="s">
        <v>50</v>
      </c>
      <c r="AT6" s="12" t="s">
        <v>51</v>
      </c>
      <c r="AU6" s="12" t="s">
        <v>52</v>
      </c>
      <c r="AV6" s="12" t="s">
        <v>53</v>
      </c>
      <c r="AW6" s="12" t="s">
        <v>54</v>
      </c>
      <c r="AX6" s="12" t="s">
        <v>55</v>
      </c>
      <c r="AZ6" s="12" t="s">
        <v>56</v>
      </c>
      <c r="BA6" s="12" t="s">
        <v>57</v>
      </c>
      <c r="BB6" s="12" t="s">
        <v>58</v>
      </c>
      <c r="BC6" s="12" t="s">
        <v>59</v>
      </c>
      <c r="BD6" s="12" t="s">
        <v>60</v>
      </c>
      <c r="BE6" s="12" t="s">
        <v>61</v>
      </c>
      <c r="BF6" s="12" t="s">
        <v>62</v>
      </c>
      <c r="BG6" s="12" t="s">
        <v>63</v>
      </c>
      <c r="BH6" s="12" t="s">
        <v>64</v>
      </c>
      <c r="BI6" s="12" t="s">
        <v>65</v>
      </c>
      <c r="BJ6" s="12" t="s">
        <v>66</v>
      </c>
      <c r="BK6" s="12" t="s">
        <v>67</v>
      </c>
      <c r="BL6" s="12" t="s">
        <v>68</v>
      </c>
      <c r="BM6" s="12" t="s">
        <v>69</v>
      </c>
      <c r="BN6" s="12" t="s">
        <v>70</v>
      </c>
      <c r="BO6" s="12" t="s">
        <v>71</v>
      </c>
      <c r="BQ6" s="12" t="s">
        <v>72</v>
      </c>
      <c r="BR6" s="12" t="s">
        <v>73</v>
      </c>
    </row>
    <row r="7" spans="2:70" ht="30" customHeight="1" x14ac:dyDescent="0.35">
      <c r="B7" s="10" t="s">
        <v>19</v>
      </c>
      <c r="C7" s="10">
        <v>4012</v>
      </c>
      <c r="D7" s="10">
        <v>1971</v>
      </c>
      <c r="E7" s="10">
        <v>2028</v>
      </c>
      <c r="F7" s="10"/>
      <c r="G7" s="10">
        <v>497</v>
      </c>
      <c r="H7" s="10">
        <v>704</v>
      </c>
      <c r="I7" s="10">
        <v>694</v>
      </c>
      <c r="J7" s="10">
        <v>693</v>
      </c>
      <c r="K7" s="10">
        <v>571</v>
      </c>
      <c r="L7" s="10">
        <v>853</v>
      </c>
      <c r="M7" s="10"/>
      <c r="N7" s="10">
        <v>1178</v>
      </c>
      <c r="O7" s="10">
        <v>1131</v>
      </c>
      <c r="P7" s="10">
        <v>781</v>
      </c>
      <c r="Q7" s="10">
        <v>909</v>
      </c>
      <c r="R7" s="10"/>
      <c r="S7" s="10">
        <v>563</v>
      </c>
      <c r="T7" s="10">
        <v>553</v>
      </c>
      <c r="U7" s="10">
        <v>314</v>
      </c>
      <c r="V7" s="10">
        <v>343</v>
      </c>
      <c r="W7" s="10">
        <v>293</v>
      </c>
      <c r="X7" s="10">
        <v>376</v>
      </c>
      <c r="Y7" s="10">
        <v>336</v>
      </c>
      <c r="Z7" s="10">
        <v>171</v>
      </c>
      <c r="AA7" s="10">
        <v>447</v>
      </c>
      <c r="AB7" s="10">
        <v>337</v>
      </c>
      <c r="AC7" s="10">
        <v>188</v>
      </c>
      <c r="AD7" s="10">
        <v>91</v>
      </c>
      <c r="AE7" s="10"/>
      <c r="AF7" s="10">
        <v>1421</v>
      </c>
      <c r="AG7" s="10">
        <v>1665</v>
      </c>
      <c r="AH7" s="10">
        <v>577</v>
      </c>
      <c r="AI7" s="10"/>
      <c r="AJ7" s="10">
        <v>1433</v>
      </c>
      <c r="AK7" s="10">
        <v>1082</v>
      </c>
      <c r="AL7" s="10">
        <v>299</v>
      </c>
      <c r="AM7" s="10">
        <v>42</v>
      </c>
      <c r="AN7" s="10">
        <v>541</v>
      </c>
      <c r="AO7" s="10"/>
      <c r="AP7" s="10">
        <v>878</v>
      </c>
      <c r="AQ7" s="10">
        <v>1369</v>
      </c>
      <c r="AR7" s="10">
        <v>264</v>
      </c>
      <c r="AS7" s="10"/>
      <c r="AT7" s="10">
        <v>929</v>
      </c>
      <c r="AU7" s="10">
        <v>932</v>
      </c>
      <c r="AV7" s="10">
        <v>1096</v>
      </c>
      <c r="AW7" s="10">
        <v>455</v>
      </c>
      <c r="AX7" s="10">
        <v>62</v>
      </c>
      <c r="AY7" s="10"/>
      <c r="AZ7" s="10">
        <v>33</v>
      </c>
      <c r="BA7" s="10">
        <v>185</v>
      </c>
      <c r="BB7" s="10">
        <v>256</v>
      </c>
      <c r="BC7" s="10">
        <v>269</v>
      </c>
      <c r="BD7" s="10">
        <v>403</v>
      </c>
      <c r="BE7" s="10">
        <v>436</v>
      </c>
      <c r="BF7" s="10">
        <v>391</v>
      </c>
      <c r="BG7" s="10">
        <v>312</v>
      </c>
      <c r="BH7" s="10">
        <v>253</v>
      </c>
      <c r="BI7" s="10">
        <v>211</v>
      </c>
      <c r="BJ7" s="10">
        <v>336</v>
      </c>
      <c r="BK7" s="10">
        <v>187</v>
      </c>
      <c r="BL7" s="10">
        <v>180</v>
      </c>
      <c r="BM7" s="10">
        <v>103</v>
      </c>
      <c r="BN7" s="10">
        <v>95</v>
      </c>
      <c r="BO7" s="10">
        <v>161</v>
      </c>
      <c r="BP7" s="10"/>
      <c r="BQ7" s="10">
        <v>1235</v>
      </c>
      <c r="BR7" s="10">
        <v>2665</v>
      </c>
    </row>
    <row r="8" spans="2:70" ht="30" customHeight="1" x14ac:dyDescent="0.35">
      <c r="B8" s="11" t="s">
        <v>20</v>
      </c>
      <c r="C8" s="11">
        <v>4012</v>
      </c>
      <c r="D8" s="11">
        <v>1975</v>
      </c>
      <c r="E8" s="11">
        <v>2024</v>
      </c>
      <c r="F8" s="11"/>
      <c r="G8" s="11">
        <v>558</v>
      </c>
      <c r="H8" s="11">
        <v>682</v>
      </c>
      <c r="I8" s="11">
        <v>685</v>
      </c>
      <c r="J8" s="11">
        <v>686</v>
      </c>
      <c r="K8" s="11">
        <v>562</v>
      </c>
      <c r="L8" s="11">
        <v>839</v>
      </c>
      <c r="M8" s="11"/>
      <c r="N8" s="11">
        <v>1080</v>
      </c>
      <c r="O8" s="11">
        <v>1039</v>
      </c>
      <c r="P8" s="11">
        <v>880</v>
      </c>
      <c r="Q8" s="11">
        <v>1000</v>
      </c>
      <c r="R8" s="11"/>
      <c r="S8" s="11">
        <v>562</v>
      </c>
      <c r="T8" s="11">
        <v>522</v>
      </c>
      <c r="U8" s="11">
        <v>321</v>
      </c>
      <c r="V8" s="11">
        <v>361</v>
      </c>
      <c r="W8" s="11">
        <v>281</v>
      </c>
      <c r="X8" s="11">
        <v>361</v>
      </c>
      <c r="Y8" s="11">
        <v>321</v>
      </c>
      <c r="Z8" s="11">
        <v>160</v>
      </c>
      <c r="AA8" s="11">
        <v>441</v>
      </c>
      <c r="AB8" s="11">
        <v>361</v>
      </c>
      <c r="AC8" s="11">
        <v>201</v>
      </c>
      <c r="AD8" s="11">
        <v>120</v>
      </c>
      <c r="AE8" s="11"/>
      <c r="AF8" s="11">
        <v>1410</v>
      </c>
      <c r="AG8" s="11">
        <v>1629</v>
      </c>
      <c r="AH8" s="11">
        <v>599</v>
      </c>
      <c r="AI8" s="11"/>
      <c r="AJ8" s="11">
        <v>1397</v>
      </c>
      <c r="AK8" s="11">
        <v>1071</v>
      </c>
      <c r="AL8" s="11">
        <v>288</v>
      </c>
      <c r="AM8" s="11">
        <v>45</v>
      </c>
      <c r="AN8" s="11">
        <v>558</v>
      </c>
      <c r="AO8" s="11"/>
      <c r="AP8" s="11">
        <v>856</v>
      </c>
      <c r="AQ8" s="11">
        <v>1358</v>
      </c>
      <c r="AR8" s="11">
        <v>259</v>
      </c>
      <c r="AS8" s="11"/>
      <c r="AT8" s="11">
        <v>961</v>
      </c>
      <c r="AU8" s="11">
        <v>958</v>
      </c>
      <c r="AV8" s="11">
        <v>1056</v>
      </c>
      <c r="AW8" s="11">
        <v>434</v>
      </c>
      <c r="AX8" s="11">
        <v>55</v>
      </c>
      <c r="AY8" s="11"/>
      <c r="AZ8" s="11">
        <v>33</v>
      </c>
      <c r="BA8" s="11">
        <v>186</v>
      </c>
      <c r="BB8" s="11">
        <v>267</v>
      </c>
      <c r="BC8" s="11">
        <v>280</v>
      </c>
      <c r="BD8" s="11">
        <v>416</v>
      </c>
      <c r="BE8" s="11">
        <v>443</v>
      </c>
      <c r="BF8" s="11">
        <v>394</v>
      </c>
      <c r="BG8" s="11">
        <v>314</v>
      </c>
      <c r="BH8" s="11">
        <v>257</v>
      </c>
      <c r="BI8" s="11">
        <v>206</v>
      </c>
      <c r="BJ8" s="11">
        <v>329</v>
      </c>
      <c r="BK8" s="11">
        <v>179</v>
      </c>
      <c r="BL8" s="11">
        <v>174</v>
      </c>
      <c r="BM8" s="11">
        <v>97</v>
      </c>
      <c r="BN8" s="11">
        <v>87</v>
      </c>
      <c r="BO8" s="11">
        <v>148</v>
      </c>
      <c r="BP8" s="11"/>
      <c r="BQ8" s="11">
        <v>1209</v>
      </c>
      <c r="BR8" s="11">
        <v>2688</v>
      </c>
    </row>
    <row r="9" spans="2:70" x14ac:dyDescent="0.35">
      <c r="B9" s="18" t="s">
        <v>136</v>
      </c>
      <c r="C9" s="17">
        <v>0.31651345677166498</v>
      </c>
      <c r="D9" s="17">
        <v>0.30680392917150701</v>
      </c>
      <c r="E9" s="17">
        <v>0.325189714624538</v>
      </c>
      <c r="F9" s="17"/>
      <c r="G9" s="17">
        <v>0.228493379008194</v>
      </c>
      <c r="H9" s="17">
        <v>0.31603367348529199</v>
      </c>
      <c r="I9" s="17">
        <v>0.33179506483252302</v>
      </c>
      <c r="J9" s="17">
        <v>0.32856790358510402</v>
      </c>
      <c r="K9" s="17">
        <v>0.34099642127090202</v>
      </c>
      <c r="L9" s="17">
        <v>0.33675279170882699</v>
      </c>
      <c r="M9" s="17"/>
      <c r="N9" s="17">
        <v>0.33811001963742798</v>
      </c>
      <c r="O9" s="17">
        <v>0.31279274688598302</v>
      </c>
      <c r="P9" s="17">
        <v>0.30976083478041699</v>
      </c>
      <c r="Q9" s="17">
        <v>0.30094705850112302</v>
      </c>
      <c r="R9" s="17"/>
      <c r="S9" s="17">
        <v>0.308057747769658</v>
      </c>
      <c r="T9" s="17">
        <v>0.33445356791825198</v>
      </c>
      <c r="U9" s="17">
        <v>0.30099516026068301</v>
      </c>
      <c r="V9" s="17">
        <v>0.340809796812441</v>
      </c>
      <c r="W9" s="17">
        <v>0.26392442598426302</v>
      </c>
      <c r="X9" s="17">
        <v>0.29182444296500498</v>
      </c>
      <c r="Y9" s="17">
        <v>0.30968811520776302</v>
      </c>
      <c r="Z9" s="17">
        <v>0.32668726105304902</v>
      </c>
      <c r="AA9" s="17">
        <v>0.30501104777180099</v>
      </c>
      <c r="AB9" s="17">
        <v>0.31539982691780799</v>
      </c>
      <c r="AC9" s="17">
        <v>0.35779905697089598</v>
      </c>
      <c r="AD9" s="17">
        <v>0.42508386286094302</v>
      </c>
      <c r="AE9" s="17"/>
      <c r="AF9" s="17">
        <v>0.33107692208144301</v>
      </c>
      <c r="AG9" s="17">
        <v>0.32827530632127799</v>
      </c>
      <c r="AH9" s="17">
        <v>0.29914880988867898</v>
      </c>
      <c r="AI9" s="17"/>
      <c r="AJ9" s="17">
        <v>0.31434362598735299</v>
      </c>
      <c r="AK9" s="17">
        <v>0.31221913065470702</v>
      </c>
      <c r="AL9" s="17">
        <v>0.32708991373283303</v>
      </c>
      <c r="AM9" s="17">
        <v>0.34416165397896298</v>
      </c>
      <c r="AN9" s="17">
        <v>0.294793160973923</v>
      </c>
      <c r="AO9" s="17"/>
      <c r="AP9" s="17">
        <v>0.31525021239392298</v>
      </c>
      <c r="AQ9" s="17">
        <v>0.313067242166508</v>
      </c>
      <c r="AR9" s="17">
        <v>0.31421101033327398</v>
      </c>
      <c r="AS9" s="17"/>
      <c r="AT9" s="17">
        <v>0.30355927079560202</v>
      </c>
      <c r="AU9" s="17">
        <v>0.29218580773134101</v>
      </c>
      <c r="AV9" s="17">
        <v>0.33658900438440797</v>
      </c>
      <c r="AW9" s="17">
        <v>0.33761297419849901</v>
      </c>
      <c r="AX9" s="17">
        <v>0.35306430730344801</v>
      </c>
      <c r="AY9" s="17"/>
      <c r="AZ9" s="17">
        <v>0.39185751757809001</v>
      </c>
      <c r="BA9" s="17">
        <v>0.29518755967835902</v>
      </c>
      <c r="BB9" s="17">
        <v>0.28463084625831397</v>
      </c>
      <c r="BC9" s="17">
        <v>0.34963776213544001</v>
      </c>
      <c r="BD9" s="17">
        <v>0.30081491842838598</v>
      </c>
      <c r="BE9" s="17">
        <v>0.28639775471701601</v>
      </c>
      <c r="BF9" s="17">
        <v>0.32733954393543901</v>
      </c>
      <c r="BG9" s="17">
        <v>0.31190648012887501</v>
      </c>
      <c r="BH9" s="17">
        <v>0.29052499265113402</v>
      </c>
      <c r="BI9" s="17">
        <v>0.32458886380516599</v>
      </c>
      <c r="BJ9" s="17">
        <v>0.32511869372751701</v>
      </c>
      <c r="BK9" s="17">
        <v>0.45842376585816402</v>
      </c>
      <c r="BL9" s="17">
        <v>0.27884596357604902</v>
      </c>
      <c r="BM9" s="17">
        <v>0.33739007307902802</v>
      </c>
      <c r="BN9" s="17">
        <v>0.3054057824143</v>
      </c>
      <c r="BO9" s="17">
        <v>0.335298771711601</v>
      </c>
      <c r="BP9" s="17"/>
      <c r="BQ9" s="17">
        <v>0.342556546483543</v>
      </c>
      <c r="BR9" s="17">
        <v>0.30738760701491402</v>
      </c>
    </row>
    <row r="10" spans="2:70" x14ac:dyDescent="0.35">
      <c r="B10" s="18" t="s">
        <v>137</v>
      </c>
      <c r="C10" s="17">
        <v>0.52959794104501401</v>
      </c>
      <c r="D10" s="17">
        <v>0.53777355227066004</v>
      </c>
      <c r="E10" s="17">
        <v>0.52231377150950398</v>
      </c>
      <c r="F10" s="17"/>
      <c r="G10" s="17">
        <v>0.50894839736626896</v>
      </c>
      <c r="H10" s="17">
        <v>0.52201032777006595</v>
      </c>
      <c r="I10" s="17">
        <v>0.49856417893465399</v>
      </c>
      <c r="J10" s="17">
        <v>0.54466280688704105</v>
      </c>
      <c r="K10" s="17">
        <v>0.533258882221748</v>
      </c>
      <c r="L10" s="17">
        <v>0.56009844654479102</v>
      </c>
      <c r="M10" s="17"/>
      <c r="N10" s="17">
        <v>0.54349887286309095</v>
      </c>
      <c r="O10" s="17">
        <v>0.53852997284030202</v>
      </c>
      <c r="P10" s="17">
        <v>0.525259893336391</v>
      </c>
      <c r="Q10" s="17">
        <v>0.50917171910043302</v>
      </c>
      <c r="R10" s="17"/>
      <c r="S10" s="17">
        <v>0.52999691232453106</v>
      </c>
      <c r="T10" s="17">
        <v>0.52933340983322297</v>
      </c>
      <c r="U10" s="17">
        <v>0.60057191533769605</v>
      </c>
      <c r="V10" s="17">
        <v>0.53444851570893204</v>
      </c>
      <c r="W10" s="17">
        <v>0.53458450253071699</v>
      </c>
      <c r="X10" s="17">
        <v>0.50665331534286595</v>
      </c>
      <c r="Y10" s="17">
        <v>0.507297582991311</v>
      </c>
      <c r="Z10" s="17">
        <v>0.51006660575635399</v>
      </c>
      <c r="AA10" s="17">
        <v>0.54523150791790798</v>
      </c>
      <c r="AB10" s="17">
        <v>0.56017108748858002</v>
      </c>
      <c r="AC10" s="17">
        <v>0.438120418512214</v>
      </c>
      <c r="AD10" s="17">
        <v>0.47128038081878898</v>
      </c>
      <c r="AE10" s="17"/>
      <c r="AF10" s="17">
        <v>0.53039936475715399</v>
      </c>
      <c r="AG10" s="17">
        <v>0.53793456917238003</v>
      </c>
      <c r="AH10" s="17">
        <v>0.50452743642859998</v>
      </c>
      <c r="AI10" s="17"/>
      <c r="AJ10" s="17">
        <v>0.55753615937620804</v>
      </c>
      <c r="AK10" s="17">
        <v>0.528113302421922</v>
      </c>
      <c r="AL10" s="17">
        <v>0.53671487950127805</v>
      </c>
      <c r="AM10" s="17">
        <v>0.38887827278961801</v>
      </c>
      <c r="AN10" s="17">
        <v>0.496533232776179</v>
      </c>
      <c r="AO10" s="17"/>
      <c r="AP10" s="17">
        <v>0.56273441843905403</v>
      </c>
      <c r="AQ10" s="17">
        <v>0.52467500061684202</v>
      </c>
      <c r="AR10" s="17">
        <v>0.53182537555194398</v>
      </c>
      <c r="AS10" s="17"/>
      <c r="AT10" s="17">
        <v>0.52913544143823399</v>
      </c>
      <c r="AU10" s="17">
        <v>0.55753247692246</v>
      </c>
      <c r="AV10" s="17">
        <v>0.51451708149410003</v>
      </c>
      <c r="AW10" s="17">
        <v>0.531117415530307</v>
      </c>
      <c r="AX10" s="17">
        <v>0.44646534181520398</v>
      </c>
      <c r="AY10" s="17"/>
      <c r="AZ10" s="17">
        <v>0.38839637213573702</v>
      </c>
      <c r="BA10" s="17">
        <v>0.51459826152612598</v>
      </c>
      <c r="BB10" s="17">
        <v>0.49321363107938299</v>
      </c>
      <c r="BC10" s="17">
        <v>0.50179264015818303</v>
      </c>
      <c r="BD10" s="17">
        <v>0.56952683661014003</v>
      </c>
      <c r="BE10" s="17">
        <v>0.53465135602971303</v>
      </c>
      <c r="BF10" s="17">
        <v>0.54161471831886998</v>
      </c>
      <c r="BG10" s="17">
        <v>0.535889539994439</v>
      </c>
      <c r="BH10" s="17">
        <v>0.543446490710637</v>
      </c>
      <c r="BI10" s="17">
        <v>0.56423716245107003</v>
      </c>
      <c r="BJ10" s="17">
        <v>0.54071545388951003</v>
      </c>
      <c r="BK10" s="17">
        <v>0.42520603086688802</v>
      </c>
      <c r="BL10" s="17">
        <v>0.577898198646566</v>
      </c>
      <c r="BM10" s="17">
        <v>0.54699817860197597</v>
      </c>
      <c r="BN10" s="17">
        <v>0.53292043208802697</v>
      </c>
      <c r="BO10" s="17">
        <v>0.50666948858945005</v>
      </c>
      <c r="BP10" s="17"/>
      <c r="BQ10" s="17">
        <v>0.52611658993252897</v>
      </c>
      <c r="BR10" s="17">
        <v>0.53262747369806995</v>
      </c>
    </row>
    <row r="11" spans="2:70" x14ac:dyDescent="0.35">
      <c r="B11" s="18" t="s">
        <v>138</v>
      </c>
      <c r="C11" s="17">
        <v>0.11253678344352901</v>
      </c>
      <c r="D11" s="17">
        <v>0.11575493488300399</v>
      </c>
      <c r="E11" s="17">
        <v>0.109651519035459</v>
      </c>
      <c r="F11" s="17"/>
      <c r="G11" s="17">
        <v>0.16599554650724399</v>
      </c>
      <c r="H11" s="17">
        <v>0.123792232526099</v>
      </c>
      <c r="I11" s="17">
        <v>0.123643414817368</v>
      </c>
      <c r="J11" s="17">
        <v>0.10206064792176101</v>
      </c>
      <c r="K11" s="17">
        <v>9.0787289444478197E-2</v>
      </c>
      <c r="L11" s="17">
        <v>8.1859709870384906E-2</v>
      </c>
      <c r="M11" s="17"/>
      <c r="N11" s="17">
        <v>8.5198263787173198E-2</v>
      </c>
      <c r="O11" s="17">
        <v>0.11193637862388001</v>
      </c>
      <c r="P11" s="17">
        <v>0.11331685401536599</v>
      </c>
      <c r="Q11" s="17">
        <v>0.14346272136155799</v>
      </c>
      <c r="R11" s="17"/>
      <c r="S11" s="17">
        <v>0.120959561081977</v>
      </c>
      <c r="T11" s="17">
        <v>0.107830559952593</v>
      </c>
      <c r="U11" s="17">
        <v>8.3191224520790905E-2</v>
      </c>
      <c r="V11" s="17">
        <v>8.71131750052202E-2</v>
      </c>
      <c r="W11" s="17">
        <v>0.162841591955833</v>
      </c>
      <c r="X11" s="17">
        <v>0.13530303918187001</v>
      </c>
      <c r="Y11" s="17">
        <v>0.13087526754162199</v>
      </c>
      <c r="Z11" s="17">
        <v>9.40796559693233E-2</v>
      </c>
      <c r="AA11" s="17">
        <v>0.116165183409308</v>
      </c>
      <c r="AB11" s="17">
        <v>8.01535751962658E-2</v>
      </c>
      <c r="AC11" s="17">
        <v>0.14190216847689299</v>
      </c>
      <c r="AD11" s="17">
        <v>7.2700656823400503E-2</v>
      </c>
      <c r="AE11" s="17"/>
      <c r="AF11" s="17">
        <v>9.8920241325572394E-2</v>
      </c>
      <c r="AG11" s="17">
        <v>0.103880304379382</v>
      </c>
      <c r="AH11" s="17">
        <v>0.14279859386603699</v>
      </c>
      <c r="AI11" s="17"/>
      <c r="AJ11" s="17">
        <v>9.5961504224727906E-2</v>
      </c>
      <c r="AK11" s="17">
        <v>0.126548188732687</v>
      </c>
      <c r="AL11" s="17">
        <v>8.5765283732510605E-2</v>
      </c>
      <c r="AM11" s="17">
        <v>0.24341476952629601</v>
      </c>
      <c r="AN11" s="17">
        <v>0.143081811424004</v>
      </c>
      <c r="AO11" s="17"/>
      <c r="AP11" s="17">
        <v>9.0187298152603096E-2</v>
      </c>
      <c r="AQ11" s="17">
        <v>0.123659261541557</v>
      </c>
      <c r="AR11" s="17">
        <v>0.10417052335433501</v>
      </c>
      <c r="AS11" s="17"/>
      <c r="AT11" s="17">
        <v>0.122696718151256</v>
      </c>
      <c r="AU11" s="17">
        <v>0.11193698991328301</v>
      </c>
      <c r="AV11" s="17">
        <v>0.105898451339709</v>
      </c>
      <c r="AW11" s="17">
        <v>9.9633083207110104E-2</v>
      </c>
      <c r="AX11" s="17">
        <v>0.16751807284113199</v>
      </c>
      <c r="AY11" s="17"/>
      <c r="AZ11" s="17">
        <v>0.19115609815937701</v>
      </c>
      <c r="BA11" s="17">
        <v>0.13082595138905501</v>
      </c>
      <c r="BB11" s="17">
        <v>0.160854110254739</v>
      </c>
      <c r="BC11" s="17">
        <v>0.117070189173165</v>
      </c>
      <c r="BD11" s="17">
        <v>0.10069169091578099</v>
      </c>
      <c r="BE11" s="17">
        <v>0.121016129176281</v>
      </c>
      <c r="BF11" s="17">
        <v>0.10269246791912599</v>
      </c>
      <c r="BG11" s="17">
        <v>0.114129940116099</v>
      </c>
      <c r="BH11" s="17">
        <v>0.101829377473176</v>
      </c>
      <c r="BI11" s="17">
        <v>6.5590809634136105E-2</v>
      </c>
      <c r="BJ11" s="17">
        <v>9.5915473469439794E-2</v>
      </c>
      <c r="BK11" s="17">
        <v>7.9767361376590296E-2</v>
      </c>
      <c r="BL11" s="17">
        <v>0.117371481288959</v>
      </c>
      <c r="BM11" s="17">
        <v>9.5542268825122303E-2</v>
      </c>
      <c r="BN11" s="17">
        <v>0.138912229665035</v>
      </c>
      <c r="BO11" s="17">
        <v>0.11541509608526</v>
      </c>
      <c r="BP11" s="17"/>
      <c r="BQ11" s="17">
        <v>0.10080307451131799</v>
      </c>
      <c r="BR11" s="17">
        <v>0.114321036953856</v>
      </c>
    </row>
    <row r="12" spans="2:70" x14ac:dyDescent="0.35">
      <c r="B12" s="18" t="s">
        <v>139</v>
      </c>
      <c r="C12" s="17">
        <v>3.26705966367562E-2</v>
      </c>
      <c r="D12" s="17">
        <v>3.04715718067585E-2</v>
      </c>
      <c r="E12" s="17">
        <v>3.5026448838990198E-2</v>
      </c>
      <c r="F12" s="17"/>
      <c r="G12" s="17">
        <v>7.39250791595292E-2</v>
      </c>
      <c r="H12" s="17">
        <v>3.1128631185627999E-2</v>
      </c>
      <c r="I12" s="17">
        <v>3.48402468456867E-2</v>
      </c>
      <c r="J12" s="17">
        <v>1.9168293797355899E-2</v>
      </c>
      <c r="K12" s="17">
        <v>2.7724235441901401E-2</v>
      </c>
      <c r="L12" s="17">
        <v>1.9043945848497799E-2</v>
      </c>
      <c r="M12" s="17"/>
      <c r="N12" s="17">
        <v>2.9067147926440599E-2</v>
      </c>
      <c r="O12" s="17">
        <v>2.9817834579250399E-2</v>
      </c>
      <c r="P12" s="17">
        <v>4.4152485114356897E-2</v>
      </c>
      <c r="Q12" s="17">
        <v>2.9846996917634799E-2</v>
      </c>
      <c r="R12" s="17"/>
      <c r="S12" s="17">
        <v>2.90780616549919E-2</v>
      </c>
      <c r="T12" s="17">
        <v>2.16521401312063E-2</v>
      </c>
      <c r="U12" s="17">
        <v>8.6778072488231002E-3</v>
      </c>
      <c r="V12" s="17">
        <v>3.1228961784237001E-2</v>
      </c>
      <c r="W12" s="17">
        <v>3.8649479529187403E-2</v>
      </c>
      <c r="X12" s="17">
        <v>5.14536646582648E-2</v>
      </c>
      <c r="Y12" s="17">
        <v>4.3173835635493901E-2</v>
      </c>
      <c r="Z12" s="17">
        <v>4.5398347192703303E-2</v>
      </c>
      <c r="AA12" s="17">
        <v>2.9497718501083198E-2</v>
      </c>
      <c r="AB12" s="17">
        <v>3.2677071306961902E-2</v>
      </c>
      <c r="AC12" s="17">
        <v>5.1218955035146001E-2</v>
      </c>
      <c r="AD12" s="17">
        <v>3.09350994968677E-2</v>
      </c>
      <c r="AE12" s="17"/>
      <c r="AF12" s="17">
        <v>3.0370868712259001E-2</v>
      </c>
      <c r="AG12" s="17">
        <v>2.6672148691435301E-2</v>
      </c>
      <c r="AH12" s="17">
        <v>3.4624203973529201E-2</v>
      </c>
      <c r="AI12" s="17"/>
      <c r="AJ12" s="17">
        <v>2.54720393576779E-2</v>
      </c>
      <c r="AK12" s="17">
        <v>2.8017892584705401E-2</v>
      </c>
      <c r="AL12" s="17">
        <v>4.2924328194915803E-2</v>
      </c>
      <c r="AM12" s="17">
        <v>2.3545303705123199E-2</v>
      </c>
      <c r="AN12" s="17">
        <v>4.8730017606304701E-2</v>
      </c>
      <c r="AO12" s="17"/>
      <c r="AP12" s="17">
        <v>2.7033753836528802E-2</v>
      </c>
      <c r="AQ12" s="17">
        <v>3.2582259461803202E-2</v>
      </c>
      <c r="AR12" s="17">
        <v>2.9046552210141199E-2</v>
      </c>
      <c r="AS12" s="17"/>
      <c r="AT12" s="17">
        <v>3.5782396236793197E-2</v>
      </c>
      <c r="AU12" s="17">
        <v>2.9285940174122799E-2</v>
      </c>
      <c r="AV12" s="17">
        <v>3.6371699182316003E-2</v>
      </c>
      <c r="AW12" s="17">
        <v>2.68744808228875E-2</v>
      </c>
      <c r="AX12" s="17">
        <v>1.5161390060062299E-2</v>
      </c>
      <c r="AY12" s="17"/>
      <c r="AZ12" s="17">
        <v>2.8590012126796401E-2</v>
      </c>
      <c r="BA12" s="17">
        <v>3.3484601599797402E-2</v>
      </c>
      <c r="BB12" s="17">
        <v>4.6346643282728597E-2</v>
      </c>
      <c r="BC12" s="17">
        <v>2.7770316567712498E-2</v>
      </c>
      <c r="BD12" s="17">
        <v>1.38221759265089E-2</v>
      </c>
      <c r="BE12" s="17">
        <v>4.5294791449397298E-2</v>
      </c>
      <c r="BF12" s="17">
        <v>2.11738031438269E-2</v>
      </c>
      <c r="BG12" s="17">
        <v>3.2170032500277598E-2</v>
      </c>
      <c r="BH12" s="17">
        <v>5.70620343133387E-2</v>
      </c>
      <c r="BI12" s="17">
        <v>4.55831641096274E-2</v>
      </c>
      <c r="BJ12" s="17">
        <v>3.1530255813753003E-2</v>
      </c>
      <c r="BK12" s="17">
        <v>3.6602841898358301E-2</v>
      </c>
      <c r="BL12" s="17">
        <v>2.5884356488425599E-2</v>
      </c>
      <c r="BM12" s="17">
        <v>2.0069479493873901E-2</v>
      </c>
      <c r="BN12" s="17">
        <v>2.2761555832637798E-2</v>
      </c>
      <c r="BO12" s="17">
        <v>2.30445140295765E-2</v>
      </c>
      <c r="BP12" s="17"/>
      <c r="BQ12" s="17">
        <v>2.5122033530653801E-2</v>
      </c>
      <c r="BR12" s="17">
        <v>3.5136411816613297E-2</v>
      </c>
    </row>
    <row r="13" spans="2:70" x14ac:dyDescent="0.35">
      <c r="B13" s="18" t="s">
        <v>140</v>
      </c>
      <c r="C13" s="17">
        <v>7.2802564917116798E-3</v>
      </c>
      <c r="D13" s="17">
        <v>6.7893562338156403E-3</v>
      </c>
      <c r="E13" s="17">
        <v>7.3900034732139099E-3</v>
      </c>
      <c r="F13" s="17"/>
      <c r="G13" s="17">
        <v>1.83048187419599E-2</v>
      </c>
      <c r="H13" s="17">
        <v>7.0351350329154001E-3</v>
      </c>
      <c r="I13" s="17">
        <v>8.3171115658823794E-3</v>
      </c>
      <c r="J13" s="17">
        <v>5.5403478087393699E-3</v>
      </c>
      <c r="K13" s="17">
        <v>4.9984349151073002E-3</v>
      </c>
      <c r="L13" s="17">
        <v>2.2451060274991399E-3</v>
      </c>
      <c r="M13" s="17"/>
      <c r="N13" s="17">
        <v>4.12569578586767E-3</v>
      </c>
      <c r="O13" s="17">
        <v>6.0017643410138601E-3</v>
      </c>
      <c r="P13" s="17">
        <v>7.5099327534689803E-3</v>
      </c>
      <c r="Q13" s="17">
        <v>1.1908063622644099E-2</v>
      </c>
      <c r="R13" s="17"/>
      <c r="S13" s="17">
        <v>9.1465419923807099E-3</v>
      </c>
      <c r="T13" s="17">
        <v>6.7303221647246302E-3</v>
      </c>
      <c r="U13" s="17">
        <v>6.5638926320070604E-3</v>
      </c>
      <c r="V13" s="17">
        <v>6.3995506891694398E-3</v>
      </c>
      <c r="W13" s="17">
        <v>0</v>
      </c>
      <c r="X13" s="17">
        <v>1.23630605459377E-2</v>
      </c>
      <c r="Y13" s="17">
        <v>8.9651986238102801E-3</v>
      </c>
      <c r="Z13" s="17">
        <v>2.3768130028570401E-2</v>
      </c>
      <c r="AA13" s="17">
        <v>4.0945423999000103E-3</v>
      </c>
      <c r="AB13" s="17">
        <v>2.7295811318398299E-3</v>
      </c>
      <c r="AC13" s="17">
        <v>1.09594010048507E-2</v>
      </c>
      <c r="AD13" s="17">
        <v>0</v>
      </c>
      <c r="AE13" s="17"/>
      <c r="AF13" s="17">
        <v>7.7268564218569997E-3</v>
      </c>
      <c r="AG13" s="17">
        <v>2.6501158862167699E-3</v>
      </c>
      <c r="AH13" s="17">
        <v>1.4662324434462999E-2</v>
      </c>
      <c r="AI13" s="17"/>
      <c r="AJ13" s="17">
        <v>5.3810151282782104E-3</v>
      </c>
      <c r="AK13" s="17">
        <v>4.17808566780803E-3</v>
      </c>
      <c r="AL13" s="17">
        <v>3.1487786751637102E-3</v>
      </c>
      <c r="AM13" s="17">
        <v>0</v>
      </c>
      <c r="AN13" s="17">
        <v>1.6861777219589799E-2</v>
      </c>
      <c r="AO13" s="17"/>
      <c r="AP13" s="17">
        <v>4.7943171778905801E-3</v>
      </c>
      <c r="AQ13" s="17">
        <v>3.65944236790263E-3</v>
      </c>
      <c r="AR13" s="17">
        <v>1.1392462080232601E-2</v>
      </c>
      <c r="AS13" s="17"/>
      <c r="AT13" s="17">
        <v>8.8261733781146504E-3</v>
      </c>
      <c r="AU13" s="17">
        <v>8.1538110357296904E-3</v>
      </c>
      <c r="AV13" s="17">
        <v>5.7169634651007004E-3</v>
      </c>
      <c r="AW13" s="17">
        <v>4.7620462411962997E-3</v>
      </c>
      <c r="AX13" s="17">
        <v>1.77908879801537E-2</v>
      </c>
      <c r="AY13" s="17"/>
      <c r="AZ13" s="17">
        <v>0</v>
      </c>
      <c r="BA13" s="17">
        <v>2.0602229661570999E-2</v>
      </c>
      <c r="BB13" s="17">
        <v>1.02562100706955E-2</v>
      </c>
      <c r="BC13" s="17">
        <v>3.7290919654988401E-3</v>
      </c>
      <c r="BD13" s="17">
        <v>9.3304861438236707E-3</v>
      </c>
      <c r="BE13" s="17">
        <v>1.26399686275931E-2</v>
      </c>
      <c r="BF13" s="17">
        <v>7.17946668273701E-3</v>
      </c>
      <c r="BG13" s="17">
        <v>5.9040072603097999E-3</v>
      </c>
      <c r="BH13" s="17">
        <v>7.1371048517140301E-3</v>
      </c>
      <c r="BI13" s="17">
        <v>0</v>
      </c>
      <c r="BJ13" s="17">
        <v>6.7201230997795498E-3</v>
      </c>
      <c r="BK13" s="17">
        <v>0</v>
      </c>
      <c r="BL13" s="17">
        <v>0</v>
      </c>
      <c r="BM13" s="17">
        <v>0</v>
      </c>
      <c r="BN13" s="17">
        <v>0</v>
      </c>
      <c r="BO13" s="17">
        <v>1.30910231323626E-2</v>
      </c>
      <c r="BP13" s="17"/>
      <c r="BQ13" s="17">
        <v>5.4017555419556603E-3</v>
      </c>
      <c r="BR13" s="17">
        <v>8.4366700826998299E-3</v>
      </c>
    </row>
    <row r="14" spans="2:70" x14ac:dyDescent="0.35">
      <c r="B14" s="18" t="s">
        <v>129</v>
      </c>
      <c r="C14" s="17">
        <v>1.4009656113236799E-3</v>
      </c>
      <c r="D14" s="17">
        <v>2.4066556342552002E-3</v>
      </c>
      <c r="E14" s="17">
        <v>4.2854251829570498E-4</v>
      </c>
      <c r="F14" s="17"/>
      <c r="G14" s="17">
        <v>4.3327792168041798E-3</v>
      </c>
      <c r="H14" s="17">
        <v>0</v>
      </c>
      <c r="I14" s="17">
        <v>2.8399830038861799E-3</v>
      </c>
      <c r="J14" s="17">
        <v>0</v>
      </c>
      <c r="K14" s="17">
        <v>2.23473670586358E-3</v>
      </c>
      <c r="L14" s="17">
        <v>0</v>
      </c>
      <c r="M14" s="17"/>
      <c r="N14" s="17">
        <v>0</v>
      </c>
      <c r="O14" s="17">
        <v>9.2130272957103904E-4</v>
      </c>
      <c r="P14" s="17">
        <v>0</v>
      </c>
      <c r="Q14" s="17">
        <v>4.66344049660628E-3</v>
      </c>
      <c r="R14" s="17"/>
      <c r="S14" s="17">
        <v>2.7611751764611502E-3</v>
      </c>
      <c r="T14" s="17">
        <v>0</v>
      </c>
      <c r="U14" s="17">
        <v>0</v>
      </c>
      <c r="V14" s="17">
        <v>0</v>
      </c>
      <c r="W14" s="17">
        <v>0</v>
      </c>
      <c r="X14" s="17">
        <v>2.40247730605672E-3</v>
      </c>
      <c r="Y14" s="17">
        <v>0</v>
      </c>
      <c r="Z14" s="17">
        <v>0</v>
      </c>
      <c r="AA14" s="17">
        <v>0</v>
      </c>
      <c r="AB14" s="17">
        <v>8.8688579585442899E-3</v>
      </c>
      <c r="AC14" s="17">
        <v>0</v>
      </c>
      <c r="AD14" s="17">
        <v>0</v>
      </c>
      <c r="AE14" s="17"/>
      <c r="AF14" s="17">
        <v>1.5057467017147699E-3</v>
      </c>
      <c r="AG14" s="17">
        <v>5.8755554930773398E-4</v>
      </c>
      <c r="AH14" s="17">
        <v>4.23863140869285E-3</v>
      </c>
      <c r="AI14" s="17"/>
      <c r="AJ14" s="17">
        <v>1.30565592575508E-3</v>
      </c>
      <c r="AK14" s="17">
        <v>9.2339993817027995E-4</v>
      </c>
      <c r="AL14" s="17">
        <v>4.3568161632982398E-3</v>
      </c>
      <c r="AM14" s="17">
        <v>0</v>
      </c>
      <c r="AN14" s="17">
        <v>0</v>
      </c>
      <c r="AO14" s="17"/>
      <c r="AP14" s="17">
        <v>0</v>
      </c>
      <c r="AQ14" s="17">
        <v>2.3567938453866299E-3</v>
      </c>
      <c r="AR14" s="17">
        <v>9.35407647007345E-3</v>
      </c>
      <c r="AS14" s="17"/>
      <c r="AT14" s="17">
        <v>0</v>
      </c>
      <c r="AU14" s="17">
        <v>9.0497422306340001E-4</v>
      </c>
      <c r="AV14" s="17">
        <v>9.0680013436613099E-4</v>
      </c>
      <c r="AW14" s="17">
        <v>0</v>
      </c>
      <c r="AX14" s="17">
        <v>0</v>
      </c>
      <c r="AY14" s="17"/>
      <c r="AZ14" s="17">
        <v>0</v>
      </c>
      <c r="BA14" s="17">
        <v>5.3013961450922896E-3</v>
      </c>
      <c r="BB14" s="17">
        <v>4.6985590541391304E-3</v>
      </c>
      <c r="BC14" s="17">
        <v>0</v>
      </c>
      <c r="BD14" s="17">
        <v>5.8138919753600998E-3</v>
      </c>
      <c r="BE14" s="17">
        <v>0</v>
      </c>
      <c r="BF14" s="17">
        <v>0</v>
      </c>
      <c r="BG14" s="17">
        <v>0</v>
      </c>
      <c r="BH14" s="17">
        <v>0</v>
      </c>
      <c r="BI14" s="17">
        <v>0</v>
      </c>
      <c r="BJ14" s="17">
        <v>0</v>
      </c>
      <c r="BK14" s="17">
        <v>0</v>
      </c>
      <c r="BL14" s="17">
        <v>0</v>
      </c>
      <c r="BM14" s="17">
        <v>0</v>
      </c>
      <c r="BN14" s="17">
        <v>0</v>
      </c>
      <c r="BO14" s="17">
        <v>6.4811064517501602E-3</v>
      </c>
      <c r="BP14" s="17"/>
      <c r="BQ14" s="17">
        <v>0</v>
      </c>
      <c r="BR14" s="17">
        <v>2.09080043384678E-3</v>
      </c>
    </row>
    <row r="15" spans="2:70" x14ac:dyDescent="0.35">
      <c r="B15" s="18" t="s">
        <v>141</v>
      </c>
      <c r="C15" s="21">
        <v>0.84611139781667899</v>
      </c>
      <c r="D15" s="21">
        <v>0.84457748144216704</v>
      </c>
      <c r="E15" s="21">
        <v>0.84750348613404103</v>
      </c>
      <c r="F15" s="21"/>
      <c r="G15" s="21">
        <v>0.73744177637446295</v>
      </c>
      <c r="H15" s="21">
        <v>0.83804400125535705</v>
      </c>
      <c r="I15" s="21">
        <v>0.83035924376717696</v>
      </c>
      <c r="J15" s="21">
        <v>0.87323071047214396</v>
      </c>
      <c r="K15" s="21">
        <v>0.87425530349265002</v>
      </c>
      <c r="L15" s="21">
        <v>0.89685123825361801</v>
      </c>
      <c r="M15" s="21"/>
      <c r="N15" s="21">
        <v>0.88160889250051899</v>
      </c>
      <c r="O15" s="21">
        <v>0.85132271972628504</v>
      </c>
      <c r="P15" s="21">
        <v>0.83502072811680805</v>
      </c>
      <c r="Q15" s="21">
        <v>0.81011877760155604</v>
      </c>
      <c r="R15" s="21"/>
      <c r="S15" s="21">
        <v>0.83805466009418905</v>
      </c>
      <c r="T15" s="21">
        <v>0.86378697775147595</v>
      </c>
      <c r="U15" s="21">
        <v>0.90156707559837901</v>
      </c>
      <c r="V15" s="21">
        <v>0.87525831252137398</v>
      </c>
      <c r="W15" s="21">
        <v>0.79850892851498001</v>
      </c>
      <c r="X15" s="21">
        <v>0.79847775830787104</v>
      </c>
      <c r="Y15" s="21">
        <v>0.81698569819907396</v>
      </c>
      <c r="Z15" s="21">
        <v>0.836753866809403</v>
      </c>
      <c r="AA15" s="21">
        <v>0.85024255568970897</v>
      </c>
      <c r="AB15" s="21">
        <v>0.87557091440638801</v>
      </c>
      <c r="AC15" s="21">
        <v>0.79591947548311004</v>
      </c>
      <c r="AD15" s="21">
        <v>0.896364243679732</v>
      </c>
      <c r="AE15" s="21"/>
      <c r="AF15" s="21">
        <v>0.86147628683859701</v>
      </c>
      <c r="AG15" s="21">
        <v>0.86620987549365802</v>
      </c>
      <c r="AH15" s="21">
        <v>0.80367624631727796</v>
      </c>
      <c r="AI15" s="21"/>
      <c r="AJ15" s="21">
        <v>0.87187978536356103</v>
      </c>
      <c r="AK15" s="21">
        <v>0.84033243307662897</v>
      </c>
      <c r="AL15" s="21">
        <v>0.86380479323411197</v>
      </c>
      <c r="AM15" s="21">
        <v>0.73303992676858098</v>
      </c>
      <c r="AN15" s="21">
        <v>0.79132639375010205</v>
      </c>
      <c r="AO15" s="21"/>
      <c r="AP15" s="21">
        <v>0.87798463083297795</v>
      </c>
      <c r="AQ15" s="21">
        <v>0.83774224278335097</v>
      </c>
      <c r="AR15" s="21">
        <v>0.84603638588521801</v>
      </c>
      <c r="AS15" s="21"/>
      <c r="AT15" s="21">
        <v>0.83269471223383595</v>
      </c>
      <c r="AU15" s="21">
        <v>0.84971828465380095</v>
      </c>
      <c r="AV15" s="21">
        <v>0.851106085878508</v>
      </c>
      <c r="AW15" s="21">
        <v>0.86873038972880601</v>
      </c>
      <c r="AX15" s="21">
        <v>0.79952964911865199</v>
      </c>
      <c r="AY15" s="21"/>
      <c r="AZ15" s="21">
        <v>0.78025388971382703</v>
      </c>
      <c r="BA15" s="21">
        <v>0.80978582120448495</v>
      </c>
      <c r="BB15" s="21">
        <v>0.77784447733769702</v>
      </c>
      <c r="BC15" s="21">
        <v>0.85143040229362299</v>
      </c>
      <c r="BD15" s="21">
        <v>0.87034175503852695</v>
      </c>
      <c r="BE15" s="21">
        <v>0.82104911074672904</v>
      </c>
      <c r="BF15" s="21">
        <v>0.86895426225431005</v>
      </c>
      <c r="BG15" s="21">
        <v>0.84779602012331401</v>
      </c>
      <c r="BH15" s="21">
        <v>0.83397148336177096</v>
      </c>
      <c r="BI15" s="21">
        <v>0.88882602625623697</v>
      </c>
      <c r="BJ15" s="21">
        <v>0.86583414761702804</v>
      </c>
      <c r="BK15" s="21">
        <v>0.88362979672505104</v>
      </c>
      <c r="BL15" s="21">
        <v>0.85674416222261496</v>
      </c>
      <c r="BM15" s="21">
        <v>0.88438825168100399</v>
      </c>
      <c r="BN15" s="21">
        <v>0.83832621450232703</v>
      </c>
      <c r="BO15" s="21">
        <v>0.84196826030105099</v>
      </c>
      <c r="BP15" s="21"/>
      <c r="BQ15" s="21">
        <v>0.86867313641607202</v>
      </c>
      <c r="BR15" s="21">
        <v>0.84001508071298403</v>
      </c>
    </row>
    <row r="16" spans="2:70" x14ac:dyDescent="0.35">
      <c r="B16" s="18" t="s">
        <v>142</v>
      </c>
      <c r="C16" s="21">
        <v>3.9950853128467897E-2</v>
      </c>
      <c r="D16" s="21">
        <v>3.7260928040574098E-2</v>
      </c>
      <c r="E16" s="21">
        <v>4.2416452312204103E-2</v>
      </c>
      <c r="F16" s="21"/>
      <c r="G16" s="21">
        <v>9.2229897901489097E-2</v>
      </c>
      <c r="H16" s="21">
        <v>3.81637662185434E-2</v>
      </c>
      <c r="I16" s="21">
        <v>4.3157358411569001E-2</v>
      </c>
      <c r="J16" s="21">
        <v>2.4708641606095299E-2</v>
      </c>
      <c r="K16" s="21">
        <v>3.2722670357008703E-2</v>
      </c>
      <c r="L16" s="21">
        <v>2.12890518759969E-2</v>
      </c>
      <c r="M16" s="21"/>
      <c r="N16" s="21">
        <v>3.3192843712308302E-2</v>
      </c>
      <c r="O16" s="21">
        <v>3.5819598920264303E-2</v>
      </c>
      <c r="P16" s="21">
        <v>5.1662417867825897E-2</v>
      </c>
      <c r="Q16" s="21">
        <v>4.1755060540278902E-2</v>
      </c>
      <c r="R16" s="21"/>
      <c r="S16" s="21">
        <v>3.8224603647372603E-2</v>
      </c>
      <c r="T16" s="21">
        <v>2.8382462295930899E-2</v>
      </c>
      <c r="U16" s="21">
        <v>1.52416998808302E-2</v>
      </c>
      <c r="V16" s="21">
        <v>3.76285124734064E-2</v>
      </c>
      <c r="W16" s="21">
        <v>3.8649479529187403E-2</v>
      </c>
      <c r="X16" s="21">
        <v>6.3816725204202507E-2</v>
      </c>
      <c r="Y16" s="21">
        <v>5.2139034259304197E-2</v>
      </c>
      <c r="Z16" s="21">
        <v>6.9166477221273601E-2</v>
      </c>
      <c r="AA16" s="21">
        <v>3.3592260900983197E-2</v>
      </c>
      <c r="AB16" s="21">
        <v>3.5406652438801797E-2</v>
      </c>
      <c r="AC16" s="21">
        <v>6.2178356039996698E-2</v>
      </c>
      <c r="AD16" s="21">
        <v>3.09350994968677E-2</v>
      </c>
      <c r="AE16" s="21"/>
      <c r="AF16" s="21">
        <v>3.8097725134116002E-2</v>
      </c>
      <c r="AG16" s="21">
        <v>2.93222645776521E-2</v>
      </c>
      <c r="AH16" s="21">
        <v>4.9286528407992199E-2</v>
      </c>
      <c r="AI16" s="21"/>
      <c r="AJ16" s="21">
        <v>3.08530544859561E-2</v>
      </c>
      <c r="AK16" s="21">
        <v>3.2195978252513503E-2</v>
      </c>
      <c r="AL16" s="21">
        <v>4.6073106870079497E-2</v>
      </c>
      <c r="AM16" s="21">
        <v>2.3545303705123199E-2</v>
      </c>
      <c r="AN16" s="21">
        <v>6.55917948258945E-2</v>
      </c>
      <c r="AO16" s="21"/>
      <c r="AP16" s="21">
        <v>3.1828071014419403E-2</v>
      </c>
      <c r="AQ16" s="21">
        <v>3.6241701829705798E-2</v>
      </c>
      <c r="AR16" s="21">
        <v>4.0439014290373797E-2</v>
      </c>
      <c r="AS16" s="21"/>
      <c r="AT16" s="21">
        <v>4.4608569614907903E-2</v>
      </c>
      <c r="AU16" s="21">
        <v>3.7439751209852497E-2</v>
      </c>
      <c r="AV16" s="21">
        <v>4.2088662647416702E-2</v>
      </c>
      <c r="AW16" s="21">
        <v>3.1636527064083798E-2</v>
      </c>
      <c r="AX16" s="21">
        <v>3.2952278040215999E-2</v>
      </c>
      <c r="AY16" s="21"/>
      <c r="AZ16" s="21">
        <v>2.8590012126796401E-2</v>
      </c>
      <c r="BA16" s="21">
        <v>5.4086831261368297E-2</v>
      </c>
      <c r="BB16" s="21">
        <v>5.6602853353424097E-2</v>
      </c>
      <c r="BC16" s="21">
        <v>3.1499408533211398E-2</v>
      </c>
      <c r="BD16" s="21">
        <v>2.3152662070332598E-2</v>
      </c>
      <c r="BE16" s="21">
        <v>5.7934760076990402E-2</v>
      </c>
      <c r="BF16" s="21">
        <v>2.8353269826563901E-2</v>
      </c>
      <c r="BG16" s="21">
        <v>3.8074039760587403E-2</v>
      </c>
      <c r="BH16" s="21">
        <v>6.4199139165052793E-2</v>
      </c>
      <c r="BI16" s="21">
        <v>4.55831641096274E-2</v>
      </c>
      <c r="BJ16" s="21">
        <v>3.8250378913532501E-2</v>
      </c>
      <c r="BK16" s="21">
        <v>3.6602841898358301E-2</v>
      </c>
      <c r="BL16" s="21">
        <v>2.5884356488425599E-2</v>
      </c>
      <c r="BM16" s="21">
        <v>2.0069479493873901E-2</v>
      </c>
      <c r="BN16" s="21">
        <v>2.2761555832637798E-2</v>
      </c>
      <c r="BO16" s="21">
        <v>3.6135537161939103E-2</v>
      </c>
      <c r="BP16" s="21"/>
      <c r="BQ16" s="21">
        <v>3.0523789072609501E-2</v>
      </c>
      <c r="BR16" s="21">
        <v>4.3573081899313103E-2</v>
      </c>
    </row>
    <row r="17" spans="2:70" x14ac:dyDescent="0.35">
      <c r="B17" s="18" t="s">
        <v>143</v>
      </c>
      <c r="C17" s="22">
        <v>0.80616054468821197</v>
      </c>
      <c r="D17" s="22">
        <v>0.80731655340159303</v>
      </c>
      <c r="E17" s="22">
        <v>0.80508703382183699</v>
      </c>
      <c r="F17" s="22"/>
      <c r="G17" s="22">
        <v>0.64521187847297401</v>
      </c>
      <c r="H17" s="22">
        <v>0.79988023503681405</v>
      </c>
      <c r="I17" s="22">
        <v>0.78720188535560798</v>
      </c>
      <c r="J17" s="22">
        <v>0.84852206886604897</v>
      </c>
      <c r="K17" s="22">
        <v>0.84153263313564097</v>
      </c>
      <c r="L17" s="22">
        <v>0.87556218637762095</v>
      </c>
      <c r="M17" s="22"/>
      <c r="N17" s="22">
        <v>0.84841604878820998</v>
      </c>
      <c r="O17" s="22">
        <v>0.81550312080602105</v>
      </c>
      <c r="P17" s="22">
        <v>0.78335831024898295</v>
      </c>
      <c r="Q17" s="22">
        <v>0.76836371706127704</v>
      </c>
      <c r="R17" s="22"/>
      <c r="S17" s="22">
        <v>0.79983005644681704</v>
      </c>
      <c r="T17" s="22">
        <v>0.83540451545554495</v>
      </c>
      <c r="U17" s="22">
        <v>0.88632537571754899</v>
      </c>
      <c r="V17" s="22">
        <v>0.83762980004796705</v>
      </c>
      <c r="W17" s="22">
        <v>0.75985944898579205</v>
      </c>
      <c r="X17" s="22">
        <v>0.73466103310366804</v>
      </c>
      <c r="Y17" s="22">
        <v>0.76484666393976897</v>
      </c>
      <c r="Z17" s="22">
        <v>0.767587389588129</v>
      </c>
      <c r="AA17" s="22">
        <v>0.81665029478872597</v>
      </c>
      <c r="AB17" s="22">
        <v>0.84016426196758598</v>
      </c>
      <c r="AC17" s="22">
        <v>0.73374111944311304</v>
      </c>
      <c r="AD17" s="22">
        <v>0.86542914418286399</v>
      </c>
      <c r="AE17" s="22"/>
      <c r="AF17" s="22">
        <v>0.82337856170448098</v>
      </c>
      <c r="AG17" s="22">
        <v>0.83688761091600605</v>
      </c>
      <c r="AH17" s="22">
        <v>0.754389717909286</v>
      </c>
      <c r="AI17" s="22"/>
      <c r="AJ17" s="22">
        <v>0.84102673087760504</v>
      </c>
      <c r="AK17" s="22">
        <v>0.808136454824116</v>
      </c>
      <c r="AL17" s="22">
        <v>0.81773168636403204</v>
      </c>
      <c r="AM17" s="22">
        <v>0.70949462306345701</v>
      </c>
      <c r="AN17" s="22">
        <v>0.725734598924208</v>
      </c>
      <c r="AO17" s="22"/>
      <c r="AP17" s="22">
        <v>0.84615655981855797</v>
      </c>
      <c r="AQ17" s="22">
        <v>0.80150054095364498</v>
      </c>
      <c r="AR17" s="22">
        <v>0.80559737159484401</v>
      </c>
      <c r="AS17" s="22"/>
      <c r="AT17" s="22">
        <v>0.78808614261892795</v>
      </c>
      <c r="AU17" s="22">
        <v>0.81227853344394896</v>
      </c>
      <c r="AV17" s="22">
        <v>0.80901742323109205</v>
      </c>
      <c r="AW17" s="22">
        <v>0.83709386266472197</v>
      </c>
      <c r="AX17" s="22">
        <v>0.76657737107843604</v>
      </c>
      <c r="AY17" s="22"/>
      <c r="AZ17" s="22">
        <v>0.75166387758703002</v>
      </c>
      <c r="BA17" s="22">
        <v>0.75569898994311602</v>
      </c>
      <c r="BB17" s="22">
        <v>0.72124162398427305</v>
      </c>
      <c r="BC17" s="22">
        <v>0.81993099376041201</v>
      </c>
      <c r="BD17" s="22">
        <v>0.847189092968194</v>
      </c>
      <c r="BE17" s="22">
        <v>0.76311435066973898</v>
      </c>
      <c r="BF17" s="22">
        <v>0.840600992427746</v>
      </c>
      <c r="BG17" s="22">
        <v>0.80972198036272602</v>
      </c>
      <c r="BH17" s="22">
        <v>0.76977234419671903</v>
      </c>
      <c r="BI17" s="22">
        <v>0.84324286214660904</v>
      </c>
      <c r="BJ17" s="22">
        <v>0.82758376870349504</v>
      </c>
      <c r="BK17" s="22">
        <v>0.84702695482669299</v>
      </c>
      <c r="BL17" s="22">
        <v>0.83085980573418905</v>
      </c>
      <c r="BM17" s="22">
        <v>0.86431877218713005</v>
      </c>
      <c r="BN17" s="22">
        <v>0.81556465866968997</v>
      </c>
      <c r="BO17" s="22">
        <v>0.80583272313911203</v>
      </c>
      <c r="BP17" s="22"/>
      <c r="BQ17" s="22">
        <v>0.83814934734346302</v>
      </c>
      <c r="BR17" s="22">
        <v>0.79644199881367095</v>
      </c>
    </row>
    <row r="18" spans="2:70" x14ac:dyDescent="0.35">
      <c r="B18" s="16"/>
    </row>
    <row r="19" spans="2:70" x14ac:dyDescent="0.35">
      <c r="B19" t="s">
        <v>98</v>
      </c>
    </row>
    <row r="20" spans="2:70" x14ac:dyDescent="0.35">
      <c r="B20" t="s">
        <v>99</v>
      </c>
    </row>
    <row r="22" spans="2:70" x14ac:dyDescent="0.35">
      <c r="B22" s="8" t="str">
        <f>HYPERLINK("#'Contents'!A1", "Return to Contents")</f>
        <v>Return to Contents</v>
      </c>
    </row>
  </sheetData>
  <mergeCells count="11">
    <mergeCell ref="BQ5:BR5"/>
    <mergeCell ref="D5:E5"/>
    <mergeCell ref="G5:L5"/>
    <mergeCell ref="N5:Q5"/>
    <mergeCell ref="S5:AD5"/>
    <mergeCell ref="AF5:AH5"/>
    <mergeCell ref="D2:BJ2"/>
    <mergeCell ref="AJ5:AN5"/>
    <mergeCell ref="AP5:AR5"/>
    <mergeCell ref="AT5:AX5"/>
    <mergeCell ref="AZ5:BO5"/>
  </mergeCells>
  <pageMargins left="0.7" right="0.7" top="0.75" bottom="0.75" header="0.3" footer="0.3"/>
  <pageSetup paperSize="9" orientation="portrait" horizontalDpi="300" verticalDpi="300"/>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B2:BR19"/>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67" width="10.7265625" customWidth="1"/>
    <col min="68" max="68" width="2.1796875" customWidth="1"/>
    <col min="69" max="70" width="10.7265625" customWidth="1"/>
    <col min="71" max="71" width="2.1796875" customWidth="1"/>
  </cols>
  <sheetData>
    <row r="2" spans="2:70" ht="40" customHeight="1" x14ac:dyDescent="0.35">
      <c r="D2" s="29" t="s">
        <v>154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row>
    <row r="5" spans="2:70" ht="30" customHeight="1" x14ac:dyDescent="0.35">
      <c r="B5" s="15"/>
      <c r="C5" s="15"/>
      <c r="D5" s="30" t="s">
        <v>74</v>
      </c>
      <c r="E5" s="30"/>
      <c r="F5" s="15"/>
      <c r="G5" s="30" t="s">
        <v>75</v>
      </c>
      <c r="H5" s="30"/>
      <c r="I5" s="30"/>
      <c r="J5" s="30"/>
      <c r="K5" s="30"/>
      <c r="L5" s="30"/>
      <c r="M5" s="15"/>
      <c r="N5" s="30" t="s">
        <v>76</v>
      </c>
      <c r="O5" s="30"/>
      <c r="P5" s="30"/>
      <c r="Q5" s="30"/>
      <c r="R5" s="15"/>
      <c r="S5" s="30" t="s">
        <v>77</v>
      </c>
      <c r="T5" s="30"/>
      <c r="U5" s="30"/>
      <c r="V5" s="30"/>
      <c r="W5" s="30"/>
      <c r="X5" s="30"/>
      <c r="Y5" s="30"/>
      <c r="Z5" s="30"/>
      <c r="AA5" s="30"/>
      <c r="AB5" s="30"/>
      <c r="AC5" s="30"/>
      <c r="AD5" s="30"/>
      <c r="AE5" s="15"/>
      <c r="AF5" s="30" t="s">
        <v>78</v>
      </c>
      <c r="AG5" s="30"/>
      <c r="AH5" s="30"/>
      <c r="AI5" s="15"/>
      <c r="AJ5" s="30" t="s">
        <v>79</v>
      </c>
      <c r="AK5" s="30"/>
      <c r="AL5" s="30"/>
      <c r="AM5" s="30"/>
      <c r="AN5" s="30"/>
      <c r="AO5" s="15"/>
      <c r="AP5" s="30" t="s">
        <v>80</v>
      </c>
      <c r="AQ5" s="30"/>
      <c r="AR5" s="30"/>
      <c r="AS5" s="15"/>
      <c r="AT5" s="30" t="s">
        <v>81</v>
      </c>
      <c r="AU5" s="30"/>
      <c r="AV5" s="30"/>
      <c r="AW5" s="30"/>
      <c r="AX5" s="30"/>
      <c r="AY5" s="15"/>
      <c r="AZ5" s="30" t="s">
        <v>82</v>
      </c>
      <c r="BA5" s="30"/>
      <c r="BB5" s="30"/>
      <c r="BC5" s="30"/>
      <c r="BD5" s="30"/>
      <c r="BE5" s="30"/>
      <c r="BF5" s="30"/>
      <c r="BG5" s="30"/>
      <c r="BH5" s="30"/>
      <c r="BI5" s="30"/>
      <c r="BJ5" s="30"/>
      <c r="BK5" s="30"/>
      <c r="BL5" s="30"/>
      <c r="BM5" s="30"/>
      <c r="BN5" s="30"/>
      <c r="BO5" s="30"/>
      <c r="BP5" s="15"/>
      <c r="BQ5" s="30" t="s">
        <v>83</v>
      </c>
      <c r="BR5" s="30"/>
    </row>
    <row r="6" spans="2:7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46</v>
      </c>
      <c r="AQ6" s="12" t="s">
        <v>47</v>
      </c>
      <c r="AR6" s="12" t="s">
        <v>50</v>
      </c>
      <c r="AT6" s="12" t="s">
        <v>51</v>
      </c>
      <c r="AU6" s="12" t="s">
        <v>52</v>
      </c>
      <c r="AV6" s="12" t="s">
        <v>53</v>
      </c>
      <c r="AW6" s="12" t="s">
        <v>54</v>
      </c>
      <c r="AX6" s="12" t="s">
        <v>55</v>
      </c>
      <c r="AZ6" s="12" t="s">
        <v>56</v>
      </c>
      <c r="BA6" s="12" t="s">
        <v>57</v>
      </c>
      <c r="BB6" s="12" t="s">
        <v>58</v>
      </c>
      <c r="BC6" s="12" t="s">
        <v>59</v>
      </c>
      <c r="BD6" s="12" t="s">
        <v>60</v>
      </c>
      <c r="BE6" s="12" t="s">
        <v>61</v>
      </c>
      <c r="BF6" s="12" t="s">
        <v>62</v>
      </c>
      <c r="BG6" s="12" t="s">
        <v>63</v>
      </c>
      <c r="BH6" s="12" t="s">
        <v>64</v>
      </c>
      <c r="BI6" s="12" t="s">
        <v>65</v>
      </c>
      <c r="BJ6" s="12" t="s">
        <v>66</v>
      </c>
      <c r="BK6" s="12" t="s">
        <v>67</v>
      </c>
      <c r="BL6" s="12" t="s">
        <v>68</v>
      </c>
      <c r="BM6" s="12" t="s">
        <v>69</v>
      </c>
      <c r="BN6" s="12" t="s">
        <v>70</v>
      </c>
      <c r="BO6" s="12" t="s">
        <v>71</v>
      </c>
      <c r="BQ6" s="12" t="s">
        <v>72</v>
      </c>
      <c r="BR6" s="12" t="s">
        <v>73</v>
      </c>
    </row>
    <row r="7" spans="2:70" ht="30" customHeight="1" x14ac:dyDescent="0.35">
      <c r="B7" s="10" t="s">
        <v>19</v>
      </c>
      <c r="C7" s="10">
        <v>4012</v>
      </c>
      <c r="D7" s="10">
        <v>1971</v>
      </c>
      <c r="E7" s="10">
        <v>2028</v>
      </c>
      <c r="F7" s="10"/>
      <c r="G7" s="10">
        <v>497</v>
      </c>
      <c r="H7" s="10">
        <v>704</v>
      </c>
      <c r="I7" s="10">
        <v>694</v>
      </c>
      <c r="J7" s="10">
        <v>693</v>
      </c>
      <c r="K7" s="10">
        <v>571</v>
      </c>
      <c r="L7" s="10">
        <v>853</v>
      </c>
      <c r="M7" s="10"/>
      <c r="N7" s="10">
        <v>1178</v>
      </c>
      <c r="O7" s="10">
        <v>1131</v>
      </c>
      <c r="P7" s="10">
        <v>781</v>
      </c>
      <c r="Q7" s="10">
        <v>909</v>
      </c>
      <c r="R7" s="10"/>
      <c r="S7" s="10">
        <v>563</v>
      </c>
      <c r="T7" s="10">
        <v>553</v>
      </c>
      <c r="U7" s="10">
        <v>314</v>
      </c>
      <c r="V7" s="10">
        <v>343</v>
      </c>
      <c r="W7" s="10">
        <v>293</v>
      </c>
      <c r="X7" s="10">
        <v>376</v>
      </c>
      <c r="Y7" s="10">
        <v>336</v>
      </c>
      <c r="Z7" s="10">
        <v>171</v>
      </c>
      <c r="AA7" s="10">
        <v>447</v>
      </c>
      <c r="AB7" s="10">
        <v>337</v>
      </c>
      <c r="AC7" s="10">
        <v>188</v>
      </c>
      <c r="AD7" s="10">
        <v>91</v>
      </c>
      <c r="AE7" s="10"/>
      <c r="AF7" s="10">
        <v>1421</v>
      </c>
      <c r="AG7" s="10">
        <v>1665</v>
      </c>
      <c r="AH7" s="10">
        <v>577</v>
      </c>
      <c r="AI7" s="10"/>
      <c r="AJ7" s="10">
        <v>1433</v>
      </c>
      <c r="AK7" s="10">
        <v>1082</v>
      </c>
      <c r="AL7" s="10">
        <v>299</v>
      </c>
      <c r="AM7" s="10">
        <v>42</v>
      </c>
      <c r="AN7" s="10">
        <v>541</v>
      </c>
      <c r="AO7" s="10"/>
      <c r="AP7" s="10">
        <v>878</v>
      </c>
      <c r="AQ7" s="10">
        <v>1369</v>
      </c>
      <c r="AR7" s="10">
        <v>264</v>
      </c>
      <c r="AS7" s="10"/>
      <c r="AT7" s="10">
        <v>929</v>
      </c>
      <c r="AU7" s="10">
        <v>932</v>
      </c>
      <c r="AV7" s="10">
        <v>1096</v>
      </c>
      <c r="AW7" s="10">
        <v>455</v>
      </c>
      <c r="AX7" s="10">
        <v>62</v>
      </c>
      <c r="AY7" s="10"/>
      <c r="AZ7" s="10">
        <v>33</v>
      </c>
      <c r="BA7" s="10">
        <v>185</v>
      </c>
      <c r="BB7" s="10">
        <v>256</v>
      </c>
      <c r="BC7" s="10">
        <v>269</v>
      </c>
      <c r="BD7" s="10">
        <v>403</v>
      </c>
      <c r="BE7" s="10">
        <v>436</v>
      </c>
      <c r="BF7" s="10">
        <v>391</v>
      </c>
      <c r="BG7" s="10">
        <v>312</v>
      </c>
      <c r="BH7" s="10">
        <v>253</v>
      </c>
      <c r="BI7" s="10">
        <v>211</v>
      </c>
      <c r="BJ7" s="10">
        <v>336</v>
      </c>
      <c r="BK7" s="10">
        <v>187</v>
      </c>
      <c r="BL7" s="10">
        <v>180</v>
      </c>
      <c r="BM7" s="10">
        <v>103</v>
      </c>
      <c r="BN7" s="10">
        <v>95</v>
      </c>
      <c r="BO7" s="10">
        <v>161</v>
      </c>
      <c r="BP7" s="10"/>
      <c r="BQ7" s="10">
        <v>1235</v>
      </c>
      <c r="BR7" s="10">
        <v>2665</v>
      </c>
    </row>
    <row r="8" spans="2:70" ht="30" customHeight="1" x14ac:dyDescent="0.35">
      <c r="B8" s="11" t="s">
        <v>20</v>
      </c>
      <c r="C8" s="11">
        <v>4012</v>
      </c>
      <c r="D8" s="11">
        <v>1975</v>
      </c>
      <c r="E8" s="11">
        <v>2024</v>
      </c>
      <c r="F8" s="11"/>
      <c r="G8" s="11">
        <v>558</v>
      </c>
      <c r="H8" s="11">
        <v>682</v>
      </c>
      <c r="I8" s="11">
        <v>685</v>
      </c>
      <c r="J8" s="11">
        <v>686</v>
      </c>
      <c r="K8" s="11">
        <v>562</v>
      </c>
      <c r="L8" s="11">
        <v>839</v>
      </c>
      <c r="M8" s="11"/>
      <c r="N8" s="11">
        <v>1080</v>
      </c>
      <c r="O8" s="11">
        <v>1039</v>
      </c>
      <c r="P8" s="11">
        <v>880</v>
      </c>
      <c r="Q8" s="11">
        <v>1000</v>
      </c>
      <c r="R8" s="11"/>
      <c r="S8" s="11">
        <v>562</v>
      </c>
      <c r="T8" s="11">
        <v>522</v>
      </c>
      <c r="U8" s="11">
        <v>321</v>
      </c>
      <c r="V8" s="11">
        <v>361</v>
      </c>
      <c r="W8" s="11">
        <v>281</v>
      </c>
      <c r="X8" s="11">
        <v>361</v>
      </c>
      <c r="Y8" s="11">
        <v>321</v>
      </c>
      <c r="Z8" s="11">
        <v>160</v>
      </c>
      <c r="AA8" s="11">
        <v>441</v>
      </c>
      <c r="AB8" s="11">
        <v>361</v>
      </c>
      <c r="AC8" s="11">
        <v>201</v>
      </c>
      <c r="AD8" s="11">
        <v>120</v>
      </c>
      <c r="AE8" s="11"/>
      <c r="AF8" s="11">
        <v>1410</v>
      </c>
      <c r="AG8" s="11">
        <v>1629</v>
      </c>
      <c r="AH8" s="11">
        <v>599</v>
      </c>
      <c r="AI8" s="11"/>
      <c r="AJ8" s="11">
        <v>1397</v>
      </c>
      <c r="AK8" s="11">
        <v>1071</v>
      </c>
      <c r="AL8" s="11">
        <v>288</v>
      </c>
      <c r="AM8" s="11">
        <v>45</v>
      </c>
      <c r="AN8" s="11">
        <v>558</v>
      </c>
      <c r="AO8" s="11"/>
      <c r="AP8" s="11">
        <v>856</v>
      </c>
      <c r="AQ8" s="11">
        <v>1358</v>
      </c>
      <c r="AR8" s="11">
        <v>259</v>
      </c>
      <c r="AS8" s="11"/>
      <c r="AT8" s="11">
        <v>961</v>
      </c>
      <c r="AU8" s="11">
        <v>958</v>
      </c>
      <c r="AV8" s="11">
        <v>1056</v>
      </c>
      <c r="AW8" s="11">
        <v>434</v>
      </c>
      <c r="AX8" s="11">
        <v>55</v>
      </c>
      <c r="AY8" s="11"/>
      <c r="AZ8" s="11">
        <v>33</v>
      </c>
      <c r="BA8" s="11">
        <v>186</v>
      </c>
      <c r="BB8" s="11">
        <v>267</v>
      </c>
      <c r="BC8" s="11">
        <v>280</v>
      </c>
      <c r="BD8" s="11">
        <v>416</v>
      </c>
      <c r="BE8" s="11">
        <v>443</v>
      </c>
      <c r="BF8" s="11">
        <v>394</v>
      </c>
      <c r="BG8" s="11">
        <v>314</v>
      </c>
      <c r="BH8" s="11">
        <v>257</v>
      </c>
      <c r="BI8" s="11">
        <v>206</v>
      </c>
      <c r="BJ8" s="11">
        <v>329</v>
      </c>
      <c r="BK8" s="11">
        <v>179</v>
      </c>
      <c r="BL8" s="11">
        <v>174</v>
      </c>
      <c r="BM8" s="11">
        <v>97</v>
      </c>
      <c r="BN8" s="11">
        <v>87</v>
      </c>
      <c r="BO8" s="11">
        <v>148</v>
      </c>
      <c r="BP8" s="11"/>
      <c r="BQ8" s="11">
        <v>1209</v>
      </c>
      <c r="BR8" s="11">
        <v>2688</v>
      </c>
    </row>
    <row r="9" spans="2:70" ht="29" x14ac:dyDescent="0.35">
      <c r="B9" s="18" t="s">
        <v>149</v>
      </c>
      <c r="C9" s="17">
        <v>0.39138146581315603</v>
      </c>
      <c r="D9" s="17">
        <v>0.40449406136722799</v>
      </c>
      <c r="E9" s="17">
        <v>0.38054304532158401</v>
      </c>
      <c r="F9" s="17"/>
      <c r="G9" s="17">
        <v>0.26143107551900402</v>
      </c>
      <c r="H9" s="17">
        <v>0.28739026625955999</v>
      </c>
      <c r="I9" s="17">
        <v>0.304037223527446</v>
      </c>
      <c r="J9" s="17">
        <v>0.39822622532769097</v>
      </c>
      <c r="K9" s="17">
        <v>0.50094938188276095</v>
      </c>
      <c r="L9" s="17">
        <v>0.55481872360205398</v>
      </c>
      <c r="M9" s="17"/>
      <c r="N9" s="17">
        <v>0.33355041797137303</v>
      </c>
      <c r="O9" s="17">
        <v>0.37535993521399003</v>
      </c>
      <c r="P9" s="17">
        <v>0.38880983213749798</v>
      </c>
      <c r="Q9" s="17">
        <v>0.46969068327212099</v>
      </c>
      <c r="R9" s="17"/>
      <c r="S9" s="17">
        <v>0.380479894403218</v>
      </c>
      <c r="T9" s="17">
        <v>0.36103743714041098</v>
      </c>
      <c r="U9" s="17">
        <v>0.40002228880951801</v>
      </c>
      <c r="V9" s="17">
        <v>0.42127542131580797</v>
      </c>
      <c r="W9" s="17">
        <v>0.41428218454704802</v>
      </c>
      <c r="X9" s="17">
        <v>0.38139645531184102</v>
      </c>
      <c r="Y9" s="17">
        <v>0.37598539760260302</v>
      </c>
      <c r="Z9" s="17">
        <v>0.411442868775861</v>
      </c>
      <c r="AA9" s="17">
        <v>0.40009530673235</v>
      </c>
      <c r="AB9" s="17">
        <v>0.46224133992868599</v>
      </c>
      <c r="AC9" s="17">
        <v>0.36383864767465401</v>
      </c>
      <c r="AD9" s="17">
        <v>0.25317259760090799</v>
      </c>
      <c r="AE9" s="17"/>
      <c r="AF9" s="17">
        <v>0.44912801984247802</v>
      </c>
      <c r="AG9" s="17">
        <v>0.34786885463258399</v>
      </c>
      <c r="AH9" s="17">
        <v>0.44738552225065997</v>
      </c>
      <c r="AI9" s="17"/>
      <c r="AJ9" s="17">
        <v>0.45555306920113398</v>
      </c>
      <c r="AK9" s="17">
        <v>0.338911016116754</v>
      </c>
      <c r="AL9" s="17">
        <v>0.33315226279952997</v>
      </c>
      <c r="AM9" s="17">
        <v>0.35688558328185499</v>
      </c>
      <c r="AN9" s="17">
        <v>0.45389550461039302</v>
      </c>
      <c r="AO9" s="17"/>
      <c r="AP9" s="17">
        <v>0.43136953521603899</v>
      </c>
      <c r="AQ9" s="17">
        <v>0.357627009544915</v>
      </c>
      <c r="AR9" s="17">
        <v>0.30143057451933902</v>
      </c>
      <c r="AS9" s="17"/>
      <c r="AT9" s="17">
        <v>0.51263826640404597</v>
      </c>
      <c r="AU9" s="17">
        <v>0.32632239119508</v>
      </c>
      <c r="AV9" s="17">
        <v>0.33992599926544298</v>
      </c>
      <c r="AW9" s="17">
        <v>0.30892953440728699</v>
      </c>
      <c r="AX9" s="17">
        <v>0.29900309844476602</v>
      </c>
      <c r="AY9" s="17"/>
      <c r="AZ9" s="17">
        <v>0.47354647042828302</v>
      </c>
      <c r="BA9" s="17">
        <v>0.43590821785727801</v>
      </c>
      <c r="BB9" s="17">
        <v>0.47948930829487002</v>
      </c>
      <c r="BC9" s="17">
        <v>0.46387616114923602</v>
      </c>
      <c r="BD9" s="17">
        <v>0.38945692616452898</v>
      </c>
      <c r="BE9" s="17">
        <v>0.43835744405614602</v>
      </c>
      <c r="BF9" s="17">
        <v>0.387048223791991</v>
      </c>
      <c r="BG9" s="17">
        <v>0.39563957251421</v>
      </c>
      <c r="BH9" s="17">
        <v>0.36084797327408602</v>
      </c>
      <c r="BI9" s="17">
        <v>0.33968974537485802</v>
      </c>
      <c r="BJ9" s="17">
        <v>0.375360615645425</v>
      </c>
      <c r="BK9" s="17">
        <v>0.319059637160723</v>
      </c>
      <c r="BL9" s="17">
        <v>0.30435161209349698</v>
      </c>
      <c r="BM9" s="17">
        <v>0.380290379214275</v>
      </c>
      <c r="BN9" s="17">
        <v>0.33050634476198798</v>
      </c>
      <c r="BO9" s="17">
        <v>0.29495898564460998</v>
      </c>
      <c r="BP9" s="17"/>
      <c r="BQ9" s="17">
        <v>0.29965156803051202</v>
      </c>
      <c r="BR9" s="17">
        <v>0.43762018895811899</v>
      </c>
    </row>
    <row r="10" spans="2:70" ht="58" x14ac:dyDescent="0.35">
      <c r="B10" s="18" t="s">
        <v>150</v>
      </c>
      <c r="C10" s="17">
        <v>0.39597069743805402</v>
      </c>
      <c r="D10" s="17">
        <v>0.39498398210328201</v>
      </c>
      <c r="E10" s="17">
        <v>0.39548576593387702</v>
      </c>
      <c r="F10" s="17"/>
      <c r="G10" s="17">
        <v>0.46183572036600201</v>
      </c>
      <c r="H10" s="17">
        <v>0.36447514742898401</v>
      </c>
      <c r="I10" s="17">
        <v>0.41901970233514502</v>
      </c>
      <c r="J10" s="17">
        <v>0.409777653476948</v>
      </c>
      <c r="K10" s="17">
        <v>0.39456812397457303</v>
      </c>
      <c r="L10" s="17">
        <v>0.34856177765236801</v>
      </c>
      <c r="M10" s="17"/>
      <c r="N10" s="17">
        <v>0.43074716223493398</v>
      </c>
      <c r="O10" s="17">
        <v>0.41497881580895402</v>
      </c>
      <c r="P10" s="17">
        <v>0.36557581104905801</v>
      </c>
      <c r="Q10" s="17">
        <v>0.36856218589461098</v>
      </c>
      <c r="R10" s="17"/>
      <c r="S10" s="17">
        <v>0.339011130043325</v>
      </c>
      <c r="T10" s="17">
        <v>0.46113542837959898</v>
      </c>
      <c r="U10" s="17">
        <v>0.42127547593176301</v>
      </c>
      <c r="V10" s="17">
        <v>0.38330066423391002</v>
      </c>
      <c r="W10" s="17">
        <v>0.37027809944018802</v>
      </c>
      <c r="X10" s="17">
        <v>0.41640498092054401</v>
      </c>
      <c r="Y10" s="17">
        <v>0.412702082609674</v>
      </c>
      <c r="Z10" s="17">
        <v>0.35561206267456202</v>
      </c>
      <c r="AA10" s="17">
        <v>0.39450687812393098</v>
      </c>
      <c r="AB10" s="17">
        <v>0.33092248421075199</v>
      </c>
      <c r="AC10" s="17">
        <v>0.416306334268783</v>
      </c>
      <c r="AD10" s="17">
        <v>0.52442896076555601</v>
      </c>
      <c r="AE10" s="17"/>
      <c r="AF10" s="17">
        <v>0.37595450987739998</v>
      </c>
      <c r="AG10" s="17">
        <v>0.41994131478673902</v>
      </c>
      <c r="AH10" s="17">
        <v>0.32309875169327201</v>
      </c>
      <c r="AI10" s="17"/>
      <c r="AJ10" s="17">
        <v>0.37746463515482498</v>
      </c>
      <c r="AK10" s="17">
        <v>0.405374552059245</v>
      </c>
      <c r="AL10" s="17">
        <v>0.43176113661373799</v>
      </c>
      <c r="AM10" s="17">
        <v>0.41399635195821599</v>
      </c>
      <c r="AN10" s="17">
        <v>0.363114178991018</v>
      </c>
      <c r="AO10" s="17"/>
      <c r="AP10" s="17">
        <v>0.38585451632370599</v>
      </c>
      <c r="AQ10" s="17">
        <v>0.39569163864231</v>
      </c>
      <c r="AR10" s="17">
        <v>0.44319501134640599</v>
      </c>
      <c r="AS10" s="17"/>
      <c r="AT10" s="17">
        <v>0.36607721611467198</v>
      </c>
      <c r="AU10" s="17">
        <v>0.45874320614125103</v>
      </c>
      <c r="AV10" s="17">
        <v>0.39095033031992099</v>
      </c>
      <c r="AW10" s="17">
        <v>0.38021046344727799</v>
      </c>
      <c r="AX10" s="17">
        <v>0.40196091349398499</v>
      </c>
      <c r="AY10" s="17"/>
      <c r="AZ10" s="17">
        <v>0.40844024736432899</v>
      </c>
      <c r="BA10" s="17">
        <v>0.383303179580188</v>
      </c>
      <c r="BB10" s="17">
        <v>0.36823133910979999</v>
      </c>
      <c r="BC10" s="17">
        <v>0.36878520413617799</v>
      </c>
      <c r="BD10" s="17">
        <v>0.398513574033378</v>
      </c>
      <c r="BE10" s="17">
        <v>0.36130309586155901</v>
      </c>
      <c r="BF10" s="17">
        <v>0.41404013261332101</v>
      </c>
      <c r="BG10" s="17">
        <v>0.39058321538017499</v>
      </c>
      <c r="BH10" s="17">
        <v>0.40166704017468302</v>
      </c>
      <c r="BI10" s="17">
        <v>0.42992908108781802</v>
      </c>
      <c r="BJ10" s="17">
        <v>0.36779347805826801</v>
      </c>
      <c r="BK10" s="17">
        <v>0.44962197893492301</v>
      </c>
      <c r="BL10" s="17">
        <v>0.48751094713913501</v>
      </c>
      <c r="BM10" s="17">
        <v>0.39560487145952999</v>
      </c>
      <c r="BN10" s="17">
        <v>0.42385598127370899</v>
      </c>
      <c r="BO10" s="17">
        <v>0.38752840773214903</v>
      </c>
      <c r="BP10" s="17"/>
      <c r="BQ10" s="17">
        <v>0.39875246072965898</v>
      </c>
      <c r="BR10" s="17">
        <v>0.39717140520418298</v>
      </c>
    </row>
    <row r="11" spans="2:70" ht="43.5" x14ac:dyDescent="0.35">
      <c r="B11" s="18" t="s">
        <v>151</v>
      </c>
      <c r="C11" s="17">
        <v>0.10446073405140099</v>
      </c>
      <c r="D11" s="17">
        <v>9.9005192505504797E-2</v>
      </c>
      <c r="E11" s="17">
        <v>0.108579663002897</v>
      </c>
      <c r="F11" s="17"/>
      <c r="G11" s="17">
        <v>0.14218250905076599</v>
      </c>
      <c r="H11" s="17">
        <v>0.145787967806426</v>
      </c>
      <c r="I11" s="17">
        <v>0.127500639742887</v>
      </c>
      <c r="J11" s="17">
        <v>0.108084939512316</v>
      </c>
      <c r="K11" s="17">
        <v>5.7495690339244898E-2</v>
      </c>
      <c r="L11" s="17">
        <v>5.5416980414959599E-2</v>
      </c>
      <c r="M11" s="17"/>
      <c r="N11" s="17">
        <v>0.114581276300541</v>
      </c>
      <c r="O11" s="17">
        <v>8.3683742742759096E-2</v>
      </c>
      <c r="P11" s="17">
        <v>0.12546437611557701</v>
      </c>
      <c r="Q11" s="17">
        <v>9.6042404490363595E-2</v>
      </c>
      <c r="R11" s="17"/>
      <c r="S11" s="17">
        <v>0.12035547155712099</v>
      </c>
      <c r="T11" s="17">
        <v>8.6503436970187003E-2</v>
      </c>
      <c r="U11" s="17">
        <v>9.5319043819975594E-2</v>
      </c>
      <c r="V11" s="17">
        <v>0.111117385252035</v>
      </c>
      <c r="W11" s="17">
        <v>9.4442220375919594E-2</v>
      </c>
      <c r="X11" s="17">
        <v>9.2753984628474895E-2</v>
      </c>
      <c r="Y11" s="17">
        <v>0.11964225552905799</v>
      </c>
      <c r="Z11" s="17">
        <v>0.136197717181641</v>
      </c>
      <c r="AA11" s="17">
        <v>0.106394693007392</v>
      </c>
      <c r="AB11" s="17">
        <v>0.105474762364566</v>
      </c>
      <c r="AC11" s="17">
        <v>0.108340218876709</v>
      </c>
      <c r="AD11" s="17">
        <v>7.1661754302708894E-2</v>
      </c>
      <c r="AE11" s="17"/>
      <c r="AF11" s="17">
        <v>8.5338125350983396E-2</v>
      </c>
      <c r="AG11" s="17">
        <v>0.116471100848758</v>
      </c>
      <c r="AH11" s="17">
        <v>9.46932826352231E-2</v>
      </c>
      <c r="AI11" s="17"/>
      <c r="AJ11" s="17">
        <v>7.8909065876763898E-2</v>
      </c>
      <c r="AK11" s="17">
        <v>0.120758702340573</v>
      </c>
      <c r="AL11" s="17">
        <v>0.10948654678544199</v>
      </c>
      <c r="AM11" s="17">
        <v>0.129113087208788</v>
      </c>
      <c r="AN11" s="17">
        <v>8.0826750148969104E-2</v>
      </c>
      <c r="AO11" s="17"/>
      <c r="AP11" s="17">
        <v>8.1243233897176206E-2</v>
      </c>
      <c r="AQ11" s="17">
        <v>0.127957072839575</v>
      </c>
      <c r="AR11" s="17">
        <v>0.13944377266854599</v>
      </c>
      <c r="AS11" s="17"/>
      <c r="AT11" s="17">
        <v>9.0111788250701402E-2</v>
      </c>
      <c r="AU11" s="17">
        <v>9.9181647841538004E-2</v>
      </c>
      <c r="AV11" s="17">
        <v>0.119201917654487</v>
      </c>
      <c r="AW11" s="17">
        <v>0.12512604205345601</v>
      </c>
      <c r="AX11" s="17">
        <v>0.112295675253569</v>
      </c>
      <c r="AY11" s="17"/>
      <c r="AZ11" s="17">
        <v>0</v>
      </c>
      <c r="BA11" s="17">
        <v>9.3626139503273295E-2</v>
      </c>
      <c r="BB11" s="17">
        <v>0.10216433876120599</v>
      </c>
      <c r="BC11" s="17">
        <v>7.8833597289687002E-2</v>
      </c>
      <c r="BD11" s="17">
        <v>0.11313638207104</v>
      </c>
      <c r="BE11" s="17">
        <v>9.6634366982256803E-2</v>
      </c>
      <c r="BF11" s="17">
        <v>0.10180645100977601</v>
      </c>
      <c r="BG11" s="17">
        <v>0.11695846939676099</v>
      </c>
      <c r="BH11" s="17">
        <v>0.130647958285216</v>
      </c>
      <c r="BI11" s="17">
        <v>9.1253727354195902E-2</v>
      </c>
      <c r="BJ11" s="17">
        <v>0.13638386696622301</v>
      </c>
      <c r="BK11" s="17">
        <v>0.10850593224494</v>
      </c>
      <c r="BL11" s="17">
        <v>8.4277489220795199E-2</v>
      </c>
      <c r="BM11" s="17">
        <v>0.114695839536154</v>
      </c>
      <c r="BN11" s="17">
        <v>0.11400448201037799</v>
      </c>
      <c r="BO11" s="17">
        <v>0.116648006817465</v>
      </c>
      <c r="BP11" s="17"/>
      <c r="BQ11" s="17">
        <v>0.14070032525704801</v>
      </c>
      <c r="BR11" s="17">
        <v>8.5277337503499695E-2</v>
      </c>
    </row>
    <row r="12" spans="2:70" ht="29" x14ac:dyDescent="0.35">
      <c r="B12" s="18" t="s">
        <v>152</v>
      </c>
      <c r="C12" s="17">
        <v>5.0496643704081898E-2</v>
      </c>
      <c r="D12" s="17">
        <v>4.4877903831207301E-2</v>
      </c>
      <c r="E12" s="17">
        <v>5.63042169067869E-2</v>
      </c>
      <c r="F12" s="17"/>
      <c r="G12" s="17">
        <v>6.66657790445397E-2</v>
      </c>
      <c r="H12" s="17">
        <v>9.7063238738515703E-2</v>
      </c>
      <c r="I12" s="17">
        <v>5.8723343037459498E-2</v>
      </c>
      <c r="J12" s="17">
        <v>4.6637041781699702E-2</v>
      </c>
      <c r="K12" s="17">
        <v>2.7428946585723001E-2</v>
      </c>
      <c r="L12" s="17">
        <v>1.3748770593771401E-2</v>
      </c>
      <c r="M12" s="17"/>
      <c r="N12" s="17">
        <v>5.0326700914660003E-2</v>
      </c>
      <c r="O12" s="17">
        <v>7.10939467033216E-2</v>
      </c>
      <c r="P12" s="17">
        <v>5.2173811178224803E-2</v>
      </c>
      <c r="Q12" s="17">
        <v>2.8460133091354901E-2</v>
      </c>
      <c r="R12" s="17"/>
      <c r="S12" s="17">
        <v>6.4273745836441395E-2</v>
      </c>
      <c r="T12" s="17">
        <v>4.6989969569423001E-2</v>
      </c>
      <c r="U12" s="17">
        <v>5.83318505787205E-2</v>
      </c>
      <c r="V12" s="17">
        <v>4.00748059639187E-2</v>
      </c>
      <c r="W12" s="17">
        <v>6.4780962597187394E-2</v>
      </c>
      <c r="X12" s="17">
        <v>3.6128269414519999E-2</v>
      </c>
      <c r="Y12" s="17">
        <v>4.8683236417455401E-2</v>
      </c>
      <c r="Z12" s="17">
        <v>4.1296054947229301E-2</v>
      </c>
      <c r="AA12" s="17">
        <v>3.5624405509078097E-2</v>
      </c>
      <c r="AB12" s="17">
        <v>4.9310914254425603E-2</v>
      </c>
      <c r="AC12" s="17">
        <v>4.7986795103305897E-2</v>
      </c>
      <c r="AD12" s="17">
        <v>0.100944219578503</v>
      </c>
      <c r="AE12" s="17"/>
      <c r="AF12" s="17">
        <v>4.6636879146182399E-2</v>
      </c>
      <c r="AG12" s="17">
        <v>4.80010200381586E-2</v>
      </c>
      <c r="AH12" s="17">
        <v>6.9161458277980398E-2</v>
      </c>
      <c r="AI12" s="17"/>
      <c r="AJ12" s="17">
        <v>4.6574323960710803E-2</v>
      </c>
      <c r="AK12" s="17">
        <v>5.9914693381583103E-2</v>
      </c>
      <c r="AL12" s="17">
        <v>5.8189661890557298E-2</v>
      </c>
      <c r="AM12" s="17">
        <v>5.58367009981229E-2</v>
      </c>
      <c r="AN12" s="17">
        <v>4.3252614825561003E-2</v>
      </c>
      <c r="AO12" s="17"/>
      <c r="AP12" s="17">
        <v>4.3972427582777002E-2</v>
      </c>
      <c r="AQ12" s="17">
        <v>5.2982039378924303E-2</v>
      </c>
      <c r="AR12" s="17">
        <v>6.2198143726744003E-2</v>
      </c>
      <c r="AS12" s="17"/>
      <c r="AT12" s="17">
        <v>1.35021933713384E-2</v>
      </c>
      <c r="AU12" s="17">
        <v>9.2147066613363901E-2</v>
      </c>
      <c r="AV12" s="17">
        <v>4.7308489327986397E-2</v>
      </c>
      <c r="AW12" s="17">
        <v>5.0763771683164899E-2</v>
      </c>
      <c r="AX12" s="17">
        <v>6.2983502635003394E-2</v>
      </c>
      <c r="AY12" s="17"/>
      <c r="AZ12" s="17">
        <v>0</v>
      </c>
      <c r="BA12" s="17">
        <v>4.05705861331149E-2</v>
      </c>
      <c r="BB12" s="17">
        <v>2.7651637789070899E-2</v>
      </c>
      <c r="BC12" s="17">
        <v>2.9087909483339801E-2</v>
      </c>
      <c r="BD12" s="17">
        <v>5.2109764164700402E-2</v>
      </c>
      <c r="BE12" s="17">
        <v>4.4939024949146901E-2</v>
      </c>
      <c r="BF12" s="17">
        <v>5.51585674068708E-2</v>
      </c>
      <c r="BG12" s="17">
        <v>5.8454578076760098E-2</v>
      </c>
      <c r="BH12" s="17">
        <v>5.1366488388103301E-2</v>
      </c>
      <c r="BI12" s="17">
        <v>7.35625488824702E-2</v>
      </c>
      <c r="BJ12" s="17">
        <v>4.52801791209324E-2</v>
      </c>
      <c r="BK12" s="17">
        <v>6.4876045500190702E-2</v>
      </c>
      <c r="BL12" s="17">
        <v>5.94123041248023E-2</v>
      </c>
      <c r="BM12" s="17">
        <v>6.51466952413738E-2</v>
      </c>
      <c r="BN12" s="17">
        <v>2.94037265050833E-2</v>
      </c>
      <c r="BO12" s="17">
        <v>8.3306606632329805E-2</v>
      </c>
      <c r="BP12" s="17"/>
      <c r="BQ12" s="17">
        <v>7.8146495700426394E-2</v>
      </c>
      <c r="BR12" s="17">
        <v>3.7630016130179703E-2</v>
      </c>
    </row>
    <row r="13" spans="2:70" ht="29" x14ac:dyDescent="0.35">
      <c r="B13" s="18" t="s">
        <v>153</v>
      </c>
      <c r="C13" s="17">
        <v>4.1971828775186799E-2</v>
      </c>
      <c r="D13" s="17">
        <v>4.4830457645224697E-2</v>
      </c>
      <c r="E13" s="17">
        <v>3.94518195595134E-2</v>
      </c>
      <c r="F13" s="17"/>
      <c r="G13" s="17">
        <v>5.6765020245787702E-2</v>
      </c>
      <c r="H13" s="17">
        <v>7.5882766858946293E-2</v>
      </c>
      <c r="I13" s="17">
        <v>6.4263410384605396E-2</v>
      </c>
      <c r="J13" s="17">
        <v>2.6398459480252601E-2</v>
      </c>
      <c r="K13" s="17">
        <v>1.32387377491357E-2</v>
      </c>
      <c r="L13" s="17">
        <v>1.83162615007516E-2</v>
      </c>
      <c r="M13" s="17"/>
      <c r="N13" s="17">
        <v>6.0774223691037799E-2</v>
      </c>
      <c r="O13" s="17">
        <v>4.2300920779650898E-2</v>
      </c>
      <c r="P13" s="17">
        <v>4.7797686596814097E-2</v>
      </c>
      <c r="Q13" s="17">
        <v>1.5833711849616499E-2</v>
      </c>
      <c r="R13" s="17"/>
      <c r="S13" s="17">
        <v>7.5381023948102699E-2</v>
      </c>
      <c r="T13" s="17">
        <v>2.93505503558536E-2</v>
      </c>
      <c r="U13" s="17">
        <v>1.03162781865535E-2</v>
      </c>
      <c r="V13" s="17">
        <v>3.8346113292149098E-2</v>
      </c>
      <c r="W13" s="17">
        <v>4.5476562692059602E-2</v>
      </c>
      <c r="X13" s="17">
        <v>5.2031348078841799E-2</v>
      </c>
      <c r="Y13" s="17">
        <v>2.76390203032786E-2</v>
      </c>
      <c r="Z13" s="17">
        <v>2.2037722435579499E-2</v>
      </c>
      <c r="AA13" s="17">
        <v>5.4117304753125199E-2</v>
      </c>
      <c r="AB13" s="17">
        <v>4.1646987699094501E-2</v>
      </c>
      <c r="AC13" s="17">
        <v>3.5671650114798802E-2</v>
      </c>
      <c r="AD13" s="17">
        <v>2.9347874887931599E-2</v>
      </c>
      <c r="AE13" s="17"/>
      <c r="AF13" s="17">
        <v>3.0843962310043299E-2</v>
      </c>
      <c r="AG13" s="17">
        <v>5.71052048020224E-2</v>
      </c>
      <c r="AH13" s="17">
        <v>3.38750735714149E-2</v>
      </c>
      <c r="AI13" s="17"/>
      <c r="AJ13" s="17">
        <v>3.17620127178109E-2</v>
      </c>
      <c r="AK13" s="17">
        <v>5.9488486540648401E-2</v>
      </c>
      <c r="AL13" s="17">
        <v>5.3620790554077501E-2</v>
      </c>
      <c r="AM13" s="17">
        <v>1.9081432055897601E-2</v>
      </c>
      <c r="AN13" s="17">
        <v>2.77557271250858E-2</v>
      </c>
      <c r="AO13" s="17"/>
      <c r="AP13" s="17">
        <v>4.29363779354529E-2</v>
      </c>
      <c r="AQ13" s="17">
        <v>4.9745118428691497E-2</v>
      </c>
      <c r="AR13" s="17">
        <v>3.73839233588091E-2</v>
      </c>
      <c r="AS13" s="17"/>
      <c r="AT13" s="17">
        <v>2.6648464610829498E-3</v>
      </c>
      <c r="AU13" s="17">
        <v>9.7805280589154508E-3</v>
      </c>
      <c r="AV13" s="17">
        <v>9.08624663534114E-2</v>
      </c>
      <c r="AW13" s="17">
        <v>0.113851456428378</v>
      </c>
      <c r="AX13" s="17">
        <v>0.11089185028354299</v>
      </c>
      <c r="AY13" s="17"/>
      <c r="AZ13" s="17">
        <v>2.9335476530584E-2</v>
      </c>
      <c r="BA13" s="17">
        <v>2.1696487735358001E-2</v>
      </c>
      <c r="BB13" s="17">
        <v>7.8994939499719107E-3</v>
      </c>
      <c r="BC13" s="17">
        <v>4.5000760964396397E-2</v>
      </c>
      <c r="BD13" s="17">
        <v>3.6578744567174797E-2</v>
      </c>
      <c r="BE13" s="17">
        <v>3.5078197947835003E-2</v>
      </c>
      <c r="BF13" s="17">
        <v>3.20870676274643E-2</v>
      </c>
      <c r="BG13" s="17">
        <v>3.55323927208539E-2</v>
      </c>
      <c r="BH13" s="17">
        <v>4.6726890485839202E-2</v>
      </c>
      <c r="BI13" s="17">
        <v>4.7196015143489901E-2</v>
      </c>
      <c r="BJ13" s="17">
        <v>5.6172017449653798E-2</v>
      </c>
      <c r="BK13" s="17">
        <v>4.5820444522278E-2</v>
      </c>
      <c r="BL13" s="17">
        <v>5.23051183028743E-2</v>
      </c>
      <c r="BM13" s="17">
        <v>4.4262214548667599E-2</v>
      </c>
      <c r="BN13" s="17">
        <v>0.102229465448842</v>
      </c>
      <c r="BO13" s="17">
        <v>0.107321749478932</v>
      </c>
      <c r="BP13" s="17"/>
      <c r="BQ13" s="17">
        <v>7.5136184216756205E-2</v>
      </c>
      <c r="BR13" s="17">
        <v>2.6168944874659001E-2</v>
      </c>
    </row>
    <row r="14" spans="2:70" x14ac:dyDescent="0.35">
      <c r="B14" s="18" t="s">
        <v>129</v>
      </c>
      <c r="C14" s="19">
        <v>1.5718630218120099E-2</v>
      </c>
      <c r="D14" s="19">
        <v>1.1808402547553399E-2</v>
      </c>
      <c r="E14" s="19">
        <v>1.96354892753411E-2</v>
      </c>
      <c r="F14" s="19"/>
      <c r="G14" s="19">
        <v>1.1119895773899701E-2</v>
      </c>
      <c r="H14" s="19">
        <v>2.9400612907568201E-2</v>
      </c>
      <c r="I14" s="19">
        <v>2.6455680972456801E-2</v>
      </c>
      <c r="J14" s="19">
        <v>1.0875680421092999E-2</v>
      </c>
      <c r="K14" s="19">
        <v>6.3191194685623901E-3</v>
      </c>
      <c r="L14" s="19">
        <v>9.1374862360954993E-3</v>
      </c>
      <c r="M14" s="19"/>
      <c r="N14" s="19">
        <v>1.00202188874543E-2</v>
      </c>
      <c r="O14" s="19">
        <v>1.2582638751323901E-2</v>
      </c>
      <c r="P14" s="19">
        <v>2.0178482922827701E-2</v>
      </c>
      <c r="Q14" s="19">
        <v>2.1410881401933101E-2</v>
      </c>
      <c r="R14" s="19"/>
      <c r="S14" s="19">
        <v>2.0498734211792099E-2</v>
      </c>
      <c r="T14" s="19">
        <v>1.4983177584526599E-2</v>
      </c>
      <c r="U14" s="19">
        <v>1.4735062673468901E-2</v>
      </c>
      <c r="V14" s="19">
        <v>5.8856099421795401E-3</v>
      </c>
      <c r="W14" s="19">
        <v>1.0739970347596699E-2</v>
      </c>
      <c r="X14" s="19">
        <v>2.1284961645778599E-2</v>
      </c>
      <c r="Y14" s="19">
        <v>1.53480075379301E-2</v>
      </c>
      <c r="Z14" s="19">
        <v>3.3413573985126899E-2</v>
      </c>
      <c r="AA14" s="19">
        <v>9.2614118741232605E-3</v>
      </c>
      <c r="AB14" s="19">
        <v>1.04035115424765E-2</v>
      </c>
      <c r="AC14" s="19">
        <v>2.7856353961749299E-2</v>
      </c>
      <c r="AD14" s="19">
        <v>2.04445928643926E-2</v>
      </c>
      <c r="AE14" s="19"/>
      <c r="AF14" s="19">
        <v>1.2098503472912501E-2</v>
      </c>
      <c r="AG14" s="19">
        <v>1.06125048917378E-2</v>
      </c>
      <c r="AH14" s="19">
        <v>3.1785911571449499E-2</v>
      </c>
      <c r="AI14" s="19"/>
      <c r="AJ14" s="19">
        <v>9.7368930887547899E-3</v>
      </c>
      <c r="AK14" s="19">
        <v>1.55525495611963E-2</v>
      </c>
      <c r="AL14" s="19">
        <v>1.3789601356654999E-2</v>
      </c>
      <c r="AM14" s="19">
        <v>2.50868444971203E-2</v>
      </c>
      <c r="AN14" s="19">
        <v>3.1155224298973001E-2</v>
      </c>
      <c r="AO14" s="19"/>
      <c r="AP14" s="19">
        <v>1.4623909044849301E-2</v>
      </c>
      <c r="AQ14" s="19">
        <v>1.5997121165583598E-2</v>
      </c>
      <c r="AR14" s="19">
        <v>1.63485743801563E-2</v>
      </c>
      <c r="AS14" s="19"/>
      <c r="AT14" s="19">
        <v>1.50056893981591E-2</v>
      </c>
      <c r="AU14" s="19">
        <v>1.38251601498522E-2</v>
      </c>
      <c r="AV14" s="19">
        <v>1.1750797078751001E-2</v>
      </c>
      <c r="AW14" s="19">
        <v>2.1118731980436199E-2</v>
      </c>
      <c r="AX14" s="19">
        <v>1.28649598891347E-2</v>
      </c>
      <c r="AY14" s="19"/>
      <c r="AZ14" s="19">
        <v>8.8677805676804805E-2</v>
      </c>
      <c r="BA14" s="19">
        <v>2.4895389190787699E-2</v>
      </c>
      <c r="BB14" s="19">
        <v>1.4563882095080799E-2</v>
      </c>
      <c r="BC14" s="19">
        <v>1.4416366977162901E-2</v>
      </c>
      <c r="BD14" s="19">
        <v>1.02046089991773E-2</v>
      </c>
      <c r="BE14" s="19">
        <v>2.3687870203056301E-2</v>
      </c>
      <c r="BF14" s="19">
        <v>9.8595575505774496E-3</v>
      </c>
      <c r="BG14" s="19">
        <v>2.83177191124033E-3</v>
      </c>
      <c r="BH14" s="19">
        <v>8.7436493920728595E-3</v>
      </c>
      <c r="BI14" s="19">
        <v>1.8368882157168601E-2</v>
      </c>
      <c r="BJ14" s="19">
        <v>1.9009842759497401E-2</v>
      </c>
      <c r="BK14" s="19">
        <v>1.21159616369453E-2</v>
      </c>
      <c r="BL14" s="19">
        <v>1.2142529118895601E-2</v>
      </c>
      <c r="BM14" s="19">
        <v>0</v>
      </c>
      <c r="BN14" s="19">
        <v>0</v>
      </c>
      <c r="BO14" s="19">
        <v>1.0236243694513999E-2</v>
      </c>
      <c r="BP14" s="19"/>
      <c r="BQ14" s="19">
        <v>7.61296606559807E-3</v>
      </c>
      <c r="BR14" s="19">
        <v>1.6132107329359699E-2</v>
      </c>
    </row>
    <row r="15" spans="2:70" x14ac:dyDescent="0.35">
      <c r="B15" s="16"/>
    </row>
    <row r="16" spans="2:70" x14ac:dyDescent="0.35">
      <c r="B16" t="s">
        <v>98</v>
      </c>
    </row>
    <row r="17" spans="2:2" x14ac:dyDescent="0.35">
      <c r="B17" t="s">
        <v>99</v>
      </c>
    </row>
    <row r="19" spans="2:2" x14ac:dyDescent="0.35">
      <c r="B19" s="8" t="str">
        <f>HYPERLINK("#'Contents'!A1", "Return to Contents")</f>
        <v>Return to Contents</v>
      </c>
    </row>
  </sheetData>
  <mergeCells count="11">
    <mergeCell ref="BQ5:BR5"/>
    <mergeCell ref="D5:E5"/>
    <mergeCell ref="G5:L5"/>
    <mergeCell ref="N5:Q5"/>
    <mergeCell ref="S5:AD5"/>
    <mergeCell ref="AF5:AH5"/>
    <mergeCell ref="D2:BJ2"/>
    <mergeCell ref="AJ5:AN5"/>
    <mergeCell ref="AP5:AR5"/>
    <mergeCell ref="AT5:AX5"/>
    <mergeCell ref="AZ5:BO5"/>
  </mergeCells>
  <pageMargins left="0.7" right="0.7" top="0.75" bottom="0.75" header="0.3" footer="0.3"/>
  <pageSetup paperSize="9" orientation="portrait" horizontalDpi="300" verticalDpi="300"/>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B2:BR16"/>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67" width="10.7265625" customWidth="1"/>
    <col min="68" max="68" width="2.1796875" customWidth="1"/>
    <col min="69" max="70" width="10.7265625" customWidth="1"/>
    <col min="71" max="71" width="2.1796875" customWidth="1"/>
  </cols>
  <sheetData>
    <row r="2" spans="2:70" ht="40" customHeight="1" x14ac:dyDescent="0.35">
      <c r="D2" s="29" t="s">
        <v>158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row>
    <row r="5" spans="2:70" ht="30" customHeight="1" x14ac:dyDescent="0.35">
      <c r="B5" s="15"/>
      <c r="C5" s="15"/>
      <c r="D5" s="30" t="s">
        <v>74</v>
      </c>
      <c r="E5" s="30"/>
      <c r="F5" s="15"/>
      <c r="G5" s="30" t="s">
        <v>75</v>
      </c>
      <c r="H5" s="30"/>
      <c r="I5" s="30"/>
      <c r="J5" s="30"/>
      <c r="K5" s="30"/>
      <c r="L5" s="30"/>
      <c r="M5" s="15"/>
      <c r="N5" s="30" t="s">
        <v>76</v>
      </c>
      <c r="O5" s="30"/>
      <c r="P5" s="30"/>
      <c r="Q5" s="30"/>
      <c r="R5" s="15"/>
      <c r="S5" s="30" t="s">
        <v>77</v>
      </c>
      <c r="T5" s="30"/>
      <c r="U5" s="30"/>
      <c r="V5" s="30"/>
      <c r="W5" s="30"/>
      <c r="X5" s="30"/>
      <c r="Y5" s="30"/>
      <c r="Z5" s="30"/>
      <c r="AA5" s="30"/>
      <c r="AB5" s="30"/>
      <c r="AC5" s="30"/>
      <c r="AD5" s="30"/>
      <c r="AE5" s="15"/>
      <c r="AF5" s="30" t="s">
        <v>78</v>
      </c>
      <c r="AG5" s="30"/>
      <c r="AH5" s="30"/>
      <c r="AI5" s="15"/>
      <c r="AJ5" s="30" t="s">
        <v>79</v>
      </c>
      <c r="AK5" s="30"/>
      <c r="AL5" s="30"/>
      <c r="AM5" s="30"/>
      <c r="AN5" s="30"/>
      <c r="AO5" s="15"/>
      <c r="AP5" s="30" t="s">
        <v>80</v>
      </c>
      <c r="AQ5" s="30"/>
      <c r="AR5" s="30"/>
      <c r="AS5" s="15"/>
      <c r="AT5" s="30" t="s">
        <v>81</v>
      </c>
      <c r="AU5" s="30"/>
      <c r="AV5" s="30"/>
      <c r="AW5" s="30"/>
      <c r="AX5" s="30"/>
      <c r="AY5" s="15"/>
      <c r="AZ5" s="30" t="s">
        <v>82</v>
      </c>
      <c r="BA5" s="30"/>
      <c r="BB5" s="30"/>
      <c r="BC5" s="30"/>
      <c r="BD5" s="30"/>
      <c r="BE5" s="30"/>
      <c r="BF5" s="30"/>
      <c r="BG5" s="30"/>
      <c r="BH5" s="30"/>
      <c r="BI5" s="30"/>
      <c r="BJ5" s="30"/>
      <c r="BK5" s="30"/>
      <c r="BL5" s="30"/>
      <c r="BM5" s="30"/>
      <c r="BN5" s="30"/>
      <c r="BO5" s="30"/>
      <c r="BP5" s="15"/>
      <c r="BQ5" s="30" t="s">
        <v>83</v>
      </c>
      <c r="BR5" s="30"/>
    </row>
    <row r="6" spans="2:7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46</v>
      </c>
      <c r="AQ6" s="12" t="s">
        <v>47</v>
      </c>
      <c r="AR6" s="12" t="s">
        <v>50</v>
      </c>
      <c r="AT6" s="12" t="s">
        <v>51</v>
      </c>
      <c r="AU6" s="12" t="s">
        <v>52</v>
      </c>
      <c r="AV6" s="12" t="s">
        <v>53</v>
      </c>
      <c r="AW6" s="12" t="s">
        <v>54</v>
      </c>
      <c r="AX6" s="12" t="s">
        <v>55</v>
      </c>
      <c r="AZ6" s="12" t="s">
        <v>56</v>
      </c>
      <c r="BA6" s="12" t="s">
        <v>57</v>
      </c>
      <c r="BB6" s="12" t="s">
        <v>58</v>
      </c>
      <c r="BC6" s="12" t="s">
        <v>59</v>
      </c>
      <c r="BD6" s="12" t="s">
        <v>60</v>
      </c>
      <c r="BE6" s="12" t="s">
        <v>61</v>
      </c>
      <c r="BF6" s="12" t="s">
        <v>62</v>
      </c>
      <c r="BG6" s="12" t="s">
        <v>63</v>
      </c>
      <c r="BH6" s="12" t="s">
        <v>64</v>
      </c>
      <c r="BI6" s="12" t="s">
        <v>65</v>
      </c>
      <c r="BJ6" s="12" t="s">
        <v>66</v>
      </c>
      <c r="BK6" s="12" t="s">
        <v>67</v>
      </c>
      <c r="BL6" s="12" t="s">
        <v>68</v>
      </c>
      <c r="BM6" s="12" t="s">
        <v>69</v>
      </c>
      <c r="BN6" s="12" t="s">
        <v>70</v>
      </c>
      <c r="BO6" s="12" t="s">
        <v>71</v>
      </c>
      <c r="BQ6" s="12" t="s">
        <v>72</v>
      </c>
      <c r="BR6" s="12" t="s">
        <v>73</v>
      </c>
    </row>
    <row r="7" spans="2:70" ht="30" customHeight="1" x14ac:dyDescent="0.35">
      <c r="B7" s="10" t="s">
        <v>19</v>
      </c>
      <c r="C7" s="10">
        <v>4012</v>
      </c>
      <c r="D7" s="10">
        <v>1971</v>
      </c>
      <c r="E7" s="10">
        <v>2028</v>
      </c>
      <c r="F7" s="10"/>
      <c r="G7" s="10">
        <v>497</v>
      </c>
      <c r="H7" s="10">
        <v>704</v>
      </c>
      <c r="I7" s="10">
        <v>694</v>
      </c>
      <c r="J7" s="10">
        <v>693</v>
      </c>
      <c r="K7" s="10">
        <v>571</v>
      </c>
      <c r="L7" s="10">
        <v>853</v>
      </c>
      <c r="M7" s="10"/>
      <c r="N7" s="10">
        <v>1178</v>
      </c>
      <c r="O7" s="10">
        <v>1131</v>
      </c>
      <c r="P7" s="10">
        <v>781</v>
      </c>
      <c r="Q7" s="10">
        <v>909</v>
      </c>
      <c r="R7" s="10"/>
      <c r="S7" s="10">
        <v>563</v>
      </c>
      <c r="T7" s="10">
        <v>553</v>
      </c>
      <c r="U7" s="10">
        <v>314</v>
      </c>
      <c r="V7" s="10">
        <v>343</v>
      </c>
      <c r="W7" s="10">
        <v>293</v>
      </c>
      <c r="X7" s="10">
        <v>376</v>
      </c>
      <c r="Y7" s="10">
        <v>336</v>
      </c>
      <c r="Z7" s="10">
        <v>171</v>
      </c>
      <c r="AA7" s="10">
        <v>447</v>
      </c>
      <c r="AB7" s="10">
        <v>337</v>
      </c>
      <c r="AC7" s="10">
        <v>188</v>
      </c>
      <c r="AD7" s="10">
        <v>91</v>
      </c>
      <c r="AE7" s="10"/>
      <c r="AF7" s="10">
        <v>1421</v>
      </c>
      <c r="AG7" s="10">
        <v>1665</v>
      </c>
      <c r="AH7" s="10">
        <v>577</v>
      </c>
      <c r="AI7" s="10"/>
      <c r="AJ7" s="10">
        <v>1433</v>
      </c>
      <c r="AK7" s="10">
        <v>1082</v>
      </c>
      <c r="AL7" s="10">
        <v>299</v>
      </c>
      <c r="AM7" s="10">
        <v>42</v>
      </c>
      <c r="AN7" s="10">
        <v>541</v>
      </c>
      <c r="AO7" s="10"/>
      <c r="AP7" s="10">
        <v>878</v>
      </c>
      <c r="AQ7" s="10">
        <v>1369</v>
      </c>
      <c r="AR7" s="10">
        <v>264</v>
      </c>
      <c r="AS7" s="10"/>
      <c r="AT7" s="10">
        <v>929</v>
      </c>
      <c r="AU7" s="10">
        <v>932</v>
      </c>
      <c r="AV7" s="10">
        <v>1096</v>
      </c>
      <c r="AW7" s="10">
        <v>455</v>
      </c>
      <c r="AX7" s="10">
        <v>62</v>
      </c>
      <c r="AY7" s="10"/>
      <c r="AZ7" s="10">
        <v>33</v>
      </c>
      <c r="BA7" s="10">
        <v>185</v>
      </c>
      <c r="BB7" s="10">
        <v>256</v>
      </c>
      <c r="BC7" s="10">
        <v>269</v>
      </c>
      <c r="BD7" s="10">
        <v>403</v>
      </c>
      <c r="BE7" s="10">
        <v>436</v>
      </c>
      <c r="BF7" s="10">
        <v>391</v>
      </c>
      <c r="BG7" s="10">
        <v>312</v>
      </c>
      <c r="BH7" s="10">
        <v>253</v>
      </c>
      <c r="BI7" s="10">
        <v>211</v>
      </c>
      <c r="BJ7" s="10">
        <v>336</v>
      </c>
      <c r="BK7" s="10">
        <v>187</v>
      </c>
      <c r="BL7" s="10">
        <v>180</v>
      </c>
      <c r="BM7" s="10">
        <v>103</v>
      </c>
      <c r="BN7" s="10">
        <v>95</v>
      </c>
      <c r="BO7" s="10">
        <v>161</v>
      </c>
      <c r="BP7" s="10"/>
      <c r="BQ7" s="10">
        <v>1235</v>
      </c>
      <c r="BR7" s="10">
        <v>2665</v>
      </c>
    </row>
    <row r="8" spans="2:70" ht="30" customHeight="1" x14ac:dyDescent="0.35">
      <c r="B8" s="11" t="s">
        <v>20</v>
      </c>
      <c r="C8" s="11">
        <v>4012</v>
      </c>
      <c r="D8" s="11">
        <v>1975</v>
      </c>
      <c r="E8" s="11">
        <v>2024</v>
      </c>
      <c r="F8" s="11"/>
      <c r="G8" s="11">
        <v>558</v>
      </c>
      <c r="H8" s="11">
        <v>682</v>
      </c>
      <c r="I8" s="11">
        <v>685</v>
      </c>
      <c r="J8" s="11">
        <v>686</v>
      </c>
      <c r="K8" s="11">
        <v>562</v>
      </c>
      <c r="L8" s="11">
        <v>839</v>
      </c>
      <c r="M8" s="11"/>
      <c r="N8" s="11">
        <v>1080</v>
      </c>
      <c r="O8" s="11">
        <v>1039</v>
      </c>
      <c r="P8" s="11">
        <v>880</v>
      </c>
      <c r="Q8" s="11">
        <v>1000</v>
      </c>
      <c r="R8" s="11"/>
      <c r="S8" s="11">
        <v>562</v>
      </c>
      <c r="T8" s="11">
        <v>522</v>
      </c>
      <c r="U8" s="11">
        <v>321</v>
      </c>
      <c r="V8" s="11">
        <v>361</v>
      </c>
      <c r="W8" s="11">
        <v>281</v>
      </c>
      <c r="X8" s="11">
        <v>361</v>
      </c>
      <c r="Y8" s="11">
        <v>321</v>
      </c>
      <c r="Z8" s="11">
        <v>160</v>
      </c>
      <c r="AA8" s="11">
        <v>441</v>
      </c>
      <c r="AB8" s="11">
        <v>361</v>
      </c>
      <c r="AC8" s="11">
        <v>201</v>
      </c>
      <c r="AD8" s="11">
        <v>120</v>
      </c>
      <c r="AE8" s="11"/>
      <c r="AF8" s="11">
        <v>1410</v>
      </c>
      <c r="AG8" s="11">
        <v>1629</v>
      </c>
      <c r="AH8" s="11">
        <v>599</v>
      </c>
      <c r="AI8" s="11"/>
      <c r="AJ8" s="11">
        <v>1397</v>
      </c>
      <c r="AK8" s="11">
        <v>1071</v>
      </c>
      <c r="AL8" s="11">
        <v>288</v>
      </c>
      <c r="AM8" s="11">
        <v>45</v>
      </c>
      <c r="AN8" s="11">
        <v>558</v>
      </c>
      <c r="AO8" s="11"/>
      <c r="AP8" s="11">
        <v>856</v>
      </c>
      <c r="AQ8" s="11">
        <v>1358</v>
      </c>
      <c r="AR8" s="11">
        <v>259</v>
      </c>
      <c r="AS8" s="11"/>
      <c r="AT8" s="11">
        <v>961</v>
      </c>
      <c r="AU8" s="11">
        <v>958</v>
      </c>
      <c r="AV8" s="11">
        <v>1056</v>
      </c>
      <c r="AW8" s="11">
        <v>434</v>
      </c>
      <c r="AX8" s="11">
        <v>55</v>
      </c>
      <c r="AY8" s="11"/>
      <c r="AZ8" s="11">
        <v>33</v>
      </c>
      <c r="BA8" s="11">
        <v>186</v>
      </c>
      <c r="BB8" s="11">
        <v>267</v>
      </c>
      <c r="BC8" s="11">
        <v>280</v>
      </c>
      <c r="BD8" s="11">
        <v>416</v>
      </c>
      <c r="BE8" s="11">
        <v>443</v>
      </c>
      <c r="BF8" s="11">
        <v>394</v>
      </c>
      <c r="BG8" s="11">
        <v>314</v>
      </c>
      <c r="BH8" s="11">
        <v>257</v>
      </c>
      <c r="BI8" s="11">
        <v>206</v>
      </c>
      <c r="BJ8" s="11">
        <v>329</v>
      </c>
      <c r="BK8" s="11">
        <v>179</v>
      </c>
      <c r="BL8" s="11">
        <v>174</v>
      </c>
      <c r="BM8" s="11">
        <v>97</v>
      </c>
      <c r="BN8" s="11">
        <v>87</v>
      </c>
      <c r="BO8" s="11">
        <v>148</v>
      </c>
      <c r="BP8" s="11"/>
      <c r="BQ8" s="11">
        <v>1209</v>
      </c>
      <c r="BR8" s="11">
        <v>2688</v>
      </c>
    </row>
    <row r="9" spans="2:70" ht="29" x14ac:dyDescent="0.35">
      <c r="B9" s="18" t="s">
        <v>155</v>
      </c>
      <c r="C9" s="17">
        <v>0.64356608150570105</v>
      </c>
      <c r="D9" s="17">
        <v>0.63984192564736297</v>
      </c>
      <c r="E9" s="17">
        <v>0.64819221946487404</v>
      </c>
      <c r="F9" s="17"/>
      <c r="G9" s="17">
        <v>0.45707423685112297</v>
      </c>
      <c r="H9" s="17">
        <v>0.52058868986061702</v>
      </c>
      <c r="I9" s="17">
        <v>0.57787557792516597</v>
      </c>
      <c r="J9" s="17">
        <v>0.70097057230481297</v>
      </c>
      <c r="K9" s="17">
        <v>0.78161031948674398</v>
      </c>
      <c r="L9" s="17">
        <v>0.78197428316420603</v>
      </c>
      <c r="M9" s="17"/>
      <c r="N9" s="17">
        <v>0.57146190573758204</v>
      </c>
      <c r="O9" s="17">
        <v>0.64928416787417498</v>
      </c>
      <c r="P9" s="17">
        <v>0.639782663558919</v>
      </c>
      <c r="Q9" s="17">
        <v>0.71613503638395104</v>
      </c>
      <c r="R9" s="17"/>
      <c r="S9" s="17">
        <v>0.54212629990346095</v>
      </c>
      <c r="T9" s="17">
        <v>0.66307460499790205</v>
      </c>
      <c r="U9" s="17">
        <v>0.680526996297243</v>
      </c>
      <c r="V9" s="17">
        <v>0.64601109186970496</v>
      </c>
      <c r="W9" s="17">
        <v>0.66649617437729503</v>
      </c>
      <c r="X9" s="17">
        <v>0.62534453516291999</v>
      </c>
      <c r="Y9" s="17">
        <v>0.73333362867012997</v>
      </c>
      <c r="Z9" s="17">
        <v>0.68488748701589397</v>
      </c>
      <c r="AA9" s="17">
        <v>0.65271579342165398</v>
      </c>
      <c r="AB9" s="17">
        <v>0.65834476636392403</v>
      </c>
      <c r="AC9" s="17">
        <v>0.62311192632091605</v>
      </c>
      <c r="AD9" s="17">
        <v>0.58959023532450106</v>
      </c>
      <c r="AE9" s="17"/>
      <c r="AF9" s="17">
        <v>0.72585038829464799</v>
      </c>
      <c r="AG9" s="17">
        <v>0.60084179427753004</v>
      </c>
      <c r="AH9" s="17">
        <v>0.64948047412923304</v>
      </c>
      <c r="AI9" s="17"/>
      <c r="AJ9" s="17">
        <v>0.72278158973015505</v>
      </c>
      <c r="AK9" s="17">
        <v>0.57321296092851204</v>
      </c>
      <c r="AL9" s="17">
        <v>0.60828269279867697</v>
      </c>
      <c r="AM9" s="17">
        <v>0.58888260507464596</v>
      </c>
      <c r="AN9" s="17">
        <v>0.69103299977465704</v>
      </c>
      <c r="AO9" s="17"/>
      <c r="AP9" s="17">
        <v>0.67853874437362405</v>
      </c>
      <c r="AQ9" s="17">
        <v>0.59056482286942302</v>
      </c>
      <c r="AR9" s="17">
        <v>0.52841427064194102</v>
      </c>
      <c r="AS9" s="17"/>
      <c r="AT9" s="17">
        <v>0.77616982072741003</v>
      </c>
      <c r="AU9" s="17">
        <v>0.64582518857738502</v>
      </c>
      <c r="AV9" s="17">
        <v>0.56308966264882598</v>
      </c>
      <c r="AW9" s="17">
        <v>0.44247201024027599</v>
      </c>
      <c r="AX9" s="17">
        <v>0.50269003403392598</v>
      </c>
      <c r="AY9" s="17"/>
      <c r="AZ9" s="17">
        <v>0.77343109553589096</v>
      </c>
      <c r="BA9" s="17">
        <v>0.63156338257052203</v>
      </c>
      <c r="BB9" s="17">
        <v>0.71322540665954604</v>
      </c>
      <c r="BC9" s="17">
        <v>0.72215980938362601</v>
      </c>
      <c r="BD9" s="17">
        <v>0.61171145390003201</v>
      </c>
      <c r="BE9" s="17">
        <v>0.68892795907676097</v>
      </c>
      <c r="BF9" s="17">
        <v>0.64655322055491504</v>
      </c>
      <c r="BG9" s="17">
        <v>0.63382086145594096</v>
      </c>
      <c r="BH9" s="17">
        <v>0.65534312226710401</v>
      </c>
      <c r="BI9" s="17">
        <v>0.64783481650628305</v>
      </c>
      <c r="BJ9" s="17">
        <v>0.63672172629485202</v>
      </c>
      <c r="BK9" s="17">
        <v>0.61093641723756698</v>
      </c>
      <c r="BL9" s="17">
        <v>0.53870306832205594</v>
      </c>
      <c r="BM9" s="17">
        <v>0.68540162653390502</v>
      </c>
      <c r="BN9" s="17">
        <v>0.53796863734945899</v>
      </c>
      <c r="BO9" s="17">
        <v>0.51013230292866696</v>
      </c>
      <c r="BP9" s="17"/>
      <c r="BQ9" s="17">
        <v>0.45258927545882399</v>
      </c>
      <c r="BR9" s="17">
        <v>0.73026145047539504</v>
      </c>
    </row>
    <row r="10" spans="2:70" ht="29" x14ac:dyDescent="0.35">
      <c r="B10" s="18" t="s">
        <v>156</v>
      </c>
      <c r="C10" s="17">
        <v>0.22828183505539801</v>
      </c>
      <c r="D10" s="17">
        <v>0.25580747980312002</v>
      </c>
      <c r="E10" s="17">
        <v>0.20152820307542599</v>
      </c>
      <c r="F10" s="17"/>
      <c r="G10" s="17">
        <v>0.36391956457823399</v>
      </c>
      <c r="H10" s="17">
        <v>0.288730660396671</v>
      </c>
      <c r="I10" s="17">
        <v>0.28228561501729998</v>
      </c>
      <c r="J10" s="17">
        <v>0.196448345821329</v>
      </c>
      <c r="K10" s="17">
        <v>0.14023755625415299</v>
      </c>
      <c r="L10" s="17">
        <v>0.12972300921312599</v>
      </c>
      <c r="M10" s="17"/>
      <c r="N10" s="17">
        <v>0.28494525246790497</v>
      </c>
      <c r="O10" s="17">
        <v>0.23444485009761101</v>
      </c>
      <c r="P10" s="17">
        <v>0.232729006572888</v>
      </c>
      <c r="Q10" s="17">
        <v>0.158720920260711</v>
      </c>
      <c r="R10" s="17"/>
      <c r="S10" s="17">
        <v>0.287894255813119</v>
      </c>
      <c r="T10" s="17">
        <v>0.200732015672166</v>
      </c>
      <c r="U10" s="17">
        <v>0.21135498687755799</v>
      </c>
      <c r="V10" s="17">
        <v>0.26479550853876299</v>
      </c>
      <c r="W10" s="17">
        <v>0.193850305545791</v>
      </c>
      <c r="X10" s="17">
        <v>0.223308331671974</v>
      </c>
      <c r="Y10" s="17">
        <v>0.18728994721362099</v>
      </c>
      <c r="Z10" s="17">
        <v>0.19478678376750999</v>
      </c>
      <c r="AA10" s="17">
        <v>0.210124854983776</v>
      </c>
      <c r="AB10" s="17">
        <v>0.227828477005592</v>
      </c>
      <c r="AC10" s="17">
        <v>0.23339234653541899</v>
      </c>
      <c r="AD10" s="17">
        <v>0.31382722711993299</v>
      </c>
      <c r="AE10" s="17"/>
      <c r="AF10" s="17">
        <v>0.16947152630887</v>
      </c>
      <c r="AG10" s="17">
        <v>0.260882579436712</v>
      </c>
      <c r="AH10" s="17">
        <v>0.21705790836702399</v>
      </c>
      <c r="AI10" s="17"/>
      <c r="AJ10" s="17">
        <v>0.18027431349680101</v>
      </c>
      <c r="AK10" s="17">
        <v>0.27245022303090599</v>
      </c>
      <c r="AL10" s="17">
        <v>0.25259951818898102</v>
      </c>
      <c r="AM10" s="17">
        <v>0.211949809718918</v>
      </c>
      <c r="AN10" s="17">
        <v>0.18036957571772</v>
      </c>
      <c r="AO10" s="17"/>
      <c r="AP10" s="17">
        <v>0.20201558382378301</v>
      </c>
      <c r="AQ10" s="17">
        <v>0.26383253981323601</v>
      </c>
      <c r="AR10" s="17">
        <v>0.290360873514523</v>
      </c>
      <c r="AS10" s="17"/>
      <c r="AT10" s="17">
        <v>0.12897662896957501</v>
      </c>
      <c r="AU10" s="17">
        <v>0.22032667167883099</v>
      </c>
      <c r="AV10" s="17">
        <v>0.29508793688029</v>
      </c>
      <c r="AW10" s="17">
        <v>0.38610326457424099</v>
      </c>
      <c r="AX10" s="17">
        <v>0.31830448289338897</v>
      </c>
      <c r="AY10" s="17"/>
      <c r="AZ10" s="17">
        <v>0.133041401692818</v>
      </c>
      <c r="BA10" s="17">
        <v>0.19024837637376599</v>
      </c>
      <c r="BB10" s="17">
        <v>0.150012015207798</v>
      </c>
      <c r="BC10" s="17">
        <v>0.17320787322557701</v>
      </c>
      <c r="BD10" s="17">
        <v>0.24988806283912601</v>
      </c>
      <c r="BE10" s="17">
        <v>0.193924800326189</v>
      </c>
      <c r="BF10" s="17">
        <v>0.20558386766280501</v>
      </c>
      <c r="BG10" s="17">
        <v>0.238197317897404</v>
      </c>
      <c r="BH10" s="17">
        <v>0.23116217949453799</v>
      </c>
      <c r="BI10" s="17">
        <v>0.258002006356436</v>
      </c>
      <c r="BJ10" s="17">
        <v>0.23873661363359699</v>
      </c>
      <c r="BK10" s="17">
        <v>0.26792972011410199</v>
      </c>
      <c r="BL10" s="17">
        <v>0.2938131658009</v>
      </c>
      <c r="BM10" s="17">
        <v>0.262979136086128</v>
      </c>
      <c r="BN10" s="17">
        <v>0.32729533412456902</v>
      </c>
      <c r="BO10" s="17">
        <v>0.36303690174788</v>
      </c>
      <c r="BP10" s="17"/>
      <c r="BQ10" s="17">
        <v>0.36379470870733299</v>
      </c>
      <c r="BR10" s="17">
        <v>0.16631389047571299</v>
      </c>
    </row>
    <row r="11" spans="2:70" x14ac:dyDescent="0.35">
      <c r="B11" s="18" t="s">
        <v>157</v>
      </c>
      <c r="C11" s="19">
        <v>0.18371074927552999</v>
      </c>
      <c r="D11" s="19">
        <v>0.158621235285028</v>
      </c>
      <c r="E11" s="19">
        <v>0.20698204729977501</v>
      </c>
      <c r="F11" s="19"/>
      <c r="G11" s="19">
        <v>0.277013735485657</v>
      </c>
      <c r="H11" s="19">
        <v>0.25923985199476701</v>
      </c>
      <c r="I11" s="19">
        <v>0.209295901985318</v>
      </c>
      <c r="J11" s="19">
        <v>0.14935026462266601</v>
      </c>
      <c r="K11" s="19">
        <v>0.10832353327295</v>
      </c>
      <c r="L11" s="19">
        <v>0.11787145915438101</v>
      </c>
      <c r="M11" s="19"/>
      <c r="N11" s="19">
        <v>0.22385650739899601</v>
      </c>
      <c r="O11" s="19">
        <v>0.16121026989273701</v>
      </c>
      <c r="P11" s="19">
        <v>0.18819990015924501</v>
      </c>
      <c r="Q11" s="19">
        <v>0.16022734561103799</v>
      </c>
      <c r="R11" s="19"/>
      <c r="S11" s="19">
        <v>0.23679749134036099</v>
      </c>
      <c r="T11" s="19">
        <v>0.178814891110404</v>
      </c>
      <c r="U11" s="19">
        <v>0.15350846867406201</v>
      </c>
      <c r="V11" s="19">
        <v>0.173922829328714</v>
      </c>
      <c r="W11" s="19">
        <v>0.18416758960572999</v>
      </c>
      <c r="X11" s="19">
        <v>0.20456602698961299</v>
      </c>
      <c r="Y11" s="19">
        <v>0.135206139775124</v>
      </c>
      <c r="Z11" s="19">
        <v>0.16956961070570001</v>
      </c>
      <c r="AA11" s="19">
        <v>0.19450556549936701</v>
      </c>
      <c r="AB11" s="19">
        <v>0.155375653351075</v>
      </c>
      <c r="AC11" s="19">
        <v>0.20064078540372501</v>
      </c>
      <c r="AD11" s="19">
        <v>0.168648986834949</v>
      </c>
      <c r="AE11" s="19"/>
      <c r="AF11" s="19">
        <v>0.148520504590198</v>
      </c>
      <c r="AG11" s="19">
        <v>0.19263691467914601</v>
      </c>
      <c r="AH11" s="19">
        <v>0.18944049490544401</v>
      </c>
      <c r="AI11" s="19"/>
      <c r="AJ11" s="19">
        <v>0.14452291173441101</v>
      </c>
      <c r="AK11" s="19">
        <v>0.220194498442769</v>
      </c>
      <c r="AL11" s="19">
        <v>0.19361815086365899</v>
      </c>
      <c r="AM11" s="19">
        <v>0.21824901726233401</v>
      </c>
      <c r="AN11" s="19">
        <v>0.16246959218982099</v>
      </c>
      <c r="AO11" s="19"/>
      <c r="AP11" s="19">
        <v>0.169475219284829</v>
      </c>
      <c r="AQ11" s="19">
        <v>0.207071162185959</v>
      </c>
      <c r="AR11" s="19">
        <v>0.25317344803631597</v>
      </c>
      <c r="AS11" s="19"/>
      <c r="AT11" s="19">
        <v>0.118590066159205</v>
      </c>
      <c r="AU11" s="19">
        <v>0.18763887109483901</v>
      </c>
      <c r="AV11" s="19">
        <v>0.218843385374451</v>
      </c>
      <c r="AW11" s="19">
        <v>0.279816092316512</v>
      </c>
      <c r="AX11" s="19">
        <v>0.24447424487400199</v>
      </c>
      <c r="AY11" s="19"/>
      <c r="AZ11" s="19">
        <v>9.3527502771291807E-2</v>
      </c>
      <c r="BA11" s="19">
        <v>0.21447254217817699</v>
      </c>
      <c r="BB11" s="19">
        <v>0.18698718494268299</v>
      </c>
      <c r="BC11" s="19">
        <v>0.139945239849535</v>
      </c>
      <c r="BD11" s="19">
        <v>0.210404779995403</v>
      </c>
      <c r="BE11" s="19">
        <v>0.16237508451848301</v>
      </c>
      <c r="BF11" s="19">
        <v>0.18218850060060399</v>
      </c>
      <c r="BG11" s="19">
        <v>0.17710260817930701</v>
      </c>
      <c r="BH11" s="19">
        <v>0.154301266307933</v>
      </c>
      <c r="BI11" s="19">
        <v>0.14833536518280399</v>
      </c>
      <c r="BJ11" s="19">
        <v>0.177535864678837</v>
      </c>
      <c r="BK11" s="19">
        <v>0.20138998619453399</v>
      </c>
      <c r="BL11" s="19">
        <v>0.25793830564815501</v>
      </c>
      <c r="BM11" s="19">
        <v>0.127503884287549</v>
      </c>
      <c r="BN11" s="19">
        <v>0.21540746379075101</v>
      </c>
      <c r="BO11" s="19">
        <v>0.24291503020848801</v>
      </c>
      <c r="BP11" s="19"/>
      <c r="BQ11" s="19">
        <v>0.27661522253818999</v>
      </c>
      <c r="BR11" s="19">
        <v>0.142031830291001</v>
      </c>
    </row>
    <row r="12" spans="2:70" x14ac:dyDescent="0.35">
      <c r="B12" s="16"/>
    </row>
    <row r="13" spans="2:70" x14ac:dyDescent="0.35">
      <c r="B13" t="s">
        <v>98</v>
      </c>
    </row>
    <row r="14" spans="2:70" x14ac:dyDescent="0.35">
      <c r="B14" t="s">
        <v>99</v>
      </c>
    </row>
    <row r="16" spans="2:70" x14ac:dyDescent="0.35">
      <c r="B16" s="8" t="str">
        <f>HYPERLINK("#'Contents'!A1", "Return to Contents")</f>
        <v>Return to Contents</v>
      </c>
    </row>
  </sheetData>
  <mergeCells count="11">
    <mergeCell ref="BQ5:BR5"/>
    <mergeCell ref="D5:E5"/>
    <mergeCell ref="G5:L5"/>
    <mergeCell ref="N5:Q5"/>
    <mergeCell ref="S5:AD5"/>
    <mergeCell ref="AF5:AH5"/>
    <mergeCell ref="D2:BJ2"/>
    <mergeCell ref="AJ5:AN5"/>
    <mergeCell ref="AP5:AR5"/>
    <mergeCell ref="AT5:AX5"/>
    <mergeCell ref="AZ5:BO5"/>
  </mergeCells>
  <pageMargins left="0.7" right="0.7" top="0.75" bottom="0.75" header="0.3" footer="0.3"/>
  <pageSetup paperSize="9" orientation="portrait" horizontalDpi="300" verticalDpi="300"/>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B2:BR17"/>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67" width="10.7265625" customWidth="1"/>
    <col min="68" max="68" width="2.1796875" customWidth="1"/>
    <col min="69" max="70" width="10.7265625" customWidth="1"/>
    <col min="71" max="71" width="2.1796875" customWidth="1"/>
  </cols>
  <sheetData>
    <row r="2" spans="2:70" ht="40" customHeight="1" x14ac:dyDescent="0.35">
      <c r="D2" s="29" t="s">
        <v>162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row>
    <row r="5" spans="2:70" ht="30" customHeight="1" x14ac:dyDescent="0.35">
      <c r="B5" s="15"/>
      <c r="C5" s="15"/>
      <c r="D5" s="30" t="s">
        <v>74</v>
      </c>
      <c r="E5" s="30"/>
      <c r="F5" s="15"/>
      <c r="G5" s="30" t="s">
        <v>75</v>
      </c>
      <c r="H5" s="30"/>
      <c r="I5" s="30"/>
      <c r="J5" s="30"/>
      <c r="K5" s="30"/>
      <c r="L5" s="30"/>
      <c r="M5" s="15"/>
      <c r="N5" s="30" t="s">
        <v>76</v>
      </c>
      <c r="O5" s="30"/>
      <c r="P5" s="30"/>
      <c r="Q5" s="30"/>
      <c r="R5" s="15"/>
      <c r="S5" s="30" t="s">
        <v>77</v>
      </c>
      <c r="T5" s="30"/>
      <c r="U5" s="30"/>
      <c r="V5" s="30"/>
      <c r="W5" s="30"/>
      <c r="X5" s="30"/>
      <c r="Y5" s="30"/>
      <c r="Z5" s="30"/>
      <c r="AA5" s="30"/>
      <c r="AB5" s="30"/>
      <c r="AC5" s="30"/>
      <c r="AD5" s="30"/>
      <c r="AE5" s="15"/>
      <c r="AF5" s="30" t="s">
        <v>78</v>
      </c>
      <c r="AG5" s="30"/>
      <c r="AH5" s="30"/>
      <c r="AI5" s="15"/>
      <c r="AJ5" s="30" t="s">
        <v>79</v>
      </c>
      <c r="AK5" s="30"/>
      <c r="AL5" s="30"/>
      <c r="AM5" s="30"/>
      <c r="AN5" s="30"/>
      <c r="AO5" s="15"/>
      <c r="AP5" s="30" t="s">
        <v>80</v>
      </c>
      <c r="AQ5" s="30"/>
      <c r="AR5" s="30"/>
      <c r="AS5" s="15"/>
      <c r="AT5" s="30" t="s">
        <v>81</v>
      </c>
      <c r="AU5" s="30"/>
      <c r="AV5" s="30"/>
      <c r="AW5" s="30"/>
      <c r="AX5" s="30"/>
      <c r="AY5" s="15"/>
      <c r="AZ5" s="30" t="s">
        <v>82</v>
      </c>
      <c r="BA5" s="30"/>
      <c r="BB5" s="30"/>
      <c r="BC5" s="30"/>
      <c r="BD5" s="30"/>
      <c r="BE5" s="30"/>
      <c r="BF5" s="30"/>
      <c r="BG5" s="30"/>
      <c r="BH5" s="30"/>
      <c r="BI5" s="30"/>
      <c r="BJ5" s="30"/>
      <c r="BK5" s="30"/>
      <c r="BL5" s="30"/>
      <c r="BM5" s="30"/>
      <c r="BN5" s="30"/>
      <c r="BO5" s="30"/>
      <c r="BP5" s="15"/>
      <c r="BQ5" s="30" t="s">
        <v>83</v>
      </c>
      <c r="BR5" s="30"/>
    </row>
    <row r="6" spans="2:7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46</v>
      </c>
      <c r="AQ6" s="12" t="s">
        <v>47</v>
      </c>
      <c r="AR6" s="12" t="s">
        <v>50</v>
      </c>
      <c r="AT6" s="12" t="s">
        <v>51</v>
      </c>
      <c r="AU6" s="12" t="s">
        <v>52</v>
      </c>
      <c r="AV6" s="12" t="s">
        <v>53</v>
      </c>
      <c r="AW6" s="12" t="s">
        <v>54</v>
      </c>
      <c r="AX6" s="12" t="s">
        <v>55</v>
      </c>
      <c r="AZ6" s="12" t="s">
        <v>56</v>
      </c>
      <c r="BA6" s="12" t="s">
        <v>57</v>
      </c>
      <c r="BB6" s="12" t="s">
        <v>58</v>
      </c>
      <c r="BC6" s="12" t="s">
        <v>59</v>
      </c>
      <c r="BD6" s="12" t="s">
        <v>60</v>
      </c>
      <c r="BE6" s="12" t="s">
        <v>61</v>
      </c>
      <c r="BF6" s="12" t="s">
        <v>62</v>
      </c>
      <c r="BG6" s="12" t="s">
        <v>63</v>
      </c>
      <c r="BH6" s="12" t="s">
        <v>64</v>
      </c>
      <c r="BI6" s="12" t="s">
        <v>65</v>
      </c>
      <c r="BJ6" s="12" t="s">
        <v>66</v>
      </c>
      <c r="BK6" s="12" t="s">
        <v>67</v>
      </c>
      <c r="BL6" s="12" t="s">
        <v>68</v>
      </c>
      <c r="BM6" s="12" t="s">
        <v>69</v>
      </c>
      <c r="BN6" s="12" t="s">
        <v>70</v>
      </c>
      <c r="BO6" s="12" t="s">
        <v>71</v>
      </c>
      <c r="BQ6" s="12" t="s">
        <v>72</v>
      </c>
      <c r="BR6" s="12" t="s">
        <v>73</v>
      </c>
    </row>
    <row r="7" spans="2:70" ht="30" customHeight="1" x14ac:dyDescent="0.35">
      <c r="B7" s="10" t="s">
        <v>19</v>
      </c>
      <c r="C7" s="10">
        <v>4012</v>
      </c>
      <c r="D7" s="10">
        <v>1971</v>
      </c>
      <c r="E7" s="10">
        <v>2028</v>
      </c>
      <c r="F7" s="10"/>
      <c r="G7" s="10">
        <v>497</v>
      </c>
      <c r="H7" s="10">
        <v>704</v>
      </c>
      <c r="I7" s="10">
        <v>694</v>
      </c>
      <c r="J7" s="10">
        <v>693</v>
      </c>
      <c r="K7" s="10">
        <v>571</v>
      </c>
      <c r="L7" s="10">
        <v>853</v>
      </c>
      <c r="M7" s="10"/>
      <c r="N7" s="10">
        <v>1178</v>
      </c>
      <c r="O7" s="10">
        <v>1131</v>
      </c>
      <c r="P7" s="10">
        <v>781</v>
      </c>
      <c r="Q7" s="10">
        <v>909</v>
      </c>
      <c r="R7" s="10"/>
      <c r="S7" s="10">
        <v>563</v>
      </c>
      <c r="T7" s="10">
        <v>553</v>
      </c>
      <c r="U7" s="10">
        <v>314</v>
      </c>
      <c r="V7" s="10">
        <v>343</v>
      </c>
      <c r="W7" s="10">
        <v>293</v>
      </c>
      <c r="X7" s="10">
        <v>376</v>
      </c>
      <c r="Y7" s="10">
        <v>336</v>
      </c>
      <c r="Z7" s="10">
        <v>171</v>
      </c>
      <c r="AA7" s="10">
        <v>447</v>
      </c>
      <c r="AB7" s="10">
        <v>337</v>
      </c>
      <c r="AC7" s="10">
        <v>188</v>
      </c>
      <c r="AD7" s="10">
        <v>91</v>
      </c>
      <c r="AE7" s="10"/>
      <c r="AF7" s="10">
        <v>1421</v>
      </c>
      <c r="AG7" s="10">
        <v>1665</v>
      </c>
      <c r="AH7" s="10">
        <v>577</v>
      </c>
      <c r="AI7" s="10"/>
      <c r="AJ7" s="10">
        <v>1433</v>
      </c>
      <c r="AK7" s="10">
        <v>1082</v>
      </c>
      <c r="AL7" s="10">
        <v>299</v>
      </c>
      <c r="AM7" s="10">
        <v>42</v>
      </c>
      <c r="AN7" s="10">
        <v>541</v>
      </c>
      <c r="AO7" s="10"/>
      <c r="AP7" s="10">
        <v>878</v>
      </c>
      <c r="AQ7" s="10">
        <v>1369</v>
      </c>
      <c r="AR7" s="10">
        <v>264</v>
      </c>
      <c r="AS7" s="10"/>
      <c r="AT7" s="10">
        <v>929</v>
      </c>
      <c r="AU7" s="10">
        <v>932</v>
      </c>
      <c r="AV7" s="10">
        <v>1096</v>
      </c>
      <c r="AW7" s="10">
        <v>455</v>
      </c>
      <c r="AX7" s="10">
        <v>62</v>
      </c>
      <c r="AY7" s="10"/>
      <c r="AZ7" s="10">
        <v>33</v>
      </c>
      <c r="BA7" s="10">
        <v>185</v>
      </c>
      <c r="BB7" s="10">
        <v>256</v>
      </c>
      <c r="BC7" s="10">
        <v>269</v>
      </c>
      <c r="BD7" s="10">
        <v>403</v>
      </c>
      <c r="BE7" s="10">
        <v>436</v>
      </c>
      <c r="BF7" s="10">
        <v>391</v>
      </c>
      <c r="BG7" s="10">
        <v>312</v>
      </c>
      <c r="BH7" s="10">
        <v>253</v>
      </c>
      <c r="BI7" s="10">
        <v>211</v>
      </c>
      <c r="BJ7" s="10">
        <v>336</v>
      </c>
      <c r="BK7" s="10">
        <v>187</v>
      </c>
      <c r="BL7" s="10">
        <v>180</v>
      </c>
      <c r="BM7" s="10">
        <v>103</v>
      </c>
      <c r="BN7" s="10">
        <v>95</v>
      </c>
      <c r="BO7" s="10">
        <v>161</v>
      </c>
      <c r="BP7" s="10"/>
      <c r="BQ7" s="10">
        <v>1235</v>
      </c>
      <c r="BR7" s="10">
        <v>2665</v>
      </c>
    </row>
    <row r="8" spans="2:70" ht="30" customHeight="1" x14ac:dyDescent="0.35">
      <c r="B8" s="11" t="s">
        <v>20</v>
      </c>
      <c r="C8" s="11">
        <v>4012</v>
      </c>
      <c r="D8" s="11">
        <v>1975</v>
      </c>
      <c r="E8" s="11">
        <v>2024</v>
      </c>
      <c r="F8" s="11"/>
      <c r="G8" s="11">
        <v>558</v>
      </c>
      <c r="H8" s="11">
        <v>682</v>
      </c>
      <c r="I8" s="11">
        <v>685</v>
      </c>
      <c r="J8" s="11">
        <v>686</v>
      </c>
      <c r="K8" s="11">
        <v>562</v>
      </c>
      <c r="L8" s="11">
        <v>839</v>
      </c>
      <c r="M8" s="11"/>
      <c r="N8" s="11">
        <v>1080</v>
      </c>
      <c r="O8" s="11">
        <v>1039</v>
      </c>
      <c r="P8" s="11">
        <v>880</v>
      </c>
      <c r="Q8" s="11">
        <v>1000</v>
      </c>
      <c r="R8" s="11"/>
      <c r="S8" s="11">
        <v>562</v>
      </c>
      <c r="T8" s="11">
        <v>522</v>
      </c>
      <c r="U8" s="11">
        <v>321</v>
      </c>
      <c r="V8" s="11">
        <v>361</v>
      </c>
      <c r="W8" s="11">
        <v>281</v>
      </c>
      <c r="X8" s="11">
        <v>361</v>
      </c>
      <c r="Y8" s="11">
        <v>321</v>
      </c>
      <c r="Z8" s="11">
        <v>160</v>
      </c>
      <c r="AA8" s="11">
        <v>441</v>
      </c>
      <c r="AB8" s="11">
        <v>361</v>
      </c>
      <c r="AC8" s="11">
        <v>201</v>
      </c>
      <c r="AD8" s="11">
        <v>120</v>
      </c>
      <c r="AE8" s="11"/>
      <c r="AF8" s="11">
        <v>1410</v>
      </c>
      <c r="AG8" s="11">
        <v>1629</v>
      </c>
      <c r="AH8" s="11">
        <v>599</v>
      </c>
      <c r="AI8" s="11"/>
      <c r="AJ8" s="11">
        <v>1397</v>
      </c>
      <c r="AK8" s="11">
        <v>1071</v>
      </c>
      <c r="AL8" s="11">
        <v>288</v>
      </c>
      <c r="AM8" s="11">
        <v>45</v>
      </c>
      <c r="AN8" s="11">
        <v>558</v>
      </c>
      <c r="AO8" s="11"/>
      <c r="AP8" s="11">
        <v>856</v>
      </c>
      <c r="AQ8" s="11">
        <v>1358</v>
      </c>
      <c r="AR8" s="11">
        <v>259</v>
      </c>
      <c r="AS8" s="11"/>
      <c r="AT8" s="11">
        <v>961</v>
      </c>
      <c r="AU8" s="11">
        <v>958</v>
      </c>
      <c r="AV8" s="11">
        <v>1056</v>
      </c>
      <c r="AW8" s="11">
        <v>434</v>
      </c>
      <c r="AX8" s="11">
        <v>55</v>
      </c>
      <c r="AY8" s="11"/>
      <c r="AZ8" s="11">
        <v>33</v>
      </c>
      <c r="BA8" s="11">
        <v>186</v>
      </c>
      <c r="BB8" s="11">
        <v>267</v>
      </c>
      <c r="BC8" s="11">
        <v>280</v>
      </c>
      <c r="BD8" s="11">
        <v>416</v>
      </c>
      <c r="BE8" s="11">
        <v>443</v>
      </c>
      <c r="BF8" s="11">
        <v>394</v>
      </c>
      <c r="BG8" s="11">
        <v>314</v>
      </c>
      <c r="BH8" s="11">
        <v>257</v>
      </c>
      <c r="BI8" s="11">
        <v>206</v>
      </c>
      <c r="BJ8" s="11">
        <v>329</v>
      </c>
      <c r="BK8" s="11">
        <v>179</v>
      </c>
      <c r="BL8" s="11">
        <v>174</v>
      </c>
      <c r="BM8" s="11">
        <v>97</v>
      </c>
      <c r="BN8" s="11">
        <v>87</v>
      </c>
      <c r="BO8" s="11">
        <v>148</v>
      </c>
      <c r="BP8" s="11"/>
      <c r="BQ8" s="11">
        <v>1209</v>
      </c>
      <c r="BR8" s="11">
        <v>2688</v>
      </c>
    </row>
    <row r="9" spans="2:70" ht="29" x14ac:dyDescent="0.35">
      <c r="B9" s="18" t="s">
        <v>159</v>
      </c>
      <c r="C9" s="17">
        <v>0.48142663341122699</v>
      </c>
      <c r="D9" s="17">
        <v>0.46583278448070897</v>
      </c>
      <c r="E9" s="17">
        <v>0.49584328283739898</v>
      </c>
      <c r="F9" s="17"/>
      <c r="G9" s="17">
        <v>0.65869406080274595</v>
      </c>
      <c r="H9" s="17">
        <v>0.53374545858211597</v>
      </c>
      <c r="I9" s="17">
        <v>0.51661612359433096</v>
      </c>
      <c r="J9" s="17">
        <v>0.47034104173490698</v>
      </c>
      <c r="K9" s="17">
        <v>0.39963977647934301</v>
      </c>
      <c r="L9" s="17">
        <v>0.35598160597457801</v>
      </c>
      <c r="M9" s="17"/>
      <c r="N9" s="17">
        <v>0.53679032842013796</v>
      </c>
      <c r="O9" s="17">
        <v>0.46665480414768001</v>
      </c>
      <c r="P9" s="17">
        <v>0.49745982731715799</v>
      </c>
      <c r="Q9" s="17">
        <v>0.426102264641534</v>
      </c>
      <c r="R9" s="17"/>
      <c r="S9" s="17">
        <v>0.53564182717333497</v>
      </c>
      <c r="T9" s="17">
        <v>0.502850616429662</v>
      </c>
      <c r="U9" s="17">
        <v>0.50639235677894001</v>
      </c>
      <c r="V9" s="17">
        <v>0.47688289514624499</v>
      </c>
      <c r="W9" s="17">
        <v>0.45320181565553502</v>
      </c>
      <c r="X9" s="17">
        <v>0.50285856541580798</v>
      </c>
      <c r="Y9" s="17">
        <v>0.41885886633083902</v>
      </c>
      <c r="Z9" s="17">
        <v>0.44946045363209602</v>
      </c>
      <c r="AA9" s="17">
        <v>0.45496126993076302</v>
      </c>
      <c r="AB9" s="17">
        <v>0.42214797453369901</v>
      </c>
      <c r="AC9" s="17">
        <v>0.49023195653637502</v>
      </c>
      <c r="AD9" s="17">
        <v>0.55369032866690204</v>
      </c>
      <c r="AE9" s="17"/>
      <c r="AF9" s="17">
        <v>0.42247349024004299</v>
      </c>
      <c r="AG9" s="17">
        <v>0.50248023850118695</v>
      </c>
      <c r="AH9" s="17">
        <v>0.44048615157988202</v>
      </c>
      <c r="AI9" s="17"/>
      <c r="AJ9" s="17">
        <v>0.41430086116539</v>
      </c>
      <c r="AK9" s="17">
        <v>0.52824013430122896</v>
      </c>
      <c r="AL9" s="17">
        <v>0.479780745598544</v>
      </c>
      <c r="AM9" s="17">
        <v>0.47935152431606898</v>
      </c>
      <c r="AN9" s="17">
        <v>0.46965851490150001</v>
      </c>
      <c r="AO9" s="17"/>
      <c r="AP9" s="17">
        <v>0.418382284036389</v>
      </c>
      <c r="AQ9" s="17">
        <v>0.51382327968759001</v>
      </c>
      <c r="AR9" s="17">
        <v>0.51329113739077603</v>
      </c>
      <c r="AS9" s="17"/>
      <c r="AT9" s="17">
        <v>0.37598823494398897</v>
      </c>
      <c r="AU9" s="17">
        <v>0.50184125291730797</v>
      </c>
      <c r="AV9" s="17">
        <v>0.54248797128703097</v>
      </c>
      <c r="AW9" s="17">
        <v>0.590563608405832</v>
      </c>
      <c r="AX9" s="17">
        <v>0.56450191251487702</v>
      </c>
      <c r="AY9" s="17"/>
      <c r="AZ9" s="17">
        <v>0.25723142595149501</v>
      </c>
      <c r="BA9" s="17">
        <v>0.43566713303839899</v>
      </c>
      <c r="BB9" s="17">
        <v>0.41594107941215602</v>
      </c>
      <c r="BC9" s="17">
        <v>0.43525931943173002</v>
      </c>
      <c r="BD9" s="17">
        <v>0.51190495884644205</v>
      </c>
      <c r="BE9" s="17">
        <v>0.42598514931421699</v>
      </c>
      <c r="BF9" s="17">
        <v>0.51294044699068198</v>
      </c>
      <c r="BG9" s="17">
        <v>0.49501977252704699</v>
      </c>
      <c r="BH9" s="17">
        <v>0.48831916974343298</v>
      </c>
      <c r="BI9" s="17">
        <v>0.45466438938561599</v>
      </c>
      <c r="BJ9" s="17">
        <v>0.45371908936226102</v>
      </c>
      <c r="BK9" s="17">
        <v>0.55523494061321199</v>
      </c>
      <c r="BL9" s="17">
        <v>0.52558906667985195</v>
      </c>
      <c r="BM9" s="17">
        <v>0.47289700430176101</v>
      </c>
      <c r="BN9" s="17">
        <v>0.56108332693216501</v>
      </c>
      <c r="BO9" s="17">
        <v>0.59231561702546898</v>
      </c>
      <c r="BP9" s="17"/>
      <c r="BQ9" s="17">
        <v>0.59092106418934098</v>
      </c>
      <c r="BR9" s="17">
        <v>0.42885793340102901</v>
      </c>
    </row>
    <row r="10" spans="2:70" x14ac:dyDescent="0.35">
      <c r="B10" s="18" t="s">
        <v>160</v>
      </c>
      <c r="C10" s="17">
        <v>0.34988170669629798</v>
      </c>
      <c r="D10" s="17">
        <v>0.324845416512899</v>
      </c>
      <c r="E10" s="17">
        <v>0.373144917736357</v>
      </c>
      <c r="F10" s="17"/>
      <c r="G10" s="17">
        <v>0.44036794895851</v>
      </c>
      <c r="H10" s="17">
        <v>0.39297697545021998</v>
      </c>
      <c r="I10" s="17">
        <v>0.376732617467335</v>
      </c>
      <c r="J10" s="17">
        <v>0.31596214958406899</v>
      </c>
      <c r="K10" s="17">
        <v>0.255105475066773</v>
      </c>
      <c r="L10" s="17">
        <v>0.32389325358479898</v>
      </c>
      <c r="M10" s="17"/>
      <c r="N10" s="17">
        <v>0.36674210882279901</v>
      </c>
      <c r="O10" s="17">
        <v>0.33150083265406899</v>
      </c>
      <c r="P10" s="17">
        <v>0.36625349462586698</v>
      </c>
      <c r="Q10" s="17">
        <v>0.335102480429122</v>
      </c>
      <c r="R10" s="17"/>
      <c r="S10" s="17">
        <v>0.37165793752761001</v>
      </c>
      <c r="T10" s="17">
        <v>0.338223521067338</v>
      </c>
      <c r="U10" s="17">
        <v>0.34609607326358399</v>
      </c>
      <c r="V10" s="17">
        <v>0.34686292928226098</v>
      </c>
      <c r="W10" s="17">
        <v>0.37428627371852402</v>
      </c>
      <c r="X10" s="17">
        <v>0.35275820683040698</v>
      </c>
      <c r="Y10" s="17">
        <v>0.33486787084776798</v>
      </c>
      <c r="Z10" s="17">
        <v>0.38650619402611303</v>
      </c>
      <c r="AA10" s="17">
        <v>0.33810209486161902</v>
      </c>
      <c r="AB10" s="17">
        <v>0.33081284026095098</v>
      </c>
      <c r="AC10" s="17">
        <v>0.34124855642322099</v>
      </c>
      <c r="AD10" s="17">
        <v>0.35846747860296502</v>
      </c>
      <c r="AE10" s="17"/>
      <c r="AF10" s="17">
        <v>0.32533578798427099</v>
      </c>
      <c r="AG10" s="17">
        <v>0.350231853761304</v>
      </c>
      <c r="AH10" s="17">
        <v>0.34274742301787903</v>
      </c>
      <c r="AI10" s="17"/>
      <c r="AJ10" s="17">
        <v>0.31498630920030901</v>
      </c>
      <c r="AK10" s="17">
        <v>0.38234599151215598</v>
      </c>
      <c r="AL10" s="17">
        <v>0.35003651211527798</v>
      </c>
      <c r="AM10" s="17">
        <v>0.39308713147803398</v>
      </c>
      <c r="AN10" s="17">
        <v>0.30939573163228401</v>
      </c>
      <c r="AO10" s="17"/>
      <c r="AP10" s="17">
        <v>0.33487466290090701</v>
      </c>
      <c r="AQ10" s="17">
        <v>0.37691356361914002</v>
      </c>
      <c r="AR10" s="17">
        <v>0.41290219316847199</v>
      </c>
      <c r="AS10" s="17"/>
      <c r="AT10" s="17">
        <v>0.28641245247409303</v>
      </c>
      <c r="AU10" s="17">
        <v>0.33128680853812198</v>
      </c>
      <c r="AV10" s="17">
        <v>0.39763289365646298</v>
      </c>
      <c r="AW10" s="17">
        <v>0.43273288009488597</v>
      </c>
      <c r="AX10" s="17">
        <v>0.43533742614269</v>
      </c>
      <c r="AY10" s="17"/>
      <c r="AZ10" s="17">
        <v>0.37318380078923702</v>
      </c>
      <c r="BA10" s="17">
        <v>0.39172549115982003</v>
      </c>
      <c r="BB10" s="17">
        <v>0.39323037624192297</v>
      </c>
      <c r="BC10" s="17">
        <v>0.29407051111870203</v>
      </c>
      <c r="BD10" s="17">
        <v>0.37536357278843002</v>
      </c>
      <c r="BE10" s="17">
        <v>0.33479944830164099</v>
      </c>
      <c r="BF10" s="17">
        <v>0.33005658700039697</v>
      </c>
      <c r="BG10" s="17">
        <v>0.326874584327913</v>
      </c>
      <c r="BH10" s="17">
        <v>0.32463131822038599</v>
      </c>
      <c r="BI10" s="17">
        <v>0.35948897040289302</v>
      </c>
      <c r="BJ10" s="17">
        <v>0.37308474775838102</v>
      </c>
      <c r="BK10" s="17">
        <v>0.389655246253584</v>
      </c>
      <c r="BL10" s="17">
        <v>0.39441019544650502</v>
      </c>
      <c r="BM10" s="17">
        <v>0.30687177897933499</v>
      </c>
      <c r="BN10" s="17">
        <v>0.32914665641230501</v>
      </c>
      <c r="BO10" s="17">
        <v>0.360212810524764</v>
      </c>
      <c r="BP10" s="17"/>
      <c r="BQ10" s="17">
        <v>0.46050614145669599</v>
      </c>
      <c r="BR10" s="17">
        <v>0.30175872487533101</v>
      </c>
    </row>
    <row r="11" spans="2:70" ht="29" x14ac:dyDescent="0.35">
      <c r="B11" s="18" t="s">
        <v>161</v>
      </c>
      <c r="C11" s="17">
        <v>0.33155052634505</v>
      </c>
      <c r="D11" s="17">
        <v>0.35723622292878998</v>
      </c>
      <c r="E11" s="17">
        <v>0.30758866794546402</v>
      </c>
      <c r="F11" s="17"/>
      <c r="G11" s="17">
        <v>0.12977922690886701</v>
      </c>
      <c r="H11" s="17">
        <v>0.23602609179082201</v>
      </c>
      <c r="I11" s="17">
        <v>0.28761808522802002</v>
      </c>
      <c r="J11" s="17">
        <v>0.37311606422486798</v>
      </c>
      <c r="K11" s="17">
        <v>0.46458107921722702</v>
      </c>
      <c r="L11" s="17">
        <v>0.45633567067764402</v>
      </c>
      <c r="M11" s="17"/>
      <c r="N11" s="17">
        <v>0.299468080898246</v>
      </c>
      <c r="O11" s="17">
        <v>0.33785995077867498</v>
      </c>
      <c r="P11" s="17">
        <v>0.30846732882689598</v>
      </c>
      <c r="Q11" s="17">
        <v>0.37810968570654602</v>
      </c>
      <c r="R11" s="17"/>
      <c r="S11" s="17">
        <v>0.266842952660304</v>
      </c>
      <c r="T11" s="17">
        <v>0.32173589328756502</v>
      </c>
      <c r="U11" s="17">
        <v>0.331408255810972</v>
      </c>
      <c r="V11" s="17">
        <v>0.37206693299513899</v>
      </c>
      <c r="W11" s="17">
        <v>0.30527044097817002</v>
      </c>
      <c r="X11" s="17">
        <v>0.31067298071261001</v>
      </c>
      <c r="Y11" s="17">
        <v>0.37796986037888203</v>
      </c>
      <c r="Z11" s="17">
        <v>0.324228028563182</v>
      </c>
      <c r="AA11" s="17">
        <v>0.34855676091313897</v>
      </c>
      <c r="AB11" s="17">
        <v>0.39636259217589698</v>
      </c>
      <c r="AC11" s="17">
        <v>0.34087748295620701</v>
      </c>
      <c r="AD11" s="17">
        <v>0.292600925505064</v>
      </c>
      <c r="AE11" s="17"/>
      <c r="AF11" s="17">
        <v>0.39039301660013898</v>
      </c>
      <c r="AG11" s="17">
        <v>0.31838094738244699</v>
      </c>
      <c r="AH11" s="17">
        <v>0.345642735014355</v>
      </c>
      <c r="AI11" s="17"/>
      <c r="AJ11" s="17">
        <v>0.40663478460592201</v>
      </c>
      <c r="AK11" s="17">
        <v>0.268298627167187</v>
      </c>
      <c r="AL11" s="17">
        <v>0.333185486189852</v>
      </c>
      <c r="AM11" s="17">
        <v>0.23847971559542999</v>
      </c>
      <c r="AN11" s="17">
        <v>0.35387654262225299</v>
      </c>
      <c r="AO11" s="17"/>
      <c r="AP11" s="17">
        <v>0.377129735216296</v>
      </c>
      <c r="AQ11" s="17">
        <v>0.28958354876598602</v>
      </c>
      <c r="AR11" s="17">
        <v>0.28186815911181101</v>
      </c>
      <c r="AS11" s="17"/>
      <c r="AT11" s="17">
        <v>0.447451652015385</v>
      </c>
      <c r="AU11" s="17">
        <v>0.31529926969676503</v>
      </c>
      <c r="AV11" s="17">
        <v>0.27366895711970202</v>
      </c>
      <c r="AW11" s="17">
        <v>0.20611408841158399</v>
      </c>
      <c r="AX11" s="17">
        <v>0.223088805043787</v>
      </c>
      <c r="AY11" s="17"/>
      <c r="AZ11" s="17">
        <v>0.44385669022958602</v>
      </c>
      <c r="BA11" s="17">
        <v>0.30398294614676102</v>
      </c>
      <c r="BB11" s="17">
        <v>0.349703852132007</v>
      </c>
      <c r="BC11" s="17">
        <v>0.391655874089268</v>
      </c>
      <c r="BD11" s="17">
        <v>0.31426647844744798</v>
      </c>
      <c r="BE11" s="17">
        <v>0.37692260525433102</v>
      </c>
      <c r="BF11" s="17">
        <v>0.31972414519776798</v>
      </c>
      <c r="BG11" s="17">
        <v>0.31876884980248499</v>
      </c>
      <c r="BH11" s="17">
        <v>0.34617700578653698</v>
      </c>
      <c r="BI11" s="17">
        <v>0.35285182546149801</v>
      </c>
      <c r="BJ11" s="17">
        <v>0.32889077275294198</v>
      </c>
      <c r="BK11" s="17">
        <v>0.26399935237632</v>
      </c>
      <c r="BL11" s="17">
        <v>0.286347140146958</v>
      </c>
      <c r="BM11" s="17">
        <v>0.39184842577236501</v>
      </c>
      <c r="BN11" s="17">
        <v>0.32873454041637601</v>
      </c>
      <c r="BO11" s="17">
        <v>0.23465851528019599</v>
      </c>
      <c r="BP11" s="17"/>
      <c r="BQ11" s="17">
        <v>0.194421110002505</v>
      </c>
      <c r="BR11" s="17">
        <v>0.39561360245176502</v>
      </c>
    </row>
    <row r="12" spans="2:70" x14ac:dyDescent="0.35">
      <c r="B12" s="18" t="s">
        <v>129</v>
      </c>
      <c r="C12" s="19">
        <v>1.17368912176862E-2</v>
      </c>
      <c r="D12" s="19">
        <v>1.27504874668752E-2</v>
      </c>
      <c r="E12" s="19">
        <v>1.0823154575304601E-2</v>
      </c>
      <c r="F12" s="19"/>
      <c r="G12" s="19">
        <v>2.1057330278579301E-2</v>
      </c>
      <c r="H12" s="19">
        <v>2.32707679577219E-2</v>
      </c>
      <c r="I12" s="19">
        <v>1.1287886201709001E-2</v>
      </c>
      <c r="J12" s="19">
        <v>5.71660069247439E-3</v>
      </c>
      <c r="K12" s="19">
        <v>8.6252056211532993E-3</v>
      </c>
      <c r="L12" s="19">
        <v>3.5256186971658202E-3</v>
      </c>
      <c r="M12" s="19"/>
      <c r="N12" s="19">
        <v>8.1268752654742298E-3</v>
      </c>
      <c r="O12" s="19">
        <v>1.3545206931693801E-2</v>
      </c>
      <c r="P12" s="19">
        <v>1.16154380852164E-2</v>
      </c>
      <c r="Q12" s="19">
        <v>1.4016326761624599E-2</v>
      </c>
      <c r="R12" s="19"/>
      <c r="S12" s="19">
        <v>5.9592861225264901E-3</v>
      </c>
      <c r="T12" s="19">
        <v>1.4532711193864499E-2</v>
      </c>
      <c r="U12" s="19">
        <v>5.6538089744265999E-3</v>
      </c>
      <c r="V12" s="19">
        <v>5.2761739843198898E-3</v>
      </c>
      <c r="W12" s="19">
        <v>2.3831500688649601E-2</v>
      </c>
      <c r="X12" s="19">
        <v>1.7048857966800099E-2</v>
      </c>
      <c r="Y12" s="19">
        <v>7.0026860304775798E-3</v>
      </c>
      <c r="Z12" s="19">
        <v>2.3862638323491499E-2</v>
      </c>
      <c r="AA12" s="19">
        <v>6.8324151003026903E-3</v>
      </c>
      <c r="AB12" s="19">
        <v>1.9683277854523399E-2</v>
      </c>
      <c r="AC12" s="19">
        <v>4.8040518540375197E-3</v>
      </c>
      <c r="AD12" s="19">
        <v>2.0266031743265099E-2</v>
      </c>
      <c r="AE12" s="19"/>
      <c r="AF12" s="19">
        <v>9.3508416269628102E-3</v>
      </c>
      <c r="AG12" s="19">
        <v>9.3396025040995093E-3</v>
      </c>
      <c r="AH12" s="19">
        <v>2.38659003080521E-2</v>
      </c>
      <c r="AI12" s="19"/>
      <c r="AJ12" s="19">
        <v>8.2481550328773294E-3</v>
      </c>
      <c r="AK12" s="19">
        <v>8.2077134608396097E-3</v>
      </c>
      <c r="AL12" s="19">
        <v>2.4084328100477798E-2</v>
      </c>
      <c r="AM12" s="19">
        <v>2.2507842833875202E-2</v>
      </c>
      <c r="AN12" s="19">
        <v>1.08009749919145E-2</v>
      </c>
      <c r="AO12" s="19"/>
      <c r="AP12" s="19">
        <v>1.01914881533599E-2</v>
      </c>
      <c r="AQ12" s="19">
        <v>7.1115125757590597E-3</v>
      </c>
      <c r="AR12" s="19">
        <v>2.2619515151495299E-2</v>
      </c>
      <c r="AS12" s="19"/>
      <c r="AT12" s="19">
        <v>9.3443058478231596E-3</v>
      </c>
      <c r="AU12" s="19">
        <v>1.64288578460875E-2</v>
      </c>
      <c r="AV12" s="19">
        <v>1.08158852506628E-2</v>
      </c>
      <c r="AW12" s="19">
        <v>9.5161199976437991E-3</v>
      </c>
      <c r="AX12" s="19">
        <v>0</v>
      </c>
      <c r="AY12" s="19"/>
      <c r="AZ12" s="19">
        <v>3.71241742967863E-2</v>
      </c>
      <c r="BA12" s="19">
        <v>3.1896611701348901E-2</v>
      </c>
      <c r="BB12" s="19">
        <v>1.27789440873524E-2</v>
      </c>
      <c r="BC12" s="19">
        <v>1.43381658500524E-2</v>
      </c>
      <c r="BD12" s="19">
        <v>5.3151247471747397E-3</v>
      </c>
      <c r="BE12" s="19">
        <v>1.02044516955416E-2</v>
      </c>
      <c r="BF12" s="19">
        <v>1.02917961905319E-2</v>
      </c>
      <c r="BG12" s="19">
        <v>1.24535126884997E-2</v>
      </c>
      <c r="BH12" s="19">
        <v>7.2743479825693302E-3</v>
      </c>
      <c r="BI12" s="19">
        <v>0</v>
      </c>
      <c r="BJ12" s="19">
        <v>1.1148101092735001E-2</v>
      </c>
      <c r="BK12" s="19">
        <v>5.5793747859089601E-3</v>
      </c>
      <c r="BL12" s="19">
        <v>5.8071197715953799E-3</v>
      </c>
      <c r="BM12" s="19">
        <v>0</v>
      </c>
      <c r="BN12" s="19">
        <v>0</v>
      </c>
      <c r="BO12" s="19">
        <v>2.6613871467897399E-2</v>
      </c>
      <c r="BP12" s="19"/>
      <c r="BQ12" s="19">
        <v>3.5142483554622601E-3</v>
      </c>
      <c r="BR12" s="19">
        <v>1.28351882652802E-2</v>
      </c>
    </row>
    <row r="13" spans="2:70" x14ac:dyDescent="0.35">
      <c r="B13" s="16"/>
    </row>
    <row r="14" spans="2:70" x14ac:dyDescent="0.35">
      <c r="B14" t="s">
        <v>98</v>
      </c>
    </row>
    <row r="15" spans="2:70" x14ac:dyDescent="0.35">
      <c r="B15" t="s">
        <v>99</v>
      </c>
    </row>
    <row r="17" spans="2:2" x14ac:dyDescent="0.35">
      <c r="B17" s="8" t="str">
        <f>HYPERLINK("#'Contents'!A1", "Return to Contents")</f>
        <v>Return to Contents</v>
      </c>
    </row>
  </sheetData>
  <mergeCells count="11">
    <mergeCell ref="BQ5:BR5"/>
    <mergeCell ref="D5:E5"/>
    <mergeCell ref="G5:L5"/>
    <mergeCell ref="N5:Q5"/>
    <mergeCell ref="S5:AD5"/>
    <mergeCell ref="AF5:AH5"/>
    <mergeCell ref="D2:BJ2"/>
    <mergeCell ref="AJ5:AN5"/>
    <mergeCell ref="AP5:AR5"/>
    <mergeCell ref="AT5:AX5"/>
    <mergeCell ref="AZ5:BO5"/>
  </mergeCells>
  <pageMargins left="0.7" right="0.7" top="0.75" bottom="0.75" header="0.3" footer="0.3"/>
  <pageSetup paperSize="9" orientation="portrait" horizontalDpi="300" verticalDpi="300"/>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B2:BR19"/>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67" width="10.7265625" customWidth="1"/>
    <col min="68" max="68" width="2.1796875" customWidth="1"/>
    <col min="69" max="70" width="10.7265625" customWidth="1"/>
    <col min="71" max="71" width="2.1796875" customWidth="1"/>
  </cols>
  <sheetData>
    <row r="2" spans="2:70" ht="40" customHeight="1" x14ac:dyDescent="0.35">
      <c r="D2" s="29" t="s">
        <v>168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row>
    <row r="5" spans="2:70" ht="30" customHeight="1" x14ac:dyDescent="0.35">
      <c r="B5" s="15"/>
      <c r="C5" s="15"/>
      <c r="D5" s="30" t="s">
        <v>74</v>
      </c>
      <c r="E5" s="30"/>
      <c r="F5" s="15"/>
      <c r="G5" s="30" t="s">
        <v>75</v>
      </c>
      <c r="H5" s="30"/>
      <c r="I5" s="30"/>
      <c r="J5" s="30"/>
      <c r="K5" s="30"/>
      <c r="L5" s="30"/>
      <c r="M5" s="15"/>
      <c r="N5" s="30" t="s">
        <v>76</v>
      </c>
      <c r="O5" s="30"/>
      <c r="P5" s="30"/>
      <c r="Q5" s="30"/>
      <c r="R5" s="15"/>
      <c r="S5" s="30" t="s">
        <v>77</v>
      </c>
      <c r="T5" s="30"/>
      <c r="U5" s="30"/>
      <c r="V5" s="30"/>
      <c r="W5" s="30"/>
      <c r="X5" s="30"/>
      <c r="Y5" s="30"/>
      <c r="Z5" s="30"/>
      <c r="AA5" s="30"/>
      <c r="AB5" s="30"/>
      <c r="AC5" s="30"/>
      <c r="AD5" s="30"/>
      <c r="AE5" s="15"/>
      <c r="AF5" s="30" t="s">
        <v>78</v>
      </c>
      <c r="AG5" s="30"/>
      <c r="AH5" s="30"/>
      <c r="AI5" s="15"/>
      <c r="AJ5" s="30" t="s">
        <v>79</v>
      </c>
      <c r="AK5" s="30"/>
      <c r="AL5" s="30"/>
      <c r="AM5" s="30"/>
      <c r="AN5" s="30"/>
      <c r="AO5" s="15"/>
      <c r="AP5" s="30" t="s">
        <v>80</v>
      </c>
      <c r="AQ5" s="30"/>
      <c r="AR5" s="30"/>
      <c r="AS5" s="15"/>
      <c r="AT5" s="30" t="s">
        <v>81</v>
      </c>
      <c r="AU5" s="30"/>
      <c r="AV5" s="30"/>
      <c r="AW5" s="30"/>
      <c r="AX5" s="30"/>
      <c r="AY5" s="15"/>
      <c r="AZ5" s="30" t="s">
        <v>82</v>
      </c>
      <c r="BA5" s="30"/>
      <c r="BB5" s="30"/>
      <c r="BC5" s="30"/>
      <c r="BD5" s="30"/>
      <c r="BE5" s="30"/>
      <c r="BF5" s="30"/>
      <c r="BG5" s="30"/>
      <c r="BH5" s="30"/>
      <c r="BI5" s="30"/>
      <c r="BJ5" s="30"/>
      <c r="BK5" s="30"/>
      <c r="BL5" s="30"/>
      <c r="BM5" s="30"/>
      <c r="BN5" s="30"/>
      <c r="BO5" s="30"/>
      <c r="BP5" s="15"/>
      <c r="BQ5" s="30" t="s">
        <v>83</v>
      </c>
      <c r="BR5" s="30"/>
    </row>
    <row r="6" spans="2:7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46</v>
      </c>
      <c r="AQ6" s="12" t="s">
        <v>47</v>
      </c>
      <c r="AR6" s="12" t="s">
        <v>50</v>
      </c>
      <c r="AT6" s="12" t="s">
        <v>51</v>
      </c>
      <c r="AU6" s="12" t="s">
        <v>52</v>
      </c>
      <c r="AV6" s="12" t="s">
        <v>53</v>
      </c>
      <c r="AW6" s="12" t="s">
        <v>54</v>
      </c>
      <c r="AX6" s="12" t="s">
        <v>55</v>
      </c>
      <c r="AZ6" s="12" t="s">
        <v>56</v>
      </c>
      <c r="BA6" s="12" t="s">
        <v>57</v>
      </c>
      <c r="BB6" s="12" t="s">
        <v>58</v>
      </c>
      <c r="BC6" s="12" t="s">
        <v>59</v>
      </c>
      <c r="BD6" s="12" t="s">
        <v>60</v>
      </c>
      <c r="BE6" s="12" t="s">
        <v>61</v>
      </c>
      <c r="BF6" s="12" t="s">
        <v>62</v>
      </c>
      <c r="BG6" s="12" t="s">
        <v>63</v>
      </c>
      <c r="BH6" s="12" t="s">
        <v>64</v>
      </c>
      <c r="BI6" s="12" t="s">
        <v>65</v>
      </c>
      <c r="BJ6" s="12" t="s">
        <v>66</v>
      </c>
      <c r="BK6" s="12" t="s">
        <v>67</v>
      </c>
      <c r="BL6" s="12" t="s">
        <v>68</v>
      </c>
      <c r="BM6" s="12" t="s">
        <v>69</v>
      </c>
      <c r="BN6" s="12" t="s">
        <v>70</v>
      </c>
      <c r="BO6" s="12" t="s">
        <v>71</v>
      </c>
      <c r="BQ6" s="12" t="s">
        <v>72</v>
      </c>
      <c r="BR6" s="12" t="s">
        <v>73</v>
      </c>
    </row>
    <row r="7" spans="2:70" ht="30" customHeight="1" x14ac:dyDescent="0.35">
      <c r="B7" s="10" t="s">
        <v>19</v>
      </c>
      <c r="C7" s="10">
        <v>4012</v>
      </c>
      <c r="D7" s="10">
        <v>1971</v>
      </c>
      <c r="E7" s="10">
        <v>2028</v>
      </c>
      <c r="F7" s="10"/>
      <c r="G7" s="10">
        <v>497</v>
      </c>
      <c r="H7" s="10">
        <v>704</v>
      </c>
      <c r="I7" s="10">
        <v>694</v>
      </c>
      <c r="J7" s="10">
        <v>693</v>
      </c>
      <c r="K7" s="10">
        <v>571</v>
      </c>
      <c r="L7" s="10">
        <v>853</v>
      </c>
      <c r="M7" s="10"/>
      <c r="N7" s="10">
        <v>1178</v>
      </c>
      <c r="O7" s="10">
        <v>1131</v>
      </c>
      <c r="P7" s="10">
        <v>781</v>
      </c>
      <c r="Q7" s="10">
        <v>909</v>
      </c>
      <c r="R7" s="10"/>
      <c r="S7" s="10">
        <v>563</v>
      </c>
      <c r="T7" s="10">
        <v>553</v>
      </c>
      <c r="U7" s="10">
        <v>314</v>
      </c>
      <c r="V7" s="10">
        <v>343</v>
      </c>
      <c r="W7" s="10">
        <v>293</v>
      </c>
      <c r="X7" s="10">
        <v>376</v>
      </c>
      <c r="Y7" s="10">
        <v>336</v>
      </c>
      <c r="Z7" s="10">
        <v>171</v>
      </c>
      <c r="AA7" s="10">
        <v>447</v>
      </c>
      <c r="AB7" s="10">
        <v>337</v>
      </c>
      <c r="AC7" s="10">
        <v>188</v>
      </c>
      <c r="AD7" s="10">
        <v>91</v>
      </c>
      <c r="AE7" s="10"/>
      <c r="AF7" s="10">
        <v>1421</v>
      </c>
      <c r="AG7" s="10">
        <v>1665</v>
      </c>
      <c r="AH7" s="10">
        <v>577</v>
      </c>
      <c r="AI7" s="10"/>
      <c r="AJ7" s="10">
        <v>1433</v>
      </c>
      <c r="AK7" s="10">
        <v>1082</v>
      </c>
      <c r="AL7" s="10">
        <v>299</v>
      </c>
      <c r="AM7" s="10">
        <v>42</v>
      </c>
      <c r="AN7" s="10">
        <v>541</v>
      </c>
      <c r="AO7" s="10"/>
      <c r="AP7" s="10">
        <v>878</v>
      </c>
      <c r="AQ7" s="10">
        <v>1369</v>
      </c>
      <c r="AR7" s="10">
        <v>264</v>
      </c>
      <c r="AS7" s="10"/>
      <c r="AT7" s="10">
        <v>929</v>
      </c>
      <c r="AU7" s="10">
        <v>932</v>
      </c>
      <c r="AV7" s="10">
        <v>1096</v>
      </c>
      <c r="AW7" s="10">
        <v>455</v>
      </c>
      <c r="AX7" s="10">
        <v>62</v>
      </c>
      <c r="AY7" s="10"/>
      <c r="AZ7" s="10">
        <v>33</v>
      </c>
      <c r="BA7" s="10">
        <v>185</v>
      </c>
      <c r="BB7" s="10">
        <v>256</v>
      </c>
      <c r="BC7" s="10">
        <v>269</v>
      </c>
      <c r="BD7" s="10">
        <v>403</v>
      </c>
      <c r="BE7" s="10">
        <v>436</v>
      </c>
      <c r="BF7" s="10">
        <v>391</v>
      </c>
      <c r="BG7" s="10">
        <v>312</v>
      </c>
      <c r="BH7" s="10">
        <v>253</v>
      </c>
      <c r="BI7" s="10">
        <v>211</v>
      </c>
      <c r="BJ7" s="10">
        <v>336</v>
      </c>
      <c r="BK7" s="10">
        <v>187</v>
      </c>
      <c r="BL7" s="10">
        <v>180</v>
      </c>
      <c r="BM7" s="10">
        <v>103</v>
      </c>
      <c r="BN7" s="10">
        <v>95</v>
      </c>
      <c r="BO7" s="10">
        <v>161</v>
      </c>
      <c r="BP7" s="10"/>
      <c r="BQ7" s="10">
        <v>1235</v>
      </c>
      <c r="BR7" s="10">
        <v>2665</v>
      </c>
    </row>
    <row r="8" spans="2:70" ht="30" customHeight="1" x14ac:dyDescent="0.35">
      <c r="B8" s="11" t="s">
        <v>20</v>
      </c>
      <c r="C8" s="11">
        <v>4012</v>
      </c>
      <c r="D8" s="11">
        <v>1975</v>
      </c>
      <c r="E8" s="11">
        <v>2024</v>
      </c>
      <c r="F8" s="11"/>
      <c r="G8" s="11">
        <v>558</v>
      </c>
      <c r="H8" s="11">
        <v>682</v>
      </c>
      <c r="I8" s="11">
        <v>685</v>
      </c>
      <c r="J8" s="11">
        <v>686</v>
      </c>
      <c r="K8" s="11">
        <v>562</v>
      </c>
      <c r="L8" s="11">
        <v>839</v>
      </c>
      <c r="M8" s="11"/>
      <c r="N8" s="11">
        <v>1080</v>
      </c>
      <c r="O8" s="11">
        <v>1039</v>
      </c>
      <c r="P8" s="11">
        <v>880</v>
      </c>
      <c r="Q8" s="11">
        <v>1000</v>
      </c>
      <c r="R8" s="11"/>
      <c r="S8" s="11">
        <v>562</v>
      </c>
      <c r="T8" s="11">
        <v>522</v>
      </c>
      <c r="U8" s="11">
        <v>321</v>
      </c>
      <c r="V8" s="11">
        <v>361</v>
      </c>
      <c r="W8" s="11">
        <v>281</v>
      </c>
      <c r="X8" s="11">
        <v>361</v>
      </c>
      <c r="Y8" s="11">
        <v>321</v>
      </c>
      <c r="Z8" s="11">
        <v>160</v>
      </c>
      <c r="AA8" s="11">
        <v>441</v>
      </c>
      <c r="AB8" s="11">
        <v>361</v>
      </c>
      <c r="AC8" s="11">
        <v>201</v>
      </c>
      <c r="AD8" s="11">
        <v>120</v>
      </c>
      <c r="AE8" s="11"/>
      <c r="AF8" s="11">
        <v>1410</v>
      </c>
      <c r="AG8" s="11">
        <v>1629</v>
      </c>
      <c r="AH8" s="11">
        <v>599</v>
      </c>
      <c r="AI8" s="11"/>
      <c r="AJ8" s="11">
        <v>1397</v>
      </c>
      <c r="AK8" s="11">
        <v>1071</v>
      </c>
      <c r="AL8" s="11">
        <v>288</v>
      </c>
      <c r="AM8" s="11">
        <v>45</v>
      </c>
      <c r="AN8" s="11">
        <v>558</v>
      </c>
      <c r="AO8" s="11"/>
      <c r="AP8" s="11">
        <v>856</v>
      </c>
      <c r="AQ8" s="11">
        <v>1358</v>
      </c>
      <c r="AR8" s="11">
        <v>259</v>
      </c>
      <c r="AS8" s="11"/>
      <c r="AT8" s="11">
        <v>961</v>
      </c>
      <c r="AU8" s="11">
        <v>958</v>
      </c>
      <c r="AV8" s="11">
        <v>1056</v>
      </c>
      <c r="AW8" s="11">
        <v>434</v>
      </c>
      <c r="AX8" s="11">
        <v>55</v>
      </c>
      <c r="AY8" s="11"/>
      <c r="AZ8" s="11">
        <v>33</v>
      </c>
      <c r="BA8" s="11">
        <v>186</v>
      </c>
      <c r="BB8" s="11">
        <v>267</v>
      </c>
      <c r="BC8" s="11">
        <v>280</v>
      </c>
      <c r="BD8" s="11">
        <v>416</v>
      </c>
      <c r="BE8" s="11">
        <v>443</v>
      </c>
      <c r="BF8" s="11">
        <v>394</v>
      </c>
      <c r="BG8" s="11">
        <v>314</v>
      </c>
      <c r="BH8" s="11">
        <v>257</v>
      </c>
      <c r="BI8" s="11">
        <v>206</v>
      </c>
      <c r="BJ8" s="11">
        <v>329</v>
      </c>
      <c r="BK8" s="11">
        <v>179</v>
      </c>
      <c r="BL8" s="11">
        <v>174</v>
      </c>
      <c r="BM8" s="11">
        <v>97</v>
      </c>
      <c r="BN8" s="11">
        <v>87</v>
      </c>
      <c r="BO8" s="11">
        <v>148</v>
      </c>
      <c r="BP8" s="11"/>
      <c r="BQ8" s="11">
        <v>1209</v>
      </c>
      <c r="BR8" s="11">
        <v>2688</v>
      </c>
    </row>
    <row r="9" spans="2:70" ht="43.5" x14ac:dyDescent="0.35">
      <c r="B9" s="18" t="s">
        <v>163</v>
      </c>
      <c r="C9" s="17">
        <v>0.15614710152894001</v>
      </c>
      <c r="D9" s="17">
        <v>0.157739816630659</v>
      </c>
      <c r="E9" s="17">
        <v>0.155157508055284</v>
      </c>
      <c r="F9" s="17"/>
      <c r="G9" s="17">
        <v>0.162245131957301</v>
      </c>
      <c r="H9" s="17">
        <v>0.151783122091776</v>
      </c>
      <c r="I9" s="17">
        <v>0.124706791756951</v>
      </c>
      <c r="J9" s="17">
        <v>0.206084353186509</v>
      </c>
      <c r="K9" s="17">
        <v>0.17198079701583799</v>
      </c>
      <c r="L9" s="17">
        <v>0.12988296352457601</v>
      </c>
      <c r="M9" s="17"/>
      <c r="N9" s="17">
        <v>0.176285615472628</v>
      </c>
      <c r="O9" s="17">
        <v>0.15274610557214699</v>
      </c>
      <c r="P9" s="17">
        <v>0.12967512626935601</v>
      </c>
      <c r="Q9" s="17">
        <v>0.162347909102316</v>
      </c>
      <c r="R9" s="17"/>
      <c r="S9" s="17">
        <v>0.10889095195654599</v>
      </c>
      <c r="T9" s="17">
        <v>0.214942585415381</v>
      </c>
      <c r="U9" s="17">
        <v>0.18572345373433899</v>
      </c>
      <c r="V9" s="17">
        <v>0.141123437145071</v>
      </c>
      <c r="W9" s="17">
        <v>0.131164278790522</v>
      </c>
      <c r="X9" s="17">
        <v>0.15226720538493899</v>
      </c>
      <c r="Y9" s="17">
        <v>0.124804334993869</v>
      </c>
      <c r="Z9" s="17">
        <v>0.24207079182304</v>
      </c>
      <c r="AA9" s="17">
        <v>0.16640406285076501</v>
      </c>
      <c r="AB9" s="17">
        <v>0.114908055262904</v>
      </c>
      <c r="AC9" s="17">
        <v>0.17681134664480799</v>
      </c>
      <c r="AD9" s="17">
        <v>0.17899356111470399</v>
      </c>
      <c r="AE9" s="17"/>
      <c r="AF9" s="17">
        <v>0.153397258286678</v>
      </c>
      <c r="AG9" s="17">
        <v>0.16679297308216201</v>
      </c>
      <c r="AH9" s="17">
        <v>0.120538527794726</v>
      </c>
      <c r="AI9" s="17"/>
      <c r="AJ9" s="17">
        <v>0.15571128216581401</v>
      </c>
      <c r="AK9" s="17">
        <v>0.167776057913649</v>
      </c>
      <c r="AL9" s="17">
        <v>0.17103634137273399</v>
      </c>
      <c r="AM9" s="17">
        <v>0.29784021627495899</v>
      </c>
      <c r="AN9" s="17">
        <v>0.11225907421693</v>
      </c>
      <c r="AO9" s="17"/>
      <c r="AP9" s="17">
        <v>0.148452212510919</v>
      </c>
      <c r="AQ9" s="17">
        <v>0.16753904425631699</v>
      </c>
      <c r="AR9" s="17">
        <v>0.16776774208626799</v>
      </c>
      <c r="AS9" s="17"/>
      <c r="AT9" s="17">
        <v>0.14238737414519101</v>
      </c>
      <c r="AU9" s="17">
        <v>0.163139115914057</v>
      </c>
      <c r="AV9" s="17">
        <v>0.165945415481074</v>
      </c>
      <c r="AW9" s="17">
        <v>0.16316206250623599</v>
      </c>
      <c r="AX9" s="17">
        <v>0.17859259915949</v>
      </c>
      <c r="AY9" s="17"/>
      <c r="AZ9" s="17">
        <v>0.134770647627801</v>
      </c>
      <c r="BA9" s="17">
        <v>0.148952667456513</v>
      </c>
      <c r="BB9" s="17">
        <v>0.123185742619161</v>
      </c>
      <c r="BC9" s="17">
        <v>0.109772990430879</v>
      </c>
      <c r="BD9" s="17">
        <v>0.12856818701862499</v>
      </c>
      <c r="BE9" s="17">
        <v>0.151529029255212</v>
      </c>
      <c r="BF9" s="17">
        <v>0.17303365256703601</v>
      </c>
      <c r="BG9" s="17">
        <v>0.190809396028639</v>
      </c>
      <c r="BH9" s="17">
        <v>0.163377575416883</v>
      </c>
      <c r="BI9" s="17">
        <v>0.16843748673467401</v>
      </c>
      <c r="BJ9" s="17">
        <v>0.16632075443384101</v>
      </c>
      <c r="BK9" s="17">
        <v>0.183047167441864</v>
      </c>
      <c r="BL9" s="17">
        <v>0.19846473996575001</v>
      </c>
      <c r="BM9" s="17">
        <v>0.15395356501313301</v>
      </c>
      <c r="BN9" s="17">
        <v>0.17593479953129301</v>
      </c>
      <c r="BO9" s="17">
        <v>0.163701820034232</v>
      </c>
      <c r="BP9" s="17"/>
      <c r="BQ9" s="17">
        <v>0.17439180632461901</v>
      </c>
      <c r="BR9" s="17">
        <v>0.14939662278691501</v>
      </c>
    </row>
    <row r="10" spans="2:70" ht="43.5" x14ac:dyDescent="0.35">
      <c r="B10" s="18" t="s">
        <v>164</v>
      </c>
      <c r="C10" s="17">
        <v>0.28960830082623301</v>
      </c>
      <c r="D10" s="17">
        <v>0.27945163319511901</v>
      </c>
      <c r="E10" s="17">
        <v>0.299946190334136</v>
      </c>
      <c r="F10" s="17"/>
      <c r="G10" s="17">
        <v>0.26590318863645901</v>
      </c>
      <c r="H10" s="17">
        <v>0.25403593514512302</v>
      </c>
      <c r="I10" s="17">
        <v>0.27370226967797601</v>
      </c>
      <c r="J10" s="17">
        <v>0.28095836111012301</v>
      </c>
      <c r="K10" s="17">
        <v>0.313354114982759</v>
      </c>
      <c r="L10" s="17">
        <v>0.33847870575193301</v>
      </c>
      <c r="M10" s="17"/>
      <c r="N10" s="17">
        <v>0.31116021476070999</v>
      </c>
      <c r="O10" s="17">
        <v>0.29396698707073698</v>
      </c>
      <c r="P10" s="17">
        <v>0.29572600528165299</v>
      </c>
      <c r="Q10" s="17">
        <v>0.25920447737512098</v>
      </c>
      <c r="R10" s="17"/>
      <c r="S10" s="17">
        <v>0.25876364881785102</v>
      </c>
      <c r="T10" s="17">
        <v>0.27985988399838702</v>
      </c>
      <c r="U10" s="17">
        <v>0.32317798965296701</v>
      </c>
      <c r="V10" s="17">
        <v>0.29765851125209197</v>
      </c>
      <c r="W10" s="17">
        <v>0.27469867527404301</v>
      </c>
      <c r="X10" s="17">
        <v>0.293778996437699</v>
      </c>
      <c r="Y10" s="17">
        <v>0.360021383836169</v>
      </c>
      <c r="Z10" s="17">
        <v>0.32649587904282701</v>
      </c>
      <c r="AA10" s="17">
        <v>0.32661426455923398</v>
      </c>
      <c r="AB10" s="17">
        <v>0.26727808952453203</v>
      </c>
      <c r="AC10" s="17">
        <v>0.19689511796093201</v>
      </c>
      <c r="AD10" s="17">
        <v>0.233738232291759</v>
      </c>
      <c r="AE10" s="17"/>
      <c r="AF10" s="17">
        <v>0.29945313620358399</v>
      </c>
      <c r="AG10" s="17">
        <v>0.29649138587978202</v>
      </c>
      <c r="AH10" s="17">
        <v>0.24499914030811101</v>
      </c>
      <c r="AI10" s="17"/>
      <c r="AJ10" s="17">
        <v>0.31308365691178802</v>
      </c>
      <c r="AK10" s="17">
        <v>0.28802373716007701</v>
      </c>
      <c r="AL10" s="17">
        <v>0.30341318233542802</v>
      </c>
      <c r="AM10" s="17">
        <v>0.205325063703472</v>
      </c>
      <c r="AN10" s="17">
        <v>0.249393893956732</v>
      </c>
      <c r="AO10" s="17"/>
      <c r="AP10" s="17">
        <v>0.30714569401214398</v>
      </c>
      <c r="AQ10" s="17">
        <v>0.30116470933907102</v>
      </c>
      <c r="AR10" s="17">
        <v>0.25742558186380299</v>
      </c>
      <c r="AS10" s="17"/>
      <c r="AT10" s="17">
        <v>0.28236415886674798</v>
      </c>
      <c r="AU10" s="17">
        <v>0.31739526746673702</v>
      </c>
      <c r="AV10" s="17">
        <v>0.279026395573924</v>
      </c>
      <c r="AW10" s="17">
        <v>0.269338983620942</v>
      </c>
      <c r="AX10" s="17">
        <v>0.32910087166831697</v>
      </c>
      <c r="AY10" s="17"/>
      <c r="AZ10" s="17">
        <v>0.355735998278563</v>
      </c>
      <c r="BA10" s="17">
        <v>0.23979734718446</v>
      </c>
      <c r="BB10" s="17">
        <v>0.31775144087195201</v>
      </c>
      <c r="BC10" s="17">
        <v>0.26806382536220802</v>
      </c>
      <c r="BD10" s="17">
        <v>0.29004768204713999</v>
      </c>
      <c r="BE10" s="17">
        <v>0.28495357574971703</v>
      </c>
      <c r="BF10" s="17">
        <v>0.32813980696831502</v>
      </c>
      <c r="BG10" s="17">
        <v>0.27212651725022602</v>
      </c>
      <c r="BH10" s="17">
        <v>0.27056569177256001</v>
      </c>
      <c r="BI10" s="17">
        <v>0.28069698330681597</v>
      </c>
      <c r="BJ10" s="17">
        <v>0.287268938717893</v>
      </c>
      <c r="BK10" s="17">
        <v>0.33627361064536099</v>
      </c>
      <c r="BL10" s="17">
        <v>0.28416544066614302</v>
      </c>
      <c r="BM10" s="17">
        <v>0.31802846675113</v>
      </c>
      <c r="BN10" s="17">
        <v>0.27299780729109302</v>
      </c>
      <c r="BO10" s="17">
        <v>0.29192106169180398</v>
      </c>
      <c r="BP10" s="17"/>
      <c r="BQ10" s="17">
        <v>0.31583880700004702</v>
      </c>
      <c r="BR10" s="17">
        <v>0.27868904586496501</v>
      </c>
    </row>
    <row r="11" spans="2:70" ht="43.5" x14ac:dyDescent="0.35">
      <c r="B11" s="18" t="s">
        <v>165</v>
      </c>
      <c r="C11" s="17">
        <v>0.26387877346492</v>
      </c>
      <c r="D11" s="17">
        <v>0.27427078613361699</v>
      </c>
      <c r="E11" s="17">
        <v>0.25309974617636899</v>
      </c>
      <c r="F11" s="17"/>
      <c r="G11" s="17">
        <v>0.23052073637457501</v>
      </c>
      <c r="H11" s="17">
        <v>0.248641106878568</v>
      </c>
      <c r="I11" s="17">
        <v>0.27907041765954399</v>
      </c>
      <c r="J11" s="17">
        <v>0.24949489584808601</v>
      </c>
      <c r="K11" s="17">
        <v>0.28085179036895402</v>
      </c>
      <c r="L11" s="17">
        <v>0.286456134993544</v>
      </c>
      <c r="M11" s="17"/>
      <c r="N11" s="17">
        <v>0.28470563612476002</v>
      </c>
      <c r="O11" s="17">
        <v>0.271580816579583</v>
      </c>
      <c r="P11" s="17">
        <v>0.25659424963463101</v>
      </c>
      <c r="Q11" s="17">
        <v>0.23829597277450301</v>
      </c>
      <c r="R11" s="17"/>
      <c r="S11" s="17">
        <v>0.31291584917300402</v>
      </c>
      <c r="T11" s="17">
        <v>0.241648934864376</v>
      </c>
      <c r="U11" s="17">
        <v>0.209720687703537</v>
      </c>
      <c r="V11" s="17">
        <v>0.246090685960489</v>
      </c>
      <c r="W11" s="17">
        <v>0.26974589722668202</v>
      </c>
      <c r="X11" s="17">
        <v>0.28272037946059703</v>
      </c>
      <c r="Y11" s="17">
        <v>0.240722332410058</v>
      </c>
      <c r="Z11" s="17">
        <v>0.178757275788375</v>
      </c>
      <c r="AA11" s="17">
        <v>0.25233322296530702</v>
      </c>
      <c r="AB11" s="17">
        <v>0.302153135728567</v>
      </c>
      <c r="AC11" s="17">
        <v>0.28566845586436501</v>
      </c>
      <c r="AD11" s="17">
        <v>0.32512237508326602</v>
      </c>
      <c r="AE11" s="17"/>
      <c r="AF11" s="17">
        <v>0.27993737191849499</v>
      </c>
      <c r="AG11" s="17">
        <v>0.27880195350162301</v>
      </c>
      <c r="AH11" s="17">
        <v>0.24001161568114801</v>
      </c>
      <c r="AI11" s="17"/>
      <c r="AJ11" s="17">
        <v>0.27272602418661701</v>
      </c>
      <c r="AK11" s="17">
        <v>0.26664778362490499</v>
      </c>
      <c r="AL11" s="17">
        <v>0.29174452825414499</v>
      </c>
      <c r="AM11" s="17">
        <v>0.20178844331569101</v>
      </c>
      <c r="AN11" s="17">
        <v>0.21606341684581501</v>
      </c>
      <c r="AO11" s="17"/>
      <c r="AP11" s="17">
        <v>0.28045249767543601</v>
      </c>
      <c r="AQ11" s="17">
        <v>0.26480423664643798</v>
      </c>
      <c r="AR11" s="17">
        <v>0.30649310516280198</v>
      </c>
      <c r="AS11" s="17"/>
      <c r="AT11" s="17">
        <v>0.26175961901098599</v>
      </c>
      <c r="AU11" s="17">
        <v>0.23236056137890601</v>
      </c>
      <c r="AV11" s="17">
        <v>0.26144029590190099</v>
      </c>
      <c r="AW11" s="17">
        <v>0.312158229677438</v>
      </c>
      <c r="AX11" s="17">
        <v>0.29923375611459802</v>
      </c>
      <c r="AY11" s="17"/>
      <c r="AZ11" s="17">
        <v>9.16630596503763E-2</v>
      </c>
      <c r="BA11" s="17">
        <v>0.26715313347258501</v>
      </c>
      <c r="BB11" s="17">
        <v>0.26026122785018102</v>
      </c>
      <c r="BC11" s="17">
        <v>0.27606938333268499</v>
      </c>
      <c r="BD11" s="17">
        <v>0.26775506234895102</v>
      </c>
      <c r="BE11" s="17">
        <v>0.250163111327319</v>
      </c>
      <c r="BF11" s="17">
        <v>0.25170022736703201</v>
      </c>
      <c r="BG11" s="17">
        <v>0.30680360638034399</v>
      </c>
      <c r="BH11" s="17">
        <v>0.24728673916666</v>
      </c>
      <c r="BI11" s="17">
        <v>0.32887062364305802</v>
      </c>
      <c r="BJ11" s="17">
        <v>0.232255656694379</v>
      </c>
      <c r="BK11" s="17">
        <v>0.28442760468196898</v>
      </c>
      <c r="BL11" s="17">
        <v>0.27095460598992599</v>
      </c>
      <c r="BM11" s="17">
        <v>0.26725009624886997</v>
      </c>
      <c r="BN11" s="17">
        <v>0.29576066505772902</v>
      </c>
      <c r="BO11" s="17">
        <v>0.261343087758592</v>
      </c>
      <c r="BP11" s="17"/>
      <c r="BQ11" s="17">
        <v>0.28631330472320898</v>
      </c>
      <c r="BR11" s="17">
        <v>0.25207584618333001</v>
      </c>
    </row>
    <row r="12" spans="2:70" ht="29" x14ac:dyDescent="0.35">
      <c r="B12" s="18" t="s">
        <v>166</v>
      </c>
      <c r="C12" s="17">
        <v>0.147337769561104</v>
      </c>
      <c r="D12" s="17">
        <v>0.14503890869481401</v>
      </c>
      <c r="E12" s="17">
        <v>0.15010937013605</v>
      </c>
      <c r="F12" s="17"/>
      <c r="G12" s="17">
        <v>0.118569275612288</v>
      </c>
      <c r="H12" s="17">
        <v>0.16537816371118699</v>
      </c>
      <c r="I12" s="17">
        <v>0.16699897414105</v>
      </c>
      <c r="J12" s="17">
        <v>0.13154634214192801</v>
      </c>
      <c r="K12" s="17">
        <v>0.13313142329811301</v>
      </c>
      <c r="L12" s="17">
        <v>0.15818310388676801</v>
      </c>
      <c r="M12" s="17"/>
      <c r="N12" s="17">
        <v>0.14301354177150499</v>
      </c>
      <c r="O12" s="17">
        <v>0.147978614675983</v>
      </c>
      <c r="P12" s="17">
        <v>0.14113260362615801</v>
      </c>
      <c r="Q12" s="17">
        <v>0.15670471987308701</v>
      </c>
      <c r="R12" s="17"/>
      <c r="S12" s="17">
        <v>0.18595367095767401</v>
      </c>
      <c r="T12" s="17">
        <v>0.15329891201072501</v>
      </c>
      <c r="U12" s="17">
        <v>0.163006549189468</v>
      </c>
      <c r="V12" s="17">
        <v>0.16088835081032399</v>
      </c>
      <c r="W12" s="17">
        <v>0.15673591390112199</v>
      </c>
      <c r="X12" s="17">
        <v>8.8052023407777097E-2</v>
      </c>
      <c r="Y12" s="17">
        <v>0.136712436018669</v>
      </c>
      <c r="Z12" s="17">
        <v>0.108203951194195</v>
      </c>
      <c r="AA12" s="17">
        <v>0.119498594071512</v>
      </c>
      <c r="AB12" s="17">
        <v>0.17778823631035301</v>
      </c>
      <c r="AC12" s="17">
        <v>0.12783945177990599</v>
      </c>
      <c r="AD12" s="17">
        <v>0.13821063514228599</v>
      </c>
      <c r="AE12" s="17"/>
      <c r="AF12" s="17">
        <v>0.13757662520201999</v>
      </c>
      <c r="AG12" s="17">
        <v>0.15636156229815801</v>
      </c>
      <c r="AH12" s="17">
        <v>0.15345666434628299</v>
      </c>
      <c r="AI12" s="17"/>
      <c r="AJ12" s="17">
        <v>0.15648077604778099</v>
      </c>
      <c r="AK12" s="17">
        <v>0.144689550784284</v>
      </c>
      <c r="AL12" s="17">
        <v>0.12543778621211599</v>
      </c>
      <c r="AM12" s="17">
        <v>9.62091797125883E-2</v>
      </c>
      <c r="AN12" s="17">
        <v>0.138142282803975</v>
      </c>
      <c r="AO12" s="17"/>
      <c r="AP12" s="17">
        <v>0.16085748048298901</v>
      </c>
      <c r="AQ12" s="17">
        <v>0.14238763940983401</v>
      </c>
      <c r="AR12" s="17">
        <v>0.16032696213366199</v>
      </c>
      <c r="AS12" s="17"/>
      <c r="AT12" s="17">
        <v>0.137004430418563</v>
      </c>
      <c r="AU12" s="17">
        <v>0.14071096346134901</v>
      </c>
      <c r="AV12" s="17">
        <v>0.15963229492050399</v>
      </c>
      <c r="AW12" s="17">
        <v>0.14573467718963301</v>
      </c>
      <c r="AX12" s="17">
        <v>0.14672254221642</v>
      </c>
      <c r="AY12" s="17"/>
      <c r="AZ12" s="17">
        <v>0.14411046326219801</v>
      </c>
      <c r="BA12" s="17">
        <v>0.135686202555902</v>
      </c>
      <c r="BB12" s="17">
        <v>0.15653659505109799</v>
      </c>
      <c r="BC12" s="17">
        <v>0.20097976749470101</v>
      </c>
      <c r="BD12" s="17">
        <v>0.14603445048310601</v>
      </c>
      <c r="BE12" s="17">
        <v>0.153104454877625</v>
      </c>
      <c r="BF12" s="17">
        <v>0.13959206900739901</v>
      </c>
      <c r="BG12" s="17">
        <v>0.120172425322151</v>
      </c>
      <c r="BH12" s="17">
        <v>0.13978064568294299</v>
      </c>
      <c r="BI12" s="17">
        <v>0.123383920840317</v>
      </c>
      <c r="BJ12" s="17">
        <v>0.16136415315031</v>
      </c>
      <c r="BK12" s="17">
        <v>0.13700001408395801</v>
      </c>
      <c r="BL12" s="17">
        <v>0.158470519858318</v>
      </c>
      <c r="BM12" s="17">
        <v>0.15146875969360599</v>
      </c>
      <c r="BN12" s="17">
        <v>0.13524020109750701</v>
      </c>
      <c r="BO12" s="17">
        <v>0.15592434369248101</v>
      </c>
      <c r="BP12" s="17"/>
      <c r="BQ12" s="17">
        <v>0.16004911768604699</v>
      </c>
      <c r="BR12" s="17">
        <v>0.14364665105271199</v>
      </c>
    </row>
    <row r="13" spans="2:70" ht="43.5" x14ac:dyDescent="0.35">
      <c r="B13" s="18" t="s">
        <v>167</v>
      </c>
      <c r="C13" s="17">
        <v>3.9545088505240397E-2</v>
      </c>
      <c r="D13" s="17">
        <v>3.7271008344968902E-2</v>
      </c>
      <c r="E13" s="17">
        <v>4.1291998568500597E-2</v>
      </c>
      <c r="F13" s="17"/>
      <c r="G13" s="17">
        <v>3.7027870678420498E-2</v>
      </c>
      <c r="H13" s="17">
        <v>4.3147433560604999E-2</v>
      </c>
      <c r="I13" s="17">
        <v>4.45507553544158E-2</v>
      </c>
      <c r="J13" s="17">
        <v>2.8280414877383E-2</v>
      </c>
      <c r="K13" s="17">
        <v>4.2359557656547399E-2</v>
      </c>
      <c r="L13" s="17">
        <v>4.1526269099719203E-2</v>
      </c>
      <c r="M13" s="17"/>
      <c r="N13" s="17">
        <v>2.9121973901177399E-2</v>
      </c>
      <c r="O13" s="17">
        <v>3.3878556809747398E-2</v>
      </c>
      <c r="P13" s="17">
        <v>5.1542127751070498E-2</v>
      </c>
      <c r="Q13" s="17">
        <v>4.5730350059188601E-2</v>
      </c>
      <c r="R13" s="17"/>
      <c r="S13" s="17">
        <v>2.9453921514850202E-2</v>
      </c>
      <c r="T13" s="17">
        <v>3.01754632374143E-2</v>
      </c>
      <c r="U13" s="17">
        <v>2.6206419680536601E-2</v>
      </c>
      <c r="V13" s="17">
        <v>4.1890136372613303E-2</v>
      </c>
      <c r="W13" s="17">
        <v>3.3671800751027998E-2</v>
      </c>
      <c r="X13" s="17">
        <v>5.46750188786264E-2</v>
      </c>
      <c r="Y13" s="17">
        <v>1.8535658703805101E-2</v>
      </c>
      <c r="Z13" s="17">
        <v>4.6290992210295798E-2</v>
      </c>
      <c r="AA13" s="17">
        <v>4.0273970423116902E-2</v>
      </c>
      <c r="AB13" s="17">
        <v>5.7829211219523897E-2</v>
      </c>
      <c r="AC13" s="17">
        <v>0.100257004928079</v>
      </c>
      <c r="AD13" s="17">
        <v>1.22501544716246E-2</v>
      </c>
      <c r="AE13" s="17"/>
      <c r="AF13" s="17">
        <v>4.5742335109593898E-2</v>
      </c>
      <c r="AG13" s="17">
        <v>3.2570208959453499E-2</v>
      </c>
      <c r="AH13" s="17">
        <v>4.8873782146496597E-2</v>
      </c>
      <c r="AI13" s="17"/>
      <c r="AJ13" s="17">
        <v>3.7899774805209799E-2</v>
      </c>
      <c r="AK13" s="17">
        <v>4.0096236045421001E-2</v>
      </c>
      <c r="AL13" s="17">
        <v>4.8459943225244197E-2</v>
      </c>
      <c r="AM13" s="17">
        <v>9.7398418534236295E-2</v>
      </c>
      <c r="AN13" s="17">
        <v>3.9977108185739699E-2</v>
      </c>
      <c r="AO13" s="17"/>
      <c r="AP13" s="17">
        <v>3.7083869619881901E-2</v>
      </c>
      <c r="AQ13" s="17">
        <v>3.9395237366962502E-2</v>
      </c>
      <c r="AR13" s="17">
        <v>4.2502537155943203E-2</v>
      </c>
      <c r="AS13" s="17"/>
      <c r="AT13" s="17">
        <v>4.6309195347317797E-2</v>
      </c>
      <c r="AU13" s="17">
        <v>3.8853497128345099E-2</v>
      </c>
      <c r="AV13" s="17">
        <v>3.9475198228227301E-2</v>
      </c>
      <c r="AW13" s="17">
        <v>2.6299529732893699E-2</v>
      </c>
      <c r="AX13" s="17">
        <v>1.77908879801537E-2</v>
      </c>
      <c r="AY13" s="17"/>
      <c r="AZ13" s="17">
        <v>2.7752077432577901E-2</v>
      </c>
      <c r="BA13" s="17">
        <v>5.3505271635183697E-2</v>
      </c>
      <c r="BB13" s="17">
        <v>5.12811651488249E-2</v>
      </c>
      <c r="BC13" s="17">
        <v>3.2957297669450998E-2</v>
      </c>
      <c r="BD13" s="17">
        <v>5.2205036288262001E-2</v>
      </c>
      <c r="BE13" s="17">
        <v>2.7862645105473802E-2</v>
      </c>
      <c r="BF13" s="17">
        <v>4.2203693590560303E-2</v>
      </c>
      <c r="BG13" s="17">
        <v>2.7556393496938499E-2</v>
      </c>
      <c r="BH13" s="17">
        <v>8.2370293997990895E-2</v>
      </c>
      <c r="BI13" s="17">
        <v>2.4191727381471202E-2</v>
      </c>
      <c r="BJ13" s="17">
        <v>3.2922220357017903E-2</v>
      </c>
      <c r="BK13" s="17">
        <v>2.4003160694767101E-2</v>
      </c>
      <c r="BL13" s="17">
        <v>3.3773354667079099E-2</v>
      </c>
      <c r="BM13" s="17">
        <v>8.9679141114369608E-3</v>
      </c>
      <c r="BN13" s="17">
        <v>2.26386121267062E-2</v>
      </c>
      <c r="BO13" s="17">
        <v>4.1823003494780103E-2</v>
      </c>
      <c r="BP13" s="17"/>
      <c r="BQ13" s="17">
        <v>3.48719964736783E-2</v>
      </c>
      <c r="BR13" s="17">
        <v>4.2063837637617597E-2</v>
      </c>
    </row>
    <row r="14" spans="2:70" x14ac:dyDescent="0.35">
      <c r="B14" s="18" t="s">
        <v>129</v>
      </c>
      <c r="C14" s="19">
        <v>0.103482966113563</v>
      </c>
      <c r="D14" s="19">
        <v>0.10622784700082299</v>
      </c>
      <c r="E14" s="19">
        <v>0.10039518672966</v>
      </c>
      <c r="F14" s="19"/>
      <c r="G14" s="19">
        <v>0.185733796740956</v>
      </c>
      <c r="H14" s="19">
        <v>0.13701423861274101</v>
      </c>
      <c r="I14" s="19">
        <v>0.110970791410063</v>
      </c>
      <c r="J14" s="19">
        <v>0.10363563283597101</v>
      </c>
      <c r="K14" s="19">
        <v>5.8322316677789199E-2</v>
      </c>
      <c r="L14" s="19">
        <v>4.5472822743460303E-2</v>
      </c>
      <c r="M14" s="19"/>
      <c r="N14" s="19">
        <v>5.5713017969219701E-2</v>
      </c>
      <c r="O14" s="19">
        <v>9.9848919291802493E-2</v>
      </c>
      <c r="P14" s="19">
        <v>0.125329887437131</v>
      </c>
      <c r="Q14" s="19">
        <v>0.13771657081578501</v>
      </c>
      <c r="R14" s="19"/>
      <c r="S14" s="19">
        <v>0.104021957580075</v>
      </c>
      <c r="T14" s="19">
        <v>8.0074220473716706E-2</v>
      </c>
      <c r="U14" s="19">
        <v>9.2164900039152495E-2</v>
      </c>
      <c r="V14" s="19">
        <v>0.11234887845941099</v>
      </c>
      <c r="W14" s="19">
        <v>0.13398343405660401</v>
      </c>
      <c r="X14" s="19">
        <v>0.128506376430361</v>
      </c>
      <c r="Y14" s="19">
        <v>0.11920385403743</v>
      </c>
      <c r="Z14" s="19">
        <v>9.81811099412674E-2</v>
      </c>
      <c r="AA14" s="19">
        <v>9.4875885130064799E-2</v>
      </c>
      <c r="AB14" s="19">
        <v>8.0043271954119893E-2</v>
      </c>
      <c r="AC14" s="19">
        <v>0.11252862282190899</v>
      </c>
      <c r="AD14" s="19">
        <v>0.11168504189636</v>
      </c>
      <c r="AE14" s="19"/>
      <c r="AF14" s="19">
        <v>8.3893273279629199E-2</v>
      </c>
      <c r="AG14" s="19">
        <v>6.8981916278821498E-2</v>
      </c>
      <c r="AH14" s="19">
        <v>0.19212026972323601</v>
      </c>
      <c r="AI14" s="19"/>
      <c r="AJ14" s="19">
        <v>6.4098485882790601E-2</v>
      </c>
      <c r="AK14" s="19">
        <v>9.2766634471664097E-2</v>
      </c>
      <c r="AL14" s="19">
        <v>5.9908218600331901E-2</v>
      </c>
      <c r="AM14" s="19">
        <v>0.10143867845905399</v>
      </c>
      <c r="AN14" s="19">
        <v>0.244164223990808</v>
      </c>
      <c r="AO14" s="19"/>
      <c r="AP14" s="19">
        <v>6.60082456986303E-2</v>
      </c>
      <c r="AQ14" s="19">
        <v>8.4709132981377402E-2</v>
      </c>
      <c r="AR14" s="19">
        <v>6.5484071597522606E-2</v>
      </c>
      <c r="AS14" s="19"/>
      <c r="AT14" s="19">
        <v>0.13017522221119401</v>
      </c>
      <c r="AU14" s="19">
        <v>0.107540594650606</v>
      </c>
      <c r="AV14" s="19">
        <v>9.4480399894369793E-2</v>
      </c>
      <c r="AW14" s="19">
        <v>8.3306517272856498E-2</v>
      </c>
      <c r="AX14" s="19">
        <v>2.8559342861021499E-2</v>
      </c>
      <c r="AY14" s="19"/>
      <c r="AZ14" s="19">
        <v>0.24596775374848301</v>
      </c>
      <c r="BA14" s="19">
        <v>0.154905377695357</v>
      </c>
      <c r="BB14" s="19">
        <v>9.0983828458783306E-2</v>
      </c>
      <c r="BC14" s="19">
        <v>0.11215673571007601</v>
      </c>
      <c r="BD14" s="19">
        <v>0.11538958181391699</v>
      </c>
      <c r="BE14" s="19">
        <v>0.13238718368465399</v>
      </c>
      <c r="BF14" s="19">
        <v>6.5330550499657705E-2</v>
      </c>
      <c r="BG14" s="19">
        <v>8.2531661521700106E-2</v>
      </c>
      <c r="BH14" s="19">
        <v>9.6619053962963206E-2</v>
      </c>
      <c r="BI14" s="19">
        <v>7.4419258093664606E-2</v>
      </c>
      <c r="BJ14" s="19">
        <v>0.119868276646558</v>
      </c>
      <c r="BK14" s="19">
        <v>3.5248442452081197E-2</v>
      </c>
      <c r="BL14" s="19">
        <v>5.4171338852783898E-2</v>
      </c>
      <c r="BM14" s="19">
        <v>0.100331198181825</v>
      </c>
      <c r="BN14" s="19">
        <v>9.7427914895671194E-2</v>
      </c>
      <c r="BO14" s="19">
        <v>8.5286683328109805E-2</v>
      </c>
      <c r="BP14" s="19"/>
      <c r="BQ14" s="19">
        <v>2.85349677923992E-2</v>
      </c>
      <c r="BR14" s="19">
        <v>0.13412799647446</v>
      </c>
    </row>
    <row r="15" spans="2:70" x14ac:dyDescent="0.35">
      <c r="B15" s="16"/>
    </row>
    <row r="16" spans="2:70" x14ac:dyDescent="0.35">
      <c r="B16" t="s">
        <v>98</v>
      </c>
    </row>
    <row r="17" spans="2:2" x14ac:dyDescent="0.35">
      <c r="B17" t="s">
        <v>99</v>
      </c>
    </row>
    <row r="19" spans="2:2" x14ac:dyDescent="0.35">
      <c r="B19" s="8" t="str">
        <f>HYPERLINK("#'Contents'!A1", "Return to Contents")</f>
        <v>Return to Contents</v>
      </c>
    </row>
  </sheetData>
  <mergeCells count="11">
    <mergeCell ref="BQ5:BR5"/>
    <mergeCell ref="D5:E5"/>
    <mergeCell ref="G5:L5"/>
    <mergeCell ref="N5:Q5"/>
    <mergeCell ref="S5:AD5"/>
    <mergeCell ref="AF5:AH5"/>
    <mergeCell ref="D2:BJ2"/>
    <mergeCell ref="AJ5:AN5"/>
    <mergeCell ref="AP5:AR5"/>
    <mergeCell ref="AT5:AX5"/>
    <mergeCell ref="AZ5:BO5"/>
  </mergeCells>
  <pageMargins left="0.7" right="0.7" top="0.75" bottom="0.75" header="0.3" footer="0.3"/>
  <pageSetup paperSize="9" orientation="portrait" horizontalDpi="300" verticalDpi="300"/>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B2:BR24"/>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67" width="10.7265625" customWidth="1"/>
    <col min="68" max="68" width="2.1796875" customWidth="1"/>
    <col min="69" max="70" width="10.7265625" customWidth="1"/>
    <col min="71" max="71" width="2.1796875" customWidth="1"/>
  </cols>
  <sheetData>
    <row r="2" spans="2:70" ht="40" customHeight="1" x14ac:dyDescent="0.35">
      <c r="D2" s="29" t="s">
        <v>178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row>
    <row r="5" spans="2:70" ht="30" customHeight="1" x14ac:dyDescent="0.35">
      <c r="B5" s="15"/>
      <c r="C5" s="15"/>
      <c r="D5" s="30" t="s">
        <v>74</v>
      </c>
      <c r="E5" s="30"/>
      <c r="F5" s="15"/>
      <c r="G5" s="30" t="s">
        <v>75</v>
      </c>
      <c r="H5" s="30"/>
      <c r="I5" s="30"/>
      <c r="J5" s="30"/>
      <c r="K5" s="30"/>
      <c r="L5" s="30"/>
      <c r="M5" s="15"/>
      <c r="N5" s="30" t="s">
        <v>76</v>
      </c>
      <c r="O5" s="30"/>
      <c r="P5" s="30"/>
      <c r="Q5" s="30"/>
      <c r="R5" s="15"/>
      <c r="S5" s="30" t="s">
        <v>77</v>
      </c>
      <c r="T5" s="30"/>
      <c r="U5" s="30"/>
      <c r="V5" s="30"/>
      <c r="W5" s="30"/>
      <c r="X5" s="30"/>
      <c r="Y5" s="30"/>
      <c r="Z5" s="30"/>
      <c r="AA5" s="30"/>
      <c r="AB5" s="30"/>
      <c r="AC5" s="30"/>
      <c r="AD5" s="30"/>
      <c r="AE5" s="15"/>
      <c r="AF5" s="30" t="s">
        <v>78</v>
      </c>
      <c r="AG5" s="30"/>
      <c r="AH5" s="30"/>
      <c r="AI5" s="15"/>
      <c r="AJ5" s="30" t="s">
        <v>79</v>
      </c>
      <c r="AK5" s="30"/>
      <c r="AL5" s="30"/>
      <c r="AM5" s="30"/>
      <c r="AN5" s="30"/>
      <c r="AO5" s="15"/>
      <c r="AP5" s="30" t="s">
        <v>80</v>
      </c>
      <c r="AQ5" s="30"/>
      <c r="AR5" s="30"/>
      <c r="AS5" s="15"/>
      <c r="AT5" s="30" t="s">
        <v>81</v>
      </c>
      <c r="AU5" s="30"/>
      <c r="AV5" s="30"/>
      <c r="AW5" s="30"/>
      <c r="AX5" s="30"/>
      <c r="AY5" s="15"/>
      <c r="AZ5" s="30" t="s">
        <v>82</v>
      </c>
      <c r="BA5" s="30"/>
      <c r="BB5" s="30"/>
      <c r="BC5" s="30"/>
      <c r="BD5" s="30"/>
      <c r="BE5" s="30"/>
      <c r="BF5" s="30"/>
      <c r="BG5" s="30"/>
      <c r="BH5" s="30"/>
      <c r="BI5" s="30"/>
      <c r="BJ5" s="30"/>
      <c r="BK5" s="30"/>
      <c r="BL5" s="30"/>
      <c r="BM5" s="30"/>
      <c r="BN5" s="30"/>
      <c r="BO5" s="30"/>
      <c r="BP5" s="15"/>
      <c r="BQ5" s="30" t="s">
        <v>83</v>
      </c>
      <c r="BR5" s="30"/>
    </row>
    <row r="6" spans="2:7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46</v>
      </c>
      <c r="AQ6" s="12" t="s">
        <v>47</v>
      </c>
      <c r="AR6" s="12" t="s">
        <v>50</v>
      </c>
      <c r="AT6" s="12" t="s">
        <v>51</v>
      </c>
      <c r="AU6" s="12" t="s">
        <v>52</v>
      </c>
      <c r="AV6" s="12" t="s">
        <v>53</v>
      </c>
      <c r="AW6" s="12" t="s">
        <v>54</v>
      </c>
      <c r="AX6" s="12" t="s">
        <v>55</v>
      </c>
      <c r="AZ6" s="12" t="s">
        <v>56</v>
      </c>
      <c r="BA6" s="12" t="s">
        <v>57</v>
      </c>
      <c r="BB6" s="12" t="s">
        <v>58</v>
      </c>
      <c r="BC6" s="12" t="s">
        <v>59</v>
      </c>
      <c r="BD6" s="12" t="s">
        <v>60</v>
      </c>
      <c r="BE6" s="12" t="s">
        <v>61</v>
      </c>
      <c r="BF6" s="12" t="s">
        <v>62</v>
      </c>
      <c r="BG6" s="12" t="s">
        <v>63</v>
      </c>
      <c r="BH6" s="12" t="s">
        <v>64</v>
      </c>
      <c r="BI6" s="12" t="s">
        <v>65</v>
      </c>
      <c r="BJ6" s="12" t="s">
        <v>66</v>
      </c>
      <c r="BK6" s="12" t="s">
        <v>67</v>
      </c>
      <c r="BL6" s="12" t="s">
        <v>68</v>
      </c>
      <c r="BM6" s="12" t="s">
        <v>69</v>
      </c>
      <c r="BN6" s="12" t="s">
        <v>70</v>
      </c>
      <c r="BO6" s="12" t="s">
        <v>71</v>
      </c>
      <c r="BQ6" s="12" t="s">
        <v>72</v>
      </c>
      <c r="BR6" s="12" t="s">
        <v>73</v>
      </c>
    </row>
    <row r="7" spans="2:70" ht="30" customHeight="1" x14ac:dyDescent="0.35">
      <c r="B7" s="10" t="s">
        <v>19</v>
      </c>
      <c r="C7" s="10">
        <v>4012</v>
      </c>
      <c r="D7" s="10">
        <v>1971</v>
      </c>
      <c r="E7" s="10">
        <v>2028</v>
      </c>
      <c r="F7" s="10"/>
      <c r="G7" s="10">
        <v>497</v>
      </c>
      <c r="H7" s="10">
        <v>704</v>
      </c>
      <c r="I7" s="10">
        <v>694</v>
      </c>
      <c r="J7" s="10">
        <v>693</v>
      </c>
      <c r="K7" s="10">
        <v>571</v>
      </c>
      <c r="L7" s="10">
        <v>853</v>
      </c>
      <c r="M7" s="10"/>
      <c r="N7" s="10">
        <v>1178</v>
      </c>
      <c r="O7" s="10">
        <v>1131</v>
      </c>
      <c r="P7" s="10">
        <v>781</v>
      </c>
      <c r="Q7" s="10">
        <v>909</v>
      </c>
      <c r="R7" s="10"/>
      <c r="S7" s="10">
        <v>563</v>
      </c>
      <c r="T7" s="10">
        <v>553</v>
      </c>
      <c r="U7" s="10">
        <v>314</v>
      </c>
      <c r="V7" s="10">
        <v>343</v>
      </c>
      <c r="W7" s="10">
        <v>293</v>
      </c>
      <c r="X7" s="10">
        <v>376</v>
      </c>
      <c r="Y7" s="10">
        <v>336</v>
      </c>
      <c r="Z7" s="10">
        <v>171</v>
      </c>
      <c r="AA7" s="10">
        <v>447</v>
      </c>
      <c r="AB7" s="10">
        <v>337</v>
      </c>
      <c r="AC7" s="10">
        <v>188</v>
      </c>
      <c r="AD7" s="10">
        <v>91</v>
      </c>
      <c r="AE7" s="10"/>
      <c r="AF7" s="10">
        <v>1421</v>
      </c>
      <c r="AG7" s="10">
        <v>1665</v>
      </c>
      <c r="AH7" s="10">
        <v>577</v>
      </c>
      <c r="AI7" s="10"/>
      <c r="AJ7" s="10">
        <v>1433</v>
      </c>
      <c r="AK7" s="10">
        <v>1082</v>
      </c>
      <c r="AL7" s="10">
        <v>299</v>
      </c>
      <c r="AM7" s="10">
        <v>42</v>
      </c>
      <c r="AN7" s="10">
        <v>541</v>
      </c>
      <c r="AO7" s="10"/>
      <c r="AP7" s="10">
        <v>878</v>
      </c>
      <c r="AQ7" s="10">
        <v>1369</v>
      </c>
      <c r="AR7" s="10">
        <v>264</v>
      </c>
      <c r="AS7" s="10"/>
      <c r="AT7" s="10">
        <v>929</v>
      </c>
      <c r="AU7" s="10">
        <v>932</v>
      </c>
      <c r="AV7" s="10">
        <v>1096</v>
      </c>
      <c r="AW7" s="10">
        <v>455</v>
      </c>
      <c r="AX7" s="10">
        <v>62</v>
      </c>
      <c r="AY7" s="10"/>
      <c r="AZ7" s="10">
        <v>33</v>
      </c>
      <c r="BA7" s="10">
        <v>185</v>
      </c>
      <c r="BB7" s="10">
        <v>256</v>
      </c>
      <c r="BC7" s="10">
        <v>269</v>
      </c>
      <c r="BD7" s="10">
        <v>403</v>
      </c>
      <c r="BE7" s="10">
        <v>436</v>
      </c>
      <c r="BF7" s="10">
        <v>391</v>
      </c>
      <c r="BG7" s="10">
        <v>312</v>
      </c>
      <c r="BH7" s="10">
        <v>253</v>
      </c>
      <c r="BI7" s="10">
        <v>211</v>
      </c>
      <c r="BJ7" s="10">
        <v>336</v>
      </c>
      <c r="BK7" s="10">
        <v>187</v>
      </c>
      <c r="BL7" s="10">
        <v>180</v>
      </c>
      <c r="BM7" s="10">
        <v>103</v>
      </c>
      <c r="BN7" s="10">
        <v>95</v>
      </c>
      <c r="BO7" s="10">
        <v>161</v>
      </c>
      <c r="BP7" s="10"/>
      <c r="BQ7" s="10">
        <v>1235</v>
      </c>
      <c r="BR7" s="10">
        <v>2665</v>
      </c>
    </row>
    <row r="8" spans="2:70" ht="30" customHeight="1" x14ac:dyDescent="0.35">
      <c r="B8" s="11" t="s">
        <v>20</v>
      </c>
      <c r="C8" s="11">
        <v>4012</v>
      </c>
      <c r="D8" s="11">
        <v>1975</v>
      </c>
      <c r="E8" s="11">
        <v>2024</v>
      </c>
      <c r="F8" s="11"/>
      <c r="G8" s="11">
        <v>558</v>
      </c>
      <c r="H8" s="11">
        <v>682</v>
      </c>
      <c r="I8" s="11">
        <v>685</v>
      </c>
      <c r="J8" s="11">
        <v>686</v>
      </c>
      <c r="K8" s="11">
        <v>562</v>
      </c>
      <c r="L8" s="11">
        <v>839</v>
      </c>
      <c r="M8" s="11"/>
      <c r="N8" s="11">
        <v>1080</v>
      </c>
      <c r="O8" s="11">
        <v>1039</v>
      </c>
      <c r="P8" s="11">
        <v>880</v>
      </c>
      <c r="Q8" s="11">
        <v>1000</v>
      </c>
      <c r="R8" s="11"/>
      <c r="S8" s="11">
        <v>562</v>
      </c>
      <c r="T8" s="11">
        <v>522</v>
      </c>
      <c r="U8" s="11">
        <v>321</v>
      </c>
      <c r="V8" s="11">
        <v>361</v>
      </c>
      <c r="W8" s="11">
        <v>281</v>
      </c>
      <c r="X8" s="11">
        <v>361</v>
      </c>
      <c r="Y8" s="11">
        <v>321</v>
      </c>
      <c r="Z8" s="11">
        <v>160</v>
      </c>
      <c r="AA8" s="11">
        <v>441</v>
      </c>
      <c r="AB8" s="11">
        <v>361</v>
      </c>
      <c r="AC8" s="11">
        <v>201</v>
      </c>
      <c r="AD8" s="11">
        <v>120</v>
      </c>
      <c r="AE8" s="11"/>
      <c r="AF8" s="11">
        <v>1410</v>
      </c>
      <c r="AG8" s="11">
        <v>1629</v>
      </c>
      <c r="AH8" s="11">
        <v>599</v>
      </c>
      <c r="AI8" s="11"/>
      <c r="AJ8" s="11">
        <v>1397</v>
      </c>
      <c r="AK8" s="11">
        <v>1071</v>
      </c>
      <c r="AL8" s="11">
        <v>288</v>
      </c>
      <c r="AM8" s="11">
        <v>45</v>
      </c>
      <c r="AN8" s="11">
        <v>558</v>
      </c>
      <c r="AO8" s="11"/>
      <c r="AP8" s="11">
        <v>856</v>
      </c>
      <c r="AQ8" s="11">
        <v>1358</v>
      </c>
      <c r="AR8" s="11">
        <v>259</v>
      </c>
      <c r="AS8" s="11"/>
      <c r="AT8" s="11">
        <v>961</v>
      </c>
      <c r="AU8" s="11">
        <v>958</v>
      </c>
      <c r="AV8" s="11">
        <v>1056</v>
      </c>
      <c r="AW8" s="11">
        <v>434</v>
      </c>
      <c r="AX8" s="11">
        <v>55</v>
      </c>
      <c r="AY8" s="11"/>
      <c r="AZ8" s="11">
        <v>33</v>
      </c>
      <c r="BA8" s="11">
        <v>186</v>
      </c>
      <c r="BB8" s="11">
        <v>267</v>
      </c>
      <c r="BC8" s="11">
        <v>280</v>
      </c>
      <c r="BD8" s="11">
        <v>416</v>
      </c>
      <c r="BE8" s="11">
        <v>443</v>
      </c>
      <c r="BF8" s="11">
        <v>394</v>
      </c>
      <c r="BG8" s="11">
        <v>314</v>
      </c>
      <c r="BH8" s="11">
        <v>257</v>
      </c>
      <c r="BI8" s="11">
        <v>206</v>
      </c>
      <c r="BJ8" s="11">
        <v>329</v>
      </c>
      <c r="BK8" s="11">
        <v>179</v>
      </c>
      <c r="BL8" s="11">
        <v>174</v>
      </c>
      <c r="BM8" s="11">
        <v>97</v>
      </c>
      <c r="BN8" s="11">
        <v>87</v>
      </c>
      <c r="BO8" s="11">
        <v>148</v>
      </c>
      <c r="BP8" s="11"/>
      <c r="BQ8" s="11">
        <v>1209</v>
      </c>
      <c r="BR8" s="11">
        <v>2688</v>
      </c>
    </row>
    <row r="9" spans="2:70" x14ac:dyDescent="0.35">
      <c r="B9" s="18" t="s">
        <v>169</v>
      </c>
      <c r="C9" s="17">
        <v>0.567212674485014</v>
      </c>
      <c r="D9" s="17">
        <v>0.57503846633033995</v>
      </c>
      <c r="E9" s="17">
        <v>0.55823734893233101</v>
      </c>
      <c r="F9" s="17"/>
      <c r="G9" s="17">
        <v>0.60903312214611605</v>
      </c>
      <c r="H9" s="17">
        <v>0.57146723775294095</v>
      </c>
      <c r="I9" s="17">
        <v>0.59548728155304897</v>
      </c>
      <c r="J9" s="17">
        <v>0.60504549300969301</v>
      </c>
      <c r="K9" s="17">
        <v>0.53703461431586696</v>
      </c>
      <c r="L9" s="17">
        <v>0.50209839905530795</v>
      </c>
      <c r="M9" s="17"/>
      <c r="N9" s="17">
        <v>0.58694072827821797</v>
      </c>
      <c r="O9" s="17">
        <v>0.572441240363737</v>
      </c>
      <c r="P9" s="17">
        <v>0.54260849939154399</v>
      </c>
      <c r="Q9" s="17">
        <v>0.56164930036752103</v>
      </c>
      <c r="R9" s="17"/>
      <c r="S9" s="17">
        <v>0.60434940596519005</v>
      </c>
      <c r="T9" s="17">
        <v>0.56562755562200195</v>
      </c>
      <c r="U9" s="17">
        <v>0.57738635786317904</v>
      </c>
      <c r="V9" s="17">
        <v>0.54651139879898902</v>
      </c>
      <c r="W9" s="17">
        <v>0.61532476220754595</v>
      </c>
      <c r="X9" s="17">
        <v>0.56926743081214304</v>
      </c>
      <c r="Y9" s="17">
        <v>0.55954337737338</v>
      </c>
      <c r="Z9" s="17">
        <v>0.54108266097107705</v>
      </c>
      <c r="AA9" s="17">
        <v>0.56136074230722999</v>
      </c>
      <c r="AB9" s="17">
        <v>0.52137888433934698</v>
      </c>
      <c r="AC9" s="17">
        <v>0.58166920814636702</v>
      </c>
      <c r="AD9" s="17">
        <v>0.50693871482836095</v>
      </c>
      <c r="AE9" s="17"/>
      <c r="AF9" s="17">
        <v>0.53914374914334495</v>
      </c>
      <c r="AG9" s="17">
        <v>0.57963983451987799</v>
      </c>
      <c r="AH9" s="17">
        <v>0.54152792181542997</v>
      </c>
      <c r="AI9" s="17"/>
      <c r="AJ9" s="17">
        <v>0.54214004068252897</v>
      </c>
      <c r="AK9" s="17">
        <v>0.59570448445717605</v>
      </c>
      <c r="AL9" s="17">
        <v>0.55975042136348896</v>
      </c>
      <c r="AM9" s="17">
        <v>0.59225460565544996</v>
      </c>
      <c r="AN9" s="17">
        <v>0.53207226031348198</v>
      </c>
      <c r="AO9" s="17"/>
      <c r="AP9" s="17">
        <v>0.54374752545092397</v>
      </c>
      <c r="AQ9" s="17">
        <v>0.61579699266955101</v>
      </c>
      <c r="AR9" s="17">
        <v>0.50555941763580803</v>
      </c>
      <c r="AS9" s="17"/>
      <c r="AT9" s="17">
        <v>0.52969881432844701</v>
      </c>
      <c r="AU9" s="17">
        <v>0.57991566809195205</v>
      </c>
      <c r="AV9" s="17">
        <v>0.58311343641705204</v>
      </c>
      <c r="AW9" s="17">
        <v>0.57161655516154097</v>
      </c>
      <c r="AX9" s="17">
        <v>0.63469450505329605</v>
      </c>
      <c r="AY9" s="17"/>
      <c r="AZ9" s="17">
        <v>0.44519765881505802</v>
      </c>
      <c r="BA9" s="17">
        <v>0.523916171141111</v>
      </c>
      <c r="BB9" s="17">
        <v>0.54674254743115402</v>
      </c>
      <c r="BC9" s="17">
        <v>0.55578183881179299</v>
      </c>
      <c r="BD9" s="17">
        <v>0.60141232090723196</v>
      </c>
      <c r="BE9" s="17">
        <v>0.533663695855769</v>
      </c>
      <c r="BF9" s="17">
        <v>0.610263173893694</v>
      </c>
      <c r="BG9" s="17">
        <v>0.589464016624895</v>
      </c>
      <c r="BH9" s="17">
        <v>0.52012360549847902</v>
      </c>
      <c r="BI9" s="17">
        <v>0.51769306943356996</v>
      </c>
      <c r="BJ9" s="17">
        <v>0.56461931521990605</v>
      </c>
      <c r="BK9" s="17">
        <v>0.59225070354346798</v>
      </c>
      <c r="BL9" s="17">
        <v>0.59357021068077798</v>
      </c>
      <c r="BM9" s="17">
        <v>0.57337217512108596</v>
      </c>
      <c r="BN9" s="17">
        <v>0.58989778809098103</v>
      </c>
      <c r="BO9" s="17">
        <v>0.62243292612788303</v>
      </c>
      <c r="BP9" s="17"/>
      <c r="BQ9" s="17">
        <v>0.643185420579508</v>
      </c>
      <c r="BR9" s="17">
        <v>0.53261373618408403</v>
      </c>
    </row>
    <row r="10" spans="2:70" ht="29" x14ac:dyDescent="0.35">
      <c r="B10" s="18" t="s">
        <v>170</v>
      </c>
      <c r="C10" s="17">
        <v>0.51614970917671099</v>
      </c>
      <c r="D10" s="17">
        <v>0.47250129400463697</v>
      </c>
      <c r="E10" s="17">
        <v>0.55968092658386703</v>
      </c>
      <c r="F10" s="17"/>
      <c r="G10" s="17">
        <v>0.51999558802495105</v>
      </c>
      <c r="H10" s="17">
        <v>0.54810557585875197</v>
      </c>
      <c r="I10" s="17">
        <v>0.53168523713821003</v>
      </c>
      <c r="J10" s="17">
        <v>0.495396125767465</v>
      </c>
      <c r="K10" s="17">
        <v>0.45094049420446303</v>
      </c>
      <c r="L10" s="17">
        <v>0.53556592580221196</v>
      </c>
      <c r="M10" s="17"/>
      <c r="N10" s="17">
        <v>0.57624435751032299</v>
      </c>
      <c r="O10" s="17">
        <v>0.50288465882669997</v>
      </c>
      <c r="P10" s="17">
        <v>0.50805436010653604</v>
      </c>
      <c r="Q10" s="17">
        <v>0.47165198539212899</v>
      </c>
      <c r="R10" s="17"/>
      <c r="S10" s="17">
        <v>0.53290315686051204</v>
      </c>
      <c r="T10" s="17">
        <v>0.53378483516516095</v>
      </c>
      <c r="U10" s="17">
        <v>0.55401449219951004</v>
      </c>
      <c r="V10" s="17">
        <v>0.53181873967849203</v>
      </c>
      <c r="W10" s="17">
        <v>0.55171307775056</v>
      </c>
      <c r="X10" s="17">
        <v>0.53067847552994496</v>
      </c>
      <c r="Y10" s="17">
        <v>0.50805309923127995</v>
      </c>
      <c r="Z10" s="17">
        <v>0.48589978058616001</v>
      </c>
      <c r="AA10" s="17">
        <v>0.49085815068663402</v>
      </c>
      <c r="AB10" s="17">
        <v>0.46629102380217202</v>
      </c>
      <c r="AC10" s="17">
        <v>0.48615927190976199</v>
      </c>
      <c r="AD10" s="17">
        <v>0.44073766443182799</v>
      </c>
      <c r="AE10" s="17"/>
      <c r="AF10" s="17">
        <v>0.497402095265774</v>
      </c>
      <c r="AG10" s="17">
        <v>0.53070467809144495</v>
      </c>
      <c r="AH10" s="17">
        <v>0.47438771356717502</v>
      </c>
      <c r="AI10" s="17"/>
      <c r="AJ10" s="17">
        <v>0.52800195878262501</v>
      </c>
      <c r="AK10" s="17">
        <v>0.53341487185937397</v>
      </c>
      <c r="AL10" s="17">
        <v>0.499981027789629</v>
      </c>
      <c r="AM10" s="17">
        <v>0.45032056107465201</v>
      </c>
      <c r="AN10" s="17">
        <v>0.46505589215857401</v>
      </c>
      <c r="AO10" s="17"/>
      <c r="AP10" s="17">
        <v>0.51866017138110698</v>
      </c>
      <c r="AQ10" s="17">
        <v>0.54842577925950298</v>
      </c>
      <c r="AR10" s="17">
        <v>0.49363400522463802</v>
      </c>
      <c r="AS10" s="17"/>
      <c r="AT10" s="17">
        <v>0.46554022376543402</v>
      </c>
      <c r="AU10" s="17">
        <v>0.51298729433114898</v>
      </c>
      <c r="AV10" s="17">
        <v>0.53587839988556496</v>
      </c>
      <c r="AW10" s="17">
        <v>0.58420140344275096</v>
      </c>
      <c r="AX10" s="17">
        <v>0.44153325151413902</v>
      </c>
      <c r="AY10" s="17"/>
      <c r="AZ10" s="17">
        <v>0.47030514061219802</v>
      </c>
      <c r="BA10" s="17">
        <v>0.41384226008668001</v>
      </c>
      <c r="BB10" s="17">
        <v>0.46435320758602999</v>
      </c>
      <c r="BC10" s="17">
        <v>0.47702931902624701</v>
      </c>
      <c r="BD10" s="17">
        <v>0.50912817554735501</v>
      </c>
      <c r="BE10" s="17">
        <v>0.45826356261344298</v>
      </c>
      <c r="BF10" s="17">
        <v>0.54609675078690001</v>
      </c>
      <c r="BG10" s="17">
        <v>0.52241302371363496</v>
      </c>
      <c r="BH10" s="17">
        <v>0.50602702655046905</v>
      </c>
      <c r="BI10" s="17">
        <v>0.52835710189960605</v>
      </c>
      <c r="BJ10" s="17">
        <v>0.54963421441502702</v>
      </c>
      <c r="BK10" s="17">
        <v>0.60944207232165504</v>
      </c>
      <c r="BL10" s="17">
        <v>0.59597325901849496</v>
      </c>
      <c r="BM10" s="17">
        <v>0.58208971147826605</v>
      </c>
      <c r="BN10" s="17">
        <v>0.59932414596323802</v>
      </c>
      <c r="BO10" s="17">
        <v>0.61031570152457204</v>
      </c>
      <c r="BP10" s="17"/>
      <c r="BQ10" s="17">
        <v>0.55676911752273295</v>
      </c>
      <c r="BR10" s="17">
        <v>0.49619662986769297</v>
      </c>
    </row>
    <row r="11" spans="2:70" ht="29" x14ac:dyDescent="0.35">
      <c r="B11" s="18" t="s">
        <v>171</v>
      </c>
      <c r="C11" s="17">
        <v>0.46692047240399598</v>
      </c>
      <c r="D11" s="17">
        <v>0.46229901622706199</v>
      </c>
      <c r="E11" s="17">
        <v>0.47050614045683498</v>
      </c>
      <c r="F11" s="17"/>
      <c r="G11" s="17">
        <v>0.32903771535944598</v>
      </c>
      <c r="H11" s="17">
        <v>0.43841350003725099</v>
      </c>
      <c r="I11" s="17">
        <v>0.47246369661134502</v>
      </c>
      <c r="J11" s="17">
        <v>0.46706363517243599</v>
      </c>
      <c r="K11" s="17">
        <v>0.50334992922916599</v>
      </c>
      <c r="L11" s="17">
        <v>0.55283955233860105</v>
      </c>
      <c r="M11" s="17"/>
      <c r="N11" s="17">
        <v>0.48102281205713998</v>
      </c>
      <c r="O11" s="17">
        <v>0.46404556411748099</v>
      </c>
      <c r="P11" s="17">
        <v>0.43672845515890302</v>
      </c>
      <c r="Q11" s="17">
        <v>0.48013236306412099</v>
      </c>
      <c r="R11" s="17"/>
      <c r="S11" s="17">
        <v>0.45969242487781298</v>
      </c>
      <c r="T11" s="17">
        <v>0.493676536249812</v>
      </c>
      <c r="U11" s="17">
        <v>0.45482743342495102</v>
      </c>
      <c r="V11" s="17">
        <v>0.48751492092715298</v>
      </c>
      <c r="W11" s="17">
        <v>0.42964923074994099</v>
      </c>
      <c r="X11" s="17">
        <v>0.46875185207567599</v>
      </c>
      <c r="Y11" s="17">
        <v>0.484710085548199</v>
      </c>
      <c r="Z11" s="17">
        <v>0.40124708030269102</v>
      </c>
      <c r="AA11" s="17">
        <v>0.46549306509131799</v>
      </c>
      <c r="AB11" s="17">
        <v>0.43215516981311702</v>
      </c>
      <c r="AC11" s="17">
        <v>0.51042804779891404</v>
      </c>
      <c r="AD11" s="17">
        <v>0.51348003286419597</v>
      </c>
      <c r="AE11" s="17"/>
      <c r="AF11" s="17">
        <v>0.49905726573938403</v>
      </c>
      <c r="AG11" s="17">
        <v>0.497069124872066</v>
      </c>
      <c r="AH11" s="17">
        <v>0.38319830189847598</v>
      </c>
      <c r="AI11" s="17"/>
      <c r="AJ11" s="17">
        <v>0.50812884119845803</v>
      </c>
      <c r="AK11" s="17">
        <v>0.46741368559535901</v>
      </c>
      <c r="AL11" s="17">
        <v>0.46296745800454198</v>
      </c>
      <c r="AM11" s="17">
        <v>0.352659705080964</v>
      </c>
      <c r="AN11" s="17">
        <v>0.403058320667669</v>
      </c>
      <c r="AO11" s="17"/>
      <c r="AP11" s="17">
        <v>0.52170214325674602</v>
      </c>
      <c r="AQ11" s="17">
        <v>0.47761487229862898</v>
      </c>
      <c r="AR11" s="17">
        <v>0.46978683586147602</v>
      </c>
      <c r="AS11" s="17"/>
      <c r="AT11" s="17">
        <v>0.49858127883042103</v>
      </c>
      <c r="AU11" s="17">
        <v>0.46801925354385299</v>
      </c>
      <c r="AV11" s="17">
        <v>0.440581349161217</v>
      </c>
      <c r="AW11" s="17">
        <v>0.44071875741886002</v>
      </c>
      <c r="AX11" s="17">
        <v>0.47514795614399002</v>
      </c>
      <c r="AY11" s="17"/>
      <c r="AZ11" s="17">
        <v>0.23007308977152399</v>
      </c>
      <c r="BA11" s="17">
        <v>0.45195204588573601</v>
      </c>
      <c r="BB11" s="17">
        <v>0.49344639257668899</v>
      </c>
      <c r="BC11" s="17">
        <v>0.53308317652448101</v>
      </c>
      <c r="BD11" s="17">
        <v>0.49194304444371501</v>
      </c>
      <c r="BE11" s="17">
        <v>0.44959147766706098</v>
      </c>
      <c r="BF11" s="17">
        <v>0.43737826695694798</v>
      </c>
      <c r="BG11" s="17">
        <v>0.47025841946514801</v>
      </c>
      <c r="BH11" s="17">
        <v>0.43351966514538098</v>
      </c>
      <c r="BI11" s="17">
        <v>0.49410087668248698</v>
      </c>
      <c r="BJ11" s="17">
        <v>0.40167470735882399</v>
      </c>
      <c r="BK11" s="17">
        <v>0.51555947875460495</v>
      </c>
      <c r="BL11" s="17">
        <v>0.524236222949787</v>
      </c>
      <c r="BM11" s="17">
        <v>0.55496662889553505</v>
      </c>
      <c r="BN11" s="17">
        <v>0.45945611915831103</v>
      </c>
      <c r="BO11" s="17">
        <v>0.45468505322943997</v>
      </c>
      <c r="BP11" s="17"/>
      <c r="BQ11" s="17">
        <v>0.47225135113273198</v>
      </c>
      <c r="BR11" s="17">
        <v>0.46632646995535898</v>
      </c>
    </row>
    <row r="12" spans="2:70" ht="29" x14ac:dyDescent="0.35">
      <c r="B12" s="18" t="s">
        <v>172</v>
      </c>
      <c r="C12" s="17">
        <v>0.43824702866553</v>
      </c>
      <c r="D12" s="17">
        <v>0.43407997733091802</v>
      </c>
      <c r="E12" s="17">
        <v>0.44100601609386803</v>
      </c>
      <c r="F12" s="17"/>
      <c r="G12" s="17">
        <v>0.497325602020528</v>
      </c>
      <c r="H12" s="17">
        <v>0.52856763263790096</v>
      </c>
      <c r="I12" s="17">
        <v>0.52356660572427105</v>
      </c>
      <c r="J12" s="17">
        <v>0.464265547814599</v>
      </c>
      <c r="K12" s="17">
        <v>0.40293957465938002</v>
      </c>
      <c r="L12" s="17">
        <v>0.25813573354078601</v>
      </c>
      <c r="M12" s="17"/>
      <c r="N12" s="17">
        <v>0.44412130437977199</v>
      </c>
      <c r="O12" s="17">
        <v>0.445844162107568</v>
      </c>
      <c r="P12" s="17">
        <v>0.44738178489998798</v>
      </c>
      <c r="Q12" s="17">
        <v>0.41445952451842499</v>
      </c>
      <c r="R12" s="17"/>
      <c r="S12" s="17">
        <v>0.50813697303419603</v>
      </c>
      <c r="T12" s="17">
        <v>0.43787724839230102</v>
      </c>
      <c r="U12" s="17">
        <v>0.41086685709623</v>
      </c>
      <c r="V12" s="17">
        <v>0.42233190329342701</v>
      </c>
      <c r="W12" s="17">
        <v>0.39174969610195798</v>
      </c>
      <c r="X12" s="17">
        <v>0.44366666084546902</v>
      </c>
      <c r="Y12" s="17">
        <v>0.450492977256371</v>
      </c>
      <c r="Z12" s="17">
        <v>0.40177441766253402</v>
      </c>
      <c r="AA12" s="17">
        <v>0.40153354063163399</v>
      </c>
      <c r="AB12" s="17">
        <v>0.41713982856037701</v>
      </c>
      <c r="AC12" s="17">
        <v>0.47627844009722298</v>
      </c>
      <c r="AD12" s="17">
        <v>0.47684952081327397</v>
      </c>
      <c r="AE12" s="17"/>
      <c r="AF12" s="17">
        <v>0.38814872816734702</v>
      </c>
      <c r="AG12" s="17">
        <v>0.44499525959245401</v>
      </c>
      <c r="AH12" s="17">
        <v>0.48294232240505403</v>
      </c>
      <c r="AI12" s="17"/>
      <c r="AJ12" s="17">
        <v>0.38002947154328898</v>
      </c>
      <c r="AK12" s="17">
        <v>0.48763502761989902</v>
      </c>
      <c r="AL12" s="17">
        <v>0.38728709512826798</v>
      </c>
      <c r="AM12" s="17">
        <v>0.35748827933520999</v>
      </c>
      <c r="AN12" s="17">
        <v>0.47306943914340999</v>
      </c>
      <c r="AO12" s="17"/>
      <c r="AP12" s="17">
        <v>0.37618578964537602</v>
      </c>
      <c r="AQ12" s="17">
        <v>0.495869163802378</v>
      </c>
      <c r="AR12" s="17">
        <v>0.39994291057829801</v>
      </c>
      <c r="AS12" s="17"/>
      <c r="AT12" s="17">
        <v>0.40739021661287</v>
      </c>
      <c r="AU12" s="17">
        <v>0.43913630030395001</v>
      </c>
      <c r="AV12" s="17">
        <v>0.46115231230854198</v>
      </c>
      <c r="AW12" s="17">
        <v>0.48537472243229501</v>
      </c>
      <c r="AX12" s="17">
        <v>0.43063535162591399</v>
      </c>
      <c r="AY12" s="17"/>
      <c r="AZ12" s="17">
        <v>0.470673223029143</v>
      </c>
      <c r="BA12" s="17">
        <v>0.39496959729709902</v>
      </c>
      <c r="BB12" s="17">
        <v>0.43090279854056102</v>
      </c>
      <c r="BC12" s="17">
        <v>0.38475140991676599</v>
      </c>
      <c r="BD12" s="17">
        <v>0.44979273456095398</v>
      </c>
      <c r="BE12" s="17">
        <v>0.39221383923244402</v>
      </c>
      <c r="BF12" s="17">
        <v>0.46350743344722101</v>
      </c>
      <c r="BG12" s="17">
        <v>0.42750712253432899</v>
      </c>
      <c r="BH12" s="17">
        <v>0.45446977159288299</v>
      </c>
      <c r="BI12" s="17">
        <v>0.42395189411664203</v>
      </c>
      <c r="BJ12" s="17">
        <v>0.42736997615459299</v>
      </c>
      <c r="BK12" s="17">
        <v>0.47184533151507402</v>
      </c>
      <c r="BL12" s="17">
        <v>0.52067998463062704</v>
      </c>
      <c r="BM12" s="17">
        <v>0.51741307958086202</v>
      </c>
      <c r="BN12" s="17">
        <v>0.451748090410592</v>
      </c>
      <c r="BO12" s="17">
        <v>0.45294736885988302</v>
      </c>
      <c r="BP12" s="17"/>
      <c r="BQ12" s="17">
        <v>0.46691363645279899</v>
      </c>
      <c r="BR12" s="17">
        <v>0.42220965397826299</v>
      </c>
    </row>
    <row r="13" spans="2:70" x14ac:dyDescent="0.35">
      <c r="B13" s="18" t="s">
        <v>173</v>
      </c>
      <c r="C13" s="17">
        <v>0.38896917751799798</v>
      </c>
      <c r="D13" s="17">
        <v>0.55546807582859103</v>
      </c>
      <c r="E13" s="17">
        <v>0.22757391570925301</v>
      </c>
      <c r="F13" s="17"/>
      <c r="G13" s="17">
        <v>0.37840962137263801</v>
      </c>
      <c r="H13" s="17">
        <v>0.37705755805235402</v>
      </c>
      <c r="I13" s="17">
        <v>0.40300530968075898</v>
      </c>
      <c r="J13" s="17">
        <v>0.39605431657826801</v>
      </c>
      <c r="K13" s="17">
        <v>0.40168917197993498</v>
      </c>
      <c r="L13" s="17">
        <v>0.37990396413567901</v>
      </c>
      <c r="M13" s="17"/>
      <c r="N13" s="17">
        <v>0.45250434790808802</v>
      </c>
      <c r="O13" s="17">
        <v>0.37774007018865402</v>
      </c>
      <c r="P13" s="17">
        <v>0.37462360809440098</v>
      </c>
      <c r="Q13" s="17">
        <v>0.34358792642735803</v>
      </c>
      <c r="R13" s="17"/>
      <c r="S13" s="17">
        <v>0.42045890564716598</v>
      </c>
      <c r="T13" s="17">
        <v>0.37342721637406401</v>
      </c>
      <c r="U13" s="17">
        <v>0.36640613424298102</v>
      </c>
      <c r="V13" s="17">
        <v>0.386290370057774</v>
      </c>
      <c r="W13" s="17">
        <v>0.330021540356285</v>
      </c>
      <c r="X13" s="17">
        <v>0.38585734276314099</v>
      </c>
      <c r="Y13" s="17">
        <v>0.39116667505737801</v>
      </c>
      <c r="Z13" s="17">
        <v>0.38939151454506499</v>
      </c>
      <c r="AA13" s="17">
        <v>0.42952850499366002</v>
      </c>
      <c r="AB13" s="17">
        <v>0.40039324911957203</v>
      </c>
      <c r="AC13" s="17">
        <v>0.29983448622290598</v>
      </c>
      <c r="AD13" s="17">
        <v>0.48436126838811899</v>
      </c>
      <c r="AE13" s="17"/>
      <c r="AF13" s="17">
        <v>0.39659790770571202</v>
      </c>
      <c r="AG13" s="17">
        <v>0.40755088028571901</v>
      </c>
      <c r="AH13" s="17">
        <v>0.340105917081647</v>
      </c>
      <c r="AI13" s="17"/>
      <c r="AJ13" s="17">
        <v>0.44830253854990199</v>
      </c>
      <c r="AK13" s="17">
        <v>0.38816079123050201</v>
      </c>
      <c r="AL13" s="17">
        <v>0.327460956664892</v>
      </c>
      <c r="AM13" s="17">
        <v>0.347009554526025</v>
      </c>
      <c r="AN13" s="17">
        <v>0.28894728852354501</v>
      </c>
      <c r="AO13" s="17"/>
      <c r="AP13" s="17">
        <v>0.45820662731509898</v>
      </c>
      <c r="AQ13" s="17">
        <v>0.41076817944034699</v>
      </c>
      <c r="AR13" s="17">
        <v>0.34301054780381601</v>
      </c>
      <c r="AS13" s="17"/>
      <c r="AT13" s="17">
        <v>0.38493966973726201</v>
      </c>
      <c r="AU13" s="17">
        <v>0.36561312143395303</v>
      </c>
      <c r="AV13" s="17">
        <v>0.39700448556425699</v>
      </c>
      <c r="AW13" s="17">
        <v>0.42302446573603703</v>
      </c>
      <c r="AX13" s="17">
        <v>0.41070330763038099</v>
      </c>
      <c r="AY13" s="17"/>
      <c r="AZ13" s="17">
        <v>0.35626288835140901</v>
      </c>
      <c r="BA13" s="17">
        <v>0.25889075350892499</v>
      </c>
      <c r="BB13" s="17">
        <v>0.23294764621049099</v>
      </c>
      <c r="BC13" s="17">
        <v>0.311254139334247</v>
      </c>
      <c r="BD13" s="17">
        <v>0.35678617775788801</v>
      </c>
      <c r="BE13" s="17">
        <v>0.33963252449479298</v>
      </c>
      <c r="BF13" s="17">
        <v>0.44516122026759303</v>
      </c>
      <c r="BG13" s="17">
        <v>0.48365436180479399</v>
      </c>
      <c r="BH13" s="17">
        <v>0.44705983871592597</v>
      </c>
      <c r="BI13" s="17">
        <v>0.43227316823086698</v>
      </c>
      <c r="BJ13" s="17">
        <v>0.41350600685140099</v>
      </c>
      <c r="BK13" s="17">
        <v>0.45204903227891602</v>
      </c>
      <c r="BL13" s="17">
        <v>0.39669596631452603</v>
      </c>
      <c r="BM13" s="17">
        <v>0.50775488609180697</v>
      </c>
      <c r="BN13" s="17">
        <v>0.52532194038078295</v>
      </c>
      <c r="BO13" s="17">
        <v>0.52137079033210898</v>
      </c>
      <c r="BP13" s="17"/>
      <c r="BQ13" s="17">
        <v>0.39410755331526898</v>
      </c>
      <c r="BR13" s="17">
        <v>0.38627322515687001</v>
      </c>
    </row>
    <row r="14" spans="2:70" ht="29" x14ac:dyDescent="0.35">
      <c r="B14" s="18" t="s">
        <v>174</v>
      </c>
      <c r="C14" s="17">
        <v>0.35978290123122902</v>
      </c>
      <c r="D14" s="17">
        <v>0.34077135370718498</v>
      </c>
      <c r="E14" s="17">
        <v>0.37774982293734399</v>
      </c>
      <c r="F14" s="17"/>
      <c r="G14" s="17">
        <v>0.36334394297372902</v>
      </c>
      <c r="H14" s="17">
        <v>0.37518759766939502</v>
      </c>
      <c r="I14" s="17">
        <v>0.37158562457162497</v>
      </c>
      <c r="J14" s="17">
        <v>0.35635600847159599</v>
      </c>
      <c r="K14" s="17">
        <v>0.33723180511129602</v>
      </c>
      <c r="L14" s="17">
        <v>0.35315184226319302</v>
      </c>
      <c r="M14" s="17"/>
      <c r="N14" s="17">
        <v>0.41149731759090302</v>
      </c>
      <c r="O14" s="17">
        <v>0.33913306019511003</v>
      </c>
      <c r="P14" s="17">
        <v>0.36066850598549399</v>
      </c>
      <c r="Q14" s="17">
        <v>0.32442046920255202</v>
      </c>
      <c r="R14" s="17"/>
      <c r="S14" s="17">
        <v>0.39205396717949198</v>
      </c>
      <c r="T14" s="17">
        <v>0.33634341076550001</v>
      </c>
      <c r="U14" s="17">
        <v>0.37369175393443399</v>
      </c>
      <c r="V14" s="17">
        <v>0.39655793033598302</v>
      </c>
      <c r="W14" s="17">
        <v>0.334531949151887</v>
      </c>
      <c r="X14" s="17">
        <v>0.37070222379152801</v>
      </c>
      <c r="Y14" s="17">
        <v>0.34940665364317502</v>
      </c>
      <c r="Z14" s="17">
        <v>0.32363889860941097</v>
      </c>
      <c r="AA14" s="17">
        <v>0.35124032434019198</v>
      </c>
      <c r="AB14" s="17">
        <v>0.34228807714292198</v>
      </c>
      <c r="AC14" s="17">
        <v>0.356132767998664</v>
      </c>
      <c r="AD14" s="17">
        <v>0.35514484483828601</v>
      </c>
      <c r="AE14" s="17"/>
      <c r="AF14" s="17">
        <v>0.348408467779801</v>
      </c>
      <c r="AG14" s="17">
        <v>0.380428155037071</v>
      </c>
      <c r="AH14" s="17">
        <v>0.318497418248891</v>
      </c>
      <c r="AI14" s="17"/>
      <c r="AJ14" s="17">
        <v>0.35240551375686302</v>
      </c>
      <c r="AK14" s="17">
        <v>0.38412157741329001</v>
      </c>
      <c r="AL14" s="17">
        <v>0.35660423163461602</v>
      </c>
      <c r="AM14" s="17">
        <v>0.351462239079671</v>
      </c>
      <c r="AN14" s="17">
        <v>0.32387040039624598</v>
      </c>
      <c r="AO14" s="17"/>
      <c r="AP14" s="17">
        <v>0.33899225031633801</v>
      </c>
      <c r="AQ14" s="17">
        <v>0.39946480186870797</v>
      </c>
      <c r="AR14" s="17">
        <v>0.35764386850243901</v>
      </c>
      <c r="AS14" s="17"/>
      <c r="AT14" s="17">
        <v>0.32530375712492599</v>
      </c>
      <c r="AU14" s="17">
        <v>0.36784715711627097</v>
      </c>
      <c r="AV14" s="17">
        <v>0.38189681012236698</v>
      </c>
      <c r="AW14" s="17">
        <v>0.375190726293615</v>
      </c>
      <c r="AX14" s="17">
        <v>0.339270432422907</v>
      </c>
      <c r="AY14" s="17"/>
      <c r="AZ14" s="17">
        <v>0.29228372362935401</v>
      </c>
      <c r="BA14" s="17">
        <v>0.29082753740512701</v>
      </c>
      <c r="BB14" s="17">
        <v>0.419506973526031</v>
      </c>
      <c r="BC14" s="17">
        <v>0.358159850416571</v>
      </c>
      <c r="BD14" s="17">
        <v>0.33420689476048898</v>
      </c>
      <c r="BE14" s="17">
        <v>0.30097692333720599</v>
      </c>
      <c r="BF14" s="17">
        <v>0.41842615373520098</v>
      </c>
      <c r="BG14" s="17">
        <v>0.32856136621237098</v>
      </c>
      <c r="BH14" s="17">
        <v>0.35581838866052301</v>
      </c>
      <c r="BI14" s="17">
        <v>0.371063872538619</v>
      </c>
      <c r="BJ14" s="17">
        <v>0.34521547512967299</v>
      </c>
      <c r="BK14" s="17">
        <v>0.36864277085957398</v>
      </c>
      <c r="BL14" s="17">
        <v>0.44925565508819498</v>
      </c>
      <c r="BM14" s="17">
        <v>0.33775677499967</v>
      </c>
      <c r="BN14" s="17">
        <v>0.465349941642559</v>
      </c>
      <c r="BO14" s="17">
        <v>0.39932016660148401</v>
      </c>
      <c r="BP14" s="17"/>
      <c r="BQ14" s="17">
        <v>0.42501731985679397</v>
      </c>
      <c r="BR14" s="17">
        <v>0.331966727772533</v>
      </c>
    </row>
    <row r="15" spans="2:70" x14ac:dyDescent="0.35">
      <c r="B15" s="18" t="s">
        <v>175</v>
      </c>
      <c r="C15" s="17">
        <v>0.32732577190323298</v>
      </c>
      <c r="D15" s="17">
        <v>0.38219481901618901</v>
      </c>
      <c r="E15" s="17">
        <v>0.27098068580035001</v>
      </c>
      <c r="F15" s="17"/>
      <c r="G15" s="17">
        <v>0.255632388800699</v>
      </c>
      <c r="H15" s="17">
        <v>0.281440982339766</v>
      </c>
      <c r="I15" s="17">
        <v>0.31285686731684798</v>
      </c>
      <c r="J15" s="17">
        <v>0.31280509825446001</v>
      </c>
      <c r="K15" s="17">
        <v>0.341196258561417</v>
      </c>
      <c r="L15" s="17">
        <v>0.42677144740504003</v>
      </c>
      <c r="M15" s="17"/>
      <c r="N15" s="17">
        <v>0.42622708640763701</v>
      </c>
      <c r="O15" s="17">
        <v>0.31008174274747402</v>
      </c>
      <c r="P15" s="17">
        <v>0.27735523679900198</v>
      </c>
      <c r="Q15" s="17">
        <v>0.28086069047545498</v>
      </c>
      <c r="R15" s="17"/>
      <c r="S15" s="17">
        <v>0.367573656842754</v>
      </c>
      <c r="T15" s="17">
        <v>0.32614276875834203</v>
      </c>
      <c r="U15" s="17">
        <v>0.30751589229903398</v>
      </c>
      <c r="V15" s="17">
        <v>0.32261805650546099</v>
      </c>
      <c r="W15" s="17">
        <v>0.28452542630177902</v>
      </c>
      <c r="X15" s="17">
        <v>0.34705235840181697</v>
      </c>
      <c r="Y15" s="17">
        <v>0.30655432787384901</v>
      </c>
      <c r="Z15" s="17">
        <v>0.26867367178738699</v>
      </c>
      <c r="AA15" s="17">
        <v>0.32601088659161698</v>
      </c>
      <c r="AB15" s="17">
        <v>0.37858525135230398</v>
      </c>
      <c r="AC15" s="17">
        <v>0.29626221062314401</v>
      </c>
      <c r="AD15" s="17">
        <v>0.28845662593134502</v>
      </c>
      <c r="AE15" s="17"/>
      <c r="AF15" s="17">
        <v>0.34689978229178697</v>
      </c>
      <c r="AG15" s="17">
        <v>0.37903644454292601</v>
      </c>
      <c r="AH15" s="17">
        <v>0.18875869873493201</v>
      </c>
      <c r="AI15" s="17"/>
      <c r="AJ15" s="17">
        <v>0.35505357458342401</v>
      </c>
      <c r="AK15" s="17">
        <v>0.370912036273298</v>
      </c>
      <c r="AL15" s="17">
        <v>0.38479637757072499</v>
      </c>
      <c r="AM15" s="17">
        <v>0.37856356193552199</v>
      </c>
      <c r="AN15" s="17">
        <v>0.159480517168332</v>
      </c>
      <c r="AO15" s="17"/>
      <c r="AP15" s="17">
        <v>0.35491902982008899</v>
      </c>
      <c r="AQ15" s="17">
        <v>0.35885535824632198</v>
      </c>
      <c r="AR15" s="17">
        <v>0.35108961042752501</v>
      </c>
      <c r="AS15" s="17"/>
      <c r="AT15" s="17">
        <v>0.25696302344032701</v>
      </c>
      <c r="AU15" s="17">
        <v>0.30451391915321901</v>
      </c>
      <c r="AV15" s="17">
        <v>0.383852729101617</v>
      </c>
      <c r="AW15" s="17">
        <v>0.39598845998611298</v>
      </c>
      <c r="AX15" s="17">
        <v>0.54595062986096599</v>
      </c>
      <c r="AY15" s="17"/>
      <c r="AZ15" s="17">
        <v>0.20342068193606799</v>
      </c>
      <c r="BA15" s="17">
        <v>0.249743446557642</v>
      </c>
      <c r="BB15" s="17">
        <v>0.23743416542278001</v>
      </c>
      <c r="BC15" s="17">
        <v>0.31198502828916702</v>
      </c>
      <c r="BD15" s="17">
        <v>0.34721498381964599</v>
      </c>
      <c r="BE15" s="17">
        <v>0.295387699433243</v>
      </c>
      <c r="BF15" s="17">
        <v>0.391040151081262</v>
      </c>
      <c r="BG15" s="17">
        <v>0.322783926427401</v>
      </c>
      <c r="BH15" s="17">
        <v>0.33255084967139897</v>
      </c>
      <c r="BI15" s="17">
        <v>0.38541883867983801</v>
      </c>
      <c r="BJ15" s="17">
        <v>0.31008383361446001</v>
      </c>
      <c r="BK15" s="17">
        <v>0.40054991204000701</v>
      </c>
      <c r="BL15" s="17">
        <v>0.36993748444143698</v>
      </c>
      <c r="BM15" s="17">
        <v>0.34591234942803101</v>
      </c>
      <c r="BN15" s="17">
        <v>0.32563088350209402</v>
      </c>
      <c r="BO15" s="17">
        <v>0.44376885047700299</v>
      </c>
      <c r="BP15" s="17"/>
      <c r="BQ15" s="17">
        <v>0.408577086140893</v>
      </c>
      <c r="BR15" s="17">
        <v>0.29355028196533101</v>
      </c>
    </row>
    <row r="16" spans="2:70" ht="29" x14ac:dyDescent="0.35">
      <c r="B16" s="18" t="s">
        <v>176</v>
      </c>
      <c r="C16" s="17">
        <v>0.27575452315788701</v>
      </c>
      <c r="D16" s="17">
        <v>0.228389108476651</v>
      </c>
      <c r="E16" s="17">
        <v>0.32147208116000697</v>
      </c>
      <c r="F16" s="17"/>
      <c r="G16" s="17">
        <v>0.18482470307106699</v>
      </c>
      <c r="H16" s="17">
        <v>0.22496958316468399</v>
      </c>
      <c r="I16" s="17">
        <v>0.288733871768733</v>
      </c>
      <c r="J16" s="17">
        <v>0.26164286526316799</v>
      </c>
      <c r="K16" s="17">
        <v>0.29238501322306598</v>
      </c>
      <c r="L16" s="17">
        <v>0.36738296956643901</v>
      </c>
      <c r="M16" s="17"/>
      <c r="N16" s="17">
        <v>0.36457654017461399</v>
      </c>
      <c r="O16" s="17">
        <v>0.28181547765582998</v>
      </c>
      <c r="P16" s="17">
        <v>0.204490929330333</v>
      </c>
      <c r="Q16" s="17">
        <v>0.23400699226623101</v>
      </c>
      <c r="R16" s="17"/>
      <c r="S16" s="17">
        <v>0.28224640678075702</v>
      </c>
      <c r="T16" s="17">
        <v>0.29992591361677601</v>
      </c>
      <c r="U16" s="17">
        <v>0.30609989565722501</v>
      </c>
      <c r="V16" s="17">
        <v>0.27103607479528302</v>
      </c>
      <c r="W16" s="17">
        <v>0.26344252686914699</v>
      </c>
      <c r="X16" s="17">
        <v>0.27091703399142902</v>
      </c>
      <c r="Y16" s="17">
        <v>0.28159608056790397</v>
      </c>
      <c r="Z16" s="17">
        <v>0.27986141699120398</v>
      </c>
      <c r="AA16" s="17">
        <v>0.26339879906450497</v>
      </c>
      <c r="AB16" s="17">
        <v>0.25250024417231298</v>
      </c>
      <c r="AC16" s="17">
        <v>0.23743415117146799</v>
      </c>
      <c r="AD16" s="17">
        <v>0.27507023659739199</v>
      </c>
      <c r="AE16" s="17"/>
      <c r="AF16" s="17">
        <v>0.27565813160860098</v>
      </c>
      <c r="AG16" s="17">
        <v>0.31900464240334098</v>
      </c>
      <c r="AH16" s="17">
        <v>0.217771718195301</v>
      </c>
      <c r="AI16" s="17"/>
      <c r="AJ16" s="17">
        <v>0.28580203716034103</v>
      </c>
      <c r="AK16" s="17">
        <v>0.29037095143199698</v>
      </c>
      <c r="AL16" s="17">
        <v>0.35412796454045398</v>
      </c>
      <c r="AM16" s="17">
        <v>0.18128420710236801</v>
      </c>
      <c r="AN16" s="17">
        <v>0.19984125825735699</v>
      </c>
      <c r="AO16" s="17"/>
      <c r="AP16" s="17">
        <v>0.26630074474857501</v>
      </c>
      <c r="AQ16" s="17">
        <v>0.28712217906071302</v>
      </c>
      <c r="AR16" s="17">
        <v>0.36748458653987498</v>
      </c>
      <c r="AS16" s="17"/>
      <c r="AT16" s="17">
        <v>0.20613043961803401</v>
      </c>
      <c r="AU16" s="17">
        <v>0.23987383373851101</v>
      </c>
      <c r="AV16" s="17">
        <v>0.33656184272914202</v>
      </c>
      <c r="AW16" s="17">
        <v>0.36105595284555803</v>
      </c>
      <c r="AX16" s="17">
        <v>0.48509497667235701</v>
      </c>
      <c r="AY16" s="17"/>
      <c r="AZ16" s="17">
        <v>0.244957105272815</v>
      </c>
      <c r="BA16" s="17">
        <v>0.21301981155461999</v>
      </c>
      <c r="BB16" s="17">
        <v>0.26193138180847703</v>
      </c>
      <c r="BC16" s="17">
        <v>0.30637647570918303</v>
      </c>
      <c r="BD16" s="17">
        <v>0.32990171130863899</v>
      </c>
      <c r="BE16" s="17">
        <v>0.225662509153334</v>
      </c>
      <c r="BF16" s="17">
        <v>0.28113403334322601</v>
      </c>
      <c r="BG16" s="17">
        <v>0.25923561903108799</v>
      </c>
      <c r="BH16" s="17">
        <v>0.281251253785536</v>
      </c>
      <c r="BI16" s="17">
        <v>0.30251540897488699</v>
      </c>
      <c r="BJ16" s="17">
        <v>0.26633183553977502</v>
      </c>
      <c r="BK16" s="17">
        <v>0.29742423412700802</v>
      </c>
      <c r="BL16" s="17">
        <v>0.335419662700909</v>
      </c>
      <c r="BM16" s="17">
        <v>0.27802820898820102</v>
      </c>
      <c r="BN16" s="17">
        <v>0.278208558357943</v>
      </c>
      <c r="BO16" s="17">
        <v>0.283458069807909</v>
      </c>
      <c r="BP16" s="17"/>
      <c r="BQ16" s="17">
        <v>0.40865773166276798</v>
      </c>
      <c r="BR16" s="17">
        <v>0.22069367893834499</v>
      </c>
    </row>
    <row r="17" spans="2:70" x14ac:dyDescent="0.35">
      <c r="B17" s="18" t="s">
        <v>177</v>
      </c>
      <c r="C17" s="17">
        <v>0.19988777354724099</v>
      </c>
      <c r="D17" s="17">
        <v>0.18560015034351901</v>
      </c>
      <c r="E17" s="17">
        <v>0.21278177736236101</v>
      </c>
      <c r="F17" s="17"/>
      <c r="G17" s="17">
        <v>0.22836961792617699</v>
      </c>
      <c r="H17" s="17">
        <v>0.22309176686443799</v>
      </c>
      <c r="I17" s="17">
        <v>0.20926622260435901</v>
      </c>
      <c r="J17" s="17">
        <v>0.19134905284499701</v>
      </c>
      <c r="K17" s="17">
        <v>0.187954955500273</v>
      </c>
      <c r="L17" s="17">
        <v>0.169369830739699</v>
      </c>
      <c r="M17" s="17"/>
      <c r="N17" s="17">
        <v>0.243384692472843</v>
      </c>
      <c r="O17" s="17">
        <v>0.18127605663068699</v>
      </c>
      <c r="P17" s="17">
        <v>0.20477615458533399</v>
      </c>
      <c r="Q17" s="17">
        <v>0.167623317930257</v>
      </c>
      <c r="R17" s="17"/>
      <c r="S17" s="17">
        <v>0.28898646106160297</v>
      </c>
      <c r="T17" s="17">
        <v>0.226630082547773</v>
      </c>
      <c r="U17" s="17">
        <v>0.198528927037081</v>
      </c>
      <c r="V17" s="17">
        <v>0.18149515887699999</v>
      </c>
      <c r="W17" s="17">
        <v>0.17942113379147101</v>
      </c>
      <c r="X17" s="17">
        <v>0.18911893428076201</v>
      </c>
      <c r="Y17" s="17">
        <v>0.17774524306912501</v>
      </c>
      <c r="Z17" s="17">
        <v>0.13656282244708601</v>
      </c>
      <c r="AA17" s="17">
        <v>0.181436287040186</v>
      </c>
      <c r="AB17" s="17">
        <v>0.159282725755865</v>
      </c>
      <c r="AC17" s="17">
        <v>0.17392313705923901</v>
      </c>
      <c r="AD17" s="17">
        <v>0.182732105515445</v>
      </c>
      <c r="AE17" s="17"/>
      <c r="AF17" s="17">
        <v>0.16466663388060701</v>
      </c>
      <c r="AG17" s="17">
        <v>0.232798808835465</v>
      </c>
      <c r="AH17" s="17">
        <v>0.18738743764051799</v>
      </c>
      <c r="AI17" s="17"/>
      <c r="AJ17" s="17">
        <v>0.169067402078909</v>
      </c>
      <c r="AK17" s="17">
        <v>0.22686648614827201</v>
      </c>
      <c r="AL17" s="17">
        <v>0.26751360791030099</v>
      </c>
      <c r="AM17" s="17">
        <v>0.115801955512112</v>
      </c>
      <c r="AN17" s="17">
        <v>0.169213892178319</v>
      </c>
      <c r="AO17" s="17"/>
      <c r="AP17" s="17">
        <v>0.18320205262220399</v>
      </c>
      <c r="AQ17" s="17">
        <v>0.218988953684607</v>
      </c>
      <c r="AR17" s="17">
        <v>0.28290232758105999</v>
      </c>
      <c r="AS17" s="17"/>
      <c r="AT17" s="17">
        <v>0.12883232696636199</v>
      </c>
      <c r="AU17" s="17">
        <v>0.17473165919571701</v>
      </c>
      <c r="AV17" s="17">
        <v>0.25264335695936002</v>
      </c>
      <c r="AW17" s="17">
        <v>0.28389778300565499</v>
      </c>
      <c r="AX17" s="17">
        <v>0.35890831289178898</v>
      </c>
      <c r="AY17" s="17"/>
      <c r="AZ17" s="17">
        <v>0.28278634503500599</v>
      </c>
      <c r="BA17" s="17">
        <v>0.20394180072347001</v>
      </c>
      <c r="BB17" s="17">
        <v>0.20921488870864999</v>
      </c>
      <c r="BC17" s="17">
        <v>0.17563046186189599</v>
      </c>
      <c r="BD17" s="17">
        <v>0.24242963236637299</v>
      </c>
      <c r="BE17" s="17">
        <v>0.185371234054407</v>
      </c>
      <c r="BF17" s="17">
        <v>0.20974254621734501</v>
      </c>
      <c r="BG17" s="17">
        <v>0.195027703578976</v>
      </c>
      <c r="BH17" s="17">
        <v>0.218602740885182</v>
      </c>
      <c r="BI17" s="17">
        <v>0.182873669667175</v>
      </c>
      <c r="BJ17" s="17">
        <v>0.202460778401479</v>
      </c>
      <c r="BK17" s="17">
        <v>0.183422221078473</v>
      </c>
      <c r="BL17" s="17">
        <v>0.15917132517583199</v>
      </c>
      <c r="BM17" s="17">
        <v>0.236038345042791</v>
      </c>
      <c r="BN17" s="17">
        <v>0.18372424944241</v>
      </c>
      <c r="BO17" s="17">
        <v>0.24339968917501101</v>
      </c>
      <c r="BP17" s="17"/>
      <c r="BQ17" s="17">
        <v>0.34192374523386199</v>
      </c>
      <c r="BR17" s="17">
        <v>0.136029239783373</v>
      </c>
    </row>
    <row r="18" spans="2:70" x14ac:dyDescent="0.35">
      <c r="B18" s="18" t="s">
        <v>129</v>
      </c>
      <c r="C18" s="17">
        <v>1.84625373334515E-2</v>
      </c>
      <c r="D18" s="17">
        <v>1.17376639255655E-2</v>
      </c>
      <c r="E18" s="17">
        <v>2.4727675272876001E-2</v>
      </c>
      <c r="F18" s="17"/>
      <c r="G18" s="17">
        <v>1.7671191474259301E-2</v>
      </c>
      <c r="H18" s="17">
        <v>1.1249793957635E-2</v>
      </c>
      <c r="I18" s="17">
        <v>2.06874317051709E-2</v>
      </c>
      <c r="J18" s="17">
        <v>9.7920962036610604E-3</v>
      </c>
      <c r="K18" s="17">
        <v>2.3235023834657399E-2</v>
      </c>
      <c r="L18" s="17">
        <v>2.69299322461738E-2</v>
      </c>
      <c r="M18" s="17"/>
      <c r="N18" s="17">
        <v>1.18969482322664E-2</v>
      </c>
      <c r="O18" s="17">
        <v>1.6197594140091299E-2</v>
      </c>
      <c r="P18" s="17">
        <v>1.9382106976529302E-2</v>
      </c>
      <c r="Q18" s="17">
        <v>2.6357031856251201E-2</v>
      </c>
      <c r="R18" s="17"/>
      <c r="S18" s="17">
        <v>1.4372566741365399E-2</v>
      </c>
      <c r="T18" s="17">
        <v>1.6781032477546799E-2</v>
      </c>
      <c r="U18" s="17">
        <v>1.55658058498713E-2</v>
      </c>
      <c r="V18" s="17">
        <v>8.3417245204816005E-3</v>
      </c>
      <c r="W18" s="17">
        <v>3.6629650141783002E-2</v>
      </c>
      <c r="X18" s="17">
        <v>1.57892522591545E-2</v>
      </c>
      <c r="Y18" s="17">
        <v>3.1964067855625299E-2</v>
      </c>
      <c r="Z18" s="17">
        <v>1.6217608298267398E-2</v>
      </c>
      <c r="AA18" s="17">
        <v>1.5107788737150201E-2</v>
      </c>
      <c r="AB18" s="17">
        <v>2.27995503806592E-2</v>
      </c>
      <c r="AC18" s="17">
        <v>1.95746915738787E-2</v>
      </c>
      <c r="AD18" s="17">
        <v>1.29181605371495E-2</v>
      </c>
      <c r="AE18" s="17"/>
      <c r="AF18" s="17">
        <v>2.6138453316407399E-2</v>
      </c>
      <c r="AG18" s="17">
        <v>1.1211916895216801E-2</v>
      </c>
      <c r="AH18" s="17">
        <v>1.92289276918804E-2</v>
      </c>
      <c r="AI18" s="17"/>
      <c r="AJ18" s="17">
        <v>1.9523050781043799E-2</v>
      </c>
      <c r="AK18" s="17">
        <v>7.4139913045735998E-3</v>
      </c>
      <c r="AL18" s="17">
        <v>9.6832151469475707E-3</v>
      </c>
      <c r="AM18" s="17">
        <v>4.5997995240173298E-2</v>
      </c>
      <c r="AN18" s="17">
        <v>3.6349653256469897E-2</v>
      </c>
      <c r="AO18" s="17"/>
      <c r="AP18" s="17">
        <v>1.9494176172883401E-2</v>
      </c>
      <c r="AQ18" s="17">
        <v>8.6424948395567996E-3</v>
      </c>
      <c r="AR18" s="17">
        <v>7.3602122402395198E-3</v>
      </c>
      <c r="AS18" s="17"/>
      <c r="AT18" s="17">
        <v>2.4388198947577499E-2</v>
      </c>
      <c r="AU18" s="17">
        <v>2.4938083535070599E-2</v>
      </c>
      <c r="AV18" s="17">
        <v>1.2732296034036399E-2</v>
      </c>
      <c r="AW18" s="17">
        <v>6.1343554842703497E-3</v>
      </c>
      <c r="AX18" s="17">
        <v>0</v>
      </c>
      <c r="AY18" s="17"/>
      <c r="AZ18" s="17">
        <v>2.94545195332899E-2</v>
      </c>
      <c r="BA18" s="17">
        <v>4.9199062629817401E-2</v>
      </c>
      <c r="BB18" s="17">
        <v>3.3205737248868702E-2</v>
      </c>
      <c r="BC18" s="17">
        <v>1.9014370408719901E-2</v>
      </c>
      <c r="BD18" s="17">
        <v>1.38656471347838E-2</v>
      </c>
      <c r="BE18" s="17">
        <v>1.7399559930140099E-2</v>
      </c>
      <c r="BF18" s="17">
        <v>1.6137210753614E-2</v>
      </c>
      <c r="BG18" s="17">
        <v>1.58480406580929E-2</v>
      </c>
      <c r="BH18" s="17">
        <v>2.4175149251367802E-2</v>
      </c>
      <c r="BI18" s="17">
        <v>0</v>
      </c>
      <c r="BJ18" s="17">
        <v>1.31395216419204E-2</v>
      </c>
      <c r="BK18" s="17">
        <v>1.5985628350265499E-2</v>
      </c>
      <c r="BL18" s="17">
        <v>0</v>
      </c>
      <c r="BM18" s="17">
        <v>1.81484675527929E-2</v>
      </c>
      <c r="BN18" s="17">
        <v>1.1275927458487E-2</v>
      </c>
      <c r="BO18" s="17">
        <v>5.6963437203917302E-3</v>
      </c>
      <c r="BP18" s="17"/>
      <c r="BQ18" s="17">
        <v>1.2140186397237299E-2</v>
      </c>
      <c r="BR18" s="17">
        <v>2.1244020212603E-2</v>
      </c>
    </row>
    <row r="19" spans="2:70" x14ac:dyDescent="0.35">
      <c r="B19" s="18" t="s">
        <v>130</v>
      </c>
      <c r="C19" s="19">
        <v>6.7598184019088806E-2</v>
      </c>
      <c r="D19" s="19">
        <v>4.8096953150011001E-2</v>
      </c>
      <c r="E19" s="19">
        <v>8.7063140216586302E-2</v>
      </c>
      <c r="F19" s="19"/>
      <c r="G19" s="19">
        <v>4.5883159101584498E-2</v>
      </c>
      <c r="H19" s="19">
        <v>4.1964835168976797E-2</v>
      </c>
      <c r="I19" s="19">
        <v>5.4690998356116502E-2</v>
      </c>
      <c r="J19" s="19">
        <v>9.7319843256518906E-2</v>
      </c>
      <c r="K19" s="19">
        <v>0.10148138366289799</v>
      </c>
      <c r="L19" s="19">
        <v>6.6443203314789603E-2</v>
      </c>
      <c r="M19" s="19"/>
      <c r="N19" s="19">
        <v>4.9652559799957099E-2</v>
      </c>
      <c r="O19" s="19">
        <v>6.7610611252285804E-2</v>
      </c>
      <c r="P19" s="19">
        <v>7.50235868975732E-2</v>
      </c>
      <c r="Q19" s="19">
        <v>8.1310968139641407E-2</v>
      </c>
      <c r="R19" s="19"/>
      <c r="S19" s="19">
        <v>3.7543933171975803E-2</v>
      </c>
      <c r="T19" s="19">
        <v>7.2375915910503005E-2</v>
      </c>
      <c r="U19" s="19">
        <v>6.71026162201427E-2</v>
      </c>
      <c r="V19" s="19">
        <v>8.1038209194774502E-2</v>
      </c>
      <c r="W19" s="19">
        <v>5.2057892010868599E-2</v>
      </c>
      <c r="X19" s="19">
        <v>5.5148711686624802E-2</v>
      </c>
      <c r="Y19" s="19">
        <v>6.05813238671018E-2</v>
      </c>
      <c r="Z19" s="19">
        <v>0.116289301787662</v>
      </c>
      <c r="AA19" s="19">
        <v>5.3763451609719598E-2</v>
      </c>
      <c r="AB19" s="19">
        <v>9.1246238853606207E-2</v>
      </c>
      <c r="AC19" s="19">
        <v>0.10131521334685099</v>
      </c>
      <c r="AD19" s="19">
        <v>9.9374678331463198E-2</v>
      </c>
      <c r="AE19" s="19"/>
      <c r="AF19" s="19">
        <v>7.9081247492493303E-2</v>
      </c>
      <c r="AG19" s="19">
        <v>5.2348072085313897E-2</v>
      </c>
      <c r="AH19" s="19">
        <v>8.9635654398325396E-2</v>
      </c>
      <c r="AI19" s="19"/>
      <c r="AJ19" s="19">
        <v>6.8929478095776806E-2</v>
      </c>
      <c r="AK19" s="19">
        <v>4.5312393703462503E-2</v>
      </c>
      <c r="AL19" s="19">
        <v>6.5880399156753894E-2</v>
      </c>
      <c r="AM19" s="19">
        <v>4.52264982441365E-2</v>
      </c>
      <c r="AN19" s="19">
        <v>0.108257692494586</v>
      </c>
      <c r="AO19" s="19"/>
      <c r="AP19" s="19">
        <v>5.5861586506096801E-2</v>
      </c>
      <c r="AQ19" s="19">
        <v>4.0439906582437603E-2</v>
      </c>
      <c r="AR19" s="19">
        <v>6.2176182174981803E-2</v>
      </c>
      <c r="AS19" s="19"/>
      <c r="AT19" s="19">
        <v>8.4095696734120207E-2</v>
      </c>
      <c r="AU19" s="19">
        <v>7.5306856283939003E-2</v>
      </c>
      <c r="AV19" s="19">
        <v>5.6108021363867402E-2</v>
      </c>
      <c r="AW19" s="19">
        <v>4.2945582075087203E-2</v>
      </c>
      <c r="AX19" s="19">
        <v>7.9509187990600805E-2</v>
      </c>
      <c r="AY19" s="19"/>
      <c r="AZ19" s="19">
        <v>9.2962330177096306E-2</v>
      </c>
      <c r="BA19" s="19">
        <v>8.9106656874831797E-2</v>
      </c>
      <c r="BB19" s="19">
        <v>8.3189791397211499E-2</v>
      </c>
      <c r="BC19" s="19">
        <v>7.8023732363811799E-2</v>
      </c>
      <c r="BD19" s="19">
        <v>6.8619735199387702E-2</v>
      </c>
      <c r="BE19" s="19">
        <v>7.6652019034377905E-2</v>
      </c>
      <c r="BF19" s="19">
        <v>5.0724888798166202E-2</v>
      </c>
      <c r="BG19" s="19">
        <v>4.53878870915915E-2</v>
      </c>
      <c r="BH19" s="19">
        <v>6.4570137443945103E-2</v>
      </c>
      <c r="BI19" s="19">
        <v>9.4361518912315701E-2</v>
      </c>
      <c r="BJ19" s="19">
        <v>6.84157381766516E-2</v>
      </c>
      <c r="BK19" s="19">
        <v>3.5236557954593802E-2</v>
      </c>
      <c r="BL19" s="19">
        <v>7.9555965276492197E-2</v>
      </c>
      <c r="BM19" s="19">
        <v>1.8509963280723001E-2</v>
      </c>
      <c r="BN19" s="19">
        <v>4.4377243255881202E-2</v>
      </c>
      <c r="BO19" s="19">
        <v>3.4030145591168598E-2</v>
      </c>
      <c r="BP19" s="19"/>
      <c r="BQ19" s="19">
        <v>3.7196360477031003E-2</v>
      </c>
      <c r="BR19" s="19">
        <v>8.0420049496842602E-2</v>
      </c>
    </row>
    <row r="20" spans="2:70" x14ac:dyDescent="0.35">
      <c r="B20" s="16"/>
    </row>
    <row r="21" spans="2:70" x14ac:dyDescent="0.35">
      <c r="B21" t="s">
        <v>98</v>
      </c>
    </row>
    <row r="22" spans="2:70" x14ac:dyDescent="0.35">
      <c r="B22" t="s">
        <v>99</v>
      </c>
    </row>
    <row r="24" spans="2:70" x14ac:dyDescent="0.35">
      <c r="B24" s="8" t="str">
        <f>HYPERLINK("#'Contents'!A1", "Return to Contents")</f>
        <v>Return to Contents</v>
      </c>
    </row>
  </sheetData>
  <mergeCells count="11">
    <mergeCell ref="BQ5:BR5"/>
    <mergeCell ref="D5:E5"/>
    <mergeCell ref="G5:L5"/>
    <mergeCell ref="N5:Q5"/>
    <mergeCell ref="S5:AD5"/>
    <mergeCell ref="AF5:AH5"/>
    <mergeCell ref="D2:BJ2"/>
    <mergeCell ref="AJ5:AN5"/>
    <mergeCell ref="AP5:AR5"/>
    <mergeCell ref="AT5:AX5"/>
    <mergeCell ref="AZ5:BO5"/>
  </mergeCells>
  <pageMargins left="0.7" right="0.7" top="0.75" bottom="0.75" header="0.3" footer="0.3"/>
  <pageSetup paperSize="9" orientation="portrait" horizontalDpi="300" verticalDpi="300"/>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B2:L20"/>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12" width="20.7265625" customWidth="1"/>
  </cols>
  <sheetData>
    <row r="2" spans="2:12" ht="40" customHeight="1" x14ac:dyDescent="0.35">
      <c r="D2" s="29" t="s">
        <v>195</v>
      </c>
      <c r="E2" s="26"/>
      <c r="F2" s="26"/>
      <c r="G2" s="26"/>
      <c r="H2" s="26"/>
      <c r="I2" s="26"/>
      <c r="J2" s="26"/>
      <c r="K2" s="26"/>
      <c r="L2" s="26"/>
    </row>
    <row r="6" spans="2:12" ht="50.15" customHeight="1" x14ac:dyDescent="0.35">
      <c r="B6" s="20" t="s">
        <v>15</v>
      </c>
      <c r="C6" s="20" t="s">
        <v>179</v>
      </c>
      <c r="D6" s="20" t="s">
        <v>180</v>
      </c>
      <c r="E6" s="20" t="s">
        <v>181</v>
      </c>
      <c r="F6" s="20" t="s">
        <v>182</v>
      </c>
      <c r="G6" s="20" t="s">
        <v>183</v>
      </c>
      <c r="H6" s="20" t="s">
        <v>184</v>
      </c>
      <c r="I6" s="20" t="s">
        <v>185</v>
      </c>
      <c r="J6" s="20" t="s">
        <v>186</v>
      </c>
      <c r="K6" s="20" t="s">
        <v>187</v>
      </c>
    </row>
    <row r="7" spans="2:12" x14ac:dyDescent="0.35">
      <c r="B7" s="18" t="s">
        <v>188</v>
      </c>
      <c r="C7" s="17">
        <v>0.109648233682168</v>
      </c>
      <c r="D7" s="17">
        <v>0.154303575758727</v>
      </c>
      <c r="E7" s="17">
        <v>0.200252380452833</v>
      </c>
      <c r="F7" s="17">
        <v>2.5433118292877501E-2</v>
      </c>
      <c r="G7" s="17">
        <v>0.24039513682820199</v>
      </c>
      <c r="H7" s="17">
        <v>6.9977582755044801E-2</v>
      </c>
      <c r="I7" s="17">
        <v>7.6997035714233303E-2</v>
      </c>
      <c r="J7" s="17">
        <v>0.17565582094656901</v>
      </c>
      <c r="K7" s="17">
        <v>0.223430245624229</v>
      </c>
    </row>
    <row r="8" spans="2:12" x14ac:dyDescent="0.35">
      <c r="B8" s="18" t="s">
        <v>189</v>
      </c>
      <c r="C8" s="17">
        <v>0.13164567983137801</v>
      </c>
      <c r="D8" s="17">
        <v>0.15785456682163199</v>
      </c>
      <c r="E8" s="17">
        <v>0.14456723365244001</v>
      </c>
      <c r="F8" s="17">
        <v>4.4741443716625598E-2</v>
      </c>
      <c r="G8" s="17">
        <v>0.192520832527175</v>
      </c>
      <c r="H8" s="17">
        <v>7.56326711204591E-2</v>
      </c>
      <c r="I8" s="17">
        <v>0.145490790884584</v>
      </c>
      <c r="J8" s="17">
        <v>0.207395341867052</v>
      </c>
      <c r="K8" s="17">
        <v>0.20545930173749199</v>
      </c>
    </row>
    <row r="9" spans="2:12" x14ac:dyDescent="0.35">
      <c r="B9" s="18" t="s">
        <v>190</v>
      </c>
      <c r="C9" s="17">
        <v>0.158800885507245</v>
      </c>
      <c r="D9" s="17">
        <v>0.18196840261387501</v>
      </c>
      <c r="E9" s="17">
        <v>0.13562145267199899</v>
      </c>
      <c r="F9" s="17">
        <v>7.6522184980178196E-2</v>
      </c>
      <c r="G9" s="17">
        <v>0.16648459353275899</v>
      </c>
      <c r="H9" s="17">
        <v>0.10049867117672601</v>
      </c>
      <c r="I9" s="17">
        <v>0.200118032611874</v>
      </c>
      <c r="J9" s="17">
        <v>0.20040286571951699</v>
      </c>
      <c r="K9" s="17">
        <v>0.16562589790940399</v>
      </c>
    </row>
    <row r="10" spans="2:12" x14ac:dyDescent="0.35">
      <c r="B10" s="18" t="s">
        <v>191</v>
      </c>
      <c r="C10" s="17">
        <v>0.215035213108173</v>
      </c>
      <c r="D10" s="17">
        <v>0.220525623812446</v>
      </c>
      <c r="E10" s="17">
        <v>0.17087449696753601</v>
      </c>
      <c r="F10" s="17">
        <v>0.18885544414639899</v>
      </c>
      <c r="G10" s="17">
        <v>0.14824030836416499</v>
      </c>
      <c r="H10" s="17">
        <v>0.17862226822815799</v>
      </c>
      <c r="I10" s="17">
        <v>0.29496856322711701</v>
      </c>
      <c r="J10" s="17">
        <v>0.23222916927798101</v>
      </c>
      <c r="K10" s="17">
        <v>0.188739701243159</v>
      </c>
    </row>
    <row r="11" spans="2:12" x14ac:dyDescent="0.35">
      <c r="B11" s="18" t="s">
        <v>192</v>
      </c>
      <c r="C11" s="17">
        <v>0.183681623026859</v>
      </c>
      <c r="D11" s="17">
        <v>0.158335706728432</v>
      </c>
      <c r="E11" s="17">
        <v>0.14877304303431799</v>
      </c>
      <c r="F11" s="17">
        <v>0.26221788425109999</v>
      </c>
      <c r="G11" s="17">
        <v>0.121197111890614</v>
      </c>
      <c r="H11" s="17">
        <v>0.220797294973681</v>
      </c>
      <c r="I11" s="17">
        <v>0.15697944193070401</v>
      </c>
      <c r="J11" s="17">
        <v>0.105657385613874</v>
      </c>
      <c r="K11" s="17">
        <v>0.117279517297675</v>
      </c>
    </row>
    <row r="12" spans="2:12" x14ac:dyDescent="0.35">
      <c r="B12" s="18" t="s">
        <v>193</v>
      </c>
      <c r="C12" s="17">
        <v>0.111501809837009</v>
      </c>
      <c r="D12" s="17">
        <v>8.1360563107354497E-2</v>
      </c>
      <c r="E12" s="17">
        <v>9.9135725523140802E-2</v>
      </c>
      <c r="F12" s="17">
        <v>0.22521900423261401</v>
      </c>
      <c r="G12" s="17">
        <v>6.6431670364473006E-2</v>
      </c>
      <c r="H12" s="17">
        <v>0.18135287233521</v>
      </c>
      <c r="I12" s="17">
        <v>8.0118187016328293E-2</v>
      </c>
      <c r="J12" s="17">
        <v>4.9860049719092997E-2</v>
      </c>
      <c r="K12" s="17">
        <v>5.9960351465914802E-2</v>
      </c>
    </row>
    <row r="13" spans="2:12" x14ac:dyDescent="0.35">
      <c r="B13" s="18" t="s">
        <v>194</v>
      </c>
      <c r="C13" s="17">
        <v>8.9686555007168697E-2</v>
      </c>
      <c r="D13" s="17">
        <v>4.56515611575335E-2</v>
      </c>
      <c r="E13" s="17">
        <v>0.100775667697733</v>
      </c>
      <c r="F13" s="17">
        <v>0.17701092038020699</v>
      </c>
      <c r="G13" s="17">
        <v>6.4730346492611196E-2</v>
      </c>
      <c r="H13" s="17">
        <v>0.173118639410721</v>
      </c>
      <c r="I13" s="17">
        <v>4.5327948615159798E-2</v>
      </c>
      <c r="J13" s="17">
        <v>2.8799366855913701E-2</v>
      </c>
      <c r="K13" s="17">
        <v>3.9504984722125602E-2</v>
      </c>
    </row>
    <row r="14" spans="2:12" x14ac:dyDescent="0.35">
      <c r="B14" s="16"/>
      <c r="C14" s="16"/>
      <c r="D14" s="16"/>
      <c r="E14" s="16"/>
      <c r="F14" s="16"/>
      <c r="G14" s="16"/>
      <c r="H14" s="16"/>
      <c r="I14" s="16"/>
      <c r="J14" s="16"/>
      <c r="K14" s="16"/>
    </row>
    <row r="15" spans="2:12" x14ac:dyDescent="0.35">
      <c r="B15" t="s">
        <v>98</v>
      </c>
    </row>
    <row r="16" spans="2:12" x14ac:dyDescent="0.35">
      <c r="B16" t="s">
        <v>99</v>
      </c>
    </row>
    <row r="20" spans="2:2" x14ac:dyDescent="0.35">
      <c r="B20" s="8" t="str">
        <f>HYPERLINK("#'Contents'!A1", "Return to Contents")</f>
        <v>Return to Contents</v>
      </c>
    </row>
  </sheetData>
  <mergeCells count="1">
    <mergeCell ref="D2:L2"/>
  </mergeCells>
  <pageMargins left="0.7" right="0.7" top="0.75" bottom="0.75" header="0.3" footer="0.3"/>
  <pageSetup paperSize="9" orientation="portrait" horizontalDpi="300" verticalDpi="300"/>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B2:BR20"/>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67" width="10.7265625" customWidth="1"/>
    <col min="68" max="68" width="2.1796875" customWidth="1"/>
    <col min="69" max="70" width="10.7265625" customWidth="1"/>
    <col min="71" max="71" width="2.1796875" customWidth="1"/>
  </cols>
  <sheetData>
    <row r="2" spans="2:70" ht="40" customHeight="1" x14ac:dyDescent="0.35">
      <c r="D2" s="29" t="s">
        <v>196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row>
    <row r="5" spans="2:70" ht="30" customHeight="1" x14ac:dyDescent="0.35">
      <c r="B5" s="15"/>
      <c r="C5" s="15"/>
      <c r="D5" s="30" t="s">
        <v>74</v>
      </c>
      <c r="E5" s="30"/>
      <c r="F5" s="15"/>
      <c r="G5" s="30" t="s">
        <v>75</v>
      </c>
      <c r="H5" s="30"/>
      <c r="I5" s="30"/>
      <c r="J5" s="30"/>
      <c r="K5" s="30"/>
      <c r="L5" s="30"/>
      <c r="M5" s="15"/>
      <c r="N5" s="30" t="s">
        <v>76</v>
      </c>
      <c r="O5" s="30"/>
      <c r="P5" s="30"/>
      <c r="Q5" s="30"/>
      <c r="R5" s="15"/>
      <c r="S5" s="30" t="s">
        <v>77</v>
      </c>
      <c r="T5" s="30"/>
      <c r="U5" s="30"/>
      <c r="V5" s="30"/>
      <c r="W5" s="30"/>
      <c r="X5" s="30"/>
      <c r="Y5" s="30"/>
      <c r="Z5" s="30"/>
      <c r="AA5" s="30"/>
      <c r="AB5" s="30"/>
      <c r="AC5" s="30"/>
      <c r="AD5" s="30"/>
      <c r="AE5" s="15"/>
      <c r="AF5" s="30" t="s">
        <v>78</v>
      </c>
      <c r="AG5" s="30"/>
      <c r="AH5" s="30"/>
      <c r="AI5" s="15"/>
      <c r="AJ5" s="30" t="s">
        <v>79</v>
      </c>
      <c r="AK5" s="30"/>
      <c r="AL5" s="30"/>
      <c r="AM5" s="30"/>
      <c r="AN5" s="30"/>
      <c r="AO5" s="15"/>
      <c r="AP5" s="30" t="s">
        <v>80</v>
      </c>
      <c r="AQ5" s="30"/>
      <c r="AR5" s="30"/>
      <c r="AS5" s="15"/>
      <c r="AT5" s="30" t="s">
        <v>81</v>
      </c>
      <c r="AU5" s="30"/>
      <c r="AV5" s="30"/>
      <c r="AW5" s="30"/>
      <c r="AX5" s="30"/>
      <c r="AY5" s="15"/>
      <c r="AZ5" s="30" t="s">
        <v>82</v>
      </c>
      <c r="BA5" s="30"/>
      <c r="BB5" s="30"/>
      <c r="BC5" s="30"/>
      <c r="BD5" s="30"/>
      <c r="BE5" s="30"/>
      <c r="BF5" s="30"/>
      <c r="BG5" s="30"/>
      <c r="BH5" s="30"/>
      <c r="BI5" s="30"/>
      <c r="BJ5" s="30"/>
      <c r="BK5" s="30"/>
      <c r="BL5" s="30"/>
      <c r="BM5" s="30"/>
      <c r="BN5" s="30"/>
      <c r="BO5" s="30"/>
      <c r="BP5" s="15"/>
      <c r="BQ5" s="30" t="s">
        <v>83</v>
      </c>
      <c r="BR5" s="30"/>
    </row>
    <row r="6" spans="2:7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46</v>
      </c>
      <c r="AQ6" s="12" t="s">
        <v>47</v>
      </c>
      <c r="AR6" s="12" t="s">
        <v>50</v>
      </c>
      <c r="AT6" s="12" t="s">
        <v>51</v>
      </c>
      <c r="AU6" s="12" t="s">
        <v>52</v>
      </c>
      <c r="AV6" s="12" t="s">
        <v>53</v>
      </c>
      <c r="AW6" s="12" t="s">
        <v>54</v>
      </c>
      <c r="AX6" s="12" t="s">
        <v>55</v>
      </c>
      <c r="AZ6" s="12" t="s">
        <v>56</v>
      </c>
      <c r="BA6" s="12" t="s">
        <v>57</v>
      </c>
      <c r="BB6" s="12" t="s">
        <v>58</v>
      </c>
      <c r="BC6" s="12" t="s">
        <v>59</v>
      </c>
      <c r="BD6" s="12" t="s">
        <v>60</v>
      </c>
      <c r="BE6" s="12" t="s">
        <v>61</v>
      </c>
      <c r="BF6" s="12" t="s">
        <v>62</v>
      </c>
      <c r="BG6" s="12" t="s">
        <v>63</v>
      </c>
      <c r="BH6" s="12" t="s">
        <v>64</v>
      </c>
      <c r="BI6" s="12" t="s">
        <v>65</v>
      </c>
      <c r="BJ6" s="12" t="s">
        <v>66</v>
      </c>
      <c r="BK6" s="12" t="s">
        <v>67</v>
      </c>
      <c r="BL6" s="12" t="s">
        <v>68</v>
      </c>
      <c r="BM6" s="12" t="s">
        <v>69</v>
      </c>
      <c r="BN6" s="12" t="s">
        <v>70</v>
      </c>
      <c r="BO6" s="12" t="s">
        <v>71</v>
      </c>
      <c r="BQ6" s="12" t="s">
        <v>72</v>
      </c>
      <c r="BR6" s="12" t="s">
        <v>73</v>
      </c>
    </row>
    <row r="7" spans="2:70" ht="30" customHeight="1" x14ac:dyDescent="0.35">
      <c r="B7" s="10" t="s">
        <v>19</v>
      </c>
      <c r="C7" s="10">
        <v>4012</v>
      </c>
      <c r="D7" s="10">
        <v>1971</v>
      </c>
      <c r="E7" s="10">
        <v>2028</v>
      </c>
      <c r="F7" s="10"/>
      <c r="G7" s="10">
        <v>497</v>
      </c>
      <c r="H7" s="10">
        <v>704</v>
      </c>
      <c r="I7" s="10">
        <v>694</v>
      </c>
      <c r="J7" s="10">
        <v>693</v>
      </c>
      <c r="K7" s="10">
        <v>571</v>
      </c>
      <c r="L7" s="10">
        <v>853</v>
      </c>
      <c r="M7" s="10"/>
      <c r="N7" s="10">
        <v>1178</v>
      </c>
      <c r="O7" s="10">
        <v>1131</v>
      </c>
      <c r="P7" s="10">
        <v>781</v>
      </c>
      <c r="Q7" s="10">
        <v>909</v>
      </c>
      <c r="R7" s="10"/>
      <c r="S7" s="10">
        <v>563</v>
      </c>
      <c r="T7" s="10">
        <v>553</v>
      </c>
      <c r="U7" s="10">
        <v>314</v>
      </c>
      <c r="V7" s="10">
        <v>343</v>
      </c>
      <c r="W7" s="10">
        <v>293</v>
      </c>
      <c r="X7" s="10">
        <v>376</v>
      </c>
      <c r="Y7" s="10">
        <v>336</v>
      </c>
      <c r="Z7" s="10">
        <v>171</v>
      </c>
      <c r="AA7" s="10">
        <v>447</v>
      </c>
      <c r="AB7" s="10">
        <v>337</v>
      </c>
      <c r="AC7" s="10">
        <v>188</v>
      </c>
      <c r="AD7" s="10">
        <v>91</v>
      </c>
      <c r="AE7" s="10"/>
      <c r="AF7" s="10">
        <v>1421</v>
      </c>
      <c r="AG7" s="10">
        <v>1665</v>
      </c>
      <c r="AH7" s="10">
        <v>577</v>
      </c>
      <c r="AI7" s="10"/>
      <c r="AJ7" s="10">
        <v>1433</v>
      </c>
      <c r="AK7" s="10">
        <v>1082</v>
      </c>
      <c r="AL7" s="10">
        <v>299</v>
      </c>
      <c r="AM7" s="10">
        <v>42</v>
      </c>
      <c r="AN7" s="10">
        <v>541</v>
      </c>
      <c r="AO7" s="10"/>
      <c r="AP7" s="10">
        <v>878</v>
      </c>
      <c r="AQ7" s="10">
        <v>1369</v>
      </c>
      <c r="AR7" s="10">
        <v>264</v>
      </c>
      <c r="AS7" s="10"/>
      <c r="AT7" s="10">
        <v>929</v>
      </c>
      <c r="AU7" s="10">
        <v>932</v>
      </c>
      <c r="AV7" s="10">
        <v>1096</v>
      </c>
      <c r="AW7" s="10">
        <v>455</v>
      </c>
      <c r="AX7" s="10">
        <v>62</v>
      </c>
      <c r="AY7" s="10"/>
      <c r="AZ7" s="10">
        <v>33</v>
      </c>
      <c r="BA7" s="10">
        <v>185</v>
      </c>
      <c r="BB7" s="10">
        <v>256</v>
      </c>
      <c r="BC7" s="10">
        <v>269</v>
      </c>
      <c r="BD7" s="10">
        <v>403</v>
      </c>
      <c r="BE7" s="10">
        <v>436</v>
      </c>
      <c r="BF7" s="10">
        <v>391</v>
      </c>
      <c r="BG7" s="10">
        <v>312</v>
      </c>
      <c r="BH7" s="10">
        <v>253</v>
      </c>
      <c r="BI7" s="10">
        <v>211</v>
      </c>
      <c r="BJ7" s="10">
        <v>336</v>
      </c>
      <c r="BK7" s="10">
        <v>187</v>
      </c>
      <c r="BL7" s="10">
        <v>180</v>
      </c>
      <c r="BM7" s="10">
        <v>103</v>
      </c>
      <c r="BN7" s="10">
        <v>95</v>
      </c>
      <c r="BO7" s="10">
        <v>161</v>
      </c>
      <c r="BP7" s="10"/>
      <c r="BQ7" s="10">
        <v>1235</v>
      </c>
      <c r="BR7" s="10">
        <v>2665</v>
      </c>
    </row>
    <row r="8" spans="2:70" ht="30" customHeight="1" x14ac:dyDescent="0.35">
      <c r="B8" s="11" t="s">
        <v>20</v>
      </c>
      <c r="C8" s="11">
        <v>4012</v>
      </c>
      <c r="D8" s="11">
        <v>1975</v>
      </c>
      <c r="E8" s="11">
        <v>2024</v>
      </c>
      <c r="F8" s="11"/>
      <c r="G8" s="11">
        <v>558</v>
      </c>
      <c r="H8" s="11">
        <v>682</v>
      </c>
      <c r="I8" s="11">
        <v>685</v>
      </c>
      <c r="J8" s="11">
        <v>686</v>
      </c>
      <c r="K8" s="11">
        <v>562</v>
      </c>
      <c r="L8" s="11">
        <v>839</v>
      </c>
      <c r="M8" s="11"/>
      <c r="N8" s="11">
        <v>1080</v>
      </c>
      <c r="O8" s="11">
        <v>1039</v>
      </c>
      <c r="P8" s="11">
        <v>880</v>
      </c>
      <c r="Q8" s="11">
        <v>1000</v>
      </c>
      <c r="R8" s="11"/>
      <c r="S8" s="11">
        <v>562</v>
      </c>
      <c r="T8" s="11">
        <v>522</v>
      </c>
      <c r="U8" s="11">
        <v>321</v>
      </c>
      <c r="V8" s="11">
        <v>361</v>
      </c>
      <c r="W8" s="11">
        <v>281</v>
      </c>
      <c r="X8" s="11">
        <v>361</v>
      </c>
      <c r="Y8" s="11">
        <v>321</v>
      </c>
      <c r="Z8" s="11">
        <v>160</v>
      </c>
      <c r="AA8" s="11">
        <v>441</v>
      </c>
      <c r="AB8" s="11">
        <v>361</v>
      </c>
      <c r="AC8" s="11">
        <v>201</v>
      </c>
      <c r="AD8" s="11">
        <v>120</v>
      </c>
      <c r="AE8" s="11"/>
      <c r="AF8" s="11">
        <v>1410</v>
      </c>
      <c r="AG8" s="11">
        <v>1629</v>
      </c>
      <c r="AH8" s="11">
        <v>599</v>
      </c>
      <c r="AI8" s="11"/>
      <c r="AJ8" s="11">
        <v>1397</v>
      </c>
      <c r="AK8" s="11">
        <v>1071</v>
      </c>
      <c r="AL8" s="11">
        <v>288</v>
      </c>
      <c r="AM8" s="11">
        <v>45</v>
      </c>
      <c r="AN8" s="11">
        <v>558</v>
      </c>
      <c r="AO8" s="11"/>
      <c r="AP8" s="11">
        <v>856</v>
      </c>
      <c r="AQ8" s="11">
        <v>1358</v>
      </c>
      <c r="AR8" s="11">
        <v>259</v>
      </c>
      <c r="AS8" s="11"/>
      <c r="AT8" s="11">
        <v>961</v>
      </c>
      <c r="AU8" s="11">
        <v>958</v>
      </c>
      <c r="AV8" s="11">
        <v>1056</v>
      </c>
      <c r="AW8" s="11">
        <v>434</v>
      </c>
      <c r="AX8" s="11">
        <v>55</v>
      </c>
      <c r="AY8" s="11"/>
      <c r="AZ8" s="11">
        <v>33</v>
      </c>
      <c r="BA8" s="11">
        <v>186</v>
      </c>
      <c r="BB8" s="11">
        <v>267</v>
      </c>
      <c r="BC8" s="11">
        <v>280</v>
      </c>
      <c r="BD8" s="11">
        <v>416</v>
      </c>
      <c r="BE8" s="11">
        <v>443</v>
      </c>
      <c r="BF8" s="11">
        <v>394</v>
      </c>
      <c r="BG8" s="11">
        <v>314</v>
      </c>
      <c r="BH8" s="11">
        <v>257</v>
      </c>
      <c r="BI8" s="11">
        <v>206</v>
      </c>
      <c r="BJ8" s="11">
        <v>329</v>
      </c>
      <c r="BK8" s="11">
        <v>179</v>
      </c>
      <c r="BL8" s="11">
        <v>174</v>
      </c>
      <c r="BM8" s="11">
        <v>97</v>
      </c>
      <c r="BN8" s="11">
        <v>87</v>
      </c>
      <c r="BO8" s="11">
        <v>148</v>
      </c>
      <c r="BP8" s="11"/>
      <c r="BQ8" s="11">
        <v>1209</v>
      </c>
      <c r="BR8" s="11">
        <v>2688</v>
      </c>
    </row>
    <row r="9" spans="2:70" x14ac:dyDescent="0.35">
      <c r="B9" s="18" t="s">
        <v>188</v>
      </c>
      <c r="C9" s="17">
        <v>0.109648233682168</v>
      </c>
      <c r="D9" s="17">
        <v>0.103316289932304</v>
      </c>
      <c r="E9" s="17">
        <v>0.115120671292396</v>
      </c>
      <c r="F9" s="17"/>
      <c r="G9" s="17">
        <v>0.14774860750690999</v>
      </c>
      <c r="H9" s="17">
        <v>9.4526191983445404E-2</v>
      </c>
      <c r="I9" s="17">
        <v>0.123657014779383</v>
      </c>
      <c r="J9" s="17">
        <v>0.12773145629044499</v>
      </c>
      <c r="K9" s="17">
        <v>0.117306607492596</v>
      </c>
      <c r="L9" s="17">
        <v>6.52229091362828E-2</v>
      </c>
      <c r="M9" s="17"/>
      <c r="N9" s="17">
        <v>6.9612755613201405E-2</v>
      </c>
      <c r="O9" s="17">
        <v>8.9984771482984505E-2</v>
      </c>
      <c r="P9" s="17">
        <v>0.13559552557687399</v>
      </c>
      <c r="Q9" s="17">
        <v>0.15087579212246399</v>
      </c>
      <c r="R9" s="17"/>
      <c r="S9" s="17">
        <v>7.4156904864826095E-2</v>
      </c>
      <c r="T9" s="17">
        <v>9.7336976239493E-2</v>
      </c>
      <c r="U9" s="17">
        <v>0.12364026078090801</v>
      </c>
      <c r="V9" s="17">
        <v>9.4658617556479599E-2</v>
      </c>
      <c r="W9" s="17">
        <v>0.12117768964886701</v>
      </c>
      <c r="X9" s="17">
        <v>0.139506908587506</v>
      </c>
      <c r="Y9" s="17">
        <v>0.12201485361430001</v>
      </c>
      <c r="Z9" s="17">
        <v>0.123640751485105</v>
      </c>
      <c r="AA9" s="17">
        <v>0.124067719102152</v>
      </c>
      <c r="AB9" s="17">
        <v>9.6327878173913598E-2</v>
      </c>
      <c r="AC9" s="17">
        <v>0.111669280016562</v>
      </c>
      <c r="AD9" s="17">
        <v>0.152193501798775</v>
      </c>
      <c r="AE9" s="17"/>
      <c r="AF9" s="17">
        <v>0.13107140588659699</v>
      </c>
      <c r="AG9" s="17">
        <v>7.5438361038389704E-2</v>
      </c>
      <c r="AH9" s="17">
        <v>0.12195274045709099</v>
      </c>
      <c r="AI9" s="17"/>
      <c r="AJ9" s="17">
        <v>9.4387306573229898E-2</v>
      </c>
      <c r="AK9" s="17">
        <v>0.11057797042566</v>
      </c>
      <c r="AL9" s="17">
        <v>4.7887021484928197E-2</v>
      </c>
      <c r="AM9" s="17">
        <v>0.19291589509622201</v>
      </c>
      <c r="AN9" s="17">
        <v>0.15659424215123899</v>
      </c>
      <c r="AO9" s="17"/>
      <c r="AP9" s="17">
        <v>9.0945889758680301E-2</v>
      </c>
      <c r="AQ9" s="17">
        <v>0.10861426383202399</v>
      </c>
      <c r="AR9" s="17">
        <v>5.8037838246174499E-2</v>
      </c>
      <c r="AS9" s="17"/>
      <c r="AT9" s="17">
        <v>0.160875798714326</v>
      </c>
      <c r="AU9" s="17">
        <v>0.11091623910701499</v>
      </c>
      <c r="AV9" s="17">
        <v>7.0537439139888899E-2</v>
      </c>
      <c r="AW9" s="17">
        <v>4.7081600962515298E-2</v>
      </c>
      <c r="AX9" s="17">
        <v>7.8267670361607894E-2</v>
      </c>
      <c r="AY9" s="17"/>
      <c r="AZ9" s="17">
        <v>0.211409096435351</v>
      </c>
      <c r="BA9" s="17">
        <v>0.13810739526202501</v>
      </c>
      <c r="BB9" s="17">
        <v>0.115665972743695</v>
      </c>
      <c r="BC9" s="17">
        <v>0.118431881111961</v>
      </c>
      <c r="BD9" s="17">
        <v>0.11327195404226099</v>
      </c>
      <c r="BE9" s="17">
        <v>0.124382279586702</v>
      </c>
      <c r="BF9" s="17">
        <v>8.27015685876311E-2</v>
      </c>
      <c r="BG9" s="17">
        <v>0.11949596551978101</v>
      </c>
      <c r="BH9" s="17">
        <v>8.5436507132794007E-2</v>
      </c>
      <c r="BI9" s="17">
        <v>0.130477341740805</v>
      </c>
      <c r="BJ9" s="17">
        <v>0.12089312952956</v>
      </c>
      <c r="BK9" s="17">
        <v>7.2987036273614303E-2</v>
      </c>
      <c r="BL9" s="17">
        <v>8.9379014591470698E-2</v>
      </c>
      <c r="BM9" s="17">
        <v>8.19684889602771E-2</v>
      </c>
      <c r="BN9" s="17">
        <v>8.3008365079113605E-2</v>
      </c>
      <c r="BO9" s="17">
        <v>7.6564706466330401E-2</v>
      </c>
      <c r="BP9" s="17"/>
      <c r="BQ9" s="17">
        <v>3.6738166444444699E-2</v>
      </c>
      <c r="BR9" s="17">
        <v>0.14293310780091101</v>
      </c>
    </row>
    <row r="10" spans="2:70" x14ac:dyDescent="0.35">
      <c r="B10" s="18" t="s">
        <v>189</v>
      </c>
      <c r="C10" s="17">
        <v>0.13164567983137801</v>
      </c>
      <c r="D10" s="17">
        <v>0.11673113567516299</v>
      </c>
      <c r="E10" s="17">
        <v>0.145763788479256</v>
      </c>
      <c r="F10" s="17"/>
      <c r="G10" s="17">
        <v>0.167358868178071</v>
      </c>
      <c r="H10" s="17">
        <v>0.13394157419779101</v>
      </c>
      <c r="I10" s="17">
        <v>0.13782130273978099</v>
      </c>
      <c r="J10" s="17">
        <v>0.13117510447462899</v>
      </c>
      <c r="K10" s="17">
        <v>0.14192421931607299</v>
      </c>
      <c r="L10" s="17">
        <v>9.4457370393150206E-2</v>
      </c>
      <c r="M10" s="17"/>
      <c r="N10" s="17">
        <v>0.10783179079411701</v>
      </c>
      <c r="O10" s="17">
        <v>0.131447923072529</v>
      </c>
      <c r="P10" s="17">
        <v>0.155822705631113</v>
      </c>
      <c r="Q10" s="17">
        <v>0.135704343595523</v>
      </c>
      <c r="R10" s="17"/>
      <c r="S10" s="17">
        <v>0.10651012651045</v>
      </c>
      <c r="T10" s="17">
        <v>0.115385767220596</v>
      </c>
      <c r="U10" s="17">
        <v>0.12609785812617999</v>
      </c>
      <c r="V10" s="17">
        <v>0.12508634653140499</v>
      </c>
      <c r="W10" s="17">
        <v>0.13022337566852099</v>
      </c>
      <c r="X10" s="17">
        <v>0.12786617813198001</v>
      </c>
      <c r="Y10" s="17">
        <v>0.160270689263392</v>
      </c>
      <c r="Z10" s="17">
        <v>0.14548516910279299</v>
      </c>
      <c r="AA10" s="17">
        <v>0.15378405589987501</v>
      </c>
      <c r="AB10" s="17">
        <v>0.139009090423243</v>
      </c>
      <c r="AC10" s="17">
        <v>0.160082378163488</v>
      </c>
      <c r="AD10" s="17">
        <v>0.123182635065234</v>
      </c>
      <c r="AE10" s="17"/>
      <c r="AF10" s="17">
        <v>0.12268224607578999</v>
      </c>
      <c r="AG10" s="17">
        <v>0.133280860774357</v>
      </c>
      <c r="AH10" s="17">
        <v>0.15062170730739599</v>
      </c>
      <c r="AI10" s="17"/>
      <c r="AJ10" s="17">
        <v>0.11906512822168799</v>
      </c>
      <c r="AK10" s="17">
        <v>0.139317345779463</v>
      </c>
      <c r="AL10" s="17">
        <v>8.9553948476808601E-2</v>
      </c>
      <c r="AM10" s="17">
        <v>9.3497953315026194E-2</v>
      </c>
      <c r="AN10" s="17">
        <v>0.17540390757788299</v>
      </c>
      <c r="AO10" s="17"/>
      <c r="AP10" s="17">
        <v>0.112597631219419</v>
      </c>
      <c r="AQ10" s="17">
        <v>0.13600538584275901</v>
      </c>
      <c r="AR10" s="17">
        <v>8.2446114514174704E-2</v>
      </c>
      <c r="AS10" s="17"/>
      <c r="AT10" s="17">
        <v>0.16571571211001801</v>
      </c>
      <c r="AU10" s="17">
        <v>0.16003418632795199</v>
      </c>
      <c r="AV10" s="17">
        <v>0.11518527914835699</v>
      </c>
      <c r="AW10" s="17">
        <v>7.9683402949887294E-2</v>
      </c>
      <c r="AX10" s="17">
        <v>3.2590705492314E-2</v>
      </c>
      <c r="AY10" s="17"/>
      <c r="AZ10" s="17">
        <v>0.125657283798043</v>
      </c>
      <c r="BA10" s="17">
        <v>0.17313146351313999</v>
      </c>
      <c r="BB10" s="17">
        <v>0.102698036255631</v>
      </c>
      <c r="BC10" s="17">
        <v>0.13911354148671101</v>
      </c>
      <c r="BD10" s="17">
        <v>0.132130824879996</v>
      </c>
      <c r="BE10" s="17">
        <v>0.151429894964797</v>
      </c>
      <c r="BF10" s="17">
        <v>0.13943285593764099</v>
      </c>
      <c r="BG10" s="17">
        <v>0.14468039928791099</v>
      </c>
      <c r="BH10" s="17">
        <v>0.122971740515789</v>
      </c>
      <c r="BI10" s="17">
        <v>9.6557505152941994E-2</v>
      </c>
      <c r="BJ10" s="17">
        <v>0.147229823725366</v>
      </c>
      <c r="BK10" s="17">
        <v>5.97495365156782E-2</v>
      </c>
      <c r="BL10" s="17">
        <v>0.12218719558807099</v>
      </c>
      <c r="BM10" s="17">
        <v>0.149836009442158</v>
      </c>
      <c r="BN10" s="17">
        <v>0.24971948280349299</v>
      </c>
      <c r="BO10" s="17">
        <v>9.85465824310994E-2</v>
      </c>
      <c r="BP10" s="17"/>
      <c r="BQ10" s="17">
        <v>6.2939986770002398E-2</v>
      </c>
      <c r="BR10" s="17">
        <v>0.16350722279198401</v>
      </c>
    </row>
    <row r="11" spans="2:70" x14ac:dyDescent="0.35">
      <c r="B11" s="18" t="s">
        <v>190</v>
      </c>
      <c r="C11" s="17">
        <v>0.158800885507245</v>
      </c>
      <c r="D11" s="17">
        <v>0.16489495228575199</v>
      </c>
      <c r="E11" s="17">
        <v>0.15340472103653199</v>
      </c>
      <c r="F11" s="17"/>
      <c r="G11" s="17">
        <v>0.183205849995936</v>
      </c>
      <c r="H11" s="17">
        <v>0.16956286164433701</v>
      </c>
      <c r="I11" s="17">
        <v>0.17623261399385701</v>
      </c>
      <c r="J11" s="17">
        <v>0.16791580107331999</v>
      </c>
      <c r="K11" s="17">
        <v>0.157920383178001</v>
      </c>
      <c r="L11" s="17">
        <v>0.112697477211325</v>
      </c>
      <c r="M11" s="17"/>
      <c r="N11" s="17">
        <v>0.12903756275836401</v>
      </c>
      <c r="O11" s="17">
        <v>0.19026482590247901</v>
      </c>
      <c r="P11" s="17">
        <v>0.16197550068945099</v>
      </c>
      <c r="Q11" s="17">
        <v>0.155589281342316</v>
      </c>
      <c r="R11" s="17"/>
      <c r="S11" s="17">
        <v>0.12355684937992401</v>
      </c>
      <c r="T11" s="17">
        <v>0.15829265009037499</v>
      </c>
      <c r="U11" s="17">
        <v>0.17998707240488601</v>
      </c>
      <c r="V11" s="17">
        <v>0.17173433209903199</v>
      </c>
      <c r="W11" s="17">
        <v>0.17341827092878201</v>
      </c>
      <c r="X11" s="17">
        <v>0.17866168996166101</v>
      </c>
      <c r="Y11" s="17">
        <v>0.15043534094090899</v>
      </c>
      <c r="Z11" s="17">
        <v>0.151836198721225</v>
      </c>
      <c r="AA11" s="17">
        <v>0.12530063892858201</v>
      </c>
      <c r="AB11" s="17">
        <v>0.16942611830318699</v>
      </c>
      <c r="AC11" s="17">
        <v>0.168398057233516</v>
      </c>
      <c r="AD11" s="17">
        <v>0.24323402834088501</v>
      </c>
      <c r="AE11" s="17"/>
      <c r="AF11" s="17">
        <v>0.15045001239566</v>
      </c>
      <c r="AG11" s="17">
        <v>0.161647130397408</v>
      </c>
      <c r="AH11" s="17">
        <v>0.157917002536857</v>
      </c>
      <c r="AI11" s="17"/>
      <c r="AJ11" s="17">
        <v>0.15747900580739599</v>
      </c>
      <c r="AK11" s="17">
        <v>0.15397308152752001</v>
      </c>
      <c r="AL11" s="17">
        <v>0.127635150200233</v>
      </c>
      <c r="AM11" s="17">
        <v>0.167595389357623</v>
      </c>
      <c r="AN11" s="17">
        <v>0.16460157376647799</v>
      </c>
      <c r="AO11" s="17"/>
      <c r="AP11" s="17">
        <v>0.155049715425221</v>
      </c>
      <c r="AQ11" s="17">
        <v>0.152604961799746</v>
      </c>
      <c r="AR11" s="17">
        <v>0.13482679530806799</v>
      </c>
      <c r="AS11" s="17"/>
      <c r="AT11" s="17">
        <v>0.171606860871755</v>
      </c>
      <c r="AU11" s="17">
        <v>0.19221680337754901</v>
      </c>
      <c r="AV11" s="17">
        <v>0.13128213110961601</v>
      </c>
      <c r="AW11" s="17">
        <v>0.14533335628937299</v>
      </c>
      <c r="AX11" s="17">
        <v>7.8743276978194304E-2</v>
      </c>
      <c r="AY11" s="17"/>
      <c r="AZ11" s="17">
        <v>0.114597243367823</v>
      </c>
      <c r="BA11" s="17">
        <v>0.14026168824517601</v>
      </c>
      <c r="BB11" s="17">
        <v>0.20753986344676001</v>
      </c>
      <c r="BC11" s="17">
        <v>0.16417142575039101</v>
      </c>
      <c r="BD11" s="17">
        <v>0.131929342860541</v>
      </c>
      <c r="BE11" s="17">
        <v>0.13366562314444499</v>
      </c>
      <c r="BF11" s="17">
        <v>0.15498835742109601</v>
      </c>
      <c r="BG11" s="17">
        <v>0.15363390326337301</v>
      </c>
      <c r="BH11" s="17">
        <v>0.16284701316678801</v>
      </c>
      <c r="BI11" s="17">
        <v>0.14008980866694401</v>
      </c>
      <c r="BJ11" s="17">
        <v>0.14772853411248699</v>
      </c>
      <c r="BK11" s="17">
        <v>0.20593557419157199</v>
      </c>
      <c r="BL11" s="17">
        <v>0.173136771923388</v>
      </c>
      <c r="BM11" s="17">
        <v>0.19792126799370699</v>
      </c>
      <c r="BN11" s="17">
        <v>0.10504096916801001</v>
      </c>
      <c r="BO11" s="17">
        <v>0.15827373872619699</v>
      </c>
      <c r="BP11" s="17"/>
      <c r="BQ11" s="17">
        <v>9.4621583870597603E-2</v>
      </c>
      <c r="BR11" s="17">
        <v>0.18812697097947201</v>
      </c>
    </row>
    <row r="12" spans="2:70" x14ac:dyDescent="0.35">
      <c r="B12" s="18" t="s">
        <v>191</v>
      </c>
      <c r="C12" s="17">
        <v>0.215035213108173</v>
      </c>
      <c r="D12" s="17">
        <v>0.220805053437024</v>
      </c>
      <c r="E12" s="17">
        <v>0.208927892790578</v>
      </c>
      <c r="F12" s="17"/>
      <c r="G12" s="17">
        <v>0.19514040124961199</v>
      </c>
      <c r="H12" s="17">
        <v>0.17877302640628601</v>
      </c>
      <c r="I12" s="17">
        <v>0.23182870805016301</v>
      </c>
      <c r="J12" s="17">
        <v>0.23003480654660899</v>
      </c>
      <c r="K12" s="17">
        <v>0.24749749969330501</v>
      </c>
      <c r="L12" s="17">
        <v>0.210038311945418</v>
      </c>
      <c r="M12" s="17"/>
      <c r="N12" s="17">
        <v>0.22843575532679899</v>
      </c>
      <c r="O12" s="17">
        <v>0.21728957146076</v>
      </c>
      <c r="P12" s="17">
        <v>0.19892292837165701</v>
      </c>
      <c r="Q12" s="17">
        <v>0.213352131605831</v>
      </c>
      <c r="R12" s="17"/>
      <c r="S12" s="17">
        <v>0.25045839618816601</v>
      </c>
      <c r="T12" s="17">
        <v>0.22629284016516199</v>
      </c>
      <c r="U12" s="17">
        <v>0.18463181540371401</v>
      </c>
      <c r="V12" s="17">
        <v>0.219199313200761</v>
      </c>
      <c r="W12" s="17">
        <v>0.20286410022896101</v>
      </c>
      <c r="X12" s="17">
        <v>0.17784859519639201</v>
      </c>
      <c r="Y12" s="17">
        <v>0.18946600606865199</v>
      </c>
      <c r="Z12" s="17">
        <v>0.22055285541245401</v>
      </c>
      <c r="AA12" s="17">
        <v>0.23523613621137801</v>
      </c>
      <c r="AB12" s="17">
        <v>0.22205424072690799</v>
      </c>
      <c r="AC12" s="17">
        <v>0.22916830831587601</v>
      </c>
      <c r="AD12" s="17">
        <v>0.15137930213407</v>
      </c>
      <c r="AE12" s="17"/>
      <c r="AF12" s="17">
        <v>0.20417949737490901</v>
      </c>
      <c r="AG12" s="17">
        <v>0.22945156161175401</v>
      </c>
      <c r="AH12" s="17">
        <v>0.218283890482459</v>
      </c>
      <c r="AI12" s="17"/>
      <c r="AJ12" s="17">
        <v>0.21786384431568001</v>
      </c>
      <c r="AK12" s="17">
        <v>0.23117869259280599</v>
      </c>
      <c r="AL12" s="17">
        <v>0.23896497175131501</v>
      </c>
      <c r="AM12" s="17">
        <v>0.107480471006109</v>
      </c>
      <c r="AN12" s="17">
        <v>0.18729824358396099</v>
      </c>
      <c r="AO12" s="17"/>
      <c r="AP12" s="17">
        <v>0.22087970436927101</v>
      </c>
      <c r="AQ12" s="17">
        <v>0.21936519807885599</v>
      </c>
      <c r="AR12" s="17">
        <v>0.215927041397244</v>
      </c>
      <c r="AS12" s="17"/>
      <c r="AT12" s="17">
        <v>0.19968547539995099</v>
      </c>
      <c r="AU12" s="17">
        <v>0.19918578209937701</v>
      </c>
      <c r="AV12" s="17">
        <v>0.23179971139183</v>
      </c>
      <c r="AW12" s="17">
        <v>0.24415134033487401</v>
      </c>
      <c r="AX12" s="17">
        <v>0.17971207145548301</v>
      </c>
      <c r="AY12" s="17"/>
      <c r="AZ12" s="17">
        <v>0.233965469616078</v>
      </c>
      <c r="BA12" s="17">
        <v>0.19131388312988201</v>
      </c>
      <c r="BB12" s="17">
        <v>0.21802547035372799</v>
      </c>
      <c r="BC12" s="17">
        <v>0.193361615710156</v>
      </c>
      <c r="BD12" s="17">
        <v>0.21439425671090201</v>
      </c>
      <c r="BE12" s="17">
        <v>0.20995328986848</v>
      </c>
      <c r="BF12" s="17">
        <v>0.19690466636387599</v>
      </c>
      <c r="BG12" s="17">
        <v>0.24075067069395301</v>
      </c>
      <c r="BH12" s="17">
        <v>0.22111740277031999</v>
      </c>
      <c r="BI12" s="17">
        <v>0.25152804406331702</v>
      </c>
      <c r="BJ12" s="17">
        <v>0.20971562774675701</v>
      </c>
      <c r="BK12" s="17">
        <v>0.23504025852388599</v>
      </c>
      <c r="BL12" s="17">
        <v>0.234055321713248</v>
      </c>
      <c r="BM12" s="17">
        <v>0.25392284673658799</v>
      </c>
      <c r="BN12" s="17">
        <v>0.231502038919674</v>
      </c>
      <c r="BO12" s="17">
        <v>0.20167585832146501</v>
      </c>
      <c r="BP12" s="17"/>
      <c r="BQ12" s="17">
        <v>0.20963549342007201</v>
      </c>
      <c r="BR12" s="17">
        <v>0.216444805568868</v>
      </c>
    </row>
    <row r="13" spans="2:70" x14ac:dyDescent="0.35">
      <c r="B13" s="18" t="s">
        <v>192</v>
      </c>
      <c r="C13" s="17">
        <v>0.183681623026859</v>
      </c>
      <c r="D13" s="17">
        <v>0.184353351907456</v>
      </c>
      <c r="E13" s="17">
        <v>0.18322106046828199</v>
      </c>
      <c r="F13" s="17"/>
      <c r="G13" s="17">
        <v>0.18033337076098899</v>
      </c>
      <c r="H13" s="17">
        <v>0.19919800454659101</v>
      </c>
      <c r="I13" s="17">
        <v>0.14714005887788201</v>
      </c>
      <c r="J13" s="17">
        <v>0.170249572061282</v>
      </c>
      <c r="K13" s="17">
        <v>0.17082345968092899</v>
      </c>
      <c r="L13" s="17">
        <v>0.222741703098706</v>
      </c>
      <c r="M13" s="17"/>
      <c r="N13" s="17">
        <v>0.19505198394526299</v>
      </c>
      <c r="O13" s="17">
        <v>0.18311042148699799</v>
      </c>
      <c r="P13" s="17">
        <v>0.16681064014594299</v>
      </c>
      <c r="Q13" s="17">
        <v>0.185355594553819</v>
      </c>
      <c r="R13" s="17"/>
      <c r="S13" s="17">
        <v>0.20665180808485401</v>
      </c>
      <c r="T13" s="17">
        <v>0.192864648815675</v>
      </c>
      <c r="U13" s="17">
        <v>0.20211660509481599</v>
      </c>
      <c r="V13" s="17">
        <v>0.173252707906659</v>
      </c>
      <c r="W13" s="17">
        <v>0.19257023753816299</v>
      </c>
      <c r="X13" s="17">
        <v>0.17253819909575199</v>
      </c>
      <c r="Y13" s="17">
        <v>0.186015463695239</v>
      </c>
      <c r="Z13" s="17">
        <v>0.20921194542184701</v>
      </c>
      <c r="AA13" s="17">
        <v>0.16602305816940599</v>
      </c>
      <c r="AB13" s="17">
        <v>0.164002820375303</v>
      </c>
      <c r="AC13" s="17">
        <v>0.15731937383611899</v>
      </c>
      <c r="AD13" s="17">
        <v>0.158910364380386</v>
      </c>
      <c r="AE13" s="17"/>
      <c r="AF13" s="17">
        <v>0.18463730776603399</v>
      </c>
      <c r="AG13" s="17">
        <v>0.18502384860822199</v>
      </c>
      <c r="AH13" s="17">
        <v>0.16635399999726599</v>
      </c>
      <c r="AI13" s="17"/>
      <c r="AJ13" s="17">
        <v>0.18306545785800399</v>
      </c>
      <c r="AK13" s="17">
        <v>0.17959960105723399</v>
      </c>
      <c r="AL13" s="17">
        <v>0.247741038886862</v>
      </c>
      <c r="AM13" s="17">
        <v>0.138458336083048</v>
      </c>
      <c r="AN13" s="17">
        <v>0.174706707757212</v>
      </c>
      <c r="AO13" s="17"/>
      <c r="AP13" s="17">
        <v>0.18592580815481699</v>
      </c>
      <c r="AQ13" s="17">
        <v>0.182960524039254</v>
      </c>
      <c r="AR13" s="17">
        <v>0.236831056184823</v>
      </c>
      <c r="AS13" s="17"/>
      <c r="AT13" s="17">
        <v>0.165531918129565</v>
      </c>
      <c r="AU13" s="17">
        <v>0.18388503019268901</v>
      </c>
      <c r="AV13" s="17">
        <v>0.20395236200040801</v>
      </c>
      <c r="AW13" s="17">
        <v>0.183718491682833</v>
      </c>
      <c r="AX13" s="17">
        <v>0.18926902160974299</v>
      </c>
      <c r="AY13" s="17"/>
      <c r="AZ13" s="17">
        <v>0.17112954005487099</v>
      </c>
      <c r="BA13" s="17">
        <v>0.16283369200063799</v>
      </c>
      <c r="BB13" s="17">
        <v>0.192693805507337</v>
      </c>
      <c r="BC13" s="17">
        <v>0.16792879506417099</v>
      </c>
      <c r="BD13" s="17">
        <v>0.20154934122061499</v>
      </c>
      <c r="BE13" s="17">
        <v>0.17334573763312799</v>
      </c>
      <c r="BF13" s="17">
        <v>0.206346920306135</v>
      </c>
      <c r="BG13" s="17">
        <v>0.20757439773898401</v>
      </c>
      <c r="BH13" s="17">
        <v>0.18888192385134001</v>
      </c>
      <c r="BI13" s="17">
        <v>0.17237151473298001</v>
      </c>
      <c r="BJ13" s="17">
        <v>0.16853074255960901</v>
      </c>
      <c r="BK13" s="17">
        <v>0.209569599436814</v>
      </c>
      <c r="BL13" s="17">
        <v>0.22141145716903099</v>
      </c>
      <c r="BM13" s="17">
        <v>0.16061565089663199</v>
      </c>
      <c r="BN13" s="17">
        <v>0.13366667838165899</v>
      </c>
      <c r="BO13" s="17">
        <v>0.147556168551356</v>
      </c>
      <c r="BP13" s="17"/>
      <c r="BQ13" s="17">
        <v>0.22388902372900801</v>
      </c>
      <c r="BR13" s="17">
        <v>0.165649150781049</v>
      </c>
    </row>
    <row r="14" spans="2:70" x14ac:dyDescent="0.35">
      <c r="B14" s="18" t="s">
        <v>193</v>
      </c>
      <c r="C14" s="17">
        <v>0.111501809837009</v>
      </c>
      <c r="D14" s="17">
        <v>0.11918349494859801</v>
      </c>
      <c r="E14" s="17">
        <v>0.104721808309839</v>
      </c>
      <c r="F14" s="17"/>
      <c r="G14" s="17">
        <v>7.7512509890882694E-2</v>
      </c>
      <c r="H14" s="17">
        <v>0.12268846468035099</v>
      </c>
      <c r="I14" s="17">
        <v>9.9900112886526504E-2</v>
      </c>
      <c r="J14" s="17">
        <v>9.8944221660550905E-2</v>
      </c>
      <c r="K14" s="17">
        <v>0.100077511064979</v>
      </c>
      <c r="L14" s="17">
        <v>0.152429831702346</v>
      </c>
      <c r="M14" s="17"/>
      <c r="N14" s="17">
        <v>0.14812973273512201</v>
      </c>
      <c r="O14" s="17">
        <v>0.111777142694546</v>
      </c>
      <c r="P14" s="17">
        <v>0.100091610637112</v>
      </c>
      <c r="Q14" s="17">
        <v>8.3148081091857104E-2</v>
      </c>
      <c r="R14" s="17"/>
      <c r="S14" s="17">
        <v>0.14350206912225</v>
      </c>
      <c r="T14" s="17">
        <v>0.12680733994888499</v>
      </c>
      <c r="U14" s="17">
        <v>0.10084607946129601</v>
      </c>
      <c r="V14" s="17">
        <v>0.12447846716286599</v>
      </c>
      <c r="W14" s="17">
        <v>0.10079567690776001</v>
      </c>
      <c r="X14" s="17">
        <v>0.10171527508773399</v>
      </c>
      <c r="Y14" s="17">
        <v>0.10584493098021901</v>
      </c>
      <c r="Z14" s="17">
        <v>8.2464148611022206E-2</v>
      </c>
      <c r="AA14" s="17">
        <v>9.7853716324985393E-2</v>
      </c>
      <c r="AB14" s="17">
        <v>0.113660550456639</v>
      </c>
      <c r="AC14" s="17">
        <v>6.8455915929359304E-2</v>
      </c>
      <c r="AD14" s="17">
        <v>0.108668488371906</v>
      </c>
      <c r="AE14" s="17"/>
      <c r="AF14" s="17">
        <v>0.114664155453211</v>
      </c>
      <c r="AG14" s="17">
        <v>0.120719823038043</v>
      </c>
      <c r="AH14" s="17">
        <v>9.4729618498275103E-2</v>
      </c>
      <c r="AI14" s="17"/>
      <c r="AJ14" s="17">
        <v>0.123439712674295</v>
      </c>
      <c r="AK14" s="17">
        <v>0.105286317244168</v>
      </c>
      <c r="AL14" s="17">
        <v>0.141142880190992</v>
      </c>
      <c r="AM14" s="17">
        <v>9.4078504321499598E-2</v>
      </c>
      <c r="AN14" s="17">
        <v>7.2512687781200499E-2</v>
      </c>
      <c r="AO14" s="17"/>
      <c r="AP14" s="17">
        <v>0.13141541399419401</v>
      </c>
      <c r="AQ14" s="17">
        <v>0.11023594807435801</v>
      </c>
      <c r="AR14" s="17">
        <v>0.16358417265318601</v>
      </c>
      <c r="AS14" s="17"/>
      <c r="AT14" s="17">
        <v>8.1034704069975899E-2</v>
      </c>
      <c r="AU14" s="17">
        <v>9.3767848220859901E-2</v>
      </c>
      <c r="AV14" s="17">
        <v>0.124084957795272</v>
      </c>
      <c r="AW14" s="17">
        <v>0.16925852354849399</v>
      </c>
      <c r="AX14" s="17">
        <v>0.15307917918488501</v>
      </c>
      <c r="AY14" s="17"/>
      <c r="AZ14" s="17">
        <v>2.4181111321882699E-2</v>
      </c>
      <c r="BA14" s="17">
        <v>8.0219736274700401E-2</v>
      </c>
      <c r="BB14" s="17">
        <v>0.10610633799264101</v>
      </c>
      <c r="BC14" s="17">
        <v>0.11200312336241799</v>
      </c>
      <c r="BD14" s="17">
        <v>0.10465739735363901</v>
      </c>
      <c r="BE14" s="17">
        <v>0.111763161408256</v>
      </c>
      <c r="BF14" s="17">
        <v>0.120337836357909</v>
      </c>
      <c r="BG14" s="17">
        <v>7.3882088289683207E-2</v>
      </c>
      <c r="BH14" s="17">
        <v>0.13010116704830399</v>
      </c>
      <c r="BI14" s="17">
        <v>0.13470315776630601</v>
      </c>
      <c r="BJ14" s="17">
        <v>0.12824321841307601</v>
      </c>
      <c r="BK14" s="17">
        <v>0.117229485962069</v>
      </c>
      <c r="BL14" s="17">
        <v>0.101886995588954</v>
      </c>
      <c r="BM14" s="17">
        <v>0.10316128158307</v>
      </c>
      <c r="BN14" s="17">
        <v>0.11218275101344</v>
      </c>
      <c r="BO14" s="17">
        <v>0.16215276210686999</v>
      </c>
      <c r="BP14" s="17"/>
      <c r="BQ14" s="17">
        <v>0.18932192369430001</v>
      </c>
      <c r="BR14" s="17">
        <v>7.5434975518614902E-2</v>
      </c>
    </row>
    <row r="15" spans="2:70" x14ac:dyDescent="0.35">
      <c r="B15" s="18" t="s">
        <v>194</v>
      </c>
      <c r="C15" s="19">
        <v>8.9686555007168697E-2</v>
      </c>
      <c r="D15" s="19">
        <v>9.0715721813703395E-2</v>
      </c>
      <c r="E15" s="19">
        <v>8.8840057623117197E-2</v>
      </c>
      <c r="F15" s="19"/>
      <c r="G15" s="19">
        <v>4.8700392417599402E-2</v>
      </c>
      <c r="H15" s="19">
        <v>0.101309876541198</v>
      </c>
      <c r="I15" s="19">
        <v>8.3420188672407594E-2</v>
      </c>
      <c r="J15" s="19">
        <v>7.3949037893163899E-2</v>
      </c>
      <c r="K15" s="19">
        <v>6.4450319574116594E-2</v>
      </c>
      <c r="L15" s="19">
        <v>0.14241239651277199</v>
      </c>
      <c r="M15" s="19"/>
      <c r="N15" s="19">
        <v>0.121900418827133</v>
      </c>
      <c r="O15" s="19">
        <v>7.6125343899703102E-2</v>
      </c>
      <c r="P15" s="19">
        <v>8.0781088947849702E-2</v>
      </c>
      <c r="Q15" s="19">
        <v>7.5974775688188403E-2</v>
      </c>
      <c r="R15" s="19"/>
      <c r="S15" s="19">
        <v>9.5163845849529693E-2</v>
      </c>
      <c r="T15" s="19">
        <v>8.3019777519813306E-2</v>
      </c>
      <c r="U15" s="19">
        <v>8.2680308728199606E-2</v>
      </c>
      <c r="V15" s="19">
        <v>9.1590215542797795E-2</v>
      </c>
      <c r="W15" s="19">
        <v>7.8950649078945306E-2</v>
      </c>
      <c r="X15" s="19">
        <v>0.10186315393897399</v>
      </c>
      <c r="Y15" s="19">
        <v>8.5952715437289703E-2</v>
      </c>
      <c r="Z15" s="19">
        <v>6.6808931245553996E-2</v>
      </c>
      <c r="AA15" s="19">
        <v>9.7734675363621307E-2</v>
      </c>
      <c r="AB15" s="19">
        <v>9.5519301540805804E-2</v>
      </c>
      <c r="AC15" s="19">
        <v>0.10490668650508</v>
      </c>
      <c r="AD15" s="19">
        <v>6.2431679908743397E-2</v>
      </c>
      <c r="AE15" s="19"/>
      <c r="AF15" s="19">
        <v>9.2315375047799894E-2</v>
      </c>
      <c r="AG15" s="19">
        <v>9.4438414531826803E-2</v>
      </c>
      <c r="AH15" s="19">
        <v>9.0141040720655999E-2</v>
      </c>
      <c r="AI15" s="19"/>
      <c r="AJ15" s="19">
        <v>0.10469954454970801</v>
      </c>
      <c r="AK15" s="19">
        <v>8.0066991373149404E-2</v>
      </c>
      <c r="AL15" s="19">
        <v>0.107074989008861</v>
      </c>
      <c r="AM15" s="19">
        <v>0.205973450820471</v>
      </c>
      <c r="AN15" s="19">
        <v>6.8882637382026393E-2</v>
      </c>
      <c r="AO15" s="19"/>
      <c r="AP15" s="19">
        <v>0.103185837078396</v>
      </c>
      <c r="AQ15" s="19">
        <v>9.0213718333004206E-2</v>
      </c>
      <c r="AR15" s="19">
        <v>0.108346981696331</v>
      </c>
      <c r="AS15" s="19"/>
      <c r="AT15" s="19">
        <v>5.55495307044096E-2</v>
      </c>
      <c r="AU15" s="19">
        <v>5.9994110674557101E-2</v>
      </c>
      <c r="AV15" s="19">
        <v>0.123158119414628</v>
      </c>
      <c r="AW15" s="19">
        <v>0.130773284232023</v>
      </c>
      <c r="AX15" s="19">
        <v>0.28833807491777202</v>
      </c>
      <c r="AY15" s="19"/>
      <c r="AZ15" s="19">
        <v>0.119060255405952</v>
      </c>
      <c r="BA15" s="19">
        <v>0.114132141574439</v>
      </c>
      <c r="BB15" s="19">
        <v>5.7270513700207998E-2</v>
      </c>
      <c r="BC15" s="19">
        <v>0.104989617514192</v>
      </c>
      <c r="BD15" s="19">
        <v>0.10206688293204499</v>
      </c>
      <c r="BE15" s="19">
        <v>9.5460013394191703E-2</v>
      </c>
      <c r="BF15" s="19">
        <v>9.9287795025712403E-2</v>
      </c>
      <c r="BG15" s="19">
        <v>5.9982575206313803E-2</v>
      </c>
      <c r="BH15" s="19">
        <v>8.8644245514664502E-2</v>
      </c>
      <c r="BI15" s="19">
        <v>7.4272627876706507E-2</v>
      </c>
      <c r="BJ15" s="19">
        <v>7.7658923913145203E-2</v>
      </c>
      <c r="BK15" s="19">
        <v>9.9488509096366501E-2</v>
      </c>
      <c r="BL15" s="19">
        <v>5.7943243425836802E-2</v>
      </c>
      <c r="BM15" s="19">
        <v>5.2574454387567603E-2</v>
      </c>
      <c r="BN15" s="19">
        <v>8.4879714634609804E-2</v>
      </c>
      <c r="BO15" s="19">
        <v>0.15523018339668199</v>
      </c>
      <c r="BP15" s="19"/>
      <c r="BQ15" s="19">
        <v>0.182853822071575</v>
      </c>
      <c r="BR15" s="19">
        <v>4.7903766559102202E-2</v>
      </c>
    </row>
    <row r="16" spans="2:70" x14ac:dyDescent="0.35">
      <c r="B16" s="16"/>
    </row>
    <row r="17" spans="2:2" x14ac:dyDescent="0.35">
      <c r="B17" t="s">
        <v>98</v>
      </c>
    </row>
    <row r="18" spans="2:2" x14ac:dyDescent="0.35">
      <c r="B18" t="s">
        <v>99</v>
      </c>
    </row>
    <row r="20" spans="2:2" x14ac:dyDescent="0.35">
      <c r="B20" s="8" t="str">
        <f>HYPERLINK("#'Contents'!A1", "Return to Contents")</f>
        <v>Return to Contents</v>
      </c>
    </row>
  </sheetData>
  <mergeCells count="11">
    <mergeCell ref="BQ5:BR5"/>
    <mergeCell ref="D5:E5"/>
    <mergeCell ref="G5:L5"/>
    <mergeCell ref="N5:Q5"/>
    <mergeCell ref="S5:AD5"/>
    <mergeCell ref="AF5:AH5"/>
    <mergeCell ref="D2:BJ2"/>
    <mergeCell ref="AJ5:AN5"/>
    <mergeCell ref="AP5:AR5"/>
    <mergeCell ref="AT5:AX5"/>
    <mergeCell ref="AZ5:BO5"/>
  </mergeCells>
  <pageMargins left="0.7" right="0.7" top="0.75" bottom="0.75" header="0.3" footer="0.3"/>
  <pageSetup paperSize="9" orientation="portrait" horizontalDpi="300" verticalDpi="300"/>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B2:BR20"/>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67" width="10.7265625" customWidth="1"/>
    <col min="68" max="68" width="2.1796875" customWidth="1"/>
    <col min="69" max="70" width="10.7265625" customWidth="1"/>
    <col min="71" max="71" width="2.1796875" customWidth="1"/>
  </cols>
  <sheetData>
    <row r="2" spans="2:70" ht="40" customHeight="1" x14ac:dyDescent="0.35">
      <c r="D2" s="29" t="s">
        <v>197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row>
    <row r="5" spans="2:70" ht="30" customHeight="1" x14ac:dyDescent="0.35">
      <c r="B5" s="15"/>
      <c r="C5" s="15"/>
      <c r="D5" s="30" t="s">
        <v>74</v>
      </c>
      <c r="E5" s="30"/>
      <c r="F5" s="15"/>
      <c r="G5" s="30" t="s">
        <v>75</v>
      </c>
      <c r="H5" s="30"/>
      <c r="I5" s="30"/>
      <c r="J5" s="30"/>
      <c r="K5" s="30"/>
      <c r="L5" s="30"/>
      <c r="M5" s="15"/>
      <c r="N5" s="30" t="s">
        <v>76</v>
      </c>
      <c r="O5" s="30"/>
      <c r="P5" s="30"/>
      <c r="Q5" s="30"/>
      <c r="R5" s="15"/>
      <c r="S5" s="30" t="s">
        <v>77</v>
      </c>
      <c r="T5" s="30"/>
      <c r="U5" s="30"/>
      <c r="V5" s="30"/>
      <c r="W5" s="30"/>
      <c r="X5" s="30"/>
      <c r="Y5" s="30"/>
      <c r="Z5" s="30"/>
      <c r="AA5" s="30"/>
      <c r="AB5" s="30"/>
      <c r="AC5" s="30"/>
      <c r="AD5" s="30"/>
      <c r="AE5" s="15"/>
      <c r="AF5" s="30" t="s">
        <v>78</v>
      </c>
      <c r="AG5" s="30"/>
      <c r="AH5" s="30"/>
      <c r="AI5" s="15"/>
      <c r="AJ5" s="30" t="s">
        <v>79</v>
      </c>
      <c r="AK5" s="30"/>
      <c r="AL5" s="30"/>
      <c r="AM5" s="30"/>
      <c r="AN5" s="30"/>
      <c r="AO5" s="15"/>
      <c r="AP5" s="30" t="s">
        <v>80</v>
      </c>
      <c r="AQ5" s="30"/>
      <c r="AR5" s="30"/>
      <c r="AS5" s="15"/>
      <c r="AT5" s="30" t="s">
        <v>81</v>
      </c>
      <c r="AU5" s="30"/>
      <c r="AV5" s="30"/>
      <c r="AW5" s="30"/>
      <c r="AX5" s="30"/>
      <c r="AY5" s="15"/>
      <c r="AZ5" s="30" t="s">
        <v>82</v>
      </c>
      <c r="BA5" s="30"/>
      <c r="BB5" s="30"/>
      <c r="BC5" s="30"/>
      <c r="BD5" s="30"/>
      <c r="BE5" s="30"/>
      <c r="BF5" s="30"/>
      <c r="BG5" s="30"/>
      <c r="BH5" s="30"/>
      <c r="BI5" s="30"/>
      <c r="BJ5" s="30"/>
      <c r="BK5" s="30"/>
      <c r="BL5" s="30"/>
      <c r="BM5" s="30"/>
      <c r="BN5" s="30"/>
      <c r="BO5" s="30"/>
      <c r="BP5" s="15"/>
      <c r="BQ5" s="30" t="s">
        <v>83</v>
      </c>
      <c r="BR5" s="30"/>
    </row>
    <row r="6" spans="2:7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46</v>
      </c>
      <c r="AQ6" s="12" t="s">
        <v>47</v>
      </c>
      <c r="AR6" s="12" t="s">
        <v>50</v>
      </c>
      <c r="AT6" s="12" t="s">
        <v>51</v>
      </c>
      <c r="AU6" s="12" t="s">
        <v>52</v>
      </c>
      <c r="AV6" s="12" t="s">
        <v>53</v>
      </c>
      <c r="AW6" s="12" t="s">
        <v>54</v>
      </c>
      <c r="AX6" s="12" t="s">
        <v>55</v>
      </c>
      <c r="AZ6" s="12" t="s">
        <v>56</v>
      </c>
      <c r="BA6" s="12" t="s">
        <v>57</v>
      </c>
      <c r="BB6" s="12" t="s">
        <v>58</v>
      </c>
      <c r="BC6" s="12" t="s">
        <v>59</v>
      </c>
      <c r="BD6" s="12" t="s">
        <v>60</v>
      </c>
      <c r="BE6" s="12" t="s">
        <v>61</v>
      </c>
      <c r="BF6" s="12" t="s">
        <v>62</v>
      </c>
      <c r="BG6" s="12" t="s">
        <v>63</v>
      </c>
      <c r="BH6" s="12" t="s">
        <v>64</v>
      </c>
      <c r="BI6" s="12" t="s">
        <v>65</v>
      </c>
      <c r="BJ6" s="12" t="s">
        <v>66</v>
      </c>
      <c r="BK6" s="12" t="s">
        <v>67</v>
      </c>
      <c r="BL6" s="12" t="s">
        <v>68</v>
      </c>
      <c r="BM6" s="12" t="s">
        <v>69</v>
      </c>
      <c r="BN6" s="12" t="s">
        <v>70</v>
      </c>
      <c r="BO6" s="12" t="s">
        <v>71</v>
      </c>
      <c r="BQ6" s="12" t="s">
        <v>72</v>
      </c>
      <c r="BR6" s="12" t="s">
        <v>73</v>
      </c>
    </row>
    <row r="7" spans="2:70" ht="30" customHeight="1" x14ac:dyDescent="0.35">
      <c r="B7" s="10" t="s">
        <v>19</v>
      </c>
      <c r="C7" s="10">
        <v>4012</v>
      </c>
      <c r="D7" s="10">
        <v>1971</v>
      </c>
      <c r="E7" s="10">
        <v>2028</v>
      </c>
      <c r="F7" s="10"/>
      <c r="G7" s="10">
        <v>497</v>
      </c>
      <c r="H7" s="10">
        <v>704</v>
      </c>
      <c r="I7" s="10">
        <v>694</v>
      </c>
      <c r="J7" s="10">
        <v>693</v>
      </c>
      <c r="K7" s="10">
        <v>571</v>
      </c>
      <c r="L7" s="10">
        <v>853</v>
      </c>
      <c r="M7" s="10"/>
      <c r="N7" s="10">
        <v>1178</v>
      </c>
      <c r="O7" s="10">
        <v>1131</v>
      </c>
      <c r="P7" s="10">
        <v>781</v>
      </c>
      <c r="Q7" s="10">
        <v>909</v>
      </c>
      <c r="R7" s="10"/>
      <c r="S7" s="10">
        <v>563</v>
      </c>
      <c r="T7" s="10">
        <v>553</v>
      </c>
      <c r="U7" s="10">
        <v>314</v>
      </c>
      <c r="V7" s="10">
        <v>343</v>
      </c>
      <c r="W7" s="10">
        <v>293</v>
      </c>
      <c r="X7" s="10">
        <v>376</v>
      </c>
      <c r="Y7" s="10">
        <v>336</v>
      </c>
      <c r="Z7" s="10">
        <v>171</v>
      </c>
      <c r="AA7" s="10">
        <v>447</v>
      </c>
      <c r="AB7" s="10">
        <v>337</v>
      </c>
      <c r="AC7" s="10">
        <v>188</v>
      </c>
      <c r="AD7" s="10">
        <v>91</v>
      </c>
      <c r="AE7" s="10"/>
      <c r="AF7" s="10">
        <v>1421</v>
      </c>
      <c r="AG7" s="10">
        <v>1665</v>
      </c>
      <c r="AH7" s="10">
        <v>577</v>
      </c>
      <c r="AI7" s="10"/>
      <c r="AJ7" s="10">
        <v>1433</v>
      </c>
      <c r="AK7" s="10">
        <v>1082</v>
      </c>
      <c r="AL7" s="10">
        <v>299</v>
      </c>
      <c r="AM7" s="10">
        <v>42</v>
      </c>
      <c r="AN7" s="10">
        <v>541</v>
      </c>
      <c r="AO7" s="10"/>
      <c r="AP7" s="10">
        <v>878</v>
      </c>
      <c r="AQ7" s="10">
        <v>1369</v>
      </c>
      <c r="AR7" s="10">
        <v>264</v>
      </c>
      <c r="AS7" s="10"/>
      <c r="AT7" s="10">
        <v>929</v>
      </c>
      <c r="AU7" s="10">
        <v>932</v>
      </c>
      <c r="AV7" s="10">
        <v>1096</v>
      </c>
      <c r="AW7" s="10">
        <v>455</v>
      </c>
      <c r="AX7" s="10">
        <v>62</v>
      </c>
      <c r="AY7" s="10"/>
      <c r="AZ7" s="10">
        <v>33</v>
      </c>
      <c r="BA7" s="10">
        <v>185</v>
      </c>
      <c r="BB7" s="10">
        <v>256</v>
      </c>
      <c r="BC7" s="10">
        <v>269</v>
      </c>
      <c r="BD7" s="10">
        <v>403</v>
      </c>
      <c r="BE7" s="10">
        <v>436</v>
      </c>
      <c r="BF7" s="10">
        <v>391</v>
      </c>
      <c r="BG7" s="10">
        <v>312</v>
      </c>
      <c r="BH7" s="10">
        <v>253</v>
      </c>
      <c r="BI7" s="10">
        <v>211</v>
      </c>
      <c r="BJ7" s="10">
        <v>336</v>
      </c>
      <c r="BK7" s="10">
        <v>187</v>
      </c>
      <c r="BL7" s="10">
        <v>180</v>
      </c>
      <c r="BM7" s="10">
        <v>103</v>
      </c>
      <c r="BN7" s="10">
        <v>95</v>
      </c>
      <c r="BO7" s="10">
        <v>161</v>
      </c>
      <c r="BP7" s="10"/>
      <c r="BQ7" s="10">
        <v>1235</v>
      </c>
      <c r="BR7" s="10">
        <v>2665</v>
      </c>
    </row>
    <row r="8" spans="2:70" ht="30" customHeight="1" x14ac:dyDescent="0.35">
      <c r="B8" s="11" t="s">
        <v>20</v>
      </c>
      <c r="C8" s="11">
        <v>4012</v>
      </c>
      <c r="D8" s="11">
        <v>1975</v>
      </c>
      <c r="E8" s="11">
        <v>2024</v>
      </c>
      <c r="F8" s="11"/>
      <c r="G8" s="11">
        <v>558</v>
      </c>
      <c r="H8" s="11">
        <v>682</v>
      </c>
      <c r="I8" s="11">
        <v>685</v>
      </c>
      <c r="J8" s="11">
        <v>686</v>
      </c>
      <c r="K8" s="11">
        <v>562</v>
      </c>
      <c r="L8" s="11">
        <v>839</v>
      </c>
      <c r="M8" s="11"/>
      <c r="N8" s="11">
        <v>1080</v>
      </c>
      <c r="O8" s="11">
        <v>1039</v>
      </c>
      <c r="P8" s="11">
        <v>880</v>
      </c>
      <c r="Q8" s="11">
        <v>1000</v>
      </c>
      <c r="R8" s="11"/>
      <c r="S8" s="11">
        <v>562</v>
      </c>
      <c r="T8" s="11">
        <v>522</v>
      </c>
      <c r="U8" s="11">
        <v>321</v>
      </c>
      <c r="V8" s="11">
        <v>361</v>
      </c>
      <c r="W8" s="11">
        <v>281</v>
      </c>
      <c r="X8" s="11">
        <v>361</v>
      </c>
      <c r="Y8" s="11">
        <v>321</v>
      </c>
      <c r="Z8" s="11">
        <v>160</v>
      </c>
      <c r="AA8" s="11">
        <v>441</v>
      </c>
      <c r="AB8" s="11">
        <v>361</v>
      </c>
      <c r="AC8" s="11">
        <v>201</v>
      </c>
      <c r="AD8" s="11">
        <v>120</v>
      </c>
      <c r="AE8" s="11"/>
      <c r="AF8" s="11">
        <v>1410</v>
      </c>
      <c r="AG8" s="11">
        <v>1629</v>
      </c>
      <c r="AH8" s="11">
        <v>599</v>
      </c>
      <c r="AI8" s="11"/>
      <c r="AJ8" s="11">
        <v>1397</v>
      </c>
      <c r="AK8" s="11">
        <v>1071</v>
      </c>
      <c r="AL8" s="11">
        <v>288</v>
      </c>
      <c r="AM8" s="11">
        <v>45</v>
      </c>
      <c r="AN8" s="11">
        <v>558</v>
      </c>
      <c r="AO8" s="11"/>
      <c r="AP8" s="11">
        <v>856</v>
      </c>
      <c r="AQ8" s="11">
        <v>1358</v>
      </c>
      <c r="AR8" s="11">
        <v>259</v>
      </c>
      <c r="AS8" s="11"/>
      <c r="AT8" s="11">
        <v>961</v>
      </c>
      <c r="AU8" s="11">
        <v>958</v>
      </c>
      <c r="AV8" s="11">
        <v>1056</v>
      </c>
      <c r="AW8" s="11">
        <v>434</v>
      </c>
      <c r="AX8" s="11">
        <v>55</v>
      </c>
      <c r="AY8" s="11"/>
      <c r="AZ8" s="11">
        <v>33</v>
      </c>
      <c r="BA8" s="11">
        <v>186</v>
      </c>
      <c r="BB8" s="11">
        <v>267</v>
      </c>
      <c r="BC8" s="11">
        <v>280</v>
      </c>
      <c r="BD8" s="11">
        <v>416</v>
      </c>
      <c r="BE8" s="11">
        <v>443</v>
      </c>
      <c r="BF8" s="11">
        <v>394</v>
      </c>
      <c r="BG8" s="11">
        <v>314</v>
      </c>
      <c r="BH8" s="11">
        <v>257</v>
      </c>
      <c r="BI8" s="11">
        <v>206</v>
      </c>
      <c r="BJ8" s="11">
        <v>329</v>
      </c>
      <c r="BK8" s="11">
        <v>179</v>
      </c>
      <c r="BL8" s="11">
        <v>174</v>
      </c>
      <c r="BM8" s="11">
        <v>97</v>
      </c>
      <c r="BN8" s="11">
        <v>87</v>
      </c>
      <c r="BO8" s="11">
        <v>148</v>
      </c>
      <c r="BP8" s="11"/>
      <c r="BQ8" s="11">
        <v>1209</v>
      </c>
      <c r="BR8" s="11">
        <v>2688</v>
      </c>
    </row>
    <row r="9" spans="2:70" x14ac:dyDescent="0.35">
      <c r="B9" s="18" t="s">
        <v>188</v>
      </c>
      <c r="C9" s="17">
        <v>0.154303575758727</v>
      </c>
      <c r="D9" s="17">
        <v>0.14417414078548199</v>
      </c>
      <c r="E9" s="17">
        <v>0.164207214297932</v>
      </c>
      <c r="F9" s="17"/>
      <c r="G9" s="17">
        <v>0.106618054307496</v>
      </c>
      <c r="H9" s="17">
        <v>9.6691147454498097E-2</v>
      </c>
      <c r="I9" s="17">
        <v>0.154188509631869</v>
      </c>
      <c r="J9" s="17">
        <v>0.187337405267304</v>
      </c>
      <c r="K9" s="17">
        <v>0.20362036953818999</v>
      </c>
      <c r="L9" s="17">
        <v>0.172947114822218</v>
      </c>
      <c r="M9" s="17"/>
      <c r="N9" s="17">
        <v>0.124726911062627</v>
      </c>
      <c r="O9" s="17">
        <v>0.15121242396200199</v>
      </c>
      <c r="P9" s="17">
        <v>0.141982028281599</v>
      </c>
      <c r="Q9" s="17">
        <v>0.19997027860611399</v>
      </c>
      <c r="R9" s="17"/>
      <c r="S9" s="17">
        <v>0.102911957578825</v>
      </c>
      <c r="T9" s="17">
        <v>0.143243601685239</v>
      </c>
      <c r="U9" s="17">
        <v>0.17001620194816</v>
      </c>
      <c r="V9" s="17">
        <v>0.152800820251731</v>
      </c>
      <c r="W9" s="17">
        <v>0.15899471861825101</v>
      </c>
      <c r="X9" s="17">
        <v>0.19885244078366099</v>
      </c>
      <c r="Y9" s="17">
        <v>0.22135682772208201</v>
      </c>
      <c r="Z9" s="17">
        <v>0.14883214726649999</v>
      </c>
      <c r="AA9" s="17">
        <v>0.14353187390075001</v>
      </c>
      <c r="AB9" s="17">
        <v>0.13898655089753101</v>
      </c>
      <c r="AC9" s="17">
        <v>0.17742732366911801</v>
      </c>
      <c r="AD9" s="17">
        <v>0.135408169523483</v>
      </c>
      <c r="AE9" s="17"/>
      <c r="AF9" s="17">
        <v>0.200137688940321</v>
      </c>
      <c r="AG9" s="17">
        <v>0.119600620926407</v>
      </c>
      <c r="AH9" s="17">
        <v>0.16020239338862199</v>
      </c>
      <c r="AI9" s="17"/>
      <c r="AJ9" s="17">
        <v>0.16752118352734</v>
      </c>
      <c r="AK9" s="17">
        <v>0.14555028442588899</v>
      </c>
      <c r="AL9" s="17">
        <v>0.12693466247815499</v>
      </c>
      <c r="AM9" s="17">
        <v>0.212388875445776</v>
      </c>
      <c r="AN9" s="17">
        <v>0.18063307949993901</v>
      </c>
      <c r="AO9" s="17"/>
      <c r="AP9" s="17">
        <v>0.15274841273180101</v>
      </c>
      <c r="AQ9" s="17">
        <v>0.139586378395091</v>
      </c>
      <c r="AR9" s="17">
        <v>0.106917138889133</v>
      </c>
      <c r="AS9" s="17"/>
      <c r="AT9" s="17">
        <v>0.206558016978173</v>
      </c>
      <c r="AU9" s="17">
        <v>0.16780862450629899</v>
      </c>
      <c r="AV9" s="17">
        <v>0.10567642655300299</v>
      </c>
      <c r="AW9" s="17">
        <v>9.3257178696183801E-2</v>
      </c>
      <c r="AX9" s="17">
        <v>9.1158749261031402E-2</v>
      </c>
      <c r="AY9" s="17"/>
      <c r="AZ9" s="17">
        <v>0.31047134759312101</v>
      </c>
      <c r="BA9" s="17">
        <v>0.20170861054377401</v>
      </c>
      <c r="BB9" s="17">
        <v>0.16129449339873</v>
      </c>
      <c r="BC9" s="17">
        <v>0.164844074281147</v>
      </c>
      <c r="BD9" s="17">
        <v>0.16226408028694</v>
      </c>
      <c r="BE9" s="17">
        <v>0.14488131199917201</v>
      </c>
      <c r="BF9" s="17">
        <v>0.16336843469183701</v>
      </c>
      <c r="BG9" s="17">
        <v>0.170757212853449</v>
      </c>
      <c r="BH9" s="17">
        <v>0.13607239064175</v>
      </c>
      <c r="BI9" s="17">
        <v>9.4822710811943101E-2</v>
      </c>
      <c r="BJ9" s="17">
        <v>0.18007383938087401</v>
      </c>
      <c r="BK9" s="17">
        <v>0.15907722704757199</v>
      </c>
      <c r="BL9" s="17">
        <v>0.12353467135148601</v>
      </c>
      <c r="BM9" s="17">
        <v>0.128427738688146</v>
      </c>
      <c r="BN9" s="17">
        <v>8.4103134280665098E-2</v>
      </c>
      <c r="BO9" s="17">
        <v>0.116344430648188</v>
      </c>
      <c r="BP9" s="17"/>
      <c r="BQ9" s="17">
        <v>8.6555888559242206E-2</v>
      </c>
      <c r="BR9" s="17">
        <v>0.18505907808605601</v>
      </c>
    </row>
    <row r="10" spans="2:70" x14ac:dyDescent="0.35">
      <c r="B10" s="18" t="s">
        <v>189</v>
      </c>
      <c r="C10" s="17">
        <v>0.15785456682163199</v>
      </c>
      <c r="D10" s="17">
        <v>0.15389380883621501</v>
      </c>
      <c r="E10" s="17">
        <v>0.16102011067133701</v>
      </c>
      <c r="F10" s="17"/>
      <c r="G10" s="17">
        <v>0.13735788238149799</v>
      </c>
      <c r="H10" s="17">
        <v>0.126151385691566</v>
      </c>
      <c r="I10" s="17">
        <v>0.14573946451900499</v>
      </c>
      <c r="J10" s="17">
        <v>0.19331084338371099</v>
      </c>
      <c r="K10" s="17">
        <v>0.15787773137674699</v>
      </c>
      <c r="L10" s="17">
        <v>0.178175565621948</v>
      </c>
      <c r="M10" s="17"/>
      <c r="N10" s="17">
        <v>0.15943971909049001</v>
      </c>
      <c r="O10" s="17">
        <v>0.15132968817575801</v>
      </c>
      <c r="P10" s="17">
        <v>0.168301627392621</v>
      </c>
      <c r="Q10" s="17">
        <v>0.15102259806285401</v>
      </c>
      <c r="R10" s="17"/>
      <c r="S10" s="17">
        <v>0.115858996922024</v>
      </c>
      <c r="T10" s="17">
        <v>0.141705255269092</v>
      </c>
      <c r="U10" s="17">
        <v>0.15430327504368599</v>
      </c>
      <c r="V10" s="17">
        <v>0.14911765504016</v>
      </c>
      <c r="W10" s="17">
        <v>0.18570618618446599</v>
      </c>
      <c r="X10" s="17">
        <v>0.15139308458249701</v>
      </c>
      <c r="Y10" s="17">
        <v>0.156074766820338</v>
      </c>
      <c r="Z10" s="17">
        <v>0.20735691062476799</v>
      </c>
      <c r="AA10" s="17">
        <v>0.18446797949760699</v>
      </c>
      <c r="AB10" s="17">
        <v>0.18636186414134401</v>
      </c>
      <c r="AC10" s="17">
        <v>0.136149923616777</v>
      </c>
      <c r="AD10" s="17">
        <v>0.20631301872654101</v>
      </c>
      <c r="AE10" s="17"/>
      <c r="AF10" s="17">
        <v>0.16731651189566299</v>
      </c>
      <c r="AG10" s="17">
        <v>0.16216800138056101</v>
      </c>
      <c r="AH10" s="17">
        <v>0.12817624552061799</v>
      </c>
      <c r="AI10" s="17"/>
      <c r="AJ10" s="17">
        <v>0.172901884622224</v>
      </c>
      <c r="AK10" s="17">
        <v>0.132675194550295</v>
      </c>
      <c r="AL10" s="17">
        <v>0.143389414299399</v>
      </c>
      <c r="AM10" s="17">
        <v>0.169545949702232</v>
      </c>
      <c r="AN10" s="17">
        <v>0.160990507011505</v>
      </c>
      <c r="AO10" s="17"/>
      <c r="AP10" s="17">
        <v>0.15777585356476001</v>
      </c>
      <c r="AQ10" s="17">
        <v>0.13460234743191801</v>
      </c>
      <c r="AR10" s="17">
        <v>0.12068062392958701</v>
      </c>
      <c r="AS10" s="17"/>
      <c r="AT10" s="17">
        <v>0.178457567979699</v>
      </c>
      <c r="AU10" s="17">
        <v>0.16120397936101599</v>
      </c>
      <c r="AV10" s="17">
        <v>0.15642165066560201</v>
      </c>
      <c r="AW10" s="17">
        <v>9.3968432249915093E-2</v>
      </c>
      <c r="AX10" s="17">
        <v>5.7252259013407698E-2</v>
      </c>
      <c r="AY10" s="17"/>
      <c r="AZ10" s="17">
        <v>0.25667705988055001</v>
      </c>
      <c r="BA10" s="17">
        <v>0.16776701399140001</v>
      </c>
      <c r="BB10" s="17">
        <v>0.15849233271687799</v>
      </c>
      <c r="BC10" s="17">
        <v>0.15699832859466101</v>
      </c>
      <c r="BD10" s="17">
        <v>0.13532160742532301</v>
      </c>
      <c r="BE10" s="17">
        <v>0.18345885230558001</v>
      </c>
      <c r="BF10" s="17">
        <v>0.14360987872424699</v>
      </c>
      <c r="BG10" s="17">
        <v>0.17435438034612999</v>
      </c>
      <c r="BH10" s="17">
        <v>0.19647151735812399</v>
      </c>
      <c r="BI10" s="17">
        <v>0.177707110029759</v>
      </c>
      <c r="BJ10" s="17">
        <v>0.15484123354465201</v>
      </c>
      <c r="BK10" s="17">
        <v>0.127358924619769</v>
      </c>
      <c r="BL10" s="17">
        <v>0.13785293140451901</v>
      </c>
      <c r="BM10" s="17">
        <v>0.14255468366778201</v>
      </c>
      <c r="BN10" s="17">
        <v>0.144346562861983</v>
      </c>
      <c r="BO10" s="17">
        <v>0.11340947258650801</v>
      </c>
      <c r="BP10" s="17"/>
      <c r="BQ10" s="17">
        <v>9.8928054842945395E-2</v>
      </c>
      <c r="BR10" s="17">
        <v>0.18745608401900499</v>
      </c>
    </row>
    <row r="11" spans="2:70" x14ac:dyDescent="0.35">
      <c r="B11" s="18" t="s">
        <v>190</v>
      </c>
      <c r="C11" s="17">
        <v>0.18196840261387501</v>
      </c>
      <c r="D11" s="17">
        <v>0.18307294116688599</v>
      </c>
      <c r="E11" s="17">
        <v>0.18059580281194801</v>
      </c>
      <c r="F11" s="17"/>
      <c r="G11" s="17">
        <v>0.201843568096188</v>
      </c>
      <c r="H11" s="17">
        <v>0.16201204424757601</v>
      </c>
      <c r="I11" s="17">
        <v>0.18337420577935601</v>
      </c>
      <c r="J11" s="17">
        <v>0.19414112927888899</v>
      </c>
      <c r="K11" s="17">
        <v>0.19179482990945501</v>
      </c>
      <c r="L11" s="17">
        <v>0.16728376378540899</v>
      </c>
      <c r="M11" s="17"/>
      <c r="N11" s="17">
        <v>0.17576063467330699</v>
      </c>
      <c r="O11" s="17">
        <v>0.19518959361541</v>
      </c>
      <c r="P11" s="17">
        <v>0.19334206680779401</v>
      </c>
      <c r="Q11" s="17">
        <v>0.16637574755214701</v>
      </c>
      <c r="R11" s="17"/>
      <c r="S11" s="17">
        <v>0.14732588821178899</v>
      </c>
      <c r="T11" s="17">
        <v>0.197102619169744</v>
      </c>
      <c r="U11" s="17">
        <v>0.22170177057322199</v>
      </c>
      <c r="V11" s="17">
        <v>0.194745547004572</v>
      </c>
      <c r="W11" s="17">
        <v>0.14412959562366801</v>
      </c>
      <c r="X11" s="17">
        <v>0.15732442455622</v>
      </c>
      <c r="Y11" s="17">
        <v>0.18564713372219399</v>
      </c>
      <c r="Z11" s="17">
        <v>0.17064945686778701</v>
      </c>
      <c r="AA11" s="17">
        <v>0.19434680233754301</v>
      </c>
      <c r="AB11" s="17">
        <v>0.21828747485376901</v>
      </c>
      <c r="AC11" s="17">
        <v>0.17563369681202501</v>
      </c>
      <c r="AD11" s="17">
        <v>0.15750459209730899</v>
      </c>
      <c r="AE11" s="17"/>
      <c r="AF11" s="17">
        <v>0.16688151456533701</v>
      </c>
      <c r="AG11" s="17">
        <v>0.183478299266911</v>
      </c>
      <c r="AH11" s="17">
        <v>0.192520734938468</v>
      </c>
      <c r="AI11" s="17"/>
      <c r="AJ11" s="17">
        <v>0.170704915637409</v>
      </c>
      <c r="AK11" s="17">
        <v>0.18237541265704199</v>
      </c>
      <c r="AL11" s="17">
        <v>0.20064761129662401</v>
      </c>
      <c r="AM11" s="17">
        <v>0.201345390130379</v>
      </c>
      <c r="AN11" s="17">
        <v>0.19834819629994899</v>
      </c>
      <c r="AO11" s="17"/>
      <c r="AP11" s="17">
        <v>0.17162898644965699</v>
      </c>
      <c r="AQ11" s="17">
        <v>0.182529421782262</v>
      </c>
      <c r="AR11" s="17">
        <v>0.188667967256894</v>
      </c>
      <c r="AS11" s="17"/>
      <c r="AT11" s="17">
        <v>0.192770406909858</v>
      </c>
      <c r="AU11" s="17">
        <v>0.19613519387758499</v>
      </c>
      <c r="AV11" s="17">
        <v>0.169559931349478</v>
      </c>
      <c r="AW11" s="17">
        <v>0.200990102898009</v>
      </c>
      <c r="AX11" s="17">
        <v>0.110282131434007</v>
      </c>
      <c r="AY11" s="17"/>
      <c r="AZ11" s="17">
        <v>0.148484526619892</v>
      </c>
      <c r="BA11" s="17">
        <v>0.224860256515406</v>
      </c>
      <c r="BB11" s="17">
        <v>0.18969268657868099</v>
      </c>
      <c r="BC11" s="17">
        <v>0.16644443811517101</v>
      </c>
      <c r="BD11" s="17">
        <v>0.17826647961710801</v>
      </c>
      <c r="BE11" s="17">
        <v>0.16869239264271799</v>
      </c>
      <c r="BF11" s="17">
        <v>0.17257907549941301</v>
      </c>
      <c r="BG11" s="17">
        <v>0.19119482925325401</v>
      </c>
      <c r="BH11" s="17">
        <v>0.18895358355619099</v>
      </c>
      <c r="BI11" s="17">
        <v>0.20656479880068801</v>
      </c>
      <c r="BJ11" s="17">
        <v>0.16686309298393501</v>
      </c>
      <c r="BK11" s="17">
        <v>0.21242557527071601</v>
      </c>
      <c r="BL11" s="17">
        <v>0.16737598266933301</v>
      </c>
      <c r="BM11" s="17">
        <v>0.26599868836169299</v>
      </c>
      <c r="BN11" s="17">
        <v>0.182768405400071</v>
      </c>
      <c r="BO11" s="17">
        <v>0.13613924900419</v>
      </c>
      <c r="BP11" s="17"/>
      <c r="BQ11" s="17">
        <v>0.16611800081589301</v>
      </c>
      <c r="BR11" s="17">
        <v>0.19211584476421301</v>
      </c>
    </row>
    <row r="12" spans="2:70" x14ac:dyDescent="0.35">
      <c r="B12" s="18" t="s">
        <v>191</v>
      </c>
      <c r="C12" s="17">
        <v>0.220525623812446</v>
      </c>
      <c r="D12" s="17">
        <v>0.22173543222143799</v>
      </c>
      <c r="E12" s="17">
        <v>0.21937364940984799</v>
      </c>
      <c r="F12" s="17"/>
      <c r="G12" s="17">
        <v>0.24633946936825299</v>
      </c>
      <c r="H12" s="17">
        <v>0.24931340301302701</v>
      </c>
      <c r="I12" s="17">
        <v>0.22695271640022599</v>
      </c>
      <c r="J12" s="17">
        <v>0.18570471438932101</v>
      </c>
      <c r="K12" s="17">
        <v>0.19848742920743301</v>
      </c>
      <c r="L12" s="17">
        <v>0.21791379731942301</v>
      </c>
      <c r="M12" s="17"/>
      <c r="N12" s="17">
        <v>0.221063837192957</v>
      </c>
      <c r="O12" s="17">
        <v>0.23275031043910799</v>
      </c>
      <c r="P12" s="17">
        <v>0.206845082129617</v>
      </c>
      <c r="Q12" s="17">
        <v>0.22013529909336901</v>
      </c>
      <c r="R12" s="17"/>
      <c r="S12" s="17">
        <v>0.23300058296953199</v>
      </c>
      <c r="T12" s="17">
        <v>0.22296630396060699</v>
      </c>
      <c r="U12" s="17">
        <v>0.19903382909391901</v>
      </c>
      <c r="V12" s="17">
        <v>0.23210487880462199</v>
      </c>
      <c r="W12" s="17">
        <v>0.191922237771875</v>
      </c>
      <c r="X12" s="17">
        <v>0.22390669004512001</v>
      </c>
      <c r="Y12" s="17">
        <v>0.19348342807883201</v>
      </c>
      <c r="Z12" s="17">
        <v>0.2611479238726</v>
      </c>
      <c r="AA12" s="17">
        <v>0.19907034427417</v>
      </c>
      <c r="AB12" s="17">
        <v>0.234844297011855</v>
      </c>
      <c r="AC12" s="17">
        <v>0.23585078310209201</v>
      </c>
      <c r="AD12" s="17">
        <v>0.25924071295790502</v>
      </c>
      <c r="AE12" s="17"/>
      <c r="AF12" s="17">
        <v>0.202401036534749</v>
      </c>
      <c r="AG12" s="17">
        <v>0.226285621184907</v>
      </c>
      <c r="AH12" s="17">
        <v>0.23484015969695701</v>
      </c>
      <c r="AI12" s="17"/>
      <c r="AJ12" s="17">
        <v>0.21367806493443101</v>
      </c>
      <c r="AK12" s="17">
        <v>0.22892156134383801</v>
      </c>
      <c r="AL12" s="17">
        <v>0.22144646225619399</v>
      </c>
      <c r="AM12" s="17">
        <v>0.13710250779708399</v>
      </c>
      <c r="AN12" s="17">
        <v>0.213139735632836</v>
      </c>
      <c r="AO12" s="17"/>
      <c r="AP12" s="17">
        <v>0.22800562412778699</v>
      </c>
      <c r="AQ12" s="17">
        <v>0.236846118678464</v>
      </c>
      <c r="AR12" s="17">
        <v>0.24592565593235199</v>
      </c>
      <c r="AS12" s="17"/>
      <c r="AT12" s="17">
        <v>0.19991246177931801</v>
      </c>
      <c r="AU12" s="17">
        <v>0.23588445619123399</v>
      </c>
      <c r="AV12" s="17">
        <v>0.223309530746647</v>
      </c>
      <c r="AW12" s="17">
        <v>0.230741354487669</v>
      </c>
      <c r="AX12" s="17">
        <v>0.204495723966342</v>
      </c>
      <c r="AY12" s="17"/>
      <c r="AZ12" s="17">
        <v>0.15130837827438001</v>
      </c>
      <c r="BA12" s="17">
        <v>0.17161545655447799</v>
      </c>
      <c r="BB12" s="17">
        <v>0.244903460076632</v>
      </c>
      <c r="BC12" s="17">
        <v>0.183490792368699</v>
      </c>
      <c r="BD12" s="17">
        <v>0.232184055124533</v>
      </c>
      <c r="BE12" s="17">
        <v>0.243262451104206</v>
      </c>
      <c r="BF12" s="17">
        <v>0.208443965253058</v>
      </c>
      <c r="BG12" s="17">
        <v>0.229795231311194</v>
      </c>
      <c r="BH12" s="17">
        <v>0.215772973520233</v>
      </c>
      <c r="BI12" s="17">
        <v>0.22790690812265099</v>
      </c>
      <c r="BJ12" s="17">
        <v>0.24226851644865999</v>
      </c>
      <c r="BK12" s="17">
        <v>0.17736725569026099</v>
      </c>
      <c r="BL12" s="17">
        <v>0.276991625884488</v>
      </c>
      <c r="BM12" s="17">
        <v>0.219065181035203</v>
      </c>
      <c r="BN12" s="17">
        <v>0.17630030542510899</v>
      </c>
      <c r="BO12" s="17">
        <v>0.21518695485616601</v>
      </c>
      <c r="BP12" s="17"/>
      <c r="BQ12" s="17">
        <v>0.23799577928794899</v>
      </c>
      <c r="BR12" s="17">
        <v>0.208335652352239</v>
      </c>
    </row>
    <row r="13" spans="2:70" x14ac:dyDescent="0.35">
      <c r="B13" s="18" t="s">
        <v>192</v>
      </c>
      <c r="C13" s="17">
        <v>0.158335706728432</v>
      </c>
      <c r="D13" s="17">
        <v>0.15359588874805499</v>
      </c>
      <c r="E13" s="17">
        <v>0.16397836483865899</v>
      </c>
      <c r="F13" s="17"/>
      <c r="G13" s="17">
        <v>0.19111484602546899</v>
      </c>
      <c r="H13" s="17">
        <v>0.17352070710419701</v>
      </c>
      <c r="I13" s="17">
        <v>0.14224822457724901</v>
      </c>
      <c r="J13" s="17">
        <v>0.15169250764137401</v>
      </c>
      <c r="K13" s="17">
        <v>0.14344997765376799</v>
      </c>
      <c r="L13" s="17">
        <v>0.152712859723693</v>
      </c>
      <c r="M13" s="17"/>
      <c r="N13" s="17">
        <v>0.161610326264752</v>
      </c>
      <c r="O13" s="17">
        <v>0.161039955011862</v>
      </c>
      <c r="P13" s="17">
        <v>0.16439375259105199</v>
      </c>
      <c r="Q13" s="17">
        <v>0.147683523101242</v>
      </c>
      <c r="R13" s="17"/>
      <c r="S13" s="17">
        <v>0.217493230614967</v>
      </c>
      <c r="T13" s="17">
        <v>0.15853777231010599</v>
      </c>
      <c r="U13" s="17">
        <v>0.14870076673983401</v>
      </c>
      <c r="V13" s="17">
        <v>0.155522864800405</v>
      </c>
      <c r="W13" s="17">
        <v>0.20934925260794299</v>
      </c>
      <c r="X13" s="17">
        <v>0.131364521986121</v>
      </c>
      <c r="Y13" s="17">
        <v>0.13916518840908301</v>
      </c>
      <c r="Z13" s="17">
        <v>0.119721457898935</v>
      </c>
      <c r="AA13" s="17">
        <v>0.15232402811766399</v>
      </c>
      <c r="AB13" s="17">
        <v>0.12535672337197501</v>
      </c>
      <c r="AC13" s="17">
        <v>0.12942361466234101</v>
      </c>
      <c r="AD13" s="17">
        <v>0.14884089060986999</v>
      </c>
      <c r="AE13" s="17"/>
      <c r="AF13" s="17">
        <v>0.14810323799661301</v>
      </c>
      <c r="AG13" s="17">
        <v>0.163024907402612</v>
      </c>
      <c r="AH13" s="17">
        <v>0.158693565474539</v>
      </c>
      <c r="AI13" s="17"/>
      <c r="AJ13" s="17">
        <v>0.15694199560858099</v>
      </c>
      <c r="AK13" s="17">
        <v>0.15286765926328</v>
      </c>
      <c r="AL13" s="17">
        <v>0.15000034086880601</v>
      </c>
      <c r="AM13" s="17">
        <v>0.20443144840969499</v>
      </c>
      <c r="AN13" s="17">
        <v>0.15462194057218601</v>
      </c>
      <c r="AO13" s="17"/>
      <c r="AP13" s="17">
        <v>0.15550055328509799</v>
      </c>
      <c r="AQ13" s="17">
        <v>0.15672231256059099</v>
      </c>
      <c r="AR13" s="17">
        <v>0.15658721301532999</v>
      </c>
      <c r="AS13" s="17"/>
      <c r="AT13" s="17">
        <v>0.13283199194044801</v>
      </c>
      <c r="AU13" s="17">
        <v>0.14642808519891701</v>
      </c>
      <c r="AV13" s="17">
        <v>0.17870739604028499</v>
      </c>
      <c r="AW13" s="17">
        <v>0.19236065650149001</v>
      </c>
      <c r="AX13" s="17">
        <v>0.128587367250736</v>
      </c>
      <c r="AY13" s="17"/>
      <c r="AZ13" s="17">
        <v>7.6372175958937402E-2</v>
      </c>
      <c r="BA13" s="17">
        <v>0.12603946329177301</v>
      </c>
      <c r="BB13" s="17">
        <v>0.13266380065434299</v>
      </c>
      <c r="BC13" s="17">
        <v>0.18808684670432699</v>
      </c>
      <c r="BD13" s="17">
        <v>0.172930652333801</v>
      </c>
      <c r="BE13" s="17">
        <v>0.15787719426955399</v>
      </c>
      <c r="BF13" s="17">
        <v>0.16454027009899699</v>
      </c>
      <c r="BG13" s="17">
        <v>0.119384204086342</v>
      </c>
      <c r="BH13" s="17">
        <v>0.15436853359424901</v>
      </c>
      <c r="BI13" s="17">
        <v>0.16744668822432501</v>
      </c>
      <c r="BJ13" s="17">
        <v>0.144222919731438</v>
      </c>
      <c r="BK13" s="17">
        <v>0.19277913399479599</v>
      </c>
      <c r="BL13" s="17">
        <v>0.160276729981538</v>
      </c>
      <c r="BM13" s="17">
        <v>0.13787005194082999</v>
      </c>
      <c r="BN13" s="17">
        <v>0.184132277142529</v>
      </c>
      <c r="BO13" s="17">
        <v>0.16833445002123401</v>
      </c>
      <c r="BP13" s="17"/>
      <c r="BQ13" s="17">
        <v>0.18761838961145599</v>
      </c>
      <c r="BR13" s="17">
        <v>0.143199148672503</v>
      </c>
    </row>
    <row r="14" spans="2:70" x14ac:dyDescent="0.35">
      <c r="B14" s="18" t="s">
        <v>193</v>
      </c>
      <c r="C14" s="17">
        <v>8.1360563107354497E-2</v>
      </c>
      <c r="D14" s="17">
        <v>9.0053598715421707E-2</v>
      </c>
      <c r="E14" s="17">
        <v>7.3399975464822201E-2</v>
      </c>
      <c r="F14" s="17"/>
      <c r="G14" s="17">
        <v>7.1298986125668803E-2</v>
      </c>
      <c r="H14" s="17">
        <v>0.10773126765649101</v>
      </c>
      <c r="I14" s="17">
        <v>9.6411356204003304E-2</v>
      </c>
      <c r="J14" s="17">
        <v>6.3420895446236095E-2</v>
      </c>
      <c r="K14" s="17">
        <v>7.5158962902092702E-2</v>
      </c>
      <c r="L14" s="17">
        <v>7.3137507340877303E-2</v>
      </c>
      <c r="M14" s="17"/>
      <c r="N14" s="17">
        <v>9.9149991176770993E-2</v>
      </c>
      <c r="O14" s="17">
        <v>7.3660673723567605E-2</v>
      </c>
      <c r="P14" s="17">
        <v>6.9602591312331097E-2</v>
      </c>
      <c r="Q14" s="17">
        <v>8.0626302710024397E-2</v>
      </c>
      <c r="R14" s="17"/>
      <c r="S14" s="17">
        <v>0.111580757981788</v>
      </c>
      <c r="T14" s="17">
        <v>8.6745557546079904E-2</v>
      </c>
      <c r="U14" s="17">
        <v>8.5016821499202797E-2</v>
      </c>
      <c r="V14" s="17">
        <v>8.4561256118087E-2</v>
      </c>
      <c r="W14" s="17">
        <v>6.6950375460890305E-2</v>
      </c>
      <c r="X14" s="17">
        <v>8.4104247888911202E-2</v>
      </c>
      <c r="Y14" s="17">
        <v>7.3806047562852695E-2</v>
      </c>
      <c r="Z14" s="17">
        <v>4.33970939703004E-2</v>
      </c>
      <c r="AA14" s="17">
        <v>8.5202600800531797E-2</v>
      </c>
      <c r="AB14" s="17">
        <v>6.1846722245131901E-2</v>
      </c>
      <c r="AC14" s="17">
        <v>6.8187964395150596E-2</v>
      </c>
      <c r="AD14" s="17">
        <v>5.9974318007272397E-2</v>
      </c>
      <c r="AE14" s="17"/>
      <c r="AF14" s="17">
        <v>7.8311768581112801E-2</v>
      </c>
      <c r="AG14" s="17">
        <v>8.6601286499971897E-2</v>
      </c>
      <c r="AH14" s="17">
        <v>8.4891430138148996E-2</v>
      </c>
      <c r="AI14" s="17"/>
      <c r="AJ14" s="17">
        <v>8.3206892089147E-2</v>
      </c>
      <c r="AK14" s="17">
        <v>9.4807603023337197E-2</v>
      </c>
      <c r="AL14" s="17">
        <v>8.7825823412717205E-2</v>
      </c>
      <c r="AM14" s="17">
        <v>2.4994625269403999E-2</v>
      </c>
      <c r="AN14" s="17">
        <v>6.7665888799917695E-2</v>
      </c>
      <c r="AO14" s="17"/>
      <c r="AP14" s="17">
        <v>8.38400642143909E-2</v>
      </c>
      <c r="AQ14" s="17">
        <v>9.5195974270938399E-2</v>
      </c>
      <c r="AR14" s="17">
        <v>9.9735171984031798E-2</v>
      </c>
      <c r="AS14" s="17"/>
      <c r="AT14" s="17">
        <v>5.5734453749463397E-2</v>
      </c>
      <c r="AU14" s="17">
        <v>5.8248044199212E-2</v>
      </c>
      <c r="AV14" s="17">
        <v>0.103639421281358</v>
      </c>
      <c r="AW14" s="17">
        <v>0.125300333693383</v>
      </c>
      <c r="AX14" s="17">
        <v>0.242016573044359</v>
      </c>
      <c r="AY14" s="17"/>
      <c r="AZ14" s="17">
        <v>2.96500069626154E-2</v>
      </c>
      <c r="BA14" s="17">
        <v>5.0957096739133199E-2</v>
      </c>
      <c r="BB14" s="17">
        <v>7.4215395401879103E-2</v>
      </c>
      <c r="BC14" s="17">
        <v>8.5322743066418599E-2</v>
      </c>
      <c r="BD14" s="17">
        <v>7.2945922523241793E-2</v>
      </c>
      <c r="BE14" s="17">
        <v>7.3467483958771396E-2</v>
      </c>
      <c r="BF14" s="17">
        <v>9.0629606819882802E-2</v>
      </c>
      <c r="BG14" s="17">
        <v>7.8219239616256306E-2</v>
      </c>
      <c r="BH14" s="17">
        <v>7.7378495195446401E-2</v>
      </c>
      <c r="BI14" s="17">
        <v>8.7087449257779906E-2</v>
      </c>
      <c r="BJ14" s="17">
        <v>7.9498917681301004E-2</v>
      </c>
      <c r="BK14" s="17">
        <v>8.0975025699483699E-2</v>
      </c>
      <c r="BL14" s="17">
        <v>9.2756562017074398E-2</v>
      </c>
      <c r="BM14" s="17">
        <v>7.6089083781458303E-2</v>
      </c>
      <c r="BN14" s="17">
        <v>0.15659498211300399</v>
      </c>
      <c r="BO14" s="17">
        <v>0.12854720914172699</v>
      </c>
      <c r="BP14" s="17"/>
      <c r="BQ14" s="17">
        <v>0.13000858528192599</v>
      </c>
      <c r="BR14" s="17">
        <v>5.8654082914988102E-2</v>
      </c>
    </row>
    <row r="15" spans="2:70" x14ac:dyDescent="0.35">
      <c r="B15" s="18" t="s">
        <v>194</v>
      </c>
      <c r="C15" s="19">
        <v>4.56515611575335E-2</v>
      </c>
      <c r="D15" s="19">
        <v>5.3474189526502403E-2</v>
      </c>
      <c r="E15" s="19">
        <v>3.7424882505453998E-2</v>
      </c>
      <c r="F15" s="19"/>
      <c r="G15" s="19">
        <v>4.54271936954267E-2</v>
      </c>
      <c r="H15" s="19">
        <v>8.4580044832646098E-2</v>
      </c>
      <c r="I15" s="19">
        <v>5.1085522888292302E-2</v>
      </c>
      <c r="J15" s="19">
        <v>2.43925045931653E-2</v>
      </c>
      <c r="K15" s="19">
        <v>2.9610699412313798E-2</v>
      </c>
      <c r="L15" s="19">
        <v>3.7829391386432702E-2</v>
      </c>
      <c r="M15" s="19"/>
      <c r="N15" s="19">
        <v>5.8248580539097101E-2</v>
      </c>
      <c r="O15" s="19">
        <v>3.48173550722925E-2</v>
      </c>
      <c r="P15" s="19">
        <v>5.5532851484985699E-2</v>
      </c>
      <c r="Q15" s="19">
        <v>3.4186250874249403E-2</v>
      </c>
      <c r="R15" s="19"/>
      <c r="S15" s="19">
        <v>7.1828585721075394E-2</v>
      </c>
      <c r="T15" s="19">
        <v>4.9698890059132299E-2</v>
      </c>
      <c r="U15" s="19">
        <v>2.1227335101976798E-2</v>
      </c>
      <c r="V15" s="19">
        <v>3.1146977980422999E-2</v>
      </c>
      <c r="W15" s="19">
        <v>4.29476337329079E-2</v>
      </c>
      <c r="X15" s="19">
        <v>5.30545901574698E-2</v>
      </c>
      <c r="Y15" s="19">
        <v>3.04666076846184E-2</v>
      </c>
      <c r="Z15" s="19">
        <v>4.8895009499109597E-2</v>
      </c>
      <c r="AA15" s="19">
        <v>4.1056371071734397E-2</v>
      </c>
      <c r="AB15" s="19">
        <v>3.43163674783937E-2</v>
      </c>
      <c r="AC15" s="19">
        <v>7.7326693742496094E-2</v>
      </c>
      <c r="AD15" s="19">
        <v>3.2718298077620098E-2</v>
      </c>
      <c r="AE15" s="19"/>
      <c r="AF15" s="19">
        <v>3.6848241486203602E-2</v>
      </c>
      <c r="AG15" s="19">
        <v>5.8841263338629102E-2</v>
      </c>
      <c r="AH15" s="19">
        <v>4.0675470842648297E-2</v>
      </c>
      <c r="AI15" s="19"/>
      <c r="AJ15" s="19">
        <v>3.5045063580869298E-2</v>
      </c>
      <c r="AK15" s="19">
        <v>6.2802284736318797E-2</v>
      </c>
      <c r="AL15" s="19">
        <v>6.9755685388104893E-2</v>
      </c>
      <c r="AM15" s="19">
        <v>5.0191203245429798E-2</v>
      </c>
      <c r="AN15" s="19">
        <v>2.46006521836671E-2</v>
      </c>
      <c r="AO15" s="19"/>
      <c r="AP15" s="19">
        <v>5.0500505626507E-2</v>
      </c>
      <c r="AQ15" s="19">
        <v>5.4517446880735003E-2</v>
      </c>
      <c r="AR15" s="19">
        <v>8.1486228992671703E-2</v>
      </c>
      <c r="AS15" s="19"/>
      <c r="AT15" s="19">
        <v>3.3735100663039801E-2</v>
      </c>
      <c r="AU15" s="19">
        <v>3.4291616665737497E-2</v>
      </c>
      <c r="AV15" s="19">
        <v>6.2685643363627003E-2</v>
      </c>
      <c r="AW15" s="19">
        <v>6.3381941473349301E-2</v>
      </c>
      <c r="AX15" s="19">
        <v>0.16620719603011599</v>
      </c>
      <c r="AY15" s="19"/>
      <c r="AZ15" s="19">
        <v>2.7036504710503902E-2</v>
      </c>
      <c r="BA15" s="19">
        <v>5.7052102364037002E-2</v>
      </c>
      <c r="BB15" s="19">
        <v>3.8737831172857E-2</v>
      </c>
      <c r="BC15" s="19">
        <v>5.4812776869575502E-2</v>
      </c>
      <c r="BD15" s="19">
        <v>4.6087202689054099E-2</v>
      </c>
      <c r="BE15" s="19">
        <v>2.8360313719997299E-2</v>
      </c>
      <c r="BF15" s="19">
        <v>5.68287689125654E-2</v>
      </c>
      <c r="BG15" s="19">
        <v>3.6294902533374501E-2</v>
      </c>
      <c r="BH15" s="19">
        <v>3.09825061340071E-2</v>
      </c>
      <c r="BI15" s="19">
        <v>3.8464334752853199E-2</v>
      </c>
      <c r="BJ15" s="19">
        <v>3.2231480229138902E-2</v>
      </c>
      <c r="BK15" s="19">
        <v>5.0016857677402403E-2</v>
      </c>
      <c r="BL15" s="19">
        <v>4.1211496691561801E-2</v>
      </c>
      <c r="BM15" s="19">
        <v>2.9994572524886302E-2</v>
      </c>
      <c r="BN15" s="19">
        <v>7.1754332776640006E-2</v>
      </c>
      <c r="BO15" s="19">
        <v>0.12203823374198899</v>
      </c>
      <c r="BP15" s="19"/>
      <c r="BQ15" s="19">
        <v>9.2775301600587806E-2</v>
      </c>
      <c r="BR15" s="19">
        <v>2.5180109190995201E-2</v>
      </c>
    </row>
    <row r="16" spans="2:70" x14ac:dyDescent="0.35">
      <c r="B16" s="16"/>
    </row>
    <row r="17" spans="2:2" x14ac:dyDescent="0.35">
      <c r="B17" t="s">
        <v>98</v>
      </c>
    </row>
    <row r="18" spans="2:2" x14ac:dyDescent="0.35">
      <c r="B18" t="s">
        <v>99</v>
      </c>
    </row>
    <row r="20" spans="2:2" x14ac:dyDescent="0.35">
      <c r="B20" s="8" t="str">
        <f>HYPERLINK("#'Contents'!A1", "Return to Contents")</f>
        <v>Return to Contents</v>
      </c>
    </row>
  </sheetData>
  <mergeCells count="11">
    <mergeCell ref="BQ5:BR5"/>
    <mergeCell ref="D5:E5"/>
    <mergeCell ref="G5:L5"/>
    <mergeCell ref="N5:Q5"/>
    <mergeCell ref="S5:AD5"/>
    <mergeCell ref="AF5:AH5"/>
    <mergeCell ref="D2:BJ2"/>
    <mergeCell ref="AJ5:AN5"/>
    <mergeCell ref="AP5:AR5"/>
    <mergeCell ref="AT5:AX5"/>
    <mergeCell ref="AZ5:BO5"/>
  </mergeCells>
  <pageMargins left="0.7" right="0.7" top="0.75" bottom="0.75" header="0.3" footer="0.3"/>
  <pageSetup paperSize="9" orientation="portrait" horizontalDpi="300" verticalDpi="300"/>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B2:BR20"/>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67" width="10.7265625" customWidth="1"/>
    <col min="68" max="68" width="2.1796875" customWidth="1"/>
    <col min="69" max="70" width="10.7265625" customWidth="1"/>
    <col min="71" max="71" width="2.1796875" customWidth="1"/>
  </cols>
  <sheetData>
    <row r="2" spans="2:70" ht="40" customHeight="1" x14ac:dyDescent="0.35">
      <c r="D2" s="29" t="s">
        <v>198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row>
    <row r="5" spans="2:70" ht="30" customHeight="1" x14ac:dyDescent="0.35">
      <c r="B5" s="15"/>
      <c r="C5" s="15"/>
      <c r="D5" s="30" t="s">
        <v>74</v>
      </c>
      <c r="E5" s="30"/>
      <c r="F5" s="15"/>
      <c r="G5" s="30" t="s">
        <v>75</v>
      </c>
      <c r="H5" s="30"/>
      <c r="I5" s="30"/>
      <c r="J5" s="30"/>
      <c r="K5" s="30"/>
      <c r="L5" s="30"/>
      <c r="M5" s="15"/>
      <c r="N5" s="30" t="s">
        <v>76</v>
      </c>
      <c r="O5" s="30"/>
      <c r="P5" s="30"/>
      <c r="Q5" s="30"/>
      <c r="R5" s="15"/>
      <c r="S5" s="30" t="s">
        <v>77</v>
      </c>
      <c r="T5" s="30"/>
      <c r="U5" s="30"/>
      <c r="V5" s="30"/>
      <c r="W5" s="30"/>
      <c r="X5" s="30"/>
      <c r="Y5" s="30"/>
      <c r="Z5" s="30"/>
      <c r="AA5" s="30"/>
      <c r="AB5" s="30"/>
      <c r="AC5" s="30"/>
      <c r="AD5" s="30"/>
      <c r="AE5" s="15"/>
      <c r="AF5" s="30" t="s">
        <v>78</v>
      </c>
      <c r="AG5" s="30"/>
      <c r="AH5" s="30"/>
      <c r="AI5" s="15"/>
      <c r="AJ5" s="30" t="s">
        <v>79</v>
      </c>
      <c r="AK5" s="30"/>
      <c r="AL5" s="30"/>
      <c r="AM5" s="30"/>
      <c r="AN5" s="30"/>
      <c r="AO5" s="15"/>
      <c r="AP5" s="30" t="s">
        <v>80</v>
      </c>
      <c r="AQ5" s="30"/>
      <c r="AR5" s="30"/>
      <c r="AS5" s="15"/>
      <c r="AT5" s="30" t="s">
        <v>81</v>
      </c>
      <c r="AU5" s="30"/>
      <c r="AV5" s="30"/>
      <c r="AW5" s="30"/>
      <c r="AX5" s="30"/>
      <c r="AY5" s="15"/>
      <c r="AZ5" s="30" t="s">
        <v>82</v>
      </c>
      <c r="BA5" s="30"/>
      <c r="BB5" s="30"/>
      <c r="BC5" s="30"/>
      <c r="BD5" s="30"/>
      <c r="BE5" s="30"/>
      <c r="BF5" s="30"/>
      <c r="BG5" s="30"/>
      <c r="BH5" s="30"/>
      <c r="BI5" s="30"/>
      <c r="BJ5" s="30"/>
      <c r="BK5" s="30"/>
      <c r="BL5" s="30"/>
      <c r="BM5" s="30"/>
      <c r="BN5" s="30"/>
      <c r="BO5" s="30"/>
      <c r="BP5" s="15"/>
      <c r="BQ5" s="30" t="s">
        <v>83</v>
      </c>
      <c r="BR5" s="30"/>
    </row>
    <row r="6" spans="2:7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46</v>
      </c>
      <c r="AQ6" s="12" t="s">
        <v>47</v>
      </c>
      <c r="AR6" s="12" t="s">
        <v>50</v>
      </c>
      <c r="AT6" s="12" t="s">
        <v>51</v>
      </c>
      <c r="AU6" s="12" t="s">
        <v>52</v>
      </c>
      <c r="AV6" s="12" t="s">
        <v>53</v>
      </c>
      <c r="AW6" s="12" t="s">
        <v>54</v>
      </c>
      <c r="AX6" s="12" t="s">
        <v>55</v>
      </c>
      <c r="AZ6" s="12" t="s">
        <v>56</v>
      </c>
      <c r="BA6" s="12" t="s">
        <v>57</v>
      </c>
      <c r="BB6" s="12" t="s">
        <v>58</v>
      </c>
      <c r="BC6" s="12" t="s">
        <v>59</v>
      </c>
      <c r="BD6" s="12" t="s">
        <v>60</v>
      </c>
      <c r="BE6" s="12" t="s">
        <v>61</v>
      </c>
      <c r="BF6" s="12" t="s">
        <v>62</v>
      </c>
      <c r="BG6" s="12" t="s">
        <v>63</v>
      </c>
      <c r="BH6" s="12" t="s">
        <v>64</v>
      </c>
      <c r="BI6" s="12" t="s">
        <v>65</v>
      </c>
      <c r="BJ6" s="12" t="s">
        <v>66</v>
      </c>
      <c r="BK6" s="12" t="s">
        <v>67</v>
      </c>
      <c r="BL6" s="12" t="s">
        <v>68</v>
      </c>
      <c r="BM6" s="12" t="s">
        <v>69</v>
      </c>
      <c r="BN6" s="12" t="s">
        <v>70</v>
      </c>
      <c r="BO6" s="12" t="s">
        <v>71</v>
      </c>
      <c r="BQ6" s="12" t="s">
        <v>72</v>
      </c>
      <c r="BR6" s="12" t="s">
        <v>73</v>
      </c>
    </row>
    <row r="7" spans="2:70" ht="30" customHeight="1" x14ac:dyDescent="0.35">
      <c r="B7" s="10" t="s">
        <v>19</v>
      </c>
      <c r="C7" s="10">
        <v>4012</v>
      </c>
      <c r="D7" s="10">
        <v>1971</v>
      </c>
      <c r="E7" s="10">
        <v>2028</v>
      </c>
      <c r="F7" s="10"/>
      <c r="G7" s="10">
        <v>497</v>
      </c>
      <c r="H7" s="10">
        <v>704</v>
      </c>
      <c r="I7" s="10">
        <v>694</v>
      </c>
      <c r="J7" s="10">
        <v>693</v>
      </c>
      <c r="K7" s="10">
        <v>571</v>
      </c>
      <c r="L7" s="10">
        <v>853</v>
      </c>
      <c r="M7" s="10"/>
      <c r="N7" s="10">
        <v>1178</v>
      </c>
      <c r="O7" s="10">
        <v>1131</v>
      </c>
      <c r="P7" s="10">
        <v>781</v>
      </c>
      <c r="Q7" s="10">
        <v>909</v>
      </c>
      <c r="R7" s="10"/>
      <c r="S7" s="10">
        <v>563</v>
      </c>
      <c r="T7" s="10">
        <v>553</v>
      </c>
      <c r="U7" s="10">
        <v>314</v>
      </c>
      <c r="V7" s="10">
        <v>343</v>
      </c>
      <c r="W7" s="10">
        <v>293</v>
      </c>
      <c r="X7" s="10">
        <v>376</v>
      </c>
      <c r="Y7" s="10">
        <v>336</v>
      </c>
      <c r="Z7" s="10">
        <v>171</v>
      </c>
      <c r="AA7" s="10">
        <v>447</v>
      </c>
      <c r="AB7" s="10">
        <v>337</v>
      </c>
      <c r="AC7" s="10">
        <v>188</v>
      </c>
      <c r="AD7" s="10">
        <v>91</v>
      </c>
      <c r="AE7" s="10"/>
      <c r="AF7" s="10">
        <v>1421</v>
      </c>
      <c r="AG7" s="10">
        <v>1665</v>
      </c>
      <c r="AH7" s="10">
        <v>577</v>
      </c>
      <c r="AI7" s="10"/>
      <c r="AJ7" s="10">
        <v>1433</v>
      </c>
      <c r="AK7" s="10">
        <v>1082</v>
      </c>
      <c r="AL7" s="10">
        <v>299</v>
      </c>
      <c r="AM7" s="10">
        <v>42</v>
      </c>
      <c r="AN7" s="10">
        <v>541</v>
      </c>
      <c r="AO7" s="10"/>
      <c r="AP7" s="10">
        <v>878</v>
      </c>
      <c r="AQ7" s="10">
        <v>1369</v>
      </c>
      <c r="AR7" s="10">
        <v>264</v>
      </c>
      <c r="AS7" s="10"/>
      <c r="AT7" s="10">
        <v>929</v>
      </c>
      <c r="AU7" s="10">
        <v>932</v>
      </c>
      <c r="AV7" s="10">
        <v>1096</v>
      </c>
      <c r="AW7" s="10">
        <v>455</v>
      </c>
      <c r="AX7" s="10">
        <v>62</v>
      </c>
      <c r="AY7" s="10"/>
      <c r="AZ7" s="10">
        <v>33</v>
      </c>
      <c r="BA7" s="10">
        <v>185</v>
      </c>
      <c r="BB7" s="10">
        <v>256</v>
      </c>
      <c r="BC7" s="10">
        <v>269</v>
      </c>
      <c r="BD7" s="10">
        <v>403</v>
      </c>
      <c r="BE7" s="10">
        <v>436</v>
      </c>
      <c r="BF7" s="10">
        <v>391</v>
      </c>
      <c r="BG7" s="10">
        <v>312</v>
      </c>
      <c r="BH7" s="10">
        <v>253</v>
      </c>
      <c r="BI7" s="10">
        <v>211</v>
      </c>
      <c r="BJ7" s="10">
        <v>336</v>
      </c>
      <c r="BK7" s="10">
        <v>187</v>
      </c>
      <c r="BL7" s="10">
        <v>180</v>
      </c>
      <c r="BM7" s="10">
        <v>103</v>
      </c>
      <c r="BN7" s="10">
        <v>95</v>
      </c>
      <c r="BO7" s="10">
        <v>161</v>
      </c>
      <c r="BP7" s="10"/>
      <c r="BQ7" s="10">
        <v>1235</v>
      </c>
      <c r="BR7" s="10">
        <v>2665</v>
      </c>
    </row>
    <row r="8" spans="2:70" ht="30" customHeight="1" x14ac:dyDescent="0.35">
      <c r="B8" s="11" t="s">
        <v>20</v>
      </c>
      <c r="C8" s="11">
        <v>4012</v>
      </c>
      <c r="D8" s="11">
        <v>1975</v>
      </c>
      <c r="E8" s="11">
        <v>2024</v>
      </c>
      <c r="F8" s="11"/>
      <c r="G8" s="11">
        <v>558</v>
      </c>
      <c r="H8" s="11">
        <v>682</v>
      </c>
      <c r="I8" s="11">
        <v>685</v>
      </c>
      <c r="J8" s="11">
        <v>686</v>
      </c>
      <c r="K8" s="11">
        <v>562</v>
      </c>
      <c r="L8" s="11">
        <v>839</v>
      </c>
      <c r="M8" s="11"/>
      <c r="N8" s="11">
        <v>1080</v>
      </c>
      <c r="O8" s="11">
        <v>1039</v>
      </c>
      <c r="P8" s="11">
        <v>880</v>
      </c>
      <c r="Q8" s="11">
        <v>1000</v>
      </c>
      <c r="R8" s="11"/>
      <c r="S8" s="11">
        <v>562</v>
      </c>
      <c r="T8" s="11">
        <v>522</v>
      </c>
      <c r="U8" s="11">
        <v>321</v>
      </c>
      <c r="V8" s="11">
        <v>361</v>
      </c>
      <c r="W8" s="11">
        <v>281</v>
      </c>
      <c r="X8" s="11">
        <v>361</v>
      </c>
      <c r="Y8" s="11">
        <v>321</v>
      </c>
      <c r="Z8" s="11">
        <v>160</v>
      </c>
      <c r="AA8" s="11">
        <v>441</v>
      </c>
      <c r="AB8" s="11">
        <v>361</v>
      </c>
      <c r="AC8" s="11">
        <v>201</v>
      </c>
      <c r="AD8" s="11">
        <v>120</v>
      </c>
      <c r="AE8" s="11"/>
      <c r="AF8" s="11">
        <v>1410</v>
      </c>
      <c r="AG8" s="11">
        <v>1629</v>
      </c>
      <c r="AH8" s="11">
        <v>599</v>
      </c>
      <c r="AI8" s="11"/>
      <c r="AJ8" s="11">
        <v>1397</v>
      </c>
      <c r="AK8" s="11">
        <v>1071</v>
      </c>
      <c r="AL8" s="11">
        <v>288</v>
      </c>
      <c r="AM8" s="11">
        <v>45</v>
      </c>
      <c r="AN8" s="11">
        <v>558</v>
      </c>
      <c r="AO8" s="11"/>
      <c r="AP8" s="11">
        <v>856</v>
      </c>
      <c r="AQ8" s="11">
        <v>1358</v>
      </c>
      <c r="AR8" s="11">
        <v>259</v>
      </c>
      <c r="AS8" s="11"/>
      <c r="AT8" s="11">
        <v>961</v>
      </c>
      <c r="AU8" s="11">
        <v>958</v>
      </c>
      <c r="AV8" s="11">
        <v>1056</v>
      </c>
      <c r="AW8" s="11">
        <v>434</v>
      </c>
      <c r="AX8" s="11">
        <v>55</v>
      </c>
      <c r="AY8" s="11"/>
      <c r="AZ8" s="11">
        <v>33</v>
      </c>
      <c r="BA8" s="11">
        <v>186</v>
      </c>
      <c r="BB8" s="11">
        <v>267</v>
      </c>
      <c r="BC8" s="11">
        <v>280</v>
      </c>
      <c r="BD8" s="11">
        <v>416</v>
      </c>
      <c r="BE8" s="11">
        <v>443</v>
      </c>
      <c r="BF8" s="11">
        <v>394</v>
      </c>
      <c r="BG8" s="11">
        <v>314</v>
      </c>
      <c r="BH8" s="11">
        <v>257</v>
      </c>
      <c r="BI8" s="11">
        <v>206</v>
      </c>
      <c r="BJ8" s="11">
        <v>329</v>
      </c>
      <c r="BK8" s="11">
        <v>179</v>
      </c>
      <c r="BL8" s="11">
        <v>174</v>
      </c>
      <c r="BM8" s="11">
        <v>97</v>
      </c>
      <c r="BN8" s="11">
        <v>87</v>
      </c>
      <c r="BO8" s="11">
        <v>148</v>
      </c>
      <c r="BP8" s="11"/>
      <c r="BQ8" s="11">
        <v>1209</v>
      </c>
      <c r="BR8" s="11">
        <v>2688</v>
      </c>
    </row>
    <row r="9" spans="2:70" x14ac:dyDescent="0.35">
      <c r="B9" s="18" t="s">
        <v>188</v>
      </c>
      <c r="C9" s="17">
        <v>0.200252380452833</v>
      </c>
      <c r="D9" s="17">
        <v>0.22957628507276101</v>
      </c>
      <c r="E9" s="17">
        <v>0.17189818903333101</v>
      </c>
      <c r="F9" s="17"/>
      <c r="G9" s="17">
        <v>4.3078860300650397E-2</v>
      </c>
      <c r="H9" s="17">
        <v>5.0915790470055303E-2</v>
      </c>
      <c r="I9" s="17">
        <v>0.13462214368643199</v>
      </c>
      <c r="J9" s="17">
        <v>0.22582172497522601</v>
      </c>
      <c r="K9" s="17">
        <v>0.319376799187579</v>
      </c>
      <c r="L9" s="17">
        <v>0.37924002130394302</v>
      </c>
      <c r="M9" s="17"/>
      <c r="N9" s="17">
        <v>0.203289456102664</v>
      </c>
      <c r="O9" s="17">
        <v>0.218538898768354</v>
      </c>
      <c r="P9" s="17">
        <v>0.16375135550471601</v>
      </c>
      <c r="Q9" s="17">
        <v>0.20579422408030801</v>
      </c>
      <c r="R9" s="17"/>
      <c r="S9" s="17">
        <v>0.13363796026745201</v>
      </c>
      <c r="T9" s="17">
        <v>0.21457853483005501</v>
      </c>
      <c r="U9" s="17">
        <v>0.21525089113583901</v>
      </c>
      <c r="V9" s="17">
        <v>0.21973720284631201</v>
      </c>
      <c r="W9" s="17">
        <v>0.226923248809313</v>
      </c>
      <c r="X9" s="17">
        <v>0.17275956736869399</v>
      </c>
      <c r="Y9" s="17">
        <v>0.193442262682296</v>
      </c>
      <c r="Z9" s="17">
        <v>0.25022683400711698</v>
      </c>
      <c r="AA9" s="17">
        <v>0.20703668850440399</v>
      </c>
      <c r="AB9" s="17">
        <v>0.22551908037384699</v>
      </c>
      <c r="AC9" s="17">
        <v>0.21017562239393001</v>
      </c>
      <c r="AD9" s="17">
        <v>0.20543001169490199</v>
      </c>
      <c r="AE9" s="17"/>
      <c r="AF9" s="17">
        <v>0.277599741223093</v>
      </c>
      <c r="AG9" s="17">
        <v>0.17896657471007199</v>
      </c>
      <c r="AH9" s="17">
        <v>0.16004262876622499</v>
      </c>
      <c r="AI9" s="17"/>
      <c r="AJ9" s="17">
        <v>0.26151824809840202</v>
      </c>
      <c r="AK9" s="17">
        <v>0.12964989282147599</v>
      </c>
      <c r="AL9" s="17">
        <v>0.25189086888801898</v>
      </c>
      <c r="AM9" s="17">
        <v>0.233087852512079</v>
      </c>
      <c r="AN9" s="17">
        <v>0.20161302878791301</v>
      </c>
      <c r="AO9" s="17"/>
      <c r="AP9" s="17">
        <v>0.23177972809187</v>
      </c>
      <c r="AQ9" s="17">
        <v>0.14419947551804499</v>
      </c>
      <c r="AR9" s="17">
        <v>0.17833829643285101</v>
      </c>
      <c r="AS9" s="17"/>
      <c r="AT9" s="17">
        <v>0.22626799609550899</v>
      </c>
      <c r="AU9" s="17">
        <v>0.18583032369039801</v>
      </c>
      <c r="AV9" s="17">
        <v>0.18683543285174001</v>
      </c>
      <c r="AW9" s="17">
        <v>0.12358305367556301</v>
      </c>
      <c r="AX9" s="17">
        <v>0.163825234530103</v>
      </c>
      <c r="AY9" s="17"/>
      <c r="AZ9" s="17">
        <v>0.25537633647186397</v>
      </c>
      <c r="BA9" s="17">
        <v>0.20477203215110101</v>
      </c>
      <c r="BB9" s="17">
        <v>0.204715954961594</v>
      </c>
      <c r="BC9" s="17">
        <v>0.26354057512755003</v>
      </c>
      <c r="BD9" s="17">
        <v>0.22404024144600301</v>
      </c>
      <c r="BE9" s="17">
        <v>0.17558562824475701</v>
      </c>
      <c r="BF9" s="17">
        <v>0.17633029680173601</v>
      </c>
      <c r="BG9" s="17">
        <v>0.211536413445188</v>
      </c>
      <c r="BH9" s="17">
        <v>0.22374234847374899</v>
      </c>
      <c r="BI9" s="17">
        <v>0.20509034634679299</v>
      </c>
      <c r="BJ9" s="17">
        <v>0.19871159545176501</v>
      </c>
      <c r="BK9" s="17">
        <v>0.16041560907461899</v>
      </c>
      <c r="BL9" s="17">
        <v>0.14458442757300599</v>
      </c>
      <c r="BM9" s="17">
        <v>0.18313240512680501</v>
      </c>
      <c r="BN9" s="17">
        <v>0.12727935922067199</v>
      </c>
      <c r="BO9" s="17">
        <v>0.16471913722451201</v>
      </c>
      <c r="BP9" s="17"/>
      <c r="BQ9" s="17">
        <v>0.17763952622718299</v>
      </c>
      <c r="BR9" s="17">
        <v>0.21579087128567501</v>
      </c>
    </row>
    <row r="10" spans="2:70" x14ac:dyDescent="0.35">
      <c r="B10" s="18" t="s">
        <v>189</v>
      </c>
      <c r="C10" s="17">
        <v>0.14456723365244001</v>
      </c>
      <c r="D10" s="17">
        <v>0.14973856507869501</v>
      </c>
      <c r="E10" s="17">
        <v>0.13989348856266001</v>
      </c>
      <c r="F10" s="17"/>
      <c r="G10" s="17">
        <v>5.1052425181353001E-2</v>
      </c>
      <c r="H10" s="17">
        <v>7.2762324958073402E-2</v>
      </c>
      <c r="I10" s="17">
        <v>9.8626341237069301E-2</v>
      </c>
      <c r="J10" s="17">
        <v>0.149930264101998</v>
      </c>
      <c r="K10" s="17">
        <v>0.228475517288594</v>
      </c>
      <c r="L10" s="17">
        <v>0.24214944342217201</v>
      </c>
      <c r="M10" s="17"/>
      <c r="N10" s="17">
        <v>0.16710408274554001</v>
      </c>
      <c r="O10" s="17">
        <v>0.136622392741897</v>
      </c>
      <c r="P10" s="17">
        <v>0.127678001620388</v>
      </c>
      <c r="Q10" s="17">
        <v>0.14426872513311301</v>
      </c>
      <c r="R10" s="17"/>
      <c r="S10" s="17">
        <v>9.1544370782798298E-2</v>
      </c>
      <c r="T10" s="17">
        <v>0.17444721372754299</v>
      </c>
      <c r="U10" s="17">
        <v>0.18069591975857699</v>
      </c>
      <c r="V10" s="17">
        <v>0.15413030994871901</v>
      </c>
      <c r="W10" s="17">
        <v>0.108964917267421</v>
      </c>
      <c r="X10" s="17">
        <v>0.11959271806122899</v>
      </c>
      <c r="Y10" s="17">
        <v>0.157511078191022</v>
      </c>
      <c r="Z10" s="17">
        <v>0.119797417541587</v>
      </c>
      <c r="AA10" s="17">
        <v>0.17037993253429801</v>
      </c>
      <c r="AB10" s="17">
        <v>0.160994449140618</v>
      </c>
      <c r="AC10" s="17">
        <v>0.146311636829457</v>
      </c>
      <c r="AD10" s="17">
        <v>0.147191416822647</v>
      </c>
      <c r="AE10" s="17"/>
      <c r="AF10" s="17">
        <v>0.17704101536978201</v>
      </c>
      <c r="AG10" s="17">
        <v>0.15718597522455399</v>
      </c>
      <c r="AH10" s="17">
        <v>8.5927467828937995E-2</v>
      </c>
      <c r="AI10" s="17"/>
      <c r="AJ10" s="17">
        <v>0.191146750720985</v>
      </c>
      <c r="AK10" s="17">
        <v>0.11906720577119199</v>
      </c>
      <c r="AL10" s="17">
        <v>0.17378920346056401</v>
      </c>
      <c r="AM10" s="17">
        <v>0.119020911972763</v>
      </c>
      <c r="AN10" s="17">
        <v>9.4317626337934293E-2</v>
      </c>
      <c r="AO10" s="17"/>
      <c r="AP10" s="17">
        <v>0.17482855012906101</v>
      </c>
      <c r="AQ10" s="17">
        <v>0.12800752648285099</v>
      </c>
      <c r="AR10" s="17">
        <v>0.15970724880499301</v>
      </c>
      <c r="AS10" s="17"/>
      <c r="AT10" s="17">
        <v>0.17035822006540199</v>
      </c>
      <c r="AU10" s="17">
        <v>0.13819726879299901</v>
      </c>
      <c r="AV10" s="17">
        <v>0.121419957718501</v>
      </c>
      <c r="AW10" s="17">
        <v>0.13809813794738299</v>
      </c>
      <c r="AX10" s="17">
        <v>0.103502391911275</v>
      </c>
      <c r="AY10" s="17"/>
      <c r="AZ10" s="17">
        <v>0.145437004683516</v>
      </c>
      <c r="BA10" s="17">
        <v>0.111040009767308</v>
      </c>
      <c r="BB10" s="17">
        <v>0.173321879760577</v>
      </c>
      <c r="BC10" s="17">
        <v>0.13005884570179599</v>
      </c>
      <c r="BD10" s="17">
        <v>0.117478233387617</v>
      </c>
      <c r="BE10" s="17">
        <v>0.176549995371343</v>
      </c>
      <c r="BF10" s="17">
        <v>0.14746507911262599</v>
      </c>
      <c r="BG10" s="17">
        <v>0.15800298306159399</v>
      </c>
      <c r="BH10" s="17">
        <v>0.14343019320056799</v>
      </c>
      <c r="BI10" s="17">
        <v>0.17096005823545399</v>
      </c>
      <c r="BJ10" s="17">
        <v>0.127473477145852</v>
      </c>
      <c r="BK10" s="17">
        <v>0.127236288339866</v>
      </c>
      <c r="BL10" s="17">
        <v>0.15060876758998401</v>
      </c>
      <c r="BM10" s="17">
        <v>0.13035679719261101</v>
      </c>
      <c r="BN10" s="17">
        <v>0.21419895607151801</v>
      </c>
      <c r="BO10" s="17">
        <v>7.9845439628394604E-2</v>
      </c>
      <c r="BP10" s="17"/>
      <c r="BQ10" s="17">
        <v>0.13574068535792</v>
      </c>
      <c r="BR10" s="17">
        <v>0.150658450711046</v>
      </c>
    </row>
    <row r="11" spans="2:70" x14ac:dyDescent="0.35">
      <c r="B11" s="18" t="s">
        <v>190</v>
      </c>
      <c r="C11" s="17">
        <v>0.13562145267199899</v>
      </c>
      <c r="D11" s="17">
        <v>0.12249415574901699</v>
      </c>
      <c r="E11" s="17">
        <v>0.148833940398721</v>
      </c>
      <c r="F11" s="17"/>
      <c r="G11" s="17">
        <v>7.4412916192786699E-2</v>
      </c>
      <c r="H11" s="17">
        <v>0.11008232122839599</v>
      </c>
      <c r="I11" s="17">
        <v>0.114274773615546</v>
      </c>
      <c r="J11" s="17">
        <v>0.17510709215575701</v>
      </c>
      <c r="K11" s="17">
        <v>0.17125164111192501</v>
      </c>
      <c r="L11" s="17">
        <v>0.15842092384513301</v>
      </c>
      <c r="M11" s="17"/>
      <c r="N11" s="17">
        <v>0.149220121918653</v>
      </c>
      <c r="O11" s="17">
        <v>0.13906697762977899</v>
      </c>
      <c r="P11" s="17">
        <v>0.12777022444243899</v>
      </c>
      <c r="Q11" s="17">
        <v>0.12511866646636799</v>
      </c>
      <c r="R11" s="17"/>
      <c r="S11" s="17">
        <v>0.116677253146021</v>
      </c>
      <c r="T11" s="17">
        <v>0.15150933479092701</v>
      </c>
      <c r="U11" s="17">
        <v>0.13767750152417499</v>
      </c>
      <c r="V11" s="17">
        <v>0.13183385531997199</v>
      </c>
      <c r="W11" s="17">
        <v>0.11383950070664201</v>
      </c>
      <c r="X11" s="17">
        <v>0.123850657346983</v>
      </c>
      <c r="Y11" s="17">
        <v>0.14614869643654099</v>
      </c>
      <c r="Z11" s="17">
        <v>0.189032137918588</v>
      </c>
      <c r="AA11" s="17">
        <v>0.13047777516534101</v>
      </c>
      <c r="AB11" s="17">
        <v>0.16171199625108101</v>
      </c>
      <c r="AC11" s="17">
        <v>0.123799838388697</v>
      </c>
      <c r="AD11" s="17">
        <v>0.10838730224375399</v>
      </c>
      <c r="AE11" s="17"/>
      <c r="AF11" s="17">
        <v>0.141129560389573</v>
      </c>
      <c r="AG11" s="17">
        <v>0.14842371250470199</v>
      </c>
      <c r="AH11" s="17">
        <v>0.126538626747877</v>
      </c>
      <c r="AI11" s="17"/>
      <c r="AJ11" s="17">
        <v>0.162365826356032</v>
      </c>
      <c r="AK11" s="17">
        <v>0.11541343851870101</v>
      </c>
      <c r="AL11" s="17">
        <v>0.138421283141134</v>
      </c>
      <c r="AM11" s="17">
        <v>0.111617709204928</v>
      </c>
      <c r="AN11" s="17">
        <v>0.120537001072109</v>
      </c>
      <c r="AO11" s="17"/>
      <c r="AP11" s="17">
        <v>0.15195092907034699</v>
      </c>
      <c r="AQ11" s="17">
        <v>0.12203064132993401</v>
      </c>
      <c r="AR11" s="17">
        <v>0.16118155367488399</v>
      </c>
      <c r="AS11" s="17"/>
      <c r="AT11" s="17">
        <v>0.134350760513747</v>
      </c>
      <c r="AU11" s="17">
        <v>0.13103484539178101</v>
      </c>
      <c r="AV11" s="17">
        <v>0.122028255748609</v>
      </c>
      <c r="AW11" s="17">
        <v>0.161202018978086</v>
      </c>
      <c r="AX11" s="17">
        <v>9.8227829388972995E-2</v>
      </c>
      <c r="AY11" s="17"/>
      <c r="AZ11" s="17">
        <v>5.9583709864409501E-2</v>
      </c>
      <c r="BA11" s="17">
        <v>0.153007663258826</v>
      </c>
      <c r="BB11" s="17">
        <v>0.12625439126143301</v>
      </c>
      <c r="BC11" s="17">
        <v>0.137313086649194</v>
      </c>
      <c r="BD11" s="17">
        <v>0.13362855868798901</v>
      </c>
      <c r="BE11" s="17">
        <v>0.151204035093853</v>
      </c>
      <c r="BF11" s="17">
        <v>0.13095814939620401</v>
      </c>
      <c r="BG11" s="17">
        <v>0.12847052360508299</v>
      </c>
      <c r="BH11" s="17">
        <v>0.139210422348542</v>
      </c>
      <c r="BI11" s="17">
        <v>0.118091438776074</v>
      </c>
      <c r="BJ11" s="17">
        <v>0.13221608811941599</v>
      </c>
      <c r="BK11" s="17">
        <v>0.15518769252172701</v>
      </c>
      <c r="BL11" s="17">
        <v>0.14170591312820399</v>
      </c>
      <c r="BM11" s="17">
        <v>0.15412249921818</v>
      </c>
      <c r="BN11" s="17">
        <v>9.4717151027361599E-2</v>
      </c>
      <c r="BO11" s="17">
        <v>0.12326641368013801</v>
      </c>
      <c r="BP11" s="17"/>
      <c r="BQ11" s="17">
        <v>0.14619897891463901</v>
      </c>
      <c r="BR11" s="17">
        <v>0.12962216506858301</v>
      </c>
    </row>
    <row r="12" spans="2:70" x14ac:dyDescent="0.35">
      <c r="B12" s="18" t="s">
        <v>191</v>
      </c>
      <c r="C12" s="17">
        <v>0.17087449696753601</v>
      </c>
      <c r="D12" s="17">
        <v>0.157678745403804</v>
      </c>
      <c r="E12" s="17">
        <v>0.182688266151458</v>
      </c>
      <c r="F12" s="17"/>
      <c r="G12" s="17">
        <v>0.19219582234292701</v>
      </c>
      <c r="H12" s="17">
        <v>0.167874888452165</v>
      </c>
      <c r="I12" s="17">
        <v>0.19885846819851899</v>
      </c>
      <c r="J12" s="17">
        <v>0.19330178211202501</v>
      </c>
      <c r="K12" s="17">
        <v>0.14609592043658101</v>
      </c>
      <c r="L12" s="17">
        <v>0.13452253764386499</v>
      </c>
      <c r="M12" s="17"/>
      <c r="N12" s="17">
        <v>0.158792928241761</v>
      </c>
      <c r="O12" s="17">
        <v>0.18836974205474299</v>
      </c>
      <c r="P12" s="17">
        <v>0.16408910345890099</v>
      </c>
      <c r="Q12" s="17">
        <v>0.17202261706946001</v>
      </c>
      <c r="R12" s="17"/>
      <c r="S12" s="17">
        <v>0.15464132827237401</v>
      </c>
      <c r="T12" s="17">
        <v>0.15522911327731401</v>
      </c>
      <c r="U12" s="17">
        <v>0.16380853341742399</v>
      </c>
      <c r="V12" s="17">
        <v>0.18662351613153999</v>
      </c>
      <c r="W12" s="17">
        <v>0.180729946808834</v>
      </c>
      <c r="X12" s="17">
        <v>0.15741145717778099</v>
      </c>
      <c r="Y12" s="17">
        <v>0.195769972363007</v>
      </c>
      <c r="Z12" s="17">
        <v>0.15493191033871001</v>
      </c>
      <c r="AA12" s="17">
        <v>0.17065885065585801</v>
      </c>
      <c r="AB12" s="17">
        <v>0.176326963281428</v>
      </c>
      <c r="AC12" s="17">
        <v>0.190433330729398</v>
      </c>
      <c r="AD12" s="17">
        <v>0.210178589627777</v>
      </c>
      <c r="AE12" s="17"/>
      <c r="AF12" s="17">
        <v>0.15724287646529</v>
      </c>
      <c r="AG12" s="17">
        <v>0.17233584907644001</v>
      </c>
      <c r="AH12" s="17">
        <v>0.18105359412454</v>
      </c>
      <c r="AI12" s="17"/>
      <c r="AJ12" s="17">
        <v>0.15590115275543401</v>
      </c>
      <c r="AK12" s="17">
        <v>0.17543677142750899</v>
      </c>
      <c r="AL12" s="17">
        <v>0.162795059494036</v>
      </c>
      <c r="AM12" s="17">
        <v>6.5648136522362094E-2</v>
      </c>
      <c r="AN12" s="17">
        <v>0.195964086075544</v>
      </c>
      <c r="AO12" s="17"/>
      <c r="AP12" s="17">
        <v>0.14303094226895</v>
      </c>
      <c r="AQ12" s="17">
        <v>0.17831207408595601</v>
      </c>
      <c r="AR12" s="17">
        <v>0.16316442948541801</v>
      </c>
      <c r="AS12" s="17"/>
      <c r="AT12" s="17">
        <v>0.18052721674832301</v>
      </c>
      <c r="AU12" s="17">
        <v>0.157731835698569</v>
      </c>
      <c r="AV12" s="17">
        <v>0.17746792040023099</v>
      </c>
      <c r="AW12" s="17">
        <v>0.162842787125968</v>
      </c>
      <c r="AX12" s="17">
        <v>0.159666285212237</v>
      </c>
      <c r="AY12" s="17"/>
      <c r="AZ12" s="17">
        <v>0.18719923547589301</v>
      </c>
      <c r="BA12" s="17">
        <v>0.171075148807178</v>
      </c>
      <c r="BB12" s="17">
        <v>0.19269097277802399</v>
      </c>
      <c r="BC12" s="17">
        <v>0.15916277006497401</v>
      </c>
      <c r="BD12" s="17">
        <v>0.16336562520567699</v>
      </c>
      <c r="BE12" s="17">
        <v>0.18654023001654699</v>
      </c>
      <c r="BF12" s="17">
        <v>0.16372975163248901</v>
      </c>
      <c r="BG12" s="17">
        <v>0.16856506067069499</v>
      </c>
      <c r="BH12" s="17">
        <v>0.13434007352760499</v>
      </c>
      <c r="BI12" s="17">
        <v>0.16179440230414499</v>
      </c>
      <c r="BJ12" s="17">
        <v>0.182691842335509</v>
      </c>
      <c r="BK12" s="17">
        <v>0.13009709881572701</v>
      </c>
      <c r="BL12" s="17">
        <v>0.195439132965327</v>
      </c>
      <c r="BM12" s="17">
        <v>0.26995156852932201</v>
      </c>
      <c r="BN12" s="17">
        <v>0.18041238134382101</v>
      </c>
      <c r="BO12" s="17">
        <v>0.1554387808339</v>
      </c>
      <c r="BP12" s="17"/>
      <c r="BQ12" s="17">
        <v>0.15093045126993099</v>
      </c>
      <c r="BR12" s="17">
        <v>0.17546594126930101</v>
      </c>
    </row>
    <row r="13" spans="2:70" x14ac:dyDescent="0.35">
      <c r="B13" s="18" t="s">
        <v>192</v>
      </c>
      <c r="C13" s="17">
        <v>0.14877304303431799</v>
      </c>
      <c r="D13" s="17">
        <v>0.13670471243809301</v>
      </c>
      <c r="E13" s="17">
        <v>0.161067490049836</v>
      </c>
      <c r="F13" s="17"/>
      <c r="G13" s="17">
        <v>0.233171582508338</v>
      </c>
      <c r="H13" s="17">
        <v>0.21074222061285999</v>
      </c>
      <c r="I13" s="17">
        <v>0.21111336267824099</v>
      </c>
      <c r="J13" s="17">
        <v>0.125732233898176</v>
      </c>
      <c r="K13" s="17">
        <v>7.5466686307780501E-2</v>
      </c>
      <c r="L13" s="17">
        <v>5.9212349143116801E-2</v>
      </c>
      <c r="M13" s="17"/>
      <c r="N13" s="17">
        <v>0.137699288104528</v>
      </c>
      <c r="O13" s="17">
        <v>0.15002555413406099</v>
      </c>
      <c r="P13" s="17">
        <v>0.17630628211430799</v>
      </c>
      <c r="Q13" s="17">
        <v>0.13713613849491499</v>
      </c>
      <c r="R13" s="17"/>
      <c r="S13" s="17">
        <v>0.20547046478971301</v>
      </c>
      <c r="T13" s="17">
        <v>0.140393202858282</v>
      </c>
      <c r="U13" s="17">
        <v>0.11940357179955501</v>
      </c>
      <c r="V13" s="17">
        <v>0.13741533695970601</v>
      </c>
      <c r="W13" s="17">
        <v>0.16012711577152999</v>
      </c>
      <c r="X13" s="17">
        <v>0.141070563200801</v>
      </c>
      <c r="Y13" s="17">
        <v>0.156167634503591</v>
      </c>
      <c r="Z13" s="17">
        <v>0.15794541287241201</v>
      </c>
      <c r="AA13" s="17">
        <v>0.12148721977799801</v>
      </c>
      <c r="AB13" s="17">
        <v>0.13547261843149899</v>
      </c>
      <c r="AC13" s="17">
        <v>0.162677527141075</v>
      </c>
      <c r="AD13" s="17">
        <v>0.114014513877762</v>
      </c>
      <c r="AE13" s="17"/>
      <c r="AF13" s="17">
        <v>0.11294016788604599</v>
      </c>
      <c r="AG13" s="17">
        <v>0.15798224155867499</v>
      </c>
      <c r="AH13" s="17">
        <v>0.176931163863666</v>
      </c>
      <c r="AI13" s="17"/>
      <c r="AJ13" s="17">
        <v>0.116527544088577</v>
      </c>
      <c r="AK13" s="17">
        <v>0.20614511400992799</v>
      </c>
      <c r="AL13" s="17">
        <v>0.12410616377598099</v>
      </c>
      <c r="AM13" s="17">
        <v>0.122086257531482</v>
      </c>
      <c r="AN13" s="17">
        <v>0.13585440311263999</v>
      </c>
      <c r="AO13" s="17"/>
      <c r="AP13" s="17">
        <v>0.13339675888317901</v>
      </c>
      <c r="AQ13" s="17">
        <v>0.186545473843617</v>
      </c>
      <c r="AR13" s="17">
        <v>0.155520185053965</v>
      </c>
      <c r="AS13" s="17"/>
      <c r="AT13" s="17">
        <v>0.11287942545983801</v>
      </c>
      <c r="AU13" s="17">
        <v>0.16682067766462999</v>
      </c>
      <c r="AV13" s="17">
        <v>0.16178187624159601</v>
      </c>
      <c r="AW13" s="17">
        <v>0.18850849403719799</v>
      </c>
      <c r="AX13" s="17">
        <v>0.142899761677166</v>
      </c>
      <c r="AY13" s="17"/>
      <c r="AZ13" s="17">
        <v>0.134797216666246</v>
      </c>
      <c r="BA13" s="17">
        <v>0.16280727391590599</v>
      </c>
      <c r="BB13" s="17">
        <v>0.116665191287838</v>
      </c>
      <c r="BC13" s="17">
        <v>0.13436026533134299</v>
      </c>
      <c r="BD13" s="17">
        <v>0.15445614734161101</v>
      </c>
      <c r="BE13" s="17">
        <v>0.15312042997790101</v>
      </c>
      <c r="BF13" s="17">
        <v>0.13553651553738899</v>
      </c>
      <c r="BG13" s="17">
        <v>0.142285341085546</v>
      </c>
      <c r="BH13" s="17">
        <v>0.17015574511342499</v>
      </c>
      <c r="BI13" s="17">
        <v>0.14415663659876199</v>
      </c>
      <c r="BJ13" s="17">
        <v>0.15582675684848599</v>
      </c>
      <c r="BK13" s="17">
        <v>0.20427006295285599</v>
      </c>
      <c r="BL13" s="17">
        <v>0.169068249819221</v>
      </c>
      <c r="BM13" s="17">
        <v>0.123446137851609</v>
      </c>
      <c r="BN13" s="17">
        <v>0.139586567939844</v>
      </c>
      <c r="BO13" s="17">
        <v>0.180962712625933</v>
      </c>
      <c r="BP13" s="17"/>
      <c r="BQ13" s="17">
        <v>0.14813736498654001</v>
      </c>
      <c r="BR13" s="17">
        <v>0.14665571027850399</v>
      </c>
    </row>
    <row r="14" spans="2:70" x14ac:dyDescent="0.35">
      <c r="B14" s="18" t="s">
        <v>193</v>
      </c>
      <c r="C14" s="17">
        <v>9.9135725523140802E-2</v>
      </c>
      <c r="D14" s="17">
        <v>9.7426546281975404E-2</v>
      </c>
      <c r="E14" s="17">
        <v>0.100504866126646</v>
      </c>
      <c r="F14" s="17"/>
      <c r="G14" s="17">
        <v>0.17205867831020299</v>
      </c>
      <c r="H14" s="17">
        <v>0.170952080449188</v>
      </c>
      <c r="I14" s="17">
        <v>0.14370021443733899</v>
      </c>
      <c r="J14" s="17">
        <v>6.6661564916730101E-2</v>
      </c>
      <c r="K14" s="17">
        <v>4.4683575437959602E-2</v>
      </c>
      <c r="L14" s="17">
        <v>1.8808381844580599E-2</v>
      </c>
      <c r="M14" s="17"/>
      <c r="N14" s="17">
        <v>9.7641045204366103E-2</v>
      </c>
      <c r="O14" s="17">
        <v>8.4659873296768107E-2</v>
      </c>
      <c r="P14" s="17">
        <v>0.108975703495391</v>
      </c>
      <c r="Q14" s="17">
        <v>0.10841997454684001</v>
      </c>
      <c r="R14" s="17"/>
      <c r="S14" s="17">
        <v>0.148387867101203</v>
      </c>
      <c r="T14" s="17">
        <v>8.5796138252798901E-2</v>
      </c>
      <c r="U14" s="17">
        <v>9.1078999254307694E-2</v>
      </c>
      <c r="V14" s="17">
        <v>8.4667565937304706E-2</v>
      </c>
      <c r="W14" s="17">
        <v>0.123330172931535</v>
      </c>
      <c r="X14" s="17">
        <v>0.119665031963226</v>
      </c>
      <c r="Y14" s="17">
        <v>9.3446594576319805E-2</v>
      </c>
      <c r="Z14" s="17">
        <v>7.17031323457583E-2</v>
      </c>
      <c r="AA14" s="17">
        <v>8.6607425245185499E-2</v>
      </c>
      <c r="AB14" s="17">
        <v>5.8998958134951603E-2</v>
      </c>
      <c r="AC14" s="17">
        <v>8.0749828627703094E-2</v>
      </c>
      <c r="AD14" s="17">
        <v>0.122547483226984</v>
      </c>
      <c r="AE14" s="17"/>
      <c r="AF14" s="17">
        <v>7.4009668246372701E-2</v>
      </c>
      <c r="AG14" s="17">
        <v>9.4200455620581103E-2</v>
      </c>
      <c r="AH14" s="17">
        <v>0.122866491267727</v>
      </c>
      <c r="AI14" s="17"/>
      <c r="AJ14" s="17">
        <v>5.9611061443220502E-2</v>
      </c>
      <c r="AK14" s="17">
        <v>0.12764419220966799</v>
      </c>
      <c r="AL14" s="17">
        <v>8.2119706352798E-2</v>
      </c>
      <c r="AM14" s="17">
        <v>0.145466285295764</v>
      </c>
      <c r="AN14" s="17">
        <v>0.11868171688574899</v>
      </c>
      <c r="AO14" s="17"/>
      <c r="AP14" s="17">
        <v>9.0292429631073895E-2</v>
      </c>
      <c r="AQ14" s="17">
        <v>0.11855708484286701</v>
      </c>
      <c r="AR14" s="17">
        <v>9.2357448197214601E-2</v>
      </c>
      <c r="AS14" s="17"/>
      <c r="AT14" s="17">
        <v>8.3417719204954E-2</v>
      </c>
      <c r="AU14" s="17">
        <v>0.110450865339695</v>
      </c>
      <c r="AV14" s="17">
        <v>0.115053877786658</v>
      </c>
      <c r="AW14" s="17">
        <v>0.122955539437711</v>
      </c>
      <c r="AX14" s="17">
        <v>0.15235451641863601</v>
      </c>
      <c r="AY14" s="17"/>
      <c r="AZ14" s="17">
        <v>0.12027745514558801</v>
      </c>
      <c r="BA14" s="17">
        <v>6.8870082439473401E-2</v>
      </c>
      <c r="BB14" s="17">
        <v>8.4348848637625803E-2</v>
      </c>
      <c r="BC14" s="17">
        <v>9.7004201266281301E-2</v>
      </c>
      <c r="BD14" s="17">
        <v>0.11328794574294899</v>
      </c>
      <c r="BE14" s="17">
        <v>7.9498042025202095E-2</v>
      </c>
      <c r="BF14" s="17">
        <v>0.126925194252829</v>
      </c>
      <c r="BG14" s="17">
        <v>9.9206299221795996E-2</v>
      </c>
      <c r="BH14" s="17">
        <v>9.4326696435801896E-2</v>
      </c>
      <c r="BI14" s="17">
        <v>0.120148307703884</v>
      </c>
      <c r="BJ14" s="17">
        <v>7.7815048189663005E-2</v>
      </c>
      <c r="BK14" s="17">
        <v>0.14616172874046501</v>
      </c>
      <c r="BL14" s="17">
        <v>0.11444489552661501</v>
      </c>
      <c r="BM14" s="17">
        <v>8.9995476425028698E-2</v>
      </c>
      <c r="BN14" s="17">
        <v>7.0492024368901701E-2</v>
      </c>
      <c r="BO14" s="17">
        <v>0.109257409275898</v>
      </c>
      <c r="BP14" s="17"/>
      <c r="BQ14" s="17">
        <v>0.11561066312415599</v>
      </c>
      <c r="BR14" s="17">
        <v>9.3912198059176902E-2</v>
      </c>
    </row>
    <row r="15" spans="2:70" x14ac:dyDescent="0.35">
      <c r="B15" s="18" t="s">
        <v>194</v>
      </c>
      <c r="C15" s="19">
        <v>0.100775667697733</v>
      </c>
      <c r="D15" s="19">
        <v>0.106380989975655</v>
      </c>
      <c r="E15" s="19">
        <v>9.51137596773481E-2</v>
      </c>
      <c r="F15" s="19"/>
      <c r="G15" s="19">
        <v>0.23402971516374099</v>
      </c>
      <c r="H15" s="19">
        <v>0.21667037382926199</v>
      </c>
      <c r="I15" s="19">
        <v>9.8804696146852805E-2</v>
      </c>
      <c r="J15" s="19">
        <v>6.3445337840088906E-2</v>
      </c>
      <c r="K15" s="19">
        <v>1.4649860229580701E-2</v>
      </c>
      <c r="L15" s="19">
        <v>7.6463427971894399E-3</v>
      </c>
      <c r="M15" s="19"/>
      <c r="N15" s="19">
        <v>8.6253077682486898E-2</v>
      </c>
      <c r="O15" s="19">
        <v>8.2716561374398506E-2</v>
      </c>
      <c r="P15" s="19">
        <v>0.13142932936385801</v>
      </c>
      <c r="Q15" s="19">
        <v>0.107239654208996</v>
      </c>
      <c r="R15" s="19"/>
      <c r="S15" s="19">
        <v>0.14964075564043799</v>
      </c>
      <c r="T15" s="19">
        <v>7.8046462263080499E-2</v>
      </c>
      <c r="U15" s="19">
        <v>9.20845831101227E-2</v>
      </c>
      <c r="V15" s="19">
        <v>8.5592212856446095E-2</v>
      </c>
      <c r="W15" s="19">
        <v>8.6085097704725597E-2</v>
      </c>
      <c r="X15" s="19">
        <v>0.165650004881288</v>
      </c>
      <c r="Y15" s="19">
        <v>5.75137612472231E-2</v>
      </c>
      <c r="Z15" s="19">
        <v>5.6363154975827903E-2</v>
      </c>
      <c r="AA15" s="19">
        <v>0.113352108116915</v>
      </c>
      <c r="AB15" s="19">
        <v>8.0975934386575799E-2</v>
      </c>
      <c r="AC15" s="19">
        <v>8.5852215889740402E-2</v>
      </c>
      <c r="AD15" s="19">
        <v>9.2250682506175102E-2</v>
      </c>
      <c r="AE15" s="19"/>
      <c r="AF15" s="19">
        <v>6.0036970419843898E-2</v>
      </c>
      <c r="AG15" s="19">
        <v>9.0905191304976804E-2</v>
      </c>
      <c r="AH15" s="19">
        <v>0.14664002740102799</v>
      </c>
      <c r="AI15" s="19"/>
      <c r="AJ15" s="19">
        <v>5.2929416537349901E-2</v>
      </c>
      <c r="AK15" s="19">
        <v>0.12664338524152599</v>
      </c>
      <c r="AL15" s="19">
        <v>6.6877714887467396E-2</v>
      </c>
      <c r="AM15" s="19">
        <v>0.203072846960622</v>
      </c>
      <c r="AN15" s="19">
        <v>0.13303213772811101</v>
      </c>
      <c r="AO15" s="19"/>
      <c r="AP15" s="19">
        <v>7.4720661925519599E-2</v>
      </c>
      <c r="AQ15" s="19">
        <v>0.12234772389673</v>
      </c>
      <c r="AR15" s="19">
        <v>8.9730838350675204E-2</v>
      </c>
      <c r="AS15" s="19"/>
      <c r="AT15" s="19">
        <v>9.2198661912227697E-2</v>
      </c>
      <c r="AU15" s="19">
        <v>0.109934183421928</v>
      </c>
      <c r="AV15" s="19">
        <v>0.115412679252666</v>
      </c>
      <c r="AW15" s="19">
        <v>0.102809968798092</v>
      </c>
      <c r="AX15" s="19">
        <v>0.179523980861611</v>
      </c>
      <c r="AY15" s="19"/>
      <c r="AZ15" s="19">
        <v>9.7329041692483798E-2</v>
      </c>
      <c r="BA15" s="19">
        <v>0.12842778966020699</v>
      </c>
      <c r="BB15" s="19">
        <v>0.102002761312907</v>
      </c>
      <c r="BC15" s="19">
        <v>7.8560255858861297E-2</v>
      </c>
      <c r="BD15" s="19">
        <v>9.3743248188153702E-2</v>
      </c>
      <c r="BE15" s="19">
        <v>7.75016392703958E-2</v>
      </c>
      <c r="BF15" s="19">
        <v>0.119055013266727</v>
      </c>
      <c r="BG15" s="19">
        <v>9.1933378910097993E-2</v>
      </c>
      <c r="BH15" s="19">
        <v>9.4794520900309695E-2</v>
      </c>
      <c r="BI15" s="19">
        <v>7.9758810034888702E-2</v>
      </c>
      <c r="BJ15" s="19">
        <v>0.12526519190930999</v>
      </c>
      <c r="BK15" s="19">
        <v>7.6631519554740901E-2</v>
      </c>
      <c r="BL15" s="19">
        <v>8.4148613397642E-2</v>
      </c>
      <c r="BM15" s="19">
        <v>4.8995115656443898E-2</v>
      </c>
      <c r="BN15" s="19">
        <v>0.17331356002788201</v>
      </c>
      <c r="BO15" s="19">
        <v>0.18651010673122401</v>
      </c>
      <c r="BP15" s="19"/>
      <c r="BQ15" s="19">
        <v>0.12574233011963101</v>
      </c>
      <c r="BR15" s="19">
        <v>8.7894663327713896E-2</v>
      </c>
    </row>
    <row r="16" spans="2:70" x14ac:dyDescent="0.35">
      <c r="B16" s="16"/>
    </row>
    <row r="17" spans="2:2" x14ac:dyDescent="0.35">
      <c r="B17" t="s">
        <v>98</v>
      </c>
    </row>
    <row r="18" spans="2:2" x14ac:dyDescent="0.35">
      <c r="B18" t="s">
        <v>99</v>
      </c>
    </row>
    <row r="20" spans="2:2" x14ac:dyDescent="0.35">
      <c r="B20" s="8" t="str">
        <f>HYPERLINK("#'Contents'!A1", "Return to Contents")</f>
        <v>Return to Contents</v>
      </c>
    </row>
  </sheetData>
  <mergeCells count="11">
    <mergeCell ref="BQ5:BR5"/>
    <mergeCell ref="D5:E5"/>
    <mergeCell ref="G5:L5"/>
    <mergeCell ref="N5:Q5"/>
    <mergeCell ref="S5:AD5"/>
    <mergeCell ref="AF5:AH5"/>
    <mergeCell ref="D2:BJ2"/>
    <mergeCell ref="AJ5:AN5"/>
    <mergeCell ref="AP5:AR5"/>
    <mergeCell ref="AT5:AX5"/>
    <mergeCell ref="AZ5:BO5"/>
  </mergeCells>
  <pageMargins left="0.7" right="0.7" top="0.75" bottom="0.75" header="0.3" footer="0.3"/>
  <pageSetup paperSize="9" orientation="portrait" horizontalDpi="300" verticalDpi="300"/>
  <drawing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B2:BR20"/>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67" width="10.7265625" customWidth="1"/>
    <col min="68" max="68" width="2.1796875" customWidth="1"/>
    <col min="69" max="70" width="10.7265625" customWidth="1"/>
    <col min="71" max="71" width="2.1796875" customWidth="1"/>
  </cols>
  <sheetData>
    <row r="2" spans="2:70" ht="40" customHeight="1" x14ac:dyDescent="0.35">
      <c r="D2" s="29" t="s">
        <v>199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row>
    <row r="5" spans="2:70" ht="30" customHeight="1" x14ac:dyDescent="0.35">
      <c r="B5" s="15"/>
      <c r="C5" s="15"/>
      <c r="D5" s="30" t="s">
        <v>74</v>
      </c>
      <c r="E5" s="30"/>
      <c r="F5" s="15"/>
      <c r="G5" s="30" t="s">
        <v>75</v>
      </c>
      <c r="H5" s="30"/>
      <c r="I5" s="30"/>
      <c r="J5" s="30"/>
      <c r="K5" s="30"/>
      <c r="L5" s="30"/>
      <c r="M5" s="15"/>
      <c r="N5" s="30" t="s">
        <v>76</v>
      </c>
      <c r="O5" s="30"/>
      <c r="P5" s="30"/>
      <c r="Q5" s="30"/>
      <c r="R5" s="15"/>
      <c r="S5" s="30" t="s">
        <v>77</v>
      </c>
      <c r="T5" s="30"/>
      <c r="U5" s="30"/>
      <c r="V5" s="30"/>
      <c r="W5" s="30"/>
      <c r="X5" s="30"/>
      <c r="Y5" s="30"/>
      <c r="Z5" s="30"/>
      <c r="AA5" s="30"/>
      <c r="AB5" s="30"/>
      <c r="AC5" s="30"/>
      <c r="AD5" s="30"/>
      <c r="AE5" s="15"/>
      <c r="AF5" s="30" t="s">
        <v>78</v>
      </c>
      <c r="AG5" s="30"/>
      <c r="AH5" s="30"/>
      <c r="AI5" s="15"/>
      <c r="AJ5" s="30" t="s">
        <v>79</v>
      </c>
      <c r="AK5" s="30"/>
      <c r="AL5" s="30"/>
      <c r="AM5" s="30"/>
      <c r="AN5" s="30"/>
      <c r="AO5" s="15"/>
      <c r="AP5" s="30" t="s">
        <v>80</v>
      </c>
      <c r="AQ5" s="30"/>
      <c r="AR5" s="30"/>
      <c r="AS5" s="15"/>
      <c r="AT5" s="30" t="s">
        <v>81</v>
      </c>
      <c r="AU5" s="30"/>
      <c r="AV5" s="30"/>
      <c r="AW5" s="30"/>
      <c r="AX5" s="30"/>
      <c r="AY5" s="15"/>
      <c r="AZ5" s="30" t="s">
        <v>82</v>
      </c>
      <c r="BA5" s="30"/>
      <c r="BB5" s="30"/>
      <c r="BC5" s="30"/>
      <c r="BD5" s="30"/>
      <c r="BE5" s="30"/>
      <c r="BF5" s="30"/>
      <c r="BG5" s="30"/>
      <c r="BH5" s="30"/>
      <c r="BI5" s="30"/>
      <c r="BJ5" s="30"/>
      <c r="BK5" s="30"/>
      <c r="BL5" s="30"/>
      <c r="BM5" s="30"/>
      <c r="BN5" s="30"/>
      <c r="BO5" s="30"/>
      <c r="BP5" s="15"/>
      <c r="BQ5" s="30" t="s">
        <v>83</v>
      </c>
      <c r="BR5" s="30"/>
    </row>
    <row r="6" spans="2:7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46</v>
      </c>
      <c r="AQ6" s="12" t="s">
        <v>47</v>
      </c>
      <c r="AR6" s="12" t="s">
        <v>50</v>
      </c>
      <c r="AT6" s="12" t="s">
        <v>51</v>
      </c>
      <c r="AU6" s="12" t="s">
        <v>52</v>
      </c>
      <c r="AV6" s="12" t="s">
        <v>53</v>
      </c>
      <c r="AW6" s="12" t="s">
        <v>54</v>
      </c>
      <c r="AX6" s="12" t="s">
        <v>55</v>
      </c>
      <c r="AZ6" s="12" t="s">
        <v>56</v>
      </c>
      <c r="BA6" s="12" t="s">
        <v>57</v>
      </c>
      <c r="BB6" s="12" t="s">
        <v>58</v>
      </c>
      <c r="BC6" s="12" t="s">
        <v>59</v>
      </c>
      <c r="BD6" s="12" t="s">
        <v>60</v>
      </c>
      <c r="BE6" s="12" t="s">
        <v>61</v>
      </c>
      <c r="BF6" s="12" t="s">
        <v>62</v>
      </c>
      <c r="BG6" s="12" t="s">
        <v>63</v>
      </c>
      <c r="BH6" s="12" t="s">
        <v>64</v>
      </c>
      <c r="BI6" s="12" t="s">
        <v>65</v>
      </c>
      <c r="BJ6" s="12" t="s">
        <v>66</v>
      </c>
      <c r="BK6" s="12" t="s">
        <v>67</v>
      </c>
      <c r="BL6" s="12" t="s">
        <v>68</v>
      </c>
      <c r="BM6" s="12" t="s">
        <v>69</v>
      </c>
      <c r="BN6" s="12" t="s">
        <v>70</v>
      </c>
      <c r="BO6" s="12" t="s">
        <v>71</v>
      </c>
      <c r="BQ6" s="12" t="s">
        <v>72</v>
      </c>
      <c r="BR6" s="12" t="s">
        <v>73</v>
      </c>
    </row>
    <row r="7" spans="2:70" ht="30" customHeight="1" x14ac:dyDescent="0.35">
      <c r="B7" s="10" t="s">
        <v>19</v>
      </c>
      <c r="C7" s="10">
        <v>4012</v>
      </c>
      <c r="D7" s="10">
        <v>1971</v>
      </c>
      <c r="E7" s="10">
        <v>2028</v>
      </c>
      <c r="F7" s="10"/>
      <c r="G7" s="10">
        <v>497</v>
      </c>
      <c r="H7" s="10">
        <v>704</v>
      </c>
      <c r="I7" s="10">
        <v>694</v>
      </c>
      <c r="J7" s="10">
        <v>693</v>
      </c>
      <c r="K7" s="10">
        <v>571</v>
      </c>
      <c r="L7" s="10">
        <v>853</v>
      </c>
      <c r="M7" s="10"/>
      <c r="N7" s="10">
        <v>1178</v>
      </c>
      <c r="O7" s="10">
        <v>1131</v>
      </c>
      <c r="P7" s="10">
        <v>781</v>
      </c>
      <c r="Q7" s="10">
        <v>909</v>
      </c>
      <c r="R7" s="10"/>
      <c r="S7" s="10">
        <v>563</v>
      </c>
      <c r="T7" s="10">
        <v>553</v>
      </c>
      <c r="U7" s="10">
        <v>314</v>
      </c>
      <c r="V7" s="10">
        <v>343</v>
      </c>
      <c r="W7" s="10">
        <v>293</v>
      </c>
      <c r="X7" s="10">
        <v>376</v>
      </c>
      <c r="Y7" s="10">
        <v>336</v>
      </c>
      <c r="Z7" s="10">
        <v>171</v>
      </c>
      <c r="AA7" s="10">
        <v>447</v>
      </c>
      <c r="AB7" s="10">
        <v>337</v>
      </c>
      <c r="AC7" s="10">
        <v>188</v>
      </c>
      <c r="AD7" s="10">
        <v>91</v>
      </c>
      <c r="AE7" s="10"/>
      <c r="AF7" s="10">
        <v>1421</v>
      </c>
      <c r="AG7" s="10">
        <v>1665</v>
      </c>
      <c r="AH7" s="10">
        <v>577</v>
      </c>
      <c r="AI7" s="10"/>
      <c r="AJ7" s="10">
        <v>1433</v>
      </c>
      <c r="AK7" s="10">
        <v>1082</v>
      </c>
      <c r="AL7" s="10">
        <v>299</v>
      </c>
      <c r="AM7" s="10">
        <v>42</v>
      </c>
      <c r="AN7" s="10">
        <v>541</v>
      </c>
      <c r="AO7" s="10"/>
      <c r="AP7" s="10">
        <v>878</v>
      </c>
      <c r="AQ7" s="10">
        <v>1369</v>
      </c>
      <c r="AR7" s="10">
        <v>264</v>
      </c>
      <c r="AS7" s="10"/>
      <c r="AT7" s="10">
        <v>929</v>
      </c>
      <c r="AU7" s="10">
        <v>932</v>
      </c>
      <c r="AV7" s="10">
        <v>1096</v>
      </c>
      <c r="AW7" s="10">
        <v>455</v>
      </c>
      <c r="AX7" s="10">
        <v>62</v>
      </c>
      <c r="AY7" s="10"/>
      <c r="AZ7" s="10">
        <v>33</v>
      </c>
      <c r="BA7" s="10">
        <v>185</v>
      </c>
      <c r="BB7" s="10">
        <v>256</v>
      </c>
      <c r="BC7" s="10">
        <v>269</v>
      </c>
      <c r="BD7" s="10">
        <v>403</v>
      </c>
      <c r="BE7" s="10">
        <v>436</v>
      </c>
      <c r="BF7" s="10">
        <v>391</v>
      </c>
      <c r="BG7" s="10">
        <v>312</v>
      </c>
      <c r="BH7" s="10">
        <v>253</v>
      </c>
      <c r="BI7" s="10">
        <v>211</v>
      </c>
      <c r="BJ7" s="10">
        <v>336</v>
      </c>
      <c r="BK7" s="10">
        <v>187</v>
      </c>
      <c r="BL7" s="10">
        <v>180</v>
      </c>
      <c r="BM7" s="10">
        <v>103</v>
      </c>
      <c r="BN7" s="10">
        <v>95</v>
      </c>
      <c r="BO7" s="10">
        <v>161</v>
      </c>
      <c r="BP7" s="10"/>
      <c r="BQ7" s="10">
        <v>1235</v>
      </c>
      <c r="BR7" s="10">
        <v>2665</v>
      </c>
    </row>
    <row r="8" spans="2:70" ht="30" customHeight="1" x14ac:dyDescent="0.35">
      <c r="B8" s="11" t="s">
        <v>20</v>
      </c>
      <c r="C8" s="11">
        <v>4012</v>
      </c>
      <c r="D8" s="11">
        <v>1975</v>
      </c>
      <c r="E8" s="11">
        <v>2024</v>
      </c>
      <c r="F8" s="11"/>
      <c r="G8" s="11">
        <v>558</v>
      </c>
      <c r="H8" s="11">
        <v>682</v>
      </c>
      <c r="I8" s="11">
        <v>685</v>
      </c>
      <c r="J8" s="11">
        <v>686</v>
      </c>
      <c r="K8" s="11">
        <v>562</v>
      </c>
      <c r="L8" s="11">
        <v>839</v>
      </c>
      <c r="M8" s="11"/>
      <c r="N8" s="11">
        <v>1080</v>
      </c>
      <c r="O8" s="11">
        <v>1039</v>
      </c>
      <c r="P8" s="11">
        <v>880</v>
      </c>
      <c r="Q8" s="11">
        <v>1000</v>
      </c>
      <c r="R8" s="11"/>
      <c r="S8" s="11">
        <v>562</v>
      </c>
      <c r="T8" s="11">
        <v>522</v>
      </c>
      <c r="U8" s="11">
        <v>321</v>
      </c>
      <c r="V8" s="11">
        <v>361</v>
      </c>
      <c r="W8" s="11">
        <v>281</v>
      </c>
      <c r="X8" s="11">
        <v>361</v>
      </c>
      <c r="Y8" s="11">
        <v>321</v>
      </c>
      <c r="Z8" s="11">
        <v>160</v>
      </c>
      <c r="AA8" s="11">
        <v>441</v>
      </c>
      <c r="AB8" s="11">
        <v>361</v>
      </c>
      <c r="AC8" s="11">
        <v>201</v>
      </c>
      <c r="AD8" s="11">
        <v>120</v>
      </c>
      <c r="AE8" s="11"/>
      <c r="AF8" s="11">
        <v>1410</v>
      </c>
      <c r="AG8" s="11">
        <v>1629</v>
      </c>
      <c r="AH8" s="11">
        <v>599</v>
      </c>
      <c r="AI8" s="11"/>
      <c r="AJ8" s="11">
        <v>1397</v>
      </c>
      <c r="AK8" s="11">
        <v>1071</v>
      </c>
      <c r="AL8" s="11">
        <v>288</v>
      </c>
      <c r="AM8" s="11">
        <v>45</v>
      </c>
      <c r="AN8" s="11">
        <v>558</v>
      </c>
      <c r="AO8" s="11"/>
      <c r="AP8" s="11">
        <v>856</v>
      </c>
      <c r="AQ8" s="11">
        <v>1358</v>
      </c>
      <c r="AR8" s="11">
        <v>259</v>
      </c>
      <c r="AS8" s="11"/>
      <c r="AT8" s="11">
        <v>961</v>
      </c>
      <c r="AU8" s="11">
        <v>958</v>
      </c>
      <c r="AV8" s="11">
        <v>1056</v>
      </c>
      <c r="AW8" s="11">
        <v>434</v>
      </c>
      <c r="AX8" s="11">
        <v>55</v>
      </c>
      <c r="AY8" s="11"/>
      <c r="AZ8" s="11">
        <v>33</v>
      </c>
      <c r="BA8" s="11">
        <v>186</v>
      </c>
      <c r="BB8" s="11">
        <v>267</v>
      </c>
      <c r="BC8" s="11">
        <v>280</v>
      </c>
      <c r="BD8" s="11">
        <v>416</v>
      </c>
      <c r="BE8" s="11">
        <v>443</v>
      </c>
      <c r="BF8" s="11">
        <v>394</v>
      </c>
      <c r="BG8" s="11">
        <v>314</v>
      </c>
      <c r="BH8" s="11">
        <v>257</v>
      </c>
      <c r="BI8" s="11">
        <v>206</v>
      </c>
      <c r="BJ8" s="11">
        <v>329</v>
      </c>
      <c r="BK8" s="11">
        <v>179</v>
      </c>
      <c r="BL8" s="11">
        <v>174</v>
      </c>
      <c r="BM8" s="11">
        <v>97</v>
      </c>
      <c r="BN8" s="11">
        <v>87</v>
      </c>
      <c r="BO8" s="11">
        <v>148</v>
      </c>
      <c r="BP8" s="11"/>
      <c r="BQ8" s="11">
        <v>1209</v>
      </c>
      <c r="BR8" s="11">
        <v>2688</v>
      </c>
    </row>
    <row r="9" spans="2:70" x14ac:dyDescent="0.35">
      <c r="B9" s="18" t="s">
        <v>188</v>
      </c>
      <c r="C9" s="17">
        <v>2.5433118292877501E-2</v>
      </c>
      <c r="D9" s="17">
        <v>3.6167031714431898E-2</v>
      </c>
      <c r="E9" s="17">
        <v>1.45649930582438E-2</v>
      </c>
      <c r="F9" s="17"/>
      <c r="G9" s="17">
        <v>2.6368470020408801E-2</v>
      </c>
      <c r="H9" s="17">
        <v>1.44864173673324E-2</v>
      </c>
      <c r="I9" s="17">
        <v>3.9703855471756803E-2</v>
      </c>
      <c r="J9" s="17">
        <v>2.3324733359633299E-2</v>
      </c>
      <c r="K9" s="17">
        <v>1.8713557133032001E-2</v>
      </c>
      <c r="L9" s="17">
        <v>2.82810760672309E-2</v>
      </c>
      <c r="M9" s="17"/>
      <c r="N9" s="17">
        <v>2.6944378807368101E-2</v>
      </c>
      <c r="O9" s="17">
        <v>2.1693499265318598E-2</v>
      </c>
      <c r="P9" s="17">
        <v>2.4389649675591998E-2</v>
      </c>
      <c r="Q9" s="17">
        <v>2.8026821313021401E-2</v>
      </c>
      <c r="R9" s="17"/>
      <c r="S9" s="17">
        <v>2.1661847997323E-2</v>
      </c>
      <c r="T9" s="17">
        <v>1.6363506021394698E-2</v>
      </c>
      <c r="U9" s="17">
        <v>2.7241472408439101E-2</v>
      </c>
      <c r="V9" s="17">
        <v>2.2029661081761302E-2</v>
      </c>
      <c r="W9" s="17">
        <v>1.6153773303503802E-2</v>
      </c>
      <c r="X9" s="17">
        <v>3.9998171939004297E-2</v>
      </c>
      <c r="Y9" s="17">
        <v>1.49495498985859E-2</v>
      </c>
      <c r="Z9" s="17">
        <v>2.8710504035786798E-2</v>
      </c>
      <c r="AA9" s="17">
        <v>2.5315386793982601E-2</v>
      </c>
      <c r="AB9" s="17">
        <v>1.76455509624934E-2</v>
      </c>
      <c r="AC9" s="17">
        <v>5.8054212038942898E-2</v>
      </c>
      <c r="AD9" s="17">
        <v>5.8748802256460203E-2</v>
      </c>
      <c r="AE9" s="17"/>
      <c r="AF9" s="17">
        <v>2.9529026736834999E-2</v>
      </c>
      <c r="AG9" s="17">
        <v>1.96048613235867E-2</v>
      </c>
      <c r="AH9" s="17">
        <v>3.5956749056619601E-2</v>
      </c>
      <c r="AI9" s="17"/>
      <c r="AJ9" s="17">
        <v>2.3792784102384602E-2</v>
      </c>
      <c r="AK9" s="17">
        <v>2.17642668236992E-2</v>
      </c>
      <c r="AL9" s="17">
        <v>9.7118697679699408E-3</v>
      </c>
      <c r="AM9" s="17">
        <v>0.12323888160188901</v>
      </c>
      <c r="AN9" s="17">
        <v>3.21452676360829E-2</v>
      </c>
      <c r="AO9" s="17"/>
      <c r="AP9" s="17">
        <v>2.2992874028054999E-2</v>
      </c>
      <c r="AQ9" s="17">
        <v>1.70318752772417E-2</v>
      </c>
      <c r="AR9" s="17">
        <v>1.1122929716722499E-2</v>
      </c>
      <c r="AS9" s="17"/>
      <c r="AT9" s="17">
        <v>3.2651905328111797E-2</v>
      </c>
      <c r="AU9" s="17">
        <v>2.46581662967582E-2</v>
      </c>
      <c r="AV9" s="17">
        <v>2.1677423735873301E-2</v>
      </c>
      <c r="AW9" s="17">
        <v>2.2475782245926699E-2</v>
      </c>
      <c r="AX9" s="17">
        <v>4.5259806982298798E-2</v>
      </c>
      <c r="AY9" s="17"/>
      <c r="AZ9" s="17">
        <v>8.7363589397481206E-2</v>
      </c>
      <c r="BA9" s="17">
        <v>1.9612937722019701E-2</v>
      </c>
      <c r="BB9" s="17">
        <v>2.0272543198671798E-2</v>
      </c>
      <c r="BC9" s="17">
        <v>2.0234521846861201E-2</v>
      </c>
      <c r="BD9" s="17">
        <v>3.0097438570031301E-2</v>
      </c>
      <c r="BE9" s="17">
        <v>2.9451729637831499E-2</v>
      </c>
      <c r="BF9" s="17">
        <v>3.1916908066211801E-2</v>
      </c>
      <c r="BG9" s="17">
        <v>2.0460523231683899E-2</v>
      </c>
      <c r="BH9" s="17">
        <v>3.3716188590276502E-2</v>
      </c>
      <c r="BI9" s="17">
        <v>1.5787354342781799E-2</v>
      </c>
      <c r="BJ9" s="17">
        <v>1.5753675016111301E-2</v>
      </c>
      <c r="BK9" s="17">
        <v>2.6742791301421698E-2</v>
      </c>
      <c r="BL9" s="17">
        <v>2.0890148884780701E-2</v>
      </c>
      <c r="BM9" s="17">
        <v>3.3126194352947599E-2</v>
      </c>
      <c r="BN9" s="17">
        <v>0</v>
      </c>
      <c r="BO9" s="17">
        <v>2.58185854967161E-2</v>
      </c>
      <c r="BP9" s="17"/>
      <c r="BQ9" s="17">
        <v>2.0603603122466101E-2</v>
      </c>
      <c r="BR9" s="17">
        <v>2.7039665212980801E-2</v>
      </c>
    </row>
    <row r="10" spans="2:70" x14ac:dyDescent="0.35">
      <c r="B10" s="18" t="s">
        <v>189</v>
      </c>
      <c r="C10" s="17">
        <v>4.4741443716625598E-2</v>
      </c>
      <c r="D10" s="17">
        <v>5.7610365938318399E-2</v>
      </c>
      <c r="E10" s="17">
        <v>3.2470475570617503E-2</v>
      </c>
      <c r="F10" s="17"/>
      <c r="G10" s="17">
        <v>3.0003604998820502E-2</v>
      </c>
      <c r="H10" s="17">
        <v>4.97695251640599E-2</v>
      </c>
      <c r="I10" s="17">
        <v>2.8735349745583401E-2</v>
      </c>
      <c r="J10" s="17">
        <v>4.14037696677848E-2</v>
      </c>
      <c r="K10" s="17">
        <v>3.4758573750672601E-2</v>
      </c>
      <c r="L10" s="17">
        <v>7.2956844944359195E-2</v>
      </c>
      <c r="M10" s="17"/>
      <c r="N10" s="17">
        <v>3.5898280965574403E-2</v>
      </c>
      <c r="O10" s="17">
        <v>5.0768582754564702E-2</v>
      </c>
      <c r="P10" s="17">
        <v>4.4566092929642899E-2</v>
      </c>
      <c r="Q10" s="17">
        <v>4.8765809488202902E-2</v>
      </c>
      <c r="R10" s="17"/>
      <c r="S10" s="17">
        <v>3.8442021437083397E-2</v>
      </c>
      <c r="T10" s="17">
        <v>4.1364810013006799E-2</v>
      </c>
      <c r="U10" s="17">
        <v>5.1835870281152802E-2</v>
      </c>
      <c r="V10" s="17">
        <v>5.8656766457459597E-2</v>
      </c>
      <c r="W10" s="17">
        <v>4.8944880055258003E-2</v>
      </c>
      <c r="X10" s="17">
        <v>4.8952461583635899E-2</v>
      </c>
      <c r="Y10" s="17">
        <v>2.9187808520430999E-2</v>
      </c>
      <c r="Z10" s="17">
        <v>3.7652260246100799E-2</v>
      </c>
      <c r="AA10" s="17">
        <v>5.0149174920932099E-2</v>
      </c>
      <c r="AB10" s="17">
        <v>5.1627697194697598E-2</v>
      </c>
      <c r="AC10" s="17">
        <v>2.9378017239131499E-2</v>
      </c>
      <c r="AD10" s="17">
        <v>4.1782173083400501E-2</v>
      </c>
      <c r="AE10" s="17"/>
      <c r="AF10" s="17">
        <v>4.7346807593460397E-2</v>
      </c>
      <c r="AG10" s="17">
        <v>4.2461409257710601E-2</v>
      </c>
      <c r="AH10" s="17">
        <v>5.5325348264716898E-2</v>
      </c>
      <c r="AI10" s="17"/>
      <c r="AJ10" s="17">
        <v>4.6474641279835402E-2</v>
      </c>
      <c r="AK10" s="17">
        <v>3.9237329333964802E-2</v>
      </c>
      <c r="AL10" s="17">
        <v>6.0701626715985398E-2</v>
      </c>
      <c r="AM10" s="17">
        <v>0</v>
      </c>
      <c r="AN10" s="17">
        <v>5.7590379471430503E-2</v>
      </c>
      <c r="AO10" s="17"/>
      <c r="AP10" s="17">
        <v>3.8566020534855999E-2</v>
      </c>
      <c r="AQ10" s="17">
        <v>3.7359075981695897E-2</v>
      </c>
      <c r="AR10" s="17">
        <v>4.3319642985335298E-2</v>
      </c>
      <c r="AS10" s="17"/>
      <c r="AT10" s="17">
        <v>4.0418750282175897E-2</v>
      </c>
      <c r="AU10" s="17">
        <v>3.7765124693687903E-2</v>
      </c>
      <c r="AV10" s="17">
        <v>5.1683776466111699E-2</v>
      </c>
      <c r="AW10" s="17">
        <v>3.16236424595598E-2</v>
      </c>
      <c r="AX10" s="17">
        <v>1.6126063089149201E-2</v>
      </c>
      <c r="AY10" s="17"/>
      <c r="AZ10" s="17">
        <v>2.6152030040453401E-2</v>
      </c>
      <c r="BA10" s="17">
        <v>6.6131564405209994E-2</v>
      </c>
      <c r="BB10" s="17">
        <v>5.6645887102090599E-2</v>
      </c>
      <c r="BC10" s="17">
        <v>5.3343853982894499E-2</v>
      </c>
      <c r="BD10" s="17">
        <v>5.8961615559452001E-2</v>
      </c>
      <c r="BE10" s="17">
        <v>5.94266798640085E-2</v>
      </c>
      <c r="BF10" s="17">
        <v>2.67916524385702E-2</v>
      </c>
      <c r="BG10" s="17">
        <v>4.83628762159155E-2</v>
      </c>
      <c r="BH10" s="17">
        <v>1.9156953744664699E-2</v>
      </c>
      <c r="BI10" s="17">
        <v>3.6873614319057599E-2</v>
      </c>
      <c r="BJ10" s="17">
        <v>4.0312036451396797E-2</v>
      </c>
      <c r="BK10" s="17">
        <v>2.1941919736458301E-2</v>
      </c>
      <c r="BL10" s="17">
        <v>5.9657544113605299E-2</v>
      </c>
      <c r="BM10" s="17">
        <v>3.87062418994037E-2</v>
      </c>
      <c r="BN10" s="17">
        <v>1.2650466342302101E-2</v>
      </c>
      <c r="BO10" s="17">
        <v>3.0718584886239301E-2</v>
      </c>
      <c r="BP10" s="17"/>
      <c r="BQ10" s="17">
        <v>3.8971450302768197E-2</v>
      </c>
      <c r="BR10" s="17">
        <v>4.8094130867488698E-2</v>
      </c>
    </row>
    <row r="11" spans="2:70" x14ac:dyDescent="0.35">
      <c r="B11" s="18" t="s">
        <v>190</v>
      </c>
      <c r="C11" s="17">
        <v>7.6522184980178196E-2</v>
      </c>
      <c r="D11" s="17">
        <v>9.6807262736903002E-2</v>
      </c>
      <c r="E11" s="17">
        <v>5.6230768835207397E-2</v>
      </c>
      <c r="F11" s="17"/>
      <c r="G11" s="17">
        <v>7.4650449284549295E-2</v>
      </c>
      <c r="H11" s="17">
        <v>7.5105896513298007E-2</v>
      </c>
      <c r="I11" s="17">
        <v>6.4645305836167399E-2</v>
      </c>
      <c r="J11" s="17">
        <v>6.2586187126530093E-2</v>
      </c>
      <c r="K11" s="17">
        <v>7.6879171271893004E-2</v>
      </c>
      <c r="L11" s="17">
        <v>9.9778878726355394E-2</v>
      </c>
      <c r="M11" s="17"/>
      <c r="N11" s="17">
        <v>7.4292224040944599E-2</v>
      </c>
      <c r="O11" s="17">
        <v>7.1021617877772905E-2</v>
      </c>
      <c r="P11" s="17">
        <v>7.9650684400176405E-2</v>
      </c>
      <c r="Q11" s="17">
        <v>8.18541765392483E-2</v>
      </c>
      <c r="R11" s="17"/>
      <c r="S11" s="17">
        <v>7.1508478485396501E-2</v>
      </c>
      <c r="T11" s="17">
        <v>7.6415250587646602E-2</v>
      </c>
      <c r="U11" s="17">
        <v>8.3937982808633196E-2</v>
      </c>
      <c r="V11" s="17">
        <v>6.9891816926157604E-2</v>
      </c>
      <c r="W11" s="17">
        <v>9.5842071601760295E-2</v>
      </c>
      <c r="X11" s="17">
        <v>8.9778714779158206E-2</v>
      </c>
      <c r="Y11" s="17">
        <v>6.3565473655161298E-2</v>
      </c>
      <c r="Z11" s="17">
        <v>7.3490526279557197E-2</v>
      </c>
      <c r="AA11" s="17">
        <v>7.57209675900853E-2</v>
      </c>
      <c r="AB11" s="17">
        <v>7.4725280054721802E-2</v>
      </c>
      <c r="AC11" s="17">
        <v>8.2960725939663693E-2</v>
      </c>
      <c r="AD11" s="17">
        <v>5.17193026138556E-2</v>
      </c>
      <c r="AE11" s="17"/>
      <c r="AF11" s="17">
        <v>7.8044645451960895E-2</v>
      </c>
      <c r="AG11" s="17">
        <v>7.6167376190618696E-2</v>
      </c>
      <c r="AH11" s="17">
        <v>7.7620907701049499E-2</v>
      </c>
      <c r="AI11" s="17"/>
      <c r="AJ11" s="17">
        <v>6.7948535676729399E-2</v>
      </c>
      <c r="AK11" s="17">
        <v>7.8603889567885499E-2</v>
      </c>
      <c r="AL11" s="17">
        <v>0.122410746472284</v>
      </c>
      <c r="AM11" s="17">
        <v>0.123051732411442</v>
      </c>
      <c r="AN11" s="17">
        <v>8.0494598569396794E-2</v>
      </c>
      <c r="AO11" s="17"/>
      <c r="AP11" s="17">
        <v>6.67508650770509E-2</v>
      </c>
      <c r="AQ11" s="17">
        <v>7.1681169122317395E-2</v>
      </c>
      <c r="AR11" s="17">
        <v>0.12368595010191499</v>
      </c>
      <c r="AS11" s="17"/>
      <c r="AT11" s="17">
        <v>6.2195421629234297E-2</v>
      </c>
      <c r="AU11" s="17">
        <v>8.0182658315068295E-2</v>
      </c>
      <c r="AV11" s="17">
        <v>7.6026600183207602E-2</v>
      </c>
      <c r="AW11" s="17">
        <v>7.87218197288269E-2</v>
      </c>
      <c r="AX11" s="17">
        <v>0.114438896047921</v>
      </c>
      <c r="AY11" s="17"/>
      <c r="AZ11" s="17">
        <v>0</v>
      </c>
      <c r="BA11" s="17">
        <v>0.10244388388393701</v>
      </c>
      <c r="BB11" s="17">
        <v>5.9438437319168799E-2</v>
      </c>
      <c r="BC11" s="17">
        <v>8.2677712743033399E-2</v>
      </c>
      <c r="BD11" s="17">
        <v>0.10568862865373201</v>
      </c>
      <c r="BE11" s="17">
        <v>7.0495968281640606E-2</v>
      </c>
      <c r="BF11" s="17">
        <v>8.1488046870135306E-2</v>
      </c>
      <c r="BG11" s="17">
        <v>6.5495768778293606E-2</v>
      </c>
      <c r="BH11" s="17">
        <v>6.3412687750084504E-2</v>
      </c>
      <c r="BI11" s="17">
        <v>0.114493454329943</v>
      </c>
      <c r="BJ11" s="17">
        <v>8.7603382860394305E-2</v>
      </c>
      <c r="BK11" s="17">
        <v>7.00522382367363E-2</v>
      </c>
      <c r="BL11" s="17">
        <v>3.7597084836651203E-2</v>
      </c>
      <c r="BM11" s="17">
        <v>7.7647516309217707E-2</v>
      </c>
      <c r="BN11" s="17">
        <v>8.9926334215067599E-2</v>
      </c>
      <c r="BO11" s="17">
        <v>6.4472519174362503E-2</v>
      </c>
      <c r="BP11" s="17"/>
      <c r="BQ11" s="17">
        <v>9.2225307474818899E-2</v>
      </c>
      <c r="BR11" s="17">
        <v>6.9267199697479701E-2</v>
      </c>
    </row>
    <row r="12" spans="2:70" x14ac:dyDescent="0.35">
      <c r="B12" s="18" t="s">
        <v>191</v>
      </c>
      <c r="C12" s="17">
        <v>0.18885544414639899</v>
      </c>
      <c r="D12" s="17">
        <v>0.214684947073157</v>
      </c>
      <c r="E12" s="17">
        <v>0.16372003790534101</v>
      </c>
      <c r="F12" s="17"/>
      <c r="G12" s="17">
        <v>0.15024426122384099</v>
      </c>
      <c r="H12" s="17">
        <v>0.174401997272526</v>
      </c>
      <c r="I12" s="17">
        <v>0.180554892068786</v>
      </c>
      <c r="J12" s="17">
        <v>0.17793689336714</v>
      </c>
      <c r="K12" s="17">
        <v>0.20847192465814501</v>
      </c>
      <c r="L12" s="17">
        <v>0.228879869331932</v>
      </c>
      <c r="M12" s="17"/>
      <c r="N12" s="17">
        <v>0.19760173734472</v>
      </c>
      <c r="O12" s="17">
        <v>0.198183615686605</v>
      </c>
      <c r="P12" s="17">
        <v>0.18757090433026199</v>
      </c>
      <c r="Q12" s="17">
        <v>0.17133248936286999</v>
      </c>
      <c r="R12" s="17"/>
      <c r="S12" s="17">
        <v>0.23658247186586701</v>
      </c>
      <c r="T12" s="17">
        <v>0.151670585049686</v>
      </c>
      <c r="U12" s="17">
        <v>0.18518567225266</v>
      </c>
      <c r="V12" s="17">
        <v>0.196642688075642</v>
      </c>
      <c r="W12" s="17">
        <v>0.201402964779513</v>
      </c>
      <c r="X12" s="17">
        <v>0.15045301202731601</v>
      </c>
      <c r="Y12" s="17">
        <v>0.204138281239713</v>
      </c>
      <c r="Z12" s="17">
        <v>0.19940722174902401</v>
      </c>
      <c r="AA12" s="17">
        <v>0.150971199661732</v>
      </c>
      <c r="AB12" s="17">
        <v>0.24236121636982499</v>
      </c>
      <c r="AC12" s="17">
        <v>0.15326782185016</v>
      </c>
      <c r="AD12" s="17">
        <v>0.18255619980861801</v>
      </c>
      <c r="AE12" s="17"/>
      <c r="AF12" s="17">
        <v>0.188913526996974</v>
      </c>
      <c r="AG12" s="17">
        <v>0.19897150171510899</v>
      </c>
      <c r="AH12" s="17">
        <v>0.20391994604605901</v>
      </c>
      <c r="AI12" s="17"/>
      <c r="AJ12" s="17">
        <v>0.20081503836738199</v>
      </c>
      <c r="AK12" s="17">
        <v>0.178388317986578</v>
      </c>
      <c r="AL12" s="17">
        <v>0.178757721176557</v>
      </c>
      <c r="AM12" s="17">
        <v>0.21033783028799899</v>
      </c>
      <c r="AN12" s="17">
        <v>0.19244226827977901</v>
      </c>
      <c r="AO12" s="17"/>
      <c r="AP12" s="17">
        <v>0.203400555334628</v>
      </c>
      <c r="AQ12" s="17">
        <v>0.162802979905939</v>
      </c>
      <c r="AR12" s="17">
        <v>0.198671517920541</v>
      </c>
      <c r="AS12" s="17"/>
      <c r="AT12" s="17">
        <v>0.18513496779825001</v>
      </c>
      <c r="AU12" s="17">
        <v>0.17298492899371801</v>
      </c>
      <c r="AV12" s="17">
        <v>0.196432134069427</v>
      </c>
      <c r="AW12" s="17">
        <v>0.203306576968834</v>
      </c>
      <c r="AX12" s="17">
        <v>0.110997309497751</v>
      </c>
      <c r="AY12" s="17"/>
      <c r="AZ12" s="17">
        <v>0.18492381180200801</v>
      </c>
      <c r="BA12" s="17">
        <v>0.204975299303195</v>
      </c>
      <c r="BB12" s="17">
        <v>0.200998399344161</v>
      </c>
      <c r="BC12" s="17">
        <v>0.20258498408096501</v>
      </c>
      <c r="BD12" s="17">
        <v>0.18173875899518899</v>
      </c>
      <c r="BE12" s="17">
        <v>0.18188080421295399</v>
      </c>
      <c r="BF12" s="17">
        <v>0.172008957301098</v>
      </c>
      <c r="BG12" s="17">
        <v>0.211407966867902</v>
      </c>
      <c r="BH12" s="17">
        <v>0.13291218228425</v>
      </c>
      <c r="BI12" s="17">
        <v>0.18633427183314599</v>
      </c>
      <c r="BJ12" s="17">
        <v>0.19251031804678501</v>
      </c>
      <c r="BK12" s="17">
        <v>0.19682284316385201</v>
      </c>
      <c r="BL12" s="17">
        <v>0.214890691294778</v>
      </c>
      <c r="BM12" s="17">
        <v>0.19469878955917799</v>
      </c>
      <c r="BN12" s="17">
        <v>0.15930137818780599</v>
      </c>
      <c r="BO12" s="17">
        <v>0.209525257420584</v>
      </c>
      <c r="BP12" s="17"/>
      <c r="BQ12" s="17">
        <v>0.17378702127474099</v>
      </c>
      <c r="BR12" s="17">
        <v>0.19222120545132401</v>
      </c>
    </row>
    <row r="13" spans="2:70" x14ac:dyDescent="0.35">
      <c r="B13" s="18" t="s">
        <v>192</v>
      </c>
      <c r="C13" s="17">
        <v>0.26221788425109999</v>
      </c>
      <c r="D13" s="17">
        <v>0.26675686906778601</v>
      </c>
      <c r="E13" s="17">
        <v>0.25811758095356702</v>
      </c>
      <c r="F13" s="17"/>
      <c r="G13" s="17">
        <v>0.250364217675828</v>
      </c>
      <c r="H13" s="17">
        <v>0.26176331072346698</v>
      </c>
      <c r="I13" s="17">
        <v>0.26770521460080099</v>
      </c>
      <c r="J13" s="17">
        <v>0.25927096775685698</v>
      </c>
      <c r="K13" s="17">
        <v>0.26367353126966098</v>
      </c>
      <c r="L13" s="17">
        <v>0.26742970572491498</v>
      </c>
      <c r="M13" s="17"/>
      <c r="N13" s="17">
        <v>0.27281534695827903</v>
      </c>
      <c r="O13" s="17">
        <v>0.28930806285120397</v>
      </c>
      <c r="P13" s="17">
        <v>0.245355063520908</v>
      </c>
      <c r="Q13" s="17">
        <v>0.23576725970725401</v>
      </c>
      <c r="R13" s="17"/>
      <c r="S13" s="17">
        <v>0.266828938369157</v>
      </c>
      <c r="T13" s="17">
        <v>0.27615996485347799</v>
      </c>
      <c r="U13" s="17">
        <v>0.26946917099462497</v>
      </c>
      <c r="V13" s="17">
        <v>0.27334763189755401</v>
      </c>
      <c r="W13" s="17">
        <v>0.187351406898082</v>
      </c>
      <c r="X13" s="17">
        <v>0.23755688197840799</v>
      </c>
      <c r="Y13" s="17">
        <v>0.28119923430805199</v>
      </c>
      <c r="Z13" s="17">
        <v>0.263065978044496</v>
      </c>
      <c r="AA13" s="17">
        <v>0.25913260700413598</v>
      </c>
      <c r="AB13" s="17">
        <v>0.29180030887224301</v>
      </c>
      <c r="AC13" s="17">
        <v>0.23809657247565799</v>
      </c>
      <c r="AD13" s="17">
        <v>0.28745407228509301</v>
      </c>
      <c r="AE13" s="17"/>
      <c r="AF13" s="17">
        <v>0.25057904451216101</v>
      </c>
      <c r="AG13" s="17">
        <v>0.27441028730346601</v>
      </c>
      <c r="AH13" s="17">
        <v>0.26882380355608498</v>
      </c>
      <c r="AI13" s="17"/>
      <c r="AJ13" s="17">
        <v>0.26254508940615001</v>
      </c>
      <c r="AK13" s="17">
        <v>0.27685958050159298</v>
      </c>
      <c r="AL13" s="17">
        <v>0.29116651243528802</v>
      </c>
      <c r="AM13" s="17">
        <v>0.18570162684275199</v>
      </c>
      <c r="AN13" s="17">
        <v>0.224132625935587</v>
      </c>
      <c r="AO13" s="17"/>
      <c r="AP13" s="17">
        <v>0.24949499941895001</v>
      </c>
      <c r="AQ13" s="17">
        <v>0.27869253467378902</v>
      </c>
      <c r="AR13" s="17">
        <v>0.294438050794668</v>
      </c>
      <c r="AS13" s="17"/>
      <c r="AT13" s="17">
        <v>0.26122563479925498</v>
      </c>
      <c r="AU13" s="17">
        <v>0.26446896071259102</v>
      </c>
      <c r="AV13" s="17">
        <v>0.26273301146619399</v>
      </c>
      <c r="AW13" s="17">
        <v>0.30370756248504399</v>
      </c>
      <c r="AX13" s="17">
        <v>0.28999004015989999</v>
      </c>
      <c r="AY13" s="17"/>
      <c r="AZ13" s="17">
        <v>0.27279414921790501</v>
      </c>
      <c r="BA13" s="17">
        <v>0.23003327952841601</v>
      </c>
      <c r="BB13" s="17">
        <v>0.27586219116471999</v>
      </c>
      <c r="BC13" s="17">
        <v>0.23649169799950601</v>
      </c>
      <c r="BD13" s="17">
        <v>0.243408836017694</v>
      </c>
      <c r="BE13" s="17">
        <v>0.28060372103950998</v>
      </c>
      <c r="BF13" s="17">
        <v>0.23443798663393101</v>
      </c>
      <c r="BG13" s="17">
        <v>0.22460026275921999</v>
      </c>
      <c r="BH13" s="17">
        <v>0.32100618288385102</v>
      </c>
      <c r="BI13" s="17">
        <v>0.26437479000528102</v>
      </c>
      <c r="BJ13" s="17">
        <v>0.27384912088990299</v>
      </c>
      <c r="BK13" s="17">
        <v>0.29386861378819601</v>
      </c>
      <c r="BL13" s="17">
        <v>0.28613949734038902</v>
      </c>
      <c r="BM13" s="17">
        <v>0.31924981795131702</v>
      </c>
      <c r="BN13" s="17">
        <v>0.29076324772117002</v>
      </c>
      <c r="BO13" s="17">
        <v>0.24644183102349099</v>
      </c>
      <c r="BP13" s="17"/>
      <c r="BQ13" s="17">
        <v>0.27587678618797901</v>
      </c>
      <c r="BR13" s="17">
        <v>0.255045709476725</v>
      </c>
    </row>
    <row r="14" spans="2:70" x14ac:dyDescent="0.35">
      <c r="B14" s="18" t="s">
        <v>193</v>
      </c>
      <c r="C14" s="17">
        <v>0.22521900423261401</v>
      </c>
      <c r="D14" s="17">
        <v>0.19011209392211501</v>
      </c>
      <c r="E14" s="17">
        <v>0.25995140859542598</v>
      </c>
      <c r="F14" s="17"/>
      <c r="G14" s="17">
        <v>0.221323418652764</v>
      </c>
      <c r="H14" s="17">
        <v>0.22340854369691099</v>
      </c>
      <c r="I14" s="17">
        <v>0.23939358452751999</v>
      </c>
      <c r="J14" s="17">
        <v>0.22818310438578901</v>
      </c>
      <c r="K14" s="17">
        <v>0.25432298024745897</v>
      </c>
      <c r="L14" s="17">
        <v>0.19578121015208</v>
      </c>
      <c r="M14" s="17"/>
      <c r="N14" s="17">
        <v>0.227627526668359</v>
      </c>
      <c r="O14" s="17">
        <v>0.215455208326156</v>
      </c>
      <c r="P14" s="17">
        <v>0.23529135891043301</v>
      </c>
      <c r="Q14" s="17">
        <v>0.226826558887362</v>
      </c>
      <c r="R14" s="17"/>
      <c r="S14" s="17">
        <v>0.203224427029954</v>
      </c>
      <c r="T14" s="17">
        <v>0.24213922112872099</v>
      </c>
      <c r="U14" s="17">
        <v>0.23008619607044001</v>
      </c>
      <c r="V14" s="17">
        <v>0.189659588278491</v>
      </c>
      <c r="W14" s="17">
        <v>0.26741840838252101</v>
      </c>
      <c r="X14" s="17">
        <v>0.25396417897311102</v>
      </c>
      <c r="Y14" s="17">
        <v>0.245351630646649</v>
      </c>
      <c r="Z14" s="17">
        <v>0.20362318677786201</v>
      </c>
      <c r="AA14" s="17">
        <v>0.24886978967609899</v>
      </c>
      <c r="AB14" s="17">
        <v>0.183057850008497</v>
      </c>
      <c r="AC14" s="17">
        <v>0.22067500546454499</v>
      </c>
      <c r="AD14" s="17">
        <v>0.18573967360840399</v>
      </c>
      <c r="AE14" s="17"/>
      <c r="AF14" s="17">
        <v>0.22990493132985701</v>
      </c>
      <c r="AG14" s="17">
        <v>0.23608714322878799</v>
      </c>
      <c r="AH14" s="17">
        <v>0.176462418783843</v>
      </c>
      <c r="AI14" s="17"/>
      <c r="AJ14" s="17">
        <v>0.23785898931062999</v>
      </c>
      <c r="AK14" s="17">
        <v>0.21522871272313701</v>
      </c>
      <c r="AL14" s="17">
        <v>0.21287592628451901</v>
      </c>
      <c r="AM14" s="17">
        <v>0.15480540348792499</v>
      </c>
      <c r="AN14" s="17">
        <v>0.210203932100614</v>
      </c>
      <c r="AO14" s="17"/>
      <c r="AP14" s="17">
        <v>0.243129497059873</v>
      </c>
      <c r="AQ14" s="17">
        <v>0.23464858116353199</v>
      </c>
      <c r="AR14" s="17">
        <v>0.20274825664763799</v>
      </c>
      <c r="AS14" s="17"/>
      <c r="AT14" s="17">
        <v>0.22539748299895801</v>
      </c>
      <c r="AU14" s="17">
        <v>0.22981331586949699</v>
      </c>
      <c r="AV14" s="17">
        <v>0.230452826665594</v>
      </c>
      <c r="AW14" s="17">
        <v>0.19424312815770201</v>
      </c>
      <c r="AX14" s="17">
        <v>0.22481588649238099</v>
      </c>
      <c r="AY14" s="17"/>
      <c r="AZ14" s="17">
        <v>0.168717823148644</v>
      </c>
      <c r="BA14" s="17">
        <v>0.19577846435787699</v>
      </c>
      <c r="BB14" s="17">
        <v>0.20453981542284</v>
      </c>
      <c r="BC14" s="17">
        <v>0.232778614840885</v>
      </c>
      <c r="BD14" s="17">
        <v>0.20171067638606099</v>
      </c>
      <c r="BE14" s="17">
        <v>0.19276137541159999</v>
      </c>
      <c r="BF14" s="17">
        <v>0.249557176416319</v>
      </c>
      <c r="BG14" s="17">
        <v>0.26210125728706002</v>
      </c>
      <c r="BH14" s="17">
        <v>0.25405238446394801</v>
      </c>
      <c r="BI14" s="17">
        <v>0.26274323253029402</v>
      </c>
      <c r="BJ14" s="17">
        <v>0.20954303294975299</v>
      </c>
      <c r="BK14" s="17">
        <v>0.25377057937408198</v>
      </c>
      <c r="BL14" s="17">
        <v>0.21436113612118199</v>
      </c>
      <c r="BM14" s="17">
        <v>0.167904613931004</v>
      </c>
      <c r="BN14" s="17">
        <v>0.24743884235239</v>
      </c>
      <c r="BO14" s="17">
        <v>0.24991004904209199</v>
      </c>
      <c r="BP14" s="17"/>
      <c r="BQ14" s="17">
        <v>0.21920195291394301</v>
      </c>
      <c r="BR14" s="17">
        <v>0.230728722011902</v>
      </c>
    </row>
    <row r="15" spans="2:70" x14ac:dyDescent="0.35">
      <c r="B15" s="18" t="s">
        <v>194</v>
      </c>
      <c r="C15" s="19">
        <v>0.17701092038020699</v>
      </c>
      <c r="D15" s="19">
        <v>0.137861429547289</v>
      </c>
      <c r="E15" s="19">
        <v>0.214944735081598</v>
      </c>
      <c r="F15" s="19"/>
      <c r="G15" s="19">
        <v>0.247045578143788</v>
      </c>
      <c r="H15" s="19">
        <v>0.20106430926240601</v>
      </c>
      <c r="I15" s="19">
        <v>0.179261797749385</v>
      </c>
      <c r="J15" s="19">
        <v>0.20729434433626601</v>
      </c>
      <c r="K15" s="19">
        <v>0.143180261669137</v>
      </c>
      <c r="L15" s="19">
        <v>0.10689241505312801</v>
      </c>
      <c r="M15" s="19"/>
      <c r="N15" s="19">
        <v>0.164820505214755</v>
      </c>
      <c r="O15" s="19">
        <v>0.153569413238379</v>
      </c>
      <c r="P15" s="19">
        <v>0.18317624623298501</v>
      </c>
      <c r="Q15" s="19">
        <v>0.20742688470204099</v>
      </c>
      <c r="R15" s="19"/>
      <c r="S15" s="19">
        <v>0.161751814815219</v>
      </c>
      <c r="T15" s="19">
        <v>0.195886662346067</v>
      </c>
      <c r="U15" s="19">
        <v>0.15224363518405001</v>
      </c>
      <c r="V15" s="19">
        <v>0.189771847282935</v>
      </c>
      <c r="W15" s="19">
        <v>0.18288649497936199</v>
      </c>
      <c r="X15" s="19">
        <v>0.179296578719366</v>
      </c>
      <c r="Y15" s="19">
        <v>0.16160802173140801</v>
      </c>
      <c r="Z15" s="19">
        <v>0.194050322867173</v>
      </c>
      <c r="AA15" s="19">
        <v>0.18984087435303401</v>
      </c>
      <c r="AB15" s="19">
        <v>0.13878209653752299</v>
      </c>
      <c r="AC15" s="19">
        <v>0.21756764499189901</v>
      </c>
      <c r="AD15" s="19">
        <v>0.19199977634416901</v>
      </c>
      <c r="AE15" s="19"/>
      <c r="AF15" s="19">
        <v>0.175682017378751</v>
      </c>
      <c r="AG15" s="19">
        <v>0.15229742098072099</v>
      </c>
      <c r="AH15" s="19">
        <v>0.181890826591626</v>
      </c>
      <c r="AI15" s="19"/>
      <c r="AJ15" s="19">
        <v>0.160564921856888</v>
      </c>
      <c r="AK15" s="19">
        <v>0.18991790306314199</v>
      </c>
      <c r="AL15" s="19">
        <v>0.124375597147397</v>
      </c>
      <c r="AM15" s="19">
        <v>0.20286452536799399</v>
      </c>
      <c r="AN15" s="19">
        <v>0.20299092800710999</v>
      </c>
      <c r="AO15" s="19"/>
      <c r="AP15" s="19">
        <v>0.175665188546587</v>
      </c>
      <c r="AQ15" s="19">
        <v>0.19778378387548501</v>
      </c>
      <c r="AR15" s="19">
        <v>0.12601365183318</v>
      </c>
      <c r="AS15" s="19"/>
      <c r="AT15" s="19">
        <v>0.19297583716401601</v>
      </c>
      <c r="AU15" s="19">
        <v>0.19012684511868</v>
      </c>
      <c r="AV15" s="19">
        <v>0.16099422741359301</v>
      </c>
      <c r="AW15" s="19">
        <v>0.165921487954106</v>
      </c>
      <c r="AX15" s="19">
        <v>0.19837199773059899</v>
      </c>
      <c r="AY15" s="19"/>
      <c r="AZ15" s="19">
        <v>0.26004859639350802</v>
      </c>
      <c r="BA15" s="19">
        <v>0.181024570799345</v>
      </c>
      <c r="BB15" s="19">
        <v>0.18224272644834799</v>
      </c>
      <c r="BC15" s="19">
        <v>0.17188861450585499</v>
      </c>
      <c r="BD15" s="19">
        <v>0.17839404581784099</v>
      </c>
      <c r="BE15" s="19">
        <v>0.185379721552455</v>
      </c>
      <c r="BF15" s="19">
        <v>0.20379927227373401</v>
      </c>
      <c r="BG15" s="19">
        <v>0.167571344859925</v>
      </c>
      <c r="BH15" s="19">
        <v>0.175743420282926</v>
      </c>
      <c r="BI15" s="19">
        <v>0.119393282639496</v>
      </c>
      <c r="BJ15" s="19">
        <v>0.18042843378565701</v>
      </c>
      <c r="BK15" s="19">
        <v>0.13680101439925399</v>
      </c>
      <c r="BL15" s="19">
        <v>0.166463897408614</v>
      </c>
      <c r="BM15" s="19">
        <v>0.168666825996932</v>
      </c>
      <c r="BN15" s="19">
        <v>0.19991973118126299</v>
      </c>
      <c r="BO15" s="19">
        <v>0.17311317295651499</v>
      </c>
      <c r="BP15" s="19"/>
      <c r="BQ15" s="19">
        <v>0.17933387872328399</v>
      </c>
      <c r="BR15" s="19">
        <v>0.17760336728209999</v>
      </c>
    </row>
    <row r="16" spans="2:70" x14ac:dyDescent="0.35">
      <c r="B16" s="16"/>
    </row>
    <row r="17" spans="2:2" x14ac:dyDescent="0.35">
      <c r="B17" t="s">
        <v>98</v>
      </c>
    </row>
    <row r="18" spans="2:2" x14ac:dyDescent="0.35">
      <c r="B18" t="s">
        <v>99</v>
      </c>
    </row>
    <row r="20" spans="2:2" x14ac:dyDescent="0.35">
      <c r="B20" s="8" t="str">
        <f>HYPERLINK("#'Contents'!A1", "Return to Contents")</f>
        <v>Return to Contents</v>
      </c>
    </row>
  </sheetData>
  <mergeCells count="11">
    <mergeCell ref="BQ5:BR5"/>
    <mergeCell ref="D5:E5"/>
    <mergeCell ref="G5:L5"/>
    <mergeCell ref="N5:Q5"/>
    <mergeCell ref="S5:AD5"/>
    <mergeCell ref="AF5:AH5"/>
    <mergeCell ref="D2:BJ2"/>
    <mergeCell ref="AJ5:AN5"/>
    <mergeCell ref="AP5:AR5"/>
    <mergeCell ref="AT5:AX5"/>
    <mergeCell ref="AZ5:BO5"/>
  </mergeCells>
  <pageMargins left="0.7" right="0.7" top="0.75" bottom="0.75" header="0.3" footer="0.3"/>
  <pageSetup paperSize="9" orientation="portrait" horizontalDpi="300" verticalDpi="300"/>
  <drawing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B2:BR20"/>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67" width="10.7265625" customWidth="1"/>
    <col min="68" max="68" width="2.1796875" customWidth="1"/>
    <col min="69" max="70" width="10.7265625" customWidth="1"/>
    <col min="71" max="71" width="2.1796875" customWidth="1"/>
  </cols>
  <sheetData>
    <row r="2" spans="2:70" ht="40" customHeight="1" x14ac:dyDescent="0.35">
      <c r="D2" s="29" t="s">
        <v>200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row>
    <row r="5" spans="2:70" ht="30" customHeight="1" x14ac:dyDescent="0.35">
      <c r="B5" s="15"/>
      <c r="C5" s="15"/>
      <c r="D5" s="30" t="s">
        <v>74</v>
      </c>
      <c r="E5" s="30"/>
      <c r="F5" s="15"/>
      <c r="G5" s="30" t="s">
        <v>75</v>
      </c>
      <c r="H5" s="30"/>
      <c r="I5" s="30"/>
      <c r="J5" s="30"/>
      <c r="K5" s="30"/>
      <c r="L5" s="30"/>
      <c r="M5" s="15"/>
      <c r="N5" s="30" t="s">
        <v>76</v>
      </c>
      <c r="O5" s="30"/>
      <c r="P5" s="30"/>
      <c r="Q5" s="30"/>
      <c r="R5" s="15"/>
      <c r="S5" s="30" t="s">
        <v>77</v>
      </c>
      <c r="T5" s="30"/>
      <c r="U5" s="30"/>
      <c r="V5" s="30"/>
      <c r="W5" s="30"/>
      <c r="X5" s="30"/>
      <c r="Y5" s="30"/>
      <c r="Z5" s="30"/>
      <c r="AA5" s="30"/>
      <c r="AB5" s="30"/>
      <c r="AC5" s="30"/>
      <c r="AD5" s="30"/>
      <c r="AE5" s="15"/>
      <c r="AF5" s="30" t="s">
        <v>78</v>
      </c>
      <c r="AG5" s="30"/>
      <c r="AH5" s="30"/>
      <c r="AI5" s="15"/>
      <c r="AJ5" s="30" t="s">
        <v>79</v>
      </c>
      <c r="AK5" s="30"/>
      <c r="AL5" s="30"/>
      <c r="AM5" s="30"/>
      <c r="AN5" s="30"/>
      <c r="AO5" s="15"/>
      <c r="AP5" s="30" t="s">
        <v>80</v>
      </c>
      <c r="AQ5" s="30"/>
      <c r="AR5" s="30"/>
      <c r="AS5" s="15"/>
      <c r="AT5" s="30" t="s">
        <v>81</v>
      </c>
      <c r="AU5" s="30"/>
      <c r="AV5" s="30"/>
      <c r="AW5" s="30"/>
      <c r="AX5" s="30"/>
      <c r="AY5" s="15"/>
      <c r="AZ5" s="30" t="s">
        <v>82</v>
      </c>
      <c r="BA5" s="30"/>
      <c r="BB5" s="30"/>
      <c r="BC5" s="30"/>
      <c r="BD5" s="30"/>
      <c r="BE5" s="30"/>
      <c r="BF5" s="30"/>
      <c r="BG5" s="30"/>
      <c r="BH5" s="30"/>
      <c r="BI5" s="30"/>
      <c r="BJ5" s="30"/>
      <c r="BK5" s="30"/>
      <c r="BL5" s="30"/>
      <c r="BM5" s="30"/>
      <c r="BN5" s="30"/>
      <c r="BO5" s="30"/>
      <c r="BP5" s="15"/>
      <c r="BQ5" s="30" t="s">
        <v>83</v>
      </c>
      <c r="BR5" s="30"/>
    </row>
    <row r="6" spans="2:7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46</v>
      </c>
      <c r="AQ6" s="12" t="s">
        <v>47</v>
      </c>
      <c r="AR6" s="12" t="s">
        <v>50</v>
      </c>
      <c r="AT6" s="12" t="s">
        <v>51</v>
      </c>
      <c r="AU6" s="12" t="s">
        <v>52</v>
      </c>
      <c r="AV6" s="12" t="s">
        <v>53</v>
      </c>
      <c r="AW6" s="12" t="s">
        <v>54</v>
      </c>
      <c r="AX6" s="12" t="s">
        <v>55</v>
      </c>
      <c r="AZ6" s="12" t="s">
        <v>56</v>
      </c>
      <c r="BA6" s="12" t="s">
        <v>57</v>
      </c>
      <c r="BB6" s="12" t="s">
        <v>58</v>
      </c>
      <c r="BC6" s="12" t="s">
        <v>59</v>
      </c>
      <c r="BD6" s="12" t="s">
        <v>60</v>
      </c>
      <c r="BE6" s="12" t="s">
        <v>61</v>
      </c>
      <c r="BF6" s="12" t="s">
        <v>62</v>
      </c>
      <c r="BG6" s="12" t="s">
        <v>63</v>
      </c>
      <c r="BH6" s="12" t="s">
        <v>64</v>
      </c>
      <c r="BI6" s="12" t="s">
        <v>65</v>
      </c>
      <c r="BJ6" s="12" t="s">
        <v>66</v>
      </c>
      <c r="BK6" s="12" t="s">
        <v>67</v>
      </c>
      <c r="BL6" s="12" t="s">
        <v>68</v>
      </c>
      <c r="BM6" s="12" t="s">
        <v>69</v>
      </c>
      <c r="BN6" s="12" t="s">
        <v>70</v>
      </c>
      <c r="BO6" s="12" t="s">
        <v>71</v>
      </c>
      <c r="BQ6" s="12" t="s">
        <v>72</v>
      </c>
      <c r="BR6" s="12" t="s">
        <v>73</v>
      </c>
    </row>
    <row r="7" spans="2:70" ht="30" customHeight="1" x14ac:dyDescent="0.35">
      <c r="B7" s="10" t="s">
        <v>19</v>
      </c>
      <c r="C7" s="10">
        <v>4012</v>
      </c>
      <c r="D7" s="10">
        <v>1971</v>
      </c>
      <c r="E7" s="10">
        <v>2028</v>
      </c>
      <c r="F7" s="10"/>
      <c r="G7" s="10">
        <v>497</v>
      </c>
      <c r="H7" s="10">
        <v>704</v>
      </c>
      <c r="I7" s="10">
        <v>694</v>
      </c>
      <c r="J7" s="10">
        <v>693</v>
      </c>
      <c r="K7" s="10">
        <v>571</v>
      </c>
      <c r="L7" s="10">
        <v>853</v>
      </c>
      <c r="M7" s="10"/>
      <c r="N7" s="10">
        <v>1178</v>
      </c>
      <c r="O7" s="10">
        <v>1131</v>
      </c>
      <c r="P7" s="10">
        <v>781</v>
      </c>
      <c r="Q7" s="10">
        <v>909</v>
      </c>
      <c r="R7" s="10"/>
      <c r="S7" s="10">
        <v>563</v>
      </c>
      <c r="T7" s="10">
        <v>553</v>
      </c>
      <c r="U7" s="10">
        <v>314</v>
      </c>
      <c r="V7" s="10">
        <v>343</v>
      </c>
      <c r="W7" s="10">
        <v>293</v>
      </c>
      <c r="X7" s="10">
        <v>376</v>
      </c>
      <c r="Y7" s="10">
        <v>336</v>
      </c>
      <c r="Z7" s="10">
        <v>171</v>
      </c>
      <c r="AA7" s="10">
        <v>447</v>
      </c>
      <c r="AB7" s="10">
        <v>337</v>
      </c>
      <c r="AC7" s="10">
        <v>188</v>
      </c>
      <c r="AD7" s="10">
        <v>91</v>
      </c>
      <c r="AE7" s="10"/>
      <c r="AF7" s="10">
        <v>1421</v>
      </c>
      <c r="AG7" s="10">
        <v>1665</v>
      </c>
      <c r="AH7" s="10">
        <v>577</v>
      </c>
      <c r="AI7" s="10"/>
      <c r="AJ7" s="10">
        <v>1433</v>
      </c>
      <c r="AK7" s="10">
        <v>1082</v>
      </c>
      <c r="AL7" s="10">
        <v>299</v>
      </c>
      <c r="AM7" s="10">
        <v>42</v>
      </c>
      <c r="AN7" s="10">
        <v>541</v>
      </c>
      <c r="AO7" s="10"/>
      <c r="AP7" s="10">
        <v>878</v>
      </c>
      <c r="AQ7" s="10">
        <v>1369</v>
      </c>
      <c r="AR7" s="10">
        <v>264</v>
      </c>
      <c r="AS7" s="10"/>
      <c r="AT7" s="10">
        <v>929</v>
      </c>
      <c r="AU7" s="10">
        <v>932</v>
      </c>
      <c r="AV7" s="10">
        <v>1096</v>
      </c>
      <c r="AW7" s="10">
        <v>455</v>
      </c>
      <c r="AX7" s="10">
        <v>62</v>
      </c>
      <c r="AY7" s="10"/>
      <c r="AZ7" s="10">
        <v>33</v>
      </c>
      <c r="BA7" s="10">
        <v>185</v>
      </c>
      <c r="BB7" s="10">
        <v>256</v>
      </c>
      <c r="BC7" s="10">
        <v>269</v>
      </c>
      <c r="BD7" s="10">
        <v>403</v>
      </c>
      <c r="BE7" s="10">
        <v>436</v>
      </c>
      <c r="BF7" s="10">
        <v>391</v>
      </c>
      <c r="BG7" s="10">
        <v>312</v>
      </c>
      <c r="BH7" s="10">
        <v>253</v>
      </c>
      <c r="BI7" s="10">
        <v>211</v>
      </c>
      <c r="BJ7" s="10">
        <v>336</v>
      </c>
      <c r="BK7" s="10">
        <v>187</v>
      </c>
      <c r="BL7" s="10">
        <v>180</v>
      </c>
      <c r="BM7" s="10">
        <v>103</v>
      </c>
      <c r="BN7" s="10">
        <v>95</v>
      </c>
      <c r="BO7" s="10">
        <v>161</v>
      </c>
      <c r="BP7" s="10"/>
      <c r="BQ7" s="10">
        <v>1235</v>
      </c>
      <c r="BR7" s="10">
        <v>2665</v>
      </c>
    </row>
    <row r="8" spans="2:70" ht="30" customHeight="1" x14ac:dyDescent="0.35">
      <c r="B8" s="11" t="s">
        <v>20</v>
      </c>
      <c r="C8" s="11">
        <v>4012</v>
      </c>
      <c r="D8" s="11">
        <v>1975</v>
      </c>
      <c r="E8" s="11">
        <v>2024</v>
      </c>
      <c r="F8" s="11"/>
      <c r="G8" s="11">
        <v>558</v>
      </c>
      <c r="H8" s="11">
        <v>682</v>
      </c>
      <c r="I8" s="11">
        <v>685</v>
      </c>
      <c r="J8" s="11">
        <v>686</v>
      </c>
      <c r="K8" s="11">
        <v>562</v>
      </c>
      <c r="L8" s="11">
        <v>839</v>
      </c>
      <c r="M8" s="11"/>
      <c r="N8" s="11">
        <v>1080</v>
      </c>
      <c r="O8" s="11">
        <v>1039</v>
      </c>
      <c r="P8" s="11">
        <v>880</v>
      </c>
      <c r="Q8" s="11">
        <v>1000</v>
      </c>
      <c r="R8" s="11"/>
      <c r="S8" s="11">
        <v>562</v>
      </c>
      <c r="T8" s="11">
        <v>522</v>
      </c>
      <c r="U8" s="11">
        <v>321</v>
      </c>
      <c r="V8" s="11">
        <v>361</v>
      </c>
      <c r="W8" s="11">
        <v>281</v>
      </c>
      <c r="X8" s="11">
        <v>361</v>
      </c>
      <c r="Y8" s="11">
        <v>321</v>
      </c>
      <c r="Z8" s="11">
        <v>160</v>
      </c>
      <c r="AA8" s="11">
        <v>441</v>
      </c>
      <c r="AB8" s="11">
        <v>361</v>
      </c>
      <c r="AC8" s="11">
        <v>201</v>
      </c>
      <c r="AD8" s="11">
        <v>120</v>
      </c>
      <c r="AE8" s="11"/>
      <c r="AF8" s="11">
        <v>1410</v>
      </c>
      <c r="AG8" s="11">
        <v>1629</v>
      </c>
      <c r="AH8" s="11">
        <v>599</v>
      </c>
      <c r="AI8" s="11"/>
      <c r="AJ8" s="11">
        <v>1397</v>
      </c>
      <c r="AK8" s="11">
        <v>1071</v>
      </c>
      <c r="AL8" s="11">
        <v>288</v>
      </c>
      <c r="AM8" s="11">
        <v>45</v>
      </c>
      <c r="AN8" s="11">
        <v>558</v>
      </c>
      <c r="AO8" s="11"/>
      <c r="AP8" s="11">
        <v>856</v>
      </c>
      <c r="AQ8" s="11">
        <v>1358</v>
      </c>
      <c r="AR8" s="11">
        <v>259</v>
      </c>
      <c r="AS8" s="11"/>
      <c r="AT8" s="11">
        <v>961</v>
      </c>
      <c r="AU8" s="11">
        <v>958</v>
      </c>
      <c r="AV8" s="11">
        <v>1056</v>
      </c>
      <c r="AW8" s="11">
        <v>434</v>
      </c>
      <c r="AX8" s="11">
        <v>55</v>
      </c>
      <c r="AY8" s="11"/>
      <c r="AZ8" s="11">
        <v>33</v>
      </c>
      <c r="BA8" s="11">
        <v>186</v>
      </c>
      <c r="BB8" s="11">
        <v>267</v>
      </c>
      <c r="BC8" s="11">
        <v>280</v>
      </c>
      <c r="BD8" s="11">
        <v>416</v>
      </c>
      <c r="BE8" s="11">
        <v>443</v>
      </c>
      <c r="BF8" s="11">
        <v>394</v>
      </c>
      <c r="BG8" s="11">
        <v>314</v>
      </c>
      <c r="BH8" s="11">
        <v>257</v>
      </c>
      <c r="BI8" s="11">
        <v>206</v>
      </c>
      <c r="BJ8" s="11">
        <v>329</v>
      </c>
      <c r="BK8" s="11">
        <v>179</v>
      </c>
      <c r="BL8" s="11">
        <v>174</v>
      </c>
      <c r="BM8" s="11">
        <v>97</v>
      </c>
      <c r="BN8" s="11">
        <v>87</v>
      </c>
      <c r="BO8" s="11">
        <v>148</v>
      </c>
      <c r="BP8" s="11"/>
      <c r="BQ8" s="11">
        <v>1209</v>
      </c>
      <c r="BR8" s="11">
        <v>2688</v>
      </c>
    </row>
    <row r="9" spans="2:70" x14ac:dyDescent="0.35">
      <c r="B9" s="18" t="s">
        <v>188</v>
      </c>
      <c r="C9" s="17">
        <v>0.24039513682820199</v>
      </c>
      <c r="D9" s="17">
        <v>0.18922401715780701</v>
      </c>
      <c r="E9" s="17">
        <v>0.29047254705581899</v>
      </c>
      <c r="F9" s="17"/>
      <c r="G9" s="17">
        <v>0.22476085094081799</v>
      </c>
      <c r="H9" s="17">
        <v>0.21034941398752199</v>
      </c>
      <c r="I9" s="17">
        <v>0.20538707328592001</v>
      </c>
      <c r="J9" s="17">
        <v>0.244943920656706</v>
      </c>
      <c r="K9" s="17">
        <v>0.24164156635011799</v>
      </c>
      <c r="L9" s="17">
        <v>0.29928630368438802</v>
      </c>
      <c r="M9" s="17"/>
      <c r="N9" s="17">
        <v>0.24389564440543099</v>
      </c>
      <c r="O9" s="17">
        <v>0.25063752326298</v>
      </c>
      <c r="P9" s="17">
        <v>0.232063320633937</v>
      </c>
      <c r="Q9" s="17">
        <v>0.23140608066537099</v>
      </c>
      <c r="R9" s="17"/>
      <c r="S9" s="17">
        <v>0.23650700254562801</v>
      </c>
      <c r="T9" s="17">
        <v>0.26702936777194303</v>
      </c>
      <c r="U9" s="17">
        <v>0.254767481465076</v>
      </c>
      <c r="V9" s="17">
        <v>0.244397573404528</v>
      </c>
      <c r="W9" s="17">
        <v>0.24895783284900999</v>
      </c>
      <c r="X9" s="17">
        <v>0.23975998856807701</v>
      </c>
      <c r="Y9" s="17">
        <v>0.24657319454013699</v>
      </c>
      <c r="Z9" s="17">
        <v>0.24912348083090599</v>
      </c>
      <c r="AA9" s="17">
        <v>0.22742579266414401</v>
      </c>
      <c r="AB9" s="17">
        <v>0.23031213360300001</v>
      </c>
      <c r="AC9" s="17">
        <v>0.230571585416219</v>
      </c>
      <c r="AD9" s="17">
        <v>0.14041417116173899</v>
      </c>
      <c r="AE9" s="17"/>
      <c r="AF9" s="17">
        <v>0.26789117377994498</v>
      </c>
      <c r="AG9" s="17">
        <v>0.21096448944319099</v>
      </c>
      <c r="AH9" s="17">
        <v>0.235998558141925</v>
      </c>
      <c r="AI9" s="17"/>
      <c r="AJ9" s="17">
        <v>0.25975077973666499</v>
      </c>
      <c r="AK9" s="17">
        <v>0.21781656522302201</v>
      </c>
      <c r="AL9" s="17">
        <v>0.200879409903402</v>
      </c>
      <c r="AM9" s="17">
        <v>0.20927859600943899</v>
      </c>
      <c r="AN9" s="17">
        <v>0.28113246865707697</v>
      </c>
      <c r="AO9" s="17"/>
      <c r="AP9" s="17">
        <v>0.246752244543997</v>
      </c>
      <c r="AQ9" s="17">
        <v>0.21254253375344401</v>
      </c>
      <c r="AR9" s="17">
        <v>0.199203867288782</v>
      </c>
      <c r="AS9" s="17"/>
      <c r="AT9" s="17">
        <v>0.25294046698831701</v>
      </c>
      <c r="AU9" s="17">
        <v>0.24929909276998299</v>
      </c>
      <c r="AV9" s="17">
        <v>0.212923876531845</v>
      </c>
      <c r="AW9" s="17">
        <v>0.209068923711038</v>
      </c>
      <c r="AX9" s="17">
        <v>0.170001094981237</v>
      </c>
      <c r="AY9" s="17"/>
      <c r="AZ9" s="17">
        <v>0.27069655384358898</v>
      </c>
      <c r="BA9" s="17">
        <v>0.23727594892084999</v>
      </c>
      <c r="BB9" s="17">
        <v>0.26632594544302801</v>
      </c>
      <c r="BC9" s="17">
        <v>0.28276080840011403</v>
      </c>
      <c r="BD9" s="17">
        <v>0.215874138595888</v>
      </c>
      <c r="BE9" s="17">
        <v>0.23700016971990401</v>
      </c>
      <c r="BF9" s="17">
        <v>0.227655634882789</v>
      </c>
      <c r="BG9" s="17">
        <v>0.241777083905967</v>
      </c>
      <c r="BH9" s="17">
        <v>0.24937035411603301</v>
      </c>
      <c r="BI9" s="17">
        <v>0.17697100718624001</v>
      </c>
      <c r="BJ9" s="17">
        <v>0.25890770064602497</v>
      </c>
      <c r="BK9" s="17">
        <v>0.199838966119152</v>
      </c>
      <c r="BL9" s="17">
        <v>0.21074233252147401</v>
      </c>
      <c r="BM9" s="17">
        <v>0.274142896166784</v>
      </c>
      <c r="BN9" s="17">
        <v>0.23019774139913399</v>
      </c>
      <c r="BO9" s="17">
        <v>0.18085433975954199</v>
      </c>
      <c r="BP9" s="17"/>
      <c r="BQ9" s="17">
        <v>0.19760281758685599</v>
      </c>
      <c r="BR9" s="17">
        <v>0.26243558938193701</v>
      </c>
    </row>
    <row r="10" spans="2:70" x14ac:dyDescent="0.35">
      <c r="B10" s="18" t="s">
        <v>189</v>
      </c>
      <c r="C10" s="17">
        <v>0.192520832527175</v>
      </c>
      <c r="D10" s="17">
        <v>0.184920707689611</v>
      </c>
      <c r="E10" s="17">
        <v>0.20023498625900699</v>
      </c>
      <c r="F10" s="17"/>
      <c r="G10" s="17">
        <v>0.18163731739386199</v>
      </c>
      <c r="H10" s="17">
        <v>0.15582388468911501</v>
      </c>
      <c r="I10" s="17">
        <v>0.17830548900319601</v>
      </c>
      <c r="J10" s="17">
        <v>0.17077614399285601</v>
      </c>
      <c r="K10" s="17">
        <v>0.219563775918487</v>
      </c>
      <c r="L10" s="17">
        <v>0.24088741970142299</v>
      </c>
      <c r="M10" s="17"/>
      <c r="N10" s="17">
        <v>0.209172072032692</v>
      </c>
      <c r="O10" s="17">
        <v>0.19132028151687799</v>
      </c>
      <c r="P10" s="17">
        <v>0.170119625592906</v>
      </c>
      <c r="Q10" s="17">
        <v>0.19704539985540701</v>
      </c>
      <c r="R10" s="17"/>
      <c r="S10" s="17">
        <v>0.17806750085335099</v>
      </c>
      <c r="T10" s="17">
        <v>0.19497964002026699</v>
      </c>
      <c r="U10" s="17">
        <v>0.189608528998883</v>
      </c>
      <c r="V10" s="17">
        <v>0.19273651131192299</v>
      </c>
      <c r="W10" s="17">
        <v>0.206738168591069</v>
      </c>
      <c r="X10" s="17">
        <v>0.18351990829193901</v>
      </c>
      <c r="Y10" s="17">
        <v>0.18573946243085501</v>
      </c>
      <c r="Z10" s="17">
        <v>0.165058346250129</v>
      </c>
      <c r="AA10" s="17">
        <v>0.22223785375365299</v>
      </c>
      <c r="AB10" s="17">
        <v>0.215223219579218</v>
      </c>
      <c r="AC10" s="17">
        <v>0.17033355592395</v>
      </c>
      <c r="AD10" s="17">
        <v>0.16485154521228801</v>
      </c>
      <c r="AE10" s="17"/>
      <c r="AF10" s="17">
        <v>0.18367646182318401</v>
      </c>
      <c r="AG10" s="17">
        <v>0.20438316901926001</v>
      </c>
      <c r="AH10" s="17">
        <v>0.18409463461658601</v>
      </c>
      <c r="AI10" s="17"/>
      <c r="AJ10" s="17">
        <v>0.19909809284805699</v>
      </c>
      <c r="AK10" s="17">
        <v>0.183373490264476</v>
      </c>
      <c r="AL10" s="17">
        <v>0.21285179856389799</v>
      </c>
      <c r="AM10" s="17">
        <v>0.13561497690509999</v>
      </c>
      <c r="AN10" s="17">
        <v>0.19807214422140301</v>
      </c>
      <c r="AO10" s="17"/>
      <c r="AP10" s="17">
        <v>0.216882764772272</v>
      </c>
      <c r="AQ10" s="17">
        <v>0.188113816714298</v>
      </c>
      <c r="AR10" s="17">
        <v>0.18222949790635301</v>
      </c>
      <c r="AS10" s="17"/>
      <c r="AT10" s="17">
        <v>0.19903176071955</v>
      </c>
      <c r="AU10" s="17">
        <v>0.194254921525397</v>
      </c>
      <c r="AV10" s="17">
        <v>0.193484262800898</v>
      </c>
      <c r="AW10" s="17">
        <v>0.176405049630522</v>
      </c>
      <c r="AX10" s="17">
        <v>0.20310191384434101</v>
      </c>
      <c r="AY10" s="17"/>
      <c r="AZ10" s="17">
        <v>0.230653895924435</v>
      </c>
      <c r="BA10" s="17">
        <v>0.155611919620391</v>
      </c>
      <c r="BB10" s="17">
        <v>0.199825013854663</v>
      </c>
      <c r="BC10" s="17">
        <v>0.15166145342287399</v>
      </c>
      <c r="BD10" s="17">
        <v>0.16194700755866501</v>
      </c>
      <c r="BE10" s="17">
        <v>0.220990307780874</v>
      </c>
      <c r="BF10" s="17">
        <v>0.192764864613405</v>
      </c>
      <c r="BG10" s="17">
        <v>0.21008009940279099</v>
      </c>
      <c r="BH10" s="17">
        <v>0.211590964090067</v>
      </c>
      <c r="BI10" s="17">
        <v>0.211094342441775</v>
      </c>
      <c r="BJ10" s="17">
        <v>0.18016477561699601</v>
      </c>
      <c r="BK10" s="17">
        <v>0.22389541986233</v>
      </c>
      <c r="BL10" s="17">
        <v>0.19836010531930001</v>
      </c>
      <c r="BM10" s="17">
        <v>0.167076646428239</v>
      </c>
      <c r="BN10" s="17">
        <v>0.25813246090729602</v>
      </c>
      <c r="BO10" s="17">
        <v>0.13155602904275701</v>
      </c>
      <c r="BP10" s="17"/>
      <c r="BQ10" s="17">
        <v>0.176855368402449</v>
      </c>
      <c r="BR10" s="17">
        <v>0.201846000774978</v>
      </c>
    </row>
    <row r="11" spans="2:70" x14ac:dyDescent="0.35">
      <c r="B11" s="18" t="s">
        <v>190</v>
      </c>
      <c r="C11" s="17">
        <v>0.16648459353275899</v>
      </c>
      <c r="D11" s="17">
        <v>0.157626418746217</v>
      </c>
      <c r="E11" s="17">
        <v>0.17573084324785199</v>
      </c>
      <c r="F11" s="17"/>
      <c r="G11" s="17">
        <v>0.146903910810015</v>
      </c>
      <c r="H11" s="17">
        <v>0.16707964558062</v>
      </c>
      <c r="I11" s="17">
        <v>0.164551989576218</v>
      </c>
      <c r="J11" s="17">
        <v>0.170941467953452</v>
      </c>
      <c r="K11" s="17">
        <v>0.183529068331066</v>
      </c>
      <c r="L11" s="17">
        <v>0.16555010379738899</v>
      </c>
      <c r="M11" s="17"/>
      <c r="N11" s="17">
        <v>0.18577531313842199</v>
      </c>
      <c r="O11" s="17">
        <v>0.16190831947793199</v>
      </c>
      <c r="P11" s="17">
        <v>0.168781383819746</v>
      </c>
      <c r="Q11" s="17">
        <v>0.148659597266321</v>
      </c>
      <c r="R11" s="17"/>
      <c r="S11" s="17">
        <v>0.16276128144375601</v>
      </c>
      <c r="T11" s="17">
        <v>0.16733238848374099</v>
      </c>
      <c r="U11" s="17">
        <v>0.15986007029051999</v>
      </c>
      <c r="V11" s="17">
        <v>0.16843397686848799</v>
      </c>
      <c r="W11" s="17">
        <v>0.19165740709501999</v>
      </c>
      <c r="X11" s="17">
        <v>0.13510605128533101</v>
      </c>
      <c r="Y11" s="17">
        <v>0.14729789961342901</v>
      </c>
      <c r="Z11" s="17">
        <v>0.19503771467197201</v>
      </c>
      <c r="AA11" s="17">
        <v>0.16166818566289501</v>
      </c>
      <c r="AB11" s="17">
        <v>0.180204484497685</v>
      </c>
      <c r="AC11" s="17">
        <v>0.200098035515971</v>
      </c>
      <c r="AD11" s="17">
        <v>0.16092124383964401</v>
      </c>
      <c r="AE11" s="17"/>
      <c r="AF11" s="17">
        <v>0.163527540205161</v>
      </c>
      <c r="AG11" s="17">
        <v>0.178800396844978</v>
      </c>
      <c r="AH11" s="17">
        <v>0.14743689869437501</v>
      </c>
      <c r="AI11" s="17"/>
      <c r="AJ11" s="17">
        <v>0.17869391288104799</v>
      </c>
      <c r="AK11" s="17">
        <v>0.161143966141547</v>
      </c>
      <c r="AL11" s="17">
        <v>0.15096566292024399</v>
      </c>
      <c r="AM11" s="17">
        <v>0.138498334404901</v>
      </c>
      <c r="AN11" s="17">
        <v>0.14819256460307101</v>
      </c>
      <c r="AO11" s="17"/>
      <c r="AP11" s="17">
        <v>0.166632151365945</v>
      </c>
      <c r="AQ11" s="17">
        <v>0.18249692917613999</v>
      </c>
      <c r="AR11" s="17">
        <v>0.13974832383562499</v>
      </c>
      <c r="AS11" s="17"/>
      <c r="AT11" s="17">
        <v>0.165775468738214</v>
      </c>
      <c r="AU11" s="17">
        <v>0.15474303915661999</v>
      </c>
      <c r="AV11" s="17">
        <v>0.16583037480651799</v>
      </c>
      <c r="AW11" s="17">
        <v>0.206521320068904</v>
      </c>
      <c r="AX11" s="17">
        <v>0.106979237446117</v>
      </c>
      <c r="AY11" s="17"/>
      <c r="AZ11" s="17">
        <v>0.114552789727938</v>
      </c>
      <c r="BA11" s="17">
        <v>0.17648998767246599</v>
      </c>
      <c r="BB11" s="17">
        <v>0.147039693326383</v>
      </c>
      <c r="BC11" s="17">
        <v>0.18305293012999099</v>
      </c>
      <c r="BD11" s="17">
        <v>0.173515547122745</v>
      </c>
      <c r="BE11" s="17">
        <v>0.14370259616723399</v>
      </c>
      <c r="BF11" s="17">
        <v>0.179976413803597</v>
      </c>
      <c r="BG11" s="17">
        <v>0.14121034371883601</v>
      </c>
      <c r="BH11" s="17">
        <v>0.152461622648841</v>
      </c>
      <c r="BI11" s="17">
        <v>0.201638754249301</v>
      </c>
      <c r="BJ11" s="17">
        <v>0.15867875135592799</v>
      </c>
      <c r="BK11" s="17">
        <v>0.154239136950995</v>
      </c>
      <c r="BL11" s="17">
        <v>0.20481938014182399</v>
      </c>
      <c r="BM11" s="17">
        <v>0.24263010575486599</v>
      </c>
      <c r="BN11" s="17">
        <v>0.12014638351073</v>
      </c>
      <c r="BO11" s="17">
        <v>0.212708294605778</v>
      </c>
      <c r="BP11" s="17"/>
      <c r="BQ11" s="17">
        <v>0.18119764618683601</v>
      </c>
      <c r="BR11" s="17">
        <v>0.15920317669352699</v>
      </c>
    </row>
    <row r="12" spans="2:70" x14ac:dyDescent="0.35">
      <c r="B12" s="18" t="s">
        <v>191</v>
      </c>
      <c r="C12" s="17">
        <v>0.14824030836416499</v>
      </c>
      <c r="D12" s="17">
        <v>0.16589534169717701</v>
      </c>
      <c r="E12" s="17">
        <v>0.13196363056503899</v>
      </c>
      <c r="F12" s="17"/>
      <c r="G12" s="17">
        <v>0.157978862551967</v>
      </c>
      <c r="H12" s="17">
        <v>0.169468991611196</v>
      </c>
      <c r="I12" s="17">
        <v>0.15868054237822801</v>
      </c>
      <c r="J12" s="17">
        <v>0.145942819268397</v>
      </c>
      <c r="K12" s="17">
        <v>0.12338437624427499</v>
      </c>
      <c r="L12" s="17">
        <v>0.13449397540569399</v>
      </c>
      <c r="M12" s="17"/>
      <c r="N12" s="17">
        <v>0.13625676861858299</v>
      </c>
      <c r="O12" s="17">
        <v>0.164500971410071</v>
      </c>
      <c r="P12" s="17">
        <v>0.15023170056266499</v>
      </c>
      <c r="Q12" s="17">
        <v>0.14446240125875201</v>
      </c>
      <c r="R12" s="17"/>
      <c r="S12" s="17">
        <v>0.152060062266128</v>
      </c>
      <c r="T12" s="17">
        <v>0.13006777123166</v>
      </c>
      <c r="U12" s="17">
        <v>0.12696598158068401</v>
      </c>
      <c r="V12" s="17">
        <v>0.16266813237038599</v>
      </c>
      <c r="W12" s="17">
        <v>0.12484408454582401</v>
      </c>
      <c r="X12" s="17">
        <v>0.16402099463094699</v>
      </c>
      <c r="Y12" s="17">
        <v>0.15843929879992499</v>
      </c>
      <c r="Z12" s="17">
        <v>0.120353488507512</v>
      </c>
      <c r="AA12" s="17">
        <v>0.16067991207528301</v>
      </c>
      <c r="AB12" s="17">
        <v>0.13706694452443699</v>
      </c>
      <c r="AC12" s="17">
        <v>0.157684581427251</v>
      </c>
      <c r="AD12" s="17">
        <v>0.212190169220869</v>
      </c>
      <c r="AE12" s="17"/>
      <c r="AF12" s="17">
        <v>0.13762091082974301</v>
      </c>
      <c r="AG12" s="17">
        <v>0.155919871661964</v>
      </c>
      <c r="AH12" s="17">
        <v>0.15817842480098299</v>
      </c>
      <c r="AI12" s="17"/>
      <c r="AJ12" s="17">
        <v>0.13516865390962601</v>
      </c>
      <c r="AK12" s="17">
        <v>0.15506880434991499</v>
      </c>
      <c r="AL12" s="17">
        <v>0.19168021186567899</v>
      </c>
      <c r="AM12" s="17">
        <v>0.20512143755037501</v>
      </c>
      <c r="AN12" s="17">
        <v>0.134190612505736</v>
      </c>
      <c r="AO12" s="17"/>
      <c r="AP12" s="17">
        <v>0.14340892033338201</v>
      </c>
      <c r="AQ12" s="17">
        <v>0.15271391937635501</v>
      </c>
      <c r="AR12" s="17">
        <v>0.17869567483417001</v>
      </c>
      <c r="AS12" s="17"/>
      <c r="AT12" s="17">
        <v>0.134720036802219</v>
      </c>
      <c r="AU12" s="17">
        <v>0.14190943854816301</v>
      </c>
      <c r="AV12" s="17">
        <v>0.164510438032481</v>
      </c>
      <c r="AW12" s="17">
        <v>0.16015065883447299</v>
      </c>
      <c r="AX12" s="17">
        <v>0.13018422899648099</v>
      </c>
      <c r="AY12" s="17"/>
      <c r="AZ12" s="17">
        <v>0.15474970816809</v>
      </c>
      <c r="BA12" s="17">
        <v>0.13522995038928501</v>
      </c>
      <c r="BB12" s="17">
        <v>0.14353585469041699</v>
      </c>
      <c r="BC12" s="17">
        <v>0.145298756528662</v>
      </c>
      <c r="BD12" s="17">
        <v>0.149412423119889</v>
      </c>
      <c r="BE12" s="17">
        <v>0.14603916944482001</v>
      </c>
      <c r="BF12" s="17">
        <v>0.149432901612916</v>
      </c>
      <c r="BG12" s="17">
        <v>0.17981321441984099</v>
      </c>
      <c r="BH12" s="17">
        <v>0.15982346665043901</v>
      </c>
      <c r="BI12" s="17">
        <v>0.144507685555569</v>
      </c>
      <c r="BJ12" s="17">
        <v>0.129086782580561</v>
      </c>
      <c r="BK12" s="17">
        <v>0.13078031782990501</v>
      </c>
      <c r="BL12" s="17">
        <v>0.102934834047106</v>
      </c>
      <c r="BM12" s="17">
        <v>0.16072053682412499</v>
      </c>
      <c r="BN12" s="17">
        <v>0.17344769758885201</v>
      </c>
      <c r="BO12" s="17">
        <v>0.202525100659082</v>
      </c>
      <c r="BP12" s="17"/>
      <c r="BQ12" s="17">
        <v>0.15412780805090201</v>
      </c>
      <c r="BR12" s="17">
        <v>0.142234263422234</v>
      </c>
    </row>
    <row r="13" spans="2:70" x14ac:dyDescent="0.35">
      <c r="B13" s="18" t="s">
        <v>192</v>
      </c>
      <c r="C13" s="17">
        <v>0.121197111890614</v>
      </c>
      <c r="D13" s="17">
        <v>0.13448360616875901</v>
      </c>
      <c r="E13" s="17">
        <v>0.10803553453148</v>
      </c>
      <c r="F13" s="17"/>
      <c r="G13" s="17">
        <v>0.13540570630056301</v>
      </c>
      <c r="H13" s="17">
        <v>0.146818632410709</v>
      </c>
      <c r="I13" s="17">
        <v>0.12774044187049799</v>
      </c>
      <c r="J13" s="17">
        <v>0.115784388425806</v>
      </c>
      <c r="K13" s="17">
        <v>0.14139719204127801</v>
      </c>
      <c r="L13" s="17">
        <v>7.6445585541187494E-2</v>
      </c>
      <c r="M13" s="17"/>
      <c r="N13" s="17">
        <v>0.11826466268814601</v>
      </c>
      <c r="O13" s="17">
        <v>0.10437052194843301</v>
      </c>
      <c r="P13" s="17">
        <v>0.138703714965069</v>
      </c>
      <c r="Q13" s="17">
        <v>0.125203414349884</v>
      </c>
      <c r="R13" s="17"/>
      <c r="S13" s="17">
        <v>0.14003200302236099</v>
      </c>
      <c r="T13" s="17">
        <v>0.101375877173628</v>
      </c>
      <c r="U13" s="17">
        <v>0.11911314904176</v>
      </c>
      <c r="V13" s="17">
        <v>0.121558209430499</v>
      </c>
      <c r="W13" s="17">
        <v>9.5853858491112706E-2</v>
      </c>
      <c r="X13" s="17">
        <v>0.108753712550739</v>
      </c>
      <c r="Y13" s="17">
        <v>0.15838692754089301</v>
      </c>
      <c r="Z13" s="17">
        <v>0.15922864471280601</v>
      </c>
      <c r="AA13" s="17">
        <v>0.123692509473149</v>
      </c>
      <c r="AB13" s="17">
        <v>0.10932145972957701</v>
      </c>
      <c r="AC13" s="17">
        <v>0.108800791890865</v>
      </c>
      <c r="AD13" s="17">
        <v>0.11760681663454101</v>
      </c>
      <c r="AE13" s="17"/>
      <c r="AF13" s="17">
        <v>0.121798250877104</v>
      </c>
      <c r="AG13" s="17">
        <v>0.11680266147761099</v>
      </c>
      <c r="AH13" s="17">
        <v>0.13043198997657399</v>
      </c>
      <c r="AI13" s="17"/>
      <c r="AJ13" s="17">
        <v>0.11079901370968499</v>
      </c>
      <c r="AK13" s="17">
        <v>0.14229030846253701</v>
      </c>
      <c r="AL13" s="17">
        <v>0.112630860848939</v>
      </c>
      <c r="AM13" s="17">
        <v>0.16193896354361501</v>
      </c>
      <c r="AN13" s="17">
        <v>0.12140287253466001</v>
      </c>
      <c r="AO13" s="17"/>
      <c r="AP13" s="17">
        <v>0.10223492438757301</v>
      </c>
      <c r="AQ13" s="17">
        <v>0.136252188065694</v>
      </c>
      <c r="AR13" s="17">
        <v>0.147671005662146</v>
      </c>
      <c r="AS13" s="17"/>
      <c r="AT13" s="17">
        <v>0.114462840600721</v>
      </c>
      <c r="AU13" s="17">
        <v>0.12277670654126401</v>
      </c>
      <c r="AV13" s="17">
        <v>0.129335943759816</v>
      </c>
      <c r="AW13" s="17">
        <v>0.14015827180402601</v>
      </c>
      <c r="AX13" s="17">
        <v>0.17611216268221799</v>
      </c>
      <c r="AY13" s="17"/>
      <c r="AZ13" s="17">
        <v>5.1933188754460603E-2</v>
      </c>
      <c r="BA13" s="17">
        <v>0.134129252575823</v>
      </c>
      <c r="BB13" s="17">
        <v>0.114194868741782</v>
      </c>
      <c r="BC13" s="17">
        <v>0.104899298762256</v>
      </c>
      <c r="BD13" s="17">
        <v>0.116637523887423</v>
      </c>
      <c r="BE13" s="17">
        <v>0.116233431287974</v>
      </c>
      <c r="BF13" s="17">
        <v>0.12038396942806399</v>
      </c>
      <c r="BG13" s="17">
        <v>0.116347950635362</v>
      </c>
      <c r="BH13" s="17">
        <v>0.104193723689663</v>
      </c>
      <c r="BI13" s="17">
        <v>0.143076310475624</v>
      </c>
      <c r="BJ13" s="17">
        <v>0.155547030229192</v>
      </c>
      <c r="BK13" s="17">
        <v>0.16970941301138501</v>
      </c>
      <c r="BL13" s="17">
        <v>0.14410091850949799</v>
      </c>
      <c r="BM13" s="17">
        <v>0.10527981707763701</v>
      </c>
      <c r="BN13" s="17">
        <v>7.7005195093540604E-2</v>
      </c>
      <c r="BO13" s="17">
        <v>0.116871303527789</v>
      </c>
      <c r="BP13" s="17"/>
      <c r="BQ13" s="17">
        <v>0.13492330567754501</v>
      </c>
      <c r="BR13" s="17">
        <v>0.11372282061304</v>
      </c>
    </row>
    <row r="14" spans="2:70" x14ac:dyDescent="0.35">
      <c r="B14" s="18" t="s">
        <v>193</v>
      </c>
      <c r="C14" s="17">
        <v>6.6431670364473006E-2</v>
      </c>
      <c r="D14" s="17">
        <v>7.76924549520943E-2</v>
      </c>
      <c r="E14" s="17">
        <v>5.5869382858526301E-2</v>
      </c>
      <c r="F14" s="17"/>
      <c r="G14" s="17">
        <v>7.8257436898037602E-2</v>
      </c>
      <c r="H14" s="17">
        <v>7.7830741092810296E-2</v>
      </c>
      <c r="I14" s="17">
        <v>8.3596439927307795E-2</v>
      </c>
      <c r="J14" s="17">
        <v>6.8033831446802501E-2</v>
      </c>
      <c r="K14" s="17">
        <v>4.2382151466177097E-2</v>
      </c>
      <c r="L14" s="17">
        <v>5.0068084828362697E-2</v>
      </c>
      <c r="M14" s="17"/>
      <c r="N14" s="17">
        <v>5.7196697378066499E-2</v>
      </c>
      <c r="O14" s="17">
        <v>6.5058068958188303E-2</v>
      </c>
      <c r="P14" s="17">
        <v>6.69255328785862E-2</v>
      </c>
      <c r="Q14" s="17">
        <v>7.8261625753240097E-2</v>
      </c>
      <c r="R14" s="17"/>
      <c r="S14" s="17">
        <v>6.0551549508582297E-2</v>
      </c>
      <c r="T14" s="17">
        <v>7.1893850765985104E-2</v>
      </c>
      <c r="U14" s="17">
        <v>8.6530578677341694E-2</v>
      </c>
      <c r="V14" s="17">
        <v>5.8958823723726302E-2</v>
      </c>
      <c r="W14" s="17">
        <v>7.7263446734673502E-2</v>
      </c>
      <c r="X14" s="17">
        <v>6.6728340867679495E-2</v>
      </c>
      <c r="Y14" s="17">
        <v>5.59895088666129E-2</v>
      </c>
      <c r="Z14" s="17">
        <v>7.7387855974260997E-2</v>
      </c>
      <c r="AA14" s="17">
        <v>5.4794579006501802E-2</v>
      </c>
      <c r="AB14" s="17">
        <v>6.6977103663662399E-2</v>
      </c>
      <c r="AC14" s="17">
        <v>5.8441131230256703E-2</v>
      </c>
      <c r="AD14" s="17">
        <v>8.05028070280491E-2</v>
      </c>
      <c r="AE14" s="17"/>
      <c r="AF14" s="17">
        <v>6.0683909049830599E-2</v>
      </c>
      <c r="AG14" s="17">
        <v>6.9684720846913795E-2</v>
      </c>
      <c r="AH14" s="17">
        <v>7.1516908229120005E-2</v>
      </c>
      <c r="AI14" s="17"/>
      <c r="AJ14" s="17">
        <v>6.1449790193806801E-2</v>
      </c>
      <c r="AK14" s="17">
        <v>6.6619829653567206E-2</v>
      </c>
      <c r="AL14" s="17">
        <v>7.8258550729827098E-2</v>
      </c>
      <c r="AM14" s="17">
        <v>2.54009816473602E-2</v>
      </c>
      <c r="AN14" s="17">
        <v>5.98867871077838E-2</v>
      </c>
      <c r="AO14" s="17"/>
      <c r="AP14" s="17">
        <v>6.8721712980670105E-2</v>
      </c>
      <c r="AQ14" s="17">
        <v>6.0649247391819101E-2</v>
      </c>
      <c r="AR14" s="17">
        <v>8.1286155744153099E-2</v>
      </c>
      <c r="AS14" s="17"/>
      <c r="AT14" s="17">
        <v>5.8431326634215103E-2</v>
      </c>
      <c r="AU14" s="17">
        <v>6.6652591512658801E-2</v>
      </c>
      <c r="AV14" s="17">
        <v>7.3277399327901699E-2</v>
      </c>
      <c r="AW14" s="17">
        <v>6.0498950763013697E-2</v>
      </c>
      <c r="AX14" s="17">
        <v>8.6944264080597897E-2</v>
      </c>
      <c r="AY14" s="17"/>
      <c r="AZ14" s="17">
        <v>8.9663416435161999E-2</v>
      </c>
      <c r="BA14" s="17">
        <v>7.8322394968196998E-2</v>
      </c>
      <c r="BB14" s="17">
        <v>5.52802546475872E-2</v>
      </c>
      <c r="BC14" s="17">
        <v>5.8230869556018E-2</v>
      </c>
      <c r="BD14" s="17">
        <v>8.5545058233507901E-2</v>
      </c>
      <c r="BE14" s="17">
        <v>6.4984144334178207E-2</v>
      </c>
      <c r="BF14" s="17">
        <v>6.5323503843266503E-2</v>
      </c>
      <c r="BG14" s="17">
        <v>6.3727998047428999E-2</v>
      </c>
      <c r="BH14" s="17">
        <v>7.14884406363019E-2</v>
      </c>
      <c r="BI14" s="17">
        <v>7.8755940608132E-2</v>
      </c>
      <c r="BJ14" s="17">
        <v>6.1297731013478303E-2</v>
      </c>
      <c r="BK14" s="17">
        <v>7.6950419923559804E-2</v>
      </c>
      <c r="BL14" s="17">
        <v>6.0338461806909598E-2</v>
      </c>
      <c r="BM14" s="17">
        <v>4.0866572616170597E-2</v>
      </c>
      <c r="BN14" s="17">
        <v>8.0598810701590404E-2</v>
      </c>
      <c r="BO14" s="17">
        <v>6.9287768569931296E-2</v>
      </c>
      <c r="BP14" s="17"/>
      <c r="BQ14" s="17">
        <v>8.4943776718734806E-2</v>
      </c>
      <c r="BR14" s="17">
        <v>5.8693952395063399E-2</v>
      </c>
    </row>
    <row r="15" spans="2:70" x14ac:dyDescent="0.35">
      <c r="B15" s="18" t="s">
        <v>194</v>
      </c>
      <c r="C15" s="19">
        <v>6.4730346492611196E-2</v>
      </c>
      <c r="D15" s="19">
        <v>9.0157453588335004E-2</v>
      </c>
      <c r="E15" s="19">
        <v>3.76930754822766E-2</v>
      </c>
      <c r="F15" s="19"/>
      <c r="G15" s="19">
        <v>7.5055915104737095E-2</v>
      </c>
      <c r="H15" s="19">
        <v>7.2628690628027001E-2</v>
      </c>
      <c r="I15" s="19">
        <v>8.1738023958632305E-2</v>
      </c>
      <c r="J15" s="19">
        <v>8.3577428255981301E-2</v>
      </c>
      <c r="K15" s="19">
        <v>4.8101869648598999E-2</v>
      </c>
      <c r="L15" s="19">
        <v>3.3268527041556001E-2</v>
      </c>
      <c r="M15" s="19"/>
      <c r="N15" s="19">
        <v>4.9438841738660498E-2</v>
      </c>
      <c r="O15" s="19">
        <v>6.2204313425517001E-2</v>
      </c>
      <c r="P15" s="19">
        <v>7.3174721547090094E-2</v>
      </c>
      <c r="Q15" s="19">
        <v>7.4961480851025497E-2</v>
      </c>
      <c r="R15" s="19"/>
      <c r="S15" s="19">
        <v>7.0020600360193502E-2</v>
      </c>
      <c r="T15" s="19">
        <v>6.7321104552775707E-2</v>
      </c>
      <c r="U15" s="19">
        <v>6.3154209945735604E-2</v>
      </c>
      <c r="V15" s="19">
        <v>5.1246772890449703E-2</v>
      </c>
      <c r="W15" s="19">
        <v>5.46852016932916E-2</v>
      </c>
      <c r="X15" s="19">
        <v>0.10211100380528799</v>
      </c>
      <c r="Y15" s="19">
        <v>4.7573708208147103E-2</v>
      </c>
      <c r="Z15" s="19">
        <v>3.3810469052413798E-2</v>
      </c>
      <c r="AA15" s="19">
        <v>4.9501167364373502E-2</v>
      </c>
      <c r="AB15" s="19">
        <v>6.0894654402420999E-2</v>
      </c>
      <c r="AC15" s="19">
        <v>7.4070318595487794E-2</v>
      </c>
      <c r="AD15" s="19">
        <v>0.12351324690286999</v>
      </c>
      <c r="AE15" s="19"/>
      <c r="AF15" s="19">
        <v>6.4801753435031903E-2</v>
      </c>
      <c r="AG15" s="19">
        <v>6.3444690706082593E-2</v>
      </c>
      <c r="AH15" s="19">
        <v>7.2342585540437598E-2</v>
      </c>
      <c r="AI15" s="19"/>
      <c r="AJ15" s="19">
        <v>5.5039756721112401E-2</v>
      </c>
      <c r="AK15" s="19">
        <v>7.3687035904935597E-2</v>
      </c>
      <c r="AL15" s="19">
        <v>5.2733505168010598E-2</v>
      </c>
      <c r="AM15" s="19">
        <v>0.12414670993921</v>
      </c>
      <c r="AN15" s="19">
        <v>5.7122550370269802E-2</v>
      </c>
      <c r="AO15" s="19"/>
      <c r="AP15" s="19">
        <v>5.53672816161613E-2</v>
      </c>
      <c r="AQ15" s="19">
        <v>6.7231365522251105E-2</v>
      </c>
      <c r="AR15" s="19">
        <v>7.1165474728771203E-2</v>
      </c>
      <c r="AS15" s="19"/>
      <c r="AT15" s="19">
        <v>7.4638099516764395E-2</v>
      </c>
      <c r="AU15" s="19">
        <v>7.03642099459139E-2</v>
      </c>
      <c r="AV15" s="19">
        <v>6.0637704740540699E-2</v>
      </c>
      <c r="AW15" s="19">
        <v>4.7196825188022803E-2</v>
      </c>
      <c r="AX15" s="19">
        <v>0.126677097969008</v>
      </c>
      <c r="AY15" s="19"/>
      <c r="AZ15" s="19">
        <v>8.7750447146325003E-2</v>
      </c>
      <c r="BA15" s="19">
        <v>8.2940545852989003E-2</v>
      </c>
      <c r="BB15" s="19">
        <v>7.3798369296139699E-2</v>
      </c>
      <c r="BC15" s="19">
        <v>7.4095883200085005E-2</v>
      </c>
      <c r="BD15" s="19">
        <v>9.7068301481881905E-2</v>
      </c>
      <c r="BE15" s="19">
        <v>7.1050181265014806E-2</v>
      </c>
      <c r="BF15" s="19">
        <v>6.4462711815962498E-2</v>
      </c>
      <c r="BG15" s="19">
        <v>4.7043309869774202E-2</v>
      </c>
      <c r="BH15" s="19">
        <v>5.10714281686553E-2</v>
      </c>
      <c r="BI15" s="19">
        <v>4.3955959483359501E-2</v>
      </c>
      <c r="BJ15" s="19">
        <v>5.6317228557821002E-2</v>
      </c>
      <c r="BK15" s="19">
        <v>4.4586326302673798E-2</v>
      </c>
      <c r="BL15" s="19">
        <v>7.8703967653889303E-2</v>
      </c>
      <c r="BM15" s="19">
        <v>9.2834251321790608E-3</v>
      </c>
      <c r="BN15" s="19">
        <v>6.0471710798857901E-2</v>
      </c>
      <c r="BO15" s="19">
        <v>8.6197163835120105E-2</v>
      </c>
      <c r="BP15" s="19"/>
      <c r="BQ15" s="19">
        <v>7.0349277376676206E-2</v>
      </c>
      <c r="BR15" s="19">
        <v>6.18641967192207E-2</v>
      </c>
    </row>
    <row r="16" spans="2:70" x14ac:dyDescent="0.35">
      <c r="B16" s="16"/>
    </row>
    <row r="17" spans="2:2" x14ac:dyDescent="0.35">
      <c r="B17" t="s">
        <v>98</v>
      </c>
    </row>
    <row r="18" spans="2:2" x14ac:dyDescent="0.35">
      <c r="B18" t="s">
        <v>99</v>
      </c>
    </row>
    <row r="20" spans="2:2" x14ac:dyDescent="0.35">
      <c r="B20" s="8" t="str">
        <f>HYPERLINK("#'Contents'!A1", "Return to Contents")</f>
        <v>Return to Contents</v>
      </c>
    </row>
  </sheetData>
  <mergeCells count="11">
    <mergeCell ref="BQ5:BR5"/>
    <mergeCell ref="D5:E5"/>
    <mergeCell ref="G5:L5"/>
    <mergeCell ref="N5:Q5"/>
    <mergeCell ref="S5:AD5"/>
    <mergeCell ref="AF5:AH5"/>
    <mergeCell ref="D2:BJ2"/>
    <mergeCell ref="AJ5:AN5"/>
    <mergeCell ref="AP5:AR5"/>
    <mergeCell ref="AT5:AX5"/>
    <mergeCell ref="AZ5:BO5"/>
  </mergeCells>
  <pageMargins left="0.7" right="0.7" top="0.75" bottom="0.75" header="0.3" footer="0.3"/>
  <pageSetup paperSize="9" orientation="portrait" horizontalDpi="300" verticalDpi="300"/>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B2:BR20"/>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67" width="10.7265625" customWidth="1"/>
    <col min="68" max="68" width="2.1796875" customWidth="1"/>
    <col min="69" max="70" width="10.7265625" customWidth="1"/>
    <col min="71" max="71" width="2.1796875" customWidth="1"/>
  </cols>
  <sheetData>
    <row r="2" spans="2:70" ht="40" customHeight="1" x14ac:dyDescent="0.35">
      <c r="D2" s="29" t="s">
        <v>201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row>
    <row r="5" spans="2:70" ht="30" customHeight="1" x14ac:dyDescent="0.35">
      <c r="B5" s="15"/>
      <c r="C5" s="15"/>
      <c r="D5" s="30" t="s">
        <v>74</v>
      </c>
      <c r="E5" s="30"/>
      <c r="F5" s="15"/>
      <c r="G5" s="30" t="s">
        <v>75</v>
      </c>
      <c r="H5" s="30"/>
      <c r="I5" s="30"/>
      <c r="J5" s="30"/>
      <c r="K5" s="30"/>
      <c r="L5" s="30"/>
      <c r="M5" s="15"/>
      <c r="N5" s="30" t="s">
        <v>76</v>
      </c>
      <c r="O5" s="30"/>
      <c r="P5" s="30"/>
      <c r="Q5" s="30"/>
      <c r="R5" s="15"/>
      <c r="S5" s="30" t="s">
        <v>77</v>
      </c>
      <c r="T5" s="30"/>
      <c r="U5" s="30"/>
      <c r="V5" s="30"/>
      <c r="W5" s="30"/>
      <c r="X5" s="30"/>
      <c r="Y5" s="30"/>
      <c r="Z5" s="30"/>
      <c r="AA5" s="30"/>
      <c r="AB5" s="30"/>
      <c r="AC5" s="30"/>
      <c r="AD5" s="30"/>
      <c r="AE5" s="15"/>
      <c r="AF5" s="30" t="s">
        <v>78</v>
      </c>
      <c r="AG5" s="30"/>
      <c r="AH5" s="30"/>
      <c r="AI5" s="15"/>
      <c r="AJ5" s="30" t="s">
        <v>79</v>
      </c>
      <c r="AK5" s="30"/>
      <c r="AL5" s="30"/>
      <c r="AM5" s="30"/>
      <c r="AN5" s="30"/>
      <c r="AO5" s="15"/>
      <c r="AP5" s="30" t="s">
        <v>80</v>
      </c>
      <c r="AQ5" s="30"/>
      <c r="AR5" s="30"/>
      <c r="AS5" s="15"/>
      <c r="AT5" s="30" t="s">
        <v>81</v>
      </c>
      <c r="AU5" s="30"/>
      <c r="AV5" s="30"/>
      <c r="AW5" s="30"/>
      <c r="AX5" s="30"/>
      <c r="AY5" s="15"/>
      <c r="AZ5" s="30" t="s">
        <v>82</v>
      </c>
      <c r="BA5" s="30"/>
      <c r="BB5" s="30"/>
      <c r="BC5" s="30"/>
      <c r="BD5" s="30"/>
      <c r="BE5" s="30"/>
      <c r="BF5" s="30"/>
      <c r="BG5" s="30"/>
      <c r="BH5" s="30"/>
      <c r="BI5" s="30"/>
      <c r="BJ5" s="30"/>
      <c r="BK5" s="30"/>
      <c r="BL5" s="30"/>
      <c r="BM5" s="30"/>
      <c r="BN5" s="30"/>
      <c r="BO5" s="30"/>
      <c r="BP5" s="15"/>
      <c r="BQ5" s="30" t="s">
        <v>83</v>
      </c>
      <c r="BR5" s="30"/>
    </row>
    <row r="6" spans="2:7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46</v>
      </c>
      <c r="AQ6" s="12" t="s">
        <v>47</v>
      </c>
      <c r="AR6" s="12" t="s">
        <v>50</v>
      </c>
      <c r="AT6" s="12" t="s">
        <v>51</v>
      </c>
      <c r="AU6" s="12" t="s">
        <v>52</v>
      </c>
      <c r="AV6" s="12" t="s">
        <v>53</v>
      </c>
      <c r="AW6" s="12" t="s">
        <v>54</v>
      </c>
      <c r="AX6" s="12" t="s">
        <v>55</v>
      </c>
      <c r="AZ6" s="12" t="s">
        <v>56</v>
      </c>
      <c r="BA6" s="12" t="s">
        <v>57</v>
      </c>
      <c r="BB6" s="12" t="s">
        <v>58</v>
      </c>
      <c r="BC6" s="12" t="s">
        <v>59</v>
      </c>
      <c r="BD6" s="12" t="s">
        <v>60</v>
      </c>
      <c r="BE6" s="12" t="s">
        <v>61</v>
      </c>
      <c r="BF6" s="12" t="s">
        <v>62</v>
      </c>
      <c r="BG6" s="12" t="s">
        <v>63</v>
      </c>
      <c r="BH6" s="12" t="s">
        <v>64</v>
      </c>
      <c r="BI6" s="12" t="s">
        <v>65</v>
      </c>
      <c r="BJ6" s="12" t="s">
        <v>66</v>
      </c>
      <c r="BK6" s="12" t="s">
        <v>67</v>
      </c>
      <c r="BL6" s="12" t="s">
        <v>68</v>
      </c>
      <c r="BM6" s="12" t="s">
        <v>69</v>
      </c>
      <c r="BN6" s="12" t="s">
        <v>70</v>
      </c>
      <c r="BO6" s="12" t="s">
        <v>71</v>
      </c>
      <c r="BQ6" s="12" t="s">
        <v>72</v>
      </c>
      <c r="BR6" s="12" t="s">
        <v>73</v>
      </c>
    </row>
    <row r="7" spans="2:70" ht="30" customHeight="1" x14ac:dyDescent="0.35">
      <c r="B7" s="10" t="s">
        <v>19</v>
      </c>
      <c r="C7" s="10">
        <v>4012</v>
      </c>
      <c r="D7" s="10">
        <v>1971</v>
      </c>
      <c r="E7" s="10">
        <v>2028</v>
      </c>
      <c r="F7" s="10"/>
      <c r="G7" s="10">
        <v>497</v>
      </c>
      <c r="H7" s="10">
        <v>704</v>
      </c>
      <c r="I7" s="10">
        <v>694</v>
      </c>
      <c r="J7" s="10">
        <v>693</v>
      </c>
      <c r="K7" s="10">
        <v>571</v>
      </c>
      <c r="L7" s="10">
        <v>853</v>
      </c>
      <c r="M7" s="10"/>
      <c r="N7" s="10">
        <v>1178</v>
      </c>
      <c r="O7" s="10">
        <v>1131</v>
      </c>
      <c r="P7" s="10">
        <v>781</v>
      </c>
      <c r="Q7" s="10">
        <v>909</v>
      </c>
      <c r="R7" s="10"/>
      <c r="S7" s="10">
        <v>563</v>
      </c>
      <c r="T7" s="10">
        <v>553</v>
      </c>
      <c r="U7" s="10">
        <v>314</v>
      </c>
      <c r="V7" s="10">
        <v>343</v>
      </c>
      <c r="W7" s="10">
        <v>293</v>
      </c>
      <c r="X7" s="10">
        <v>376</v>
      </c>
      <c r="Y7" s="10">
        <v>336</v>
      </c>
      <c r="Z7" s="10">
        <v>171</v>
      </c>
      <c r="AA7" s="10">
        <v>447</v>
      </c>
      <c r="AB7" s="10">
        <v>337</v>
      </c>
      <c r="AC7" s="10">
        <v>188</v>
      </c>
      <c r="AD7" s="10">
        <v>91</v>
      </c>
      <c r="AE7" s="10"/>
      <c r="AF7" s="10">
        <v>1421</v>
      </c>
      <c r="AG7" s="10">
        <v>1665</v>
      </c>
      <c r="AH7" s="10">
        <v>577</v>
      </c>
      <c r="AI7" s="10"/>
      <c r="AJ7" s="10">
        <v>1433</v>
      </c>
      <c r="AK7" s="10">
        <v>1082</v>
      </c>
      <c r="AL7" s="10">
        <v>299</v>
      </c>
      <c r="AM7" s="10">
        <v>42</v>
      </c>
      <c r="AN7" s="10">
        <v>541</v>
      </c>
      <c r="AO7" s="10"/>
      <c r="AP7" s="10">
        <v>878</v>
      </c>
      <c r="AQ7" s="10">
        <v>1369</v>
      </c>
      <c r="AR7" s="10">
        <v>264</v>
      </c>
      <c r="AS7" s="10"/>
      <c r="AT7" s="10">
        <v>929</v>
      </c>
      <c r="AU7" s="10">
        <v>932</v>
      </c>
      <c r="AV7" s="10">
        <v>1096</v>
      </c>
      <c r="AW7" s="10">
        <v>455</v>
      </c>
      <c r="AX7" s="10">
        <v>62</v>
      </c>
      <c r="AY7" s="10"/>
      <c r="AZ7" s="10">
        <v>33</v>
      </c>
      <c r="BA7" s="10">
        <v>185</v>
      </c>
      <c r="BB7" s="10">
        <v>256</v>
      </c>
      <c r="BC7" s="10">
        <v>269</v>
      </c>
      <c r="BD7" s="10">
        <v>403</v>
      </c>
      <c r="BE7" s="10">
        <v>436</v>
      </c>
      <c r="BF7" s="10">
        <v>391</v>
      </c>
      <c r="BG7" s="10">
        <v>312</v>
      </c>
      <c r="BH7" s="10">
        <v>253</v>
      </c>
      <c r="BI7" s="10">
        <v>211</v>
      </c>
      <c r="BJ7" s="10">
        <v>336</v>
      </c>
      <c r="BK7" s="10">
        <v>187</v>
      </c>
      <c r="BL7" s="10">
        <v>180</v>
      </c>
      <c r="BM7" s="10">
        <v>103</v>
      </c>
      <c r="BN7" s="10">
        <v>95</v>
      </c>
      <c r="BO7" s="10">
        <v>161</v>
      </c>
      <c r="BP7" s="10"/>
      <c r="BQ7" s="10">
        <v>1235</v>
      </c>
      <c r="BR7" s="10">
        <v>2665</v>
      </c>
    </row>
    <row r="8" spans="2:70" ht="30" customHeight="1" x14ac:dyDescent="0.35">
      <c r="B8" s="11" t="s">
        <v>20</v>
      </c>
      <c r="C8" s="11">
        <v>4012</v>
      </c>
      <c r="D8" s="11">
        <v>1975</v>
      </c>
      <c r="E8" s="11">
        <v>2024</v>
      </c>
      <c r="F8" s="11"/>
      <c r="G8" s="11">
        <v>558</v>
      </c>
      <c r="H8" s="11">
        <v>682</v>
      </c>
      <c r="I8" s="11">
        <v>685</v>
      </c>
      <c r="J8" s="11">
        <v>686</v>
      </c>
      <c r="K8" s="11">
        <v>562</v>
      </c>
      <c r="L8" s="11">
        <v>839</v>
      </c>
      <c r="M8" s="11"/>
      <c r="N8" s="11">
        <v>1080</v>
      </c>
      <c r="O8" s="11">
        <v>1039</v>
      </c>
      <c r="P8" s="11">
        <v>880</v>
      </c>
      <c r="Q8" s="11">
        <v>1000</v>
      </c>
      <c r="R8" s="11"/>
      <c r="S8" s="11">
        <v>562</v>
      </c>
      <c r="T8" s="11">
        <v>522</v>
      </c>
      <c r="U8" s="11">
        <v>321</v>
      </c>
      <c r="V8" s="11">
        <v>361</v>
      </c>
      <c r="W8" s="11">
        <v>281</v>
      </c>
      <c r="X8" s="11">
        <v>361</v>
      </c>
      <c r="Y8" s="11">
        <v>321</v>
      </c>
      <c r="Z8" s="11">
        <v>160</v>
      </c>
      <c r="AA8" s="11">
        <v>441</v>
      </c>
      <c r="AB8" s="11">
        <v>361</v>
      </c>
      <c r="AC8" s="11">
        <v>201</v>
      </c>
      <c r="AD8" s="11">
        <v>120</v>
      </c>
      <c r="AE8" s="11"/>
      <c r="AF8" s="11">
        <v>1410</v>
      </c>
      <c r="AG8" s="11">
        <v>1629</v>
      </c>
      <c r="AH8" s="11">
        <v>599</v>
      </c>
      <c r="AI8" s="11"/>
      <c r="AJ8" s="11">
        <v>1397</v>
      </c>
      <c r="AK8" s="11">
        <v>1071</v>
      </c>
      <c r="AL8" s="11">
        <v>288</v>
      </c>
      <c r="AM8" s="11">
        <v>45</v>
      </c>
      <c r="AN8" s="11">
        <v>558</v>
      </c>
      <c r="AO8" s="11"/>
      <c r="AP8" s="11">
        <v>856</v>
      </c>
      <c r="AQ8" s="11">
        <v>1358</v>
      </c>
      <c r="AR8" s="11">
        <v>259</v>
      </c>
      <c r="AS8" s="11"/>
      <c r="AT8" s="11">
        <v>961</v>
      </c>
      <c r="AU8" s="11">
        <v>958</v>
      </c>
      <c r="AV8" s="11">
        <v>1056</v>
      </c>
      <c r="AW8" s="11">
        <v>434</v>
      </c>
      <c r="AX8" s="11">
        <v>55</v>
      </c>
      <c r="AY8" s="11"/>
      <c r="AZ8" s="11">
        <v>33</v>
      </c>
      <c r="BA8" s="11">
        <v>186</v>
      </c>
      <c r="BB8" s="11">
        <v>267</v>
      </c>
      <c r="BC8" s="11">
        <v>280</v>
      </c>
      <c r="BD8" s="11">
        <v>416</v>
      </c>
      <c r="BE8" s="11">
        <v>443</v>
      </c>
      <c r="BF8" s="11">
        <v>394</v>
      </c>
      <c r="BG8" s="11">
        <v>314</v>
      </c>
      <c r="BH8" s="11">
        <v>257</v>
      </c>
      <c r="BI8" s="11">
        <v>206</v>
      </c>
      <c r="BJ8" s="11">
        <v>329</v>
      </c>
      <c r="BK8" s="11">
        <v>179</v>
      </c>
      <c r="BL8" s="11">
        <v>174</v>
      </c>
      <c r="BM8" s="11">
        <v>97</v>
      </c>
      <c r="BN8" s="11">
        <v>87</v>
      </c>
      <c r="BO8" s="11">
        <v>148</v>
      </c>
      <c r="BP8" s="11"/>
      <c r="BQ8" s="11">
        <v>1209</v>
      </c>
      <c r="BR8" s="11">
        <v>2688</v>
      </c>
    </row>
    <row r="9" spans="2:70" x14ac:dyDescent="0.35">
      <c r="B9" s="18" t="s">
        <v>188</v>
      </c>
      <c r="C9" s="17">
        <v>6.9977582755044801E-2</v>
      </c>
      <c r="D9" s="17">
        <v>5.8501688306331401E-2</v>
      </c>
      <c r="E9" s="17">
        <v>8.1626134436660697E-2</v>
      </c>
      <c r="F9" s="17"/>
      <c r="G9" s="17">
        <v>0.107279178296246</v>
      </c>
      <c r="H9" s="17">
        <v>8.3035316188239797E-2</v>
      </c>
      <c r="I9" s="17">
        <v>5.4577304677342703E-2</v>
      </c>
      <c r="J9" s="17">
        <v>7.5796164858412701E-2</v>
      </c>
      <c r="K9" s="17">
        <v>4.8481092313388298E-2</v>
      </c>
      <c r="L9" s="17">
        <v>5.6752719559296401E-2</v>
      </c>
      <c r="M9" s="17"/>
      <c r="N9" s="17">
        <v>5.8046035465650798E-2</v>
      </c>
      <c r="O9" s="17">
        <v>6.6643343851784304E-2</v>
      </c>
      <c r="P9" s="17">
        <v>7.9594819411343096E-2</v>
      </c>
      <c r="Q9" s="17">
        <v>7.87744683663512E-2</v>
      </c>
      <c r="R9" s="17"/>
      <c r="S9" s="17">
        <v>8.3700293390931199E-2</v>
      </c>
      <c r="T9" s="17">
        <v>5.83119516841583E-2</v>
      </c>
      <c r="U9" s="17">
        <v>6.3577582111285405E-2</v>
      </c>
      <c r="V9" s="17">
        <v>8.3935501054656705E-2</v>
      </c>
      <c r="W9" s="17">
        <v>9.5815622524789201E-2</v>
      </c>
      <c r="X9" s="17">
        <v>9.5525369093173301E-2</v>
      </c>
      <c r="Y9" s="17">
        <v>6.35932660075363E-2</v>
      </c>
      <c r="Z9" s="17">
        <v>6.6093907019282999E-2</v>
      </c>
      <c r="AA9" s="17">
        <v>5.7848775388030398E-2</v>
      </c>
      <c r="AB9" s="17">
        <v>3.5291052514441999E-2</v>
      </c>
      <c r="AC9" s="17">
        <v>6.6234080840701301E-2</v>
      </c>
      <c r="AD9" s="17">
        <v>7.1671041678699296E-2</v>
      </c>
      <c r="AE9" s="17"/>
      <c r="AF9" s="17">
        <v>6.2848214289975501E-2</v>
      </c>
      <c r="AG9" s="17">
        <v>6.2386585901938699E-2</v>
      </c>
      <c r="AH9" s="17">
        <v>8.6930043370071805E-2</v>
      </c>
      <c r="AI9" s="17"/>
      <c r="AJ9" s="17">
        <v>6.3140317153104503E-2</v>
      </c>
      <c r="AK9" s="17">
        <v>7.3891393307648004E-2</v>
      </c>
      <c r="AL9" s="17">
        <v>4.7318868071085297E-2</v>
      </c>
      <c r="AM9" s="17">
        <v>9.6507494957561599E-2</v>
      </c>
      <c r="AN9" s="17">
        <v>8.6585091589429702E-2</v>
      </c>
      <c r="AO9" s="17"/>
      <c r="AP9" s="17">
        <v>6.6337278548040404E-2</v>
      </c>
      <c r="AQ9" s="17">
        <v>7.0077630406087596E-2</v>
      </c>
      <c r="AR9" s="17">
        <v>6.4009187502149303E-2</v>
      </c>
      <c r="AS9" s="17"/>
      <c r="AT9" s="17">
        <v>7.7809216444756399E-2</v>
      </c>
      <c r="AU9" s="17">
        <v>7.7846665516315194E-2</v>
      </c>
      <c r="AV9" s="17">
        <v>6.60861280787403E-2</v>
      </c>
      <c r="AW9" s="17">
        <v>5.2892817918466402E-2</v>
      </c>
      <c r="AX9" s="17">
        <v>8.0748539059887894E-2</v>
      </c>
      <c r="AY9" s="17"/>
      <c r="AZ9" s="17">
        <v>0.12915616253363499</v>
      </c>
      <c r="BA9" s="17">
        <v>6.6413592400046503E-2</v>
      </c>
      <c r="BB9" s="17">
        <v>4.7967326974842198E-2</v>
      </c>
      <c r="BC9" s="17">
        <v>5.1133568234496801E-2</v>
      </c>
      <c r="BD9" s="17">
        <v>5.2330639801485099E-2</v>
      </c>
      <c r="BE9" s="17">
        <v>8.1125153274723402E-2</v>
      </c>
      <c r="BF9" s="17">
        <v>7.6993099826340394E-2</v>
      </c>
      <c r="BG9" s="17">
        <v>9.9163603864686006E-2</v>
      </c>
      <c r="BH9" s="17">
        <v>6.7390591110173606E-2</v>
      </c>
      <c r="BI9" s="17">
        <v>6.3085299025014405E-2</v>
      </c>
      <c r="BJ9" s="17">
        <v>8.3575768809092399E-2</v>
      </c>
      <c r="BK9" s="17">
        <v>3.2080461167725602E-2</v>
      </c>
      <c r="BL9" s="17">
        <v>6.3821664750876403E-2</v>
      </c>
      <c r="BM9" s="17">
        <v>8.2130641856072703E-2</v>
      </c>
      <c r="BN9" s="17">
        <v>6.2559376103905398E-2</v>
      </c>
      <c r="BO9" s="17">
        <v>6.0054016048583E-2</v>
      </c>
      <c r="BP9" s="17"/>
      <c r="BQ9" s="17">
        <v>5.2702752005667999E-2</v>
      </c>
      <c r="BR9" s="17">
        <v>7.8088201825710801E-2</v>
      </c>
    </row>
    <row r="10" spans="2:70" x14ac:dyDescent="0.35">
      <c r="B10" s="18" t="s">
        <v>189</v>
      </c>
      <c r="C10" s="17">
        <v>7.56326711204591E-2</v>
      </c>
      <c r="D10" s="17">
        <v>6.3508500140512195E-2</v>
      </c>
      <c r="E10" s="17">
        <v>8.7950187306749403E-2</v>
      </c>
      <c r="F10" s="17"/>
      <c r="G10" s="17">
        <v>0.101566524081877</v>
      </c>
      <c r="H10" s="17">
        <v>9.3327878701125702E-2</v>
      </c>
      <c r="I10" s="17">
        <v>5.84403198443504E-2</v>
      </c>
      <c r="J10" s="17">
        <v>5.6839954553504102E-2</v>
      </c>
      <c r="K10" s="17">
        <v>6.7372299882025394E-2</v>
      </c>
      <c r="L10" s="17">
        <v>7.8922773719055997E-2</v>
      </c>
      <c r="M10" s="17"/>
      <c r="N10" s="17">
        <v>7.5059622453918895E-2</v>
      </c>
      <c r="O10" s="17">
        <v>7.3530376889389903E-2</v>
      </c>
      <c r="P10" s="17">
        <v>8.5152738220264201E-2</v>
      </c>
      <c r="Q10" s="17">
        <v>6.9737933754765905E-2</v>
      </c>
      <c r="R10" s="17"/>
      <c r="S10" s="17">
        <v>8.2190696341540803E-2</v>
      </c>
      <c r="T10" s="17">
        <v>7.6541515324605097E-2</v>
      </c>
      <c r="U10" s="17">
        <v>7.4754549940728499E-2</v>
      </c>
      <c r="V10" s="17">
        <v>8.5660276434554303E-2</v>
      </c>
      <c r="W10" s="17">
        <v>6.2200950482476799E-2</v>
      </c>
      <c r="X10" s="17">
        <v>7.5971710216495805E-2</v>
      </c>
      <c r="Y10" s="17">
        <v>7.3924877293146105E-2</v>
      </c>
      <c r="Z10" s="17">
        <v>5.9325911119570002E-2</v>
      </c>
      <c r="AA10" s="17">
        <v>8.2438981664154906E-2</v>
      </c>
      <c r="AB10" s="17">
        <v>6.0817448279300697E-2</v>
      </c>
      <c r="AC10" s="17">
        <v>7.8147727276422704E-2</v>
      </c>
      <c r="AD10" s="17">
        <v>8.5237992079942801E-2</v>
      </c>
      <c r="AE10" s="17"/>
      <c r="AF10" s="17">
        <v>6.7695814075886304E-2</v>
      </c>
      <c r="AG10" s="17">
        <v>7.3075699679241393E-2</v>
      </c>
      <c r="AH10" s="17">
        <v>8.5506552520215898E-2</v>
      </c>
      <c r="AI10" s="17"/>
      <c r="AJ10" s="17">
        <v>7.3771651206208003E-2</v>
      </c>
      <c r="AK10" s="17">
        <v>7.68080876974475E-2</v>
      </c>
      <c r="AL10" s="17">
        <v>5.0356977671671299E-2</v>
      </c>
      <c r="AM10" s="17">
        <v>4.8870269190183502E-2</v>
      </c>
      <c r="AN10" s="17">
        <v>8.9654054317812495E-2</v>
      </c>
      <c r="AO10" s="17"/>
      <c r="AP10" s="17">
        <v>7.5384694762861595E-2</v>
      </c>
      <c r="AQ10" s="17">
        <v>7.2661316880582499E-2</v>
      </c>
      <c r="AR10" s="17">
        <v>7.6154711067664194E-2</v>
      </c>
      <c r="AS10" s="17"/>
      <c r="AT10" s="17">
        <v>7.8220473646812796E-2</v>
      </c>
      <c r="AU10" s="17">
        <v>7.4722643597634406E-2</v>
      </c>
      <c r="AV10" s="17">
        <v>7.7336542655989299E-2</v>
      </c>
      <c r="AW10" s="17">
        <v>7.1326154150500698E-2</v>
      </c>
      <c r="AX10" s="17">
        <v>4.2138245392485001E-2</v>
      </c>
      <c r="AY10" s="17"/>
      <c r="AZ10" s="17">
        <v>5.6088757731242903E-2</v>
      </c>
      <c r="BA10" s="17">
        <v>9.0893118617205795E-2</v>
      </c>
      <c r="BB10" s="17">
        <v>7.8811859089828601E-2</v>
      </c>
      <c r="BC10" s="17">
        <v>6.4630494878158903E-2</v>
      </c>
      <c r="BD10" s="17">
        <v>8.85388360510245E-2</v>
      </c>
      <c r="BE10" s="17">
        <v>9.4699155359503698E-2</v>
      </c>
      <c r="BF10" s="17">
        <v>5.3837455669700697E-2</v>
      </c>
      <c r="BG10" s="17">
        <v>5.7954476128163401E-2</v>
      </c>
      <c r="BH10" s="17">
        <v>8.0232181868081801E-2</v>
      </c>
      <c r="BI10" s="17">
        <v>6.90505126528701E-2</v>
      </c>
      <c r="BJ10" s="17">
        <v>7.9475450966452602E-2</v>
      </c>
      <c r="BK10" s="17">
        <v>6.6929831897430306E-2</v>
      </c>
      <c r="BL10" s="17">
        <v>0.100374156285278</v>
      </c>
      <c r="BM10" s="17">
        <v>6.3051959664117002E-2</v>
      </c>
      <c r="BN10" s="17">
        <v>5.5517537860659903E-2</v>
      </c>
      <c r="BO10" s="17">
        <v>7.6017730240816803E-2</v>
      </c>
      <c r="BP10" s="17"/>
      <c r="BQ10" s="17">
        <v>6.3992725724242902E-2</v>
      </c>
      <c r="BR10" s="17">
        <v>8.1978865673512105E-2</v>
      </c>
    </row>
    <row r="11" spans="2:70" x14ac:dyDescent="0.35">
      <c r="B11" s="18" t="s">
        <v>190</v>
      </c>
      <c r="C11" s="17">
        <v>0.10049867117672601</v>
      </c>
      <c r="D11" s="17">
        <v>8.7507297299423595E-2</v>
      </c>
      <c r="E11" s="17">
        <v>0.113822213874961</v>
      </c>
      <c r="F11" s="17"/>
      <c r="G11" s="17">
        <v>0.121458657384289</v>
      </c>
      <c r="H11" s="17">
        <v>0.101367873991467</v>
      </c>
      <c r="I11" s="17">
        <v>0.10712988096347199</v>
      </c>
      <c r="J11" s="17">
        <v>9.9688773764871202E-2</v>
      </c>
      <c r="K11" s="17">
        <v>9.7030689219401098E-2</v>
      </c>
      <c r="L11" s="17">
        <v>8.3407172820867098E-2</v>
      </c>
      <c r="M11" s="17"/>
      <c r="N11" s="17">
        <v>0.10414787327396099</v>
      </c>
      <c r="O11" s="17">
        <v>9.9491072292422197E-2</v>
      </c>
      <c r="P11" s="17">
        <v>8.7816866117929507E-2</v>
      </c>
      <c r="Q11" s="17">
        <v>0.109072961835337</v>
      </c>
      <c r="R11" s="17"/>
      <c r="S11" s="17">
        <v>0.10687102450211999</v>
      </c>
      <c r="T11" s="17">
        <v>9.0181737808005299E-2</v>
      </c>
      <c r="U11" s="17">
        <v>9.9570592537046795E-2</v>
      </c>
      <c r="V11" s="17">
        <v>9.2451702843676598E-2</v>
      </c>
      <c r="W11" s="17">
        <v>0.10620508464261499</v>
      </c>
      <c r="X11" s="17">
        <v>0.11611921688509701</v>
      </c>
      <c r="Y11" s="17">
        <v>9.2938197304649903E-2</v>
      </c>
      <c r="Z11" s="17">
        <v>0.12469281556258199</v>
      </c>
      <c r="AA11" s="17">
        <v>9.6116001007531898E-2</v>
      </c>
      <c r="AB11" s="17">
        <v>0.118136501754169</v>
      </c>
      <c r="AC11" s="17">
        <v>8.0536360512481503E-2</v>
      </c>
      <c r="AD11" s="17">
        <v>6.6318589694343205E-2</v>
      </c>
      <c r="AE11" s="17"/>
      <c r="AF11" s="17">
        <v>9.9205863516811404E-2</v>
      </c>
      <c r="AG11" s="17">
        <v>9.76623957307622E-2</v>
      </c>
      <c r="AH11" s="17">
        <v>0.103622843006083</v>
      </c>
      <c r="AI11" s="17"/>
      <c r="AJ11" s="17">
        <v>9.5848223054322806E-2</v>
      </c>
      <c r="AK11" s="17">
        <v>0.106550589249196</v>
      </c>
      <c r="AL11" s="17">
        <v>9.8592138787593805E-2</v>
      </c>
      <c r="AM11" s="17">
        <v>0.17834340040614399</v>
      </c>
      <c r="AN11" s="17">
        <v>0.10611418878835099</v>
      </c>
      <c r="AO11" s="17"/>
      <c r="AP11" s="17">
        <v>0.10943798771912</v>
      </c>
      <c r="AQ11" s="17">
        <v>0.100771328811638</v>
      </c>
      <c r="AR11" s="17">
        <v>5.9273047753006E-2</v>
      </c>
      <c r="AS11" s="17"/>
      <c r="AT11" s="17">
        <v>0.110231872843189</v>
      </c>
      <c r="AU11" s="17">
        <v>9.1547248910310297E-2</v>
      </c>
      <c r="AV11" s="17">
        <v>0.10329129116251901</v>
      </c>
      <c r="AW11" s="17">
        <v>8.7345475110318094E-2</v>
      </c>
      <c r="AX11" s="17">
        <v>8.5727219230866694E-2</v>
      </c>
      <c r="AY11" s="17"/>
      <c r="AZ11" s="17">
        <v>8.8406462467964006E-2</v>
      </c>
      <c r="BA11" s="17">
        <v>9.9335410385593001E-2</v>
      </c>
      <c r="BB11" s="17">
        <v>0.123669401404089</v>
      </c>
      <c r="BC11" s="17">
        <v>5.1217997962874198E-2</v>
      </c>
      <c r="BD11" s="17">
        <v>8.4482537213591197E-2</v>
      </c>
      <c r="BE11" s="17">
        <v>0.105920934915047</v>
      </c>
      <c r="BF11" s="17">
        <v>0.103903146544958</v>
      </c>
      <c r="BG11" s="17">
        <v>0.104729252408278</v>
      </c>
      <c r="BH11" s="17">
        <v>8.6973228413860196E-2</v>
      </c>
      <c r="BI11" s="17">
        <v>0.11659079725864099</v>
      </c>
      <c r="BJ11" s="17">
        <v>0.11153555269567</v>
      </c>
      <c r="BK11" s="17">
        <v>6.9010952943820897E-2</v>
      </c>
      <c r="BL11" s="17">
        <v>8.5651078472613495E-2</v>
      </c>
      <c r="BM11" s="17">
        <v>9.7448146405296199E-2</v>
      </c>
      <c r="BN11" s="17">
        <v>0.12698023627037999</v>
      </c>
      <c r="BO11" s="17">
        <v>0.13719352631902601</v>
      </c>
      <c r="BP11" s="17"/>
      <c r="BQ11" s="17">
        <v>9.5109728341750605E-2</v>
      </c>
      <c r="BR11" s="17">
        <v>0.102505489064021</v>
      </c>
    </row>
    <row r="12" spans="2:70" x14ac:dyDescent="0.35">
      <c r="B12" s="18" t="s">
        <v>191</v>
      </c>
      <c r="C12" s="17">
        <v>0.17862226822815799</v>
      </c>
      <c r="D12" s="17">
        <v>0.17678026952384401</v>
      </c>
      <c r="E12" s="17">
        <v>0.18024274910036001</v>
      </c>
      <c r="F12" s="17"/>
      <c r="G12" s="17">
        <v>0.18916109109847201</v>
      </c>
      <c r="H12" s="17">
        <v>0.18876352570355601</v>
      </c>
      <c r="I12" s="17">
        <v>0.16775523164685099</v>
      </c>
      <c r="J12" s="17">
        <v>0.16471112884813799</v>
      </c>
      <c r="K12" s="17">
        <v>0.187414234039781</v>
      </c>
      <c r="L12" s="17">
        <v>0.17772042445556899</v>
      </c>
      <c r="M12" s="17"/>
      <c r="N12" s="17">
        <v>0.17155064788164801</v>
      </c>
      <c r="O12" s="17">
        <v>0.19379842832210001</v>
      </c>
      <c r="P12" s="17">
        <v>0.181961821046739</v>
      </c>
      <c r="Q12" s="17">
        <v>0.16693473144561299</v>
      </c>
      <c r="R12" s="17"/>
      <c r="S12" s="17">
        <v>0.182626201752321</v>
      </c>
      <c r="T12" s="17">
        <v>0.18839493113749201</v>
      </c>
      <c r="U12" s="17">
        <v>0.17538776814583801</v>
      </c>
      <c r="V12" s="17">
        <v>0.16922231022831399</v>
      </c>
      <c r="W12" s="17">
        <v>0.186739016682198</v>
      </c>
      <c r="X12" s="17">
        <v>0.17100718864084999</v>
      </c>
      <c r="Y12" s="17">
        <v>0.18215165646019599</v>
      </c>
      <c r="Z12" s="17">
        <v>0.202086646970255</v>
      </c>
      <c r="AA12" s="17">
        <v>0.18858076345546501</v>
      </c>
      <c r="AB12" s="17">
        <v>0.1592773996438</v>
      </c>
      <c r="AC12" s="17">
        <v>0.15606063289741801</v>
      </c>
      <c r="AD12" s="17">
        <v>0.176859302375068</v>
      </c>
      <c r="AE12" s="17"/>
      <c r="AF12" s="17">
        <v>0.18467574275367099</v>
      </c>
      <c r="AG12" s="17">
        <v>0.159906494692833</v>
      </c>
      <c r="AH12" s="17">
        <v>0.21301001143876799</v>
      </c>
      <c r="AI12" s="17"/>
      <c r="AJ12" s="17">
        <v>0.18723363549761601</v>
      </c>
      <c r="AK12" s="17">
        <v>0.16311477520359499</v>
      </c>
      <c r="AL12" s="17">
        <v>0.171010398028975</v>
      </c>
      <c r="AM12" s="17">
        <v>8.5716938466270307E-2</v>
      </c>
      <c r="AN12" s="17">
        <v>0.20279914117401401</v>
      </c>
      <c r="AO12" s="17"/>
      <c r="AP12" s="17">
        <v>0.18568217294955999</v>
      </c>
      <c r="AQ12" s="17">
        <v>0.162458127043168</v>
      </c>
      <c r="AR12" s="17">
        <v>0.18443143221295599</v>
      </c>
      <c r="AS12" s="17"/>
      <c r="AT12" s="17">
        <v>0.18526898374443501</v>
      </c>
      <c r="AU12" s="17">
        <v>0.17534211021910501</v>
      </c>
      <c r="AV12" s="17">
        <v>0.15805831077795399</v>
      </c>
      <c r="AW12" s="17">
        <v>0.213475991891203</v>
      </c>
      <c r="AX12" s="17">
        <v>0.138766568313829</v>
      </c>
      <c r="AY12" s="17"/>
      <c r="AZ12" s="17">
        <v>0.21428002184391401</v>
      </c>
      <c r="BA12" s="17">
        <v>0.19871879670947201</v>
      </c>
      <c r="BB12" s="17">
        <v>0.17487998965255699</v>
      </c>
      <c r="BC12" s="17">
        <v>0.22975318460713401</v>
      </c>
      <c r="BD12" s="17">
        <v>0.17025246259191701</v>
      </c>
      <c r="BE12" s="17">
        <v>0.17959404320666</v>
      </c>
      <c r="BF12" s="17">
        <v>0.20140520486784699</v>
      </c>
      <c r="BG12" s="17">
        <v>0.16513147656237401</v>
      </c>
      <c r="BH12" s="17">
        <v>0.19618176388184</v>
      </c>
      <c r="BI12" s="17">
        <v>0.15967885907572299</v>
      </c>
      <c r="BJ12" s="17">
        <v>0.16478693437890199</v>
      </c>
      <c r="BK12" s="17">
        <v>0.19457040033822501</v>
      </c>
      <c r="BL12" s="17">
        <v>0.13922694330223201</v>
      </c>
      <c r="BM12" s="17">
        <v>0.11848395362082099</v>
      </c>
      <c r="BN12" s="17">
        <v>0.15249044290265101</v>
      </c>
      <c r="BO12" s="17">
        <v>9.7544885308845794E-2</v>
      </c>
      <c r="BP12" s="17"/>
      <c r="BQ12" s="17">
        <v>0.175205221658885</v>
      </c>
      <c r="BR12" s="17">
        <v>0.17602660644618201</v>
      </c>
    </row>
    <row r="13" spans="2:70" x14ac:dyDescent="0.35">
      <c r="B13" s="18" t="s">
        <v>192</v>
      </c>
      <c r="C13" s="17">
        <v>0.220797294973681</v>
      </c>
      <c r="D13" s="17">
        <v>0.22058706964284699</v>
      </c>
      <c r="E13" s="17">
        <v>0.221395643910135</v>
      </c>
      <c r="F13" s="17"/>
      <c r="G13" s="17">
        <v>0.20959387028318999</v>
      </c>
      <c r="H13" s="17">
        <v>0.20261849228206799</v>
      </c>
      <c r="I13" s="17">
        <v>0.217759482396297</v>
      </c>
      <c r="J13" s="17">
        <v>0.21532281837414999</v>
      </c>
      <c r="K13" s="17">
        <v>0.22473212618438199</v>
      </c>
      <c r="L13" s="17">
        <v>0.24736253244617001</v>
      </c>
      <c r="M13" s="17"/>
      <c r="N13" s="17">
        <v>0.23838375944967799</v>
      </c>
      <c r="O13" s="17">
        <v>0.21718658163796201</v>
      </c>
      <c r="P13" s="17">
        <v>0.209080953800236</v>
      </c>
      <c r="Q13" s="17">
        <v>0.21691071511756899</v>
      </c>
      <c r="R13" s="17"/>
      <c r="S13" s="17">
        <v>0.19128635684456499</v>
      </c>
      <c r="T13" s="17">
        <v>0.233414898441273</v>
      </c>
      <c r="U13" s="17">
        <v>0.21854841035941799</v>
      </c>
      <c r="V13" s="17">
        <v>0.22243020483461601</v>
      </c>
      <c r="W13" s="17">
        <v>0.242901836796242</v>
      </c>
      <c r="X13" s="17">
        <v>0.181052855271189</v>
      </c>
      <c r="Y13" s="17">
        <v>0.23642787644220201</v>
      </c>
      <c r="Z13" s="17">
        <v>0.24991393924994099</v>
      </c>
      <c r="AA13" s="17">
        <v>0.240044108596458</v>
      </c>
      <c r="AB13" s="17">
        <v>0.219720933934482</v>
      </c>
      <c r="AC13" s="17">
        <v>0.209245331420535</v>
      </c>
      <c r="AD13" s="17">
        <v>0.24424234288631899</v>
      </c>
      <c r="AE13" s="17"/>
      <c r="AF13" s="17">
        <v>0.227630463293992</v>
      </c>
      <c r="AG13" s="17">
        <v>0.226006826415759</v>
      </c>
      <c r="AH13" s="17">
        <v>0.193901387617534</v>
      </c>
      <c r="AI13" s="17"/>
      <c r="AJ13" s="17">
        <v>0.21908736555576899</v>
      </c>
      <c r="AK13" s="17">
        <v>0.21702930658934599</v>
      </c>
      <c r="AL13" s="17">
        <v>0.24045453588818899</v>
      </c>
      <c r="AM13" s="17">
        <v>0.234292993115504</v>
      </c>
      <c r="AN13" s="17">
        <v>0.21205269826168099</v>
      </c>
      <c r="AO13" s="17"/>
      <c r="AP13" s="17">
        <v>0.21294286384040401</v>
      </c>
      <c r="AQ13" s="17">
        <v>0.228901412358021</v>
      </c>
      <c r="AR13" s="17">
        <v>0.24953903961218399</v>
      </c>
      <c r="AS13" s="17"/>
      <c r="AT13" s="17">
        <v>0.209377539795323</v>
      </c>
      <c r="AU13" s="17">
        <v>0.22569080520090901</v>
      </c>
      <c r="AV13" s="17">
        <v>0.20972103774686099</v>
      </c>
      <c r="AW13" s="17">
        <v>0.24205811763601001</v>
      </c>
      <c r="AX13" s="17">
        <v>0.272138067233964</v>
      </c>
      <c r="AY13" s="17"/>
      <c r="AZ13" s="17">
        <v>0.14859364604554801</v>
      </c>
      <c r="BA13" s="17">
        <v>0.15086629892471701</v>
      </c>
      <c r="BB13" s="17">
        <v>0.23225581936676601</v>
      </c>
      <c r="BC13" s="17">
        <v>0.25100412875803502</v>
      </c>
      <c r="BD13" s="17">
        <v>0.196738731542558</v>
      </c>
      <c r="BE13" s="17">
        <v>0.216128493532661</v>
      </c>
      <c r="BF13" s="17">
        <v>0.240423651373119</v>
      </c>
      <c r="BG13" s="17">
        <v>0.21957857489784</v>
      </c>
      <c r="BH13" s="17">
        <v>0.21470644410621501</v>
      </c>
      <c r="BI13" s="17">
        <v>0.17662597429284199</v>
      </c>
      <c r="BJ13" s="17">
        <v>0.220109424801093</v>
      </c>
      <c r="BK13" s="17">
        <v>0.229212710534383</v>
      </c>
      <c r="BL13" s="17">
        <v>0.24880861560262599</v>
      </c>
      <c r="BM13" s="17">
        <v>0.35061410766543299</v>
      </c>
      <c r="BN13" s="17">
        <v>0.253446844564721</v>
      </c>
      <c r="BO13" s="17">
        <v>0.23252603549624801</v>
      </c>
      <c r="BP13" s="17"/>
      <c r="BQ13" s="17">
        <v>0.22938410254084701</v>
      </c>
      <c r="BR13" s="17">
        <v>0.21691008902268799</v>
      </c>
    </row>
    <row r="14" spans="2:70" x14ac:dyDescent="0.35">
      <c r="B14" s="18" t="s">
        <v>193</v>
      </c>
      <c r="C14" s="17">
        <v>0.18135287233521</v>
      </c>
      <c r="D14" s="17">
        <v>0.19334395091272</v>
      </c>
      <c r="E14" s="17">
        <v>0.170816209698192</v>
      </c>
      <c r="F14" s="17"/>
      <c r="G14" s="17">
        <v>0.14513477067351599</v>
      </c>
      <c r="H14" s="17">
        <v>0.180959631970525</v>
      </c>
      <c r="I14" s="17">
        <v>0.18954986291513201</v>
      </c>
      <c r="J14" s="17">
        <v>0.17917253223537399</v>
      </c>
      <c r="K14" s="17">
        <v>0.20075431876292801</v>
      </c>
      <c r="L14" s="17">
        <v>0.18786967548870401</v>
      </c>
      <c r="M14" s="17"/>
      <c r="N14" s="17">
        <v>0.20721086914329301</v>
      </c>
      <c r="O14" s="17">
        <v>0.182964890610329</v>
      </c>
      <c r="P14" s="17">
        <v>0.17304706204661599</v>
      </c>
      <c r="Q14" s="17">
        <v>0.160462749758432</v>
      </c>
      <c r="R14" s="17"/>
      <c r="S14" s="17">
        <v>0.173195682927167</v>
      </c>
      <c r="T14" s="17">
        <v>0.17691029155575499</v>
      </c>
      <c r="U14" s="17">
        <v>0.17300372361966501</v>
      </c>
      <c r="V14" s="17">
        <v>0.18581931127572801</v>
      </c>
      <c r="W14" s="17">
        <v>0.19019051613041801</v>
      </c>
      <c r="X14" s="17">
        <v>0.20892698006968</v>
      </c>
      <c r="Y14" s="17">
        <v>0.172780821249542</v>
      </c>
      <c r="Z14" s="17">
        <v>0.16045817787355299</v>
      </c>
      <c r="AA14" s="17">
        <v>0.17860448406530799</v>
      </c>
      <c r="AB14" s="17">
        <v>0.19888816750097801</v>
      </c>
      <c r="AC14" s="17">
        <v>0.217932882890019</v>
      </c>
      <c r="AD14" s="17">
        <v>9.0991511218621202E-2</v>
      </c>
      <c r="AE14" s="17"/>
      <c r="AF14" s="17">
        <v>0.18231359542186201</v>
      </c>
      <c r="AG14" s="17">
        <v>0.19530078765653</v>
      </c>
      <c r="AH14" s="17">
        <v>0.15591314166242701</v>
      </c>
      <c r="AI14" s="17"/>
      <c r="AJ14" s="17">
        <v>0.20126524442814001</v>
      </c>
      <c r="AK14" s="17">
        <v>0.175317274937665</v>
      </c>
      <c r="AL14" s="17">
        <v>0.21235632912376701</v>
      </c>
      <c r="AM14" s="17">
        <v>0.11954537768097701</v>
      </c>
      <c r="AN14" s="17">
        <v>0.14777134206356199</v>
      </c>
      <c r="AO14" s="17"/>
      <c r="AP14" s="17">
        <v>0.206142833751772</v>
      </c>
      <c r="AQ14" s="17">
        <v>0.18328373678434101</v>
      </c>
      <c r="AR14" s="17">
        <v>0.195839159639805</v>
      </c>
      <c r="AS14" s="17"/>
      <c r="AT14" s="17">
        <v>0.15059445104482</v>
      </c>
      <c r="AU14" s="17">
        <v>0.17075350401543199</v>
      </c>
      <c r="AV14" s="17">
        <v>0.215843057836377</v>
      </c>
      <c r="AW14" s="17">
        <v>0.22308325525636</v>
      </c>
      <c r="AX14" s="17">
        <v>0.13819062297192</v>
      </c>
      <c r="AY14" s="17"/>
      <c r="AZ14" s="17">
        <v>0.163704981248431</v>
      </c>
      <c r="BA14" s="17">
        <v>0.16018678567120401</v>
      </c>
      <c r="BB14" s="17">
        <v>0.152909771422201</v>
      </c>
      <c r="BC14" s="17">
        <v>0.14541672398983099</v>
      </c>
      <c r="BD14" s="17">
        <v>0.19697266829543</v>
      </c>
      <c r="BE14" s="17">
        <v>0.160385837062574</v>
      </c>
      <c r="BF14" s="17">
        <v>0.17542735476908899</v>
      </c>
      <c r="BG14" s="17">
        <v>0.21356785958614299</v>
      </c>
      <c r="BH14" s="17">
        <v>0.20453063506661801</v>
      </c>
      <c r="BI14" s="17">
        <v>0.23082461834572399</v>
      </c>
      <c r="BJ14" s="17">
        <v>0.162610501461421</v>
      </c>
      <c r="BK14" s="17">
        <v>0.26523223798775197</v>
      </c>
      <c r="BL14" s="17">
        <v>0.193370763775293</v>
      </c>
      <c r="BM14" s="17">
        <v>0.22049736467533701</v>
      </c>
      <c r="BN14" s="17">
        <v>0.194690125997626</v>
      </c>
      <c r="BO14" s="17">
        <v>0.17451680872627001</v>
      </c>
      <c r="BP14" s="17"/>
      <c r="BQ14" s="17">
        <v>0.20150303526417901</v>
      </c>
      <c r="BR14" s="17">
        <v>0.17325383140227901</v>
      </c>
    </row>
    <row r="15" spans="2:70" x14ac:dyDescent="0.35">
      <c r="B15" s="18" t="s">
        <v>194</v>
      </c>
      <c r="C15" s="19">
        <v>0.173118639410721</v>
      </c>
      <c r="D15" s="19">
        <v>0.199771224174322</v>
      </c>
      <c r="E15" s="19">
        <v>0.14414686167294199</v>
      </c>
      <c r="F15" s="19"/>
      <c r="G15" s="19">
        <v>0.125805908182409</v>
      </c>
      <c r="H15" s="19">
        <v>0.14992728116301901</v>
      </c>
      <c r="I15" s="19">
        <v>0.20478791755655401</v>
      </c>
      <c r="J15" s="19">
        <v>0.20846862736555</v>
      </c>
      <c r="K15" s="19">
        <v>0.17421523959809501</v>
      </c>
      <c r="L15" s="19">
        <v>0.16796470151033799</v>
      </c>
      <c r="M15" s="19"/>
      <c r="N15" s="19">
        <v>0.14560119233185001</v>
      </c>
      <c r="O15" s="19">
        <v>0.16638530639601201</v>
      </c>
      <c r="P15" s="19">
        <v>0.18334573935687201</v>
      </c>
      <c r="Q15" s="19">
        <v>0.19810643972193201</v>
      </c>
      <c r="R15" s="19"/>
      <c r="S15" s="19">
        <v>0.180129744241355</v>
      </c>
      <c r="T15" s="19">
        <v>0.176244674048711</v>
      </c>
      <c r="U15" s="19">
        <v>0.19515737328601801</v>
      </c>
      <c r="V15" s="19">
        <v>0.16048069332845499</v>
      </c>
      <c r="W15" s="19">
        <v>0.11594697274126101</v>
      </c>
      <c r="X15" s="19">
        <v>0.15139667982351501</v>
      </c>
      <c r="Y15" s="19">
        <v>0.17818330524272799</v>
      </c>
      <c r="Z15" s="19">
        <v>0.13742860220481501</v>
      </c>
      <c r="AA15" s="19">
        <v>0.156366885823051</v>
      </c>
      <c r="AB15" s="19">
        <v>0.207868496372828</v>
      </c>
      <c r="AC15" s="19">
        <v>0.19184298416242199</v>
      </c>
      <c r="AD15" s="19">
        <v>0.264679220067006</v>
      </c>
      <c r="AE15" s="19"/>
      <c r="AF15" s="19">
        <v>0.17563030664780199</v>
      </c>
      <c r="AG15" s="19">
        <v>0.185661209922935</v>
      </c>
      <c r="AH15" s="19">
        <v>0.161116020384901</v>
      </c>
      <c r="AI15" s="19"/>
      <c r="AJ15" s="19">
        <v>0.15965356310484</v>
      </c>
      <c r="AK15" s="19">
        <v>0.18728857301510299</v>
      </c>
      <c r="AL15" s="19">
        <v>0.17991075242871901</v>
      </c>
      <c r="AM15" s="19">
        <v>0.23672352618336001</v>
      </c>
      <c r="AN15" s="19">
        <v>0.15502348380514899</v>
      </c>
      <c r="AO15" s="19"/>
      <c r="AP15" s="19">
        <v>0.144072168428242</v>
      </c>
      <c r="AQ15" s="19">
        <v>0.18184644771616201</v>
      </c>
      <c r="AR15" s="19">
        <v>0.170753422212235</v>
      </c>
      <c r="AS15" s="19"/>
      <c r="AT15" s="19">
        <v>0.18849746248066299</v>
      </c>
      <c r="AU15" s="19">
        <v>0.184097022540295</v>
      </c>
      <c r="AV15" s="19">
        <v>0.16966363174155899</v>
      </c>
      <c r="AW15" s="19">
        <v>0.109818188037141</v>
      </c>
      <c r="AX15" s="19">
        <v>0.24229073779704799</v>
      </c>
      <c r="AY15" s="19"/>
      <c r="AZ15" s="19">
        <v>0.19976996812926401</v>
      </c>
      <c r="BA15" s="19">
        <v>0.23358599729176199</v>
      </c>
      <c r="BB15" s="19">
        <v>0.189505832089715</v>
      </c>
      <c r="BC15" s="19">
        <v>0.20684390156947099</v>
      </c>
      <c r="BD15" s="19">
        <v>0.21068412450399401</v>
      </c>
      <c r="BE15" s="19">
        <v>0.16214638264883</v>
      </c>
      <c r="BF15" s="19">
        <v>0.14801008694894499</v>
      </c>
      <c r="BG15" s="19">
        <v>0.13987475655251499</v>
      </c>
      <c r="BH15" s="19">
        <v>0.14998515555321101</v>
      </c>
      <c r="BI15" s="19">
        <v>0.18414393934918499</v>
      </c>
      <c r="BJ15" s="19">
        <v>0.17790636688736999</v>
      </c>
      <c r="BK15" s="19">
        <v>0.142963405130664</v>
      </c>
      <c r="BL15" s="19">
        <v>0.16874677781108</v>
      </c>
      <c r="BM15" s="19">
        <v>6.7773826112923402E-2</v>
      </c>
      <c r="BN15" s="19">
        <v>0.15431543630005701</v>
      </c>
      <c r="BO15" s="19">
        <v>0.222146997860211</v>
      </c>
      <c r="BP15" s="19"/>
      <c r="BQ15" s="19">
        <v>0.182102434464427</v>
      </c>
      <c r="BR15" s="19">
        <v>0.171236916565606</v>
      </c>
    </row>
    <row r="16" spans="2:70" x14ac:dyDescent="0.35">
      <c r="B16" s="16"/>
    </row>
    <row r="17" spans="2:2" x14ac:dyDescent="0.35">
      <c r="B17" t="s">
        <v>98</v>
      </c>
    </row>
    <row r="18" spans="2:2" x14ac:dyDescent="0.35">
      <c r="B18" t="s">
        <v>99</v>
      </c>
    </row>
    <row r="20" spans="2:2" x14ac:dyDescent="0.35">
      <c r="B20" s="8" t="str">
        <f>HYPERLINK("#'Contents'!A1", "Return to Contents")</f>
        <v>Return to Contents</v>
      </c>
    </row>
  </sheetData>
  <mergeCells count="11">
    <mergeCell ref="BQ5:BR5"/>
    <mergeCell ref="D5:E5"/>
    <mergeCell ref="G5:L5"/>
    <mergeCell ref="N5:Q5"/>
    <mergeCell ref="S5:AD5"/>
    <mergeCell ref="AF5:AH5"/>
    <mergeCell ref="D2:BJ2"/>
    <mergeCell ref="AJ5:AN5"/>
    <mergeCell ref="AP5:AR5"/>
    <mergeCell ref="AT5:AX5"/>
    <mergeCell ref="AZ5:BO5"/>
  </mergeCells>
  <pageMargins left="0.7" right="0.7" top="0.75" bottom="0.75" header="0.3" footer="0.3"/>
  <pageSetup paperSize="9" orientation="portrait" horizontalDpi="300" verticalDpi="300"/>
  <drawing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B2:BR20"/>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67" width="10.7265625" customWidth="1"/>
    <col min="68" max="68" width="2.1796875" customWidth="1"/>
    <col min="69" max="70" width="10.7265625" customWidth="1"/>
    <col min="71" max="71" width="2.1796875" customWidth="1"/>
  </cols>
  <sheetData>
    <row r="2" spans="2:70" ht="40" customHeight="1" x14ac:dyDescent="0.35">
      <c r="D2" s="29" t="s">
        <v>202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row>
    <row r="5" spans="2:70" ht="30" customHeight="1" x14ac:dyDescent="0.35">
      <c r="B5" s="15"/>
      <c r="C5" s="15"/>
      <c r="D5" s="30" t="s">
        <v>74</v>
      </c>
      <c r="E5" s="30"/>
      <c r="F5" s="15"/>
      <c r="G5" s="30" t="s">
        <v>75</v>
      </c>
      <c r="H5" s="30"/>
      <c r="I5" s="30"/>
      <c r="J5" s="30"/>
      <c r="K5" s="30"/>
      <c r="L5" s="30"/>
      <c r="M5" s="15"/>
      <c r="N5" s="30" t="s">
        <v>76</v>
      </c>
      <c r="O5" s="30"/>
      <c r="P5" s="30"/>
      <c r="Q5" s="30"/>
      <c r="R5" s="15"/>
      <c r="S5" s="30" t="s">
        <v>77</v>
      </c>
      <c r="T5" s="30"/>
      <c r="U5" s="30"/>
      <c r="V5" s="30"/>
      <c r="W5" s="30"/>
      <c r="X5" s="30"/>
      <c r="Y5" s="30"/>
      <c r="Z5" s="30"/>
      <c r="AA5" s="30"/>
      <c r="AB5" s="30"/>
      <c r="AC5" s="30"/>
      <c r="AD5" s="30"/>
      <c r="AE5" s="15"/>
      <c r="AF5" s="30" t="s">
        <v>78</v>
      </c>
      <c r="AG5" s="30"/>
      <c r="AH5" s="30"/>
      <c r="AI5" s="15"/>
      <c r="AJ5" s="30" t="s">
        <v>79</v>
      </c>
      <c r="AK5" s="30"/>
      <c r="AL5" s="30"/>
      <c r="AM5" s="30"/>
      <c r="AN5" s="30"/>
      <c r="AO5" s="15"/>
      <c r="AP5" s="30" t="s">
        <v>80</v>
      </c>
      <c r="AQ5" s="30"/>
      <c r="AR5" s="30"/>
      <c r="AS5" s="15"/>
      <c r="AT5" s="30" t="s">
        <v>81</v>
      </c>
      <c r="AU5" s="30"/>
      <c r="AV5" s="30"/>
      <c r="AW5" s="30"/>
      <c r="AX5" s="30"/>
      <c r="AY5" s="15"/>
      <c r="AZ5" s="30" t="s">
        <v>82</v>
      </c>
      <c r="BA5" s="30"/>
      <c r="BB5" s="30"/>
      <c r="BC5" s="30"/>
      <c r="BD5" s="30"/>
      <c r="BE5" s="30"/>
      <c r="BF5" s="30"/>
      <c r="BG5" s="30"/>
      <c r="BH5" s="30"/>
      <c r="BI5" s="30"/>
      <c r="BJ5" s="30"/>
      <c r="BK5" s="30"/>
      <c r="BL5" s="30"/>
      <c r="BM5" s="30"/>
      <c r="BN5" s="30"/>
      <c r="BO5" s="30"/>
      <c r="BP5" s="15"/>
      <c r="BQ5" s="30" t="s">
        <v>83</v>
      </c>
      <c r="BR5" s="30"/>
    </row>
    <row r="6" spans="2:7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46</v>
      </c>
      <c r="AQ6" s="12" t="s">
        <v>47</v>
      </c>
      <c r="AR6" s="12" t="s">
        <v>50</v>
      </c>
      <c r="AT6" s="12" t="s">
        <v>51</v>
      </c>
      <c r="AU6" s="12" t="s">
        <v>52</v>
      </c>
      <c r="AV6" s="12" t="s">
        <v>53</v>
      </c>
      <c r="AW6" s="12" t="s">
        <v>54</v>
      </c>
      <c r="AX6" s="12" t="s">
        <v>55</v>
      </c>
      <c r="AZ6" s="12" t="s">
        <v>56</v>
      </c>
      <c r="BA6" s="12" t="s">
        <v>57</v>
      </c>
      <c r="BB6" s="12" t="s">
        <v>58</v>
      </c>
      <c r="BC6" s="12" t="s">
        <v>59</v>
      </c>
      <c r="BD6" s="12" t="s">
        <v>60</v>
      </c>
      <c r="BE6" s="12" t="s">
        <v>61</v>
      </c>
      <c r="BF6" s="12" t="s">
        <v>62</v>
      </c>
      <c r="BG6" s="12" t="s">
        <v>63</v>
      </c>
      <c r="BH6" s="12" t="s">
        <v>64</v>
      </c>
      <c r="BI6" s="12" t="s">
        <v>65</v>
      </c>
      <c r="BJ6" s="12" t="s">
        <v>66</v>
      </c>
      <c r="BK6" s="12" t="s">
        <v>67</v>
      </c>
      <c r="BL6" s="12" t="s">
        <v>68</v>
      </c>
      <c r="BM6" s="12" t="s">
        <v>69</v>
      </c>
      <c r="BN6" s="12" t="s">
        <v>70</v>
      </c>
      <c r="BO6" s="12" t="s">
        <v>71</v>
      </c>
      <c r="BQ6" s="12" t="s">
        <v>72</v>
      </c>
      <c r="BR6" s="12" t="s">
        <v>73</v>
      </c>
    </row>
    <row r="7" spans="2:70" ht="30" customHeight="1" x14ac:dyDescent="0.35">
      <c r="B7" s="10" t="s">
        <v>19</v>
      </c>
      <c r="C7" s="10">
        <v>4012</v>
      </c>
      <c r="D7" s="10">
        <v>1971</v>
      </c>
      <c r="E7" s="10">
        <v>2028</v>
      </c>
      <c r="F7" s="10"/>
      <c r="G7" s="10">
        <v>497</v>
      </c>
      <c r="H7" s="10">
        <v>704</v>
      </c>
      <c r="I7" s="10">
        <v>694</v>
      </c>
      <c r="J7" s="10">
        <v>693</v>
      </c>
      <c r="K7" s="10">
        <v>571</v>
      </c>
      <c r="L7" s="10">
        <v>853</v>
      </c>
      <c r="M7" s="10"/>
      <c r="N7" s="10">
        <v>1178</v>
      </c>
      <c r="O7" s="10">
        <v>1131</v>
      </c>
      <c r="P7" s="10">
        <v>781</v>
      </c>
      <c r="Q7" s="10">
        <v>909</v>
      </c>
      <c r="R7" s="10"/>
      <c r="S7" s="10">
        <v>563</v>
      </c>
      <c r="T7" s="10">
        <v>553</v>
      </c>
      <c r="U7" s="10">
        <v>314</v>
      </c>
      <c r="V7" s="10">
        <v>343</v>
      </c>
      <c r="W7" s="10">
        <v>293</v>
      </c>
      <c r="X7" s="10">
        <v>376</v>
      </c>
      <c r="Y7" s="10">
        <v>336</v>
      </c>
      <c r="Z7" s="10">
        <v>171</v>
      </c>
      <c r="AA7" s="10">
        <v>447</v>
      </c>
      <c r="AB7" s="10">
        <v>337</v>
      </c>
      <c r="AC7" s="10">
        <v>188</v>
      </c>
      <c r="AD7" s="10">
        <v>91</v>
      </c>
      <c r="AE7" s="10"/>
      <c r="AF7" s="10">
        <v>1421</v>
      </c>
      <c r="AG7" s="10">
        <v>1665</v>
      </c>
      <c r="AH7" s="10">
        <v>577</v>
      </c>
      <c r="AI7" s="10"/>
      <c r="AJ7" s="10">
        <v>1433</v>
      </c>
      <c r="AK7" s="10">
        <v>1082</v>
      </c>
      <c r="AL7" s="10">
        <v>299</v>
      </c>
      <c r="AM7" s="10">
        <v>42</v>
      </c>
      <c r="AN7" s="10">
        <v>541</v>
      </c>
      <c r="AO7" s="10"/>
      <c r="AP7" s="10">
        <v>878</v>
      </c>
      <c r="AQ7" s="10">
        <v>1369</v>
      </c>
      <c r="AR7" s="10">
        <v>264</v>
      </c>
      <c r="AS7" s="10"/>
      <c r="AT7" s="10">
        <v>929</v>
      </c>
      <c r="AU7" s="10">
        <v>932</v>
      </c>
      <c r="AV7" s="10">
        <v>1096</v>
      </c>
      <c r="AW7" s="10">
        <v>455</v>
      </c>
      <c r="AX7" s="10">
        <v>62</v>
      </c>
      <c r="AY7" s="10"/>
      <c r="AZ7" s="10">
        <v>33</v>
      </c>
      <c r="BA7" s="10">
        <v>185</v>
      </c>
      <c r="BB7" s="10">
        <v>256</v>
      </c>
      <c r="BC7" s="10">
        <v>269</v>
      </c>
      <c r="BD7" s="10">
        <v>403</v>
      </c>
      <c r="BE7" s="10">
        <v>436</v>
      </c>
      <c r="BF7" s="10">
        <v>391</v>
      </c>
      <c r="BG7" s="10">
        <v>312</v>
      </c>
      <c r="BH7" s="10">
        <v>253</v>
      </c>
      <c r="BI7" s="10">
        <v>211</v>
      </c>
      <c r="BJ7" s="10">
        <v>336</v>
      </c>
      <c r="BK7" s="10">
        <v>187</v>
      </c>
      <c r="BL7" s="10">
        <v>180</v>
      </c>
      <c r="BM7" s="10">
        <v>103</v>
      </c>
      <c r="BN7" s="10">
        <v>95</v>
      </c>
      <c r="BO7" s="10">
        <v>161</v>
      </c>
      <c r="BP7" s="10"/>
      <c r="BQ7" s="10">
        <v>1235</v>
      </c>
      <c r="BR7" s="10">
        <v>2665</v>
      </c>
    </row>
    <row r="8" spans="2:70" ht="30" customHeight="1" x14ac:dyDescent="0.35">
      <c r="B8" s="11" t="s">
        <v>20</v>
      </c>
      <c r="C8" s="11">
        <v>4012</v>
      </c>
      <c r="D8" s="11">
        <v>1975</v>
      </c>
      <c r="E8" s="11">
        <v>2024</v>
      </c>
      <c r="F8" s="11"/>
      <c r="G8" s="11">
        <v>558</v>
      </c>
      <c r="H8" s="11">
        <v>682</v>
      </c>
      <c r="I8" s="11">
        <v>685</v>
      </c>
      <c r="J8" s="11">
        <v>686</v>
      </c>
      <c r="K8" s="11">
        <v>562</v>
      </c>
      <c r="L8" s="11">
        <v>839</v>
      </c>
      <c r="M8" s="11"/>
      <c r="N8" s="11">
        <v>1080</v>
      </c>
      <c r="O8" s="11">
        <v>1039</v>
      </c>
      <c r="P8" s="11">
        <v>880</v>
      </c>
      <c r="Q8" s="11">
        <v>1000</v>
      </c>
      <c r="R8" s="11"/>
      <c r="S8" s="11">
        <v>562</v>
      </c>
      <c r="T8" s="11">
        <v>522</v>
      </c>
      <c r="U8" s="11">
        <v>321</v>
      </c>
      <c r="V8" s="11">
        <v>361</v>
      </c>
      <c r="W8" s="11">
        <v>281</v>
      </c>
      <c r="X8" s="11">
        <v>361</v>
      </c>
      <c r="Y8" s="11">
        <v>321</v>
      </c>
      <c r="Z8" s="11">
        <v>160</v>
      </c>
      <c r="AA8" s="11">
        <v>441</v>
      </c>
      <c r="AB8" s="11">
        <v>361</v>
      </c>
      <c r="AC8" s="11">
        <v>201</v>
      </c>
      <c r="AD8" s="11">
        <v>120</v>
      </c>
      <c r="AE8" s="11"/>
      <c r="AF8" s="11">
        <v>1410</v>
      </c>
      <c r="AG8" s="11">
        <v>1629</v>
      </c>
      <c r="AH8" s="11">
        <v>599</v>
      </c>
      <c r="AI8" s="11"/>
      <c r="AJ8" s="11">
        <v>1397</v>
      </c>
      <c r="AK8" s="11">
        <v>1071</v>
      </c>
      <c r="AL8" s="11">
        <v>288</v>
      </c>
      <c r="AM8" s="11">
        <v>45</v>
      </c>
      <c r="AN8" s="11">
        <v>558</v>
      </c>
      <c r="AO8" s="11"/>
      <c r="AP8" s="11">
        <v>856</v>
      </c>
      <c r="AQ8" s="11">
        <v>1358</v>
      </c>
      <c r="AR8" s="11">
        <v>259</v>
      </c>
      <c r="AS8" s="11"/>
      <c r="AT8" s="11">
        <v>961</v>
      </c>
      <c r="AU8" s="11">
        <v>958</v>
      </c>
      <c r="AV8" s="11">
        <v>1056</v>
      </c>
      <c r="AW8" s="11">
        <v>434</v>
      </c>
      <c r="AX8" s="11">
        <v>55</v>
      </c>
      <c r="AY8" s="11"/>
      <c r="AZ8" s="11">
        <v>33</v>
      </c>
      <c r="BA8" s="11">
        <v>186</v>
      </c>
      <c r="BB8" s="11">
        <v>267</v>
      </c>
      <c r="BC8" s="11">
        <v>280</v>
      </c>
      <c r="BD8" s="11">
        <v>416</v>
      </c>
      <c r="BE8" s="11">
        <v>443</v>
      </c>
      <c r="BF8" s="11">
        <v>394</v>
      </c>
      <c r="BG8" s="11">
        <v>314</v>
      </c>
      <c r="BH8" s="11">
        <v>257</v>
      </c>
      <c r="BI8" s="11">
        <v>206</v>
      </c>
      <c r="BJ8" s="11">
        <v>329</v>
      </c>
      <c r="BK8" s="11">
        <v>179</v>
      </c>
      <c r="BL8" s="11">
        <v>174</v>
      </c>
      <c r="BM8" s="11">
        <v>97</v>
      </c>
      <c r="BN8" s="11">
        <v>87</v>
      </c>
      <c r="BO8" s="11">
        <v>148</v>
      </c>
      <c r="BP8" s="11"/>
      <c r="BQ8" s="11">
        <v>1209</v>
      </c>
      <c r="BR8" s="11">
        <v>2688</v>
      </c>
    </row>
    <row r="9" spans="2:70" x14ac:dyDescent="0.35">
      <c r="B9" s="18" t="s">
        <v>188</v>
      </c>
      <c r="C9" s="17">
        <v>7.6997035714233303E-2</v>
      </c>
      <c r="D9" s="17">
        <v>7.9795668426251701E-2</v>
      </c>
      <c r="E9" s="17">
        <v>7.4203984582724397E-2</v>
      </c>
      <c r="F9" s="17"/>
      <c r="G9" s="17">
        <v>5.2608188258040998E-2</v>
      </c>
      <c r="H9" s="17">
        <v>5.3482118458068002E-2</v>
      </c>
      <c r="I9" s="17">
        <v>6.5981068519959399E-2</v>
      </c>
      <c r="J9" s="17">
        <v>9.1982981682233497E-2</v>
      </c>
      <c r="K9" s="17">
        <v>9.6963378777788101E-2</v>
      </c>
      <c r="L9" s="17">
        <v>9.5726945318576201E-2</v>
      </c>
      <c r="M9" s="17"/>
      <c r="N9" s="17">
        <v>5.7169623633080098E-2</v>
      </c>
      <c r="O9" s="17">
        <v>7.0243935718550199E-2</v>
      </c>
      <c r="P9" s="17">
        <v>9.0171909608147402E-2</v>
      </c>
      <c r="Q9" s="17">
        <v>9.1912386726702697E-2</v>
      </c>
      <c r="R9" s="17"/>
      <c r="S9" s="17">
        <v>4.2672505057017598E-2</v>
      </c>
      <c r="T9" s="17">
        <v>8.1498331309525093E-2</v>
      </c>
      <c r="U9" s="17">
        <v>6.7253939569639806E-2</v>
      </c>
      <c r="V9" s="17">
        <v>8.0309062375237106E-2</v>
      </c>
      <c r="W9" s="17">
        <v>0.101137602141815</v>
      </c>
      <c r="X9" s="17">
        <v>0.103423361889156</v>
      </c>
      <c r="Y9" s="17">
        <v>9.5440295875242401E-2</v>
      </c>
      <c r="Z9" s="17">
        <v>9.3391351111810295E-2</v>
      </c>
      <c r="AA9" s="17">
        <v>7.2965316012368706E-2</v>
      </c>
      <c r="AB9" s="17">
        <v>6.6703208731650795E-2</v>
      </c>
      <c r="AC9" s="17">
        <v>8.2623705107403397E-2</v>
      </c>
      <c r="AD9" s="17">
        <v>6.3387610496575694E-2</v>
      </c>
      <c r="AE9" s="17"/>
      <c r="AF9" s="17">
        <v>0.10854002971489</v>
      </c>
      <c r="AG9" s="17">
        <v>5.2293422027296498E-2</v>
      </c>
      <c r="AH9" s="17">
        <v>8.27763433525842E-2</v>
      </c>
      <c r="AI9" s="17"/>
      <c r="AJ9" s="17">
        <v>8.6397364185114497E-2</v>
      </c>
      <c r="AK9" s="17">
        <v>6.00755298310897E-2</v>
      </c>
      <c r="AL9" s="17">
        <v>6.8677503414203395E-2</v>
      </c>
      <c r="AM9" s="17">
        <v>0.18848682948159601</v>
      </c>
      <c r="AN9" s="17">
        <v>9.7908812924647703E-2</v>
      </c>
      <c r="AO9" s="17"/>
      <c r="AP9" s="17">
        <v>7.4428925578415697E-2</v>
      </c>
      <c r="AQ9" s="17">
        <v>5.3670725464501003E-2</v>
      </c>
      <c r="AR9" s="17">
        <v>7.7196291548651305E-2</v>
      </c>
      <c r="AS9" s="17"/>
      <c r="AT9" s="17">
        <v>9.46377281815938E-2</v>
      </c>
      <c r="AU9" s="17">
        <v>8.1913945340986602E-2</v>
      </c>
      <c r="AV9" s="17">
        <v>5.6145670153207601E-2</v>
      </c>
      <c r="AW9" s="17">
        <v>3.03461000176171E-2</v>
      </c>
      <c r="AX9" s="17">
        <v>4.2418415800175899E-2</v>
      </c>
      <c r="AY9" s="17"/>
      <c r="AZ9" s="17">
        <v>7.9787197027608503E-2</v>
      </c>
      <c r="BA9" s="17">
        <v>0.10424075890475901</v>
      </c>
      <c r="BB9" s="17">
        <v>7.9299463404677195E-2</v>
      </c>
      <c r="BC9" s="17">
        <v>0.110714636476068</v>
      </c>
      <c r="BD9" s="17">
        <v>6.6780517875481005E-2</v>
      </c>
      <c r="BE9" s="17">
        <v>7.4709880798545306E-2</v>
      </c>
      <c r="BF9" s="17">
        <v>8.0641690666937604E-2</v>
      </c>
      <c r="BG9" s="17">
        <v>0.11215251401225799</v>
      </c>
      <c r="BH9" s="17">
        <v>7.5033144214804406E-2</v>
      </c>
      <c r="BI9" s="17">
        <v>6.5944012233675603E-2</v>
      </c>
      <c r="BJ9" s="17">
        <v>6.7952959500506199E-2</v>
      </c>
      <c r="BK9" s="17">
        <v>5.1030449824397403E-2</v>
      </c>
      <c r="BL9" s="17">
        <v>6.5566258927224202E-2</v>
      </c>
      <c r="BM9" s="17">
        <v>5.49117745434426E-2</v>
      </c>
      <c r="BN9" s="17">
        <v>3.0881251346008502E-2</v>
      </c>
      <c r="BO9" s="17">
        <v>4.6720764379220098E-2</v>
      </c>
      <c r="BP9" s="17"/>
      <c r="BQ9" s="17">
        <v>3.2214955351004299E-2</v>
      </c>
      <c r="BR9" s="17">
        <v>9.8244382652989695E-2</v>
      </c>
    </row>
    <row r="10" spans="2:70" x14ac:dyDescent="0.35">
      <c r="B10" s="18" t="s">
        <v>189</v>
      </c>
      <c r="C10" s="17">
        <v>0.145490790884584</v>
      </c>
      <c r="D10" s="17">
        <v>0.14557112624268001</v>
      </c>
      <c r="E10" s="17">
        <v>0.143710448874633</v>
      </c>
      <c r="F10" s="17"/>
      <c r="G10" s="17">
        <v>0.117670635983377</v>
      </c>
      <c r="H10" s="17">
        <v>0.113555231199595</v>
      </c>
      <c r="I10" s="17">
        <v>0.13382147021335999</v>
      </c>
      <c r="J10" s="17">
        <v>0.160282168802938</v>
      </c>
      <c r="K10" s="17">
        <v>0.194402431574458</v>
      </c>
      <c r="L10" s="17">
        <v>0.15465322996832301</v>
      </c>
      <c r="M10" s="17"/>
      <c r="N10" s="17">
        <v>0.13625247371406701</v>
      </c>
      <c r="O10" s="17">
        <v>0.157327181795717</v>
      </c>
      <c r="P10" s="17">
        <v>0.136554763017013</v>
      </c>
      <c r="Q10" s="17">
        <v>0.151969948646518</v>
      </c>
      <c r="R10" s="17"/>
      <c r="S10" s="17">
        <v>0.105833320050381</v>
      </c>
      <c r="T10" s="17">
        <v>0.16773457652948801</v>
      </c>
      <c r="U10" s="17">
        <v>0.15660937128247701</v>
      </c>
      <c r="V10" s="17">
        <v>0.13826361170943199</v>
      </c>
      <c r="W10" s="17">
        <v>0.14929815559328999</v>
      </c>
      <c r="X10" s="17">
        <v>0.119627395981621</v>
      </c>
      <c r="Y10" s="17">
        <v>0.15501275708401099</v>
      </c>
      <c r="Z10" s="17">
        <v>0.181479381698643</v>
      </c>
      <c r="AA10" s="17">
        <v>0.153104005195418</v>
      </c>
      <c r="AB10" s="17">
        <v>0.14975819346335401</v>
      </c>
      <c r="AC10" s="17">
        <v>0.13421595751878501</v>
      </c>
      <c r="AD10" s="17">
        <v>0.199955582675197</v>
      </c>
      <c r="AE10" s="17"/>
      <c r="AF10" s="17">
        <v>0.16531494311872899</v>
      </c>
      <c r="AG10" s="17">
        <v>0.13708047446757601</v>
      </c>
      <c r="AH10" s="17">
        <v>0.14479179165747999</v>
      </c>
      <c r="AI10" s="17"/>
      <c r="AJ10" s="17">
        <v>0.169667432518571</v>
      </c>
      <c r="AK10" s="17">
        <v>0.122355768413974</v>
      </c>
      <c r="AL10" s="17">
        <v>0.122764859574157</v>
      </c>
      <c r="AM10" s="17">
        <v>8.6798100633756495E-2</v>
      </c>
      <c r="AN10" s="17">
        <v>0.15818520977275399</v>
      </c>
      <c r="AO10" s="17"/>
      <c r="AP10" s="17">
        <v>0.16264724365045799</v>
      </c>
      <c r="AQ10" s="17">
        <v>0.12388172335137899</v>
      </c>
      <c r="AR10" s="17">
        <v>0.12887406288693801</v>
      </c>
      <c r="AS10" s="17"/>
      <c r="AT10" s="17">
        <v>0.17040886390749199</v>
      </c>
      <c r="AU10" s="17">
        <v>0.155081750664571</v>
      </c>
      <c r="AV10" s="17">
        <v>0.126990690094339</v>
      </c>
      <c r="AW10" s="17">
        <v>0.117042704896837</v>
      </c>
      <c r="AX10" s="17">
        <v>3.7877266534479898E-2</v>
      </c>
      <c r="AY10" s="17"/>
      <c r="AZ10" s="17">
        <v>2.5319072900912801E-2</v>
      </c>
      <c r="BA10" s="17">
        <v>0.17942847711978599</v>
      </c>
      <c r="BB10" s="17">
        <v>0.14759892493183799</v>
      </c>
      <c r="BC10" s="17">
        <v>0.13081266513363601</v>
      </c>
      <c r="BD10" s="17">
        <v>0.13447006066876199</v>
      </c>
      <c r="BE10" s="17">
        <v>0.180183279929549</v>
      </c>
      <c r="BF10" s="17">
        <v>0.13408666671609001</v>
      </c>
      <c r="BG10" s="17">
        <v>0.13099603052953601</v>
      </c>
      <c r="BH10" s="17">
        <v>0.137548120332186</v>
      </c>
      <c r="BI10" s="17">
        <v>0.149273604224364</v>
      </c>
      <c r="BJ10" s="17">
        <v>0.13218922527149701</v>
      </c>
      <c r="BK10" s="17">
        <v>0.146570693459636</v>
      </c>
      <c r="BL10" s="17">
        <v>0.162406031106654</v>
      </c>
      <c r="BM10" s="17">
        <v>0.14354198533870599</v>
      </c>
      <c r="BN10" s="17">
        <v>0.25342692180062998</v>
      </c>
      <c r="BO10" s="17">
        <v>0.105873974644644</v>
      </c>
      <c r="BP10" s="17"/>
      <c r="BQ10" s="17">
        <v>9.9420768672028606E-2</v>
      </c>
      <c r="BR10" s="17">
        <v>0.16932975651842</v>
      </c>
    </row>
    <row r="11" spans="2:70" x14ac:dyDescent="0.35">
      <c r="B11" s="18" t="s">
        <v>190</v>
      </c>
      <c r="C11" s="17">
        <v>0.200118032611874</v>
      </c>
      <c r="D11" s="17">
        <v>0.19662118650799801</v>
      </c>
      <c r="E11" s="17">
        <v>0.20434679603501599</v>
      </c>
      <c r="F11" s="17"/>
      <c r="G11" s="17">
        <v>0.19591869948663501</v>
      </c>
      <c r="H11" s="17">
        <v>0.177521370573513</v>
      </c>
      <c r="I11" s="17">
        <v>0.196807042620815</v>
      </c>
      <c r="J11" s="17">
        <v>0.19269905840486201</v>
      </c>
      <c r="K11" s="17">
        <v>0.22272705481885799</v>
      </c>
      <c r="L11" s="17">
        <v>0.21491536154504801</v>
      </c>
      <c r="M11" s="17"/>
      <c r="N11" s="17">
        <v>0.18429295671628901</v>
      </c>
      <c r="O11" s="17">
        <v>0.23004802552065101</v>
      </c>
      <c r="P11" s="17">
        <v>0.181770741386233</v>
      </c>
      <c r="Q11" s="17">
        <v>0.20160643868688799</v>
      </c>
      <c r="R11" s="17"/>
      <c r="S11" s="17">
        <v>0.15739700002171</v>
      </c>
      <c r="T11" s="17">
        <v>0.20666239400852701</v>
      </c>
      <c r="U11" s="17">
        <v>0.18903520537825799</v>
      </c>
      <c r="V11" s="17">
        <v>0.24130976298057999</v>
      </c>
      <c r="W11" s="17">
        <v>0.16922594272097499</v>
      </c>
      <c r="X11" s="17">
        <v>0.205727572439762</v>
      </c>
      <c r="Y11" s="17">
        <v>0.19101003368962899</v>
      </c>
      <c r="Z11" s="17">
        <v>0.23291140184829601</v>
      </c>
      <c r="AA11" s="17">
        <v>0.190985962874621</v>
      </c>
      <c r="AB11" s="17">
        <v>0.225404636277553</v>
      </c>
      <c r="AC11" s="17">
        <v>0.21463379836034699</v>
      </c>
      <c r="AD11" s="17">
        <v>0.24672703271024901</v>
      </c>
      <c r="AE11" s="17"/>
      <c r="AF11" s="17">
        <v>0.21073246356431</v>
      </c>
      <c r="AG11" s="17">
        <v>0.19270119994284199</v>
      </c>
      <c r="AH11" s="17">
        <v>0.19096436638782399</v>
      </c>
      <c r="AI11" s="17"/>
      <c r="AJ11" s="17">
        <v>0.211927366814706</v>
      </c>
      <c r="AK11" s="17">
        <v>0.20339860236121099</v>
      </c>
      <c r="AL11" s="17">
        <v>0.17991336555832599</v>
      </c>
      <c r="AM11" s="17">
        <v>0.24602351330240499</v>
      </c>
      <c r="AN11" s="17">
        <v>0.19163520849471399</v>
      </c>
      <c r="AO11" s="17"/>
      <c r="AP11" s="17">
        <v>0.20254445582394501</v>
      </c>
      <c r="AQ11" s="17">
        <v>0.211625478267088</v>
      </c>
      <c r="AR11" s="17">
        <v>0.146029223952723</v>
      </c>
      <c r="AS11" s="17"/>
      <c r="AT11" s="17">
        <v>0.21461671027395199</v>
      </c>
      <c r="AU11" s="17">
        <v>0.217586753560681</v>
      </c>
      <c r="AV11" s="17">
        <v>0.19148486832159001</v>
      </c>
      <c r="AW11" s="17">
        <v>0.155058708205975</v>
      </c>
      <c r="AX11" s="17">
        <v>0.112388071267453</v>
      </c>
      <c r="AY11" s="17"/>
      <c r="AZ11" s="17">
        <v>0.18929357081411299</v>
      </c>
      <c r="BA11" s="17">
        <v>0.17407551351138101</v>
      </c>
      <c r="BB11" s="17">
        <v>0.25070611857219</v>
      </c>
      <c r="BC11" s="17">
        <v>0.18746486570004001</v>
      </c>
      <c r="BD11" s="17">
        <v>0.19342313733893801</v>
      </c>
      <c r="BE11" s="17">
        <v>0.180824260739193</v>
      </c>
      <c r="BF11" s="17">
        <v>0.20721334456107701</v>
      </c>
      <c r="BG11" s="17">
        <v>0.19283265849218401</v>
      </c>
      <c r="BH11" s="17">
        <v>0.21752394483565701</v>
      </c>
      <c r="BI11" s="17">
        <v>0.16278645525612401</v>
      </c>
      <c r="BJ11" s="17">
        <v>0.22821410064887299</v>
      </c>
      <c r="BK11" s="17">
        <v>0.19266309736849399</v>
      </c>
      <c r="BL11" s="17">
        <v>0.20655025779504799</v>
      </c>
      <c r="BM11" s="17">
        <v>0.24403800372960999</v>
      </c>
      <c r="BN11" s="17">
        <v>0.20957858051466099</v>
      </c>
      <c r="BO11" s="17">
        <v>0.19069128192822801</v>
      </c>
      <c r="BP11" s="17"/>
      <c r="BQ11" s="17">
        <v>0.149905453630549</v>
      </c>
      <c r="BR11" s="17">
        <v>0.22126491328718401</v>
      </c>
    </row>
    <row r="12" spans="2:70" x14ac:dyDescent="0.35">
      <c r="B12" s="18" t="s">
        <v>191</v>
      </c>
      <c r="C12" s="17">
        <v>0.29496856322711701</v>
      </c>
      <c r="D12" s="17">
        <v>0.28064209946776097</v>
      </c>
      <c r="E12" s="17">
        <v>0.308919217418613</v>
      </c>
      <c r="F12" s="17"/>
      <c r="G12" s="17">
        <v>0.32126856607520099</v>
      </c>
      <c r="H12" s="17">
        <v>0.26319834141992099</v>
      </c>
      <c r="I12" s="17">
        <v>0.26938089317630198</v>
      </c>
      <c r="J12" s="17">
        <v>0.29725709473355699</v>
      </c>
      <c r="K12" s="17">
        <v>0.29224827491258998</v>
      </c>
      <c r="L12" s="17">
        <v>0.32415683803591799</v>
      </c>
      <c r="M12" s="17"/>
      <c r="N12" s="17">
        <v>0.29982545317915898</v>
      </c>
      <c r="O12" s="17">
        <v>0.299421525897129</v>
      </c>
      <c r="P12" s="17">
        <v>0.29331986267436599</v>
      </c>
      <c r="Q12" s="17">
        <v>0.28656003741272001</v>
      </c>
      <c r="R12" s="17"/>
      <c r="S12" s="17">
        <v>0.26361657289305501</v>
      </c>
      <c r="T12" s="17">
        <v>0.28160900822181001</v>
      </c>
      <c r="U12" s="17">
        <v>0.36108549207496698</v>
      </c>
      <c r="V12" s="17">
        <v>0.30677279511450101</v>
      </c>
      <c r="W12" s="17">
        <v>0.34283152827275698</v>
      </c>
      <c r="X12" s="17">
        <v>0.28535958241759701</v>
      </c>
      <c r="Y12" s="17">
        <v>0.31606518624437502</v>
      </c>
      <c r="Z12" s="17">
        <v>0.28804529852968902</v>
      </c>
      <c r="AA12" s="17">
        <v>0.285039327293374</v>
      </c>
      <c r="AB12" s="17">
        <v>0.28933540085828902</v>
      </c>
      <c r="AC12" s="17">
        <v>0.30577133571716097</v>
      </c>
      <c r="AD12" s="17">
        <v>0.19248585899748999</v>
      </c>
      <c r="AE12" s="17"/>
      <c r="AF12" s="17">
        <v>0.27478760061201601</v>
      </c>
      <c r="AG12" s="17">
        <v>0.30476569652339502</v>
      </c>
      <c r="AH12" s="17">
        <v>0.27900747509913698</v>
      </c>
      <c r="AI12" s="17"/>
      <c r="AJ12" s="17">
        <v>0.29234054749747002</v>
      </c>
      <c r="AK12" s="17">
        <v>0.28867832625547901</v>
      </c>
      <c r="AL12" s="17">
        <v>0.26205385819756299</v>
      </c>
      <c r="AM12" s="17">
        <v>0.212678667212918</v>
      </c>
      <c r="AN12" s="17">
        <v>0.30830593243653798</v>
      </c>
      <c r="AO12" s="17"/>
      <c r="AP12" s="17">
        <v>0.27930999299050502</v>
      </c>
      <c r="AQ12" s="17">
        <v>0.296623658656745</v>
      </c>
      <c r="AR12" s="17">
        <v>0.27205898037918402</v>
      </c>
      <c r="AS12" s="17"/>
      <c r="AT12" s="17">
        <v>0.30152613439820403</v>
      </c>
      <c r="AU12" s="17">
        <v>0.29963137347547902</v>
      </c>
      <c r="AV12" s="17">
        <v>0.29300407201915502</v>
      </c>
      <c r="AW12" s="17">
        <v>0.286590500063095</v>
      </c>
      <c r="AX12" s="17">
        <v>0.22932174213645701</v>
      </c>
      <c r="AY12" s="17"/>
      <c r="AZ12" s="17">
        <v>0.26152107921135698</v>
      </c>
      <c r="BA12" s="17">
        <v>0.27375094564528801</v>
      </c>
      <c r="BB12" s="17">
        <v>0.27918887716886298</v>
      </c>
      <c r="BC12" s="17">
        <v>0.29036552529309201</v>
      </c>
      <c r="BD12" s="17">
        <v>0.34626666728315703</v>
      </c>
      <c r="BE12" s="17">
        <v>0.30515395567492998</v>
      </c>
      <c r="BF12" s="17">
        <v>0.26107302214223899</v>
      </c>
      <c r="BG12" s="17">
        <v>0.30121628521647598</v>
      </c>
      <c r="BH12" s="17">
        <v>0.28952518369518498</v>
      </c>
      <c r="BI12" s="17">
        <v>0.34284998043699899</v>
      </c>
      <c r="BJ12" s="17">
        <v>0.29883530885017401</v>
      </c>
      <c r="BK12" s="17">
        <v>0.28020061058516199</v>
      </c>
      <c r="BL12" s="17">
        <v>0.25993028565056298</v>
      </c>
      <c r="BM12" s="17">
        <v>0.30196062921935402</v>
      </c>
      <c r="BN12" s="17">
        <v>0.22832132922919801</v>
      </c>
      <c r="BO12" s="17">
        <v>0.27861031044309098</v>
      </c>
      <c r="BP12" s="17"/>
      <c r="BQ12" s="17">
        <v>0.29096219980112398</v>
      </c>
      <c r="BR12" s="17">
        <v>0.298267677952615</v>
      </c>
    </row>
    <row r="13" spans="2:70" x14ac:dyDescent="0.35">
      <c r="B13" s="18" t="s">
        <v>192</v>
      </c>
      <c r="C13" s="17">
        <v>0.15697944193070401</v>
      </c>
      <c r="D13" s="17">
        <v>0.17035440362229901</v>
      </c>
      <c r="E13" s="17">
        <v>0.144517360063248</v>
      </c>
      <c r="F13" s="17"/>
      <c r="G13" s="17">
        <v>0.16145416301451901</v>
      </c>
      <c r="H13" s="17">
        <v>0.19161757775298899</v>
      </c>
      <c r="I13" s="17">
        <v>0.17460055305364799</v>
      </c>
      <c r="J13" s="17">
        <v>0.15343909846825499</v>
      </c>
      <c r="K13" s="17">
        <v>0.12145593690552101</v>
      </c>
      <c r="L13" s="17">
        <v>0.13812763562809899</v>
      </c>
      <c r="M13" s="17"/>
      <c r="N13" s="17">
        <v>0.17823740253662301</v>
      </c>
      <c r="O13" s="17">
        <v>0.141062597130543</v>
      </c>
      <c r="P13" s="17">
        <v>0.16968002524159601</v>
      </c>
      <c r="Q13" s="17">
        <v>0.14142266565519299</v>
      </c>
      <c r="R13" s="17"/>
      <c r="S13" s="17">
        <v>0.22362042522337</v>
      </c>
      <c r="T13" s="17">
        <v>0.14401519109929001</v>
      </c>
      <c r="U13" s="17">
        <v>0.136391397656873</v>
      </c>
      <c r="V13" s="17">
        <v>0.120983540399785</v>
      </c>
      <c r="W13" s="17">
        <v>9.1857558383690294E-2</v>
      </c>
      <c r="X13" s="17">
        <v>0.14816200417509401</v>
      </c>
      <c r="Y13" s="17">
        <v>0.16806337780299699</v>
      </c>
      <c r="Z13" s="17">
        <v>0.119960091272461</v>
      </c>
      <c r="AA13" s="17">
        <v>0.184114255373513</v>
      </c>
      <c r="AB13" s="17">
        <v>0.14686973768737099</v>
      </c>
      <c r="AC13" s="17">
        <v>0.17680572529616601</v>
      </c>
      <c r="AD13" s="17">
        <v>0.160866371400154</v>
      </c>
      <c r="AE13" s="17"/>
      <c r="AF13" s="17">
        <v>0.14188476381616</v>
      </c>
      <c r="AG13" s="17">
        <v>0.16587473484249901</v>
      </c>
      <c r="AH13" s="17">
        <v>0.16463942628296399</v>
      </c>
      <c r="AI13" s="17"/>
      <c r="AJ13" s="17">
        <v>0.14088882316564999</v>
      </c>
      <c r="AK13" s="17">
        <v>0.16606657279354101</v>
      </c>
      <c r="AL13" s="17">
        <v>0.19633372926154399</v>
      </c>
      <c r="AM13" s="17">
        <v>0.11834127659360701</v>
      </c>
      <c r="AN13" s="17">
        <v>0.13766971292427899</v>
      </c>
      <c r="AO13" s="17"/>
      <c r="AP13" s="17">
        <v>0.14878311292665</v>
      </c>
      <c r="AQ13" s="17">
        <v>0.170766212600586</v>
      </c>
      <c r="AR13" s="17">
        <v>0.208760574721918</v>
      </c>
      <c r="AS13" s="17"/>
      <c r="AT13" s="17">
        <v>0.130593609490118</v>
      </c>
      <c r="AU13" s="17">
        <v>0.141162522649635</v>
      </c>
      <c r="AV13" s="17">
        <v>0.17800596148803699</v>
      </c>
      <c r="AW13" s="17">
        <v>0.22555820330771501</v>
      </c>
      <c r="AX13" s="17">
        <v>0.251445146021615</v>
      </c>
      <c r="AY13" s="17"/>
      <c r="AZ13" s="17">
        <v>0.22253271476248301</v>
      </c>
      <c r="BA13" s="17">
        <v>0.114571176633893</v>
      </c>
      <c r="BB13" s="17">
        <v>0.13760268346052201</v>
      </c>
      <c r="BC13" s="17">
        <v>0.15557209019322699</v>
      </c>
      <c r="BD13" s="17">
        <v>0.14041492866378999</v>
      </c>
      <c r="BE13" s="17">
        <v>0.16200362575647401</v>
      </c>
      <c r="BF13" s="17">
        <v>0.17812583583430799</v>
      </c>
      <c r="BG13" s="17">
        <v>0.14739959066340999</v>
      </c>
      <c r="BH13" s="17">
        <v>0.15170953757844799</v>
      </c>
      <c r="BI13" s="17">
        <v>0.15969061406820401</v>
      </c>
      <c r="BJ13" s="17">
        <v>0.16115153608716401</v>
      </c>
      <c r="BK13" s="17">
        <v>0.17839156026379899</v>
      </c>
      <c r="BL13" s="17">
        <v>0.17086784860259399</v>
      </c>
      <c r="BM13" s="17">
        <v>0.174520193238419</v>
      </c>
      <c r="BN13" s="17">
        <v>0.177254308531725</v>
      </c>
      <c r="BO13" s="17">
        <v>0.160991768306262</v>
      </c>
      <c r="BP13" s="17"/>
      <c r="BQ13" s="17">
        <v>0.20137511181384901</v>
      </c>
      <c r="BR13" s="17">
        <v>0.13425091528446501</v>
      </c>
    </row>
    <row r="14" spans="2:70" x14ac:dyDescent="0.35">
      <c r="B14" s="18" t="s">
        <v>193</v>
      </c>
      <c r="C14" s="17">
        <v>8.0118187016328293E-2</v>
      </c>
      <c r="D14" s="17">
        <v>7.9471452889378805E-2</v>
      </c>
      <c r="E14" s="17">
        <v>8.1264025514016694E-2</v>
      </c>
      <c r="F14" s="17"/>
      <c r="G14" s="17">
        <v>9.80131891203114E-2</v>
      </c>
      <c r="H14" s="17">
        <v>0.112968563327287</v>
      </c>
      <c r="I14" s="17">
        <v>0.110225151425075</v>
      </c>
      <c r="J14" s="17">
        <v>6.3287517208110405E-2</v>
      </c>
      <c r="K14" s="17">
        <v>5.0574880720981402E-2</v>
      </c>
      <c r="L14" s="17">
        <v>5.0446301187646002E-2</v>
      </c>
      <c r="M14" s="17"/>
      <c r="N14" s="17">
        <v>9.8324221282695107E-2</v>
      </c>
      <c r="O14" s="17">
        <v>7.0796925355023702E-2</v>
      </c>
      <c r="P14" s="17">
        <v>7.3179277244884794E-2</v>
      </c>
      <c r="Q14" s="17">
        <v>7.7288237904830095E-2</v>
      </c>
      <c r="R14" s="17"/>
      <c r="S14" s="17">
        <v>0.119173630900771</v>
      </c>
      <c r="T14" s="17">
        <v>7.5134698080222898E-2</v>
      </c>
      <c r="U14" s="17">
        <v>5.9916135952209702E-2</v>
      </c>
      <c r="V14" s="17">
        <v>7.6080063339455495E-2</v>
      </c>
      <c r="W14" s="17">
        <v>0.112581295300464</v>
      </c>
      <c r="X14" s="17">
        <v>6.6782823007619604E-2</v>
      </c>
      <c r="Y14" s="17">
        <v>5.1786435046940603E-2</v>
      </c>
      <c r="Z14" s="17">
        <v>5.9177315346793401E-2</v>
      </c>
      <c r="AA14" s="17">
        <v>7.1427114818117907E-2</v>
      </c>
      <c r="AB14" s="17">
        <v>8.6794792896494694E-2</v>
      </c>
      <c r="AC14" s="17">
        <v>5.0170936289507098E-2</v>
      </c>
      <c r="AD14" s="17">
        <v>0.114914555034485</v>
      </c>
      <c r="AE14" s="17"/>
      <c r="AF14" s="17">
        <v>6.0023711652140599E-2</v>
      </c>
      <c r="AG14" s="17">
        <v>9.7625967348011405E-2</v>
      </c>
      <c r="AH14" s="17">
        <v>8.7537873803742006E-2</v>
      </c>
      <c r="AI14" s="17"/>
      <c r="AJ14" s="17">
        <v>6.7123038901659396E-2</v>
      </c>
      <c r="AK14" s="17">
        <v>9.4471959708739894E-2</v>
      </c>
      <c r="AL14" s="17">
        <v>0.105328002369666</v>
      </c>
      <c r="AM14" s="17">
        <v>7.5959263307224995E-2</v>
      </c>
      <c r="AN14" s="17">
        <v>7.7299535491081095E-2</v>
      </c>
      <c r="AO14" s="17"/>
      <c r="AP14" s="17">
        <v>9.0763737170620695E-2</v>
      </c>
      <c r="AQ14" s="17">
        <v>8.9371556928702495E-2</v>
      </c>
      <c r="AR14" s="17">
        <v>0.11065765920166699</v>
      </c>
      <c r="AS14" s="17"/>
      <c r="AT14" s="17">
        <v>5.9790998094521403E-2</v>
      </c>
      <c r="AU14" s="17">
        <v>6.7765526769721501E-2</v>
      </c>
      <c r="AV14" s="17">
        <v>9.38158990153352E-2</v>
      </c>
      <c r="AW14" s="17">
        <v>0.123732055242731</v>
      </c>
      <c r="AX14" s="17">
        <v>0.167268189893446</v>
      </c>
      <c r="AY14" s="17"/>
      <c r="AZ14" s="17">
        <v>0.120265098360626</v>
      </c>
      <c r="BA14" s="17">
        <v>9.6434023823357307E-2</v>
      </c>
      <c r="BB14" s="17">
        <v>5.5650655591878803E-2</v>
      </c>
      <c r="BC14" s="17">
        <v>9.4053563517821306E-2</v>
      </c>
      <c r="BD14" s="17">
        <v>6.9058669036428197E-2</v>
      </c>
      <c r="BE14" s="17">
        <v>5.00261043550757E-2</v>
      </c>
      <c r="BF14" s="17">
        <v>8.7790423542876403E-2</v>
      </c>
      <c r="BG14" s="17">
        <v>7.91313998552228E-2</v>
      </c>
      <c r="BH14" s="17">
        <v>7.3253010999770399E-2</v>
      </c>
      <c r="BI14" s="17">
        <v>7.9123069342693503E-2</v>
      </c>
      <c r="BJ14" s="17">
        <v>8.8849823599479696E-2</v>
      </c>
      <c r="BK14" s="17">
        <v>9.6926402369349005E-2</v>
      </c>
      <c r="BL14" s="17">
        <v>0.101518899908731</v>
      </c>
      <c r="BM14" s="17">
        <v>6.2952083969540801E-2</v>
      </c>
      <c r="BN14" s="17">
        <v>7.0261894766953797E-2</v>
      </c>
      <c r="BO14" s="17">
        <v>0.119343220554836</v>
      </c>
      <c r="BP14" s="17"/>
      <c r="BQ14" s="17">
        <v>0.14510274744221599</v>
      </c>
      <c r="BR14" s="17">
        <v>4.8707479564204001E-2</v>
      </c>
    </row>
    <row r="15" spans="2:70" x14ac:dyDescent="0.35">
      <c r="B15" s="18" t="s">
        <v>194</v>
      </c>
      <c r="C15" s="19">
        <v>4.5327948615159798E-2</v>
      </c>
      <c r="D15" s="19">
        <v>4.7544062843631697E-2</v>
      </c>
      <c r="E15" s="19">
        <v>4.3038167511748902E-2</v>
      </c>
      <c r="F15" s="19"/>
      <c r="G15" s="19">
        <v>5.3066558061915903E-2</v>
      </c>
      <c r="H15" s="19">
        <v>8.7656797268626796E-2</v>
      </c>
      <c r="I15" s="19">
        <v>4.9183820990840503E-2</v>
      </c>
      <c r="J15" s="19">
        <v>4.1052080700044097E-2</v>
      </c>
      <c r="K15" s="19">
        <v>2.1628042289802699E-2</v>
      </c>
      <c r="L15" s="19">
        <v>2.19736883163902E-2</v>
      </c>
      <c r="M15" s="19"/>
      <c r="N15" s="19">
        <v>4.5897868938086103E-2</v>
      </c>
      <c r="O15" s="19">
        <v>3.1099808582385601E-2</v>
      </c>
      <c r="P15" s="19">
        <v>5.5323420827759699E-2</v>
      </c>
      <c r="Q15" s="19">
        <v>4.9240284967148801E-2</v>
      </c>
      <c r="R15" s="19"/>
      <c r="S15" s="19">
        <v>8.7686545853694398E-2</v>
      </c>
      <c r="T15" s="19">
        <v>4.3345800751137802E-2</v>
      </c>
      <c r="U15" s="19">
        <v>2.97084580855746E-2</v>
      </c>
      <c r="V15" s="19">
        <v>3.6281164081007899E-2</v>
      </c>
      <c r="W15" s="19">
        <v>3.3067917587008298E-2</v>
      </c>
      <c r="X15" s="19">
        <v>7.0917260089150905E-2</v>
      </c>
      <c r="Y15" s="19">
        <v>2.2621914256806201E-2</v>
      </c>
      <c r="Z15" s="19">
        <v>2.5035160192307199E-2</v>
      </c>
      <c r="AA15" s="19">
        <v>4.2364018432586699E-2</v>
      </c>
      <c r="AB15" s="19">
        <v>3.5134030085288002E-2</v>
      </c>
      <c r="AC15" s="19">
        <v>3.5778541710629802E-2</v>
      </c>
      <c r="AD15" s="19">
        <v>2.1662988685849701E-2</v>
      </c>
      <c r="AE15" s="19"/>
      <c r="AF15" s="19">
        <v>3.87164875217548E-2</v>
      </c>
      <c r="AG15" s="19">
        <v>4.96585048483799E-2</v>
      </c>
      <c r="AH15" s="19">
        <v>5.0282723416268701E-2</v>
      </c>
      <c r="AI15" s="19"/>
      <c r="AJ15" s="19">
        <v>3.1655426916828697E-2</v>
      </c>
      <c r="AK15" s="19">
        <v>6.4953240635966303E-2</v>
      </c>
      <c r="AL15" s="19">
        <v>6.4928681624539894E-2</v>
      </c>
      <c r="AM15" s="19">
        <v>7.1712349468492503E-2</v>
      </c>
      <c r="AN15" s="19">
        <v>2.89955879559874E-2</v>
      </c>
      <c r="AO15" s="19"/>
      <c r="AP15" s="19">
        <v>4.1522531859406499E-2</v>
      </c>
      <c r="AQ15" s="19">
        <v>5.4060644730998503E-2</v>
      </c>
      <c r="AR15" s="19">
        <v>5.6423207308918498E-2</v>
      </c>
      <c r="AS15" s="19"/>
      <c r="AT15" s="19">
        <v>2.8425955654118099E-2</v>
      </c>
      <c r="AU15" s="19">
        <v>3.6858127538925499E-2</v>
      </c>
      <c r="AV15" s="19">
        <v>6.0552838908336099E-2</v>
      </c>
      <c r="AW15" s="19">
        <v>6.1671728266030401E-2</v>
      </c>
      <c r="AX15" s="19">
        <v>0.15928116834637199</v>
      </c>
      <c r="AY15" s="19"/>
      <c r="AZ15" s="19">
        <v>0.1012812669229</v>
      </c>
      <c r="BA15" s="19">
        <v>5.7499104361535998E-2</v>
      </c>
      <c r="BB15" s="19">
        <v>4.9953276870030101E-2</v>
      </c>
      <c r="BC15" s="19">
        <v>3.10166536861161E-2</v>
      </c>
      <c r="BD15" s="19">
        <v>4.9586019133443397E-2</v>
      </c>
      <c r="BE15" s="19">
        <v>4.7098892746233197E-2</v>
      </c>
      <c r="BF15" s="19">
        <v>5.1069016536472202E-2</v>
      </c>
      <c r="BG15" s="19">
        <v>3.6271521230912901E-2</v>
      </c>
      <c r="BH15" s="19">
        <v>5.5407058343948802E-2</v>
      </c>
      <c r="BI15" s="19">
        <v>4.0332264437938699E-2</v>
      </c>
      <c r="BJ15" s="19">
        <v>2.2807046042305899E-2</v>
      </c>
      <c r="BK15" s="19">
        <v>5.4217186129162903E-2</v>
      </c>
      <c r="BL15" s="19">
        <v>3.3160418009186003E-2</v>
      </c>
      <c r="BM15" s="19">
        <v>1.8075329960927099E-2</v>
      </c>
      <c r="BN15" s="19">
        <v>3.0275713810823401E-2</v>
      </c>
      <c r="BO15" s="19">
        <v>9.7768679743718695E-2</v>
      </c>
      <c r="BP15" s="19"/>
      <c r="BQ15" s="19">
        <v>8.1018763289229107E-2</v>
      </c>
      <c r="BR15" s="19">
        <v>2.9934874740122599E-2</v>
      </c>
    </row>
    <row r="16" spans="2:70" x14ac:dyDescent="0.35">
      <c r="B16" s="16"/>
    </row>
    <row r="17" spans="2:2" x14ac:dyDescent="0.35">
      <c r="B17" t="s">
        <v>98</v>
      </c>
    </row>
    <row r="18" spans="2:2" x14ac:dyDescent="0.35">
      <c r="B18" t="s">
        <v>99</v>
      </c>
    </row>
    <row r="20" spans="2:2" x14ac:dyDescent="0.35">
      <c r="B20" s="8" t="str">
        <f>HYPERLINK("#'Contents'!A1", "Return to Contents")</f>
        <v>Return to Contents</v>
      </c>
    </row>
  </sheetData>
  <mergeCells count="11">
    <mergeCell ref="BQ5:BR5"/>
    <mergeCell ref="D5:E5"/>
    <mergeCell ref="G5:L5"/>
    <mergeCell ref="N5:Q5"/>
    <mergeCell ref="S5:AD5"/>
    <mergeCell ref="AF5:AH5"/>
    <mergeCell ref="D2:BJ2"/>
    <mergeCell ref="AJ5:AN5"/>
    <mergeCell ref="AP5:AR5"/>
    <mergeCell ref="AT5:AX5"/>
    <mergeCell ref="AZ5:BO5"/>
  </mergeCells>
  <pageMargins left="0.7" right="0.7" top="0.75" bottom="0.75" header="0.3" footer="0.3"/>
  <pageSetup paperSize="9" orientation="portrait" horizontalDpi="300" verticalDpi="300"/>
  <drawing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B2:BR20"/>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67" width="10.7265625" customWidth="1"/>
    <col min="68" max="68" width="2.1796875" customWidth="1"/>
    <col min="69" max="70" width="10.7265625" customWidth="1"/>
    <col min="71" max="71" width="2.1796875" customWidth="1"/>
  </cols>
  <sheetData>
    <row r="2" spans="2:70" ht="40" customHeight="1" x14ac:dyDescent="0.35">
      <c r="D2" s="29" t="s">
        <v>203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row>
    <row r="5" spans="2:70" ht="30" customHeight="1" x14ac:dyDescent="0.35">
      <c r="B5" s="15"/>
      <c r="C5" s="15"/>
      <c r="D5" s="30" t="s">
        <v>74</v>
      </c>
      <c r="E5" s="30"/>
      <c r="F5" s="15"/>
      <c r="G5" s="30" t="s">
        <v>75</v>
      </c>
      <c r="H5" s="30"/>
      <c r="I5" s="30"/>
      <c r="J5" s="30"/>
      <c r="K5" s="30"/>
      <c r="L5" s="30"/>
      <c r="M5" s="15"/>
      <c r="N5" s="30" t="s">
        <v>76</v>
      </c>
      <c r="O5" s="30"/>
      <c r="P5" s="30"/>
      <c r="Q5" s="30"/>
      <c r="R5" s="15"/>
      <c r="S5" s="30" t="s">
        <v>77</v>
      </c>
      <c r="T5" s="30"/>
      <c r="U5" s="30"/>
      <c r="V5" s="30"/>
      <c r="W5" s="30"/>
      <c r="X5" s="30"/>
      <c r="Y5" s="30"/>
      <c r="Z5" s="30"/>
      <c r="AA5" s="30"/>
      <c r="AB5" s="30"/>
      <c r="AC5" s="30"/>
      <c r="AD5" s="30"/>
      <c r="AE5" s="15"/>
      <c r="AF5" s="30" t="s">
        <v>78</v>
      </c>
      <c r="AG5" s="30"/>
      <c r="AH5" s="30"/>
      <c r="AI5" s="15"/>
      <c r="AJ5" s="30" t="s">
        <v>79</v>
      </c>
      <c r="AK5" s="30"/>
      <c r="AL5" s="30"/>
      <c r="AM5" s="30"/>
      <c r="AN5" s="30"/>
      <c r="AO5" s="15"/>
      <c r="AP5" s="30" t="s">
        <v>80</v>
      </c>
      <c r="AQ5" s="30"/>
      <c r="AR5" s="30"/>
      <c r="AS5" s="15"/>
      <c r="AT5" s="30" t="s">
        <v>81</v>
      </c>
      <c r="AU5" s="30"/>
      <c r="AV5" s="30"/>
      <c r="AW5" s="30"/>
      <c r="AX5" s="30"/>
      <c r="AY5" s="15"/>
      <c r="AZ5" s="30" t="s">
        <v>82</v>
      </c>
      <c r="BA5" s="30"/>
      <c r="BB5" s="30"/>
      <c r="BC5" s="30"/>
      <c r="BD5" s="30"/>
      <c r="BE5" s="30"/>
      <c r="BF5" s="30"/>
      <c r="BG5" s="30"/>
      <c r="BH5" s="30"/>
      <c r="BI5" s="30"/>
      <c r="BJ5" s="30"/>
      <c r="BK5" s="30"/>
      <c r="BL5" s="30"/>
      <c r="BM5" s="30"/>
      <c r="BN5" s="30"/>
      <c r="BO5" s="30"/>
      <c r="BP5" s="15"/>
      <c r="BQ5" s="30" t="s">
        <v>83</v>
      </c>
      <c r="BR5" s="30"/>
    </row>
    <row r="6" spans="2:7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46</v>
      </c>
      <c r="AQ6" s="12" t="s">
        <v>47</v>
      </c>
      <c r="AR6" s="12" t="s">
        <v>50</v>
      </c>
      <c r="AT6" s="12" t="s">
        <v>51</v>
      </c>
      <c r="AU6" s="12" t="s">
        <v>52</v>
      </c>
      <c r="AV6" s="12" t="s">
        <v>53</v>
      </c>
      <c r="AW6" s="12" t="s">
        <v>54</v>
      </c>
      <c r="AX6" s="12" t="s">
        <v>55</v>
      </c>
      <c r="AZ6" s="12" t="s">
        <v>56</v>
      </c>
      <c r="BA6" s="12" t="s">
        <v>57</v>
      </c>
      <c r="BB6" s="12" t="s">
        <v>58</v>
      </c>
      <c r="BC6" s="12" t="s">
        <v>59</v>
      </c>
      <c r="BD6" s="12" t="s">
        <v>60</v>
      </c>
      <c r="BE6" s="12" t="s">
        <v>61</v>
      </c>
      <c r="BF6" s="12" t="s">
        <v>62</v>
      </c>
      <c r="BG6" s="12" t="s">
        <v>63</v>
      </c>
      <c r="BH6" s="12" t="s">
        <v>64</v>
      </c>
      <c r="BI6" s="12" t="s">
        <v>65</v>
      </c>
      <c r="BJ6" s="12" t="s">
        <v>66</v>
      </c>
      <c r="BK6" s="12" t="s">
        <v>67</v>
      </c>
      <c r="BL6" s="12" t="s">
        <v>68</v>
      </c>
      <c r="BM6" s="12" t="s">
        <v>69</v>
      </c>
      <c r="BN6" s="12" t="s">
        <v>70</v>
      </c>
      <c r="BO6" s="12" t="s">
        <v>71</v>
      </c>
      <c r="BQ6" s="12" t="s">
        <v>72</v>
      </c>
      <c r="BR6" s="12" t="s">
        <v>73</v>
      </c>
    </row>
    <row r="7" spans="2:70" ht="30" customHeight="1" x14ac:dyDescent="0.35">
      <c r="B7" s="10" t="s">
        <v>19</v>
      </c>
      <c r="C7" s="10">
        <v>4012</v>
      </c>
      <c r="D7" s="10">
        <v>1971</v>
      </c>
      <c r="E7" s="10">
        <v>2028</v>
      </c>
      <c r="F7" s="10"/>
      <c r="G7" s="10">
        <v>497</v>
      </c>
      <c r="H7" s="10">
        <v>704</v>
      </c>
      <c r="I7" s="10">
        <v>694</v>
      </c>
      <c r="J7" s="10">
        <v>693</v>
      </c>
      <c r="K7" s="10">
        <v>571</v>
      </c>
      <c r="L7" s="10">
        <v>853</v>
      </c>
      <c r="M7" s="10"/>
      <c r="N7" s="10">
        <v>1178</v>
      </c>
      <c r="O7" s="10">
        <v>1131</v>
      </c>
      <c r="P7" s="10">
        <v>781</v>
      </c>
      <c r="Q7" s="10">
        <v>909</v>
      </c>
      <c r="R7" s="10"/>
      <c r="S7" s="10">
        <v>563</v>
      </c>
      <c r="T7" s="10">
        <v>553</v>
      </c>
      <c r="U7" s="10">
        <v>314</v>
      </c>
      <c r="V7" s="10">
        <v>343</v>
      </c>
      <c r="W7" s="10">
        <v>293</v>
      </c>
      <c r="X7" s="10">
        <v>376</v>
      </c>
      <c r="Y7" s="10">
        <v>336</v>
      </c>
      <c r="Z7" s="10">
        <v>171</v>
      </c>
      <c r="AA7" s="10">
        <v>447</v>
      </c>
      <c r="AB7" s="10">
        <v>337</v>
      </c>
      <c r="AC7" s="10">
        <v>188</v>
      </c>
      <c r="AD7" s="10">
        <v>91</v>
      </c>
      <c r="AE7" s="10"/>
      <c r="AF7" s="10">
        <v>1421</v>
      </c>
      <c r="AG7" s="10">
        <v>1665</v>
      </c>
      <c r="AH7" s="10">
        <v>577</v>
      </c>
      <c r="AI7" s="10"/>
      <c r="AJ7" s="10">
        <v>1433</v>
      </c>
      <c r="AK7" s="10">
        <v>1082</v>
      </c>
      <c r="AL7" s="10">
        <v>299</v>
      </c>
      <c r="AM7" s="10">
        <v>42</v>
      </c>
      <c r="AN7" s="10">
        <v>541</v>
      </c>
      <c r="AO7" s="10"/>
      <c r="AP7" s="10">
        <v>878</v>
      </c>
      <c r="AQ7" s="10">
        <v>1369</v>
      </c>
      <c r="AR7" s="10">
        <v>264</v>
      </c>
      <c r="AS7" s="10"/>
      <c r="AT7" s="10">
        <v>929</v>
      </c>
      <c r="AU7" s="10">
        <v>932</v>
      </c>
      <c r="AV7" s="10">
        <v>1096</v>
      </c>
      <c r="AW7" s="10">
        <v>455</v>
      </c>
      <c r="AX7" s="10">
        <v>62</v>
      </c>
      <c r="AY7" s="10"/>
      <c r="AZ7" s="10">
        <v>33</v>
      </c>
      <c r="BA7" s="10">
        <v>185</v>
      </c>
      <c r="BB7" s="10">
        <v>256</v>
      </c>
      <c r="BC7" s="10">
        <v>269</v>
      </c>
      <c r="BD7" s="10">
        <v>403</v>
      </c>
      <c r="BE7" s="10">
        <v>436</v>
      </c>
      <c r="BF7" s="10">
        <v>391</v>
      </c>
      <c r="BG7" s="10">
        <v>312</v>
      </c>
      <c r="BH7" s="10">
        <v>253</v>
      </c>
      <c r="BI7" s="10">
        <v>211</v>
      </c>
      <c r="BJ7" s="10">
        <v>336</v>
      </c>
      <c r="BK7" s="10">
        <v>187</v>
      </c>
      <c r="BL7" s="10">
        <v>180</v>
      </c>
      <c r="BM7" s="10">
        <v>103</v>
      </c>
      <c r="BN7" s="10">
        <v>95</v>
      </c>
      <c r="BO7" s="10">
        <v>161</v>
      </c>
      <c r="BP7" s="10"/>
      <c r="BQ7" s="10">
        <v>1235</v>
      </c>
      <c r="BR7" s="10">
        <v>2665</v>
      </c>
    </row>
    <row r="8" spans="2:70" ht="30" customHeight="1" x14ac:dyDescent="0.35">
      <c r="B8" s="11" t="s">
        <v>20</v>
      </c>
      <c r="C8" s="11">
        <v>4012</v>
      </c>
      <c r="D8" s="11">
        <v>1975</v>
      </c>
      <c r="E8" s="11">
        <v>2024</v>
      </c>
      <c r="F8" s="11"/>
      <c r="G8" s="11">
        <v>558</v>
      </c>
      <c r="H8" s="11">
        <v>682</v>
      </c>
      <c r="I8" s="11">
        <v>685</v>
      </c>
      <c r="J8" s="11">
        <v>686</v>
      </c>
      <c r="K8" s="11">
        <v>562</v>
      </c>
      <c r="L8" s="11">
        <v>839</v>
      </c>
      <c r="M8" s="11"/>
      <c r="N8" s="11">
        <v>1080</v>
      </c>
      <c r="O8" s="11">
        <v>1039</v>
      </c>
      <c r="P8" s="11">
        <v>880</v>
      </c>
      <c r="Q8" s="11">
        <v>1000</v>
      </c>
      <c r="R8" s="11"/>
      <c r="S8" s="11">
        <v>562</v>
      </c>
      <c r="T8" s="11">
        <v>522</v>
      </c>
      <c r="U8" s="11">
        <v>321</v>
      </c>
      <c r="V8" s="11">
        <v>361</v>
      </c>
      <c r="W8" s="11">
        <v>281</v>
      </c>
      <c r="X8" s="11">
        <v>361</v>
      </c>
      <c r="Y8" s="11">
        <v>321</v>
      </c>
      <c r="Z8" s="11">
        <v>160</v>
      </c>
      <c r="AA8" s="11">
        <v>441</v>
      </c>
      <c r="AB8" s="11">
        <v>361</v>
      </c>
      <c r="AC8" s="11">
        <v>201</v>
      </c>
      <c r="AD8" s="11">
        <v>120</v>
      </c>
      <c r="AE8" s="11"/>
      <c r="AF8" s="11">
        <v>1410</v>
      </c>
      <c r="AG8" s="11">
        <v>1629</v>
      </c>
      <c r="AH8" s="11">
        <v>599</v>
      </c>
      <c r="AI8" s="11"/>
      <c r="AJ8" s="11">
        <v>1397</v>
      </c>
      <c r="AK8" s="11">
        <v>1071</v>
      </c>
      <c r="AL8" s="11">
        <v>288</v>
      </c>
      <c r="AM8" s="11">
        <v>45</v>
      </c>
      <c r="AN8" s="11">
        <v>558</v>
      </c>
      <c r="AO8" s="11"/>
      <c r="AP8" s="11">
        <v>856</v>
      </c>
      <c r="AQ8" s="11">
        <v>1358</v>
      </c>
      <c r="AR8" s="11">
        <v>259</v>
      </c>
      <c r="AS8" s="11"/>
      <c r="AT8" s="11">
        <v>961</v>
      </c>
      <c r="AU8" s="11">
        <v>958</v>
      </c>
      <c r="AV8" s="11">
        <v>1056</v>
      </c>
      <c r="AW8" s="11">
        <v>434</v>
      </c>
      <c r="AX8" s="11">
        <v>55</v>
      </c>
      <c r="AY8" s="11"/>
      <c r="AZ8" s="11">
        <v>33</v>
      </c>
      <c r="BA8" s="11">
        <v>186</v>
      </c>
      <c r="BB8" s="11">
        <v>267</v>
      </c>
      <c r="BC8" s="11">
        <v>280</v>
      </c>
      <c r="BD8" s="11">
        <v>416</v>
      </c>
      <c r="BE8" s="11">
        <v>443</v>
      </c>
      <c r="BF8" s="11">
        <v>394</v>
      </c>
      <c r="BG8" s="11">
        <v>314</v>
      </c>
      <c r="BH8" s="11">
        <v>257</v>
      </c>
      <c r="BI8" s="11">
        <v>206</v>
      </c>
      <c r="BJ8" s="11">
        <v>329</v>
      </c>
      <c r="BK8" s="11">
        <v>179</v>
      </c>
      <c r="BL8" s="11">
        <v>174</v>
      </c>
      <c r="BM8" s="11">
        <v>97</v>
      </c>
      <c r="BN8" s="11">
        <v>87</v>
      </c>
      <c r="BO8" s="11">
        <v>148</v>
      </c>
      <c r="BP8" s="11"/>
      <c r="BQ8" s="11">
        <v>1209</v>
      </c>
      <c r="BR8" s="11">
        <v>2688</v>
      </c>
    </row>
    <row r="9" spans="2:70" x14ac:dyDescent="0.35">
      <c r="B9" s="18" t="s">
        <v>188</v>
      </c>
      <c r="C9" s="17">
        <v>0.17565582094656901</v>
      </c>
      <c r="D9" s="17">
        <v>0.16859140750855001</v>
      </c>
      <c r="E9" s="17">
        <v>0.18226711203349999</v>
      </c>
      <c r="F9" s="17"/>
      <c r="G9" s="17">
        <v>9.8430223378119103E-2</v>
      </c>
      <c r="H9" s="17">
        <v>9.9420849157412103E-2</v>
      </c>
      <c r="I9" s="17">
        <v>0.126698214824187</v>
      </c>
      <c r="J9" s="17">
        <v>0.167129623250655</v>
      </c>
      <c r="K9" s="17">
        <v>0.25976592356842398</v>
      </c>
      <c r="L9" s="17">
        <v>0.27968364551696301</v>
      </c>
      <c r="M9" s="17"/>
      <c r="N9" s="17">
        <v>0.17757757221562201</v>
      </c>
      <c r="O9" s="17">
        <v>0.160743976816839</v>
      </c>
      <c r="P9" s="17">
        <v>0.17260951434202099</v>
      </c>
      <c r="Q9" s="17">
        <v>0.192096623126564</v>
      </c>
      <c r="R9" s="17"/>
      <c r="S9" s="17">
        <v>0.137297096123146</v>
      </c>
      <c r="T9" s="17">
        <v>0.173035565691572</v>
      </c>
      <c r="U9" s="17">
        <v>0.19905181151208701</v>
      </c>
      <c r="V9" s="17">
        <v>0.17195215292987501</v>
      </c>
      <c r="W9" s="17">
        <v>0.18300888584497199</v>
      </c>
      <c r="X9" s="17">
        <v>0.168752194188384</v>
      </c>
      <c r="Y9" s="17">
        <v>0.20805037693107001</v>
      </c>
      <c r="Z9" s="17">
        <v>0.20890222849576801</v>
      </c>
      <c r="AA9" s="17">
        <v>0.16773586426137299</v>
      </c>
      <c r="AB9" s="17">
        <v>0.17939443238517799</v>
      </c>
      <c r="AC9" s="17">
        <v>0.16526749171317701</v>
      </c>
      <c r="AD9" s="17">
        <v>0.22306468157776699</v>
      </c>
      <c r="AE9" s="17"/>
      <c r="AF9" s="17">
        <v>0.24143308933715099</v>
      </c>
      <c r="AG9" s="17">
        <v>0.14222210776723301</v>
      </c>
      <c r="AH9" s="17">
        <v>0.149705149299591</v>
      </c>
      <c r="AI9" s="17"/>
      <c r="AJ9" s="17">
        <v>0.21061067560736599</v>
      </c>
      <c r="AK9" s="17">
        <v>0.13230633419110999</v>
      </c>
      <c r="AL9" s="17">
        <v>0.20803508453830999</v>
      </c>
      <c r="AM9" s="17">
        <v>0.20420343687604101</v>
      </c>
      <c r="AN9" s="17">
        <v>0.179740371357756</v>
      </c>
      <c r="AO9" s="17"/>
      <c r="AP9" s="17">
        <v>0.199725919713786</v>
      </c>
      <c r="AQ9" s="17">
        <v>0.12751590360708401</v>
      </c>
      <c r="AR9" s="17">
        <v>0.18446294186922599</v>
      </c>
      <c r="AS9" s="17"/>
      <c r="AT9" s="17">
        <v>0.196023737802</v>
      </c>
      <c r="AU9" s="17">
        <v>0.163753219853321</v>
      </c>
      <c r="AV9" s="17">
        <v>0.151466285757899</v>
      </c>
      <c r="AW9" s="17">
        <v>0.117567052843843</v>
      </c>
      <c r="AX9" s="17">
        <v>0.13992127318589101</v>
      </c>
      <c r="AY9" s="17"/>
      <c r="AZ9" s="17">
        <v>0.147260035576285</v>
      </c>
      <c r="BA9" s="17">
        <v>0.18765205461714801</v>
      </c>
      <c r="BB9" s="17">
        <v>0.17693803513561299</v>
      </c>
      <c r="BC9" s="17">
        <v>0.228976315719951</v>
      </c>
      <c r="BD9" s="17">
        <v>0.14734709599031001</v>
      </c>
      <c r="BE9" s="17">
        <v>0.17702816231462701</v>
      </c>
      <c r="BF9" s="17">
        <v>0.152251599685471</v>
      </c>
      <c r="BG9" s="17">
        <v>0.21666455697578199</v>
      </c>
      <c r="BH9" s="17">
        <v>0.17580128064221001</v>
      </c>
      <c r="BI9" s="17">
        <v>0.14285269098213099</v>
      </c>
      <c r="BJ9" s="17">
        <v>0.17072060218391999</v>
      </c>
      <c r="BK9" s="17">
        <v>0.17844113322725599</v>
      </c>
      <c r="BL9" s="17">
        <v>0.15117818540393099</v>
      </c>
      <c r="BM9" s="17">
        <v>0.166438657827085</v>
      </c>
      <c r="BN9" s="17">
        <v>0.154791124647633</v>
      </c>
      <c r="BO9" s="17">
        <v>0.18041184917769201</v>
      </c>
      <c r="BP9" s="17"/>
      <c r="BQ9" s="17">
        <v>0.138393083511164</v>
      </c>
      <c r="BR9" s="17">
        <v>0.197453896479102</v>
      </c>
    </row>
    <row r="10" spans="2:70" x14ac:dyDescent="0.35">
      <c r="B10" s="18" t="s">
        <v>189</v>
      </c>
      <c r="C10" s="17">
        <v>0.207395341867052</v>
      </c>
      <c r="D10" s="17">
        <v>0.187925464336821</v>
      </c>
      <c r="E10" s="17">
        <v>0.227727811209187</v>
      </c>
      <c r="F10" s="17"/>
      <c r="G10" s="17">
        <v>0.155485561987455</v>
      </c>
      <c r="H10" s="17">
        <v>0.169044544357179</v>
      </c>
      <c r="I10" s="17">
        <v>0.17587715258563799</v>
      </c>
      <c r="J10" s="17">
        <v>0.21858574091601701</v>
      </c>
      <c r="K10" s="17">
        <v>0.22132613701741599</v>
      </c>
      <c r="L10" s="17">
        <v>0.28040924203248102</v>
      </c>
      <c r="M10" s="17"/>
      <c r="N10" s="17">
        <v>0.218309346323701</v>
      </c>
      <c r="O10" s="17">
        <v>0.24211285866105201</v>
      </c>
      <c r="P10" s="17">
        <v>0.162905443497563</v>
      </c>
      <c r="Q10" s="17">
        <v>0.19841509391015499</v>
      </c>
      <c r="R10" s="17"/>
      <c r="S10" s="17">
        <v>0.15327471974086301</v>
      </c>
      <c r="T10" s="17">
        <v>0.23624331533385001</v>
      </c>
      <c r="U10" s="17">
        <v>0.22289283986052899</v>
      </c>
      <c r="V10" s="17">
        <v>0.21638201772191201</v>
      </c>
      <c r="W10" s="17">
        <v>0.161291742844935</v>
      </c>
      <c r="X10" s="17">
        <v>0.208685096877232</v>
      </c>
      <c r="Y10" s="17">
        <v>0.18752384832199501</v>
      </c>
      <c r="Z10" s="17">
        <v>0.179887476860491</v>
      </c>
      <c r="AA10" s="17">
        <v>0.233505421426141</v>
      </c>
      <c r="AB10" s="17">
        <v>0.248766258579557</v>
      </c>
      <c r="AC10" s="17">
        <v>0.21959292088622101</v>
      </c>
      <c r="AD10" s="17">
        <v>0.21994362740624299</v>
      </c>
      <c r="AE10" s="17"/>
      <c r="AF10" s="17">
        <v>0.214102299178202</v>
      </c>
      <c r="AG10" s="17">
        <v>0.21192075140086999</v>
      </c>
      <c r="AH10" s="17">
        <v>0.20119219028111901</v>
      </c>
      <c r="AI10" s="17"/>
      <c r="AJ10" s="17">
        <v>0.24585955375923901</v>
      </c>
      <c r="AK10" s="17">
        <v>0.177242680878748</v>
      </c>
      <c r="AL10" s="17">
        <v>0.190210651182459</v>
      </c>
      <c r="AM10" s="17">
        <v>0.115873984431081</v>
      </c>
      <c r="AN10" s="17">
        <v>0.209145609357025</v>
      </c>
      <c r="AO10" s="17"/>
      <c r="AP10" s="17">
        <v>0.25915381127752002</v>
      </c>
      <c r="AQ10" s="17">
        <v>0.17979889597071</v>
      </c>
      <c r="AR10" s="17">
        <v>0.168742106604997</v>
      </c>
      <c r="AS10" s="17"/>
      <c r="AT10" s="17">
        <v>0.23709012696797099</v>
      </c>
      <c r="AU10" s="17">
        <v>0.20688587277915901</v>
      </c>
      <c r="AV10" s="17">
        <v>0.195361648943743</v>
      </c>
      <c r="AW10" s="17">
        <v>0.18097153158812301</v>
      </c>
      <c r="AX10" s="17">
        <v>0.111679953197845</v>
      </c>
      <c r="AY10" s="17"/>
      <c r="AZ10" s="17">
        <v>0.208769779568686</v>
      </c>
      <c r="BA10" s="17">
        <v>0.15908015848149101</v>
      </c>
      <c r="BB10" s="17">
        <v>0.23352597007939899</v>
      </c>
      <c r="BC10" s="17">
        <v>0.20639247299271599</v>
      </c>
      <c r="BD10" s="17">
        <v>0.20117912516192099</v>
      </c>
      <c r="BE10" s="17">
        <v>0.21643933334688101</v>
      </c>
      <c r="BF10" s="17">
        <v>0.209021983635648</v>
      </c>
      <c r="BG10" s="17">
        <v>0.17230129719072601</v>
      </c>
      <c r="BH10" s="17">
        <v>0.24587027050350899</v>
      </c>
      <c r="BI10" s="17">
        <v>0.227860086042041</v>
      </c>
      <c r="BJ10" s="17">
        <v>0.19793563419795901</v>
      </c>
      <c r="BK10" s="17">
        <v>0.23089130022090801</v>
      </c>
      <c r="BL10" s="17">
        <v>0.19473596539680199</v>
      </c>
      <c r="BM10" s="17">
        <v>0.229220726524519</v>
      </c>
      <c r="BN10" s="17">
        <v>0.25231050708007702</v>
      </c>
      <c r="BO10" s="17">
        <v>0.160434752082626</v>
      </c>
      <c r="BP10" s="17"/>
      <c r="BQ10" s="17">
        <v>0.15886591606616099</v>
      </c>
      <c r="BR10" s="17">
        <v>0.231544959816504</v>
      </c>
    </row>
    <row r="11" spans="2:70" x14ac:dyDescent="0.35">
      <c r="B11" s="18" t="s">
        <v>190</v>
      </c>
      <c r="C11" s="17">
        <v>0.20040286571951699</v>
      </c>
      <c r="D11" s="17">
        <v>0.188165436630546</v>
      </c>
      <c r="E11" s="17">
        <v>0.21222532229441901</v>
      </c>
      <c r="F11" s="17"/>
      <c r="G11" s="17">
        <v>0.214603294038166</v>
      </c>
      <c r="H11" s="17">
        <v>0.18726717418121699</v>
      </c>
      <c r="I11" s="17">
        <v>0.203931272068618</v>
      </c>
      <c r="J11" s="17">
        <v>0.191834237475004</v>
      </c>
      <c r="K11" s="17">
        <v>0.19389988369939701</v>
      </c>
      <c r="L11" s="17">
        <v>0.21011419430751899</v>
      </c>
      <c r="M11" s="17"/>
      <c r="N11" s="17">
        <v>0.183316863052044</v>
      </c>
      <c r="O11" s="17">
        <v>0.21419693040900301</v>
      </c>
      <c r="P11" s="17">
        <v>0.21700979384820401</v>
      </c>
      <c r="Q11" s="17">
        <v>0.189684006400342</v>
      </c>
      <c r="R11" s="17"/>
      <c r="S11" s="17">
        <v>0.18400020213603299</v>
      </c>
      <c r="T11" s="17">
        <v>0.19563385821685</v>
      </c>
      <c r="U11" s="17">
        <v>0.186052619572909</v>
      </c>
      <c r="V11" s="17">
        <v>0.21878359847495699</v>
      </c>
      <c r="W11" s="17">
        <v>0.24319172349783899</v>
      </c>
      <c r="X11" s="17">
        <v>0.19201349871919299</v>
      </c>
      <c r="Y11" s="17">
        <v>0.183671907644852</v>
      </c>
      <c r="Z11" s="17">
        <v>0.185622394687148</v>
      </c>
      <c r="AA11" s="17">
        <v>0.206490243151188</v>
      </c>
      <c r="AB11" s="17">
        <v>0.20595387858720299</v>
      </c>
      <c r="AC11" s="17">
        <v>0.243819909069698</v>
      </c>
      <c r="AD11" s="17">
        <v>0.15875896498459599</v>
      </c>
      <c r="AE11" s="17"/>
      <c r="AF11" s="17">
        <v>0.196999142773368</v>
      </c>
      <c r="AG11" s="17">
        <v>0.198000922499215</v>
      </c>
      <c r="AH11" s="17">
        <v>0.199821747223454</v>
      </c>
      <c r="AI11" s="17"/>
      <c r="AJ11" s="17">
        <v>0.21004004581519201</v>
      </c>
      <c r="AK11" s="17">
        <v>0.18907096434929399</v>
      </c>
      <c r="AL11" s="17">
        <v>0.18769549642074901</v>
      </c>
      <c r="AM11" s="17">
        <v>0.250931493961847</v>
      </c>
      <c r="AN11" s="17">
        <v>0.212842401487327</v>
      </c>
      <c r="AO11" s="17"/>
      <c r="AP11" s="17">
        <v>0.191944203977229</v>
      </c>
      <c r="AQ11" s="17">
        <v>0.21009106145110201</v>
      </c>
      <c r="AR11" s="17">
        <v>0.18240224518832099</v>
      </c>
      <c r="AS11" s="17"/>
      <c r="AT11" s="17">
        <v>0.199309011955496</v>
      </c>
      <c r="AU11" s="17">
        <v>0.201739498146458</v>
      </c>
      <c r="AV11" s="17">
        <v>0.203759757975392</v>
      </c>
      <c r="AW11" s="17">
        <v>0.19563102599848001</v>
      </c>
      <c r="AX11" s="17">
        <v>0.11066889965870599</v>
      </c>
      <c r="AY11" s="17"/>
      <c r="AZ11" s="17">
        <v>0.196529329505435</v>
      </c>
      <c r="BA11" s="17">
        <v>0.19336495440339499</v>
      </c>
      <c r="BB11" s="17">
        <v>0.19893561021506201</v>
      </c>
      <c r="BC11" s="17">
        <v>0.188346152902331</v>
      </c>
      <c r="BD11" s="17">
        <v>0.200659762066808</v>
      </c>
      <c r="BE11" s="17">
        <v>0.21267611403992201</v>
      </c>
      <c r="BF11" s="17">
        <v>0.20479093610996901</v>
      </c>
      <c r="BG11" s="17">
        <v>0.188668289466628</v>
      </c>
      <c r="BH11" s="17">
        <v>0.21485996139737401</v>
      </c>
      <c r="BI11" s="17">
        <v>0.22822627132436099</v>
      </c>
      <c r="BJ11" s="17">
        <v>0.20067158501598401</v>
      </c>
      <c r="BK11" s="17">
        <v>0.178910922819602</v>
      </c>
      <c r="BL11" s="17">
        <v>0.231442740589027</v>
      </c>
      <c r="BM11" s="17">
        <v>0.15959590309966901</v>
      </c>
      <c r="BN11" s="17">
        <v>0.23242325866722499</v>
      </c>
      <c r="BO11" s="17">
        <v>0.15674212543337501</v>
      </c>
      <c r="BP11" s="17"/>
      <c r="BQ11" s="17">
        <v>0.19152066829269601</v>
      </c>
      <c r="BR11" s="17">
        <v>0.20423569145807599</v>
      </c>
    </row>
    <row r="12" spans="2:70" x14ac:dyDescent="0.35">
      <c r="B12" s="18" t="s">
        <v>191</v>
      </c>
      <c r="C12" s="17">
        <v>0.23222916927798101</v>
      </c>
      <c r="D12" s="17">
        <v>0.23784352806536799</v>
      </c>
      <c r="E12" s="17">
        <v>0.22578082348980899</v>
      </c>
      <c r="F12" s="17"/>
      <c r="G12" s="17">
        <v>0.254965856247936</v>
      </c>
      <c r="H12" s="17">
        <v>0.26398495403400302</v>
      </c>
      <c r="I12" s="17">
        <v>0.26098281779252402</v>
      </c>
      <c r="J12" s="17">
        <v>0.263732047851434</v>
      </c>
      <c r="K12" s="17">
        <v>0.204262504820583</v>
      </c>
      <c r="L12" s="17">
        <v>0.16075355940777999</v>
      </c>
      <c r="M12" s="17"/>
      <c r="N12" s="17">
        <v>0.232279822832964</v>
      </c>
      <c r="O12" s="17">
        <v>0.20414100446446201</v>
      </c>
      <c r="P12" s="17">
        <v>0.26445510405963102</v>
      </c>
      <c r="Q12" s="17">
        <v>0.23280776892829499</v>
      </c>
      <c r="R12" s="17"/>
      <c r="S12" s="17">
        <v>0.260214122906684</v>
      </c>
      <c r="T12" s="17">
        <v>0.230108566553822</v>
      </c>
      <c r="U12" s="17">
        <v>0.241472508810638</v>
      </c>
      <c r="V12" s="17">
        <v>0.22968029131076501</v>
      </c>
      <c r="W12" s="17">
        <v>0.23379346945555199</v>
      </c>
      <c r="X12" s="17">
        <v>0.204068146643927</v>
      </c>
      <c r="Y12" s="17">
        <v>0.26913278432480697</v>
      </c>
      <c r="Z12" s="17">
        <v>0.233957331337413</v>
      </c>
      <c r="AA12" s="17">
        <v>0.22152775207061201</v>
      </c>
      <c r="AB12" s="17">
        <v>0.22489720680461001</v>
      </c>
      <c r="AC12" s="17">
        <v>0.22381969140904601</v>
      </c>
      <c r="AD12" s="17">
        <v>0.14884779748376301</v>
      </c>
      <c r="AE12" s="17"/>
      <c r="AF12" s="17">
        <v>0.20382803109195699</v>
      </c>
      <c r="AG12" s="17">
        <v>0.23497940388262101</v>
      </c>
      <c r="AH12" s="17">
        <v>0.26347829082054702</v>
      </c>
      <c r="AI12" s="17"/>
      <c r="AJ12" s="17">
        <v>0.19306032945392099</v>
      </c>
      <c r="AK12" s="17">
        <v>0.25847644356160998</v>
      </c>
      <c r="AL12" s="17">
        <v>0.23382717302144601</v>
      </c>
      <c r="AM12" s="17">
        <v>0.31036187749906302</v>
      </c>
      <c r="AN12" s="17">
        <v>0.236349094620182</v>
      </c>
      <c r="AO12" s="17"/>
      <c r="AP12" s="17">
        <v>0.18960901166572</v>
      </c>
      <c r="AQ12" s="17">
        <v>0.25529907641792898</v>
      </c>
      <c r="AR12" s="17">
        <v>0.25765526046833498</v>
      </c>
      <c r="AS12" s="17"/>
      <c r="AT12" s="17">
        <v>0.22952126186994501</v>
      </c>
      <c r="AU12" s="17">
        <v>0.249704789168399</v>
      </c>
      <c r="AV12" s="17">
        <v>0.22030087909819199</v>
      </c>
      <c r="AW12" s="17">
        <v>0.27361481843025098</v>
      </c>
      <c r="AX12" s="17">
        <v>0.208745080147758</v>
      </c>
      <c r="AY12" s="17"/>
      <c r="AZ12" s="17">
        <v>0.33269811974311803</v>
      </c>
      <c r="BA12" s="17">
        <v>0.26314974186846302</v>
      </c>
      <c r="BB12" s="17">
        <v>0.217557318694654</v>
      </c>
      <c r="BC12" s="17">
        <v>0.20285325965158599</v>
      </c>
      <c r="BD12" s="17">
        <v>0.222693799802893</v>
      </c>
      <c r="BE12" s="17">
        <v>0.212657663590994</v>
      </c>
      <c r="BF12" s="17">
        <v>0.235595093344977</v>
      </c>
      <c r="BG12" s="17">
        <v>0.27391871211235103</v>
      </c>
      <c r="BH12" s="17">
        <v>0.19528692632285599</v>
      </c>
      <c r="BI12" s="17">
        <v>0.23192939151126901</v>
      </c>
      <c r="BJ12" s="17">
        <v>0.24633030401061601</v>
      </c>
      <c r="BK12" s="17">
        <v>0.19572624689381199</v>
      </c>
      <c r="BL12" s="17">
        <v>0.24028994592071501</v>
      </c>
      <c r="BM12" s="17">
        <v>0.294484589096765</v>
      </c>
      <c r="BN12" s="17">
        <v>0.171071411642924</v>
      </c>
      <c r="BO12" s="17">
        <v>0.26071662156640601</v>
      </c>
      <c r="BP12" s="17"/>
      <c r="BQ12" s="17">
        <v>0.23651998167875801</v>
      </c>
      <c r="BR12" s="17">
        <v>0.227014434433676</v>
      </c>
    </row>
    <row r="13" spans="2:70" x14ac:dyDescent="0.35">
      <c r="B13" s="18" t="s">
        <v>192</v>
      </c>
      <c r="C13" s="17">
        <v>0.105657385613874</v>
      </c>
      <c r="D13" s="17">
        <v>0.119069142031712</v>
      </c>
      <c r="E13" s="17">
        <v>9.3248028588988896E-2</v>
      </c>
      <c r="F13" s="17"/>
      <c r="G13" s="17">
        <v>0.151911529132154</v>
      </c>
      <c r="H13" s="17">
        <v>0.13229599875079501</v>
      </c>
      <c r="I13" s="17">
        <v>0.132431729660867</v>
      </c>
      <c r="J13" s="17">
        <v>0.106516005853957</v>
      </c>
      <c r="K13" s="17">
        <v>6.9932467353895605E-2</v>
      </c>
      <c r="L13" s="17">
        <v>5.4560067711137701E-2</v>
      </c>
      <c r="M13" s="17"/>
      <c r="N13" s="17">
        <v>0.11075185524958001</v>
      </c>
      <c r="O13" s="17">
        <v>0.103914528942433</v>
      </c>
      <c r="P13" s="17">
        <v>9.6461995299933601E-2</v>
      </c>
      <c r="Q13" s="17">
        <v>0.111431675978188</v>
      </c>
      <c r="R13" s="17"/>
      <c r="S13" s="17">
        <v>0.146193907751927</v>
      </c>
      <c r="T13" s="17">
        <v>8.7091875213373096E-2</v>
      </c>
      <c r="U13" s="17">
        <v>8.4259341625268602E-2</v>
      </c>
      <c r="V13" s="17">
        <v>9.6128898136465496E-2</v>
      </c>
      <c r="W13" s="17">
        <v>0.114030613349282</v>
      </c>
      <c r="X13" s="17">
        <v>0.127148073198737</v>
      </c>
      <c r="Y13" s="17">
        <v>9.5180734485432295E-2</v>
      </c>
      <c r="Z13" s="17">
        <v>0.10366593712581799</v>
      </c>
      <c r="AA13" s="17">
        <v>9.6354344929728497E-2</v>
      </c>
      <c r="AB13" s="17">
        <v>7.3107494093672898E-2</v>
      </c>
      <c r="AC13" s="17">
        <v>9.2062991557166393E-2</v>
      </c>
      <c r="AD13" s="17">
        <v>0.183783624394185</v>
      </c>
      <c r="AE13" s="17"/>
      <c r="AF13" s="17">
        <v>8.0115347515700999E-2</v>
      </c>
      <c r="AG13" s="17">
        <v>0.12322952392151899</v>
      </c>
      <c r="AH13" s="17">
        <v>0.108618578197576</v>
      </c>
      <c r="AI13" s="17"/>
      <c r="AJ13" s="17">
        <v>8.3558790302644001E-2</v>
      </c>
      <c r="AK13" s="17">
        <v>0.13529551106236401</v>
      </c>
      <c r="AL13" s="17">
        <v>0.10065501993630301</v>
      </c>
      <c r="AM13" s="17">
        <v>6.3103982451247098E-2</v>
      </c>
      <c r="AN13" s="17">
        <v>9.3799699553130805E-2</v>
      </c>
      <c r="AO13" s="17"/>
      <c r="AP13" s="17">
        <v>8.5901981380746395E-2</v>
      </c>
      <c r="AQ13" s="17">
        <v>0.133322721134192</v>
      </c>
      <c r="AR13" s="17">
        <v>0.10890153098006999</v>
      </c>
      <c r="AS13" s="17"/>
      <c r="AT13" s="17">
        <v>7.70397151046643E-2</v>
      </c>
      <c r="AU13" s="17">
        <v>9.9326250402196906E-2</v>
      </c>
      <c r="AV13" s="17">
        <v>0.13266302185819701</v>
      </c>
      <c r="AW13" s="17">
        <v>0.14749801974176999</v>
      </c>
      <c r="AX13" s="17">
        <v>0.15972118118665299</v>
      </c>
      <c r="AY13" s="17"/>
      <c r="AZ13" s="17">
        <v>6.0157544816051199E-2</v>
      </c>
      <c r="BA13" s="17">
        <v>0.10433034281086299</v>
      </c>
      <c r="BB13" s="17">
        <v>0.10762161651157801</v>
      </c>
      <c r="BC13" s="17">
        <v>9.6741474723403401E-2</v>
      </c>
      <c r="BD13" s="17">
        <v>0.140018358900074</v>
      </c>
      <c r="BE13" s="17">
        <v>9.1139318446247605E-2</v>
      </c>
      <c r="BF13" s="17">
        <v>9.65327254754446E-2</v>
      </c>
      <c r="BG13" s="17">
        <v>7.7838997145854794E-2</v>
      </c>
      <c r="BH13" s="17">
        <v>0.111142313538329</v>
      </c>
      <c r="BI13" s="17">
        <v>0.10803304087509499</v>
      </c>
      <c r="BJ13" s="17">
        <v>0.121351369887664</v>
      </c>
      <c r="BK13" s="17">
        <v>0.131975733072139</v>
      </c>
      <c r="BL13" s="17">
        <v>0.117063462085805</v>
      </c>
      <c r="BM13" s="17">
        <v>8.2430189989246894E-2</v>
      </c>
      <c r="BN13" s="17">
        <v>9.39740099022566E-2</v>
      </c>
      <c r="BO13" s="17">
        <v>0.12745711815674099</v>
      </c>
      <c r="BP13" s="17"/>
      <c r="BQ13" s="17">
        <v>0.14241591472131501</v>
      </c>
      <c r="BR13" s="17">
        <v>8.9833520188763394E-2</v>
      </c>
    </row>
    <row r="14" spans="2:70" x14ac:dyDescent="0.35">
      <c r="B14" s="18" t="s">
        <v>193</v>
      </c>
      <c r="C14" s="17">
        <v>4.9860049719092997E-2</v>
      </c>
      <c r="D14" s="17">
        <v>6.07061545092447E-2</v>
      </c>
      <c r="E14" s="17">
        <v>3.9595973703107801E-2</v>
      </c>
      <c r="F14" s="17"/>
      <c r="G14" s="17">
        <v>8.0676852666232798E-2</v>
      </c>
      <c r="H14" s="17">
        <v>9.3679965516620001E-2</v>
      </c>
      <c r="I14" s="17">
        <v>6.4108462561250995E-2</v>
      </c>
      <c r="J14" s="17">
        <v>3.5191957464543198E-2</v>
      </c>
      <c r="K14" s="17">
        <v>2.9547368401341301E-2</v>
      </c>
      <c r="L14" s="17">
        <v>7.6675909663773299E-3</v>
      </c>
      <c r="M14" s="17"/>
      <c r="N14" s="17">
        <v>5.2932209971436599E-2</v>
      </c>
      <c r="O14" s="17">
        <v>4.88848035561062E-2</v>
      </c>
      <c r="P14" s="17">
        <v>5.1838617641614099E-2</v>
      </c>
      <c r="Q14" s="17">
        <v>4.54472340037839E-2</v>
      </c>
      <c r="R14" s="17"/>
      <c r="S14" s="17">
        <v>8.35044336849598E-2</v>
      </c>
      <c r="T14" s="17">
        <v>4.6068341647613698E-2</v>
      </c>
      <c r="U14" s="17">
        <v>4.76998710808893E-2</v>
      </c>
      <c r="V14" s="17">
        <v>5.15502234034673E-2</v>
      </c>
      <c r="W14" s="17">
        <v>5.0956662904770002E-2</v>
      </c>
      <c r="X14" s="17">
        <v>3.5769838516709097E-2</v>
      </c>
      <c r="Y14" s="17">
        <v>4.6705954104622999E-2</v>
      </c>
      <c r="Z14" s="17">
        <v>5.6410328725562398E-2</v>
      </c>
      <c r="AA14" s="17">
        <v>4.8913502500601898E-2</v>
      </c>
      <c r="AB14" s="17">
        <v>4.3187016850229999E-2</v>
      </c>
      <c r="AC14" s="17">
        <v>2.04687496232204E-2</v>
      </c>
      <c r="AD14" s="17">
        <v>2.1803066322402101E-2</v>
      </c>
      <c r="AE14" s="17"/>
      <c r="AF14" s="17">
        <v>4.1832686306583697E-2</v>
      </c>
      <c r="AG14" s="17">
        <v>5.3731609207209999E-2</v>
      </c>
      <c r="AH14" s="17">
        <v>5.0340808424411597E-2</v>
      </c>
      <c r="AI14" s="17"/>
      <c r="AJ14" s="17">
        <v>4.3978393969885003E-2</v>
      </c>
      <c r="AK14" s="17">
        <v>6.5063352103785194E-2</v>
      </c>
      <c r="AL14" s="17">
        <v>4.8086047517796597E-2</v>
      </c>
      <c r="AM14" s="17">
        <v>2.4994625269403999E-2</v>
      </c>
      <c r="AN14" s="17">
        <v>4.2684464063125302E-2</v>
      </c>
      <c r="AO14" s="17"/>
      <c r="AP14" s="17">
        <v>5.5799292168984001E-2</v>
      </c>
      <c r="AQ14" s="17">
        <v>5.7000168505366003E-2</v>
      </c>
      <c r="AR14" s="17">
        <v>5.6560047588328201E-2</v>
      </c>
      <c r="AS14" s="17"/>
      <c r="AT14" s="17">
        <v>3.96080651676676E-2</v>
      </c>
      <c r="AU14" s="17">
        <v>4.8473405502453999E-2</v>
      </c>
      <c r="AV14" s="17">
        <v>6.2024700152046898E-2</v>
      </c>
      <c r="AW14" s="17">
        <v>5.1289081045891999E-2</v>
      </c>
      <c r="AX14" s="17">
        <v>0.16925076475881001</v>
      </c>
      <c r="AY14" s="17"/>
      <c r="AZ14" s="17">
        <v>2.63973102386637E-2</v>
      </c>
      <c r="BA14" s="17">
        <v>4.3279332606900901E-2</v>
      </c>
      <c r="BB14" s="17">
        <v>3.9515458533614899E-2</v>
      </c>
      <c r="BC14" s="17">
        <v>4.71066959548605E-2</v>
      </c>
      <c r="BD14" s="17">
        <v>5.0489204081955702E-2</v>
      </c>
      <c r="BE14" s="17">
        <v>5.4968909109343801E-2</v>
      </c>
      <c r="BF14" s="17">
        <v>7.0540560619310105E-2</v>
      </c>
      <c r="BG14" s="17">
        <v>3.8204019705290401E-2</v>
      </c>
      <c r="BH14" s="17">
        <v>4.4758429386086901E-2</v>
      </c>
      <c r="BI14" s="17">
        <v>3.9701290553353599E-2</v>
      </c>
      <c r="BJ14" s="17">
        <v>3.8723835149762E-2</v>
      </c>
      <c r="BK14" s="17">
        <v>7.3949926227620505E-2</v>
      </c>
      <c r="BL14" s="17">
        <v>4.41563162073106E-2</v>
      </c>
      <c r="BM14" s="17">
        <v>5.8220804198598999E-2</v>
      </c>
      <c r="BN14" s="17">
        <v>6.3744739128011194E-2</v>
      </c>
      <c r="BO14" s="17">
        <v>5.8728262347290401E-2</v>
      </c>
      <c r="BP14" s="17"/>
      <c r="BQ14" s="17">
        <v>7.9925329047840096E-2</v>
      </c>
      <c r="BR14" s="17">
        <v>3.2498942865235199E-2</v>
      </c>
    </row>
    <row r="15" spans="2:70" x14ac:dyDescent="0.35">
      <c r="B15" s="18" t="s">
        <v>194</v>
      </c>
      <c r="C15" s="19">
        <v>2.8799366855913701E-2</v>
      </c>
      <c r="D15" s="19">
        <v>3.7698866917758499E-2</v>
      </c>
      <c r="E15" s="19">
        <v>1.9154928680989201E-2</v>
      </c>
      <c r="F15" s="19"/>
      <c r="G15" s="19">
        <v>4.3926682549936501E-2</v>
      </c>
      <c r="H15" s="19">
        <v>5.4306514002773698E-2</v>
      </c>
      <c r="I15" s="19">
        <v>3.5970350506914897E-2</v>
      </c>
      <c r="J15" s="19">
        <v>1.7010387188389001E-2</v>
      </c>
      <c r="K15" s="19">
        <v>2.12657151389429E-2</v>
      </c>
      <c r="L15" s="19">
        <v>6.8117000577423998E-3</v>
      </c>
      <c r="M15" s="19"/>
      <c r="N15" s="19">
        <v>2.4832330354651998E-2</v>
      </c>
      <c r="O15" s="19">
        <v>2.6005897150104599E-2</v>
      </c>
      <c r="P15" s="19">
        <v>3.4719531311033197E-2</v>
      </c>
      <c r="Q15" s="19">
        <v>3.0117597652672499E-2</v>
      </c>
      <c r="R15" s="19"/>
      <c r="S15" s="19">
        <v>3.5515517656386497E-2</v>
      </c>
      <c r="T15" s="19">
        <v>3.1818477342918997E-2</v>
      </c>
      <c r="U15" s="19">
        <v>1.8571007537678999E-2</v>
      </c>
      <c r="V15" s="19">
        <v>1.5522818022557301E-2</v>
      </c>
      <c r="W15" s="19">
        <v>1.37269021026494E-2</v>
      </c>
      <c r="X15" s="19">
        <v>6.3563151855817998E-2</v>
      </c>
      <c r="Y15" s="19">
        <v>9.7343941872212094E-3</v>
      </c>
      <c r="Z15" s="19">
        <v>3.1554302767799899E-2</v>
      </c>
      <c r="AA15" s="19">
        <v>2.5472871660355102E-2</v>
      </c>
      <c r="AB15" s="19">
        <v>2.4693712699548401E-2</v>
      </c>
      <c r="AC15" s="19">
        <v>3.4968245741471303E-2</v>
      </c>
      <c r="AD15" s="19">
        <v>4.3798237831044501E-2</v>
      </c>
      <c r="AE15" s="19"/>
      <c r="AF15" s="19">
        <v>2.1689403797036801E-2</v>
      </c>
      <c r="AG15" s="19">
        <v>3.5915681321332701E-2</v>
      </c>
      <c r="AH15" s="19">
        <v>2.6843235753301501E-2</v>
      </c>
      <c r="AI15" s="19"/>
      <c r="AJ15" s="19">
        <v>1.2892211091753199E-2</v>
      </c>
      <c r="AK15" s="19">
        <v>4.2544713853089E-2</v>
      </c>
      <c r="AL15" s="19">
        <v>3.1490527382936499E-2</v>
      </c>
      <c r="AM15" s="19">
        <v>3.0530599511316901E-2</v>
      </c>
      <c r="AN15" s="19">
        <v>2.54383595614542E-2</v>
      </c>
      <c r="AO15" s="19"/>
      <c r="AP15" s="19">
        <v>1.78657798160155E-2</v>
      </c>
      <c r="AQ15" s="19">
        <v>3.6972172913617402E-2</v>
      </c>
      <c r="AR15" s="19">
        <v>4.1275867300723398E-2</v>
      </c>
      <c r="AS15" s="19"/>
      <c r="AT15" s="19">
        <v>2.14080811322566E-2</v>
      </c>
      <c r="AU15" s="19">
        <v>3.0116964148013001E-2</v>
      </c>
      <c r="AV15" s="19">
        <v>3.4423706214529698E-2</v>
      </c>
      <c r="AW15" s="19">
        <v>3.3428470351641801E-2</v>
      </c>
      <c r="AX15" s="19">
        <v>0.10001284786433801</v>
      </c>
      <c r="AY15" s="19"/>
      <c r="AZ15" s="19">
        <v>2.8187880551761201E-2</v>
      </c>
      <c r="BA15" s="19">
        <v>4.91434152117394E-2</v>
      </c>
      <c r="BB15" s="19">
        <v>2.5905990830079498E-2</v>
      </c>
      <c r="BC15" s="19">
        <v>2.9583628055151301E-2</v>
      </c>
      <c r="BD15" s="19">
        <v>3.76126539960389E-2</v>
      </c>
      <c r="BE15" s="19">
        <v>3.5090499151984603E-2</v>
      </c>
      <c r="BF15" s="19">
        <v>3.1267101129180103E-2</v>
      </c>
      <c r="BG15" s="19">
        <v>3.2404127403367802E-2</v>
      </c>
      <c r="BH15" s="19">
        <v>1.22808182096348E-2</v>
      </c>
      <c r="BI15" s="19">
        <v>2.1397228711749199E-2</v>
      </c>
      <c r="BJ15" s="19">
        <v>2.4266669554095E-2</v>
      </c>
      <c r="BK15" s="19">
        <v>1.01047375386612E-2</v>
      </c>
      <c r="BL15" s="19">
        <v>2.1133384396410201E-2</v>
      </c>
      <c r="BM15" s="19">
        <v>9.6091292641155897E-3</v>
      </c>
      <c r="BN15" s="19">
        <v>3.1684948931873999E-2</v>
      </c>
      <c r="BO15" s="19">
        <v>5.5509271235870197E-2</v>
      </c>
      <c r="BP15" s="19"/>
      <c r="BQ15" s="19">
        <v>5.2359106682066101E-2</v>
      </c>
      <c r="BR15" s="19">
        <v>1.74185547586433E-2</v>
      </c>
    </row>
    <row r="16" spans="2:70" x14ac:dyDescent="0.35">
      <c r="B16" s="16"/>
    </row>
    <row r="17" spans="2:2" x14ac:dyDescent="0.35">
      <c r="B17" t="s">
        <v>98</v>
      </c>
    </row>
    <row r="18" spans="2:2" x14ac:dyDescent="0.35">
      <c r="B18" t="s">
        <v>99</v>
      </c>
    </row>
    <row r="20" spans="2:2" x14ac:dyDescent="0.35">
      <c r="B20" s="8" t="str">
        <f>HYPERLINK("#'Contents'!A1", "Return to Contents")</f>
        <v>Return to Contents</v>
      </c>
    </row>
  </sheetData>
  <mergeCells count="11">
    <mergeCell ref="BQ5:BR5"/>
    <mergeCell ref="D5:E5"/>
    <mergeCell ref="G5:L5"/>
    <mergeCell ref="N5:Q5"/>
    <mergeCell ref="S5:AD5"/>
    <mergeCell ref="AF5:AH5"/>
    <mergeCell ref="D2:BJ2"/>
    <mergeCell ref="AJ5:AN5"/>
    <mergeCell ref="AP5:AR5"/>
    <mergeCell ref="AT5:AX5"/>
    <mergeCell ref="AZ5:BO5"/>
  </mergeCells>
  <pageMargins left="0.7" right="0.7" top="0.75" bottom="0.75" header="0.3" footer="0.3"/>
  <pageSetup paperSize="9" orientation="portrait" horizontalDpi="300" verticalDpi="300"/>
  <drawing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B2:BR20"/>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67" width="10.7265625" customWidth="1"/>
    <col min="68" max="68" width="2.1796875" customWidth="1"/>
    <col min="69" max="70" width="10.7265625" customWidth="1"/>
    <col min="71" max="71" width="2.1796875" customWidth="1"/>
  </cols>
  <sheetData>
    <row r="2" spans="2:70" ht="40" customHeight="1" x14ac:dyDescent="0.35">
      <c r="D2" s="29" t="s">
        <v>204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row>
    <row r="5" spans="2:70" ht="30" customHeight="1" x14ac:dyDescent="0.35">
      <c r="B5" s="15"/>
      <c r="C5" s="15"/>
      <c r="D5" s="30" t="s">
        <v>74</v>
      </c>
      <c r="E5" s="30"/>
      <c r="F5" s="15"/>
      <c r="G5" s="30" t="s">
        <v>75</v>
      </c>
      <c r="H5" s="30"/>
      <c r="I5" s="30"/>
      <c r="J5" s="30"/>
      <c r="K5" s="30"/>
      <c r="L5" s="30"/>
      <c r="M5" s="15"/>
      <c r="N5" s="30" t="s">
        <v>76</v>
      </c>
      <c r="O5" s="30"/>
      <c r="P5" s="30"/>
      <c r="Q5" s="30"/>
      <c r="R5" s="15"/>
      <c r="S5" s="30" t="s">
        <v>77</v>
      </c>
      <c r="T5" s="30"/>
      <c r="U5" s="30"/>
      <c r="V5" s="30"/>
      <c r="W5" s="30"/>
      <c r="X5" s="30"/>
      <c r="Y5" s="30"/>
      <c r="Z5" s="30"/>
      <c r="AA5" s="30"/>
      <c r="AB5" s="30"/>
      <c r="AC5" s="30"/>
      <c r="AD5" s="30"/>
      <c r="AE5" s="15"/>
      <c r="AF5" s="30" t="s">
        <v>78</v>
      </c>
      <c r="AG5" s="30"/>
      <c r="AH5" s="30"/>
      <c r="AI5" s="15"/>
      <c r="AJ5" s="30" t="s">
        <v>79</v>
      </c>
      <c r="AK5" s="30"/>
      <c r="AL5" s="30"/>
      <c r="AM5" s="30"/>
      <c r="AN5" s="30"/>
      <c r="AO5" s="15"/>
      <c r="AP5" s="30" t="s">
        <v>80</v>
      </c>
      <c r="AQ5" s="30"/>
      <c r="AR5" s="30"/>
      <c r="AS5" s="15"/>
      <c r="AT5" s="30" t="s">
        <v>81</v>
      </c>
      <c r="AU5" s="30"/>
      <c r="AV5" s="30"/>
      <c r="AW5" s="30"/>
      <c r="AX5" s="30"/>
      <c r="AY5" s="15"/>
      <c r="AZ5" s="30" t="s">
        <v>82</v>
      </c>
      <c r="BA5" s="30"/>
      <c r="BB5" s="30"/>
      <c r="BC5" s="30"/>
      <c r="BD5" s="30"/>
      <c r="BE5" s="30"/>
      <c r="BF5" s="30"/>
      <c r="BG5" s="30"/>
      <c r="BH5" s="30"/>
      <c r="BI5" s="30"/>
      <c r="BJ5" s="30"/>
      <c r="BK5" s="30"/>
      <c r="BL5" s="30"/>
      <c r="BM5" s="30"/>
      <c r="BN5" s="30"/>
      <c r="BO5" s="30"/>
      <c r="BP5" s="15"/>
      <c r="BQ5" s="30" t="s">
        <v>83</v>
      </c>
      <c r="BR5" s="30"/>
    </row>
    <row r="6" spans="2:7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46</v>
      </c>
      <c r="AQ6" s="12" t="s">
        <v>47</v>
      </c>
      <c r="AR6" s="12" t="s">
        <v>50</v>
      </c>
      <c r="AT6" s="12" t="s">
        <v>51</v>
      </c>
      <c r="AU6" s="12" t="s">
        <v>52</v>
      </c>
      <c r="AV6" s="12" t="s">
        <v>53</v>
      </c>
      <c r="AW6" s="12" t="s">
        <v>54</v>
      </c>
      <c r="AX6" s="12" t="s">
        <v>55</v>
      </c>
      <c r="AZ6" s="12" t="s">
        <v>56</v>
      </c>
      <c r="BA6" s="12" t="s">
        <v>57</v>
      </c>
      <c r="BB6" s="12" t="s">
        <v>58</v>
      </c>
      <c r="BC6" s="12" t="s">
        <v>59</v>
      </c>
      <c r="BD6" s="12" t="s">
        <v>60</v>
      </c>
      <c r="BE6" s="12" t="s">
        <v>61</v>
      </c>
      <c r="BF6" s="12" t="s">
        <v>62</v>
      </c>
      <c r="BG6" s="12" t="s">
        <v>63</v>
      </c>
      <c r="BH6" s="12" t="s">
        <v>64</v>
      </c>
      <c r="BI6" s="12" t="s">
        <v>65</v>
      </c>
      <c r="BJ6" s="12" t="s">
        <v>66</v>
      </c>
      <c r="BK6" s="12" t="s">
        <v>67</v>
      </c>
      <c r="BL6" s="12" t="s">
        <v>68</v>
      </c>
      <c r="BM6" s="12" t="s">
        <v>69</v>
      </c>
      <c r="BN6" s="12" t="s">
        <v>70</v>
      </c>
      <c r="BO6" s="12" t="s">
        <v>71</v>
      </c>
      <c r="BQ6" s="12" t="s">
        <v>72</v>
      </c>
      <c r="BR6" s="12" t="s">
        <v>73</v>
      </c>
    </row>
    <row r="7" spans="2:70" ht="30" customHeight="1" x14ac:dyDescent="0.35">
      <c r="B7" s="10" t="s">
        <v>19</v>
      </c>
      <c r="C7" s="10">
        <v>4012</v>
      </c>
      <c r="D7" s="10">
        <v>1971</v>
      </c>
      <c r="E7" s="10">
        <v>2028</v>
      </c>
      <c r="F7" s="10"/>
      <c r="G7" s="10">
        <v>497</v>
      </c>
      <c r="H7" s="10">
        <v>704</v>
      </c>
      <c r="I7" s="10">
        <v>694</v>
      </c>
      <c r="J7" s="10">
        <v>693</v>
      </c>
      <c r="K7" s="10">
        <v>571</v>
      </c>
      <c r="L7" s="10">
        <v>853</v>
      </c>
      <c r="M7" s="10"/>
      <c r="N7" s="10">
        <v>1178</v>
      </c>
      <c r="O7" s="10">
        <v>1131</v>
      </c>
      <c r="P7" s="10">
        <v>781</v>
      </c>
      <c r="Q7" s="10">
        <v>909</v>
      </c>
      <c r="R7" s="10"/>
      <c r="S7" s="10">
        <v>563</v>
      </c>
      <c r="T7" s="10">
        <v>553</v>
      </c>
      <c r="U7" s="10">
        <v>314</v>
      </c>
      <c r="V7" s="10">
        <v>343</v>
      </c>
      <c r="W7" s="10">
        <v>293</v>
      </c>
      <c r="X7" s="10">
        <v>376</v>
      </c>
      <c r="Y7" s="10">
        <v>336</v>
      </c>
      <c r="Z7" s="10">
        <v>171</v>
      </c>
      <c r="AA7" s="10">
        <v>447</v>
      </c>
      <c r="AB7" s="10">
        <v>337</v>
      </c>
      <c r="AC7" s="10">
        <v>188</v>
      </c>
      <c r="AD7" s="10">
        <v>91</v>
      </c>
      <c r="AE7" s="10"/>
      <c r="AF7" s="10">
        <v>1421</v>
      </c>
      <c r="AG7" s="10">
        <v>1665</v>
      </c>
      <c r="AH7" s="10">
        <v>577</v>
      </c>
      <c r="AI7" s="10"/>
      <c r="AJ7" s="10">
        <v>1433</v>
      </c>
      <c r="AK7" s="10">
        <v>1082</v>
      </c>
      <c r="AL7" s="10">
        <v>299</v>
      </c>
      <c r="AM7" s="10">
        <v>42</v>
      </c>
      <c r="AN7" s="10">
        <v>541</v>
      </c>
      <c r="AO7" s="10"/>
      <c r="AP7" s="10">
        <v>878</v>
      </c>
      <c r="AQ7" s="10">
        <v>1369</v>
      </c>
      <c r="AR7" s="10">
        <v>264</v>
      </c>
      <c r="AS7" s="10"/>
      <c r="AT7" s="10">
        <v>929</v>
      </c>
      <c r="AU7" s="10">
        <v>932</v>
      </c>
      <c r="AV7" s="10">
        <v>1096</v>
      </c>
      <c r="AW7" s="10">
        <v>455</v>
      </c>
      <c r="AX7" s="10">
        <v>62</v>
      </c>
      <c r="AY7" s="10"/>
      <c r="AZ7" s="10">
        <v>33</v>
      </c>
      <c r="BA7" s="10">
        <v>185</v>
      </c>
      <c r="BB7" s="10">
        <v>256</v>
      </c>
      <c r="BC7" s="10">
        <v>269</v>
      </c>
      <c r="BD7" s="10">
        <v>403</v>
      </c>
      <c r="BE7" s="10">
        <v>436</v>
      </c>
      <c r="BF7" s="10">
        <v>391</v>
      </c>
      <c r="BG7" s="10">
        <v>312</v>
      </c>
      <c r="BH7" s="10">
        <v>253</v>
      </c>
      <c r="BI7" s="10">
        <v>211</v>
      </c>
      <c r="BJ7" s="10">
        <v>336</v>
      </c>
      <c r="BK7" s="10">
        <v>187</v>
      </c>
      <c r="BL7" s="10">
        <v>180</v>
      </c>
      <c r="BM7" s="10">
        <v>103</v>
      </c>
      <c r="BN7" s="10">
        <v>95</v>
      </c>
      <c r="BO7" s="10">
        <v>161</v>
      </c>
      <c r="BP7" s="10"/>
      <c r="BQ7" s="10">
        <v>1235</v>
      </c>
      <c r="BR7" s="10">
        <v>2665</v>
      </c>
    </row>
    <row r="8" spans="2:70" ht="30" customHeight="1" x14ac:dyDescent="0.35">
      <c r="B8" s="11" t="s">
        <v>20</v>
      </c>
      <c r="C8" s="11">
        <v>4012</v>
      </c>
      <c r="D8" s="11">
        <v>1975</v>
      </c>
      <c r="E8" s="11">
        <v>2024</v>
      </c>
      <c r="F8" s="11"/>
      <c r="G8" s="11">
        <v>558</v>
      </c>
      <c r="H8" s="11">
        <v>682</v>
      </c>
      <c r="I8" s="11">
        <v>685</v>
      </c>
      <c r="J8" s="11">
        <v>686</v>
      </c>
      <c r="K8" s="11">
        <v>562</v>
      </c>
      <c r="L8" s="11">
        <v>839</v>
      </c>
      <c r="M8" s="11"/>
      <c r="N8" s="11">
        <v>1080</v>
      </c>
      <c r="O8" s="11">
        <v>1039</v>
      </c>
      <c r="P8" s="11">
        <v>880</v>
      </c>
      <c r="Q8" s="11">
        <v>1000</v>
      </c>
      <c r="R8" s="11"/>
      <c r="S8" s="11">
        <v>562</v>
      </c>
      <c r="T8" s="11">
        <v>522</v>
      </c>
      <c r="U8" s="11">
        <v>321</v>
      </c>
      <c r="V8" s="11">
        <v>361</v>
      </c>
      <c r="W8" s="11">
        <v>281</v>
      </c>
      <c r="X8" s="11">
        <v>361</v>
      </c>
      <c r="Y8" s="11">
        <v>321</v>
      </c>
      <c r="Z8" s="11">
        <v>160</v>
      </c>
      <c r="AA8" s="11">
        <v>441</v>
      </c>
      <c r="AB8" s="11">
        <v>361</v>
      </c>
      <c r="AC8" s="11">
        <v>201</v>
      </c>
      <c r="AD8" s="11">
        <v>120</v>
      </c>
      <c r="AE8" s="11"/>
      <c r="AF8" s="11">
        <v>1410</v>
      </c>
      <c r="AG8" s="11">
        <v>1629</v>
      </c>
      <c r="AH8" s="11">
        <v>599</v>
      </c>
      <c r="AI8" s="11"/>
      <c r="AJ8" s="11">
        <v>1397</v>
      </c>
      <c r="AK8" s="11">
        <v>1071</v>
      </c>
      <c r="AL8" s="11">
        <v>288</v>
      </c>
      <c r="AM8" s="11">
        <v>45</v>
      </c>
      <c r="AN8" s="11">
        <v>558</v>
      </c>
      <c r="AO8" s="11"/>
      <c r="AP8" s="11">
        <v>856</v>
      </c>
      <c r="AQ8" s="11">
        <v>1358</v>
      </c>
      <c r="AR8" s="11">
        <v>259</v>
      </c>
      <c r="AS8" s="11"/>
      <c r="AT8" s="11">
        <v>961</v>
      </c>
      <c r="AU8" s="11">
        <v>958</v>
      </c>
      <c r="AV8" s="11">
        <v>1056</v>
      </c>
      <c r="AW8" s="11">
        <v>434</v>
      </c>
      <c r="AX8" s="11">
        <v>55</v>
      </c>
      <c r="AY8" s="11"/>
      <c r="AZ8" s="11">
        <v>33</v>
      </c>
      <c r="BA8" s="11">
        <v>186</v>
      </c>
      <c r="BB8" s="11">
        <v>267</v>
      </c>
      <c r="BC8" s="11">
        <v>280</v>
      </c>
      <c r="BD8" s="11">
        <v>416</v>
      </c>
      <c r="BE8" s="11">
        <v>443</v>
      </c>
      <c r="BF8" s="11">
        <v>394</v>
      </c>
      <c r="BG8" s="11">
        <v>314</v>
      </c>
      <c r="BH8" s="11">
        <v>257</v>
      </c>
      <c r="BI8" s="11">
        <v>206</v>
      </c>
      <c r="BJ8" s="11">
        <v>329</v>
      </c>
      <c r="BK8" s="11">
        <v>179</v>
      </c>
      <c r="BL8" s="11">
        <v>174</v>
      </c>
      <c r="BM8" s="11">
        <v>97</v>
      </c>
      <c r="BN8" s="11">
        <v>87</v>
      </c>
      <c r="BO8" s="11">
        <v>148</v>
      </c>
      <c r="BP8" s="11"/>
      <c r="BQ8" s="11">
        <v>1209</v>
      </c>
      <c r="BR8" s="11">
        <v>2688</v>
      </c>
    </row>
    <row r="9" spans="2:70" x14ac:dyDescent="0.35">
      <c r="B9" s="18" t="s">
        <v>188</v>
      </c>
      <c r="C9" s="17">
        <v>0.223430245624229</v>
      </c>
      <c r="D9" s="17">
        <v>0.230513788072605</v>
      </c>
      <c r="E9" s="17">
        <v>0.21612096685156501</v>
      </c>
      <c r="F9" s="17"/>
      <c r="G9" s="17">
        <v>0.247222814884968</v>
      </c>
      <c r="H9" s="17">
        <v>0.159039808850227</v>
      </c>
      <c r="I9" s="17">
        <v>0.19382090790555601</v>
      </c>
      <c r="J9" s="17">
        <v>0.26970216764573701</v>
      </c>
      <c r="K9" s="17">
        <v>0.28940407629971898</v>
      </c>
      <c r="L9" s="17">
        <v>0.20211624816700299</v>
      </c>
      <c r="M9" s="17"/>
      <c r="N9" s="17">
        <v>0.17284489833514</v>
      </c>
      <c r="O9" s="17">
        <v>0.218874816491615</v>
      </c>
      <c r="P9" s="17">
        <v>0.25367398943502001</v>
      </c>
      <c r="Q9" s="17">
        <v>0.25402592307895899</v>
      </c>
      <c r="R9" s="17"/>
      <c r="S9" s="17">
        <v>0.18238255500828701</v>
      </c>
      <c r="T9" s="17">
        <v>0.22957551228656101</v>
      </c>
      <c r="U9" s="17">
        <v>0.23182003885764099</v>
      </c>
      <c r="V9" s="17">
        <v>0.23861030085038401</v>
      </c>
      <c r="W9" s="17">
        <v>0.26333147796746498</v>
      </c>
      <c r="X9" s="17">
        <v>0.248050533497334</v>
      </c>
      <c r="Y9" s="17">
        <v>0.242330757730646</v>
      </c>
      <c r="Z9" s="17">
        <v>0.21764346941928001</v>
      </c>
      <c r="AA9" s="17">
        <v>0.214318867338467</v>
      </c>
      <c r="AB9" s="17">
        <v>0.20547128436666301</v>
      </c>
      <c r="AC9" s="17">
        <v>0.22521877445504901</v>
      </c>
      <c r="AD9" s="17">
        <v>0.194978717929958</v>
      </c>
      <c r="AE9" s="17"/>
      <c r="AF9" s="17">
        <v>0.25165282535338601</v>
      </c>
      <c r="AG9" s="17">
        <v>0.183770557761611</v>
      </c>
      <c r="AH9" s="17">
        <v>0.21667782141244299</v>
      </c>
      <c r="AI9" s="17"/>
      <c r="AJ9" s="17">
        <v>0.22074140366655101</v>
      </c>
      <c r="AK9" s="17">
        <v>0.21691834800011001</v>
      </c>
      <c r="AL9" s="17">
        <v>0.15227767931774699</v>
      </c>
      <c r="AM9" s="17">
        <v>0.202537915228343</v>
      </c>
      <c r="AN9" s="17">
        <v>0.25734148285535902</v>
      </c>
      <c r="AO9" s="17"/>
      <c r="AP9" s="17">
        <v>0.21656831243413399</v>
      </c>
      <c r="AQ9" s="17">
        <v>0.21647988715121799</v>
      </c>
      <c r="AR9" s="17">
        <v>0.13960915369740601</v>
      </c>
      <c r="AS9" s="17"/>
      <c r="AT9" s="17">
        <v>0.29073484269085798</v>
      </c>
      <c r="AU9" s="17">
        <v>0.24600099237647399</v>
      </c>
      <c r="AV9" s="17">
        <v>0.16533825618951001</v>
      </c>
      <c r="AW9" s="17">
        <v>0.118769542350181</v>
      </c>
      <c r="AX9" s="17">
        <v>0.109309293050145</v>
      </c>
      <c r="AY9" s="17"/>
      <c r="AZ9" s="17">
        <v>0.44196387919796998</v>
      </c>
      <c r="BA9" s="17">
        <v>0.27573444006985198</v>
      </c>
      <c r="BB9" s="17">
        <v>0.21977252023079999</v>
      </c>
      <c r="BC9" s="17">
        <v>0.24358732277599601</v>
      </c>
      <c r="BD9" s="17">
        <v>0.25057835662883499</v>
      </c>
      <c r="BE9" s="17">
        <v>0.23219227301904299</v>
      </c>
      <c r="BF9" s="17">
        <v>0.20170233362315201</v>
      </c>
      <c r="BG9" s="17">
        <v>0.245516160947262</v>
      </c>
      <c r="BH9" s="17">
        <v>0.20021172135602899</v>
      </c>
      <c r="BI9" s="17">
        <v>0.20901518984449299</v>
      </c>
      <c r="BJ9" s="17">
        <v>0.21342985932410599</v>
      </c>
      <c r="BK9" s="17">
        <v>0.20410010779885299</v>
      </c>
      <c r="BL9" s="17">
        <v>0.17078474168159599</v>
      </c>
      <c r="BM9" s="17">
        <v>0.263542438743469</v>
      </c>
      <c r="BN9" s="17">
        <v>0.20464680118029299</v>
      </c>
      <c r="BO9" s="17">
        <v>0.15310787175354801</v>
      </c>
      <c r="BP9" s="17"/>
      <c r="BQ9" s="17">
        <v>5.87061328845861E-2</v>
      </c>
      <c r="BR9" s="17">
        <v>0.30220087753375602</v>
      </c>
    </row>
    <row r="10" spans="2:70" x14ac:dyDescent="0.35">
      <c r="B10" s="18" t="s">
        <v>189</v>
      </c>
      <c r="C10" s="17">
        <v>0.20545930173749199</v>
      </c>
      <c r="D10" s="17">
        <v>0.205640942125461</v>
      </c>
      <c r="E10" s="17">
        <v>0.20480235414931899</v>
      </c>
      <c r="F10" s="17"/>
      <c r="G10" s="17">
        <v>0.18718562636455299</v>
      </c>
      <c r="H10" s="17">
        <v>0.19415505410880701</v>
      </c>
      <c r="I10" s="17">
        <v>0.232460886992572</v>
      </c>
      <c r="J10" s="17">
        <v>0.20569410668232099</v>
      </c>
      <c r="K10" s="17">
        <v>0.215133487942295</v>
      </c>
      <c r="L10" s="17">
        <v>0.19808474215393301</v>
      </c>
      <c r="M10" s="17"/>
      <c r="N10" s="17">
        <v>0.18603692032167601</v>
      </c>
      <c r="O10" s="17">
        <v>0.21037518345183701</v>
      </c>
      <c r="P10" s="17">
        <v>0.19335572039264401</v>
      </c>
      <c r="Q10" s="17">
        <v>0.23185220972448001</v>
      </c>
      <c r="R10" s="17"/>
      <c r="S10" s="17">
        <v>0.15618793662887601</v>
      </c>
      <c r="T10" s="17">
        <v>0.213431996819165</v>
      </c>
      <c r="U10" s="17">
        <v>0.17976527451850599</v>
      </c>
      <c r="V10" s="17">
        <v>0.22689567218460199</v>
      </c>
      <c r="W10" s="17">
        <v>0.17152015307893601</v>
      </c>
      <c r="X10" s="17">
        <v>0.204431482407405</v>
      </c>
      <c r="Y10" s="17">
        <v>0.241922959042914</v>
      </c>
      <c r="Z10" s="17">
        <v>0.220761792543683</v>
      </c>
      <c r="AA10" s="17">
        <v>0.23233928512756999</v>
      </c>
      <c r="AB10" s="17">
        <v>0.205872259802963</v>
      </c>
      <c r="AC10" s="17">
        <v>0.207642134513678</v>
      </c>
      <c r="AD10" s="17">
        <v>0.26669957235750802</v>
      </c>
      <c r="AE10" s="17"/>
      <c r="AF10" s="17">
        <v>0.197676443359972</v>
      </c>
      <c r="AG10" s="17">
        <v>0.218647691362095</v>
      </c>
      <c r="AH10" s="17">
        <v>0.18163537161955101</v>
      </c>
      <c r="AI10" s="17"/>
      <c r="AJ10" s="17">
        <v>0.19492003740482999</v>
      </c>
      <c r="AK10" s="17">
        <v>0.203973777364621</v>
      </c>
      <c r="AL10" s="17">
        <v>0.206841024991471</v>
      </c>
      <c r="AM10" s="17">
        <v>0.23923953591040401</v>
      </c>
      <c r="AN10" s="17">
        <v>0.22948004992627499</v>
      </c>
      <c r="AO10" s="17"/>
      <c r="AP10" s="17">
        <v>0.17920930209689701</v>
      </c>
      <c r="AQ10" s="17">
        <v>0.199726213412529</v>
      </c>
      <c r="AR10" s="17">
        <v>0.20626492380306</v>
      </c>
      <c r="AS10" s="17"/>
      <c r="AT10" s="17">
        <v>0.22209193060669499</v>
      </c>
      <c r="AU10" s="17">
        <v>0.24479178957001499</v>
      </c>
      <c r="AV10" s="17">
        <v>0.18989755205312001</v>
      </c>
      <c r="AW10" s="17">
        <v>0.14626262226787701</v>
      </c>
      <c r="AX10" s="17">
        <v>0.109611851921064</v>
      </c>
      <c r="AY10" s="17"/>
      <c r="AZ10" s="17">
        <v>7.86143292236893E-2</v>
      </c>
      <c r="BA10" s="17">
        <v>0.228520297391751</v>
      </c>
      <c r="BB10" s="17">
        <v>0.205007373801598</v>
      </c>
      <c r="BC10" s="17">
        <v>0.204553488260133</v>
      </c>
      <c r="BD10" s="17">
        <v>0.169659959981633</v>
      </c>
      <c r="BE10" s="17">
        <v>0.21845670249368901</v>
      </c>
      <c r="BF10" s="17">
        <v>0.23568558301116599</v>
      </c>
      <c r="BG10" s="17">
        <v>0.191663619698661</v>
      </c>
      <c r="BH10" s="17">
        <v>0.24086717770800001</v>
      </c>
      <c r="BI10" s="17">
        <v>0.194726220899403</v>
      </c>
      <c r="BJ10" s="17">
        <v>0.20717445573094101</v>
      </c>
      <c r="BK10" s="17">
        <v>0.10905113098868301</v>
      </c>
      <c r="BL10" s="17">
        <v>0.26491128592764202</v>
      </c>
      <c r="BM10" s="17">
        <v>0.24818912752042299</v>
      </c>
      <c r="BN10" s="17">
        <v>0.22032374532897001</v>
      </c>
      <c r="BO10" s="17">
        <v>0.14680128819536201</v>
      </c>
      <c r="BP10" s="17"/>
      <c r="BQ10" s="17">
        <v>0.10249996469381099</v>
      </c>
      <c r="BR10" s="17">
        <v>0.25432868130052499</v>
      </c>
    </row>
    <row r="11" spans="2:70" x14ac:dyDescent="0.35">
      <c r="B11" s="18" t="s">
        <v>190</v>
      </c>
      <c r="C11" s="17">
        <v>0.16562589790940399</v>
      </c>
      <c r="D11" s="17">
        <v>0.15827502957387701</v>
      </c>
      <c r="E11" s="17">
        <v>0.17297575406868501</v>
      </c>
      <c r="F11" s="17"/>
      <c r="G11" s="17">
        <v>0.17710116564198899</v>
      </c>
      <c r="H11" s="17">
        <v>0.18395499096201701</v>
      </c>
      <c r="I11" s="17">
        <v>0.152448078836911</v>
      </c>
      <c r="J11" s="17">
        <v>0.16475051254205</v>
      </c>
      <c r="K11" s="17">
        <v>0.16303970544476401</v>
      </c>
      <c r="L11" s="17">
        <v>0.15629363147254199</v>
      </c>
      <c r="M11" s="17"/>
      <c r="N11" s="17">
        <v>0.16990401003418901</v>
      </c>
      <c r="O11" s="17">
        <v>0.188192421441709</v>
      </c>
      <c r="P11" s="17">
        <v>0.15757912261965101</v>
      </c>
      <c r="Q11" s="17">
        <v>0.14576005340253101</v>
      </c>
      <c r="R11" s="17"/>
      <c r="S11" s="17">
        <v>0.156681162699007</v>
      </c>
      <c r="T11" s="17">
        <v>0.17065939768824301</v>
      </c>
      <c r="U11" s="17">
        <v>0.20268970187013999</v>
      </c>
      <c r="V11" s="17">
        <v>0.151045824882796</v>
      </c>
      <c r="W11" s="17">
        <v>0.157503297194661</v>
      </c>
      <c r="X11" s="17">
        <v>0.164964979274073</v>
      </c>
      <c r="Y11" s="17">
        <v>0.119099327010661</v>
      </c>
      <c r="Z11" s="17">
        <v>0.15638985642796199</v>
      </c>
      <c r="AA11" s="17">
        <v>0.169789019756071</v>
      </c>
      <c r="AB11" s="17">
        <v>0.189591519637136</v>
      </c>
      <c r="AC11" s="17">
        <v>0.192768076859897</v>
      </c>
      <c r="AD11" s="17">
        <v>0.15526086678119499</v>
      </c>
      <c r="AE11" s="17"/>
      <c r="AF11" s="17">
        <v>0.15861362748212501</v>
      </c>
      <c r="AG11" s="17">
        <v>0.174594625931044</v>
      </c>
      <c r="AH11" s="17">
        <v>0.168355019741527</v>
      </c>
      <c r="AI11" s="17"/>
      <c r="AJ11" s="17">
        <v>0.16940758935667599</v>
      </c>
      <c r="AK11" s="17">
        <v>0.15996104293022201</v>
      </c>
      <c r="AL11" s="17">
        <v>0.18147137393607199</v>
      </c>
      <c r="AM11" s="17">
        <v>0.14353266578447901</v>
      </c>
      <c r="AN11" s="17">
        <v>0.14785073757752701</v>
      </c>
      <c r="AO11" s="17"/>
      <c r="AP11" s="17">
        <v>0.15757529568162101</v>
      </c>
      <c r="AQ11" s="17">
        <v>0.167074516288237</v>
      </c>
      <c r="AR11" s="17">
        <v>0.13511210204104299</v>
      </c>
      <c r="AS11" s="17"/>
      <c r="AT11" s="17">
        <v>0.14116160507553699</v>
      </c>
      <c r="AU11" s="17">
        <v>0.175087613711879</v>
      </c>
      <c r="AV11" s="17">
        <v>0.18679064245759999</v>
      </c>
      <c r="AW11" s="17">
        <v>0.17742984837777401</v>
      </c>
      <c r="AX11" s="17">
        <v>8.12735793885868E-2</v>
      </c>
      <c r="AY11" s="17"/>
      <c r="AZ11" s="17">
        <v>8.4451534129032599E-2</v>
      </c>
      <c r="BA11" s="17">
        <v>0.15212448414886301</v>
      </c>
      <c r="BB11" s="17">
        <v>0.22420937226695001</v>
      </c>
      <c r="BC11" s="17">
        <v>0.13480956555815399</v>
      </c>
      <c r="BD11" s="17">
        <v>0.145188924313531</v>
      </c>
      <c r="BE11" s="17">
        <v>0.16841762419935599</v>
      </c>
      <c r="BF11" s="17">
        <v>0.139048812231126</v>
      </c>
      <c r="BG11" s="17">
        <v>0.208707433686001</v>
      </c>
      <c r="BH11" s="17">
        <v>0.15443363919907299</v>
      </c>
      <c r="BI11" s="17">
        <v>0.17620104275177301</v>
      </c>
      <c r="BJ11" s="17">
        <v>0.16385187434904699</v>
      </c>
      <c r="BK11" s="17">
        <v>0.25952359158008398</v>
      </c>
      <c r="BL11" s="17">
        <v>0.192209149397954</v>
      </c>
      <c r="BM11" s="17">
        <v>0.13674816854045899</v>
      </c>
      <c r="BN11" s="17">
        <v>9.3087694586628994E-2</v>
      </c>
      <c r="BO11" s="17">
        <v>0.12281821021951</v>
      </c>
      <c r="BP11" s="17"/>
      <c r="BQ11" s="17">
        <v>0.15947079049447199</v>
      </c>
      <c r="BR11" s="17">
        <v>0.164682167123156</v>
      </c>
    </row>
    <row r="12" spans="2:70" x14ac:dyDescent="0.35">
      <c r="B12" s="18" t="s">
        <v>191</v>
      </c>
      <c r="C12" s="17">
        <v>0.188739701243159</v>
      </c>
      <c r="D12" s="17">
        <v>0.186474403031061</v>
      </c>
      <c r="E12" s="17">
        <v>0.191614036097143</v>
      </c>
      <c r="F12" s="17"/>
      <c r="G12" s="17">
        <v>0.179600596892799</v>
      </c>
      <c r="H12" s="17">
        <v>0.18859802974852</v>
      </c>
      <c r="I12" s="17">
        <v>0.21431910608863999</v>
      </c>
      <c r="J12" s="17">
        <v>0.18472987900464799</v>
      </c>
      <c r="K12" s="17">
        <v>0.16651437788351001</v>
      </c>
      <c r="L12" s="17">
        <v>0.19221061805780801</v>
      </c>
      <c r="M12" s="17"/>
      <c r="N12" s="17">
        <v>0.198932868391589</v>
      </c>
      <c r="O12" s="17">
        <v>0.19467647777191299</v>
      </c>
      <c r="P12" s="17">
        <v>0.186512668188694</v>
      </c>
      <c r="Q12" s="17">
        <v>0.17505918338328999</v>
      </c>
      <c r="R12" s="17"/>
      <c r="S12" s="17">
        <v>0.18973794396587601</v>
      </c>
      <c r="T12" s="17">
        <v>0.201062684112081</v>
      </c>
      <c r="U12" s="17">
        <v>0.19383684689810099</v>
      </c>
      <c r="V12" s="17">
        <v>0.15295304436877799</v>
      </c>
      <c r="W12" s="17">
        <v>0.191270336256915</v>
      </c>
      <c r="X12" s="17">
        <v>0.158214990358434</v>
      </c>
      <c r="Y12" s="17">
        <v>0.213985801467868</v>
      </c>
      <c r="Z12" s="17">
        <v>0.19517318921061799</v>
      </c>
      <c r="AA12" s="17">
        <v>0.19241536547611299</v>
      </c>
      <c r="AB12" s="17">
        <v>0.20774403826744101</v>
      </c>
      <c r="AC12" s="17">
        <v>0.17684939938731201</v>
      </c>
      <c r="AD12" s="17">
        <v>0.183514598469524</v>
      </c>
      <c r="AE12" s="17"/>
      <c r="AF12" s="17">
        <v>0.18484275666762301</v>
      </c>
      <c r="AG12" s="17">
        <v>0.186370167191554</v>
      </c>
      <c r="AH12" s="17">
        <v>0.217227336299814</v>
      </c>
      <c r="AI12" s="17"/>
      <c r="AJ12" s="17">
        <v>0.18516920805652101</v>
      </c>
      <c r="AK12" s="17">
        <v>0.18550209140929699</v>
      </c>
      <c r="AL12" s="17">
        <v>0.209678655026248</v>
      </c>
      <c r="AM12" s="17">
        <v>0.133562562925823</v>
      </c>
      <c r="AN12" s="17">
        <v>0.19795742790580301</v>
      </c>
      <c r="AO12" s="17"/>
      <c r="AP12" s="17">
        <v>0.19625094657667899</v>
      </c>
      <c r="AQ12" s="17">
        <v>0.181239993413532</v>
      </c>
      <c r="AR12" s="17">
        <v>0.24675502852503201</v>
      </c>
      <c r="AS12" s="17"/>
      <c r="AT12" s="17">
        <v>0.186134104823271</v>
      </c>
      <c r="AU12" s="17">
        <v>0.18116531911411399</v>
      </c>
      <c r="AV12" s="17">
        <v>0.19189741799214399</v>
      </c>
      <c r="AW12" s="17">
        <v>0.216151799172176</v>
      </c>
      <c r="AX12" s="17">
        <v>0.26668463302162099</v>
      </c>
      <c r="AY12" s="17"/>
      <c r="AZ12" s="17">
        <v>0.17539559163840601</v>
      </c>
      <c r="BA12" s="17">
        <v>0.16221497408784899</v>
      </c>
      <c r="BB12" s="17">
        <v>0.17816168713605099</v>
      </c>
      <c r="BC12" s="17">
        <v>0.167879775585414</v>
      </c>
      <c r="BD12" s="17">
        <v>0.22682403538885099</v>
      </c>
      <c r="BE12" s="17">
        <v>0.15505043180426401</v>
      </c>
      <c r="BF12" s="17">
        <v>0.177019614565012</v>
      </c>
      <c r="BG12" s="17">
        <v>0.17697439393834499</v>
      </c>
      <c r="BH12" s="17">
        <v>0.22579844503024299</v>
      </c>
      <c r="BI12" s="17">
        <v>0.23253999648405399</v>
      </c>
      <c r="BJ12" s="17">
        <v>0.203983008472885</v>
      </c>
      <c r="BK12" s="17">
        <v>0.16516034429096499</v>
      </c>
      <c r="BL12" s="17">
        <v>0.17698085167551</v>
      </c>
      <c r="BM12" s="17">
        <v>0.195397543722448</v>
      </c>
      <c r="BN12" s="17">
        <v>0.23985654665301601</v>
      </c>
      <c r="BO12" s="17">
        <v>0.168080942052452</v>
      </c>
      <c r="BP12" s="17"/>
      <c r="BQ12" s="17">
        <v>0.23704523538542899</v>
      </c>
      <c r="BR12" s="17">
        <v>0.16526297993936401</v>
      </c>
    </row>
    <row r="13" spans="2:70" x14ac:dyDescent="0.35">
      <c r="B13" s="18" t="s">
        <v>192</v>
      </c>
      <c r="C13" s="17">
        <v>0.117279517297675</v>
      </c>
      <c r="D13" s="17">
        <v>0.110512012356431</v>
      </c>
      <c r="E13" s="17">
        <v>0.123699359608841</v>
      </c>
      <c r="F13" s="17"/>
      <c r="G13" s="17">
        <v>0.13840582421282999</v>
      </c>
      <c r="H13" s="17">
        <v>0.131217458180444</v>
      </c>
      <c r="I13" s="17">
        <v>0.105553413623883</v>
      </c>
      <c r="J13" s="17">
        <v>0.10968550517796399</v>
      </c>
      <c r="K13" s="17">
        <v>8.9486444597624906E-2</v>
      </c>
      <c r="L13" s="17">
        <v>0.126290313982904</v>
      </c>
      <c r="M13" s="17"/>
      <c r="N13" s="17">
        <v>0.14202670019719599</v>
      </c>
      <c r="O13" s="17">
        <v>0.101423083562776</v>
      </c>
      <c r="P13" s="17">
        <v>0.103586397870622</v>
      </c>
      <c r="Q13" s="17">
        <v>0.118713081138765</v>
      </c>
      <c r="R13" s="17"/>
      <c r="S13" s="17">
        <v>0.17361040894612301</v>
      </c>
      <c r="T13" s="17">
        <v>0.112059688530986</v>
      </c>
      <c r="U13" s="17">
        <v>0.11465393194040099</v>
      </c>
      <c r="V13" s="17">
        <v>0.113832928173788</v>
      </c>
      <c r="W13" s="17">
        <v>0.108740567087785</v>
      </c>
      <c r="X13" s="17">
        <v>0.107653789612628</v>
      </c>
      <c r="Y13" s="17">
        <v>9.4737501081051403E-2</v>
      </c>
      <c r="Z13" s="17">
        <v>0.120975896799213</v>
      </c>
      <c r="AA13" s="17">
        <v>9.55308427199697E-2</v>
      </c>
      <c r="AB13" s="17">
        <v>0.110777981962268</v>
      </c>
      <c r="AC13" s="17">
        <v>0.109125412857734</v>
      </c>
      <c r="AD13" s="17">
        <v>0.11105416514329999</v>
      </c>
      <c r="AE13" s="17"/>
      <c r="AF13" s="17">
        <v>0.110377089718147</v>
      </c>
      <c r="AG13" s="17">
        <v>0.12597345556762499</v>
      </c>
      <c r="AH13" s="17">
        <v>0.11914495890186901</v>
      </c>
      <c r="AI13" s="17"/>
      <c r="AJ13" s="17">
        <v>0.12514855563142399</v>
      </c>
      <c r="AK13" s="17">
        <v>0.13172646126452001</v>
      </c>
      <c r="AL13" s="17">
        <v>0.124465042727519</v>
      </c>
      <c r="AM13" s="17">
        <v>8.8671336070139703E-2</v>
      </c>
      <c r="AN13" s="17">
        <v>9.2558309075397902E-2</v>
      </c>
      <c r="AO13" s="17"/>
      <c r="AP13" s="17">
        <v>0.141198613477971</v>
      </c>
      <c r="AQ13" s="17">
        <v>0.12958656444855499</v>
      </c>
      <c r="AR13" s="17">
        <v>0.13342258405282201</v>
      </c>
      <c r="AS13" s="17"/>
      <c r="AT13" s="17">
        <v>8.6705417550301103E-2</v>
      </c>
      <c r="AU13" s="17">
        <v>8.5434435739662903E-2</v>
      </c>
      <c r="AV13" s="17">
        <v>0.14464214860732699</v>
      </c>
      <c r="AW13" s="17">
        <v>0.162891818697322</v>
      </c>
      <c r="AX13" s="17">
        <v>0.166392231750255</v>
      </c>
      <c r="AY13" s="17"/>
      <c r="AZ13" s="17">
        <v>0.156561727606229</v>
      </c>
      <c r="BA13" s="17">
        <v>0.107958886018238</v>
      </c>
      <c r="BB13" s="17">
        <v>0.10698809532864</v>
      </c>
      <c r="BC13" s="17">
        <v>0.13546901453021501</v>
      </c>
      <c r="BD13" s="17">
        <v>0.108880128389354</v>
      </c>
      <c r="BE13" s="17">
        <v>0.13022751696281301</v>
      </c>
      <c r="BF13" s="17">
        <v>0.13382544930049101</v>
      </c>
      <c r="BG13" s="17">
        <v>0.10921672530198701</v>
      </c>
      <c r="BH13" s="17">
        <v>0.120216994967263</v>
      </c>
      <c r="BI13" s="17">
        <v>9.8391676916854701E-2</v>
      </c>
      <c r="BJ13" s="17">
        <v>9.9513598183899502E-2</v>
      </c>
      <c r="BK13" s="17">
        <v>9.8314037515039199E-2</v>
      </c>
      <c r="BL13" s="17">
        <v>9.8951534664273505E-2</v>
      </c>
      <c r="BM13" s="17">
        <v>4.5045361787121201E-2</v>
      </c>
      <c r="BN13" s="17">
        <v>0.14339270935785001</v>
      </c>
      <c r="BO13" s="17">
        <v>0.195794008465002</v>
      </c>
      <c r="BP13" s="17"/>
      <c r="BQ13" s="17">
        <v>0.20530226140726901</v>
      </c>
      <c r="BR13" s="17">
        <v>7.4901279684145006E-2</v>
      </c>
    </row>
    <row r="14" spans="2:70" x14ac:dyDescent="0.35">
      <c r="B14" s="18" t="s">
        <v>193</v>
      </c>
      <c r="C14" s="17">
        <v>5.9960351465914802E-2</v>
      </c>
      <c r="D14" s="17">
        <v>6.1440652518819E-2</v>
      </c>
      <c r="E14" s="17">
        <v>5.8900977073421103E-2</v>
      </c>
      <c r="F14" s="17"/>
      <c r="G14" s="17">
        <v>3.9814219743484501E-2</v>
      </c>
      <c r="H14" s="17">
        <v>7.67475779659164E-2</v>
      </c>
      <c r="I14" s="17">
        <v>6.4716927966456395E-2</v>
      </c>
      <c r="J14" s="17">
        <v>4.2094605357226401E-2</v>
      </c>
      <c r="K14" s="17">
        <v>5.1278109599930101E-2</v>
      </c>
      <c r="L14" s="17">
        <v>7.6256774208619399E-2</v>
      </c>
      <c r="M14" s="17"/>
      <c r="N14" s="17">
        <v>7.6481868846256906E-2</v>
      </c>
      <c r="O14" s="17">
        <v>5.6449909230947802E-2</v>
      </c>
      <c r="P14" s="17">
        <v>6.5678832711038804E-2</v>
      </c>
      <c r="Q14" s="17">
        <v>4.0208203942248999E-2</v>
      </c>
      <c r="R14" s="17"/>
      <c r="S14" s="17">
        <v>8.34406127822718E-2</v>
      </c>
      <c r="T14" s="17">
        <v>4.9465181204050003E-2</v>
      </c>
      <c r="U14" s="17">
        <v>5.1072589775587499E-2</v>
      </c>
      <c r="V14" s="17">
        <v>8.3718599191541301E-2</v>
      </c>
      <c r="W14" s="17">
        <v>7.8329196284929001E-2</v>
      </c>
      <c r="X14" s="17">
        <v>6.0795487796813603E-2</v>
      </c>
      <c r="Y14" s="17">
        <v>5.9463941334127399E-2</v>
      </c>
      <c r="Z14" s="17">
        <v>4.4554819736499003E-2</v>
      </c>
      <c r="AA14" s="17">
        <v>5.5387445442307698E-2</v>
      </c>
      <c r="AB14" s="17">
        <v>3.97441671931901E-2</v>
      </c>
      <c r="AC14" s="17">
        <v>4.7572200537754801E-2</v>
      </c>
      <c r="AD14" s="17">
        <v>2.2671716609577699E-2</v>
      </c>
      <c r="AE14" s="17"/>
      <c r="AF14" s="17">
        <v>6.2150812948549197E-2</v>
      </c>
      <c r="AG14" s="17">
        <v>6.2988746625864497E-2</v>
      </c>
      <c r="AH14" s="17">
        <v>5.6841107599614603E-2</v>
      </c>
      <c r="AI14" s="17"/>
      <c r="AJ14" s="17">
        <v>6.9462151007109493E-2</v>
      </c>
      <c r="AK14" s="17">
        <v>5.7887950601343503E-2</v>
      </c>
      <c r="AL14" s="17">
        <v>7.0405393959494897E-2</v>
      </c>
      <c r="AM14" s="17">
        <v>7.2928371338768602E-2</v>
      </c>
      <c r="AN14" s="17">
        <v>5.4713909582167201E-2</v>
      </c>
      <c r="AO14" s="17"/>
      <c r="AP14" s="17">
        <v>7.0120638761205806E-2</v>
      </c>
      <c r="AQ14" s="17">
        <v>6.2697875220587701E-2</v>
      </c>
      <c r="AR14" s="17">
        <v>7.6539268460847396E-2</v>
      </c>
      <c r="AS14" s="17"/>
      <c r="AT14" s="17">
        <v>4.4257314252438298E-2</v>
      </c>
      <c r="AU14" s="17">
        <v>4.7910316111366001E-2</v>
      </c>
      <c r="AV14" s="17">
        <v>6.6898572876587903E-2</v>
      </c>
      <c r="AW14" s="17">
        <v>0.114109304676249</v>
      </c>
      <c r="AX14" s="17">
        <v>4.7465546603100497E-2</v>
      </c>
      <c r="AY14" s="17"/>
      <c r="AZ14" s="17">
        <v>3.59764334941685E-2</v>
      </c>
      <c r="BA14" s="17">
        <v>3.2187064516585498E-2</v>
      </c>
      <c r="BB14" s="17">
        <v>3.9744213632643001E-2</v>
      </c>
      <c r="BC14" s="17">
        <v>4.6947085497877801E-2</v>
      </c>
      <c r="BD14" s="17">
        <v>5.5331467723476101E-2</v>
      </c>
      <c r="BE14" s="17">
        <v>6.3642127396310796E-2</v>
      </c>
      <c r="BF14" s="17">
        <v>6.9095897191294997E-2</v>
      </c>
      <c r="BG14" s="17">
        <v>4.7103696867141998E-2</v>
      </c>
      <c r="BH14" s="17">
        <v>3.05548418523773E-2</v>
      </c>
      <c r="BI14" s="17">
        <v>5.41239983813862E-2</v>
      </c>
      <c r="BJ14" s="17">
        <v>8.4744120573048004E-2</v>
      </c>
      <c r="BK14" s="17">
        <v>0.118964036453334</v>
      </c>
      <c r="BL14" s="17">
        <v>5.8385677776107703E-2</v>
      </c>
      <c r="BM14" s="17">
        <v>7.4876083831496104E-2</v>
      </c>
      <c r="BN14" s="17">
        <v>3.7436365526341699E-2</v>
      </c>
      <c r="BO14" s="17">
        <v>0.106990640504081</v>
      </c>
      <c r="BP14" s="17"/>
      <c r="BQ14" s="17">
        <v>0.13345565676218499</v>
      </c>
      <c r="BR14" s="17">
        <v>2.7868634582152101E-2</v>
      </c>
    </row>
    <row r="15" spans="2:70" x14ac:dyDescent="0.35">
      <c r="B15" s="18" t="s">
        <v>194</v>
      </c>
      <c r="C15" s="19">
        <v>3.9504984722125602E-2</v>
      </c>
      <c r="D15" s="19">
        <v>4.7143172321745599E-2</v>
      </c>
      <c r="E15" s="19">
        <v>3.1886552151025101E-2</v>
      </c>
      <c r="F15" s="19"/>
      <c r="G15" s="19">
        <v>3.06697522593758E-2</v>
      </c>
      <c r="H15" s="19">
        <v>6.6287080184068897E-2</v>
      </c>
      <c r="I15" s="19">
        <v>3.6680678585982798E-2</v>
      </c>
      <c r="J15" s="19">
        <v>2.3343223590054502E-2</v>
      </c>
      <c r="K15" s="19">
        <v>2.5143798232158E-2</v>
      </c>
      <c r="L15" s="19">
        <v>4.8747671957190097E-2</v>
      </c>
      <c r="M15" s="19"/>
      <c r="N15" s="19">
        <v>5.3772733873953898E-2</v>
      </c>
      <c r="O15" s="19">
        <v>3.0008108049201201E-2</v>
      </c>
      <c r="P15" s="19">
        <v>3.9613268782330999E-2</v>
      </c>
      <c r="Q15" s="19">
        <v>3.4381345329726302E-2</v>
      </c>
      <c r="R15" s="19"/>
      <c r="S15" s="19">
        <v>5.7959379969558397E-2</v>
      </c>
      <c r="T15" s="19">
        <v>2.3745539358914301E-2</v>
      </c>
      <c r="U15" s="19">
        <v>2.6161616139623301E-2</v>
      </c>
      <c r="V15" s="19">
        <v>3.2943630348111402E-2</v>
      </c>
      <c r="W15" s="19">
        <v>2.9304972129309E-2</v>
      </c>
      <c r="X15" s="19">
        <v>5.5888737053312897E-2</v>
      </c>
      <c r="Y15" s="19">
        <v>2.8459712332731299E-2</v>
      </c>
      <c r="Z15" s="19">
        <v>4.4500975862744603E-2</v>
      </c>
      <c r="AA15" s="19">
        <v>4.02191741395026E-2</v>
      </c>
      <c r="AB15" s="19">
        <v>4.0798748770338199E-2</v>
      </c>
      <c r="AC15" s="19">
        <v>4.0824001388575101E-2</v>
      </c>
      <c r="AD15" s="19">
        <v>6.5820362708936597E-2</v>
      </c>
      <c r="AE15" s="19"/>
      <c r="AF15" s="19">
        <v>3.4686444470198197E-2</v>
      </c>
      <c r="AG15" s="19">
        <v>4.7654755560205701E-2</v>
      </c>
      <c r="AH15" s="19">
        <v>4.0118384425180301E-2</v>
      </c>
      <c r="AI15" s="19"/>
      <c r="AJ15" s="19">
        <v>3.5151054876887702E-2</v>
      </c>
      <c r="AK15" s="19">
        <v>4.4030328429887501E-2</v>
      </c>
      <c r="AL15" s="19">
        <v>5.4860830041448802E-2</v>
      </c>
      <c r="AM15" s="19">
        <v>0.119527612742043</v>
      </c>
      <c r="AN15" s="19">
        <v>2.0098083077469998E-2</v>
      </c>
      <c r="AO15" s="19"/>
      <c r="AP15" s="19">
        <v>3.9076890971492403E-2</v>
      </c>
      <c r="AQ15" s="19">
        <v>4.3194950065341499E-2</v>
      </c>
      <c r="AR15" s="19">
        <v>6.2296939419788498E-2</v>
      </c>
      <c r="AS15" s="19"/>
      <c r="AT15" s="19">
        <v>2.89147850008994E-2</v>
      </c>
      <c r="AU15" s="19">
        <v>1.9609533376489099E-2</v>
      </c>
      <c r="AV15" s="19">
        <v>5.4535409823711502E-2</v>
      </c>
      <c r="AW15" s="19">
        <v>6.4385064458421098E-2</v>
      </c>
      <c r="AX15" s="19">
        <v>0.21926286426522801</v>
      </c>
      <c r="AY15" s="19"/>
      <c r="AZ15" s="19">
        <v>2.7036504710503902E-2</v>
      </c>
      <c r="BA15" s="19">
        <v>4.1259853766861802E-2</v>
      </c>
      <c r="BB15" s="19">
        <v>2.61167376033185E-2</v>
      </c>
      <c r="BC15" s="19">
        <v>6.6753747792209897E-2</v>
      </c>
      <c r="BD15" s="19">
        <v>4.35371275743189E-2</v>
      </c>
      <c r="BE15" s="19">
        <v>3.20133241245237E-2</v>
      </c>
      <c r="BF15" s="19">
        <v>4.3622310077757902E-2</v>
      </c>
      <c r="BG15" s="19">
        <v>2.08179695606024E-2</v>
      </c>
      <c r="BH15" s="19">
        <v>2.7917179887015999E-2</v>
      </c>
      <c r="BI15" s="19">
        <v>3.5001874722036697E-2</v>
      </c>
      <c r="BJ15" s="19">
        <v>2.73030833660735E-2</v>
      </c>
      <c r="BK15" s="19">
        <v>4.4886751373041003E-2</v>
      </c>
      <c r="BL15" s="19">
        <v>3.77767588769167E-2</v>
      </c>
      <c r="BM15" s="19">
        <v>3.6201275854583298E-2</v>
      </c>
      <c r="BN15" s="19">
        <v>6.12561373669002E-2</v>
      </c>
      <c r="BO15" s="19">
        <v>0.106407038810045</v>
      </c>
      <c r="BP15" s="19"/>
      <c r="BQ15" s="19">
        <v>0.10351995837224701</v>
      </c>
      <c r="BR15" s="19">
        <v>1.07553798369026E-2</v>
      </c>
    </row>
    <row r="16" spans="2:70" x14ac:dyDescent="0.35">
      <c r="B16" s="16"/>
    </row>
    <row r="17" spans="2:2" x14ac:dyDescent="0.35">
      <c r="B17" t="s">
        <v>98</v>
      </c>
    </row>
    <row r="18" spans="2:2" x14ac:dyDescent="0.35">
      <c r="B18" t="s">
        <v>99</v>
      </c>
    </row>
    <row r="20" spans="2:2" x14ac:dyDescent="0.35">
      <c r="B20" s="8" t="str">
        <f>HYPERLINK("#'Contents'!A1", "Return to Contents")</f>
        <v>Return to Contents</v>
      </c>
    </row>
  </sheetData>
  <mergeCells count="11">
    <mergeCell ref="BQ5:BR5"/>
    <mergeCell ref="D5:E5"/>
    <mergeCell ref="G5:L5"/>
    <mergeCell ref="N5:Q5"/>
    <mergeCell ref="S5:AD5"/>
    <mergeCell ref="AF5:AH5"/>
    <mergeCell ref="D2:BJ2"/>
    <mergeCell ref="AJ5:AN5"/>
    <mergeCell ref="AP5:AR5"/>
    <mergeCell ref="AT5:AX5"/>
    <mergeCell ref="AZ5:BO5"/>
  </mergeCells>
  <pageMargins left="0.7" right="0.7" top="0.75" bottom="0.75" header="0.3" footer="0.3"/>
  <pageSetup paperSize="9" orientation="portrait" horizontalDpi="300" verticalDpi="300"/>
  <drawing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B2:J24"/>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10" width="20.7265625" customWidth="1"/>
  </cols>
  <sheetData>
    <row r="2" spans="2:10" ht="40" customHeight="1" x14ac:dyDescent="0.35">
      <c r="D2" s="29" t="s">
        <v>217</v>
      </c>
      <c r="E2" s="26"/>
      <c r="F2" s="26"/>
      <c r="G2" s="26"/>
      <c r="H2" s="26"/>
      <c r="I2" s="26"/>
      <c r="J2" s="26"/>
    </row>
    <row r="6" spans="2:10" ht="50.15" customHeight="1" x14ac:dyDescent="0.35">
      <c r="B6" s="20" t="s">
        <v>15</v>
      </c>
      <c r="C6" s="20" t="s">
        <v>205</v>
      </c>
      <c r="D6" s="20" t="s">
        <v>206</v>
      </c>
      <c r="E6" s="20" t="s">
        <v>207</v>
      </c>
      <c r="F6" s="20" t="s">
        <v>208</v>
      </c>
      <c r="G6" s="20" t="s">
        <v>209</v>
      </c>
      <c r="H6" s="20" t="s">
        <v>210</v>
      </c>
      <c r="I6" s="20" t="s">
        <v>211</v>
      </c>
    </row>
    <row r="7" spans="2:10" x14ac:dyDescent="0.35">
      <c r="B7" s="18" t="s">
        <v>136</v>
      </c>
      <c r="C7" s="17">
        <v>0.32409282874564399</v>
      </c>
      <c r="D7" s="17">
        <v>0.27864184892483801</v>
      </c>
      <c r="E7" s="17">
        <v>0.17623484937263001</v>
      </c>
      <c r="F7" s="17">
        <v>0.27462424868986202</v>
      </c>
      <c r="G7" s="17">
        <v>0.167864914058001</v>
      </c>
      <c r="H7" s="17">
        <v>0.24574506167436999</v>
      </c>
      <c r="I7" s="17">
        <v>9.73527313529889E-2</v>
      </c>
    </row>
    <row r="8" spans="2:10" x14ac:dyDescent="0.35">
      <c r="B8" s="18" t="s">
        <v>212</v>
      </c>
      <c r="C8" s="17">
        <v>0.30572465177819302</v>
      </c>
      <c r="D8" s="17">
        <v>0.271801788073253</v>
      </c>
      <c r="E8" s="17">
        <v>0.24627519798956901</v>
      </c>
      <c r="F8" s="17">
        <v>0.23877058478646401</v>
      </c>
      <c r="G8" s="17">
        <v>0.22244444782588099</v>
      </c>
      <c r="H8" s="17">
        <v>0.227547495746107</v>
      </c>
      <c r="I8" s="17">
        <v>0.13542112632037701</v>
      </c>
    </row>
    <row r="9" spans="2:10" x14ac:dyDescent="0.35">
      <c r="B9" s="18" t="s">
        <v>213</v>
      </c>
      <c r="C9" s="17">
        <v>0.23730276921141699</v>
      </c>
      <c r="D9" s="17">
        <v>0.214225875254064</v>
      </c>
      <c r="E9" s="17">
        <v>0.25750984151119999</v>
      </c>
      <c r="F9" s="17">
        <v>0.21556993083533901</v>
      </c>
      <c r="G9" s="17">
        <v>0.28299202708423499</v>
      </c>
      <c r="H9" s="17">
        <v>0.21164282598937501</v>
      </c>
      <c r="I9" s="17">
        <v>0.168316520536444</v>
      </c>
    </row>
    <row r="10" spans="2:10" x14ac:dyDescent="0.35">
      <c r="B10" s="18" t="s">
        <v>214</v>
      </c>
      <c r="C10" s="17">
        <v>8.7029471424905899E-2</v>
      </c>
      <c r="D10" s="17">
        <v>0.16783809972568101</v>
      </c>
      <c r="E10" s="17">
        <v>0.22444043546085099</v>
      </c>
      <c r="F10" s="17">
        <v>0.12517797037160999</v>
      </c>
      <c r="G10" s="17">
        <v>0.16785144629149401</v>
      </c>
      <c r="H10" s="17">
        <v>0.15855895431296699</v>
      </c>
      <c r="I10" s="17">
        <v>0.15825059316012</v>
      </c>
    </row>
    <row r="11" spans="2:10" x14ac:dyDescent="0.35">
      <c r="B11" s="18" t="s">
        <v>215</v>
      </c>
      <c r="C11" s="17">
        <v>2.0736065417557199E-2</v>
      </c>
      <c r="D11" s="17">
        <v>2.3627648826707801E-2</v>
      </c>
      <c r="E11" s="17">
        <v>3.9667176526948601E-2</v>
      </c>
      <c r="F11" s="17">
        <v>5.0301177333737297E-2</v>
      </c>
      <c r="G11" s="17">
        <v>7.0870220061785894E-2</v>
      </c>
      <c r="H11" s="17">
        <v>5.5092678614791703E-2</v>
      </c>
      <c r="I11" s="17">
        <v>0.123502726759098</v>
      </c>
    </row>
    <row r="12" spans="2:10" x14ac:dyDescent="0.35">
      <c r="B12" s="18" t="s">
        <v>216</v>
      </c>
      <c r="C12" s="17">
        <v>9.5142074385405305E-3</v>
      </c>
      <c r="D12" s="17">
        <v>1.6463462756427402E-2</v>
      </c>
      <c r="E12" s="17">
        <v>2.1955497617690601E-2</v>
      </c>
      <c r="F12" s="17">
        <v>3.02550932290198E-2</v>
      </c>
      <c r="G12" s="17">
        <v>4.1774922316651399E-2</v>
      </c>
      <c r="H12" s="17">
        <v>4.0448426188181098E-2</v>
      </c>
      <c r="I12" s="17">
        <v>8.7847840970987398E-2</v>
      </c>
    </row>
    <row r="13" spans="2:10" x14ac:dyDescent="0.35">
      <c r="B13" s="18" t="s">
        <v>140</v>
      </c>
      <c r="C13" s="17">
        <v>1.2104272652870901E-2</v>
      </c>
      <c r="D13" s="17">
        <v>1.8296484214994E-2</v>
      </c>
      <c r="E13" s="17">
        <v>2.33681878027521E-2</v>
      </c>
      <c r="F13" s="17">
        <v>5.4859835107672603E-2</v>
      </c>
      <c r="G13" s="17">
        <v>3.9061192172278401E-2</v>
      </c>
      <c r="H13" s="17">
        <v>5.6678911917614899E-2</v>
      </c>
      <c r="I13" s="17">
        <v>0.217777600925563</v>
      </c>
    </row>
    <row r="14" spans="2:10" x14ac:dyDescent="0.35">
      <c r="B14" s="18" t="s">
        <v>129</v>
      </c>
      <c r="C14" s="17">
        <v>3.4957333308714401E-3</v>
      </c>
      <c r="D14" s="17">
        <v>9.1047922240342603E-3</v>
      </c>
      <c r="E14" s="17">
        <v>1.05488137183594E-2</v>
      </c>
      <c r="F14" s="17">
        <v>1.0441159646294501E-2</v>
      </c>
      <c r="G14" s="17">
        <v>7.14083018967414E-3</v>
      </c>
      <c r="H14" s="17">
        <v>4.2856455565925102E-3</v>
      </c>
      <c r="I14" s="17">
        <v>1.1530859974421799E-2</v>
      </c>
    </row>
    <row r="15" spans="2:10" x14ac:dyDescent="0.35">
      <c r="B15" s="23" t="s">
        <v>141</v>
      </c>
      <c r="C15" s="21">
        <v>0.86712024973525403</v>
      </c>
      <c r="D15" s="21">
        <v>0.76466951225215596</v>
      </c>
      <c r="E15" s="21">
        <v>0.68001988887339804</v>
      </c>
      <c r="F15" s="21">
        <v>0.72896476431166601</v>
      </c>
      <c r="G15" s="21">
        <v>0.67330138896811698</v>
      </c>
      <c r="H15" s="21">
        <v>0.68493538340985205</v>
      </c>
      <c r="I15" s="21">
        <v>0.40109037820980897</v>
      </c>
    </row>
    <row r="16" spans="2:10" x14ac:dyDescent="0.35">
      <c r="B16" s="23" t="s">
        <v>142</v>
      </c>
      <c r="C16" s="21">
        <v>4.2354545508968597E-2</v>
      </c>
      <c r="D16" s="21">
        <v>5.8387595798129299E-2</v>
      </c>
      <c r="E16" s="21">
        <v>8.4990861947391194E-2</v>
      </c>
      <c r="F16" s="21">
        <v>0.13541610567043</v>
      </c>
      <c r="G16" s="21">
        <v>0.151706334550716</v>
      </c>
      <c r="H16" s="21">
        <v>0.15222001672058799</v>
      </c>
      <c r="I16" s="21">
        <v>0.42912816865564901</v>
      </c>
    </row>
    <row r="17" spans="2:9" x14ac:dyDescent="0.35">
      <c r="B17" s="23" t="s">
        <v>143</v>
      </c>
      <c r="C17" s="22">
        <v>0.82476570422628503</v>
      </c>
      <c r="D17" s="22">
        <v>0.70628191645402605</v>
      </c>
      <c r="E17" s="22">
        <v>0.59502902692600701</v>
      </c>
      <c r="F17" s="22">
        <v>0.59354865864123596</v>
      </c>
      <c r="G17" s="22">
        <v>0.52159505441740095</v>
      </c>
      <c r="H17" s="22">
        <v>0.532715366689265</v>
      </c>
      <c r="I17" s="22">
        <v>-2.8037790445839601E-2</v>
      </c>
    </row>
    <row r="18" spans="2:9" x14ac:dyDescent="0.35">
      <c r="B18" s="16"/>
      <c r="C18" s="16"/>
      <c r="D18" s="16"/>
      <c r="E18" s="16"/>
      <c r="F18" s="16"/>
      <c r="G18" s="16"/>
      <c r="H18" s="16"/>
      <c r="I18" s="16"/>
    </row>
    <row r="19" spans="2:9" x14ac:dyDescent="0.35">
      <c r="B19" t="s">
        <v>98</v>
      </c>
    </row>
    <row r="20" spans="2:9" x14ac:dyDescent="0.35">
      <c r="B20" t="s">
        <v>99</v>
      </c>
    </row>
    <row r="24" spans="2:9" x14ac:dyDescent="0.35">
      <c r="B24" s="8" t="str">
        <f>HYPERLINK("#'Contents'!A1", "Return to Contents")</f>
        <v>Return to Contents</v>
      </c>
    </row>
  </sheetData>
  <mergeCells count="1">
    <mergeCell ref="D2:J2"/>
  </mergeCells>
  <pageMargins left="0.7" right="0.7" top="0.75" bottom="0.75" header="0.3" footer="0.3"/>
  <pageSetup paperSize="9" orientation="portrait" horizontalDpi="300" verticalDpi="300"/>
  <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B2:BR24"/>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67" width="10.7265625" customWidth="1"/>
    <col min="68" max="68" width="2.1796875" customWidth="1"/>
    <col min="69" max="70" width="10.7265625" customWidth="1"/>
    <col min="71" max="71" width="2.1796875" customWidth="1"/>
  </cols>
  <sheetData>
    <row r="2" spans="2:70" ht="40" customHeight="1" x14ac:dyDescent="0.35">
      <c r="D2" s="29" t="s">
        <v>218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row>
    <row r="5" spans="2:70" ht="30" customHeight="1" x14ac:dyDescent="0.35">
      <c r="B5" s="15"/>
      <c r="C5" s="15"/>
      <c r="D5" s="30" t="s">
        <v>74</v>
      </c>
      <c r="E5" s="30"/>
      <c r="F5" s="15"/>
      <c r="G5" s="30" t="s">
        <v>75</v>
      </c>
      <c r="H5" s="30"/>
      <c r="I5" s="30"/>
      <c r="J5" s="30"/>
      <c r="K5" s="30"/>
      <c r="L5" s="30"/>
      <c r="M5" s="15"/>
      <c r="N5" s="30" t="s">
        <v>76</v>
      </c>
      <c r="O5" s="30"/>
      <c r="P5" s="30"/>
      <c r="Q5" s="30"/>
      <c r="R5" s="15"/>
      <c r="S5" s="30" t="s">
        <v>77</v>
      </c>
      <c r="T5" s="30"/>
      <c r="U5" s="30"/>
      <c r="V5" s="30"/>
      <c r="W5" s="30"/>
      <c r="X5" s="30"/>
      <c r="Y5" s="30"/>
      <c r="Z5" s="30"/>
      <c r="AA5" s="30"/>
      <c r="AB5" s="30"/>
      <c r="AC5" s="30"/>
      <c r="AD5" s="30"/>
      <c r="AE5" s="15"/>
      <c r="AF5" s="30" t="s">
        <v>78</v>
      </c>
      <c r="AG5" s="30"/>
      <c r="AH5" s="30"/>
      <c r="AI5" s="15"/>
      <c r="AJ5" s="30" t="s">
        <v>79</v>
      </c>
      <c r="AK5" s="30"/>
      <c r="AL5" s="30"/>
      <c r="AM5" s="30"/>
      <c r="AN5" s="30"/>
      <c r="AO5" s="15"/>
      <c r="AP5" s="30" t="s">
        <v>80</v>
      </c>
      <c r="AQ5" s="30"/>
      <c r="AR5" s="30"/>
      <c r="AS5" s="15"/>
      <c r="AT5" s="30" t="s">
        <v>81</v>
      </c>
      <c r="AU5" s="30"/>
      <c r="AV5" s="30"/>
      <c r="AW5" s="30"/>
      <c r="AX5" s="30"/>
      <c r="AY5" s="15"/>
      <c r="AZ5" s="30" t="s">
        <v>82</v>
      </c>
      <c r="BA5" s="30"/>
      <c r="BB5" s="30"/>
      <c r="BC5" s="30"/>
      <c r="BD5" s="30"/>
      <c r="BE5" s="30"/>
      <c r="BF5" s="30"/>
      <c r="BG5" s="30"/>
      <c r="BH5" s="30"/>
      <c r="BI5" s="30"/>
      <c r="BJ5" s="30"/>
      <c r="BK5" s="30"/>
      <c r="BL5" s="30"/>
      <c r="BM5" s="30"/>
      <c r="BN5" s="30"/>
      <c r="BO5" s="30"/>
      <c r="BP5" s="15"/>
      <c r="BQ5" s="30" t="s">
        <v>83</v>
      </c>
      <c r="BR5" s="30"/>
    </row>
    <row r="6" spans="2:7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46</v>
      </c>
      <c r="AQ6" s="12" t="s">
        <v>47</v>
      </c>
      <c r="AR6" s="12" t="s">
        <v>50</v>
      </c>
      <c r="AT6" s="12" t="s">
        <v>51</v>
      </c>
      <c r="AU6" s="12" t="s">
        <v>52</v>
      </c>
      <c r="AV6" s="12" t="s">
        <v>53</v>
      </c>
      <c r="AW6" s="12" t="s">
        <v>54</v>
      </c>
      <c r="AX6" s="12" t="s">
        <v>55</v>
      </c>
      <c r="AZ6" s="12" t="s">
        <v>56</v>
      </c>
      <c r="BA6" s="12" t="s">
        <v>57</v>
      </c>
      <c r="BB6" s="12" t="s">
        <v>58</v>
      </c>
      <c r="BC6" s="12" t="s">
        <v>59</v>
      </c>
      <c r="BD6" s="12" t="s">
        <v>60</v>
      </c>
      <c r="BE6" s="12" t="s">
        <v>61</v>
      </c>
      <c r="BF6" s="12" t="s">
        <v>62</v>
      </c>
      <c r="BG6" s="12" t="s">
        <v>63</v>
      </c>
      <c r="BH6" s="12" t="s">
        <v>64</v>
      </c>
      <c r="BI6" s="12" t="s">
        <v>65</v>
      </c>
      <c r="BJ6" s="12" t="s">
        <v>66</v>
      </c>
      <c r="BK6" s="12" t="s">
        <v>67</v>
      </c>
      <c r="BL6" s="12" t="s">
        <v>68</v>
      </c>
      <c r="BM6" s="12" t="s">
        <v>69</v>
      </c>
      <c r="BN6" s="12" t="s">
        <v>70</v>
      </c>
      <c r="BO6" s="12" t="s">
        <v>71</v>
      </c>
      <c r="BQ6" s="12" t="s">
        <v>72</v>
      </c>
      <c r="BR6" s="12" t="s">
        <v>73</v>
      </c>
    </row>
    <row r="7" spans="2:70" ht="30" customHeight="1" x14ac:dyDescent="0.35">
      <c r="B7" s="10" t="s">
        <v>19</v>
      </c>
      <c r="C7" s="10">
        <v>4012</v>
      </c>
      <c r="D7" s="10">
        <v>1971</v>
      </c>
      <c r="E7" s="10">
        <v>2028</v>
      </c>
      <c r="F7" s="10"/>
      <c r="G7" s="10">
        <v>497</v>
      </c>
      <c r="H7" s="10">
        <v>704</v>
      </c>
      <c r="I7" s="10">
        <v>694</v>
      </c>
      <c r="J7" s="10">
        <v>693</v>
      </c>
      <c r="K7" s="10">
        <v>571</v>
      </c>
      <c r="L7" s="10">
        <v>853</v>
      </c>
      <c r="M7" s="10"/>
      <c r="N7" s="10">
        <v>1178</v>
      </c>
      <c r="O7" s="10">
        <v>1131</v>
      </c>
      <c r="P7" s="10">
        <v>781</v>
      </c>
      <c r="Q7" s="10">
        <v>909</v>
      </c>
      <c r="R7" s="10"/>
      <c r="S7" s="10">
        <v>563</v>
      </c>
      <c r="T7" s="10">
        <v>553</v>
      </c>
      <c r="U7" s="10">
        <v>314</v>
      </c>
      <c r="V7" s="10">
        <v>343</v>
      </c>
      <c r="W7" s="10">
        <v>293</v>
      </c>
      <c r="X7" s="10">
        <v>376</v>
      </c>
      <c r="Y7" s="10">
        <v>336</v>
      </c>
      <c r="Z7" s="10">
        <v>171</v>
      </c>
      <c r="AA7" s="10">
        <v>447</v>
      </c>
      <c r="AB7" s="10">
        <v>337</v>
      </c>
      <c r="AC7" s="10">
        <v>188</v>
      </c>
      <c r="AD7" s="10">
        <v>91</v>
      </c>
      <c r="AE7" s="10"/>
      <c r="AF7" s="10">
        <v>1421</v>
      </c>
      <c r="AG7" s="10">
        <v>1665</v>
      </c>
      <c r="AH7" s="10">
        <v>577</v>
      </c>
      <c r="AI7" s="10"/>
      <c r="AJ7" s="10">
        <v>1433</v>
      </c>
      <c r="AK7" s="10">
        <v>1082</v>
      </c>
      <c r="AL7" s="10">
        <v>299</v>
      </c>
      <c r="AM7" s="10">
        <v>42</v>
      </c>
      <c r="AN7" s="10">
        <v>541</v>
      </c>
      <c r="AO7" s="10"/>
      <c r="AP7" s="10">
        <v>878</v>
      </c>
      <c r="AQ7" s="10">
        <v>1369</v>
      </c>
      <c r="AR7" s="10">
        <v>264</v>
      </c>
      <c r="AS7" s="10"/>
      <c r="AT7" s="10">
        <v>929</v>
      </c>
      <c r="AU7" s="10">
        <v>932</v>
      </c>
      <c r="AV7" s="10">
        <v>1096</v>
      </c>
      <c r="AW7" s="10">
        <v>455</v>
      </c>
      <c r="AX7" s="10">
        <v>62</v>
      </c>
      <c r="AY7" s="10"/>
      <c r="AZ7" s="10">
        <v>33</v>
      </c>
      <c r="BA7" s="10">
        <v>185</v>
      </c>
      <c r="BB7" s="10">
        <v>256</v>
      </c>
      <c r="BC7" s="10">
        <v>269</v>
      </c>
      <c r="BD7" s="10">
        <v>403</v>
      </c>
      <c r="BE7" s="10">
        <v>436</v>
      </c>
      <c r="BF7" s="10">
        <v>391</v>
      </c>
      <c r="BG7" s="10">
        <v>312</v>
      </c>
      <c r="BH7" s="10">
        <v>253</v>
      </c>
      <c r="BI7" s="10">
        <v>211</v>
      </c>
      <c r="BJ7" s="10">
        <v>336</v>
      </c>
      <c r="BK7" s="10">
        <v>187</v>
      </c>
      <c r="BL7" s="10">
        <v>180</v>
      </c>
      <c r="BM7" s="10">
        <v>103</v>
      </c>
      <c r="BN7" s="10">
        <v>95</v>
      </c>
      <c r="BO7" s="10">
        <v>161</v>
      </c>
      <c r="BP7" s="10"/>
      <c r="BQ7" s="10">
        <v>1235</v>
      </c>
      <c r="BR7" s="10">
        <v>2665</v>
      </c>
    </row>
    <row r="8" spans="2:70" ht="30" customHeight="1" x14ac:dyDescent="0.35">
      <c r="B8" s="11" t="s">
        <v>20</v>
      </c>
      <c r="C8" s="11">
        <v>4012</v>
      </c>
      <c r="D8" s="11">
        <v>1975</v>
      </c>
      <c r="E8" s="11">
        <v>2024</v>
      </c>
      <c r="F8" s="11"/>
      <c r="G8" s="11">
        <v>558</v>
      </c>
      <c r="H8" s="11">
        <v>682</v>
      </c>
      <c r="I8" s="11">
        <v>685</v>
      </c>
      <c r="J8" s="11">
        <v>686</v>
      </c>
      <c r="K8" s="11">
        <v>562</v>
      </c>
      <c r="L8" s="11">
        <v>839</v>
      </c>
      <c r="M8" s="11"/>
      <c r="N8" s="11">
        <v>1080</v>
      </c>
      <c r="O8" s="11">
        <v>1039</v>
      </c>
      <c r="P8" s="11">
        <v>880</v>
      </c>
      <c r="Q8" s="11">
        <v>1000</v>
      </c>
      <c r="R8" s="11"/>
      <c r="S8" s="11">
        <v>562</v>
      </c>
      <c r="T8" s="11">
        <v>522</v>
      </c>
      <c r="U8" s="11">
        <v>321</v>
      </c>
      <c r="V8" s="11">
        <v>361</v>
      </c>
      <c r="W8" s="11">
        <v>281</v>
      </c>
      <c r="X8" s="11">
        <v>361</v>
      </c>
      <c r="Y8" s="11">
        <v>321</v>
      </c>
      <c r="Z8" s="11">
        <v>160</v>
      </c>
      <c r="AA8" s="11">
        <v>441</v>
      </c>
      <c r="AB8" s="11">
        <v>361</v>
      </c>
      <c r="AC8" s="11">
        <v>201</v>
      </c>
      <c r="AD8" s="11">
        <v>120</v>
      </c>
      <c r="AE8" s="11"/>
      <c r="AF8" s="11">
        <v>1410</v>
      </c>
      <c r="AG8" s="11">
        <v>1629</v>
      </c>
      <c r="AH8" s="11">
        <v>599</v>
      </c>
      <c r="AI8" s="11"/>
      <c r="AJ8" s="11">
        <v>1397</v>
      </c>
      <c r="AK8" s="11">
        <v>1071</v>
      </c>
      <c r="AL8" s="11">
        <v>288</v>
      </c>
      <c r="AM8" s="11">
        <v>45</v>
      </c>
      <c r="AN8" s="11">
        <v>558</v>
      </c>
      <c r="AO8" s="11"/>
      <c r="AP8" s="11">
        <v>856</v>
      </c>
      <c r="AQ8" s="11">
        <v>1358</v>
      </c>
      <c r="AR8" s="11">
        <v>259</v>
      </c>
      <c r="AS8" s="11"/>
      <c r="AT8" s="11">
        <v>961</v>
      </c>
      <c r="AU8" s="11">
        <v>958</v>
      </c>
      <c r="AV8" s="11">
        <v>1056</v>
      </c>
      <c r="AW8" s="11">
        <v>434</v>
      </c>
      <c r="AX8" s="11">
        <v>55</v>
      </c>
      <c r="AY8" s="11"/>
      <c r="AZ8" s="11">
        <v>33</v>
      </c>
      <c r="BA8" s="11">
        <v>186</v>
      </c>
      <c r="BB8" s="11">
        <v>267</v>
      </c>
      <c r="BC8" s="11">
        <v>280</v>
      </c>
      <c r="BD8" s="11">
        <v>416</v>
      </c>
      <c r="BE8" s="11">
        <v>443</v>
      </c>
      <c r="BF8" s="11">
        <v>394</v>
      </c>
      <c r="BG8" s="11">
        <v>314</v>
      </c>
      <c r="BH8" s="11">
        <v>257</v>
      </c>
      <c r="BI8" s="11">
        <v>206</v>
      </c>
      <c r="BJ8" s="11">
        <v>329</v>
      </c>
      <c r="BK8" s="11">
        <v>179</v>
      </c>
      <c r="BL8" s="11">
        <v>174</v>
      </c>
      <c r="BM8" s="11">
        <v>97</v>
      </c>
      <c r="BN8" s="11">
        <v>87</v>
      </c>
      <c r="BO8" s="11">
        <v>148</v>
      </c>
      <c r="BP8" s="11"/>
      <c r="BQ8" s="11">
        <v>1209</v>
      </c>
      <c r="BR8" s="11">
        <v>2688</v>
      </c>
    </row>
    <row r="9" spans="2:70" x14ac:dyDescent="0.35">
      <c r="B9" s="18" t="s">
        <v>136</v>
      </c>
      <c r="C9" s="17">
        <v>0.17623484937263001</v>
      </c>
      <c r="D9" s="17">
        <v>0.17738449734096201</v>
      </c>
      <c r="E9" s="17">
        <v>0.17335498555690501</v>
      </c>
      <c r="F9" s="17"/>
      <c r="G9" s="17">
        <v>0.25476459079455199</v>
      </c>
      <c r="H9" s="17">
        <v>0.23849596257275299</v>
      </c>
      <c r="I9" s="17">
        <v>0.18453224916519101</v>
      </c>
      <c r="J9" s="17">
        <v>0.176366876271072</v>
      </c>
      <c r="K9" s="17">
        <v>0.102658933637422</v>
      </c>
      <c r="L9" s="17">
        <v>0.11572835797782501</v>
      </c>
      <c r="M9" s="17"/>
      <c r="N9" s="17">
        <v>0.174038969266056</v>
      </c>
      <c r="O9" s="17">
        <v>0.15034799646937799</v>
      </c>
      <c r="P9" s="17">
        <v>0.18721436950374501</v>
      </c>
      <c r="Q9" s="17">
        <v>0.19517499768759899</v>
      </c>
      <c r="R9" s="17"/>
      <c r="S9" s="17">
        <v>0.23429561454732301</v>
      </c>
      <c r="T9" s="17">
        <v>0.160849590685511</v>
      </c>
      <c r="U9" s="17">
        <v>0.154758856611215</v>
      </c>
      <c r="V9" s="17">
        <v>0.17908607164287399</v>
      </c>
      <c r="W9" s="17">
        <v>0.15082875250378</v>
      </c>
      <c r="X9" s="17">
        <v>0.17757839623045099</v>
      </c>
      <c r="Y9" s="17">
        <v>0.14407949092908801</v>
      </c>
      <c r="Z9" s="17">
        <v>0.17365555417049899</v>
      </c>
      <c r="AA9" s="17">
        <v>0.18426006265390299</v>
      </c>
      <c r="AB9" s="17">
        <v>0.14520160164132001</v>
      </c>
      <c r="AC9" s="17">
        <v>0.202000290354274</v>
      </c>
      <c r="AD9" s="17">
        <v>0.185748373632703</v>
      </c>
      <c r="AE9" s="17"/>
      <c r="AF9" s="17">
        <v>0.15026901109907501</v>
      </c>
      <c r="AG9" s="17">
        <v>0.174368263961692</v>
      </c>
      <c r="AH9" s="17">
        <v>0.189592701208352</v>
      </c>
      <c r="AI9" s="17"/>
      <c r="AJ9" s="17">
        <v>0.13986113535790101</v>
      </c>
      <c r="AK9" s="17">
        <v>0.19977340655703599</v>
      </c>
      <c r="AL9" s="17">
        <v>0.14146953302710699</v>
      </c>
      <c r="AM9" s="17">
        <v>0.31928245554346402</v>
      </c>
      <c r="AN9" s="17">
        <v>0.19608832128245399</v>
      </c>
      <c r="AO9" s="17"/>
      <c r="AP9" s="17">
        <v>0.14609276227120299</v>
      </c>
      <c r="AQ9" s="17">
        <v>0.20520742140022999</v>
      </c>
      <c r="AR9" s="17">
        <v>0.14153396866922199</v>
      </c>
      <c r="AS9" s="17"/>
      <c r="AT9" s="17">
        <v>0.149427650683254</v>
      </c>
      <c r="AU9" s="17">
        <v>0.16867279234573801</v>
      </c>
      <c r="AV9" s="17">
        <v>0.19227034271662799</v>
      </c>
      <c r="AW9" s="17">
        <v>0.169419578214237</v>
      </c>
      <c r="AX9" s="17">
        <v>0.27983316592197099</v>
      </c>
      <c r="AY9" s="17"/>
      <c r="AZ9" s="17">
        <v>0.12528445100819399</v>
      </c>
      <c r="BA9" s="17">
        <v>0.19620065349152299</v>
      </c>
      <c r="BB9" s="17">
        <v>0.17756686978595501</v>
      </c>
      <c r="BC9" s="17">
        <v>0.21595573298127199</v>
      </c>
      <c r="BD9" s="17">
        <v>0.191375552506413</v>
      </c>
      <c r="BE9" s="17">
        <v>0.14271923753247201</v>
      </c>
      <c r="BF9" s="17">
        <v>0.18025918064464899</v>
      </c>
      <c r="BG9" s="17">
        <v>0.184336819072806</v>
      </c>
      <c r="BH9" s="17">
        <v>0.15751246994937601</v>
      </c>
      <c r="BI9" s="17">
        <v>0.12977498085480399</v>
      </c>
      <c r="BJ9" s="17">
        <v>0.16846864196018299</v>
      </c>
      <c r="BK9" s="17">
        <v>0.19983643396492701</v>
      </c>
      <c r="BL9" s="17">
        <v>0.22004391622630101</v>
      </c>
      <c r="BM9" s="17">
        <v>9.9055227057316397E-2</v>
      </c>
      <c r="BN9" s="17">
        <v>0.16475131152067701</v>
      </c>
      <c r="BO9" s="17">
        <v>0.204128327604505</v>
      </c>
      <c r="BP9" s="17"/>
      <c r="BQ9" s="17">
        <v>0.21885679412619999</v>
      </c>
      <c r="BR9" s="17">
        <v>0.15373439421358201</v>
      </c>
    </row>
    <row r="10" spans="2:70" x14ac:dyDescent="0.35">
      <c r="B10" s="18" t="s">
        <v>212</v>
      </c>
      <c r="C10" s="17">
        <v>0.24627519798956901</v>
      </c>
      <c r="D10" s="17">
        <v>0.23226470894314699</v>
      </c>
      <c r="E10" s="17">
        <v>0.26059037675933799</v>
      </c>
      <c r="F10" s="17"/>
      <c r="G10" s="17">
        <v>0.264419516535779</v>
      </c>
      <c r="H10" s="17">
        <v>0.28047223812844202</v>
      </c>
      <c r="I10" s="17">
        <v>0.26183602638950099</v>
      </c>
      <c r="J10" s="17">
        <v>0.25885990337225601</v>
      </c>
      <c r="K10" s="17">
        <v>0.21369876074192001</v>
      </c>
      <c r="L10" s="17">
        <v>0.20520640109086</v>
      </c>
      <c r="M10" s="17"/>
      <c r="N10" s="17">
        <v>0.26306424321269101</v>
      </c>
      <c r="O10" s="17">
        <v>0.26076377825080399</v>
      </c>
      <c r="P10" s="17">
        <v>0.24655727007796699</v>
      </c>
      <c r="Q10" s="17">
        <v>0.21281476593853699</v>
      </c>
      <c r="R10" s="17"/>
      <c r="S10" s="17">
        <v>0.289764476550398</v>
      </c>
      <c r="T10" s="17">
        <v>0.21658493120170699</v>
      </c>
      <c r="U10" s="17">
        <v>0.245639565514297</v>
      </c>
      <c r="V10" s="17">
        <v>0.22136720430516599</v>
      </c>
      <c r="W10" s="17">
        <v>0.285895296983604</v>
      </c>
      <c r="X10" s="17">
        <v>0.26094270204303299</v>
      </c>
      <c r="Y10" s="17">
        <v>0.231554357260779</v>
      </c>
      <c r="Z10" s="17">
        <v>0.19981302401270501</v>
      </c>
      <c r="AA10" s="17">
        <v>0.227640712692532</v>
      </c>
      <c r="AB10" s="17">
        <v>0.245955215632881</v>
      </c>
      <c r="AC10" s="17">
        <v>0.22355482913098201</v>
      </c>
      <c r="AD10" s="17">
        <v>0.32031114948536898</v>
      </c>
      <c r="AE10" s="17"/>
      <c r="AF10" s="17">
        <v>0.218414673000834</v>
      </c>
      <c r="AG10" s="17">
        <v>0.260601616504265</v>
      </c>
      <c r="AH10" s="17">
        <v>0.25562974422992402</v>
      </c>
      <c r="AI10" s="17"/>
      <c r="AJ10" s="17">
        <v>0.22267033295438499</v>
      </c>
      <c r="AK10" s="17">
        <v>0.27310246857524101</v>
      </c>
      <c r="AL10" s="17">
        <v>0.264138323499992</v>
      </c>
      <c r="AM10" s="17">
        <v>0.218786255910946</v>
      </c>
      <c r="AN10" s="17">
        <v>0.22475164533095399</v>
      </c>
      <c r="AO10" s="17"/>
      <c r="AP10" s="17">
        <v>0.24175806827611199</v>
      </c>
      <c r="AQ10" s="17">
        <v>0.27473624350758102</v>
      </c>
      <c r="AR10" s="17">
        <v>0.26398376062849799</v>
      </c>
      <c r="AS10" s="17"/>
      <c r="AT10" s="17">
        <v>0.23207664051868401</v>
      </c>
      <c r="AU10" s="17">
        <v>0.25088414337475301</v>
      </c>
      <c r="AV10" s="17">
        <v>0.25700391426101998</v>
      </c>
      <c r="AW10" s="17">
        <v>0.291618634535943</v>
      </c>
      <c r="AX10" s="17">
        <v>0.21745824110900999</v>
      </c>
      <c r="AY10" s="17"/>
      <c r="AZ10" s="17">
        <v>0.26432506627584701</v>
      </c>
      <c r="BA10" s="17">
        <v>0.181988852507252</v>
      </c>
      <c r="BB10" s="17">
        <v>0.26337218251855699</v>
      </c>
      <c r="BC10" s="17">
        <v>0.26278667523126598</v>
      </c>
      <c r="BD10" s="17">
        <v>0.24267071116809399</v>
      </c>
      <c r="BE10" s="17">
        <v>0.235174544254241</v>
      </c>
      <c r="BF10" s="17">
        <v>0.25030717626871102</v>
      </c>
      <c r="BG10" s="17">
        <v>0.237086186908149</v>
      </c>
      <c r="BH10" s="17">
        <v>0.281439878708589</v>
      </c>
      <c r="BI10" s="17">
        <v>0.241529864097035</v>
      </c>
      <c r="BJ10" s="17">
        <v>0.27544755902981299</v>
      </c>
      <c r="BK10" s="17">
        <v>0.23151957434568701</v>
      </c>
      <c r="BL10" s="17">
        <v>0.24245241359119801</v>
      </c>
      <c r="BM10" s="17">
        <v>0.154422129948009</v>
      </c>
      <c r="BN10" s="17">
        <v>0.30453119753318098</v>
      </c>
      <c r="BO10" s="17">
        <v>0.300291159746779</v>
      </c>
      <c r="BP10" s="17"/>
      <c r="BQ10" s="17">
        <v>0.284871992159557</v>
      </c>
      <c r="BR10" s="17">
        <v>0.23201493372686999</v>
      </c>
    </row>
    <row r="11" spans="2:70" x14ac:dyDescent="0.35">
      <c r="B11" s="18" t="s">
        <v>213</v>
      </c>
      <c r="C11" s="17">
        <v>0.25750984151119999</v>
      </c>
      <c r="D11" s="17">
        <v>0.253069719976378</v>
      </c>
      <c r="E11" s="17">
        <v>0.26242387915169202</v>
      </c>
      <c r="F11" s="17"/>
      <c r="G11" s="17">
        <v>0.24903404761290901</v>
      </c>
      <c r="H11" s="17">
        <v>0.25209135467402299</v>
      </c>
      <c r="I11" s="17">
        <v>0.250927420953586</v>
      </c>
      <c r="J11" s="17">
        <v>0.25865442791829801</v>
      </c>
      <c r="K11" s="17">
        <v>0.28098514472790498</v>
      </c>
      <c r="L11" s="17">
        <v>0.25627246813753801</v>
      </c>
      <c r="M11" s="17"/>
      <c r="N11" s="17">
        <v>0.24369424276969701</v>
      </c>
      <c r="O11" s="17">
        <v>0.267391042155392</v>
      </c>
      <c r="P11" s="17">
        <v>0.27031575141081099</v>
      </c>
      <c r="Q11" s="17">
        <v>0.25033290360911897</v>
      </c>
      <c r="R11" s="17"/>
      <c r="S11" s="17">
        <v>0.22498559892147299</v>
      </c>
      <c r="T11" s="17">
        <v>0.27353335880988899</v>
      </c>
      <c r="U11" s="17">
        <v>0.281712014669105</v>
      </c>
      <c r="V11" s="17">
        <v>0.237601962402503</v>
      </c>
      <c r="W11" s="17">
        <v>0.23663362659486301</v>
      </c>
      <c r="X11" s="17">
        <v>0.26705249854342999</v>
      </c>
      <c r="Y11" s="17">
        <v>0.26676360856542702</v>
      </c>
      <c r="Z11" s="17">
        <v>0.25217066802153798</v>
      </c>
      <c r="AA11" s="17">
        <v>0.28827032151247001</v>
      </c>
      <c r="AB11" s="17">
        <v>0.24414003862668601</v>
      </c>
      <c r="AC11" s="17">
        <v>0.25912891495764701</v>
      </c>
      <c r="AD11" s="17">
        <v>0.26227339300517899</v>
      </c>
      <c r="AE11" s="17"/>
      <c r="AF11" s="17">
        <v>0.26631272841419501</v>
      </c>
      <c r="AG11" s="17">
        <v>0.25992238184955402</v>
      </c>
      <c r="AH11" s="17">
        <v>0.22702445576404801</v>
      </c>
      <c r="AI11" s="17"/>
      <c r="AJ11" s="17">
        <v>0.26772608852094198</v>
      </c>
      <c r="AK11" s="17">
        <v>0.27570676974849301</v>
      </c>
      <c r="AL11" s="17">
        <v>0.26484766222942902</v>
      </c>
      <c r="AM11" s="17">
        <v>0.18931683234802901</v>
      </c>
      <c r="AN11" s="17">
        <v>0.24016376439602399</v>
      </c>
      <c r="AO11" s="17"/>
      <c r="AP11" s="17">
        <v>0.267605337773903</v>
      </c>
      <c r="AQ11" s="17">
        <v>0.26805806000461702</v>
      </c>
      <c r="AR11" s="17">
        <v>0.268207559612959</v>
      </c>
      <c r="AS11" s="17"/>
      <c r="AT11" s="17">
        <v>0.25469475052002299</v>
      </c>
      <c r="AU11" s="17">
        <v>0.26254497700804502</v>
      </c>
      <c r="AV11" s="17">
        <v>0.26343473224101899</v>
      </c>
      <c r="AW11" s="17">
        <v>0.26230839903381298</v>
      </c>
      <c r="AX11" s="17">
        <v>0.22799765748140899</v>
      </c>
      <c r="AY11" s="17"/>
      <c r="AZ11" s="17">
        <v>0.31689200358597702</v>
      </c>
      <c r="BA11" s="17">
        <v>0.29064462910762501</v>
      </c>
      <c r="BB11" s="17">
        <v>0.247947448762041</v>
      </c>
      <c r="BC11" s="17">
        <v>0.20185379043090201</v>
      </c>
      <c r="BD11" s="17">
        <v>0.25681247593895801</v>
      </c>
      <c r="BE11" s="17">
        <v>0.26384808171641599</v>
      </c>
      <c r="BF11" s="17">
        <v>0.26411432508870403</v>
      </c>
      <c r="BG11" s="17">
        <v>0.27801175515851301</v>
      </c>
      <c r="BH11" s="17">
        <v>0.23809540689585301</v>
      </c>
      <c r="BI11" s="17">
        <v>0.27179063102561302</v>
      </c>
      <c r="BJ11" s="17">
        <v>0.26267204149965501</v>
      </c>
      <c r="BK11" s="17">
        <v>0.22386366073629299</v>
      </c>
      <c r="BL11" s="17">
        <v>0.26356468081638901</v>
      </c>
      <c r="BM11" s="17">
        <v>0.33189324613747501</v>
      </c>
      <c r="BN11" s="17">
        <v>0.31550044597895499</v>
      </c>
      <c r="BO11" s="17">
        <v>0.21357563575930499</v>
      </c>
      <c r="BP11" s="17"/>
      <c r="BQ11" s="17">
        <v>0.24211628187568801</v>
      </c>
      <c r="BR11" s="17">
        <v>0.26756965585744602</v>
      </c>
    </row>
    <row r="12" spans="2:70" x14ac:dyDescent="0.35">
      <c r="B12" s="18" t="s">
        <v>214</v>
      </c>
      <c r="C12" s="17">
        <v>0.22444043546085099</v>
      </c>
      <c r="D12" s="17">
        <v>0.228912391649707</v>
      </c>
      <c r="E12" s="17">
        <v>0.22110219557546201</v>
      </c>
      <c r="F12" s="17"/>
      <c r="G12" s="17">
        <v>0.12512319192159299</v>
      </c>
      <c r="H12" s="17">
        <v>0.14245494626310901</v>
      </c>
      <c r="I12" s="17">
        <v>0.210239181211199</v>
      </c>
      <c r="J12" s="17">
        <v>0.21973225857616999</v>
      </c>
      <c r="K12" s="17">
        <v>0.31222319716110802</v>
      </c>
      <c r="L12" s="17">
        <v>0.31387393997398899</v>
      </c>
      <c r="M12" s="17"/>
      <c r="N12" s="17">
        <v>0.22369592035826</v>
      </c>
      <c r="O12" s="17">
        <v>0.22424996797234201</v>
      </c>
      <c r="P12" s="17">
        <v>0.204109070508736</v>
      </c>
      <c r="Q12" s="17">
        <v>0.244379443150266</v>
      </c>
      <c r="R12" s="17"/>
      <c r="S12" s="17">
        <v>0.17279318267525401</v>
      </c>
      <c r="T12" s="17">
        <v>0.247371871461919</v>
      </c>
      <c r="U12" s="17">
        <v>0.223482203568413</v>
      </c>
      <c r="V12" s="17">
        <v>0.24412162544972499</v>
      </c>
      <c r="W12" s="17">
        <v>0.24695379365315301</v>
      </c>
      <c r="X12" s="17">
        <v>0.210481189704991</v>
      </c>
      <c r="Y12" s="17">
        <v>0.24786746447708399</v>
      </c>
      <c r="Z12" s="17">
        <v>0.22470361997538699</v>
      </c>
      <c r="AA12" s="17">
        <v>0.19980210052877401</v>
      </c>
      <c r="AB12" s="17">
        <v>0.26154777019727299</v>
      </c>
      <c r="AC12" s="17">
        <v>0.24262138349256299</v>
      </c>
      <c r="AD12" s="17">
        <v>0.18463298699709799</v>
      </c>
      <c r="AE12" s="17"/>
      <c r="AF12" s="17">
        <v>0.27055155926472002</v>
      </c>
      <c r="AG12" s="17">
        <v>0.20531353431677399</v>
      </c>
      <c r="AH12" s="17">
        <v>0.224108737192726</v>
      </c>
      <c r="AI12" s="17"/>
      <c r="AJ12" s="17">
        <v>0.26803149341007398</v>
      </c>
      <c r="AK12" s="17">
        <v>0.15772675185797999</v>
      </c>
      <c r="AL12" s="17">
        <v>0.23969030080989301</v>
      </c>
      <c r="AM12" s="17">
        <v>0.17020036379487799</v>
      </c>
      <c r="AN12" s="17">
        <v>0.245160692581671</v>
      </c>
      <c r="AO12" s="17"/>
      <c r="AP12" s="17">
        <v>0.247720049088097</v>
      </c>
      <c r="AQ12" s="17">
        <v>0.17621969832613901</v>
      </c>
      <c r="AR12" s="17">
        <v>0.218842243742324</v>
      </c>
      <c r="AS12" s="17"/>
      <c r="AT12" s="17">
        <v>0.26395894531613001</v>
      </c>
      <c r="AU12" s="17">
        <v>0.22058099656535801</v>
      </c>
      <c r="AV12" s="17">
        <v>0.20844552685214901</v>
      </c>
      <c r="AW12" s="17">
        <v>0.18697913855797299</v>
      </c>
      <c r="AX12" s="17">
        <v>0.14788918091808401</v>
      </c>
      <c r="AY12" s="17"/>
      <c r="AZ12" s="17">
        <v>0.107564422750309</v>
      </c>
      <c r="BA12" s="17">
        <v>0.22470590650087999</v>
      </c>
      <c r="BB12" s="17">
        <v>0.249596607195117</v>
      </c>
      <c r="BC12" s="17">
        <v>0.22924165825554599</v>
      </c>
      <c r="BD12" s="17">
        <v>0.216714475960332</v>
      </c>
      <c r="BE12" s="17">
        <v>0.27058841963428598</v>
      </c>
      <c r="BF12" s="17">
        <v>0.21591480350741901</v>
      </c>
      <c r="BG12" s="17">
        <v>0.18395824109627901</v>
      </c>
      <c r="BH12" s="17">
        <v>0.21434571878327299</v>
      </c>
      <c r="BI12" s="17">
        <v>0.26259752794319902</v>
      </c>
      <c r="BJ12" s="17">
        <v>0.20411499095343</v>
      </c>
      <c r="BK12" s="17">
        <v>0.221711679594157</v>
      </c>
      <c r="BL12" s="17">
        <v>0.211087146969546</v>
      </c>
      <c r="BM12" s="17">
        <v>0.26008218071787698</v>
      </c>
      <c r="BN12" s="17">
        <v>0.15594801784780099</v>
      </c>
      <c r="BO12" s="17">
        <v>0.194133411978715</v>
      </c>
      <c r="BP12" s="17"/>
      <c r="BQ12" s="17">
        <v>0.19221662726314001</v>
      </c>
      <c r="BR12" s="17">
        <v>0.238768765024541</v>
      </c>
    </row>
    <row r="13" spans="2:70" x14ac:dyDescent="0.35">
      <c r="B13" s="18" t="s">
        <v>215</v>
      </c>
      <c r="C13" s="17">
        <v>3.9667176526948601E-2</v>
      </c>
      <c r="D13" s="17">
        <v>4.5847863206504497E-2</v>
      </c>
      <c r="E13" s="17">
        <v>3.3890462469165203E-2</v>
      </c>
      <c r="F13" s="17"/>
      <c r="G13" s="17">
        <v>4.1705155511609499E-2</v>
      </c>
      <c r="H13" s="17">
        <v>4.0945007720046001E-2</v>
      </c>
      <c r="I13" s="17">
        <v>5.4307618440930003E-2</v>
      </c>
      <c r="J13" s="17">
        <v>3.4422965636621297E-2</v>
      </c>
      <c r="K13" s="17">
        <v>3.6710773295741697E-2</v>
      </c>
      <c r="L13" s="17">
        <v>3.1579098007444802E-2</v>
      </c>
      <c r="M13" s="17"/>
      <c r="N13" s="17">
        <v>3.7998323253893601E-2</v>
      </c>
      <c r="O13" s="17">
        <v>4.4624709808926501E-2</v>
      </c>
      <c r="P13" s="17">
        <v>3.3880491695200299E-2</v>
      </c>
      <c r="Q13" s="17">
        <v>4.0893452538816599E-2</v>
      </c>
      <c r="R13" s="17"/>
      <c r="S13" s="17">
        <v>3.4999565528588301E-2</v>
      </c>
      <c r="T13" s="17">
        <v>5.0232383993931901E-2</v>
      </c>
      <c r="U13" s="17">
        <v>2.58179262661004E-2</v>
      </c>
      <c r="V13" s="17">
        <v>3.8757311091227098E-2</v>
      </c>
      <c r="W13" s="17">
        <v>5.0732029092045799E-2</v>
      </c>
      <c r="X13" s="17">
        <v>2.79741832313108E-2</v>
      </c>
      <c r="Y13" s="17">
        <v>3.3667198087635901E-2</v>
      </c>
      <c r="Z13" s="17">
        <v>6.1771426358091998E-2</v>
      </c>
      <c r="AA13" s="17">
        <v>5.2703909428614699E-2</v>
      </c>
      <c r="AB13" s="17">
        <v>3.7038252443291897E-2</v>
      </c>
      <c r="AC13" s="17">
        <v>3.62796179094012E-2</v>
      </c>
      <c r="AD13" s="17">
        <v>1.6873356357691001E-2</v>
      </c>
      <c r="AE13" s="17"/>
      <c r="AF13" s="17">
        <v>3.1941341515846801E-2</v>
      </c>
      <c r="AG13" s="17">
        <v>5.1999751858443702E-2</v>
      </c>
      <c r="AH13" s="17">
        <v>3.6705692614918899E-2</v>
      </c>
      <c r="AI13" s="17"/>
      <c r="AJ13" s="17">
        <v>4.6527455703639801E-2</v>
      </c>
      <c r="AK13" s="17">
        <v>3.7244793997739403E-2</v>
      </c>
      <c r="AL13" s="17">
        <v>4.9592972499776102E-2</v>
      </c>
      <c r="AM13" s="17">
        <v>8.3332660346785201E-2</v>
      </c>
      <c r="AN13" s="17">
        <v>2.9181371107810199E-2</v>
      </c>
      <c r="AO13" s="17"/>
      <c r="AP13" s="17">
        <v>4.31652290750449E-2</v>
      </c>
      <c r="AQ13" s="17">
        <v>3.8083024150513699E-2</v>
      </c>
      <c r="AR13" s="17">
        <v>6.2474415441994897E-2</v>
      </c>
      <c r="AS13" s="17"/>
      <c r="AT13" s="17">
        <v>4.1232998537754098E-2</v>
      </c>
      <c r="AU13" s="17">
        <v>4.2297374178319802E-2</v>
      </c>
      <c r="AV13" s="17">
        <v>3.1624275269190399E-2</v>
      </c>
      <c r="AW13" s="17">
        <v>3.8497159867019598E-2</v>
      </c>
      <c r="AX13" s="17">
        <v>4.91083989639804E-2</v>
      </c>
      <c r="AY13" s="17"/>
      <c r="AZ13" s="17">
        <v>0.14880988208288701</v>
      </c>
      <c r="BA13" s="17">
        <v>4.7465614183502099E-2</v>
      </c>
      <c r="BB13" s="17">
        <v>1.68428884046825E-2</v>
      </c>
      <c r="BC13" s="17">
        <v>3.2244468677492297E-2</v>
      </c>
      <c r="BD13" s="17">
        <v>3.2884611953136897E-2</v>
      </c>
      <c r="BE13" s="17">
        <v>3.4445710572799E-2</v>
      </c>
      <c r="BF13" s="17">
        <v>5.5610705685668199E-2</v>
      </c>
      <c r="BG13" s="17">
        <v>5.1797280705389602E-2</v>
      </c>
      <c r="BH13" s="17">
        <v>6.3165480352122702E-2</v>
      </c>
      <c r="BI13" s="17">
        <v>3.7717518750872703E-2</v>
      </c>
      <c r="BJ13" s="17">
        <v>2.9341697977730601E-2</v>
      </c>
      <c r="BK13" s="17">
        <v>2.01056367821996E-2</v>
      </c>
      <c r="BL13" s="17">
        <v>3.0250885074914399E-2</v>
      </c>
      <c r="BM13" s="17">
        <v>6.5254683818637499E-2</v>
      </c>
      <c r="BN13" s="17">
        <v>9.5974971280613792E-3</v>
      </c>
      <c r="BO13" s="17">
        <v>4.4651626292609603E-2</v>
      </c>
      <c r="BP13" s="17"/>
      <c r="BQ13" s="17">
        <v>2.3232148545969299E-2</v>
      </c>
      <c r="BR13" s="17">
        <v>4.4994799560972798E-2</v>
      </c>
    </row>
    <row r="14" spans="2:70" x14ac:dyDescent="0.35">
      <c r="B14" s="18" t="s">
        <v>216</v>
      </c>
      <c r="C14" s="17">
        <v>2.1955497617690601E-2</v>
      </c>
      <c r="D14" s="17">
        <v>2.72232733951061E-2</v>
      </c>
      <c r="E14" s="17">
        <v>1.6955880020506599E-2</v>
      </c>
      <c r="F14" s="17"/>
      <c r="G14" s="17">
        <v>2.2686234912768801E-2</v>
      </c>
      <c r="H14" s="17">
        <v>2.1544600499796899E-2</v>
      </c>
      <c r="I14" s="17">
        <v>1.4082651221591001E-2</v>
      </c>
      <c r="J14" s="17">
        <v>2.0385094796570299E-2</v>
      </c>
      <c r="K14" s="17">
        <v>2.3019519991636501E-2</v>
      </c>
      <c r="L14" s="17">
        <v>2.8806322490590099E-2</v>
      </c>
      <c r="M14" s="17"/>
      <c r="N14" s="17">
        <v>2.7512777077395301E-2</v>
      </c>
      <c r="O14" s="17">
        <v>2.55514652075426E-2</v>
      </c>
      <c r="P14" s="17">
        <v>2.27927875157646E-2</v>
      </c>
      <c r="Q14" s="17">
        <v>1.1766031834078001E-2</v>
      </c>
      <c r="R14" s="17"/>
      <c r="S14" s="17">
        <v>1.7492437524751901E-2</v>
      </c>
      <c r="T14" s="17">
        <v>1.8272416860631101E-2</v>
      </c>
      <c r="U14" s="17">
        <v>3.3542984386814099E-2</v>
      </c>
      <c r="V14" s="17">
        <v>2.2583442524258701E-2</v>
      </c>
      <c r="W14" s="17">
        <v>8.24779612828817E-3</v>
      </c>
      <c r="X14" s="17">
        <v>2.3846545805193301E-2</v>
      </c>
      <c r="Y14" s="17">
        <v>3.1972532583856697E-2</v>
      </c>
      <c r="Z14" s="17">
        <v>2.9611550620020299E-2</v>
      </c>
      <c r="AA14" s="17">
        <v>2.0264299773743999E-2</v>
      </c>
      <c r="AB14" s="17">
        <v>3.2291968787477497E-2</v>
      </c>
      <c r="AC14" s="17">
        <v>1.02307981723921E-2</v>
      </c>
      <c r="AD14" s="17">
        <v>1.0156272315329E-2</v>
      </c>
      <c r="AE14" s="17"/>
      <c r="AF14" s="17">
        <v>2.6225521501873801E-2</v>
      </c>
      <c r="AG14" s="17">
        <v>2.0863569334426301E-2</v>
      </c>
      <c r="AH14" s="17">
        <v>2.0086429662212201E-2</v>
      </c>
      <c r="AI14" s="17"/>
      <c r="AJ14" s="17">
        <v>2.29378585350965E-2</v>
      </c>
      <c r="AK14" s="17">
        <v>2.3950374598548901E-2</v>
      </c>
      <c r="AL14" s="17">
        <v>2.1119019819643901E-2</v>
      </c>
      <c r="AM14" s="17">
        <v>1.9081432055897601E-2</v>
      </c>
      <c r="AN14" s="17">
        <v>1.6562920276282801E-2</v>
      </c>
      <c r="AO14" s="17"/>
      <c r="AP14" s="17">
        <v>2.3691803511414401E-2</v>
      </c>
      <c r="AQ14" s="17">
        <v>1.7413980163931499E-2</v>
      </c>
      <c r="AR14" s="17">
        <v>1.8392255070427702E-2</v>
      </c>
      <c r="AS14" s="17"/>
      <c r="AT14" s="17">
        <v>1.9427975993329401E-2</v>
      </c>
      <c r="AU14" s="17">
        <v>2.25607559877983E-2</v>
      </c>
      <c r="AV14" s="17">
        <v>1.95351603933736E-2</v>
      </c>
      <c r="AW14" s="17">
        <v>2.5178854144889701E-2</v>
      </c>
      <c r="AX14" s="17">
        <v>1.32586573187955E-2</v>
      </c>
      <c r="AY14" s="17"/>
      <c r="AZ14" s="17">
        <v>0</v>
      </c>
      <c r="BA14" s="17">
        <v>1.5326493396627399E-2</v>
      </c>
      <c r="BB14" s="17">
        <v>1.4931996247154E-2</v>
      </c>
      <c r="BC14" s="17">
        <v>2.0479538155014899E-2</v>
      </c>
      <c r="BD14" s="17">
        <v>2.2650202523957198E-2</v>
      </c>
      <c r="BE14" s="17">
        <v>1.52340184769033E-2</v>
      </c>
      <c r="BF14" s="17">
        <v>1.72204520287602E-2</v>
      </c>
      <c r="BG14" s="17">
        <v>2.5671131230258999E-2</v>
      </c>
      <c r="BH14" s="17">
        <v>2.59553226309336E-2</v>
      </c>
      <c r="BI14" s="17">
        <v>1.30496302965863E-2</v>
      </c>
      <c r="BJ14" s="17">
        <v>2.4789816345688099E-2</v>
      </c>
      <c r="BK14" s="17">
        <v>6.47678118216055E-2</v>
      </c>
      <c r="BL14" s="17">
        <v>1.6001827474121301E-2</v>
      </c>
      <c r="BM14" s="17">
        <v>5.3256951364016203E-2</v>
      </c>
      <c r="BN14" s="17">
        <v>3.0210617121120401E-2</v>
      </c>
      <c r="BO14" s="17">
        <v>5.6030442612292003E-3</v>
      </c>
      <c r="BP14" s="17"/>
      <c r="BQ14" s="17">
        <v>2.0430513815270598E-2</v>
      </c>
      <c r="BR14" s="17">
        <v>2.2630157715623701E-2</v>
      </c>
    </row>
    <row r="15" spans="2:70" x14ac:dyDescent="0.35">
      <c r="B15" s="18" t="s">
        <v>140</v>
      </c>
      <c r="C15" s="17">
        <v>2.33681878027521E-2</v>
      </c>
      <c r="D15" s="17">
        <v>2.5030254538958099E-2</v>
      </c>
      <c r="E15" s="17">
        <v>2.1339746052786102E-2</v>
      </c>
      <c r="F15" s="17"/>
      <c r="G15" s="17">
        <v>3.1523675570818803E-2</v>
      </c>
      <c r="H15" s="17">
        <v>1.4081523987212401E-2</v>
      </c>
      <c r="I15" s="17">
        <v>1.7017155224895001E-2</v>
      </c>
      <c r="J15" s="17">
        <v>2.7136654404186202E-2</v>
      </c>
      <c r="K15" s="17">
        <v>1.5930873511119801E-2</v>
      </c>
      <c r="L15" s="17">
        <v>3.2582729719045897E-2</v>
      </c>
      <c r="M15" s="17"/>
      <c r="N15" s="17">
        <v>1.7710244572698899E-2</v>
      </c>
      <c r="O15" s="17">
        <v>1.92514963087407E-2</v>
      </c>
      <c r="P15" s="17">
        <v>2.51651862907326E-2</v>
      </c>
      <c r="Q15" s="17">
        <v>3.2478436725500298E-2</v>
      </c>
      <c r="R15" s="17"/>
      <c r="S15" s="17">
        <v>1.8769180519741999E-2</v>
      </c>
      <c r="T15" s="17">
        <v>1.86296083272472E-2</v>
      </c>
      <c r="U15" s="17">
        <v>1.9114058724549701E-2</v>
      </c>
      <c r="V15" s="17">
        <v>5.1082713518765602E-2</v>
      </c>
      <c r="W15" s="17">
        <v>1.2914407757134601E-2</v>
      </c>
      <c r="X15" s="17">
        <v>2.6733231312524901E-2</v>
      </c>
      <c r="Y15" s="17">
        <v>2.4314059389807099E-2</v>
      </c>
      <c r="Z15" s="17">
        <v>3.9762142093307098E-2</v>
      </c>
      <c r="AA15" s="17">
        <v>2.0016965620040399E-2</v>
      </c>
      <c r="AB15" s="17">
        <v>2.5425079310496701E-2</v>
      </c>
      <c r="AC15" s="17">
        <v>1.13243933270864E-2</v>
      </c>
      <c r="AD15" s="17">
        <v>9.7945677195954307E-3</v>
      </c>
      <c r="AE15" s="17"/>
      <c r="AF15" s="17">
        <v>2.2760548034585298E-2</v>
      </c>
      <c r="AG15" s="17">
        <v>1.81903299476622E-2</v>
      </c>
      <c r="AH15" s="17">
        <v>4.0167020176590601E-2</v>
      </c>
      <c r="AI15" s="17"/>
      <c r="AJ15" s="17">
        <v>1.99121327439967E-2</v>
      </c>
      <c r="AK15" s="17">
        <v>2.53688142287424E-2</v>
      </c>
      <c r="AL15" s="17">
        <v>9.4675311631038893E-3</v>
      </c>
      <c r="AM15" s="17">
        <v>0</v>
      </c>
      <c r="AN15" s="17">
        <v>3.5711794469539301E-2</v>
      </c>
      <c r="AO15" s="17"/>
      <c r="AP15" s="17">
        <v>1.9589085085471601E-2</v>
      </c>
      <c r="AQ15" s="17">
        <v>1.68596461249205E-2</v>
      </c>
      <c r="AR15" s="17">
        <v>1.49503802794908E-2</v>
      </c>
      <c r="AS15" s="17"/>
      <c r="AT15" s="17">
        <v>3.2627405814389297E-2</v>
      </c>
      <c r="AU15" s="17">
        <v>1.6147457624505899E-2</v>
      </c>
      <c r="AV15" s="17">
        <v>2.2126525316014299E-2</v>
      </c>
      <c r="AW15" s="17">
        <v>1.32424512592095E-2</v>
      </c>
      <c r="AX15" s="17">
        <v>6.4454698286748796E-2</v>
      </c>
      <c r="AY15" s="17"/>
      <c r="AZ15" s="17">
        <v>0</v>
      </c>
      <c r="BA15" s="17">
        <v>3.4091983429551803E-2</v>
      </c>
      <c r="BB15" s="17">
        <v>1.5173806441957699E-2</v>
      </c>
      <c r="BC15" s="17">
        <v>1.8812773998979401E-2</v>
      </c>
      <c r="BD15" s="17">
        <v>2.7599656571624599E-2</v>
      </c>
      <c r="BE15" s="17">
        <v>2.84738962079393E-2</v>
      </c>
      <c r="BF15" s="17">
        <v>1.18462903689189E-2</v>
      </c>
      <c r="BG15" s="17">
        <v>3.27066458870231E-2</v>
      </c>
      <c r="BH15" s="17">
        <v>1.53463508931972E-2</v>
      </c>
      <c r="BI15" s="17">
        <v>3.9335935010508701E-2</v>
      </c>
      <c r="BJ15" s="17">
        <v>2.6698987997018399E-2</v>
      </c>
      <c r="BK15" s="17">
        <v>1.7711069403213899E-2</v>
      </c>
      <c r="BL15" s="17">
        <v>5.1382035375145E-3</v>
      </c>
      <c r="BM15" s="17">
        <v>3.6035580956668901E-2</v>
      </c>
      <c r="BN15" s="17">
        <v>1.9460912870203701E-2</v>
      </c>
      <c r="BO15" s="17">
        <v>2.3503099768086001E-2</v>
      </c>
      <c r="BP15" s="17"/>
      <c r="BQ15" s="17">
        <v>9.2640566479030399E-3</v>
      </c>
      <c r="BR15" s="17">
        <v>2.9742889535543899E-2</v>
      </c>
    </row>
    <row r="16" spans="2:70" x14ac:dyDescent="0.35">
      <c r="B16" s="18" t="s">
        <v>129</v>
      </c>
      <c r="C16" s="17">
        <v>1.05488137183594E-2</v>
      </c>
      <c r="D16" s="17">
        <v>1.0267290949236899E-2</v>
      </c>
      <c r="E16" s="17">
        <v>1.0342474414145099E-2</v>
      </c>
      <c r="F16" s="17"/>
      <c r="G16" s="17">
        <v>1.0743587139970199E-2</v>
      </c>
      <c r="H16" s="17">
        <v>9.9143661546184196E-3</v>
      </c>
      <c r="I16" s="17">
        <v>7.0576973931069202E-3</v>
      </c>
      <c r="J16" s="17">
        <v>4.4418190248266404E-3</v>
      </c>
      <c r="K16" s="17">
        <v>1.47727969331469E-2</v>
      </c>
      <c r="L16" s="17">
        <v>1.5950682602706701E-2</v>
      </c>
      <c r="M16" s="17"/>
      <c r="N16" s="17">
        <v>1.22852794893089E-2</v>
      </c>
      <c r="O16" s="17">
        <v>7.8195438268748099E-3</v>
      </c>
      <c r="P16" s="17">
        <v>9.9650729970430993E-3</v>
      </c>
      <c r="Q16" s="17">
        <v>1.21599685160833E-2</v>
      </c>
      <c r="R16" s="17"/>
      <c r="S16" s="17">
        <v>6.8999437324702298E-3</v>
      </c>
      <c r="T16" s="17">
        <v>1.45258386591637E-2</v>
      </c>
      <c r="U16" s="17">
        <v>1.5932390259506601E-2</v>
      </c>
      <c r="V16" s="17">
        <v>5.3996690654814199E-3</v>
      </c>
      <c r="W16" s="17">
        <v>7.7942972871301803E-3</v>
      </c>
      <c r="X16" s="17">
        <v>5.3912531290655702E-3</v>
      </c>
      <c r="Y16" s="17">
        <v>1.9781288706323001E-2</v>
      </c>
      <c r="Z16" s="17">
        <v>1.8512014748451499E-2</v>
      </c>
      <c r="AA16" s="17">
        <v>7.0416277899215396E-3</v>
      </c>
      <c r="AB16" s="17">
        <v>8.4000733605752598E-3</v>
      </c>
      <c r="AC16" s="17">
        <v>1.48597726556537E-2</v>
      </c>
      <c r="AD16" s="17">
        <v>1.02099004870358E-2</v>
      </c>
      <c r="AE16" s="17"/>
      <c r="AF16" s="17">
        <v>1.3524617168870001E-2</v>
      </c>
      <c r="AG16" s="17">
        <v>8.7405522271835102E-3</v>
      </c>
      <c r="AH16" s="17">
        <v>6.6852191512283901E-3</v>
      </c>
      <c r="AI16" s="17"/>
      <c r="AJ16" s="17">
        <v>1.23335027739645E-2</v>
      </c>
      <c r="AK16" s="17">
        <v>7.1266204362193802E-3</v>
      </c>
      <c r="AL16" s="17">
        <v>9.6746569510543692E-3</v>
      </c>
      <c r="AM16" s="17">
        <v>0</v>
      </c>
      <c r="AN16" s="17">
        <v>1.2379490555264799E-2</v>
      </c>
      <c r="AO16" s="17"/>
      <c r="AP16" s="17">
        <v>1.03776649187538E-2</v>
      </c>
      <c r="AQ16" s="17">
        <v>3.4219263220674899E-3</v>
      </c>
      <c r="AR16" s="17">
        <v>1.16154165550838E-2</v>
      </c>
      <c r="AS16" s="17"/>
      <c r="AT16" s="17">
        <v>6.5536326164371004E-3</v>
      </c>
      <c r="AU16" s="17">
        <v>1.6311502915482501E-2</v>
      </c>
      <c r="AV16" s="17">
        <v>5.5595229506059602E-3</v>
      </c>
      <c r="AW16" s="17">
        <v>1.27557843869148E-2</v>
      </c>
      <c r="AX16" s="17">
        <v>0</v>
      </c>
      <c r="AY16" s="17"/>
      <c r="AZ16" s="17">
        <v>3.71241742967863E-2</v>
      </c>
      <c r="BA16" s="17">
        <v>9.5758673830391994E-3</v>
      </c>
      <c r="BB16" s="17">
        <v>1.45682006445358E-2</v>
      </c>
      <c r="BC16" s="17">
        <v>1.8625362269527199E-2</v>
      </c>
      <c r="BD16" s="17">
        <v>9.2923133774839798E-3</v>
      </c>
      <c r="BE16" s="17">
        <v>9.5160916049436203E-3</v>
      </c>
      <c r="BF16" s="17">
        <v>4.7270664071694998E-3</v>
      </c>
      <c r="BG16" s="17">
        <v>6.4319399415809402E-3</v>
      </c>
      <c r="BH16" s="17">
        <v>4.1393717866547901E-3</v>
      </c>
      <c r="BI16" s="17">
        <v>4.2039120213816401E-3</v>
      </c>
      <c r="BJ16" s="17">
        <v>8.4662642364814293E-3</v>
      </c>
      <c r="BK16" s="17">
        <v>2.0484133351916799E-2</v>
      </c>
      <c r="BL16" s="17">
        <v>1.1460926310015201E-2</v>
      </c>
      <c r="BM16" s="17">
        <v>0</v>
      </c>
      <c r="BN16" s="17">
        <v>0</v>
      </c>
      <c r="BO16" s="17">
        <v>1.41136945887709E-2</v>
      </c>
      <c r="BP16" s="17"/>
      <c r="BQ16" s="17">
        <v>9.0115855662723406E-3</v>
      </c>
      <c r="BR16" s="17">
        <v>1.0544404365421201E-2</v>
      </c>
    </row>
    <row r="17" spans="2:70" x14ac:dyDescent="0.35">
      <c r="B17" s="18" t="s">
        <v>141</v>
      </c>
      <c r="C17" s="21">
        <v>0.68001988887339804</v>
      </c>
      <c r="D17" s="21">
        <v>0.66271892626048701</v>
      </c>
      <c r="E17" s="21">
        <v>0.696369241467935</v>
      </c>
      <c r="F17" s="21"/>
      <c r="G17" s="21">
        <v>0.76821815494323997</v>
      </c>
      <c r="H17" s="21">
        <v>0.77105955537521698</v>
      </c>
      <c r="I17" s="21">
        <v>0.69729569650827705</v>
      </c>
      <c r="J17" s="21">
        <v>0.69388120756162597</v>
      </c>
      <c r="K17" s="21">
        <v>0.59734283910724695</v>
      </c>
      <c r="L17" s="21">
        <v>0.57720722720622297</v>
      </c>
      <c r="M17" s="21"/>
      <c r="N17" s="21">
        <v>0.68079745524844404</v>
      </c>
      <c r="O17" s="21">
        <v>0.67850281687557401</v>
      </c>
      <c r="P17" s="21">
        <v>0.70408739099252304</v>
      </c>
      <c r="Q17" s="21">
        <v>0.65832266723525501</v>
      </c>
      <c r="R17" s="21"/>
      <c r="S17" s="21">
        <v>0.74904569001919397</v>
      </c>
      <c r="T17" s="21">
        <v>0.65096788069710698</v>
      </c>
      <c r="U17" s="21">
        <v>0.68211043679461603</v>
      </c>
      <c r="V17" s="21">
        <v>0.63805523835054201</v>
      </c>
      <c r="W17" s="21">
        <v>0.67335767608224795</v>
      </c>
      <c r="X17" s="21">
        <v>0.70557359681691401</v>
      </c>
      <c r="Y17" s="21">
        <v>0.64239745675529303</v>
      </c>
      <c r="Z17" s="21">
        <v>0.62563924620474198</v>
      </c>
      <c r="AA17" s="21">
        <v>0.700171096858905</v>
      </c>
      <c r="AB17" s="21">
        <v>0.63529685590088603</v>
      </c>
      <c r="AC17" s="21">
        <v>0.68468403444290404</v>
      </c>
      <c r="AD17" s="21">
        <v>0.76833291612325105</v>
      </c>
      <c r="AE17" s="21"/>
      <c r="AF17" s="21">
        <v>0.63499641251410399</v>
      </c>
      <c r="AG17" s="21">
        <v>0.69489226231551005</v>
      </c>
      <c r="AH17" s="21">
        <v>0.672246901202324</v>
      </c>
      <c r="AI17" s="21"/>
      <c r="AJ17" s="21">
        <v>0.63025755683322804</v>
      </c>
      <c r="AK17" s="21">
        <v>0.74858264488076998</v>
      </c>
      <c r="AL17" s="21">
        <v>0.67045551875652798</v>
      </c>
      <c r="AM17" s="21">
        <v>0.72738554380243903</v>
      </c>
      <c r="AN17" s="21">
        <v>0.66100373100943199</v>
      </c>
      <c r="AO17" s="21"/>
      <c r="AP17" s="21">
        <v>0.655456168321218</v>
      </c>
      <c r="AQ17" s="21">
        <v>0.748001724912428</v>
      </c>
      <c r="AR17" s="21">
        <v>0.67372528891067895</v>
      </c>
      <c r="AS17" s="21"/>
      <c r="AT17" s="21">
        <v>0.63619904172196096</v>
      </c>
      <c r="AU17" s="21">
        <v>0.68210191272853504</v>
      </c>
      <c r="AV17" s="21">
        <v>0.71270898921866699</v>
      </c>
      <c r="AW17" s="21">
        <v>0.72334661178399295</v>
      </c>
      <c r="AX17" s="21">
        <v>0.72528906451239095</v>
      </c>
      <c r="AY17" s="21"/>
      <c r="AZ17" s="21">
        <v>0.70650152087001805</v>
      </c>
      <c r="BA17" s="21">
        <v>0.6688341351064</v>
      </c>
      <c r="BB17" s="21">
        <v>0.68888650106655303</v>
      </c>
      <c r="BC17" s="21">
        <v>0.68059619864344001</v>
      </c>
      <c r="BD17" s="21">
        <v>0.690858739613465</v>
      </c>
      <c r="BE17" s="21">
        <v>0.64174186350312901</v>
      </c>
      <c r="BF17" s="21">
        <v>0.69468068200206401</v>
      </c>
      <c r="BG17" s="21">
        <v>0.69943476113946801</v>
      </c>
      <c r="BH17" s="21">
        <v>0.67704775555381802</v>
      </c>
      <c r="BI17" s="21">
        <v>0.64309547597745098</v>
      </c>
      <c r="BJ17" s="21">
        <v>0.70658824248965102</v>
      </c>
      <c r="BK17" s="21">
        <v>0.65521966904690698</v>
      </c>
      <c r="BL17" s="21">
        <v>0.72606101063388895</v>
      </c>
      <c r="BM17" s="21">
        <v>0.58537060314280098</v>
      </c>
      <c r="BN17" s="21">
        <v>0.78478295503281303</v>
      </c>
      <c r="BO17" s="21">
        <v>0.71799512311058999</v>
      </c>
      <c r="BP17" s="21"/>
      <c r="BQ17" s="21">
        <v>0.74584506816144502</v>
      </c>
      <c r="BR17" s="21">
        <v>0.65331898379789699</v>
      </c>
    </row>
    <row r="18" spans="2:70" x14ac:dyDescent="0.35">
      <c r="B18" s="18" t="s">
        <v>142</v>
      </c>
      <c r="C18" s="21">
        <v>8.4990861947391194E-2</v>
      </c>
      <c r="D18" s="21">
        <v>9.8101391140568706E-2</v>
      </c>
      <c r="E18" s="21">
        <v>7.2186088542457894E-2</v>
      </c>
      <c r="F18" s="21"/>
      <c r="G18" s="21">
        <v>9.5915065995197196E-2</v>
      </c>
      <c r="H18" s="21">
        <v>7.6571132207055304E-2</v>
      </c>
      <c r="I18" s="21">
        <v>8.5407424887415997E-2</v>
      </c>
      <c r="J18" s="21">
        <v>8.1944714837377794E-2</v>
      </c>
      <c r="K18" s="21">
        <v>7.5661166798498103E-2</v>
      </c>
      <c r="L18" s="21">
        <v>9.2968150217080894E-2</v>
      </c>
      <c r="M18" s="21"/>
      <c r="N18" s="21">
        <v>8.3221344903987804E-2</v>
      </c>
      <c r="O18" s="21">
        <v>8.9427671325209804E-2</v>
      </c>
      <c r="P18" s="21">
        <v>8.1838465501697502E-2</v>
      </c>
      <c r="Q18" s="21">
        <v>8.5137921098394895E-2</v>
      </c>
      <c r="R18" s="21"/>
      <c r="S18" s="21">
        <v>7.1261183573082199E-2</v>
      </c>
      <c r="T18" s="21">
        <v>8.7134409181810299E-2</v>
      </c>
      <c r="U18" s="21">
        <v>7.8474969377464204E-2</v>
      </c>
      <c r="V18" s="21">
        <v>0.112423467134251</v>
      </c>
      <c r="W18" s="21">
        <v>7.1894232977468595E-2</v>
      </c>
      <c r="X18" s="21">
        <v>7.8553960349029006E-2</v>
      </c>
      <c r="Y18" s="21">
        <v>8.9953790061299693E-2</v>
      </c>
      <c r="Z18" s="21">
        <v>0.13114511907142001</v>
      </c>
      <c r="AA18" s="21">
        <v>9.2985174822399E-2</v>
      </c>
      <c r="AB18" s="21">
        <v>9.4755300541266199E-2</v>
      </c>
      <c r="AC18" s="21">
        <v>5.7834809408879702E-2</v>
      </c>
      <c r="AD18" s="21">
        <v>3.6824196392615402E-2</v>
      </c>
      <c r="AE18" s="21"/>
      <c r="AF18" s="21">
        <v>8.09274110523059E-2</v>
      </c>
      <c r="AG18" s="21">
        <v>9.1053651140532196E-2</v>
      </c>
      <c r="AH18" s="21">
        <v>9.6959142453721697E-2</v>
      </c>
      <c r="AI18" s="21"/>
      <c r="AJ18" s="21">
        <v>8.9377446982732894E-2</v>
      </c>
      <c r="AK18" s="21">
        <v>8.6563982825030694E-2</v>
      </c>
      <c r="AL18" s="21">
        <v>8.0179523482523898E-2</v>
      </c>
      <c r="AM18" s="21">
        <v>0.102414092402683</v>
      </c>
      <c r="AN18" s="21">
        <v>8.1456085853632204E-2</v>
      </c>
      <c r="AO18" s="21"/>
      <c r="AP18" s="21">
        <v>8.6446117671930806E-2</v>
      </c>
      <c r="AQ18" s="21">
        <v>7.2356650439365705E-2</v>
      </c>
      <c r="AR18" s="21">
        <v>9.58170507919133E-2</v>
      </c>
      <c r="AS18" s="21"/>
      <c r="AT18" s="21">
        <v>9.3288380345472793E-2</v>
      </c>
      <c r="AU18" s="21">
        <v>8.1005587790624001E-2</v>
      </c>
      <c r="AV18" s="21">
        <v>7.3285960978578202E-2</v>
      </c>
      <c r="AW18" s="21">
        <v>7.6918465271118799E-2</v>
      </c>
      <c r="AX18" s="21">
        <v>0.12682175456952499</v>
      </c>
      <c r="AY18" s="21"/>
      <c r="AZ18" s="21">
        <v>0.14880988208288701</v>
      </c>
      <c r="BA18" s="21">
        <v>9.6884091009681303E-2</v>
      </c>
      <c r="BB18" s="21">
        <v>4.6948691093794202E-2</v>
      </c>
      <c r="BC18" s="21">
        <v>7.1536780831486596E-2</v>
      </c>
      <c r="BD18" s="21">
        <v>8.3134471048718697E-2</v>
      </c>
      <c r="BE18" s="21">
        <v>7.8153625257641704E-2</v>
      </c>
      <c r="BF18" s="21">
        <v>8.4677448083347207E-2</v>
      </c>
      <c r="BG18" s="21">
        <v>0.11017505782267201</v>
      </c>
      <c r="BH18" s="21">
        <v>0.10446715387625299</v>
      </c>
      <c r="BI18" s="21">
        <v>9.01030840579677E-2</v>
      </c>
      <c r="BJ18" s="21">
        <v>8.0830502320436995E-2</v>
      </c>
      <c r="BK18" s="21">
        <v>0.102584518007019</v>
      </c>
      <c r="BL18" s="21">
        <v>5.1390916086550199E-2</v>
      </c>
      <c r="BM18" s="21">
        <v>0.15454721613932301</v>
      </c>
      <c r="BN18" s="21">
        <v>5.9269027119385503E-2</v>
      </c>
      <c r="BO18" s="21">
        <v>7.3757770321924807E-2</v>
      </c>
      <c r="BP18" s="21"/>
      <c r="BQ18" s="21">
        <v>5.2926719009142899E-2</v>
      </c>
      <c r="BR18" s="21">
        <v>9.7367846812140404E-2</v>
      </c>
    </row>
    <row r="19" spans="2:70" x14ac:dyDescent="0.35">
      <c r="B19" s="18" t="s">
        <v>143</v>
      </c>
      <c r="C19" s="22">
        <v>0.59502902692600701</v>
      </c>
      <c r="D19" s="22">
        <v>0.56461753511991797</v>
      </c>
      <c r="E19" s="22">
        <v>0.62418315292547699</v>
      </c>
      <c r="F19" s="22"/>
      <c r="G19" s="22">
        <v>0.67230308894804303</v>
      </c>
      <c r="H19" s="22">
        <v>0.69448842316816195</v>
      </c>
      <c r="I19" s="22">
        <v>0.61188827162086101</v>
      </c>
      <c r="J19" s="22">
        <v>0.61193649272424799</v>
      </c>
      <c r="K19" s="22">
        <v>0.52168167230874896</v>
      </c>
      <c r="L19" s="22">
        <v>0.48423907698914198</v>
      </c>
      <c r="M19" s="22"/>
      <c r="N19" s="22">
        <v>0.59757611034445601</v>
      </c>
      <c r="O19" s="22">
        <v>0.589075145550364</v>
      </c>
      <c r="P19" s="22">
        <v>0.622248925490826</v>
      </c>
      <c r="Q19" s="22">
        <v>0.57318474613685999</v>
      </c>
      <c r="R19" s="22"/>
      <c r="S19" s="22">
        <v>0.67778450644611099</v>
      </c>
      <c r="T19" s="22">
        <v>0.56383347151529695</v>
      </c>
      <c r="U19" s="22">
        <v>0.60363546741715202</v>
      </c>
      <c r="V19" s="22">
        <v>0.52563177121629101</v>
      </c>
      <c r="W19" s="22">
        <v>0.60146344310477995</v>
      </c>
      <c r="X19" s="22">
        <v>0.62701963646788506</v>
      </c>
      <c r="Y19" s="22">
        <v>0.55244366669399403</v>
      </c>
      <c r="Z19" s="22">
        <v>0.49449412713332203</v>
      </c>
      <c r="AA19" s="22">
        <v>0.60718592203650601</v>
      </c>
      <c r="AB19" s="22">
        <v>0.54054155535962001</v>
      </c>
      <c r="AC19" s="22">
        <v>0.62684922503402396</v>
      </c>
      <c r="AD19" s="22">
        <v>0.73150871973063503</v>
      </c>
      <c r="AE19" s="22"/>
      <c r="AF19" s="22">
        <v>0.55406900146179805</v>
      </c>
      <c r="AG19" s="22">
        <v>0.60383861117497795</v>
      </c>
      <c r="AH19" s="22">
        <v>0.57528775874860205</v>
      </c>
      <c r="AI19" s="22"/>
      <c r="AJ19" s="22">
        <v>0.54088010985049495</v>
      </c>
      <c r="AK19" s="22">
        <v>0.662018662055739</v>
      </c>
      <c r="AL19" s="22">
        <v>0.59027599527400498</v>
      </c>
      <c r="AM19" s="22">
        <v>0.62497145139975696</v>
      </c>
      <c r="AN19" s="22">
        <v>0.57954764515580004</v>
      </c>
      <c r="AO19" s="22"/>
      <c r="AP19" s="22">
        <v>0.569010050649287</v>
      </c>
      <c r="AQ19" s="22">
        <v>0.67564507447306199</v>
      </c>
      <c r="AR19" s="22">
        <v>0.57790823811876502</v>
      </c>
      <c r="AS19" s="22"/>
      <c r="AT19" s="22">
        <v>0.54291066137648802</v>
      </c>
      <c r="AU19" s="22">
        <v>0.60109632493791199</v>
      </c>
      <c r="AV19" s="22">
        <v>0.63942302824008901</v>
      </c>
      <c r="AW19" s="22">
        <v>0.64642814651287495</v>
      </c>
      <c r="AX19" s="22">
        <v>0.59846730994286701</v>
      </c>
      <c r="AY19" s="22"/>
      <c r="AZ19" s="22">
        <v>0.55769163878713102</v>
      </c>
      <c r="BA19" s="22">
        <v>0.57195004409671801</v>
      </c>
      <c r="BB19" s="22">
        <v>0.64193780997275895</v>
      </c>
      <c r="BC19" s="22">
        <v>0.60905941781195305</v>
      </c>
      <c r="BD19" s="22">
        <v>0.60772426856474704</v>
      </c>
      <c r="BE19" s="22">
        <v>0.56358823824548698</v>
      </c>
      <c r="BF19" s="22">
        <v>0.61000323391871702</v>
      </c>
      <c r="BG19" s="22">
        <v>0.589259703316797</v>
      </c>
      <c r="BH19" s="22">
        <v>0.57258060167756497</v>
      </c>
      <c r="BI19" s="22">
        <v>0.55299239191948402</v>
      </c>
      <c r="BJ19" s="22">
        <v>0.62575774016921404</v>
      </c>
      <c r="BK19" s="22">
        <v>0.55263515103988803</v>
      </c>
      <c r="BL19" s="22">
        <v>0.67467009454733895</v>
      </c>
      <c r="BM19" s="22">
        <v>0.430823387003478</v>
      </c>
      <c r="BN19" s="22">
        <v>0.72551392791342795</v>
      </c>
      <c r="BO19" s="22">
        <v>0.64423735278866501</v>
      </c>
      <c r="BP19" s="22"/>
      <c r="BQ19" s="22">
        <v>0.69291834915230199</v>
      </c>
      <c r="BR19" s="22">
        <v>0.55595113698575604</v>
      </c>
    </row>
    <row r="20" spans="2:70" x14ac:dyDescent="0.35">
      <c r="B20" s="16"/>
    </row>
    <row r="21" spans="2:70" x14ac:dyDescent="0.35">
      <c r="B21" t="s">
        <v>98</v>
      </c>
    </row>
    <row r="22" spans="2:70" x14ac:dyDescent="0.35">
      <c r="B22" t="s">
        <v>99</v>
      </c>
    </row>
    <row r="24" spans="2:70" x14ac:dyDescent="0.35">
      <c r="B24" s="8" t="str">
        <f>HYPERLINK("#'Contents'!A1", "Return to Contents")</f>
        <v>Return to Contents</v>
      </c>
    </row>
  </sheetData>
  <mergeCells count="11">
    <mergeCell ref="BQ5:BR5"/>
    <mergeCell ref="D5:E5"/>
    <mergeCell ref="G5:L5"/>
    <mergeCell ref="N5:Q5"/>
    <mergeCell ref="S5:AD5"/>
    <mergeCell ref="AF5:AH5"/>
    <mergeCell ref="D2:BJ2"/>
    <mergeCell ref="AJ5:AN5"/>
    <mergeCell ref="AP5:AR5"/>
    <mergeCell ref="AT5:AX5"/>
    <mergeCell ref="AZ5:BO5"/>
  </mergeCells>
  <pageMargins left="0.7" right="0.7" top="0.75" bottom="0.75" header="0.3" footer="0.3"/>
  <pageSetup paperSize="9" orientation="portrait" horizontalDpi="300" verticalDpi="300"/>
  <drawing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B2:BR24"/>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67" width="10.7265625" customWidth="1"/>
    <col min="68" max="68" width="2.1796875" customWidth="1"/>
    <col min="69" max="70" width="10.7265625" customWidth="1"/>
    <col min="71" max="71" width="2.1796875" customWidth="1"/>
  </cols>
  <sheetData>
    <row r="2" spans="2:70" ht="40" customHeight="1" x14ac:dyDescent="0.35">
      <c r="D2" s="29" t="s">
        <v>219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row>
    <row r="5" spans="2:70" ht="30" customHeight="1" x14ac:dyDescent="0.35">
      <c r="B5" s="15"/>
      <c r="C5" s="15"/>
      <c r="D5" s="30" t="s">
        <v>74</v>
      </c>
      <c r="E5" s="30"/>
      <c r="F5" s="15"/>
      <c r="G5" s="30" t="s">
        <v>75</v>
      </c>
      <c r="H5" s="30"/>
      <c r="I5" s="30"/>
      <c r="J5" s="30"/>
      <c r="K5" s="30"/>
      <c r="L5" s="30"/>
      <c r="M5" s="15"/>
      <c r="N5" s="30" t="s">
        <v>76</v>
      </c>
      <c r="O5" s="30"/>
      <c r="P5" s="30"/>
      <c r="Q5" s="30"/>
      <c r="R5" s="15"/>
      <c r="S5" s="30" t="s">
        <v>77</v>
      </c>
      <c r="T5" s="30"/>
      <c r="U5" s="30"/>
      <c r="V5" s="30"/>
      <c r="W5" s="30"/>
      <c r="X5" s="30"/>
      <c r="Y5" s="30"/>
      <c r="Z5" s="30"/>
      <c r="AA5" s="30"/>
      <c r="AB5" s="30"/>
      <c r="AC5" s="30"/>
      <c r="AD5" s="30"/>
      <c r="AE5" s="15"/>
      <c r="AF5" s="30" t="s">
        <v>78</v>
      </c>
      <c r="AG5" s="30"/>
      <c r="AH5" s="30"/>
      <c r="AI5" s="15"/>
      <c r="AJ5" s="30" t="s">
        <v>79</v>
      </c>
      <c r="AK5" s="30"/>
      <c r="AL5" s="30"/>
      <c r="AM5" s="30"/>
      <c r="AN5" s="30"/>
      <c r="AO5" s="15"/>
      <c r="AP5" s="30" t="s">
        <v>80</v>
      </c>
      <c r="AQ5" s="30"/>
      <c r="AR5" s="30"/>
      <c r="AS5" s="15"/>
      <c r="AT5" s="30" t="s">
        <v>81</v>
      </c>
      <c r="AU5" s="30"/>
      <c r="AV5" s="30"/>
      <c r="AW5" s="30"/>
      <c r="AX5" s="30"/>
      <c r="AY5" s="15"/>
      <c r="AZ5" s="30" t="s">
        <v>82</v>
      </c>
      <c r="BA5" s="30"/>
      <c r="BB5" s="30"/>
      <c r="BC5" s="30"/>
      <c r="BD5" s="30"/>
      <c r="BE5" s="30"/>
      <c r="BF5" s="30"/>
      <c r="BG5" s="30"/>
      <c r="BH5" s="30"/>
      <c r="BI5" s="30"/>
      <c r="BJ5" s="30"/>
      <c r="BK5" s="30"/>
      <c r="BL5" s="30"/>
      <c r="BM5" s="30"/>
      <c r="BN5" s="30"/>
      <c r="BO5" s="30"/>
      <c r="BP5" s="15"/>
      <c r="BQ5" s="30" t="s">
        <v>83</v>
      </c>
      <c r="BR5" s="30"/>
    </row>
    <row r="6" spans="2:7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46</v>
      </c>
      <c r="AQ6" s="12" t="s">
        <v>47</v>
      </c>
      <c r="AR6" s="12" t="s">
        <v>50</v>
      </c>
      <c r="AT6" s="12" t="s">
        <v>51</v>
      </c>
      <c r="AU6" s="12" t="s">
        <v>52</v>
      </c>
      <c r="AV6" s="12" t="s">
        <v>53</v>
      </c>
      <c r="AW6" s="12" t="s">
        <v>54</v>
      </c>
      <c r="AX6" s="12" t="s">
        <v>55</v>
      </c>
      <c r="AZ6" s="12" t="s">
        <v>56</v>
      </c>
      <c r="BA6" s="12" t="s">
        <v>57</v>
      </c>
      <c r="BB6" s="12" t="s">
        <v>58</v>
      </c>
      <c r="BC6" s="12" t="s">
        <v>59</v>
      </c>
      <c r="BD6" s="12" t="s">
        <v>60</v>
      </c>
      <c r="BE6" s="12" t="s">
        <v>61</v>
      </c>
      <c r="BF6" s="12" t="s">
        <v>62</v>
      </c>
      <c r="BG6" s="12" t="s">
        <v>63</v>
      </c>
      <c r="BH6" s="12" t="s">
        <v>64</v>
      </c>
      <c r="BI6" s="12" t="s">
        <v>65</v>
      </c>
      <c r="BJ6" s="12" t="s">
        <v>66</v>
      </c>
      <c r="BK6" s="12" t="s">
        <v>67</v>
      </c>
      <c r="BL6" s="12" t="s">
        <v>68</v>
      </c>
      <c r="BM6" s="12" t="s">
        <v>69</v>
      </c>
      <c r="BN6" s="12" t="s">
        <v>70</v>
      </c>
      <c r="BO6" s="12" t="s">
        <v>71</v>
      </c>
      <c r="BQ6" s="12" t="s">
        <v>72</v>
      </c>
      <c r="BR6" s="12" t="s">
        <v>73</v>
      </c>
    </row>
    <row r="7" spans="2:70" ht="30" customHeight="1" x14ac:dyDescent="0.35">
      <c r="B7" s="10" t="s">
        <v>19</v>
      </c>
      <c r="C7" s="10">
        <v>4012</v>
      </c>
      <c r="D7" s="10">
        <v>1971</v>
      </c>
      <c r="E7" s="10">
        <v>2028</v>
      </c>
      <c r="F7" s="10"/>
      <c r="G7" s="10">
        <v>497</v>
      </c>
      <c r="H7" s="10">
        <v>704</v>
      </c>
      <c r="I7" s="10">
        <v>694</v>
      </c>
      <c r="J7" s="10">
        <v>693</v>
      </c>
      <c r="K7" s="10">
        <v>571</v>
      </c>
      <c r="L7" s="10">
        <v>853</v>
      </c>
      <c r="M7" s="10"/>
      <c r="N7" s="10">
        <v>1178</v>
      </c>
      <c r="O7" s="10">
        <v>1131</v>
      </c>
      <c r="P7" s="10">
        <v>781</v>
      </c>
      <c r="Q7" s="10">
        <v>909</v>
      </c>
      <c r="R7" s="10"/>
      <c r="S7" s="10">
        <v>563</v>
      </c>
      <c r="T7" s="10">
        <v>553</v>
      </c>
      <c r="U7" s="10">
        <v>314</v>
      </c>
      <c r="V7" s="10">
        <v>343</v>
      </c>
      <c r="W7" s="10">
        <v>293</v>
      </c>
      <c r="X7" s="10">
        <v>376</v>
      </c>
      <c r="Y7" s="10">
        <v>336</v>
      </c>
      <c r="Z7" s="10">
        <v>171</v>
      </c>
      <c r="AA7" s="10">
        <v>447</v>
      </c>
      <c r="AB7" s="10">
        <v>337</v>
      </c>
      <c r="AC7" s="10">
        <v>188</v>
      </c>
      <c r="AD7" s="10">
        <v>91</v>
      </c>
      <c r="AE7" s="10"/>
      <c r="AF7" s="10">
        <v>1421</v>
      </c>
      <c r="AG7" s="10">
        <v>1665</v>
      </c>
      <c r="AH7" s="10">
        <v>577</v>
      </c>
      <c r="AI7" s="10"/>
      <c r="AJ7" s="10">
        <v>1433</v>
      </c>
      <c r="AK7" s="10">
        <v>1082</v>
      </c>
      <c r="AL7" s="10">
        <v>299</v>
      </c>
      <c r="AM7" s="10">
        <v>42</v>
      </c>
      <c r="AN7" s="10">
        <v>541</v>
      </c>
      <c r="AO7" s="10"/>
      <c r="AP7" s="10">
        <v>878</v>
      </c>
      <c r="AQ7" s="10">
        <v>1369</v>
      </c>
      <c r="AR7" s="10">
        <v>264</v>
      </c>
      <c r="AS7" s="10"/>
      <c r="AT7" s="10">
        <v>929</v>
      </c>
      <c r="AU7" s="10">
        <v>932</v>
      </c>
      <c r="AV7" s="10">
        <v>1096</v>
      </c>
      <c r="AW7" s="10">
        <v>455</v>
      </c>
      <c r="AX7" s="10">
        <v>62</v>
      </c>
      <c r="AY7" s="10"/>
      <c r="AZ7" s="10">
        <v>33</v>
      </c>
      <c r="BA7" s="10">
        <v>185</v>
      </c>
      <c r="BB7" s="10">
        <v>256</v>
      </c>
      <c r="BC7" s="10">
        <v>269</v>
      </c>
      <c r="BD7" s="10">
        <v>403</v>
      </c>
      <c r="BE7" s="10">
        <v>436</v>
      </c>
      <c r="BF7" s="10">
        <v>391</v>
      </c>
      <c r="BG7" s="10">
        <v>312</v>
      </c>
      <c r="BH7" s="10">
        <v>253</v>
      </c>
      <c r="BI7" s="10">
        <v>211</v>
      </c>
      <c r="BJ7" s="10">
        <v>336</v>
      </c>
      <c r="BK7" s="10">
        <v>187</v>
      </c>
      <c r="BL7" s="10">
        <v>180</v>
      </c>
      <c r="BM7" s="10">
        <v>103</v>
      </c>
      <c r="BN7" s="10">
        <v>95</v>
      </c>
      <c r="BO7" s="10">
        <v>161</v>
      </c>
      <c r="BP7" s="10"/>
      <c r="BQ7" s="10">
        <v>1235</v>
      </c>
      <c r="BR7" s="10">
        <v>2665</v>
      </c>
    </row>
    <row r="8" spans="2:70" ht="30" customHeight="1" x14ac:dyDescent="0.35">
      <c r="B8" s="11" t="s">
        <v>20</v>
      </c>
      <c r="C8" s="11">
        <v>4012</v>
      </c>
      <c r="D8" s="11">
        <v>1975</v>
      </c>
      <c r="E8" s="11">
        <v>2024</v>
      </c>
      <c r="F8" s="11"/>
      <c r="G8" s="11">
        <v>558</v>
      </c>
      <c r="H8" s="11">
        <v>682</v>
      </c>
      <c r="I8" s="11">
        <v>685</v>
      </c>
      <c r="J8" s="11">
        <v>686</v>
      </c>
      <c r="K8" s="11">
        <v>562</v>
      </c>
      <c r="L8" s="11">
        <v>839</v>
      </c>
      <c r="M8" s="11"/>
      <c r="N8" s="11">
        <v>1080</v>
      </c>
      <c r="O8" s="11">
        <v>1039</v>
      </c>
      <c r="P8" s="11">
        <v>880</v>
      </c>
      <c r="Q8" s="11">
        <v>1000</v>
      </c>
      <c r="R8" s="11"/>
      <c r="S8" s="11">
        <v>562</v>
      </c>
      <c r="T8" s="11">
        <v>522</v>
      </c>
      <c r="U8" s="11">
        <v>321</v>
      </c>
      <c r="V8" s="11">
        <v>361</v>
      </c>
      <c r="W8" s="11">
        <v>281</v>
      </c>
      <c r="X8" s="11">
        <v>361</v>
      </c>
      <c r="Y8" s="11">
        <v>321</v>
      </c>
      <c r="Z8" s="11">
        <v>160</v>
      </c>
      <c r="AA8" s="11">
        <v>441</v>
      </c>
      <c r="AB8" s="11">
        <v>361</v>
      </c>
      <c r="AC8" s="11">
        <v>201</v>
      </c>
      <c r="AD8" s="11">
        <v>120</v>
      </c>
      <c r="AE8" s="11"/>
      <c r="AF8" s="11">
        <v>1410</v>
      </c>
      <c r="AG8" s="11">
        <v>1629</v>
      </c>
      <c r="AH8" s="11">
        <v>599</v>
      </c>
      <c r="AI8" s="11"/>
      <c r="AJ8" s="11">
        <v>1397</v>
      </c>
      <c r="AK8" s="11">
        <v>1071</v>
      </c>
      <c r="AL8" s="11">
        <v>288</v>
      </c>
      <c r="AM8" s="11">
        <v>45</v>
      </c>
      <c r="AN8" s="11">
        <v>558</v>
      </c>
      <c r="AO8" s="11"/>
      <c r="AP8" s="11">
        <v>856</v>
      </c>
      <c r="AQ8" s="11">
        <v>1358</v>
      </c>
      <c r="AR8" s="11">
        <v>259</v>
      </c>
      <c r="AS8" s="11"/>
      <c r="AT8" s="11">
        <v>961</v>
      </c>
      <c r="AU8" s="11">
        <v>958</v>
      </c>
      <c r="AV8" s="11">
        <v>1056</v>
      </c>
      <c r="AW8" s="11">
        <v>434</v>
      </c>
      <c r="AX8" s="11">
        <v>55</v>
      </c>
      <c r="AY8" s="11"/>
      <c r="AZ8" s="11">
        <v>33</v>
      </c>
      <c r="BA8" s="11">
        <v>186</v>
      </c>
      <c r="BB8" s="11">
        <v>267</v>
      </c>
      <c r="BC8" s="11">
        <v>280</v>
      </c>
      <c r="BD8" s="11">
        <v>416</v>
      </c>
      <c r="BE8" s="11">
        <v>443</v>
      </c>
      <c r="BF8" s="11">
        <v>394</v>
      </c>
      <c r="BG8" s="11">
        <v>314</v>
      </c>
      <c r="BH8" s="11">
        <v>257</v>
      </c>
      <c r="BI8" s="11">
        <v>206</v>
      </c>
      <c r="BJ8" s="11">
        <v>329</v>
      </c>
      <c r="BK8" s="11">
        <v>179</v>
      </c>
      <c r="BL8" s="11">
        <v>174</v>
      </c>
      <c r="BM8" s="11">
        <v>97</v>
      </c>
      <c r="BN8" s="11">
        <v>87</v>
      </c>
      <c r="BO8" s="11">
        <v>148</v>
      </c>
      <c r="BP8" s="11"/>
      <c r="BQ8" s="11">
        <v>1209</v>
      </c>
      <c r="BR8" s="11">
        <v>2688</v>
      </c>
    </row>
    <row r="9" spans="2:70" x14ac:dyDescent="0.35">
      <c r="B9" s="18" t="s">
        <v>136</v>
      </c>
      <c r="C9" s="17">
        <v>0.24574506167436999</v>
      </c>
      <c r="D9" s="17">
        <v>0.16350136938111701</v>
      </c>
      <c r="E9" s="17">
        <v>0.32520244059602299</v>
      </c>
      <c r="F9" s="17"/>
      <c r="G9" s="17">
        <v>0.36274919336426797</v>
      </c>
      <c r="H9" s="17">
        <v>0.31152501903364899</v>
      </c>
      <c r="I9" s="17">
        <v>0.27634431107507401</v>
      </c>
      <c r="J9" s="17">
        <v>0.24763090715720701</v>
      </c>
      <c r="K9" s="17">
        <v>0.15465256354346099</v>
      </c>
      <c r="L9" s="17">
        <v>0.148846727172017</v>
      </c>
      <c r="M9" s="17"/>
      <c r="N9" s="17">
        <v>0.23084794983124901</v>
      </c>
      <c r="O9" s="17">
        <v>0.22412941530586999</v>
      </c>
      <c r="P9" s="17">
        <v>0.28993487647740901</v>
      </c>
      <c r="Q9" s="17">
        <v>0.245248333530319</v>
      </c>
      <c r="R9" s="17"/>
      <c r="S9" s="17">
        <v>0.32461896500715498</v>
      </c>
      <c r="T9" s="17">
        <v>0.23202137280899099</v>
      </c>
      <c r="U9" s="17">
        <v>0.23796109039061</v>
      </c>
      <c r="V9" s="17">
        <v>0.223919569211596</v>
      </c>
      <c r="W9" s="17">
        <v>0.24486692918045699</v>
      </c>
      <c r="X9" s="17">
        <v>0.226751182960613</v>
      </c>
      <c r="Y9" s="17">
        <v>0.22619407143358</v>
      </c>
      <c r="Z9" s="17">
        <v>0.227407308801785</v>
      </c>
      <c r="AA9" s="17">
        <v>0.27789272500020301</v>
      </c>
      <c r="AB9" s="17">
        <v>0.19533303479245601</v>
      </c>
      <c r="AC9" s="17">
        <v>0.232478481582094</v>
      </c>
      <c r="AD9" s="17">
        <v>0.21423737144684499</v>
      </c>
      <c r="AE9" s="17"/>
      <c r="AF9" s="17">
        <v>0.206800891713318</v>
      </c>
      <c r="AG9" s="17">
        <v>0.22531185345756599</v>
      </c>
      <c r="AH9" s="17">
        <v>0.29190942835382</v>
      </c>
      <c r="AI9" s="17"/>
      <c r="AJ9" s="17">
        <v>0.19657827033261899</v>
      </c>
      <c r="AK9" s="17">
        <v>0.25764174575707499</v>
      </c>
      <c r="AL9" s="17">
        <v>0.16555273820421601</v>
      </c>
      <c r="AM9" s="17">
        <v>0.23921696613558299</v>
      </c>
      <c r="AN9" s="17">
        <v>0.32827568400863699</v>
      </c>
      <c r="AO9" s="17"/>
      <c r="AP9" s="17">
        <v>0.197852828026504</v>
      </c>
      <c r="AQ9" s="17">
        <v>0.26913748902602902</v>
      </c>
      <c r="AR9" s="17">
        <v>0.18713903670621199</v>
      </c>
      <c r="AS9" s="17"/>
      <c r="AT9" s="17">
        <v>0.20869420603970601</v>
      </c>
      <c r="AU9" s="17">
        <v>0.247868785322334</v>
      </c>
      <c r="AV9" s="17">
        <v>0.25757611241661199</v>
      </c>
      <c r="AW9" s="17">
        <v>0.26588092025218002</v>
      </c>
      <c r="AX9" s="17">
        <v>0.30026249468529798</v>
      </c>
      <c r="AY9" s="17"/>
      <c r="AZ9" s="17">
        <v>0.24733641690750399</v>
      </c>
      <c r="BA9" s="17">
        <v>0.23876672277160399</v>
      </c>
      <c r="BB9" s="17">
        <v>0.239942867884092</v>
      </c>
      <c r="BC9" s="17">
        <v>0.255805299247299</v>
      </c>
      <c r="BD9" s="17">
        <v>0.24995649259724301</v>
      </c>
      <c r="BE9" s="17">
        <v>0.208866152862167</v>
      </c>
      <c r="BF9" s="17">
        <v>0.23348632490207599</v>
      </c>
      <c r="BG9" s="17">
        <v>0.25064464449278601</v>
      </c>
      <c r="BH9" s="17">
        <v>0.26179105708545097</v>
      </c>
      <c r="BI9" s="17">
        <v>0.176652250246079</v>
      </c>
      <c r="BJ9" s="17">
        <v>0.24834380496893901</v>
      </c>
      <c r="BK9" s="17">
        <v>0.30608695248869999</v>
      </c>
      <c r="BL9" s="17">
        <v>0.31809581076536297</v>
      </c>
      <c r="BM9" s="17">
        <v>0.197977166899032</v>
      </c>
      <c r="BN9" s="17">
        <v>0.26219550138743403</v>
      </c>
      <c r="BO9" s="17">
        <v>0.27391220848609199</v>
      </c>
      <c r="BP9" s="17"/>
      <c r="BQ9" s="17">
        <v>0.30636937351393101</v>
      </c>
      <c r="BR9" s="17">
        <v>0.218148535749765</v>
      </c>
    </row>
    <row r="10" spans="2:70" x14ac:dyDescent="0.35">
      <c r="B10" s="18" t="s">
        <v>212</v>
      </c>
      <c r="C10" s="17">
        <v>0.227547495746107</v>
      </c>
      <c r="D10" s="17">
        <v>0.181304519652008</v>
      </c>
      <c r="E10" s="17">
        <v>0.27191595885092101</v>
      </c>
      <c r="F10" s="17"/>
      <c r="G10" s="17">
        <v>0.23431873496823499</v>
      </c>
      <c r="H10" s="17">
        <v>0.25199322986258299</v>
      </c>
      <c r="I10" s="17">
        <v>0.27194808979593998</v>
      </c>
      <c r="J10" s="17">
        <v>0.21798659646486601</v>
      </c>
      <c r="K10" s="17">
        <v>0.233811457503286</v>
      </c>
      <c r="L10" s="17">
        <v>0.17050380327023501</v>
      </c>
      <c r="M10" s="17"/>
      <c r="N10" s="17">
        <v>0.232279744046609</v>
      </c>
      <c r="O10" s="17">
        <v>0.23954109952782801</v>
      </c>
      <c r="P10" s="17">
        <v>0.237898689682569</v>
      </c>
      <c r="Q10" s="17">
        <v>0.202826442538764</v>
      </c>
      <c r="R10" s="17"/>
      <c r="S10" s="17">
        <v>0.234848486854278</v>
      </c>
      <c r="T10" s="17">
        <v>0.221942051637538</v>
      </c>
      <c r="U10" s="17">
        <v>0.23775860316945799</v>
      </c>
      <c r="V10" s="17">
        <v>0.22573632657161699</v>
      </c>
      <c r="W10" s="17">
        <v>0.26969377752379298</v>
      </c>
      <c r="X10" s="17">
        <v>0.246602815152663</v>
      </c>
      <c r="Y10" s="17">
        <v>0.205522717596132</v>
      </c>
      <c r="Z10" s="17">
        <v>0.26015448447610301</v>
      </c>
      <c r="AA10" s="17">
        <v>0.154442550575946</v>
      </c>
      <c r="AB10" s="17">
        <v>0.25769445578851802</v>
      </c>
      <c r="AC10" s="17">
        <v>0.230940035655255</v>
      </c>
      <c r="AD10" s="17">
        <v>0.227583742925517</v>
      </c>
      <c r="AE10" s="17"/>
      <c r="AF10" s="17">
        <v>0.22194845568247901</v>
      </c>
      <c r="AG10" s="17">
        <v>0.235625373913876</v>
      </c>
      <c r="AH10" s="17">
        <v>0.194901606987472</v>
      </c>
      <c r="AI10" s="17"/>
      <c r="AJ10" s="17">
        <v>0.21330639864462</v>
      </c>
      <c r="AK10" s="17">
        <v>0.246018633754814</v>
      </c>
      <c r="AL10" s="17">
        <v>0.26160898555133799</v>
      </c>
      <c r="AM10" s="17">
        <v>0.19267690811666499</v>
      </c>
      <c r="AN10" s="17">
        <v>0.18220375761287</v>
      </c>
      <c r="AO10" s="17"/>
      <c r="AP10" s="17">
        <v>0.223190531113095</v>
      </c>
      <c r="AQ10" s="17">
        <v>0.26029206672065203</v>
      </c>
      <c r="AR10" s="17">
        <v>0.27285983786259899</v>
      </c>
      <c r="AS10" s="17"/>
      <c r="AT10" s="17">
        <v>0.207001096432328</v>
      </c>
      <c r="AU10" s="17">
        <v>0.241326451505678</v>
      </c>
      <c r="AV10" s="17">
        <v>0.24176092096252899</v>
      </c>
      <c r="AW10" s="17">
        <v>0.235540756110172</v>
      </c>
      <c r="AX10" s="17">
        <v>0.22415226260614601</v>
      </c>
      <c r="AY10" s="17"/>
      <c r="AZ10" s="17">
        <v>0.27782212281108098</v>
      </c>
      <c r="BA10" s="17">
        <v>0.18355071530731501</v>
      </c>
      <c r="BB10" s="17">
        <v>0.266433869964318</v>
      </c>
      <c r="BC10" s="17">
        <v>0.15452591398061899</v>
      </c>
      <c r="BD10" s="17">
        <v>0.22579529385001701</v>
      </c>
      <c r="BE10" s="17">
        <v>0.18908992117540799</v>
      </c>
      <c r="BF10" s="17">
        <v>0.26920238672459301</v>
      </c>
      <c r="BG10" s="17">
        <v>0.26305269789784103</v>
      </c>
      <c r="BH10" s="17">
        <v>0.214315813976137</v>
      </c>
      <c r="BI10" s="17">
        <v>0.287556727054116</v>
      </c>
      <c r="BJ10" s="17">
        <v>0.21855704895608599</v>
      </c>
      <c r="BK10" s="17">
        <v>0.22993592551326</v>
      </c>
      <c r="BL10" s="17">
        <v>0.23905498604845099</v>
      </c>
      <c r="BM10" s="17">
        <v>0.21534515571820401</v>
      </c>
      <c r="BN10" s="17">
        <v>0.218951257752421</v>
      </c>
      <c r="BO10" s="17">
        <v>0.23105710667795601</v>
      </c>
      <c r="BP10" s="17"/>
      <c r="BQ10" s="17">
        <v>0.247083674326397</v>
      </c>
      <c r="BR10" s="17">
        <v>0.21963630527210901</v>
      </c>
    </row>
    <row r="11" spans="2:70" x14ac:dyDescent="0.35">
      <c r="B11" s="18" t="s">
        <v>213</v>
      </c>
      <c r="C11" s="17">
        <v>0.21164282598937501</v>
      </c>
      <c r="D11" s="17">
        <v>0.230241654893896</v>
      </c>
      <c r="E11" s="17">
        <v>0.19344529163713101</v>
      </c>
      <c r="F11" s="17"/>
      <c r="G11" s="17">
        <v>0.21345533654857901</v>
      </c>
      <c r="H11" s="17">
        <v>0.21212798394437801</v>
      </c>
      <c r="I11" s="17">
        <v>0.214682966995487</v>
      </c>
      <c r="J11" s="17">
        <v>0.224227513432908</v>
      </c>
      <c r="K11" s="17">
        <v>0.208273229084843</v>
      </c>
      <c r="L11" s="17">
        <v>0.19952562866154799</v>
      </c>
      <c r="M11" s="17"/>
      <c r="N11" s="17">
        <v>0.228679105695275</v>
      </c>
      <c r="O11" s="17">
        <v>0.218419647695376</v>
      </c>
      <c r="P11" s="17">
        <v>0.18317161044879501</v>
      </c>
      <c r="Q11" s="17">
        <v>0.210169763469432</v>
      </c>
      <c r="R11" s="17"/>
      <c r="S11" s="17">
        <v>0.18374702878274199</v>
      </c>
      <c r="T11" s="17">
        <v>0.20821406572126699</v>
      </c>
      <c r="U11" s="17">
        <v>0.20006004971094199</v>
      </c>
      <c r="V11" s="17">
        <v>0.193607728538463</v>
      </c>
      <c r="W11" s="17">
        <v>0.20513623649673501</v>
      </c>
      <c r="X11" s="17">
        <v>0.2325606569684</v>
      </c>
      <c r="Y11" s="17">
        <v>0.237589699972302</v>
      </c>
      <c r="Z11" s="17">
        <v>0.202728090267389</v>
      </c>
      <c r="AA11" s="17">
        <v>0.24374336793110099</v>
      </c>
      <c r="AB11" s="17">
        <v>0.199588217262197</v>
      </c>
      <c r="AC11" s="17">
        <v>0.216462669818409</v>
      </c>
      <c r="AD11" s="17">
        <v>0.247430858251041</v>
      </c>
      <c r="AE11" s="17"/>
      <c r="AF11" s="17">
        <v>0.207358478013936</v>
      </c>
      <c r="AG11" s="17">
        <v>0.22847227359005801</v>
      </c>
      <c r="AH11" s="17">
        <v>0.19325790968872</v>
      </c>
      <c r="AI11" s="17"/>
      <c r="AJ11" s="17">
        <v>0.215927348435725</v>
      </c>
      <c r="AK11" s="17">
        <v>0.235934746917044</v>
      </c>
      <c r="AL11" s="17">
        <v>0.21338807586744901</v>
      </c>
      <c r="AM11" s="17">
        <v>0.238358675632098</v>
      </c>
      <c r="AN11" s="17">
        <v>0.180638020361121</v>
      </c>
      <c r="AO11" s="17"/>
      <c r="AP11" s="17">
        <v>0.226210716238368</v>
      </c>
      <c r="AQ11" s="17">
        <v>0.21757330959891799</v>
      </c>
      <c r="AR11" s="17">
        <v>0.22319371780294001</v>
      </c>
      <c r="AS11" s="17"/>
      <c r="AT11" s="17">
        <v>0.22326266874105999</v>
      </c>
      <c r="AU11" s="17">
        <v>0.224041922001329</v>
      </c>
      <c r="AV11" s="17">
        <v>0.215033353851034</v>
      </c>
      <c r="AW11" s="17">
        <v>0.21063041725930901</v>
      </c>
      <c r="AX11" s="17">
        <v>0.164352508565347</v>
      </c>
      <c r="AY11" s="17"/>
      <c r="AZ11" s="17">
        <v>0.17827324118846399</v>
      </c>
      <c r="BA11" s="17">
        <v>0.186608785707751</v>
      </c>
      <c r="BB11" s="17">
        <v>0.23152579538732501</v>
      </c>
      <c r="BC11" s="17">
        <v>0.228365758454179</v>
      </c>
      <c r="BD11" s="17">
        <v>0.221110895850507</v>
      </c>
      <c r="BE11" s="17">
        <v>0.242526767624827</v>
      </c>
      <c r="BF11" s="17">
        <v>0.21062607664306199</v>
      </c>
      <c r="BG11" s="17">
        <v>0.17403656505606599</v>
      </c>
      <c r="BH11" s="17">
        <v>0.18638193920261201</v>
      </c>
      <c r="BI11" s="17">
        <v>0.21826319777581801</v>
      </c>
      <c r="BJ11" s="17">
        <v>0.21488772430697101</v>
      </c>
      <c r="BK11" s="17">
        <v>0.16424226498751901</v>
      </c>
      <c r="BL11" s="17">
        <v>0.218563369743424</v>
      </c>
      <c r="BM11" s="17">
        <v>0.25785329602989998</v>
      </c>
      <c r="BN11" s="17">
        <v>0.22676193627376001</v>
      </c>
      <c r="BO11" s="17">
        <v>0.213868578933434</v>
      </c>
      <c r="BP11" s="17"/>
      <c r="BQ11" s="17">
        <v>0.19730968037591001</v>
      </c>
      <c r="BR11" s="17">
        <v>0.218173097663899</v>
      </c>
    </row>
    <row r="12" spans="2:70" x14ac:dyDescent="0.35">
      <c r="B12" s="18" t="s">
        <v>214</v>
      </c>
      <c r="C12" s="17">
        <v>0.15855895431296699</v>
      </c>
      <c r="D12" s="17">
        <v>0.20475679303281899</v>
      </c>
      <c r="E12" s="17">
        <v>0.114078400591034</v>
      </c>
      <c r="F12" s="17"/>
      <c r="G12" s="17">
        <v>0.108048539987009</v>
      </c>
      <c r="H12" s="17">
        <v>0.11951847325451601</v>
      </c>
      <c r="I12" s="17">
        <v>0.115009191486274</v>
      </c>
      <c r="J12" s="17">
        <v>0.157863183276548</v>
      </c>
      <c r="K12" s="17">
        <v>0.18298070727961199</v>
      </c>
      <c r="L12" s="17">
        <v>0.243721607031713</v>
      </c>
      <c r="M12" s="17"/>
      <c r="N12" s="17">
        <v>0.149060421950033</v>
      </c>
      <c r="O12" s="17">
        <v>0.16350530411881201</v>
      </c>
      <c r="P12" s="17">
        <v>0.14367972990870401</v>
      </c>
      <c r="Q12" s="17">
        <v>0.17689738688415699</v>
      </c>
      <c r="R12" s="17"/>
      <c r="S12" s="17">
        <v>0.12836936638247401</v>
      </c>
      <c r="T12" s="17">
        <v>0.165177827577074</v>
      </c>
      <c r="U12" s="17">
        <v>0.16686883759409599</v>
      </c>
      <c r="V12" s="17">
        <v>0.183153356200534</v>
      </c>
      <c r="W12" s="17">
        <v>0.117188375156074</v>
      </c>
      <c r="X12" s="17">
        <v>0.138642330097387</v>
      </c>
      <c r="Y12" s="17">
        <v>0.21245010774329201</v>
      </c>
      <c r="Z12" s="17">
        <v>0.133094564753379</v>
      </c>
      <c r="AA12" s="17">
        <v>0.165508653621325</v>
      </c>
      <c r="AB12" s="17">
        <v>0.15526199038480801</v>
      </c>
      <c r="AC12" s="17">
        <v>0.17740442784774599</v>
      </c>
      <c r="AD12" s="17">
        <v>0.17432444896591601</v>
      </c>
      <c r="AE12" s="17"/>
      <c r="AF12" s="17">
        <v>0.17384993921821901</v>
      </c>
      <c r="AG12" s="17">
        <v>0.158351171290186</v>
      </c>
      <c r="AH12" s="17">
        <v>0.17348547211189899</v>
      </c>
      <c r="AI12" s="17"/>
      <c r="AJ12" s="17">
        <v>0.18591151967331501</v>
      </c>
      <c r="AK12" s="17">
        <v>0.128877271101592</v>
      </c>
      <c r="AL12" s="17">
        <v>0.19155115256591801</v>
      </c>
      <c r="AM12" s="17">
        <v>9.7957838161823393E-2</v>
      </c>
      <c r="AN12" s="17">
        <v>0.15429706777396701</v>
      </c>
      <c r="AO12" s="17"/>
      <c r="AP12" s="17">
        <v>0.172163313145935</v>
      </c>
      <c r="AQ12" s="17">
        <v>0.12905353503754899</v>
      </c>
      <c r="AR12" s="17">
        <v>0.13893459284822399</v>
      </c>
      <c r="AS12" s="17"/>
      <c r="AT12" s="17">
        <v>0.18023317972701</v>
      </c>
      <c r="AU12" s="17">
        <v>0.14496634331368299</v>
      </c>
      <c r="AV12" s="17">
        <v>0.153410485200529</v>
      </c>
      <c r="AW12" s="17">
        <v>0.157920247247614</v>
      </c>
      <c r="AX12" s="17">
        <v>0.125127377590427</v>
      </c>
      <c r="AY12" s="17"/>
      <c r="AZ12" s="17">
        <v>0.12183132287926</v>
      </c>
      <c r="BA12" s="17">
        <v>0.19464450677376199</v>
      </c>
      <c r="BB12" s="17">
        <v>0.13185261148298499</v>
      </c>
      <c r="BC12" s="17">
        <v>0.17927294745474201</v>
      </c>
      <c r="BD12" s="17">
        <v>0.144606283748937</v>
      </c>
      <c r="BE12" s="17">
        <v>0.19387742069985101</v>
      </c>
      <c r="BF12" s="17">
        <v>0.136835103527681</v>
      </c>
      <c r="BG12" s="17">
        <v>0.15745372830069801</v>
      </c>
      <c r="BH12" s="17">
        <v>0.164614032439164</v>
      </c>
      <c r="BI12" s="17">
        <v>0.17003752891899901</v>
      </c>
      <c r="BJ12" s="17">
        <v>0.14886601740963401</v>
      </c>
      <c r="BK12" s="17">
        <v>0.167997210876806</v>
      </c>
      <c r="BL12" s="17">
        <v>0.10460284247358199</v>
      </c>
      <c r="BM12" s="17">
        <v>0.14991873192844499</v>
      </c>
      <c r="BN12" s="17">
        <v>0.15930549434864599</v>
      </c>
      <c r="BO12" s="17">
        <v>0.13552700421275499</v>
      </c>
      <c r="BP12" s="17"/>
      <c r="BQ12" s="17">
        <v>0.120866210355781</v>
      </c>
      <c r="BR12" s="17">
        <v>0.174230421030275</v>
      </c>
    </row>
    <row r="13" spans="2:70" x14ac:dyDescent="0.35">
      <c r="B13" s="18" t="s">
        <v>215</v>
      </c>
      <c r="C13" s="17">
        <v>5.5092678614791703E-2</v>
      </c>
      <c r="D13" s="17">
        <v>7.2382148611774194E-2</v>
      </c>
      <c r="E13" s="17">
        <v>3.8574327671913801E-2</v>
      </c>
      <c r="F13" s="17"/>
      <c r="G13" s="17">
        <v>2.9738928888318399E-2</v>
      </c>
      <c r="H13" s="17">
        <v>4.0280543475751003E-2</v>
      </c>
      <c r="I13" s="17">
        <v>4.9639127910134598E-2</v>
      </c>
      <c r="J13" s="17">
        <v>5.4524266881592703E-2</v>
      </c>
      <c r="K13" s="17">
        <v>7.7743128004199399E-2</v>
      </c>
      <c r="L13" s="17">
        <v>7.3762002639175206E-2</v>
      </c>
      <c r="M13" s="17"/>
      <c r="N13" s="17">
        <v>6.2428720297776602E-2</v>
      </c>
      <c r="O13" s="17">
        <v>5.5632440619764502E-2</v>
      </c>
      <c r="P13" s="17">
        <v>5.5730193388788998E-2</v>
      </c>
      <c r="Q13" s="17">
        <v>4.5730968305030498E-2</v>
      </c>
      <c r="R13" s="17"/>
      <c r="S13" s="17">
        <v>4.8162341260574497E-2</v>
      </c>
      <c r="T13" s="17">
        <v>6.2882804527649896E-2</v>
      </c>
      <c r="U13" s="17">
        <v>4.4063581550801201E-2</v>
      </c>
      <c r="V13" s="17">
        <v>6.4611288507442605E-2</v>
      </c>
      <c r="W13" s="17">
        <v>5.2366725175889299E-2</v>
      </c>
      <c r="X13" s="17">
        <v>5.2182741857901997E-2</v>
      </c>
      <c r="Y13" s="17">
        <v>3.2419151985345299E-2</v>
      </c>
      <c r="Z13" s="17">
        <v>7.3629330028652407E-2</v>
      </c>
      <c r="AA13" s="17">
        <v>4.6978076690249698E-2</v>
      </c>
      <c r="AB13" s="17">
        <v>8.9367927652134596E-2</v>
      </c>
      <c r="AC13" s="17">
        <v>4.5493686694492302E-2</v>
      </c>
      <c r="AD13" s="17">
        <v>4.8398894952353499E-2</v>
      </c>
      <c r="AE13" s="17"/>
      <c r="AF13" s="17">
        <v>6.3593417601125496E-2</v>
      </c>
      <c r="AG13" s="17">
        <v>5.6535901335550698E-2</v>
      </c>
      <c r="AH13" s="17">
        <v>5.23219065679629E-2</v>
      </c>
      <c r="AI13" s="17"/>
      <c r="AJ13" s="17">
        <v>6.6220577633044606E-2</v>
      </c>
      <c r="AK13" s="17">
        <v>3.6716989591988498E-2</v>
      </c>
      <c r="AL13" s="17">
        <v>7.49405034037115E-2</v>
      </c>
      <c r="AM13" s="17">
        <v>3.9979015787831702E-2</v>
      </c>
      <c r="AN13" s="17">
        <v>5.5958368855236001E-2</v>
      </c>
      <c r="AO13" s="17"/>
      <c r="AP13" s="17">
        <v>6.6529152321561105E-2</v>
      </c>
      <c r="AQ13" s="17">
        <v>3.8906595336328099E-2</v>
      </c>
      <c r="AR13" s="17">
        <v>7.9855211023123707E-2</v>
      </c>
      <c r="AS13" s="17"/>
      <c r="AT13" s="17">
        <v>6.01083491429244E-2</v>
      </c>
      <c r="AU13" s="17">
        <v>5.4431527356559803E-2</v>
      </c>
      <c r="AV13" s="17">
        <v>4.7404864131390299E-2</v>
      </c>
      <c r="AW13" s="17">
        <v>5.9727062816503702E-2</v>
      </c>
      <c r="AX13" s="17">
        <v>5.7695002690096198E-2</v>
      </c>
      <c r="AY13" s="17"/>
      <c r="AZ13" s="17">
        <v>0</v>
      </c>
      <c r="BA13" s="17">
        <v>5.1369877747063197E-2</v>
      </c>
      <c r="BB13" s="17">
        <v>5.0552981462079302E-2</v>
      </c>
      <c r="BC13" s="17">
        <v>5.3308863214379699E-2</v>
      </c>
      <c r="BD13" s="17">
        <v>5.3310211723338198E-2</v>
      </c>
      <c r="BE13" s="17">
        <v>4.1752417421022002E-2</v>
      </c>
      <c r="BF13" s="17">
        <v>6.1637873460422703E-2</v>
      </c>
      <c r="BG13" s="17">
        <v>7.1236581006130895E-2</v>
      </c>
      <c r="BH13" s="17">
        <v>7.7327194679574801E-2</v>
      </c>
      <c r="BI13" s="17">
        <v>6.9230464101521894E-2</v>
      </c>
      <c r="BJ13" s="17">
        <v>6.4026097664828405E-2</v>
      </c>
      <c r="BK13" s="17">
        <v>5.6273376895057299E-2</v>
      </c>
      <c r="BL13" s="17">
        <v>2.6179066478518798E-2</v>
      </c>
      <c r="BM13" s="17">
        <v>4.9791744813518203E-2</v>
      </c>
      <c r="BN13" s="17">
        <v>7.2886913487792804E-2</v>
      </c>
      <c r="BO13" s="17">
        <v>5.5188792872235298E-2</v>
      </c>
      <c r="BP13" s="17"/>
      <c r="BQ13" s="17">
        <v>5.4614825627978598E-2</v>
      </c>
      <c r="BR13" s="17">
        <v>5.5199930353511298E-2</v>
      </c>
    </row>
    <row r="14" spans="2:70" x14ac:dyDescent="0.35">
      <c r="B14" s="18" t="s">
        <v>216</v>
      </c>
      <c r="C14" s="17">
        <v>4.0448426188181098E-2</v>
      </c>
      <c r="D14" s="17">
        <v>5.7900949928595603E-2</v>
      </c>
      <c r="E14" s="17">
        <v>2.3676875644154799E-2</v>
      </c>
      <c r="F14" s="17"/>
      <c r="G14" s="17">
        <v>2.40023160770114E-2</v>
      </c>
      <c r="H14" s="17">
        <v>3.7450117899037502E-2</v>
      </c>
      <c r="I14" s="17">
        <v>2.7409138934374699E-2</v>
      </c>
      <c r="J14" s="17">
        <v>3.4463530153545599E-2</v>
      </c>
      <c r="K14" s="17">
        <v>5.7501886966356497E-2</v>
      </c>
      <c r="L14" s="17">
        <v>5.7955551823410799E-2</v>
      </c>
      <c r="M14" s="17"/>
      <c r="N14" s="17">
        <v>3.84618097034242E-2</v>
      </c>
      <c r="O14" s="17">
        <v>4.61628017760113E-2</v>
      </c>
      <c r="P14" s="17">
        <v>3.2569853987010303E-2</v>
      </c>
      <c r="Q14" s="17">
        <v>4.3189143181308398E-2</v>
      </c>
      <c r="R14" s="17"/>
      <c r="S14" s="17">
        <v>3.9395460202615001E-2</v>
      </c>
      <c r="T14" s="17">
        <v>5.5385682613885601E-2</v>
      </c>
      <c r="U14" s="17">
        <v>5.6814782841377802E-2</v>
      </c>
      <c r="V14" s="17">
        <v>3.7592650700508698E-2</v>
      </c>
      <c r="W14" s="17">
        <v>5.96734627714424E-2</v>
      </c>
      <c r="X14" s="17">
        <v>3.3611292772865502E-2</v>
      </c>
      <c r="Y14" s="17">
        <v>2.5608308345726499E-2</v>
      </c>
      <c r="Z14" s="17">
        <v>2.1523343472047499E-2</v>
      </c>
      <c r="AA14" s="17">
        <v>3.2347428596276699E-2</v>
      </c>
      <c r="AB14" s="17">
        <v>4.3651254650356602E-2</v>
      </c>
      <c r="AC14" s="17">
        <v>2.59708073902674E-2</v>
      </c>
      <c r="AD14" s="17">
        <v>3.0085391353181501E-2</v>
      </c>
      <c r="AE14" s="17"/>
      <c r="AF14" s="17">
        <v>4.2543445536459397E-2</v>
      </c>
      <c r="AG14" s="17">
        <v>4.6259406466177898E-2</v>
      </c>
      <c r="AH14" s="17">
        <v>3.7322134643948401E-2</v>
      </c>
      <c r="AI14" s="17"/>
      <c r="AJ14" s="17">
        <v>4.1950644560298199E-2</v>
      </c>
      <c r="AK14" s="17">
        <v>4.70886373369327E-2</v>
      </c>
      <c r="AL14" s="17">
        <v>4.05702325346943E-2</v>
      </c>
      <c r="AM14" s="17">
        <v>8.7061236805945602E-2</v>
      </c>
      <c r="AN14" s="17">
        <v>3.4303795401800001E-2</v>
      </c>
      <c r="AO14" s="17"/>
      <c r="AP14" s="17">
        <v>3.3004396319634699E-2</v>
      </c>
      <c r="AQ14" s="17">
        <v>4.2934184724550899E-2</v>
      </c>
      <c r="AR14" s="17">
        <v>4.7368826739817398E-2</v>
      </c>
      <c r="AS14" s="17"/>
      <c r="AT14" s="17">
        <v>3.6033719773332099E-2</v>
      </c>
      <c r="AU14" s="17">
        <v>3.0754314145096301E-2</v>
      </c>
      <c r="AV14" s="17">
        <v>3.8021297623696E-2</v>
      </c>
      <c r="AW14" s="17">
        <v>4.4896122338237601E-2</v>
      </c>
      <c r="AX14" s="17">
        <v>8.2184032380009694E-2</v>
      </c>
      <c r="AY14" s="17"/>
      <c r="AZ14" s="17">
        <v>2.4181111321882699E-2</v>
      </c>
      <c r="BA14" s="17">
        <v>5.5611311503791602E-2</v>
      </c>
      <c r="BB14" s="17">
        <v>3.41360064074221E-2</v>
      </c>
      <c r="BC14" s="17">
        <v>6.6462208211179097E-2</v>
      </c>
      <c r="BD14" s="17">
        <v>3.8533959985398401E-2</v>
      </c>
      <c r="BE14" s="17">
        <v>5.5037816806397501E-2</v>
      </c>
      <c r="BF14" s="17">
        <v>3.6916875029676097E-2</v>
      </c>
      <c r="BG14" s="17">
        <v>2.7332541377053099E-2</v>
      </c>
      <c r="BH14" s="17">
        <v>3.02730320324433E-2</v>
      </c>
      <c r="BI14" s="17">
        <v>4.1127550497732E-2</v>
      </c>
      <c r="BJ14" s="17">
        <v>3.2843654026565097E-2</v>
      </c>
      <c r="BK14" s="17">
        <v>2.6199106576695701E-2</v>
      </c>
      <c r="BL14" s="17">
        <v>4.1724556266034003E-2</v>
      </c>
      <c r="BM14" s="17">
        <v>4.5376658387352602E-2</v>
      </c>
      <c r="BN14" s="17">
        <v>3.0371270024967902E-2</v>
      </c>
      <c r="BO14" s="17">
        <v>4.83325673856718E-2</v>
      </c>
      <c r="BP14" s="17"/>
      <c r="BQ14" s="17">
        <v>3.6469559055410397E-2</v>
      </c>
      <c r="BR14" s="17">
        <v>4.2786592620358999E-2</v>
      </c>
    </row>
    <row r="15" spans="2:70" x14ac:dyDescent="0.35">
      <c r="B15" s="18" t="s">
        <v>140</v>
      </c>
      <c r="C15" s="17">
        <v>5.6678911917614899E-2</v>
      </c>
      <c r="D15" s="17">
        <v>8.5116280453353593E-2</v>
      </c>
      <c r="E15" s="17">
        <v>2.9291843981039099E-2</v>
      </c>
      <c r="F15" s="17"/>
      <c r="G15" s="17">
        <v>1.9602939808582801E-2</v>
      </c>
      <c r="H15" s="17">
        <v>1.9725160856166199E-2</v>
      </c>
      <c r="I15" s="17">
        <v>4.0712495522320702E-2</v>
      </c>
      <c r="J15" s="17">
        <v>6.0535846415618398E-2</v>
      </c>
      <c r="K15" s="17">
        <v>8.1792111623264704E-2</v>
      </c>
      <c r="L15" s="17">
        <v>0.104480514039051</v>
      </c>
      <c r="M15" s="17"/>
      <c r="N15" s="17">
        <v>5.3919057728789202E-2</v>
      </c>
      <c r="O15" s="17">
        <v>5.0062754782340901E-2</v>
      </c>
      <c r="P15" s="17">
        <v>5.4620601071584098E-2</v>
      </c>
      <c r="Q15" s="17">
        <v>6.8165960840237905E-2</v>
      </c>
      <c r="R15" s="17"/>
      <c r="S15" s="17">
        <v>3.7460678139792203E-2</v>
      </c>
      <c r="T15" s="17">
        <v>5.1001180455765197E-2</v>
      </c>
      <c r="U15" s="17">
        <v>5.0799183845134703E-2</v>
      </c>
      <c r="V15" s="17">
        <v>6.8683787561993698E-2</v>
      </c>
      <c r="W15" s="17">
        <v>4.07403195135062E-2</v>
      </c>
      <c r="X15" s="17">
        <v>6.3312240381753204E-2</v>
      </c>
      <c r="Y15" s="17">
        <v>6.0215942923621597E-2</v>
      </c>
      <c r="Z15" s="17">
        <v>6.8293131311100694E-2</v>
      </c>
      <c r="AA15" s="17">
        <v>7.9087197584898697E-2</v>
      </c>
      <c r="AB15" s="17">
        <v>5.5793783829903701E-2</v>
      </c>
      <c r="AC15" s="17">
        <v>6.6225620228907101E-2</v>
      </c>
      <c r="AD15" s="17">
        <v>4.7729391618110399E-2</v>
      </c>
      <c r="AE15" s="17"/>
      <c r="AF15" s="17">
        <v>7.9876192438993507E-2</v>
      </c>
      <c r="AG15" s="17">
        <v>4.5944792962489302E-2</v>
      </c>
      <c r="AH15" s="17">
        <v>5.1540001698373798E-2</v>
      </c>
      <c r="AI15" s="17"/>
      <c r="AJ15" s="17">
        <v>7.7198056971728102E-2</v>
      </c>
      <c r="AK15" s="17">
        <v>4.41996070323014E-2</v>
      </c>
      <c r="AL15" s="17">
        <v>4.2495817514252597E-2</v>
      </c>
      <c r="AM15" s="17">
        <v>0.104749359360053</v>
      </c>
      <c r="AN15" s="17">
        <v>5.8501964915452599E-2</v>
      </c>
      <c r="AO15" s="17"/>
      <c r="AP15" s="17">
        <v>7.8830733294584607E-2</v>
      </c>
      <c r="AQ15" s="17">
        <v>3.9642862727022901E-2</v>
      </c>
      <c r="AR15" s="17">
        <v>4.2387221717204999E-2</v>
      </c>
      <c r="AS15" s="17"/>
      <c r="AT15" s="17">
        <v>8.1159611462665801E-2</v>
      </c>
      <c r="AU15" s="17">
        <v>4.7110806501391801E-2</v>
      </c>
      <c r="AV15" s="17">
        <v>4.6792965814210302E-2</v>
      </c>
      <c r="AW15" s="17">
        <v>1.8902214671397102E-2</v>
      </c>
      <c r="AX15" s="17">
        <v>4.6226321482675803E-2</v>
      </c>
      <c r="AY15" s="17"/>
      <c r="AZ15" s="17">
        <v>0.11343161059502201</v>
      </c>
      <c r="BA15" s="17">
        <v>8.0842013001629895E-2</v>
      </c>
      <c r="BB15" s="17">
        <v>4.5555867411778701E-2</v>
      </c>
      <c r="BC15" s="17">
        <v>5.0657414360108302E-2</v>
      </c>
      <c r="BD15" s="17">
        <v>6.6686862244560205E-2</v>
      </c>
      <c r="BE15" s="17">
        <v>6.6919649090177905E-2</v>
      </c>
      <c r="BF15" s="17">
        <v>5.1295359712489101E-2</v>
      </c>
      <c r="BG15" s="17">
        <v>4.8683958465376799E-2</v>
      </c>
      <c r="BH15" s="17">
        <v>6.1674448817121502E-2</v>
      </c>
      <c r="BI15" s="17">
        <v>3.71322814057332E-2</v>
      </c>
      <c r="BJ15" s="17">
        <v>6.64800197072382E-2</v>
      </c>
      <c r="BK15" s="17">
        <v>4.9265162661961202E-2</v>
      </c>
      <c r="BL15" s="17">
        <v>4.618132263139E-2</v>
      </c>
      <c r="BM15" s="17">
        <v>8.3737246223547501E-2</v>
      </c>
      <c r="BN15" s="17">
        <v>2.9527626724977701E-2</v>
      </c>
      <c r="BO15" s="17">
        <v>3.4388677159223599E-2</v>
      </c>
      <c r="BP15" s="17"/>
      <c r="BQ15" s="17">
        <v>3.4093116171599297E-2</v>
      </c>
      <c r="BR15" s="17">
        <v>6.8012345232693103E-2</v>
      </c>
    </row>
    <row r="16" spans="2:70" x14ac:dyDescent="0.35">
      <c r="B16" s="18" t="s">
        <v>129</v>
      </c>
      <c r="C16" s="17">
        <v>4.2856455565925102E-3</v>
      </c>
      <c r="D16" s="17">
        <v>4.7962840464365504E-3</v>
      </c>
      <c r="E16" s="17">
        <v>3.8148610277834501E-3</v>
      </c>
      <c r="F16" s="17"/>
      <c r="G16" s="17">
        <v>8.0840103579959601E-3</v>
      </c>
      <c r="H16" s="17">
        <v>7.3794716739201396E-3</v>
      </c>
      <c r="I16" s="17">
        <v>4.2546782803940704E-3</v>
      </c>
      <c r="J16" s="17">
        <v>2.7681562177145499E-3</v>
      </c>
      <c r="K16" s="17">
        <v>3.2449159949778901E-3</v>
      </c>
      <c r="L16" s="17">
        <v>1.2041653628496699E-3</v>
      </c>
      <c r="M16" s="17"/>
      <c r="N16" s="17">
        <v>4.32319074684468E-3</v>
      </c>
      <c r="O16" s="17">
        <v>2.5465361739976E-3</v>
      </c>
      <c r="P16" s="17">
        <v>2.3944450351395599E-3</v>
      </c>
      <c r="Q16" s="17">
        <v>7.7720012507505902E-3</v>
      </c>
      <c r="R16" s="17"/>
      <c r="S16" s="17">
        <v>3.3976733703696498E-3</v>
      </c>
      <c r="T16" s="17">
        <v>3.3750146578283998E-3</v>
      </c>
      <c r="U16" s="17">
        <v>5.6738708975798899E-3</v>
      </c>
      <c r="V16" s="17">
        <v>2.69529270784528E-3</v>
      </c>
      <c r="W16" s="17">
        <v>1.0334174182102401E-2</v>
      </c>
      <c r="X16" s="17">
        <v>6.3367398084172898E-3</v>
      </c>
      <c r="Y16" s="17">
        <v>0</v>
      </c>
      <c r="Z16" s="17">
        <v>1.31697468895436E-2</v>
      </c>
      <c r="AA16" s="17">
        <v>0</v>
      </c>
      <c r="AB16" s="17">
        <v>3.30933563962575E-3</v>
      </c>
      <c r="AC16" s="17">
        <v>5.0242707828292302E-3</v>
      </c>
      <c r="AD16" s="17">
        <v>1.02099004870358E-2</v>
      </c>
      <c r="AE16" s="17"/>
      <c r="AF16" s="17">
        <v>4.0291797954706502E-3</v>
      </c>
      <c r="AG16" s="17">
        <v>3.4992269840961798E-3</v>
      </c>
      <c r="AH16" s="17">
        <v>5.2615399478038302E-3</v>
      </c>
      <c r="AI16" s="17"/>
      <c r="AJ16" s="17">
        <v>2.9071837486494799E-3</v>
      </c>
      <c r="AK16" s="17">
        <v>3.52236850825269E-3</v>
      </c>
      <c r="AL16" s="17">
        <v>9.8924943584207392E-3</v>
      </c>
      <c r="AM16" s="17">
        <v>0</v>
      </c>
      <c r="AN16" s="17">
        <v>5.8213410709167801E-3</v>
      </c>
      <c r="AO16" s="17"/>
      <c r="AP16" s="17">
        <v>2.2183295403171298E-3</v>
      </c>
      <c r="AQ16" s="17">
        <v>2.4599568289505099E-3</v>
      </c>
      <c r="AR16" s="17">
        <v>8.2615552998801193E-3</v>
      </c>
      <c r="AS16" s="17"/>
      <c r="AT16" s="17">
        <v>3.5071686809742702E-3</v>
      </c>
      <c r="AU16" s="17">
        <v>9.4998498539274005E-3</v>
      </c>
      <c r="AV16" s="17">
        <v>0</v>
      </c>
      <c r="AW16" s="17">
        <v>6.5022593045865702E-3</v>
      </c>
      <c r="AX16" s="17">
        <v>0</v>
      </c>
      <c r="AY16" s="17"/>
      <c r="AZ16" s="17">
        <v>3.71241742967863E-2</v>
      </c>
      <c r="BA16" s="17">
        <v>8.6060671870831704E-3</v>
      </c>
      <c r="BB16" s="17">
        <v>0</v>
      </c>
      <c r="BC16" s="17">
        <v>1.1601595077493899E-2</v>
      </c>
      <c r="BD16" s="17">
        <v>0</v>
      </c>
      <c r="BE16" s="17">
        <v>1.9298543201486499E-3</v>
      </c>
      <c r="BF16" s="17">
        <v>0</v>
      </c>
      <c r="BG16" s="17">
        <v>7.5592834040489202E-3</v>
      </c>
      <c r="BH16" s="17">
        <v>3.62248176749609E-3</v>
      </c>
      <c r="BI16" s="17">
        <v>0</v>
      </c>
      <c r="BJ16" s="17">
        <v>5.9956329597375298E-3</v>
      </c>
      <c r="BK16" s="17">
        <v>0</v>
      </c>
      <c r="BL16" s="17">
        <v>5.5980455932366398E-3</v>
      </c>
      <c r="BM16" s="17">
        <v>0</v>
      </c>
      <c r="BN16" s="17">
        <v>0</v>
      </c>
      <c r="BO16" s="17">
        <v>7.7250642726321098E-3</v>
      </c>
      <c r="BP16" s="17"/>
      <c r="BQ16" s="17">
        <v>3.19356057299233E-3</v>
      </c>
      <c r="BR16" s="17">
        <v>3.8127720773894701E-3</v>
      </c>
    </row>
    <row r="17" spans="2:70" x14ac:dyDescent="0.35">
      <c r="B17" s="18" t="s">
        <v>141</v>
      </c>
      <c r="C17" s="21">
        <v>0.68493538340985205</v>
      </c>
      <c r="D17" s="21">
        <v>0.57504754392702095</v>
      </c>
      <c r="E17" s="21">
        <v>0.79056369108407498</v>
      </c>
      <c r="F17" s="21"/>
      <c r="G17" s="21">
        <v>0.81052326488108295</v>
      </c>
      <c r="H17" s="21">
        <v>0.77564623284060996</v>
      </c>
      <c r="I17" s="21">
        <v>0.762975367866502</v>
      </c>
      <c r="J17" s="21">
        <v>0.68984501705498102</v>
      </c>
      <c r="K17" s="21">
        <v>0.59673725013158896</v>
      </c>
      <c r="L17" s="21">
        <v>0.51887615910380103</v>
      </c>
      <c r="M17" s="21"/>
      <c r="N17" s="21">
        <v>0.69180679957313196</v>
      </c>
      <c r="O17" s="21">
        <v>0.68209016252907395</v>
      </c>
      <c r="P17" s="21">
        <v>0.71100517660877305</v>
      </c>
      <c r="Q17" s="21">
        <v>0.65824453953851503</v>
      </c>
      <c r="R17" s="21"/>
      <c r="S17" s="21">
        <v>0.74321448064417495</v>
      </c>
      <c r="T17" s="21">
        <v>0.66217749016779703</v>
      </c>
      <c r="U17" s="21">
        <v>0.67577974327101098</v>
      </c>
      <c r="V17" s="21">
        <v>0.64326362432167605</v>
      </c>
      <c r="W17" s="21">
        <v>0.71969694320098598</v>
      </c>
      <c r="X17" s="21">
        <v>0.70591465508167495</v>
      </c>
      <c r="Y17" s="21">
        <v>0.66930648900201495</v>
      </c>
      <c r="Z17" s="21">
        <v>0.69028988354527698</v>
      </c>
      <c r="AA17" s="21">
        <v>0.67607864350725</v>
      </c>
      <c r="AB17" s="21">
        <v>0.65261570784317102</v>
      </c>
      <c r="AC17" s="21">
        <v>0.67988118705575795</v>
      </c>
      <c r="AD17" s="21">
        <v>0.68925197262340299</v>
      </c>
      <c r="AE17" s="21"/>
      <c r="AF17" s="21">
        <v>0.63610782540973199</v>
      </c>
      <c r="AG17" s="21">
        <v>0.6894095009615</v>
      </c>
      <c r="AH17" s="21">
        <v>0.68006894503001203</v>
      </c>
      <c r="AI17" s="21"/>
      <c r="AJ17" s="21">
        <v>0.62581201741296399</v>
      </c>
      <c r="AK17" s="21">
        <v>0.73959512642893299</v>
      </c>
      <c r="AL17" s="21">
        <v>0.64054979962300296</v>
      </c>
      <c r="AM17" s="21">
        <v>0.67025254988434602</v>
      </c>
      <c r="AN17" s="21">
        <v>0.69111746198262802</v>
      </c>
      <c r="AO17" s="21"/>
      <c r="AP17" s="21">
        <v>0.64725407537796698</v>
      </c>
      <c r="AQ17" s="21">
        <v>0.74700286534559901</v>
      </c>
      <c r="AR17" s="21">
        <v>0.68319259237175001</v>
      </c>
      <c r="AS17" s="21"/>
      <c r="AT17" s="21">
        <v>0.63895797121309394</v>
      </c>
      <c r="AU17" s="21">
        <v>0.71323715882934202</v>
      </c>
      <c r="AV17" s="21">
        <v>0.71437038723017499</v>
      </c>
      <c r="AW17" s="21">
        <v>0.712052093621661</v>
      </c>
      <c r="AX17" s="21">
        <v>0.68876726585679104</v>
      </c>
      <c r="AY17" s="21"/>
      <c r="AZ17" s="21">
        <v>0.70343178090704905</v>
      </c>
      <c r="BA17" s="21">
        <v>0.60892622378667005</v>
      </c>
      <c r="BB17" s="21">
        <v>0.73790253323573496</v>
      </c>
      <c r="BC17" s="21">
        <v>0.63869697168209705</v>
      </c>
      <c r="BD17" s="21">
        <v>0.69686268229776605</v>
      </c>
      <c r="BE17" s="21">
        <v>0.64048284166240299</v>
      </c>
      <c r="BF17" s="21">
        <v>0.71331478826973105</v>
      </c>
      <c r="BG17" s="21">
        <v>0.68773390744669205</v>
      </c>
      <c r="BH17" s="21">
        <v>0.66248881026420003</v>
      </c>
      <c r="BI17" s="21">
        <v>0.68247217507601399</v>
      </c>
      <c r="BJ17" s="21">
        <v>0.68178857823199701</v>
      </c>
      <c r="BK17" s="21">
        <v>0.70026514298947995</v>
      </c>
      <c r="BL17" s="21">
        <v>0.77571416655723902</v>
      </c>
      <c r="BM17" s="21">
        <v>0.67117561864713704</v>
      </c>
      <c r="BN17" s="21">
        <v>0.70790869541361501</v>
      </c>
      <c r="BO17" s="21">
        <v>0.718837894097482</v>
      </c>
      <c r="BP17" s="21"/>
      <c r="BQ17" s="21">
        <v>0.75076272821623802</v>
      </c>
      <c r="BR17" s="21">
        <v>0.65595793868577201</v>
      </c>
    </row>
    <row r="18" spans="2:70" x14ac:dyDescent="0.35">
      <c r="B18" s="18" t="s">
        <v>142</v>
      </c>
      <c r="C18" s="21">
        <v>0.15222001672058799</v>
      </c>
      <c r="D18" s="21">
        <v>0.215399378993723</v>
      </c>
      <c r="E18" s="21">
        <v>9.1543047297107605E-2</v>
      </c>
      <c r="F18" s="21"/>
      <c r="G18" s="21">
        <v>7.3344184773912496E-2</v>
      </c>
      <c r="H18" s="21">
        <v>9.7455822230954697E-2</v>
      </c>
      <c r="I18" s="21">
        <v>0.11776076236683</v>
      </c>
      <c r="J18" s="21">
        <v>0.149523643450757</v>
      </c>
      <c r="K18" s="21">
        <v>0.21703712659382099</v>
      </c>
      <c r="L18" s="21">
        <v>0.23619806850163699</v>
      </c>
      <c r="M18" s="21"/>
      <c r="N18" s="21">
        <v>0.15480958772999001</v>
      </c>
      <c r="O18" s="21">
        <v>0.15185799717811699</v>
      </c>
      <c r="P18" s="21">
        <v>0.142920648447383</v>
      </c>
      <c r="Q18" s="21">
        <v>0.15708607232657701</v>
      </c>
      <c r="R18" s="21"/>
      <c r="S18" s="21">
        <v>0.12501847960298201</v>
      </c>
      <c r="T18" s="21">
        <v>0.169269667597301</v>
      </c>
      <c r="U18" s="21">
        <v>0.151677548237314</v>
      </c>
      <c r="V18" s="21">
        <v>0.17088772676994499</v>
      </c>
      <c r="W18" s="21">
        <v>0.15278050746083799</v>
      </c>
      <c r="X18" s="21">
        <v>0.14910627501252099</v>
      </c>
      <c r="Y18" s="21">
        <v>0.118243403254693</v>
      </c>
      <c r="Z18" s="21">
        <v>0.16344580481180099</v>
      </c>
      <c r="AA18" s="21">
        <v>0.158412702871425</v>
      </c>
      <c r="AB18" s="21">
        <v>0.18881296613239501</v>
      </c>
      <c r="AC18" s="21">
        <v>0.13769011431366701</v>
      </c>
      <c r="AD18" s="21">
        <v>0.12621367792364499</v>
      </c>
      <c r="AE18" s="21"/>
      <c r="AF18" s="21">
        <v>0.18601305557657799</v>
      </c>
      <c r="AG18" s="21">
        <v>0.14874010076421801</v>
      </c>
      <c r="AH18" s="21">
        <v>0.141184042910285</v>
      </c>
      <c r="AI18" s="21"/>
      <c r="AJ18" s="21">
        <v>0.18536927916507101</v>
      </c>
      <c r="AK18" s="21">
        <v>0.12800523396122299</v>
      </c>
      <c r="AL18" s="21">
        <v>0.15800655345265799</v>
      </c>
      <c r="AM18" s="21">
        <v>0.23178961195383099</v>
      </c>
      <c r="AN18" s="21">
        <v>0.14876412917248899</v>
      </c>
      <c r="AO18" s="21"/>
      <c r="AP18" s="21">
        <v>0.17836428193577999</v>
      </c>
      <c r="AQ18" s="21">
        <v>0.121483642787902</v>
      </c>
      <c r="AR18" s="21">
        <v>0.16961125948014599</v>
      </c>
      <c r="AS18" s="21"/>
      <c r="AT18" s="21">
        <v>0.17730168037892199</v>
      </c>
      <c r="AU18" s="21">
        <v>0.132296648003048</v>
      </c>
      <c r="AV18" s="21">
        <v>0.13221912756929699</v>
      </c>
      <c r="AW18" s="21">
        <v>0.123525399826138</v>
      </c>
      <c r="AX18" s="21">
        <v>0.18610535655278199</v>
      </c>
      <c r="AY18" s="21"/>
      <c r="AZ18" s="21">
        <v>0.13761272191690399</v>
      </c>
      <c r="BA18" s="21">
        <v>0.187823202252485</v>
      </c>
      <c r="BB18" s="21">
        <v>0.13024485528127999</v>
      </c>
      <c r="BC18" s="21">
        <v>0.17042848578566699</v>
      </c>
      <c r="BD18" s="21">
        <v>0.15853103395329701</v>
      </c>
      <c r="BE18" s="21">
        <v>0.163709883317597</v>
      </c>
      <c r="BF18" s="21">
        <v>0.14985010820258801</v>
      </c>
      <c r="BG18" s="21">
        <v>0.14725308084856101</v>
      </c>
      <c r="BH18" s="21">
        <v>0.16927467552914</v>
      </c>
      <c r="BI18" s="21">
        <v>0.147490296004987</v>
      </c>
      <c r="BJ18" s="21">
        <v>0.16334977139863199</v>
      </c>
      <c r="BK18" s="21">
        <v>0.131737646133714</v>
      </c>
      <c r="BL18" s="21">
        <v>0.11408494537594301</v>
      </c>
      <c r="BM18" s="21">
        <v>0.178905649424418</v>
      </c>
      <c r="BN18" s="21">
        <v>0.132785810237738</v>
      </c>
      <c r="BO18" s="21">
        <v>0.13791003741713101</v>
      </c>
      <c r="BP18" s="21"/>
      <c r="BQ18" s="21">
        <v>0.12517750085498799</v>
      </c>
      <c r="BR18" s="21">
        <v>0.16599886820656301</v>
      </c>
    </row>
    <row r="19" spans="2:70" x14ac:dyDescent="0.35">
      <c r="B19" s="18" t="s">
        <v>143</v>
      </c>
      <c r="C19" s="22">
        <v>0.532715366689265</v>
      </c>
      <c r="D19" s="22">
        <v>0.35964816493329799</v>
      </c>
      <c r="E19" s="22">
        <v>0.69902064378696704</v>
      </c>
      <c r="F19" s="22"/>
      <c r="G19" s="22">
        <v>0.73717908010717004</v>
      </c>
      <c r="H19" s="22">
        <v>0.67819041060965501</v>
      </c>
      <c r="I19" s="22">
        <v>0.64521460549967202</v>
      </c>
      <c r="J19" s="22">
        <v>0.54032137360422505</v>
      </c>
      <c r="K19" s="22">
        <v>0.379700123537769</v>
      </c>
      <c r="L19" s="22">
        <v>0.28267809060216398</v>
      </c>
      <c r="M19" s="22"/>
      <c r="N19" s="22">
        <v>0.53699721184314197</v>
      </c>
      <c r="O19" s="22">
        <v>0.53023216535095696</v>
      </c>
      <c r="P19" s="22">
        <v>0.56808452816138999</v>
      </c>
      <c r="Q19" s="22">
        <v>0.50115846721193802</v>
      </c>
      <c r="R19" s="22"/>
      <c r="S19" s="22">
        <v>0.61819600104119299</v>
      </c>
      <c r="T19" s="22">
        <v>0.49290782257049598</v>
      </c>
      <c r="U19" s="22">
        <v>0.52410219503369704</v>
      </c>
      <c r="V19" s="22">
        <v>0.47237589755173098</v>
      </c>
      <c r="W19" s="22">
        <v>0.56691643574014805</v>
      </c>
      <c r="X19" s="22">
        <v>0.55680838006915401</v>
      </c>
      <c r="Y19" s="22">
        <v>0.55106308574732099</v>
      </c>
      <c r="Z19" s="22">
        <v>0.52684407873347605</v>
      </c>
      <c r="AA19" s="22">
        <v>0.51766594063582505</v>
      </c>
      <c r="AB19" s="22">
        <v>0.46380274171077601</v>
      </c>
      <c r="AC19" s="22">
        <v>0.542191072742091</v>
      </c>
      <c r="AD19" s="22">
        <v>0.56303829469975697</v>
      </c>
      <c r="AE19" s="22"/>
      <c r="AF19" s="22">
        <v>0.450094769833154</v>
      </c>
      <c r="AG19" s="22">
        <v>0.54066940019728205</v>
      </c>
      <c r="AH19" s="22">
        <v>0.53888490211972695</v>
      </c>
      <c r="AI19" s="22"/>
      <c r="AJ19" s="22">
        <v>0.44044273824789298</v>
      </c>
      <c r="AK19" s="22">
        <v>0.61158989246771001</v>
      </c>
      <c r="AL19" s="22">
        <v>0.482543246170344</v>
      </c>
      <c r="AM19" s="22">
        <v>0.43846293793051599</v>
      </c>
      <c r="AN19" s="22">
        <v>0.54235333281013898</v>
      </c>
      <c r="AO19" s="22"/>
      <c r="AP19" s="22">
        <v>0.46888979344218701</v>
      </c>
      <c r="AQ19" s="22">
        <v>0.62551922255769699</v>
      </c>
      <c r="AR19" s="22">
        <v>0.51358133289160401</v>
      </c>
      <c r="AS19" s="22"/>
      <c r="AT19" s="22">
        <v>0.46165629083417098</v>
      </c>
      <c r="AU19" s="22">
        <v>0.58094051082629405</v>
      </c>
      <c r="AV19" s="22">
        <v>0.582151259660878</v>
      </c>
      <c r="AW19" s="22">
        <v>0.58852669379552303</v>
      </c>
      <c r="AX19" s="22">
        <v>0.502661909304009</v>
      </c>
      <c r="AY19" s="22"/>
      <c r="AZ19" s="22">
        <v>0.56581905899014495</v>
      </c>
      <c r="BA19" s="22">
        <v>0.421103021534185</v>
      </c>
      <c r="BB19" s="22">
        <v>0.60765767795445502</v>
      </c>
      <c r="BC19" s="22">
        <v>0.46826848589643</v>
      </c>
      <c r="BD19" s="22">
        <v>0.53833164834447</v>
      </c>
      <c r="BE19" s="22">
        <v>0.47677295834480499</v>
      </c>
      <c r="BF19" s="22">
        <v>0.56346468006714301</v>
      </c>
      <c r="BG19" s="22">
        <v>0.54048082659813201</v>
      </c>
      <c r="BH19" s="22">
        <v>0.49321413473506098</v>
      </c>
      <c r="BI19" s="22">
        <v>0.53498187907102601</v>
      </c>
      <c r="BJ19" s="22">
        <v>0.51843880683336496</v>
      </c>
      <c r="BK19" s="22">
        <v>0.56852749685576598</v>
      </c>
      <c r="BL19" s="22">
        <v>0.66162922118129597</v>
      </c>
      <c r="BM19" s="22">
        <v>0.49226996922271898</v>
      </c>
      <c r="BN19" s="22">
        <v>0.57512288517587695</v>
      </c>
      <c r="BO19" s="22">
        <v>0.58092785668035096</v>
      </c>
      <c r="BP19" s="22"/>
      <c r="BQ19" s="22">
        <v>0.62558522736125</v>
      </c>
      <c r="BR19" s="22">
        <v>0.489959070479209</v>
      </c>
    </row>
    <row r="20" spans="2:70" x14ac:dyDescent="0.35">
      <c r="B20" s="16"/>
    </row>
    <row r="21" spans="2:70" x14ac:dyDescent="0.35">
      <c r="B21" t="s">
        <v>98</v>
      </c>
    </row>
    <row r="22" spans="2:70" x14ac:dyDescent="0.35">
      <c r="B22" t="s">
        <v>99</v>
      </c>
    </row>
    <row r="24" spans="2:70" x14ac:dyDescent="0.35">
      <c r="B24" s="8" t="str">
        <f>HYPERLINK("#'Contents'!A1", "Return to Contents")</f>
        <v>Return to Contents</v>
      </c>
    </row>
  </sheetData>
  <mergeCells count="11">
    <mergeCell ref="BQ5:BR5"/>
    <mergeCell ref="D5:E5"/>
    <mergeCell ref="G5:L5"/>
    <mergeCell ref="N5:Q5"/>
    <mergeCell ref="S5:AD5"/>
    <mergeCell ref="AF5:AH5"/>
    <mergeCell ref="D2:BJ2"/>
    <mergeCell ref="AJ5:AN5"/>
    <mergeCell ref="AP5:AR5"/>
    <mergeCell ref="AT5:AX5"/>
    <mergeCell ref="AZ5:BO5"/>
  </mergeCells>
  <pageMargins left="0.7" right="0.7" top="0.75" bottom="0.75" header="0.3" footer="0.3"/>
  <pageSetup paperSize="9" orientation="portrait" horizontalDpi="300" verticalDpi="300"/>
  <drawing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B2:BR24"/>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67" width="10.7265625" customWidth="1"/>
    <col min="68" max="68" width="2.1796875" customWidth="1"/>
    <col min="69" max="70" width="10.7265625" customWidth="1"/>
    <col min="71" max="71" width="2.1796875" customWidth="1"/>
  </cols>
  <sheetData>
    <row r="2" spans="2:70" ht="40" customHeight="1" x14ac:dyDescent="0.35">
      <c r="D2" s="29" t="s">
        <v>220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row>
    <row r="5" spans="2:70" ht="30" customHeight="1" x14ac:dyDescent="0.35">
      <c r="B5" s="15"/>
      <c r="C5" s="15"/>
      <c r="D5" s="30" t="s">
        <v>74</v>
      </c>
      <c r="E5" s="30"/>
      <c r="F5" s="15"/>
      <c r="G5" s="30" t="s">
        <v>75</v>
      </c>
      <c r="H5" s="30"/>
      <c r="I5" s="30"/>
      <c r="J5" s="30"/>
      <c r="K5" s="30"/>
      <c r="L5" s="30"/>
      <c r="M5" s="15"/>
      <c r="N5" s="30" t="s">
        <v>76</v>
      </c>
      <c r="O5" s="30"/>
      <c r="P5" s="30"/>
      <c r="Q5" s="30"/>
      <c r="R5" s="15"/>
      <c r="S5" s="30" t="s">
        <v>77</v>
      </c>
      <c r="T5" s="30"/>
      <c r="U5" s="30"/>
      <c r="V5" s="30"/>
      <c r="W5" s="30"/>
      <c r="X5" s="30"/>
      <c r="Y5" s="30"/>
      <c r="Z5" s="30"/>
      <c r="AA5" s="30"/>
      <c r="AB5" s="30"/>
      <c r="AC5" s="30"/>
      <c r="AD5" s="30"/>
      <c r="AE5" s="15"/>
      <c r="AF5" s="30" t="s">
        <v>78</v>
      </c>
      <c r="AG5" s="30"/>
      <c r="AH5" s="30"/>
      <c r="AI5" s="15"/>
      <c r="AJ5" s="30" t="s">
        <v>79</v>
      </c>
      <c r="AK5" s="30"/>
      <c r="AL5" s="30"/>
      <c r="AM5" s="30"/>
      <c r="AN5" s="30"/>
      <c r="AO5" s="15"/>
      <c r="AP5" s="30" t="s">
        <v>80</v>
      </c>
      <c r="AQ5" s="30"/>
      <c r="AR5" s="30"/>
      <c r="AS5" s="15"/>
      <c r="AT5" s="30" t="s">
        <v>81</v>
      </c>
      <c r="AU5" s="30"/>
      <c r="AV5" s="30"/>
      <c r="AW5" s="30"/>
      <c r="AX5" s="30"/>
      <c r="AY5" s="15"/>
      <c r="AZ5" s="30" t="s">
        <v>82</v>
      </c>
      <c r="BA5" s="30"/>
      <c r="BB5" s="30"/>
      <c r="BC5" s="30"/>
      <c r="BD5" s="30"/>
      <c r="BE5" s="30"/>
      <c r="BF5" s="30"/>
      <c r="BG5" s="30"/>
      <c r="BH5" s="30"/>
      <c r="BI5" s="30"/>
      <c r="BJ5" s="30"/>
      <c r="BK5" s="30"/>
      <c r="BL5" s="30"/>
      <c r="BM5" s="30"/>
      <c r="BN5" s="30"/>
      <c r="BO5" s="30"/>
      <c r="BP5" s="15"/>
      <c r="BQ5" s="30" t="s">
        <v>83</v>
      </c>
      <c r="BR5" s="30"/>
    </row>
    <row r="6" spans="2:7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46</v>
      </c>
      <c r="AQ6" s="12" t="s">
        <v>47</v>
      </c>
      <c r="AR6" s="12" t="s">
        <v>50</v>
      </c>
      <c r="AT6" s="12" t="s">
        <v>51</v>
      </c>
      <c r="AU6" s="12" t="s">
        <v>52</v>
      </c>
      <c r="AV6" s="12" t="s">
        <v>53</v>
      </c>
      <c r="AW6" s="12" t="s">
        <v>54</v>
      </c>
      <c r="AX6" s="12" t="s">
        <v>55</v>
      </c>
      <c r="AZ6" s="12" t="s">
        <v>56</v>
      </c>
      <c r="BA6" s="12" t="s">
        <v>57</v>
      </c>
      <c r="BB6" s="12" t="s">
        <v>58</v>
      </c>
      <c r="BC6" s="12" t="s">
        <v>59</v>
      </c>
      <c r="BD6" s="12" t="s">
        <v>60</v>
      </c>
      <c r="BE6" s="12" t="s">
        <v>61</v>
      </c>
      <c r="BF6" s="12" t="s">
        <v>62</v>
      </c>
      <c r="BG6" s="12" t="s">
        <v>63</v>
      </c>
      <c r="BH6" s="12" t="s">
        <v>64</v>
      </c>
      <c r="BI6" s="12" t="s">
        <v>65</v>
      </c>
      <c r="BJ6" s="12" t="s">
        <v>66</v>
      </c>
      <c r="BK6" s="12" t="s">
        <v>67</v>
      </c>
      <c r="BL6" s="12" t="s">
        <v>68</v>
      </c>
      <c r="BM6" s="12" t="s">
        <v>69</v>
      </c>
      <c r="BN6" s="12" t="s">
        <v>70</v>
      </c>
      <c r="BO6" s="12" t="s">
        <v>71</v>
      </c>
      <c r="BQ6" s="12" t="s">
        <v>72</v>
      </c>
      <c r="BR6" s="12" t="s">
        <v>73</v>
      </c>
    </row>
    <row r="7" spans="2:70" ht="30" customHeight="1" x14ac:dyDescent="0.35">
      <c r="B7" s="10" t="s">
        <v>19</v>
      </c>
      <c r="C7" s="10">
        <v>4012</v>
      </c>
      <c r="D7" s="10">
        <v>1971</v>
      </c>
      <c r="E7" s="10">
        <v>2028</v>
      </c>
      <c r="F7" s="10"/>
      <c r="G7" s="10">
        <v>497</v>
      </c>
      <c r="H7" s="10">
        <v>704</v>
      </c>
      <c r="I7" s="10">
        <v>694</v>
      </c>
      <c r="J7" s="10">
        <v>693</v>
      </c>
      <c r="K7" s="10">
        <v>571</v>
      </c>
      <c r="L7" s="10">
        <v>853</v>
      </c>
      <c r="M7" s="10"/>
      <c r="N7" s="10">
        <v>1178</v>
      </c>
      <c r="O7" s="10">
        <v>1131</v>
      </c>
      <c r="P7" s="10">
        <v>781</v>
      </c>
      <c r="Q7" s="10">
        <v>909</v>
      </c>
      <c r="R7" s="10"/>
      <c r="S7" s="10">
        <v>563</v>
      </c>
      <c r="T7" s="10">
        <v>553</v>
      </c>
      <c r="U7" s="10">
        <v>314</v>
      </c>
      <c r="V7" s="10">
        <v>343</v>
      </c>
      <c r="W7" s="10">
        <v>293</v>
      </c>
      <c r="X7" s="10">
        <v>376</v>
      </c>
      <c r="Y7" s="10">
        <v>336</v>
      </c>
      <c r="Z7" s="10">
        <v>171</v>
      </c>
      <c r="AA7" s="10">
        <v>447</v>
      </c>
      <c r="AB7" s="10">
        <v>337</v>
      </c>
      <c r="AC7" s="10">
        <v>188</v>
      </c>
      <c r="AD7" s="10">
        <v>91</v>
      </c>
      <c r="AE7" s="10"/>
      <c r="AF7" s="10">
        <v>1421</v>
      </c>
      <c r="AG7" s="10">
        <v>1665</v>
      </c>
      <c r="AH7" s="10">
        <v>577</v>
      </c>
      <c r="AI7" s="10"/>
      <c r="AJ7" s="10">
        <v>1433</v>
      </c>
      <c r="AK7" s="10">
        <v>1082</v>
      </c>
      <c r="AL7" s="10">
        <v>299</v>
      </c>
      <c r="AM7" s="10">
        <v>42</v>
      </c>
      <c r="AN7" s="10">
        <v>541</v>
      </c>
      <c r="AO7" s="10"/>
      <c r="AP7" s="10">
        <v>878</v>
      </c>
      <c r="AQ7" s="10">
        <v>1369</v>
      </c>
      <c r="AR7" s="10">
        <v>264</v>
      </c>
      <c r="AS7" s="10"/>
      <c r="AT7" s="10">
        <v>929</v>
      </c>
      <c r="AU7" s="10">
        <v>932</v>
      </c>
      <c r="AV7" s="10">
        <v>1096</v>
      </c>
      <c r="AW7" s="10">
        <v>455</v>
      </c>
      <c r="AX7" s="10">
        <v>62</v>
      </c>
      <c r="AY7" s="10"/>
      <c r="AZ7" s="10">
        <v>33</v>
      </c>
      <c r="BA7" s="10">
        <v>185</v>
      </c>
      <c r="BB7" s="10">
        <v>256</v>
      </c>
      <c r="BC7" s="10">
        <v>269</v>
      </c>
      <c r="BD7" s="10">
        <v>403</v>
      </c>
      <c r="BE7" s="10">
        <v>436</v>
      </c>
      <c r="BF7" s="10">
        <v>391</v>
      </c>
      <c r="BG7" s="10">
        <v>312</v>
      </c>
      <c r="BH7" s="10">
        <v>253</v>
      </c>
      <c r="BI7" s="10">
        <v>211</v>
      </c>
      <c r="BJ7" s="10">
        <v>336</v>
      </c>
      <c r="BK7" s="10">
        <v>187</v>
      </c>
      <c r="BL7" s="10">
        <v>180</v>
      </c>
      <c r="BM7" s="10">
        <v>103</v>
      </c>
      <c r="BN7" s="10">
        <v>95</v>
      </c>
      <c r="BO7" s="10">
        <v>161</v>
      </c>
      <c r="BP7" s="10"/>
      <c r="BQ7" s="10">
        <v>1235</v>
      </c>
      <c r="BR7" s="10">
        <v>2665</v>
      </c>
    </row>
    <row r="8" spans="2:70" ht="30" customHeight="1" x14ac:dyDescent="0.35">
      <c r="B8" s="11" t="s">
        <v>20</v>
      </c>
      <c r="C8" s="11">
        <v>4012</v>
      </c>
      <c r="D8" s="11">
        <v>1975</v>
      </c>
      <c r="E8" s="11">
        <v>2024</v>
      </c>
      <c r="F8" s="11"/>
      <c r="G8" s="11">
        <v>558</v>
      </c>
      <c r="H8" s="11">
        <v>682</v>
      </c>
      <c r="I8" s="11">
        <v>685</v>
      </c>
      <c r="J8" s="11">
        <v>686</v>
      </c>
      <c r="K8" s="11">
        <v>562</v>
      </c>
      <c r="L8" s="11">
        <v>839</v>
      </c>
      <c r="M8" s="11"/>
      <c r="N8" s="11">
        <v>1080</v>
      </c>
      <c r="O8" s="11">
        <v>1039</v>
      </c>
      <c r="P8" s="11">
        <v>880</v>
      </c>
      <c r="Q8" s="11">
        <v>1000</v>
      </c>
      <c r="R8" s="11"/>
      <c r="S8" s="11">
        <v>562</v>
      </c>
      <c r="T8" s="11">
        <v>522</v>
      </c>
      <c r="U8" s="11">
        <v>321</v>
      </c>
      <c r="V8" s="11">
        <v>361</v>
      </c>
      <c r="W8" s="11">
        <v>281</v>
      </c>
      <c r="X8" s="11">
        <v>361</v>
      </c>
      <c r="Y8" s="11">
        <v>321</v>
      </c>
      <c r="Z8" s="11">
        <v>160</v>
      </c>
      <c r="AA8" s="11">
        <v>441</v>
      </c>
      <c r="AB8" s="11">
        <v>361</v>
      </c>
      <c r="AC8" s="11">
        <v>201</v>
      </c>
      <c r="AD8" s="11">
        <v>120</v>
      </c>
      <c r="AE8" s="11"/>
      <c r="AF8" s="11">
        <v>1410</v>
      </c>
      <c r="AG8" s="11">
        <v>1629</v>
      </c>
      <c r="AH8" s="11">
        <v>599</v>
      </c>
      <c r="AI8" s="11"/>
      <c r="AJ8" s="11">
        <v>1397</v>
      </c>
      <c r="AK8" s="11">
        <v>1071</v>
      </c>
      <c r="AL8" s="11">
        <v>288</v>
      </c>
      <c r="AM8" s="11">
        <v>45</v>
      </c>
      <c r="AN8" s="11">
        <v>558</v>
      </c>
      <c r="AO8" s="11"/>
      <c r="AP8" s="11">
        <v>856</v>
      </c>
      <c r="AQ8" s="11">
        <v>1358</v>
      </c>
      <c r="AR8" s="11">
        <v>259</v>
      </c>
      <c r="AS8" s="11"/>
      <c r="AT8" s="11">
        <v>961</v>
      </c>
      <c r="AU8" s="11">
        <v>958</v>
      </c>
      <c r="AV8" s="11">
        <v>1056</v>
      </c>
      <c r="AW8" s="11">
        <v>434</v>
      </c>
      <c r="AX8" s="11">
        <v>55</v>
      </c>
      <c r="AY8" s="11"/>
      <c r="AZ8" s="11">
        <v>33</v>
      </c>
      <c r="BA8" s="11">
        <v>186</v>
      </c>
      <c r="BB8" s="11">
        <v>267</v>
      </c>
      <c r="BC8" s="11">
        <v>280</v>
      </c>
      <c r="BD8" s="11">
        <v>416</v>
      </c>
      <c r="BE8" s="11">
        <v>443</v>
      </c>
      <c r="BF8" s="11">
        <v>394</v>
      </c>
      <c r="BG8" s="11">
        <v>314</v>
      </c>
      <c r="BH8" s="11">
        <v>257</v>
      </c>
      <c r="BI8" s="11">
        <v>206</v>
      </c>
      <c r="BJ8" s="11">
        <v>329</v>
      </c>
      <c r="BK8" s="11">
        <v>179</v>
      </c>
      <c r="BL8" s="11">
        <v>174</v>
      </c>
      <c r="BM8" s="11">
        <v>97</v>
      </c>
      <c r="BN8" s="11">
        <v>87</v>
      </c>
      <c r="BO8" s="11">
        <v>148</v>
      </c>
      <c r="BP8" s="11"/>
      <c r="BQ8" s="11">
        <v>1209</v>
      </c>
      <c r="BR8" s="11">
        <v>2688</v>
      </c>
    </row>
    <row r="9" spans="2:70" x14ac:dyDescent="0.35">
      <c r="B9" s="18" t="s">
        <v>136</v>
      </c>
      <c r="C9" s="17">
        <v>0.27864184892483801</v>
      </c>
      <c r="D9" s="17">
        <v>0.27306375763732799</v>
      </c>
      <c r="E9" s="17">
        <v>0.28289708480897002</v>
      </c>
      <c r="F9" s="17"/>
      <c r="G9" s="17">
        <v>0.36360185093465203</v>
      </c>
      <c r="H9" s="17">
        <v>0.29785101374060002</v>
      </c>
      <c r="I9" s="17">
        <v>0.30345667416259298</v>
      </c>
      <c r="J9" s="17">
        <v>0.281227533920409</v>
      </c>
      <c r="K9" s="17">
        <v>0.23455553371884699</v>
      </c>
      <c r="L9" s="17">
        <v>0.21361210323288701</v>
      </c>
      <c r="M9" s="17"/>
      <c r="N9" s="17">
        <v>0.29119140635851998</v>
      </c>
      <c r="O9" s="17">
        <v>0.24484544026743399</v>
      </c>
      <c r="P9" s="17">
        <v>0.29117684958493101</v>
      </c>
      <c r="Q9" s="17">
        <v>0.28741158189618898</v>
      </c>
      <c r="R9" s="17"/>
      <c r="S9" s="17">
        <v>0.30469668264261002</v>
      </c>
      <c r="T9" s="17">
        <v>0.27526117368817798</v>
      </c>
      <c r="U9" s="17">
        <v>0.30875652994945102</v>
      </c>
      <c r="V9" s="17">
        <v>0.27042114568241499</v>
      </c>
      <c r="W9" s="17">
        <v>0.19933510251373701</v>
      </c>
      <c r="X9" s="17">
        <v>0.29578337874872801</v>
      </c>
      <c r="Y9" s="17">
        <v>0.25784258078517702</v>
      </c>
      <c r="Z9" s="17">
        <v>0.26857696454965502</v>
      </c>
      <c r="AA9" s="17">
        <v>0.272693481222336</v>
      </c>
      <c r="AB9" s="17">
        <v>0.27727474075548603</v>
      </c>
      <c r="AC9" s="17">
        <v>0.27215956033531702</v>
      </c>
      <c r="AD9" s="17">
        <v>0.35554224195295903</v>
      </c>
      <c r="AE9" s="17"/>
      <c r="AF9" s="17">
        <v>0.25052354349061801</v>
      </c>
      <c r="AG9" s="17">
        <v>0.27210479629175299</v>
      </c>
      <c r="AH9" s="17">
        <v>0.28022657910037502</v>
      </c>
      <c r="AI9" s="17"/>
      <c r="AJ9" s="17">
        <v>0.24181297679334099</v>
      </c>
      <c r="AK9" s="17">
        <v>0.29832024702922</v>
      </c>
      <c r="AL9" s="17">
        <v>0.23051186348157199</v>
      </c>
      <c r="AM9" s="17">
        <v>0.289411149863532</v>
      </c>
      <c r="AN9" s="17">
        <v>0.29052330899619699</v>
      </c>
      <c r="AO9" s="17"/>
      <c r="AP9" s="17">
        <v>0.23513308471397501</v>
      </c>
      <c r="AQ9" s="17">
        <v>0.307252726109634</v>
      </c>
      <c r="AR9" s="17">
        <v>0.25379879182803999</v>
      </c>
      <c r="AS9" s="17"/>
      <c r="AT9" s="17">
        <v>0.249307805866292</v>
      </c>
      <c r="AU9" s="17">
        <v>0.28539714528944898</v>
      </c>
      <c r="AV9" s="17">
        <v>0.289222263009697</v>
      </c>
      <c r="AW9" s="17">
        <v>0.296842170775937</v>
      </c>
      <c r="AX9" s="17">
        <v>0.35166442420518601</v>
      </c>
      <c r="AY9" s="17"/>
      <c r="AZ9" s="17">
        <v>0.388059351316909</v>
      </c>
      <c r="BA9" s="17">
        <v>0.22705164899195801</v>
      </c>
      <c r="BB9" s="17">
        <v>0.25828262033516203</v>
      </c>
      <c r="BC9" s="17">
        <v>0.28218979198900901</v>
      </c>
      <c r="BD9" s="17">
        <v>0.27990123679565698</v>
      </c>
      <c r="BE9" s="17">
        <v>0.25460390411078099</v>
      </c>
      <c r="BF9" s="17">
        <v>0.29751983849203301</v>
      </c>
      <c r="BG9" s="17">
        <v>0.29310211399581698</v>
      </c>
      <c r="BH9" s="17">
        <v>0.281770665636353</v>
      </c>
      <c r="BI9" s="17">
        <v>0.220617959869672</v>
      </c>
      <c r="BJ9" s="17">
        <v>0.28923215297485699</v>
      </c>
      <c r="BK9" s="17">
        <v>0.31980418207394901</v>
      </c>
      <c r="BL9" s="17">
        <v>0.355654989273545</v>
      </c>
      <c r="BM9" s="17">
        <v>0.238680819097908</v>
      </c>
      <c r="BN9" s="17">
        <v>0.28883390477815801</v>
      </c>
      <c r="BO9" s="17">
        <v>0.28465073227121501</v>
      </c>
      <c r="BP9" s="17"/>
      <c r="BQ9" s="17">
        <v>0.335709895440789</v>
      </c>
      <c r="BR9" s="17">
        <v>0.252396012867043</v>
      </c>
    </row>
    <row r="10" spans="2:70" x14ac:dyDescent="0.35">
      <c r="B10" s="18" t="s">
        <v>212</v>
      </c>
      <c r="C10" s="17">
        <v>0.271801788073253</v>
      </c>
      <c r="D10" s="17">
        <v>0.26484961323295902</v>
      </c>
      <c r="E10" s="17">
        <v>0.279862297662204</v>
      </c>
      <c r="F10" s="17"/>
      <c r="G10" s="17">
        <v>0.28220899613669598</v>
      </c>
      <c r="H10" s="17">
        <v>0.29309012059540102</v>
      </c>
      <c r="I10" s="17">
        <v>0.28417628127364403</v>
      </c>
      <c r="J10" s="17">
        <v>0.27642529900393797</v>
      </c>
      <c r="K10" s="17">
        <v>0.24631341305344301</v>
      </c>
      <c r="L10" s="17">
        <v>0.25074632385024398</v>
      </c>
      <c r="M10" s="17"/>
      <c r="N10" s="17">
        <v>0.26726342200667502</v>
      </c>
      <c r="O10" s="17">
        <v>0.29209477825603097</v>
      </c>
      <c r="P10" s="17">
        <v>0.28224153203587499</v>
      </c>
      <c r="Q10" s="17">
        <v>0.24624345108985601</v>
      </c>
      <c r="R10" s="17"/>
      <c r="S10" s="17">
        <v>0.29436739880399199</v>
      </c>
      <c r="T10" s="17">
        <v>0.25323626853933801</v>
      </c>
      <c r="U10" s="17">
        <v>0.24736887750616701</v>
      </c>
      <c r="V10" s="17">
        <v>0.246798987277284</v>
      </c>
      <c r="W10" s="17">
        <v>0.31448885395325898</v>
      </c>
      <c r="X10" s="17">
        <v>0.28626436137806199</v>
      </c>
      <c r="Y10" s="17">
        <v>0.26846002536198599</v>
      </c>
      <c r="Z10" s="17">
        <v>0.25694755200291902</v>
      </c>
      <c r="AA10" s="17">
        <v>0.29190551025275202</v>
      </c>
      <c r="AB10" s="17">
        <v>0.24207359631161099</v>
      </c>
      <c r="AC10" s="17">
        <v>0.26370076028505901</v>
      </c>
      <c r="AD10" s="17">
        <v>0.30184614837201201</v>
      </c>
      <c r="AE10" s="17"/>
      <c r="AF10" s="17">
        <v>0.264959873992057</v>
      </c>
      <c r="AG10" s="17">
        <v>0.28543976109012198</v>
      </c>
      <c r="AH10" s="17">
        <v>0.23528357727003099</v>
      </c>
      <c r="AI10" s="17"/>
      <c r="AJ10" s="17">
        <v>0.26472394603795302</v>
      </c>
      <c r="AK10" s="17">
        <v>0.30971600407611299</v>
      </c>
      <c r="AL10" s="17">
        <v>0.255834413007473</v>
      </c>
      <c r="AM10" s="17">
        <v>0.31658231586112001</v>
      </c>
      <c r="AN10" s="17">
        <v>0.210263962724106</v>
      </c>
      <c r="AO10" s="17"/>
      <c r="AP10" s="17">
        <v>0.28482677567004899</v>
      </c>
      <c r="AQ10" s="17">
        <v>0.30061422578326102</v>
      </c>
      <c r="AR10" s="17">
        <v>0.22019391501541899</v>
      </c>
      <c r="AS10" s="17"/>
      <c r="AT10" s="17">
        <v>0.247752330343782</v>
      </c>
      <c r="AU10" s="17">
        <v>0.288577746974645</v>
      </c>
      <c r="AV10" s="17">
        <v>0.26939480319837</v>
      </c>
      <c r="AW10" s="17">
        <v>0.31204942482469999</v>
      </c>
      <c r="AX10" s="17">
        <v>0.25075107902503202</v>
      </c>
      <c r="AY10" s="17"/>
      <c r="AZ10" s="17">
        <v>0.232255821435364</v>
      </c>
      <c r="BA10" s="17">
        <v>0.22367796780272201</v>
      </c>
      <c r="BB10" s="17">
        <v>0.25949252410486401</v>
      </c>
      <c r="BC10" s="17">
        <v>0.24949660669492099</v>
      </c>
      <c r="BD10" s="17">
        <v>0.25264448757897401</v>
      </c>
      <c r="BE10" s="17">
        <v>0.28142517599380101</v>
      </c>
      <c r="BF10" s="17">
        <v>0.26994485767575199</v>
      </c>
      <c r="BG10" s="17">
        <v>0.29346827784561202</v>
      </c>
      <c r="BH10" s="17">
        <v>0.29633454529397502</v>
      </c>
      <c r="BI10" s="17">
        <v>0.33828614081521702</v>
      </c>
      <c r="BJ10" s="17">
        <v>0.25740121796816801</v>
      </c>
      <c r="BK10" s="17">
        <v>0.25588955436487698</v>
      </c>
      <c r="BL10" s="17">
        <v>0.24111733730311799</v>
      </c>
      <c r="BM10" s="17">
        <v>0.27530651799753397</v>
      </c>
      <c r="BN10" s="17">
        <v>0.321388934795592</v>
      </c>
      <c r="BO10" s="17">
        <v>0.30835994613378098</v>
      </c>
      <c r="BP10" s="17"/>
      <c r="BQ10" s="17">
        <v>0.29729004368842599</v>
      </c>
      <c r="BR10" s="17">
        <v>0.26162787779394198</v>
      </c>
    </row>
    <row r="11" spans="2:70" x14ac:dyDescent="0.35">
      <c r="B11" s="18" t="s">
        <v>213</v>
      </c>
      <c r="C11" s="17">
        <v>0.214225875254064</v>
      </c>
      <c r="D11" s="17">
        <v>0.21799774528562499</v>
      </c>
      <c r="E11" s="17">
        <v>0.21038736493090601</v>
      </c>
      <c r="F11" s="17"/>
      <c r="G11" s="17">
        <v>0.17954797189240801</v>
      </c>
      <c r="H11" s="17">
        <v>0.20839259253463599</v>
      </c>
      <c r="I11" s="17">
        <v>0.21783491749467701</v>
      </c>
      <c r="J11" s="17">
        <v>0.230622842475632</v>
      </c>
      <c r="K11" s="17">
        <v>0.210116117968602</v>
      </c>
      <c r="L11" s="17">
        <v>0.228452890235886</v>
      </c>
      <c r="M11" s="17"/>
      <c r="N11" s="17">
        <v>0.2076593044618</v>
      </c>
      <c r="O11" s="17">
        <v>0.22574620551128599</v>
      </c>
      <c r="P11" s="17">
        <v>0.22546569898586399</v>
      </c>
      <c r="Q11" s="17">
        <v>0.20131547441464401</v>
      </c>
      <c r="R11" s="17"/>
      <c r="S11" s="17">
        <v>0.18207201113163499</v>
      </c>
      <c r="T11" s="17">
        <v>0.21805255011025201</v>
      </c>
      <c r="U11" s="17">
        <v>0.205972830626453</v>
      </c>
      <c r="V11" s="17">
        <v>0.20994828958138601</v>
      </c>
      <c r="W11" s="17">
        <v>0.230513784087858</v>
      </c>
      <c r="X11" s="17">
        <v>0.199444362246079</v>
      </c>
      <c r="Y11" s="17">
        <v>0.246939886493</v>
      </c>
      <c r="Z11" s="17">
        <v>0.23088976090911301</v>
      </c>
      <c r="AA11" s="17">
        <v>0.242854946158994</v>
      </c>
      <c r="AB11" s="17">
        <v>0.20991906443071701</v>
      </c>
      <c r="AC11" s="17">
        <v>0.215776695621861</v>
      </c>
      <c r="AD11" s="17">
        <v>0.184843185713954</v>
      </c>
      <c r="AE11" s="17"/>
      <c r="AF11" s="17">
        <v>0.214213666297213</v>
      </c>
      <c r="AG11" s="17">
        <v>0.224308425414808</v>
      </c>
      <c r="AH11" s="17">
        <v>0.220004839357413</v>
      </c>
      <c r="AI11" s="17"/>
      <c r="AJ11" s="17">
        <v>0.229376100123938</v>
      </c>
      <c r="AK11" s="17">
        <v>0.22146868361774999</v>
      </c>
      <c r="AL11" s="17">
        <v>0.21315382376957601</v>
      </c>
      <c r="AM11" s="17">
        <v>0.13661686801378101</v>
      </c>
      <c r="AN11" s="17">
        <v>0.227663599103829</v>
      </c>
      <c r="AO11" s="17"/>
      <c r="AP11" s="17">
        <v>0.23114489136383401</v>
      </c>
      <c r="AQ11" s="17">
        <v>0.230656595547164</v>
      </c>
      <c r="AR11" s="17">
        <v>0.205720790298594</v>
      </c>
      <c r="AS11" s="17"/>
      <c r="AT11" s="17">
        <v>0.23518013206017799</v>
      </c>
      <c r="AU11" s="17">
        <v>0.21132501279906099</v>
      </c>
      <c r="AV11" s="17">
        <v>0.21706048310515999</v>
      </c>
      <c r="AW11" s="17">
        <v>0.20290947112361299</v>
      </c>
      <c r="AX11" s="17">
        <v>0.15542127151606999</v>
      </c>
      <c r="AY11" s="17"/>
      <c r="AZ11" s="17">
        <v>0.13993044988950701</v>
      </c>
      <c r="BA11" s="17">
        <v>0.23010786663129201</v>
      </c>
      <c r="BB11" s="17">
        <v>0.20520816127004399</v>
      </c>
      <c r="BC11" s="17">
        <v>0.22616030754914099</v>
      </c>
      <c r="BD11" s="17">
        <v>0.186853709587882</v>
      </c>
      <c r="BE11" s="17">
        <v>0.23304004045222301</v>
      </c>
      <c r="BF11" s="17">
        <v>0.20190417630382801</v>
      </c>
      <c r="BG11" s="17">
        <v>0.21402995960827501</v>
      </c>
      <c r="BH11" s="17">
        <v>0.211227682278879</v>
      </c>
      <c r="BI11" s="17">
        <v>0.198979373642796</v>
      </c>
      <c r="BJ11" s="17">
        <v>0.24253032365025501</v>
      </c>
      <c r="BK11" s="17">
        <v>0.209650719380262</v>
      </c>
      <c r="BL11" s="17">
        <v>0.23106636414694401</v>
      </c>
      <c r="BM11" s="17">
        <v>0.28400743649656901</v>
      </c>
      <c r="BN11" s="17">
        <v>0.25336728864327401</v>
      </c>
      <c r="BO11" s="17">
        <v>0.19124160420618699</v>
      </c>
      <c r="BP11" s="17"/>
      <c r="BQ11" s="17">
        <v>0.18758538174999001</v>
      </c>
      <c r="BR11" s="17">
        <v>0.22548177765686001</v>
      </c>
    </row>
    <row r="12" spans="2:70" x14ac:dyDescent="0.35">
      <c r="B12" s="18" t="s">
        <v>214</v>
      </c>
      <c r="C12" s="17">
        <v>0.16783809972568101</v>
      </c>
      <c r="D12" s="17">
        <v>0.17218350129447799</v>
      </c>
      <c r="E12" s="17">
        <v>0.163790385563889</v>
      </c>
      <c r="F12" s="17"/>
      <c r="G12" s="17">
        <v>0.112504826390255</v>
      </c>
      <c r="H12" s="17">
        <v>0.13392413525385199</v>
      </c>
      <c r="I12" s="17">
        <v>0.13971974514959401</v>
      </c>
      <c r="J12" s="17">
        <v>0.15244415916767201</v>
      </c>
      <c r="K12" s="17">
        <v>0.217973494258142</v>
      </c>
      <c r="L12" s="17">
        <v>0.23422450332629599</v>
      </c>
      <c r="M12" s="17"/>
      <c r="N12" s="17">
        <v>0.18093250261666999</v>
      </c>
      <c r="O12" s="17">
        <v>0.16976756264159801</v>
      </c>
      <c r="P12" s="17">
        <v>0.13428705104816699</v>
      </c>
      <c r="Q12" s="17">
        <v>0.18146254195209399</v>
      </c>
      <c r="R12" s="17"/>
      <c r="S12" s="17">
        <v>0.16124567362789799</v>
      </c>
      <c r="T12" s="17">
        <v>0.19179727255628501</v>
      </c>
      <c r="U12" s="17">
        <v>0.15961449322882401</v>
      </c>
      <c r="V12" s="17">
        <v>0.204003412694024</v>
      </c>
      <c r="W12" s="17">
        <v>0.183590337541193</v>
      </c>
      <c r="X12" s="17">
        <v>0.14259636694714201</v>
      </c>
      <c r="Y12" s="17">
        <v>0.158289488852491</v>
      </c>
      <c r="Z12" s="17">
        <v>0.16297220378064101</v>
      </c>
      <c r="AA12" s="17">
        <v>0.13167520947700201</v>
      </c>
      <c r="AB12" s="17">
        <v>0.19843808582127201</v>
      </c>
      <c r="AC12" s="17">
        <v>0.184487122025664</v>
      </c>
      <c r="AD12" s="17">
        <v>9.1741129858753795E-2</v>
      </c>
      <c r="AE12" s="17"/>
      <c r="AF12" s="17">
        <v>0.186078847941967</v>
      </c>
      <c r="AG12" s="17">
        <v>0.16384188015134099</v>
      </c>
      <c r="AH12" s="17">
        <v>0.17994827215885101</v>
      </c>
      <c r="AI12" s="17"/>
      <c r="AJ12" s="17">
        <v>0.191881863059569</v>
      </c>
      <c r="AK12" s="17">
        <v>0.117656677476194</v>
      </c>
      <c r="AL12" s="17">
        <v>0.22662135677868001</v>
      </c>
      <c r="AM12" s="17">
        <v>0.16483883249988401</v>
      </c>
      <c r="AN12" s="17">
        <v>0.190802377810707</v>
      </c>
      <c r="AO12" s="17"/>
      <c r="AP12" s="17">
        <v>0.17445189603595401</v>
      </c>
      <c r="AQ12" s="17">
        <v>0.123007471869253</v>
      </c>
      <c r="AR12" s="17">
        <v>0.23442287714989801</v>
      </c>
      <c r="AS12" s="17"/>
      <c r="AT12" s="17">
        <v>0.18982554301534099</v>
      </c>
      <c r="AU12" s="17">
        <v>0.157969779275758</v>
      </c>
      <c r="AV12" s="17">
        <v>0.16640165353227401</v>
      </c>
      <c r="AW12" s="17">
        <v>0.13397454260576899</v>
      </c>
      <c r="AX12" s="17">
        <v>0.127549370864287</v>
      </c>
      <c r="AY12" s="17"/>
      <c r="AZ12" s="17">
        <v>0.17844909173955101</v>
      </c>
      <c r="BA12" s="17">
        <v>0.20858999618412599</v>
      </c>
      <c r="BB12" s="17">
        <v>0.20505983299692601</v>
      </c>
      <c r="BC12" s="17">
        <v>0.183941841702534</v>
      </c>
      <c r="BD12" s="17">
        <v>0.191667067315929</v>
      </c>
      <c r="BE12" s="17">
        <v>0.16390373800088601</v>
      </c>
      <c r="BF12" s="17">
        <v>0.165811275920346</v>
      </c>
      <c r="BG12" s="17">
        <v>0.11479264755294</v>
      </c>
      <c r="BH12" s="17">
        <v>0.14850638392812099</v>
      </c>
      <c r="BI12" s="17">
        <v>0.189170133300504</v>
      </c>
      <c r="BJ12" s="17">
        <v>0.152325945915184</v>
      </c>
      <c r="BK12" s="17">
        <v>0.16668246450531901</v>
      </c>
      <c r="BL12" s="17">
        <v>0.13006890993527101</v>
      </c>
      <c r="BM12" s="17">
        <v>0.15810640388035099</v>
      </c>
      <c r="BN12" s="17">
        <v>0.10426620169414</v>
      </c>
      <c r="BO12" s="17">
        <v>0.15533770899140001</v>
      </c>
      <c r="BP12" s="17"/>
      <c r="BQ12" s="17">
        <v>0.137119606665877</v>
      </c>
      <c r="BR12" s="17">
        <v>0.183514605917308</v>
      </c>
    </row>
    <row r="13" spans="2:70" x14ac:dyDescent="0.35">
      <c r="B13" s="18" t="s">
        <v>215</v>
      </c>
      <c r="C13" s="17">
        <v>2.3627648826707801E-2</v>
      </c>
      <c r="D13" s="17">
        <v>2.4942257209608999E-2</v>
      </c>
      <c r="E13" s="17">
        <v>2.2496553998033499E-2</v>
      </c>
      <c r="F13" s="17"/>
      <c r="G13" s="17">
        <v>1.7359037295768098E-2</v>
      </c>
      <c r="H13" s="17">
        <v>2.97730286153834E-2</v>
      </c>
      <c r="I13" s="17">
        <v>1.65610181873578E-2</v>
      </c>
      <c r="J13" s="17">
        <v>2.5927619507799701E-2</v>
      </c>
      <c r="K13" s="17">
        <v>3.4765639754887001E-2</v>
      </c>
      <c r="L13" s="17">
        <v>1.92325076486962E-2</v>
      </c>
      <c r="M13" s="17"/>
      <c r="N13" s="17">
        <v>2.7006326647304301E-2</v>
      </c>
      <c r="O13" s="17">
        <v>2.4461649688053699E-2</v>
      </c>
      <c r="P13" s="17">
        <v>2.2680226505612001E-2</v>
      </c>
      <c r="Q13" s="17">
        <v>1.9219876572991498E-2</v>
      </c>
      <c r="R13" s="17"/>
      <c r="S13" s="17">
        <v>1.6515965021403199E-2</v>
      </c>
      <c r="T13" s="17">
        <v>2.2166925779400701E-2</v>
      </c>
      <c r="U13" s="17">
        <v>2.0809035658948701E-2</v>
      </c>
      <c r="V13" s="17">
        <v>3.0932856746954899E-2</v>
      </c>
      <c r="W13" s="17">
        <v>1.44098373507133E-2</v>
      </c>
      <c r="X13" s="17">
        <v>2.7233352453053999E-2</v>
      </c>
      <c r="Y13" s="17">
        <v>2.6818710260813901E-2</v>
      </c>
      <c r="Z13" s="17">
        <v>2.6920280404397898E-2</v>
      </c>
      <c r="AA13" s="17">
        <v>2.2452181346052199E-2</v>
      </c>
      <c r="AB13" s="17">
        <v>3.3954348929795999E-2</v>
      </c>
      <c r="AC13" s="17">
        <v>2.2200027286675899E-2</v>
      </c>
      <c r="AD13" s="17">
        <v>2.2306140770251101E-2</v>
      </c>
      <c r="AE13" s="17"/>
      <c r="AF13" s="17">
        <v>2.9895966440230001E-2</v>
      </c>
      <c r="AG13" s="17">
        <v>2.1811118038393001E-2</v>
      </c>
      <c r="AH13" s="17">
        <v>2.5050313271616699E-2</v>
      </c>
      <c r="AI13" s="17"/>
      <c r="AJ13" s="17">
        <v>2.55318911476843E-2</v>
      </c>
      <c r="AK13" s="17">
        <v>2.5504936159203399E-2</v>
      </c>
      <c r="AL13" s="17">
        <v>2.34156805375045E-2</v>
      </c>
      <c r="AM13" s="17">
        <v>3.4139977700174899E-2</v>
      </c>
      <c r="AN13" s="17">
        <v>2.09540014596061E-2</v>
      </c>
      <c r="AO13" s="17"/>
      <c r="AP13" s="17">
        <v>2.9345063111640601E-2</v>
      </c>
      <c r="AQ13" s="17">
        <v>1.71467672514963E-2</v>
      </c>
      <c r="AR13" s="17">
        <v>2.8971285231119501E-2</v>
      </c>
      <c r="AS13" s="17"/>
      <c r="AT13" s="17">
        <v>2.1653744921753301E-2</v>
      </c>
      <c r="AU13" s="17">
        <v>1.7253255052816701E-2</v>
      </c>
      <c r="AV13" s="17">
        <v>2.3826684543569201E-2</v>
      </c>
      <c r="AW13" s="17">
        <v>2.1834433545305301E-2</v>
      </c>
      <c r="AX13" s="17">
        <v>6.0576847652106101E-2</v>
      </c>
      <c r="AY13" s="17"/>
      <c r="AZ13" s="17">
        <v>0</v>
      </c>
      <c r="BA13" s="17">
        <v>3.6232791908632801E-2</v>
      </c>
      <c r="BB13" s="17">
        <v>1.48868535435734E-2</v>
      </c>
      <c r="BC13" s="17">
        <v>1.29912774052145E-2</v>
      </c>
      <c r="BD13" s="17">
        <v>3.3555633127325103E-2</v>
      </c>
      <c r="BE13" s="17">
        <v>1.7729467795943799E-2</v>
      </c>
      <c r="BF13" s="17">
        <v>3.1344700512977199E-2</v>
      </c>
      <c r="BG13" s="17">
        <v>4.3774969759477401E-2</v>
      </c>
      <c r="BH13" s="17">
        <v>2.3739763886720801E-2</v>
      </c>
      <c r="BI13" s="17">
        <v>2.34231054976391E-2</v>
      </c>
      <c r="BJ13" s="17">
        <v>1.46036571298908E-2</v>
      </c>
      <c r="BK13" s="17">
        <v>2.2273995325516601E-2</v>
      </c>
      <c r="BL13" s="17">
        <v>2.08269133093828E-2</v>
      </c>
      <c r="BM13" s="17">
        <v>1.80751145511889E-2</v>
      </c>
      <c r="BN13" s="17">
        <v>1.0692221450212799E-2</v>
      </c>
      <c r="BO13" s="17">
        <v>2.6295455190065199E-2</v>
      </c>
      <c r="BP13" s="17"/>
      <c r="BQ13" s="17">
        <v>1.62974078608265E-2</v>
      </c>
      <c r="BR13" s="17">
        <v>2.6205521955552799E-2</v>
      </c>
    </row>
    <row r="14" spans="2:70" x14ac:dyDescent="0.35">
      <c r="B14" s="18" t="s">
        <v>216</v>
      </c>
      <c r="C14" s="17">
        <v>1.6463462756427402E-2</v>
      </c>
      <c r="D14" s="17">
        <v>2.0765664059751901E-2</v>
      </c>
      <c r="E14" s="17">
        <v>1.2370838083430801E-2</v>
      </c>
      <c r="F14" s="17"/>
      <c r="G14" s="17">
        <v>2.2037624424197301E-2</v>
      </c>
      <c r="H14" s="17">
        <v>1.6480010956608799E-2</v>
      </c>
      <c r="I14" s="17">
        <v>1.1961988450661799E-2</v>
      </c>
      <c r="J14" s="17">
        <v>1.21780183182218E-2</v>
      </c>
      <c r="K14" s="17">
        <v>2.0860040847599098E-2</v>
      </c>
      <c r="L14" s="17">
        <v>1.69752605176486E-2</v>
      </c>
      <c r="M14" s="17"/>
      <c r="N14" s="17">
        <v>7.7535991779910099E-3</v>
      </c>
      <c r="O14" s="17">
        <v>2.33312004198841E-2</v>
      </c>
      <c r="P14" s="17">
        <v>1.7989875678397001E-2</v>
      </c>
      <c r="Q14" s="17">
        <v>1.76053176333076E-2</v>
      </c>
      <c r="R14" s="17"/>
      <c r="S14" s="17">
        <v>1.7666971569983099E-2</v>
      </c>
      <c r="T14" s="17">
        <v>8.9466365906534697E-3</v>
      </c>
      <c r="U14" s="17">
        <v>2.7627885337657199E-2</v>
      </c>
      <c r="V14" s="17">
        <v>1.18486949624169E-2</v>
      </c>
      <c r="W14" s="17">
        <v>2.7056655264730799E-2</v>
      </c>
      <c r="X14" s="17">
        <v>1.4894194090915301E-2</v>
      </c>
      <c r="Y14" s="17">
        <v>1.73037704964496E-2</v>
      </c>
      <c r="Z14" s="17">
        <v>1.25900714615609E-2</v>
      </c>
      <c r="AA14" s="17">
        <v>1.30257226484604E-2</v>
      </c>
      <c r="AB14" s="17">
        <v>1.8890261160119499E-2</v>
      </c>
      <c r="AC14" s="17">
        <v>1.9775765780326499E-2</v>
      </c>
      <c r="AD14" s="17">
        <v>1.0156272315329E-2</v>
      </c>
      <c r="AE14" s="17"/>
      <c r="AF14" s="17">
        <v>1.7038625909519801E-2</v>
      </c>
      <c r="AG14" s="17">
        <v>1.47603748809276E-2</v>
      </c>
      <c r="AH14" s="17">
        <v>2.5151265211300299E-2</v>
      </c>
      <c r="AI14" s="17"/>
      <c r="AJ14" s="17">
        <v>1.88414221895748E-2</v>
      </c>
      <c r="AK14" s="17">
        <v>1.01468075062462E-2</v>
      </c>
      <c r="AL14" s="17">
        <v>1.34491939180415E-2</v>
      </c>
      <c r="AM14" s="17">
        <v>5.8410856061508698E-2</v>
      </c>
      <c r="AN14" s="17">
        <v>1.6048132098270398E-2</v>
      </c>
      <c r="AO14" s="17"/>
      <c r="AP14" s="17">
        <v>2.2486137303733E-2</v>
      </c>
      <c r="AQ14" s="17">
        <v>6.4145643883147503E-3</v>
      </c>
      <c r="AR14" s="17">
        <v>3.31600076827335E-2</v>
      </c>
      <c r="AS14" s="17"/>
      <c r="AT14" s="17">
        <v>1.8181917314953899E-2</v>
      </c>
      <c r="AU14" s="17">
        <v>1.5288146727100001E-2</v>
      </c>
      <c r="AV14" s="17">
        <v>1.25118738324283E-2</v>
      </c>
      <c r="AW14" s="17">
        <v>1.5825143621330699E-2</v>
      </c>
      <c r="AX14" s="17">
        <v>2.0725569610756299E-2</v>
      </c>
      <c r="AY14" s="17"/>
      <c r="AZ14" s="17">
        <v>2.4181111321882699E-2</v>
      </c>
      <c r="BA14" s="17">
        <v>1.5588246354230799E-2</v>
      </c>
      <c r="BB14" s="17">
        <v>2.1687950045361899E-2</v>
      </c>
      <c r="BC14" s="17">
        <v>2.2285329343563899E-2</v>
      </c>
      <c r="BD14" s="17">
        <v>2.3405445696280901E-2</v>
      </c>
      <c r="BE14" s="17">
        <v>2.49137328513339E-2</v>
      </c>
      <c r="BF14" s="17">
        <v>1.2274861394610301E-2</v>
      </c>
      <c r="BG14" s="17">
        <v>1.2856233093148201E-2</v>
      </c>
      <c r="BH14" s="17">
        <v>7.6734641580324704E-3</v>
      </c>
      <c r="BI14" s="17">
        <v>1.7954171143844601E-2</v>
      </c>
      <c r="BJ14" s="17">
        <v>1.25241748190595E-2</v>
      </c>
      <c r="BK14" s="17">
        <v>1.0295701686327E-2</v>
      </c>
      <c r="BL14" s="17">
        <v>1.6489200045435401E-2</v>
      </c>
      <c r="BM14" s="17">
        <v>9.3300781206640607E-3</v>
      </c>
      <c r="BN14" s="17">
        <v>1.14203384758048E-2</v>
      </c>
      <c r="BO14" s="17">
        <v>7.7722107118515498E-3</v>
      </c>
      <c r="BP14" s="17"/>
      <c r="BQ14" s="17">
        <v>8.0245291828001906E-3</v>
      </c>
      <c r="BR14" s="17">
        <v>1.9910151947989799E-2</v>
      </c>
    </row>
    <row r="15" spans="2:70" x14ac:dyDescent="0.35">
      <c r="B15" s="18" t="s">
        <v>140</v>
      </c>
      <c r="C15" s="17">
        <v>1.8296484214994E-2</v>
      </c>
      <c r="D15" s="17">
        <v>1.74717245738059E-2</v>
      </c>
      <c r="E15" s="17">
        <v>1.8662280917450199E-2</v>
      </c>
      <c r="F15" s="17"/>
      <c r="G15" s="17">
        <v>1.29038930526982E-2</v>
      </c>
      <c r="H15" s="17">
        <v>1.48027541364133E-2</v>
      </c>
      <c r="I15" s="17">
        <v>1.8720495792946198E-2</v>
      </c>
      <c r="J15" s="17">
        <v>1.26214154302187E-2</v>
      </c>
      <c r="K15" s="17">
        <v>2.4257234706260199E-2</v>
      </c>
      <c r="L15" s="17">
        <v>2.50279954261696E-2</v>
      </c>
      <c r="M15" s="17"/>
      <c r="N15" s="17">
        <v>1.45024668358137E-2</v>
      </c>
      <c r="O15" s="17">
        <v>1.46674765968949E-2</v>
      </c>
      <c r="P15" s="17">
        <v>1.24660966690335E-2</v>
      </c>
      <c r="Q15" s="17">
        <v>3.1533157234954201E-2</v>
      </c>
      <c r="R15" s="17"/>
      <c r="S15" s="17">
        <v>1.7972529543945098E-2</v>
      </c>
      <c r="T15" s="17">
        <v>1.06531703545225E-2</v>
      </c>
      <c r="U15" s="17">
        <v>2.3562884169493901E-2</v>
      </c>
      <c r="V15" s="17">
        <v>1.6440389795081899E-2</v>
      </c>
      <c r="W15" s="17">
        <v>2.3766103424123101E-2</v>
      </c>
      <c r="X15" s="17">
        <v>2.3518163959069999E-2</v>
      </c>
      <c r="Y15" s="17">
        <v>1.8721334203392202E-2</v>
      </c>
      <c r="Z15" s="17">
        <v>2.2693800832836401E-2</v>
      </c>
      <c r="AA15" s="17">
        <v>2.3306735314973199E-2</v>
      </c>
      <c r="AB15" s="17">
        <v>1.5971389094246901E-2</v>
      </c>
      <c r="AC15" s="17">
        <v>1.68757978822669E-2</v>
      </c>
      <c r="AD15" s="17">
        <v>0</v>
      </c>
      <c r="AE15" s="17"/>
      <c r="AF15" s="17">
        <v>2.61270360945518E-2</v>
      </c>
      <c r="AG15" s="17">
        <v>1.14263813611992E-2</v>
      </c>
      <c r="AH15" s="17">
        <v>2.26002319708049E-2</v>
      </c>
      <c r="AI15" s="17"/>
      <c r="AJ15" s="17">
        <v>2.0876881574361399E-2</v>
      </c>
      <c r="AK15" s="17">
        <v>1.3940470246874901E-2</v>
      </c>
      <c r="AL15" s="17">
        <v>1.8610095338931602E-2</v>
      </c>
      <c r="AM15" s="17">
        <v>0</v>
      </c>
      <c r="AN15" s="17">
        <v>2.6244248562207102E-2</v>
      </c>
      <c r="AO15" s="17"/>
      <c r="AP15" s="17">
        <v>1.67326497208189E-2</v>
      </c>
      <c r="AQ15" s="17">
        <v>1.17259746596662E-2</v>
      </c>
      <c r="AR15" s="17">
        <v>7.7008634308437501E-3</v>
      </c>
      <c r="AS15" s="17"/>
      <c r="AT15" s="17">
        <v>2.7959982928778E-2</v>
      </c>
      <c r="AU15" s="17">
        <v>1.3101726178579199E-2</v>
      </c>
      <c r="AV15" s="17">
        <v>1.7244145823223599E-2</v>
      </c>
      <c r="AW15" s="17">
        <v>7.1550851253695397E-3</v>
      </c>
      <c r="AX15" s="17">
        <v>1.33239861428638E-2</v>
      </c>
      <c r="AY15" s="17"/>
      <c r="AZ15" s="17">
        <v>0</v>
      </c>
      <c r="BA15" s="17">
        <v>4.2520091347411401E-2</v>
      </c>
      <c r="BB15" s="17">
        <v>1.8574348045626399E-2</v>
      </c>
      <c r="BC15" s="17">
        <v>1.9328467121292998E-2</v>
      </c>
      <c r="BD15" s="17">
        <v>2.2758108082646899E-2</v>
      </c>
      <c r="BE15" s="17">
        <v>1.81339745922235E-2</v>
      </c>
      <c r="BF15" s="17">
        <v>1.33283544169052E-2</v>
      </c>
      <c r="BG15" s="17">
        <v>1.7239312757017001E-2</v>
      </c>
      <c r="BH15" s="17">
        <v>1.4366153351559399E-2</v>
      </c>
      <c r="BI15" s="17">
        <v>1.15691157303279E-2</v>
      </c>
      <c r="BJ15" s="17">
        <v>2.08205738897396E-2</v>
      </c>
      <c r="BK15" s="17">
        <v>1.03416106534067E-2</v>
      </c>
      <c r="BL15" s="17">
        <v>4.7762859863031198E-3</v>
      </c>
      <c r="BM15" s="17">
        <v>1.6493629855785601E-2</v>
      </c>
      <c r="BN15" s="17">
        <v>0</v>
      </c>
      <c r="BO15" s="17">
        <v>1.88469306175311E-2</v>
      </c>
      <c r="BP15" s="17"/>
      <c r="BQ15" s="17">
        <v>1.02487120872135E-2</v>
      </c>
      <c r="BR15" s="17">
        <v>2.2373634286619901E-2</v>
      </c>
    </row>
    <row r="16" spans="2:70" x14ac:dyDescent="0.35">
      <c r="B16" s="18" t="s">
        <v>129</v>
      </c>
      <c r="C16" s="17">
        <v>9.1047922240342603E-3</v>
      </c>
      <c r="D16" s="17">
        <v>8.7257367064434693E-3</v>
      </c>
      <c r="E16" s="17">
        <v>9.5331940351169493E-3</v>
      </c>
      <c r="F16" s="17"/>
      <c r="G16" s="17">
        <v>9.8357998733253505E-3</v>
      </c>
      <c r="H16" s="17">
        <v>5.6863441671048797E-3</v>
      </c>
      <c r="I16" s="17">
        <v>7.5688794885257898E-3</v>
      </c>
      <c r="J16" s="17">
        <v>8.5531121761092902E-3</v>
      </c>
      <c r="K16" s="17">
        <v>1.11585256922199E-2</v>
      </c>
      <c r="L16" s="17">
        <v>1.17284157621729E-2</v>
      </c>
      <c r="M16" s="17"/>
      <c r="N16" s="17">
        <v>3.6909718952253998E-3</v>
      </c>
      <c r="O16" s="17">
        <v>5.0856866188182404E-3</v>
      </c>
      <c r="P16" s="17">
        <v>1.3692669492120699E-2</v>
      </c>
      <c r="Q16" s="17">
        <v>1.5208599205963701E-2</v>
      </c>
      <c r="R16" s="17"/>
      <c r="S16" s="17">
        <v>5.4627676585337999E-3</v>
      </c>
      <c r="T16" s="17">
        <v>1.9886002381370099E-2</v>
      </c>
      <c r="U16" s="17">
        <v>6.28746352300452E-3</v>
      </c>
      <c r="V16" s="17">
        <v>9.6062232604371307E-3</v>
      </c>
      <c r="W16" s="17">
        <v>6.8393258643855799E-3</v>
      </c>
      <c r="X16" s="17">
        <v>1.02658201769506E-2</v>
      </c>
      <c r="Y16" s="17">
        <v>5.6242035466914104E-3</v>
      </c>
      <c r="Z16" s="17">
        <v>1.8409366058877E-2</v>
      </c>
      <c r="AA16" s="17">
        <v>2.0862135794308201E-3</v>
      </c>
      <c r="AB16" s="17">
        <v>3.4785134967517E-3</v>
      </c>
      <c r="AC16" s="17">
        <v>5.0242707828292302E-3</v>
      </c>
      <c r="AD16" s="17">
        <v>3.3564881016741099E-2</v>
      </c>
      <c r="AE16" s="17"/>
      <c r="AF16" s="17">
        <v>1.11624398338439E-2</v>
      </c>
      <c r="AG16" s="17">
        <v>6.3072627714551299E-3</v>
      </c>
      <c r="AH16" s="17">
        <v>1.17349216596085E-2</v>
      </c>
      <c r="AI16" s="17"/>
      <c r="AJ16" s="17">
        <v>6.9549190735785898E-3</v>
      </c>
      <c r="AK16" s="17">
        <v>3.2461738883987601E-3</v>
      </c>
      <c r="AL16" s="17">
        <v>1.8403573168221998E-2</v>
      </c>
      <c r="AM16" s="17">
        <v>0</v>
      </c>
      <c r="AN16" s="17">
        <v>1.75003692450778E-2</v>
      </c>
      <c r="AO16" s="17"/>
      <c r="AP16" s="17">
        <v>5.8795020799963698E-3</v>
      </c>
      <c r="AQ16" s="17">
        <v>3.1816743912113101E-3</v>
      </c>
      <c r="AR16" s="17">
        <v>1.60314693633525E-2</v>
      </c>
      <c r="AS16" s="17"/>
      <c r="AT16" s="17">
        <v>1.01385435489215E-2</v>
      </c>
      <c r="AU16" s="17">
        <v>1.10871877025902E-2</v>
      </c>
      <c r="AV16" s="17">
        <v>4.3380929552778499E-3</v>
      </c>
      <c r="AW16" s="17">
        <v>9.4097283779755198E-3</v>
      </c>
      <c r="AX16" s="17">
        <v>1.9987450983699299E-2</v>
      </c>
      <c r="AY16" s="17"/>
      <c r="AZ16" s="17">
        <v>3.71241742967863E-2</v>
      </c>
      <c r="BA16" s="17">
        <v>1.6231390779626799E-2</v>
      </c>
      <c r="BB16" s="17">
        <v>1.6807709658441101E-2</v>
      </c>
      <c r="BC16" s="17">
        <v>3.60637819432297E-3</v>
      </c>
      <c r="BD16" s="17">
        <v>9.2143118153053503E-3</v>
      </c>
      <c r="BE16" s="17">
        <v>6.2499662028082797E-3</v>
      </c>
      <c r="BF16" s="17">
        <v>7.8719352835487193E-3</v>
      </c>
      <c r="BG16" s="17">
        <v>1.07364853877126E-2</v>
      </c>
      <c r="BH16" s="17">
        <v>1.6381341466359702E-2</v>
      </c>
      <c r="BI16" s="17">
        <v>0</v>
      </c>
      <c r="BJ16" s="17">
        <v>1.05619536528468E-2</v>
      </c>
      <c r="BK16" s="17">
        <v>5.0617720103426304E-3</v>
      </c>
      <c r="BL16" s="17">
        <v>0</v>
      </c>
      <c r="BM16" s="17">
        <v>0</v>
      </c>
      <c r="BN16" s="17">
        <v>1.00311101628191E-2</v>
      </c>
      <c r="BO16" s="17">
        <v>7.4954118779680104E-3</v>
      </c>
      <c r="BP16" s="17"/>
      <c r="BQ16" s="17">
        <v>7.7244233240783599E-3</v>
      </c>
      <c r="BR16" s="17">
        <v>8.4904175746853498E-3</v>
      </c>
    </row>
    <row r="17" spans="2:70" x14ac:dyDescent="0.35">
      <c r="B17" s="18" t="s">
        <v>141</v>
      </c>
      <c r="C17" s="21">
        <v>0.76466951225215596</v>
      </c>
      <c r="D17" s="21">
        <v>0.755911116155912</v>
      </c>
      <c r="E17" s="21">
        <v>0.77314674740208</v>
      </c>
      <c r="F17" s="21"/>
      <c r="G17" s="21">
        <v>0.82535881896375596</v>
      </c>
      <c r="H17" s="21">
        <v>0.79933372687063797</v>
      </c>
      <c r="I17" s="21">
        <v>0.80546787293091404</v>
      </c>
      <c r="J17" s="21">
        <v>0.788275675399979</v>
      </c>
      <c r="K17" s="21">
        <v>0.69098506474089205</v>
      </c>
      <c r="L17" s="21">
        <v>0.69281131731901602</v>
      </c>
      <c r="M17" s="21"/>
      <c r="N17" s="21">
        <v>0.76611413282699603</v>
      </c>
      <c r="O17" s="21">
        <v>0.76268642403475095</v>
      </c>
      <c r="P17" s="21">
        <v>0.79888408060667004</v>
      </c>
      <c r="Q17" s="21">
        <v>0.73497050740068903</v>
      </c>
      <c r="R17" s="21"/>
      <c r="S17" s="21">
        <v>0.78113609257823702</v>
      </c>
      <c r="T17" s="21">
        <v>0.74654999233776798</v>
      </c>
      <c r="U17" s="21">
        <v>0.762098238082071</v>
      </c>
      <c r="V17" s="21">
        <v>0.72716842254108505</v>
      </c>
      <c r="W17" s="21">
        <v>0.74433774055485402</v>
      </c>
      <c r="X17" s="21">
        <v>0.78149210237286804</v>
      </c>
      <c r="Y17" s="21">
        <v>0.77324249264016198</v>
      </c>
      <c r="Z17" s="21">
        <v>0.75641427746168699</v>
      </c>
      <c r="AA17" s="21">
        <v>0.80745393763408202</v>
      </c>
      <c r="AB17" s="21">
        <v>0.72926740149781399</v>
      </c>
      <c r="AC17" s="21">
        <v>0.751637016242237</v>
      </c>
      <c r="AD17" s="21">
        <v>0.84223157603892496</v>
      </c>
      <c r="AE17" s="21"/>
      <c r="AF17" s="21">
        <v>0.72969708377988796</v>
      </c>
      <c r="AG17" s="21">
        <v>0.78185298279668403</v>
      </c>
      <c r="AH17" s="21">
        <v>0.73551499572781898</v>
      </c>
      <c r="AI17" s="21"/>
      <c r="AJ17" s="21">
        <v>0.73591302295523198</v>
      </c>
      <c r="AK17" s="21">
        <v>0.82950493472308295</v>
      </c>
      <c r="AL17" s="21">
        <v>0.69950010025862097</v>
      </c>
      <c r="AM17" s="21">
        <v>0.74261033373843299</v>
      </c>
      <c r="AN17" s="21">
        <v>0.72845087082413196</v>
      </c>
      <c r="AO17" s="21"/>
      <c r="AP17" s="21">
        <v>0.75110475174785696</v>
      </c>
      <c r="AQ17" s="21">
        <v>0.83852354744005897</v>
      </c>
      <c r="AR17" s="21">
        <v>0.67971349714205298</v>
      </c>
      <c r="AS17" s="21"/>
      <c r="AT17" s="21">
        <v>0.73224026827025201</v>
      </c>
      <c r="AU17" s="21">
        <v>0.78529990506315595</v>
      </c>
      <c r="AV17" s="21">
        <v>0.77567754931322697</v>
      </c>
      <c r="AW17" s="21">
        <v>0.81180106672425001</v>
      </c>
      <c r="AX17" s="21">
        <v>0.75783677474628797</v>
      </c>
      <c r="AY17" s="21"/>
      <c r="AZ17" s="21">
        <v>0.76024562264177997</v>
      </c>
      <c r="BA17" s="21">
        <v>0.68083748342597294</v>
      </c>
      <c r="BB17" s="21">
        <v>0.72298330571007097</v>
      </c>
      <c r="BC17" s="21">
        <v>0.75784670623307204</v>
      </c>
      <c r="BD17" s="21">
        <v>0.71939943396251305</v>
      </c>
      <c r="BE17" s="21">
        <v>0.76906912055680399</v>
      </c>
      <c r="BF17" s="21">
        <v>0.76936887247161301</v>
      </c>
      <c r="BG17" s="21">
        <v>0.80060035144970498</v>
      </c>
      <c r="BH17" s="21">
        <v>0.78933289320920696</v>
      </c>
      <c r="BI17" s="21">
        <v>0.75788347432768399</v>
      </c>
      <c r="BJ17" s="21">
        <v>0.78916369459327995</v>
      </c>
      <c r="BK17" s="21">
        <v>0.78534445581908796</v>
      </c>
      <c r="BL17" s="21">
        <v>0.82783869072360805</v>
      </c>
      <c r="BM17" s="21">
        <v>0.79799477359200999</v>
      </c>
      <c r="BN17" s="21">
        <v>0.86359012821702297</v>
      </c>
      <c r="BO17" s="21">
        <v>0.78425228261118396</v>
      </c>
      <c r="BP17" s="21"/>
      <c r="BQ17" s="21">
        <v>0.82058532087920399</v>
      </c>
      <c r="BR17" s="21">
        <v>0.73950566831784403</v>
      </c>
    </row>
    <row r="18" spans="2:70" x14ac:dyDescent="0.35">
      <c r="B18" s="18" t="s">
        <v>142</v>
      </c>
      <c r="C18" s="21">
        <v>5.8387595798129299E-2</v>
      </c>
      <c r="D18" s="21">
        <v>6.3179645843166807E-2</v>
      </c>
      <c r="E18" s="21">
        <v>5.35296729989145E-2</v>
      </c>
      <c r="F18" s="21"/>
      <c r="G18" s="21">
        <v>5.2300554772663599E-2</v>
      </c>
      <c r="H18" s="21">
        <v>6.1055793708405498E-2</v>
      </c>
      <c r="I18" s="21">
        <v>4.7243502430965902E-2</v>
      </c>
      <c r="J18" s="21">
        <v>5.07270532562401E-2</v>
      </c>
      <c r="K18" s="21">
        <v>7.9882915308746305E-2</v>
      </c>
      <c r="L18" s="21">
        <v>6.1235763592514397E-2</v>
      </c>
      <c r="M18" s="21"/>
      <c r="N18" s="21">
        <v>4.9262392661108899E-2</v>
      </c>
      <c r="O18" s="21">
        <v>6.2460326704832599E-2</v>
      </c>
      <c r="P18" s="21">
        <v>5.3136198853042403E-2</v>
      </c>
      <c r="Q18" s="21">
        <v>6.8358351441253296E-2</v>
      </c>
      <c r="R18" s="21"/>
      <c r="S18" s="21">
        <v>5.21554661353315E-2</v>
      </c>
      <c r="T18" s="21">
        <v>4.1766732724576601E-2</v>
      </c>
      <c r="U18" s="21">
        <v>7.1999805166099703E-2</v>
      </c>
      <c r="V18" s="21">
        <v>5.9221941504453701E-2</v>
      </c>
      <c r="W18" s="21">
        <v>6.5232596039567201E-2</v>
      </c>
      <c r="X18" s="21">
        <v>6.5645710503039301E-2</v>
      </c>
      <c r="Y18" s="21">
        <v>6.2843814960655595E-2</v>
      </c>
      <c r="Z18" s="21">
        <v>6.2204152698795201E-2</v>
      </c>
      <c r="AA18" s="21">
        <v>5.8784639309485798E-2</v>
      </c>
      <c r="AB18" s="21">
        <v>6.8815999184162396E-2</v>
      </c>
      <c r="AC18" s="21">
        <v>5.8851590949269297E-2</v>
      </c>
      <c r="AD18" s="21">
        <v>3.2462413085580101E-2</v>
      </c>
      <c r="AE18" s="21"/>
      <c r="AF18" s="21">
        <v>7.3061628444301599E-2</v>
      </c>
      <c r="AG18" s="21">
        <v>4.7997874280519798E-2</v>
      </c>
      <c r="AH18" s="21">
        <v>7.2801810453721902E-2</v>
      </c>
      <c r="AI18" s="21"/>
      <c r="AJ18" s="21">
        <v>6.5250194911620499E-2</v>
      </c>
      <c r="AK18" s="21">
        <v>4.9592213912324497E-2</v>
      </c>
      <c r="AL18" s="21">
        <v>5.5474969794477601E-2</v>
      </c>
      <c r="AM18" s="21">
        <v>9.2550833761683604E-2</v>
      </c>
      <c r="AN18" s="21">
        <v>6.32463821200836E-2</v>
      </c>
      <c r="AO18" s="21"/>
      <c r="AP18" s="21">
        <v>6.85638501361924E-2</v>
      </c>
      <c r="AQ18" s="21">
        <v>3.5287306299477197E-2</v>
      </c>
      <c r="AR18" s="21">
        <v>6.9832156344696694E-2</v>
      </c>
      <c r="AS18" s="21"/>
      <c r="AT18" s="21">
        <v>6.7795645165485197E-2</v>
      </c>
      <c r="AU18" s="21">
        <v>4.5643127958495899E-2</v>
      </c>
      <c r="AV18" s="21">
        <v>5.35827041992211E-2</v>
      </c>
      <c r="AW18" s="21">
        <v>4.4814662292005501E-2</v>
      </c>
      <c r="AX18" s="21">
        <v>9.46264034057262E-2</v>
      </c>
      <c r="AY18" s="21"/>
      <c r="AZ18" s="21">
        <v>2.4181111321882699E-2</v>
      </c>
      <c r="BA18" s="21">
        <v>9.4341129610275007E-2</v>
      </c>
      <c r="BB18" s="21">
        <v>5.5149151634561702E-2</v>
      </c>
      <c r="BC18" s="21">
        <v>5.4605073870071401E-2</v>
      </c>
      <c r="BD18" s="21">
        <v>7.9719186906252903E-2</v>
      </c>
      <c r="BE18" s="21">
        <v>6.0777175239501199E-2</v>
      </c>
      <c r="BF18" s="21">
        <v>5.6947916324492698E-2</v>
      </c>
      <c r="BG18" s="21">
        <v>7.3870515609642598E-2</v>
      </c>
      <c r="BH18" s="21">
        <v>4.5779381396312699E-2</v>
      </c>
      <c r="BI18" s="21">
        <v>5.2946392371811701E-2</v>
      </c>
      <c r="BJ18" s="21">
        <v>4.7948405838689798E-2</v>
      </c>
      <c r="BK18" s="21">
        <v>4.2911307665250302E-2</v>
      </c>
      <c r="BL18" s="21">
        <v>4.2092399341121398E-2</v>
      </c>
      <c r="BM18" s="21">
        <v>4.3898822527638499E-2</v>
      </c>
      <c r="BN18" s="21">
        <v>2.21125599260177E-2</v>
      </c>
      <c r="BO18" s="21">
        <v>5.2914596519447903E-2</v>
      </c>
      <c r="BP18" s="21"/>
      <c r="BQ18" s="21">
        <v>3.4570649130840202E-2</v>
      </c>
      <c r="BR18" s="21">
        <v>6.8489308190162496E-2</v>
      </c>
    </row>
    <row r="19" spans="2:70" x14ac:dyDescent="0.35">
      <c r="B19" s="18" t="s">
        <v>143</v>
      </c>
      <c r="C19" s="22">
        <v>0.70628191645402605</v>
      </c>
      <c r="D19" s="22">
        <v>0.69273147031274496</v>
      </c>
      <c r="E19" s="22">
        <v>0.71961707440316502</v>
      </c>
      <c r="F19" s="22"/>
      <c r="G19" s="22">
        <v>0.77305826419109203</v>
      </c>
      <c r="H19" s="22">
        <v>0.738277933162232</v>
      </c>
      <c r="I19" s="22">
        <v>0.75822437049994895</v>
      </c>
      <c r="J19" s="22">
        <v>0.73754862214373895</v>
      </c>
      <c r="K19" s="22">
        <v>0.61110214943214602</v>
      </c>
      <c r="L19" s="22">
        <v>0.63157555372650198</v>
      </c>
      <c r="M19" s="22"/>
      <c r="N19" s="22">
        <v>0.71685174016588704</v>
      </c>
      <c r="O19" s="22">
        <v>0.70022609732991903</v>
      </c>
      <c r="P19" s="22">
        <v>0.74574788175362805</v>
      </c>
      <c r="Q19" s="22">
        <v>0.66661215595943601</v>
      </c>
      <c r="R19" s="22"/>
      <c r="S19" s="22">
        <v>0.72898062644290595</v>
      </c>
      <c r="T19" s="22">
        <v>0.70478325961319199</v>
      </c>
      <c r="U19" s="22">
        <v>0.69009843291597195</v>
      </c>
      <c r="V19" s="22">
        <v>0.66794648103663201</v>
      </c>
      <c r="W19" s="22">
        <v>0.67910514451528703</v>
      </c>
      <c r="X19" s="22">
        <v>0.71584639186982901</v>
      </c>
      <c r="Y19" s="22">
        <v>0.71039867767950704</v>
      </c>
      <c r="Z19" s="22">
        <v>0.69421012476289201</v>
      </c>
      <c r="AA19" s="22">
        <v>0.74866929832459606</v>
      </c>
      <c r="AB19" s="22">
        <v>0.66045140231365196</v>
      </c>
      <c r="AC19" s="22">
        <v>0.69278542529296805</v>
      </c>
      <c r="AD19" s="22">
        <v>0.809769162953345</v>
      </c>
      <c r="AE19" s="22"/>
      <c r="AF19" s="22">
        <v>0.65663545533558598</v>
      </c>
      <c r="AG19" s="22">
        <v>0.73385510851616398</v>
      </c>
      <c r="AH19" s="22">
        <v>0.66271318527409695</v>
      </c>
      <c r="AI19" s="22"/>
      <c r="AJ19" s="22">
        <v>0.67066282804361099</v>
      </c>
      <c r="AK19" s="22">
        <v>0.77991272081075802</v>
      </c>
      <c r="AL19" s="22">
        <v>0.644025130464143</v>
      </c>
      <c r="AM19" s="22">
        <v>0.65005949997674894</v>
      </c>
      <c r="AN19" s="22">
        <v>0.66520448870404802</v>
      </c>
      <c r="AO19" s="22"/>
      <c r="AP19" s="22">
        <v>0.68254090161166503</v>
      </c>
      <c r="AQ19" s="22">
        <v>0.80323624114058101</v>
      </c>
      <c r="AR19" s="22">
        <v>0.60988134079735601</v>
      </c>
      <c r="AS19" s="22"/>
      <c r="AT19" s="22">
        <v>0.66444462310476704</v>
      </c>
      <c r="AU19" s="22">
        <v>0.73965677710466005</v>
      </c>
      <c r="AV19" s="22">
        <v>0.72209484511400601</v>
      </c>
      <c r="AW19" s="22">
        <v>0.76698640443224397</v>
      </c>
      <c r="AX19" s="22">
        <v>0.66321037134056104</v>
      </c>
      <c r="AY19" s="22"/>
      <c r="AZ19" s="22">
        <v>0.73606451131989703</v>
      </c>
      <c r="BA19" s="22">
        <v>0.58649635381569798</v>
      </c>
      <c r="BB19" s="22">
        <v>0.66783415407550895</v>
      </c>
      <c r="BC19" s="22">
        <v>0.70324163236299997</v>
      </c>
      <c r="BD19" s="22">
        <v>0.63968024705626003</v>
      </c>
      <c r="BE19" s="22">
        <v>0.708291945317303</v>
      </c>
      <c r="BF19" s="22">
        <v>0.71242095614711998</v>
      </c>
      <c r="BG19" s="22">
        <v>0.72672983584006201</v>
      </c>
      <c r="BH19" s="22">
        <v>0.74355351181289397</v>
      </c>
      <c r="BI19" s="22">
        <v>0.70493708195587301</v>
      </c>
      <c r="BJ19" s="22">
        <v>0.74121528875458997</v>
      </c>
      <c r="BK19" s="22">
        <v>0.74243314815383699</v>
      </c>
      <c r="BL19" s="22">
        <v>0.78574629138248597</v>
      </c>
      <c r="BM19" s="22">
        <v>0.75409595106437199</v>
      </c>
      <c r="BN19" s="22">
        <v>0.84147756829100595</v>
      </c>
      <c r="BO19" s="22">
        <v>0.73133768609173699</v>
      </c>
      <c r="BP19" s="22"/>
      <c r="BQ19" s="22">
        <v>0.78601467174836404</v>
      </c>
      <c r="BR19" s="22">
        <v>0.67101636012768195</v>
      </c>
    </row>
    <row r="20" spans="2:70" x14ac:dyDescent="0.35">
      <c r="B20" s="16"/>
    </row>
    <row r="21" spans="2:70" x14ac:dyDescent="0.35">
      <c r="B21" t="s">
        <v>98</v>
      </c>
    </row>
    <row r="22" spans="2:70" x14ac:dyDescent="0.35">
      <c r="B22" t="s">
        <v>99</v>
      </c>
    </row>
    <row r="24" spans="2:70" x14ac:dyDescent="0.35">
      <c r="B24" s="8" t="str">
        <f>HYPERLINK("#'Contents'!A1", "Return to Contents")</f>
        <v>Return to Contents</v>
      </c>
    </row>
  </sheetData>
  <mergeCells count="11">
    <mergeCell ref="BQ5:BR5"/>
    <mergeCell ref="D5:E5"/>
    <mergeCell ref="G5:L5"/>
    <mergeCell ref="N5:Q5"/>
    <mergeCell ref="S5:AD5"/>
    <mergeCell ref="AF5:AH5"/>
    <mergeCell ref="D2:BJ2"/>
    <mergeCell ref="AJ5:AN5"/>
    <mergeCell ref="AP5:AR5"/>
    <mergeCell ref="AT5:AX5"/>
    <mergeCell ref="AZ5:BO5"/>
  </mergeCells>
  <pageMargins left="0.7" right="0.7" top="0.75" bottom="0.75" header="0.3" footer="0.3"/>
  <pageSetup paperSize="9" orientation="portrait" horizontalDpi="300" verticalDpi="300"/>
  <drawing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B2:BR24"/>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67" width="10.7265625" customWidth="1"/>
    <col min="68" max="68" width="2.1796875" customWidth="1"/>
    <col min="69" max="70" width="10.7265625" customWidth="1"/>
    <col min="71" max="71" width="2.1796875" customWidth="1"/>
  </cols>
  <sheetData>
    <row r="2" spans="2:70" ht="40" customHeight="1" x14ac:dyDescent="0.35">
      <c r="D2" s="29" t="s">
        <v>221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row>
    <row r="5" spans="2:70" ht="30" customHeight="1" x14ac:dyDescent="0.35">
      <c r="B5" s="15"/>
      <c r="C5" s="15"/>
      <c r="D5" s="30" t="s">
        <v>74</v>
      </c>
      <c r="E5" s="30"/>
      <c r="F5" s="15"/>
      <c r="G5" s="30" t="s">
        <v>75</v>
      </c>
      <c r="H5" s="30"/>
      <c r="I5" s="30"/>
      <c r="J5" s="30"/>
      <c r="K5" s="30"/>
      <c r="L5" s="30"/>
      <c r="M5" s="15"/>
      <c r="N5" s="30" t="s">
        <v>76</v>
      </c>
      <c r="O5" s="30"/>
      <c r="P5" s="30"/>
      <c r="Q5" s="30"/>
      <c r="R5" s="15"/>
      <c r="S5" s="30" t="s">
        <v>77</v>
      </c>
      <c r="T5" s="30"/>
      <c r="U5" s="30"/>
      <c r="V5" s="30"/>
      <c r="W5" s="30"/>
      <c r="X5" s="30"/>
      <c r="Y5" s="30"/>
      <c r="Z5" s="30"/>
      <c r="AA5" s="30"/>
      <c r="AB5" s="30"/>
      <c r="AC5" s="30"/>
      <c r="AD5" s="30"/>
      <c r="AE5" s="15"/>
      <c r="AF5" s="30" t="s">
        <v>78</v>
      </c>
      <c r="AG5" s="30"/>
      <c r="AH5" s="30"/>
      <c r="AI5" s="15"/>
      <c r="AJ5" s="30" t="s">
        <v>79</v>
      </c>
      <c r="AK5" s="30"/>
      <c r="AL5" s="30"/>
      <c r="AM5" s="30"/>
      <c r="AN5" s="30"/>
      <c r="AO5" s="15"/>
      <c r="AP5" s="30" t="s">
        <v>80</v>
      </c>
      <c r="AQ5" s="30"/>
      <c r="AR5" s="30"/>
      <c r="AS5" s="15"/>
      <c r="AT5" s="30" t="s">
        <v>81</v>
      </c>
      <c r="AU5" s="30"/>
      <c r="AV5" s="30"/>
      <c r="AW5" s="30"/>
      <c r="AX5" s="30"/>
      <c r="AY5" s="15"/>
      <c r="AZ5" s="30" t="s">
        <v>82</v>
      </c>
      <c r="BA5" s="30"/>
      <c r="BB5" s="30"/>
      <c r="BC5" s="30"/>
      <c r="BD5" s="30"/>
      <c r="BE5" s="30"/>
      <c r="BF5" s="30"/>
      <c r="BG5" s="30"/>
      <c r="BH5" s="30"/>
      <c r="BI5" s="30"/>
      <c r="BJ5" s="30"/>
      <c r="BK5" s="30"/>
      <c r="BL5" s="30"/>
      <c r="BM5" s="30"/>
      <c r="BN5" s="30"/>
      <c r="BO5" s="30"/>
      <c r="BP5" s="15"/>
      <c r="BQ5" s="30" t="s">
        <v>83</v>
      </c>
      <c r="BR5" s="30"/>
    </row>
    <row r="6" spans="2:7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46</v>
      </c>
      <c r="AQ6" s="12" t="s">
        <v>47</v>
      </c>
      <c r="AR6" s="12" t="s">
        <v>50</v>
      </c>
      <c r="AT6" s="12" t="s">
        <v>51</v>
      </c>
      <c r="AU6" s="12" t="s">
        <v>52</v>
      </c>
      <c r="AV6" s="12" t="s">
        <v>53</v>
      </c>
      <c r="AW6" s="12" t="s">
        <v>54</v>
      </c>
      <c r="AX6" s="12" t="s">
        <v>55</v>
      </c>
      <c r="AZ6" s="12" t="s">
        <v>56</v>
      </c>
      <c r="BA6" s="12" t="s">
        <v>57</v>
      </c>
      <c r="BB6" s="12" t="s">
        <v>58</v>
      </c>
      <c r="BC6" s="12" t="s">
        <v>59</v>
      </c>
      <c r="BD6" s="12" t="s">
        <v>60</v>
      </c>
      <c r="BE6" s="12" t="s">
        <v>61</v>
      </c>
      <c r="BF6" s="12" t="s">
        <v>62</v>
      </c>
      <c r="BG6" s="12" t="s">
        <v>63</v>
      </c>
      <c r="BH6" s="12" t="s">
        <v>64</v>
      </c>
      <c r="BI6" s="12" t="s">
        <v>65</v>
      </c>
      <c r="BJ6" s="12" t="s">
        <v>66</v>
      </c>
      <c r="BK6" s="12" t="s">
        <v>67</v>
      </c>
      <c r="BL6" s="12" t="s">
        <v>68</v>
      </c>
      <c r="BM6" s="12" t="s">
        <v>69</v>
      </c>
      <c r="BN6" s="12" t="s">
        <v>70</v>
      </c>
      <c r="BO6" s="12" t="s">
        <v>71</v>
      </c>
      <c r="BQ6" s="12" t="s">
        <v>72</v>
      </c>
      <c r="BR6" s="12" t="s">
        <v>73</v>
      </c>
    </row>
    <row r="7" spans="2:70" ht="30" customHeight="1" x14ac:dyDescent="0.35">
      <c r="B7" s="10" t="s">
        <v>19</v>
      </c>
      <c r="C7" s="10">
        <v>4012</v>
      </c>
      <c r="D7" s="10">
        <v>1971</v>
      </c>
      <c r="E7" s="10">
        <v>2028</v>
      </c>
      <c r="F7" s="10"/>
      <c r="G7" s="10">
        <v>497</v>
      </c>
      <c r="H7" s="10">
        <v>704</v>
      </c>
      <c r="I7" s="10">
        <v>694</v>
      </c>
      <c r="J7" s="10">
        <v>693</v>
      </c>
      <c r="K7" s="10">
        <v>571</v>
      </c>
      <c r="L7" s="10">
        <v>853</v>
      </c>
      <c r="M7" s="10"/>
      <c r="N7" s="10">
        <v>1178</v>
      </c>
      <c r="O7" s="10">
        <v>1131</v>
      </c>
      <c r="P7" s="10">
        <v>781</v>
      </c>
      <c r="Q7" s="10">
        <v>909</v>
      </c>
      <c r="R7" s="10"/>
      <c r="S7" s="10">
        <v>563</v>
      </c>
      <c r="T7" s="10">
        <v>553</v>
      </c>
      <c r="U7" s="10">
        <v>314</v>
      </c>
      <c r="V7" s="10">
        <v>343</v>
      </c>
      <c r="W7" s="10">
        <v>293</v>
      </c>
      <c r="X7" s="10">
        <v>376</v>
      </c>
      <c r="Y7" s="10">
        <v>336</v>
      </c>
      <c r="Z7" s="10">
        <v>171</v>
      </c>
      <c r="AA7" s="10">
        <v>447</v>
      </c>
      <c r="AB7" s="10">
        <v>337</v>
      </c>
      <c r="AC7" s="10">
        <v>188</v>
      </c>
      <c r="AD7" s="10">
        <v>91</v>
      </c>
      <c r="AE7" s="10"/>
      <c r="AF7" s="10">
        <v>1421</v>
      </c>
      <c r="AG7" s="10">
        <v>1665</v>
      </c>
      <c r="AH7" s="10">
        <v>577</v>
      </c>
      <c r="AI7" s="10"/>
      <c r="AJ7" s="10">
        <v>1433</v>
      </c>
      <c r="AK7" s="10">
        <v>1082</v>
      </c>
      <c r="AL7" s="10">
        <v>299</v>
      </c>
      <c r="AM7" s="10">
        <v>42</v>
      </c>
      <c r="AN7" s="10">
        <v>541</v>
      </c>
      <c r="AO7" s="10"/>
      <c r="AP7" s="10">
        <v>878</v>
      </c>
      <c r="AQ7" s="10">
        <v>1369</v>
      </c>
      <c r="AR7" s="10">
        <v>264</v>
      </c>
      <c r="AS7" s="10"/>
      <c r="AT7" s="10">
        <v>929</v>
      </c>
      <c r="AU7" s="10">
        <v>932</v>
      </c>
      <c r="AV7" s="10">
        <v>1096</v>
      </c>
      <c r="AW7" s="10">
        <v>455</v>
      </c>
      <c r="AX7" s="10">
        <v>62</v>
      </c>
      <c r="AY7" s="10"/>
      <c r="AZ7" s="10">
        <v>33</v>
      </c>
      <c r="BA7" s="10">
        <v>185</v>
      </c>
      <c r="BB7" s="10">
        <v>256</v>
      </c>
      <c r="BC7" s="10">
        <v>269</v>
      </c>
      <c r="BD7" s="10">
        <v>403</v>
      </c>
      <c r="BE7" s="10">
        <v>436</v>
      </c>
      <c r="BF7" s="10">
        <v>391</v>
      </c>
      <c r="BG7" s="10">
        <v>312</v>
      </c>
      <c r="BH7" s="10">
        <v>253</v>
      </c>
      <c r="BI7" s="10">
        <v>211</v>
      </c>
      <c r="BJ7" s="10">
        <v>336</v>
      </c>
      <c r="BK7" s="10">
        <v>187</v>
      </c>
      <c r="BL7" s="10">
        <v>180</v>
      </c>
      <c r="BM7" s="10">
        <v>103</v>
      </c>
      <c r="BN7" s="10">
        <v>95</v>
      </c>
      <c r="BO7" s="10">
        <v>161</v>
      </c>
      <c r="BP7" s="10"/>
      <c r="BQ7" s="10">
        <v>1235</v>
      </c>
      <c r="BR7" s="10">
        <v>2665</v>
      </c>
    </row>
    <row r="8" spans="2:70" ht="30" customHeight="1" x14ac:dyDescent="0.35">
      <c r="B8" s="11" t="s">
        <v>20</v>
      </c>
      <c r="C8" s="11">
        <v>4012</v>
      </c>
      <c r="D8" s="11">
        <v>1975</v>
      </c>
      <c r="E8" s="11">
        <v>2024</v>
      </c>
      <c r="F8" s="11"/>
      <c r="G8" s="11">
        <v>558</v>
      </c>
      <c r="H8" s="11">
        <v>682</v>
      </c>
      <c r="I8" s="11">
        <v>685</v>
      </c>
      <c r="J8" s="11">
        <v>686</v>
      </c>
      <c r="K8" s="11">
        <v>562</v>
      </c>
      <c r="L8" s="11">
        <v>839</v>
      </c>
      <c r="M8" s="11"/>
      <c r="N8" s="11">
        <v>1080</v>
      </c>
      <c r="O8" s="11">
        <v>1039</v>
      </c>
      <c r="P8" s="11">
        <v>880</v>
      </c>
      <c r="Q8" s="11">
        <v>1000</v>
      </c>
      <c r="R8" s="11"/>
      <c r="S8" s="11">
        <v>562</v>
      </c>
      <c r="T8" s="11">
        <v>522</v>
      </c>
      <c r="U8" s="11">
        <v>321</v>
      </c>
      <c r="V8" s="11">
        <v>361</v>
      </c>
      <c r="W8" s="11">
        <v>281</v>
      </c>
      <c r="X8" s="11">
        <v>361</v>
      </c>
      <c r="Y8" s="11">
        <v>321</v>
      </c>
      <c r="Z8" s="11">
        <v>160</v>
      </c>
      <c r="AA8" s="11">
        <v>441</v>
      </c>
      <c r="AB8" s="11">
        <v>361</v>
      </c>
      <c r="AC8" s="11">
        <v>201</v>
      </c>
      <c r="AD8" s="11">
        <v>120</v>
      </c>
      <c r="AE8" s="11"/>
      <c r="AF8" s="11">
        <v>1410</v>
      </c>
      <c r="AG8" s="11">
        <v>1629</v>
      </c>
      <c r="AH8" s="11">
        <v>599</v>
      </c>
      <c r="AI8" s="11"/>
      <c r="AJ8" s="11">
        <v>1397</v>
      </c>
      <c r="AK8" s="11">
        <v>1071</v>
      </c>
      <c r="AL8" s="11">
        <v>288</v>
      </c>
      <c r="AM8" s="11">
        <v>45</v>
      </c>
      <c r="AN8" s="11">
        <v>558</v>
      </c>
      <c r="AO8" s="11"/>
      <c r="AP8" s="11">
        <v>856</v>
      </c>
      <c r="AQ8" s="11">
        <v>1358</v>
      </c>
      <c r="AR8" s="11">
        <v>259</v>
      </c>
      <c r="AS8" s="11"/>
      <c r="AT8" s="11">
        <v>961</v>
      </c>
      <c r="AU8" s="11">
        <v>958</v>
      </c>
      <c r="AV8" s="11">
        <v>1056</v>
      </c>
      <c r="AW8" s="11">
        <v>434</v>
      </c>
      <c r="AX8" s="11">
        <v>55</v>
      </c>
      <c r="AY8" s="11"/>
      <c r="AZ8" s="11">
        <v>33</v>
      </c>
      <c r="BA8" s="11">
        <v>186</v>
      </c>
      <c r="BB8" s="11">
        <v>267</v>
      </c>
      <c r="BC8" s="11">
        <v>280</v>
      </c>
      <c r="BD8" s="11">
        <v>416</v>
      </c>
      <c r="BE8" s="11">
        <v>443</v>
      </c>
      <c r="BF8" s="11">
        <v>394</v>
      </c>
      <c r="BG8" s="11">
        <v>314</v>
      </c>
      <c r="BH8" s="11">
        <v>257</v>
      </c>
      <c r="BI8" s="11">
        <v>206</v>
      </c>
      <c r="BJ8" s="11">
        <v>329</v>
      </c>
      <c r="BK8" s="11">
        <v>179</v>
      </c>
      <c r="BL8" s="11">
        <v>174</v>
      </c>
      <c r="BM8" s="11">
        <v>97</v>
      </c>
      <c r="BN8" s="11">
        <v>87</v>
      </c>
      <c r="BO8" s="11">
        <v>148</v>
      </c>
      <c r="BP8" s="11"/>
      <c r="BQ8" s="11">
        <v>1209</v>
      </c>
      <c r="BR8" s="11">
        <v>2688</v>
      </c>
    </row>
    <row r="9" spans="2:70" x14ac:dyDescent="0.35">
      <c r="B9" s="18" t="s">
        <v>136</v>
      </c>
      <c r="C9" s="17">
        <v>0.32409282874564399</v>
      </c>
      <c r="D9" s="17">
        <v>0.32738193021250001</v>
      </c>
      <c r="E9" s="17">
        <v>0.31927301026534599</v>
      </c>
      <c r="F9" s="17"/>
      <c r="G9" s="17">
        <v>0.35642694236653999</v>
      </c>
      <c r="H9" s="17">
        <v>0.31809705720040199</v>
      </c>
      <c r="I9" s="17">
        <v>0.36732392178513801</v>
      </c>
      <c r="J9" s="17">
        <v>0.32929548640142298</v>
      </c>
      <c r="K9" s="17">
        <v>0.27222839139400201</v>
      </c>
      <c r="L9" s="17">
        <v>0.30262155623232501</v>
      </c>
      <c r="M9" s="17"/>
      <c r="N9" s="17">
        <v>0.28584145960018598</v>
      </c>
      <c r="O9" s="17">
        <v>0.30023548168862102</v>
      </c>
      <c r="P9" s="17">
        <v>0.36402240694016402</v>
      </c>
      <c r="Q9" s="17">
        <v>0.35514833191833001</v>
      </c>
      <c r="R9" s="17"/>
      <c r="S9" s="17">
        <v>0.380702916611178</v>
      </c>
      <c r="T9" s="17">
        <v>0.32388767848734901</v>
      </c>
      <c r="U9" s="17">
        <v>0.27789429345669198</v>
      </c>
      <c r="V9" s="17">
        <v>0.30772990235345499</v>
      </c>
      <c r="W9" s="17">
        <v>0.24608294521839899</v>
      </c>
      <c r="X9" s="17">
        <v>0.359757077795895</v>
      </c>
      <c r="Y9" s="17">
        <v>0.30785878829249702</v>
      </c>
      <c r="Z9" s="17">
        <v>0.31387480955811597</v>
      </c>
      <c r="AA9" s="17">
        <v>0.34585694823410901</v>
      </c>
      <c r="AB9" s="17">
        <v>0.290116949220044</v>
      </c>
      <c r="AC9" s="17">
        <v>0.356956006348776</v>
      </c>
      <c r="AD9" s="17">
        <v>0.33230579645932001</v>
      </c>
      <c r="AE9" s="17"/>
      <c r="AF9" s="17">
        <v>0.31079227566587198</v>
      </c>
      <c r="AG9" s="17">
        <v>0.31068310143738098</v>
      </c>
      <c r="AH9" s="17">
        <v>0.353430665217911</v>
      </c>
      <c r="AI9" s="17"/>
      <c r="AJ9" s="17">
        <v>0.308382356977563</v>
      </c>
      <c r="AK9" s="17">
        <v>0.31743582992320901</v>
      </c>
      <c r="AL9" s="17">
        <v>0.26300706342227398</v>
      </c>
      <c r="AM9" s="17">
        <v>0.33488509791708398</v>
      </c>
      <c r="AN9" s="17">
        <v>0.38139464294276199</v>
      </c>
      <c r="AO9" s="17"/>
      <c r="AP9" s="17">
        <v>0.32769244735436798</v>
      </c>
      <c r="AQ9" s="17">
        <v>0.33713565169285997</v>
      </c>
      <c r="AR9" s="17">
        <v>0.27193190409798002</v>
      </c>
      <c r="AS9" s="17"/>
      <c r="AT9" s="17">
        <v>0.32846794219886599</v>
      </c>
      <c r="AU9" s="17">
        <v>0.31279741861923299</v>
      </c>
      <c r="AV9" s="17">
        <v>0.32138516296683001</v>
      </c>
      <c r="AW9" s="17">
        <v>0.302855613271027</v>
      </c>
      <c r="AX9" s="17">
        <v>0.38733907700574499</v>
      </c>
      <c r="AY9" s="17"/>
      <c r="AZ9" s="17">
        <v>0.38323629638676399</v>
      </c>
      <c r="BA9" s="17">
        <v>0.31538545254872902</v>
      </c>
      <c r="BB9" s="17">
        <v>0.35287134054498398</v>
      </c>
      <c r="BC9" s="17">
        <v>0.3751982398832</v>
      </c>
      <c r="BD9" s="17">
        <v>0.31162153064234599</v>
      </c>
      <c r="BE9" s="17">
        <v>0.342952594287802</v>
      </c>
      <c r="BF9" s="17">
        <v>0.340203399185663</v>
      </c>
      <c r="BG9" s="17">
        <v>0.31882927368811997</v>
      </c>
      <c r="BH9" s="17">
        <v>0.28814705932337997</v>
      </c>
      <c r="BI9" s="17">
        <v>0.295867217937268</v>
      </c>
      <c r="BJ9" s="17">
        <v>0.30859197599827298</v>
      </c>
      <c r="BK9" s="17">
        <v>0.32788161700855201</v>
      </c>
      <c r="BL9" s="17">
        <v>0.29146978178747701</v>
      </c>
      <c r="BM9" s="17">
        <v>0.26761696347862701</v>
      </c>
      <c r="BN9" s="17">
        <v>0.261406522282009</v>
      </c>
      <c r="BO9" s="17">
        <v>0.345181160263904</v>
      </c>
      <c r="BP9" s="17"/>
      <c r="BQ9" s="17">
        <v>0.367202173701351</v>
      </c>
      <c r="BR9" s="17">
        <v>0.307052056594041</v>
      </c>
    </row>
    <row r="10" spans="2:70" x14ac:dyDescent="0.35">
      <c r="B10" s="18" t="s">
        <v>212</v>
      </c>
      <c r="C10" s="17">
        <v>0.30572465177819302</v>
      </c>
      <c r="D10" s="17">
        <v>0.29198856790838901</v>
      </c>
      <c r="E10" s="17">
        <v>0.32023401174101002</v>
      </c>
      <c r="F10" s="17"/>
      <c r="G10" s="17">
        <v>0.23263644334696701</v>
      </c>
      <c r="H10" s="17">
        <v>0.30594630356410402</v>
      </c>
      <c r="I10" s="17">
        <v>0.271115829015458</v>
      </c>
      <c r="J10" s="17">
        <v>0.32202994198307999</v>
      </c>
      <c r="K10" s="17">
        <v>0.326276095500039</v>
      </c>
      <c r="L10" s="17">
        <v>0.35537112852023101</v>
      </c>
      <c r="M10" s="17"/>
      <c r="N10" s="17">
        <v>0.34958785941838799</v>
      </c>
      <c r="O10" s="17">
        <v>0.31256043530182198</v>
      </c>
      <c r="P10" s="17">
        <v>0.26581766032304799</v>
      </c>
      <c r="Q10" s="17">
        <v>0.28743104747062198</v>
      </c>
      <c r="R10" s="17"/>
      <c r="S10" s="17">
        <v>0.289669667300749</v>
      </c>
      <c r="T10" s="17">
        <v>0.32452705575330298</v>
      </c>
      <c r="U10" s="17">
        <v>0.36148005208268003</v>
      </c>
      <c r="V10" s="17">
        <v>0.298113853792488</v>
      </c>
      <c r="W10" s="17">
        <v>0.390811624945682</v>
      </c>
      <c r="X10" s="17">
        <v>0.26370213261061998</v>
      </c>
      <c r="Y10" s="17">
        <v>0.28205434155805398</v>
      </c>
      <c r="Z10" s="17">
        <v>0.32292188380263398</v>
      </c>
      <c r="AA10" s="17">
        <v>0.28052709939093901</v>
      </c>
      <c r="AB10" s="17">
        <v>0.30467169202021699</v>
      </c>
      <c r="AC10" s="17">
        <v>0.24792111649572601</v>
      </c>
      <c r="AD10" s="17">
        <v>0.33302646374037498</v>
      </c>
      <c r="AE10" s="17"/>
      <c r="AF10" s="17">
        <v>0.318695789436095</v>
      </c>
      <c r="AG10" s="17">
        <v>0.32442474925598802</v>
      </c>
      <c r="AH10" s="17">
        <v>0.24975980049649801</v>
      </c>
      <c r="AI10" s="17"/>
      <c r="AJ10" s="17">
        <v>0.32476391317739001</v>
      </c>
      <c r="AK10" s="17">
        <v>0.29329102316475902</v>
      </c>
      <c r="AL10" s="17">
        <v>0.37878513206398601</v>
      </c>
      <c r="AM10" s="17">
        <v>0.228798593068717</v>
      </c>
      <c r="AN10" s="17">
        <v>0.23790625404931401</v>
      </c>
      <c r="AO10" s="17"/>
      <c r="AP10" s="17">
        <v>0.309783684723063</v>
      </c>
      <c r="AQ10" s="17">
        <v>0.31103508367250998</v>
      </c>
      <c r="AR10" s="17">
        <v>0.34791150682051603</v>
      </c>
      <c r="AS10" s="17"/>
      <c r="AT10" s="17">
        <v>0.30155215526770301</v>
      </c>
      <c r="AU10" s="17">
        <v>0.30764198395636799</v>
      </c>
      <c r="AV10" s="17">
        <v>0.306141562188464</v>
      </c>
      <c r="AW10" s="17">
        <v>0.311096321468186</v>
      </c>
      <c r="AX10" s="17">
        <v>0.27476934853679003</v>
      </c>
      <c r="AY10" s="17"/>
      <c r="AZ10" s="17">
        <v>0.26267012529330003</v>
      </c>
      <c r="BA10" s="17">
        <v>0.213191459901512</v>
      </c>
      <c r="BB10" s="17">
        <v>0.30440018965030502</v>
      </c>
      <c r="BC10" s="17">
        <v>0.30850924523995499</v>
      </c>
      <c r="BD10" s="17">
        <v>0.32499208280325498</v>
      </c>
      <c r="BE10" s="17">
        <v>0.277193364555743</v>
      </c>
      <c r="BF10" s="17">
        <v>0.313798811672096</v>
      </c>
      <c r="BG10" s="17">
        <v>0.32781905722280102</v>
      </c>
      <c r="BH10" s="17">
        <v>0.34756241130468102</v>
      </c>
      <c r="BI10" s="17">
        <v>0.31187858578267003</v>
      </c>
      <c r="BJ10" s="17">
        <v>0.308428625599103</v>
      </c>
      <c r="BK10" s="17">
        <v>0.30414924162731999</v>
      </c>
      <c r="BL10" s="17">
        <v>0.36034494208294099</v>
      </c>
      <c r="BM10" s="17">
        <v>0.31176254989417501</v>
      </c>
      <c r="BN10" s="17">
        <v>0.35320889768943697</v>
      </c>
      <c r="BO10" s="17">
        <v>0.26770721016420301</v>
      </c>
      <c r="BP10" s="17"/>
      <c r="BQ10" s="17">
        <v>0.31704542514088802</v>
      </c>
      <c r="BR10" s="17">
        <v>0.30354112179379</v>
      </c>
    </row>
    <row r="11" spans="2:70" x14ac:dyDescent="0.35">
      <c r="B11" s="18" t="s">
        <v>213</v>
      </c>
      <c r="C11" s="17">
        <v>0.23730276921141699</v>
      </c>
      <c r="D11" s="17">
        <v>0.23859527318957899</v>
      </c>
      <c r="E11" s="17">
        <v>0.23709590352681201</v>
      </c>
      <c r="F11" s="17"/>
      <c r="G11" s="17">
        <v>0.23777662441847999</v>
      </c>
      <c r="H11" s="17">
        <v>0.22612938159173701</v>
      </c>
      <c r="I11" s="17">
        <v>0.23897213053053901</v>
      </c>
      <c r="J11" s="17">
        <v>0.23499208317485101</v>
      </c>
      <c r="K11" s="17">
        <v>0.25931279500175197</v>
      </c>
      <c r="L11" s="17">
        <v>0.23185389577441301</v>
      </c>
      <c r="M11" s="17"/>
      <c r="N11" s="17">
        <v>0.24799993957038</v>
      </c>
      <c r="O11" s="17">
        <v>0.25823527242496502</v>
      </c>
      <c r="P11" s="17">
        <v>0.23112123959338701</v>
      </c>
      <c r="Q11" s="17">
        <v>0.20758933813396299</v>
      </c>
      <c r="R11" s="17"/>
      <c r="S11" s="17">
        <v>0.187611657418262</v>
      </c>
      <c r="T11" s="17">
        <v>0.23321764962911601</v>
      </c>
      <c r="U11" s="17">
        <v>0.24258843970543301</v>
      </c>
      <c r="V11" s="17">
        <v>0.25009229661044502</v>
      </c>
      <c r="W11" s="17">
        <v>0.21785178856468901</v>
      </c>
      <c r="X11" s="17">
        <v>0.243894577879672</v>
      </c>
      <c r="Y11" s="17">
        <v>0.28044021905570199</v>
      </c>
      <c r="Z11" s="17">
        <v>0.25236600012127602</v>
      </c>
      <c r="AA11" s="17">
        <v>0.229712323546062</v>
      </c>
      <c r="AB11" s="17">
        <v>0.25722480368324502</v>
      </c>
      <c r="AC11" s="17">
        <v>0.26807229680407701</v>
      </c>
      <c r="AD11" s="17">
        <v>0.24181961642820199</v>
      </c>
      <c r="AE11" s="17"/>
      <c r="AF11" s="17">
        <v>0.24607659575895499</v>
      </c>
      <c r="AG11" s="17">
        <v>0.24371650061495601</v>
      </c>
      <c r="AH11" s="17">
        <v>0.19330528258690999</v>
      </c>
      <c r="AI11" s="17"/>
      <c r="AJ11" s="17">
        <v>0.24157858641518001</v>
      </c>
      <c r="AK11" s="17">
        <v>0.25010042762548101</v>
      </c>
      <c r="AL11" s="17">
        <v>0.22175426979761101</v>
      </c>
      <c r="AM11" s="17">
        <v>0.25563238923457599</v>
      </c>
      <c r="AN11" s="17">
        <v>0.22771016398671701</v>
      </c>
      <c r="AO11" s="17"/>
      <c r="AP11" s="17">
        <v>0.233975373102951</v>
      </c>
      <c r="AQ11" s="17">
        <v>0.23209197118446301</v>
      </c>
      <c r="AR11" s="17">
        <v>0.232222630651782</v>
      </c>
      <c r="AS11" s="17"/>
      <c r="AT11" s="17">
        <v>0.24228771124707399</v>
      </c>
      <c r="AU11" s="17">
        <v>0.24157852410781799</v>
      </c>
      <c r="AV11" s="17">
        <v>0.246987392929122</v>
      </c>
      <c r="AW11" s="17">
        <v>0.23640949795989999</v>
      </c>
      <c r="AX11" s="17">
        <v>0.151817752034967</v>
      </c>
      <c r="AY11" s="17"/>
      <c r="AZ11" s="17">
        <v>0.150834813062351</v>
      </c>
      <c r="BA11" s="17">
        <v>0.26034269151643302</v>
      </c>
      <c r="BB11" s="17">
        <v>0.23108371263847</v>
      </c>
      <c r="BC11" s="17">
        <v>0.18746093272029299</v>
      </c>
      <c r="BD11" s="17">
        <v>0.20766495492666401</v>
      </c>
      <c r="BE11" s="17">
        <v>0.25408369706269601</v>
      </c>
      <c r="BF11" s="17">
        <v>0.23454705540731699</v>
      </c>
      <c r="BG11" s="17">
        <v>0.227311455460872</v>
      </c>
      <c r="BH11" s="17">
        <v>0.22682225317136501</v>
      </c>
      <c r="BI11" s="17">
        <v>0.28237247599593202</v>
      </c>
      <c r="BJ11" s="17">
        <v>0.28096972464369202</v>
      </c>
      <c r="BK11" s="17">
        <v>0.20722515586544901</v>
      </c>
      <c r="BL11" s="17">
        <v>0.24855791379181799</v>
      </c>
      <c r="BM11" s="17">
        <v>0.236348980991127</v>
      </c>
      <c r="BN11" s="17">
        <v>0.28839550446750101</v>
      </c>
      <c r="BO11" s="17">
        <v>0.25874309427158598</v>
      </c>
      <c r="BP11" s="17"/>
      <c r="BQ11" s="17">
        <v>0.215814676680534</v>
      </c>
      <c r="BR11" s="17">
        <v>0.24794979160894001</v>
      </c>
    </row>
    <row r="12" spans="2:70" x14ac:dyDescent="0.35">
      <c r="B12" s="18" t="s">
        <v>214</v>
      </c>
      <c r="C12" s="17">
        <v>8.7029471424905899E-2</v>
      </c>
      <c r="D12" s="17">
        <v>9.5797972300398895E-2</v>
      </c>
      <c r="E12" s="17">
        <v>7.7628900231983405E-2</v>
      </c>
      <c r="F12" s="17"/>
      <c r="G12" s="17">
        <v>0.101590109254518</v>
      </c>
      <c r="H12" s="17">
        <v>8.7150676759457701E-2</v>
      </c>
      <c r="I12" s="17">
        <v>7.7000736502518805E-2</v>
      </c>
      <c r="J12" s="17">
        <v>7.4364093579359095E-2</v>
      </c>
      <c r="K12" s="17">
        <v>0.10631645147108</v>
      </c>
      <c r="L12" s="17">
        <v>8.2864934202770094E-2</v>
      </c>
      <c r="M12" s="17"/>
      <c r="N12" s="17">
        <v>7.5779917781978998E-2</v>
      </c>
      <c r="O12" s="17">
        <v>8.5800592756601998E-2</v>
      </c>
      <c r="P12" s="17">
        <v>9.2865443911046106E-2</v>
      </c>
      <c r="Q12" s="17">
        <v>9.6451521636354898E-2</v>
      </c>
      <c r="R12" s="17"/>
      <c r="S12" s="17">
        <v>8.2036022664792499E-2</v>
      </c>
      <c r="T12" s="17">
        <v>8.2385806298742606E-2</v>
      </c>
      <c r="U12" s="17">
        <v>8.7263512504585597E-2</v>
      </c>
      <c r="V12" s="17">
        <v>9.9998642023733098E-2</v>
      </c>
      <c r="W12" s="17">
        <v>0.101462646797835</v>
      </c>
      <c r="X12" s="17">
        <v>8.4584065818804996E-2</v>
      </c>
      <c r="Y12" s="17">
        <v>9.1835425695756007E-2</v>
      </c>
      <c r="Z12" s="17">
        <v>8.0945518605913702E-2</v>
      </c>
      <c r="AA12" s="17">
        <v>9.6927297055783804E-2</v>
      </c>
      <c r="AB12" s="17">
        <v>8.3699917629965995E-2</v>
      </c>
      <c r="AC12" s="17">
        <v>6.36533089044755E-2</v>
      </c>
      <c r="AD12" s="17">
        <v>7.2582091628837497E-2</v>
      </c>
      <c r="AE12" s="17"/>
      <c r="AF12" s="17">
        <v>7.6262654760553897E-2</v>
      </c>
      <c r="AG12" s="17">
        <v>8.4910001505355895E-2</v>
      </c>
      <c r="AH12" s="17">
        <v>0.141899802160462</v>
      </c>
      <c r="AI12" s="17"/>
      <c r="AJ12" s="17">
        <v>8.4762232576563401E-2</v>
      </c>
      <c r="AK12" s="17">
        <v>8.8463695285811397E-2</v>
      </c>
      <c r="AL12" s="17">
        <v>9.1058638749043394E-2</v>
      </c>
      <c r="AM12" s="17">
        <v>0.119400789768105</v>
      </c>
      <c r="AN12" s="17">
        <v>0.11534662923759501</v>
      </c>
      <c r="AO12" s="17"/>
      <c r="AP12" s="17">
        <v>8.6966110493522306E-2</v>
      </c>
      <c r="AQ12" s="17">
        <v>7.8662612357253206E-2</v>
      </c>
      <c r="AR12" s="17">
        <v>8.0408370727674094E-2</v>
      </c>
      <c r="AS12" s="17"/>
      <c r="AT12" s="17">
        <v>8.2883056008630093E-2</v>
      </c>
      <c r="AU12" s="17">
        <v>9.4310647635091893E-2</v>
      </c>
      <c r="AV12" s="17">
        <v>7.9869728136414603E-2</v>
      </c>
      <c r="AW12" s="17">
        <v>9.1212015289309195E-2</v>
      </c>
      <c r="AX12" s="17">
        <v>0.122394861611511</v>
      </c>
      <c r="AY12" s="17"/>
      <c r="AZ12" s="17">
        <v>0.141953479638916</v>
      </c>
      <c r="BA12" s="17">
        <v>0.17156268522497101</v>
      </c>
      <c r="BB12" s="17">
        <v>8.8016797962231996E-2</v>
      </c>
      <c r="BC12" s="17">
        <v>9.1504532149623702E-2</v>
      </c>
      <c r="BD12" s="17">
        <v>9.4877340671680604E-2</v>
      </c>
      <c r="BE12" s="17">
        <v>8.3061708747564203E-2</v>
      </c>
      <c r="BF12" s="17">
        <v>9.1341265447537706E-2</v>
      </c>
      <c r="BG12" s="17">
        <v>6.4709592527968401E-2</v>
      </c>
      <c r="BH12" s="17">
        <v>8.9938100470568799E-2</v>
      </c>
      <c r="BI12" s="17">
        <v>6.03275857511021E-2</v>
      </c>
      <c r="BJ12" s="17">
        <v>7.7971464794857198E-2</v>
      </c>
      <c r="BK12" s="17">
        <v>8.88422374886019E-2</v>
      </c>
      <c r="BL12" s="17">
        <v>5.1709171680364097E-2</v>
      </c>
      <c r="BM12" s="17">
        <v>0.103979166823576</v>
      </c>
      <c r="BN12" s="17">
        <v>4.3809263632282699E-2</v>
      </c>
      <c r="BO12" s="17">
        <v>8.2246555132263297E-2</v>
      </c>
      <c r="BP12" s="17"/>
      <c r="BQ12" s="17">
        <v>6.7320809803753295E-2</v>
      </c>
      <c r="BR12" s="17">
        <v>9.1303659417563507E-2</v>
      </c>
    </row>
    <row r="13" spans="2:70" x14ac:dyDescent="0.35">
      <c r="B13" s="18" t="s">
        <v>215</v>
      </c>
      <c r="C13" s="17">
        <v>2.0736065417557199E-2</v>
      </c>
      <c r="D13" s="17">
        <v>2.1663444838626499E-2</v>
      </c>
      <c r="E13" s="17">
        <v>1.9964279358949202E-2</v>
      </c>
      <c r="F13" s="17"/>
      <c r="G13" s="17">
        <v>2.6510687629761699E-2</v>
      </c>
      <c r="H13" s="17">
        <v>3.2227155556422797E-2</v>
      </c>
      <c r="I13" s="17">
        <v>2.1887494900022501E-2</v>
      </c>
      <c r="J13" s="17">
        <v>2.12388474526914E-2</v>
      </c>
      <c r="K13" s="17">
        <v>2.0096946459860199E-2</v>
      </c>
      <c r="L13" s="17">
        <v>6.6222299879312302E-3</v>
      </c>
      <c r="M13" s="17"/>
      <c r="N13" s="17">
        <v>1.5975563868632699E-2</v>
      </c>
      <c r="O13" s="17">
        <v>2.11745648379691E-2</v>
      </c>
      <c r="P13" s="17">
        <v>2.8491002747256199E-2</v>
      </c>
      <c r="Q13" s="17">
        <v>1.7833799495319699E-2</v>
      </c>
      <c r="R13" s="17"/>
      <c r="S13" s="17">
        <v>1.8235299780259302E-2</v>
      </c>
      <c r="T13" s="17">
        <v>1.44750983566599E-2</v>
      </c>
      <c r="U13" s="17">
        <v>9.2991169185078493E-3</v>
      </c>
      <c r="V13" s="17">
        <v>3.2189860472472402E-2</v>
      </c>
      <c r="W13" s="17">
        <v>2.0536605180502501E-2</v>
      </c>
      <c r="X13" s="17">
        <v>1.5999598046446802E-2</v>
      </c>
      <c r="Y13" s="17">
        <v>1.6216470334638199E-2</v>
      </c>
      <c r="Z13" s="17">
        <v>1.7354598660288101E-2</v>
      </c>
      <c r="AA13" s="17">
        <v>2.68363632966554E-2</v>
      </c>
      <c r="AB13" s="17">
        <v>3.3108485513887301E-2</v>
      </c>
      <c r="AC13" s="17">
        <v>3.1147023647355599E-2</v>
      </c>
      <c r="AD13" s="17">
        <v>1.0056131256229299E-2</v>
      </c>
      <c r="AE13" s="17"/>
      <c r="AF13" s="17">
        <v>1.9058935218068399E-2</v>
      </c>
      <c r="AG13" s="17">
        <v>2.1852179788905898E-2</v>
      </c>
      <c r="AH13" s="17">
        <v>1.8257744034276501E-2</v>
      </c>
      <c r="AI13" s="17"/>
      <c r="AJ13" s="17">
        <v>1.8329256647105399E-2</v>
      </c>
      <c r="AK13" s="17">
        <v>2.4111365851987001E-2</v>
      </c>
      <c r="AL13" s="17">
        <v>2.4009719969408601E-2</v>
      </c>
      <c r="AM13" s="17">
        <v>0</v>
      </c>
      <c r="AN13" s="17">
        <v>1.6171216698831099E-2</v>
      </c>
      <c r="AO13" s="17"/>
      <c r="AP13" s="17">
        <v>2.01738384359538E-2</v>
      </c>
      <c r="AQ13" s="17">
        <v>2.0664602969989301E-2</v>
      </c>
      <c r="AR13" s="17">
        <v>3.1337100681662101E-2</v>
      </c>
      <c r="AS13" s="17"/>
      <c r="AT13" s="17">
        <v>2.0558036077476301E-2</v>
      </c>
      <c r="AU13" s="17">
        <v>1.9069486195356301E-2</v>
      </c>
      <c r="AV13" s="17">
        <v>2.3107417480191898E-2</v>
      </c>
      <c r="AW13" s="17">
        <v>2.3357788524757499E-2</v>
      </c>
      <c r="AX13" s="17">
        <v>3.42961563389678E-2</v>
      </c>
      <c r="AY13" s="17"/>
      <c r="AZ13" s="17">
        <v>0</v>
      </c>
      <c r="BA13" s="17">
        <v>1.45238347203609E-2</v>
      </c>
      <c r="BB13" s="17">
        <v>1.1709494022527E-2</v>
      </c>
      <c r="BC13" s="17">
        <v>9.9039281112334402E-3</v>
      </c>
      <c r="BD13" s="17">
        <v>2.3114330539794701E-2</v>
      </c>
      <c r="BE13" s="17">
        <v>2.1249994422795401E-2</v>
      </c>
      <c r="BF13" s="17">
        <v>5.9681271159906903E-3</v>
      </c>
      <c r="BG13" s="17">
        <v>3.27845694929121E-2</v>
      </c>
      <c r="BH13" s="17">
        <v>3.6527861146867499E-2</v>
      </c>
      <c r="BI13" s="17">
        <v>2.98497241620088E-2</v>
      </c>
      <c r="BJ13" s="17">
        <v>5.87105124581254E-3</v>
      </c>
      <c r="BK13" s="17">
        <v>2.9499450629834299E-2</v>
      </c>
      <c r="BL13" s="17">
        <v>2.6253959315329901E-2</v>
      </c>
      <c r="BM13" s="17">
        <v>4.2977890299637098E-2</v>
      </c>
      <c r="BN13" s="17">
        <v>2.1957952705854399E-2</v>
      </c>
      <c r="BO13" s="17">
        <v>1.22471999573636E-2</v>
      </c>
      <c r="BP13" s="17"/>
      <c r="BQ13" s="17">
        <v>1.5930640893834998E-2</v>
      </c>
      <c r="BR13" s="17">
        <v>2.2661040221170499E-2</v>
      </c>
    </row>
    <row r="14" spans="2:70" x14ac:dyDescent="0.35">
      <c r="B14" s="18" t="s">
        <v>216</v>
      </c>
      <c r="C14" s="17">
        <v>9.5142074385405305E-3</v>
      </c>
      <c r="D14" s="17">
        <v>8.0593129091447897E-3</v>
      </c>
      <c r="E14" s="17">
        <v>1.09951192584471E-2</v>
      </c>
      <c r="F14" s="17"/>
      <c r="G14" s="17">
        <v>1.6053099878074299E-2</v>
      </c>
      <c r="H14" s="17">
        <v>1.2016527494715001E-2</v>
      </c>
      <c r="I14" s="17">
        <v>7.2090277976980498E-3</v>
      </c>
      <c r="J14" s="17">
        <v>7.5111468271364503E-3</v>
      </c>
      <c r="K14" s="17">
        <v>7.3252601504275403E-3</v>
      </c>
      <c r="L14" s="17">
        <v>8.11380034854455E-3</v>
      </c>
      <c r="M14" s="17"/>
      <c r="N14" s="17">
        <v>1.0682431873910599E-2</v>
      </c>
      <c r="O14" s="17">
        <v>5.2097844885393204E-3</v>
      </c>
      <c r="P14" s="17">
        <v>5.1612378443299904E-3</v>
      </c>
      <c r="Q14" s="17">
        <v>1.6679118432998401E-2</v>
      </c>
      <c r="R14" s="17"/>
      <c r="S14" s="17">
        <v>1.82391135935457E-2</v>
      </c>
      <c r="T14" s="17">
        <v>9.5926686103756896E-3</v>
      </c>
      <c r="U14" s="17">
        <v>1.29086437035346E-2</v>
      </c>
      <c r="V14" s="17">
        <v>6.2889704843362296E-3</v>
      </c>
      <c r="W14" s="17">
        <v>3.1937081063213202E-3</v>
      </c>
      <c r="X14" s="17">
        <v>1.05164127206775E-2</v>
      </c>
      <c r="Y14" s="17">
        <v>1.06940885952569E-2</v>
      </c>
      <c r="Z14" s="17">
        <v>0</v>
      </c>
      <c r="AA14" s="17">
        <v>9.6733668023132897E-3</v>
      </c>
      <c r="AB14" s="17">
        <v>8.8928928195289997E-3</v>
      </c>
      <c r="AC14" s="17">
        <v>4.4612353318151301E-3</v>
      </c>
      <c r="AD14" s="17">
        <v>0</v>
      </c>
      <c r="AE14" s="17"/>
      <c r="AF14" s="17">
        <v>1.2470981370208E-2</v>
      </c>
      <c r="AG14" s="17">
        <v>6.2638512408220801E-3</v>
      </c>
      <c r="AH14" s="17">
        <v>1.54290953023688E-2</v>
      </c>
      <c r="AI14" s="17"/>
      <c r="AJ14" s="17">
        <v>7.8346928746253295E-3</v>
      </c>
      <c r="AK14" s="17">
        <v>1.6023959762778098E-2</v>
      </c>
      <c r="AL14" s="17">
        <v>1.0485027348212999E-2</v>
      </c>
      <c r="AM14" s="17">
        <v>0</v>
      </c>
      <c r="AN14" s="17">
        <v>5.0563492216470999E-3</v>
      </c>
      <c r="AO14" s="17"/>
      <c r="AP14" s="17">
        <v>1.1217863387093199E-2</v>
      </c>
      <c r="AQ14" s="17">
        <v>9.5937583396174305E-3</v>
      </c>
      <c r="AR14" s="17">
        <v>1.3903400182128701E-2</v>
      </c>
      <c r="AS14" s="17"/>
      <c r="AT14" s="17">
        <v>1.1272961582844699E-2</v>
      </c>
      <c r="AU14" s="17">
        <v>8.0819044147762992E-3</v>
      </c>
      <c r="AV14" s="17">
        <v>6.2392942204634897E-3</v>
      </c>
      <c r="AW14" s="17">
        <v>1.9265791757856601E-2</v>
      </c>
      <c r="AX14" s="17">
        <v>1.32586573187955E-2</v>
      </c>
      <c r="AY14" s="17"/>
      <c r="AZ14" s="17">
        <v>0</v>
      </c>
      <c r="BA14" s="17">
        <v>5.1155141418294204E-3</v>
      </c>
      <c r="BB14" s="17">
        <v>4.4448985913989204E-3</v>
      </c>
      <c r="BC14" s="17">
        <v>8.3185319021101198E-3</v>
      </c>
      <c r="BD14" s="17">
        <v>2.8105429504690499E-2</v>
      </c>
      <c r="BE14" s="17">
        <v>9.7945361297217398E-3</v>
      </c>
      <c r="BF14" s="17">
        <v>4.5643551055704603E-3</v>
      </c>
      <c r="BG14" s="17">
        <v>1.27800089947437E-2</v>
      </c>
      <c r="BH14" s="17">
        <v>7.29769938054822E-3</v>
      </c>
      <c r="BI14" s="17">
        <v>8.1352946406907291E-3</v>
      </c>
      <c r="BJ14" s="17">
        <v>3.4715441055994199E-3</v>
      </c>
      <c r="BK14" s="17">
        <v>2.1162627929742599E-2</v>
      </c>
      <c r="BL14" s="17">
        <v>0</v>
      </c>
      <c r="BM14" s="17">
        <v>0</v>
      </c>
      <c r="BN14" s="17">
        <v>1.9945931764428999E-2</v>
      </c>
      <c r="BO14" s="17">
        <v>6.1097787252501999E-3</v>
      </c>
      <c r="BP14" s="17"/>
      <c r="BQ14" s="17">
        <v>5.7851847139030804E-3</v>
      </c>
      <c r="BR14" s="17">
        <v>1.15982452913693E-2</v>
      </c>
    </row>
    <row r="15" spans="2:70" x14ac:dyDescent="0.35">
      <c r="B15" s="18" t="s">
        <v>140</v>
      </c>
      <c r="C15" s="17">
        <v>1.2104272652870901E-2</v>
      </c>
      <c r="D15" s="17">
        <v>1.1357007411077201E-2</v>
      </c>
      <c r="E15" s="17">
        <v>1.29112693450992E-2</v>
      </c>
      <c r="F15" s="17"/>
      <c r="G15" s="17">
        <v>2.4846919527106399E-2</v>
      </c>
      <c r="H15" s="17">
        <v>1.01944388856512E-2</v>
      </c>
      <c r="I15" s="17">
        <v>1.07281512032324E-2</v>
      </c>
      <c r="J15" s="17">
        <v>8.9285119444688799E-3</v>
      </c>
      <c r="K15" s="17">
        <v>8.4440600228398392E-3</v>
      </c>
      <c r="L15" s="17">
        <v>1.13482895709348E-2</v>
      </c>
      <c r="M15" s="17"/>
      <c r="N15" s="17">
        <v>1.32890850621329E-2</v>
      </c>
      <c r="O15" s="17">
        <v>1.22973029920213E-2</v>
      </c>
      <c r="P15" s="17">
        <v>8.9394435116199097E-3</v>
      </c>
      <c r="Q15" s="17">
        <v>1.3566521917279001E-2</v>
      </c>
      <c r="R15" s="17"/>
      <c r="S15" s="17">
        <v>2.3505322631214499E-2</v>
      </c>
      <c r="T15" s="17">
        <v>8.2631940549374502E-3</v>
      </c>
      <c r="U15" s="17">
        <v>2.9748387326349198E-3</v>
      </c>
      <c r="V15" s="17">
        <v>5.5864742630704197E-3</v>
      </c>
      <c r="W15" s="17">
        <v>1.6326538008912799E-2</v>
      </c>
      <c r="X15" s="17">
        <v>1.3424607874301E-2</v>
      </c>
      <c r="Y15" s="17">
        <v>1.09006664680953E-2</v>
      </c>
      <c r="Z15" s="17">
        <v>7.2267756458373397E-3</v>
      </c>
      <c r="AA15" s="17">
        <v>7.9166228618469496E-3</v>
      </c>
      <c r="AB15" s="17">
        <v>1.6374609648176199E-2</v>
      </c>
      <c r="AC15" s="17">
        <v>2.2764741684945699E-2</v>
      </c>
      <c r="AD15" s="17">
        <v>0</v>
      </c>
      <c r="AE15" s="17"/>
      <c r="AF15" s="17">
        <v>1.25647320435711E-2</v>
      </c>
      <c r="AG15" s="17">
        <v>5.6606868804615403E-3</v>
      </c>
      <c r="AH15" s="17">
        <v>2.4750907991308298E-2</v>
      </c>
      <c r="AI15" s="17"/>
      <c r="AJ15" s="17">
        <v>1.27933127505384E-2</v>
      </c>
      <c r="AK15" s="17">
        <v>7.7029485941858596E-3</v>
      </c>
      <c r="AL15" s="17">
        <v>4.2346732591492702E-3</v>
      </c>
      <c r="AM15" s="17">
        <v>6.1283130011518902E-2</v>
      </c>
      <c r="AN15" s="17">
        <v>1.46325829070416E-2</v>
      </c>
      <c r="AO15" s="17"/>
      <c r="AP15" s="17">
        <v>8.96536120212282E-3</v>
      </c>
      <c r="AQ15" s="17">
        <v>8.4382285314236194E-3</v>
      </c>
      <c r="AR15" s="17">
        <v>1.40235315383767E-2</v>
      </c>
      <c r="AS15" s="17"/>
      <c r="AT15" s="17">
        <v>9.9950934058961206E-3</v>
      </c>
      <c r="AU15" s="17">
        <v>1.2152088517260301E-2</v>
      </c>
      <c r="AV15" s="17">
        <v>1.35774985327261E-2</v>
      </c>
      <c r="AW15" s="17">
        <v>1.37023091110649E-2</v>
      </c>
      <c r="AX15" s="17">
        <v>1.6124147153224098E-2</v>
      </c>
      <c r="AY15" s="17"/>
      <c r="AZ15" s="17">
        <v>2.4181111321882699E-2</v>
      </c>
      <c r="BA15" s="17">
        <v>1.5099420027736401E-2</v>
      </c>
      <c r="BB15" s="17">
        <v>3.2658302865665799E-3</v>
      </c>
      <c r="BC15" s="17">
        <v>1.1581415765849E-2</v>
      </c>
      <c r="BD15" s="17">
        <v>7.2344324161386E-3</v>
      </c>
      <c r="BE15" s="17">
        <v>7.8148436806773601E-3</v>
      </c>
      <c r="BF15" s="17">
        <v>9.5769860658255195E-3</v>
      </c>
      <c r="BG15" s="17">
        <v>1.5766042612582399E-2</v>
      </c>
      <c r="BH15" s="17">
        <v>3.7046152025903101E-3</v>
      </c>
      <c r="BI15" s="17">
        <v>1.15691157303279E-2</v>
      </c>
      <c r="BJ15" s="17">
        <v>9.0206891640041593E-3</v>
      </c>
      <c r="BK15" s="17">
        <v>1.6177897440158E-2</v>
      </c>
      <c r="BL15" s="17">
        <v>2.1664231342069799E-2</v>
      </c>
      <c r="BM15" s="17">
        <v>3.7314448512858797E-2</v>
      </c>
      <c r="BN15" s="17">
        <v>0</v>
      </c>
      <c r="BO15" s="17">
        <v>2.77650014854296E-2</v>
      </c>
      <c r="BP15" s="17"/>
      <c r="BQ15" s="17">
        <v>9.2537944724890592E-3</v>
      </c>
      <c r="BR15" s="17">
        <v>1.22049006767837E-2</v>
      </c>
    </row>
    <row r="16" spans="2:70" x14ac:dyDescent="0.35">
      <c r="B16" s="18" t="s">
        <v>129</v>
      </c>
      <c r="C16" s="17">
        <v>3.4957333308714401E-3</v>
      </c>
      <c r="D16" s="17">
        <v>5.1564912302846603E-3</v>
      </c>
      <c r="E16" s="17">
        <v>1.8975062723526599E-3</v>
      </c>
      <c r="F16" s="17"/>
      <c r="G16" s="17">
        <v>4.1591735785531303E-3</v>
      </c>
      <c r="H16" s="17">
        <v>8.2384589475098403E-3</v>
      </c>
      <c r="I16" s="17">
        <v>5.76270826539391E-3</v>
      </c>
      <c r="J16" s="17">
        <v>1.6398886369893501E-3</v>
      </c>
      <c r="K16" s="17">
        <v>0</v>
      </c>
      <c r="L16" s="17">
        <v>1.2041653628496699E-3</v>
      </c>
      <c r="M16" s="17"/>
      <c r="N16" s="17">
        <v>8.43742824391519E-4</v>
      </c>
      <c r="O16" s="17">
        <v>4.4865655094607102E-3</v>
      </c>
      <c r="P16" s="17">
        <v>3.58156512914889E-3</v>
      </c>
      <c r="Q16" s="17">
        <v>5.3003209951326602E-3</v>
      </c>
      <c r="R16" s="17"/>
      <c r="S16" s="17">
        <v>0</v>
      </c>
      <c r="T16" s="17">
        <v>3.6508488095154099E-3</v>
      </c>
      <c r="U16" s="17">
        <v>5.5911028959317599E-3</v>
      </c>
      <c r="V16" s="17">
        <v>0</v>
      </c>
      <c r="W16" s="17">
        <v>3.7341431776576998E-3</v>
      </c>
      <c r="X16" s="17">
        <v>8.1215272535817007E-3</v>
      </c>
      <c r="Y16" s="17">
        <v>0</v>
      </c>
      <c r="Z16" s="17">
        <v>5.3104136059347502E-3</v>
      </c>
      <c r="AA16" s="17">
        <v>2.5499788122911502E-3</v>
      </c>
      <c r="AB16" s="17">
        <v>5.9106494649358498E-3</v>
      </c>
      <c r="AC16" s="17">
        <v>5.0242707828292302E-3</v>
      </c>
      <c r="AD16" s="17">
        <v>1.02099004870358E-2</v>
      </c>
      <c r="AE16" s="17"/>
      <c r="AF16" s="17">
        <v>4.0780357466765104E-3</v>
      </c>
      <c r="AG16" s="17">
        <v>2.4889292761293398E-3</v>
      </c>
      <c r="AH16" s="17">
        <v>3.1667022102643298E-3</v>
      </c>
      <c r="AI16" s="17"/>
      <c r="AJ16" s="17">
        <v>1.5556485810339E-3</v>
      </c>
      <c r="AK16" s="17">
        <v>2.8707497917895698E-3</v>
      </c>
      <c r="AL16" s="17">
        <v>6.6654753903142398E-3</v>
      </c>
      <c r="AM16" s="17">
        <v>0</v>
      </c>
      <c r="AN16" s="17">
        <v>1.7821609560927599E-3</v>
      </c>
      <c r="AO16" s="17"/>
      <c r="AP16" s="17">
        <v>1.2253213009265501E-3</v>
      </c>
      <c r="AQ16" s="17">
        <v>2.3780912518830302E-3</v>
      </c>
      <c r="AR16" s="17">
        <v>8.2615552998801193E-3</v>
      </c>
      <c r="AS16" s="17"/>
      <c r="AT16" s="17">
        <v>2.98304421150994E-3</v>
      </c>
      <c r="AU16" s="17">
        <v>4.3679465540970202E-3</v>
      </c>
      <c r="AV16" s="17">
        <v>2.69194354578849E-3</v>
      </c>
      <c r="AW16" s="17">
        <v>2.10066261789912E-3</v>
      </c>
      <c r="AX16" s="17">
        <v>0</v>
      </c>
      <c r="AY16" s="17"/>
      <c r="AZ16" s="17">
        <v>3.71241742967863E-2</v>
      </c>
      <c r="BA16" s="17">
        <v>4.7789419184280299E-3</v>
      </c>
      <c r="BB16" s="17">
        <v>4.2077363035168003E-3</v>
      </c>
      <c r="BC16" s="17">
        <v>7.5231742277359799E-3</v>
      </c>
      <c r="BD16" s="17">
        <v>2.38989849543106E-3</v>
      </c>
      <c r="BE16" s="17">
        <v>3.8492611130000599E-3</v>
      </c>
      <c r="BF16" s="17">
        <v>0</v>
      </c>
      <c r="BG16" s="17">
        <v>0</v>
      </c>
      <c r="BH16" s="17">
        <v>0</v>
      </c>
      <c r="BI16" s="17">
        <v>0</v>
      </c>
      <c r="BJ16" s="17">
        <v>5.6749244486587096E-3</v>
      </c>
      <c r="BK16" s="17">
        <v>5.0617720103426304E-3</v>
      </c>
      <c r="BL16" s="17">
        <v>0</v>
      </c>
      <c r="BM16" s="17">
        <v>0</v>
      </c>
      <c r="BN16" s="17">
        <v>1.1275927458487E-2</v>
      </c>
      <c r="BO16" s="17">
        <v>0</v>
      </c>
      <c r="BP16" s="17"/>
      <c r="BQ16" s="17">
        <v>1.64729459324642E-3</v>
      </c>
      <c r="BR16" s="17">
        <v>3.6891843963416E-3</v>
      </c>
    </row>
    <row r="17" spans="2:70" x14ac:dyDescent="0.35">
      <c r="B17" s="18" t="s">
        <v>141</v>
      </c>
      <c r="C17" s="21">
        <v>0.86712024973525403</v>
      </c>
      <c r="D17" s="21">
        <v>0.85796577131046803</v>
      </c>
      <c r="E17" s="21">
        <v>0.87660292553316799</v>
      </c>
      <c r="F17" s="21"/>
      <c r="G17" s="21">
        <v>0.82684001013198605</v>
      </c>
      <c r="H17" s="21">
        <v>0.85017274235624396</v>
      </c>
      <c r="I17" s="21">
        <v>0.87741188133113401</v>
      </c>
      <c r="J17" s="21">
        <v>0.88631751155935501</v>
      </c>
      <c r="K17" s="21">
        <v>0.85781728189579298</v>
      </c>
      <c r="L17" s="21">
        <v>0.88984658052696997</v>
      </c>
      <c r="M17" s="21"/>
      <c r="N17" s="21">
        <v>0.88342925858895305</v>
      </c>
      <c r="O17" s="21">
        <v>0.87103118941540802</v>
      </c>
      <c r="P17" s="21">
        <v>0.860961306856599</v>
      </c>
      <c r="Q17" s="21">
        <v>0.85016871752291501</v>
      </c>
      <c r="R17" s="21"/>
      <c r="S17" s="21">
        <v>0.85798424133018802</v>
      </c>
      <c r="T17" s="21">
        <v>0.88163238386976905</v>
      </c>
      <c r="U17" s="21">
        <v>0.88196278524480498</v>
      </c>
      <c r="V17" s="21">
        <v>0.85593605275638796</v>
      </c>
      <c r="W17" s="21">
        <v>0.85474635872877003</v>
      </c>
      <c r="X17" s="21">
        <v>0.86735378828618803</v>
      </c>
      <c r="Y17" s="21">
        <v>0.87035334890625304</v>
      </c>
      <c r="Z17" s="21">
        <v>0.88916269348202603</v>
      </c>
      <c r="AA17" s="21">
        <v>0.85609637117110904</v>
      </c>
      <c r="AB17" s="21">
        <v>0.85201344492350595</v>
      </c>
      <c r="AC17" s="21">
        <v>0.87294941964857897</v>
      </c>
      <c r="AD17" s="21">
        <v>0.90715187662789698</v>
      </c>
      <c r="AE17" s="21"/>
      <c r="AF17" s="21">
        <v>0.87556466086092199</v>
      </c>
      <c r="AG17" s="21">
        <v>0.87882435130832504</v>
      </c>
      <c r="AH17" s="21">
        <v>0.79649574830131997</v>
      </c>
      <c r="AI17" s="21"/>
      <c r="AJ17" s="21">
        <v>0.87472485657013399</v>
      </c>
      <c r="AK17" s="21">
        <v>0.86082728071344805</v>
      </c>
      <c r="AL17" s="21">
        <v>0.86354646528387102</v>
      </c>
      <c r="AM17" s="21">
        <v>0.81931608022037605</v>
      </c>
      <c r="AN17" s="21">
        <v>0.84701106097879297</v>
      </c>
      <c r="AO17" s="21"/>
      <c r="AP17" s="21">
        <v>0.87145150518038095</v>
      </c>
      <c r="AQ17" s="21">
        <v>0.88026270654983296</v>
      </c>
      <c r="AR17" s="21">
        <v>0.85206604157027799</v>
      </c>
      <c r="AS17" s="21"/>
      <c r="AT17" s="21">
        <v>0.872307808713643</v>
      </c>
      <c r="AU17" s="21">
        <v>0.86201792668341803</v>
      </c>
      <c r="AV17" s="21">
        <v>0.87451411808441504</v>
      </c>
      <c r="AW17" s="21">
        <v>0.85036143269911302</v>
      </c>
      <c r="AX17" s="21">
        <v>0.81392617757750196</v>
      </c>
      <c r="AY17" s="21"/>
      <c r="AZ17" s="21">
        <v>0.79674123474241498</v>
      </c>
      <c r="BA17" s="21">
        <v>0.78891960396667404</v>
      </c>
      <c r="BB17" s="21">
        <v>0.888355242833759</v>
      </c>
      <c r="BC17" s="21">
        <v>0.87116841784344801</v>
      </c>
      <c r="BD17" s="21">
        <v>0.844278568372264</v>
      </c>
      <c r="BE17" s="21">
        <v>0.87422965590624102</v>
      </c>
      <c r="BF17" s="21">
        <v>0.88854926626507602</v>
      </c>
      <c r="BG17" s="21">
        <v>0.87395978637179295</v>
      </c>
      <c r="BH17" s="21">
        <v>0.862531723799425</v>
      </c>
      <c r="BI17" s="21">
        <v>0.89011827971587099</v>
      </c>
      <c r="BJ17" s="21">
        <v>0.897990326241068</v>
      </c>
      <c r="BK17" s="21">
        <v>0.83925601450132103</v>
      </c>
      <c r="BL17" s="21">
        <v>0.90037263766223596</v>
      </c>
      <c r="BM17" s="21">
        <v>0.81572849436392803</v>
      </c>
      <c r="BN17" s="21">
        <v>0.90301092443894704</v>
      </c>
      <c r="BO17" s="21">
        <v>0.87163146469969299</v>
      </c>
      <c r="BP17" s="21"/>
      <c r="BQ17" s="21">
        <v>0.90006227552277296</v>
      </c>
      <c r="BR17" s="21">
        <v>0.85854296999677104</v>
      </c>
    </row>
    <row r="18" spans="2:70" x14ac:dyDescent="0.35">
      <c r="B18" s="18" t="s">
        <v>142</v>
      </c>
      <c r="C18" s="21">
        <v>4.2354545508968597E-2</v>
      </c>
      <c r="D18" s="21">
        <v>4.1079765158848501E-2</v>
      </c>
      <c r="E18" s="21">
        <v>4.3870667962495502E-2</v>
      </c>
      <c r="F18" s="21"/>
      <c r="G18" s="21">
        <v>6.7410707034942396E-2</v>
      </c>
      <c r="H18" s="21">
        <v>5.4438121936788902E-2</v>
      </c>
      <c r="I18" s="21">
        <v>3.9824673900952998E-2</v>
      </c>
      <c r="J18" s="21">
        <v>3.76785062242967E-2</v>
      </c>
      <c r="K18" s="21">
        <v>3.58662666331276E-2</v>
      </c>
      <c r="L18" s="21">
        <v>2.60843199074106E-2</v>
      </c>
      <c r="M18" s="21"/>
      <c r="N18" s="21">
        <v>3.9947080804676301E-2</v>
      </c>
      <c r="O18" s="21">
        <v>3.86816523185297E-2</v>
      </c>
      <c r="P18" s="21">
        <v>4.2591684103206101E-2</v>
      </c>
      <c r="Q18" s="21">
        <v>4.8079439845597101E-2</v>
      </c>
      <c r="R18" s="21"/>
      <c r="S18" s="21">
        <v>5.9979736005019497E-2</v>
      </c>
      <c r="T18" s="21">
        <v>3.2330961021972998E-2</v>
      </c>
      <c r="U18" s="21">
        <v>2.5182599354677399E-2</v>
      </c>
      <c r="V18" s="21">
        <v>4.4065305219879003E-2</v>
      </c>
      <c r="W18" s="21">
        <v>4.0056851295736703E-2</v>
      </c>
      <c r="X18" s="21">
        <v>3.9940618641425299E-2</v>
      </c>
      <c r="Y18" s="21">
        <v>3.7811225397990401E-2</v>
      </c>
      <c r="Z18" s="21">
        <v>2.45813743061255E-2</v>
      </c>
      <c r="AA18" s="21">
        <v>4.4426352960815603E-2</v>
      </c>
      <c r="AB18" s="21">
        <v>5.8375987981592499E-2</v>
      </c>
      <c r="AC18" s="21">
        <v>5.8373000664116499E-2</v>
      </c>
      <c r="AD18" s="21">
        <v>1.0056131256229299E-2</v>
      </c>
      <c r="AE18" s="21"/>
      <c r="AF18" s="21">
        <v>4.4094648631847498E-2</v>
      </c>
      <c r="AG18" s="21">
        <v>3.3776717910189498E-2</v>
      </c>
      <c r="AH18" s="21">
        <v>5.84377473279536E-2</v>
      </c>
      <c r="AI18" s="21"/>
      <c r="AJ18" s="21">
        <v>3.89572622722692E-2</v>
      </c>
      <c r="AK18" s="21">
        <v>4.7838274208951002E-2</v>
      </c>
      <c r="AL18" s="21">
        <v>3.8729420576770902E-2</v>
      </c>
      <c r="AM18" s="21">
        <v>6.1283130011518902E-2</v>
      </c>
      <c r="AN18" s="21">
        <v>3.5860148827519797E-2</v>
      </c>
      <c r="AO18" s="21"/>
      <c r="AP18" s="21">
        <v>4.0357063025169802E-2</v>
      </c>
      <c r="AQ18" s="21">
        <v>3.8696589841030402E-2</v>
      </c>
      <c r="AR18" s="21">
        <v>5.9264032402167599E-2</v>
      </c>
      <c r="AS18" s="21"/>
      <c r="AT18" s="21">
        <v>4.1826091066217097E-2</v>
      </c>
      <c r="AU18" s="21">
        <v>3.9303479127392897E-2</v>
      </c>
      <c r="AV18" s="21">
        <v>4.2924210233381499E-2</v>
      </c>
      <c r="AW18" s="21">
        <v>5.6325889393679003E-2</v>
      </c>
      <c r="AX18" s="21">
        <v>6.3678960810987395E-2</v>
      </c>
      <c r="AY18" s="21"/>
      <c r="AZ18" s="21">
        <v>2.4181111321882699E-2</v>
      </c>
      <c r="BA18" s="21">
        <v>3.4738768889926802E-2</v>
      </c>
      <c r="BB18" s="21">
        <v>1.9420222900492501E-2</v>
      </c>
      <c r="BC18" s="21">
        <v>2.98038757791926E-2</v>
      </c>
      <c r="BD18" s="21">
        <v>5.8454192460623798E-2</v>
      </c>
      <c r="BE18" s="21">
        <v>3.8859374233194501E-2</v>
      </c>
      <c r="BF18" s="21">
        <v>2.01094682873867E-2</v>
      </c>
      <c r="BG18" s="21">
        <v>6.1330621100238202E-2</v>
      </c>
      <c r="BH18" s="21">
        <v>4.7530175730006001E-2</v>
      </c>
      <c r="BI18" s="21">
        <v>4.95541345330274E-2</v>
      </c>
      <c r="BJ18" s="21">
        <v>1.8363284515416099E-2</v>
      </c>
      <c r="BK18" s="21">
        <v>6.6839975999734902E-2</v>
      </c>
      <c r="BL18" s="21">
        <v>4.7918190657399599E-2</v>
      </c>
      <c r="BM18" s="21">
        <v>8.0292338812495895E-2</v>
      </c>
      <c r="BN18" s="21">
        <v>4.1903884470283398E-2</v>
      </c>
      <c r="BO18" s="21">
        <v>4.6121980168043301E-2</v>
      </c>
      <c r="BP18" s="21"/>
      <c r="BQ18" s="21">
        <v>3.0969620080227099E-2</v>
      </c>
      <c r="BR18" s="21">
        <v>4.6464186189323499E-2</v>
      </c>
    </row>
    <row r="19" spans="2:70" x14ac:dyDescent="0.35">
      <c r="B19" s="18" t="s">
        <v>143</v>
      </c>
      <c r="C19" s="22">
        <v>0.82476570422628503</v>
      </c>
      <c r="D19" s="22">
        <v>0.81688600615161899</v>
      </c>
      <c r="E19" s="22">
        <v>0.83273225757067304</v>
      </c>
      <c r="F19" s="22"/>
      <c r="G19" s="22">
        <v>0.75942930309704304</v>
      </c>
      <c r="H19" s="22">
        <v>0.79573462041945497</v>
      </c>
      <c r="I19" s="22">
        <v>0.837587207430181</v>
      </c>
      <c r="J19" s="22">
        <v>0.84863900533505798</v>
      </c>
      <c r="K19" s="22">
        <v>0.82195101526266501</v>
      </c>
      <c r="L19" s="22">
        <v>0.86376226061955896</v>
      </c>
      <c r="M19" s="22"/>
      <c r="N19" s="22">
        <v>0.84348217778427703</v>
      </c>
      <c r="O19" s="22">
        <v>0.83234953709687798</v>
      </c>
      <c r="P19" s="22">
        <v>0.81836962275339298</v>
      </c>
      <c r="Q19" s="22">
        <v>0.80208927767731797</v>
      </c>
      <c r="R19" s="22"/>
      <c r="S19" s="22">
        <v>0.79800450532516898</v>
      </c>
      <c r="T19" s="22">
        <v>0.84930142284779597</v>
      </c>
      <c r="U19" s="22">
        <v>0.85678018589012805</v>
      </c>
      <c r="V19" s="22">
        <v>0.81187074753650901</v>
      </c>
      <c r="W19" s="22">
        <v>0.81468950743303403</v>
      </c>
      <c r="X19" s="22">
        <v>0.82741316964476297</v>
      </c>
      <c r="Y19" s="22">
        <v>0.83254212350826295</v>
      </c>
      <c r="Z19" s="22">
        <v>0.86458131917590098</v>
      </c>
      <c r="AA19" s="22">
        <v>0.81167001821029405</v>
      </c>
      <c r="AB19" s="22">
        <v>0.79363745694191301</v>
      </c>
      <c r="AC19" s="22">
        <v>0.81457641898446198</v>
      </c>
      <c r="AD19" s="22">
        <v>0.89709574537166803</v>
      </c>
      <c r="AE19" s="22"/>
      <c r="AF19" s="22">
        <v>0.83147001222907502</v>
      </c>
      <c r="AG19" s="22">
        <v>0.84504763339813604</v>
      </c>
      <c r="AH19" s="22">
        <v>0.73805800097336605</v>
      </c>
      <c r="AI19" s="22"/>
      <c r="AJ19" s="22">
        <v>0.83576759429786396</v>
      </c>
      <c r="AK19" s="22">
        <v>0.81298900650449701</v>
      </c>
      <c r="AL19" s="22">
        <v>0.82481704470710104</v>
      </c>
      <c r="AM19" s="22">
        <v>0.75803295020885697</v>
      </c>
      <c r="AN19" s="22">
        <v>0.811150912151273</v>
      </c>
      <c r="AO19" s="22"/>
      <c r="AP19" s="22">
        <v>0.831094442155212</v>
      </c>
      <c r="AQ19" s="22">
        <v>0.84156611670880299</v>
      </c>
      <c r="AR19" s="22">
        <v>0.79280200916811105</v>
      </c>
      <c r="AS19" s="22"/>
      <c r="AT19" s="22">
        <v>0.83048171764742595</v>
      </c>
      <c r="AU19" s="22">
        <v>0.82271444755602596</v>
      </c>
      <c r="AV19" s="22">
        <v>0.83158990785103404</v>
      </c>
      <c r="AW19" s="22">
        <v>0.79403554330543402</v>
      </c>
      <c r="AX19" s="22">
        <v>0.75024721676651496</v>
      </c>
      <c r="AY19" s="22"/>
      <c r="AZ19" s="22">
        <v>0.77256012342053204</v>
      </c>
      <c r="BA19" s="22">
        <v>0.75418083507674805</v>
      </c>
      <c r="BB19" s="22">
        <v>0.86893501993326605</v>
      </c>
      <c r="BC19" s="22">
        <v>0.84136454206425504</v>
      </c>
      <c r="BD19" s="22">
        <v>0.785824375911641</v>
      </c>
      <c r="BE19" s="22">
        <v>0.83537028167304705</v>
      </c>
      <c r="BF19" s="22">
        <v>0.868439797977689</v>
      </c>
      <c r="BG19" s="22">
        <v>0.81262916527155504</v>
      </c>
      <c r="BH19" s="22">
        <v>0.81500154806941905</v>
      </c>
      <c r="BI19" s="22">
        <v>0.84056414518284295</v>
      </c>
      <c r="BJ19" s="22">
        <v>0.87962704172565198</v>
      </c>
      <c r="BK19" s="22">
        <v>0.77241603850158602</v>
      </c>
      <c r="BL19" s="22">
        <v>0.85245444700483697</v>
      </c>
      <c r="BM19" s="22">
        <v>0.73543615555143305</v>
      </c>
      <c r="BN19" s="22">
        <v>0.861107039968663</v>
      </c>
      <c r="BO19" s="22">
        <v>0.82550948453164996</v>
      </c>
      <c r="BP19" s="22"/>
      <c r="BQ19" s="22">
        <v>0.86909265544254599</v>
      </c>
      <c r="BR19" s="22">
        <v>0.81207878380744802</v>
      </c>
    </row>
    <row r="20" spans="2:70" x14ac:dyDescent="0.35">
      <c r="B20" s="16"/>
    </row>
    <row r="21" spans="2:70" x14ac:dyDescent="0.35">
      <c r="B21" t="s">
        <v>98</v>
      </c>
    </row>
    <row r="22" spans="2:70" x14ac:dyDescent="0.35">
      <c r="B22" t="s">
        <v>99</v>
      </c>
    </row>
    <row r="24" spans="2:70" x14ac:dyDescent="0.35">
      <c r="B24" s="8" t="str">
        <f>HYPERLINK("#'Contents'!A1", "Return to Contents")</f>
        <v>Return to Contents</v>
      </c>
    </row>
  </sheetData>
  <mergeCells count="11">
    <mergeCell ref="BQ5:BR5"/>
    <mergeCell ref="D5:E5"/>
    <mergeCell ref="G5:L5"/>
    <mergeCell ref="N5:Q5"/>
    <mergeCell ref="S5:AD5"/>
    <mergeCell ref="AF5:AH5"/>
    <mergeCell ref="D2:BJ2"/>
    <mergeCell ref="AJ5:AN5"/>
    <mergeCell ref="AP5:AR5"/>
    <mergeCell ref="AT5:AX5"/>
    <mergeCell ref="AZ5:BO5"/>
  </mergeCells>
  <pageMargins left="0.7" right="0.7" top="0.75" bottom="0.75" header="0.3" footer="0.3"/>
  <pageSetup paperSize="9" orientation="portrait" horizontalDpi="300" verticalDpi="300"/>
  <drawing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B2:BR24"/>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67" width="10.7265625" customWidth="1"/>
    <col min="68" max="68" width="2.1796875" customWidth="1"/>
    <col min="69" max="70" width="10.7265625" customWidth="1"/>
    <col min="71" max="71" width="2.1796875" customWidth="1"/>
  </cols>
  <sheetData>
    <row r="2" spans="2:70" ht="40" customHeight="1" x14ac:dyDescent="0.35">
      <c r="D2" s="29" t="s">
        <v>222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row>
    <row r="5" spans="2:70" ht="30" customHeight="1" x14ac:dyDescent="0.35">
      <c r="B5" s="15"/>
      <c r="C5" s="15"/>
      <c r="D5" s="30" t="s">
        <v>74</v>
      </c>
      <c r="E5" s="30"/>
      <c r="F5" s="15"/>
      <c r="G5" s="30" t="s">
        <v>75</v>
      </c>
      <c r="H5" s="30"/>
      <c r="I5" s="30"/>
      <c r="J5" s="30"/>
      <c r="K5" s="30"/>
      <c r="L5" s="30"/>
      <c r="M5" s="15"/>
      <c r="N5" s="30" t="s">
        <v>76</v>
      </c>
      <c r="O5" s="30"/>
      <c r="P5" s="30"/>
      <c r="Q5" s="30"/>
      <c r="R5" s="15"/>
      <c r="S5" s="30" t="s">
        <v>77</v>
      </c>
      <c r="T5" s="30"/>
      <c r="U5" s="30"/>
      <c r="V5" s="30"/>
      <c r="W5" s="30"/>
      <c r="X5" s="30"/>
      <c r="Y5" s="30"/>
      <c r="Z5" s="30"/>
      <c r="AA5" s="30"/>
      <c r="AB5" s="30"/>
      <c r="AC5" s="30"/>
      <c r="AD5" s="30"/>
      <c r="AE5" s="15"/>
      <c r="AF5" s="30" t="s">
        <v>78</v>
      </c>
      <c r="AG5" s="30"/>
      <c r="AH5" s="30"/>
      <c r="AI5" s="15"/>
      <c r="AJ5" s="30" t="s">
        <v>79</v>
      </c>
      <c r="AK5" s="30"/>
      <c r="AL5" s="30"/>
      <c r="AM5" s="30"/>
      <c r="AN5" s="30"/>
      <c r="AO5" s="15"/>
      <c r="AP5" s="30" t="s">
        <v>80</v>
      </c>
      <c r="AQ5" s="30"/>
      <c r="AR5" s="30"/>
      <c r="AS5" s="15"/>
      <c r="AT5" s="30" t="s">
        <v>81</v>
      </c>
      <c r="AU5" s="30"/>
      <c r="AV5" s="30"/>
      <c r="AW5" s="30"/>
      <c r="AX5" s="30"/>
      <c r="AY5" s="15"/>
      <c r="AZ5" s="30" t="s">
        <v>82</v>
      </c>
      <c r="BA5" s="30"/>
      <c r="BB5" s="30"/>
      <c r="BC5" s="30"/>
      <c r="BD5" s="30"/>
      <c r="BE5" s="30"/>
      <c r="BF5" s="30"/>
      <c r="BG5" s="30"/>
      <c r="BH5" s="30"/>
      <c r="BI5" s="30"/>
      <c r="BJ5" s="30"/>
      <c r="BK5" s="30"/>
      <c r="BL5" s="30"/>
      <c r="BM5" s="30"/>
      <c r="BN5" s="30"/>
      <c r="BO5" s="30"/>
      <c r="BP5" s="15"/>
      <c r="BQ5" s="30" t="s">
        <v>83</v>
      </c>
      <c r="BR5" s="30"/>
    </row>
    <row r="6" spans="2:7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46</v>
      </c>
      <c r="AQ6" s="12" t="s">
        <v>47</v>
      </c>
      <c r="AR6" s="12" t="s">
        <v>50</v>
      </c>
      <c r="AT6" s="12" t="s">
        <v>51</v>
      </c>
      <c r="AU6" s="12" t="s">
        <v>52</v>
      </c>
      <c r="AV6" s="12" t="s">
        <v>53</v>
      </c>
      <c r="AW6" s="12" t="s">
        <v>54</v>
      </c>
      <c r="AX6" s="12" t="s">
        <v>55</v>
      </c>
      <c r="AZ6" s="12" t="s">
        <v>56</v>
      </c>
      <c r="BA6" s="12" t="s">
        <v>57</v>
      </c>
      <c r="BB6" s="12" t="s">
        <v>58</v>
      </c>
      <c r="BC6" s="12" t="s">
        <v>59</v>
      </c>
      <c r="BD6" s="12" t="s">
        <v>60</v>
      </c>
      <c r="BE6" s="12" t="s">
        <v>61</v>
      </c>
      <c r="BF6" s="12" t="s">
        <v>62</v>
      </c>
      <c r="BG6" s="12" t="s">
        <v>63</v>
      </c>
      <c r="BH6" s="12" t="s">
        <v>64</v>
      </c>
      <c r="BI6" s="12" t="s">
        <v>65</v>
      </c>
      <c r="BJ6" s="12" t="s">
        <v>66</v>
      </c>
      <c r="BK6" s="12" t="s">
        <v>67</v>
      </c>
      <c r="BL6" s="12" t="s">
        <v>68</v>
      </c>
      <c r="BM6" s="12" t="s">
        <v>69</v>
      </c>
      <c r="BN6" s="12" t="s">
        <v>70</v>
      </c>
      <c r="BO6" s="12" t="s">
        <v>71</v>
      </c>
      <c r="BQ6" s="12" t="s">
        <v>72</v>
      </c>
      <c r="BR6" s="12" t="s">
        <v>73</v>
      </c>
    </row>
    <row r="7" spans="2:70" ht="30" customHeight="1" x14ac:dyDescent="0.35">
      <c r="B7" s="10" t="s">
        <v>19</v>
      </c>
      <c r="C7" s="10">
        <v>4012</v>
      </c>
      <c r="D7" s="10">
        <v>1971</v>
      </c>
      <c r="E7" s="10">
        <v>2028</v>
      </c>
      <c r="F7" s="10"/>
      <c r="G7" s="10">
        <v>497</v>
      </c>
      <c r="H7" s="10">
        <v>704</v>
      </c>
      <c r="I7" s="10">
        <v>694</v>
      </c>
      <c r="J7" s="10">
        <v>693</v>
      </c>
      <c r="K7" s="10">
        <v>571</v>
      </c>
      <c r="L7" s="10">
        <v>853</v>
      </c>
      <c r="M7" s="10"/>
      <c r="N7" s="10">
        <v>1178</v>
      </c>
      <c r="O7" s="10">
        <v>1131</v>
      </c>
      <c r="P7" s="10">
        <v>781</v>
      </c>
      <c r="Q7" s="10">
        <v>909</v>
      </c>
      <c r="R7" s="10"/>
      <c r="S7" s="10">
        <v>563</v>
      </c>
      <c r="T7" s="10">
        <v>553</v>
      </c>
      <c r="U7" s="10">
        <v>314</v>
      </c>
      <c r="V7" s="10">
        <v>343</v>
      </c>
      <c r="W7" s="10">
        <v>293</v>
      </c>
      <c r="X7" s="10">
        <v>376</v>
      </c>
      <c r="Y7" s="10">
        <v>336</v>
      </c>
      <c r="Z7" s="10">
        <v>171</v>
      </c>
      <c r="AA7" s="10">
        <v>447</v>
      </c>
      <c r="AB7" s="10">
        <v>337</v>
      </c>
      <c r="AC7" s="10">
        <v>188</v>
      </c>
      <c r="AD7" s="10">
        <v>91</v>
      </c>
      <c r="AE7" s="10"/>
      <c r="AF7" s="10">
        <v>1421</v>
      </c>
      <c r="AG7" s="10">
        <v>1665</v>
      </c>
      <c r="AH7" s="10">
        <v>577</v>
      </c>
      <c r="AI7" s="10"/>
      <c r="AJ7" s="10">
        <v>1433</v>
      </c>
      <c r="AK7" s="10">
        <v>1082</v>
      </c>
      <c r="AL7" s="10">
        <v>299</v>
      </c>
      <c r="AM7" s="10">
        <v>42</v>
      </c>
      <c r="AN7" s="10">
        <v>541</v>
      </c>
      <c r="AO7" s="10"/>
      <c r="AP7" s="10">
        <v>878</v>
      </c>
      <c r="AQ7" s="10">
        <v>1369</v>
      </c>
      <c r="AR7" s="10">
        <v>264</v>
      </c>
      <c r="AS7" s="10"/>
      <c r="AT7" s="10">
        <v>929</v>
      </c>
      <c r="AU7" s="10">
        <v>932</v>
      </c>
      <c r="AV7" s="10">
        <v>1096</v>
      </c>
      <c r="AW7" s="10">
        <v>455</v>
      </c>
      <c r="AX7" s="10">
        <v>62</v>
      </c>
      <c r="AY7" s="10"/>
      <c r="AZ7" s="10">
        <v>33</v>
      </c>
      <c r="BA7" s="10">
        <v>185</v>
      </c>
      <c r="BB7" s="10">
        <v>256</v>
      </c>
      <c r="BC7" s="10">
        <v>269</v>
      </c>
      <c r="BD7" s="10">
        <v>403</v>
      </c>
      <c r="BE7" s="10">
        <v>436</v>
      </c>
      <c r="BF7" s="10">
        <v>391</v>
      </c>
      <c r="BG7" s="10">
        <v>312</v>
      </c>
      <c r="BH7" s="10">
        <v>253</v>
      </c>
      <c r="BI7" s="10">
        <v>211</v>
      </c>
      <c r="BJ7" s="10">
        <v>336</v>
      </c>
      <c r="BK7" s="10">
        <v>187</v>
      </c>
      <c r="BL7" s="10">
        <v>180</v>
      </c>
      <c r="BM7" s="10">
        <v>103</v>
      </c>
      <c r="BN7" s="10">
        <v>95</v>
      </c>
      <c r="BO7" s="10">
        <v>161</v>
      </c>
      <c r="BP7" s="10"/>
      <c r="BQ7" s="10">
        <v>1235</v>
      </c>
      <c r="BR7" s="10">
        <v>2665</v>
      </c>
    </row>
    <row r="8" spans="2:70" ht="30" customHeight="1" x14ac:dyDescent="0.35">
      <c r="B8" s="11" t="s">
        <v>20</v>
      </c>
      <c r="C8" s="11">
        <v>4012</v>
      </c>
      <c r="D8" s="11">
        <v>1975</v>
      </c>
      <c r="E8" s="11">
        <v>2024</v>
      </c>
      <c r="F8" s="11"/>
      <c r="G8" s="11">
        <v>558</v>
      </c>
      <c r="H8" s="11">
        <v>682</v>
      </c>
      <c r="I8" s="11">
        <v>685</v>
      </c>
      <c r="J8" s="11">
        <v>686</v>
      </c>
      <c r="K8" s="11">
        <v>562</v>
      </c>
      <c r="L8" s="11">
        <v>839</v>
      </c>
      <c r="M8" s="11"/>
      <c r="N8" s="11">
        <v>1080</v>
      </c>
      <c r="O8" s="11">
        <v>1039</v>
      </c>
      <c r="P8" s="11">
        <v>880</v>
      </c>
      <c r="Q8" s="11">
        <v>1000</v>
      </c>
      <c r="R8" s="11"/>
      <c r="S8" s="11">
        <v>562</v>
      </c>
      <c r="T8" s="11">
        <v>522</v>
      </c>
      <c r="U8" s="11">
        <v>321</v>
      </c>
      <c r="V8" s="11">
        <v>361</v>
      </c>
      <c r="W8" s="11">
        <v>281</v>
      </c>
      <c r="X8" s="11">
        <v>361</v>
      </c>
      <c r="Y8" s="11">
        <v>321</v>
      </c>
      <c r="Z8" s="11">
        <v>160</v>
      </c>
      <c r="AA8" s="11">
        <v>441</v>
      </c>
      <c r="AB8" s="11">
        <v>361</v>
      </c>
      <c r="AC8" s="11">
        <v>201</v>
      </c>
      <c r="AD8" s="11">
        <v>120</v>
      </c>
      <c r="AE8" s="11"/>
      <c r="AF8" s="11">
        <v>1410</v>
      </c>
      <c r="AG8" s="11">
        <v>1629</v>
      </c>
      <c r="AH8" s="11">
        <v>599</v>
      </c>
      <c r="AI8" s="11"/>
      <c r="AJ8" s="11">
        <v>1397</v>
      </c>
      <c r="AK8" s="11">
        <v>1071</v>
      </c>
      <c r="AL8" s="11">
        <v>288</v>
      </c>
      <c r="AM8" s="11">
        <v>45</v>
      </c>
      <c r="AN8" s="11">
        <v>558</v>
      </c>
      <c r="AO8" s="11"/>
      <c r="AP8" s="11">
        <v>856</v>
      </c>
      <c r="AQ8" s="11">
        <v>1358</v>
      </c>
      <c r="AR8" s="11">
        <v>259</v>
      </c>
      <c r="AS8" s="11"/>
      <c r="AT8" s="11">
        <v>961</v>
      </c>
      <c r="AU8" s="11">
        <v>958</v>
      </c>
      <c r="AV8" s="11">
        <v>1056</v>
      </c>
      <c r="AW8" s="11">
        <v>434</v>
      </c>
      <c r="AX8" s="11">
        <v>55</v>
      </c>
      <c r="AY8" s="11"/>
      <c r="AZ8" s="11">
        <v>33</v>
      </c>
      <c r="BA8" s="11">
        <v>186</v>
      </c>
      <c r="BB8" s="11">
        <v>267</v>
      </c>
      <c r="BC8" s="11">
        <v>280</v>
      </c>
      <c r="BD8" s="11">
        <v>416</v>
      </c>
      <c r="BE8" s="11">
        <v>443</v>
      </c>
      <c r="BF8" s="11">
        <v>394</v>
      </c>
      <c r="BG8" s="11">
        <v>314</v>
      </c>
      <c r="BH8" s="11">
        <v>257</v>
      </c>
      <c r="BI8" s="11">
        <v>206</v>
      </c>
      <c r="BJ8" s="11">
        <v>329</v>
      </c>
      <c r="BK8" s="11">
        <v>179</v>
      </c>
      <c r="BL8" s="11">
        <v>174</v>
      </c>
      <c r="BM8" s="11">
        <v>97</v>
      </c>
      <c r="BN8" s="11">
        <v>87</v>
      </c>
      <c r="BO8" s="11">
        <v>148</v>
      </c>
      <c r="BP8" s="11"/>
      <c r="BQ8" s="11">
        <v>1209</v>
      </c>
      <c r="BR8" s="11">
        <v>2688</v>
      </c>
    </row>
    <row r="9" spans="2:70" x14ac:dyDescent="0.35">
      <c r="B9" s="18" t="s">
        <v>136</v>
      </c>
      <c r="C9" s="17">
        <v>9.73527313529889E-2</v>
      </c>
      <c r="D9" s="17">
        <v>9.8532791712032594E-2</v>
      </c>
      <c r="E9" s="17">
        <v>9.5391649414651294E-2</v>
      </c>
      <c r="F9" s="17"/>
      <c r="G9" s="17">
        <v>0.16249178342026299</v>
      </c>
      <c r="H9" s="17">
        <v>0.139505875883396</v>
      </c>
      <c r="I9" s="17">
        <v>0.12105309535589499</v>
      </c>
      <c r="J9" s="17">
        <v>7.7714688326576603E-2</v>
      </c>
      <c r="K9" s="17">
        <v>5.7366331606121403E-2</v>
      </c>
      <c r="L9" s="17">
        <v>4.3191174014038797E-2</v>
      </c>
      <c r="M9" s="17"/>
      <c r="N9" s="17">
        <v>8.9830942886853393E-2</v>
      </c>
      <c r="O9" s="17">
        <v>9.43520076798742E-2</v>
      </c>
      <c r="P9" s="17">
        <v>9.7786284667337298E-2</v>
      </c>
      <c r="Q9" s="17">
        <v>0.10628570197670199</v>
      </c>
      <c r="R9" s="17"/>
      <c r="S9" s="17">
        <v>0.14565895901914599</v>
      </c>
      <c r="T9" s="17">
        <v>7.6558672738867406E-2</v>
      </c>
      <c r="U9" s="17">
        <v>7.1557049655488106E-2</v>
      </c>
      <c r="V9" s="17">
        <v>9.0776087896642793E-2</v>
      </c>
      <c r="W9" s="17">
        <v>6.9249794819726096E-2</v>
      </c>
      <c r="X9" s="17">
        <v>0.102638066904856</v>
      </c>
      <c r="Y9" s="17">
        <v>7.8167620967637699E-2</v>
      </c>
      <c r="Z9" s="17">
        <v>0.14539518025304099</v>
      </c>
      <c r="AA9" s="17">
        <v>8.02076250176606E-2</v>
      </c>
      <c r="AB9" s="17">
        <v>8.0627056045060999E-2</v>
      </c>
      <c r="AC9" s="17">
        <v>0.136249878270743</v>
      </c>
      <c r="AD9" s="17">
        <v>0.135719759529112</v>
      </c>
      <c r="AE9" s="17"/>
      <c r="AF9" s="17">
        <v>8.1324724308264706E-2</v>
      </c>
      <c r="AG9" s="17">
        <v>9.0584492242977294E-2</v>
      </c>
      <c r="AH9" s="17">
        <v>0.12039574032616</v>
      </c>
      <c r="AI9" s="17"/>
      <c r="AJ9" s="17">
        <v>7.3393665789585297E-2</v>
      </c>
      <c r="AK9" s="17">
        <v>0.10773024565546301</v>
      </c>
      <c r="AL9" s="17">
        <v>8.4730627791995805E-2</v>
      </c>
      <c r="AM9" s="17">
        <v>0.14638547205348901</v>
      </c>
      <c r="AN9" s="17">
        <v>0.117439410907182</v>
      </c>
      <c r="AO9" s="17"/>
      <c r="AP9" s="17">
        <v>7.9196884366505904E-2</v>
      </c>
      <c r="AQ9" s="17">
        <v>0.120301593085598</v>
      </c>
      <c r="AR9" s="17">
        <v>7.9659715942813597E-2</v>
      </c>
      <c r="AS9" s="17"/>
      <c r="AT9" s="17">
        <v>8.8187005192468401E-2</v>
      </c>
      <c r="AU9" s="17">
        <v>0.10419671156330999</v>
      </c>
      <c r="AV9" s="17">
        <v>0.108450349938942</v>
      </c>
      <c r="AW9" s="17">
        <v>0.10308056248933301</v>
      </c>
      <c r="AX9" s="17">
        <v>0.18117724640341901</v>
      </c>
      <c r="AY9" s="17"/>
      <c r="AZ9" s="17">
        <v>0.143372829922679</v>
      </c>
      <c r="BA9" s="17">
        <v>0.127947203195826</v>
      </c>
      <c r="BB9" s="17">
        <v>0.103098316178729</v>
      </c>
      <c r="BC9" s="17">
        <v>0.12907977455242101</v>
      </c>
      <c r="BD9" s="17">
        <v>9.5356846093992906E-2</v>
      </c>
      <c r="BE9" s="17">
        <v>7.8829766236704596E-2</v>
      </c>
      <c r="BF9" s="17">
        <v>9.8696552282303604E-2</v>
      </c>
      <c r="BG9" s="17">
        <v>9.3414316358950394E-2</v>
      </c>
      <c r="BH9" s="17">
        <v>7.8897696654256097E-2</v>
      </c>
      <c r="BI9" s="17">
        <v>9.3065256595061596E-2</v>
      </c>
      <c r="BJ9" s="17">
        <v>0.108217965973716</v>
      </c>
      <c r="BK9" s="17">
        <v>7.1818569948991398E-2</v>
      </c>
      <c r="BL9" s="17">
        <v>6.7255995415839001E-2</v>
      </c>
      <c r="BM9" s="17">
        <v>6.9693775958395598E-2</v>
      </c>
      <c r="BN9" s="17">
        <v>8.0903540428884799E-2</v>
      </c>
      <c r="BO9" s="17">
        <v>0.15658663876995099</v>
      </c>
      <c r="BP9" s="17"/>
      <c r="BQ9" s="17">
        <v>0.14040815808978399</v>
      </c>
      <c r="BR9" s="17">
        <v>7.8191277535605896E-2</v>
      </c>
    </row>
    <row r="10" spans="2:70" x14ac:dyDescent="0.35">
      <c r="B10" s="18" t="s">
        <v>212</v>
      </c>
      <c r="C10" s="17">
        <v>0.13542112632037701</v>
      </c>
      <c r="D10" s="17">
        <v>0.14132876878768</v>
      </c>
      <c r="E10" s="17">
        <v>0.128992557924234</v>
      </c>
      <c r="F10" s="17"/>
      <c r="G10" s="17">
        <v>0.17171200970612399</v>
      </c>
      <c r="H10" s="17">
        <v>0.19234703292260399</v>
      </c>
      <c r="I10" s="17">
        <v>0.153162457302018</v>
      </c>
      <c r="J10" s="17">
        <v>0.124807684205826</v>
      </c>
      <c r="K10" s="17">
        <v>0.104581559388982</v>
      </c>
      <c r="L10" s="17">
        <v>7.98090975246111E-2</v>
      </c>
      <c r="M10" s="17"/>
      <c r="N10" s="17">
        <v>0.130651487887957</v>
      </c>
      <c r="O10" s="17">
        <v>0.134469970992211</v>
      </c>
      <c r="P10" s="17">
        <v>0.14642607700881799</v>
      </c>
      <c r="Q10" s="17">
        <v>0.13169493431690801</v>
      </c>
      <c r="R10" s="17"/>
      <c r="S10" s="17">
        <v>0.182077957640775</v>
      </c>
      <c r="T10" s="17">
        <v>0.12896686017308201</v>
      </c>
      <c r="U10" s="17">
        <v>0.17280491085918701</v>
      </c>
      <c r="V10" s="17">
        <v>0.120002084436005</v>
      </c>
      <c r="W10" s="17">
        <v>0.159143891177458</v>
      </c>
      <c r="X10" s="17">
        <v>0.133352491833412</v>
      </c>
      <c r="Y10" s="17">
        <v>7.4144582462639996E-2</v>
      </c>
      <c r="Z10" s="17">
        <v>9.45996227071952E-2</v>
      </c>
      <c r="AA10" s="17">
        <v>0.121698594346607</v>
      </c>
      <c r="AB10" s="17">
        <v>0.11644609648082201</v>
      </c>
      <c r="AC10" s="17">
        <v>0.16353293163660501</v>
      </c>
      <c r="AD10" s="17">
        <v>0.120828709548399</v>
      </c>
      <c r="AE10" s="17"/>
      <c r="AF10" s="17">
        <v>0.121499887405185</v>
      </c>
      <c r="AG10" s="17">
        <v>0.13815777063798601</v>
      </c>
      <c r="AH10" s="17">
        <v>0.14356436790424601</v>
      </c>
      <c r="AI10" s="17"/>
      <c r="AJ10" s="17">
        <v>0.11777976535356401</v>
      </c>
      <c r="AK10" s="17">
        <v>0.164900904019435</v>
      </c>
      <c r="AL10" s="17">
        <v>0.123515843726199</v>
      </c>
      <c r="AM10" s="17">
        <v>0.21883723485204201</v>
      </c>
      <c r="AN10" s="17">
        <v>0.12536903253956999</v>
      </c>
      <c r="AO10" s="17"/>
      <c r="AP10" s="17">
        <v>0.15586718845877701</v>
      </c>
      <c r="AQ10" s="17">
        <v>0.14731313878945401</v>
      </c>
      <c r="AR10" s="17">
        <v>0.12906261333142</v>
      </c>
      <c r="AS10" s="17"/>
      <c r="AT10" s="17">
        <v>0.12801170327484701</v>
      </c>
      <c r="AU10" s="17">
        <v>0.13931180237204399</v>
      </c>
      <c r="AV10" s="17">
        <v>0.139551390114204</v>
      </c>
      <c r="AW10" s="17">
        <v>0.164770974017762</v>
      </c>
      <c r="AX10" s="17">
        <v>0.161877658904343</v>
      </c>
      <c r="AY10" s="17"/>
      <c r="AZ10" s="17">
        <v>0.171021591313267</v>
      </c>
      <c r="BA10" s="17">
        <v>0.138191697843772</v>
      </c>
      <c r="BB10" s="17">
        <v>0.142229954236372</v>
      </c>
      <c r="BC10" s="17">
        <v>0.127010168516415</v>
      </c>
      <c r="BD10" s="17">
        <v>0.115650672024811</v>
      </c>
      <c r="BE10" s="17">
        <v>0.143933424523981</v>
      </c>
      <c r="BF10" s="17">
        <v>0.16170343182281099</v>
      </c>
      <c r="BG10" s="17">
        <v>0.15283318504684101</v>
      </c>
      <c r="BH10" s="17">
        <v>0.159947622535204</v>
      </c>
      <c r="BI10" s="17">
        <v>0.12610325044850401</v>
      </c>
      <c r="BJ10" s="17">
        <v>0.13596980618282101</v>
      </c>
      <c r="BK10" s="17">
        <v>0.16620094211317499</v>
      </c>
      <c r="BL10" s="17">
        <v>0.12664439148970399</v>
      </c>
      <c r="BM10" s="17">
        <v>5.7748916805120599E-2</v>
      </c>
      <c r="BN10" s="17">
        <v>0.14978384324879801</v>
      </c>
      <c r="BO10" s="17">
        <v>0.15494064610095801</v>
      </c>
      <c r="BP10" s="17"/>
      <c r="BQ10" s="17">
        <v>0.16502006941151101</v>
      </c>
      <c r="BR10" s="17">
        <v>0.119495849773872</v>
      </c>
    </row>
    <row r="11" spans="2:70" x14ac:dyDescent="0.35">
      <c r="B11" s="18" t="s">
        <v>213</v>
      </c>
      <c r="C11" s="17">
        <v>0.168316520536444</v>
      </c>
      <c r="D11" s="17">
        <v>0.17445834781842801</v>
      </c>
      <c r="E11" s="17">
        <v>0.16246853756200999</v>
      </c>
      <c r="F11" s="17"/>
      <c r="G11" s="17">
        <v>0.17996772955306201</v>
      </c>
      <c r="H11" s="17">
        <v>0.209744337943117</v>
      </c>
      <c r="I11" s="17">
        <v>0.18630235605574799</v>
      </c>
      <c r="J11" s="17">
        <v>0.19115396328423701</v>
      </c>
      <c r="K11" s="17">
        <v>0.122706123510611</v>
      </c>
      <c r="L11" s="17">
        <v>0.124057388860392</v>
      </c>
      <c r="M11" s="17"/>
      <c r="N11" s="17">
        <v>0.17444297092248701</v>
      </c>
      <c r="O11" s="17">
        <v>0.16864962304207001</v>
      </c>
      <c r="P11" s="17">
        <v>0.14964419322887801</v>
      </c>
      <c r="Q11" s="17">
        <v>0.17807622229971901</v>
      </c>
      <c r="R11" s="17"/>
      <c r="S11" s="17">
        <v>0.16458735030986499</v>
      </c>
      <c r="T11" s="17">
        <v>0.155713838659573</v>
      </c>
      <c r="U11" s="17">
        <v>0.13763563224251199</v>
      </c>
      <c r="V11" s="17">
        <v>0.167301665229216</v>
      </c>
      <c r="W11" s="17">
        <v>0.18019545623831301</v>
      </c>
      <c r="X11" s="17">
        <v>0.18826742968508201</v>
      </c>
      <c r="Y11" s="17">
        <v>0.22619739498865701</v>
      </c>
      <c r="Z11" s="17">
        <v>0.162601850903419</v>
      </c>
      <c r="AA11" s="17">
        <v>0.18171066944071201</v>
      </c>
      <c r="AB11" s="17">
        <v>0.15757644198312301</v>
      </c>
      <c r="AC11" s="17">
        <v>0.13459269345334601</v>
      </c>
      <c r="AD11" s="17">
        <v>0.13024133919734801</v>
      </c>
      <c r="AE11" s="17"/>
      <c r="AF11" s="17">
        <v>0.15108000684189099</v>
      </c>
      <c r="AG11" s="17">
        <v>0.17709825161207901</v>
      </c>
      <c r="AH11" s="17">
        <v>0.18129890744056401</v>
      </c>
      <c r="AI11" s="17"/>
      <c r="AJ11" s="17">
        <v>0.155870516251049</v>
      </c>
      <c r="AK11" s="17">
        <v>0.19134192854021001</v>
      </c>
      <c r="AL11" s="17">
        <v>0.147564486021141</v>
      </c>
      <c r="AM11" s="17">
        <v>0.20192717029198401</v>
      </c>
      <c r="AN11" s="17">
        <v>0.164625996595228</v>
      </c>
      <c r="AO11" s="17"/>
      <c r="AP11" s="17">
        <v>0.14795844467135699</v>
      </c>
      <c r="AQ11" s="17">
        <v>0.18725785182622501</v>
      </c>
      <c r="AR11" s="17">
        <v>0.16540491903486201</v>
      </c>
      <c r="AS11" s="17"/>
      <c r="AT11" s="17">
        <v>0.14515128494819499</v>
      </c>
      <c r="AU11" s="17">
        <v>0.17479295595718</v>
      </c>
      <c r="AV11" s="17">
        <v>0.18245020076531299</v>
      </c>
      <c r="AW11" s="17">
        <v>0.21155823752245501</v>
      </c>
      <c r="AX11" s="17">
        <v>0.11138241333170799</v>
      </c>
      <c r="AY11" s="17"/>
      <c r="AZ11" s="17">
        <v>0.108799856308742</v>
      </c>
      <c r="BA11" s="17">
        <v>0.180352781958974</v>
      </c>
      <c r="BB11" s="17">
        <v>0.13777864369668699</v>
      </c>
      <c r="BC11" s="17">
        <v>0.14296233296873101</v>
      </c>
      <c r="BD11" s="17">
        <v>0.17014797004656701</v>
      </c>
      <c r="BE11" s="17">
        <v>0.14486100322526199</v>
      </c>
      <c r="BF11" s="17">
        <v>0.16864957757979299</v>
      </c>
      <c r="BG11" s="17">
        <v>0.17594068382790801</v>
      </c>
      <c r="BH11" s="17">
        <v>0.16002166482904201</v>
      </c>
      <c r="BI11" s="17">
        <v>0.223224970071002</v>
      </c>
      <c r="BJ11" s="17">
        <v>0.162370256580638</v>
      </c>
      <c r="BK11" s="17">
        <v>0.19643409063645101</v>
      </c>
      <c r="BL11" s="17">
        <v>0.208259376151089</v>
      </c>
      <c r="BM11" s="17">
        <v>0.190209305638601</v>
      </c>
      <c r="BN11" s="17">
        <v>0.16513600059495001</v>
      </c>
      <c r="BO11" s="17">
        <v>0.18425650722553699</v>
      </c>
      <c r="BP11" s="17"/>
      <c r="BQ11" s="17">
        <v>0.19046487592068601</v>
      </c>
      <c r="BR11" s="17">
        <v>0.15862197251976201</v>
      </c>
    </row>
    <row r="12" spans="2:70" x14ac:dyDescent="0.35">
      <c r="B12" s="18" t="s">
        <v>214</v>
      </c>
      <c r="C12" s="17">
        <v>0.15825059316012</v>
      </c>
      <c r="D12" s="17">
        <v>0.17052927926488401</v>
      </c>
      <c r="E12" s="17">
        <v>0.14686876563746701</v>
      </c>
      <c r="F12" s="17"/>
      <c r="G12" s="17">
        <v>0.131643276450775</v>
      </c>
      <c r="H12" s="17">
        <v>0.13559227605808499</v>
      </c>
      <c r="I12" s="17">
        <v>0.149823523386279</v>
      </c>
      <c r="J12" s="17">
        <v>0.17047074180156099</v>
      </c>
      <c r="K12" s="17">
        <v>0.18057484732972401</v>
      </c>
      <c r="L12" s="17">
        <v>0.17632720827679699</v>
      </c>
      <c r="M12" s="17"/>
      <c r="N12" s="17">
        <v>0.14687636550942099</v>
      </c>
      <c r="O12" s="17">
        <v>0.15631820536626201</v>
      </c>
      <c r="P12" s="17">
        <v>0.16882173165373199</v>
      </c>
      <c r="Q12" s="17">
        <v>0.16426426050773099</v>
      </c>
      <c r="R12" s="17"/>
      <c r="S12" s="17">
        <v>0.147095532524604</v>
      </c>
      <c r="T12" s="17">
        <v>0.163937679482662</v>
      </c>
      <c r="U12" s="17">
        <v>0.12932403084097899</v>
      </c>
      <c r="V12" s="17">
        <v>0.14540715008073701</v>
      </c>
      <c r="W12" s="17">
        <v>0.21570247019569</v>
      </c>
      <c r="X12" s="17">
        <v>0.142862851603312</v>
      </c>
      <c r="Y12" s="17">
        <v>0.178523227418935</v>
      </c>
      <c r="Z12" s="17">
        <v>0.100849878061924</v>
      </c>
      <c r="AA12" s="17">
        <v>0.16332106652789699</v>
      </c>
      <c r="AB12" s="17">
        <v>0.17385932576016</v>
      </c>
      <c r="AC12" s="17">
        <v>0.150546008117423</v>
      </c>
      <c r="AD12" s="17">
        <v>0.18313820275338899</v>
      </c>
      <c r="AE12" s="17"/>
      <c r="AF12" s="17">
        <v>0.15868837493641699</v>
      </c>
      <c r="AG12" s="17">
        <v>0.15999100023733401</v>
      </c>
      <c r="AH12" s="17">
        <v>0.180259852024553</v>
      </c>
      <c r="AI12" s="17"/>
      <c r="AJ12" s="17">
        <v>0.155792008055088</v>
      </c>
      <c r="AK12" s="17">
        <v>0.14381972453494701</v>
      </c>
      <c r="AL12" s="17">
        <v>0.145893422413122</v>
      </c>
      <c r="AM12" s="17">
        <v>0.23775695804323399</v>
      </c>
      <c r="AN12" s="17">
        <v>0.18874114743659301</v>
      </c>
      <c r="AO12" s="17"/>
      <c r="AP12" s="17">
        <v>0.15539682928172799</v>
      </c>
      <c r="AQ12" s="17">
        <v>0.14324375647085499</v>
      </c>
      <c r="AR12" s="17">
        <v>0.14020696365840499</v>
      </c>
      <c r="AS12" s="17"/>
      <c r="AT12" s="17">
        <v>0.18319492480980901</v>
      </c>
      <c r="AU12" s="17">
        <v>0.15356702226756699</v>
      </c>
      <c r="AV12" s="17">
        <v>0.14020013667671699</v>
      </c>
      <c r="AW12" s="17">
        <v>0.152336555304316</v>
      </c>
      <c r="AX12" s="17">
        <v>0.153065067474112</v>
      </c>
      <c r="AY12" s="17"/>
      <c r="AZ12" s="17">
        <v>9.6818071749543905E-2</v>
      </c>
      <c r="BA12" s="17">
        <v>0.17539107279997801</v>
      </c>
      <c r="BB12" s="17">
        <v>0.15982004906702499</v>
      </c>
      <c r="BC12" s="17">
        <v>0.138852461504056</v>
      </c>
      <c r="BD12" s="17">
        <v>0.19092771393307301</v>
      </c>
      <c r="BE12" s="17">
        <v>0.19144777235348301</v>
      </c>
      <c r="BF12" s="17">
        <v>0.15071206974342299</v>
      </c>
      <c r="BG12" s="17">
        <v>0.13809501515167799</v>
      </c>
      <c r="BH12" s="17">
        <v>0.16397460851038301</v>
      </c>
      <c r="BI12" s="17">
        <v>0.11289797463052</v>
      </c>
      <c r="BJ12" s="17">
        <v>0.16381344668462</v>
      </c>
      <c r="BK12" s="17">
        <v>9.6072047963379203E-2</v>
      </c>
      <c r="BL12" s="17">
        <v>0.13170884710559999</v>
      </c>
      <c r="BM12" s="17">
        <v>0.21069671438779</v>
      </c>
      <c r="BN12" s="17">
        <v>0.20517637736260799</v>
      </c>
      <c r="BO12" s="17">
        <v>0.11419144733406</v>
      </c>
      <c r="BP12" s="17"/>
      <c r="BQ12" s="17">
        <v>0.14251923418544599</v>
      </c>
      <c r="BR12" s="17">
        <v>0.16402779721496699</v>
      </c>
    </row>
    <row r="13" spans="2:70" x14ac:dyDescent="0.35">
      <c r="B13" s="18" t="s">
        <v>215</v>
      </c>
      <c r="C13" s="17">
        <v>0.123502726759098</v>
      </c>
      <c r="D13" s="17">
        <v>0.109670692640236</v>
      </c>
      <c r="E13" s="17">
        <v>0.137068081152765</v>
      </c>
      <c r="F13" s="17"/>
      <c r="G13" s="17">
        <v>0.12567465885118401</v>
      </c>
      <c r="H13" s="17">
        <v>9.89247459735111E-2</v>
      </c>
      <c r="I13" s="17">
        <v>0.12264990939920301</v>
      </c>
      <c r="J13" s="17">
        <v>0.109544533269525</v>
      </c>
      <c r="K13" s="17">
        <v>0.14062391107514199</v>
      </c>
      <c r="L13" s="17">
        <v>0.142685699402361</v>
      </c>
      <c r="M13" s="17"/>
      <c r="N13" s="17">
        <v>0.13216678333242099</v>
      </c>
      <c r="O13" s="17">
        <v>0.10865002269401999</v>
      </c>
      <c r="P13" s="17">
        <v>0.13612299118406901</v>
      </c>
      <c r="Q13" s="17">
        <v>0.118088744117056</v>
      </c>
      <c r="R13" s="17"/>
      <c r="S13" s="17">
        <v>0.12516587371137</v>
      </c>
      <c r="T13" s="17">
        <v>0.13712835495562101</v>
      </c>
      <c r="U13" s="17">
        <v>0.12395586126692</v>
      </c>
      <c r="V13" s="17">
        <v>0.105670557518632</v>
      </c>
      <c r="W13" s="17">
        <v>0.100701494799108</v>
      </c>
      <c r="X13" s="17">
        <v>0.122510509174518</v>
      </c>
      <c r="Y13" s="17">
        <v>0.12431793849479</v>
      </c>
      <c r="Z13" s="17">
        <v>0.14609812367967101</v>
      </c>
      <c r="AA13" s="17">
        <v>0.123219449860565</v>
      </c>
      <c r="AB13" s="17">
        <v>0.10353111429198</v>
      </c>
      <c r="AC13" s="17">
        <v>0.150208301225704</v>
      </c>
      <c r="AD13" s="17">
        <v>0.14934026266287101</v>
      </c>
      <c r="AE13" s="17"/>
      <c r="AF13" s="17">
        <v>0.124425526410525</v>
      </c>
      <c r="AG13" s="17">
        <v>0.133828341633144</v>
      </c>
      <c r="AH13" s="17">
        <v>0.10520278655326799</v>
      </c>
      <c r="AI13" s="17"/>
      <c r="AJ13" s="17">
        <v>0.127741814145999</v>
      </c>
      <c r="AK13" s="17">
        <v>0.118418293267029</v>
      </c>
      <c r="AL13" s="17">
        <v>0.14118657861483899</v>
      </c>
      <c r="AM13" s="17">
        <v>4.6074422075381101E-2</v>
      </c>
      <c r="AN13" s="17">
        <v>0.115605238297688</v>
      </c>
      <c r="AO13" s="17"/>
      <c r="AP13" s="17">
        <v>0.128343116600173</v>
      </c>
      <c r="AQ13" s="17">
        <v>0.12396140972745701</v>
      </c>
      <c r="AR13" s="17">
        <v>0.14555523180021701</v>
      </c>
      <c r="AS13" s="17"/>
      <c r="AT13" s="17">
        <v>0.13168633270044999</v>
      </c>
      <c r="AU13" s="17">
        <v>0.12544140261025399</v>
      </c>
      <c r="AV13" s="17">
        <v>0.106927106919755</v>
      </c>
      <c r="AW13" s="17">
        <v>0.12856875488393399</v>
      </c>
      <c r="AX13" s="17">
        <v>0.106971095512901</v>
      </c>
      <c r="AY13" s="17"/>
      <c r="AZ13" s="17">
        <v>0.17996807725183001</v>
      </c>
      <c r="BA13" s="17">
        <v>9.6951407043968499E-2</v>
      </c>
      <c r="BB13" s="17">
        <v>0.13369493142958699</v>
      </c>
      <c r="BC13" s="17">
        <v>0.115214363514624</v>
      </c>
      <c r="BD13" s="17">
        <v>0.109436967320336</v>
      </c>
      <c r="BE13" s="17">
        <v>0.14598949713520901</v>
      </c>
      <c r="BF13" s="17">
        <v>0.13092652126870399</v>
      </c>
      <c r="BG13" s="17">
        <v>0.110374763328563</v>
      </c>
      <c r="BH13" s="17">
        <v>0.108713949422622</v>
      </c>
      <c r="BI13" s="17">
        <v>0.11502943445182599</v>
      </c>
      <c r="BJ13" s="17">
        <v>0.12898225707995301</v>
      </c>
      <c r="BK13" s="17">
        <v>0.12833556180254799</v>
      </c>
      <c r="BL13" s="17">
        <v>0.123274211935258</v>
      </c>
      <c r="BM13" s="17">
        <v>0.12584887857230401</v>
      </c>
      <c r="BN13" s="17">
        <v>0.108189559994278</v>
      </c>
      <c r="BO13" s="17">
        <v>8.8159751537320197E-2</v>
      </c>
      <c r="BP13" s="17"/>
      <c r="BQ13" s="17">
        <v>0.114522144812643</v>
      </c>
      <c r="BR13" s="17">
        <v>0.127742996537938</v>
      </c>
    </row>
    <row r="14" spans="2:70" x14ac:dyDescent="0.35">
      <c r="B14" s="18" t="s">
        <v>216</v>
      </c>
      <c r="C14" s="17">
        <v>8.7847840970987398E-2</v>
      </c>
      <c r="D14" s="17">
        <v>8.3414918714512801E-2</v>
      </c>
      <c r="E14" s="17">
        <v>9.2738167759347095E-2</v>
      </c>
      <c r="F14" s="17"/>
      <c r="G14" s="17">
        <v>6.8261635056716494E-2</v>
      </c>
      <c r="H14" s="17">
        <v>8.1387457066598903E-2</v>
      </c>
      <c r="I14" s="17">
        <v>8.4154740485038695E-2</v>
      </c>
      <c r="J14" s="17">
        <v>6.9040266827882293E-2</v>
      </c>
      <c r="K14" s="17">
        <v>0.11281312387506499</v>
      </c>
      <c r="L14" s="17">
        <v>0.10780915772397499</v>
      </c>
      <c r="M14" s="17"/>
      <c r="N14" s="17">
        <v>8.8820071451032503E-2</v>
      </c>
      <c r="O14" s="17">
        <v>0.101931036492359</v>
      </c>
      <c r="P14" s="17">
        <v>8.8397492204328895E-2</v>
      </c>
      <c r="Q14" s="17">
        <v>7.2823720753115995E-2</v>
      </c>
      <c r="R14" s="17"/>
      <c r="S14" s="17">
        <v>5.8958048831039798E-2</v>
      </c>
      <c r="T14" s="17">
        <v>8.4786534914671002E-2</v>
      </c>
      <c r="U14" s="17">
        <v>0.123390833198448</v>
      </c>
      <c r="V14" s="17">
        <v>8.9635799831779106E-2</v>
      </c>
      <c r="W14" s="17">
        <v>8.5842745354259703E-2</v>
      </c>
      <c r="X14" s="17">
        <v>7.92289928338272E-2</v>
      </c>
      <c r="Y14" s="17">
        <v>9.4637401091373904E-2</v>
      </c>
      <c r="Z14" s="17">
        <v>8.3125385605698099E-2</v>
      </c>
      <c r="AA14" s="17">
        <v>8.9936632094782504E-2</v>
      </c>
      <c r="AB14" s="17">
        <v>0.104636760557131</v>
      </c>
      <c r="AC14" s="17">
        <v>0.106532293834022</v>
      </c>
      <c r="AD14" s="17">
        <v>6.5274283229546495E-2</v>
      </c>
      <c r="AE14" s="17"/>
      <c r="AF14" s="17">
        <v>8.7624209844882797E-2</v>
      </c>
      <c r="AG14" s="17">
        <v>9.15512022658935E-2</v>
      </c>
      <c r="AH14" s="17">
        <v>7.3828911462054905E-2</v>
      </c>
      <c r="AI14" s="17"/>
      <c r="AJ14" s="17">
        <v>9.6325882677886804E-2</v>
      </c>
      <c r="AK14" s="17">
        <v>8.1960615846757803E-2</v>
      </c>
      <c r="AL14" s="17">
        <v>0.10448287258535401</v>
      </c>
      <c r="AM14" s="17">
        <v>4.1181749957175599E-2</v>
      </c>
      <c r="AN14" s="17">
        <v>8.2999008087759493E-2</v>
      </c>
      <c r="AO14" s="17"/>
      <c r="AP14" s="17">
        <v>8.6125538787200903E-2</v>
      </c>
      <c r="AQ14" s="17">
        <v>8.3740367451259498E-2</v>
      </c>
      <c r="AR14" s="17">
        <v>0.101942207238666</v>
      </c>
      <c r="AS14" s="17"/>
      <c r="AT14" s="17">
        <v>8.7174927892162704E-2</v>
      </c>
      <c r="AU14" s="17">
        <v>8.1476746789643603E-2</v>
      </c>
      <c r="AV14" s="17">
        <v>9.1033111348919907E-2</v>
      </c>
      <c r="AW14" s="17">
        <v>6.5211147529347799E-2</v>
      </c>
      <c r="AX14" s="17">
        <v>4.8297179861022499E-2</v>
      </c>
      <c r="AY14" s="17"/>
      <c r="AZ14" s="17">
        <v>5.2549340279117E-2</v>
      </c>
      <c r="BA14" s="17">
        <v>7.5501526935590396E-2</v>
      </c>
      <c r="BB14" s="17">
        <v>0.11663600353739501</v>
      </c>
      <c r="BC14" s="17">
        <v>8.2482741982403698E-2</v>
      </c>
      <c r="BD14" s="17">
        <v>0.109720632094597</v>
      </c>
      <c r="BE14" s="17">
        <v>5.7933702288440497E-2</v>
      </c>
      <c r="BF14" s="17">
        <v>9.8690118213493896E-2</v>
      </c>
      <c r="BG14" s="17">
        <v>8.0618363109812199E-2</v>
      </c>
      <c r="BH14" s="17">
        <v>7.5218733689295006E-2</v>
      </c>
      <c r="BI14" s="17">
        <v>9.6422544980338407E-2</v>
      </c>
      <c r="BJ14" s="17">
        <v>6.8133949668914603E-2</v>
      </c>
      <c r="BK14" s="17">
        <v>0.11850107588028699</v>
      </c>
      <c r="BL14" s="17">
        <v>0.10494285161919301</v>
      </c>
      <c r="BM14" s="17">
        <v>0.108780364113419</v>
      </c>
      <c r="BN14" s="17">
        <v>9.4136450381023404E-2</v>
      </c>
      <c r="BO14" s="17">
        <v>9.3866835102901003E-2</v>
      </c>
      <c r="BP14" s="17"/>
      <c r="BQ14" s="17">
        <v>6.8976121361059198E-2</v>
      </c>
      <c r="BR14" s="17">
        <v>9.6693731579281794E-2</v>
      </c>
    </row>
    <row r="15" spans="2:70" x14ac:dyDescent="0.35">
      <c r="B15" s="18" t="s">
        <v>140</v>
      </c>
      <c r="C15" s="17">
        <v>0.217777600925563</v>
      </c>
      <c r="D15" s="17">
        <v>0.21030260806635001</v>
      </c>
      <c r="E15" s="17">
        <v>0.22509344342444601</v>
      </c>
      <c r="F15" s="17"/>
      <c r="G15" s="17">
        <v>0.14128313278472601</v>
      </c>
      <c r="H15" s="17">
        <v>0.13245862034471301</v>
      </c>
      <c r="I15" s="17">
        <v>0.17437000280127701</v>
      </c>
      <c r="J15" s="17">
        <v>0.247701422735979</v>
      </c>
      <c r="K15" s="17">
        <v>0.27323081355539203</v>
      </c>
      <c r="L15" s="17">
        <v>0.311934121465404</v>
      </c>
      <c r="M15" s="17"/>
      <c r="N15" s="17">
        <v>0.22963210794522301</v>
      </c>
      <c r="O15" s="17">
        <v>0.22794275813387399</v>
      </c>
      <c r="P15" s="17">
        <v>0.19748448210925501</v>
      </c>
      <c r="Q15" s="17">
        <v>0.21315303741342301</v>
      </c>
      <c r="R15" s="17"/>
      <c r="S15" s="17">
        <v>0.171021020282388</v>
      </c>
      <c r="T15" s="17">
        <v>0.241733608904007</v>
      </c>
      <c r="U15" s="17">
        <v>0.232144937009538</v>
      </c>
      <c r="V15" s="17">
        <v>0.27214653964086999</v>
      </c>
      <c r="W15" s="17">
        <v>0.18543000423778699</v>
      </c>
      <c r="X15" s="17">
        <v>0.20956972084578801</v>
      </c>
      <c r="Y15" s="17">
        <v>0.20508437799989901</v>
      </c>
      <c r="Z15" s="17">
        <v>0.26732995878905202</v>
      </c>
      <c r="AA15" s="17">
        <v>0.219405405675518</v>
      </c>
      <c r="AB15" s="17">
        <v>0.25877490537939102</v>
      </c>
      <c r="AC15" s="17">
        <v>0.13677455809535</v>
      </c>
      <c r="AD15" s="17">
        <v>0.20524754259229899</v>
      </c>
      <c r="AE15" s="17"/>
      <c r="AF15" s="17">
        <v>0.26206749429196902</v>
      </c>
      <c r="AG15" s="17">
        <v>0.19911755078044499</v>
      </c>
      <c r="AH15" s="17">
        <v>0.18965966472103701</v>
      </c>
      <c r="AI15" s="17"/>
      <c r="AJ15" s="17">
        <v>0.26132146522157201</v>
      </c>
      <c r="AK15" s="17">
        <v>0.18179428718371399</v>
      </c>
      <c r="AL15" s="17">
        <v>0.23651922402273201</v>
      </c>
      <c r="AM15" s="17">
        <v>0.107836992726694</v>
      </c>
      <c r="AN15" s="17">
        <v>0.19791891756233099</v>
      </c>
      <c r="AO15" s="17"/>
      <c r="AP15" s="17">
        <v>0.236421398250663</v>
      </c>
      <c r="AQ15" s="17">
        <v>0.18678556521485901</v>
      </c>
      <c r="AR15" s="17">
        <v>0.227128871607471</v>
      </c>
      <c r="AS15" s="17"/>
      <c r="AT15" s="17">
        <v>0.22503211519366201</v>
      </c>
      <c r="AU15" s="17">
        <v>0.20581079121340301</v>
      </c>
      <c r="AV15" s="17">
        <v>0.22638799134628401</v>
      </c>
      <c r="AW15" s="17">
        <v>0.16590988407844501</v>
      </c>
      <c r="AX15" s="17">
        <v>0.22425905600840601</v>
      </c>
      <c r="AY15" s="17"/>
      <c r="AZ15" s="17">
        <v>0.21034605887803501</v>
      </c>
      <c r="BA15" s="17">
        <v>0.20088536830346301</v>
      </c>
      <c r="BB15" s="17">
        <v>0.20349254432077099</v>
      </c>
      <c r="BC15" s="17">
        <v>0.24594639051522499</v>
      </c>
      <c r="BD15" s="17">
        <v>0.198872370177786</v>
      </c>
      <c r="BE15" s="17">
        <v>0.208829964377238</v>
      </c>
      <c r="BF15" s="17">
        <v>0.18572638698841401</v>
      </c>
      <c r="BG15" s="17">
        <v>0.23257248328018601</v>
      </c>
      <c r="BH15" s="17">
        <v>0.23302198244786501</v>
      </c>
      <c r="BI15" s="17">
        <v>0.23325656882274801</v>
      </c>
      <c r="BJ15" s="17">
        <v>0.22974469784579099</v>
      </c>
      <c r="BK15" s="17">
        <v>0.20674574900772699</v>
      </c>
      <c r="BL15" s="17">
        <v>0.23791432628331699</v>
      </c>
      <c r="BM15" s="17">
        <v>0.23702204452436901</v>
      </c>
      <c r="BN15" s="17">
        <v>0.196674227989457</v>
      </c>
      <c r="BO15" s="17">
        <v>0.207998173929272</v>
      </c>
      <c r="BP15" s="17"/>
      <c r="BQ15" s="17">
        <v>0.17002545253333501</v>
      </c>
      <c r="BR15" s="17">
        <v>0.243436749331436</v>
      </c>
    </row>
    <row r="16" spans="2:70" x14ac:dyDescent="0.35">
      <c r="B16" s="18" t="s">
        <v>129</v>
      </c>
      <c r="C16" s="17">
        <v>1.1530859974421799E-2</v>
      </c>
      <c r="D16" s="17">
        <v>1.17625929958771E-2</v>
      </c>
      <c r="E16" s="17">
        <v>1.1378797125079901E-2</v>
      </c>
      <c r="F16" s="17"/>
      <c r="G16" s="17">
        <v>1.8965774177149199E-2</v>
      </c>
      <c r="H16" s="17">
        <v>1.0039653807975E-2</v>
      </c>
      <c r="I16" s="17">
        <v>8.4839152145413307E-3</v>
      </c>
      <c r="J16" s="17">
        <v>9.5666995484131705E-3</v>
      </c>
      <c r="K16" s="17">
        <v>8.1032896589619194E-3</v>
      </c>
      <c r="L16" s="17">
        <v>1.41861527324217E-2</v>
      </c>
      <c r="M16" s="17"/>
      <c r="N16" s="17">
        <v>7.5792700646050001E-3</v>
      </c>
      <c r="O16" s="17">
        <v>7.6863755993301199E-3</v>
      </c>
      <c r="P16" s="17">
        <v>1.5316747943581401E-2</v>
      </c>
      <c r="Q16" s="17">
        <v>1.5613378615345E-2</v>
      </c>
      <c r="R16" s="17"/>
      <c r="S16" s="17">
        <v>5.4352576808121703E-3</v>
      </c>
      <c r="T16" s="17">
        <v>1.1174450171516701E-2</v>
      </c>
      <c r="U16" s="17">
        <v>9.1867449269284595E-3</v>
      </c>
      <c r="V16" s="17">
        <v>9.0601153661179802E-3</v>
      </c>
      <c r="W16" s="17">
        <v>3.7341431776576998E-3</v>
      </c>
      <c r="X16" s="17">
        <v>2.1569937119204699E-2</v>
      </c>
      <c r="Y16" s="17">
        <v>1.89274565760672E-2</v>
      </c>
      <c r="Z16" s="17">
        <v>0</v>
      </c>
      <c r="AA16" s="17">
        <v>2.0500557036257298E-2</v>
      </c>
      <c r="AB16" s="17">
        <v>4.5482995023312196E-3</v>
      </c>
      <c r="AC16" s="17">
        <v>2.15633353668069E-2</v>
      </c>
      <c r="AD16" s="17">
        <v>1.02099004870358E-2</v>
      </c>
      <c r="AE16" s="17"/>
      <c r="AF16" s="17">
        <v>1.32897759608654E-2</v>
      </c>
      <c r="AG16" s="17">
        <v>9.6713905901412399E-3</v>
      </c>
      <c r="AH16" s="17">
        <v>5.7897695681167396E-3</v>
      </c>
      <c r="AI16" s="17"/>
      <c r="AJ16" s="17">
        <v>1.1774882505255799E-2</v>
      </c>
      <c r="AK16" s="17">
        <v>1.0034000952444701E-2</v>
      </c>
      <c r="AL16" s="17">
        <v>1.6106944824617699E-2</v>
      </c>
      <c r="AM16" s="17">
        <v>0</v>
      </c>
      <c r="AN16" s="17">
        <v>7.3012485736487602E-3</v>
      </c>
      <c r="AO16" s="17"/>
      <c r="AP16" s="17">
        <v>1.0690599583594401E-2</v>
      </c>
      <c r="AQ16" s="17">
        <v>7.3963174342934401E-3</v>
      </c>
      <c r="AR16" s="17">
        <v>1.10394773861455E-2</v>
      </c>
      <c r="AS16" s="17"/>
      <c r="AT16" s="17">
        <v>1.15617059884066E-2</v>
      </c>
      <c r="AU16" s="17">
        <v>1.54025672265989E-2</v>
      </c>
      <c r="AV16" s="17">
        <v>4.99971288986472E-3</v>
      </c>
      <c r="AW16" s="17">
        <v>8.5638841744073296E-3</v>
      </c>
      <c r="AX16" s="17">
        <v>1.2970282504088E-2</v>
      </c>
      <c r="AY16" s="17"/>
      <c r="AZ16" s="17">
        <v>3.71241742967863E-2</v>
      </c>
      <c r="BA16" s="17">
        <v>4.7789419184280299E-3</v>
      </c>
      <c r="BB16" s="17">
        <v>3.2495575334336598E-3</v>
      </c>
      <c r="BC16" s="17">
        <v>1.84517664461228E-2</v>
      </c>
      <c r="BD16" s="17">
        <v>9.8868283088365191E-3</v>
      </c>
      <c r="BE16" s="17">
        <v>2.8174869859681401E-2</v>
      </c>
      <c r="BF16" s="17">
        <v>4.8953421010568101E-3</v>
      </c>
      <c r="BG16" s="17">
        <v>1.6151189896061499E-2</v>
      </c>
      <c r="BH16" s="17">
        <v>2.0203741911332899E-2</v>
      </c>
      <c r="BI16" s="17">
        <v>0</v>
      </c>
      <c r="BJ16" s="17">
        <v>2.7676199835458999E-3</v>
      </c>
      <c r="BK16" s="17">
        <v>1.5891962647441499E-2</v>
      </c>
      <c r="BL16" s="17">
        <v>0</v>
      </c>
      <c r="BM16" s="17">
        <v>0</v>
      </c>
      <c r="BN16" s="17">
        <v>0</v>
      </c>
      <c r="BO16" s="17">
        <v>0</v>
      </c>
      <c r="BP16" s="17"/>
      <c r="BQ16" s="17">
        <v>8.0639436855353703E-3</v>
      </c>
      <c r="BR16" s="17">
        <v>1.17896255071372E-2</v>
      </c>
    </row>
    <row r="17" spans="2:70" x14ac:dyDescent="0.35">
      <c r="B17" s="18" t="s">
        <v>141</v>
      </c>
      <c r="C17" s="21">
        <v>0.40109037820980897</v>
      </c>
      <c r="D17" s="21">
        <v>0.41431990831814097</v>
      </c>
      <c r="E17" s="21">
        <v>0.386852744900895</v>
      </c>
      <c r="F17" s="21"/>
      <c r="G17" s="21">
        <v>0.51417152267944899</v>
      </c>
      <c r="H17" s="21">
        <v>0.54159724674911702</v>
      </c>
      <c r="I17" s="21">
        <v>0.46051790871366199</v>
      </c>
      <c r="J17" s="21">
        <v>0.39367633581664002</v>
      </c>
      <c r="K17" s="21">
        <v>0.28465401450571498</v>
      </c>
      <c r="L17" s="21">
        <v>0.24705766039904201</v>
      </c>
      <c r="M17" s="21"/>
      <c r="N17" s="21">
        <v>0.39492540169729701</v>
      </c>
      <c r="O17" s="21">
        <v>0.39747160171415502</v>
      </c>
      <c r="P17" s="21">
        <v>0.39385655490503302</v>
      </c>
      <c r="Q17" s="21">
        <v>0.41605685859332903</v>
      </c>
      <c r="R17" s="21"/>
      <c r="S17" s="21">
        <v>0.49232426696978598</v>
      </c>
      <c r="T17" s="21">
        <v>0.36123937157152203</v>
      </c>
      <c r="U17" s="21">
        <v>0.38199759275718698</v>
      </c>
      <c r="V17" s="21">
        <v>0.37807983756186397</v>
      </c>
      <c r="W17" s="21">
        <v>0.40858914223549703</v>
      </c>
      <c r="X17" s="21">
        <v>0.424257988423349</v>
      </c>
      <c r="Y17" s="21">
        <v>0.378509598418935</v>
      </c>
      <c r="Z17" s="21">
        <v>0.40259665386365501</v>
      </c>
      <c r="AA17" s="21">
        <v>0.38361688880498002</v>
      </c>
      <c r="AB17" s="21">
        <v>0.35464959450900602</v>
      </c>
      <c r="AC17" s="21">
        <v>0.43437550336069403</v>
      </c>
      <c r="AD17" s="21">
        <v>0.38678980827485798</v>
      </c>
      <c r="AE17" s="21"/>
      <c r="AF17" s="21">
        <v>0.353904618555341</v>
      </c>
      <c r="AG17" s="21">
        <v>0.40584051449304198</v>
      </c>
      <c r="AH17" s="21">
        <v>0.44525901567096998</v>
      </c>
      <c r="AI17" s="21"/>
      <c r="AJ17" s="21">
        <v>0.34704394739419703</v>
      </c>
      <c r="AK17" s="21">
        <v>0.46397307821510803</v>
      </c>
      <c r="AL17" s="21">
        <v>0.355810957539336</v>
      </c>
      <c r="AM17" s="21">
        <v>0.56714987719751497</v>
      </c>
      <c r="AN17" s="21">
        <v>0.40743444004197998</v>
      </c>
      <c r="AO17" s="21"/>
      <c r="AP17" s="21">
        <v>0.38302251749664001</v>
      </c>
      <c r="AQ17" s="21">
        <v>0.45487258370127598</v>
      </c>
      <c r="AR17" s="21">
        <v>0.374127248309095</v>
      </c>
      <c r="AS17" s="21"/>
      <c r="AT17" s="21">
        <v>0.36134999341551</v>
      </c>
      <c r="AU17" s="21">
        <v>0.41830146989253397</v>
      </c>
      <c r="AV17" s="21">
        <v>0.430451940818459</v>
      </c>
      <c r="AW17" s="21">
        <v>0.47940977402954998</v>
      </c>
      <c r="AX17" s="21">
        <v>0.45443731863947101</v>
      </c>
      <c r="AY17" s="21"/>
      <c r="AZ17" s="21">
        <v>0.42319427754468802</v>
      </c>
      <c r="BA17" s="21">
        <v>0.446491682998572</v>
      </c>
      <c r="BB17" s="21">
        <v>0.38310691411178799</v>
      </c>
      <c r="BC17" s="21">
        <v>0.39905227603756799</v>
      </c>
      <c r="BD17" s="21">
        <v>0.38115548816537098</v>
      </c>
      <c r="BE17" s="21">
        <v>0.36762419398594798</v>
      </c>
      <c r="BF17" s="21">
        <v>0.42904956168490799</v>
      </c>
      <c r="BG17" s="21">
        <v>0.422188185233699</v>
      </c>
      <c r="BH17" s="21">
        <v>0.39886698401850201</v>
      </c>
      <c r="BI17" s="21">
        <v>0.442393477114568</v>
      </c>
      <c r="BJ17" s="21">
        <v>0.406558028737176</v>
      </c>
      <c r="BK17" s="21">
        <v>0.43445360269861699</v>
      </c>
      <c r="BL17" s="21">
        <v>0.40215976305663198</v>
      </c>
      <c r="BM17" s="21">
        <v>0.317651998402117</v>
      </c>
      <c r="BN17" s="21">
        <v>0.39582338427263303</v>
      </c>
      <c r="BO17" s="21">
        <v>0.49578379209644602</v>
      </c>
      <c r="BP17" s="21"/>
      <c r="BQ17" s="21">
        <v>0.49589310342198201</v>
      </c>
      <c r="BR17" s="21">
        <v>0.35630909982923997</v>
      </c>
    </row>
    <row r="18" spans="2:70" x14ac:dyDescent="0.35">
      <c r="B18" s="18" t="s">
        <v>142</v>
      </c>
      <c r="C18" s="21">
        <v>0.42912816865564901</v>
      </c>
      <c r="D18" s="21">
        <v>0.40338821942109898</v>
      </c>
      <c r="E18" s="21">
        <v>0.45489969233655803</v>
      </c>
      <c r="F18" s="21"/>
      <c r="G18" s="21">
        <v>0.335219426692627</v>
      </c>
      <c r="H18" s="21">
        <v>0.31277082338482298</v>
      </c>
      <c r="I18" s="21">
        <v>0.38117465268551798</v>
      </c>
      <c r="J18" s="21">
        <v>0.42628622283338602</v>
      </c>
      <c r="K18" s="21">
        <v>0.526667848505599</v>
      </c>
      <c r="L18" s="21">
        <v>0.56242897859174001</v>
      </c>
      <c r="M18" s="21"/>
      <c r="N18" s="21">
        <v>0.45061896272867702</v>
      </c>
      <c r="O18" s="21">
        <v>0.43852381732025197</v>
      </c>
      <c r="P18" s="21">
        <v>0.42200496549765298</v>
      </c>
      <c r="Q18" s="21">
        <v>0.404065502283595</v>
      </c>
      <c r="R18" s="21"/>
      <c r="S18" s="21">
        <v>0.35514494282479803</v>
      </c>
      <c r="T18" s="21">
        <v>0.46364849877429898</v>
      </c>
      <c r="U18" s="21">
        <v>0.47949163147490498</v>
      </c>
      <c r="V18" s="21">
        <v>0.46745289699128101</v>
      </c>
      <c r="W18" s="21">
        <v>0.37197424439115501</v>
      </c>
      <c r="X18" s="21">
        <v>0.41130922285413402</v>
      </c>
      <c r="Y18" s="21">
        <v>0.42403971758606301</v>
      </c>
      <c r="Z18" s="21">
        <v>0.49655346807442202</v>
      </c>
      <c r="AA18" s="21">
        <v>0.43256148763086599</v>
      </c>
      <c r="AB18" s="21">
        <v>0.466942780228502</v>
      </c>
      <c r="AC18" s="21">
        <v>0.39351515315507601</v>
      </c>
      <c r="AD18" s="21">
        <v>0.41986208848471701</v>
      </c>
      <c r="AE18" s="21"/>
      <c r="AF18" s="21">
        <v>0.47411723054737698</v>
      </c>
      <c r="AG18" s="21">
        <v>0.42449709467948299</v>
      </c>
      <c r="AH18" s="21">
        <v>0.36869136273636</v>
      </c>
      <c r="AI18" s="21"/>
      <c r="AJ18" s="21">
        <v>0.48538916204545901</v>
      </c>
      <c r="AK18" s="21">
        <v>0.38217319629750102</v>
      </c>
      <c r="AL18" s="21">
        <v>0.48218867522292502</v>
      </c>
      <c r="AM18" s="21">
        <v>0.19509316475925101</v>
      </c>
      <c r="AN18" s="21">
        <v>0.39652316394777798</v>
      </c>
      <c r="AO18" s="21"/>
      <c r="AP18" s="21">
        <v>0.45089005363803802</v>
      </c>
      <c r="AQ18" s="21">
        <v>0.39448734239357502</v>
      </c>
      <c r="AR18" s="21">
        <v>0.47462631064635402</v>
      </c>
      <c r="AS18" s="21"/>
      <c r="AT18" s="21">
        <v>0.44389337578627402</v>
      </c>
      <c r="AU18" s="21">
        <v>0.41272894061330101</v>
      </c>
      <c r="AV18" s="21">
        <v>0.424348209614959</v>
      </c>
      <c r="AW18" s="21">
        <v>0.359689786491726</v>
      </c>
      <c r="AX18" s="21">
        <v>0.37952733138232903</v>
      </c>
      <c r="AY18" s="21"/>
      <c r="AZ18" s="21">
        <v>0.44286347640898199</v>
      </c>
      <c r="BA18" s="21">
        <v>0.37333830228302201</v>
      </c>
      <c r="BB18" s="21">
        <v>0.45382347928775302</v>
      </c>
      <c r="BC18" s="21">
        <v>0.443643496012254</v>
      </c>
      <c r="BD18" s="21">
        <v>0.41802996959271899</v>
      </c>
      <c r="BE18" s="21">
        <v>0.412753163800888</v>
      </c>
      <c r="BF18" s="21">
        <v>0.415343026470612</v>
      </c>
      <c r="BG18" s="21">
        <v>0.423565609718561</v>
      </c>
      <c r="BH18" s="21">
        <v>0.416954665559782</v>
      </c>
      <c r="BI18" s="21">
        <v>0.44470854825491202</v>
      </c>
      <c r="BJ18" s="21">
        <v>0.42686090459465897</v>
      </c>
      <c r="BK18" s="21">
        <v>0.453582386690562</v>
      </c>
      <c r="BL18" s="21">
        <v>0.46613138983776797</v>
      </c>
      <c r="BM18" s="21">
        <v>0.47165128721009297</v>
      </c>
      <c r="BN18" s="21">
        <v>0.39900023836475801</v>
      </c>
      <c r="BO18" s="21">
        <v>0.39002476056949398</v>
      </c>
      <c r="BP18" s="21"/>
      <c r="BQ18" s="21">
        <v>0.35352371870703703</v>
      </c>
      <c r="BR18" s="21">
        <v>0.46787347744865598</v>
      </c>
    </row>
    <row r="19" spans="2:70" x14ac:dyDescent="0.35">
      <c r="B19" s="18" t="s">
        <v>143</v>
      </c>
      <c r="C19" s="22">
        <v>-2.8037790445839601E-2</v>
      </c>
      <c r="D19" s="22">
        <v>1.0931688897041899E-2</v>
      </c>
      <c r="E19" s="22">
        <v>-6.8046947435663502E-2</v>
      </c>
      <c r="F19" s="22"/>
      <c r="G19" s="22">
        <v>0.17895209598682199</v>
      </c>
      <c r="H19" s="22">
        <v>0.22882642336429401</v>
      </c>
      <c r="I19" s="22">
        <v>7.9343256028143294E-2</v>
      </c>
      <c r="J19" s="22">
        <v>-3.2609887016746698E-2</v>
      </c>
      <c r="K19" s="22">
        <v>-0.24201383399988399</v>
      </c>
      <c r="L19" s="22">
        <v>-0.31537131819269698</v>
      </c>
      <c r="M19" s="22"/>
      <c r="N19" s="22">
        <v>-5.5693561031380102E-2</v>
      </c>
      <c r="O19" s="22">
        <v>-4.10522156060973E-2</v>
      </c>
      <c r="P19" s="22">
        <v>-2.8148410592620202E-2</v>
      </c>
      <c r="Q19" s="22">
        <v>1.19913563097345E-2</v>
      </c>
      <c r="R19" s="22"/>
      <c r="S19" s="22">
        <v>0.13717932414498901</v>
      </c>
      <c r="T19" s="22">
        <v>-0.10240912720277701</v>
      </c>
      <c r="U19" s="22">
        <v>-9.7494038717718404E-2</v>
      </c>
      <c r="V19" s="22">
        <v>-8.9373059429416493E-2</v>
      </c>
      <c r="W19" s="22">
        <v>3.6614897844342097E-2</v>
      </c>
      <c r="X19" s="22">
        <v>1.2948765569216E-2</v>
      </c>
      <c r="Y19" s="22">
        <v>-4.5530119167128201E-2</v>
      </c>
      <c r="Z19" s="22">
        <v>-9.3956814210766806E-2</v>
      </c>
      <c r="AA19" s="22">
        <v>-4.89445988258859E-2</v>
      </c>
      <c r="AB19" s="22">
        <v>-0.11229318571949599</v>
      </c>
      <c r="AC19" s="22">
        <v>4.08603502056182E-2</v>
      </c>
      <c r="AD19" s="22">
        <v>-3.3072280209858397E-2</v>
      </c>
      <c r="AE19" s="22"/>
      <c r="AF19" s="22">
        <v>-0.12021261199203601</v>
      </c>
      <c r="AG19" s="22">
        <v>-1.8656580186440699E-2</v>
      </c>
      <c r="AH19" s="22">
        <v>7.6567652934609598E-2</v>
      </c>
      <c r="AI19" s="22"/>
      <c r="AJ19" s="22">
        <v>-0.13834521465126101</v>
      </c>
      <c r="AK19" s="22">
        <v>8.1799881917607398E-2</v>
      </c>
      <c r="AL19" s="22">
        <v>-0.12637771768358899</v>
      </c>
      <c r="AM19" s="22">
        <v>0.37205671243826399</v>
      </c>
      <c r="AN19" s="22">
        <v>1.0911276094201301E-2</v>
      </c>
      <c r="AO19" s="22"/>
      <c r="AP19" s="22">
        <v>-6.7867536141397206E-2</v>
      </c>
      <c r="AQ19" s="22">
        <v>6.03852413077011E-2</v>
      </c>
      <c r="AR19" s="22">
        <v>-0.100499062337259</v>
      </c>
      <c r="AS19" s="22"/>
      <c r="AT19" s="22">
        <v>-8.2543382370764098E-2</v>
      </c>
      <c r="AU19" s="22">
        <v>5.5725292792327998E-3</v>
      </c>
      <c r="AV19" s="22">
        <v>6.1037312034997702E-3</v>
      </c>
      <c r="AW19" s="22">
        <v>0.11971998753782399</v>
      </c>
      <c r="AX19" s="22">
        <v>7.4909987257141999E-2</v>
      </c>
      <c r="AY19" s="22"/>
      <c r="AZ19" s="22">
        <v>-1.96691988642941E-2</v>
      </c>
      <c r="BA19" s="22">
        <v>7.3153380715550706E-2</v>
      </c>
      <c r="BB19" s="22">
        <v>-7.0716565175964599E-2</v>
      </c>
      <c r="BC19" s="22">
        <v>-4.4591219974686E-2</v>
      </c>
      <c r="BD19" s="22">
        <v>-3.6874481427348199E-2</v>
      </c>
      <c r="BE19" s="22">
        <v>-4.51289698149396E-2</v>
      </c>
      <c r="BF19" s="22">
        <v>1.37065352142966E-2</v>
      </c>
      <c r="BG19" s="22">
        <v>-1.3774244848621701E-3</v>
      </c>
      <c r="BH19" s="22">
        <v>-1.80876815412803E-2</v>
      </c>
      <c r="BI19" s="22">
        <v>-2.31507114034468E-3</v>
      </c>
      <c r="BJ19" s="22">
        <v>-2.0302875857483201E-2</v>
      </c>
      <c r="BK19" s="22">
        <v>-1.91287839919447E-2</v>
      </c>
      <c r="BL19" s="22">
        <v>-6.3971626781136298E-2</v>
      </c>
      <c r="BM19" s="22">
        <v>-0.153999288807975</v>
      </c>
      <c r="BN19" s="22">
        <v>-3.1768540921249802E-3</v>
      </c>
      <c r="BO19" s="22">
        <v>0.105759031526952</v>
      </c>
      <c r="BP19" s="22"/>
      <c r="BQ19" s="22">
        <v>0.14236938471494501</v>
      </c>
      <c r="BR19" s="22">
        <v>-0.111564377619416</v>
      </c>
    </row>
    <row r="20" spans="2:70" x14ac:dyDescent="0.35">
      <c r="B20" s="16"/>
    </row>
    <row r="21" spans="2:70" x14ac:dyDescent="0.35">
      <c r="B21" t="s">
        <v>98</v>
      </c>
    </row>
    <row r="22" spans="2:70" x14ac:dyDescent="0.35">
      <c r="B22" t="s">
        <v>99</v>
      </c>
    </row>
    <row r="24" spans="2:70" x14ac:dyDescent="0.35">
      <c r="B24" s="8" t="str">
        <f>HYPERLINK("#'Contents'!A1", "Return to Contents")</f>
        <v>Return to Contents</v>
      </c>
    </row>
  </sheetData>
  <mergeCells count="11">
    <mergeCell ref="BQ5:BR5"/>
    <mergeCell ref="D5:E5"/>
    <mergeCell ref="G5:L5"/>
    <mergeCell ref="N5:Q5"/>
    <mergeCell ref="S5:AD5"/>
    <mergeCell ref="AF5:AH5"/>
    <mergeCell ref="D2:BJ2"/>
    <mergeCell ref="AJ5:AN5"/>
    <mergeCell ref="AP5:AR5"/>
    <mergeCell ref="AT5:AX5"/>
    <mergeCell ref="AZ5:BO5"/>
  </mergeCells>
  <pageMargins left="0.7" right="0.7" top="0.75" bottom="0.75" header="0.3" footer="0.3"/>
  <pageSetup paperSize="9" orientation="portrait" horizontalDpi="300" verticalDpi="300"/>
  <drawing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B2:BR24"/>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67" width="10.7265625" customWidth="1"/>
    <col min="68" max="68" width="2.1796875" customWidth="1"/>
    <col min="69" max="70" width="10.7265625" customWidth="1"/>
    <col min="71" max="71" width="2.1796875" customWidth="1"/>
  </cols>
  <sheetData>
    <row r="2" spans="2:70" ht="40" customHeight="1" x14ac:dyDescent="0.35">
      <c r="D2" s="29" t="s">
        <v>223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row>
    <row r="5" spans="2:70" ht="30" customHeight="1" x14ac:dyDescent="0.35">
      <c r="B5" s="15"/>
      <c r="C5" s="15"/>
      <c r="D5" s="30" t="s">
        <v>74</v>
      </c>
      <c r="E5" s="30"/>
      <c r="F5" s="15"/>
      <c r="G5" s="30" t="s">
        <v>75</v>
      </c>
      <c r="H5" s="30"/>
      <c r="I5" s="30"/>
      <c r="J5" s="30"/>
      <c r="K5" s="30"/>
      <c r="L5" s="30"/>
      <c r="M5" s="15"/>
      <c r="N5" s="30" t="s">
        <v>76</v>
      </c>
      <c r="O5" s="30"/>
      <c r="P5" s="30"/>
      <c r="Q5" s="30"/>
      <c r="R5" s="15"/>
      <c r="S5" s="30" t="s">
        <v>77</v>
      </c>
      <c r="T5" s="30"/>
      <c r="U5" s="30"/>
      <c r="V5" s="30"/>
      <c r="W5" s="30"/>
      <c r="X5" s="30"/>
      <c r="Y5" s="30"/>
      <c r="Z5" s="30"/>
      <c r="AA5" s="30"/>
      <c r="AB5" s="30"/>
      <c r="AC5" s="30"/>
      <c r="AD5" s="30"/>
      <c r="AE5" s="15"/>
      <c r="AF5" s="30" t="s">
        <v>78</v>
      </c>
      <c r="AG5" s="30"/>
      <c r="AH5" s="30"/>
      <c r="AI5" s="15"/>
      <c r="AJ5" s="30" t="s">
        <v>79</v>
      </c>
      <c r="AK5" s="30"/>
      <c r="AL5" s="30"/>
      <c r="AM5" s="30"/>
      <c r="AN5" s="30"/>
      <c r="AO5" s="15"/>
      <c r="AP5" s="30" t="s">
        <v>80</v>
      </c>
      <c r="AQ5" s="30"/>
      <c r="AR5" s="30"/>
      <c r="AS5" s="15"/>
      <c r="AT5" s="30" t="s">
        <v>81</v>
      </c>
      <c r="AU5" s="30"/>
      <c r="AV5" s="30"/>
      <c r="AW5" s="30"/>
      <c r="AX5" s="30"/>
      <c r="AY5" s="15"/>
      <c r="AZ5" s="30" t="s">
        <v>82</v>
      </c>
      <c r="BA5" s="30"/>
      <c r="BB5" s="30"/>
      <c r="BC5" s="30"/>
      <c r="BD5" s="30"/>
      <c r="BE5" s="30"/>
      <c r="BF5" s="30"/>
      <c r="BG5" s="30"/>
      <c r="BH5" s="30"/>
      <c r="BI5" s="30"/>
      <c r="BJ5" s="30"/>
      <c r="BK5" s="30"/>
      <c r="BL5" s="30"/>
      <c r="BM5" s="30"/>
      <c r="BN5" s="30"/>
      <c r="BO5" s="30"/>
      <c r="BP5" s="15"/>
      <c r="BQ5" s="30" t="s">
        <v>83</v>
      </c>
      <c r="BR5" s="30"/>
    </row>
    <row r="6" spans="2:7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46</v>
      </c>
      <c r="AQ6" s="12" t="s">
        <v>47</v>
      </c>
      <c r="AR6" s="12" t="s">
        <v>50</v>
      </c>
      <c r="AT6" s="12" t="s">
        <v>51</v>
      </c>
      <c r="AU6" s="12" t="s">
        <v>52</v>
      </c>
      <c r="AV6" s="12" t="s">
        <v>53</v>
      </c>
      <c r="AW6" s="12" t="s">
        <v>54</v>
      </c>
      <c r="AX6" s="12" t="s">
        <v>55</v>
      </c>
      <c r="AZ6" s="12" t="s">
        <v>56</v>
      </c>
      <c r="BA6" s="12" t="s">
        <v>57</v>
      </c>
      <c r="BB6" s="12" t="s">
        <v>58</v>
      </c>
      <c r="BC6" s="12" t="s">
        <v>59</v>
      </c>
      <c r="BD6" s="12" t="s">
        <v>60</v>
      </c>
      <c r="BE6" s="12" t="s">
        <v>61</v>
      </c>
      <c r="BF6" s="12" t="s">
        <v>62</v>
      </c>
      <c r="BG6" s="12" t="s">
        <v>63</v>
      </c>
      <c r="BH6" s="12" t="s">
        <v>64</v>
      </c>
      <c r="BI6" s="12" t="s">
        <v>65</v>
      </c>
      <c r="BJ6" s="12" t="s">
        <v>66</v>
      </c>
      <c r="BK6" s="12" t="s">
        <v>67</v>
      </c>
      <c r="BL6" s="12" t="s">
        <v>68</v>
      </c>
      <c r="BM6" s="12" t="s">
        <v>69</v>
      </c>
      <c r="BN6" s="12" t="s">
        <v>70</v>
      </c>
      <c r="BO6" s="12" t="s">
        <v>71</v>
      </c>
      <c r="BQ6" s="12" t="s">
        <v>72</v>
      </c>
      <c r="BR6" s="12" t="s">
        <v>73</v>
      </c>
    </row>
    <row r="7" spans="2:70" ht="30" customHeight="1" x14ac:dyDescent="0.35">
      <c r="B7" s="10" t="s">
        <v>19</v>
      </c>
      <c r="C7" s="10">
        <v>4012</v>
      </c>
      <c r="D7" s="10">
        <v>1971</v>
      </c>
      <c r="E7" s="10">
        <v>2028</v>
      </c>
      <c r="F7" s="10"/>
      <c r="G7" s="10">
        <v>497</v>
      </c>
      <c r="H7" s="10">
        <v>704</v>
      </c>
      <c r="I7" s="10">
        <v>694</v>
      </c>
      <c r="J7" s="10">
        <v>693</v>
      </c>
      <c r="K7" s="10">
        <v>571</v>
      </c>
      <c r="L7" s="10">
        <v>853</v>
      </c>
      <c r="M7" s="10"/>
      <c r="N7" s="10">
        <v>1178</v>
      </c>
      <c r="O7" s="10">
        <v>1131</v>
      </c>
      <c r="P7" s="10">
        <v>781</v>
      </c>
      <c r="Q7" s="10">
        <v>909</v>
      </c>
      <c r="R7" s="10"/>
      <c r="S7" s="10">
        <v>563</v>
      </c>
      <c r="T7" s="10">
        <v>553</v>
      </c>
      <c r="U7" s="10">
        <v>314</v>
      </c>
      <c r="V7" s="10">
        <v>343</v>
      </c>
      <c r="W7" s="10">
        <v>293</v>
      </c>
      <c r="X7" s="10">
        <v>376</v>
      </c>
      <c r="Y7" s="10">
        <v>336</v>
      </c>
      <c r="Z7" s="10">
        <v>171</v>
      </c>
      <c r="AA7" s="10">
        <v>447</v>
      </c>
      <c r="AB7" s="10">
        <v>337</v>
      </c>
      <c r="AC7" s="10">
        <v>188</v>
      </c>
      <c r="AD7" s="10">
        <v>91</v>
      </c>
      <c r="AE7" s="10"/>
      <c r="AF7" s="10">
        <v>1421</v>
      </c>
      <c r="AG7" s="10">
        <v>1665</v>
      </c>
      <c r="AH7" s="10">
        <v>577</v>
      </c>
      <c r="AI7" s="10"/>
      <c r="AJ7" s="10">
        <v>1433</v>
      </c>
      <c r="AK7" s="10">
        <v>1082</v>
      </c>
      <c r="AL7" s="10">
        <v>299</v>
      </c>
      <c r="AM7" s="10">
        <v>42</v>
      </c>
      <c r="AN7" s="10">
        <v>541</v>
      </c>
      <c r="AO7" s="10"/>
      <c r="AP7" s="10">
        <v>878</v>
      </c>
      <c r="AQ7" s="10">
        <v>1369</v>
      </c>
      <c r="AR7" s="10">
        <v>264</v>
      </c>
      <c r="AS7" s="10"/>
      <c r="AT7" s="10">
        <v>929</v>
      </c>
      <c r="AU7" s="10">
        <v>932</v>
      </c>
      <c r="AV7" s="10">
        <v>1096</v>
      </c>
      <c r="AW7" s="10">
        <v>455</v>
      </c>
      <c r="AX7" s="10">
        <v>62</v>
      </c>
      <c r="AY7" s="10"/>
      <c r="AZ7" s="10">
        <v>33</v>
      </c>
      <c r="BA7" s="10">
        <v>185</v>
      </c>
      <c r="BB7" s="10">
        <v>256</v>
      </c>
      <c r="BC7" s="10">
        <v>269</v>
      </c>
      <c r="BD7" s="10">
        <v>403</v>
      </c>
      <c r="BE7" s="10">
        <v>436</v>
      </c>
      <c r="BF7" s="10">
        <v>391</v>
      </c>
      <c r="BG7" s="10">
        <v>312</v>
      </c>
      <c r="BH7" s="10">
        <v>253</v>
      </c>
      <c r="BI7" s="10">
        <v>211</v>
      </c>
      <c r="BJ7" s="10">
        <v>336</v>
      </c>
      <c r="BK7" s="10">
        <v>187</v>
      </c>
      <c r="BL7" s="10">
        <v>180</v>
      </c>
      <c r="BM7" s="10">
        <v>103</v>
      </c>
      <c r="BN7" s="10">
        <v>95</v>
      </c>
      <c r="BO7" s="10">
        <v>161</v>
      </c>
      <c r="BP7" s="10"/>
      <c r="BQ7" s="10">
        <v>1235</v>
      </c>
      <c r="BR7" s="10">
        <v>2665</v>
      </c>
    </row>
    <row r="8" spans="2:70" ht="30" customHeight="1" x14ac:dyDescent="0.35">
      <c r="B8" s="11" t="s">
        <v>20</v>
      </c>
      <c r="C8" s="11">
        <v>4012</v>
      </c>
      <c r="D8" s="11">
        <v>1975</v>
      </c>
      <c r="E8" s="11">
        <v>2024</v>
      </c>
      <c r="F8" s="11"/>
      <c r="G8" s="11">
        <v>558</v>
      </c>
      <c r="H8" s="11">
        <v>682</v>
      </c>
      <c r="I8" s="11">
        <v>685</v>
      </c>
      <c r="J8" s="11">
        <v>686</v>
      </c>
      <c r="K8" s="11">
        <v>562</v>
      </c>
      <c r="L8" s="11">
        <v>839</v>
      </c>
      <c r="M8" s="11"/>
      <c r="N8" s="11">
        <v>1080</v>
      </c>
      <c r="O8" s="11">
        <v>1039</v>
      </c>
      <c r="P8" s="11">
        <v>880</v>
      </c>
      <c r="Q8" s="11">
        <v>1000</v>
      </c>
      <c r="R8" s="11"/>
      <c r="S8" s="11">
        <v>562</v>
      </c>
      <c r="T8" s="11">
        <v>522</v>
      </c>
      <c r="U8" s="11">
        <v>321</v>
      </c>
      <c r="V8" s="11">
        <v>361</v>
      </c>
      <c r="W8" s="11">
        <v>281</v>
      </c>
      <c r="X8" s="11">
        <v>361</v>
      </c>
      <c r="Y8" s="11">
        <v>321</v>
      </c>
      <c r="Z8" s="11">
        <v>160</v>
      </c>
      <c r="AA8" s="11">
        <v>441</v>
      </c>
      <c r="AB8" s="11">
        <v>361</v>
      </c>
      <c r="AC8" s="11">
        <v>201</v>
      </c>
      <c r="AD8" s="11">
        <v>120</v>
      </c>
      <c r="AE8" s="11"/>
      <c r="AF8" s="11">
        <v>1410</v>
      </c>
      <c r="AG8" s="11">
        <v>1629</v>
      </c>
      <c r="AH8" s="11">
        <v>599</v>
      </c>
      <c r="AI8" s="11"/>
      <c r="AJ8" s="11">
        <v>1397</v>
      </c>
      <c r="AK8" s="11">
        <v>1071</v>
      </c>
      <c r="AL8" s="11">
        <v>288</v>
      </c>
      <c r="AM8" s="11">
        <v>45</v>
      </c>
      <c r="AN8" s="11">
        <v>558</v>
      </c>
      <c r="AO8" s="11"/>
      <c r="AP8" s="11">
        <v>856</v>
      </c>
      <c r="AQ8" s="11">
        <v>1358</v>
      </c>
      <c r="AR8" s="11">
        <v>259</v>
      </c>
      <c r="AS8" s="11"/>
      <c r="AT8" s="11">
        <v>961</v>
      </c>
      <c r="AU8" s="11">
        <v>958</v>
      </c>
      <c r="AV8" s="11">
        <v>1056</v>
      </c>
      <c r="AW8" s="11">
        <v>434</v>
      </c>
      <c r="AX8" s="11">
        <v>55</v>
      </c>
      <c r="AY8" s="11"/>
      <c r="AZ8" s="11">
        <v>33</v>
      </c>
      <c r="BA8" s="11">
        <v>186</v>
      </c>
      <c r="BB8" s="11">
        <v>267</v>
      </c>
      <c r="BC8" s="11">
        <v>280</v>
      </c>
      <c r="BD8" s="11">
        <v>416</v>
      </c>
      <c r="BE8" s="11">
        <v>443</v>
      </c>
      <c r="BF8" s="11">
        <v>394</v>
      </c>
      <c r="BG8" s="11">
        <v>314</v>
      </c>
      <c r="BH8" s="11">
        <v>257</v>
      </c>
      <c r="BI8" s="11">
        <v>206</v>
      </c>
      <c r="BJ8" s="11">
        <v>329</v>
      </c>
      <c r="BK8" s="11">
        <v>179</v>
      </c>
      <c r="BL8" s="11">
        <v>174</v>
      </c>
      <c r="BM8" s="11">
        <v>97</v>
      </c>
      <c r="BN8" s="11">
        <v>87</v>
      </c>
      <c r="BO8" s="11">
        <v>148</v>
      </c>
      <c r="BP8" s="11"/>
      <c r="BQ8" s="11">
        <v>1209</v>
      </c>
      <c r="BR8" s="11">
        <v>2688</v>
      </c>
    </row>
    <row r="9" spans="2:70" x14ac:dyDescent="0.35">
      <c r="B9" s="18" t="s">
        <v>136</v>
      </c>
      <c r="C9" s="17">
        <v>0.27462424868986202</v>
      </c>
      <c r="D9" s="17">
        <v>0.27968885975907298</v>
      </c>
      <c r="E9" s="17">
        <v>0.268994435556139</v>
      </c>
      <c r="F9" s="17"/>
      <c r="G9" s="17">
        <v>0.35973437609043202</v>
      </c>
      <c r="H9" s="17">
        <v>0.309264379845054</v>
      </c>
      <c r="I9" s="17">
        <v>0.30117431922913501</v>
      </c>
      <c r="J9" s="17">
        <v>0.26285807575485998</v>
      </c>
      <c r="K9" s="17">
        <v>0.23527658247531</v>
      </c>
      <c r="L9" s="17">
        <v>0.20408628045004501</v>
      </c>
      <c r="M9" s="17"/>
      <c r="N9" s="17">
        <v>0.238354510158616</v>
      </c>
      <c r="O9" s="17">
        <v>0.25197526542299398</v>
      </c>
      <c r="P9" s="17">
        <v>0.30561537326173299</v>
      </c>
      <c r="Q9" s="17">
        <v>0.31032669255477202</v>
      </c>
      <c r="R9" s="17"/>
      <c r="S9" s="17">
        <v>0.303051568806053</v>
      </c>
      <c r="T9" s="17">
        <v>0.24915545946741199</v>
      </c>
      <c r="U9" s="17">
        <v>0.23347567305137901</v>
      </c>
      <c r="V9" s="17">
        <v>0.25490339838433601</v>
      </c>
      <c r="W9" s="17">
        <v>0.27730223421718198</v>
      </c>
      <c r="X9" s="17">
        <v>0.29302957120516998</v>
      </c>
      <c r="Y9" s="17">
        <v>0.240986521490373</v>
      </c>
      <c r="Z9" s="17">
        <v>0.27911315103797801</v>
      </c>
      <c r="AA9" s="17">
        <v>0.29245219048374599</v>
      </c>
      <c r="AB9" s="17">
        <v>0.25718806359011598</v>
      </c>
      <c r="AC9" s="17">
        <v>0.34024887915603702</v>
      </c>
      <c r="AD9" s="17">
        <v>0.32104698241253499</v>
      </c>
      <c r="AE9" s="17"/>
      <c r="AF9" s="17">
        <v>0.25807121272330003</v>
      </c>
      <c r="AG9" s="17">
        <v>0.26207406594556698</v>
      </c>
      <c r="AH9" s="17">
        <v>0.29085717357722801</v>
      </c>
      <c r="AI9" s="17"/>
      <c r="AJ9" s="17">
        <v>0.24424632540227201</v>
      </c>
      <c r="AK9" s="17">
        <v>0.288908645264571</v>
      </c>
      <c r="AL9" s="17">
        <v>0.21987299832228099</v>
      </c>
      <c r="AM9" s="17">
        <v>0.351987172373316</v>
      </c>
      <c r="AN9" s="17">
        <v>0.29362111599549701</v>
      </c>
      <c r="AO9" s="17"/>
      <c r="AP9" s="17">
        <v>0.23301782685254099</v>
      </c>
      <c r="AQ9" s="17">
        <v>0.31194318604585403</v>
      </c>
      <c r="AR9" s="17">
        <v>0.20346043233637401</v>
      </c>
      <c r="AS9" s="17"/>
      <c r="AT9" s="17">
        <v>0.28101135108672898</v>
      </c>
      <c r="AU9" s="17">
        <v>0.27953711397106101</v>
      </c>
      <c r="AV9" s="17">
        <v>0.27349983789540599</v>
      </c>
      <c r="AW9" s="17">
        <v>0.26025354652101301</v>
      </c>
      <c r="AX9" s="17">
        <v>0.24973927191168799</v>
      </c>
      <c r="AY9" s="17"/>
      <c r="AZ9" s="17">
        <v>0.326164309139997</v>
      </c>
      <c r="BA9" s="17">
        <v>0.23948670135831199</v>
      </c>
      <c r="BB9" s="17">
        <v>0.28018093315449399</v>
      </c>
      <c r="BC9" s="17">
        <v>0.25986765984432397</v>
      </c>
      <c r="BD9" s="17">
        <v>0.30204154861558802</v>
      </c>
      <c r="BE9" s="17">
        <v>0.274158847590322</v>
      </c>
      <c r="BF9" s="17">
        <v>0.30158592035914999</v>
      </c>
      <c r="BG9" s="17">
        <v>0.25106002716979098</v>
      </c>
      <c r="BH9" s="17">
        <v>0.28529731175996997</v>
      </c>
      <c r="BI9" s="17">
        <v>0.22068051393558999</v>
      </c>
      <c r="BJ9" s="17">
        <v>0.27376743670276699</v>
      </c>
      <c r="BK9" s="17">
        <v>0.33189210363426103</v>
      </c>
      <c r="BL9" s="17">
        <v>0.26389176160699201</v>
      </c>
      <c r="BM9" s="17">
        <v>0.21711642861573499</v>
      </c>
      <c r="BN9" s="17">
        <v>0.28540025492009202</v>
      </c>
      <c r="BO9" s="17">
        <v>0.29876661341265298</v>
      </c>
      <c r="BP9" s="17"/>
      <c r="BQ9" s="17">
        <v>0.300641149957523</v>
      </c>
      <c r="BR9" s="17">
        <v>0.26270504861510302</v>
      </c>
    </row>
    <row r="10" spans="2:70" x14ac:dyDescent="0.35">
      <c r="B10" s="18" t="s">
        <v>212</v>
      </c>
      <c r="C10" s="17">
        <v>0.23877058478646401</v>
      </c>
      <c r="D10" s="17">
        <v>0.230523885607994</v>
      </c>
      <c r="E10" s="17">
        <v>0.24628389865149899</v>
      </c>
      <c r="F10" s="17"/>
      <c r="G10" s="17">
        <v>0.23573927129709901</v>
      </c>
      <c r="H10" s="17">
        <v>0.26867981426572302</v>
      </c>
      <c r="I10" s="17">
        <v>0.238428709444821</v>
      </c>
      <c r="J10" s="17">
        <v>0.24486983745041599</v>
      </c>
      <c r="K10" s="17">
        <v>0.223551276052329</v>
      </c>
      <c r="L10" s="17">
        <v>0.22195125998322801</v>
      </c>
      <c r="M10" s="17"/>
      <c r="N10" s="17">
        <v>0.233572389263346</v>
      </c>
      <c r="O10" s="17">
        <v>0.23799673137366301</v>
      </c>
      <c r="P10" s="17">
        <v>0.27129603183548001</v>
      </c>
      <c r="Q10" s="17">
        <v>0.21867235635221599</v>
      </c>
      <c r="R10" s="17"/>
      <c r="S10" s="17">
        <v>0.239582494579721</v>
      </c>
      <c r="T10" s="17">
        <v>0.22186062699797099</v>
      </c>
      <c r="U10" s="17">
        <v>0.27927221145324199</v>
      </c>
      <c r="V10" s="17">
        <v>0.26265622872088501</v>
      </c>
      <c r="W10" s="17">
        <v>0.238725522955791</v>
      </c>
      <c r="X10" s="17">
        <v>0.255424302390719</v>
      </c>
      <c r="Y10" s="17">
        <v>0.231287170081413</v>
      </c>
      <c r="Z10" s="17">
        <v>0.24944086702011001</v>
      </c>
      <c r="AA10" s="17">
        <v>0.207907437969204</v>
      </c>
      <c r="AB10" s="17">
        <v>0.246991536856249</v>
      </c>
      <c r="AC10" s="17">
        <v>0.19626794983835899</v>
      </c>
      <c r="AD10" s="17">
        <v>0.244005659902304</v>
      </c>
      <c r="AE10" s="17"/>
      <c r="AF10" s="17">
        <v>0.22642599298527899</v>
      </c>
      <c r="AG10" s="17">
        <v>0.25284645039370302</v>
      </c>
      <c r="AH10" s="17">
        <v>0.227060061650557</v>
      </c>
      <c r="AI10" s="17"/>
      <c r="AJ10" s="17">
        <v>0.233158706732841</v>
      </c>
      <c r="AK10" s="17">
        <v>0.252467747969152</v>
      </c>
      <c r="AL10" s="17">
        <v>0.219064099226777</v>
      </c>
      <c r="AM10" s="17">
        <v>0.22429144857300601</v>
      </c>
      <c r="AN10" s="17">
        <v>0.20668177188666201</v>
      </c>
      <c r="AO10" s="17"/>
      <c r="AP10" s="17">
        <v>0.25980657022695303</v>
      </c>
      <c r="AQ10" s="17">
        <v>0.246311528276772</v>
      </c>
      <c r="AR10" s="17">
        <v>0.25062090720883801</v>
      </c>
      <c r="AS10" s="17"/>
      <c r="AT10" s="17">
        <v>0.24192095462739799</v>
      </c>
      <c r="AU10" s="17">
        <v>0.24617174889027199</v>
      </c>
      <c r="AV10" s="17">
        <v>0.24472617430596699</v>
      </c>
      <c r="AW10" s="17">
        <v>0.195308238342462</v>
      </c>
      <c r="AX10" s="17">
        <v>0.319205050697285</v>
      </c>
      <c r="AY10" s="17"/>
      <c r="AZ10" s="17">
        <v>0.14259935571928301</v>
      </c>
      <c r="BA10" s="17">
        <v>0.198352532125391</v>
      </c>
      <c r="BB10" s="17">
        <v>0.23463760487587301</v>
      </c>
      <c r="BC10" s="17">
        <v>0.29259313239840701</v>
      </c>
      <c r="BD10" s="17">
        <v>0.22640103371165801</v>
      </c>
      <c r="BE10" s="17">
        <v>0.22754153380095099</v>
      </c>
      <c r="BF10" s="17">
        <v>0.25239868103876301</v>
      </c>
      <c r="BG10" s="17">
        <v>0.25458026899957698</v>
      </c>
      <c r="BH10" s="17">
        <v>0.257755701600693</v>
      </c>
      <c r="BI10" s="17">
        <v>0.265919631420309</v>
      </c>
      <c r="BJ10" s="17">
        <v>0.25868687413479402</v>
      </c>
      <c r="BK10" s="17">
        <v>0.209503767557532</v>
      </c>
      <c r="BL10" s="17">
        <v>0.25144244724294401</v>
      </c>
      <c r="BM10" s="17">
        <v>0.245647101598573</v>
      </c>
      <c r="BN10" s="17">
        <v>0.26982854060047201</v>
      </c>
      <c r="BO10" s="17">
        <v>0.18710208071283599</v>
      </c>
      <c r="BP10" s="17"/>
      <c r="BQ10" s="17">
        <v>0.24220492658111001</v>
      </c>
      <c r="BR10" s="17">
        <v>0.23893072383942399</v>
      </c>
    </row>
    <row r="11" spans="2:70" x14ac:dyDescent="0.35">
      <c r="B11" s="18" t="s">
        <v>213</v>
      </c>
      <c r="C11" s="17">
        <v>0.21556993083533901</v>
      </c>
      <c r="D11" s="17">
        <v>0.21007303586965501</v>
      </c>
      <c r="E11" s="17">
        <v>0.221849020660877</v>
      </c>
      <c r="F11" s="17"/>
      <c r="G11" s="17">
        <v>0.18673654582372301</v>
      </c>
      <c r="H11" s="17">
        <v>0.222842491525817</v>
      </c>
      <c r="I11" s="17">
        <v>0.22173286834001699</v>
      </c>
      <c r="J11" s="17">
        <v>0.21788790307962799</v>
      </c>
      <c r="K11" s="17">
        <v>0.20617875354249601</v>
      </c>
      <c r="L11" s="17">
        <v>0.228210683367707</v>
      </c>
      <c r="M11" s="17"/>
      <c r="N11" s="17">
        <v>0.233072875026784</v>
      </c>
      <c r="O11" s="17">
        <v>0.23115630651607899</v>
      </c>
      <c r="P11" s="17">
        <v>0.205753670104241</v>
      </c>
      <c r="Q11" s="17">
        <v>0.185223829561209</v>
      </c>
      <c r="R11" s="17"/>
      <c r="S11" s="17">
        <v>0.18786344487307099</v>
      </c>
      <c r="T11" s="17">
        <v>0.24197421243856801</v>
      </c>
      <c r="U11" s="17">
        <v>0.21425767297708201</v>
      </c>
      <c r="V11" s="17">
        <v>0.16939706526131901</v>
      </c>
      <c r="W11" s="17">
        <v>0.20343208698830501</v>
      </c>
      <c r="X11" s="17">
        <v>0.195812755843736</v>
      </c>
      <c r="Y11" s="17">
        <v>0.26491208638048602</v>
      </c>
      <c r="Z11" s="17">
        <v>0.260205959256605</v>
      </c>
      <c r="AA11" s="17">
        <v>0.22434499842314701</v>
      </c>
      <c r="AB11" s="17">
        <v>0.22347101539436601</v>
      </c>
      <c r="AC11" s="17">
        <v>0.238926764703842</v>
      </c>
      <c r="AD11" s="17">
        <v>0.17409249541028399</v>
      </c>
      <c r="AE11" s="17"/>
      <c r="AF11" s="17">
        <v>0.22464860117973601</v>
      </c>
      <c r="AG11" s="17">
        <v>0.22649316885711099</v>
      </c>
      <c r="AH11" s="17">
        <v>0.18647571320429801</v>
      </c>
      <c r="AI11" s="17"/>
      <c r="AJ11" s="17">
        <v>0.23298001910389499</v>
      </c>
      <c r="AK11" s="17">
        <v>0.216953391315301</v>
      </c>
      <c r="AL11" s="17">
        <v>0.24383986050411599</v>
      </c>
      <c r="AM11" s="17">
        <v>0.21688369143461</v>
      </c>
      <c r="AN11" s="17">
        <v>0.19081897723549399</v>
      </c>
      <c r="AO11" s="17"/>
      <c r="AP11" s="17">
        <v>0.23176431876328599</v>
      </c>
      <c r="AQ11" s="17">
        <v>0.219343803262457</v>
      </c>
      <c r="AR11" s="17">
        <v>0.238805034586281</v>
      </c>
      <c r="AS11" s="17"/>
      <c r="AT11" s="17">
        <v>0.21468113627999999</v>
      </c>
      <c r="AU11" s="17">
        <v>0.22470822934537699</v>
      </c>
      <c r="AV11" s="17">
        <v>0.20256506718153</v>
      </c>
      <c r="AW11" s="17">
        <v>0.24186061394462699</v>
      </c>
      <c r="AX11" s="17">
        <v>9.9140017533271396E-2</v>
      </c>
      <c r="AY11" s="17"/>
      <c r="AZ11" s="17">
        <v>0.13638141441201701</v>
      </c>
      <c r="BA11" s="17">
        <v>0.20303279463122401</v>
      </c>
      <c r="BB11" s="17">
        <v>0.19363678526826</v>
      </c>
      <c r="BC11" s="17">
        <v>0.19000915162399601</v>
      </c>
      <c r="BD11" s="17">
        <v>0.197897154150565</v>
      </c>
      <c r="BE11" s="17">
        <v>0.212402565877504</v>
      </c>
      <c r="BF11" s="17">
        <v>0.21054250930846</v>
      </c>
      <c r="BG11" s="17">
        <v>0.22508918256583499</v>
      </c>
      <c r="BH11" s="17">
        <v>0.22652672126981699</v>
      </c>
      <c r="BI11" s="17">
        <v>0.20812845281053299</v>
      </c>
      <c r="BJ11" s="17">
        <v>0.22404284597931101</v>
      </c>
      <c r="BK11" s="17">
        <v>0.261324826288449</v>
      </c>
      <c r="BL11" s="17">
        <v>0.23873290650659401</v>
      </c>
      <c r="BM11" s="17">
        <v>0.249738264349261</v>
      </c>
      <c r="BN11" s="17">
        <v>0.20768133144235301</v>
      </c>
      <c r="BO11" s="17">
        <v>0.23405154217565999</v>
      </c>
      <c r="BP11" s="17"/>
      <c r="BQ11" s="17">
        <v>0.226672548891972</v>
      </c>
      <c r="BR11" s="17">
        <v>0.213716643264282</v>
      </c>
    </row>
    <row r="12" spans="2:70" x14ac:dyDescent="0.35">
      <c r="B12" s="18" t="s">
        <v>214</v>
      </c>
      <c r="C12" s="17">
        <v>0.12517797037160999</v>
      </c>
      <c r="D12" s="17">
        <v>0.134622768005319</v>
      </c>
      <c r="E12" s="17">
        <v>0.115800341802415</v>
      </c>
      <c r="F12" s="17"/>
      <c r="G12" s="17">
        <v>0.113581762637758</v>
      </c>
      <c r="H12" s="17">
        <v>8.8721736064273096E-2</v>
      </c>
      <c r="I12" s="17">
        <v>0.11036389328627701</v>
      </c>
      <c r="J12" s="17">
        <v>0.124387319953719</v>
      </c>
      <c r="K12" s="17">
        <v>0.14694663777359601</v>
      </c>
      <c r="L12" s="17">
        <v>0.16071292054493999</v>
      </c>
      <c r="M12" s="17"/>
      <c r="N12" s="17">
        <v>0.12763369363955601</v>
      </c>
      <c r="O12" s="17">
        <v>0.12558955982221501</v>
      </c>
      <c r="P12" s="17">
        <v>0.103984086965675</v>
      </c>
      <c r="Q12" s="17">
        <v>0.142376078815104</v>
      </c>
      <c r="R12" s="17"/>
      <c r="S12" s="17">
        <v>0.13892016679692601</v>
      </c>
      <c r="T12" s="17">
        <v>0.135807937572655</v>
      </c>
      <c r="U12" s="17">
        <v>0.118202326560933</v>
      </c>
      <c r="V12" s="17">
        <v>0.12761666394469501</v>
      </c>
      <c r="W12" s="17">
        <v>0.14943753089164899</v>
      </c>
      <c r="X12" s="17">
        <v>0.12982529887436201</v>
      </c>
      <c r="Y12" s="17">
        <v>0.135561928425666</v>
      </c>
      <c r="Z12" s="17">
        <v>6.8182918143507604E-2</v>
      </c>
      <c r="AA12" s="17">
        <v>0.13091221064542899</v>
      </c>
      <c r="AB12" s="17">
        <v>0.111583918823423</v>
      </c>
      <c r="AC12" s="17">
        <v>9.0655377358981395E-2</v>
      </c>
      <c r="AD12" s="17">
        <v>8.0982059300164E-2</v>
      </c>
      <c r="AE12" s="17"/>
      <c r="AF12" s="17">
        <v>0.132097320403577</v>
      </c>
      <c r="AG12" s="17">
        <v>0.114861404234054</v>
      </c>
      <c r="AH12" s="17">
        <v>0.15274152594811499</v>
      </c>
      <c r="AI12" s="17"/>
      <c r="AJ12" s="17">
        <v>0.132227847414987</v>
      </c>
      <c r="AK12" s="17">
        <v>0.113483797589904</v>
      </c>
      <c r="AL12" s="17">
        <v>0.13929646510857999</v>
      </c>
      <c r="AM12" s="17">
        <v>0.10097503169434301</v>
      </c>
      <c r="AN12" s="17">
        <v>0.14569883110312301</v>
      </c>
      <c r="AO12" s="17"/>
      <c r="AP12" s="17">
        <v>0.13147843465196299</v>
      </c>
      <c r="AQ12" s="17">
        <v>9.3847922463962702E-2</v>
      </c>
      <c r="AR12" s="17">
        <v>0.13132548664591001</v>
      </c>
      <c r="AS12" s="17"/>
      <c r="AT12" s="17">
        <v>0.126400548942675</v>
      </c>
      <c r="AU12" s="17">
        <v>0.12430237667010099</v>
      </c>
      <c r="AV12" s="17">
        <v>0.121578010519327</v>
      </c>
      <c r="AW12" s="17">
        <v>0.127584112964261</v>
      </c>
      <c r="AX12" s="17">
        <v>0.15986413037404501</v>
      </c>
      <c r="AY12" s="17"/>
      <c r="AZ12" s="17">
        <v>0.21749789993160801</v>
      </c>
      <c r="BA12" s="17">
        <v>0.21045711712066201</v>
      </c>
      <c r="BB12" s="17">
        <v>0.133290086859678</v>
      </c>
      <c r="BC12" s="17">
        <v>0.106143970684334</v>
      </c>
      <c r="BD12" s="17">
        <v>0.13266018112307401</v>
      </c>
      <c r="BE12" s="17">
        <v>0.149727727945101</v>
      </c>
      <c r="BF12" s="17">
        <v>0.10542640891143901</v>
      </c>
      <c r="BG12" s="17">
        <v>0.116160152084859</v>
      </c>
      <c r="BH12" s="17">
        <v>0.110511408044685</v>
      </c>
      <c r="BI12" s="17">
        <v>0.12559260049684901</v>
      </c>
      <c r="BJ12" s="17">
        <v>0.12230616370835</v>
      </c>
      <c r="BK12" s="17">
        <v>5.2245083917997502E-2</v>
      </c>
      <c r="BL12" s="17">
        <v>7.8671922099256997E-2</v>
      </c>
      <c r="BM12" s="17">
        <v>9.9743338859884706E-2</v>
      </c>
      <c r="BN12" s="17">
        <v>0.10190566929157301</v>
      </c>
      <c r="BO12" s="17">
        <v>0.13903102567929199</v>
      </c>
      <c r="BP12" s="17"/>
      <c r="BQ12" s="17">
        <v>0.103577640277039</v>
      </c>
      <c r="BR12" s="17">
        <v>0.131579256389591</v>
      </c>
    </row>
    <row r="13" spans="2:70" x14ac:dyDescent="0.35">
      <c r="B13" s="18" t="s">
        <v>215</v>
      </c>
      <c r="C13" s="17">
        <v>5.0301177333737297E-2</v>
      </c>
      <c r="D13" s="17">
        <v>4.9874688586891598E-2</v>
      </c>
      <c r="E13" s="17">
        <v>5.10405290420076E-2</v>
      </c>
      <c r="F13" s="17"/>
      <c r="G13" s="17">
        <v>4.8797210444677698E-2</v>
      </c>
      <c r="H13" s="17">
        <v>4.9548481140391801E-2</v>
      </c>
      <c r="I13" s="17">
        <v>4.9387055553362702E-2</v>
      </c>
      <c r="J13" s="17">
        <v>5.3731535603523999E-2</v>
      </c>
      <c r="K13" s="17">
        <v>4.1785384536073202E-2</v>
      </c>
      <c r="L13" s="17">
        <v>5.55620889123567E-2</v>
      </c>
      <c r="M13" s="17"/>
      <c r="N13" s="17">
        <v>5.9478793365643802E-2</v>
      </c>
      <c r="O13" s="17">
        <v>5.4139476509578899E-2</v>
      </c>
      <c r="P13" s="17">
        <v>4.5500983487953103E-2</v>
      </c>
      <c r="Q13" s="17">
        <v>3.9265871291554399E-2</v>
      </c>
      <c r="R13" s="17"/>
      <c r="S13" s="17">
        <v>4.0664661824220301E-2</v>
      </c>
      <c r="T13" s="17">
        <v>5.5572546589865698E-2</v>
      </c>
      <c r="U13" s="17">
        <v>4.6568126811791899E-2</v>
      </c>
      <c r="V13" s="17">
        <v>4.4889153437467702E-2</v>
      </c>
      <c r="W13" s="17">
        <v>5.6847904540564598E-2</v>
      </c>
      <c r="X13" s="17">
        <v>4.2458311292003698E-2</v>
      </c>
      <c r="Y13" s="17">
        <v>4.0498857296975201E-2</v>
      </c>
      <c r="Z13" s="17">
        <v>4.53061243145335E-2</v>
      </c>
      <c r="AA13" s="17">
        <v>5.5010158857420999E-2</v>
      </c>
      <c r="AB13" s="17">
        <v>5.6856541460710501E-2</v>
      </c>
      <c r="AC13" s="17">
        <v>6.1421880476157202E-2</v>
      </c>
      <c r="AD13" s="17">
        <v>8.4257903959346903E-2</v>
      </c>
      <c r="AE13" s="17"/>
      <c r="AF13" s="17">
        <v>4.6721044651140797E-2</v>
      </c>
      <c r="AG13" s="17">
        <v>5.4975938179167898E-2</v>
      </c>
      <c r="AH13" s="17">
        <v>5.0080575050029899E-2</v>
      </c>
      <c r="AI13" s="17"/>
      <c r="AJ13" s="17">
        <v>5.1534272032860602E-2</v>
      </c>
      <c r="AK13" s="17">
        <v>4.2799638564955902E-2</v>
      </c>
      <c r="AL13" s="17">
        <v>3.9939632780335903E-2</v>
      </c>
      <c r="AM13" s="17">
        <v>1.9126897577760399E-2</v>
      </c>
      <c r="AN13" s="17">
        <v>6.2375501170511799E-2</v>
      </c>
      <c r="AO13" s="17"/>
      <c r="AP13" s="17">
        <v>5.4553754212487697E-2</v>
      </c>
      <c r="AQ13" s="17">
        <v>4.3974974645122497E-2</v>
      </c>
      <c r="AR13" s="17">
        <v>5.2024711565696803E-2</v>
      </c>
      <c r="AS13" s="17"/>
      <c r="AT13" s="17">
        <v>4.1830200304751201E-2</v>
      </c>
      <c r="AU13" s="17">
        <v>4.0040609182675803E-2</v>
      </c>
      <c r="AV13" s="17">
        <v>5.9231468390071998E-2</v>
      </c>
      <c r="AW13" s="17">
        <v>6.8379242242066998E-2</v>
      </c>
      <c r="AX13" s="17">
        <v>5.3468847671005598E-2</v>
      </c>
      <c r="AY13" s="17"/>
      <c r="AZ13" s="17">
        <v>0</v>
      </c>
      <c r="BA13" s="17">
        <v>5.92347992665972E-2</v>
      </c>
      <c r="BB13" s="17">
        <v>3.4376231587518499E-2</v>
      </c>
      <c r="BC13" s="17">
        <v>3.7156364899030001E-2</v>
      </c>
      <c r="BD13" s="17">
        <v>4.3623930063828101E-2</v>
      </c>
      <c r="BE13" s="17">
        <v>6.0102750009744202E-2</v>
      </c>
      <c r="BF13" s="17">
        <v>5.2286935440876703E-2</v>
      </c>
      <c r="BG13" s="17">
        <v>5.3056683120548502E-2</v>
      </c>
      <c r="BH13" s="17">
        <v>4.64167549304359E-2</v>
      </c>
      <c r="BI13" s="17">
        <v>7.6425956209475607E-2</v>
      </c>
      <c r="BJ13" s="17">
        <v>4.1182396128781003E-2</v>
      </c>
      <c r="BK13" s="17">
        <v>4.03337388412328E-2</v>
      </c>
      <c r="BL13" s="17">
        <v>5.5297733538601498E-2</v>
      </c>
      <c r="BM13" s="17">
        <v>6.5995822492387599E-2</v>
      </c>
      <c r="BN13" s="17">
        <v>5.00776916025161E-2</v>
      </c>
      <c r="BO13" s="17">
        <v>3.0662524899830401E-2</v>
      </c>
      <c r="BP13" s="17"/>
      <c r="BQ13" s="17">
        <v>3.8173024436139999E-2</v>
      </c>
      <c r="BR13" s="17">
        <v>5.41728453269886E-2</v>
      </c>
    </row>
    <row r="14" spans="2:70" x14ac:dyDescent="0.35">
      <c r="B14" s="18" t="s">
        <v>216</v>
      </c>
      <c r="C14" s="17">
        <v>3.02550932290198E-2</v>
      </c>
      <c r="D14" s="17">
        <v>3.02312226730359E-2</v>
      </c>
      <c r="E14" s="17">
        <v>3.0003417640757601E-2</v>
      </c>
      <c r="F14" s="17"/>
      <c r="G14" s="17">
        <v>2.0815502959873899E-2</v>
      </c>
      <c r="H14" s="17">
        <v>2.31058787574186E-2</v>
      </c>
      <c r="I14" s="17">
        <v>2.6740515346304901E-2</v>
      </c>
      <c r="J14" s="17">
        <v>3.0819642640018401E-2</v>
      </c>
      <c r="K14" s="17">
        <v>4.2357739369566598E-2</v>
      </c>
      <c r="L14" s="17">
        <v>3.6654581531557803E-2</v>
      </c>
      <c r="M14" s="17"/>
      <c r="N14" s="17">
        <v>4.2016220142108901E-2</v>
      </c>
      <c r="O14" s="17">
        <v>3.2657481720751197E-2</v>
      </c>
      <c r="P14" s="17">
        <v>2.0716730436560901E-2</v>
      </c>
      <c r="Q14" s="17">
        <v>2.3844069989315899E-2</v>
      </c>
      <c r="R14" s="17"/>
      <c r="S14" s="17">
        <v>3.0509841505664201E-2</v>
      </c>
      <c r="T14" s="17">
        <v>3.1589999958238899E-2</v>
      </c>
      <c r="U14" s="17">
        <v>3.23097989872674E-2</v>
      </c>
      <c r="V14" s="17">
        <v>6.03286178043611E-2</v>
      </c>
      <c r="W14" s="17">
        <v>1.56221975647905E-2</v>
      </c>
      <c r="X14" s="17">
        <v>1.83464484019321E-2</v>
      </c>
      <c r="Y14" s="17">
        <v>1.22494119154251E-2</v>
      </c>
      <c r="Z14" s="17">
        <v>3.5035718565981998E-2</v>
      </c>
      <c r="AA14" s="17">
        <v>2.5491537543316099E-2</v>
      </c>
      <c r="AB14" s="17">
        <v>3.8032835139711597E-2</v>
      </c>
      <c r="AC14" s="17">
        <v>2.4770772051616999E-2</v>
      </c>
      <c r="AD14" s="17">
        <v>4.24710838174625E-2</v>
      </c>
      <c r="AE14" s="17"/>
      <c r="AF14" s="17">
        <v>3.3164254832737897E-2</v>
      </c>
      <c r="AG14" s="17">
        <v>3.4166616864153801E-2</v>
      </c>
      <c r="AH14" s="17">
        <v>1.9052263781560198E-2</v>
      </c>
      <c r="AI14" s="17"/>
      <c r="AJ14" s="17">
        <v>3.6376253804352297E-2</v>
      </c>
      <c r="AK14" s="17">
        <v>2.6683202859876999E-2</v>
      </c>
      <c r="AL14" s="17">
        <v>3.6978587858894303E-2</v>
      </c>
      <c r="AM14" s="17">
        <v>1.7584197833283698E-2</v>
      </c>
      <c r="AN14" s="17">
        <v>2.08801197242925E-2</v>
      </c>
      <c r="AO14" s="17"/>
      <c r="AP14" s="17">
        <v>3.5362257975179702E-2</v>
      </c>
      <c r="AQ14" s="17">
        <v>2.93582195581641E-2</v>
      </c>
      <c r="AR14" s="17">
        <v>2.6803679475644299E-2</v>
      </c>
      <c r="AS14" s="17"/>
      <c r="AT14" s="17">
        <v>2.46902475452409E-2</v>
      </c>
      <c r="AU14" s="17">
        <v>2.4775513159846999E-2</v>
      </c>
      <c r="AV14" s="17">
        <v>3.2961303087610701E-2</v>
      </c>
      <c r="AW14" s="17">
        <v>4.2330718570590502E-2</v>
      </c>
      <c r="AX14" s="17">
        <v>5.3943935404894103E-2</v>
      </c>
      <c r="AY14" s="17"/>
      <c r="AZ14" s="17">
        <v>2.4181111321882699E-2</v>
      </c>
      <c r="BA14" s="17">
        <v>2.7729167163430098E-2</v>
      </c>
      <c r="BB14" s="17">
        <v>5.2344174825951301E-2</v>
      </c>
      <c r="BC14" s="17">
        <v>2.63601434721479E-2</v>
      </c>
      <c r="BD14" s="17">
        <v>2.2820013933684699E-2</v>
      </c>
      <c r="BE14" s="17">
        <v>1.28762852220174E-2</v>
      </c>
      <c r="BF14" s="17">
        <v>2.1191838813427202E-2</v>
      </c>
      <c r="BG14" s="17">
        <v>4.6131140356540298E-2</v>
      </c>
      <c r="BH14" s="17">
        <v>3.06474804247014E-2</v>
      </c>
      <c r="BI14" s="17">
        <v>1.8097917475372299E-2</v>
      </c>
      <c r="BJ14" s="17">
        <v>2.5974498403620601E-2</v>
      </c>
      <c r="BK14" s="17">
        <v>3.7023085847969602E-2</v>
      </c>
      <c r="BL14" s="17">
        <v>6.1224194606868197E-2</v>
      </c>
      <c r="BM14" s="17">
        <v>4.7202795543361903E-2</v>
      </c>
      <c r="BN14" s="17">
        <v>2.1480025376224801E-2</v>
      </c>
      <c r="BO14" s="17">
        <v>3.1877165750675E-2</v>
      </c>
      <c r="BP14" s="17"/>
      <c r="BQ14" s="17">
        <v>3.1514249190758299E-2</v>
      </c>
      <c r="BR14" s="17">
        <v>2.9836995591969898E-2</v>
      </c>
    </row>
    <row r="15" spans="2:70" x14ac:dyDescent="0.35">
      <c r="B15" s="18" t="s">
        <v>140</v>
      </c>
      <c r="C15" s="17">
        <v>5.4859835107672603E-2</v>
      </c>
      <c r="D15" s="17">
        <v>5.5430001448903199E-2</v>
      </c>
      <c r="E15" s="17">
        <v>5.4655866862888203E-2</v>
      </c>
      <c r="F15" s="17"/>
      <c r="G15" s="17">
        <v>2.14963445604874E-2</v>
      </c>
      <c r="H15" s="17">
        <v>3.2355635831930497E-2</v>
      </c>
      <c r="I15" s="17">
        <v>4.1572531668329103E-2</v>
      </c>
      <c r="J15" s="17">
        <v>5.9539988104272301E-2</v>
      </c>
      <c r="K15" s="17">
        <v>8.8533094293246795E-2</v>
      </c>
      <c r="L15" s="17">
        <v>7.9840568379874396E-2</v>
      </c>
      <c r="M15" s="17"/>
      <c r="N15" s="17">
        <v>5.8935365170151799E-2</v>
      </c>
      <c r="O15" s="17">
        <v>5.9206050850365399E-2</v>
      </c>
      <c r="P15" s="17">
        <v>3.6407156694209498E-2</v>
      </c>
      <c r="Q15" s="17">
        <v>6.2894079343784506E-2</v>
      </c>
      <c r="R15" s="17"/>
      <c r="S15" s="17">
        <v>4.8474704496167399E-2</v>
      </c>
      <c r="T15" s="17">
        <v>5.0696941467316001E-2</v>
      </c>
      <c r="U15" s="17">
        <v>6.0101318337604397E-2</v>
      </c>
      <c r="V15" s="17">
        <v>7.4748906430551598E-2</v>
      </c>
      <c r="W15" s="17">
        <v>4.7369328510694003E-2</v>
      </c>
      <c r="X15" s="17">
        <v>4.9241097926629201E-2</v>
      </c>
      <c r="Y15" s="17">
        <v>6.4013578717793201E-2</v>
      </c>
      <c r="Z15" s="17">
        <v>5.0737363848599899E-2</v>
      </c>
      <c r="AA15" s="17">
        <v>6.3881466077737495E-2</v>
      </c>
      <c r="AB15" s="17">
        <v>5.11286989983121E-2</v>
      </c>
      <c r="AC15" s="17">
        <v>4.2684105632176797E-2</v>
      </c>
      <c r="AD15" s="17">
        <v>4.29339147108675E-2</v>
      </c>
      <c r="AE15" s="17"/>
      <c r="AF15" s="17">
        <v>6.7243143311129003E-2</v>
      </c>
      <c r="AG15" s="17">
        <v>4.6679806268309802E-2</v>
      </c>
      <c r="AH15" s="17">
        <v>6.4408056884095205E-2</v>
      </c>
      <c r="AI15" s="17"/>
      <c r="AJ15" s="17">
        <v>6.0273715602328602E-2</v>
      </c>
      <c r="AK15" s="17">
        <v>4.6458829797741602E-2</v>
      </c>
      <c r="AL15" s="17">
        <v>8.7225404506451304E-2</v>
      </c>
      <c r="AM15" s="17">
        <v>4.7236091595334803E-2</v>
      </c>
      <c r="AN15" s="17">
        <v>7.0174891148003099E-2</v>
      </c>
      <c r="AO15" s="17"/>
      <c r="AP15" s="17">
        <v>4.4885987775854702E-2</v>
      </c>
      <c r="AQ15" s="17">
        <v>4.67818718089641E-2</v>
      </c>
      <c r="AR15" s="17">
        <v>7.64846312842309E-2</v>
      </c>
      <c r="AS15" s="17"/>
      <c r="AT15" s="17">
        <v>5.3002160928826203E-2</v>
      </c>
      <c r="AU15" s="17">
        <v>4.7410515395942397E-2</v>
      </c>
      <c r="AV15" s="17">
        <v>6.0654592583970997E-2</v>
      </c>
      <c r="AW15" s="17">
        <v>5.9361016735164002E-2</v>
      </c>
      <c r="AX15" s="17">
        <v>4.4651295424112197E-2</v>
      </c>
      <c r="AY15" s="17"/>
      <c r="AZ15" s="17">
        <v>5.4322343797913099E-2</v>
      </c>
      <c r="BA15" s="17">
        <v>5.6927946415956401E-2</v>
      </c>
      <c r="BB15" s="17">
        <v>5.3186223696075403E-2</v>
      </c>
      <c r="BC15" s="17">
        <v>6.9754549798452303E-2</v>
      </c>
      <c r="BD15" s="17">
        <v>6.9178497106155701E-2</v>
      </c>
      <c r="BE15" s="17">
        <v>5.8712972687604399E-2</v>
      </c>
      <c r="BF15" s="17">
        <v>5.17638392764962E-2</v>
      </c>
      <c r="BG15" s="17">
        <v>4.1123123392373499E-2</v>
      </c>
      <c r="BH15" s="17">
        <v>4.2844621969696302E-2</v>
      </c>
      <c r="BI15" s="17">
        <v>6.7167169217813599E-2</v>
      </c>
      <c r="BJ15" s="17">
        <v>3.6196988233779898E-2</v>
      </c>
      <c r="BK15" s="17">
        <v>6.7677393912558503E-2</v>
      </c>
      <c r="BL15" s="17">
        <v>4.4138798651165399E-2</v>
      </c>
      <c r="BM15" s="17">
        <v>7.4556248540796996E-2</v>
      </c>
      <c r="BN15" s="17">
        <v>6.3626486766769103E-2</v>
      </c>
      <c r="BO15" s="17">
        <v>6.4256263074541603E-2</v>
      </c>
      <c r="BP15" s="17"/>
      <c r="BQ15" s="17">
        <v>5.03854319135731E-2</v>
      </c>
      <c r="BR15" s="17">
        <v>5.7704311192908198E-2</v>
      </c>
    </row>
    <row r="16" spans="2:70" x14ac:dyDescent="0.35">
      <c r="B16" s="18" t="s">
        <v>129</v>
      </c>
      <c r="C16" s="17">
        <v>1.0441159646294501E-2</v>
      </c>
      <c r="D16" s="17">
        <v>9.5555380491288595E-3</v>
      </c>
      <c r="E16" s="17">
        <v>1.1372489783417599E-2</v>
      </c>
      <c r="F16" s="17"/>
      <c r="G16" s="17">
        <v>1.30989861859483E-2</v>
      </c>
      <c r="H16" s="17">
        <v>5.4815825693921103E-3</v>
      </c>
      <c r="I16" s="17">
        <v>1.0600107131753699E-2</v>
      </c>
      <c r="J16" s="17">
        <v>5.9056974135620298E-3</v>
      </c>
      <c r="K16" s="17">
        <v>1.5370531957382701E-2</v>
      </c>
      <c r="L16" s="17">
        <v>1.29816168302921E-2</v>
      </c>
      <c r="M16" s="17"/>
      <c r="N16" s="17">
        <v>6.93615323379325E-3</v>
      </c>
      <c r="O16" s="17">
        <v>7.2791277843534301E-3</v>
      </c>
      <c r="P16" s="17">
        <v>1.0725967214147E-2</v>
      </c>
      <c r="Q16" s="17">
        <v>1.73970220920441E-2</v>
      </c>
      <c r="R16" s="17"/>
      <c r="S16" s="17">
        <v>1.09331171181767E-2</v>
      </c>
      <c r="T16" s="17">
        <v>1.33422755079733E-2</v>
      </c>
      <c r="U16" s="17">
        <v>1.58128718207005E-2</v>
      </c>
      <c r="V16" s="17">
        <v>5.4599660163858902E-3</v>
      </c>
      <c r="W16" s="17">
        <v>1.12631943310245E-2</v>
      </c>
      <c r="X16" s="17">
        <v>1.5862214065448101E-2</v>
      </c>
      <c r="Y16" s="17">
        <v>1.0490445691868701E-2</v>
      </c>
      <c r="Z16" s="17">
        <v>1.19778978126846E-2</v>
      </c>
      <c r="AA16" s="17">
        <v>0</v>
      </c>
      <c r="AB16" s="17">
        <v>1.47473897371118E-2</v>
      </c>
      <c r="AC16" s="17">
        <v>5.0242707828292302E-3</v>
      </c>
      <c r="AD16" s="17">
        <v>1.02099004870358E-2</v>
      </c>
      <c r="AE16" s="17"/>
      <c r="AF16" s="17">
        <v>1.16284299130999E-2</v>
      </c>
      <c r="AG16" s="17">
        <v>7.9025492579334698E-3</v>
      </c>
      <c r="AH16" s="17">
        <v>9.3246299041174208E-3</v>
      </c>
      <c r="AI16" s="17"/>
      <c r="AJ16" s="17">
        <v>9.2028599064629107E-3</v>
      </c>
      <c r="AK16" s="17">
        <v>1.2244746638497801E-2</v>
      </c>
      <c r="AL16" s="17">
        <v>1.37829516925652E-2</v>
      </c>
      <c r="AM16" s="17">
        <v>2.19154689183453E-2</v>
      </c>
      <c r="AN16" s="17">
        <v>9.7487917364171301E-3</v>
      </c>
      <c r="AO16" s="17"/>
      <c r="AP16" s="17">
        <v>9.1308495417359095E-3</v>
      </c>
      <c r="AQ16" s="17">
        <v>8.4384939387043799E-3</v>
      </c>
      <c r="AR16" s="17">
        <v>2.0475116897025501E-2</v>
      </c>
      <c r="AS16" s="17"/>
      <c r="AT16" s="17">
        <v>1.64634002843809E-2</v>
      </c>
      <c r="AU16" s="17">
        <v>1.3053893384723301E-2</v>
      </c>
      <c r="AV16" s="17">
        <v>4.7835460361165903E-3</v>
      </c>
      <c r="AW16" s="17">
        <v>4.922510679815E-3</v>
      </c>
      <c r="AX16" s="17">
        <v>1.9987450983699299E-2</v>
      </c>
      <c r="AY16" s="17"/>
      <c r="AZ16" s="17">
        <v>9.8853565677298999E-2</v>
      </c>
      <c r="BA16" s="17">
        <v>4.7789419184280299E-3</v>
      </c>
      <c r="BB16" s="17">
        <v>1.83479597321498E-2</v>
      </c>
      <c r="BC16" s="17">
        <v>1.8115027279308998E-2</v>
      </c>
      <c r="BD16" s="17">
        <v>5.3776412954470304E-3</v>
      </c>
      <c r="BE16" s="17">
        <v>4.4773168667564698E-3</v>
      </c>
      <c r="BF16" s="17">
        <v>4.8038668513877203E-3</v>
      </c>
      <c r="BG16" s="17">
        <v>1.2799422310475501E-2</v>
      </c>
      <c r="BH16" s="17">
        <v>0</v>
      </c>
      <c r="BI16" s="17">
        <v>1.7987758434058101E-2</v>
      </c>
      <c r="BJ16" s="17">
        <v>1.78427967085967E-2</v>
      </c>
      <c r="BK16" s="17">
        <v>0</v>
      </c>
      <c r="BL16" s="17">
        <v>6.6002357475778602E-3</v>
      </c>
      <c r="BM16" s="17">
        <v>0</v>
      </c>
      <c r="BN16" s="17">
        <v>0</v>
      </c>
      <c r="BO16" s="17">
        <v>1.4252784294512899E-2</v>
      </c>
      <c r="BP16" s="17"/>
      <c r="BQ16" s="17">
        <v>6.8310287518841602E-3</v>
      </c>
      <c r="BR16" s="17">
        <v>1.13541757797331E-2</v>
      </c>
    </row>
    <row r="17" spans="2:70" x14ac:dyDescent="0.35">
      <c r="B17" s="18" t="s">
        <v>141</v>
      </c>
      <c r="C17" s="21">
        <v>0.72896476431166601</v>
      </c>
      <c r="D17" s="21">
        <v>0.72028578123672204</v>
      </c>
      <c r="E17" s="21">
        <v>0.737127354868514</v>
      </c>
      <c r="F17" s="21"/>
      <c r="G17" s="21">
        <v>0.78221019321125396</v>
      </c>
      <c r="H17" s="21">
        <v>0.80078668563659405</v>
      </c>
      <c r="I17" s="21">
        <v>0.76133589701397197</v>
      </c>
      <c r="J17" s="21">
        <v>0.72561581628490401</v>
      </c>
      <c r="K17" s="21">
        <v>0.66500661207013501</v>
      </c>
      <c r="L17" s="21">
        <v>0.65424822380097902</v>
      </c>
      <c r="M17" s="21"/>
      <c r="N17" s="21">
        <v>0.70499977444874595</v>
      </c>
      <c r="O17" s="21">
        <v>0.72112830331273603</v>
      </c>
      <c r="P17" s="21">
        <v>0.78266507520145401</v>
      </c>
      <c r="Q17" s="21">
        <v>0.71422287846819699</v>
      </c>
      <c r="R17" s="21"/>
      <c r="S17" s="21">
        <v>0.73049750825884496</v>
      </c>
      <c r="T17" s="21">
        <v>0.71299029890395105</v>
      </c>
      <c r="U17" s="21">
        <v>0.72700555748170304</v>
      </c>
      <c r="V17" s="21">
        <v>0.686956692366539</v>
      </c>
      <c r="W17" s="21">
        <v>0.71945984416127795</v>
      </c>
      <c r="X17" s="21">
        <v>0.74426662943962496</v>
      </c>
      <c r="Y17" s="21">
        <v>0.73718577795227103</v>
      </c>
      <c r="Z17" s="21">
        <v>0.78875997731469205</v>
      </c>
      <c r="AA17" s="21">
        <v>0.72470462687609705</v>
      </c>
      <c r="AB17" s="21">
        <v>0.72765061584073099</v>
      </c>
      <c r="AC17" s="21">
        <v>0.77544359369823801</v>
      </c>
      <c r="AD17" s="21">
        <v>0.73914513772512302</v>
      </c>
      <c r="AE17" s="21"/>
      <c r="AF17" s="21">
        <v>0.70914580688831497</v>
      </c>
      <c r="AG17" s="21">
        <v>0.74141368519638096</v>
      </c>
      <c r="AH17" s="21">
        <v>0.704392948432082</v>
      </c>
      <c r="AI17" s="21"/>
      <c r="AJ17" s="21">
        <v>0.71038505123900797</v>
      </c>
      <c r="AK17" s="21">
        <v>0.758329784549023</v>
      </c>
      <c r="AL17" s="21">
        <v>0.68277695805317296</v>
      </c>
      <c r="AM17" s="21">
        <v>0.79316231238093304</v>
      </c>
      <c r="AN17" s="21">
        <v>0.69112186511765294</v>
      </c>
      <c r="AO17" s="21"/>
      <c r="AP17" s="21">
        <v>0.72458871584277895</v>
      </c>
      <c r="AQ17" s="21">
        <v>0.77759851758508203</v>
      </c>
      <c r="AR17" s="21">
        <v>0.69288637413149301</v>
      </c>
      <c r="AS17" s="21"/>
      <c r="AT17" s="21">
        <v>0.73761344199412604</v>
      </c>
      <c r="AU17" s="21">
        <v>0.75041709220671005</v>
      </c>
      <c r="AV17" s="21">
        <v>0.72079107938290299</v>
      </c>
      <c r="AW17" s="21">
        <v>0.69742239880810297</v>
      </c>
      <c r="AX17" s="21">
        <v>0.66808434014224405</v>
      </c>
      <c r="AY17" s="21"/>
      <c r="AZ17" s="21">
        <v>0.60514507927129702</v>
      </c>
      <c r="BA17" s="21">
        <v>0.64087202811492605</v>
      </c>
      <c r="BB17" s="21">
        <v>0.70845532329862704</v>
      </c>
      <c r="BC17" s="21">
        <v>0.74246994386672704</v>
      </c>
      <c r="BD17" s="21">
        <v>0.72633973647781103</v>
      </c>
      <c r="BE17" s="21">
        <v>0.71410294726877699</v>
      </c>
      <c r="BF17" s="21">
        <v>0.76452711070637303</v>
      </c>
      <c r="BG17" s="21">
        <v>0.730729478735203</v>
      </c>
      <c r="BH17" s="21">
        <v>0.76957973463048102</v>
      </c>
      <c r="BI17" s="21">
        <v>0.69472859816643195</v>
      </c>
      <c r="BJ17" s="21">
        <v>0.75649715681687202</v>
      </c>
      <c r="BK17" s="21">
        <v>0.802720697480242</v>
      </c>
      <c r="BL17" s="21">
        <v>0.75406711535653004</v>
      </c>
      <c r="BM17" s="21">
        <v>0.71250179456356899</v>
      </c>
      <c r="BN17" s="21">
        <v>0.76291012696291705</v>
      </c>
      <c r="BO17" s="21">
        <v>0.71992023630114799</v>
      </c>
      <c r="BP17" s="21"/>
      <c r="BQ17" s="21">
        <v>0.76951862543060501</v>
      </c>
      <c r="BR17" s="21">
        <v>0.71535241571880903</v>
      </c>
    </row>
    <row r="18" spans="2:70" x14ac:dyDescent="0.35">
      <c r="B18" s="18" t="s">
        <v>142</v>
      </c>
      <c r="C18" s="21">
        <v>0.13541610567043</v>
      </c>
      <c r="D18" s="21">
        <v>0.135535912708831</v>
      </c>
      <c r="E18" s="21">
        <v>0.135699813545653</v>
      </c>
      <c r="F18" s="21"/>
      <c r="G18" s="21">
        <v>9.1109057965039E-2</v>
      </c>
      <c r="H18" s="21">
        <v>0.105009995729741</v>
      </c>
      <c r="I18" s="21">
        <v>0.117700102567997</v>
      </c>
      <c r="J18" s="21">
        <v>0.14409116634781499</v>
      </c>
      <c r="K18" s="21">
        <v>0.17267621819888701</v>
      </c>
      <c r="L18" s="21">
        <v>0.17205723882378901</v>
      </c>
      <c r="M18" s="21"/>
      <c r="N18" s="21">
        <v>0.16043037867790499</v>
      </c>
      <c r="O18" s="21">
        <v>0.146003009080695</v>
      </c>
      <c r="P18" s="21">
        <v>0.102624870618724</v>
      </c>
      <c r="Q18" s="21">
        <v>0.12600402062465499</v>
      </c>
      <c r="R18" s="21"/>
      <c r="S18" s="21">
        <v>0.119649207826052</v>
      </c>
      <c r="T18" s="21">
        <v>0.137859488015421</v>
      </c>
      <c r="U18" s="21">
        <v>0.13897924413666399</v>
      </c>
      <c r="V18" s="21">
        <v>0.17996667767238</v>
      </c>
      <c r="W18" s="21">
        <v>0.119839430616049</v>
      </c>
      <c r="X18" s="21">
        <v>0.110045857620565</v>
      </c>
      <c r="Y18" s="21">
        <v>0.11676184793019299</v>
      </c>
      <c r="Z18" s="21">
        <v>0.13107920672911499</v>
      </c>
      <c r="AA18" s="21">
        <v>0.14438316247847499</v>
      </c>
      <c r="AB18" s="21">
        <v>0.146018075598734</v>
      </c>
      <c r="AC18" s="21">
        <v>0.128876758159951</v>
      </c>
      <c r="AD18" s="21">
        <v>0.16966290248767699</v>
      </c>
      <c r="AE18" s="21"/>
      <c r="AF18" s="21">
        <v>0.147128442795008</v>
      </c>
      <c r="AG18" s="21">
        <v>0.135822361311632</v>
      </c>
      <c r="AH18" s="21">
        <v>0.133540895715685</v>
      </c>
      <c r="AI18" s="21"/>
      <c r="AJ18" s="21">
        <v>0.14818424143954101</v>
      </c>
      <c r="AK18" s="21">
        <v>0.115941671222574</v>
      </c>
      <c r="AL18" s="21">
        <v>0.16414362514568101</v>
      </c>
      <c r="AM18" s="21">
        <v>8.3947187006379001E-2</v>
      </c>
      <c r="AN18" s="21">
        <v>0.153430512042807</v>
      </c>
      <c r="AO18" s="21"/>
      <c r="AP18" s="21">
        <v>0.13480199996352199</v>
      </c>
      <c r="AQ18" s="21">
        <v>0.120115066012251</v>
      </c>
      <c r="AR18" s="21">
        <v>0.15531302232557201</v>
      </c>
      <c r="AS18" s="21"/>
      <c r="AT18" s="21">
        <v>0.119522608778818</v>
      </c>
      <c r="AU18" s="21">
        <v>0.112226637738465</v>
      </c>
      <c r="AV18" s="21">
        <v>0.152847364061654</v>
      </c>
      <c r="AW18" s="21">
        <v>0.17007097754782199</v>
      </c>
      <c r="AX18" s="21">
        <v>0.152064078500012</v>
      </c>
      <c r="AY18" s="21"/>
      <c r="AZ18" s="21">
        <v>7.8503455119795798E-2</v>
      </c>
      <c r="BA18" s="21">
        <v>0.14389191284598399</v>
      </c>
      <c r="BB18" s="21">
        <v>0.13990663010954499</v>
      </c>
      <c r="BC18" s="21">
        <v>0.13327105816963</v>
      </c>
      <c r="BD18" s="21">
        <v>0.135622441103668</v>
      </c>
      <c r="BE18" s="21">
        <v>0.131692007919366</v>
      </c>
      <c r="BF18" s="21">
        <v>0.12524261353079999</v>
      </c>
      <c r="BG18" s="21">
        <v>0.14031094686946199</v>
      </c>
      <c r="BH18" s="21">
        <v>0.119908857324834</v>
      </c>
      <c r="BI18" s="21">
        <v>0.16169104290266201</v>
      </c>
      <c r="BJ18" s="21">
        <v>0.103353882766182</v>
      </c>
      <c r="BK18" s="21">
        <v>0.14503421860176099</v>
      </c>
      <c r="BL18" s="21">
        <v>0.16066072679663501</v>
      </c>
      <c r="BM18" s="21">
        <v>0.187754866576547</v>
      </c>
      <c r="BN18" s="21">
        <v>0.13518420374550999</v>
      </c>
      <c r="BO18" s="21">
        <v>0.12679595372504701</v>
      </c>
      <c r="BP18" s="21"/>
      <c r="BQ18" s="21">
        <v>0.120072705540471</v>
      </c>
      <c r="BR18" s="21">
        <v>0.141714152111867</v>
      </c>
    </row>
    <row r="19" spans="2:70" x14ac:dyDescent="0.35">
      <c r="B19" s="18" t="s">
        <v>143</v>
      </c>
      <c r="C19" s="22">
        <v>0.59354865864123596</v>
      </c>
      <c r="D19" s="22">
        <v>0.58474986852789101</v>
      </c>
      <c r="E19" s="22">
        <v>0.60142754132286003</v>
      </c>
      <c r="F19" s="22"/>
      <c r="G19" s="22">
        <v>0.69110113524621497</v>
      </c>
      <c r="H19" s="22">
        <v>0.69577668990685304</v>
      </c>
      <c r="I19" s="22">
        <v>0.64363579444597596</v>
      </c>
      <c r="J19" s="22">
        <v>0.58152464993708897</v>
      </c>
      <c r="K19" s="22">
        <v>0.492330393871248</v>
      </c>
      <c r="L19" s="22">
        <v>0.48219098497719098</v>
      </c>
      <c r="M19" s="22"/>
      <c r="N19" s="22">
        <v>0.54456939577084196</v>
      </c>
      <c r="O19" s="22">
        <v>0.57512529423204095</v>
      </c>
      <c r="P19" s="22">
        <v>0.68004020458273096</v>
      </c>
      <c r="Q19" s="22">
        <v>0.588218857843543</v>
      </c>
      <c r="R19" s="22"/>
      <c r="S19" s="22">
        <v>0.61084830043279303</v>
      </c>
      <c r="T19" s="22">
        <v>0.57513081088853002</v>
      </c>
      <c r="U19" s="22">
        <v>0.58802631334503996</v>
      </c>
      <c r="V19" s="22">
        <v>0.50699001469415905</v>
      </c>
      <c r="W19" s="22">
        <v>0.59962041354522799</v>
      </c>
      <c r="X19" s="22">
        <v>0.63422077181906</v>
      </c>
      <c r="Y19" s="22">
        <v>0.62042393002207796</v>
      </c>
      <c r="Z19" s="22">
        <v>0.65768077058557695</v>
      </c>
      <c r="AA19" s="22">
        <v>0.580321464397622</v>
      </c>
      <c r="AB19" s="22">
        <v>0.58163254024199695</v>
      </c>
      <c r="AC19" s="22">
        <v>0.64656683553828698</v>
      </c>
      <c r="AD19" s="22">
        <v>0.56948223523744601</v>
      </c>
      <c r="AE19" s="22"/>
      <c r="AF19" s="22">
        <v>0.56201736409330705</v>
      </c>
      <c r="AG19" s="22">
        <v>0.60559132388474901</v>
      </c>
      <c r="AH19" s="22">
        <v>0.57085205271639705</v>
      </c>
      <c r="AI19" s="22"/>
      <c r="AJ19" s="22">
        <v>0.56220080979946696</v>
      </c>
      <c r="AK19" s="22">
        <v>0.64238811332644896</v>
      </c>
      <c r="AL19" s="22">
        <v>0.51863333290749203</v>
      </c>
      <c r="AM19" s="22">
        <v>0.709215125374554</v>
      </c>
      <c r="AN19" s="22">
        <v>0.53769135307484495</v>
      </c>
      <c r="AO19" s="22"/>
      <c r="AP19" s="22">
        <v>0.58978671587925702</v>
      </c>
      <c r="AQ19" s="22">
        <v>0.65748345157283195</v>
      </c>
      <c r="AR19" s="22">
        <v>0.53757335180592103</v>
      </c>
      <c r="AS19" s="22"/>
      <c r="AT19" s="22">
        <v>0.618090833215308</v>
      </c>
      <c r="AU19" s="22">
        <v>0.63819045446824496</v>
      </c>
      <c r="AV19" s="22">
        <v>0.56794371532124999</v>
      </c>
      <c r="AW19" s="22">
        <v>0.52735142126028101</v>
      </c>
      <c r="AX19" s="22">
        <v>0.51602026164223203</v>
      </c>
      <c r="AY19" s="22"/>
      <c r="AZ19" s="22">
        <v>0.52664162415150095</v>
      </c>
      <c r="BA19" s="22">
        <v>0.49698011526894198</v>
      </c>
      <c r="BB19" s="22">
        <v>0.56854869318908197</v>
      </c>
      <c r="BC19" s="22">
        <v>0.60919888569709701</v>
      </c>
      <c r="BD19" s="22">
        <v>0.59071729537414197</v>
      </c>
      <c r="BE19" s="22">
        <v>0.58241093934941102</v>
      </c>
      <c r="BF19" s="22">
        <v>0.63928449717557301</v>
      </c>
      <c r="BG19" s="22">
        <v>0.590418531865741</v>
      </c>
      <c r="BH19" s="22">
        <v>0.64967087730564799</v>
      </c>
      <c r="BI19" s="22">
        <v>0.53303755526376995</v>
      </c>
      <c r="BJ19" s="22">
        <v>0.65314327405068995</v>
      </c>
      <c r="BK19" s="22">
        <v>0.65768647887848097</v>
      </c>
      <c r="BL19" s="22">
        <v>0.59340638855989503</v>
      </c>
      <c r="BM19" s="22">
        <v>0.52474692798702205</v>
      </c>
      <c r="BN19" s="22">
        <v>0.62772592321740694</v>
      </c>
      <c r="BO19" s="22">
        <v>0.59312428257610095</v>
      </c>
      <c r="BP19" s="22"/>
      <c r="BQ19" s="22">
        <v>0.649445919890134</v>
      </c>
      <c r="BR19" s="22">
        <v>0.57363826360694303</v>
      </c>
    </row>
    <row r="20" spans="2:70" x14ac:dyDescent="0.35">
      <c r="B20" s="16"/>
    </row>
    <row r="21" spans="2:70" x14ac:dyDescent="0.35">
      <c r="B21" t="s">
        <v>98</v>
      </c>
    </row>
    <row r="22" spans="2:70" x14ac:dyDescent="0.35">
      <c r="B22" t="s">
        <v>99</v>
      </c>
    </row>
    <row r="24" spans="2:70" x14ac:dyDescent="0.35">
      <c r="B24" s="8" t="str">
        <f>HYPERLINK("#'Contents'!A1", "Return to Contents")</f>
        <v>Return to Contents</v>
      </c>
    </row>
  </sheetData>
  <mergeCells count="11">
    <mergeCell ref="BQ5:BR5"/>
    <mergeCell ref="D5:E5"/>
    <mergeCell ref="G5:L5"/>
    <mergeCell ref="N5:Q5"/>
    <mergeCell ref="S5:AD5"/>
    <mergeCell ref="AF5:AH5"/>
    <mergeCell ref="D2:BJ2"/>
    <mergeCell ref="AJ5:AN5"/>
    <mergeCell ref="AP5:AR5"/>
    <mergeCell ref="AT5:AX5"/>
    <mergeCell ref="AZ5:BO5"/>
  </mergeCells>
  <pageMargins left="0.7" right="0.7" top="0.75" bottom="0.75" header="0.3" footer="0.3"/>
  <pageSetup paperSize="9" orientation="portrait" horizontalDpi="300" verticalDpi="300"/>
  <drawing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B2:BR24"/>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67" width="10.7265625" customWidth="1"/>
    <col min="68" max="68" width="2.1796875" customWidth="1"/>
    <col min="69" max="70" width="10.7265625" customWidth="1"/>
    <col min="71" max="71" width="2.1796875" customWidth="1"/>
  </cols>
  <sheetData>
    <row r="2" spans="2:70" ht="40" customHeight="1" x14ac:dyDescent="0.35">
      <c r="D2" s="29" t="s">
        <v>224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row>
    <row r="5" spans="2:70" ht="30" customHeight="1" x14ac:dyDescent="0.35">
      <c r="B5" s="15"/>
      <c r="C5" s="15"/>
      <c r="D5" s="30" t="s">
        <v>74</v>
      </c>
      <c r="E5" s="30"/>
      <c r="F5" s="15"/>
      <c r="G5" s="30" t="s">
        <v>75</v>
      </c>
      <c r="H5" s="30"/>
      <c r="I5" s="30"/>
      <c r="J5" s="30"/>
      <c r="K5" s="30"/>
      <c r="L5" s="30"/>
      <c r="M5" s="15"/>
      <c r="N5" s="30" t="s">
        <v>76</v>
      </c>
      <c r="O5" s="30"/>
      <c r="P5" s="30"/>
      <c r="Q5" s="30"/>
      <c r="R5" s="15"/>
      <c r="S5" s="30" t="s">
        <v>77</v>
      </c>
      <c r="T5" s="30"/>
      <c r="U5" s="30"/>
      <c r="V5" s="30"/>
      <c r="W5" s="30"/>
      <c r="X5" s="30"/>
      <c r="Y5" s="30"/>
      <c r="Z5" s="30"/>
      <c r="AA5" s="30"/>
      <c r="AB5" s="30"/>
      <c r="AC5" s="30"/>
      <c r="AD5" s="30"/>
      <c r="AE5" s="15"/>
      <c r="AF5" s="30" t="s">
        <v>78</v>
      </c>
      <c r="AG5" s="30"/>
      <c r="AH5" s="30"/>
      <c r="AI5" s="15"/>
      <c r="AJ5" s="30" t="s">
        <v>79</v>
      </c>
      <c r="AK5" s="30"/>
      <c r="AL5" s="30"/>
      <c r="AM5" s="30"/>
      <c r="AN5" s="30"/>
      <c r="AO5" s="15"/>
      <c r="AP5" s="30" t="s">
        <v>80</v>
      </c>
      <c r="AQ5" s="30"/>
      <c r="AR5" s="30"/>
      <c r="AS5" s="15"/>
      <c r="AT5" s="30" t="s">
        <v>81</v>
      </c>
      <c r="AU5" s="30"/>
      <c r="AV5" s="30"/>
      <c r="AW5" s="30"/>
      <c r="AX5" s="30"/>
      <c r="AY5" s="15"/>
      <c r="AZ5" s="30" t="s">
        <v>82</v>
      </c>
      <c r="BA5" s="30"/>
      <c r="BB5" s="30"/>
      <c r="BC5" s="30"/>
      <c r="BD5" s="30"/>
      <c r="BE5" s="30"/>
      <c r="BF5" s="30"/>
      <c r="BG5" s="30"/>
      <c r="BH5" s="30"/>
      <c r="BI5" s="30"/>
      <c r="BJ5" s="30"/>
      <c r="BK5" s="30"/>
      <c r="BL5" s="30"/>
      <c r="BM5" s="30"/>
      <c r="BN5" s="30"/>
      <c r="BO5" s="30"/>
      <c r="BP5" s="15"/>
      <c r="BQ5" s="30" t="s">
        <v>83</v>
      </c>
      <c r="BR5" s="30"/>
    </row>
    <row r="6" spans="2:7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46</v>
      </c>
      <c r="AQ6" s="12" t="s">
        <v>47</v>
      </c>
      <c r="AR6" s="12" t="s">
        <v>50</v>
      </c>
      <c r="AT6" s="12" t="s">
        <v>51</v>
      </c>
      <c r="AU6" s="12" t="s">
        <v>52</v>
      </c>
      <c r="AV6" s="12" t="s">
        <v>53</v>
      </c>
      <c r="AW6" s="12" t="s">
        <v>54</v>
      </c>
      <c r="AX6" s="12" t="s">
        <v>55</v>
      </c>
      <c r="AZ6" s="12" t="s">
        <v>56</v>
      </c>
      <c r="BA6" s="12" t="s">
        <v>57</v>
      </c>
      <c r="BB6" s="12" t="s">
        <v>58</v>
      </c>
      <c r="BC6" s="12" t="s">
        <v>59</v>
      </c>
      <c r="BD6" s="12" t="s">
        <v>60</v>
      </c>
      <c r="BE6" s="12" t="s">
        <v>61</v>
      </c>
      <c r="BF6" s="12" t="s">
        <v>62</v>
      </c>
      <c r="BG6" s="12" t="s">
        <v>63</v>
      </c>
      <c r="BH6" s="12" t="s">
        <v>64</v>
      </c>
      <c r="BI6" s="12" t="s">
        <v>65</v>
      </c>
      <c r="BJ6" s="12" t="s">
        <v>66</v>
      </c>
      <c r="BK6" s="12" t="s">
        <v>67</v>
      </c>
      <c r="BL6" s="12" t="s">
        <v>68</v>
      </c>
      <c r="BM6" s="12" t="s">
        <v>69</v>
      </c>
      <c r="BN6" s="12" t="s">
        <v>70</v>
      </c>
      <c r="BO6" s="12" t="s">
        <v>71</v>
      </c>
      <c r="BQ6" s="12" t="s">
        <v>72</v>
      </c>
      <c r="BR6" s="12" t="s">
        <v>73</v>
      </c>
    </row>
    <row r="7" spans="2:70" ht="30" customHeight="1" x14ac:dyDescent="0.35">
      <c r="B7" s="10" t="s">
        <v>19</v>
      </c>
      <c r="C7" s="10">
        <v>4012</v>
      </c>
      <c r="D7" s="10">
        <v>1971</v>
      </c>
      <c r="E7" s="10">
        <v>2028</v>
      </c>
      <c r="F7" s="10"/>
      <c r="G7" s="10">
        <v>497</v>
      </c>
      <c r="H7" s="10">
        <v>704</v>
      </c>
      <c r="I7" s="10">
        <v>694</v>
      </c>
      <c r="J7" s="10">
        <v>693</v>
      </c>
      <c r="K7" s="10">
        <v>571</v>
      </c>
      <c r="L7" s="10">
        <v>853</v>
      </c>
      <c r="M7" s="10"/>
      <c r="N7" s="10">
        <v>1178</v>
      </c>
      <c r="O7" s="10">
        <v>1131</v>
      </c>
      <c r="P7" s="10">
        <v>781</v>
      </c>
      <c r="Q7" s="10">
        <v>909</v>
      </c>
      <c r="R7" s="10"/>
      <c r="S7" s="10">
        <v>563</v>
      </c>
      <c r="T7" s="10">
        <v>553</v>
      </c>
      <c r="U7" s="10">
        <v>314</v>
      </c>
      <c r="V7" s="10">
        <v>343</v>
      </c>
      <c r="W7" s="10">
        <v>293</v>
      </c>
      <c r="X7" s="10">
        <v>376</v>
      </c>
      <c r="Y7" s="10">
        <v>336</v>
      </c>
      <c r="Z7" s="10">
        <v>171</v>
      </c>
      <c r="AA7" s="10">
        <v>447</v>
      </c>
      <c r="AB7" s="10">
        <v>337</v>
      </c>
      <c r="AC7" s="10">
        <v>188</v>
      </c>
      <c r="AD7" s="10">
        <v>91</v>
      </c>
      <c r="AE7" s="10"/>
      <c r="AF7" s="10">
        <v>1421</v>
      </c>
      <c r="AG7" s="10">
        <v>1665</v>
      </c>
      <c r="AH7" s="10">
        <v>577</v>
      </c>
      <c r="AI7" s="10"/>
      <c r="AJ7" s="10">
        <v>1433</v>
      </c>
      <c r="AK7" s="10">
        <v>1082</v>
      </c>
      <c r="AL7" s="10">
        <v>299</v>
      </c>
      <c r="AM7" s="10">
        <v>42</v>
      </c>
      <c r="AN7" s="10">
        <v>541</v>
      </c>
      <c r="AO7" s="10"/>
      <c r="AP7" s="10">
        <v>878</v>
      </c>
      <c r="AQ7" s="10">
        <v>1369</v>
      </c>
      <c r="AR7" s="10">
        <v>264</v>
      </c>
      <c r="AS7" s="10"/>
      <c r="AT7" s="10">
        <v>929</v>
      </c>
      <c r="AU7" s="10">
        <v>932</v>
      </c>
      <c r="AV7" s="10">
        <v>1096</v>
      </c>
      <c r="AW7" s="10">
        <v>455</v>
      </c>
      <c r="AX7" s="10">
        <v>62</v>
      </c>
      <c r="AY7" s="10"/>
      <c r="AZ7" s="10">
        <v>33</v>
      </c>
      <c r="BA7" s="10">
        <v>185</v>
      </c>
      <c r="BB7" s="10">
        <v>256</v>
      </c>
      <c r="BC7" s="10">
        <v>269</v>
      </c>
      <c r="BD7" s="10">
        <v>403</v>
      </c>
      <c r="BE7" s="10">
        <v>436</v>
      </c>
      <c r="BF7" s="10">
        <v>391</v>
      </c>
      <c r="BG7" s="10">
        <v>312</v>
      </c>
      <c r="BH7" s="10">
        <v>253</v>
      </c>
      <c r="BI7" s="10">
        <v>211</v>
      </c>
      <c r="BJ7" s="10">
        <v>336</v>
      </c>
      <c r="BK7" s="10">
        <v>187</v>
      </c>
      <c r="BL7" s="10">
        <v>180</v>
      </c>
      <c r="BM7" s="10">
        <v>103</v>
      </c>
      <c r="BN7" s="10">
        <v>95</v>
      </c>
      <c r="BO7" s="10">
        <v>161</v>
      </c>
      <c r="BP7" s="10"/>
      <c r="BQ7" s="10">
        <v>1235</v>
      </c>
      <c r="BR7" s="10">
        <v>2665</v>
      </c>
    </row>
    <row r="8" spans="2:70" ht="30" customHeight="1" x14ac:dyDescent="0.35">
      <c r="B8" s="11" t="s">
        <v>20</v>
      </c>
      <c r="C8" s="11">
        <v>4012</v>
      </c>
      <c r="D8" s="11">
        <v>1975</v>
      </c>
      <c r="E8" s="11">
        <v>2024</v>
      </c>
      <c r="F8" s="11"/>
      <c r="G8" s="11">
        <v>558</v>
      </c>
      <c r="H8" s="11">
        <v>682</v>
      </c>
      <c r="I8" s="11">
        <v>685</v>
      </c>
      <c r="J8" s="11">
        <v>686</v>
      </c>
      <c r="K8" s="11">
        <v>562</v>
      </c>
      <c r="L8" s="11">
        <v>839</v>
      </c>
      <c r="M8" s="11"/>
      <c r="N8" s="11">
        <v>1080</v>
      </c>
      <c r="O8" s="11">
        <v>1039</v>
      </c>
      <c r="P8" s="11">
        <v>880</v>
      </c>
      <c r="Q8" s="11">
        <v>1000</v>
      </c>
      <c r="R8" s="11"/>
      <c r="S8" s="11">
        <v>562</v>
      </c>
      <c r="T8" s="11">
        <v>522</v>
      </c>
      <c r="U8" s="11">
        <v>321</v>
      </c>
      <c r="V8" s="11">
        <v>361</v>
      </c>
      <c r="W8" s="11">
        <v>281</v>
      </c>
      <c r="X8" s="11">
        <v>361</v>
      </c>
      <c r="Y8" s="11">
        <v>321</v>
      </c>
      <c r="Z8" s="11">
        <v>160</v>
      </c>
      <c r="AA8" s="11">
        <v>441</v>
      </c>
      <c r="AB8" s="11">
        <v>361</v>
      </c>
      <c r="AC8" s="11">
        <v>201</v>
      </c>
      <c r="AD8" s="11">
        <v>120</v>
      </c>
      <c r="AE8" s="11"/>
      <c r="AF8" s="11">
        <v>1410</v>
      </c>
      <c r="AG8" s="11">
        <v>1629</v>
      </c>
      <c r="AH8" s="11">
        <v>599</v>
      </c>
      <c r="AI8" s="11"/>
      <c r="AJ8" s="11">
        <v>1397</v>
      </c>
      <c r="AK8" s="11">
        <v>1071</v>
      </c>
      <c r="AL8" s="11">
        <v>288</v>
      </c>
      <c r="AM8" s="11">
        <v>45</v>
      </c>
      <c r="AN8" s="11">
        <v>558</v>
      </c>
      <c r="AO8" s="11"/>
      <c r="AP8" s="11">
        <v>856</v>
      </c>
      <c r="AQ8" s="11">
        <v>1358</v>
      </c>
      <c r="AR8" s="11">
        <v>259</v>
      </c>
      <c r="AS8" s="11"/>
      <c r="AT8" s="11">
        <v>961</v>
      </c>
      <c r="AU8" s="11">
        <v>958</v>
      </c>
      <c r="AV8" s="11">
        <v>1056</v>
      </c>
      <c r="AW8" s="11">
        <v>434</v>
      </c>
      <c r="AX8" s="11">
        <v>55</v>
      </c>
      <c r="AY8" s="11"/>
      <c r="AZ8" s="11">
        <v>33</v>
      </c>
      <c r="BA8" s="11">
        <v>186</v>
      </c>
      <c r="BB8" s="11">
        <v>267</v>
      </c>
      <c r="BC8" s="11">
        <v>280</v>
      </c>
      <c r="BD8" s="11">
        <v>416</v>
      </c>
      <c r="BE8" s="11">
        <v>443</v>
      </c>
      <c r="BF8" s="11">
        <v>394</v>
      </c>
      <c r="BG8" s="11">
        <v>314</v>
      </c>
      <c r="BH8" s="11">
        <v>257</v>
      </c>
      <c r="BI8" s="11">
        <v>206</v>
      </c>
      <c r="BJ8" s="11">
        <v>329</v>
      </c>
      <c r="BK8" s="11">
        <v>179</v>
      </c>
      <c r="BL8" s="11">
        <v>174</v>
      </c>
      <c r="BM8" s="11">
        <v>97</v>
      </c>
      <c r="BN8" s="11">
        <v>87</v>
      </c>
      <c r="BO8" s="11">
        <v>148</v>
      </c>
      <c r="BP8" s="11"/>
      <c r="BQ8" s="11">
        <v>1209</v>
      </c>
      <c r="BR8" s="11">
        <v>2688</v>
      </c>
    </row>
    <row r="9" spans="2:70" x14ac:dyDescent="0.35">
      <c r="B9" s="18" t="s">
        <v>136</v>
      </c>
      <c r="C9" s="17">
        <v>0.167864914058001</v>
      </c>
      <c r="D9" s="17">
        <v>0.16253445185104801</v>
      </c>
      <c r="E9" s="17">
        <v>0.17180386052268201</v>
      </c>
      <c r="F9" s="17"/>
      <c r="G9" s="17">
        <v>0.241261613652897</v>
      </c>
      <c r="H9" s="17">
        <v>0.21808881372401401</v>
      </c>
      <c r="I9" s="17">
        <v>0.22128638694237099</v>
      </c>
      <c r="J9" s="17">
        <v>0.16071463250224899</v>
      </c>
      <c r="K9" s="17">
        <v>9.9954283376289699E-2</v>
      </c>
      <c r="L9" s="17">
        <v>8.58592447460889E-2</v>
      </c>
      <c r="M9" s="17"/>
      <c r="N9" s="17">
        <v>0.15294762288144501</v>
      </c>
      <c r="O9" s="17">
        <v>0.171846192750752</v>
      </c>
      <c r="P9" s="17">
        <v>0.170839667747368</v>
      </c>
      <c r="Q9" s="17">
        <v>0.17940350060302501</v>
      </c>
      <c r="R9" s="17"/>
      <c r="S9" s="17">
        <v>0.18702439751234801</v>
      </c>
      <c r="T9" s="17">
        <v>0.18840445360081701</v>
      </c>
      <c r="U9" s="17">
        <v>0.124231281309004</v>
      </c>
      <c r="V9" s="17">
        <v>0.172732845203414</v>
      </c>
      <c r="W9" s="17">
        <v>0.12743739328182399</v>
      </c>
      <c r="X9" s="17">
        <v>0.18406244585732001</v>
      </c>
      <c r="Y9" s="17">
        <v>0.138414835201323</v>
      </c>
      <c r="Z9" s="17">
        <v>0.168635759372183</v>
      </c>
      <c r="AA9" s="17">
        <v>0.16392747644425301</v>
      </c>
      <c r="AB9" s="17">
        <v>0.16311320123692299</v>
      </c>
      <c r="AC9" s="17">
        <v>0.18235295500190901</v>
      </c>
      <c r="AD9" s="17">
        <v>0.219071665648229</v>
      </c>
      <c r="AE9" s="17"/>
      <c r="AF9" s="17">
        <v>0.154023714628614</v>
      </c>
      <c r="AG9" s="17">
        <v>0.15723929356543601</v>
      </c>
      <c r="AH9" s="17">
        <v>0.16930140823137299</v>
      </c>
      <c r="AI9" s="17"/>
      <c r="AJ9" s="17">
        <v>0.13822107846988901</v>
      </c>
      <c r="AK9" s="17">
        <v>0.18592943011665999</v>
      </c>
      <c r="AL9" s="17">
        <v>0.13009997298303799</v>
      </c>
      <c r="AM9" s="17">
        <v>0.20884883934548801</v>
      </c>
      <c r="AN9" s="17">
        <v>0.17646846089284399</v>
      </c>
      <c r="AO9" s="17"/>
      <c r="AP9" s="17">
        <v>0.14900077162415401</v>
      </c>
      <c r="AQ9" s="17">
        <v>0.18978659044549101</v>
      </c>
      <c r="AR9" s="17">
        <v>0.15388066124303301</v>
      </c>
      <c r="AS9" s="17"/>
      <c r="AT9" s="17">
        <v>0.156577626699276</v>
      </c>
      <c r="AU9" s="17">
        <v>0.182158847312797</v>
      </c>
      <c r="AV9" s="17">
        <v>0.15806456696690099</v>
      </c>
      <c r="AW9" s="17">
        <v>0.211824861375568</v>
      </c>
      <c r="AX9" s="17">
        <v>0.328997932445103</v>
      </c>
      <c r="AY9" s="17"/>
      <c r="AZ9" s="17">
        <v>0.28074182637909201</v>
      </c>
      <c r="BA9" s="17">
        <v>0.166241192162802</v>
      </c>
      <c r="BB9" s="17">
        <v>0.115081770547473</v>
      </c>
      <c r="BC9" s="17">
        <v>0.185270145342433</v>
      </c>
      <c r="BD9" s="17">
        <v>0.173997932247593</v>
      </c>
      <c r="BE9" s="17">
        <v>0.13939010215716099</v>
      </c>
      <c r="BF9" s="17">
        <v>0.17852774167032201</v>
      </c>
      <c r="BG9" s="17">
        <v>0.16873173458829399</v>
      </c>
      <c r="BH9" s="17">
        <v>0.18693990132879101</v>
      </c>
      <c r="BI9" s="17">
        <v>0.13955769250654501</v>
      </c>
      <c r="BJ9" s="17">
        <v>0.15953403425783999</v>
      </c>
      <c r="BK9" s="17">
        <v>0.19990130455911201</v>
      </c>
      <c r="BL9" s="17">
        <v>0.218279671737998</v>
      </c>
      <c r="BM9" s="17">
        <v>0.158564284341708</v>
      </c>
      <c r="BN9" s="17">
        <v>0.15513879528386501</v>
      </c>
      <c r="BO9" s="17">
        <v>0.172793702157366</v>
      </c>
      <c r="BP9" s="17"/>
      <c r="BQ9" s="17">
        <v>0.22582709473266599</v>
      </c>
      <c r="BR9" s="17">
        <v>0.14247955568075399</v>
      </c>
    </row>
    <row r="10" spans="2:70" x14ac:dyDescent="0.35">
      <c r="B10" s="18" t="s">
        <v>212</v>
      </c>
      <c r="C10" s="17">
        <v>0.22244444782588099</v>
      </c>
      <c r="D10" s="17">
        <v>0.19303285409947801</v>
      </c>
      <c r="E10" s="17">
        <v>0.251849077101925</v>
      </c>
      <c r="F10" s="17"/>
      <c r="G10" s="17">
        <v>0.20243402179466</v>
      </c>
      <c r="H10" s="17">
        <v>0.24309950379506901</v>
      </c>
      <c r="I10" s="17">
        <v>0.23891647734687799</v>
      </c>
      <c r="J10" s="17">
        <v>0.243064343843819</v>
      </c>
      <c r="K10" s="17">
        <v>0.209635905155033</v>
      </c>
      <c r="L10" s="17">
        <v>0.197230043291868</v>
      </c>
      <c r="M10" s="17"/>
      <c r="N10" s="17">
        <v>0.237952616244859</v>
      </c>
      <c r="O10" s="17">
        <v>0.22397497408868999</v>
      </c>
      <c r="P10" s="17">
        <v>0.21265364176511101</v>
      </c>
      <c r="Q10" s="17">
        <v>0.213724204202874</v>
      </c>
      <c r="R10" s="17"/>
      <c r="S10" s="17">
        <v>0.239399186530904</v>
      </c>
      <c r="T10" s="17">
        <v>0.236677879910345</v>
      </c>
      <c r="U10" s="17">
        <v>0.22916562403697899</v>
      </c>
      <c r="V10" s="17">
        <v>0.224446542609613</v>
      </c>
      <c r="W10" s="17">
        <v>0.24871174630798401</v>
      </c>
      <c r="X10" s="17">
        <v>0.194552942505131</v>
      </c>
      <c r="Y10" s="17">
        <v>0.217876631197371</v>
      </c>
      <c r="Z10" s="17">
        <v>0.259379106142761</v>
      </c>
      <c r="AA10" s="17">
        <v>0.214682540054523</v>
      </c>
      <c r="AB10" s="17">
        <v>0.17091103848800199</v>
      </c>
      <c r="AC10" s="17">
        <v>0.23355532749201299</v>
      </c>
      <c r="AD10" s="17">
        <v>0.207449248377647</v>
      </c>
      <c r="AE10" s="17"/>
      <c r="AF10" s="17">
        <v>0.21738130784403401</v>
      </c>
      <c r="AG10" s="17">
        <v>0.23394098308987299</v>
      </c>
      <c r="AH10" s="17">
        <v>0.21000775323267101</v>
      </c>
      <c r="AI10" s="17"/>
      <c r="AJ10" s="17">
        <v>0.23467245923042401</v>
      </c>
      <c r="AK10" s="17">
        <v>0.23238206805939601</v>
      </c>
      <c r="AL10" s="17">
        <v>0.244423184776455</v>
      </c>
      <c r="AM10" s="17">
        <v>0.19564363615539199</v>
      </c>
      <c r="AN10" s="17">
        <v>0.18680794845280499</v>
      </c>
      <c r="AO10" s="17"/>
      <c r="AP10" s="17">
        <v>0.23453046919713999</v>
      </c>
      <c r="AQ10" s="17">
        <v>0.22784629616458599</v>
      </c>
      <c r="AR10" s="17">
        <v>0.25984431659577201</v>
      </c>
      <c r="AS10" s="17"/>
      <c r="AT10" s="17">
        <v>0.19331226121362</v>
      </c>
      <c r="AU10" s="17">
        <v>0.22977389965556899</v>
      </c>
      <c r="AV10" s="17">
        <v>0.24064358467371399</v>
      </c>
      <c r="AW10" s="17">
        <v>0.216765070678901</v>
      </c>
      <c r="AX10" s="17">
        <v>0.16792315106641301</v>
      </c>
      <c r="AY10" s="17"/>
      <c r="AZ10" s="17">
        <v>0.143576402099034</v>
      </c>
      <c r="BA10" s="17">
        <v>0.207823719511881</v>
      </c>
      <c r="BB10" s="17">
        <v>0.26229933738326</v>
      </c>
      <c r="BC10" s="17">
        <v>0.22836063526667999</v>
      </c>
      <c r="BD10" s="17">
        <v>0.195244223738822</v>
      </c>
      <c r="BE10" s="17">
        <v>0.22362880736019</v>
      </c>
      <c r="BF10" s="17">
        <v>0.205615004146463</v>
      </c>
      <c r="BG10" s="17">
        <v>0.21450640704763899</v>
      </c>
      <c r="BH10" s="17">
        <v>0.25694966823558801</v>
      </c>
      <c r="BI10" s="17">
        <v>0.20512518218782699</v>
      </c>
      <c r="BJ10" s="17">
        <v>0.23979721823524899</v>
      </c>
      <c r="BK10" s="17">
        <v>0.26867370334476398</v>
      </c>
      <c r="BL10" s="17">
        <v>0.22515126036639799</v>
      </c>
      <c r="BM10" s="17">
        <v>0.162224837655119</v>
      </c>
      <c r="BN10" s="17">
        <v>0.262068698248965</v>
      </c>
      <c r="BO10" s="17">
        <v>0.23467649712658301</v>
      </c>
      <c r="BP10" s="17"/>
      <c r="BQ10" s="17">
        <v>0.25612724388156799</v>
      </c>
      <c r="BR10" s="17">
        <v>0.20911505467334199</v>
      </c>
    </row>
    <row r="11" spans="2:70" x14ac:dyDescent="0.35">
      <c r="B11" s="18" t="s">
        <v>213</v>
      </c>
      <c r="C11" s="17">
        <v>0.28299202708423499</v>
      </c>
      <c r="D11" s="17">
        <v>0.28279725464206701</v>
      </c>
      <c r="E11" s="17">
        <v>0.282616127720343</v>
      </c>
      <c r="F11" s="17"/>
      <c r="G11" s="17">
        <v>0.25965655684681299</v>
      </c>
      <c r="H11" s="17">
        <v>0.26561408319693702</v>
      </c>
      <c r="I11" s="17">
        <v>0.30404745194015298</v>
      </c>
      <c r="J11" s="17">
        <v>0.27694660571503998</v>
      </c>
      <c r="K11" s="17">
        <v>0.29889876178183</v>
      </c>
      <c r="L11" s="17">
        <v>0.28974413534580501</v>
      </c>
      <c r="M11" s="17"/>
      <c r="N11" s="17">
        <v>0.28696563648802198</v>
      </c>
      <c r="O11" s="17">
        <v>0.282561380077341</v>
      </c>
      <c r="P11" s="17">
        <v>0.29855601453457198</v>
      </c>
      <c r="Q11" s="17">
        <v>0.26489694575059602</v>
      </c>
      <c r="R11" s="17"/>
      <c r="S11" s="17">
        <v>0.27119649645146698</v>
      </c>
      <c r="T11" s="17">
        <v>0.25119055691833603</v>
      </c>
      <c r="U11" s="17">
        <v>0.30040996849995599</v>
      </c>
      <c r="V11" s="17">
        <v>0.289329145571323</v>
      </c>
      <c r="W11" s="17">
        <v>0.29075181840986603</v>
      </c>
      <c r="X11" s="17">
        <v>0.26306780946526398</v>
      </c>
      <c r="Y11" s="17">
        <v>0.33035731564404602</v>
      </c>
      <c r="Z11" s="17">
        <v>0.228100622288024</v>
      </c>
      <c r="AA11" s="17">
        <v>0.29766288648467498</v>
      </c>
      <c r="AB11" s="17">
        <v>0.305149065354831</v>
      </c>
      <c r="AC11" s="17">
        <v>0.25784622298946003</v>
      </c>
      <c r="AD11" s="17">
        <v>0.32069415996291201</v>
      </c>
      <c r="AE11" s="17"/>
      <c r="AF11" s="17">
        <v>0.29082626207161</v>
      </c>
      <c r="AG11" s="17">
        <v>0.28537329374100601</v>
      </c>
      <c r="AH11" s="17">
        <v>0.27385292442869702</v>
      </c>
      <c r="AI11" s="17"/>
      <c r="AJ11" s="17">
        <v>0.28299680035601599</v>
      </c>
      <c r="AK11" s="17">
        <v>0.28494073832160499</v>
      </c>
      <c r="AL11" s="17">
        <v>0.257629242989378</v>
      </c>
      <c r="AM11" s="17">
        <v>0.14799095971703199</v>
      </c>
      <c r="AN11" s="17">
        <v>0.303232489382812</v>
      </c>
      <c r="AO11" s="17"/>
      <c r="AP11" s="17">
        <v>0.28418809622020602</v>
      </c>
      <c r="AQ11" s="17">
        <v>0.29222009985531899</v>
      </c>
      <c r="AR11" s="17">
        <v>0.26125082690111401</v>
      </c>
      <c r="AS11" s="17"/>
      <c r="AT11" s="17">
        <v>0.29896348889663799</v>
      </c>
      <c r="AU11" s="17">
        <v>0.29829250005896601</v>
      </c>
      <c r="AV11" s="17">
        <v>0.253569812217115</v>
      </c>
      <c r="AW11" s="17">
        <v>0.29213620605426199</v>
      </c>
      <c r="AX11" s="17">
        <v>0.209409764124007</v>
      </c>
      <c r="AY11" s="17"/>
      <c r="AZ11" s="17">
        <v>0.200638050123121</v>
      </c>
      <c r="BA11" s="17">
        <v>0.27445595555679703</v>
      </c>
      <c r="BB11" s="17">
        <v>0.282824607373445</v>
      </c>
      <c r="BC11" s="17">
        <v>0.217645155385151</v>
      </c>
      <c r="BD11" s="17">
        <v>0.30682490653809102</v>
      </c>
      <c r="BE11" s="17">
        <v>0.28220110750871202</v>
      </c>
      <c r="BF11" s="17">
        <v>0.30114652220924998</v>
      </c>
      <c r="BG11" s="17">
        <v>0.29032832802259601</v>
      </c>
      <c r="BH11" s="17">
        <v>0.27795748818925098</v>
      </c>
      <c r="BI11" s="17">
        <v>0.29267033466326298</v>
      </c>
      <c r="BJ11" s="17">
        <v>0.33457480599381501</v>
      </c>
      <c r="BK11" s="17">
        <v>0.20951557164596299</v>
      </c>
      <c r="BL11" s="17">
        <v>0.253024834819501</v>
      </c>
      <c r="BM11" s="17">
        <v>0.39333034477205298</v>
      </c>
      <c r="BN11" s="17">
        <v>0.27216689007502098</v>
      </c>
      <c r="BO11" s="17">
        <v>0.27342898906741098</v>
      </c>
      <c r="BP11" s="17"/>
      <c r="BQ11" s="17">
        <v>0.264383071926379</v>
      </c>
      <c r="BR11" s="17">
        <v>0.29305507422844601</v>
      </c>
    </row>
    <row r="12" spans="2:70" x14ac:dyDescent="0.35">
      <c r="B12" s="18" t="s">
        <v>214</v>
      </c>
      <c r="C12" s="17">
        <v>0.16785144629149401</v>
      </c>
      <c r="D12" s="17">
        <v>0.18112949234012399</v>
      </c>
      <c r="E12" s="17">
        <v>0.15499944658251</v>
      </c>
      <c r="F12" s="17"/>
      <c r="G12" s="17">
        <v>0.10064438421463399</v>
      </c>
      <c r="H12" s="17">
        <v>0.129155195083513</v>
      </c>
      <c r="I12" s="17">
        <v>0.13825721941417299</v>
      </c>
      <c r="J12" s="17">
        <v>0.19184707216413199</v>
      </c>
      <c r="K12" s="17">
        <v>0.21854834203691401</v>
      </c>
      <c r="L12" s="17">
        <v>0.214654114226834</v>
      </c>
      <c r="M12" s="17"/>
      <c r="N12" s="17">
        <v>0.15506115264324999</v>
      </c>
      <c r="O12" s="17">
        <v>0.16344401625359001</v>
      </c>
      <c r="P12" s="17">
        <v>0.17067616154600199</v>
      </c>
      <c r="Q12" s="17">
        <v>0.183981131697006</v>
      </c>
      <c r="R12" s="17"/>
      <c r="S12" s="17">
        <v>0.161304625701259</v>
      </c>
      <c r="T12" s="17">
        <v>0.17693130371211499</v>
      </c>
      <c r="U12" s="17">
        <v>0.18259012077783399</v>
      </c>
      <c r="V12" s="17">
        <v>0.15087796427351299</v>
      </c>
      <c r="W12" s="17">
        <v>0.19577495554277499</v>
      </c>
      <c r="X12" s="17">
        <v>0.161757549170744</v>
      </c>
      <c r="Y12" s="17">
        <v>0.144816839023273</v>
      </c>
      <c r="Z12" s="17">
        <v>0.17818101605467901</v>
      </c>
      <c r="AA12" s="17">
        <v>0.17153969989269499</v>
      </c>
      <c r="AB12" s="17">
        <v>0.18580795975067799</v>
      </c>
      <c r="AC12" s="17">
        <v>0.15140499741184599</v>
      </c>
      <c r="AD12" s="17">
        <v>0.131416988344772</v>
      </c>
      <c r="AE12" s="17"/>
      <c r="AF12" s="17">
        <v>0.17969106822495801</v>
      </c>
      <c r="AG12" s="17">
        <v>0.164436916499793</v>
      </c>
      <c r="AH12" s="17">
        <v>0.18215808580228299</v>
      </c>
      <c r="AI12" s="17"/>
      <c r="AJ12" s="17">
        <v>0.18306920052144501</v>
      </c>
      <c r="AK12" s="17">
        <v>0.14369334848783399</v>
      </c>
      <c r="AL12" s="17">
        <v>0.169635944905145</v>
      </c>
      <c r="AM12" s="17">
        <v>0.26248196163599702</v>
      </c>
      <c r="AN12" s="17">
        <v>0.193929132435359</v>
      </c>
      <c r="AO12" s="17"/>
      <c r="AP12" s="17">
        <v>0.16645533090356801</v>
      </c>
      <c r="AQ12" s="17">
        <v>0.15175724808355101</v>
      </c>
      <c r="AR12" s="17">
        <v>0.14610695486744801</v>
      </c>
      <c r="AS12" s="17"/>
      <c r="AT12" s="17">
        <v>0.185483356251013</v>
      </c>
      <c r="AU12" s="17">
        <v>0.146785947210263</v>
      </c>
      <c r="AV12" s="17">
        <v>0.17159981670881699</v>
      </c>
      <c r="AW12" s="17">
        <v>0.16447872618349901</v>
      </c>
      <c r="AX12" s="17">
        <v>0.11432909124872601</v>
      </c>
      <c r="AY12" s="17"/>
      <c r="AZ12" s="17">
        <v>0.115210228819738</v>
      </c>
      <c r="BA12" s="17">
        <v>0.184084961928942</v>
      </c>
      <c r="BB12" s="17">
        <v>0.211565089266818</v>
      </c>
      <c r="BC12" s="17">
        <v>0.1867679903393</v>
      </c>
      <c r="BD12" s="17">
        <v>0.157944881333103</v>
      </c>
      <c r="BE12" s="17">
        <v>0.19095737852028699</v>
      </c>
      <c r="BF12" s="17">
        <v>0.16920519806551801</v>
      </c>
      <c r="BG12" s="17">
        <v>0.176052847782143</v>
      </c>
      <c r="BH12" s="17">
        <v>0.132346586237195</v>
      </c>
      <c r="BI12" s="17">
        <v>0.212093686211173</v>
      </c>
      <c r="BJ12" s="17">
        <v>0.121233557277912</v>
      </c>
      <c r="BK12" s="17">
        <v>0.166747480091266</v>
      </c>
      <c r="BL12" s="17">
        <v>0.13974595582119001</v>
      </c>
      <c r="BM12" s="17">
        <v>0.14373611331319799</v>
      </c>
      <c r="BN12" s="17">
        <v>0.14937623988757501</v>
      </c>
      <c r="BO12" s="17">
        <v>0.15915642542095701</v>
      </c>
      <c r="BP12" s="17"/>
      <c r="BQ12" s="17">
        <v>0.12956462060959401</v>
      </c>
      <c r="BR12" s="17">
        <v>0.185596310458049</v>
      </c>
    </row>
    <row r="13" spans="2:70" x14ac:dyDescent="0.35">
      <c r="B13" s="18" t="s">
        <v>215</v>
      </c>
      <c r="C13" s="17">
        <v>7.0870220061785894E-2</v>
      </c>
      <c r="D13" s="17">
        <v>8.4512994481433207E-2</v>
      </c>
      <c r="E13" s="17">
        <v>5.8011933395732802E-2</v>
      </c>
      <c r="F13" s="17"/>
      <c r="G13" s="17">
        <v>0.100612255656838</v>
      </c>
      <c r="H13" s="17">
        <v>6.2904922260383994E-2</v>
      </c>
      <c r="I13" s="17">
        <v>5.38600759945536E-2</v>
      </c>
      <c r="J13" s="17">
        <v>5.7733107139215201E-2</v>
      </c>
      <c r="K13" s="17">
        <v>8.0321922308444996E-2</v>
      </c>
      <c r="L13" s="17">
        <v>7.5855697605618E-2</v>
      </c>
      <c r="M13" s="17"/>
      <c r="N13" s="17">
        <v>7.2623866784788396E-2</v>
      </c>
      <c r="O13" s="17">
        <v>7.7474820616164397E-2</v>
      </c>
      <c r="P13" s="17">
        <v>5.4963040909587001E-2</v>
      </c>
      <c r="Q13" s="17">
        <v>7.5045268319317293E-2</v>
      </c>
      <c r="R13" s="17"/>
      <c r="S13" s="17">
        <v>6.90797187939928E-2</v>
      </c>
      <c r="T13" s="17">
        <v>6.2776243540439897E-2</v>
      </c>
      <c r="U13" s="17">
        <v>5.3544635669253202E-2</v>
      </c>
      <c r="V13" s="17">
        <v>5.7237374183945901E-2</v>
      </c>
      <c r="W13" s="17">
        <v>6.3545717232727006E-2</v>
      </c>
      <c r="X13" s="17">
        <v>8.41869679518292E-2</v>
      </c>
      <c r="Y13" s="17">
        <v>7.6018071453557295E-2</v>
      </c>
      <c r="Z13" s="17">
        <v>8.4141934989903994E-2</v>
      </c>
      <c r="AA13" s="17">
        <v>6.4792466486822201E-2</v>
      </c>
      <c r="AB13" s="17">
        <v>9.0383747951912702E-2</v>
      </c>
      <c r="AC13" s="17">
        <v>0.103870439575308</v>
      </c>
      <c r="AD13" s="17">
        <v>5.5799266925774402E-2</v>
      </c>
      <c r="AE13" s="17"/>
      <c r="AF13" s="17">
        <v>6.7771934097396305E-2</v>
      </c>
      <c r="AG13" s="17">
        <v>7.3738431132173501E-2</v>
      </c>
      <c r="AH13" s="17">
        <v>7.9658588284075404E-2</v>
      </c>
      <c r="AI13" s="17"/>
      <c r="AJ13" s="17">
        <v>7.41573889868027E-2</v>
      </c>
      <c r="AK13" s="17">
        <v>6.8563729284090505E-2</v>
      </c>
      <c r="AL13" s="17">
        <v>8.6384702694995499E-2</v>
      </c>
      <c r="AM13" s="17">
        <v>2.50564554126773E-2</v>
      </c>
      <c r="AN13" s="17">
        <v>6.0532927951622802E-2</v>
      </c>
      <c r="AO13" s="17"/>
      <c r="AP13" s="17">
        <v>7.9828034822703994E-2</v>
      </c>
      <c r="AQ13" s="17">
        <v>6.2270129634305803E-2</v>
      </c>
      <c r="AR13" s="17">
        <v>6.88418321268532E-2</v>
      </c>
      <c r="AS13" s="17"/>
      <c r="AT13" s="17">
        <v>8.3513451714601006E-2</v>
      </c>
      <c r="AU13" s="17">
        <v>6.60561235505054E-2</v>
      </c>
      <c r="AV13" s="17">
        <v>7.3722078782620104E-2</v>
      </c>
      <c r="AW13" s="17">
        <v>5.4352656759626299E-2</v>
      </c>
      <c r="AX13" s="17">
        <v>5.5750153731945098E-2</v>
      </c>
      <c r="AY13" s="17"/>
      <c r="AZ13" s="17">
        <v>0.116699065928065</v>
      </c>
      <c r="BA13" s="17">
        <v>8.9524939534194103E-2</v>
      </c>
      <c r="BB13" s="17">
        <v>5.5913615662791599E-2</v>
      </c>
      <c r="BC13" s="17">
        <v>5.7797310147458099E-2</v>
      </c>
      <c r="BD13" s="17">
        <v>8.6719251033487793E-2</v>
      </c>
      <c r="BE13" s="17">
        <v>7.5489663431958107E-2</v>
      </c>
      <c r="BF13" s="17">
        <v>7.90831974890574E-2</v>
      </c>
      <c r="BG13" s="17">
        <v>6.12584300378161E-2</v>
      </c>
      <c r="BH13" s="17">
        <v>6.0920713182394899E-2</v>
      </c>
      <c r="BI13" s="17">
        <v>7.5907426099994402E-2</v>
      </c>
      <c r="BJ13" s="17">
        <v>6.2493744631635498E-2</v>
      </c>
      <c r="BK13" s="17">
        <v>6.0222129784023803E-2</v>
      </c>
      <c r="BL13" s="17">
        <v>6.6486663329455103E-2</v>
      </c>
      <c r="BM13" s="17">
        <v>5.8080606054580999E-2</v>
      </c>
      <c r="BN13" s="17">
        <v>0.117772084449382</v>
      </c>
      <c r="BO13" s="17">
        <v>5.6899267176223803E-2</v>
      </c>
      <c r="BP13" s="17"/>
      <c r="BQ13" s="17">
        <v>5.60215469553954E-2</v>
      </c>
      <c r="BR13" s="17">
        <v>7.5208275249526405E-2</v>
      </c>
    </row>
    <row r="14" spans="2:70" x14ac:dyDescent="0.35">
      <c r="B14" s="18" t="s">
        <v>216</v>
      </c>
      <c r="C14" s="17">
        <v>4.1774922316651399E-2</v>
      </c>
      <c r="D14" s="17">
        <v>4.6227856370431003E-2</v>
      </c>
      <c r="E14" s="17">
        <v>3.7697812382504102E-2</v>
      </c>
      <c r="F14" s="17"/>
      <c r="G14" s="17">
        <v>4.3090830802254197E-2</v>
      </c>
      <c r="H14" s="17">
        <v>3.8924223976679502E-2</v>
      </c>
      <c r="I14" s="17">
        <v>1.7953444957785399E-2</v>
      </c>
      <c r="J14" s="17">
        <v>3.3567539463988903E-2</v>
      </c>
      <c r="K14" s="17">
        <v>4.3583923633641997E-2</v>
      </c>
      <c r="L14" s="17">
        <v>6.8177849068826402E-2</v>
      </c>
      <c r="M14" s="17"/>
      <c r="N14" s="17">
        <v>4.5830330906638697E-2</v>
      </c>
      <c r="O14" s="17">
        <v>4.0366058594500598E-2</v>
      </c>
      <c r="P14" s="17">
        <v>4.52955231158386E-2</v>
      </c>
      <c r="Q14" s="17">
        <v>3.5387915469317001E-2</v>
      </c>
      <c r="R14" s="17"/>
      <c r="S14" s="17">
        <v>1.9778148346228999E-2</v>
      </c>
      <c r="T14" s="17">
        <v>5.5531192392645201E-2</v>
      </c>
      <c r="U14" s="17">
        <v>5.26860838084681E-2</v>
      </c>
      <c r="V14" s="17">
        <v>5.0740708553511003E-2</v>
      </c>
      <c r="W14" s="17">
        <v>3.6454960728340403E-2</v>
      </c>
      <c r="X14" s="17">
        <v>4.7989439841979398E-2</v>
      </c>
      <c r="Y14" s="17">
        <v>4.6732018896359001E-2</v>
      </c>
      <c r="Z14" s="17">
        <v>3.6456406845978999E-2</v>
      </c>
      <c r="AA14" s="17">
        <v>4.12531753543657E-2</v>
      </c>
      <c r="AB14" s="17">
        <v>4.2381791775644703E-2</v>
      </c>
      <c r="AC14" s="17">
        <v>4.42319205247644E-2</v>
      </c>
      <c r="AD14" s="17">
        <v>1.23597950986919E-2</v>
      </c>
      <c r="AE14" s="17"/>
      <c r="AF14" s="17">
        <v>3.80701635494212E-2</v>
      </c>
      <c r="AG14" s="17">
        <v>4.2571998079828498E-2</v>
      </c>
      <c r="AH14" s="17">
        <v>4.2240151012114202E-2</v>
      </c>
      <c r="AI14" s="17"/>
      <c r="AJ14" s="17">
        <v>4.0130636421225399E-2</v>
      </c>
      <c r="AK14" s="17">
        <v>4.1460739965628102E-2</v>
      </c>
      <c r="AL14" s="17">
        <v>6.6469835374257505E-2</v>
      </c>
      <c r="AM14" s="17">
        <v>5.6846589042098501E-2</v>
      </c>
      <c r="AN14" s="17">
        <v>3.3013103573621902E-2</v>
      </c>
      <c r="AO14" s="17"/>
      <c r="AP14" s="17">
        <v>4.3584991564743401E-2</v>
      </c>
      <c r="AQ14" s="17">
        <v>3.9931311210492801E-2</v>
      </c>
      <c r="AR14" s="17">
        <v>5.1378571987408403E-2</v>
      </c>
      <c r="AS14" s="17"/>
      <c r="AT14" s="17">
        <v>4.4398002080203502E-2</v>
      </c>
      <c r="AU14" s="17">
        <v>3.7834191266941701E-2</v>
      </c>
      <c r="AV14" s="17">
        <v>4.7507588860429197E-2</v>
      </c>
      <c r="AW14" s="17">
        <v>3.7222425888447097E-2</v>
      </c>
      <c r="AX14" s="17">
        <v>3.1023159354651501E-2</v>
      </c>
      <c r="AY14" s="17"/>
      <c r="AZ14" s="17">
        <v>7.8085218794913897E-2</v>
      </c>
      <c r="BA14" s="17">
        <v>3.13066429638768E-2</v>
      </c>
      <c r="BB14" s="17">
        <v>4.9099501398187501E-2</v>
      </c>
      <c r="BC14" s="17">
        <v>5.7623348261681598E-2</v>
      </c>
      <c r="BD14" s="17">
        <v>3.7128483483293603E-2</v>
      </c>
      <c r="BE14" s="17">
        <v>4.4909834716295199E-2</v>
      </c>
      <c r="BF14" s="17">
        <v>4.0422866763814597E-2</v>
      </c>
      <c r="BG14" s="17">
        <v>4.0483691667295797E-2</v>
      </c>
      <c r="BH14" s="17">
        <v>5.17487957091569E-2</v>
      </c>
      <c r="BI14" s="17">
        <v>3.2933476482113297E-2</v>
      </c>
      <c r="BJ14" s="17">
        <v>4.0681436412102499E-2</v>
      </c>
      <c r="BK14" s="17">
        <v>4.9156579564880898E-2</v>
      </c>
      <c r="BL14" s="17">
        <v>4.7283038284844703E-2</v>
      </c>
      <c r="BM14" s="17">
        <v>9.3706570622230107E-3</v>
      </c>
      <c r="BN14" s="17">
        <v>2.22210890824894E-2</v>
      </c>
      <c r="BO14" s="17">
        <v>5.3507648728875798E-2</v>
      </c>
      <c r="BP14" s="17"/>
      <c r="BQ14" s="17">
        <v>3.55430460537954E-2</v>
      </c>
      <c r="BR14" s="17">
        <v>4.5158253715468499E-2</v>
      </c>
    </row>
    <row r="15" spans="2:70" x14ac:dyDescent="0.35">
      <c r="B15" s="18" t="s">
        <v>140</v>
      </c>
      <c r="C15" s="17">
        <v>3.9061192172278401E-2</v>
      </c>
      <c r="D15" s="17">
        <v>4.3443738682233203E-2</v>
      </c>
      <c r="E15" s="17">
        <v>3.5035337348419203E-2</v>
      </c>
      <c r="F15" s="17"/>
      <c r="G15" s="17">
        <v>3.4410126041946598E-2</v>
      </c>
      <c r="H15" s="17">
        <v>2.7969715210806999E-2</v>
      </c>
      <c r="I15" s="17">
        <v>2.3036686029482199E-2</v>
      </c>
      <c r="J15" s="17">
        <v>3.31568163943122E-2</v>
      </c>
      <c r="K15" s="17">
        <v>4.73405043783321E-2</v>
      </c>
      <c r="L15" s="17">
        <v>6.3550707237015294E-2</v>
      </c>
      <c r="M15" s="17"/>
      <c r="N15" s="17">
        <v>4.3246879474682497E-2</v>
      </c>
      <c r="O15" s="17">
        <v>3.4399646860808798E-2</v>
      </c>
      <c r="P15" s="17">
        <v>3.9908009918451601E-2</v>
      </c>
      <c r="Q15" s="17">
        <v>3.7132951264537098E-2</v>
      </c>
      <c r="R15" s="17"/>
      <c r="S15" s="17">
        <v>4.0893422756238099E-2</v>
      </c>
      <c r="T15" s="17">
        <v>2.5056420316750899E-2</v>
      </c>
      <c r="U15" s="17">
        <v>5.1591414325045402E-2</v>
      </c>
      <c r="V15" s="17">
        <v>5.4635419604680102E-2</v>
      </c>
      <c r="W15" s="17">
        <v>2.9529111209353E-2</v>
      </c>
      <c r="X15" s="17">
        <v>4.85479758457514E-2</v>
      </c>
      <c r="Y15" s="17">
        <v>3.5762582088746497E-2</v>
      </c>
      <c r="Z15" s="17">
        <v>3.8578228355896603E-2</v>
      </c>
      <c r="AA15" s="17">
        <v>4.1682376275538197E-2</v>
      </c>
      <c r="AB15" s="17">
        <v>3.5970320549466597E-2</v>
      </c>
      <c r="AC15" s="17">
        <v>2.1713866221869799E-2</v>
      </c>
      <c r="AD15" s="17">
        <v>4.2998975154939098E-2</v>
      </c>
      <c r="AE15" s="17"/>
      <c r="AF15" s="17">
        <v>4.6512283878217597E-2</v>
      </c>
      <c r="AG15" s="17">
        <v>3.7381189677759399E-2</v>
      </c>
      <c r="AH15" s="17">
        <v>3.2128303501671097E-2</v>
      </c>
      <c r="AI15" s="17"/>
      <c r="AJ15" s="17">
        <v>4.0229277476307099E-2</v>
      </c>
      <c r="AK15" s="17">
        <v>3.7577259327281197E-2</v>
      </c>
      <c r="AL15" s="17">
        <v>3.86916408864173E-2</v>
      </c>
      <c r="AM15" s="17">
        <v>0.103131558691314</v>
      </c>
      <c r="AN15" s="17">
        <v>3.7934508631810901E-2</v>
      </c>
      <c r="AO15" s="17"/>
      <c r="AP15" s="17">
        <v>3.7651723616836698E-2</v>
      </c>
      <c r="AQ15" s="17">
        <v>3.2808150947370197E-2</v>
      </c>
      <c r="AR15" s="17">
        <v>5.0435280978491599E-2</v>
      </c>
      <c r="AS15" s="17"/>
      <c r="AT15" s="17">
        <v>3.1190081581069899E-2</v>
      </c>
      <c r="AU15" s="17">
        <v>2.91925468386704E-2</v>
      </c>
      <c r="AV15" s="17">
        <v>4.8465132413155802E-2</v>
      </c>
      <c r="AW15" s="17">
        <v>1.8887474801006401E-2</v>
      </c>
      <c r="AX15" s="17">
        <v>9.2566748029153503E-2</v>
      </c>
      <c r="AY15" s="17"/>
      <c r="AZ15" s="17">
        <v>2.7925033559249399E-2</v>
      </c>
      <c r="BA15" s="17">
        <v>3.7052479015937598E-2</v>
      </c>
      <c r="BB15" s="17">
        <v>2.3216078368024699E-2</v>
      </c>
      <c r="BC15" s="17">
        <v>5.5461131500136797E-2</v>
      </c>
      <c r="BD15" s="17">
        <v>4.2140321625609899E-2</v>
      </c>
      <c r="BE15" s="17">
        <v>3.6973130168637597E-2</v>
      </c>
      <c r="BF15" s="17">
        <v>2.59994696555753E-2</v>
      </c>
      <c r="BG15" s="17">
        <v>3.60800383159771E-2</v>
      </c>
      <c r="BH15" s="17">
        <v>2.9117107023380599E-2</v>
      </c>
      <c r="BI15" s="17">
        <v>4.1712201849083801E-2</v>
      </c>
      <c r="BJ15" s="17">
        <v>3.55862407963351E-2</v>
      </c>
      <c r="BK15" s="17">
        <v>3.9834736265504898E-2</v>
      </c>
      <c r="BL15" s="17">
        <v>5.0028575640613603E-2</v>
      </c>
      <c r="BM15" s="17">
        <v>6.5516266047118604E-2</v>
      </c>
      <c r="BN15" s="17">
        <v>9.9802755142160606E-3</v>
      </c>
      <c r="BO15" s="17">
        <v>4.1812406049950297E-2</v>
      </c>
      <c r="BP15" s="17"/>
      <c r="BQ15" s="17">
        <v>2.76542374775142E-2</v>
      </c>
      <c r="BR15" s="17">
        <v>4.3220689153961697E-2</v>
      </c>
    </row>
    <row r="16" spans="2:70" x14ac:dyDescent="0.35">
      <c r="B16" s="18" t="s">
        <v>129</v>
      </c>
      <c r="C16" s="17">
        <v>7.14083018967414E-3</v>
      </c>
      <c r="D16" s="17">
        <v>6.3213575331856897E-3</v>
      </c>
      <c r="E16" s="17">
        <v>7.9864049458841894E-3</v>
      </c>
      <c r="F16" s="17"/>
      <c r="G16" s="17">
        <v>1.7890210989955802E-2</v>
      </c>
      <c r="H16" s="17">
        <v>1.42435427525953E-2</v>
      </c>
      <c r="I16" s="17">
        <v>2.64225737460315E-3</v>
      </c>
      <c r="J16" s="17">
        <v>2.9698827772436901E-3</v>
      </c>
      <c r="K16" s="17">
        <v>1.71635732951437E-3</v>
      </c>
      <c r="L16" s="17">
        <v>4.9282084779443498E-3</v>
      </c>
      <c r="M16" s="17"/>
      <c r="N16" s="17">
        <v>5.3718945763154696E-3</v>
      </c>
      <c r="O16" s="17">
        <v>5.9329107581536896E-3</v>
      </c>
      <c r="P16" s="17">
        <v>7.1079404630700104E-3</v>
      </c>
      <c r="Q16" s="17">
        <v>1.0428082693328599E-2</v>
      </c>
      <c r="R16" s="17"/>
      <c r="S16" s="17">
        <v>1.13240039075622E-2</v>
      </c>
      <c r="T16" s="17">
        <v>3.4319496085510499E-3</v>
      </c>
      <c r="U16" s="17">
        <v>5.78087157346047E-3</v>
      </c>
      <c r="V16" s="17">
        <v>0</v>
      </c>
      <c r="W16" s="17">
        <v>7.7942972871301803E-3</v>
      </c>
      <c r="X16" s="17">
        <v>1.58348693619807E-2</v>
      </c>
      <c r="Y16" s="17">
        <v>1.0021706495323799E-2</v>
      </c>
      <c r="Z16" s="17">
        <v>6.5269259505737398E-3</v>
      </c>
      <c r="AA16" s="17">
        <v>4.4593790071284197E-3</v>
      </c>
      <c r="AB16" s="17">
        <v>6.2828748925424904E-3</v>
      </c>
      <c r="AC16" s="17">
        <v>5.0242707828292302E-3</v>
      </c>
      <c r="AD16" s="17">
        <v>1.02099004870358E-2</v>
      </c>
      <c r="AE16" s="17"/>
      <c r="AF16" s="17">
        <v>5.7232657057483703E-3</v>
      </c>
      <c r="AG16" s="17">
        <v>5.3178942141303802E-3</v>
      </c>
      <c r="AH16" s="17">
        <v>1.06527855071157E-2</v>
      </c>
      <c r="AI16" s="17"/>
      <c r="AJ16" s="17">
        <v>6.5231585378915302E-3</v>
      </c>
      <c r="AK16" s="17">
        <v>5.4526864375046601E-3</v>
      </c>
      <c r="AL16" s="17">
        <v>6.6654753903142398E-3</v>
      </c>
      <c r="AM16" s="17">
        <v>0</v>
      </c>
      <c r="AN16" s="17">
        <v>8.0814286791244892E-3</v>
      </c>
      <c r="AO16" s="17"/>
      <c r="AP16" s="17">
        <v>4.76058205064811E-3</v>
      </c>
      <c r="AQ16" s="17">
        <v>3.3801736588838401E-3</v>
      </c>
      <c r="AR16" s="17">
        <v>8.2615552998801193E-3</v>
      </c>
      <c r="AS16" s="17"/>
      <c r="AT16" s="17">
        <v>6.5617315635791299E-3</v>
      </c>
      <c r="AU16" s="17">
        <v>9.9059441062881708E-3</v>
      </c>
      <c r="AV16" s="17">
        <v>6.4274193772479501E-3</v>
      </c>
      <c r="AW16" s="17">
        <v>4.33257825869072E-3</v>
      </c>
      <c r="AX16" s="17">
        <v>0</v>
      </c>
      <c r="AY16" s="17"/>
      <c r="AZ16" s="17">
        <v>3.71241742967863E-2</v>
      </c>
      <c r="BA16" s="17">
        <v>9.5101093255700094E-3</v>
      </c>
      <c r="BB16" s="17">
        <v>0</v>
      </c>
      <c r="BC16" s="17">
        <v>1.10742837571597E-2</v>
      </c>
      <c r="BD16" s="17">
        <v>0</v>
      </c>
      <c r="BE16" s="17">
        <v>6.4499761367593804E-3</v>
      </c>
      <c r="BF16" s="17">
        <v>0</v>
      </c>
      <c r="BG16" s="17">
        <v>1.2558522538237801E-2</v>
      </c>
      <c r="BH16" s="17">
        <v>4.0197400942424497E-3</v>
      </c>
      <c r="BI16" s="17">
        <v>0</v>
      </c>
      <c r="BJ16" s="17">
        <v>6.0989623951116798E-3</v>
      </c>
      <c r="BK16" s="17">
        <v>5.9484947444848699E-3</v>
      </c>
      <c r="BL16" s="17">
        <v>0</v>
      </c>
      <c r="BM16" s="17">
        <v>9.1768907539996093E-3</v>
      </c>
      <c r="BN16" s="17">
        <v>1.1275927458487E-2</v>
      </c>
      <c r="BO16" s="17">
        <v>7.7250642726321098E-3</v>
      </c>
      <c r="BP16" s="17"/>
      <c r="BQ16" s="17">
        <v>4.8791383630880196E-3</v>
      </c>
      <c r="BR16" s="17">
        <v>6.1667868404528901E-3</v>
      </c>
    </row>
    <row r="17" spans="2:70" x14ac:dyDescent="0.35">
      <c r="B17" s="18" t="s">
        <v>141</v>
      </c>
      <c r="C17" s="21">
        <v>0.67330138896811698</v>
      </c>
      <c r="D17" s="21">
        <v>0.63836456059259306</v>
      </c>
      <c r="E17" s="21">
        <v>0.70626906534494904</v>
      </c>
      <c r="F17" s="21"/>
      <c r="G17" s="21">
        <v>0.70335219229437096</v>
      </c>
      <c r="H17" s="21">
        <v>0.72680240071602098</v>
      </c>
      <c r="I17" s="21">
        <v>0.76425031622940198</v>
      </c>
      <c r="J17" s="21">
        <v>0.680725582061108</v>
      </c>
      <c r="K17" s="21">
        <v>0.60848895031315298</v>
      </c>
      <c r="L17" s="21">
        <v>0.57283342338376197</v>
      </c>
      <c r="M17" s="21"/>
      <c r="N17" s="21">
        <v>0.67786587561432499</v>
      </c>
      <c r="O17" s="21">
        <v>0.67838254691678201</v>
      </c>
      <c r="P17" s="21">
        <v>0.68204932404705099</v>
      </c>
      <c r="Q17" s="21">
        <v>0.65802465055649395</v>
      </c>
      <c r="R17" s="21"/>
      <c r="S17" s="21">
        <v>0.69762008049471902</v>
      </c>
      <c r="T17" s="21">
        <v>0.67627289042949801</v>
      </c>
      <c r="U17" s="21">
        <v>0.65380687384593905</v>
      </c>
      <c r="V17" s="21">
        <v>0.68650853338435003</v>
      </c>
      <c r="W17" s="21">
        <v>0.66690095799967397</v>
      </c>
      <c r="X17" s="21">
        <v>0.64168319782771499</v>
      </c>
      <c r="Y17" s="21">
        <v>0.68664878204274005</v>
      </c>
      <c r="Z17" s="21">
        <v>0.65611548780296702</v>
      </c>
      <c r="AA17" s="21">
        <v>0.67627290298345</v>
      </c>
      <c r="AB17" s="21">
        <v>0.639173305079756</v>
      </c>
      <c r="AC17" s="21">
        <v>0.673754505483383</v>
      </c>
      <c r="AD17" s="21">
        <v>0.74721507398878695</v>
      </c>
      <c r="AE17" s="21"/>
      <c r="AF17" s="21">
        <v>0.66223128454425795</v>
      </c>
      <c r="AG17" s="21">
        <v>0.67655357039631503</v>
      </c>
      <c r="AH17" s="21">
        <v>0.65316208589274005</v>
      </c>
      <c r="AI17" s="21"/>
      <c r="AJ17" s="21">
        <v>0.65589033805632801</v>
      </c>
      <c r="AK17" s="21">
        <v>0.703252236497661</v>
      </c>
      <c r="AL17" s="21">
        <v>0.63215240074887102</v>
      </c>
      <c r="AM17" s="21">
        <v>0.55248343521791299</v>
      </c>
      <c r="AN17" s="21">
        <v>0.66650889872846097</v>
      </c>
      <c r="AO17" s="21"/>
      <c r="AP17" s="21">
        <v>0.66771933704149999</v>
      </c>
      <c r="AQ17" s="21">
        <v>0.70985298646539596</v>
      </c>
      <c r="AR17" s="21">
        <v>0.67497580473991803</v>
      </c>
      <c r="AS17" s="21"/>
      <c r="AT17" s="21">
        <v>0.64885337680953303</v>
      </c>
      <c r="AU17" s="21">
        <v>0.71022524702733103</v>
      </c>
      <c r="AV17" s="21">
        <v>0.65227796385772996</v>
      </c>
      <c r="AW17" s="21">
        <v>0.72072613810873098</v>
      </c>
      <c r="AX17" s="21">
        <v>0.70633084763552401</v>
      </c>
      <c r="AY17" s="21"/>
      <c r="AZ17" s="21">
        <v>0.62495627860124803</v>
      </c>
      <c r="BA17" s="21">
        <v>0.64852086723147995</v>
      </c>
      <c r="BB17" s="21">
        <v>0.66020571530417804</v>
      </c>
      <c r="BC17" s="21">
        <v>0.63127593599426401</v>
      </c>
      <c r="BD17" s="21">
        <v>0.67606706252450599</v>
      </c>
      <c r="BE17" s="21">
        <v>0.64522001702606302</v>
      </c>
      <c r="BF17" s="21">
        <v>0.68528926802603496</v>
      </c>
      <c r="BG17" s="21">
        <v>0.67356646965852995</v>
      </c>
      <c r="BH17" s="21">
        <v>0.72184705775363001</v>
      </c>
      <c r="BI17" s="21">
        <v>0.63735320935763595</v>
      </c>
      <c r="BJ17" s="21">
        <v>0.73390605848690305</v>
      </c>
      <c r="BK17" s="21">
        <v>0.67809057954983998</v>
      </c>
      <c r="BL17" s="21">
        <v>0.69645576692389699</v>
      </c>
      <c r="BM17" s="21">
        <v>0.71411946676888005</v>
      </c>
      <c r="BN17" s="21">
        <v>0.68937438360785097</v>
      </c>
      <c r="BO17" s="21">
        <v>0.68089918835135999</v>
      </c>
      <c r="BP17" s="21"/>
      <c r="BQ17" s="21">
        <v>0.74633741054061298</v>
      </c>
      <c r="BR17" s="21">
        <v>0.64464968458254202</v>
      </c>
    </row>
    <row r="18" spans="2:70" x14ac:dyDescent="0.35">
      <c r="B18" s="18" t="s">
        <v>142</v>
      </c>
      <c r="C18" s="21">
        <v>0.151706334550716</v>
      </c>
      <c r="D18" s="21">
        <v>0.17418458953409699</v>
      </c>
      <c r="E18" s="21">
        <v>0.130745083126656</v>
      </c>
      <c r="F18" s="21"/>
      <c r="G18" s="21">
        <v>0.17811321250103901</v>
      </c>
      <c r="H18" s="21">
        <v>0.12979886144787101</v>
      </c>
      <c r="I18" s="21">
        <v>9.48502069818212E-2</v>
      </c>
      <c r="J18" s="21">
        <v>0.12445746299751601</v>
      </c>
      <c r="K18" s="21">
        <v>0.17124635032041899</v>
      </c>
      <c r="L18" s="21">
        <v>0.20758425391145999</v>
      </c>
      <c r="M18" s="21"/>
      <c r="N18" s="21">
        <v>0.16170107716611001</v>
      </c>
      <c r="O18" s="21">
        <v>0.15224052607147401</v>
      </c>
      <c r="P18" s="21">
        <v>0.14016657394387699</v>
      </c>
      <c r="Q18" s="21">
        <v>0.14756613505317101</v>
      </c>
      <c r="R18" s="21"/>
      <c r="S18" s="21">
        <v>0.12975128989646001</v>
      </c>
      <c r="T18" s="21">
        <v>0.143363856249836</v>
      </c>
      <c r="U18" s="21">
        <v>0.157822133802767</v>
      </c>
      <c r="V18" s="21">
        <v>0.16261350234213701</v>
      </c>
      <c r="W18" s="21">
        <v>0.12952978917041999</v>
      </c>
      <c r="X18" s="21">
        <v>0.18072438363956</v>
      </c>
      <c r="Y18" s="21">
        <v>0.15851267243866299</v>
      </c>
      <c r="Z18" s="21">
        <v>0.15917657019178</v>
      </c>
      <c r="AA18" s="21">
        <v>0.14772801811672601</v>
      </c>
      <c r="AB18" s="21">
        <v>0.168735860277024</v>
      </c>
      <c r="AC18" s="21">
        <v>0.16981622632194199</v>
      </c>
      <c r="AD18" s="21">
        <v>0.11115803717940501</v>
      </c>
      <c r="AE18" s="21"/>
      <c r="AF18" s="21">
        <v>0.152354381525035</v>
      </c>
      <c r="AG18" s="21">
        <v>0.15369161888976099</v>
      </c>
      <c r="AH18" s="21">
        <v>0.154027042797861</v>
      </c>
      <c r="AI18" s="21"/>
      <c r="AJ18" s="21">
        <v>0.15451730288433499</v>
      </c>
      <c r="AK18" s="21">
        <v>0.14760172857699999</v>
      </c>
      <c r="AL18" s="21">
        <v>0.19154617895567</v>
      </c>
      <c r="AM18" s="21">
        <v>0.18503460314608999</v>
      </c>
      <c r="AN18" s="21">
        <v>0.13148054015705599</v>
      </c>
      <c r="AO18" s="21"/>
      <c r="AP18" s="21">
        <v>0.161064750004284</v>
      </c>
      <c r="AQ18" s="21">
        <v>0.13500959179216901</v>
      </c>
      <c r="AR18" s="21">
        <v>0.170655685092753</v>
      </c>
      <c r="AS18" s="21"/>
      <c r="AT18" s="21">
        <v>0.15910153537587499</v>
      </c>
      <c r="AU18" s="21">
        <v>0.13308286165611699</v>
      </c>
      <c r="AV18" s="21">
        <v>0.16969480005620499</v>
      </c>
      <c r="AW18" s="21">
        <v>0.11046255744908</v>
      </c>
      <c r="AX18" s="21">
        <v>0.17934006111574999</v>
      </c>
      <c r="AY18" s="21"/>
      <c r="AZ18" s="21">
        <v>0.22270931828222801</v>
      </c>
      <c r="BA18" s="21">
        <v>0.15788406151400899</v>
      </c>
      <c r="BB18" s="21">
        <v>0.12822919542900399</v>
      </c>
      <c r="BC18" s="21">
        <v>0.17088178990927599</v>
      </c>
      <c r="BD18" s="21">
        <v>0.16598805614239101</v>
      </c>
      <c r="BE18" s="21">
        <v>0.157372628316891</v>
      </c>
      <c r="BF18" s="21">
        <v>0.145505533908447</v>
      </c>
      <c r="BG18" s="21">
        <v>0.13782216002108899</v>
      </c>
      <c r="BH18" s="21">
        <v>0.141786615914932</v>
      </c>
      <c r="BI18" s="21">
        <v>0.15055310443119199</v>
      </c>
      <c r="BJ18" s="21">
        <v>0.13876142184007301</v>
      </c>
      <c r="BK18" s="21">
        <v>0.14921344561441</v>
      </c>
      <c r="BL18" s="21">
        <v>0.163798277254913</v>
      </c>
      <c r="BM18" s="21">
        <v>0.13296752916392299</v>
      </c>
      <c r="BN18" s="21">
        <v>0.149973449046088</v>
      </c>
      <c r="BO18" s="21">
        <v>0.15221932195505</v>
      </c>
      <c r="BP18" s="21"/>
      <c r="BQ18" s="21">
        <v>0.11921883048670499</v>
      </c>
      <c r="BR18" s="21">
        <v>0.16358721811895699</v>
      </c>
    </row>
    <row r="19" spans="2:70" x14ac:dyDescent="0.35">
      <c r="B19" s="18" t="s">
        <v>143</v>
      </c>
      <c r="C19" s="22">
        <v>0.52159505441740095</v>
      </c>
      <c r="D19" s="22">
        <v>0.46417997105849601</v>
      </c>
      <c r="E19" s="22">
        <v>0.57552398221829304</v>
      </c>
      <c r="F19" s="22"/>
      <c r="G19" s="22">
        <v>0.52523897979333201</v>
      </c>
      <c r="H19" s="22">
        <v>0.59700353926815097</v>
      </c>
      <c r="I19" s="22">
        <v>0.66940010924758098</v>
      </c>
      <c r="J19" s="22">
        <v>0.55626811906359197</v>
      </c>
      <c r="K19" s="22">
        <v>0.43724259999273402</v>
      </c>
      <c r="L19" s="22">
        <v>0.36524916947230202</v>
      </c>
      <c r="M19" s="22"/>
      <c r="N19" s="22">
        <v>0.51616479844821594</v>
      </c>
      <c r="O19" s="22">
        <v>0.52614202084530903</v>
      </c>
      <c r="P19" s="22">
        <v>0.54188275010317399</v>
      </c>
      <c r="Q19" s="22">
        <v>0.510458515503323</v>
      </c>
      <c r="R19" s="22"/>
      <c r="S19" s="22">
        <v>0.56786879059826001</v>
      </c>
      <c r="T19" s="22">
        <v>0.53290903417966196</v>
      </c>
      <c r="U19" s="22">
        <v>0.495984740043172</v>
      </c>
      <c r="V19" s="22">
        <v>0.52389503104221302</v>
      </c>
      <c r="W19" s="22">
        <v>0.53737116882925395</v>
      </c>
      <c r="X19" s="22">
        <v>0.46095881418815499</v>
      </c>
      <c r="Y19" s="22">
        <v>0.52813610960407797</v>
      </c>
      <c r="Z19" s="22">
        <v>0.49693891761118802</v>
      </c>
      <c r="AA19" s="22">
        <v>0.52854488486672402</v>
      </c>
      <c r="AB19" s="22">
        <v>0.47043744480273197</v>
      </c>
      <c r="AC19" s="22">
        <v>0.50393827916144096</v>
      </c>
      <c r="AD19" s="22">
        <v>0.63605703680938197</v>
      </c>
      <c r="AE19" s="22"/>
      <c r="AF19" s="22">
        <v>0.50987690301922295</v>
      </c>
      <c r="AG19" s="22">
        <v>0.52286195150655301</v>
      </c>
      <c r="AH19" s="22">
        <v>0.49913504309487999</v>
      </c>
      <c r="AI19" s="22"/>
      <c r="AJ19" s="22">
        <v>0.50137303517199305</v>
      </c>
      <c r="AK19" s="22">
        <v>0.55565050792066195</v>
      </c>
      <c r="AL19" s="22">
        <v>0.44060622179320003</v>
      </c>
      <c r="AM19" s="22">
        <v>0.367448832071822</v>
      </c>
      <c r="AN19" s="22">
        <v>0.53502835857140496</v>
      </c>
      <c r="AO19" s="22"/>
      <c r="AP19" s="22">
        <v>0.506654587037216</v>
      </c>
      <c r="AQ19" s="22">
        <v>0.57484339467322798</v>
      </c>
      <c r="AR19" s="22">
        <v>0.50432011964716505</v>
      </c>
      <c r="AS19" s="22"/>
      <c r="AT19" s="22">
        <v>0.48975184143365902</v>
      </c>
      <c r="AU19" s="22">
        <v>0.57714238537121398</v>
      </c>
      <c r="AV19" s="22">
        <v>0.48258316380152499</v>
      </c>
      <c r="AW19" s="22">
        <v>0.61026358065965103</v>
      </c>
      <c r="AX19" s="22">
        <v>0.52699078651977305</v>
      </c>
      <c r="AY19" s="22"/>
      <c r="AZ19" s="22">
        <v>0.40224696031901902</v>
      </c>
      <c r="BA19" s="22">
        <v>0.49063680571747098</v>
      </c>
      <c r="BB19" s="22">
        <v>0.53197651987517502</v>
      </c>
      <c r="BC19" s="22">
        <v>0.46039414608498802</v>
      </c>
      <c r="BD19" s="22">
        <v>0.51007900638211501</v>
      </c>
      <c r="BE19" s="22">
        <v>0.48784738870917199</v>
      </c>
      <c r="BF19" s="22">
        <v>0.53978373411758795</v>
      </c>
      <c r="BG19" s="22">
        <v>0.53574430963744102</v>
      </c>
      <c r="BH19" s="22">
        <v>0.58006044183869798</v>
      </c>
      <c r="BI19" s="22">
        <v>0.48680010492644399</v>
      </c>
      <c r="BJ19" s="22">
        <v>0.59514463664683004</v>
      </c>
      <c r="BK19" s="22">
        <v>0.52887713393543001</v>
      </c>
      <c r="BL19" s="22">
        <v>0.53265748966898296</v>
      </c>
      <c r="BM19" s="22">
        <v>0.58115193760495698</v>
      </c>
      <c r="BN19" s="22">
        <v>0.53940093456176297</v>
      </c>
      <c r="BO19" s="22">
        <v>0.52867986639631004</v>
      </c>
      <c r="BP19" s="22"/>
      <c r="BQ19" s="22">
        <v>0.62711858005390797</v>
      </c>
      <c r="BR19" s="22">
        <v>0.48106246646358503</v>
      </c>
    </row>
    <row r="20" spans="2:70" x14ac:dyDescent="0.35">
      <c r="B20" s="16"/>
    </row>
    <row r="21" spans="2:70" x14ac:dyDescent="0.35">
      <c r="B21" t="s">
        <v>98</v>
      </c>
    </row>
    <row r="22" spans="2:70" x14ac:dyDescent="0.35">
      <c r="B22" t="s">
        <v>99</v>
      </c>
    </row>
    <row r="24" spans="2:70" x14ac:dyDescent="0.35">
      <c r="B24" s="8" t="str">
        <f>HYPERLINK("#'Contents'!A1", "Return to Contents")</f>
        <v>Return to Contents</v>
      </c>
    </row>
  </sheetData>
  <mergeCells count="11">
    <mergeCell ref="BQ5:BR5"/>
    <mergeCell ref="D5:E5"/>
    <mergeCell ref="G5:L5"/>
    <mergeCell ref="N5:Q5"/>
    <mergeCell ref="S5:AD5"/>
    <mergeCell ref="AF5:AH5"/>
    <mergeCell ref="D2:BJ2"/>
    <mergeCell ref="AJ5:AN5"/>
    <mergeCell ref="AP5:AR5"/>
    <mergeCell ref="AT5:AX5"/>
    <mergeCell ref="AZ5:BO5"/>
  </mergeCells>
  <pageMargins left="0.7" right="0.7" top="0.75" bottom="0.75" header="0.3" footer="0.3"/>
  <pageSetup paperSize="9" orientation="portrait" horizontalDpi="300" verticalDpi="300"/>
  <drawing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B2:BR19"/>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67" width="10.7265625" customWidth="1"/>
    <col min="68" max="68" width="2.1796875" customWidth="1"/>
    <col min="69" max="70" width="10.7265625" customWidth="1"/>
    <col min="71" max="71" width="2.1796875" customWidth="1"/>
  </cols>
  <sheetData>
    <row r="2" spans="2:70" ht="40" customHeight="1" x14ac:dyDescent="0.35">
      <c r="D2" s="29" t="s">
        <v>230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row>
    <row r="5" spans="2:70" ht="30" customHeight="1" x14ac:dyDescent="0.35">
      <c r="B5" s="15"/>
      <c r="C5" s="15"/>
      <c r="D5" s="30" t="s">
        <v>74</v>
      </c>
      <c r="E5" s="30"/>
      <c r="F5" s="15"/>
      <c r="G5" s="30" t="s">
        <v>75</v>
      </c>
      <c r="H5" s="30"/>
      <c r="I5" s="30"/>
      <c r="J5" s="30"/>
      <c r="K5" s="30"/>
      <c r="L5" s="30"/>
      <c r="M5" s="15"/>
      <c r="N5" s="30" t="s">
        <v>76</v>
      </c>
      <c r="O5" s="30"/>
      <c r="P5" s="30"/>
      <c r="Q5" s="30"/>
      <c r="R5" s="15"/>
      <c r="S5" s="30" t="s">
        <v>77</v>
      </c>
      <c r="T5" s="30"/>
      <c r="U5" s="30"/>
      <c r="V5" s="30"/>
      <c r="W5" s="30"/>
      <c r="X5" s="30"/>
      <c r="Y5" s="30"/>
      <c r="Z5" s="30"/>
      <c r="AA5" s="30"/>
      <c r="AB5" s="30"/>
      <c r="AC5" s="30"/>
      <c r="AD5" s="30"/>
      <c r="AE5" s="15"/>
      <c r="AF5" s="30" t="s">
        <v>78</v>
      </c>
      <c r="AG5" s="30"/>
      <c r="AH5" s="30"/>
      <c r="AI5" s="15"/>
      <c r="AJ5" s="30" t="s">
        <v>79</v>
      </c>
      <c r="AK5" s="30"/>
      <c r="AL5" s="30"/>
      <c r="AM5" s="30"/>
      <c r="AN5" s="30"/>
      <c r="AO5" s="15"/>
      <c r="AP5" s="30" t="s">
        <v>80</v>
      </c>
      <c r="AQ5" s="30"/>
      <c r="AR5" s="30"/>
      <c r="AS5" s="15"/>
      <c r="AT5" s="30" t="s">
        <v>81</v>
      </c>
      <c r="AU5" s="30"/>
      <c r="AV5" s="30"/>
      <c r="AW5" s="30"/>
      <c r="AX5" s="30"/>
      <c r="AY5" s="15"/>
      <c r="AZ5" s="30" t="s">
        <v>82</v>
      </c>
      <c r="BA5" s="30"/>
      <c r="BB5" s="30"/>
      <c r="BC5" s="30"/>
      <c r="BD5" s="30"/>
      <c r="BE5" s="30"/>
      <c r="BF5" s="30"/>
      <c r="BG5" s="30"/>
      <c r="BH5" s="30"/>
      <c r="BI5" s="30"/>
      <c r="BJ5" s="30"/>
      <c r="BK5" s="30"/>
      <c r="BL5" s="30"/>
      <c r="BM5" s="30"/>
      <c r="BN5" s="30"/>
      <c r="BO5" s="30"/>
      <c r="BP5" s="15"/>
      <c r="BQ5" s="30" t="s">
        <v>83</v>
      </c>
      <c r="BR5" s="30"/>
    </row>
    <row r="6" spans="2:7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46</v>
      </c>
      <c r="AQ6" s="12" t="s">
        <v>47</v>
      </c>
      <c r="AR6" s="12" t="s">
        <v>50</v>
      </c>
      <c r="AT6" s="12" t="s">
        <v>51</v>
      </c>
      <c r="AU6" s="12" t="s">
        <v>52</v>
      </c>
      <c r="AV6" s="12" t="s">
        <v>53</v>
      </c>
      <c r="AW6" s="12" t="s">
        <v>54</v>
      </c>
      <c r="AX6" s="12" t="s">
        <v>55</v>
      </c>
      <c r="AZ6" s="12" t="s">
        <v>56</v>
      </c>
      <c r="BA6" s="12" t="s">
        <v>57</v>
      </c>
      <c r="BB6" s="12" t="s">
        <v>58</v>
      </c>
      <c r="BC6" s="12" t="s">
        <v>59</v>
      </c>
      <c r="BD6" s="12" t="s">
        <v>60</v>
      </c>
      <c r="BE6" s="12" t="s">
        <v>61</v>
      </c>
      <c r="BF6" s="12" t="s">
        <v>62</v>
      </c>
      <c r="BG6" s="12" t="s">
        <v>63</v>
      </c>
      <c r="BH6" s="12" t="s">
        <v>64</v>
      </c>
      <c r="BI6" s="12" t="s">
        <v>65</v>
      </c>
      <c r="BJ6" s="12" t="s">
        <v>66</v>
      </c>
      <c r="BK6" s="12" t="s">
        <v>67</v>
      </c>
      <c r="BL6" s="12" t="s">
        <v>68</v>
      </c>
      <c r="BM6" s="12" t="s">
        <v>69</v>
      </c>
      <c r="BN6" s="12" t="s">
        <v>70</v>
      </c>
      <c r="BO6" s="12" t="s">
        <v>71</v>
      </c>
      <c r="BQ6" s="12" t="s">
        <v>72</v>
      </c>
      <c r="BR6" s="12" t="s">
        <v>73</v>
      </c>
    </row>
    <row r="7" spans="2:70" ht="30" customHeight="1" x14ac:dyDescent="0.35">
      <c r="B7" s="10" t="s">
        <v>19</v>
      </c>
      <c r="C7" s="10">
        <v>4012</v>
      </c>
      <c r="D7" s="10">
        <v>1971</v>
      </c>
      <c r="E7" s="10">
        <v>2028</v>
      </c>
      <c r="F7" s="10"/>
      <c r="G7" s="10">
        <v>497</v>
      </c>
      <c r="H7" s="10">
        <v>704</v>
      </c>
      <c r="I7" s="10">
        <v>694</v>
      </c>
      <c r="J7" s="10">
        <v>693</v>
      </c>
      <c r="K7" s="10">
        <v>571</v>
      </c>
      <c r="L7" s="10">
        <v>853</v>
      </c>
      <c r="M7" s="10"/>
      <c r="N7" s="10">
        <v>1178</v>
      </c>
      <c r="O7" s="10">
        <v>1131</v>
      </c>
      <c r="P7" s="10">
        <v>781</v>
      </c>
      <c r="Q7" s="10">
        <v>909</v>
      </c>
      <c r="R7" s="10"/>
      <c r="S7" s="10">
        <v>563</v>
      </c>
      <c r="T7" s="10">
        <v>553</v>
      </c>
      <c r="U7" s="10">
        <v>314</v>
      </c>
      <c r="V7" s="10">
        <v>343</v>
      </c>
      <c r="W7" s="10">
        <v>293</v>
      </c>
      <c r="X7" s="10">
        <v>376</v>
      </c>
      <c r="Y7" s="10">
        <v>336</v>
      </c>
      <c r="Z7" s="10">
        <v>171</v>
      </c>
      <c r="AA7" s="10">
        <v>447</v>
      </c>
      <c r="AB7" s="10">
        <v>337</v>
      </c>
      <c r="AC7" s="10">
        <v>188</v>
      </c>
      <c r="AD7" s="10">
        <v>91</v>
      </c>
      <c r="AE7" s="10"/>
      <c r="AF7" s="10">
        <v>1421</v>
      </c>
      <c r="AG7" s="10">
        <v>1665</v>
      </c>
      <c r="AH7" s="10">
        <v>577</v>
      </c>
      <c r="AI7" s="10"/>
      <c r="AJ7" s="10">
        <v>1433</v>
      </c>
      <c r="AK7" s="10">
        <v>1082</v>
      </c>
      <c r="AL7" s="10">
        <v>299</v>
      </c>
      <c r="AM7" s="10">
        <v>42</v>
      </c>
      <c r="AN7" s="10">
        <v>541</v>
      </c>
      <c r="AO7" s="10"/>
      <c r="AP7" s="10">
        <v>878</v>
      </c>
      <c r="AQ7" s="10">
        <v>1369</v>
      </c>
      <c r="AR7" s="10">
        <v>264</v>
      </c>
      <c r="AS7" s="10"/>
      <c r="AT7" s="10">
        <v>929</v>
      </c>
      <c r="AU7" s="10">
        <v>932</v>
      </c>
      <c r="AV7" s="10">
        <v>1096</v>
      </c>
      <c r="AW7" s="10">
        <v>455</v>
      </c>
      <c r="AX7" s="10">
        <v>62</v>
      </c>
      <c r="AY7" s="10"/>
      <c r="AZ7" s="10">
        <v>33</v>
      </c>
      <c r="BA7" s="10">
        <v>185</v>
      </c>
      <c r="BB7" s="10">
        <v>256</v>
      </c>
      <c r="BC7" s="10">
        <v>269</v>
      </c>
      <c r="BD7" s="10">
        <v>403</v>
      </c>
      <c r="BE7" s="10">
        <v>436</v>
      </c>
      <c r="BF7" s="10">
        <v>391</v>
      </c>
      <c r="BG7" s="10">
        <v>312</v>
      </c>
      <c r="BH7" s="10">
        <v>253</v>
      </c>
      <c r="BI7" s="10">
        <v>211</v>
      </c>
      <c r="BJ7" s="10">
        <v>336</v>
      </c>
      <c r="BK7" s="10">
        <v>187</v>
      </c>
      <c r="BL7" s="10">
        <v>180</v>
      </c>
      <c r="BM7" s="10">
        <v>103</v>
      </c>
      <c r="BN7" s="10">
        <v>95</v>
      </c>
      <c r="BO7" s="10">
        <v>161</v>
      </c>
      <c r="BP7" s="10"/>
      <c r="BQ7" s="10">
        <v>1235</v>
      </c>
      <c r="BR7" s="10">
        <v>2665</v>
      </c>
    </row>
    <row r="8" spans="2:70" ht="30" customHeight="1" x14ac:dyDescent="0.35">
      <c r="B8" s="11" t="s">
        <v>20</v>
      </c>
      <c r="C8" s="11">
        <v>4012</v>
      </c>
      <c r="D8" s="11">
        <v>1975</v>
      </c>
      <c r="E8" s="11">
        <v>2024</v>
      </c>
      <c r="F8" s="11"/>
      <c r="G8" s="11">
        <v>558</v>
      </c>
      <c r="H8" s="11">
        <v>682</v>
      </c>
      <c r="I8" s="11">
        <v>685</v>
      </c>
      <c r="J8" s="11">
        <v>686</v>
      </c>
      <c r="K8" s="11">
        <v>562</v>
      </c>
      <c r="L8" s="11">
        <v>839</v>
      </c>
      <c r="M8" s="11"/>
      <c r="N8" s="11">
        <v>1080</v>
      </c>
      <c r="O8" s="11">
        <v>1039</v>
      </c>
      <c r="P8" s="11">
        <v>880</v>
      </c>
      <c r="Q8" s="11">
        <v>1000</v>
      </c>
      <c r="R8" s="11"/>
      <c r="S8" s="11">
        <v>562</v>
      </c>
      <c r="T8" s="11">
        <v>522</v>
      </c>
      <c r="U8" s="11">
        <v>321</v>
      </c>
      <c r="V8" s="11">
        <v>361</v>
      </c>
      <c r="W8" s="11">
        <v>281</v>
      </c>
      <c r="X8" s="11">
        <v>361</v>
      </c>
      <c r="Y8" s="11">
        <v>321</v>
      </c>
      <c r="Z8" s="11">
        <v>160</v>
      </c>
      <c r="AA8" s="11">
        <v>441</v>
      </c>
      <c r="AB8" s="11">
        <v>361</v>
      </c>
      <c r="AC8" s="11">
        <v>201</v>
      </c>
      <c r="AD8" s="11">
        <v>120</v>
      </c>
      <c r="AE8" s="11"/>
      <c r="AF8" s="11">
        <v>1410</v>
      </c>
      <c r="AG8" s="11">
        <v>1629</v>
      </c>
      <c r="AH8" s="11">
        <v>599</v>
      </c>
      <c r="AI8" s="11"/>
      <c r="AJ8" s="11">
        <v>1397</v>
      </c>
      <c r="AK8" s="11">
        <v>1071</v>
      </c>
      <c r="AL8" s="11">
        <v>288</v>
      </c>
      <c r="AM8" s="11">
        <v>45</v>
      </c>
      <c r="AN8" s="11">
        <v>558</v>
      </c>
      <c r="AO8" s="11"/>
      <c r="AP8" s="11">
        <v>856</v>
      </c>
      <c r="AQ8" s="11">
        <v>1358</v>
      </c>
      <c r="AR8" s="11">
        <v>259</v>
      </c>
      <c r="AS8" s="11"/>
      <c r="AT8" s="11">
        <v>961</v>
      </c>
      <c r="AU8" s="11">
        <v>958</v>
      </c>
      <c r="AV8" s="11">
        <v>1056</v>
      </c>
      <c r="AW8" s="11">
        <v>434</v>
      </c>
      <c r="AX8" s="11">
        <v>55</v>
      </c>
      <c r="AY8" s="11"/>
      <c r="AZ8" s="11">
        <v>33</v>
      </c>
      <c r="BA8" s="11">
        <v>186</v>
      </c>
      <c r="BB8" s="11">
        <v>267</v>
      </c>
      <c r="BC8" s="11">
        <v>280</v>
      </c>
      <c r="BD8" s="11">
        <v>416</v>
      </c>
      <c r="BE8" s="11">
        <v>443</v>
      </c>
      <c r="BF8" s="11">
        <v>394</v>
      </c>
      <c r="BG8" s="11">
        <v>314</v>
      </c>
      <c r="BH8" s="11">
        <v>257</v>
      </c>
      <c r="BI8" s="11">
        <v>206</v>
      </c>
      <c r="BJ8" s="11">
        <v>329</v>
      </c>
      <c r="BK8" s="11">
        <v>179</v>
      </c>
      <c r="BL8" s="11">
        <v>174</v>
      </c>
      <c r="BM8" s="11">
        <v>97</v>
      </c>
      <c r="BN8" s="11">
        <v>87</v>
      </c>
      <c r="BO8" s="11">
        <v>148</v>
      </c>
      <c r="BP8" s="11"/>
      <c r="BQ8" s="11">
        <v>1209</v>
      </c>
      <c r="BR8" s="11">
        <v>2688</v>
      </c>
    </row>
    <row r="9" spans="2:70" x14ac:dyDescent="0.35">
      <c r="B9" s="18" t="s">
        <v>225</v>
      </c>
      <c r="C9" s="17">
        <v>8.7766375674668301E-2</v>
      </c>
      <c r="D9" s="17">
        <v>8.5588033274186501E-2</v>
      </c>
      <c r="E9" s="17">
        <v>8.9899395056711698E-2</v>
      </c>
      <c r="F9" s="17"/>
      <c r="G9" s="17">
        <v>0.142046700557588</v>
      </c>
      <c r="H9" s="17">
        <v>7.8921511509665199E-2</v>
      </c>
      <c r="I9" s="17">
        <v>7.8374784910287904E-2</v>
      </c>
      <c r="J9" s="17">
        <v>6.6835554948886905E-2</v>
      </c>
      <c r="K9" s="17">
        <v>8.3706994762980894E-2</v>
      </c>
      <c r="L9" s="17">
        <v>8.63332734433504E-2</v>
      </c>
      <c r="M9" s="17"/>
      <c r="N9" s="17">
        <v>6.11900152510386E-2</v>
      </c>
      <c r="O9" s="17">
        <v>9.03994478924008E-2</v>
      </c>
      <c r="P9" s="17">
        <v>8.0444035913786599E-2</v>
      </c>
      <c r="Q9" s="17">
        <v>0.120401784507016</v>
      </c>
      <c r="R9" s="17"/>
      <c r="S9" s="17">
        <v>0.110890374189389</v>
      </c>
      <c r="T9" s="17">
        <v>8.2117973475704403E-2</v>
      </c>
      <c r="U9" s="17">
        <v>7.2927521240208307E-2</v>
      </c>
      <c r="V9" s="17">
        <v>7.8983317975998807E-2</v>
      </c>
      <c r="W9" s="17">
        <v>7.8677766610644198E-2</v>
      </c>
      <c r="X9" s="17">
        <v>7.9223736633174002E-2</v>
      </c>
      <c r="Y9" s="17">
        <v>0.107667089853138</v>
      </c>
      <c r="Z9" s="17">
        <v>8.65273055544864E-2</v>
      </c>
      <c r="AA9" s="17">
        <v>8.4092292095095195E-2</v>
      </c>
      <c r="AB9" s="17">
        <v>8.6745027918057702E-2</v>
      </c>
      <c r="AC9" s="17">
        <v>8.7323203759242393E-2</v>
      </c>
      <c r="AD9" s="17">
        <v>8.2878904334535694E-2</v>
      </c>
      <c r="AE9" s="17"/>
      <c r="AF9" s="17">
        <v>8.4750843164641806E-2</v>
      </c>
      <c r="AG9" s="17">
        <v>6.1866920574769703E-2</v>
      </c>
      <c r="AH9" s="17">
        <v>0.123957459786496</v>
      </c>
      <c r="AI9" s="17"/>
      <c r="AJ9" s="17">
        <v>7.6946116378738397E-2</v>
      </c>
      <c r="AK9" s="17">
        <v>6.5791952223233793E-2</v>
      </c>
      <c r="AL9" s="17">
        <v>6.8985531722154297E-2</v>
      </c>
      <c r="AM9" s="17">
        <v>0.12571455126817299</v>
      </c>
      <c r="AN9" s="17">
        <v>0.14417960692228701</v>
      </c>
      <c r="AO9" s="17"/>
      <c r="AP9" s="17">
        <v>6.1764459146593301E-2</v>
      </c>
      <c r="AQ9" s="17">
        <v>6.4958379926684295E-2</v>
      </c>
      <c r="AR9" s="17">
        <v>7.6558768143878103E-2</v>
      </c>
      <c r="AS9" s="17"/>
      <c r="AT9" s="17">
        <v>9.5794069041921504E-2</v>
      </c>
      <c r="AU9" s="17">
        <v>8.4287128636651096E-2</v>
      </c>
      <c r="AV9" s="17">
        <v>7.7266195737804702E-2</v>
      </c>
      <c r="AW9" s="17">
        <v>8.9722171149532598E-2</v>
      </c>
      <c r="AX9" s="17">
        <v>9.0407768181674897E-2</v>
      </c>
      <c r="AY9" s="17"/>
      <c r="AZ9" s="17">
        <v>0.17712880793667199</v>
      </c>
      <c r="BA9" s="17">
        <v>0.196157482487508</v>
      </c>
      <c r="BB9" s="17">
        <v>9.7074774876392794E-2</v>
      </c>
      <c r="BC9" s="17">
        <v>0.116452572782047</v>
      </c>
      <c r="BD9" s="17">
        <v>0.12179081664406401</v>
      </c>
      <c r="BE9" s="17">
        <v>0.108504697639883</v>
      </c>
      <c r="BF9" s="17">
        <v>6.2283567065555802E-2</v>
      </c>
      <c r="BG9" s="17">
        <v>9.55972335906599E-2</v>
      </c>
      <c r="BH9" s="17">
        <v>9.6724609599706302E-2</v>
      </c>
      <c r="BI9" s="17">
        <v>6.0696804286738598E-2</v>
      </c>
      <c r="BJ9" s="17">
        <v>3.5119475955530097E-2</v>
      </c>
      <c r="BK9" s="17">
        <v>6.5518926163308094E-2</v>
      </c>
      <c r="BL9" s="17">
        <v>4.0870333752258903E-2</v>
      </c>
      <c r="BM9" s="17">
        <v>4.5333802621240697E-2</v>
      </c>
      <c r="BN9" s="17">
        <v>1.8983711925805599E-2</v>
      </c>
      <c r="BO9" s="17">
        <v>5.32051200701198E-2</v>
      </c>
      <c r="BP9" s="17"/>
      <c r="BQ9" s="17">
        <v>4.9932584316135099E-2</v>
      </c>
      <c r="BR9" s="17">
        <v>0.104478620275837</v>
      </c>
    </row>
    <row r="10" spans="2:70" x14ac:dyDescent="0.35">
      <c r="B10" s="18" t="s">
        <v>226</v>
      </c>
      <c r="C10" s="17">
        <v>0.151889414029904</v>
      </c>
      <c r="D10" s="17">
        <v>0.156783493366382</v>
      </c>
      <c r="E10" s="17">
        <v>0.14589912280151801</v>
      </c>
      <c r="F10" s="17"/>
      <c r="G10" s="17">
        <v>0.28837929377778898</v>
      </c>
      <c r="H10" s="17">
        <v>0.17762865366469399</v>
      </c>
      <c r="I10" s="17">
        <v>0.135431244310737</v>
      </c>
      <c r="J10" s="17">
        <v>0.110378566498526</v>
      </c>
      <c r="K10" s="17">
        <v>0.108390743432559</v>
      </c>
      <c r="L10" s="17">
        <v>0.11662681393843199</v>
      </c>
      <c r="M10" s="17"/>
      <c r="N10" s="17">
        <v>0.14090186017183201</v>
      </c>
      <c r="O10" s="17">
        <v>0.17436132941452201</v>
      </c>
      <c r="P10" s="17">
        <v>0.14796540643327699</v>
      </c>
      <c r="Q10" s="17">
        <v>0.14382176740576799</v>
      </c>
      <c r="R10" s="17"/>
      <c r="S10" s="17">
        <v>0.17272822903516</v>
      </c>
      <c r="T10" s="17">
        <v>0.16073529200197101</v>
      </c>
      <c r="U10" s="17">
        <v>0.12734305476880201</v>
      </c>
      <c r="V10" s="17">
        <v>0.14615596101870701</v>
      </c>
      <c r="W10" s="17">
        <v>0.17379774418969501</v>
      </c>
      <c r="X10" s="17">
        <v>0.16934532506212599</v>
      </c>
      <c r="Y10" s="17">
        <v>0.13160524114632699</v>
      </c>
      <c r="Z10" s="17">
        <v>0.150482532701366</v>
      </c>
      <c r="AA10" s="17">
        <v>0.13444792312803999</v>
      </c>
      <c r="AB10" s="17">
        <v>0.16535805205755899</v>
      </c>
      <c r="AC10" s="17">
        <v>0.13904987561086499</v>
      </c>
      <c r="AD10" s="17">
        <v>9.6143884567712307E-2</v>
      </c>
      <c r="AE10" s="17"/>
      <c r="AF10" s="17">
        <v>0.12677266538323001</v>
      </c>
      <c r="AG10" s="17">
        <v>0.133876712199786</v>
      </c>
      <c r="AH10" s="17">
        <v>0.16325317034591999</v>
      </c>
      <c r="AI10" s="17"/>
      <c r="AJ10" s="17">
        <v>0.115798980104418</v>
      </c>
      <c r="AK10" s="17">
        <v>0.16893530514691801</v>
      </c>
      <c r="AL10" s="17">
        <v>0.118358575955058</v>
      </c>
      <c r="AM10" s="17">
        <v>0.21927812595909699</v>
      </c>
      <c r="AN10" s="17">
        <v>0.170004302603179</v>
      </c>
      <c r="AO10" s="17"/>
      <c r="AP10" s="17">
        <v>0.115666837207893</v>
      </c>
      <c r="AQ10" s="17">
        <v>0.16919404864909299</v>
      </c>
      <c r="AR10" s="17">
        <v>0.16623534352618299</v>
      </c>
      <c r="AS10" s="17"/>
      <c r="AT10" s="17">
        <v>0.13910035623241099</v>
      </c>
      <c r="AU10" s="17">
        <v>0.17139030820936199</v>
      </c>
      <c r="AV10" s="17">
        <v>0.16068400635937199</v>
      </c>
      <c r="AW10" s="17">
        <v>0.16249220432172001</v>
      </c>
      <c r="AX10" s="17">
        <v>0.175826444102781</v>
      </c>
      <c r="AY10" s="17"/>
      <c r="AZ10" s="17">
        <v>0.23476866894147999</v>
      </c>
      <c r="BA10" s="17">
        <v>0.14964649950415901</v>
      </c>
      <c r="BB10" s="17">
        <v>0.149690648319147</v>
      </c>
      <c r="BC10" s="17">
        <v>0.17248870806649499</v>
      </c>
      <c r="BD10" s="17">
        <v>0.16985729348381201</v>
      </c>
      <c r="BE10" s="17">
        <v>0.15788138784584901</v>
      </c>
      <c r="BF10" s="17">
        <v>0.15602481477549701</v>
      </c>
      <c r="BG10" s="17">
        <v>0.14953150508260499</v>
      </c>
      <c r="BH10" s="17">
        <v>0.12041623149071499</v>
      </c>
      <c r="BI10" s="17">
        <v>0.14324951990203399</v>
      </c>
      <c r="BJ10" s="17">
        <v>0.132773420934544</v>
      </c>
      <c r="BK10" s="17">
        <v>0.107997600138881</v>
      </c>
      <c r="BL10" s="17">
        <v>0.13115161785818799</v>
      </c>
      <c r="BM10" s="17">
        <v>0.16057169005282701</v>
      </c>
      <c r="BN10" s="17">
        <v>0.12600709003358801</v>
      </c>
      <c r="BO10" s="17">
        <v>0.14921308347787199</v>
      </c>
      <c r="BP10" s="17"/>
      <c r="BQ10" s="17">
        <v>0.13789647145463199</v>
      </c>
      <c r="BR10" s="17">
        <v>0.155679638080468</v>
      </c>
    </row>
    <row r="11" spans="2:70" ht="29" x14ac:dyDescent="0.35">
      <c r="B11" s="18" t="s">
        <v>227</v>
      </c>
      <c r="C11" s="17">
        <v>0.232779565969224</v>
      </c>
      <c r="D11" s="17">
        <v>0.21598074348712001</v>
      </c>
      <c r="E11" s="17">
        <v>0.24936174876536599</v>
      </c>
      <c r="F11" s="17"/>
      <c r="G11" s="17">
        <v>0.28298528894063602</v>
      </c>
      <c r="H11" s="17">
        <v>0.27952350109049801</v>
      </c>
      <c r="I11" s="17">
        <v>0.21664169515701701</v>
      </c>
      <c r="J11" s="17">
        <v>0.214797940344718</v>
      </c>
      <c r="K11" s="17">
        <v>0.193322637969674</v>
      </c>
      <c r="L11" s="17">
        <v>0.21566273639667899</v>
      </c>
      <c r="M11" s="17"/>
      <c r="N11" s="17">
        <v>0.21975196241988801</v>
      </c>
      <c r="O11" s="17">
        <v>0.236228360359824</v>
      </c>
      <c r="P11" s="17">
        <v>0.235864467092474</v>
      </c>
      <c r="Q11" s="17">
        <v>0.23973888557982101</v>
      </c>
      <c r="R11" s="17"/>
      <c r="S11" s="17">
        <v>0.26520731821035798</v>
      </c>
      <c r="T11" s="17">
        <v>0.21299337177814301</v>
      </c>
      <c r="U11" s="17">
        <v>0.25238571814648397</v>
      </c>
      <c r="V11" s="17">
        <v>0.23285959209863</v>
      </c>
      <c r="W11" s="17">
        <v>0.209771804828252</v>
      </c>
      <c r="X11" s="17">
        <v>0.22999809308538299</v>
      </c>
      <c r="Y11" s="17">
        <v>0.228491179345613</v>
      </c>
      <c r="Z11" s="17">
        <v>0.19852225142803201</v>
      </c>
      <c r="AA11" s="17">
        <v>0.241313103147688</v>
      </c>
      <c r="AB11" s="17">
        <v>0.211294251818818</v>
      </c>
      <c r="AC11" s="17">
        <v>0.24460633440617699</v>
      </c>
      <c r="AD11" s="17">
        <v>0.247152830544937</v>
      </c>
      <c r="AE11" s="17"/>
      <c r="AF11" s="17">
        <v>0.20596106469228501</v>
      </c>
      <c r="AG11" s="17">
        <v>0.232562512131369</v>
      </c>
      <c r="AH11" s="17">
        <v>0.25661695491137898</v>
      </c>
      <c r="AI11" s="17"/>
      <c r="AJ11" s="17">
        <v>0.21546018363605801</v>
      </c>
      <c r="AK11" s="17">
        <v>0.247171023507507</v>
      </c>
      <c r="AL11" s="17">
        <v>0.222569242891932</v>
      </c>
      <c r="AM11" s="17">
        <v>0.179988215716122</v>
      </c>
      <c r="AN11" s="17">
        <v>0.24320292055172499</v>
      </c>
      <c r="AO11" s="17"/>
      <c r="AP11" s="17">
        <v>0.223112071823756</v>
      </c>
      <c r="AQ11" s="17">
        <v>0.24876612461928599</v>
      </c>
      <c r="AR11" s="17">
        <v>0.24029262834653001</v>
      </c>
      <c r="AS11" s="17"/>
      <c r="AT11" s="17">
        <v>0.218435464297624</v>
      </c>
      <c r="AU11" s="17">
        <v>0.24957733630002199</v>
      </c>
      <c r="AV11" s="17">
        <v>0.24008341505844999</v>
      </c>
      <c r="AW11" s="17">
        <v>0.236895872363725</v>
      </c>
      <c r="AX11" s="17">
        <v>0.26292650610660301</v>
      </c>
      <c r="AY11" s="17"/>
      <c r="AZ11" s="17">
        <v>0.28408513313801997</v>
      </c>
      <c r="BA11" s="17">
        <v>0.28253003410146499</v>
      </c>
      <c r="BB11" s="17">
        <v>0.27645784002843898</v>
      </c>
      <c r="BC11" s="17">
        <v>0.251582030416305</v>
      </c>
      <c r="BD11" s="17">
        <v>0.21150120742599701</v>
      </c>
      <c r="BE11" s="17">
        <v>0.216617094919584</v>
      </c>
      <c r="BF11" s="17">
        <v>0.23098458945682099</v>
      </c>
      <c r="BG11" s="17">
        <v>0.22353836228392801</v>
      </c>
      <c r="BH11" s="17">
        <v>0.216153415132077</v>
      </c>
      <c r="BI11" s="17">
        <v>0.24782882282614299</v>
      </c>
      <c r="BJ11" s="17">
        <v>0.25348529627958699</v>
      </c>
      <c r="BK11" s="17">
        <v>0.172695473593731</v>
      </c>
      <c r="BL11" s="17">
        <v>0.24451659785327501</v>
      </c>
      <c r="BM11" s="17">
        <v>0.202105644974169</v>
      </c>
      <c r="BN11" s="17">
        <v>0.17824739373673801</v>
      </c>
      <c r="BO11" s="17">
        <v>0.26013015115162902</v>
      </c>
      <c r="BP11" s="17"/>
      <c r="BQ11" s="17">
        <v>0.20596179155152999</v>
      </c>
      <c r="BR11" s="17">
        <v>0.24395394851966901</v>
      </c>
    </row>
    <row r="12" spans="2:70" x14ac:dyDescent="0.35">
      <c r="B12" s="18" t="s">
        <v>228</v>
      </c>
      <c r="C12" s="17">
        <v>0.24776715537889499</v>
      </c>
      <c r="D12" s="17">
        <v>0.26164781487772198</v>
      </c>
      <c r="E12" s="17">
        <v>0.23445884329804001</v>
      </c>
      <c r="F12" s="17"/>
      <c r="G12" s="17">
        <v>0.16362505432219099</v>
      </c>
      <c r="H12" s="17">
        <v>0.247725325354749</v>
      </c>
      <c r="I12" s="17">
        <v>0.26932231393876799</v>
      </c>
      <c r="J12" s="17">
        <v>0.26915824596224702</v>
      </c>
      <c r="K12" s="17">
        <v>0.270108009347374</v>
      </c>
      <c r="L12" s="17">
        <v>0.253744488326825</v>
      </c>
      <c r="M12" s="17"/>
      <c r="N12" s="17">
        <v>0.27042633821115503</v>
      </c>
      <c r="O12" s="17">
        <v>0.242991703921598</v>
      </c>
      <c r="P12" s="17">
        <v>0.25945897215263303</v>
      </c>
      <c r="Q12" s="17">
        <v>0.21890521755103801</v>
      </c>
      <c r="R12" s="17"/>
      <c r="S12" s="17">
        <v>0.242987419622405</v>
      </c>
      <c r="T12" s="17">
        <v>0.261120610211867</v>
      </c>
      <c r="U12" s="17">
        <v>0.25054595869470703</v>
      </c>
      <c r="V12" s="17">
        <v>0.25697312865748101</v>
      </c>
      <c r="W12" s="17">
        <v>0.203573004206622</v>
      </c>
      <c r="X12" s="17">
        <v>0.243093562714393</v>
      </c>
      <c r="Y12" s="17">
        <v>0.27473483141778299</v>
      </c>
      <c r="Z12" s="17">
        <v>0.25804360977614899</v>
      </c>
      <c r="AA12" s="17">
        <v>0.21831305287726599</v>
      </c>
      <c r="AB12" s="17">
        <v>0.26700861187360803</v>
      </c>
      <c r="AC12" s="17">
        <v>0.22265290527724399</v>
      </c>
      <c r="AD12" s="17">
        <v>0.30107658100982199</v>
      </c>
      <c r="AE12" s="17"/>
      <c r="AF12" s="17">
        <v>0.26350045888261198</v>
      </c>
      <c r="AG12" s="17">
        <v>0.27703022036062802</v>
      </c>
      <c r="AH12" s="17">
        <v>0.22279427388672199</v>
      </c>
      <c r="AI12" s="17"/>
      <c r="AJ12" s="17">
        <v>0.27785033853181401</v>
      </c>
      <c r="AK12" s="17">
        <v>0.249590092980228</v>
      </c>
      <c r="AL12" s="17">
        <v>0.245994776332672</v>
      </c>
      <c r="AM12" s="17">
        <v>0.178275913298267</v>
      </c>
      <c r="AN12" s="17">
        <v>0.19557122330152599</v>
      </c>
      <c r="AO12" s="17"/>
      <c r="AP12" s="17">
        <v>0.288859721981085</v>
      </c>
      <c r="AQ12" s="17">
        <v>0.237131103473013</v>
      </c>
      <c r="AR12" s="17">
        <v>0.23513834382732901</v>
      </c>
      <c r="AS12" s="17"/>
      <c r="AT12" s="17">
        <v>0.25510583210419002</v>
      </c>
      <c r="AU12" s="17">
        <v>0.22694949162938899</v>
      </c>
      <c r="AV12" s="17">
        <v>0.239054167017175</v>
      </c>
      <c r="AW12" s="17">
        <v>0.25880368587904001</v>
      </c>
      <c r="AX12" s="17">
        <v>0.21785604372627199</v>
      </c>
      <c r="AY12" s="17"/>
      <c r="AZ12" s="17">
        <v>0.117759797462777</v>
      </c>
      <c r="BA12" s="17">
        <v>0.21228190703354199</v>
      </c>
      <c r="BB12" s="17">
        <v>0.25113436853825999</v>
      </c>
      <c r="BC12" s="17">
        <v>0.21805873824036401</v>
      </c>
      <c r="BD12" s="17">
        <v>0.22136171747688199</v>
      </c>
      <c r="BE12" s="17">
        <v>0.228887454976444</v>
      </c>
      <c r="BF12" s="17">
        <v>0.23898691586117601</v>
      </c>
      <c r="BG12" s="17">
        <v>0.21865720350228399</v>
      </c>
      <c r="BH12" s="17">
        <v>0.247741423275462</v>
      </c>
      <c r="BI12" s="17">
        <v>0.27708511311330197</v>
      </c>
      <c r="BJ12" s="17">
        <v>0.29133519055686402</v>
      </c>
      <c r="BK12" s="17">
        <v>0.332277599036576</v>
      </c>
      <c r="BL12" s="17">
        <v>0.29464471868029002</v>
      </c>
      <c r="BM12" s="17">
        <v>0.27941564860797302</v>
      </c>
      <c r="BN12" s="17">
        <v>0.272594877114129</v>
      </c>
      <c r="BO12" s="17">
        <v>0.327337712672018</v>
      </c>
      <c r="BP12" s="17"/>
      <c r="BQ12" s="17">
        <v>0.26346699693222297</v>
      </c>
      <c r="BR12" s="17">
        <v>0.241861903642276</v>
      </c>
    </row>
    <row r="13" spans="2:70" x14ac:dyDescent="0.35">
      <c r="B13" s="18" t="s">
        <v>229</v>
      </c>
      <c r="C13" s="17">
        <v>0.27280493029805603</v>
      </c>
      <c r="D13" s="17">
        <v>0.27295786441818498</v>
      </c>
      <c r="E13" s="17">
        <v>0.27339170630257997</v>
      </c>
      <c r="F13" s="17"/>
      <c r="G13" s="17">
        <v>0.11023292617351001</v>
      </c>
      <c r="H13" s="17">
        <v>0.20338774136729901</v>
      </c>
      <c r="I13" s="17">
        <v>0.29443508109446898</v>
      </c>
      <c r="J13" s="17">
        <v>0.33182824705693997</v>
      </c>
      <c r="K13" s="17">
        <v>0.34245726569537199</v>
      </c>
      <c r="L13" s="17">
        <v>0.32488756510819999</v>
      </c>
      <c r="M13" s="17"/>
      <c r="N13" s="17">
        <v>0.30514177608648602</v>
      </c>
      <c r="O13" s="17">
        <v>0.25399641851071197</v>
      </c>
      <c r="P13" s="17">
        <v>0.267686290386006</v>
      </c>
      <c r="Q13" s="17">
        <v>0.26255927745776397</v>
      </c>
      <c r="R13" s="17"/>
      <c r="S13" s="17">
        <v>0.196010018260317</v>
      </c>
      <c r="T13" s="17">
        <v>0.28303275253231602</v>
      </c>
      <c r="U13" s="17">
        <v>0.29402133837549999</v>
      </c>
      <c r="V13" s="17">
        <v>0.27560197471858899</v>
      </c>
      <c r="W13" s="17">
        <v>0.33025251325016303</v>
      </c>
      <c r="X13" s="17">
        <v>0.27008112862130201</v>
      </c>
      <c r="Y13" s="17">
        <v>0.24444571006580801</v>
      </c>
      <c r="Z13" s="17">
        <v>0.29411910725910201</v>
      </c>
      <c r="AA13" s="17">
        <v>0.317515981348369</v>
      </c>
      <c r="AB13" s="17">
        <v>0.26302567999376297</v>
      </c>
      <c r="AC13" s="17">
        <v>0.30053759472944402</v>
      </c>
      <c r="AD13" s="17">
        <v>0.26253789905595698</v>
      </c>
      <c r="AE13" s="17"/>
      <c r="AF13" s="17">
        <v>0.31514179974020701</v>
      </c>
      <c r="AG13" s="17">
        <v>0.29023363655252898</v>
      </c>
      <c r="AH13" s="17">
        <v>0.20976773538316801</v>
      </c>
      <c r="AI13" s="17"/>
      <c r="AJ13" s="17">
        <v>0.30929033719858701</v>
      </c>
      <c r="AK13" s="17">
        <v>0.26061708655199101</v>
      </c>
      <c r="AL13" s="17">
        <v>0.34062918249428498</v>
      </c>
      <c r="AM13" s="17">
        <v>0.27624532409779401</v>
      </c>
      <c r="AN13" s="17">
        <v>0.23098929626723699</v>
      </c>
      <c r="AO13" s="17"/>
      <c r="AP13" s="17">
        <v>0.30693280537441198</v>
      </c>
      <c r="AQ13" s="17">
        <v>0.27194247116717801</v>
      </c>
      <c r="AR13" s="17">
        <v>0.27703705034980702</v>
      </c>
      <c r="AS13" s="17"/>
      <c r="AT13" s="17">
        <v>0.281447527400294</v>
      </c>
      <c r="AU13" s="17">
        <v>0.26268835224164799</v>
      </c>
      <c r="AV13" s="17">
        <v>0.27526557272129998</v>
      </c>
      <c r="AW13" s="17">
        <v>0.24439956837022001</v>
      </c>
      <c r="AX13" s="17">
        <v>0.25298323788266902</v>
      </c>
      <c r="AY13" s="17"/>
      <c r="AZ13" s="17">
        <v>0.12312296573444501</v>
      </c>
      <c r="BA13" s="17">
        <v>0.14242064458996301</v>
      </c>
      <c r="BB13" s="17">
        <v>0.20651108930977599</v>
      </c>
      <c r="BC13" s="17">
        <v>0.24141795049478901</v>
      </c>
      <c r="BD13" s="17">
        <v>0.26083217615398901</v>
      </c>
      <c r="BE13" s="17">
        <v>0.27872152362139502</v>
      </c>
      <c r="BF13" s="17">
        <v>0.30890441918547901</v>
      </c>
      <c r="BG13" s="17">
        <v>0.31267569554052399</v>
      </c>
      <c r="BH13" s="17">
        <v>0.30587452945906601</v>
      </c>
      <c r="BI13" s="17">
        <v>0.27113973987178203</v>
      </c>
      <c r="BJ13" s="17">
        <v>0.28728661627347502</v>
      </c>
      <c r="BK13" s="17">
        <v>0.321510401067503</v>
      </c>
      <c r="BL13" s="17">
        <v>0.288816731855988</v>
      </c>
      <c r="BM13" s="17">
        <v>0.31257321374378999</v>
      </c>
      <c r="BN13" s="17">
        <v>0.40416692718973901</v>
      </c>
      <c r="BO13" s="17">
        <v>0.204004153903112</v>
      </c>
      <c r="BP13" s="17"/>
      <c r="BQ13" s="17">
        <v>0.33819975814702402</v>
      </c>
      <c r="BR13" s="17">
        <v>0.24686144950901401</v>
      </c>
    </row>
    <row r="14" spans="2:70" x14ac:dyDescent="0.35">
      <c r="B14" s="18" t="s">
        <v>129</v>
      </c>
      <c r="C14" s="19">
        <v>6.9925586492536303E-3</v>
      </c>
      <c r="D14" s="19">
        <v>7.0420505764039699E-3</v>
      </c>
      <c r="E14" s="19">
        <v>6.9891837757838403E-3</v>
      </c>
      <c r="F14" s="19"/>
      <c r="G14" s="19">
        <v>1.27307362282862E-2</v>
      </c>
      <c r="H14" s="19">
        <v>1.28132670130944E-2</v>
      </c>
      <c r="I14" s="19">
        <v>5.7948805887203404E-3</v>
      </c>
      <c r="J14" s="19">
        <v>7.00144518868217E-3</v>
      </c>
      <c r="K14" s="19">
        <v>2.0143487920404502E-3</v>
      </c>
      <c r="L14" s="19">
        <v>2.7451227865125001E-3</v>
      </c>
      <c r="M14" s="19"/>
      <c r="N14" s="19">
        <v>2.5880478595991501E-3</v>
      </c>
      <c r="O14" s="19">
        <v>2.0227399009433299E-3</v>
      </c>
      <c r="P14" s="19">
        <v>8.5808280218230507E-3</v>
      </c>
      <c r="Q14" s="19">
        <v>1.4573067498593099E-2</v>
      </c>
      <c r="R14" s="19"/>
      <c r="S14" s="19">
        <v>1.21766406823714E-2</v>
      </c>
      <c r="T14" s="19">
        <v>0</v>
      </c>
      <c r="U14" s="19">
        <v>2.7764087742987299E-3</v>
      </c>
      <c r="V14" s="19">
        <v>9.4260255305944098E-3</v>
      </c>
      <c r="W14" s="19">
        <v>3.9271669146240798E-3</v>
      </c>
      <c r="X14" s="19">
        <v>8.2581538836231805E-3</v>
      </c>
      <c r="Y14" s="19">
        <v>1.3055948171331299E-2</v>
      </c>
      <c r="Z14" s="19">
        <v>1.23051932808644E-2</v>
      </c>
      <c r="AA14" s="19">
        <v>4.3176474035417599E-3</v>
      </c>
      <c r="AB14" s="19">
        <v>6.5683763381941297E-3</v>
      </c>
      <c r="AC14" s="19">
        <v>5.8300862170272303E-3</v>
      </c>
      <c r="AD14" s="19">
        <v>1.02099004870358E-2</v>
      </c>
      <c r="AE14" s="19"/>
      <c r="AF14" s="19">
        <v>3.8731681370234201E-3</v>
      </c>
      <c r="AG14" s="19">
        <v>4.4299981809196101E-3</v>
      </c>
      <c r="AH14" s="19">
        <v>2.3610405686314302E-2</v>
      </c>
      <c r="AI14" s="19"/>
      <c r="AJ14" s="19">
        <v>4.6540441503840502E-3</v>
      </c>
      <c r="AK14" s="19">
        <v>7.8945395901211506E-3</v>
      </c>
      <c r="AL14" s="19">
        <v>3.4626906038985202E-3</v>
      </c>
      <c r="AM14" s="19">
        <v>2.0497869660547501E-2</v>
      </c>
      <c r="AN14" s="19">
        <v>1.60526503540461E-2</v>
      </c>
      <c r="AO14" s="19"/>
      <c r="AP14" s="19">
        <v>3.6641044662611599E-3</v>
      </c>
      <c r="AQ14" s="19">
        <v>8.0078721647471908E-3</v>
      </c>
      <c r="AR14" s="19">
        <v>4.7378658062718799E-3</v>
      </c>
      <c r="AS14" s="19"/>
      <c r="AT14" s="19">
        <v>1.0116750923558199E-2</v>
      </c>
      <c r="AU14" s="19">
        <v>5.1073829829279098E-3</v>
      </c>
      <c r="AV14" s="19">
        <v>7.6466431058980601E-3</v>
      </c>
      <c r="AW14" s="19">
        <v>7.6864979157620396E-3</v>
      </c>
      <c r="AX14" s="19">
        <v>0</v>
      </c>
      <c r="AY14" s="19"/>
      <c r="AZ14" s="19">
        <v>6.3134626786606196E-2</v>
      </c>
      <c r="BA14" s="19">
        <v>1.69634322833635E-2</v>
      </c>
      <c r="BB14" s="19">
        <v>1.9131278927985398E-2</v>
      </c>
      <c r="BC14" s="19">
        <v>0</v>
      </c>
      <c r="BD14" s="19">
        <v>1.4656788815256E-2</v>
      </c>
      <c r="BE14" s="19">
        <v>9.3878409968457099E-3</v>
      </c>
      <c r="BF14" s="19">
        <v>2.81569365547191E-3</v>
      </c>
      <c r="BG14" s="19">
        <v>0</v>
      </c>
      <c r="BH14" s="19">
        <v>1.30897910429741E-2</v>
      </c>
      <c r="BI14" s="19">
        <v>0</v>
      </c>
      <c r="BJ14" s="19">
        <v>0</v>
      </c>
      <c r="BK14" s="19">
        <v>0</v>
      </c>
      <c r="BL14" s="19">
        <v>0</v>
      </c>
      <c r="BM14" s="19">
        <v>0</v>
      </c>
      <c r="BN14" s="19">
        <v>0</v>
      </c>
      <c r="BO14" s="19">
        <v>6.1097787252501999E-3</v>
      </c>
      <c r="BP14" s="19"/>
      <c r="BQ14" s="19">
        <v>4.5423975984564199E-3</v>
      </c>
      <c r="BR14" s="19">
        <v>7.1644399727370097E-3</v>
      </c>
    </row>
    <row r="15" spans="2:70" x14ac:dyDescent="0.35">
      <c r="B15" s="16"/>
    </row>
    <row r="16" spans="2:70" x14ac:dyDescent="0.35">
      <c r="B16" t="s">
        <v>98</v>
      </c>
    </row>
    <row r="17" spans="2:2" x14ac:dyDescent="0.35">
      <c r="B17" t="s">
        <v>99</v>
      </c>
    </row>
    <row r="19" spans="2:2" x14ac:dyDescent="0.35">
      <c r="B19" s="8" t="str">
        <f>HYPERLINK("#'Contents'!A1", "Return to Contents")</f>
        <v>Return to Contents</v>
      </c>
    </row>
  </sheetData>
  <mergeCells count="11">
    <mergeCell ref="BQ5:BR5"/>
    <mergeCell ref="D5:E5"/>
    <mergeCell ref="G5:L5"/>
    <mergeCell ref="N5:Q5"/>
    <mergeCell ref="S5:AD5"/>
    <mergeCell ref="AF5:AH5"/>
    <mergeCell ref="D2:BJ2"/>
    <mergeCell ref="AJ5:AN5"/>
    <mergeCell ref="AP5:AR5"/>
    <mergeCell ref="AT5:AX5"/>
    <mergeCell ref="AZ5:BO5"/>
  </mergeCells>
  <pageMargins left="0.7" right="0.7" top="0.75" bottom="0.75" header="0.3" footer="0.3"/>
  <pageSetup paperSize="9" orientation="portrait" horizontalDpi="300" verticalDpi="300"/>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B2:BR37"/>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67" width="10.7265625" customWidth="1"/>
    <col min="68" max="68" width="2.1796875" customWidth="1"/>
    <col min="69" max="70" width="10.7265625" customWidth="1"/>
    <col min="71" max="71" width="2.1796875" customWidth="1"/>
  </cols>
  <sheetData>
    <row r="2" spans="2:70" ht="40" customHeight="1" x14ac:dyDescent="0.35">
      <c r="D2" s="29" t="s">
        <v>253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row>
    <row r="5" spans="2:70" ht="30" customHeight="1" x14ac:dyDescent="0.35">
      <c r="B5" s="15"/>
      <c r="C5" s="15"/>
      <c r="D5" s="30" t="s">
        <v>74</v>
      </c>
      <c r="E5" s="30"/>
      <c r="F5" s="15"/>
      <c r="G5" s="30" t="s">
        <v>75</v>
      </c>
      <c r="H5" s="30"/>
      <c r="I5" s="30"/>
      <c r="J5" s="30"/>
      <c r="K5" s="30"/>
      <c r="L5" s="30"/>
      <c r="M5" s="15"/>
      <c r="N5" s="30" t="s">
        <v>76</v>
      </c>
      <c r="O5" s="30"/>
      <c r="P5" s="30"/>
      <c r="Q5" s="30"/>
      <c r="R5" s="15"/>
      <c r="S5" s="30" t="s">
        <v>77</v>
      </c>
      <c r="T5" s="30"/>
      <c r="U5" s="30"/>
      <c r="V5" s="30"/>
      <c r="W5" s="30"/>
      <c r="X5" s="30"/>
      <c r="Y5" s="30"/>
      <c r="Z5" s="30"/>
      <c r="AA5" s="30"/>
      <c r="AB5" s="30"/>
      <c r="AC5" s="30"/>
      <c r="AD5" s="30"/>
      <c r="AE5" s="15"/>
      <c r="AF5" s="30" t="s">
        <v>78</v>
      </c>
      <c r="AG5" s="30"/>
      <c r="AH5" s="30"/>
      <c r="AI5" s="15"/>
      <c r="AJ5" s="30" t="s">
        <v>79</v>
      </c>
      <c r="AK5" s="30"/>
      <c r="AL5" s="30"/>
      <c r="AM5" s="30"/>
      <c r="AN5" s="30"/>
      <c r="AO5" s="15"/>
      <c r="AP5" s="30" t="s">
        <v>80</v>
      </c>
      <c r="AQ5" s="30"/>
      <c r="AR5" s="30"/>
      <c r="AS5" s="15"/>
      <c r="AT5" s="30" t="s">
        <v>81</v>
      </c>
      <c r="AU5" s="30"/>
      <c r="AV5" s="30"/>
      <c r="AW5" s="30"/>
      <c r="AX5" s="30"/>
      <c r="AY5" s="15"/>
      <c r="AZ5" s="30" t="s">
        <v>82</v>
      </c>
      <c r="BA5" s="30"/>
      <c r="BB5" s="30"/>
      <c r="BC5" s="30"/>
      <c r="BD5" s="30"/>
      <c r="BE5" s="30"/>
      <c r="BF5" s="30"/>
      <c r="BG5" s="30"/>
      <c r="BH5" s="30"/>
      <c r="BI5" s="30"/>
      <c r="BJ5" s="30"/>
      <c r="BK5" s="30"/>
      <c r="BL5" s="30"/>
      <c r="BM5" s="30"/>
      <c r="BN5" s="30"/>
      <c r="BO5" s="30"/>
      <c r="BP5" s="15"/>
      <c r="BQ5" s="30" t="s">
        <v>83</v>
      </c>
      <c r="BR5" s="30"/>
    </row>
    <row r="6" spans="2:7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46</v>
      </c>
      <c r="AQ6" s="12" t="s">
        <v>47</v>
      </c>
      <c r="AR6" s="12" t="s">
        <v>50</v>
      </c>
      <c r="AT6" s="12" t="s">
        <v>51</v>
      </c>
      <c r="AU6" s="12" t="s">
        <v>52</v>
      </c>
      <c r="AV6" s="12" t="s">
        <v>53</v>
      </c>
      <c r="AW6" s="12" t="s">
        <v>54</v>
      </c>
      <c r="AX6" s="12" t="s">
        <v>55</v>
      </c>
      <c r="AZ6" s="12" t="s">
        <v>56</v>
      </c>
      <c r="BA6" s="12" t="s">
        <v>57</v>
      </c>
      <c r="BB6" s="12" t="s">
        <v>58</v>
      </c>
      <c r="BC6" s="12" t="s">
        <v>59</v>
      </c>
      <c r="BD6" s="12" t="s">
        <v>60</v>
      </c>
      <c r="BE6" s="12" t="s">
        <v>61</v>
      </c>
      <c r="BF6" s="12" t="s">
        <v>62</v>
      </c>
      <c r="BG6" s="12" t="s">
        <v>63</v>
      </c>
      <c r="BH6" s="12" t="s">
        <v>64</v>
      </c>
      <c r="BI6" s="12" t="s">
        <v>65</v>
      </c>
      <c r="BJ6" s="12" t="s">
        <v>66</v>
      </c>
      <c r="BK6" s="12" t="s">
        <v>67</v>
      </c>
      <c r="BL6" s="12" t="s">
        <v>68</v>
      </c>
      <c r="BM6" s="12" t="s">
        <v>69</v>
      </c>
      <c r="BN6" s="12" t="s">
        <v>70</v>
      </c>
      <c r="BO6" s="12" t="s">
        <v>71</v>
      </c>
      <c r="BQ6" s="12" t="s">
        <v>72</v>
      </c>
      <c r="BR6" s="12" t="s">
        <v>73</v>
      </c>
    </row>
    <row r="7" spans="2:70" ht="30" customHeight="1" x14ac:dyDescent="0.35">
      <c r="B7" s="10" t="s">
        <v>19</v>
      </c>
      <c r="C7" s="10">
        <v>3641</v>
      </c>
      <c r="D7" s="10">
        <v>1796</v>
      </c>
      <c r="E7" s="10">
        <v>1833</v>
      </c>
      <c r="F7" s="10"/>
      <c r="G7" s="10">
        <v>426</v>
      </c>
      <c r="H7" s="10">
        <v>639</v>
      </c>
      <c r="I7" s="10">
        <v>635</v>
      </c>
      <c r="J7" s="10">
        <v>642</v>
      </c>
      <c r="K7" s="10">
        <v>522</v>
      </c>
      <c r="L7" s="10">
        <v>777</v>
      </c>
      <c r="M7" s="10"/>
      <c r="N7" s="10">
        <v>1104</v>
      </c>
      <c r="O7" s="10">
        <v>1027</v>
      </c>
      <c r="P7" s="10">
        <v>712</v>
      </c>
      <c r="Q7" s="10">
        <v>787</v>
      </c>
      <c r="R7" s="10"/>
      <c r="S7" s="10">
        <v>495</v>
      </c>
      <c r="T7" s="10">
        <v>508</v>
      </c>
      <c r="U7" s="10">
        <v>290</v>
      </c>
      <c r="V7" s="10">
        <v>313</v>
      </c>
      <c r="W7" s="10">
        <v>269</v>
      </c>
      <c r="X7" s="10">
        <v>345</v>
      </c>
      <c r="Y7" s="10">
        <v>297</v>
      </c>
      <c r="Z7" s="10">
        <v>154</v>
      </c>
      <c r="AA7" s="10">
        <v>408</v>
      </c>
      <c r="AB7" s="10">
        <v>307</v>
      </c>
      <c r="AC7" s="10">
        <v>171</v>
      </c>
      <c r="AD7" s="10">
        <v>84</v>
      </c>
      <c r="AE7" s="10"/>
      <c r="AF7" s="10">
        <v>1296</v>
      </c>
      <c r="AG7" s="10">
        <v>1554</v>
      </c>
      <c r="AH7" s="10">
        <v>492</v>
      </c>
      <c r="AI7" s="10"/>
      <c r="AJ7" s="10">
        <v>1319</v>
      </c>
      <c r="AK7" s="10">
        <v>1003</v>
      </c>
      <c r="AL7" s="10">
        <v>278</v>
      </c>
      <c r="AM7" s="10">
        <v>36</v>
      </c>
      <c r="AN7" s="10">
        <v>456</v>
      </c>
      <c r="AO7" s="10"/>
      <c r="AP7" s="10">
        <v>822</v>
      </c>
      <c r="AQ7" s="10">
        <v>1271</v>
      </c>
      <c r="AR7" s="10">
        <v>243</v>
      </c>
      <c r="AS7" s="10"/>
      <c r="AT7" s="10">
        <v>834</v>
      </c>
      <c r="AU7" s="10">
        <v>850</v>
      </c>
      <c r="AV7" s="10">
        <v>1005</v>
      </c>
      <c r="AW7" s="10">
        <v>410</v>
      </c>
      <c r="AX7" s="10">
        <v>56</v>
      </c>
      <c r="AY7" s="10"/>
      <c r="AZ7" s="10">
        <v>26</v>
      </c>
      <c r="BA7" s="10">
        <v>148</v>
      </c>
      <c r="BB7" s="10">
        <v>225</v>
      </c>
      <c r="BC7" s="10">
        <v>239</v>
      </c>
      <c r="BD7" s="10">
        <v>349</v>
      </c>
      <c r="BE7" s="10">
        <v>385</v>
      </c>
      <c r="BF7" s="10">
        <v>366</v>
      </c>
      <c r="BG7" s="10">
        <v>281</v>
      </c>
      <c r="BH7" s="10">
        <v>226</v>
      </c>
      <c r="BI7" s="10">
        <v>198</v>
      </c>
      <c r="BJ7" s="10">
        <v>324</v>
      </c>
      <c r="BK7" s="10">
        <v>175</v>
      </c>
      <c r="BL7" s="10">
        <v>173</v>
      </c>
      <c r="BM7" s="10">
        <v>98</v>
      </c>
      <c r="BN7" s="10">
        <v>93</v>
      </c>
      <c r="BO7" s="10">
        <v>152</v>
      </c>
      <c r="BP7" s="10"/>
      <c r="BQ7" s="10">
        <v>1168</v>
      </c>
      <c r="BR7" s="10">
        <v>2373</v>
      </c>
    </row>
    <row r="8" spans="2:70" ht="30" customHeight="1" x14ac:dyDescent="0.35">
      <c r="B8" s="11" t="s">
        <v>20</v>
      </c>
      <c r="C8" s="11">
        <v>3632</v>
      </c>
      <c r="D8" s="11">
        <v>1792</v>
      </c>
      <c r="E8" s="11">
        <v>1828</v>
      </c>
      <c r="F8" s="11"/>
      <c r="G8" s="11">
        <v>472</v>
      </c>
      <c r="H8" s="11">
        <v>620</v>
      </c>
      <c r="I8" s="11">
        <v>628</v>
      </c>
      <c r="J8" s="11">
        <v>635</v>
      </c>
      <c r="K8" s="11">
        <v>514</v>
      </c>
      <c r="L8" s="11">
        <v>764</v>
      </c>
      <c r="M8" s="11"/>
      <c r="N8" s="11">
        <v>1011</v>
      </c>
      <c r="O8" s="11">
        <v>943</v>
      </c>
      <c r="P8" s="11">
        <v>802</v>
      </c>
      <c r="Q8" s="11">
        <v>865</v>
      </c>
      <c r="R8" s="11"/>
      <c r="S8" s="11">
        <v>493</v>
      </c>
      <c r="T8" s="11">
        <v>479</v>
      </c>
      <c r="U8" s="11">
        <v>297</v>
      </c>
      <c r="V8" s="11">
        <v>329</v>
      </c>
      <c r="W8" s="11">
        <v>258</v>
      </c>
      <c r="X8" s="11">
        <v>329</v>
      </c>
      <c r="Y8" s="11">
        <v>282</v>
      </c>
      <c r="Z8" s="11">
        <v>144</v>
      </c>
      <c r="AA8" s="11">
        <v>402</v>
      </c>
      <c r="AB8" s="11">
        <v>327</v>
      </c>
      <c r="AC8" s="11">
        <v>182</v>
      </c>
      <c r="AD8" s="11">
        <v>109</v>
      </c>
      <c r="AE8" s="11"/>
      <c r="AF8" s="11">
        <v>1285</v>
      </c>
      <c r="AG8" s="11">
        <v>1521</v>
      </c>
      <c r="AH8" s="11">
        <v>511</v>
      </c>
      <c r="AI8" s="11"/>
      <c r="AJ8" s="11">
        <v>1283</v>
      </c>
      <c r="AK8" s="11">
        <v>992</v>
      </c>
      <c r="AL8" s="11">
        <v>267</v>
      </c>
      <c r="AM8" s="11">
        <v>39</v>
      </c>
      <c r="AN8" s="11">
        <v>469</v>
      </c>
      <c r="AO8" s="11"/>
      <c r="AP8" s="11">
        <v>800</v>
      </c>
      <c r="AQ8" s="11">
        <v>1259</v>
      </c>
      <c r="AR8" s="11">
        <v>238</v>
      </c>
      <c r="AS8" s="11"/>
      <c r="AT8" s="11">
        <v>859</v>
      </c>
      <c r="AU8" s="11">
        <v>873</v>
      </c>
      <c r="AV8" s="11">
        <v>966</v>
      </c>
      <c r="AW8" s="11">
        <v>392</v>
      </c>
      <c r="AX8" s="11">
        <v>50</v>
      </c>
      <c r="AY8" s="11"/>
      <c r="AZ8" s="11">
        <v>25</v>
      </c>
      <c r="BA8" s="11">
        <v>147</v>
      </c>
      <c r="BB8" s="11">
        <v>236</v>
      </c>
      <c r="BC8" s="11">
        <v>247</v>
      </c>
      <c r="BD8" s="11">
        <v>359</v>
      </c>
      <c r="BE8" s="11">
        <v>390</v>
      </c>
      <c r="BF8" s="11">
        <v>369</v>
      </c>
      <c r="BG8" s="11">
        <v>284</v>
      </c>
      <c r="BH8" s="11">
        <v>229</v>
      </c>
      <c r="BI8" s="11">
        <v>194</v>
      </c>
      <c r="BJ8" s="11">
        <v>318</v>
      </c>
      <c r="BK8" s="11">
        <v>167</v>
      </c>
      <c r="BL8" s="11">
        <v>167</v>
      </c>
      <c r="BM8" s="11">
        <v>93</v>
      </c>
      <c r="BN8" s="11">
        <v>85</v>
      </c>
      <c r="BO8" s="11">
        <v>139</v>
      </c>
      <c r="BP8" s="11"/>
      <c r="BQ8" s="11">
        <v>1143</v>
      </c>
      <c r="BR8" s="11">
        <v>2388</v>
      </c>
    </row>
    <row r="9" spans="2:70" x14ac:dyDescent="0.35">
      <c r="B9" s="18" t="s">
        <v>231</v>
      </c>
      <c r="C9" s="17">
        <v>0.20585860027660899</v>
      </c>
      <c r="D9" s="17">
        <v>0.21601212521531701</v>
      </c>
      <c r="E9" s="17">
        <v>0.196112650328749</v>
      </c>
      <c r="F9" s="17"/>
      <c r="G9" s="17">
        <v>0.11137272706135901</v>
      </c>
      <c r="H9" s="17">
        <v>0.123717623146268</v>
      </c>
      <c r="I9" s="17">
        <v>0.17680916925611401</v>
      </c>
      <c r="J9" s="17">
        <v>0.22661092417624301</v>
      </c>
      <c r="K9" s="17">
        <v>0.24571238531869599</v>
      </c>
      <c r="L9" s="17">
        <v>0.31064177168200902</v>
      </c>
      <c r="M9" s="17"/>
      <c r="N9" s="17">
        <v>0.22906367998053101</v>
      </c>
      <c r="O9" s="17">
        <v>0.209950202572462</v>
      </c>
      <c r="P9" s="17">
        <v>0.186387279895497</v>
      </c>
      <c r="Q9" s="17">
        <v>0.19157936119208099</v>
      </c>
      <c r="R9" s="17"/>
      <c r="S9" s="17">
        <v>0.124679020019228</v>
      </c>
      <c r="T9" s="17">
        <v>0.20224345877835001</v>
      </c>
      <c r="U9" s="17">
        <v>0.23225741096618899</v>
      </c>
      <c r="V9" s="17">
        <v>0.26071876955124601</v>
      </c>
      <c r="W9" s="17">
        <v>0.237584902048494</v>
      </c>
      <c r="X9" s="17">
        <v>0.15431840050684201</v>
      </c>
      <c r="Y9" s="17">
        <v>0.263353337462086</v>
      </c>
      <c r="Z9" s="17">
        <v>0.18193714493100799</v>
      </c>
      <c r="AA9" s="17">
        <v>0.201687615820659</v>
      </c>
      <c r="AB9" s="17">
        <v>0.22514339510589301</v>
      </c>
      <c r="AC9" s="17">
        <v>0.27889529439268201</v>
      </c>
      <c r="AD9" s="17">
        <v>0.15002156324584401</v>
      </c>
      <c r="AE9" s="17"/>
      <c r="AF9" s="17">
        <v>0.22032083854780601</v>
      </c>
      <c r="AG9" s="17">
        <v>0.24431908123298399</v>
      </c>
      <c r="AH9" s="17">
        <v>0.115906594440191</v>
      </c>
      <c r="AI9" s="17"/>
      <c r="AJ9" s="17">
        <v>0.26636768652950799</v>
      </c>
      <c r="AK9" s="17">
        <v>0.18559220962940301</v>
      </c>
      <c r="AL9" s="17">
        <v>0.232356495917729</v>
      </c>
      <c r="AM9" s="17">
        <v>0.14792679263852601</v>
      </c>
      <c r="AN9" s="17">
        <v>0.14073932175509099</v>
      </c>
      <c r="AO9" s="17"/>
      <c r="AP9" s="17">
        <v>0.25496816044391801</v>
      </c>
      <c r="AQ9" s="17">
        <v>0.189623942925749</v>
      </c>
      <c r="AR9" s="17">
        <v>0.22154767408960099</v>
      </c>
      <c r="AS9" s="17"/>
      <c r="AT9" s="17">
        <v>0.20568681110199899</v>
      </c>
      <c r="AU9" s="17">
        <v>0.203707230349566</v>
      </c>
      <c r="AV9" s="17">
        <v>0.19677639811020101</v>
      </c>
      <c r="AW9" s="17">
        <v>0.166028208462835</v>
      </c>
      <c r="AX9" s="17">
        <v>0.28053702363852201</v>
      </c>
      <c r="AY9" s="17"/>
      <c r="AZ9" s="17">
        <v>8.3548932616525101E-2</v>
      </c>
      <c r="BA9" s="17">
        <v>0.177918953671862</v>
      </c>
      <c r="BB9" s="17">
        <v>0.23227859441686399</v>
      </c>
      <c r="BC9" s="17">
        <v>0.20510327219350799</v>
      </c>
      <c r="BD9" s="17">
        <v>0.190896320755159</v>
      </c>
      <c r="BE9" s="17">
        <v>0.205202171812988</v>
      </c>
      <c r="BF9" s="17">
        <v>0.225852628684829</v>
      </c>
      <c r="BG9" s="17">
        <v>0.27067915924180103</v>
      </c>
      <c r="BH9" s="17">
        <v>0.19263007018789399</v>
      </c>
      <c r="BI9" s="17">
        <v>0.16082723976153501</v>
      </c>
      <c r="BJ9" s="17">
        <v>0.19648201952547301</v>
      </c>
      <c r="BK9" s="17">
        <v>0.244729257663859</v>
      </c>
      <c r="BL9" s="17">
        <v>0.16381328583347801</v>
      </c>
      <c r="BM9" s="17">
        <v>0.16502651789023201</v>
      </c>
      <c r="BN9" s="17">
        <v>0.215764834750654</v>
      </c>
      <c r="BO9" s="17">
        <v>0.25292795837804299</v>
      </c>
      <c r="BP9" s="17"/>
      <c r="BQ9" s="17">
        <v>0.23307067849986601</v>
      </c>
      <c r="BR9" s="17">
        <v>0.19605962405958599</v>
      </c>
    </row>
    <row r="10" spans="2:70" x14ac:dyDescent="0.35">
      <c r="B10" s="18" t="s">
        <v>232</v>
      </c>
      <c r="C10" s="17">
        <v>0.20212718676570199</v>
      </c>
      <c r="D10" s="17">
        <v>0.190697141754717</v>
      </c>
      <c r="E10" s="17">
        <v>0.21464730730040901</v>
      </c>
      <c r="F10" s="17"/>
      <c r="G10" s="17">
        <v>0.38840220326375402</v>
      </c>
      <c r="H10" s="17">
        <v>0.31847423900719102</v>
      </c>
      <c r="I10" s="17">
        <v>0.24451383294510601</v>
      </c>
      <c r="J10" s="17">
        <v>0.153376748915731</v>
      </c>
      <c r="K10" s="17">
        <v>0.10631722386334599</v>
      </c>
      <c r="L10" s="17">
        <v>6.28579484937489E-2</v>
      </c>
      <c r="M10" s="17"/>
      <c r="N10" s="17">
        <v>0.198106470799113</v>
      </c>
      <c r="O10" s="17">
        <v>0.20112839283417999</v>
      </c>
      <c r="P10" s="17">
        <v>0.21122932916031201</v>
      </c>
      <c r="Q10" s="17">
        <v>0.19984887449504901</v>
      </c>
      <c r="R10" s="17"/>
      <c r="S10" s="17">
        <v>0.29720612946418001</v>
      </c>
      <c r="T10" s="17">
        <v>0.18624520593004101</v>
      </c>
      <c r="U10" s="17">
        <v>9.3146066102968203E-2</v>
      </c>
      <c r="V10" s="17">
        <v>0.119813160061066</v>
      </c>
      <c r="W10" s="17">
        <v>0.27273892229711</v>
      </c>
      <c r="X10" s="17">
        <v>0.21369866680139199</v>
      </c>
      <c r="Y10" s="17">
        <v>0.25784186705467199</v>
      </c>
      <c r="Z10" s="17">
        <v>0.19863386685100701</v>
      </c>
      <c r="AA10" s="17">
        <v>0.19742099515229999</v>
      </c>
      <c r="AB10" s="17">
        <v>0.18057257813682601</v>
      </c>
      <c r="AC10" s="17">
        <v>0.187076304413067</v>
      </c>
      <c r="AD10" s="17">
        <v>0.15278355121091999</v>
      </c>
      <c r="AE10" s="17"/>
      <c r="AF10" s="17">
        <v>0.15038086115713101</v>
      </c>
      <c r="AG10" s="17">
        <v>0.19996769329095099</v>
      </c>
      <c r="AH10" s="17">
        <v>0.21285641377707201</v>
      </c>
      <c r="AI10" s="17"/>
      <c r="AJ10" s="17">
        <v>0.15232374142685001</v>
      </c>
      <c r="AK10" s="17">
        <v>0.24892049497370899</v>
      </c>
      <c r="AL10" s="17">
        <v>0.161159567338195</v>
      </c>
      <c r="AM10" s="17">
        <v>0.22974990464992201</v>
      </c>
      <c r="AN10" s="17">
        <v>0.20459081533531601</v>
      </c>
      <c r="AO10" s="17"/>
      <c r="AP10" s="17">
        <v>0.17502370013430901</v>
      </c>
      <c r="AQ10" s="17">
        <v>0.238194805960115</v>
      </c>
      <c r="AR10" s="17">
        <v>0.17417378264984401</v>
      </c>
      <c r="AS10" s="17"/>
      <c r="AT10" s="17">
        <v>0.190160043097513</v>
      </c>
      <c r="AU10" s="17">
        <v>0.231315108530699</v>
      </c>
      <c r="AV10" s="17">
        <v>0.22346985652263501</v>
      </c>
      <c r="AW10" s="17">
        <v>0.20649866517702201</v>
      </c>
      <c r="AX10" s="17">
        <v>0.188621415333593</v>
      </c>
      <c r="AY10" s="17"/>
      <c r="AZ10" s="17">
        <v>0.30853025324713601</v>
      </c>
      <c r="BA10" s="17">
        <v>0.14469632490640899</v>
      </c>
      <c r="BB10" s="17">
        <v>0.182374928996</v>
      </c>
      <c r="BC10" s="17">
        <v>0.14637024862256101</v>
      </c>
      <c r="BD10" s="17">
        <v>0.241147690365066</v>
      </c>
      <c r="BE10" s="17">
        <v>0.19370987093616299</v>
      </c>
      <c r="BF10" s="17">
        <v>0.19961194028705201</v>
      </c>
      <c r="BG10" s="17">
        <v>0.20888403916543499</v>
      </c>
      <c r="BH10" s="17">
        <v>0.17070197036340101</v>
      </c>
      <c r="BI10" s="17">
        <v>0.22875782931973501</v>
      </c>
      <c r="BJ10" s="17">
        <v>0.20543780222090099</v>
      </c>
      <c r="BK10" s="17">
        <v>0.24146416950101501</v>
      </c>
      <c r="BL10" s="17">
        <v>0.233543534049378</v>
      </c>
      <c r="BM10" s="17">
        <v>0.197332882611128</v>
      </c>
      <c r="BN10" s="17">
        <v>0.21358598401878801</v>
      </c>
      <c r="BO10" s="17">
        <v>0.25961793466981198</v>
      </c>
      <c r="BP10" s="17"/>
      <c r="BQ10" s="17">
        <v>0.21275404106748699</v>
      </c>
      <c r="BR10" s="17">
        <v>0.19626988714028301</v>
      </c>
    </row>
    <row r="11" spans="2:70" x14ac:dyDescent="0.35">
      <c r="B11" s="18" t="s">
        <v>233</v>
      </c>
      <c r="C11" s="17">
        <v>0.19774833807982101</v>
      </c>
      <c r="D11" s="17">
        <v>0.17304402158614199</v>
      </c>
      <c r="E11" s="17">
        <v>0.22215397356668601</v>
      </c>
      <c r="F11" s="17"/>
      <c r="G11" s="17">
        <v>0.25032994353048699</v>
      </c>
      <c r="H11" s="17">
        <v>0.22990548628490201</v>
      </c>
      <c r="I11" s="17">
        <v>0.24551555709168199</v>
      </c>
      <c r="J11" s="17">
        <v>0.205309658554859</v>
      </c>
      <c r="K11" s="17">
        <v>0.16013035815933099</v>
      </c>
      <c r="L11" s="17">
        <v>0.118967628335999</v>
      </c>
      <c r="M11" s="17"/>
      <c r="N11" s="17">
        <v>0.19097298502749399</v>
      </c>
      <c r="O11" s="17">
        <v>0.18667028719143</v>
      </c>
      <c r="P11" s="17">
        <v>0.20342441107255199</v>
      </c>
      <c r="Q11" s="17">
        <v>0.211663168257859</v>
      </c>
      <c r="R11" s="17"/>
      <c r="S11" s="17">
        <v>0.21678551046264899</v>
      </c>
      <c r="T11" s="17">
        <v>0.21443939034889001</v>
      </c>
      <c r="U11" s="17">
        <v>0.27394856957062302</v>
      </c>
      <c r="V11" s="17">
        <v>0.224708382735054</v>
      </c>
      <c r="W11" s="17">
        <v>0.17419089781359501</v>
      </c>
      <c r="X11" s="17">
        <v>0.241159958367958</v>
      </c>
      <c r="Y11" s="17">
        <v>0.18206195170681899</v>
      </c>
      <c r="Z11" s="17">
        <v>0.12870058369949899</v>
      </c>
      <c r="AA11" s="17">
        <v>0.167812004901331</v>
      </c>
      <c r="AB11" s="17">
        <v>0.128683684091111</v>
      </c>
      <c r="AC11" s="17">
        <v>0.206471817058902</v>
      </c>
      <c r="AD11" s="17">
        <v>0.10904770874189799</v>
      </c>
      <c r="AE11" s="17"/>
      <c r="AF11" s="17">
        <v>0.18318607662974901</v>
      </c>
      <c r="AG11" s="17">
        <v>0.19258820827697501</v>
      </c>
      <c r="AH11" s="17">
        <v>0.21956232840093001</v>
      </c>
      <c r="AI11" s="17"/>
      <c r="AJ11" s="17">
        <v>0.185177681337276</v>
      </c>
      <c r="AK11" s="17">
        <v>0.21015813880154599</v>
      </c>
      <c r="AL11" s="17">
        <v>0.191783430030497</v>
      </c>
      <c r="AM11" s="17">
        <v>0.218641196451899</v>
      </c>
      <c r="AN11" s="17">
        <v>0.21595376846592401</v>
      </c>
      <c r="AO11" s="17"/>
      <c r="AP11" s="17">
        <v>0.18262230995534201</v>
      </c>
      <c r="AQ11" s="17">
        <v>0.20200398158299099</v>
      </c>
      <c r="AR11" s="17">
        <v>0.21271725567534799</v>
      </c>
      <c r="AS11" s="17"/>
      <c r="AT11" s="17">
        <v>0.20142713339534599</v>
      </c>
      <c r="AU11" s="17">
        <v>0.21033869813481201</v>
      </c>
      <c r="AV11" s="17">
        <v>0.18549852960628899</v>
      </c>
      <c r="AW11" s="17">
        <v>0.185406619940508</v>
      </c>
      <c r="AX11" s="17">
        <v>0.23520215563883401</v>
      </c>
      <c r="AY11" s="17"/>
      <c r="AZ11" s="17">
        <v>0.30876564855715</v>
      </c>
      <c r="BA11" s="17">
        <v>0.17240357504993101</v>
      </c>
      <c r="BB11" s="17">
        <v>0.185296779334122</v>
      </c>
      <c r="BC11" s="17">
        <v>0.183583086087518</v>
      </c>
      <c r="BD11" s="17">
        <v>0.215376622523653</v>
      </c>
      <c r="BE11" s="17">
        <v>0.17720377955387101</v>
      </c>
      <c r="BF11" s="17">
        <v>0.20308486894132</v>
      </c>
      <c r="BG11" s="17">
        <v>0.224628945520187</v>
      </c>
      <c r="BH11" s="17">
        <v>0.22171746118948399</v>
      </c>
      <c r="BI11" s="17">
        <v>0.200232050951653</v>
      </c>
      <c r="BJ11" s="17">
        <v>0.20219346714053699</v>
      </c>
      <c r="BK11" s="17">
        <v>0.18656132110735901</v>
      </c>
      <c r="BL11" s="17">
        <v>0.174720069854507</v>
      </c>
      <c r="BM11" s="17">
        <v>0.17428587247591901</v>
      </c>
      <c r="BN11" s="17">
        <v>0.19325058314353299</v>
      </c>
      <c r="BO11" s="17">
        <v>0.19560308044035801</v>
      </c>
      <c r="BP11" s="17"/>
      <c r="BQ11" s="17">
        <v>0.19790847671325601</v>
      </c>
      <c r="BR11" s="17">
        <v>0.19397920168903299</v>
      </c>
    </row>
    <row r="12" spans="2:70" x14ac:dyDescent="0.35">
      <c r="B12" s="18" t="s">
        <v>234</v>
      </c>
      <c r="C12" s="17">
        <v>0.17374823555899299</v>
      </c>
      <c r="D12" s="17">
        <v>0.170622766384705</v>
      </c>
      <c r="E12" s="17">
        <v>0.17684822040861101</v>
      </c>
      <c r="F12" s="17"/>
      <c r="G12" s="17">
        <v>0.28135744368877402</v>
      </c>
      <c r="H12" s="17">
        <v>0.29375340582750997</v>
      </c>
      <c r="I12" s="17">
        <v>0.24087986496917399</v>
      </c>
      <c r="J12" s="17">
        <v>0.12883821819796001</v>
      </c>
      <c r="K12" s="17">
        <v>8.8138318968937507E-2</v>
      </c>
      <c r="L12" s="17">
        <v>4.9725400391343301E-2</v>
      </c>
      <c r="M12" s="17"/>
      <c r="N12" s="17">
        <v>0.18479138170255199</v>
      </c>
      <c r="O12" s="17">
        <v>0.16710123524047399</v>
      </c>
      <c r="P12" s="17">
        <v>0.19920797418219599</v>
      </c>
      <c r="Q12" s="17">
        <v>0.14671094177091901</v>
      </c>
      <c r="R12" s="17"/>
      <c r="S12" s="17">
        <v>0.16322643201732601</v>
      </c>
      <c r="T12" s="17">
        <v>0.14330243970717599</v>
      </c>
      <c r="U12" s="17">
        <v>0.22014141860458999</v>
      </c>
      <c r="V12" s="17">
        <v>0.125248981327611</v>
      </c>
      <c r="W12" s="17">
        <v>0.17889840375420099</v>
      </c>
      <c r="X12" s="17">
        <v>0.207115585136458</v>
      </c>
      <c r="Y12" s="17">
        <v>0.15751559164645201</v>
      </c>
      <c r="Z12" s="17">
        <v>0.18327874710387601</v>
      </c>
      <c r="AA12" s="17">
        <v>0.19266489381180399</v>
      </c>
      <c r="AB12" s="17">
        <v>0.14609967845364999</v>
      </c>
      <c r="AC12" s="17">
        <v>0.22366175932340901</v>
      </c>
      <c r="AD12" s="17">
        <v>0.221536338592277</v>
      </c>
      <c r="AE12" s="17"/>
      <c r="AF12" s="17">
        <v>0.12423472383038101</v>
      </c>
      <c r="AG12" s="17">
        <v>0.17939767628154499</v>
      </c>
      <c r="AH12" s="17">
        <v>0.207306209972005</v>
      </c>
      <c r="AI12" s="17"/>
      <c r="AJ12" s="17">
        <v>0.121877068072188</v>
      </c>
      <c r="AK12" s="17">
        <v>0.227016136565966</v>
      </c>
      <c r="AL12" s="17">
        <v>0.12746125113284501</v>
      </c>
      <c r="AM12" s="17">
        <v>0.25020289916712002</v>
      </c>
      <c r="AN12" s="17">
        <v>0.16785947843645499</v>
      </c>
      <c r="AO12" s="17"/>
      <c r="AP12" s="17">
        <v>0.152181903924102</v>
      </c>
      <c r="AQ12" s="17">
        <v>0.21462012678419001</v>
      </c>
      <c r="AR12" s="17">
        <v>0.18343623656583499</v>
      </c>
      <c r="AS12" s="17"/>
      <c r="AT12" s="17">
        <v>0.132050586648117</v>
      </c>
      <c r="AU12" s="17">
        <v>0.18145023139681701</v>
      </c>
      <c r="AV12" s="17">
        <v>0.18553182395750001</v>
      </c>
      <c r="AW12" s="17">
        <v>0.267501789207578</v>
      </c>
      <c r="AX12" s="17">
        <v>0.229672646880035</v>
      </c>
      <c r="AY12" s="17"/>
      <c r="AZ12" s="17">
        <v>4.7353826495193999E-2</v>
      </c>
      <c r="BA12" s="17">
        <v>0.16298071067616501</v>
      </c>
      <c r="BB12" s="17">
        <v>0.154628230855471</v>
      </c>
      <c r="BC12" s="17">
        <v>0.126237990734658</v>
      </c>
      <c r="BD12" s="17">
        <v>0.216558826725572</v>
      </c>
      <c r="BE12" s="17">
        <v>0.13250375604383799</v>
      </c>
      <c r="BF12" s="17">
        <v>0.14646855223760899</v>
      </c>
      <c r="BG12" s="17">
        <v>0.16694139090110099</v>
      </c>
      <c r="BH12" s="17">
        <v>0.19815228883337899</v>
      </c>
      <c r="BI12" s="17">
        <v>0.20231595803269101</v>
      </c>
      <c r="BJ12" s="17">
        <v>0.19013191225465301</v>
      </c>
      <c r="BK12" s="17">
        <v>0.19197065769937199</v>
      </c>
      <c r="BL12" s="17">
        <v>0.227355918403917</v>
      </c>
      <c r="BM12" s="17">
        <v>0.215614278227652</v>
      </c>
      <c r="BN12" s="17">
        <v>0.20469195046451999</v>
      </c>
      <c r="BO12" s="17">
        <v>0.217900300579703</v>
      </c>
      <c r="BP12" s="17"/>
      <c r="BQ12" s="17">
        <v>0.194006705180855</v>
      </c>
      <c r="BR12" s="17">
        <v>0.16121373271509901</v>
      </c>
    </row>
    <row r="13" spans="2:70" x14ac:dyDescent="0.35">
      <c r="B13" s="18" t="s">
        <v>235</v>
      </c>
      <c r="C13" s="17">
        <v>0.169797082047876</v>
      </c>
      <c r="D13" s="17">
        <v>0.136110798566317</v>
      </c>
      <c r="E13" s="17">
        <v>0.202999471877126</v>
      </c>
      <c r="F13" s="17"/>
      <c r="G13" s="17">
        <v>0.215574704236421</v>
      </c>
      <c r="H13" s="17">
        <v>0.210619445359577</v>
      </c>
      <c r="I13" s="17">
        <v>0.219726847017604</v>
      </c>
      <c r="J13" s="17">
        <v>0.16755606825765301</v>
      </c>
      <c r="K13" s="17">
        <v>0.14252637624561099</v>
      </c>
      <c r="L13" s="17">
        <v>8.7606359286901803E-2</v>
      </c>
      <c r="M13" s="17"/>
      <c r="N13" s="17">
        <v>0.15105372581294299</v>
      </c>
      <c r="O13" s="17">
        <v>0.15628841117488301</v>
      </c>
      <c r="P13" s="17">
        <v>0.200073689372047</v>
      </c>
      <c r="Q13" s="17">
        <v>0.17948236723968999</v>
      </c>
      <c r="R13" s="17"/>
      <c r="S13" s="17">
        <v>0.16939757264560601</v>
      </c>
      <c r="T13" s="17">
        <v>0.21771541440791201</v>
      </c>
      <c r="U13" s="17">
        <v>0.22391819340358099</v>
      </c>
      <c r="V13" s="17">
        <v>0.17190045700749201</v>
      </c>
      <c r="W13" s="17">
        <v>0.15425176307719199</v>
      </c>
      <c r="X13" s="17">
        <v>0.19702215860751299</v>
      </c>
      <c r="Y13" s="17">
        <v>0.14706968019443301</v>
      </c>
      <c r="Z13" s="17">
        <v>0.151773174888018</v>
      </c>
      <c r="AA13" s="17">
        <v>0.16130323493354601</v>
      </c>
      <c r="AB13" s="17">
        <v>0.11085445864995699</v>
      </c>
      <c r="AC13" s="17">
        <v>0.165730762196756</v>
      </c>
      <c r="AD13" s="17">
        <v>5.9445824299664003E-2</v>
      </c>
      <c r="AE13" s="17"/>
      <c r="AF13" s="17">
        <v>0.17462887067723301</v>
      </c>
      <c r="AG13" s="17">
        <v>0.15386219567938</v>
      </c>
      <c r="AH13" s="17">
        <v>0.17697970540265301</v>
      </c>
      <c r="AI13" s="17"/>
      <c r="AJ13" s="17">
        <v>0.16311195212043</v>
      </c>
      <c r="AK13" s="17">
        <v>0.18320004079673799</v>
      </c>
      <c r="AL13" s="17">
        <v>0.14144437093509499</v>
      </c>
      <c r="AM13" s="17">
        <v>0.25348961904309097</v>
      </c>
      <c r="AN13" s="17">
        <v>0.19819250477709299</v>
      </c>
      <c r="AO13" s="17"/>
      <c r="AP13" s="17">
        <v>0.162266562906769</v>
      </c>
      <c r="AQ13" s="17">
        <v>0.18152609421558</v>
      </c>
      <c r="AR13" s="17">
        <v>0.18432285455625</v>
      </c>
      <c r="AS13" s="17"/>
      <c r="AT13" s="17">
        <v>0.175223517450973</v>
      </c>
      <c r="AU13" s="17">
        <v>0.19377409118146899</v>
      </c>
      <c r="AV13" s="17">
        <v>0.15967632832270601</v>
      </c>
      <c r="AW13" s="17">
        <v>0.16019669407378201</v>
      </c>
      <c r="AX13" s="17">
        <v>0.19288984398233</v>
      </c>
      <c r="AY13" s="17"/>
      <c r="AZ13" s="17">
        <v>0.183928697416819</v>
      </c>
      <c r="BA13" s="17">
        <v>0.19900813566843001</v>
      </c>
      <c r="BB13" s="17">
        <v>0.19764176686844201</v>
      </c>
      <c r="BC13" s="17">
        <v>0.14983564341369199</v>
      </c>
      <c r="BD13" s="17">
        <v>0.18084313248566</v>
      </c>
      <c r="BE13" s="17">
        <v>0.164167936146179</v>
      </c>
      <c r="BF13" s="17">
        <v>0.157765533196736</v>
      </c>
      <c r="BG13" s="17">
        <v>0.18950739981089901</v>
      </c>
      <c r="BH13" s="17">
        <v>0.142336760601142</v>
      </c>
      <c r="BI13" s="17">
        <v>0.16841841701871399</v>
      </c>
      <c r="BJ13" s="17">
        <v>0.17128591065741</v>
      </c>
      <c r="BK13" s="17">
        <v>0.162568502146267</v>
      </c>
      <c r="BL13" s="17">
        <v>0.19664940690892299</v>
      </c>
      <c r="BM13" s="17">
        <v>0.206034620311077</v>
      </c>
      <c r="BN13" s="17">
        <v>0.165539132269997</v>
      </c>
      <c r="BO13" s="17">
        <v>0.14670074522250701</v>
      </c>
      <c r="BP13" s="17"/>
      <c r="BQ13" s="17">
        <v>0.180085802672526</v>
      </c>
      <c r="BR13" s="17">
        <v>0.16685400551542101</v>
      </c>
    </row>
    <row r="14" spans="2:70" x14ac:dyDescent="0.35">
      <c r="B14" s="18" t="s">
        <v>236</v>
      </c>
      <c r="C14" s="17">
        <v>0.16461782487058799</v>
      </c>
      <c r="D14" s="17">
        <v>0.15194775409957001</v>
      </c>
      <c r="E14" s="17">
        <v>0.17764682189313799</v>
      </c>
      <c r="F14" s="17"/>
      <c r="G14" s="17">
        <v>8.7391421061331798E-2</v>
      </c>
      <c r="H14" s="17">
        <v>0.13847518653204299</v>
      </c>
      <c r="I14" s="17">
        <v>0.15220270870641001</v>
      </c>
      <c r="J14" s="17">
        <v>0.17467575548086101</v>
      </c>
      <c r="K14" s="17">
        <v>0.20399862203380401</v>
      </c>
      <c r="L14" s="17">
        <v>0.208873050217635</v>
      </c>
      <c r="M14" s="17"/>
      <c r="N14" s="17">
        <v>0.15254638181775601</v>
      </c>
      <c r="O14" s="17">
        <v>0.15172831742194301</v>
      </c>
      <c r="P14" s="17">
        <v>0.18310129287768601</v>
      </c>
      <c r="Q14" s="17">
        <v>0.174280216998008</v>
      </c>
      <c r="R14" s="17"/>
      <c r="S14" s="17">
        <v>0.15783759969033401</v>
      </c>
      <c r="T14" s="17">
        <v>0.120011125131082</v>
      </c>
      <c r="U14" s="17">
        <v>0.124360059633493</v>
      </c>
      <c r="V14" s="17">
        <v>0.14012448774344</v>
      </c>
      <c r="W14" s="17">
        <v>0.18053857752149799</v>
      </c>
      <c r="X14" s="17">
        <v>0.19916853024605599</v>
      </c>
      <c r="Y14" s="17">
        <v>0.10816010511942099</v>
      </c>
      <c r="Z14" s="17">
        <v>0.26195914328316999</v>
      </c>
      <c r="AA14" s="17">
        <v>0.26704020950111401</v>
      </c>
      <c r="AB14" s="17">
        <v>0.159365610512198</v>
      </c>
      <c r="AC14" s="17">
        <v>0.16395382251643001</v>
      </c>
      <c r="AD14" s="17">
        <v>8.9237039858028694E-2</v>
      </c>
      <c r="AE14" s="17"/>
      <c r="AF14" s="17">
        <v>0.191680701744253</v>
      </c>
      <c r="AG14" s="17">
        <v>0.167404888174259</v>
      </c>
      <c r="AH14" s="17">
        <v>0.122601141003473</v>
      </c>
      <c r="AI14" s="17"/>
      <c r="AJ14" s="17">
        <v>0.19913036233155801</v>
      </c>
      <c r="AK14" s="17">
        <v>0.15376390900300901</v>
      </c>
      <c r="AL14" s="17">
        <v>0.13217850671138101</v>
      </c>
      <c r="AM14" s="17">
        <v>0.22105333450200801</v>
      </c>
      <c r="AN14" s="17">
        <v>0.13814585014386899</v>
      </c>
      <c r="AO14" s="17"/>
      <c r="AP14" s="17">
        <v>0.185120297709152</v>
      </c>
      <c r="AQ14" s="17">
        <v>0.16395417633666901</v>
      </c>
      <c r="AR14" s="17">
        <v>0.112403571045016</v>
      </c>
      <c r="AS14" s="17"/>
      <c r="AT14" s="17">
        <v>0.191182894739787</v>
      </c>
      <c r="AU14" s="17">
        <v>0.15938540731289999</v>
      </c>
      <c r="AV14" s="17">
        <v>0.14072326417877401</v>
      </c>
      <c r="AW14" s="17">
        <v>0.152610975918331</v>
      </c>
      <c r="AX14" s="17">
        <v>0.11320447571316899</v>
      </c>
      <c r="AY14" s="17"/>
      <c r="AZ14" s="17">
        <v>7.5782900485899404E-2</v>
      </c>
      <c r="BA14" s="17">
        <v>0.11569164119947301</v>
      </c>
      <c r="BB14" s="17">
        <v>0.197481664419735</v>
      </c>
      <c r="BC14" s="17">
        <v>0.13521265005015001</v>
      </c>
      <c r="BD14" s="17">
        <v>0.181282695410837</v>
      </c>
      <c r="BE14" s="17">
        <v>0.185404630422981</v>
      </c>
      <c r="BF14" s="17">
        <v>0.18969935915806599</v>
      </c>
      <c r="BG14" s="17">
        <v>0.18360850969702699</v>
      </c>
      <c r="BH14" s="17">
        <v>0.119685658399543</v>
      </c>
      <c r="BI14" s="17">
        <v>0.16382570746432501</v>
      </c>
      <c r="BJ14" s="17">
        <v>0.14553466269793</v>
      </c>
      <c r="BK14" s="17">
        <v>0.14581646114820401</v>
      </c>
      <c r="BL14" s="17">
        <v>0.14919581492456899</v>
      </c>
      <c r="BM14" s="17">
        <v>0.20972672209305501</v>
      </c>
      <c r="BN14" s="17">
        <v>8.4356076577739497E-2</v>
      </c>
      <c r="BO14" s="17">
        <v>0.220050374454901</v>
      </c>
      <c r="BP14" s="17"/>
      <c r="BQ14" s="17">
        <v>0.18331096741817199</v>
      </c>
      <c r="BR14" s="17">
        <v>0.15768391102101101</v>
      </c>
    </row>
    <row r="15" spans="2:70" x14ac:dyDescent="0.35">
      <c r="B15" s="18" t="s">
        <v>237</v>
      </c>
      <c r="C15" s="17">
        <v>0.14802097512463899</v>
      </c>
      <c r="D15" s="17">
        <v>0.15680233623574799</v>
      </c>
      <c r="E15" s="17">
        <v>0.139909603295746</v>
      </c>
      <c r="F15" s="17"/>
      <c r="G15" s="17">
        <v>0.10500909071287901</v>
      </c>
      <c r="H15" s="17">
        <v>0.147615068778222</v>
      </c>
      <c r="I15" s="17">
        <v>0.129261246401525</v>
      </c>
      <c r="J15" s="17">
        <v>0.122782175833677</v>
      </c>
      <c r="K15" s="17">
        <v>0.122721933969345</v>
      </c>
      <c r="L15" s="17">
        <v>0.22832109308780199</v>
      </c>
      <c r="M15" s="17"/>
      <c r="N15" s="17">
        <v>0.20993787338926601</v>
      </c>
      <c r="O15" s="17">
        <v>0.155391701397814</v>
      </c>
      <c r="P15" s="17">
        <v>0.120230428990677</v>
      </c>
      <c r="Q15" s="17">
        <v>9.4124358827485904E-2</v>
      </c>
      <c r="R15" s="17"/>
      <c r="S15" s="17">
        <v>0.17371989819787501</v>
      </c>
      <c r="T15" s="17">
        <v>0.137771986801141</v>
      </c>
      <c r="U15" s="17">
        <v>0.14671082283127401</v>
      </c>
      <c r="V15" s="17">
        <v>0.15155629531450299</v>
      </c>
      <c r="W15" s="17">
        <v>0.12273901718489701</v>
      </c>
      <c r="X15" s="17">
        <v>0.14854234829440799</v>
      </c>
      <c r="Y15" s="17">
        <v>0.16390239587111799</v>
      </c>
      <c r="Z15" s="17">
        <v>0.13571379317806601</v>
      </c>
      <c r="AA15" s="17">
        <v>0.14840057086408001</v>
      </c>
      <c r="AB15" s="17">
        <v>0.14679717251032301</v>
      </c>
      <c r="AC15" s="17">
        <v>0.13708614481037601</v>
      </c>
      <c r="AD15" s="17">
        <v>0.123672558614822</v>
      </c>
      <c r="AE15" s="17"/>
      <c r="AF15" s="17">
        <v>0.14879290647309901</v>
      </c>
      <c r="AG15" s="17">
        <v>0.16849893738758101</v>
      </c>
      <c r="AH15" s="17">
        <v>0.104399568406209</v>
      </c>
      <c r="AI15" s="17"/>
      <c r="AJ15" s="17">
        <v>0.15298948012844699</v>
      </c>
      <c r="AK15" s="17">
        <v>0.14075079350414901</v>
      </c>
      <c r="AL15" s="17">
        <v>0.208859082386332</v>
      </c>
      <c r="AM15" s="17">
        <v>0.23638186301744599</v>
      </c>
      <c r="AN15" s="17">
        <v>0.123656751329194</v>
      </c>
      <c r="AO15" s="17"/>
      <c r="AP15" s="17">
        <v>0.160855578334969</v>
      </c>
      <c r="AQ15" s="17">
        <v>0.15856928174473001</v>
      </c>
      <c r="AR15" s="17">
        <v>0.17895284280173601</v>
      </c>
      <c r="AS15" s="17"/>
      <c r="AT15" s="17">
        <v>9.0549975066907304E-2</v>
      </c>
      <c r="AU15" s="17">
        <v>0.11900833933002899</v>
      </c>
      <c r="AV15" s="17">
        <v>0.202640631262961</v>
      </c>
      <c r="AW15" s="17">
        <v>0.23283342399649501</v>
      </c>
      <c r="AX15" s="17">
        <v>0.25738468776790202</v>
      </c>
      <c r="AY15" s="17"/>
      <c r="AZ15" s="17">
        <v>3.9657417726294997E-2</v>
      </c>
      <c r="BA15" s="17">
        <v>0.109358790770164</v>
      </c>
      <c r="BB15" s="17">
        <v>0.112998456879146</v>
      </c>
      <c r="BC15" s="17">
        <v>0.16107269833981899</v>
      </c>
      <c r="BD15" s="17">
        <v>0.165511776212284</v>
      </c>
      <c r="BE15" s="17">
        <v>0.14668507445770099</v>
      </c>
      <c r="BF15" s="17">
        <v>0.17057483987828401</v>
      </c>
      <c r="BG15" s="17">
        <v>0.113154066731464</v>
      </c>
      <c r="BH15" s="17">
        <v>0.17589948288458501</v>
      </c>
      <c r="BI15" s="17">
        <v>0.17272975322574899</v>
      </c>
      <c r="BJ15" s="17">
        <v>0.115694894690094</v>
      </c>
      <c r="BK15" s="17">
        <v>0.14535889293448001</v>
      </c>
      <c r="BL15" s="17">
        <v>0.17276378378361601</v>
      </c>
      <c r="BM15" s="17">
        <v>0.16650401533388501</v>
      </c>
      <c r="BN15" s="17">
        <v>9.2517265568591897E-2</v>
      </c>
      <c r="BO15" s="17">
        <v>0.22628535573398201</v>
      </c>
      <c r="BP15" s="17"/>
      <c r="BQ15" s="17">
        <v>0.26849918216194701</v>
      </c>
      <c r="BR15" s="17">
        <v>9.1128838133230902E-2</v>
      </c>
    </row>
    <row r="16" spans="2:70" x14ac:dyDescent="0.35">
      <c r="B16" s="18" t="s">
        <v>238</v>
      </c>
      <c r="C16" s="17">
        <v>0.13324377756290801</v>
      </c>
      <c r="D16" s="17">
        <v>0.123787961633986</v>
      </c>
      <c r="E16" s="17">
        <v>0.14291744063525</v>
      </c>
      <c r="F16" s="17"/>
      <c r="G16" s="17">
        <v>0.24761632895278499</v>
      </c>
      <c r="H16" s="17">
        <v>0.24853631404434301</v>
      </c>
      <c r="I16" s="17">
        <v>0.201051021657387</v>
      </c>
      <c r="J16" s="17">
        <v>9.2961988775811202E-2</v>
      </c>
      <c r="K16" s="17">
        <v>2.71082710946461E-2</v>
      </c>
      <c r="L16" s="17">
        <v>1.8265472035520799E-2</v>
      </c>
      <c r="M16" s="17"/>
      <c r="N16" s="17">
        <v>0.13609405051079601</v>
      </c>
      <c r="O16" s="17">
        <v>0.107877664751045</v>
      </c>
      <c r="P16" s="17">
        <v>0.15917289250792499</v>
      </c>
      <c r="Q16" s="17">
        <v>0.13290925636801701</v>
      </c>
      <c r="R16" s="17"/>
      <c r="S16" s="17">
        <v>0.24505944587921399</v>
      </c>
      <c r="T16" s="17">
        <v>0.12338997997394301</v>
      </c>
      <c r="U16" s="17">
        <v>0.14077136023145401</v>
      </c>
      <c r="V16" s="17">
        <v>0.16900194085452899</v>
      </c>
      <c r="W16" s="17">
        <v>0.13287644165688101</v>
      </c>
      <c r="X16" s="17">
        <v>0.13988442102606599</v>
      </c>
      <c r="Y16" s="17">
        <v>7.3487644386380904E-2</v>
      </c>
      <c r="Z16" s="17">
        <v>9.7716876642244405E-2</v>
      </c>
      <c r="AA16" s="17">
        <v>9.6686758227345695E-2</v>
      </c>
      <c r="AB16" s="17">
        <v>6.5072042536459998E-2</v>
      </c>
      <c r="AC16" s="17">
        <v>0.12217296207237099</v>
      </c>
      <c r="AD16" s="17">
        <v>8.3092620204300596E-2</v>
      </c>
      <c r="AE16" s="17"/>
      <c r="AF16" s="17">
        <v>9.4992516425784795E-2</v>
      </c>
      <c r="AG16" s="17">
        <v>0.12669750248535899</v>
      </c>
      <c r="AH16" s="17">
        <v>0.17353635193586001</v>
      </c>
      <c r="AI16" s="17"/>
      <c r="AJ16" s="17">
        <v>9.2077292740821395E-2</v>
      </c>
      <c r="AK16" s="17">
        <v>0.172234338493582</v>
      </c>
      <c r="AL16" s="17">
        <v>8.86815430030896E-2</v>
      </c>
      <c r="AM16" s="17">
        <v>0.13035391324155701</v>
      </c>
      <c r="AN16" s="17">
        <v>0.17488900890223799</v>
      </c>
      <c r="AO16" s="17"/>
      <c r="AP16" s="17">
        <v>0.111799516753037</v>
      </c>
      <c r="AQ16" s="17">
        <v>0.168277547411739</v>
      </c>
      <c r="AR16" s="17">
        <v>9.7158569293802899E-2</v>
      </c>
      <c r="AS16" s="17"/>
      <c r="AT16" s="17">
        <v>0.112950338207211</v>
      </c>
      <c r="AU16" s="17">
        <v>0.139046183508657</v>
      </c>
      <c r="AV16" s="17">
        <v>0.14321618065269201</v>
      </c>
      <c r="AW16" s="17">
        <v>0.16785859747587101</v>
      </c>
      <c r="AX16" s="17">
        <v>0.14471189931928499</v>
      </c>
      <c r="AY16" s="17"/>
      <c r="AZ16" s="17">
        <v>0.37291743186668103</v>
      </c>
      <c r="BA16" s="17">
        <v>0.10704154310826</v>
      </c>
      <c r="BB16" s="17">
        <v>0.123434972361922</v>
      </c>
      <c r="BC16" s="17">
        <v>0.106629373836965</v>
      </c>
      <c r="BD16" s="17">
        <v>0.13599860630375599</v>
      </c>
      <c r="BE16" s="17">
        <v>0.101067069240769</v>
      </c>
      <c r="BF16" s="17">
        <v>0.12850266236623001</v>
      </c>
      <c r="BG16" s="17">
        <v>0.112589938390496</v>
      </c>
      <c r="BH16" s="17">
        <v>0.102956476445819</v>
      </c>
      <c r="BI16" s="17">
        <v>0.17453579649533801</v>
      </c>
      <c r="BJ16" s="17">
        <v>0.14198279543804301</v>
      </c>
      <c r="BK16" s="17">
        <v>0.12598553898447201</v>
      </c>
      <c r="BL16" s="17">
        <v>0.15909650596047201</v>
      </c>
      <c r="BM16" s="17">
        <v>0.14539876614921199</v>
      </c>
      <c r="BN16" s="17">
        <v>0.22583057734634299</v>
      </c>
      <c r="BO16" s="17">
        <v>0.24038916141918201</v>
      </c>
      <c r="BP16" s="17"/>
      <c r="BQ16" s="17">
        <v>0.13837068066649499</v>
      </c>
      <c r="BR16" s="17">
        <v>0.12935239446819</v>
      </c>
    </row>
    <row r="17" spans="2:70" x14ac:dyDescent="0.35">
      <c r="B17" s="18" t="s">
        <v>239</v>
      </c>
      <c r="C17" s="17">
        <v>0.13186725571029001</v>
      </c>
      <c r="D17" s="17">
        <v>0.130402360186851</v>
      </c>
      <c r="E17" s="17">
        <v>0.134160324493943</v>
      </c>
      <c r="F17" s="17"/>
      <c r="G17" s="17">
        <v>7.2023620681799197E-2</v>
      </c>
      <c r="H17" s="17">
        <v>8.2122474274993099E-2</v>
      </c>
      <c r="I17" s="17">
        <v>0.124674712079844</v>
      </c>
      <c r="J17" s="17">
        <v>0.131427599742935</v>
      </c>
      <c r="K17" s="17">
        <v>0.17144523244103399</v>
      </c>
      <c r="L17" s="17">
        <v>0.18883091483953501</v>
      </c>
      <c r="M17" s="17"/>
      <c r="N17" s="17">
        <v>0.12786707599755601</v>
      </c>
      <c r="O17" s="17">
        <v>0.141152432713365</v>
      </c>
      <c r="P17" s="17">
        <v>0.11868494596632501</v>
      </c>
      <c r="Q17" s="17">
        <v>0.13912835276327001</v>
      </c>
      <c r="R17" s="17"/>
      <c r="S17" s="17">
        <v>4.5251720681486099E-2</v>
      </c>
      <c r="T17" s="17">
        <v>0.132290135858007</v>
      </c>
      <c r="U17" s="17">
        <v>0.149768894713596</v>
      </c>
      <c r="V17" s="17">
        <v>9.4863513236500399E-2</v>
      </c>
      <c r="W17" s="17">
        <v>0.131590562755101</v>
      </c>
      <c r="X17" s="17">
        <v>0.11483258260590599</v>
      </c>
      <c r="Y17" s="17">
        <v>0.16777600680142299</v>
      </c>
      <c r="Z17" s="17">
        <v>0.14790705237458401</v>
      </c>
      <c r="AA17" s="17">
        <v>0.13969057813204799</v>
      </c>
      <c r="AB17" s="17">
        <v>0.185239074805682</v>
      </c>
      <c r="AC17" s="17">
        <v>0.13334857350888699</v>
      </c>
      <c r="AD17" s="17">
        <v>0.33123260667615401</v>
      </c>
      <c r="AE17" s="17"/>
      <c r="AF17" s="17">
        <v>0.16331113511037401</v>
      </c>
      <c r="AG17" s="17">
        <v>0.129993046217349</v>
      </c>
      <c r="AH17" s="17">
        <v>9.3497831702181303E-2</v>
      </c>
      <c r="AI17" s="17"/>
      <c r="AJ17" s="17">
        <v>0.14540786463199301</v>
      </c>
      <c r="AK17" s="17">
        <v>0.105409320329839</v>
      </c>
      <c r="AL17" s="17">
        <v>0.15613635179201499</v>
      </c>
      <c r="AM17" s="17">
        <v>0.12655843077340401</v>
      </c>
      <c r="AN17" s="17">
        <v>0.108497900711424</v>
      </c>
      <c r="AO17" s="17"/>
      <c r="AP17" s="17">
        <v>0.12050328623624799</v>
      </c>
      <c r="AQ17" s="17">
        <v>0.12102311476723999</v>
      </c>
      <c r="AR17" s="17">
        <v>0.14441068324540501</v>
      </c>
      <c r="AS17" s="17"/>
      <c r="AT17" s="17">
        <v>0.141225135027578</v>
      </c>
      <c r="AU17" s="17">
        <v>0.13874775189462399</v>
      </c>
      <c r="AV17" s="17">
        <v>0.10669599704501399</v>
      </c>
      <c r="AW17" s="17">
        <v>0.108722096063208</v>
      </c>
      <c r="AX17" s="17">
        <v>9.8969350348998494E-2</v>
      </c>
      <c r="AY17" s="17"/>
      <c r="AZ17" s="17">
        <v>0.120910523792273</v>
      </c>
      <c r="BA17" s="17">
        <v>0.138367296112031</v>
      </c>
      <c r="BB17" s="17">
        <v>0.148470342582011</v>
      </c>
      <c r="BC17" s="17">
        <v>0.12787302595751801</v>
      </c>
      <c r="BD17" s="17">
        <v>0.143391038437026</v>
      </c>
      <c r="BE17" s="17">
        <v>0.13910778240837199</v>
      </c>
      <c r="BF17" s="17">
        <v>0.16430988703139099</v>
      </c>
      <c r="BG17" s="17">
        <v>0.166081870876679</v>
      </c>
      <c r="BH17" s="17">
        <v>0.15559242471969201</v>
      </c>
      <c r="BI17" s="17">
        <v>0.102860938110268</v>
      </c>
      <c r="BJ17" s="17">
        <v>8.0888086257352304E-2</v>
      </c>
      <c r="BK17" s="17">
        <v>0.107454899182767</v>
      </c>
      <c r="BL17" s="17">
        <v>0.16047391595376401</v>
      </c>
      <c r="BM17" s="17">
        <v>8.0051698195090906E-2</v>
      </c>
      <c r="BN17" s="17">
        <v>0.120050620142319</v>
      </c>
      <c r="BO17" s="17">
        <v>6.4518769740757806E-2</v>
      </c>
      <c r="BP17" s="17"/>
      <c r="BQ17" s="17">
        <v>0.134644059746966</v>
      </c>
      <c r="BR17" s="17">
        <v>0.131794205312148</v>
      </c>
    </row>
    <row r="18" spans="2:70" x14ac:dyDescent="0.35">
      <c r="B18" s="18" t="s">
        <v>240</v>
      </c>
      <c r="C18" s="17">
        <v>0.109471372580091</v>
      </c>
      <c r="D18" s="17">
        <v>0.12309135239324</v>
      </c>
      <c r="E18" s="17">
        <v>9.5760189341790203E-2</v>
      </c>
      <c r="F18" s="17"/>
      <c r="G18" s="17">
        <v>6.2151874000750999E-2</v>
      </c>
      <c r="H18" s="17">
        <v>8.6348557050476102E-2</v>
      </c>
      <c r="I18" s="17">
        <v>7.0370195549619E-2</v>
      </c>
      <c r="J18" s="17">
        <v>7.4780082010920498E-2</v>
      </c>
      <c r="K18" s="17">
        <v>0.119801134676243</v>
      </c>
      <c r="L18" s="17">
        <v>0.21146181183912499</v>
      </c>
      <c r="M18" s="17"/>
      <c r="N18" s="17">
        <v>0.16938506792025901</v>
      </c>
      <c r="O18" s="17">
        <v>0.109755736015999</v>
      </c>
      <c r="P18" s="17">
        <v>6.6732797704492905E-2</v>
      </c>
      <c r="Q18" s="17">
        <v>7.8628261841493297E-2</v>
      </c>
      <c r="R18" s="17"/>
      <c r="S18" s="17">
        <v>9.1719784501509902E-2</v>
      </c>
      <c r="T18" s="17">
        <v>0.13408776933171401</v>
      </c>
      <c r="U18" s="17">
        <v>0.123147810217478</v>
      </c>
      <c r="V18" s="17">
        <v>0.115141816973441</v>
      </c>
      <c r="W18" s="17">
        <v>0.11640914847157301</v>
      </c>
      <c r="X18" s="17">
        <v>0.10269381528780799</v>
      </c>
      <c r="Y18" s="17">
        <v>0.116479199378964</v>
      </c>
      <c r="Z18" s="17">
        <v>0.102089123647682</v>
      </c>
      <c r="AA18" s="17">
        <v>8.4547324311104399E-2</v>
      </c>
      <c r="AB18" s="17">
        <v>0.118762760309285</v>
      </c>
      <c r="AC18" s="17">
        <v>0.108678628654569</v>
      </c>
      <c r="AD18" s="17">
        <v>8.8192523138007406E-2</v>
      </c>
      <c r="AE18" s="17"/>
      <c r="AF18" s="17">
        <v>0.100466302463496</v>
      </c>
      <c r="AG18" s="17">
        <v>0.14501153783017301</v>
      </c>
      <c r="AH18" s="17">
        <v>7.1095598827890599E-2</v>
      </c>
      <c r="AI18" s="17"/>
      <c r="AJ18" s="17">
        <v>0.112549299209456</v>
      </c>
      <c r="AK18" s="17">
        <v>0.106630409230903</v>
      </c>
      <c r="AL18" s="17">
        <v>0.23240931941180901</v>
      </c>
      <c r="AM18" s="17">
        <v>5.2322314440510803E-2</v>
      </c>
      <c r="AN18" s="17">
        <v>5.4177677477079501E-2</v>
      </c>
      <c r="AO18" s="17"/>
      <c r="AP18" s="17">
        <v>0.116250661872253</v>
      </c>
      <c r="AQ18" s="17">
        <v>0.11574769288126099</v>
      </c>
      <c r="AR18" s="17">
        <v>0.1466720976941</v>
      </c>
      <c r="AS18" s="17"/>
      <c r="AT18" s="17">
        <v>6.8196772634451105E-2</v>
      </c>
      <c r="AU18" s="17">
        <v>7.3889056049874599E-2</v>
      </c>
      <c r="AV18" s="17">
        <v>0.156249857560434</v>
      </c>
      <c r="AW18" s="17">
        <v>0.135682017137459</v>
      </c>
      <c r="AX18" s="17">
        <v>0.29839869070796798</v>
      </c>
      <c r="AY18" s="17"/>
      <c r="AZ18" s="17">
        <v>0.102022386548863</v>
      </c>
      <c r="BA18" s="17">
        <v>0.12059063243244</v>
      </c>
      <c r="BB18" s="17">
        <v>8.4737706524515705E-2</v>
      </c>
      <c r="BC18" s="17">
        <v>9.6925836229131104E-2</v>
      </c>
      <c r="BD18" s="17">
        <v>0.13253524062180599</v>
      </c>
      <c r="BE18" s="17">
        <v>8.4432602125224201E-2</v>
      </c>
      <c r="BF18" s="17">
        <v>9.5457217574886205E-2</v>
      </c>
      <c r="BG18" s="17">
        <v>0.11874630305815</v>
      </c>
      <c r="BH18" s="17">
        <v>0.113006520696354</v>
      </c>
      <c r="BI18" s="17">
        <v>0.12841507717942299</v>
      </c>
      <c r="BJ18" s="17">
        <v>0.10318741678115199</v>
      </c>
      <c r="BK18" s="17">
        <v>0.12510439029352999</v>
      </c>
      <c r="BL18" s="17">
        <v>9.3380773182577204E-2</v>
      </c>
      <c r="BM18" s="17">
        <v>9.4187500946083899E-2</v>
      </c>
      <c r="BN18" s="17">
        <v>0.13210017266933799</v>
      </c>
      <c r="BO18" s="17">
        <v>0.14805045036857001</v>
      </c>
      <c r="BP18" s="17"/>
      <c r="BQ18" s="17">
        <v>0.17734047799581101</v>
      </c>
      <c r="BR18" s="17">
        <v>7.5999016979341499E-2</v>
      </c>
    </row>
    <row r="19" spans="2:70" x14ac:dyDescent="0.35">
      <c r="B19" s="18" t="s">
        <v>241</v>
      </c>
      <c r="C19" s="17">
        <v>0.107594228091222</v>
      </c>
      <c r="D19" s="17">
        <v>0.118909165459196</v>
      </c>
      <c r="E19" s="17">
        <v>9.5602573239641706E-2</v>
      </c>
      <c r="F19" s="17"/>
      <c r="G19" s="17">
        <v>4.9213087568595403E-2</v>
      </c>
      <c r="H19" s="17">
        <v>0.11845548495413299</v>
      </c>
      <c r="I19" s="17">
        <v>0.14932510702552401</v>
      </c>
      <c r="J19" s="17">
        <v>0.16909943260518101</v>
      </c>
      <c r="K19" s="17">
        <v>9.3038260211199098E-2</v>
      </c>
      <c r="L19" s="17">
        <v>5.9226750225295999E-2</v>
      </c>
      <c r="M19" s="17"/>
      <c r="N19" s="17">
        <v>0.105056423620108</v>
      </c>
      <c r="O19" s="17">
        <v>9.9941405746234696E-2</v>
      </c>
      <c r="P19" s="17">
        <v>0.116525525724768</v>
      </c>
      <c r="Q19" s="17">
        <v>0.110929421563213</v>
      </c>
      <c r="R19" s="17"/>
      <c r="S19" s="17">
        <v>0.13294888499671101</v>
      </c>
      <c r="T19" s="17">
        <v>9.56785827322406E-2</v>
      </c>
      <c r="U19" s="17">
        <v>0.11071376600233</v>
      </c>
      <c r="V19" s="17">
        <v>7.9202472404442198E-2</v>
      </c>
      <c r="W19" s="17">
        <v>9.4175525283122494E-2</v>
      </c>
      <c r="X19" s="17">
        <v>0.112478258045458</v>
      </c>
      <c r="Y19" s="17">
        <v>0.13126250099749101</v>
      </c>
      <c r="Z19" s="17">
        <v>0.103055279236271</v>
      </c>
      <c r="AA19" s="17">
        <v>0.123161091739468</v>
      </c>
      <c r="AB19" s="17">
        <v>0.106791295109966</v>
      </c>
      <c r="AC19" s="17">
        <v>7.4522594659859998E-2</v>
      </c>
      <c r="AD19" s="17">
        <v>8.4520091047897497E-2</v>
      </c>
      <c r="AE19" s="17"/>
      <c r="AF19" s="17">
        <v>0.10898099993851799</v>
      </c>
      <c r="AG19" s="17">
        <v>0.115145579021383</v>
      </c>
      <c r="AH19" s="17">
        <v>0.12180873279363399</v>
      </c>
      <c r="AI19" s="17"/>
      <c r="AJ19" s="17">
        <v>0.10688727544301101</v>
      </c>
      <c r="AK19" s="17">
        <v>0.105883524838616</v>
      </c>
      <c r="AL19" s="17">
        <v>0.13017587984842199</v>
      </c>
      <c r="AM19" s="17">
        <v>0.13370468115863801</v>
      </c>
      <c r="AN19" s="17">
        <v>0.103741067129192</v>
      </c>
      <c r="AO19" s="17"/>
      <c r="AP19" s="17">
        <v>9.4633493907591404E-2</v>
      </c>
      <c r="AQ19" s="17">
        <v>0.114389814404893</v>
      </c>
      <c r="AR19" s="17">
        <v>0.112053075373891</v>
      </c>
      <c r="AS19" s="17"/>
      <c r="AT19" s="17">
        <v>0.103356162120502</v>
      </c>
      <c r="AU19" s="17">
        <v>0.104250290832249</v>
      </c>
      <c r="AV19" s="17">
        <v>0.122644010536604</v>
      </c>
      <c r="AW19" s="17">
        <v>9.2218895608200804E-2</v>
      </c>
      <c r="AX19" s="17">
        <v>0.10061489464880601</v>
      </c>
      <c r="AY19" s="17"/>
      <c r="AZ19" s="17">
        <v>7.3614998214001498E-2</v>
      </c>
      <c r="BA19" s="17">
        <v>8.9520379179085202E-2</v>
      </c>
      <c r="BB19" s="17">
        <v>6.5590530356961996E-2</v>
      </c>
      <c r="BC19" s="17">
        <v>8.3396723578787996E-2</v>
      </c>
      <c r="BD19" s="17">
        <v>0.14671167643151101</v>
      </c>
      <c r="BE19" s="17">
        <v>6.1333815414568602E-2</v>
      </c>
      <c r="BF19" s="17">
        <v>0.124386130175374</v>
      </c>
      <c r="BG19" s="17">
        <v>0.115077218525529</v>
      </c>
      <c r="BH19" s="17">
        <v>0.104556227400319</v>
      </c>
      <c r="BI19" s="17">
        <v>0.11151022160610601</v>
      </c>
      <c r="BJ19" s="17">
        <v>0.12824748409808001</v>
      </c>
      <c r="BK19" s="17">
        <v>0.16455761452881301</v>
      </c>
      <c r="BL19" s="17">
        <v>0.124246272916592</v>
      </c>
      <c r="BM19" s="17">
        <v>0.122512191339536</v>
      </c>
      <c r="BN19" s="17">
        <v>0.100421736062976</v>
      </c>
      <c r="BO19" s="17">
        <v>0.13114603998899399</v>
      </c>
      <c r="BP19" s="17"/>
      <c r="BQ19" s="17">
        <v>0.12896135792075</v>
      </c>
      <c r="BR19" s="17">
        <v>9.9896719251432994E-2</v>
      </c>
    </row>
    <row r="20" spans="2:70" x14ac:dyDescent="0.35">
      <c r="B20" s="18" t="s">
        <v>242</v>
      </c>
      <c r="C20" s="17">
        <v>0.104362909243211</v>
      </c>
      <c r="D20" s="17">
        <v>8.9986004044647294E-2</v>
      </c>
      <c r="E20" s="17">
        <v>0.117296800297711</v>
      </c>
      <c r="F20" s="17"/>
      <c r="G20" s="17">
        <v>6.13321183085817E-2</v>
      </c>
      <c r="H20" s="17">
        <v>0.12297928269335</v>
      </c>
      <c r="I20" s="17">
        <v>0.120045631850923</v>
      </c>
      <c r="J20" s="17">
        <v>0.12491017400344399</v>
      </c>
      <c r="K20" s="17">
        <v>0.104519638514361</v>
      </c>
      <c r="L20" s="17">
        <v>8.5776123840869703E-2</v>
      </c>
      <c r="M20" s="17"/>
      <c r="N20" s="17">
        <v>9.8731633092708895E-2</v>
      </c>
      <c r="O20" s="17">
        <v>0.109131701779262</v>
      </c>
      <c r="P20" s="17">
        <v>0.105333577828349</v>
      </c>
      <c r="Q20" s="17">
        <v>0.105006821238919</v>
      </c>
      <c r="R20" s="17"/>
      <c r="S20" s="17">
        <v>0.179379786069708</v>
      </c>
      <c r="T20" s="17">
        <v>0.137648562589365</v>
      </c>
      <c r="U20" s="17">
        <v>8.7346899996764593E-2</v>
      </c>
      <c r="V20" s="17">
        <v>0.101542240385086</v>
      </c>
      <c r="W20" s="17">
        <v>6.5360037996065795E-2</v>
      </c>
      <c r="X20" s="17">
        <v>7.1527663087193105E-2</v>
      </c>
      <c r="Y20" s="17">
        <v>9.8219628858358804E-2</v>
      </c>
      <c r="Z20" s="17">
        <v>8.5405312506887807E-2</v>
      </c>
      <c r="AA20" s="17">
        <v>7.7770152873128703E-2</v>
      </c>
      <c r="AB20" s="17">
        <v>7.9097402794012298E-2</v>
      </c>
      <c r="AC20" s="17">
        <v>8.7925078154917194E-2</v>
      </c>
      <c r="AD20" s="17">
        <v>0.10764946821981</v>
      </c>
      <c r="AE20" s="17"/>
      <c r="AF20" s="17">
        <v>0.124292281514923</v>
      </c>
      <c r="AG20" s="17">
        <v>0.10334030433511</v>
      </c>
      <c r="AH20" s="17">
        <v>8.11534182802576E-2</v>
      </c>
      <c r="AI20" s="17"/>
      <c r="AJ20" s="17">
        <v>0.104130753736664</v>
      </c>
      <c r="AK20" s="17">
        <v>0.118181050944174</v>
      </c>
      <c r="AL20" s="17">
        <v>0.115848018254722</v>
      </c>
      <c r="AM20" s="17">
        <v>0.15669444031108601</v>
      </c>
      <c r="AN20" s="17">
        <v>8.4030696376835703E-2</v>
      </c>
      <c r="AO20" s="17"/>
      <c r="AP20" s="17">
        <v>0.107972708698197</v>
      </c>
      <c r="AQ20" s="17">
        <v>0.115829139311118</v>
      </c>
      <c r="AR20" s="17">
        <v>0.111208763316594</v>
      </c>
      <c r="AS20" s="17"/>
      <c r="AT20" s="17">
        <v>0.122842979284</v>
      </c>
      <c r="AU20" s="17">
        <v>0.10150282530314</v>
      </c>
      <c r="AV20" s="17">
        <v>9.5404609683114205E-2</v>
      </c>
      <c r="AW20" s="17">
        <v>9.6059789163190495E-2</v>
      </c>
      <c r="AX20" s="17">
        <v>8.8654154769007204E-2</v>
      </c>
      <c r="AY20" s="17"/>
      <c r="AZ20" s="17">
        <v>0.17534950056016299</v>
      </c>
      <c r="BA20" s="17">
        <v>8.1131828577420601E-2</v>
      </c>
      <c r="BB20" s="17">
        <v>9.3665692678416401E-2</v>
      </c>
      <c r="BC20" s="17">
        <v>7.4754157807871799E-2</v>
      </c>
      <c r="BD20" s="17">
        <v>0.110610500399852</v>
      </c>
      <c r="BE20" s="17">
        <v>0.10253463643793399</v>
      </c>
      <c r="BF20" s="17">
        <v>0.110285108426509</v>
      </c>
      <c r="BG20" s="17">
        <v>0.108078362162082</v>
      </c>
      <c r="BH20" s="17">
        <v>0.12279305098334201</v>
      </c>
      <c r="BI20" s="17">
        <v>7.8740915095562095E-2</v>
      </c>
      <c r="BJ20" s="17">
        <v>9.9838763191743105E-2</v>
      </c>
      <c r="BK20" s="17">
        <v>0.109688049523751</v>
      </c>
      <c r="BL20" s="17">
        <v>0.12019930601090199</v>
      </c>
      <c r="BM20" s="17">
        <v>6.1583399556476598E-2</v>
      </c>
      <c r="BN20" s="17">
        <v>0.151418738921444</v>
      </c>
      <c r="BO20" s="17">
        <v>0.14980462860081201</v>
      </c>
      <c r="BP20" s="17"/>
      <c r="BQ20" s="17">
        <v>0.12555287986192601</v>
      </c>
      <c r="BR20" s="17">
        <v>9.5455161135740596E-2</v>
      </c>
    </row>
    <row r="21" spans="2:70" x14ac:dyDescent="0.35">
      <c r="B21" s="18" t="s">
        <v>243</v>
      </c>
      <c r="C21" s="17">
        <v>9.5484172828655803E-2</v>
      </c>
      <c r="D21" s="17">
        <v>9.48318505301953E-2</v>
      </c>
      <c r="E21" s="17">
        <v>9.6744144778672894E-2</v>
      </c>
      <c r="F21" s="17"/>
      <c r="G21" s="17">
        <v>8.1765406616564604E-2</v>
      </c>
      <c r="H21" s="17">
        <v>9.0377610210114798E-2</v>
      </c>
      <c r="I21" s="17">
        <v>0.116001383623341</v>
      </c>
      <c r="J21" s="17">
        <v>0.13356077175402201</v>
      </c>
      <c r="K21" s="17">
        <v>0.11036795366009</v>
      </c>
      <c r="L21" s="17">
        <v>4.9583429186383698E-2</v>
      </c>
      <c r="M21" s="17"/>
      <c r="N21" s="17">
        <v>8.5748031076712694E-2</v>
      </c>
      <c r="O21" s="17">
        <v>9.5571577838996905E-2</v>
      </c>
      <c r="P21" s="17">
        <v>0.107940608086618</v>
      </c>
      <c r="Q21" s="17">
        <v>9.2683939021156597E-2</v>
      </c>
      <c r="R21" s="17"/>
      <c r="S21" s="17">
        <v>0.10256354501020599</v>
      </c>
      <c r="T21" s="17">
        <v>8.8706122969375398E-2</v>
      </c>
      <c r="U21" s="17">
        <v>0.100964370531718</v>
      </c>
      <c r="V21" s="17">
        <v>0.11036288097399601</v>
      </c>
      <c r="W21" s="17">
        <v>7.6283890935554197E-2</v>
      </c>
      <c r="X21" s="17">
        <v>9.7138948251930896E-2</v>
      </c>
      <c r="Y21" s="17">
        <v>7.2136412267809105E-2</v>
      </c>
      <c r="Z21" s="17">
        <v>9.5346743635810999E-2</v>
      </c>
      <c r="AA21" s="17">
        <v>0.100422702409771</v>
      </c>
      <c r="AB21" s="17">
        <v>9.4515391134200794E-2</v>
      </c>
      <c r="AC21" s="17">
        <v>0.115622645384756</v>
      </c>
      <c r="AD21" s="17">
        <v>8.5485941720158998E-2</v>
      </c>
      <c r="AE21" s="17"/>
      <c r="AF21" s="17">
        <v>0.11091229223734</v>
      </c>
      <c r="AG21" s="17">
        <v>8.7343883215215495E-2</v>
      </c>
      <c r="AH21" s="17">
        <v>9.3487017506365899E-2</v>
      </c>
      <c r="AI21" s="17"/>
      <c r="AJ21" s="17">
        <v>8.7588586864699697E-2</v>
      </c>
      <c r="AK21" s="17">
        <v>0.103604733880302</v>
      </c>
      <c r="AL21" s="17">
        <v>8.7846522073106101E-2</v>
      </c>
      <c r="AM21" s="17">
        <v>0.16731434952978699</v>
      </c>
      <c r="AN21" s="17">
        <v>0.10393458201580801</v>
      </c>
      <c r="AO21" s="17"/>
      <c r="AP21" s="17">
        <v>8.3857633773122803E-2</v>
      </c>
      <c r="AQ21" s="17">
        <v>0.10207631603058499</v>
      </c>
      <c r="AR21" s="17">
        <v>0.100858177322195</v>
      </c>
      <c r="AS21" s="17"/>
      <c r="AT21" s="17">
        <v>0.109781683524007</v>
      </c>
      <c r="AU21" s="17">
        <v>9.3495385374807297E-2</v>
      </c>
      <c r="AV21" s="17">
        <v>8.3753011159090396E-2</v>
      </c>
      <c r="AW21" s="17">
        <v>9.7348990433987204E-2</v>
      </c>
      <c r="AX21" s="17">
        <v>0.102221269075686</v>
      </c>
      <c r="AY21" s="17"/>
      <c r="AZ21" s="17">
        <v>6.8539222293146795E-2</v>
      </c>
      <c r="BA21" s="17">
        <v>0.10788858584093999</v>
      </c>
      <c r="BB21" s="17">
        <v>7.8560801611278305E-2</v>
      </c>
      <c r="BC21" s="17">
        <v>9.4991143793656099E-2</v>
      </c>
      <c r="BD21" s="17">
        <v>0.100000336569289</v>
      </c>
      <c r="BE21" s="17">
        <v>9.5407004803200204E-2</v>
      </c>
      <c r="BF21" s="17">
        <v>9.0400452273860704E-2</v>
      </c>
      <c r="BG21" s="17">
        <v>9.4724218433760499E-2</v>
      </c>
      <c r="BH21" s="17">
        <v>0.102983561244543</v>
      </c>
      <c r="BI21" s="17">
        <v>0.10972777438669901</v>
      </c>
      <c r="BJ21" s="17">
        <v>7.9040275877155994E-2</v>
      </c>
      <c r="BK21" s="17">
        <v>0.120458322108886</v>
      </c>
      <c r="BL21" s="17">
        <v>8.8310028065832796E-2</v>
      </c>
      <c r="BM21" s="17">
        <v>5.9226463796297701E-2</v>
      </c>
      <c r="BN21" s="17">
        <v>8.7787590677923105E-2</v>
      </c>
      <c r="BO21" s="17">
        <v>0.13836918996588701</v>
      </c>
      <c r="BP21" s="17"/>
      <c r="BQ21" s="17">
        <v>0.111451671524055</v>
      </c>
      <c r="BR21" s="17">
        <v>8.8744397124850397E-2</v>
      </c>
    </row>
    <row r="22" spans="2:70" x14ac:dyDescent="0.35">
      <c r="B22" s="18" t="s">
        <v>244</v>
      </c>
      <c r="C22" s="17">
        <v>8.9904443279431895E-2</v>
      </c>
      <c r="D22" s="17">
        <v>8.5544155982196501E-2</v>
      </c>
      <c r="E22" s="17">
        <v>9.4278222283275606E-2</v>
      </c>
      <c r="F22" s="17"/>
      <c r="G22" s="17">
        <v>0.20036789681251899</v>
      </c>
      <c r="H22" s="17">
        <v>0.18407041881182801</v>
      </c>
      <c r="I22" s="17">
        <v>0.108539750031151</v>
      </c>
      <c r="J22" s="17">
        <v>5.0240778386866101E-2</v>
      </c>
      <c r="K22" s="17">
        <v>2.49010461474862E-2</v>
      </c>
      <c r="L22" s="17">
        <v>6.6883955799814897E-3</v>
      </c>
      <c r="M22" s="17"/>
      <c r="N22" s="17">
        <v>9.1477289479482096E-2</v>
      </c>
      <c r="O22" s="17">
        <v>8.5425535986410603E-2</v>
      </c>
      <c r="P22" s="17">
        <v>0.104947560858814</v>
      </c>
      <c r="Q22" s="17">
        <v>7.8982255883710994E-2</v>
      </c>
      <c r="R22" s="17"/>
      <c r="S22" s="17">
        <v>0.142843252402136</v>
      </c>
      <c r="T22" s="17">
        <v>8.0521036184214495E-2</v>
      </c>
      <c r="U22" s="17">
        <v>2.9369532859051799E-2</v>
      </c>
      <c r="V22" s="17">
        <v>3.59658244348098E-2</v>
      </c>
      <c r="W22" s="17">
        <v>0.12547486530750401</v>
      </c>
      <c r="X22" s="17">
        <v>0.13777759146336399</v>
      </c>
      <c r="Y22" s="17">
        <v>0.131129752938142</v>
      </c>
      <c r="Z22" s="17">
        <v>5.4729129278695297E-2</v>
      </c>
      <c r="AA22" s="17">
        <v>8.9649980643619301E-2</v>
      </c>
      <c r="AB22" s="17">
        <v>5.4058823024854097E-2</v>
      </c>
      <c r="AC22" s="17">
        <v>7.9425404585032694E-2</v>
      </c>
      <c r="AD22" s="17">
        <v>5.6440450956050998E-2</v>
      </c>
      <c r="AE22" s="17"/>
      <c r="AF22" s="17">
        <v>6.53280822522848E-2</v>
      </c>
      <c r="AG22" s="17">
        <v>8.4247607671445193E-2</v>
      </c>
      <c r="AH22" s="17">
        <v>0.10148586428100601</v>
      </c>
      <c r="AI22" s="17"/>
      <c r="AJ22" s="17">
        <v>5.4015329227270099E-2</v>
      </c>
      <c r="AK22" s="17">
        <v>0.133643218292574</v>
      </c>
      <c r="AL22" s="17">
        <v>5.4718404038331198E-2</v>
      </c>
      <c r="AM22" s="17">
        <v>0.11893786068515801</v>
      </c>
      <c r="AN22" s="17">
        <v>9.9352036129041796E-2</v>
      </c>
      <c r="AO22" s="17"/>
      <c r="AP22" s="17">
        <v>6.9541184802214995E-2</v>
      </c>
      <c r="AQ22" s="17">
        <v>0.116662184568359</v>
      </c>
      <c r="AR22" s="17">
        <v>7.5968547580574697E-2</v>
      </c>
      <c r="AS22" s="17"/>
      <c r="AT22" s="17">
        <v>6.9975943974833199E-2</v>
      </c>
      <c r="AU22" s="17">
        <v>0.11485902981167501</v>
      </c>
      <c r="AV22" s="17">
        <v>0.100292559308989</v>
      </c>
      <c r="AW22" s="17">
        <v>8.3426710610487301E-2</v>
      </c>
      <c r="AX22" s="17">
        <v>8.1279001917479804E-2</v>
      </c>
      <c r="AY22" s="17"/>
      <c r="AZ22" s="17">
        <v>0.14952190625967399</v>
      </c>
      <c r="BA22" s="17">
        <v>7.8033730964878104E-2</v>
      </c>
      <c r="BB22" s="17">
        <v>5.9089863701041703E-2</v>
      </c>
      <c r="BC22" s="17">
        <v>5.3257352774601599E-2</v>
      </c>
      <c r="BD22" s="17">
        <v>0.10444912576488199</v>
      </c>
      <c r="BE22" s="17">
        <v>8.1591352371240003E-2</v>
      </c>
      <c r="BF22" s="17">
        <v>9.8102677916435496E-2</v>
      </c>
      <c r="BG22" s="17">
        <v>7.1600197396993401E-2</v>
      </c>
      <c r="BH22" s="17">
        <v>8.6954490144108998E-2</v>
      </c>
      <c r="BI22" s="17">
        <v>0.11308579696828901</v>
      </c>
      <c r="BJ22" s="17">
        <v>9.5070716168692906E-2</v>
      </c>
      <c r="BK22" s="17">
        <v>0.11471362994904601</v>
      </c>
      <c r="BL22" s="17">
        <v>9.9311187499395506E-2</v>
      </c>
      <c r="BM22" s="17">
        <v>9.9712228209375406E-2</v>
      </c>
      <c r="BN22" s="17">
        <v>0.15217606631752501</v>
      </c>
      <c r="BO22" s="17">
        <v>8.9748467066738405E-2</v>
      </c>
      <c r="BP22" s="17"/>
      <c r="BQ22" s="17">
        <v>0.104972455547774</v>
      </c>
      <c r="BR22" s="17">
        <v>8.1293369472469998E-2</v>
      </c>
    </row>
    <row r="23" spans="2:70" x14ac:dyDescent="0.35">
      <c r="B23" s="18" t="s">
        <v>245</v>
      </c>
      <c r="C23" s="17">
        <v>8.8428542249028699E-2</v>
      </c>
      <c r="D23" s="17">
        <v>9.9206220545837706E-2</v>
      </c>
      <c r="E23" s="17">
        <v>7.6881882551170302E-2</v>
      </c>
      <c r="F23" s="17"/>
      <c r="G23" s="17">
        <v>6.2791500055108307E-2</v>
      </c>
      <c r="H23" s="17">
        <v>6.39657520012063E-2</v>
      </c>
      <c r="I23" s="17">
        <v>0.13041650666558799</v>
      </c>
      <c r="J23" s="17">
        <v>0.15771501229325</v>
      </c>
      <c r="K23" s="17">
        <v>9.1664031055847403E-2</v>
      </c>
      <c r="L23" s="17">
        <v>2.9838321444670399E-2</v>
      </c>
      <c r="M23" s="17"/>
      <c r="N23" s="17">
        <v>9.8517290184228695E-2</v>
      </c>
      <c r="O23" s="17">
        <v>6.8366727637657998E-2</v>
      </c>
      <c r="P23" s="17">
        <v>8.8346685829984006E-2</v>
      </c>
      <c r="Q23" s="17">
        <v>9.8650978428590094E-2</v>
      </c>
      <c r="R23" s="17"/>
      <c r="S23" s="17">
        <v>9.0093276318177207E-2</v>
      </c>
      <c r="T23" s="17">
        <v>6.8776793303297001E-2</v>
      </c>
      <c r="U23" s="17">
        <v>8.1755813844154604E-2</v>
      </c>
      <c r="V23" s="17">
        <v>7.0991021936727502E-2</v>
      </c>
      <c r="W23" s="17">
        <v>0.100142666022704</v>
      </c>
      <c r="X23" s="17">
        <v>9.4931631236414696E-2</v>
      </c>
      <c r="Y23" s="17">
        <v>7.4762516190081396E-2</v>
      </c>
      <c r="Z23" s="17">
        <v>0.128514985357223</v>
      </c>
      <c r="AA23" s="17">
        <v>9.4115368706007299E-2</v>
      </c>
      <c r="AB23" s="17">
        <v>0.10345943510194799</v>
      </c>
      <c r="AC23" s="17">
        <v>8.6387140742085006E-2</v>
      </c>
      <c r="AD23" s="17">
        <v>0.110429351265626</v>
      </c>
      <c r="AE23" s="17"/>
      <c r="AF23" s="17">
        <v>9.6847879918795204E-2</v>
      </c>
      <c r="AG23" s="17">
        <v>9.0151355778256198E-2</v>
      </c>
      <c r="AH23" s="17">
        <v>8.1792983013240103E-2</v>
      </c>
      <c r="AI23" s="17"/>
      <c r="AJ23" s="17">
        <v>8.9915424574140507E-2</v>
      </c>
      <c r="AK23" s="17">
        <v>8.9741340821939297E-2</v>
      </c>
      <c r="AL23" s="17">
        <v>7.4911455262112098E-2</v>
      </c>
      <c r="AM23" s="17">
        <v>0.134409247345045</v>
      </c>
      <c r="AN23" s="17">
        <v>8.5839037611032995E-2</v>
      </c>
      <c r="AO23" s="17"/>
      <c r="AP23" s="17">
        <v>9.1778269069813095E-2</v>
      </c>
      <c r="AQ23" s="17">
        <v>8.6115444565870405E-2</v>
      </c>
      <c r="AR23" s="17">
        <v>9.6377479951614095E-2</v>
      </c>
      <c r="AS23" s="17"/>
      <c r="AT23" s="17">
        <v>9.0010161430833402E-2</v>
      </c>
      <c r="AU23" s="17">
        <v>0.10510088394285</v>
      </c>
      <c r="AV23" s="17">
        <v>7.7089193933112907E-2</v>
      </c>
      <c r="AW23" s="17">
        <v>7.4510202086263799E-2</v>
      </c>
      <c r="AX23" s="17">
        <v>0.10837289894013</v>
      </c>
      <c r="AY23" s="17"/>
      <c r="AZ23" s="17">
        <v>3.4588303544098503E-2</v>
      </c>
      <c r="BA23" s="17">
        <v>7.9501681514657405E-2</v>
      </c>
      <c r="BB23" s="17">
        <v>7.1379096267492406E-2</v>
      </c>
      <c r="BC23" s="17">
        <v>8.5035900916620499E-2</v>
      </c>
      <c r="BD23" s="17">
        <v>8.4898563000099195E-2</v>
      </c>
      <c r="BE23" s="17">
        <v>6.3499490756273202E-2</v>
      </c>
      <c r="BF23" s="17">
        <v>0.10644273714017</v>
      </c>
      <c r="BG23" s="17">
        <v>9.0877639127204798E-2</v>
      </c>
      <c r="BH23" s="17">
        <v>5.9917691626572997E-2</v>
      </c>
      <c r="BI23" s="17">
        <v>8.6966090788922701E-2</v>
      </c>
      <c r="BJ23" s="17">
        <v>0.10284187533754</v>
      </c>
      <c r="BK23" s="17">
        <v>0.14833234859605299</v>
      </c>
      <c r="BL23" s="17">
        <v>0.12978939754683799</v>
      </c>
      <c r="BM23" s="17">
        <v>9.7640072331558095E-2</v>
      </c>
      <c r="BN23" s="17">
        <v>6.12242837307614E-2</v>
      </c>
      <c r="BO23" s="17">
        <v>0.10714845473146201</v>
      </c>
      <c r="BP23" s="17"/>
      <c r="BQ23" s="17">
        <v>9.9469271737012102E-2</v>
      </c>
      <c r="BR23" s="17">
        <v>8.4102415130267505E-2</v>
      </c>
    </row>
    <row r="24" spans="2:70" x14ac:dyDescent="0.35">
      <c r="B24" s="18" t="s">
        <v>246</v>
      </c>
      <c r="C24" s="17">
        <v>8.0011787789531205E-2</v>
      </c>
      <c r="D24" s="17">
        <v>0.128157602822602</v>
      </c>
      <c r="E24" s="17">
        <v>3.3326010165723202E-2</v>
      </c>
      <c r="F24" s="17"/>
      <c r="G24" s="17">
        <v>5.6367683071315303E-2</v>
      </c>
      <c r="H24" s="17">
        <v>4.0289060820239302E-2</v>
      </c>
      <c r="I24" s="17">
        <v>8.5752651354934997E-2</v>
      </c>
      <c r="J24" s="17">
        <v>0.103623810422709</v>
      </c>
      <c r="K24" s="17">
        <v>0.110618679162433</v>
      </c>
      <c r="L24" s="17">
        <v>8.1902868974296605E-2</v>
      </c>
      <c r="M24" s="17"/>
      <c r="N24" s="17">
        <v>0.10718236830814699</v>
      </c>
      <c r="O24" s="17">
        <v>9.5912499597047798E-2</v>
      </c>
      <c r="P24" s="17">
        <v>5.0220723501871602E-2</v>
      </c>
      <c r="Q24" s="17">
        <v>5.57985299396421E-2</v>
      </c>
      <c r="R24" s="17"/>
      <c r="S24" s="17">
        <v>6.5245863569891593E-2</v>
      </c>
      <c r="T24" s="17">
        <v>7.5737074334945198E-2</v>
      </c>
      <c r="U24" s="17">
        <v>8.4071017744788604E-2</v>
      </c>
      <c r="V24" s="17">
        <v>5.8186822804080801E-2</v>
      </c>
      <c r="W24" s="17">
        <v>0.114007370063077</v>
      </c>
      <c r="X24" s="17">
        <v>6.3597725069825195E-2</v>
      </c>
      <c r="Y24" s="17">
        <v>8.1930571293964402E-2</v>
      </c>
      <c r="Z24" s="17">
        <v>9.45685911534134E-2</v>
      </c>
      <c r="AA24" s="17">
        <v>0.10076095251959299</v>
      </c>
      <c r="AB24" s="17">
        <v>6.8829702987065894E-2</v>
      </c>
      <c r="AC24" s="17">
        <v>7.25530077807158E-2</v>
      </c>
      <c r="AD24" s="17">
        <v>0.134988993606732</v>
      </c>
      <c r="AE24" s="17"/>
      <c r="AF24" s="17">
        <v>8.59010380236509E-2</v>
      </c>
      <c r="AG24" s="17">
        <v>9.6215425913540806E-2</v>
      </c>
      <c r="AH24" s="17">
        <v>2.99619972156451E-2</v>
      </c>
      <c r="AI24" s="17"/>
      <c r="AJ24" s="17">
        <v>8.0627700445200304E-2</v>
      </c>
      <c r="AK24" s="17">
        <v>8.2935417406016898E-2</v>
      </c>
      <c r="AL24" s="17">
        <v>0.12527692647913699</v>
      </c>
      <c r="AM24" s="17">
        <v>0.17670252459412999</v>
      </c>
      <c r="AN24" s="17">
        <v>4.1666367340028702E-2</v>
      </c>
      <c r="AO24" s="17"/>
      <c r="AP24" s="17">
        <v>8.2755013085818202E-2</v>
      </c>
      <c r="AQ24" s="17">
        <v>8.6626621597282405E-2</v>
      </c>
      <c r="AR24" s="17">
        <v>0.12988519673451901</v>
      </c>
      <c r="AS24" s="17"/>
      <c r="AT24" s="17">
        <v>5.8983288946750603E-2</v>
      </c>
      <c r="AU24" s="17">
        <v>7.9407206489106305E-2</v>
      </c>
      <c r="AV24" s="17">
        <v>9.7389642011100605E-2</v>
      </c>
      <c r="AW24" s="17">
        <v>8.8238731647916402E-2</v>
      </c>
      <c r="AX24" s="17">
        <v>9.8797724976667306E-2</v>
      </c>
      <c r="AY24" s="17"/>
      <c r="AZ24" s="17">
        <v>8.3001054107413402E-2</v>
      </c>
      <c r="BA24" s="17">
        <v>2.6000781730749999E-2</v>
      </c>
      <c r="BB24" s="17">
        <v>3.8413795150541802E-2</v>
      </c>
      <c r="BC24" s="17">
        <v>8.2971048464410196E-2</v>
      </c>
      <c r="BD24" s="17">
        <v>8.1978379582090102E-2</v>
      </c>
      <c r="BE24" s="17">
        <v>7.31922861508119E-2</v>
      </c>
      <c r="BF24" s="17">
        <v>8.06706685930106E-2</v>
      </c>
      <c r="BG24" s="17">
        <v>8.1085726294521404E-2</v>
      </c>
      <c r="BH24" s="17">
        <v>8.3069072376509207E-2</v>
      </c>
      <c r="BI24" s="17">
        <v>0.115873620441381</v>
      </c>
      <c r="BJ24" s="17">
        <v>7.6313140876724903E-2</v>
      </c>
      <c r="BK24" s="17">
        <v>7.2524772124067299E-2</v>
      </c>
      <c r="BL24" s="17">
        <v>0.100177596196369</v>
      </c>
      <c r="BM24" s="17">
        <v>0.15134330331708401</v>
      </c>
      <c r="BN24" s="17">
        <v>0.116630007060742</v>
      </c>
      <c r="BO24" s="17">
        <v>0.132063903996572</v>
      </c>
      <c r="BP24" s="17"/>
      <c r="BQ24" s="17">
        <v>9.04780607326688E-2</v>
      </c>
      <c r="BR24" s="17">
        <v>7.5992571840186707E-2</v>
      </c>
    </row>
    <row r="25" spans="2:70" x14ac:dyDescent="0.35">
      <c r="B25" s="18" t="s">
        <v>247</v>
      </c>
      <c r="C25" s="17">
        <v>5.6327863852301902E-2</v>
      </c>
      <c r="D25" s="17">
        <v>6.5941781154379694E-2</v>
      </c>
      <c r="E25" s="17">
        <v>4.6659942867413297E-2</v>
      </c>
      <c r="F25" s="17"/>
      <c r="G25" s="17">
        <v>3.0878588459588002E-2</v>
      </c>
      <c r="H25" s="17">
        <v>5.6356304818941098E-2</v>
      </c>
      <c r="I25" s="17">
        <v>4.2024552329476897E-2</v>
      </c>
      <c r="J25" s="17">
        <v>4.4189643212313702E-2</v>
      </c>
      <c r="K25" s="17">
        <v>6.9256397771663702E-2</v>
      </c>
      <c r="L25" s="17">
        <v>8.5169490889717994E-2</v>
      </c>
      <c r="M25" s="17"/>
      <c r="N25" s="17">
        <v>5.3230688888928603E-2</v>
      </c>
      <c r="O25" s="17">
        <v>5.2188580880500497E-2</v>
      </c>
      <c r="P25" s="17">
        <v>6.6477182284377906E-2</v>
      </c>
      <c r="Q25" s="17">
        <v>5.4640775233168903E-2</v>
      </c>
      <c r="R25" s="17"/>
      <c r="S25" s="17">
        <v>6.1480621538318798E-2</v>
      </c>
      <c r="T25" s="17">
        <v>4.4001914309183501E-2</v>
      </c>
      <c r="U25" s="17">
        <v>6.5759273447448793E-2</v>
      </c>
      <c r="V25" s="17">
        <v>8.6453067744615905E-2</v>
      </c>
      <c r="W25" s="17">
        <v>7.2454761189185798E-2</v>
      </c>
      <c r="X25" s="17">
        <v>4.3308053835024299E-2</v>
      </c>
      <c r="Y25" s="17">
        <v>5.2108452727704403E-2</v>
      </c>
      <c r="Z25" s="17">
        <v>5.30344885402637E-2</v>
      </c>
      <c r="AA25" s="17">
        <v>4.0982740237210998E-2</v>
      </c>
      <c r="AB25" s="17">
        <v>5.9890979244651601E-2</v>
      </c>
      <c r="AC25" s="17">
        <v>5.4637969655591E-2</v>
      </c>
      <c r="AD25" s="17">
        <v>3.5768246825940299E-2</v>
      </c>
      <c r="AE25" s="17"/>
      <c r="AF25" s="17">
        <v>8.6506914821217903E-2</v>
      </c>
      <c r="AG25" s="17">
        <v>4.24755350055682E-2</v>
      </c>
      <c r="AH25" s="17">
        <v>3.9831777989834602E-2</v>
      </c>
      <c r="AI25" s="17"/>
      <c r="AJ25" s="17">
        <v>7.0549259160482894E-2</v>
      </c>
      <c r="AK25" s="17">
        <v>5.26244555375718E-2</v>
      </c>
      <c r="AL25" s="17">
        <v>4.3186999541708897E-2</v>
      </c>
      <c r="AM25" s="17">
        <v>7.5387912096050599E-2</v>
      </c>
      <c r="AN25" s="17">
        <v>4.6540958533445101E-2</v>
      </c>
      <c r="AO25" s="17"/>
      <c r="AP25" s="17">
        <v>7.9913352606479901E-2</v>
      </c>
      <c r="AQ25" s="17">
        <v>5.2688397461971299E-2</v>
      </c>
      <c r="AR25" s="17">
        <v>3.3131604668614201E-2</v>
      </c>
      <c r="AS25" s="17"/>
      <c r="AT25" s="17">
        <v>5.9112437027337698E-2</v>
      </c>
      <c r="AU25" s="17">
        <v>5.6065253685511497E-2</v>
      </c>
      <c r="AV25" s="17">
        <v>5.2295449474235998E-2</v>
      </c>
      <c r="AW25" s="17">
        <v>4.7488542280244198E-2</v>
      </c>
      <c r="AX25" s="17">
        <v>3.02678425582486E-2</v>
      </c>
      <c r="AY25" s="17"/>
      <c r="AZ25" s="17">
        <v>0</v>
      </c>
      <c r="BA25" s="17">
        <v>5.6885303050088001E-2</v>
      </c>
      <c r="BB25" s="17">
        <v>7.5951033962325207E-2</v>
      </c>
      <c r="BC25" s="17">
        <v>7.5544550433913796E-2</v>
      </c>
      <c r="BD25" s="17">
        <v>3.9986187632671803E-2</v>
      </c>
      <c r="BE25" s="17">
        <v>4.9286564835967099E-2</v>
      </c>
      <c r="BF25" s="17">
        <v>6.9619273512760899E-2</v>
      </c>
      <c r="BG25" s="17">
        <v>4.9720245434975198E-2</v>
      </c>
      <c r="BH25" s="17">
        <v>3.9536781923360603E-2</v>
      </c>
      <c r="BI25" s="17">
        <v>5.58686386148428E-2</v>
      </c>
      <c r="BJ25" s="17">
        <v>6.4468616370861501E-2</v>
      </c>
      <c r="BK25" s="17">
        <v>6.3465109333394401E-2</v>
      </c>
      <c r="BL25" s="17">
        <v>5.0360196216681502E-2</v>
      </c>
      <c r="BM25" s="17">
        <v>4.3765698851327597E-2</v>
      </c>
      <c r="BN25" s="17">
        <v>7.2278480381147703E-2</v>
      </c>
      <c r="BO25" s="17">
        <v>5.0221187099088301E-2</v>
      </c>
      <c r="BP25" s="17"/>
      <c r="BQ25" s="17">
        <v>5.7864224493430101E-2</v>
      </c>
      <c r="BR25" s="17">
        <v>5.5595003074735201E-2</v>
      </c>
    </row>
    <row r="26" spans="2:70" x14ac:dyDescent="0.35">
      <c r="B26" s="18" t="s">
        <v>248</v>
      </c>
      <c r="C26" s="17">
        <v>5.1419332734857097E-2</v>
      </c>
      <c r="D26" s="17">
        <v>6.5783930218953901E-2</v>
      </c>
      <c r="E26" s="17">
        <v>3.7151404533756899E-2</v>
      </c>
      <c r="F26" s="17"/>
      <c r="G26" s="17">
        <v>3.1089167934573898E-2</v>
      </c>
      <c r="H26" s="17">
        <v>4.8687253009828901E-2</v>
      </c>
      <c r="I26" s="17">
        <v>6.6872332524939807E-2</v>
      </c>
      <c r="J26" s="17">
        <v>6.2492745221891501E-2</v>
      </c>
      <c r="K26" s="17">
        <v>4.1151421981274201E-2</v>
      </c>
      <c r="L26" s="17">
        <v>5.1198772747542302E-2</v>
      </c>
      <c r="M26" s="17"/>
      <c r="N26" s="17">
        <v>6.4770793758900602E-2</v>
      </c>
      <c r="O26" s="17">
        <v>4.8558815196580798E-2</v>
      </c>
      <c r="P26" s="17">
        <v>4.8779591659019898E-2</v>
      </c>
      <c r="Q26" s="17">
        <v>4.2034477014712399E-2</v>
      </c>
      <c r="R26" s="17"/>
      <c r="S26" s="17">
        <v>0.143489873016969</v>
      </c>
      <c r="T26" s="17">
        <v>4.7462504588732198E-2</v>
      </c>
      <c r="U26" s="17">
        <v>1.9732000453444001E-2</v>
      </c>
      <c r="V26" s="17">
        <v>4.9182482883182103E-2</v>
      </c>
      <c r="W26" s="17">
        <v>3.3860125084025201E-2</v>
      </c>
      <c r="X26" s="17">
        <v>2.86416104118822E-2</v>
      </c>
      <c r="Y26" s="17">
        <v>3.0130388723966901E-2</v>
      </c>
      <c r="Z26" s="17">
        <v>4.5752088812735701E-2</v>
      </c>
      <c r="AA26" s="17">
        <v>4.3625660999052802E-2</v>
      </c>
      <c r="AB26" s="17">
        <v>3.3029686485269397E-2</v>
      </c>
      <c r="AC26" s="17">
        <v>2.7088054726159001E-2</v>
      </c>
      <c r="AD26" s="17">
        <v>4.3200251561071198E-2</v>
      </c>
      <c r="AE26" s="17"/>
      <c r="AF26" s="17">
        <v>5.0465439276492101E-2</v>
      </c>
      <c r="AG26" s="17">
        <v>6.1546152717746702E-2</v>
      </c>
      <c r="AH26" s="17">
        <v>3.5842528756728997E-2</v>
      </c>
      <c r="AI26" s="17"/>
      <c r="AJ26" s="17">
        <v>4.8297541938649401E-2</v>
      </c>
      <c r="AK26" s="17">
        <v>6.1816821787297402E-2</v>
      </c>
      <c r="AL26" s="17">
        <v>7.8360415660045896E-2</v>
      </c>
      <c r="AM26" s="17">
        <v>8.3951464862019001E-2</v>
      </c>
      <c r="AN26" s="17">
        <v>3.5877077796603402E-2</v>
      </c>
      <c r="AO26" s="17"/>
      <c r="AP26" s="17">
        <v>3.81506643682245E-2</v>
      </c>
      <c r="AQ26" s="17">
        <v>6.2274402946501502E-2</v>
      </c>
      <c r="AR26" s="17">
        <v>5.6436609461725497E-2</v>
      </c>
      <c r="AS26" s="17"/>
      <c r="AT26" s="17">
        <v>3.8993850440073599E-2</v>
      </c>
      <c r="AU26" s="17">
        <v>3.7047657820996803E-2</v>
      </c>
      <c r="AV26" s="17">
        <v>6.3694030453939496E-2</v>
      </c>
      <c r="AW26" s="17">
        <v>7.4886377887389097E-2</v>
      </c>
      <c r="AX26" s="17">
        <v>6.6016196068438199E-2</v>
      </c>
      <c r="AY26" s="17"/>
      <c r="AZ26" s="17">
        <v>3.4745346538703099E-2</v>
      </c>
      <c r="BA26" s="17">
        <v>5.0563970075850603E-2</v>
      </c>
      <c r="BB26" s="17">
        <v>4.9661741366876601E-2</v>
      </c>
      <c r="BC26" s="17">
        <v>4.4103059004392799E-2</v>
      </c>
      <c r="BD26" s="17">
        <v>3.2549791996390298E-2</v>
      </c>
      <c r="BE26" s="17">
        <v>6.5611281753338496E-2</v>
      </c>
      <c r="BF26" s="17">
        <v>4.1522998084029601E-2</v>
      </c>
      <c r="BG26" s="17">
        <v>3.1852851233464201E-2</v>
      </c>
      <c r="BH26" s="17">
        <v>5.6315691893392701E-2</v>
      </c>
      <c r="BI26" s="17">
        <v>6.4924871458581904E-2</v>
      </c>
      <c r="BJ26" s="17">
        <v>4.3907043893125303E-2</v>
      </c>
      <c r="BK26" s="17">
        <v>9.3739354248102896E-2</v>
      </c>
      <c r="BL26" s="17">
        <v>4.3098365658322001E-2</v>
      </c>
      <c r="BM26" s="17">
        <v>3.1275014545368199E-2</v>
      </c>
      <c r="BN26" s="17">
        <v>4.2097593907709098E-2</v>
      </c>
      <c r="BO26" s="17">
        <v>8.0409335369177104E-2</v>
      </c>
      <c r="BP26" s="17"/>
      <c r="BQ26" s="17">
        <v>7.1544142785361295E-2</v>
      </c>
      <c r="BR26" s="17">
        <v>4.2275681613760198E-2</v>
      </c>
    </row>
    <row r="27" spans="2:70" x14ac:dyDescent="0.35">
      <c r="B27" s="18" t="s">
        <v>249</v>
      </c>
      <c r="C27" s="17">
        <v>4.7989025429781097E-2</v>
      </c>
      <c r="D27" s="17">
        <v>5.7686840686935803E-2</v>
      </c>
      <c r="E27" s="17">
        <v>3.8792384818441203E-2</v>
      </c>
      <c r="F27" s="17"/>
      <c r="G27" s="17">
        <v>7.6413078206925306E-2</v>
      </c>
      <c r="H27" s="17">
        <v>0.10289739321406501</v>
      </c>
      <c r="I27" s="17">
        <v>7.6229666016938605E-2</v>
      </c>
      <c r="J27" s="17">
        <v>3.1342006880458601E-2</v>
      </c>
      <c r="K27" s="17">
        <v>7.2367331684460197E-3</v>
      </c>
      <c r="L27" s="17">
        <v>3.9510026581812503E-3</v>
      </c>
      <c r="M27" s="17"/>
      <c r="N27" s="17">
        <v>4.1989923293688301E-2</v>
      </c>
      <c r="O27" s="17">
        <v>5.0781885046694598E-2</v>
      </c>
      <c r="P27" s="17">
        <v>6.6064655598877406E-2</v>
      </c>
      <c r="Q27" s="17">
        <v>3.58183525649758E-2</v>
      </c>
      <c r="R27" s="17"/>
      <c r="S27" s="17">
        <v>7.8290353021830905E-2</v>
      </c>
      <c r="T27" s="17">
        <v>3.6399639689798299E-2</v>
      </c>
      <c r="U27" s="17">
        <v>2.7088145439195601E-2</v>
      </c>
      <c r="V27" s="17">
        <v>2.8640111652083799E-2</v>
      </c>
      <c r="W27" s="17">
        <v>4.3242845812561201E-2</v>
      </c>
      <c r="X27" s="17">
        <v>6.9976465475787702E-2</v>
      </c>
      <c r="Y27" s="17">
        <v>7.0240506899433203E-2</v>
      </c>
      <c r="Z27" s="17">
        <v>3.51230866315487E-2</v>
      </c>
      <c r="AA27" s="17">
        <v>4.47734447965384E-2</v>
      </c>
      <c r="AB27" s="17">
        <v>2.5376839997156699E-2</v>
      </c>
      <c r="AC27" s="17">
        <v>5.4811237166788797E-2</v>
      </c>
      <c r="AD27" s="17">
        <v>4.9768290623591498E-2</v>
      </c>
      <c r="AE27" s="17"/>
      <c r="AF27" s="17">
        <v>3.1951376280670803E-2</v>
      </c>
      <c r="AG27" s="17">
        <v>4.5205816609288199E-2</v>
      </c>
      <c r="AH27" s="17">
        <v>6.2272097430196197E-2</v>
      </c>
      <c r="AI27" s="17"/>
      <c r="AJ27" s="17">
        <v>3.0246859032339202E-2</v>
      </c>
      <c r="AK27" s="17">
        <v>7.0410142932496006E-2</v>
      </c>
      <c r="AL27" s="17">
        <v>2.8513863560284899E-2</v>
      </c>
      <c r="AM27" s="17">
        <v>0</v>
      </c>
      <c r="AN27" s="17">
        <v>5.2583969387608301E-2</v>
      </c>
      <c r="AO27" s="17"/>
      <c r="AP27" s="17">
        <v>4.7455566545557798E-2</v>
      </c>
      <c r="AQ27" s="17">
        <v>6.2944914121498399E-2</v>
      </c>
      <c r="AR27" s="17">
        <v>3.3091615463515099E-2</v>
      </c>
      <c r="AS27" s="17"/>
      <c r="AT27" s="17">
        <v>3.8511352442160501E-2</v>
      </c>
      <c r="AU27" s="17">
        <v>5.7928615773853602E-2</v>
      </c>
      <c r="AV27" s="17">
        <v>4.3915245500991101E-2</v>
      </c>
      <c r="AW27" s="17">
        <v>8.3182223788727097E-2</v>
      </c>
      <c r="AX27" s="17">
        <v>3.8895675359897602E-2</v>
      </c>
      <c r="AY27" s="17"/>
      <c r="AZ27" s="17">
        <v>8.13858308166307E-2</v>
      </c>
      <c r="BA27" s="17">
        <v>3.3748798223241602E-2</v>
      </c>
      <c r="BB27" s="17">
        <v>4.10313683389689E-2</v>
      </c>
      <c r="BC27" s="17">
        <v>2.4709878969642898E-2</v>
      </c>
      <c r="BD27" s="17">
        <v>5.4054435525667299E-2</v>
      </c>
      <c r="BE27" s="17">
        <v>4.08230423064719E-2</v>
      </c>
      <c r="BF27" s="17">
        <v>6.9142866303370104E-2</v>
      </c>
      <c r="BG27" s="17">
        <v>6.6663915647169503E-2</v>
      </c>
      <c r="BH27" s="17">
        <v>4.4399875947255002E-2</v>
      </c>
      <c r="BI27" s="17">
        <v>3.6540091528781501E-2</v>
      </c>
      <c r="BJ27" s="17">
        <v>3.3868363068860201E-2</v>
      </c>
      <c r="BK27" s="17">
        <v>8.8166343217301296E-2</v>
      </c>
      <c r="BL27" s="17">
        <v>4.6149787565702503E-2</v>
      </c>
      <c r="BM27" s="17">
        <v>3.9125443612014102E-2</v>
      </c>
      <c r="BN27" s="17">
        <v>1.08991273439531E-2</v>
      </c>
      <c r="BO27" s="17">
        <v>8.1833215176949095E-2</v>
      </c>
      <c r="BP27" s="17"/>
      <c r="BQ27" s="17">
        <v>6.3419740622910406E-2</v>
      </c>
      <c r="BR27" s="17">
        <v>3.9209443230764203E-2</v>
      </c>
    </row>
    <row r="28" spans="2:70" x14ac:dyDescent="0.35">
      <c r="B28" s="18" t="s">
        <v>250</v>
      </c>
      <c r="C28" s="17">
        <v>4.42248414414236E-2</v>
      </c>
      <c r="D28" s="17">
        <v>5.1617016295884902E-2</v>
      </c>
      <c r="E28" s="17">
        <v>3.6801135023628702E-2</v>
      </c>
      <c r="F28" s="17"/>
      <c r="G28" s="17">
        <v>4.9770520302425597E-2</v>
      </c>
      <c r="H28" s="17">
        <v>7.2781990763186102E-2</v>
      </c>
      <c r="I28" s="17">
        <v>5.9164947318797803E-2</v>
      </c>
      <c r="J28" s="17">
        <v>2.81338410495784E-2</v>
      </c>
      <c r="K28" s="17">
        <v>2.7402651595809999E-2</v>
      </c>
      <c r="L28" s="17">
        <v>3.0058467886689699E-2</v>
      </c>
      <c r="M28" s="17"/>
      <c r="N28" s="17">
        <v>5.7939148584482202E-2</v>
      </c>
      <c r="O28" s="17">
        <v>3.5861288480508603E-2</v>
      </c>
      <c r="P28" s="17">
        <v>5.4835239328647901E-2</v>
      </c>
      <c r="Q28" s="17">
        <v>2.8043360370278599E-2</v>
      </c>
      <c r="R28" s="17"/>
      <c r="S28" s="17">
        <v>8.2268950266327801E-2</v>
      </c>
      <c r="T28" s="17">
        <v>3.8468008494449597E-2</v>
      </c>
      <c r="U28" s="17">
        <v>1.93493094847032E-2</v>
      </c>
      <c r="V28" s="17">
        <v>4.6061609429301098E-2</v>
      </c>
      <c r="W28" s="17">
        <v>5.98843068894244E-2</v>
      </c>
      <c r="X28" s="17">
        <v>3.5339841249945297E-2</v>
      </c>
      <c r="Y28" s="17">
        <v>2.95324624663371E-2</v>
      </c>
      <c r="Z28" s="17">
        <v>3.1350430541569801E-2</v>
      </c>
      <c r="AA28" s="17">
        <v>4.1393850262786101E-2</v>
      </c>
      <c r="AB28" s="17">
        <v>3.8880917284645398E-2</v>
      </c>
      <c r="AC28" s="17">
        <v>4.9610417021873701E-2</v>
      </c>
      <c r="AD28" s="17">
        <v>2.2036257526249301E-2</v>
      </c>
      <c r="AE28" s="17"/>
      <c r="AF28" s="17">
        <v>3.2571706454074E-2</v>
      </c>
      <c r="AG28" s="17">
        <v>5.7757236393538101E-2</v>
      </c>
      <c r="AH28" s="17">
        <v>4.11884470892145E-2</v>
      </c>
      <c r="AI28" s="17"/>
      <c r="AJ28" s="17">
        <v>4.1214456179373797E-2</v>
      </c>
      <c r="AK28" s="17">
        <v>5.3401113867661498E-2</v>
      </c>
      <c r="AL28" s="17">
        <v>7.1761431810935999E-2</v>
      </c>
      <c r="AM28" s="17">
        <v>5.3315116937491802E-2</v>
      </c>
      <c r="AN28" s="17">
        <v>2.8351567585901599E-2</v>
      </c>
      <c r="AO28" s="17"/>
      <c r="AP28" s="17">
        <v>4.8371305990036098E-2</v>
      </c>
      <c r="AQ28" s="17">
        <v>5.8469973044147999E-2</v>
      </c>
      <c r="AR28" s="17">
        <v>4.5576533248075701E-2</v>
      </c>
      <c r="AS28" s="17"/>
      <c r="AT28" s="17">
        <v>2.6636667835461501E-2</v>
      </c>
      <c r="AU28" s="17">
        <v>3.13851310453553E-2</v>
      </c>
      <c r="AV28" s="17">
        <v>6.0868633147557603E-2</v>
      </c>
      <c r="AW28" s="17">
        <v>7.0414142272778799E-2</v>
      </c>
      <c r="AX28" s="17">
        <v>0.10433117858988</v>
      </c>
      <c r="AY28" s="17"/>
      <c r="AZ28" s="17">
        <v>4.1728413090335703E-2</v>
      </c>
      <c r="BA28" s="17">
        <v>3.7875406240331998E-2</v>
      </c>
      <c r="BB28" s="17">
        <v>3.5567864604897803E-2</v>
      </c>
      <c r="BC28" s="17">
        <v>3.8712777605341801E-2</v>
      </c>
      <c r="BD28" s="17">
        <v>5.2935782533848397E-2</v>
      </c>
      <c r="BE28" s="17">
        <v>3.2967616428260502E-2</v>
      </c>
      <c r="BF28" s="17">
        <v>4.37639382227831E-2</v>
      </c>
      <c r="BG28" s="17">
        <v>2.6333209266855801E-2</v>
      </c>
      <c r="BH28" s="17">
        <v>2.18478622303095E-2</v>
      </c>
      <c r="BI28" s="17">
        <v>4.9527668862214103E-2</v>
      </c>
      <c r="BJ28" s="17">
        <v>2.82403583654958E-2</v>
      </c>
      <c r="BK28" s="17">
        <v>7.5713052801803502E-2</v>
      </c>
      <c r="BL28" s="17">
        <v>8.6659165072167199E-2</v>
      </c>
      <c r="BM28" s="17">
        <v>5.0401317160956902E-2</v>
      </c>
      <c r="BN28" s="17">
        <v>7.7777307694586906E-2</v>
      </c>
      <c r="BO28" s="17">
        <v>9.4472686044116294E-2</v>
      </c>
      <c r="BP28" s="17"/>
      <c r="BQ28" s="17">
        <v>8.52049185462114E-2</v>
      </c>
      <c r="BR28" s="17">
        <v>2.46400629536822E-2</v>
      </c>
    </row>
    <row r="29" spans="2:70" x14ac:dyDescent="0.35">
      <c r="B29" s="18" t="s">
        <v>251</v>
      </c>
      <c r="C29" s="17">
        <v>2.83366825145158E-2</v>
      </c>
      <c r="D29" s="17">
        <v>3.7745361058374297E-2</v>
      </c>
      <c r="E29" s="17">
        <v>1.92958455358525E-2</v>
      </c>
      <c r="F29" s="17"/>
      <c r="G29" s="17">
        <v>3.7540662883004401E-2</v>
      </c>
      <c r="H29" s="17">
        <v>3.9752573897773501E-2</v>
      </c>
      <c r="I29" s="17">
        <v>2.3574277909598301E-2</v>
      </c>
      <c r="J29" s="17">
        <v>2.1578689105867601E-2</v>
      </c>
      <c r="K29" s="17">
        <v>2.04120978537372E-2</v>
      </c>
      <c r="L29" s="17">
        <v>2.8252629436313299E-2</v>
      </c>
      <c r="M29" s="17"/>
      <c r="N29" s="17">
        <v>3.4382675870188097E-2</v>
      </c>
      <c r="O29" s="17">
        <v>2.6751620124853E-2</v>
      </c>
      <c r="P29" s="17">
        <v>2.4308889249142599E-2</v>
      </c>
      <c r="Q29" s="17">
        <v>2.7092217220023401E-2</v>
      </c>
      <c r="R29" s="17"/>
      <c r="S29" s="17">
        <v>2.80940054193414E-2</v>
      </c>
      <c r="T29" s="17">
        <v>4.5807176448305698E-3</v>
      </c>
      <c r="U29" s="17">
        <v>6.1053542670007899E-3</v>
      </c>
      <c r="V29" s="17">
        <v>8.9812397092878995E-3</v>
      </c>
      <c r="W29" s="17">
        <v>1.29534728305403E-2</v>
      </c>
      <c r="X29" s="17">
        <v>1.13501274938768E-2</v>
      </c>
      <c r="Y29" s="17">
        <v>9.7465710917197992E-3</v>
      </c>
      <c r="Z29" s="17">
        <v>1.21290774814288E-2</v>
      </c>
      <c r="AA29" s="17">
        <v>4.25775765690124E-3</v>
      </c>
      <c r="AB29" s="17">
        <v>0.20649568094963899</v>
      </c>
      <c r="AC29" s="17">
        <v>0</v>
      </c>
      <c r="AD29" s="17">
        <v>1.12852200212869E-2</v>
      </c>
      <c r="AE29" s="17"/>
      <c r="AF29" s="17">
        <v>1.9677986284575701E-2</v>
      </c>
      <c r="AG29" s="17">
        <v>3.7579746162113001E-2</v>
      </c>
      <c r="AH29" s="17">
        <v>1.80309344187531E-2</v>
      </c>
      <c r="AI29" s="17"/>
      <c r="AJ29" s="17">
        <v>2.0492086763330902E-2</v>
      </c>
      <c r="AK29" s="17">
        <v>2.8500835786455798E-2</v>
      </c>
      <c r="AL29" s="17">
        <v>3.82408960727691E-2</v>
      </c>
      <c r="AM29" s="17">
        <v>2.05955184454794E-2</v>
      </c>
      <c r="AN29" s="17">
        <v>1.07649190820418E-2</v>
      </c>
      <c r="AO29" s="17"/>
      <c r="AP29" s="17">
        <v>2.4977577126262699E-2</v>
      </c>
      <c r="AQ29" s="17">
        <v>2.85099025733184E-2</v>
      </c>
      <c r="AR29" s="17">
        <v>5.6596605450213201E-2</v>
      </c>
      <c r="AS29" s="17"/>
      <c r="AT29" s="17">
        <v>1.5973834984286599E-2</v>
      </c>
      <c r="AU29" s="17">
        <v>1.86016700425824E-2</v>
      </c>
      <c r="AV29" s="17">
        <v>3.43255271745143E-2</v>
      </c>
      <c r="AW29" s="17">
        <v>5.4353160757403797E-2</v>
      </c>
      <c r="AX29" s="17">
        <v>7.3357420663535802E-2</v>
      </c>
      <c r="AY29" s="17"/>
      <c r="AZ29" s="17">
        <v>3.18282842067436E-2</v>
      </c>
      <c r="BA29" s="17">
        <v>2.8940668951799801E-2</v>
      </c>
      <c r="BB29" s="17">
        <v>2.2591245766697798E-2</v>
      </c>
      <c r="BC29" s="17">
        <v>2.20481379246402E-2</v>
      </c>
      <c r="BD29" s="17">
        <v>2.2987803280374201E-2</v>
      </c>
      <c r="BE29" s="17">
        <v>3.12490318922257E-2</v>
      </c>
      <c r="BF29" s="17">
        <v>3.6570259880725701E-2</v>
      </c>
      <c r="BG29" s="17">
        <v>2.06692506943233E-2</v>
      </c>
      <c r="BH29" s="17">
        <v>3.1440412459346999E-2</v>
      </c>
      <c r="BI29" s="17">
        <v>3.0871463286443999E-2</v>
      </c>
      <c r="BJ29" s="17">
        <v>2.6143948220745301E-2</v>
      </c>
      <c r="BK29" s="17">
        <v>3.9673267221679499E-2</v>
      </c>
      <c r="BL29" s="17">
        <v>1.69817387454274E-2</v>
      </c>
      <c r="BM29" s="17">
        <v>4.1212926795652499E-2</v>
      </c>
      <c r="BN29" s="17">
        <v>2.8392824145635102E-2</v>
      </c>
      <c r="BO29" s="17">
        <v>6.5177029553792898E-2</v>
      </c>
      <c r="BP29" s="17"/>
      <c r="BQ29" s="17">
        <v>4.70806833566405E-2</v>
      </c>
      <c r="BR29" s="17">
        <v>1.9235483823551499E-2</v>
      </c>
    </row>
    <row r="30" spans="2:70" x14ac:dyDescent="0.35">
      <c r="B30" s="18" t="s">
        <v>252</v>
      </c>
      <c r="C30" s="17">
        <v>0.14609811863001901</v>
      </c>
      <c r="D30" s="17">
        <v>0.17654908102703401</v>
      </c>
      <c r="E30" s="17">
        <v>0.116153418068684</v>
      </c>
      <c r="F30" s="17"/>
      <c r="G30" s="17">
        <v>5.62445481319091E-2</v>
      </c>
      <c r="H30" s="17">
        <v>6.1714530885870401E-2</v>
      </c>
      <c r="I30" s="17">
        <v>0.12058300449539899</v>
      </c>
      <c r="J30" s="17">
        <v>0.16334032372145799</v>
      </c>
      <c r="K30" s="17">
        <v>0.20199060312557299</v>
      </c>
      <c r="L30" s="17">
        <v>0.23906827226810101</v>
      </c>
      <c r="M30" s="17"/>
      <c r="N30" s="17">
        <v>0.16600872111572501</v>
      </c>
      <c r="O30" s="17">
        <v>0.15707165010969501</v>
      </c>
      <c r="P30" s="17">
        <v>0.109714384884551</v>
      </c>
      <c r="Q30" s="17">
        <v>0.14534296653863099</v>
      </c>
      <c r="R30" s="17"/>
      <c r="S30" s="17">
        <v>0.100125484870138</v>
      </c>
      <c r="T30" s="17">
        <v>0.151827890040592</v>
      </c>
      <c r="U30" s="17">
        <v>0.15447577118066899</v>
      </c>
      <c r="V30" s="17">
        <v>0.15276285141852</v>
      </c>
      <c r="W30" s="17">
        <v>0.11968207464580199</v>
      </c>
      <c r="X30" s="17">
        <v>0.11030996748008599</v>
      </c>
      <c r="Y30" s="17">
        <v>0.16524545934325399</v>
      </c>
      <c r="Z30" s="17">
        <v>0.142848486668716</v>
      </c>
      <c r="AA30" s="17">
        <v>0.151547660286003</v>
      </c>
      <c r="AB30" s="17">
        <v>0.192189474865506</v>
      </c>
      <c r="AC30" s="17">
        <v>0.134985601797209</v>
      </c>
      <c r="AD30" s="17">
        <v>0.27146059266879702</v>
      </c>
      <c r="AE30" s="17"/>
      <c r="AF30" s="17">
        <v>0.16664828231071199</v>
      </c>
      <c r="AG30" s="17">
        <v>0.158135770538613</v>
      </c>
      <c r="AH30" s="17">
        <v>0.10425609685991399</v>
      </c>
      <c r="AI30" s="17"/>
      <c r="AJ30" s="17">
        <v>0.159116343621377</v>
      </c>
      <c r="AK30" s="17">
        <v>0.1120186865481</v>
      </c>
      <c r="AL30" s="17">
        <v>0.1970245805245</v>
      </c>
      <c r="AM30" s="17">
        <v>0.15996058881161701</v>
      </c>
      <c r="AN30" s="17">
        <v>0.131462781715765</v>
      </c>
      <c r="AO30" s="17"/>
      <c r="AP30" s="17">
        <v>0.136667542744664</v>
      </c>
      <c r="AQ30" s="17">
        <v>0.120293600229301</v>
      </c>
      <c r="AR30" s="17">
        <v>0.135145884902302</v>
      </c>
      <c r="AS30" s="17"/>
      <c r="AT30" s="17">
        <v>0.13802716794283501</v>
      </c>
      <c r="AU30" s="17">
        <v>0.143942335249994</v>
      </c>
      <c r="AV30" s="17">
        <v>0.15941029511975399</v>
      </c>
      <c r="AW30" s="17">
        <v>0.122317026064861</v>
      </c>
      <c r="AX30" s="17">
        <v>0.110995899581083</v>
      </c>
      <c r="AY30" s="17"/>
      <c r="AZ30" s="17">
        <v>0.111525084242118</v>
      </c>
      <c r="BA30" s="17">
        <v>0.10034483255217699</v>
      </c>
      <c r="BB30" s="17">
        <v>0.109182638422875</v>
      </c>
      <c r="BC30" s="17">
        <v>0.15219018385555999</v>
      </c>
      <c r="BD30" s="17">
        <v>0.16147838366426601</v>
      </c>
      <c r="BE30" s="17">
        <v>0.15828596865601799</v>
      </c>
      <c r="BF30" s="17">
        <v>0.17142784259612101</v>
      </c>
      <c r="BG30" s="17">
        <v>0.116151818477837</v>
      </c>
      <c r="BH30" s="17">
        <v>0.15558892837775401</v>
      </c>
      <c r="BI30" s="17">
        <v>0.14649849713340199</v>
      </c>
      <c r="BJ30" s="17">
        <v>0.124765774253493</v>
      </c>
      <c r="BK30" s="17">
        <v>0.173763829625289</v>
      </c>
      <c r="BL30" s="17">
        <v>0.145397722525901</v>
      </c>
      <c r="BM30" s="17">
        <v>0.150633416171328</v>
      </c>
      <c r="BN30" s="17">
        <v>0.20536622647237401</v>
      </c>
      <c r="BO30" s="17">
        <v>0.117410007431997</v>
      </c>
      <c r="BP30" s="17"/>
      <c r="BQ30" s="17">
        <v>0.145433222981798</v>
      </c>
      <c r="BR30" s="17">
        <v>0.148991617087849</v>
      </c>
    </row>
    <row r="31" spans="2:70" x14ac:dyDescent="0.35">
      <c r="B31" s="18" t="s">
        <v>130</v>
      </c>
      <c r="C31" s="17">
        <v>2.8258204198361999E-2</v>
      </c>
      <c r="D31" s="17">
        <v>2.9301024311921199E-2</v>
      </c>
      <c r="E31" s="17">
        <v>2.7419349627955201E-2</v>
      </c>
      <c r="F31" s="17"/>
      <c r="G31" s="17">
        <v>2.7526414606827601E-2</v>
      </c>
      <c r="H31" s="17">
        <v>3.8790266807247502E-2</v>
      </c>
      <c r="I31" s="17">
        <v>2.7441662481624302E-2</v>
      </c>
      <c r="J31" s="17">
        <v>2.7925964747036E-2</v>
      </c>
      <c r="K31" s="17">
        <v>2.51447883304068E-2</v>
      </c>
      <c r="L31" s="17">
        <v>2.32096100175135E-2</v>
      </c>
      <c r="M31" s="17"/>
      <c r="N31" s="17">
        <v>2.7363947771655101E-2</v>
      </c>
      <c r="O31" s="17">
        <v>2.8588016000513101E-2</v>
      </c>
      <c r="P31" s="17">
        <v>1.8309295844263399E-2</v>
      </c>
      <c r="Q31" s="17">
        <v>3.8525069708038602E-2</v>
      </c>
      <c r="R31" s="17"/>
      <c r="S31" s="17">
        <v>3.18261305105055E-2</v>
      </c>
      <c r="T31" s="17">
        <v>2.0801482036453399E-2</v>
      </c>
      <c r="U31" s="17">
        <v>2.2175955400116999E-2</v>
      </c>
      <c r="V31" s="17">
        <v>3.08019559176319E-2</v>
      </c>
      <c r="W31" s="17">
        <v>3.7252760533257698E-2</v>
      </c>
      <c r="X31" s="17">
        <v>2.87238827355479E-2</v>
      </c>
      <c r="Y31" s="17">
        <v>2.7024635221879499E-2</v>
      </c>
      <c r="Z31" s="17">
        <v>2.22086008683735E-2</v>
      </c>
      <c r="AA31" s="17">
        <v>2.42987066644684E-2</v>
      </c>
      <c r="AB31" s="17">
        <v>3.4499989172274398E-2</v>
      </c>
      <c r="AC31" s="17">
        <v>2.93832952276066E-2</v>
      </c>
      <c r="AD31" s="17">
        <v>3.6286184508622699E-2</v>
      </c>
      <c r="AE31" s="17"/>
      <c r="AF31" s="17">
        <v>2.02479843945205E-2</v>
      </c>
      <c r="AG31" s="17">
        <v>2.6466562894259301E-2</v>
      </c>
      <c r="AH31" s="17">
        <v>4.8747712149915197E-2</v>
      </c>
      <c r="AI31" s="17"/>
      <c r="AJ31" s="17">
        <v>2.4599848039017599E-2</v>
      </c>
      <c r="AK31" s="17">
        <v>2.22773503714884E-2</v>
      </c>
      <c r="AL31" s="17">
        <v>1.6738269123948799E-2</v>
      </c>
      <c r="AM31" s="17">
        <v>2.6914887758827499E-2</v>
      </c>
      <c r="AN31" s="17">
        <v>4.7434648723863999E-2</v>
      </c>
      <c r="AO31" s="17"/>
      <c r="AP31" s="17">
        <v>2.1899935881080499E-2</v>
      </c>
      <c r="AQ31" s="17">
        <v>2.1943804151340601E-2</v>
      </c>
      <c r="AR31" s="17">
        <v>2.00668974623497E-2</v>
      </c>
      <c r="AS31" s="17"/>
      <c r="AT31" s="17">
        <v>2.8163946053875202E-2</v>
      </c>
      <c r="AU31" s="17">
        <v>2.75985828942709E-2</v>
      </c>
      <c r="AV31" s="17">
        <v>2.74184941568563E-2</v>
      </c>
      <c r="AW31" s="17">
        <v>4.6682934480825999E-2</v>
      </c>
      <c r="AX31" s="17">
        <v>0</v>
      </c>
      <c r="AY31" s="17"/>
      <c r="AZ31" s="17">
        <v>0</v>
      </c>
      <c r="BA31" s="17">
        <v>4.2548431010902103E-2</v>
      </c>
      <c r="BB31" s="17">
        <v>4.38855419242088E-2</v>
      </c>
      <c r="BC31" s="17">
        <v>2.2602057137464101E-2</v>
      </c>
      <c r="BD31" s="17">
        <v>3.2051699946760402E-2</v>
      </c>
      <c r="BE31" s="17">
        <v>1.8397249712081499E-2</v>
      </c>
      <c r="BF31" s="17">
        <v>2.1340029221332799E-2</v>
      </c>
      <c r="BG31" s="17">
        <v>3.9889062849201198E-2</v>
      </c>
      <c r="BH31" s="17">
        <v>7.8424782958343899E-3</v>
      </c>
      <c r="BI31" s="17">
        <v>1.8551017647783202E-2</v>
      </c>
      <c r="BJ31" s="17">
        <v>3.7005495328603401E-2</v>
      </c>
      <c r="BK31" s="17">
        <v>2.4166023484293302E-2</v>
      </c>
      <c r="BL31" s="17">
        <v>1.7077396794894499E-2</v>
      </c>
      <c r="BM31" s="17">
        <v>3.06618713934242E-2</v>
      </c>
      <c r="BN31" s="17">
        <v>3.48347025216484E-2</v>
      </c>
      <c r="BO31" s="17">
        <v>1.9728146124011602E-2</v>
      </c>
      <c r="BP31" s="17"/>
      <c r="BQ31" s="17">
        <v>1.7611519469284801E-2</v>
      </c>
      <c r="BR31" s="17">
        <v>3.1072039520086601E-2</v>
      </c>
    </row>
    <row r="32" spans="2:70" x14ac:dyDescent="0.35">
      <c r="B32" s="18" t="s">
        <v>94</v>
      </c>
      <c r="C32" s="19">
        <v>8.5410352807168896E-3</v>
      </c>
      <c r="D32" s="19">
        <v>7.7684695683343302E-3</v>
      </c>
      <c r="E32" s="19">
        <v>9.3540080999505292E-3</v>
      </c>
      <c r="F32" s="19"/>
      <c r="G32" s="19">
        <v>2.08136375040406E-2</v>
      </c>
      <c r="H32" s="19">
        <v>1.00069160652427E-2</v>
      </c>
      <c r="I32" s="19">
        <v>6.0925148735580404E-3</v>
      </c>
      <c r="J32" s="19">
        <v>8.1915873550319693E-3</v>
      </c>
      <c r="K32" s="19">
        <v>4.1226519104197402E-3</v>
      </c>
      <c r="L32" s="19">
        <v>5.0446708446622596E-3</v>
      </c>
      <c r="M32" s="19"/>
      <c r="N32" s="19">
        <v>3.5727992614151501E-3</v>
      </c>
      <c r="O32" s="19">
        <v>6.2591290317967098E-3</v>
      </c>
      <c r="P32" s="19">
        <v>1.49676898253198E-2</v>
      </c>
      <c r="Q32" s="19">
        <v>1.09891305108351E-2</v>
      </c>
      <c r="R32" s="19"/>
      <c r="S32" s="19">
        <v>4.6145546446420696E-3</v>
      </c>
      <c r="T32" s="19">
        <v>1.25070821666513E-2</v>
      </c>
      <c r="U32" s="19">
        <v>6.09046000093283E-3</v>
      </c>
      <c r="V32" s="19">
        <v>3.8059880332601201E-3</v>
      </c>
      <c r="W32" s="19">
        <v>8.5702133965035593E-3</v>
      </c>
      <c r="X32" s="19">
        <v>1.2480436874184E-2</v>
      </c>
      <c r="Y32" s="19">
        <v>9.9195779506201995E-3</v>
      </c>
      <c r="Z32" s="19">
        <v>5.9595973859758499E-3</v>
      </c>
      <c r="AA32" s="19">
        <v>1.1006592159879701E-2</v>
      </c>
      <c r="AB32" s="19">
        <v>9.9499255561943407E-3</v>
      </c>
      <c r="AC32" s="19">
        <v>1.1147622199692E-2</v>
      </c>
      <c r="AD32" s="19">
        <v>0</v>
      </c>
      <c r="AE32" s="19"/>
      <c r="AF32" s="19">
        <v>6.1227509886694204E-3</v>
      </c>
      <c r="AG32" s="19">
        <v>3.14101866572059E-3</v>
      </c>
      <c r="AH32" s="19">
        <v>2.2181003325547101E-2</v>
      </c>
      <c r="AI32" s="19"/>
      <c r="AJ32" s="19">
        <v>2.3904190279702099E-3</v>
      </c>
      <c r="AK32" s="19">
        <v>5.5783179399654199E-3</v>
      </c>
      <c r="AL32" s="19">
        <v>0</v>
      </c>
      <c r="AM32" s="19">
        <v>0</v>
      </c>
      <c r="AN32" s="19">
        <v>2.2528004789800202E-2</v>
      </c>
      <c r="AO32" s="19"/>
      <c r="AP32" s="19">
        <v>1.70756029789476E-3</v>
      </c>
      <c r="AQ32" s="19">
        <v>4.4947040357314798E-3</v>
      </c>
      <c r="AR32" s="19">
        <v>1.17190305123021E-2</v>
      </c>
      <c r="AS32" s="19"/>
      <c r="AT32" s="19">
        <v>1.06309908589323E-2</v>
      </c>
      <c r="AU32" s="19">
        <v>1.0458568373565199E-2</v>
      </c>
      <c r="AV32" s="19">
        <v>9.2059122666362601E-3</v>
      </c>
      <c r="AW32" s="19">
        <v>2.59099094248474E-3</v>
      </c>
      <c r="AX32" s="19">
        <v>1.7927365757020398E-2</v>
      </c>
      <c r="AY32" s="19"/>
      <c r="AZ32" s="19">
        <v>0</v>
      </c>
      <c r="BA32" s="19">
        <v>7.1298557180449699E-3</v>
      </c>
      <c r="BB32" s="19">
        <v>1.3794666884411499E-2</v>
      </c>
      <c r="BC32" s="19">
        <v>1.0031479816486799E-2</v>
      </c>
      <c r="BD32" s="19">
        <v>5.89484203169375E-3</v>
      </c>
      <c r="BE32" s="19">
        <v>1.1446353388162699E-2</v>
      </c>
      <c r="BF32" s="19">
        <v>1.90603380562516E-2</v>
      </c>
      <c r="BG32" s="19">
        <v>0</v>
      </c>
      <c r="BH32" s="19">
        <v>1.38074539649327E-2</v>
      </c>
      <c r="BI32" s="19">
        <v>9.7120114285246407E-3</v>
      </c>
      <c r="BJ32" s="19">
        <v>8.2943684482225995E-3</v>
      </c>
      <c r="BK32" s="19">
        <v>5.9612018331283703E-3</v>
      </c>
      <c r="BL32" s="19">
        <v>0</v>
      </c>
      <c r="BM32" s="19">
        <v>0</v>
      </c>
      <c r="BN32" s="19">
        <v>0</v>
      </c>
      <c r="BO32" s="19">
        <v>0</v>
      </c>
      <c r="BP32" s="19"/>
      <c r="BQ32" s="19">
        <v>8.7309469295086799E-3</v>
      </c>
      <c r="BR32" s="19">
        <v>7.9479338879699796E-3</v>
      </c>
    </row>
    <row r="33" spans="2:2" x14ac:dyDescent="0.35">
      <c r="B33" s="16" t="s">
        <v>254</v>
      </c>
    </row>
    <row r="34" spans="2:2" x14ac:dyDescent="0.35">
      <c r="B34" t="s">
        <v>98</v>
      </c>
    </row>
    <row r="35" spans="2:2" x14ac:dyDescent="0.35">
      <c r="B35" t="s">
        <v>99</v>
      </c>
    </row>
    <row r="37" spans="2:2" x14ac:dyDescent="0.35">
      <c r="B37" s="8" t="str">
        <f>HYPERLINK("#'Contents'!A1", "Return to Contents")</f>
        <v>Return to Contents</v>
      </c>
    </row>
  </sheetData>
  <mergeCells count="11">
    <mergeCell ref="BQ5:BR5"/>
    <mergeCell ref="D5:E5"/>
    <mergeCell ref="G5:L5"/>
    <mergeCell ref="N5:Q5"/>
    <mergeCell ref="S5:AD5"/>
    <mergeCell ref="AF5:AH5"/>
    <mergeCell ref="D2:BJ2"/>
    <mergeCell ref="AJ5:AN5"/>
    <mergeCell ref="AP5:AR5"/>
    <mergeCell ref="AT5:AX5"/>
    <mergeCell ref="AZ5:BO5"/>
  </mergeCells>
  <pageMargins left="0.7" right="0.7" top="0.75" bottom="0.75" header="0.3" footer="0.3"/>
  <pageSetup paperSize="9" orientation="portrait" horizontalDpi="300" verticalDpi="300"/>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B2:BR28"/>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67" width="10.7265625" customWidth="1"/>
    <col min="68" max="68" width="2.1796875" customWidth="1"/>
    <col min="69" max="70" width="10.7265625" customWidth="1"/>
    <col min="71" max="71" width="2.1796875" customWidth="1"/>
  </cols>
  <sheetData>
    <row r="2" spans="2:70" ht="40" customHeight="1" x14ac:dyDescent="0.35">
      <c r="D2" s="29" t="s">
        <v>268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row>
    <row r="5" spans="2:70" ht="30" customHeight="1" x14ac:dyDescent="0.35">
      <c r="B5" s="15"/>
      <c r="C5" s="15"/>
      <c r="D5" s="30" t="s">
        <v>74</v>
      </c>
      <c r="E5" s="30"/>
      <c r="F5" s="15"/>
      <c r="G5" s="30" t="s">
        <v>75</v>
      </c>
      <c r="H5" s="30"/>
      <c r="I5" s="30"/>
      <c r="J5" s="30"/>
      <c r="K5" s="30"/>
      <c r="L5" s="30"/>
      <c r="M5" s="15"/>
      <c r="N5" s="30" t="s">
        <v>76</v>
      </c>
      <c r="O5" s="30"/>
      <c r="P5" s="30"/>
      <c r="Q5" s="30"/>
      <c r="R5" s="15"/>
      <c r="S5" s="30" t="s">
        <v>77</v>
      </c>
      <c r="T5" s="30"/>
      <c r="U5" s="30"/>
      <c r="V5" s="30"/>
      <c r="W5" s="30"/>
      <c r="X5" s="30"/>
      <c r="Y5" s="30"/>
      <c r="Z5" s="30"/>
      <c r="AA5" s="30"/>
      <c r="AB5" s="30"/>
      <c r="AC5" s="30"/>
      <c r="AD5" s="30"/>
      <c r="AE5" s="15"/>
      <c r="AF5" s="30" t="s">
        <v>78</v>
      </c>
      <c r="AG5" s="30"/>
      <c r="AH5" s="30"/>
      <c r="AI5" s="15"/>
      <c r="AJ5" s="30" t="s">
        <v>79</v>
      </c>
      <c r="AK5" s="30"/>
      <c r="AL5" s="30"/>
      <c r="AM5" s="30"/>
      <c r="AN5" s="30"/>
      <c r="AO5" s="15"/>
      <c r="AP5" s="30" t="s">
        <v>80</v>
      </c>
      <c r="AQ5" s="30"/>
      <c r="AR5" s="30"/>
      <c r="AS5" s="15"/>
      <c r="AT5" s="30" t="s">
        <v>81</v>
      </c>
      <c r="AU5" s="30"/>
      <c r="AV5" s="30"/>
      <c r="AW5" s="30"/>
      <c r="AX5" s="30"/>
      <c r="AY5" s="15"/>
      <c r="AZ5" s="30" t="s">
        <v>82</v>
      </c>
      <c r="BA5" s="30"/>
      <c r="BB5" s="30"/>
      <c r="BC5" s="30"/>
      <c r="BD5" s="30"/>
      <c r="BE5" s="30"/>
      <c r="BF5" s="30"/>
      <c r="BG5" s="30"/>
      <c r="BH5" s="30"/>
      <c r="BI5" s="30"/>
      <c r="BJ5" s="30"/>
      <c r="BK5" s="30"/>
      <c r="BL5" s="30"/>
      <c r="BM5" s="30"/>
      <c r="BN5" s="30"/>
      <c r="BO5" s="30"/>
      <c r="BP5" s="15"/>
      <c r="BQ5" s="30" t="s">
        <v>83</v>
      </c>
      <c r="BR5" s="30"/>
    </row>
    <row r="6" spans="2:7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46</v>
      </c>
      <c r="AQ6" s="12" t="s">
        <v>47</v>
      </c>
      <c r="AR6" s="12" t="s">
        <v>50</v>
      </c>
      <c r="AT6" s="12" t="s">
        <v>51</v>
      </c>
      <c r="AU6" s="12" t="s">
        <v>52</v>
      </c>
      <c r="AV6" s="12" t="s">
        <v>53</v>
      </c>
      <c r="AW6" s="12" t="s">
        <v>54</v>
      </c>
      <c r="AX6" s="12" t="s">
        <v>55</v>
      </c>
      <c r="AZ6" s="12" t="s">
        <v>56</v>
      </c>
      <c r="BA6" s="12" t="s">
        <v>57</v>
      </c>
      <c r="BB6" s="12" t="s">
        <v>58</v>
      </c>
      <c r="BC6" s="12" t="s">
        <v>59</v>
      </c>
      <c r="BD6" s="12" t="s">
        <v>60</v>
      </c>
      <c r="BE6" s="12" t="s">
        <v>61</v>
      </c>
      <c r="BF6" s="12" t="s">
        <v>62</v>
      </c>
      <c r="BG6" s="12" t="s">
        <v>63</v>
      </c>
      <c r="BH6" s="12" t="s">
        <v>64</v>
      </c>
      <c r="BI6" s="12" t="s">
        <v>65</v>
      </c>
      <c r="BJ6" s="12" t="s">
        <v>66</v>
      </c>
      <c r="BK6" s="12" t="s">
        <v>67</v>
      </c>
      <c r="BL6" s="12" t="s">
        <v>68</v>
      </c>
      <c r="BM6" s="12" t="s">
        <v>69</v>
      </c>
      <c r="BN6" s="12" t="s">
        <v>70</v>
      </c>
      <c r="BO6" s="12" t="s">
        <v>71</v>
      </c>
      <c r="BQ6" s="12" t="s">
        <v>72</v>
      </c>
      <c r="BR6" s="12" t="s">
        <v>73</v>
      </c>
    </row>
    <row r="7" spans="2:70" ht="30" customHeight="1" x14ac:dyDescent="0.35">
      <c r="B7" s="10" t="s">
        <v>19</v>
      </c>
      <c r="C7" s="10">
        <v>4012</v>
      </c>
      <c r="D7" s="10">
        <v>1971</v>
      </c>
      <c r="E7" s="10">
        <v>2028</v>
      </c>
      <c r="F7" s="10"/>
      <c r="G7" s="10">
        <v>497</v>
      </c>
      <c r="H7" s="10">
        <v>704</v>
      </c>
      <c r="I7" s="10">
        <v>694</v>
      </c>
      <c r="J7" s="10">
        <v>693</v>
      </c>
      <c r="K7" s="10">
        <v>571</v>
      </c>
      <c r="L7" s="10">
        <v>853</v>
      </c>
      <c r="M7" s="10"/>
      <c r="N7" s="10">
        <v>1178</v>
      </c>
      <c r="O7" s="10">
        <v>1131</v>
      </c>
      <c r="P7" s="10">
        <v>781</v>
      </c>
      <c r="Q7" s="10">
        <v>909</v>
      </c>
      <c r="R7" s="10"/>
      <c r="S7" s="10">
        <v>563</v>
      </c>
      <c r="T7" s="10">
        <v>553</v>
      </c>
      <c r="U7" s="10">
        <v>314</v>
      </c>
      <c r="V7" s="10">
        <v>343</v>
      </c>
      <c r="W7" s="10">
        <v>293</v>
      </c>
      <c r="X7" s="10">
        <v>376</v>
      </c>
      <c r="Y7" s="10">
        <v>336</v>
      </c>
      <c r="Z7" s="10">
        <v>171</v>
      </c>
      <c r="AA7" s="10">
        <v>447</v>
      </c>
      <c r="AB7" s="10">
        <v>337</v>
      </c>
      <c r="AC7" s="10">
        <v>188</v>
      </c>
      <c r="AD7" s="10">
        <v>91</v>
      </c>
      <c r="AE7" s="10"/>
      <c r="AF7" s="10">
        <v>1421</v>
      </c>
      <c r="AG7" s="10">
        <v>1665</v>
      </c>
      <c r="AH7" s="10">
        <v>577</v>
      </c>
      <c r="AI7" s="10"/>
      <c r="AJ7" s="10">
        <v>1433</v>
      </c>
      <c r="AK7" s="10">
        <v>1082</v>
      </c>
      <c r="AL7" s="10">
        <v>299</v>
      </c>
      <c r="AM7" s="10">
        <v>42</v>
      </c>
      <c r="AN7" s="10">
        <v>541</v>
      </c>
      <c r="AO7" s="10"/>
      <c r="AP7" s="10">
        <v>878</v>
      </c>
      <c r="AQ7" s="10">
        <v>1369</v>
      </c>
      <c r="AR7" s="10">
        <v>264</v>
      </c>
      <c r="AS7" s="10"/>
      <c r="AT7" s="10">
        <v>929</v>
      </c>
      <c r="AU7" s="10">
        <v>932</v>
      </c>
      <c r="AV7" s="10">
        <v>1096</v>
      </c>
      <c r="AW7" s="10">
        <v>455</v>
      </c>
      <c r="AX7" s="10">
        <v>62</v>
      </c>
      <c r="AY7" s="10"/>
      <c r="AZ7" s="10">
        <v>33</v>
      </c>
      <c r="BA7" s="10">
        <v>185</v>
      </c>
      <c r="BB7" s="10">
        <v>256</v>
      </c>
      <c r="BC7" s="10">
        <v>269</v>
      </c>
      <c r="BD7" s="10">
        <v>403</v>
      </c>
      <c r="BE7" s="10">
        <v>436</v>
      </c>
      <c r="BF7" s="10">
        <v>391</v>
      </c>
      <c r="BG7" s="10">
        <v>312</v>
      </c>
      <c r="BH7" s="10">
        <v>253</v>
      </c>
      <c r="BI7" s="10">
        <v>211</v>
      </c>
      <c r="BJ7" s="10">
        <v>336</v>
      </c>
      <c r="BK7" s="10">
        <v>187</v>
      </c>
      <c r="BL7" s="10">
        <v>180</v>
      </c>
      <c r="BM7" s="10">
        <v>103</v>
      </c>
      <c r="BN7" s="10">
        <v>95</v>
      </c>
      <c r="BO7" s="10">
        <v>161</v>
      </c>
      <c r="BP7" s="10"/>
      <c r="BQ7" s="10">
        <v>1235</v>
      </c>
      <c r="BR7" s="10">
        <v>2665</v>
      </c>
    </row>
    <row r="8" spans="2:70" ht="30" customHeight="1" x14ac:dyDescent="0.35">
      <c r="B8" s="11" t="s">
        <v>20</v>
      </c>
      <c r="C8" s="11">
        <v>4012</v>
      </c>
      <c r="D8" s="11">
        <v>1975</v>
      </c>
      <c r="E8" s="11">
        <v>2024</v>
      </c>
      <c r="F8" s="11"/>
      <c r="G8" s="11">
        <v>558</v>
      </c>
      <c r="H8" s="11">
        <v>682</v>
      </c>
      <c r="I8" s="11">
        <v>685</v>
      </c>
      <c r="J8" s="11">
        <v>686</v>
      </c>
      <c r="K8" s="11">
        <v>562</v>
      </c>
      <c r="L8" s="11">
        <v>839</v>
      </c>
      <c r="M8" s="11"/>
      <c r="N8" s="11">
        <v>1080</v>
      </c>
      <c r="O8" s="11">
        <v>1039</v>
      </c>
      <c r="P8" s="11">
        <v>880</v>
      </c>
      <c r="Q8" s="11">
        <v>1000</v>
      </c>
      <c r="R8" s="11"/>
      <c r="S8" s="11">
        <v>562</v>
      </c>
      <c r="T8" s="11">
        <v>522</v>
      </c>
      <c r="U8" s="11">
        <v>321</v>
      </c>
      <c r="V8" s="11">
        <v>361</v>
      </c>
      <c r="W8" s="11">
        <v>281</v>
      </c>
      <c r="X8" s="11">
        <v>361</v>
      </c>
      <c r="Y8" s="11">
        <v>321</v>
      </c>
      <c r="Z8" s="11">
        <v>160</v>
      </c>
      <c r="AA8" s="11">
        <v>441</v>
      </c>
      <c r="AB8" s="11">
        <v>361</v>
      </c>
      <c r="AC8" s="11">
        <v>201</v>
      </c>
      <c r="AD8" s="11">
        <v>120</v>
      </c>
      <c r="AE8" s="11"/>
      <c r="AF8" s="11">
        <v>1410</v>
      </c>
      <c r="AG8" s="11">
        <v>1629</v>
      </c>
      <c r="AH8" s="11">
        <v>599</v>
      </c>
      <c r="AI8" s="11"/>
      <c r="AJ8" s="11">
        <v>1397</v>
      </c>
      <c r="AK8" s="11">
        <v>1071</v>
      </c>
      <c r="AL8" s="11">
        <v>288</v>
      </c>
      <c r="AM8" s="11">
        <v>45</v>
      </c>
      <c r="AN8" s="11">
        <v>558</v>
      </c>
      <c r="AO8" s="11"/>
      <c r="AP8" s="11">
        <v>856</v>
      </c>
      <c r="AQ8" s="11">
        <v>1358</v>
      </c>
      <c r="AR8" s="11">
        <v>259</v>
      </c>
      <c r="AS8" s="11"/>
      <c r="AT8" s="11">
        <v>961</v>
      </c>
      <c r="AU8" s="11">
        <v>958</v>
      </c>
      <c r="AV8" s="11">
        <v>1056</v>
      </c>
      <c r="AW8" s="11">
        <v>434</v>
      </c>
      <c r="AX8" s="11">
        <v>55</v>
      </c>
      <c r="AY8" s="11"/>
      <c r="AZ8" s="11">
        <v>33</v>
      </c>
      <c r="BA8" s="11">
        <v>186</v>
      </c>
      <c r="BB8" s="11">
        <v>267</v>
      </c>
      <c r="BC8" s="11">
        <v>280</v>
      </c>
      <c r="BD8" s="11">
        <v>416</v>
      </c>
      <c r="BE8" s="11">
        <v>443</v>
      </c>
      <c r="BF8" s="11">
        <v>394</v>
      </c>
      <c r="BG8" s="11">
        <v>314</v>
      </c>
      <c r="BH8" s="11">
        <v>257</v>
      </c>
      <c r="BI8" s="11">
        <v>206</v>
      </c>
      <c r="BJ8" s="11">
        <v>329</v>
      </c>
      <c r="BK8" s="11">
        <v>179</v>
      </c>
      <c r="BL8" s="11">
        <v>174</v>
      </c>
      <c r="BM8" s="11">
        <v>97</v>
      </c>
      <c r="BN8" s="11">
        <v>87</v>
      </c>
      <c r="BO8" s="11">
        <v>148</v>
      </c>
      <c r="BP8" s="11"/>
      <c r="BQ8" s="11">
        <v>1209</v>
      </c>
      <c r="BR8" s="11">
        <v>2688</v>
      </c>
    </row>
    <row r="9" spans="2:70" x14ac:dyDescent="0.35">
      <c r="B9" s="18" t="s">
        <v>255</v>
      </c>
      <c r="C9" s="17">
        <v>0.55972224454752795</v>
      </c>
      <c r="D9" s="17">
        <v>0.546933918877477</v>
      </c>
      <c r="E9" s="17">
        <v>0.57252099072464502</v>
      </c>
      <c r="F9" s="17"/>
      <c r="G9" s="17">
        <v>0.272791699742574</v>
      </c>
      <c r="H9" s="17">
        <v>0.40877987189252901</v>
      </c>
      <c r="I9" s="17">
        <v>0.56366450841935301</v>
      </c>
      <c r="J9" s="17">
        <v>0.63514154116239097</v>
      </c>
      <c r="K9" s="17">
        <v>0.68311451554907798</v>
      </c>
      <c r="L9" s="17">
        <v>0.72593489544525103</v>
      </c>
      <c r="M9" s="17"/>
      <c r="N9" s="17">
        <v>0.62468590645016897</v>
      </c>
      <c r="O9" s="17">
        <v>0.54249581499524502</v>
      </c>
      <c r="P9" s="17">
        <v>0.54249770696355004</v>
      </c>
      <c r="Q9" s="17">
        <v>0.52278014398153205</v>
      </c>
      <c r="R9" s="17"/>
      <c r="S9" s="17">
        <v>0.42388274993028202</v>
      </c>
      <c r="T9" s="17">
        <v>0.60485647107225904</v>
      </c>
      <c r="U9" s="17">
        <v>0.60256461541149098</v>
      </c>
      <c r="V9" s="17">
        <v>0.59248557069685803</v>
      </c>
      <c r="W9" s="17">
        <v>0.55482284886995104</v>
      </c>
      <c r="X9" s="17">
        <v>0.58482614300200697</v>
      </c>
      <c r="Y9" s="17">
        <v>0.58010655239502495</v>
      </c>
      <c r="Z9" s="17">
        <v>0.54926422276304798</v>
      </c>
      <c r="AA9" s="17">
        <v>0.55905420977056197</v>
      </c>
      <c r="AB9" s="17">
        <v>0.55720679737763101</v>
      </c>
      <c r="AC9" s="17">
        <v>0.60120793202151701</v>
      </c>
      <c r="AD9" s="17">
        <v>0.62226097125255997</v>
      </c>
      <c r="AE9" s="17"/>
      <c r="AF9" s="17">
        <v>0.63468821320629198</v>
      </c>
      <c r="AG9" s="17">
        <v>0.60000814704661398</v>
      </c>
      <c r="AH9" s="17">
        <v>0.43349107783002799</v>
      </c>
      <c r="AI9" s="17"/>
      <c r="AJ9" s="17">
        <v>0.65603895355984998</v>
      </c>
      <c r="AK9" s="17">
        <v>0.50465465720552805</v>
      </c>
      <c r="AL9" s="17">
        <v>0.60186022838160202</v>
      </c>
      <c r="AM9" s="17">
        <v>0.46726463527911699</v>
      </c>
      <c r="AN9" s="17">
        <v>0.45104127476558198</v>
      </c>
      <c r="AO9" s="17"/>
      <c r="AP9" s="17">
        <v>0.65154052639257098</v>
      </c>
      <c r="AQ9" s="17">
        <v>0.52823602688070503</v>
      </c>
      <c r="AR9" s="17">
        <v>0.54615561153936698</v>
      </c>
      <c r="AS9" s="17"/>
      <c r="AT9" s="17">
        <v>0.59445930386989698</v>
      </c>
      <c r="AU9" s="17">
        <v>0.55837964721330002</v>
      </c>
      <c r="AV9" s="17">
        <v>0.53705629557512002</v>
      </c>
      <c r="AW9" s="17">
        <v>0.50725010368072199</v>
      </c>
      <c r="AX9" s="17">
        <v>0.52861864706953499</v>
      </c>
      <c r="AY9" s="17"/>
      <c r="AZ9" s="17">
        <v>0.37559638738948298</v>
      </c>
      <c r="BA9" s="17">
        <v>0.395083332194899</v>
      </c>
      <c r="BB9" s="17">
        <v>0.57190109378515497</v>
      </c>
      <c r="BC9" s="17">
        <v>0.53926389977921496</v>
      </c>
      <c r="BD9" s="17">
        <v>0.50863347012421001</v>
      </c>
      <c r="BE9" s="17">
        <v>0.53444789996735498</v>
      </c>
      <c r="BF9" s="17">
        <v>0.59957300024691595</v>
      </c>
      <c r="BG9" s="17">
        <v>0.56223738970037895</v>
      </c>
      <c r="BH9" s="17">
        <v>0.59812681806714996</v>
      </c>
      <c r="BI9" s="17">
        <v>0.56882546368966902</v>
      </c>
      <c r="BJ9" s="17">
        <v>0.60804845647733696</v>
      </c>
      <c r="BK9" s="17">
        <v>0.62974639734926696</v>
      </c>
      <c r="BL9" s="17">
        <v>0.615873452239037</v>
      </c>
      <c r="BM9" s="17">
        <v>0.61957481789772695</v>
      </c>
      <c r="BN9" s="17">
        <v>0.60620595405048705</v>
      </c>
      <c r="BO9" s="17">
        <v>0.51002189234444795</v>
      </c>
      <c r="BP9" s="17"/>
      <c r="BQ9" s="17">
        <v>0.59765229664358399</v>
      </c>
      <c r="BR9" s="17">
        <v>0.55114179899967497</v>
      </c>
    </row>
    <row r="10" spans="2:70" x14ac:dyDescent="0.35">
      <c r="B10" s="18" t="s">
        <v>256</v>
      </c>
      <c r="C10" s="17">
        <v>0.47674551648148</v>
      </c>
      <c r="D10" s="17">
        <v>0.51215401371818003</v>
      </c>
      <c r="E10" s="17">
        <v>0.43997224637189702</v>
      </c>
      <c r="F10" s="17"/>
      <c r="G10" s="17">
        <v>0.63401894960257099</v>
      </c>
      <c r="H10" s="17">
        <v>0.60724217610004605</v>
      </c>
      <c r="I10" s="17">
        <v>0.58428258620808204</v>
      </c>
      <c r="J10" s="17">
        <v>0.47330607484666898</v>
      </c>
      <c r="K10" s="17">
        <v>0.37451903875527598</v>
      </c>
      <c r="L10" s="17">
        <v>0.24936155530298201</v>
      </c>
      <c r="M10" s="17"/>
      <c r="N10" s="17">
        <v>0.44778138135976497</v>
      </c>
      <c r="O10" s="17">
        <v>0.46386096361752799</v>
      </c>
      <c r="P10" s="17">
        <v>0.49694127031405699</v>
      </c>
      <c r="Q10" s="17">
        <v>0.50003907013664795</v>
      </c>
      <c r="R10" s="17"/>
      <c r="S10" s="17">
        <v>0.59253198601094503</v>
      </c>
      <c r="T10" s="17">
        <v>0.40762987442749099</v>
      </c>
      <c r="U10" s="17">
        <v>0.46168352441239602</v>
      </c>
      <c r="V10" s="17">
        <v>0.47093739111041599</v>
      </c>
      <c r="W10" s="17">
        <v>0.479482091356631</v>
      </c>
      <c r="X10" s="17">
        <v>0.49064724669030602</v>
      </c>
      <c r="Y10" s="17">
        <v>0.49600428982553202</v>
      </c>
      <c r="Z10" s="17">
        <v>0.444039550200657</v>
      </c>
      <c r="AA10" s="17">
        <v>0.42907929397274602</v>
      </c>
      <c r="AB10" s="17">
        <v>0.45034499316413301</v>
      </c>
      <c r="AC10" s="17">
        <v>0.48475155343909099</v>
      </c>
      <c r="AD10" s="17">
        <v>0.47795845583652002</v>
      </c>
      <c r="AE10" s="17"/>
      <c r="AF10" s="17">
        <v>0.39004925426277998</v>
      </c>
      <c r="AG10" s="17">
        <v>0.48005138978877199</v>
      </c>
      <c r="AH10" s="17">
        <v>0.55654039303673797</v>
      </c>
      <c r="AI10" s="17"/>
      <c r="AJ10" s="17">
        <v>0.36183943009699898</v>
      </c>
      <c r="AK10" s="17">
        <v>0.54093919365541299</v>
      </c>
      <c r="AL10" s="17">
        <v>0.43623666337633099</v>
      </c>
      <c r="AM10" s="17">
        <v>0.61763573513417902</v>
      </c>
      <c r="AN10" s="17">
        <v>0.58630836571256395</v>
      </c>
      <c r="AO10" s="17"/>
      <c r="AP10" s="17">
        <v>0.37185302511574497</v>
      </c>
      <c r="AQ10" s="17">
        <v>0.52332238824141797</v>
      </c>
      <c r="AR10" s="17">
        <v>0.49362786635311101</v>
      </c>
      <c r="AS10" s="17"/>
      <c r="AT10" s="17">
        <v>0.414699714717504</v>
      </c>
      <c r="AU10" s="17">
        <v>0.51805828356365202</v>
      </c>
      <c r="AV10" s="17">
        <v>0.50794305983133603</v>
      </c>
      <c r="AW10" s="17">
        <v>0.59688474578224904</v>
      </c>
      <c r="AX10" s="17">
        <v>0.46050524619576899</v>
      </c>
      <c r="AY10" s="17"/>
      <c r="AZ10" s="17">
        <v>0.54596035875835802</v>
      </c>
      <c r="BA10" s="17">
        <v>0.51389924492244698</v>
      </c>
      <c r="BB10" s="17">
        <v>0.469494723678064</v>
      </c>
      <c r="BC10" s="17">
        <v>0.43171509841406702</v>
      </c>
      <c r="BD10" s="17">
        <v>0.533128786841367</v>
      </c>
      <c r="BE10" s="17">
        <v>0.47754765502133001</v>
      </c>
      <c r="BF10" s="17">
        <v>0.50444035636261797</v>
      </c>
      <c r="BG10" s="17">
        <v>0.44834294048073797</v>
      </c>
      <c r="BH10" s="17">
        <v>0.478094466603878</v>
      </c>
      <c r="BI10" s="17">
        <v>0.53401942530231605</v>
      </c>
      <c r="BJ10" s="17">
        <v>0.44240978337351</v>
      </c>
      <c r="BK10" s="17">
        <v>0.47320366060220997</v>
      </c>
      <c r="BL10" s="17">
        <v>0.48756203053979702</v>
      </c>
      <c r="BM10" s="17">
        <v>0.38388407181873602</v>
      </c>
      <c r="BN10" s="17">
        <v>0.478438686436162</v>
      </c>
      <c r="BO10" s="17">
        <v>0.452343805570116</v>
      </c>
      <c r="BP10" s="17"/>
      <c r="BQ10" s="17">
        <v>0.51852542124321499</v>
      </c>
      <c r="BR10" s="17">
        <v>0.45315860999746699</v>
      </c>
    </row>
    <row r="11" spans="2:70" x14ac:dyDescent="0.35">
      <c r="B11" s="18" t="s">
        <v>257</v>
      </c>
      <c r="C11" s="17">
        <v>0.41130407392368501</v>
      </c>
      <c r="D11" s="17">
        <v>0.41923920402930698</v>
      </c>
      <c r="E11" s="17">
        <v>0.40364276950171402</v>
      </c>
      <c r="F11" s="17"/>
      <c r="G11" s="17">
        <v>0.74993232952376498</v>
      </c>
      <c r="H11" s="17">
        <v>0.62303000916580697</v>
      </c>
      <c r="I11" s="17">
        <v>0.453859160886177</v>
      </c>
      <c r="J11" s="17">
        <v>0.35715065756467601</v>
      </c>
      <c r="K11" s="17">
        <v>0.221188562438072</v>
      </c>
      <c r="L11" s="17">
        <v>0.15056850284311499</v>
      </c>
      <c r="M11" s="17"/>
      <c r="N11" s="17">
        <v>0.427832991910292</v>
      </c>
      <c r="O11" s="17">
        <v>0.38625325957372297</v>
      </c>
      <c r="P11" s="17">
        <v>0.44280930123434198</v>
      </c>
      <c r="Q11" s="17">
        <v>0.39313005341084101</v>
      </c>
      <c r="R11" s="17"/>
      <c r="S11" s="17">
        <v>0.546666838659981</v>
      </c>
      <c r="T11" s="17">
        <v>0.38713022913319101</v>
      </c>
      <c r="U11" s="17">
        <v>0.35555099817619201</v>
      </c>
      <c r="V11" s="17">
        <v>0.35668873587905398</v>
      </c>
      <c r="W11" s="17">
        <v>0.42323171099899898</v>
      </c>
      <c r="X11" s="17">
        <v>0.45304211687624402</v>
      </c>
      <c r="Y11" s="17">
        <v>0.35793016551352902</v>
      </c>
      <c r="Z11" s="17">
        <v>0.31828784858333498</v>
      </c>
      <c r="AA11" s="17">
        <v>0.41758881269596898</v>
      </c>
      <c r="AB11" s="17">
        <v>0.37257490331527499</v>
      </c>
      <c r="AC11" s="17">
        <v>0.36991891558511503</v>
      </c>
      <c r="AD11" s="17">
        <v>0.47202743829473198</v>
      </c>
      <c r="AE11" s="17"/>
      <c r="AF11" s="17">
        <v>0.27581342264685899</v>
      </c>
      <c r="AG11" s="17">
        <v>0.434569015281636</v>
      </c>
      <c r="AH11" s="17">
        <v>0.45476139649213398</v>
      </c>
      <c r="AI11" s="17"/>
      <c r="AJ11" s="17">
        <v>0.29105951068382102</v>
      </c>
      <c r="AK11" s="17">
        <v>0.49945681908001299</v>
      </c>
      <c r="AL11" s="17">
        <v>0.34030147403942301</v>
      </c>
      <c r="AM11" s="17">
        <v>0.59828924728746102</v>
      </c>
      <c r="AN11" s="17">
        <v>0.41584548102521102</v>
      </c>
      <c r="AO11" s="17"/>
      <c r="AP11" s="17">
        <v>0.321238450550558</v>
      </c>
      <c r="AQ11" s="17">
        <v>0.49018295641174198</v>
      </c>
      <c r="AR11" s="17">
        <v>0.40716767379602498</v>
      </c>
      <c r="AS11" s="17"/>
      <c r="AT11" s="17">
        <v>0.28730077490838102</v>
      </c>
      <c r="AU11" s="17">
        <v>0.47185180301077101</v>
      </c>
      <c r="AV11" s="17">
        <v>0.48400037385122902</v>
      </c>
      <c r="AW11" s="17">
        <v>0.500963541717238</v>
      </c>
      <c r="AX11" s="17">
        <v>0.447474258029535</v>
      </c>
      <c r="AY11" s="17"/>
      <c r="AZ11" s="17">
        <v>0.54568831457636902</v>
      </c>
      <c r="BA11" s="17">
        <v>0.37441272741905801</v>
      </c>
      <c r="BB11" s="17">
        <v>0.35165680578316899</v>
      </c>
      <c r="BC11" s="17">
        <v>0.35109163570200902</v>
      </c>
      <c r="BD11" s="17">
        <v>0.39135232782491602</v>
      </c>
      <c r="BE11" s="17">
        <v>0.364094411097659</v>
      </c>
      <c r="BF11" s="17">
        <v>0.41522159091451599</v>
      </c>
      <c r="BG11" s="17">
        <v>0.40700544276853001</v>
      </c>
      <c r="BH11" s="17">
        <v>0.42149515054235298</v>
      </c>
      <c r="BI11" s="17">
        <v>0.455440566532193</v>
      </c>
      <c r="BJ11" s="17">
        <v>0.496829616697194</v>
      </c>
      <c r="BK11" s="17">
        <v>0.39446122838373299</v>
      </c>
      <c r="BL11" s="17">
        <v>0.47282497177099297</v>
      </c>
      <c r="BM11" s="17">
        <v>0.51593564770706901</v>
      </c>
      <c r="BN11" s="17">
        <v>0.46317156126954401</v>
      </c>
      <c r="BO11" s="17">
        <v>0.50437219048957704</v>
      </c>
      <c r="BP11" s="17"/>
      <c r="BQ11" s="17">
        <v>0.44743958117689903</v>
      </c>
      <c r="BR11" s="17">
        <v>0.39292731714809598</v>
      </c>
    </row>
    <row r="12" spans="2:70" x14ac:dyDescent="0.35">
      <c r="B12" s="18" t="s">
        <v>258</v>
      </c>
      <c r="C12" s="17">
        <v>0.30833785170964301</v>
      </c>
      <c r="D12" s="17">
        <v>0.30397813939441898</v>
      </c>
      <c r="E12" s="17">
        <v>0.314055907751353</v>
      </c>
      <c r="F12" s="17"/>
      <c r="G12" s="17">
        <v>0.1974496961053</v>
      </c>
      <c r="H12" s="17">
        <v>0.24320301858548801</v>
      </c>
      <c r="I12" s="17">
        <v>0.29100286243624401</v>
      </c>
      <c r="J12" s="17">
        <v>0.33132392670073602</v>
      </c>
      <c r="K12" s="17">
        <v>0.37184653641718002</v>
      </c>
      <c r="L12" s="17">
        <v>0.38794807774024498</v>
      </c>
      <c r="M12" s="17"/>
      <c r="N12" s="17">
        <v>0.31343623148473798</v>
      </c>
      <c r="O12" s="17">
        <v>0.30024726665112</v>
      </c>
      <c r="P12" s="17">
        <v>0.30454365477073803</v>
      </c>
      <c r="Q12" s="17">
        <v>0.31466471511739602</v>
      </c>
      <c r="R12" s="17"/>
      <c r="S12" s="17">
        <v>0.270956779538709</v>
      </c>
      <c r="T12" s="17">
        <v>0.31014708520478901</v>
      </c>
      <c r="U12" s="17">
        <v>0.31102745265346199</v>
      </c>
      <c r="V12" s="17">
        <v>0.30267198842569798</v>
      </c>
      <c r="W12" s="17">
        <v>0.28758049556623499</v>
      </c>
      <c r="X12" s="17">
        <v>0.31625835964590798</v>
      </c>
      <c r="Y12" s="17">
        <v>0.31037895976723801</v>
      </c>
      <c r="Z12" s="17">
        <v>0.29643770679308801</v>
      </c>
      <c r="AA12" s="17">
        <v>0.32988723486875698</v>
      </c>
      <c r="AB12" s="17">
        <v>0.36135306469538198</v>
      </c>
      <c r="AC12" s="17">
        <v>0.32722948321455297</v>
      </c>
      <c r="AD12" s="17">
        <v>0.25023426200079502</v>
      </c>
      <c r="AE12" s="17"/>
      <c r="AF12" s="17">
        <v>0.33940972158250199</v>
      </c>
      <c r="AG12" s="17">
        <v>0.32393468842473999</v>
      </c>
      <c r="AH12" s="17">
        <v>0.247084626444078</v>
      </c>
      <c r="AI12" s="17"/>
      <c r="AJ12" s="17">
        <v>0.32440205737924599</v>
      </c>
      <c r="AK12" s="17">
        <v>0.330582654363266</v>
      </c>
      <c r="AL12" s="17">
        <v>0.31140781917961702</v>
      </c>
      <c r="AM12" s="17">
        <v>0.27825163975126599</v>
      </c>
      <c r="AN12" s="17">
        <v>0.27510821882069297</v>
      </c>
      <c r="AO12" s="17"/>
      <c r="AP12" s="17">
        <v>0.32765770276801798</v>
      </c>
      <c r="AQ12" s="17">
        <v>0.33062803698523502</v>
      </c>
      <c r="AR12" s="17">
        <v>0.28671308012756302</v>
      </c>
      <c r="AS12" s="17"/>
      <c r="AT12" s="17">
        <v>0.320832494283874</v>
      </c>
      <c r="AU12" s="17">
        <v>0.30058771688756603</v>
      </c>
      <c r="AV12" s="17">
        <v>0.28068752618974402</v>
      </c>
      <c r="AW12" s="17">
        <v>0.31894928363235803</v>
      </c>
      <c r="AX12" s="17">
        <v>0.28701907532105098</v>
      </c>
      <c r="AY12" s="17"/>
      <c r="AZ12" s="17">
        <v>0.29050148873632398</v>
      </c>
      <c r="BA12" s="17">
        <v>0.26526160667711601</v>
      </c>
      <c r="BB12" s="17">
        <v>0.34948296304757098</v>
      </c>
      <c r="BC12" s="17">
        <v>0.30223191449018399</v>
      </c>
      <c r="BD12" s="17">
        <v>0.31051584810223098</v>
      </c>
      <c r="BE12" s="17">
        <v>0.30308557056193702</v>
      </c>
      <c r="BF12" s="17">
        <v>0.35181986181656399</v>
      </c>
      <c r="BG12" s="17">
        <v>0.295941767201926</v>
      </c>
      <c r="BH12" s="17">
        <v>0.25260152505786498</v>
      </c>
      <c r="BI12" s="17">
        <v>0.26646766408967099</v>
      </c>
      <c r="BJ12" s="17">
        <v>0.29288073306006202</v>
      </c>
      <c r="BK12" s="17">
        <v>0.34202365405097501</v>
      </c>
      <c r="BL12" s="17">
        <v>0.34135034539450598</v>
      </c>
      <c r="BM12" s="17">
        <v>0.216266157804582</v>
      </c>
      <c r="BN12" s="17">
        <v>0.37540307871675599</v>
      </c>
      <c r="BO12" s="17">
        <v>0.29555904289839302</v>
      </c>
      <c r="BP12" s="17"/>
      <c r="BQ12" s="17">
        <v>0.36171972741632802</v>
      </c>
      <c r="BR12" s="17">
        <v>0.282632747143507</v>
      </c>
    </row>
    <row r="13" spans="2:70" x14ac:dyDescent="0.35">
      <c r="B13" s="18" t="s">
        <v>259</v>
      </c>
      <c r="C13" s="17">
        <v>0.242094334333012</v>
      </c>
      <c r="D13" s="17">
        <v>0.26217998582948698</v>
      </c>
      <c r="E13" s="17">
        <v>0.22124255315028801</v>
      </c>
      <c r="F13" s="17"/>
      <c r="G13" s="17">
        <v>0.107171260922111</v>
      </c>
      <c r="H13" s="17">
        <v>7.6669685779657396E-2</v>
      </c>
      <c r="I13" s="17">
        <v>0.16815239501351101</v>
      </c>
      <c r="J13" s="17">
        <v>0.29138171135560098</v>
      </c>
      <c r="K13" s="17">
        <v>0.365681111273439</v>
      </c>
      <c r="L13" s="17">
        <v>0.40376268785363501</v>
      </c>
      <c r="M13" s="17"/>
      <c r="N13" s="17">
        <v>0.25690722528281101</v>
      </c>
      <c r="O13" s="17">
        <v>0.23748620184691899</v>
      </c>
      <c r="P13" s="17">
        <v>0.200071953372506</v>
      </c>
      <c r="Q13" s="17">
        <v>0.26727980533676099</v>
      </c>
      <c r="R13" s="17"/>
      <c r="S13" s="17">
        <v>0.16119055595890799</v>
      </c>
      <c r="T13" s="17">
        <v>0.27188868357387402</v>
      </c>
      <c r="U13" s="17">
        <v>0.27999315840794697</v>
      </c>
      <c r="V13" s="17">
        <v>0.27184245404115898</v>
      </c>
      <c r="W13" s="17">
        <v>0.22797150854854401</v>
      </c>
      <c r="X13" s="17">
        <v>0.210894145471303</v>
      </c>
      <c r="Y13" s="17">
        <v>0.27934362370597599</v>
      </c>
      <c r="Z13" s="17">
        <v>0.26169602301150402</v>
      </c>
      <c r="AA13" s="17">
        <v>0.21425896426109201</v>
      </c>
      <c r="AB13" s="17">
        <v>0.30212480719519702</v>
      </c>
      <c r="AC13" s="17">
        <v>0.259710829667952</v>
      </c>
      <c r="AD13" s="17">
        <v>0.193850942205989</v>
      </c>
      <c r="AE13" s="17"/>
      <c r="AF13" s="17">
        <v>0.305083121734669</v>
      </c>
      <c r="AG13" s="17">
        <v>0.24726322677427401</v>
      </c>
      <c r="AH13" s="17">
        <v>0.14746300085787301</v>
      </c>
      <c r="AI13" s="17"/>
      <c r="AJ13" s="17">
        <v>0.28112644930380898</v>
      </c>
      <c r="AK13" s="17">
        <v>0.20018638557226201</v>
      </c>
      <c r="AL13" s="17">
        <v>0.31649385886787901</v>
      </c>
      <c r="AM13" s="17">
        <v>0.29633723914388099</v>
      </c>
      <c r="AN13" s="17">
        <v>0.189161737217798</v>
      </c>
      <c r="AO13" s="17"/>
      <c r="AP13" s="17">
        <v>0.25897408993233101</v>
      </c>
      <c r="AQ13" s="17">
        <v>0.21160928392158401</v>
      </c>
      <c r="AR13" s="17">
        <v>0.27266585019564799</v>
      </c>
      <c r="AS13" s="17"/>
      <c r="AT13" s="17">
        <v>0.26823334117282499</v>
      </c>
      <c r="AU13" s="17">
        <v>0.21792935304907499</v>
      </c>
      <c r="AV13" s="17">
        <v>0.21233981044712499</v>
      </c>
      <c r="AW13" s="17">
        <v>0.22901857284100399</v>
      </c>
      <c r="AX13" s="17">
        <v>0.34043727924018902</v>
      </c>
      <c r="AY13" s="17"/>
      <c r="AZ13" s="17">
        <v>0.24771666277245999</v>
      </c>
      <c r="BA13" s="17">
        <v>0.25593101325925899</v>
      </c>
      <c r="BB13" s="17">
        <v>0.30779943901840501</v>
      </c>
      <c r="BC13" s="17">
        <v>0.307349404850219</v>
      </c>
      <c r="BD13" s="17">
        <v>0.27626254385347099</v>
      </c>
      <c r="BE13" s="17">
        <v>0.25881487147500898</v>
      </c>
      <c r="BF13" s="17">
        <v>0.269807621997323</v>
      </c>
      <c r="BG13" s="17">
        <v>0.23779511781228599</v>
      </c>
      <c r="BH13" s="17">
        <v>0.2173744516842</v>
      </c>
      <c r="BI13" s="17">
        <v>0.16209542551240499</v>
      </c>
      <c r="BJ13" s="17">
        <v>0.16234895544919101</v>
      </c>
      <c r="BK13" s="17">
        <v>0.22771043671070301</v>
      </c>
      <c r="BL13" s="17">
        <v>0.173777007096031</v>
      </c>
      <c r="BM13" s="17">
        <v>0.20932761787541301</v>
      </c>
      <c r="BN13" s="17">
        <v>0.22208382156713599</v>
      </c>
      <c r="BO13" s="17">
        <v>0.19434581385778499</v>
      </c>
      <c r="BP13" s="17"/>
      <c r="BQ13" s="17">
        <v>0.28373397684278101</v>
      </c>
      <c r="BR13" s="17">
        <v>0.22560988797895601</v>
      </c>
    </row>
    <row r="14" spans="2:70" x14ac:dyDescent="0.35">
      <c r="B14" s="18" t="s">
        <v>260</v>
      </c>
      <c r="C14" s="17">
        <v>0.21189769688583701</v>
      </c>
      <c r="D14" s="17">
        <v>0.22405884967137699</v>
      </c>
      <c r="E14" s="17">
        <v>0.198363777851541</v>
      </c>
      <c r="F14" s="17"/>
      <c r="G14" s="17">
        <v>0.193337934755201</v>
      </c>
      <c r="H14" s="17">
        <v>0.17393476861426399</v>
      </c>
      <c r="I14" s="17">
        <v>0.21387281304127301</v>
      </c>
      <c r="J14" s="17">
        <v>0.206591721005877</v>
      </c>
      <c r="K14" s="17">
        <v>0.27019232523203102</v>
      </c>
      <c r="L14" s="17">
        <v>0.21879688893290999</v>
      </c>
      <c r="M14" s="17"/>
      <c r="N14" s="17">
        <v>0.27630275406654298</v>
      </c>
      <c r="O14" s="17">
        <v>0.23279414723143699</v>
      </c>
      <c r="P14" s="17">
        <v>0.169378152391301</v>
      </c>
      <c r="Q14" s="17">
        <v>0.157932738799649</v>
      </c>
      <c r="R14" s="17"/>
      <c r="S14" s="17">
        <v>0.18591413234362</v>
      </c>
      <c r="T14" s="17">
        <v>0.21670014224306799</v>
      </c>
      <c r="U14" s="17">
        <v>0.213750459801266</v>
      </c>
      <c r="V14" s="17">
        <v>0.204371439083122</v>
      </c>
      <c r="W14" s="17">
        <v>0.19057880230679999</v>
      </c>
      <c r="X14" s="17">
        <v>0.19890193665771699</v>
      </c>
      <c r="Y14" s="17">
        <v>0.18455901213609399</v>
      </c>
      <c r="Z14" s="17">
        <v>0.217207074620892</v>
      </c>
      <c r="AA14" s="17">
        <v>0.21181984824569</v>
      </c>
      <c r="AB14" s="17">
        <v>0.25367467267801602</v>
      </c>
      <c r="AC14" s="17">
        <v>0.23172906346147701</v>
      </c>
      <c r="AD14" s="17">
        <v>0.32683562701927399</v>
      </c>
      <c r="AE14" s="17"/>
      <c r="AF14" s="17">
        <v>0.206886392120427</v>
      </c>
      <c r="AG14" s="17">
        <v>0.24305900896910301</v>
      </c>
      <c r="AH14" s="17">
        <v>0.13844330169406099</v>
      </c>
      <c r="AI14" s="17"/>
      <c r="AJ14" s="17">
        <v>0.201952665915486</v>
      </c>
      <c r="AK14" s="17">
        <v>0.223025733780776</v>
      </c>
      <c r="AL14" s="17">
        <v>0.25643431632869901</v>
      </c>
      <c r="AM14" s="17">
        <v>0.19840977384504399</v>
      </c>
      <c r="AN14" s="17">
        <v>0.155591809370938</v>
      </c>
      <c r="AO14" s="17"/>
      <c r="AP14" s="17">
        <v>0.198128019050656</v>
      </c>
      <c r="AQ14" s="17">
        <v>0.21869275412120601</v>
      </c>
      <c r="AR14" s="17">
        <v>0.21998308979505199</v>
      </c>
      <c r="AS14" s="17"/>
      <c r="AT14" s="17">
        <v>0.13618454971972699</v>
      </c>
      <c r="AU14" s="17">
        <v>0.214856315652007</v>
      </c>
      <c r="AV14" s="17">
        <v>0.24040596899505701</v>
      </c>
      <c r="AW14" s="17">
        <v>0.28928238162222902</v>
      </c>
      <c r="AX14" s="17">
        <v>0.37500017101634903</v>
      </c>
      <c r="AY14" s="17"/>
      <c r="AZ14" s="17">
        <v>0.169028527428809</v>
      </c>
      <c r="BA14" s="17">
        <v>0.129630323748673</v>
      </c>
      <c r="BB14" s="17">
        <v>0.143735148331119</v>
      </c>
      <c r="BC14" s="17">
        <v>0.16614155653146101</v>
      </c>
      <c r="BD14" s="17">
        <v>0.198079432418414</v>
      </c>
      <c r="BE14" s="17">
        <v>0.166102577574783</v>
      </c>
      <c r="BF14" s="17">
        <v>0.237438449472061</v>
      </c>
      <c r="BG14" s="17">
        <v>0.23147900536475899</v>
      </c>
      <c r="BH14" s="17">
        <v>0.21687482162209701</v>
      </c>
      <c r="BI14" s="17">
        <v>0.21836212887272699</v>
      </c>
      <c r="BJ14" s="17">
        <v>0.24663236832119001</v>
      </c>
      <c r="BK14" s="17">
        <v>0.25217257135840299</v>
      </c>
      <c r="BL14" s="17">
        <v>0.25094167186663902</v>
      </c>
      <c r="BM14" s="17">
        <v>0.30731735669801602</v>
      </c>
      <c r="BN14" s="17">
        <v>0.30390613786696402</v>
      </c>
      <c r="BO14" s="17">
        <v>0.25281983673008601</v>
      </c>
      <c r="BP14" s="17"/>
      <c r="BQ14" s="17">
        <v>0.30655258547354503</v>
      </c>
      <c r="BR14" s="17">
        <v>0.17227922602725301</v>
      </c>
    </row>
    <row r="15" spans="2:70" x14ac:dyDescent="0.35">
      <c r="B15" s="18" t="s">
        <v>261</v>
      </c>
      <c r="C15" s="17">
        <v>0.20438291194279101</v>
      </c>
      <c r="D15" s="17">
        <v>0.22617151235861799</v>
      </c>
      <c r="E15" s="17">
        <v>0.179780216782051</v>
      </c>
      <c r="F15" s="17"/>
      <c r="G15" s="17">
        <v>0.25387297055216901</v>
      </c>
      <c r="H15" s="17">
        <v>0.22733690009038501</v>
      </c>
      <c r="I15" s="17">
        <v>0.236202276247058</v>
      </c>
      <c r="J15" s="17">
        <v>0.21869771847238501</v>
      </c>
      <c r="K15" s="17">
        <v>0.16830992108467499</v>
      </c>
      <c r="L15" s="17">
        <v>0.13923736466420999</v>
      </c>
      <c r="M15" s="17"/>
      <c r="N15" s="17">
        <v>0.23730451139592201</v>
      </c>
      <c r="O15" s="17">
        <v>0.18757461591140201</v>
      </c>
      <c r="P15" s="17">
        <v>0.20851902797354299</v>
      </c>
      <c r="Q15" s="17">
        <v>0.18153784267690101</v>
      </c>
      <c r="R15" s="17"/>
      <c r="S15" s="17">
        <v>0.20954890786174499</v>
      </c>
      <c r="T15" s="17">
        <v>0.196284296333439</v>
      </c>
      <c r="U15" s="17">
        <v>0.19147194725174899</v>
      </c>
      <c r="V15" s="17">
        <v>0.22777276359638801</v>
      </c>
      <c r="W15" s="17">
        <v>0.23076646251174401</v>
      </c>
      <c r="X15" s="17">
        <v>0.19115705788193799</v>
      </c>
      <c r="Y15" s="17">
        <v>0.179049253672416</v>
      </c>
      <c r="Z15" s="17">
        <v>0.198678980248018</v>
      </c>
      <c r="AA15" s="17">
        <v>0.191087515912675</v>
      </c>
      <c r="AB15" s="17">
        <v>0.21541918528946799</v>
      </c>
      <c r="AC15" s="17">
        <v>0.21507870069667601</v>
      </c>
      <c r="AD15" s="17">
        <v>0.23071605033519799</v>
      </c>
      <c r="AE15" s="17"/>
      <c r="AF15" s="17">
        <v>0.164826972926266</v>
      </c>
      <c r="AG15" s="17">
        <v>0.22002613031871199</v>
      </c>
      <c r="AH15" s="17">
        <v>0.20781708550471001</v>
      </c>
      <c r="AI15" s="17"/>
      <c r="AJ15" s="17">
        <v>0.161012793310918</v>
      </c>
      <c r="AK15" s="17">
        <v>0.22267175660344499</v>
      </c>
      <c r="AL15" s="17">
        <v>0.24335420911302799</v>
      </c>
      <c r="AM15" s="17">
        <v>0.307036303918299</v>
      </c>
      <c r="AN15" s="17">
        <v>0.18774383160352301</v>
      </c>
      <c r="AO15" s="17"/>
      <c r="AP15" s="17">
        <v>0.16706102912919699</v>
      </c>
      <c r="AQ15" s="17">
        <v>0.240583006919214</v>
      </c>
      <c r="AR15" s="17">
        <v>0.215628333838076</v>
      </c>
      <c r="AS15" s="17"/>
      <c r="AT15" s="17">
        <v>0.152677260566116</v>
      </c>
      <c r="AU15" s="17">
        <v>0.202853766986266</v>
      </c>
      <c r="AV15" s="17">
        <v>0.221344459667487</v>
      </c>
      <c r="AW15" s="17">
        <v>0.27567253280042298</v>
      </c>
      <c r="AX15" s="17">
        <v>0.36270885636803002</v>
      </c>
      <c r="AY15" s="17"/>
      <c r="AZ15" s="17">
        <v>0.27368176802793098</v>
      </c>
      <c r="BA15" s="17">
        <v>0.20110503113712699</v>
      </c>
      <c r="BB15" s="17">
        <v>0.178165750231082</v>
      </c>
      <c r="BC15" s="17">
        <v>0.149498230372798</v>
      </c>
      <c r="BD15" s="17">
        <v>0.21952471559112699</v>
      </c>
      <c r="BE15" s="17">
        <v>0.18498685708470999</v>
      </c>
      <c r="BF15" s="17">
        <v>0.22410331659648</v>
      </c>
      <c r="BG15" s="17">
        <v>0.19586051620748801</v>
      </c>
      <c r="BH15" s="17">
        <v>0.19880259473005299</v>
      </c>
      <c r="BI15" s="17">
        <v>0.26635469938178102</v>
      </c>
      <c r="BJ15" s="17">
        <v>0.19636083362262799</v>
      </c>
      <c r="BK15" s="17">
        <v>0.203491258006498</v>
      </c>
      <c r="BL15" s="17">
        <v>0.238633804330244</v>
      </c>
      <c r="BM15" s="17">
        <v>0.117717822438446</v>
      </c>
      <c r="BN15" s="17">
        <v>0.23911005087312701</v>
      </c>
      <c r="BO15" s="17">
        <v>0.252188258991561</v>
      </c>
      <c r="BP15" s="17"/>
      <c r="BQ15" s="17">
        <v>0.24681892688255899</v>
      </c>
      <c r="BR15" s="17">
        <v>0.180705042671057</v>
      </c>
    </row>
    <row r="16" spans="2:70" x14ac:dyDescent="0.35">
      <c r="B16" s="18" t="s">
        <v>262</v>
      </c>
      <c r="C16" s="17">
        <v>0.20157929166694399</v>
      </c>
      <c r="D16" s="17">
        <v>0.206323878657622</v>
      </c>
      <c r="E16" s="17">
        <v>0.19635059807186001</v>
      </c>
      <c r="F16" s="17"/>
      <c r="G16" s="17">
        <v>0.161105119109202</v>
      </c>
      <c r="H16" s="17">
        <v>0.23183131431642301</v>
      </c>
      <c r="I16" s="17">
        <v>0.258286257792602</v>
      </c>
      <c r="J16" s="17">
        <v>0.236128850532762</v>
      </c>
      <c r="K16" s="17">
        <v>0.177069938660493</v>
      </c>
      <c r="L16" s="17">
        <v>0.14576068712993201</v>
      </c>
      <c r="M16" s="17"/>
      <c r="N16" s="17">
        <v>0.21941528597066401</v>
      </c>
      <c r="O16" s="17">
        <v>0.210042843538292</v>
      </c>
      <c r="P16" s="17">
        <v>0.19044378451775901</v>
      </c>
      <c r="Q16" s="17">
        <v>0.18410751614055701</v>
      </c>
      <c r="R16" s="17"/>
      <c r="S16" s="17">
        <v>0.194503764872763</v>
      </c>
      <c r="T16" s="17">
        <v>0.20315367745419699</v>
      </c>
      <c r="U16" s="17">
        <v>0.20260476307539099</v>
      </c>
      <c r="V16" s="17">
        <v>0.16990389053663299</v>
      </c>
      <c r="W16" s="17">
        <v>0.21539938141947501</v>
      </c>
      <c r="X16" s="17">
        <v>0.206581794259003</v>
      </c>
      <c r="Y16" s="17">
        <v>0.234698891820106</v>
      </c>
      <c r="Z16" s="17">
        <v>0.23094794410129801</v>
      </c>
      <c r="AA16" s="17">
        <v>0.18206162943297</v>
      </c>
      <c r="AB16" s="17">
        <v>0.1880599899682</v>
      </c>
      <c r="AC16" s="17">
        <v>0.223978924651003</v>
      </c>
      <c r="AD16" s="17">
        <v>0.22011969248635199</v>
      </c>
      <c r="AE16" s="17"/>
      <c r="AF16" s="17">
        <v>0.20149515800708701</v>
      </c>
      <c r="AG16" s="17">
        <v>0.21977373245283699</v>
      </c>
      <c r="AH16" s="17">
        <v>0.172972826470356</v>
      </c>
      <c r="AI16" s="17"/>
      <c r="AJ16" s="17">
        <v>0.20839682140431701</v>
      </c>
      <c r="AK16" s="17">
        <v>0.23174301075710199</v>
      </c>
      <c r="AL16" s="17">
        <v>0.18511350589716399</v>
      </c>
      <c r="AM16" s="17">
        <v>0.20465717998428101</v>
      </c>
      <c r="AN16" s="17">
        <v>0.15713956498575299</v>
      </c>
      <c r="AO16" s="17"/>
      <c r="AP16" s="17">
        <v>0.21408502520373501</v>
      </c>
      <c r="AQ16" s="17">
        <v>0.23035573139911</v>
      </c>
      <c r="AR16" s="17">
        <v>0.19788081497551799</v>
      </c>
      <c r="AS16" s="17"/>
      <c r="AT16" s="17">
        <v>0.19128962696401999</v>
      </c>
      <c r="AU16" s="17">
        <v>0.18551774118983999</v>
      </c>
      <c r="AV16" s="17">
        <v>0.20243797092729901</v>
      </c>
      <c r="AW16" s="17">
        <v>0.257440095287016</v>
      </c>
      <c r="AX16" s="17">
        <v>0.35667182578469497</v>
      </c>
      <c r="AY16" s="17"/>
      <c r="AZ16" s="17">
        <v>0.15019537094777499</v>
      </c>
      <c r="BA16" s="17">
        <v>0.15229391450306501</v>
      </c>
      <c r="BB16" s="17">
        <v>0.16399530349337699</v>
      </c>
      <c r="BC16" s="17">
        <v>0.173024006029215</v>
      </c>
      <c r="BD16" s="17">
        <v>0.18660963139416101</v>
      </c>
      <c r="BE16" s="17">
        <v>0.16881666721104999</v>
      </c>
      <c r="BF16" s="17">
        <v>0.228537000162155</v>
      </c>
      <c r="BG16" s="17">
        <v>0.22453690749489399</v>
      </c>
      <c r="BH16" s="17">
        <v>0.238430830209621</v>
      </c>
      <c r="BI16" s="17">
        <v>0.24408033405221999</v>
      </c>
      <c r="BJ16" s="17">
        <v>0.19948926361518099</v>
      </c>
      <c r="BK16" s="17">
        <v>0.28892543791877301</v>
      </c>
      <c r="BL16" s="17">
        <v>0.19991480516670401</v>
      </c>
      <c r="BM16" s="17">
        <v>0.190616286886122</v>
      </c>
      <c r="BN16" s="17">
        <v>0.22930726843309199</v>
      </c>
      <c r="BO16" s="17">
        <v>0.29973853638905301</v>
      </c>
      <c r="BP16" s="17"/>
      <c r="BQ16" s="17">
        <v>0.26257484737209602</v>
      </c>
      <c r="BR16" s="17">
        <v>0.174090693949671</v>
      </c>
    </row>
    <row r="17" spans="2:70" x14ac:dyDescent="0.35">
      <c r="B17" s="18" t="s">
        <v>263</v>
      </c>
      <c r="C17" s="17">
        <v>0.126730729668285</v>
      </c>
      <c r="D17" s="17">
        <v>0.13879177913722399</v>
      </c>
      <c r="E17" s="17">
        <v>0.115257532389735</v>
      </c>
      <c r="F17" s="17"/>
      <c r="G17" s="17">
        <v>0.19532979395634401</v>
      </c>
      <c r="H17" s="17">
        <v>0.19149253701264801</v>
      </c>
      <c r="I17" s="17">
        <v>0.173036732795461</v>
      </c>
      <c r="J17" s="17">
        <v>0.114721239648005</v>
      </c>
      <c r="K17" s="17">
        <v>7.1622969716833296E-2</v>
      </c>
      <c r="L17" s="17">
        <v>3.7302907642189499E-2</v>
      </c>
      <c r="M17" s="17"/>
      <c r="N17" s="17">
        <v>0.15532748551376699</v>
      </c>
      <c r="O17" s="17">
        <v>0.14007504543115001</v>
      </c>
      <c r="P17" s="17">
        <v>0.138550723535104</v>
      </c>
      <c r="Q17" s="17">
        <v>7.2272094729916705E-2</v>
      </c>
      <c r="R17" s="17"/>
      <c r="S17" s="17">
        <v>0.201985070822047</v>
      </c>
      <c r="T17" s="17">
        <v>0.119539522576967</v>
      </c>
      <c r="U17" s="17">
        <v>0.124866599692252</v>
      </c>
      <c r="V17" s="17">
        <v>9.3736839980075107E-2</v>
      </c>
      <c r="W17" s="17">
        <v>0.121426671996487</v>
      </c>
      <c r="X17" s="17">
        <v>0.11763697737830001</v>
      </c>
      <c r="Y17" s="17">
        <v>0.12679857759916799</v>
      </c>
      <c r="Z17" s="17">
        <v>0.17132290304130801</v>
      </c>
      <c r="AA17" s="17">
        <v>8.3079887941801503E-2</v>
      </c>
      <c r="AB17" s="17">
        <v>0.119565597023725</v>
      </c>
      <c r="AC17" s="17">
        <v>8.5787275480605399E-2</v>
      </c>
      <c r="AD17" s="17">
        <v>0.14053747461667099</v>
      </c>
      <c r="AE17" s="17"/>
      <c r="AF17" s="17">
        <v>9.5069062373370303E-2</v>
      </c>
      <c r="AG17" s="17">
        <v>0.14165009105621301</v>
      </c>
      <c r="AH17" s="17">
        <v>0.11190778748112699</v>
      </c>
      <c r="AI17" s="17"/>
      <c r="AJ17" s="17">
        <v>0.105280976270185</v>
      </c>
      <c r="AK17" s="17">
        <v>0.16023205732401899</v>
      </c>
      <c r="AL17" s="17">
        <v>0.139266009617211</v>
      </c>
      <c r="AM17" s="17">
        <v>0.11055735598524299</v>
      </c>
      <c r="AN17" s="17">
        <v>9.4024131141488096E-2</v>
      </c>
      <c r="AO17" s="17"/>
      <c r="AP17" s="17">
        <v>0.129901383767803</v>
      </c>
      <c r="AQ17" s="17">
        <v>0.16088438952112999</v>
      </c>
      <c r="AR17" s="17">
        <v>0.15581624127482799</v>
      </c>
      <c r="AS17" s="17"/>
      <c r="AT17" s="17">
        <v>7.8376245301465503E-2</v>
      </c>
      <c r="AU17" s="17">
        <v>0.108966656349717</v>
      </c>
      <c r="AV17" s="17">
        <v>0.15743194051266299</v>
      </c>
      <c r="AW17" s="17">
        <v>0.22340910711542999</v>
      </c>
      <c r="AX17" s="17">
        <v>0.209100874204041</v>
      </c>
      <c r="AY17" s="17"/>
      <c r="AZ17" s="17">
        <v>2.8590012126796401E-2</v>
      </c>
      <c r="BA17" s="17">
        <v>7.2595111646532401E-2</v>
      </c>
      <c r="BB17" s="17">
        <v>8.8823557495899305E-2</v>
      </c>
      <c r="BC17" s="17">
        <v>8.1538228420452399E-2</v>
      </c>
      <c r="BD17" s="17">
        <v>0.121442285021434</v>
      </c>
      <c r="BE17" s="17">
        <v>0.12984673338248301</v>
      </c>
      <c r="BF17" s="17">
        <v>0.119120754366651</v>
      </c>
      <c r="BG17" s="17">
        <v>0.125470065064409</v>
      </c>
      <c r="BH17" s="17">
        <v>0.11157579387509201</v>
      </c>
      <c r="BI17" s="17">
        <v>0.16769387543526201</v>
      </c>
      <c r="BJ17" s="17">
        <v>0.12711933961143701</v>
      </c>
      <c r="BK17" s="17">
        <v>0.16435762515471999</v>
      </c>
      <c r="BL17" s="17">
        <v>0.161825433297247</v>
      </c>
      <c r="BM17" s="17">
        <v>0.114795613125883</v>
      </c>
      <c r="BN17" s="17">
        <v>0.190621815587556</v>
      </c>
      <c r="BO17" s="17">
        <v>0.27192975902254002</v>
      </c>
      <c r="BP17" s="17"/>
      <c r="BQ17" s="17">
        <v>0.19064818901868</v>
      </c>
      <c r="BR17" s="17">
        <v>9.4663083825788003E-2</v>
      </c>
    </row>
    <row r="18" spans="2:70" ht="29" x14ac:dyDescent="0.35">
      <c r="B18" s="18" t="s">
        <v>264</v>
      </c>
      <c r="C18" s="17">
        <v>0.104410074604058</v>
      </c>
      <c r="D18" s="17">
        <v>0.11646585440900201</v>
      </c>
      <c r="E18" s="17">
        <v>9.1927864179916802E-2</v>
      </c>
      <c r="F18" s="17"/>
      <c r="G18" s="17">
        <v>8.3045653821783805E-2</v>
      </c>
      <c r="H18" s="17">
        <v>6.1225402445522499E-2</v>
      </c>
      <c r="I18" s="17">
        <v>7.4645240297951193E-2</v>
      </c>
      <c r="J18" s="17">
        <v>0.11388352879958399</v>
      </c>
      <c r="K18" s="17">
        <v>0.149146701276336</v>
      </c>
      <c r="L18" s="17">
        <v>0.14035343842428599</v>
      </c>
      <c r="M18" s="17"/>
      <c r="N18" s="17">
        <v>0.11399188375076399</v>
      </c>
      <c r="O18" s="17">
        <v>0.111662045256067</v>
      </c>
      <c r="P18" s="17">
        <v>0.101359168186308</v>
      </c>
      <c r="Q18" s="17">
        <v>8.9642486183519901E-2</v>
      </c>
      <c r="R18" s="17"/>
      <c r="S18" s="17">
        <v>8.1381802791799601E-2</v>
      </c>
      <c r="T18" s="17">
        <v>0.110383928429183</v>
      </c>
      <c r="U18" s="17">
        <v>6.7482332852980498E-2</v>
      </c>
      <c r="V18" s="17">
        <v>0.10928471499110901</v>
      </c>
      <c r="W18" s="17">
        <v>0.100468605693657</v>
      </c>
      <c r="X18" s="17">
        <v>0.10255732075426301</v>
      </c>
      <c r="Y18" s="17">
        <v>0.107035116293064</v>
      </c>
      <c r="Z18" s="17">
        <v>9.5838023809965506E-2</v>
      </c>
      <c r="AA18" s="17">
        <v>0.111151790759296</v>
      </c>
      <c r="AB18" s="17">
        <v>0.13167526979069299</v>
      </c>
      <c r="AC18" s="17">
        <v>0.13318728694706</v>
      </c>
      <c r="AD18" s="17">
        <v>0.13459350978805401</v>
      </c>
      <c r="AE18" s="17"/>
      <c r="AF18" s="17">
        <v>0.103523639150184</v>
      </c>
      <c r="AG18" s="17">
        <v>0.13168965935900601</v>
      </c>
      <c r="AH18" s="17">
        <v>3.7146257007808797E-2</v>
      </c>
      <c r="AI18" s="17"/>
      <c r="AJ18" s="17">
        <v>9.5908240758259294E-2</v>
      </c>
      <c r="AK18" s="17">
        <v>0.115256622403618</v>
      </c>
      <c r="AL18" s="17">
        <v>0.148446941239537</v>
      </c>
      <c r="AM18" s="17">
        <v>1.8233789615504301E-2</v>
      </c>
      <c r="AN18" s="17">
        <v>5.5370229883393601E-2</v>
      </c>
      <c r="AO18" s="17"/>
      <c r="AP18" s="17">
        <v>9.4525059829488903E-2</v>
      </c>
      <c r="AQ18" s="17">
        <v>0.111180433678464</v>
      </c>
      <c r="AR18" s="17">
        <v>0.11451334916639599</v>
      </c>
      <c r="AS18" s="17"/>
      <c r="AT18" s="17">
        <v>8.7226580146691504E-2</v>
      </c>
      <c r="AU18" s="17">
        <v>0.10730102242519</v>
      </c>
      <c r="AV18" s="17">
        <v>0.103760712444408</v>
      </c>
      <c r="AW18" s="17">
        <v>0.119640757262894</v>
      </c>
      <c r="AX18" s="17">
        <v>0.19586919374765799</v>
      </c>
      <c r="AY18" s="17"/>
      <c r="AZ18" s="17">
        <v>5.4585190790424898E-2</v>
      </c>
      <c r="BA18" s="17">
        <v>5.2583490005223103E-2</v>
      </c>
      <c r="BB18" s="17">
        <v>5.95914739218497E-2</v>
      </c>
      <c r="BC18" s="17">
        <v>0.11494356417153501</v>
      </c>
      <c r="BD18" s="17">
        <v>0.117931498821795</v>
      </c>
      <c r="BE18" s="17">
        <v>0.122728496546418</v>
      </c>
      <c r="BF18" s="17">
        <v>0.13102213150105399</v>
      </c>
      <c r="BG18" s="17">
        <v>9.95826418890257E-2</v>
      </c>
      <c r="BH18" s="17">
        <v>9.0339062808633505E-2</v>
      </c>
      <c r="BI18" s="17">
        <v>8.2087008160439498E-2</v>
      </c>
      <c r="BJ18" s="17">
        <v>8.8837001232042606E-2</v>
      </c>
      <c r="BK18" s="17">
        <v>7.4775211979780196E-2</v>
      </c>
      <c r="BL18" s="17">
        <v>0.15837688453493201</v>
      </c>
      <c r="BM18" s="17">
        <v>0.14538368665972401</v>
      </c>
      <c r="BN18" s="17">
        <v>0.107758211397706</v>
      </c>
      <c r="BO18" s="17">
        <v>0.122665812281155</v>
      </c>
      <c r="BP18" s="17"/>
      <c r="BQ18" s="17">
        <v>0.13043456136702999</v>
      </c>
      <c r="BR18" s="17">
        <v>9.5094029345454495E-2</v>
      </c>
    </row>
    <row r="19" spans="2:70" x14ac:dyDescent="0.35">
      <c r="B19" s="18" t="s">
        <v>265</v>
      </c>
      <c r="C19" s="17">
        <v>8.1379508098969697E-2</v>
      </c>
      <c r="D19" s="17">
        <v>9.1181720828917498E-2</v>
      </c>
      <c r="E19" s="17">
        <v>7.0982601793053698E-2</v>
      </c>
      <c r="F19" s="17"/>
      <c r="G19" s="17">
        <v>0.17043001679737499</v>
      </c>
      <c r="H19" s="17">
        <v>0.14689594262476199</v>
      </c>
      <c r="I19" s="17">
        <v>0.103196572580481</v>
      </c>
      <c r="J19" s="17">
        <v>5.8064422411264E-2</v>
      </c>
      <c r="K19" s="17">
        <v>2.25198142924233E-2</v>
      </c>
      <c r="L19" s="17">
        <v>9.4883887931116601E-3</v>
      </c>
      <c r="M19" s="17"/>
      <c r="N19" s="17">
        <v>8.8343954895320195E-2</v>
      </c>
      <c r="O19" s="17">
        <v>7.2151475344008301E-2</v>
      </c>
      <c r="P19" s="17">
        <v>7.3911716594424207E-2</v>
      </c>
      <c r="Q19" s="17">
        <v>9.0060217439951698E-2</v>
      </c>
      <c r="R19" s="17"/>
      <c r="S19" s="17">
        <v>0.14519352744185099</v>
      </c>
      <c r="T19" s="17">
        <v>6.7748005586975094E-2</v>
      </c>
      <c r="U19" s="17">
        <v>6.02726592344505E-2</v>
      </c>
      <c r="V19" s="17">
        <v>3.2025178038550602E-2</v>
      </c>
      <c r="W19" s="17">
        <v>6.8951471587848395E-2</v>
      </c>
      <c r="X19" s="17">
        <v>9.9074490295950501E-2</v>
      </c>
      <c r="Y19" s="17">
        <v>7.9369165575864403E-2</v>
      </c>
      <c r="Z19" s="17">
        <v>6.5209437100920004E-2</v>
      </c>
      <c r="AA19" s="17">
        <v>5.8424569459241002E-2</v>
      </c>
      <c r="AB19" s="17">
        <v>7.4963108188321304E-2</v>
      </c>
      <c r="AC19" s="17">
        <v>9.4010340030771203E-2</v>
      </c>
      <c r="AD19" s="17">
        <v>0.13207741945925899</v>
      </c>
      <c r="AE19" s="17"/>
      <c r="AF19" s="17">
        <v>4.8435929887096003E-2</v>
      </c>
      <c r="AG19" s="17">
        <v>9.3233513114387406E-2</v>
      </c>
      <c r="AH19" s="17">
        <v>9.8398121450989501E-2</v>
      </c>
      <c r="AI19" s="17"/>
      <c r="AJ19" s="17">
        <v>4.6527777397757999E-2</v>
      </c>
      <c r="AK19" s="17">
        <v>0.123686704966112</v>
      </c>
      <c r="AL19" s="17">
        <v>5.9674668235295603E-2</v>
      </c>
      <c r="AM19" s="17">
        <v>4.5468443231658801E-2</v>
      </c>
      <c r="AN19" s="17">
        <v>8.6223802889507498E-2</v>
      </c>
      <c r="AO19" s="17"/>
      <c r="AP19" s="17">
        <v>7.20335407611188E-2</v>
      </c>
      <c r="AQ19" s="17">
        <v>0.104925642989253</v>
      </c>
      <c r="AR19" s="17">
        <v>6.2640809521815097E-2</v>
      </c>
      <c r="AS19" s="17"/>
      <c r="AT19" s="17">
        <v>6.6648105983983297E-2</v>
      </c>
      <c r="AU19" s="17">
        <v>8.3826840504345995E-2</v>
      </c>
      <c r="AV19" s="17">
        <v>9.9888097153602098E-2</v>
      </c>
      <c r="AW19" s="17">
        <v>9.6142466115120104E-2</v>
      </c>
      <c r="AX19" s="17">
        <v>0.19750404899535501</v>
      </c>
      <c r="AY19" s="17"/>
      <c r="AZ19" s="17">
        <v>0.185905477789579</v>
      </c>
      <c r="BA19" s="17">
        <v>0.114319337188026</v>
      </c>
      <c r="BB19" s="17">
        <v>7.6478703137391094E-2</v>
      </c>
      <c r="BC19" s="17">
        <v>7.3770761473256202E-2</v>
      </c>
      <c r="BD19" s="17">
        <v>0.108098502597997</v>
      </c>
      <c r="BE19" s="17">
        <v>6.2027318592920898E-2</v>
      </c>
      <c r="BF19" s="17">
        <v>6.9652403756271394E-2</v>
      </c>
      <c r="BG19" s="17">
        <v>7.0460853672350804E-2</v>
      </c>
      <c r="BH19" s="17">
        <v>8.3789624298178794E-2</v>
      </c>
      <c r="BI19" s="17">
        <v>9.0697452956328695E-2</v>
      </c>
      <c r="BJ19" s="17">
        <v>7.1338499843508804E-2</v>
      </c>
      <c r="BK19" s="17">
        <v>5.2751511027635901E-2</v>
      </c>
      <c r="BL19" s="17">
        <v>6.41982756229805E-2</v>
      </c>
      <c r="BM19" s="17">
        <v>7.8715850530517203E-2</v>
      </c>
      <c r="BN19" s="17">
        <v>8.8797724348324003E-2</v>
      </c>
      <c r="BO19" s="17">
        <v>0.144021949294732</v>
      </c>
      <c r="BP19" s="17"/>
      <c r="BQ19" s="17">
        <v>0.123728988854319</v>
      </c>
      <c r="BR19" s="17">
        <v>6.0390078761787903E-2</v>
      </c>
    </row>
    <row r="20" spans="2:70" x14ac:dyDescent="0.35">
      <c r="B20" s="18" t="s">
        <v>266</v>
      </c>
      <c r="C20" s="17">
        <v>1.7490436824499599E-2</v>
      </c>
      <c r="D20" s="17">
        <v>2.83029570767819E-2</v>
      </c>
      <c r="E20" s="17">
        <v>6.5811084179286999E-3</v>
      </c>
      <c r="F20" s="17"/>
      <c r="G20" s="17">
        <v>2.2010267885335801E-2</v>
      </c>
      <c r="H20" s="17">
        <v>2.5432288572432099E-2</v>
      </c>
      <c r="I20" s="17">
        <v>2.2315148733411901E-2</v>
      </c>
      <c r="J20" s="17">
        <v>1.4083105460810401E-2</v>
      </c>
      <c r="K20" s="17">
        <v>2.2108659757742601E-2</v>
      </c>
      <c r="L20" s="17">
        <v>3.7723685905012099E-3</v>
      </c>
      <c r="M20" s="17"/>
      <c r="N20" s="17">
        <v>1.7825958191314599E-2</v>
      </c>
      <c r="O20" s="17">
        <v>1.7698601478388701E-2</v>
      </c>
      <c r="P20" s="17">
        <v>1.03977070601197E-2</v>
      </c>
      <c r="Q20" s="17">
        <v>2.2077289235946498E-2</v>
      </c>
      <c r="R20" s="17"/>
      <c r="S20" s="17">
        <v>2.6171834074715801E-2</v>
      </c>
      <c r="T20" s="17">
        <v>8.7228048937828297E-3</v>
      </c>
      <c r="U20" s="17">
        <v>2.4999932535737499E-2</v>
      </c>
      <c r="V20" s="17">
        <v>1.20846745123244E-2</v>
      </c>
      <c r="W20" s="17">
        <v>2.10451087435049E-2</v>
      </c>
      <c r="X20" s="17">
        <v>2.0763457853471501E-2</v>
      </c>
      <c r="Y20" s="17">
        <v>2.37873423197426E-2</v>
      </c>
      <c r="Z20" s="17">
        <v>5.2146322570373596E-3</v>
      </c>
      <c r="AA20" s="17">
        <v>5.63246741053346E-3</v>
      </c>
      <c r="AB20" s="17">
        <v>1.89017364984908E-2</v>
      </c>
      <c r="AC20" s="17">
        <v>3.0620470483616501E-2</v>
      </c>
      <c r="AD20" s="17">
        <v>9.8369818463281498E-3</v>
      </c>
      <c r="AE20" s="17"/>
      <c r="AF20" s="17">
        <v>1.07684301834446E-2</v>
      </c>
      <c r="AG20" s="17">
        <v>2.6804110501943298E-2</v>
      </c>
      <c r="AH20" s="17">
        <v>1.34663108355786E-2</v>
      </c>
      <c r="AI20" s="17"/>
      <c r="AJ20" s="17">
        <v>1.1066459846297E-2</v>
      </c>
      <c r="AK20" s="17">
        <v>2.9785054805834502E-2</v>
      </c>
      <c r="AL20" s="17">
        <v>2.7840401444482101E-2</v>
      </c>
      <c r="AM20" s="17">
        <v>0</v>
      </c>
      <c r="AN20" s="17">
        <v>5.9972749989402E-3</v>
      </c>
      <c r="AO20" s="17"/>
      <c r="AP20" s="17">
        <v>1.21609891738618E-2</v>
      </c>
      <c r="AQ20" s="17">
        <v>2.4190464812838701E-2</v>
      </c>
      <c r="AR20" s="17">
        <v>1.38565828056173E-2</v>
      </c>
      <c r="AS20" s="17"/>
      <c r="AT20" s="17">
        <v>1.4800115342067301E-2</v>
      </c>
      <c r="AU20" s="17">
        <v>1.70986366554472E-2</v>
      </c>
      <c r="AV20" s="17">
        <v>1.9388041160416099E-2</v>
      </c>
      <c r="AW20" s="17">
        <v>1.9554657227356401E-2</v>
      </c>
      <c r="AX20" s="17">
        <v>4.8914105330083897E-2</v>
      </c>
      <c r="AY20" s="17"/>
      <c r="AZ20" s="17">
        <v>2.63973102386637E-2</v>
      </c>
      <c r="BA20" s="17">
        <v>2.5429507429451902E-2</v>
      </c>
      <c r="BB20" s="17">
        <v>7.5623266403422804E-3</v>
      </c>
      <c r="BC20" s="17">
        <v>2.1521371312757501E-2</v>
      </c>
      <c r="BD20" s="17">
        <v>1.49549408051236E-2</v>
      </c>
      <c r="BE20" s="17">
        <v>1.8297412242297601E-2</v>
      </c>
      <c r="BF20" s="17">
        <v>2.8029799528746201E-2</v>
      </c>
      <c r="BG20" s="17">
        <v>1.97974642154745E-2</v>
      </c>
      <c r="BH20" s="17">
        <v>8.4817431665590998E-3</v>
      </c>
      <c r="BI20" s="17">
        <v>5.1466506028615602E-3</v>
      </c>
      <c r="BJ20" s="17">
        <v>2.41193198278951E-2</v>
      </c>
      <c r="BK20" s="17">
        <v>1.4749417696138E-2</v>
      </c>
      <c r="BL20" s="17">
        <v>1.05913962114109E-2</v>
      </c>
      <c r="BM20" s="17">
        <v>9.6091292641155897E-3</v>
      </c>
      <c r="BN20" s="17">
        <v>0</v>
      </c>
      <c r="BO20" s="17">
        <v>2.8700405029882602E-2</v>
      </c>
      <c r="BP20" s="17"/>
      <c r="BQ20" s="17">
        <v>2.4530534844683601E-2</v>
      </c>
      <c r="BR20" s="17">
        <v>1.5074917332093299E-2</v>
      </c>
    </row>
    <row r="21" spans="2:70" x14ac:dyDescent="0.35">
      <c r="B21" s="18" t="s">
        <v>129</v>
      </c>
      <c r="C21" s="17">
        <v>2.18670322202051E-3</v>
      </c>
      <c r="D21" s="17">
        <v>8.8694153336573898E-4</v>
      </c>
      <c r="E21" s="17">
        <v>3.46915078245599E-3</v>
      </c>
      <c r="F21" s="17"/>
      <c r="G21" s="17">
        <v>3.7045285702529702E-3</v>
      </c>
      <c r="H21" s="17">
        <v>4.2018808047519498E-3</v>
      </c>
      <c r="I21" s="17">
        <v>0</v>
      </c>
      <c r="J21" s="17">
        <v>5.5974938016764E-3</v>
      </c>
      <c r="K21" s="17">
        <v>0</v>
      </c>
      <c r="L21" s="17">
        <v>0</v>
      </c>
      <c r="M21" s="17"/>
      <c r="N21" s="17">
        <v>0</v>
      </c>
      <c r="O21" s="17">
        <v>3.30035502202292E-3</v>
      </c>
      <c r="P21" s="17">
        <v>0</v>
      </c>
      <c r="Q21" s="17">
        <v>5.3439844588644798E-3</v>
      </c>
      <c r="R21" s="17"/>
      <c r="S21" s="17">
        <v>1.7228566989258101E-3</v>
      </c>
      <c r="T21" s="17">
        <v>0</v>
      </c>
      <c r="U21" s="17">
        <v>2.7764087742987299E-3</v>
      </c>
      <c r="V21" s="17">
        <v>0</v>
      </c>
      <c r="W21" s="17">
        <v>7.1520367727457203E-3</v>
      </c>
      <c r="X21" s="17">
        <v>2.36629408489296E-3</v>
      </c>
      <c r="Y21" s="17">
        <v>6.1173240904665296E-3</v>
      </c>
      <c r="Z21" s="17">
        <v>0</v>
      </c>
      <c r="AA21" s="17">
        <v>1.95126712526971E-3</v>
      </c>
      <c r="AB21" s="17">
        <v>0</v>
      </c>
      <c r="AC21" s="17">
        <v>0</v>
      </c>
      <c r="AD21" s="17">
        <v>1.02099004870358E-2</v>
      </c>
      <c r="AE21" s="17"/>
      <c r="AF21" s="17">
        <v>1.8482832024207601E-3</v>
      </c>
      <c r="AG21" s="17">
        <v>5.3477744856121102E-4</v>
      </c>
      <c r="AH21" s="17">
        <v>5.3851365730791002E-3</v>
      </c>
      <c r="AI21" s="17"/>
      <c r="AJ21" s="17">
        <v>6.9282577733907396E-4</v>
      </c>
      <c r="AK21" s="17">
        <v>3.83718147205893E-3</v>
      </c>
      <c r="AL21" s="17">
        <v>0</v>
      </c>
      <c r="AM21" s="17">
        <v>0</v>
      </c>
      <c r="AN21" s="17">
        <v>2.0406061769013598E-3</v>
      </c>
      <c r="AO21" s="17"/>
      <c r="AP21" s="17">
        <v>0</v>
      </c>
      <c r="AQ21" s="17">
        <v>2.0868942549576398E-3</v>
      </c>
      <c r="AR21" s="17">
        <v>4.7378658062718799E-3</v>
      </c>
      <c r="AS21" s="17"/>
      <c r="AT21" s="17">
        <v>3.0201139980927201E-3</v>
      </c>
      <c r="AU21" s="17">
        <v>2.1697501262903898E-3</v>
      </c>
      <c r="AV21" s="17">
        <v>1.8768891410013201E-3</v>
      </c>
      <c r="AW21" s="17">
        <v>2.2319156407916E-3</v>
      </c>
      <c r="AX21" s="17">
        <v>0</v>
      </c>
      <c r="AY21" s="17"/>
      <c r="AZ21" s="17">
        <v>3.71241742967863E-2</v>
      </c>
      <c r="BA21" s="17">
        <v>4.7789419184280299E-3</v>
      </c>
      <c r="BB21" s="17">
        <v>0</v>
      </c>
      <c r="BC21" s="17">
        <v>3.1111886815194801E-3</v>
      </c>
      <c r="BD21" s="17">
        <v>0</v>
      </c>
      <c r="BE21" s="17">
        <v>1.9298543201486499E-3</v>
      </c>
      <c r="BF21" s="17">
        <v>0</v>
      </c>
      <c r="BG21" s="17">
        <v>0</v>
      </c>
      <c r="BH21" s="17">
        <v>1.21508232436524E-2</v>
      </c>
      <c r="BI21" s="17">
        <v>4.0861040725497103E-3</v>
      </c>
      <c r="BJ21" s="17">
        <v>0</v>
      </c>
      <c r="BK21" s="17">
        <v>0</v>
      </c>
      <c r="BL21" s="17">
        <v>0</v>
      </c>
      <c r="BM21" s="17">
        <v>0</v>
      </c>
      <c r="BN21" s="17">
        <v>0</v>
      </c>
      <c r="BO21" s="17">
        <v>0</v>
      </c>
      <c r="BP21" s="17"/>
      <c r="BQ21" s="17">
        <v>0</v>
      </c>
      <c r="BR21" s="17">
        <v>2.1159897551670799E-3</v>
      </c>
    </row>
    <row r="22" spans="2:70" x14ac:dyDescent="0.35">
      <c r="B22" s="18" t="s">
        <v>267</v>
      </c>
      <c r="C22" s="17">
        <v>3.5474056815452397E-2</v>
      </c>
      <c r="D22" s="17">
        <v>3.4515722857853003E-2</v>
      </c>
      <c r="E22" s="17">
        <v>3.5662872557794802E-2</v>
      </c>
      <c r="F22" s="17"/>
      <c r="G22" s="17">
        <v>9.4323640496304702E-3</v>
      </c>
      <c r="H22" s="17">
        <v>1.8665530546649399E-2</v>
      </c>
      <c r="I22" s="17">
        <v>1.92669345927294E-2</v>
      </c>
      <c r="J22" s="17">
        <v>2.2703999344097101E-2</v>
      </c>
      <c r="K22" s="17">
        <v>6.7715749353220195E-2</v>
      </c>
      <c r="L22" s="17">
        <v>6.8561089225389601E-2</v>
      </c>
      <c r="M22" s="17"/>
      <c r="N22" s="17">
        <v>3.7945819902595899E-2</v>
      </c>
      <c r="O22" s="17">
        <v>3.6425036403274103E-2</v>
      </c>
      <c r="P22" s="17">
        <v>2.6225070265270399E-2</v>
      </c>
      <c r="Q22" s="17">
        <v>4.0416755792351697E-2</v>
      </c>
      <c r="R22" s="17"/>
      <c r="S22" s="17">
        <v>1.52208521132271E-2</v>
      </c>
      <c r="T22" s="17">
        <v>4.9871868091935202E-2</v>
      </c>
      <c r="U22" s="17">
        <v>6.2021164382759099E-2</v>
      </c>
      <c r="V22" s="17">
        <v>2.4860596535522701E-2</v>
      </c>
      <c r="W22" s="17">
        <v>2.9766223415654099E-2</v>
      </c>
      <c r="X22" s="17">
        <v>3.4814190369612197E-2</v>
      </c>
      <c r="Y22" s="17">
        <v>4.4041673905815697E-2</v>
      </c>
      <c r="Z22" s="17">
        <v>1.07872528150353E-2</v>
      </c>
      <c r="AA22" s="17">
        <v>3.3660000173369703E-2</v>
      </c>
      <c r="AB22" s="17">
        <v>4.6735188547002399E-2</v>
      </c>
      <c r="AC22" s="17">
        <v>3.9109382839144301E-2</v>
      </c>
      <c r="AD22" s="17">
        <v>2.0654506775225401E-2</v>
      </c>
      <c r="AE22" s="17"/>
      <c r="AF22" s="17">
        <v>4.3703153567680099E-2</v>
      </c>
      <c r="AG22" s="17">
        <v>3.7672717894176498E-2</v>
      </c>
      <c r="AH22" s="17">
        <v>2.5042766344733999E-2</v>
      </c>
      <c r="AI22" s="17"/>
      <c r="AJ22" s="17">
        <v>4.6009490866373702E-2</v>
      </c>
      <c r="AK22" s="17">
        <v>2.0624397366436401E-2</v>
      </c>
      <c r="AL22" s="17">
        <v>4.5940736316899197E-2</v>
      </c>
      <c r="AM22" s="17">
        <v>0</v>
      </c>
      <c r="AN22" s="17">
        <v>4.1774968704822599E-2</v>
      </c>
      <c r="AO22" s="17"/>
      <c r="AP22" s="17">
        <v>4.3078204893809098E-2</v>
      </c>
      <c r="AQ22" s="17">
        <v>2.72615484368725E-2</v>
      </c>
      <c r="AR22" s="17">
        <v>3.90165979566044E-2</v>
      </c>
      <c r="AS22" s="17"/>
      <c r="AT22" s="17">
        <v>2.64739491656019E-2</v>
      </c>
      <c r="AU22" s="17">
        <v>2.9987734219122299E-2</v>
      </c>
      <c r="AV22" s="17">
        <v>3.5808552492654903E-2</v>
      </c>
      <c r="AW22" s="17">
        <v>1.5547953955745901E-2</v>
      </c>
      <c r="AX22" s="17">
        <v>1.3232271374497799E-2</v>
      </c>
      <c r="AY22" s="17"/>
      <c r="AZ22" s="17">
        <v>2.63973102386637E-2</v>
      </c>
      <c r="BA22" s="17">
        <v>5.9778224881897497E-2</v>
      </c>
      <c r="BB22" s="17">
        <v>4.4437262024655498E-2</v>
      </c>
      <c r="BC22" s="17">
        <v>5.4277638051677297E-2</v>
      </c>
      <c r="BD22" s="17">
        <v>2.0490230331270998E-2</v>
      </c>
      <c r="BE22" s="17">
        <v>2.86492948652751E-2</v>
      </c>
      <c r="BF22" s="17">
        <v>3.1565489238172401E-2</v>
      </c>
      <c r="BG22" s="17">
        <v>4.0554789328713703E-2</v>
      </c>
      <c r="BH22" s="17">
        <v>3.3926658225554497E-2</v>
      </c>
      <c r="BI22" s="17">
        <v>2.83808416567548E-2</v>
      </c>
      <c r="BJ22" s="17">
        <v>3.03924060074427E-2</v>
      </c>
      <c r="BK22" s="17">
        <v>4.3892662800876898E-2</v>
      </c>
      <c r="BL22" s="17">
        <v>2.8137690356349401E-2</v>
      </c>
      <c r="BM22" s="17">
        <v>6.1299117061626898E-2</v>
      </c>
      <c r="BN22" s="17">
        <v>9.8958013252655203E-3</v>
      </c>
      <c r="BO22" s="17">
        <v>1.0499732975097899E-2</v>
      </c>
      <c r="BP22" s="17"/>
      <c r="BQ22" s="17">
        <v>3.2830977306368497E-2</v>
      </c>
      <c r="BR22" s="17">
        <v>3.7871327553058699E-2</v>
      </c>
    </row>
    <row r="23" spans="2:70" x14ac:dyDescent="0.35">
      <c r="B23" s="18" t="s">
        <v>130</v>
      </c>
      <c r="C23" s="19">
        <v>1.7487955410257602E-2</v>
      </c>
      <c r="D23" s="19">
        <v>2.0333593845301201E-2</v>
      </c>
      <c r="E23" s="19">
        <v>1.4823329493353E-2</v>
      </c>
      <c r="F23" s="19"/>
      <c r="G23" s="19">
        <v>5.4212586186018598E-3</v>
      </c>
      <c r="H23" s="19">
        <v>1.1133573414351601E-2</v>
      </c>
      <c r="I23" s="19">
        <v>2.2933458861742299E-2</v>
      </c>
      <c r="J23" s="19">
        <v>1.3103842437901201E-2</v>
      </c>
      <c r="K23" s="19">
        <v>1.9081569052342501E-2</v>
      </c>
      <c r="L23" s="19">
        <v>2.87570065247548E-2</v>
      </c>
      <c r="M23" s="19"/>
      <c r="N23" s="19">
        <v>1.5990366317124399E-2</v>
      </c>
      <c r="O23" s="19">
        <v>1.65266074163259E-2</v>
      </c>
      <c r="P23" s="19">
        <v>1.6776546646883401E-2</v>
      </c>
      <c r="Q23" s="19">
        <v>2.0957575328639198E-2</v>
      </c>
      <c r="R23" s="19"/>
      <c r="S23" s="19">
        <v>1.6929564622783E-2</v>
      </c>
      <c r="T23" s="19">
        <v>1.1794061106858799E-2</v>
      </c>
      <c r="U23" s="19">
        <v>1.8012927597229299E-2</v>
      </c>
      <c r="V23" s="19">
        <v>2.3115431886261299E-2</v>
      </c>
      <c r="W23" s="19">
        <v>3.0509486453560299E-2</v>
      </c>
      <c r="X23" s="19">
        <v>1.57700269901845E-2</v>
      </c>
      <c r="Y23" s="19">
        <v>1.11563996947226E-2</v>
      </c>
      <c r="Z23" s="19">
        <v>3.0663929549420401E-2</v>
      </c>
      <c r="AA23" s="19">
        <v>1.45880295133282E-2</v>
      </c>
      <c r="AB23" s="19">
        <v>2.1381070935952901E-2</v>
      </c>
      <c r="AC23" s="19">
        <v>1.72058580610671E-2</v>
      </c>
      <c r="AD23" s="19">
        <v>0</v>
      </c>
      <c r="AE23" s="19"/>
      <c r="AF23" s="19">
        <v>1.7083255375842599E-2</v>
      </c>
      <c r="AG23" s="19">
        <v>1.5757421021799799E-2</v>
      </c>
      <c r="AH23" s="19">
        <v>3.15690077247869E-2</v>
      </c>
      <c r="AI23" s="19"/>
      <c r="AJ23" s="19">
        <v>2.2116168377723799E-2</v>
      </c>
      <c r="AK23" s="19">
        <v>1.11409742903898E-2</v>
      </c>
      <c r="AL23" s="19">
        <v>2.3184312994245299E-2</v>
      </c>
      <c r="AM23" s="19">
        <v>0</v>
      </c>
      <c r="AN23" s="19">
        <v>2.92600393929098E-2</v>
      </c>
      <c r="AO23" s="19"/>
      <c r="AP23" s="19">
        <v>2.2870208497905199E-2</v>
      </c>
      <c r="AQ23" s="19">
        <v>9.1639714074668102E-3</v>
      </c>
      <c r="AR23" s="19">
        <v>1.8047083459028501E-2</v>
      </c>
      <c r="AS23" s="19"/>
      <c r="AT23" s="19">
        <v>1.92295461832497E-2</v>
      </c>
      <c r="AU23" s="19">
        <v>1.13622160545636E-2</v>
      </c>
      <c r="AV23" s="19">
        <v>1.92607743706802E-2</v>
      </c>
      <c r="AW23" s="19">
        <v>1.54282572508323E-2</v>
      </c>
      <c r="AX23" s="19">
        <v>3.1818530125110801E-2</v>
      </c>
      <c r="AY23" s="19"/>
      <c r="AZ23" s="19">
        <v>2.6010452489819799E-2</v>
      </c>
      <c r="BA23" s="19">
        <v>1.079436964929E-2</v>
      </c>
      <c r="BB23" s="19">
        <v>7.0205586250879498E-3</v>
      </c>
      <c r="BC23" s="19">
        <v>1.8544523427819499E-2</v>
      </c>
      <c r="BD23" s="19">
        <v>1.43812827344613E-2</v>
      </c>
      <c r="BE23" s="19">
        <v>2.92125512484669E-2</v>
      </c>
      <c r="BF23" s="19">
        <v>1.1619120302970701E-2</v>
      </c>
      <c r="BG23" s="19">
        <v>2.0599678268321601E-2</v>
      </c>
      <c r="BH23" s="19">
        <v>8.7012469782604008E-3</v>
      </c>
      <c r="BI23" s="19">
        <v>2.4460009070257301E-2</v>
      </c>
      <c r="BJ23" s="19">
        <v>2.0078889529606101E-2</v>
      </c>
      <c r="BK23" s="19">
        <v>1.0612552455436099E-2</v>
      </c>
      <c r="BL23" s="19">
        <v>1.4997570760826501E-2</v>
      </c>
      <c r="BM23" s="19">
        <v>2.83070961214342E-2</v>
      </c>
      <c r="BN23" s="19">
        <v>0</v>
      </c>
      <c r="BO23" s="19">
        <v>3.6140858807434298E-2</v>
      </c>
      <c r="BP23" s="19"/>
      <c r="BQ23" s="19">
        <v>9.2499775348687599E-3</v>
      </c>
      <c r="BR23" s="19">
        <v>2.1617299484274901E-2</v>
      </c>
    </row>
    <row r="24" spans="2:70" x14ac:dyDescent="0.35">
      <c r="B24" s="16"/>
    </row>
    <row r="25" spans="2:70" x14ac:dyDescent="0.35">
      <c r="B25" t="s">
        <v>98</v>
      </c>
    </row>
    <row r="26" spans="2:70" x14ac:dyDescent="0.35">
      <c r="B26" t="s">
        <v>99</v>
      </c>
    </row>
    <row r="28" spans="2:70" x14ac:dyDescent="0.35">
      <c r="B28" s="8" t="str">
        <f>HYPERLINK("#'Contents'!A1", "Return to Contents")</f>
        <v>Return to Contents</v>
      </c>
    </row>
  </sheetData>
  <mergeCells count="11">
    <mergeCell ref="BQ5:BR5"/>
    <mergeCell ref="D5:E5"/>
    <mergeCell ref="G5:L5"/>
    <mergeCell ref="N5:Q5"/>
    <mergeCell ref="S5:AD5"/>
    <mergeCell ref="AF5:AH5"/>
    <mergeCell ref="D2:BJ2"/>
    <mergeCell ref="AJ5:AN5"/>
    <mergeCell ref="AP5:AR5"/>
    <mergeCell ref="AT5:AX5"/>
    <mergeCell ref="AZ5:BO5"/>
  </mergeCells>
  <pageMargins left="0.7" right="0.7" top="0.75" bottom="0.75" header="0.3" footer="0.3"/>
  <pageSetup paperSize="9" orientation="portrait" horizontalDpi="300" verticalDpi="300"/>
  <drawing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B2:I22"/>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9" width="20.7265625" customWidth="1"/>
  </cols>
  <sheetData>
    <row r="2" spans="2:9" ht="40" customHeight="1" x14ac:dyDescent="0.35">
      <c r="D2" s="29" t="s">
        <v>283</v>
      </c>
      <c r="E2" s="26"/>
      <c r="F2" s="26"/>
      <c r="G2" s="26"/>
      <c r="H2" s="26"/>
      <c r="I2" s="26"/>
    </row>
    <row r="6" spans="2:9" ht="50.15" customHeight="1" x14ac:dyDescent="0.35">
      <c r="B6" s="20" t="s">
        <v>15</v>
      </c>
      <c r="C6" s="20" t="s">
        <v>269</v>
      </c>
      <c r="D6" s="20" t="s">
        <v>270</v>
      </c>
      <c r="E6" s="20" t="s">
        <v>271</v>
      </c>
      <c r="F6" s="20" t="s">
        <v>272</v>
      </c>
      <c r="G6" s="20" t="s">
        <v>273</v>
      </c>
      <c r="H6" s="20" t="s">
        <v>274</v>
      </c>
    </row>
    <row r="7" spans="2:9" x14ac:dyDescent="0.35">
      <c r="B7" s="18" t="s">
        <v>275</v>
      </c>
      <c r="C7" s="17">
        <v>0.201506315547613</v>
      </c>
      <c r="D7" s="17">
        <v>0.70217635938721201</v>
      </c>
      <c r="E7" s="17">
        <v>0.298631026710032</v>
      </c>
      <c r="F7" s="17">
        <v>4.8607293504476498E-2</v>
      </c>
      <c r="G7" s="17">
        <v>1.23615084193698E-2</v>
      </c>
      <c r="H7" s="17">
        <v>1.19280316968279E-2</v>
      </c>
    </row>
    <row r="8" spans="2:9" x14ac:dyDescent="0.35">
      <c r="B8" s="18" t="s">
        <v>276</v>
      </c>
      <c r="C8" s="17">
        <v>0.26050338137500401</v>
      </c>
      <c r="D8" s="17">
        <v>0.14454151037988999</v>
      </c>
      <c r="E8" s="17">
        <v>0.125820124087551</v>
      </c>
      <c r="F8" s="17">
        <v>0.16112699454578899</v>
      </c>
      <c r="G8" s="17">
        <v>2.8375409932092199E-2</v>
      </c>
      <c r="H8" s="17">
        <v>2.33271471902834E-2</v>
      </c>
    </row>
    <row r="9" spans="2:9" x14ac:dyDescent="0.35">
      <c r="B9" s="18" t="s">
        <v>277</v>
      </c>
      <c r="C9" s="17">
        <v>0.16700976928610001</v>
      </c>
      <c r="D9" s="17">
        <v>5.7432917209257597E-2</v>
      </c>
      <c r="E9" s="17">
        <v>9.3565067496104604E-2</v>
      </c>
      <c r="F9" s="17">
        <v>0.17120820027686701</v>
      </c>
      <c r="G9" s="17">
        <v>4.0579611569175299E-2</v>
      </c>
      <c r="H9" s="17">
        <v>3.1603008388536399E-2</v>
      </c>
    </row>
    <row r="10" spans="2:9" x14ac:dyDescent="0.35">
      <c r="B10" s="18" t="s">
        <v>278</v>
      </c>
      <c r="C10" s="17">
        <v>0.14414419515051199</v>
      </c>
      <c r="D10" s="17">
        <v>2.7648624479992199E-2</v>
      </c>
      <c r="E10" s="17">
        <v>9.9468040931523199E-2</v>
      </c>
      <c r="F10" s="17">
        <v>0.27569392317950198</v>
      </c>
      <c r="G10" s="17">
        <v>8.4494064207539202E-2</v>
      </c>
      <c r="H10" s="17">
        <v>7.2065991221826206E-2</v>
      </c>
    </row>
    <row r="11" spans="2:9" x14ac:dyDescent="0.35">
      <c r="B11" s="18" t="s">
        <v>279</v>
      </c>
      <c r="C11" s="17">
        <v>0.114214498587594</v>
      </c>
      <c r="D11" s="17">
        <v>2.7802570316768901E-2</v>
      </c>
      <c r="E11" s="17">
        <v>0.105673027404786</v>
      </c>
      <c r="F11" s="17">
        <v>0.20603485856725401</v>
      </c>
      <c r="G11" s="17">
        <v>0.225405114532369</v>
      </c>
      <c r="H11" s="17">
        <v>0.20423098503930601</v>
      </c>
    </row>
    <row r="12" spans="2:9" x14ac:dyDescent="0.35">
      <c r="B12" s="18" t="s">
        <v>280</v>
      </c>
      <c r="C12" s="17">
        <v>3.5267002842229001E-2</v>
      </c>
      <c r="D12" s="17">
        <v>7.4491858993738103E-3</v>
      </c>
      <c r="E12" s="17">
        <v>6.0306971173861898E-2</v>
      </c>
      <c r="F12" s="17">
        <v>3.5762960188198203E-2</v>
      </c>
      <c r="G12" s="17">
        <v>0.15251592275332301</v>
      </c>
      <c r="H12" s="17">
        <v>0.179121570291813</v>
      </c>
    </row>
    <row r="13" spans="2:9" ht="29" x14ac:dyDescent="0.35">
      <c r="B13" s="18" t="s">
        <v>281</v>
      </c>
      <c r="C13" s="17">
        <v>4.6977968943345001E-2</v>
      </c>
      <c r="D13" s="17">
        <v>1.7385617348596099E-2</v>
      </c>
      <c r="E13" s="17">
        <v>0.109420883975079</v>
      </c>
      <c r="F13" s="17">
        <v>6.1502299396938402E-2</v>
      </c>
      <c r="G13" s="17">
        <v>0.26406520400692202</v>
      </c>
      <c r="H13" s="17">
        <v>0.21431820009904101</v>
      </c>
    </row>
    <row r="14" spans="2:9" x14ac:dyDescent="0.35">
      <c r="B14" s="18" t="s">
        <v>282</v>
      </c>
      <c r="C14" s="17">
        <v>2.4209036334499501E-2</v>
      </c>
      <c r="D14" s="17">
        <v>1.18492559343514E-2</v>
      </c>
      <c r="E14" s="17">
        <v>0.10289035012703</v>
      </c>
      <c r="F14" s="17">
        <v>3.6683728538046599E-2</v>
      </c>
      <c r="G14" s="17">
        <v>0.180980573052551</v>
      </c>
      <c r="H14" s="17">
        <v>0.25411349955778101</v>
      </c>
    </row>
    <row r="15" spans="2:9" x14ac:dyDescent="0.35">
      <c r="B15" s="18" t="s">
        <v>129</v>
      </c>
      <c r="C15" s="17">
        <v>6.16783193310324E-3</v>
      </c>
      <c r="D15" s="17">
        <v>3.7139590445581599E-3</v>
      </c>
      <c r="E15" s="17">
        <v>4.2245080940334998E-3</v>
      </c>
      <c r="F15" s="17">
        <v>3.3797418029281202E-3</v>
      </c>
      <c r="G15" s="17">
        <v>1.1222591526657499E-2</v>
      </c>
      <c r="H15" s="17">
        <v>9.2915665145850493E-3</v>
      </c>
    </row>
    <row r="16" spans="2:9" x14ac:dyDescent="0.35">
      <c r="B16" s="16"/>
      <c r="C16" s="16"/>
      <c r="D16" s="16"/>
      <c r="E16" s="16"/>
      <c r="F16" s="16"/>
      <c r="G16" s="16"/>
      <c r="H16" s="16"/>
    </row>
    <row r="17" spans="2:2" x14ac:dyDescent="0.35">
      <c r="B17" t="s">
        <v>98</v>
      </c>
    </row>
    <row r="18" spans="2:2" x14ac:dyDescent="0.35">
      <c r="B18" t="s">
        <v>99</v>
      </c>
    </row>
    <row r="22" spans="2:2" x14ac:dyDescent="0.35">
      <c r="B22" s="8" t="str">
        <f>HYPERLINK("#'Contents'!A1", "Return to Contents")</f>
        <v>Return to Contents</v>
      </c>
    </row>
  </sheetData>
  <mergeCells count="1">
    <mergeCell ref="D2:I2"/>
  </mergeCells>
  <pageMargins left="0.7" right="0.7" top="0.75" bottom="0.75" header="0.3" footer="0.3"/>
  <pageSetup paperSize="9" orientation="portrait" horizontalDpi="300" verticalDpi="300"/>
  <drawing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B2:BR22"/>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67" width="10.7265625" customWidth="1"/>
    <col min="68" max="68" width="2.1796875" customWidth="1"/>
    <col min="69" max="70" width="10.7265625" customWidth="1"/>
    <col min="71" max="71" width="2.1796875" customWidth="1"/>
  </cols>
  <sheetData>
    <row r="2" spans="2:70" ht="40" customHeight="1" x14ac:dyDescent="0.35">
      <c r="D2" s="29" t="s">
        <v>284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row>
    <row r="5" spans="2:70" ht="30" customHeight="1" x14ac:dyDescent="0.35">
      <c r="B5" s="15"/>
      <c r="C5" s="15"/>
      <c r="D5" s="30" t="s">
        <v>74</v>
      </c>
      <c r="E5" s="30"/>
      <c r="F5" s="15"/>
      <c r="G5" s="30" t="s">
        <v>75</v>
      </c>
      <c r="H5" s="30"/>
      <c r="I5" s="30"/>
      <c r="J5" s="30"/>
      <c r="K5" s="30"/>
      <c r="L5" s="30"/>
      <c r="M5" s="15"/>
      <c r="N5" s="30" t="s">
        <v>76</v>
      </c>
      <c r="O5" s="30"/>
      <c r="P5" s="30"/>
      <c r="Q5" s="30"/>
      <c r="R5" s="15"/>
      <c r="S5" s="30" t="s">
        <v>77</v>
      </c>
      <c r="T5" s="30"/>
      <c r="U5" s="30"/>
      <c r="V5" s="30"/>
      <c r="W5" s="30"/>
      <c r="X5" s="30"/>
      <c r="Y5" s="30"/>
      <c r="Z5" s="30"/>
      <c r="AA5" s="30"/>
      <c r="AB5" s="30"/>
      <c r="AC5" s="30"/>
      <c r="AD5" s="30"/>
      <c r="AE5" s="15"/>
      <c r="AF5" s="30" t="s">
        <v>78</v>
      </c>
      <c r="AG5" s="30"/>
      <c r="AH5" s="30"/>
      <c r="AI5" s="15"/>
      <c r="AJ5" s="30" t="s">
        <v>79</v>
      </c>
      <c r="AK5" s="30"/>
      <c r="AL5" s="30"/>
      <c r="AM5" s="30"/>
      <c r="AN5" s="30"/>
      <c r="AO5" s="15"/>
      <c r="AP5" s="30" t="s">
        <v>80</v>
      </c>
      <c r="AQ5" s="30"/>
      <c r="AR5" s="30"/>
      <c r="AS5" s="15"/>
      <c r="AT5" s="30" t="s">
        <v>81</v>
      </c>
      <c r="AU5" s="30"/>
      <c r="AV5" s="30"/>
      <c r="AW5" s="30"/>
      <c r="AX5" s="30"/>
      <c r="AY5" s="15"/>
      <c r="AZ5" s="30" t="s">
        <v>82</v>
      </c>
      <c r="BA5" s="30"/>
      <c r="BB5" s="30"/>
      <c r="BC5" s="30"/>
      <c r="BD5" s="30"/>
      <c r="BE5" s="30"/>
      <c r="BF5" s="30"/>
      <c r="BG5" s="30"/>
      <c r="BH5" s="30"/>
      <c r="BI5" s="30"/>
      <c r="BJ5" s="30"/>
      <c r="BK5" s="30"/>
      <c r="BL5" s="30"/>
      <c r="BM5" s="30"/>
      <c r="BN5" s="30"/>
      <c r="BO5" s="30"/>
      <c r="BP5" s="15"/>
      <c r="BQ5" s="30" t="s">
        <v>83</v>
      </c>
      <c r="BR5" s="30"/>
    </row>
    <row r="6" spans="2:7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46</v>
      </c>
      <c r="AQ6" s="12" t="s">
        <v>47</v>
      </c>
      <c r="AR6" s="12" t="s">
        <v>50</v>
      </c>
      <c r="AT6" s="12" t="s">
        <v>51</v>
      </c>
      <c r="AU6" s="12" t="s">
        <v>52</v>
      </c>
      <c r="AV6" s="12" t="s">
        <v>53</v>
      </c>
      <c r="AW6" s="12" t="s">
        <v>54</v>
      </c>
      <c r="AX6" s="12" t="s">
        <v>55</v>
      </c>
      <c r="AZ6" s="12" t="s">
        <v>56</v>
      </c>
      <c r="BA6" s="12" t="s">
        <v>57</v>
      </c>
      <c r="BB6" s="12" t="s">
        <v>58</v>
      </c>
      <c r="BC6" s="12" t="s">
        <v>59</v>
      </c>
      <c r="BD6" s="12" t="s">
        <v>60</v>
      </c>
      <c r="BE6" s="12" t="s">
        <v>61</v>
      </c>
      <c r="BF6" s="12" t="s">
        <v>62</v>
      </c>
      <c r="BG6" s="12" t="s">
        <v>63</v>
      </c>
      <c r="BH6" s="12" t="s">
        <v>64</v>
      </c>
      <c r="BI6" s="12" t="s">
        <v>65</v>
      </c>
      <c r="BJ6" s="12" t="s">
        <v>66</v>
      </c>
      <c r="BK6" s="12" t="s">
        <v>67</v>
      </c>
      <c r="BL6" s="12" t="s">
        <v>68</v>
      </c>
      <c r="BM6" s="12" t="s">
        <v>69</v>
      </c>
      <c r="BN6" s="12" t="s">
        <v>70</v>
      </c>
      <c r="BO6" s="12" t="s">
        <v>71</v>
      </c>
      <c r="BQ6" s="12" t="s">
        <v>72</v>
      </c>
      <c r="BR6" s="12" t="s">
        <v>73</v>
      </c>
    </row>
    <row r="7" spans="2:70" ht="30" customHeight="1" x14ac:dyDescent="0.35">
      <c r="B7" s="10" t="s">
        <v>19</v>
      </c>
      <c r="C7" s="10">
        <v>4012</v>
      </c>
      <c r="D7" s="10">
        <v>1971</v>
      </c>
      <c r="E7" s="10">
        <v>2028</v>
      </c>
      <c r="F7" s="10"/>
      <c r="G7" s="10">
        <v>497</v>
      </c>
      <c r="H7" s="10">
        <v>704</v>
      </c>
      <c r="I7" s="10">
        <v>694</v>
      </c>
      <c r="J7" s="10">
        <v>693</v>
      </c>
      <c r="K7" s="10">
        <v>571</v>
      </c>
      <c r="L7" s="10">
        <v>853</v>
      </c>
      <c r="M7" s="10"/>
      <c r="N7" s="10">
        <v>1178</v>
      </c>
      <c r="O7" s="10">
        <v>1131</v>
      </c>
      <c r="P7" s="10">
        <v>781</v>
      </c>
      <c r="Q7" s="10">
        <v>909</v>
      </c>
      <c r="R7" s="10"/>
      <c r="S7" s="10">
        <v>563</v>
      </c>
      <c r="T7" s="10">
        <v>553</v>
      </c>
      <c r="U7" s="10">
        <v>314</v>
      </c>
      <c r="V7" s="10">
        <v>343</v>
      </c>
      <c r="W7" s="10">
        <v>293</v>
      </c>
      <c r="X7" s="10">
        <v>376</v>
      </c>
      <c r="Y7" s="10">
        <v>336</v>
      </c>
      <c r="Z7" s="10">
        <v>171</v>
      </c>
      <c r="AA7" s="10">
        <v>447</v>
      </c>
      <c r="AB7" s="10">
        <v>337</v>
      </c>
      <c r="AC7" s="10">
        <v>188</v>
      </c>
      <c r="AD7" s="10">
        <v>91</v>
      </c>
      <c r="AE7" s="10"/>
      <c r="AF7" s="10">
        <v>1421</v>
      </c>
      <c r="AG7" s="10">
        <v>1665</v>
      </c>
      <c r="AH7" s="10">
        <v>577</v>
      </c>
      <c r="AI7" s="10"/>
      <c r="AJ7" s="10">
        <v>1433</v>
      </c>
      <c r="AK7" s="10">
        <v>1082</v>
      </c>
      <c r="AL7" s="10">
        <v>299</v>
      </c>
      <c r="AM7" s="10">
        <v>42</v>
      </c>
      <c r="AN7" s="10">
        <v>541</v>
      </c>
      <c r="AO7" s="10"/>
      <c r="AP7" s="10">
        <v>878</v>
      </c>
      <c r="AQ7" s="10">
        <v>1369</v>
      </c>
      <c r="AR7" s="10">
        <v>264</v>
      </c>
      <c r="AS7" s="10"/>
      <c r="AT7" s="10">
        <v>929</v>
      </c>
      <c r="AU7" s="10">
        <v>932</v>
      </c>
      <c r="AV7" s="10">
        <v>1096</v>
      </c>
      <c r="AW7" s="10">
        <v>455</v>
      </c>
      <c r="AX7" s="10">
        <v>62</v>
      </c>
      <c r="AY7" s="10"/>
      <c r="AZ7" s="10">
        <v>33</v>
      </c>
      <c r="BA7" s="10">
        <v>185</v>
      </c>
      <c r="BB7" s="10">
        <v>256</v>
      </c>
      <c r="BC7" s="10">
        <v>269</v>
      </c>
      <c r="BD7" s="10">
        <v>403</v>
      </c>
      <c r="BE7" s="10">
        <v>436</v>
      </c>
      <c r="BF7" s="10">
        <v>391</v>
      </c>
      <c r="BG7" s="10">
        <v>312</v>
      </c>
      <c r="BH7" s="10">
        <v>253</v>
      </c>
      <c r="BI7" s="10">
        <v>211</v>
      </c>
      <c r="BJ7" s="10">
        <v>336</v>
      </c>
      <c r="BK7" s="10">
        <v>187</v>
      </c>
      <c r="BL7" s="10">
        <v>180</v>
      </c>
      <c r="BM7" s="10">
        <v>103</v>
      </c>
      <c r="BN7" s="10">
        <v>95</v>
      </c>
      <c r="BO7" s="10">
        <v>161</v>
      </c>
      <c r="BP7" s="10"/>
      <c r="BQ7" s="10">
        <v>1235</v>
      </c>
      <c r="BR7" s="10">
        <v>2665</v>
      </c>
    </row>
    <row r="8" spans="2:70" ht="30" customHeight="1" x14ac:dyDescent="0.35">
      <c r="B8" s="11" t="s">
        <v>20</v>
      </c>
      <c r="C8" s="11">
        <v>4012</v>
      </c>
      <c r="D8" s="11">
        <v>1975</v>
      </c>
      <c r="E8" s="11">
        <v>2024</v>
      </c>
      <c r="F8" s="11"/>
      <c r="G8" s="11">
        <v>558</v>
      </c>
      <c r="H8" s="11">
        <v>682</v>
      </c>
      <c r="I8" s="11">
        <v>685</v>
      </c>
      <c r="J8" s="11">
        <v>686</v>
      </c>
      <c r="K8" s="11">
        <v>562</v>
      </c>
      <c r="L8" s="11">
        <v>839</v>
      </c>
      <c r="M8" s="11"/>
      <c r="N8" s="11">
        <v>1080</v>
      </c>
      <c r="O8" s="11">
        <v>1039</v>
      </c>
      <c r="P8" s="11">
        <v>880</v>
      </c>
      <c r="Q8" s="11">
        <v>1000</v>
      </c>
      <c r="R8" s="11"/>
      <c r="S8" s="11">
        <v>562</v>
      </c>
      <c r="T8" s="11">
        <v>522</v>
      </c>
      <c r="U8" s="11">
        <v>321</v>
      </c>
      <c r="V8" s="11">
        <v>361</v>
      </c>
      <c r="W8" s="11">
        <v>281</v>
      </c>
      <c r="X8" s="11">
        <v>361</v>
      </c>
      <c r="Y8" s="11">
        <v>321</v>
      </c>
      <c r="Z8" s="11">
        <v>160</v>
      </c>
      <c r="AA8" s="11">
        <v>441</v>
      </c>
      <c r="AB8" s="11">
        <v>361</v>
      </c>
      <c r="AC8" s="11">
        <v>201</v>
      </c>
      <c r="AD8" s="11">
        <v>120</v>
      </c>
      <c r="AE8" s="11"/>
      <c r="AF8" s="11">
        <v>1410</v>
      </c>
      <c r="AG8" s="11">
        <v>1629</v>
      </c>
      <c r="AH8" s="11">
        <v>599</v>
      </c>
      <c r="AI8" s="11"/>
      <c r="AJ8" s="11">
        <v>1397</v>
      </c>
      <c r="AK8" s="11">
        <v>1071</v>
      </c>
      <c r="AL8" s="11">
        <v>288</v>
      </c>
      <c r="AM8" s="11">
        <v>45</v>
      </c>
      <c r="AN8" s="11">
        <v>558</v>
      </c>
      <c r="AO8" s="11"/>
      <c r="AP8" s="11">
        <v>856</v>
      </c>
      <c r="AQ8" s="11">
        <v>1358</v>
      </c>
      <c r="AR8" s="11">
        <v>259</v>
      </c>
      <c r="AS8" s="11"/>
      <c r="AT8" s="11">
        <v>961</v>
      </c>
      <c r="AU8" s="11">
        <v>958</v>
      </c>
      <c r="AV8" s="11">
        <v>1056</v>
      </c>
      <c r="AW8" s="11">
        <v>434</v>
      </c>
      <c r="AX8" s="11">
        <v>55</v>
      </c>
      <c r="AY8" s="11"/>
      <c r="AZ8" s="11">
        <v>33</v>
      </c>
      <c r="BA8" s="11">
        <v>186</v>
      </c>
      <c r="BB8" s="11">
        <v>267</v>
      </c>
      <c r="BC8" s="11">
        <v>280</v>
      </c>
      <c r="BD8" s="11">
        <v>416</v>
      </c>
      <c r="BE8" s="11">
        <v>443</v>
      </c>
      <c r="BF8" s="11">
        <v>394</v>
      </c>
      <c r="BG8" s="11">
        <v>314</v>
      </c>
      <c r="BH8" s="11">
        <v>257</v>
      </c>
      <c r="BI8" s="11">
        <v>206</v>
      </c>
      <c r="BJ8" s="11">
        <v>329</v>
      </c>
      <c r="BK8" s="11">
        <v>179</v>
      </c>
      <c r="BL8" s="11">
        <v>174</v>
      </c>
      <c r="BM8" s="11">
        <v>97</v>
      </c>
      <c r="BN8" s="11">
        <v>87</v>
      </c>
      <c r="BO8" s="11">
        <v>148</v>
      </c>
      <c r="BP8" s="11"/>
      <c r="BQ8" s="11">
        <v>1209</v>
      </c>
      <c r="BR8" s="11">
        <v>2688</v>
      </c>
    </row>
    <row r="9" spans="2:70" x14ac:dyDescent="0.35">
      <c r="B9" s="18" t="s">
        <v>275</v>
      </c>
      <c r="C9" s="17">
        <v>0.201506315547613</v>
      </c>
      <c r="D9" s="17">
        <v>0.20869195930356599</v>
      </c>
      <c r="E9" s="17">
        <v>0.19346482843952501</v>
      </c>
      <c r="F9" s="17"/>
      <c r="G9" s="17">
        <v>0.23312718838579499</v>
      </c>
      <c r="H9" s="17">
        <v>0.26990880478085599</v>
      </c>
      <c r="I9" s="17">
        <v>0.20654789066527901</v>
      </c>
      <c r="J9" s="17">
        <v>0.20319474169267099</v>
      </c>
      <c r="K9" s="17">
        <v>0.17743010311001201</v>
      </c>
      <c r="L9" s="17">
        <v>0.13545390815788899</v>
      </c>
      <c r="M9" s="17"/>
      <c r="N9" s="17">
        <v>0.17955861884535201</v>
      </c>
      <c r="O9" s="17">
        <v>0.17914620554841301</v>
      </c>
      <c r="P9" s="17">
        <v>0.227105875011088</v>
      </c>
      <c r="Q9" s="17">
        <v>0.22658379592936301</v>
      </c>
      <c r="R9" s="17"/>
      <c r="S9" s="17">
        <v>0.222510602952225</v>
      </c>
      <c r="T9" s="17">
        <v>0.161577869068287</v>
      </c>
      <c r="U9" s="17">
        <v>0.186967965663835</v>
      </c>
      <c r="V9" s="17">
        <v>0.200455935419695</v>
      </c>
      <c r="W9" s="17">
        <v>0.17143971317096501</v>
      </c>
      <c r="X9" s="17">
        <v>0.22696370100986599</v>
      </c>
      <c r="Y9" s="17">
        <v>0.20719093779558201</v>
      </c>
      <c r="Z9" s="17">
        <v>0.25180738568538502</v>
      </c>
      <c r="AA9" s="17">
        <v>0.180849534235272</v>
      </c>
      <c r="AB9" s="17">
        <v>0.18772840748894701</v>
      </c>
      <c r="AC9" s="17">
        <v>0.25149411980028702</v>
      </c>
      <c r="AD9" s="17">
        <v>0.26404803931410098</v>
      </c>
      <c r="AE9" s="17"/>
      <c r="AF9" s="17">
        <v>0.19295642825742601</v>
      </c>
      <c r="AG9" s="17">
        <v>0.18345475637570199</v>
      </c>
      <c r="AH9" s="17">
        <v>0.24558801724008</v>
      </c>
      <c r="AI9" s="17"/>
      <c r="AJ9" s="17">
        <v>0.179524748795377</v>
      </c>
      <c r="AK9" s="17">
        <v>0.203834402408063</v>
      </c>
      <c r="AL9" s="17">
        <v>0.17778032001043201</v>
      </c>
      <c r="AM9" s="17">
        <v>0.398692881516786</v>
      </c>
      <c r="AN9" s="17">
        <v>0.23415048568070901</v>
      </c>
      <c r="AO9" s="17"/>
      <c r="AP9" s="17">
        <v>0.18862376672304301</v>
      </c>
      <c r="AQ9" s="17">
        <v>0.20654532273440199</v>
      </c>
      <c r="AR9" s="17">
        <v>0.227774283845876</v>
      </c>
      <c r="AS9" s="17"/>
      <c r="AT9" s="17">
        <v>0.21943806915693601</v>
      </c>
      <c r="AU9" s="17">
        <v>0.193520303925721</v>
      </c>
      <c r="AV9" s="17">
        <v>0.203841013542365</v>
      </c>
      <c r="AW9" s="17">
        <v>0.20884593788571601</v>
      </c>
      <c r="AX9" s="17">
        <v>0.16473791364284701</v>
      </c>
      <c r="AY9" s="17"/>
      <c r="AZ9" s="17">
        <v>0.24517376174118999</v>
      </c>
      <c r="BA9" s="17">
        <v>0.25031288995050799</v>
      </c>
      <c r="BB9" s="17">
        <v>0.19110068755045401</v>
      </c>
      <c r="BC9" s="17">
        <v>0.20181406098464699</v>
      </c>
      <c r="BD9" s="17">
        <v>0.22246214778359</v>
      </c>
      <c r="BE9" s="17">
        <v>0.19427543474862299</v>
      </c>
      <c r="BF9" s="17">
        <v>0.20008591654007901</v>
      </c>
      <c r="BG9" s="17">
        <v>0.19343693349726401</v>
      </c>
      <c r="BH9" s="17">
        <v>0.153321751254758</v>
      </c>
      <c r="BI9" s="17">
        <v>0.20515205826367999</v>
      </c>
      <c r="BJ9" s="17">
        <v>0.19206898223295499</v>
      </c>
      <c r="BK9" s="17">
        <v>0.200391509512622</v>
      </c>
      <c r="BL9" s="17">
        <v>0.26893776137667602</v>
      </c>
      <c r="BM9" s="17">
        <v>0.186598054235731</v>
      </c>
      <c r="BN9" s="17">
        <v>0.24404855887618301</v>
      </c>
      <c r="BO9" s="17">
        <v>0.241128489917739</v>
      </c>
      <c r="BP9" s="17"/>
      <c r="BQ9" s="17">
        <v>0.24153598939496199</v>
      </c>
      <c r="BR9" s="17">
        <v>0.182762582389769</v>
      </c>
    </row>
    <row r="10" spans="2:70" x14ac:dyDescent="0.35">
      <c r="B10" s="18" t="s">
        <v>276</v>
      </c>
      <c r="C10" s="17">
        <v>0.26050338137500401</v>
      </c>
      <c r="D10" s="17">
        <v>0.25770148365898499</v>
      </c>
      <c r="E10" s="17">
        <v>0.26444350008442402</v>
      </c>
      <c r="F10" s="17"/>
      <c r="G10" s="17">
        <v>0.24606133072139699</v>
      </c>
      <c r="H10" s="17">
        <v>0.28637319563571301</v>
      </c>
      <c r="I10" s="17">
        <v>0.32433441648764599</v>
      </c>
      <c r="J10" s="17">
        <v>0.27029296823516602</v>
      </c>
      <c r="K10" s="17">
        <v>0.25400348718862698</v>
      </c>
      <c r="L10" s="17">
        <v>0.193278396079656</v>
      </c>
      <c r="M10" s="17"/>
      <c r="N10" s="17">
        <v>0.27476830791597601</v>
      </c>
      <c r="O10" s="17">
        <v>0.25573558583442202</v>
      </c>
      <c r="P10" s="17">
        <v>0.28418560171361101</v>
      </c>
      <c r="Q10" s="17">
        <v>0.22739876069179801</v>
      </c>
      <c r="R10" s="17"/>
      <c r="S10" s="17">
        <v>0.25856541930739102</v>
      </c>
      <c r="T10" s="17">
        <v>0.26269722989377797</v>
      </c>
      <c r="U10" s="17">
        <v>0.24742396823932</v>
      </c>
      <c r="V10" s="17">
        <v>0.25560718576035701</v>
      </c>
      <c r="W10" s="17">
        <v>0.23995415638088299</v>
      </c>
      <c r="X10" s="17">
        <v>0.25634059535233999</v>
      </c>
      <c r="Y10" s="17">
        <v>0.249091373371298</v>
      </c>
      <c r="Z10" s="17">
        <v>0.33861135511116602</v>
      </c>
      <c r="AA10" s="17">
        <v>0.24161206913205499</v>
      </c>
      <c r="AB10" s="17">
        <v>0.286303113830497</v>
      </c>
      <c r="AC10" s="17">
        <v>0.27128399598702502</v>
      </c>
      <c r="AD10" s="17">
        <v>0.270540735104636</v>
      </c>
      <c r="AE10" s="17"/>
      <c r="AF10" s="17">
        <v>0.26494064290969899</v>
      </c>
      <c r="AG10" s="17">
        <v>0.26966371100594599</v>
      </c>
      <c r="AH10" s="17">
        <v>0.236069427078266</v>
      </c>
      <c r="AI10" s="17"/>
      <c r="AJ10" s="17">
        <v>0.247565355576222</v>
      </c>
      <c r="AK10" s="17">
        <v>0.276797022865789</v>
      </c>
      <c r="AL10" s="17">
        <v>0.25970286300142098</v>
      </c>
      <c r="AM10" s="17">
        <v>0.10876638037203</v>
      </c>
      <c r="AN10" s="17">
        <v>0.26691812071786802</v>
      </c>
      <c r="AO10" s="17"/>
      <c r="AP10" s="17">
        <v>0.24120923575122399</v>
      </c>
      <c r="AQ10" s="17">
        <v>0.28549050714056901</v>
      </c>
      <c r="AR10" s="17">
        <v>0.19462920054201099</v>
      </c>
      <c r="AS10" s="17"/>
      <c r="AT10" s="17">
        <v>0.24271586912217299</v>
      </c>
      <c r="AU10" s="17">
        <v>0.280251365250688</v>
      </c>
      <c r="AV10" s="17">
        <v>0.26818037696717301</v>
      </c>
      <c r="AW10" s="17">
        <v>0.27253869737974001</v>
      </c>
      <c r="AX10" s="17">
        <v>0.21665605979476399</v>
      </c>
      <c r="AY10" s="17"/>
      <c r="AZ10" s="17">
        <v>0.16850064120027899</v>
      </c>
      <c r="BA10" s="17">
        <v>0.19735866020228099</v>
      </c>
      <c r="BB10" s="17">
        <v>0.209193825805813</v>
      </c>
      <c r="BC10" s="17">
        <v>0.21532180418933999</v>
      </c>
      <c r="BD10" s="17">
        <v>0.27566340928901201</v>
      </c>
      <c r="BE10" s="17">
        <v>0.24567410737819201</v>
      </c>
      <c r="BF10" s="17">
        <v>0.278098853127487</v>
      </c>
      <c r="BG10" s="17">
        <v>0.323017873251502</v>
      </c>
      <c r="BH10" s="17">
        <v>0.31343482091302899</v>
      </c>
      <c r="BI10" s="17">
        <v>0.21164730724115</v>
      </c>
      <c r="BJ10" s="17">
        <v>0.27099913726768399</v>
      </c>
      <c r="BK10" s="17">
        <v>0.29976088694570602</v>
      </c>
      <c r="BL10" s="17">
        <v>0.25234683604061697</v>
      </c>
      <c r="BM10" s="17">
        <v>0.27239752498424702</v>
      </c>
      <c r="BN10" s="17">
        <v>0.325819986003202</v>
      </c>
      <c r="BO10" s="17">
        <v>0.22973240672072201</v>
      </c>
      <c r="BP10" s="17"/>
      <c r="BQ10" s="17">
        <v>0.25520522981636501</v>
      </c>
      <c r="BR10" s="17">
        <v>0.26405747888770398</v>
      </c>
    </row>
    <row r="11" spans="2:70" x14ac:dyDescent="0.35">
      <c r="B11" s="18" t="s">
        <v>277</v>
      </c>
      <c r="C11" s="17">
        <v>0.16700976928610001</v>
      </c>
      <c r="D11" s="17">
        <v>0.16356992850982799</v>
      </c>
      <c r="E11" s="17">
        <v>0.16968717153636301</v>
      </c>
      <c r="F11" s="17"/>
      <c r="G11" s="17">
        <v>0.225610603637345</v>
      </c>
      <c r="H11" s="17">
        <v>0.16580665239026399</v>
      </c>
      <c r="I11" s="17">
        <v>0.16360137339645001</v>
      </c>
      <c r="J11" s="17">
        <v>0.16915931613339899</v>
      </c>
      <c r="K11" s="17">
        <v>0.15924337817750001</v>
      </c>
      <c r="L11" s="17">
        <v>0.13520899545851101</v>
      </c>
      <c r="M11" s="17"/>
      <c r="N11" s="17">
        <v>0.174525344014791</v>
      </c>
      <c r="O11" s="17">
        <v>0.18067630408846</v>
      </c>
      <c r="P11" s="17">
        <v>0.16812708013414199</v>
      </c>
      <c r="Q11" s="17">
        <v>0.144900902990098</v>
      </c>
      <c r="R11" s="17"/>
      <c r="S11" s="17">
        <v>0.17805812964585099</v>
      </c>
      <c r="T11" s="17">
        <v>0.163657578889706</v>
      </c>
      <c r="U11" s="17">
        <v>0.14003007299898301</v>
      </c>
      <c r="V11" s="17">
        <v>0.17632648932602399</v>
      </c>
      <c r="W11" s="17">
        <v>0.18644891929667701</v>
      </c>
      <c r="X11" s="17">
        <v>0.14552208414214901</v>
      </c>
      <c r="Y11" s="17">
        <v>0.18350139814225599</v>
      </c>
      <c r="Z11" s="17">
        <v>0.13741254026024599</v>
      </c>
      <c r="AA11" s="17">
        <v>0.17761783640276199</v>
      </c>
      <c r="AB11" s="17">
        <v>0.16221110341763501</v>
      </c>
      <c r="AC11" s="17">
        <v>0.17115881808344899</v>
      </c>
      <c r="AD11" s="17">
        <v>0.15696464996311299</v>
      </c>
      <c r="AE11" s="17"/>
      <c r="AF11" s="17">
        <v>0.14242273950388401</v>
      </c>
      <c r="AG11" s="17">
        <v>0.18007146634698601</v>
      </c>
      <c r="AH11" s="17">
        <v>0.16435959356440599</v>
      </c>
      <c r="AI11" s="17"/>
      <c r="AJ11" s="17">
        <v>0.15404758510246999</v>
      </c>
      <c r="AK11" s="17">
        <v>0.19210605996166</v>
      </c>
      <c r="AL11" s="17">
        <v>0.132377642202055</v>
      </c>
      <c r="AM11" s="17">
        <v>0.19922356726819801</v>
      </c>
      <c r="AN11" s="17">
        <v>0.16420968864271601</v>
      </c>
      <c r="AO11" s="17"/>
      <c r="AP11" s="17">
        <v>0.153722550913269</v>
      </c>
      <c r="AQ11" s="17">
        <v>0.185753225403988</v>
      </c>
      <c r="AR11" s="17">
        <v>0.15317546539584001</v>
      </c>
      <c r="AS11" s="17"/>
      <c r="AT11" s="17">
        <v>0.15237334938459901</v>
      </c>
      <c r="AU11" s="17">
        <v>0.17962738648069701</v>
      </c>
      <c r="AV11" s="17">
        <v>0.17829043003249301</v>
      </c>
      <c r="AW11" s="17">
        <v>0.158772582802543</v>
      </c>
      <c r="AX11" s="17">
        <v>0.128581166219294</v>
      </c>
      <c r="AY11" s="17"/>
      <c r="AZ11" s="17">
        <v>0.17138701966290501</v>
      </c>
      <c r="BA11" s="17">
        <v>0.182216033464425</v>
      </c>
      <c r="BB11" s="17">
        <v>0.131297426088158</v>
      </c>
      <c r="BC11" s="17">
        <v>0.213457999126973</v>
      </c>
      <c r="BD11" s="17">
        <v>0.121263990285153</v>
      </c>
      <c r="BE11" s="17">
        <v>0.188575853233476</v>
      </c>
      <c r="BF11" s="17">
        <v>0.141245811360312</v>
      </c>
      <c r="BG11" s="17">
        <v>0.167430802344779</v>
      </c>
      <c r="BH11" s="17">
        <v>0.19244457542144</v>
      </c>
      <c r="BI11" s="17">
        <v>0.16881073659205301</v>
      </c>
      <c r="BJ11" s="17">
        <v>0.19415961538943899</v>
      </c>
      <c r="BK11" s="17">
        <v>0.13862192893973099</v>
      </c>
      <c r="BL11" s="17">
        <v>0.14524338084163799</v>
      </c>
      <c r="BM11" s="17">
        <v>0.21253368190124999</v>
      </c>
      <c r="BN11" s="17">
        <v>0.182786646810462</v>
      </c>
      <c r="BO11" s="17">
        <v>0.17575842016565901</v>
      </c>
      <c r="BP11" s="17"/>
      <c r="BQ11" s="17">
        <v>0.16338377373083099</v>
      </c>
      <c r="BR11" s="17">
        <v>0.16920034528004099</v>
      </c>
    </row>
    <row r="12" spans="2:70" x14ac:dyDescent="0.35">
      <c r="B12" s="18" t="s">
        <v>278</v>
      </c>
      <c r="C12" s="17">
        <v>0.14414419515051199</v>
      </c>
      <c r="D12" s="17">
        <v>0.133849783495498</v>
      </c>
      <c r="E12" s="17">
        <v>0.15426170984670801</v>
      </c>
      <c r="F12" s="17"/>
      <c r="G12" s="17">
        <v>0.13991298284945999</v>
      </c>
      <c r="H12" s="17">
        <v>0.13260083897696301</v>
      </c>
      <c r="I12" s="17">
        <v>0.14234591299879601</v>
      </c>
      <c r="J12" s="17">
        <v>0.14003434408226101</v>
      </c>
      <c r="K12" s="17">
        <v>0.13972387892337401</v>
      </c>
      <c r="L12" s="17">
        <v>0.16414074088192299</v>
      </c>
      <c r="M12" s="17"/>
      <c r="N12" s="17">
        <v>0.15028075888789399</v>
      </c>
      <c r="O12" s="17">
        <v>0.15179632734594101</v>
      </c>
      <c r="P12" s="17">
        <v>0.127984141535294</v>
      </c>
      <c r="Q12" s="17">
        <v>0.14566086268143599</v>
      </c>
      <c r="R12" s="17"/>
      <c r="S12" s="17">
        <v>0.131263911863476</v>
      </c>
      <c r="T12" s="17">
        <v>0.15547773309329199</v>
      </c>
      <c r="U12" s="17">
        <v>0.15136123229930901</v>
      </c>
      <c r="V12" s="17">
        <v>0.12616539970114099</v>
      </c>
      <c r="W12" s="17">
        <v>0.12703101914370499</v>
      </c>
      <c r="X12" s="17">
        <v>0.146647893605623</v>
      </c>
      <c r="Y12" s="17">
        <v>0.16730598284516801</v>
      </c>
      <c r="Z12" s="17">
        <v>0.11238254443867</v>
      </c>
      <c r="AA12" s="17">
        <v>0.16086133177286499</v>
      </c>
      <c r="AB12" s="17">
        <v>0.14110711783635899</v>
      </c>
      <c r="AC12" s="17">
        <v>0.14599400942499699</v>
      </c>
      <c r="AD12" s="17">
        <v>0.14747545059351</v>
      </c>
      <c r="AE12" s="17"/>
      <c r="AF12" s="17">
        <v>0.14531105720228399</v>
      </c>
      <c r="AG12" s="17">
        <v>0.14938519505068901</v>
      </c>
      <c r="AH12" s="17">
        <v>0.13217954297016701</v>
      </c>
      <c r="AI12" s="17"/>
      <c r="AJ12" s="17">
        <v>0.15253513102848201</v>
      </c>
      <c r="AK12" s="17">
        <v>0.14269826131609201</v>
      </c>
      <c r="AL12" s="17">
        <v>0.15660146693938301</v>
      </c>
      <c r="AM12" s="17">
        <v>0.105755332298356</v>
      </c>
      <c r="AN12" s="17">
        <v>0.12923896282323699</v>
      </c>
      <c r="AO12" s="17"/>
      <c r="AP12" s="17">
        <v>0.16612004674007</v>
      </c>
      <c r="AQ12" s="17">
        <v>0.12998008988551199</v>
      </c>
      <c r="AR12" s="17">
        <v>0.12944052683594101</v>
      </c>
      <c r="AS12" s="17"/>
      <c r="AT12" s="17">
        <v>0.124938205769897</v>
      </c>
      <c r="AU12" s="17">
        <v>0.148210506370654</v>
      </c>
      <c r="AV12" s="17">
        <v>0.13413368256847</v>
      </c>
      <c r="AW12" s="17">
        <v>0.15954024005381701</v>
      </c>
      <c r="AX12" s="17">
        <v>0.19270422804234799</v>
      </c>
      <c r="AY12" s="17"/>
      <c r="AZ12" s="17">
        <v>0.18130628919856001</v>
      </c>
      <c r="BA12" s="17">
        <v>0.109110980371924</v>
      </c>
      <c r="BB12" s="17">
        <v>0.188666378468831</v>
      </c>
      <c r="BC12" s="17">
        <v>0.13873971675812299</v>
      </c>
      <c r="BD12" s="17">
        <v>0.10727536527577</v>
      </c>
      <c r="BE12" s="17">
        <v>0.13283432655093499</v>
      </c>
      <c r="BF12" s="17">
        <v>0.13530349073697201</v>
      </c>
      <c r="BG12" s="17">
        <v>0.118953871594542</v>
      </c>
      <c r="BH12" s="17">
        <v>0.140448400150715</v>
      </c>
      <c r="BI12" s="17">
        <v>0.185540238642909</v>
      </c>
      <c r="BJ12" s="17">
        <v>0.15081809314382499</v>
      </c>
      <c r="BK12" s="17">
        <v>0.206931111877487</v>
      </c>
      <c r="BL12" s="17">
        <v>0.162689773571848</v>
      </c>
      <c r="BM12" s="17">
        <v>8.5642050361624894E-2</v>
      </c>
      <c r="BN12" s="17">
        <v>0.12705777149855099</v>
      </c>
      <c r="BO12" s="17">
        <v>0.183938748762243</v>
      </c>
      <c r="BP12" s="17"/>
      <c r="BQ12" s="17">
        <v>0.14650201193923701</v>
      </c>
      <c r="BR12" s="17">
        <v>0.14439858421757201</v>
      </c>
    </row>
    <row r="13" spans="2:70" x14ac:dyDescent="0.35">
      <c r="B13" s="18" t="s">
        <v>279</v>
      </c>
      <c r="C13" s="17">
        <v>0.114214498587594</v>
      </c>
      <c r="D13" s="17">
        <v>0.109140306069304</v>
      </c>
      <c r="E13" s="17">
        <v>0.11990001164173</v>
      </c>
      <c r="F13" s="17"/>
      <c r="G13" s="17">
        <v>9.2518097831768203E-2</v>
      </c>
      <c r="H13" s="17">
        <v>8.4055177233679695E-2</v>
      </c>
      <c r="I13" s="17">
        <v>9.7485421694107594E-2</v>
      </c>
      <c r="J13" s="17">
        <v>0.125090573166946</v>
      </c>
      <c r="K13" s="17">
        <v>0.124094291087622</v>
      </c>
      <c r="L13" s="17">
        <v>0.15134216120709301</v>
      </c>
      <c r="M13" s="17"/>
      <c r="N13" s="17">
        <v>0.11268494834888999</v>
      </c>
      <c r="O13" s="17">
        <v>0.122310132253436</v>
      </c>
      <c r="P13" s="17">
        <v>9.4352541214619001E-2</v>
      </c>
      <c r="Q13" s="17">
        <v>0.123506826507689</v>
      </c>
      <c r="R13" s="17"/>
      <c r="S13" s="17">
        <v>0.12587312099471601</v>
      </c>
      <c r="T13" s="17">
        <v>0.129125279341511</v>
      </c>
      <c r="U13" s="17">
        <v>0.14396390277816101</v>
      </c>
      <c r="V13" s="17">
        <v>9.6461318502746002E-2</v>
      </c>
      <c r="W13" s="17">
        <v>0.12464035824290499</v>
      </c>
      <c r="X13" s="17">
        <v>0.108014551529756</v>
      </c>
      <c r="Y13" s="17">
        <v>8.9511933700441207E-2</v>
      </c>
      <c r="Z13" s="17">
        <v>9.6142294894147398E-2</v>
      </c>
      <c r="AA13" s="17">
        <v>0.118888818199715</v>
      </c>
      <c r="AB13" s="17">
        <v>0.12008691280976901</v>
      </c>
      <c r="AC13" s="17">
        <v>7.7985032566968898E-2</v>
      </c>
      <c r="AD13" s="17">
        <v>7.8843847357976699E-2</v>
      </c>
      <c r="AE13" s="17"/>
      <c r="AF13" s="17">
        <v>0.119716755680155</v>
      </c>
      <c r="AG13" s="17">
        <v>0.116188927703577</v>
      </c>
      <c r="AH13" s="17">
        <v>0.107268824371446</v>
      </c>
      <c r="AI13" s="17"/>
      <c r="AJ13" s="17">
        <v>0.117354737067958</v>
      </c>
      <c r="AK13" s="17">
        <v>0.116760284429947</v>
      </c>
      <c r="AL13" s="17">
        <v>0.156254976504762</v>
      </c>
      <c r="AM13" s="17">
        <v>0.10082576351422901</v>
      </c>
      <c r="AN13" s="17">
        <v>9.3634110080768496E-2</v>
      </c>
      <c r="AO13" s="17"/>
      <c r="AP13" s="17">
        <v>0.11045323857960999</v>
      </c>
      <c r="AQ13" s="17">
        <v>0.11521865751626301</v>
      </c>
      <c r="AR13" s="17">
        <v>0.16276848974864</v>
      </c>
      <c r="AS13" s="17"/>
      <c r="AT13" s="17">
        <v>0.127862739765252</v>
      </c>
      <c r="AU13" s="17">
        <v>0.10534442354335299</v>
      </c>
      <c r="AV13" s="17">
        <v>0.109459559416983</v>
      </c>
      <c r="AW13" s="17">
        <v>0.119577381668889</v>
      </c>
      <c r="AX13" s="17">
        <v>0.14494635550693899</v>
      </c>
      <c r="AY13" s="17"/>
      <c r="AZ13" s="17">
        <v>0.17049766141046099</v>
      </c>
      <c r="BA13" s="17">
        <v>0.12846814420291799</v>
      </c>
      <c r="BB13" s="17">
        <v>0.154181753848422</v>
      </c>
      <c r="BC13" s="17">
        <v>0.101751692813855</v>
      </c>
      <c r="BD13" s="17">
        <v>0.139005630288254</v>
      </c>
      <c r="BE13" s="17">
        <v>0.102140483426262</v>
      </c>
      <c r="BF13" s="17">
        <v>0.120182909888514</v>
      </c>
      <c r="BG13" s="17">
        <v>0.109029986247499</v>
      </c>
      <c r="BH13" s="17">
        <v>0.103205746315976</v>
      </c>
      <c r="BI13" s="17">
        <v>0.13649751516461001</v>
      </c>
      <c r="BJ13" s="17">
        <v>0.109676810525629</v>
      </c>
      <c r="BK13" s="17">
        <v>4.2524331991723299E-2</v>
      </c>
      <c r="BL13" s="17">
        <v>0.111760174114114</v>
      </c>
      <c r="BM13" s="17">
        <v>0.119617229143723</v>
      </c>
      <c r="BN13" s="17">
        <v>7.1651299131279003E-2</v>
      </c>
      <c r="BO13" s="17">
        <v>0.12527966806759</v>
      </c>
      <c r="BP13" s="17"/>
      <c r="BQ13" s="17">
        <v>0.104399375064885</v>
      </c>
      <c r="BR13" s="17">
        <v>0.118468617355978</v>
      </c>
    </row>
    <row r="14" spans="2:70" x14ac:dyDescent="0.35">
      <c r="B14" s="18" t="s">
        <v>280</v>
      </c>
      <c r="C14" s="17">
        <v>3.5267002842229001E-2</v>
      </c>
      <c r="D14" s="17">
        <v>3.9239085190352602E-2</v>
      </c>
      <c r="E14" s="17">
        <v>3.11479923013727E-2</v>
      </c>
      <c r="F14" s="17"/>
      <c r="G14" s="17">
        <v>2.4276577855275601E-2</v>
      </c>
      <c r="H14" s="17">
        <v>2.7400711922179698E-2</v>
      </c>
      <c r="I14" s="17">
        <v>2.42692766087244E-2</v>
      </c>
      <c r="J14" s="17">
        <v>2.7721821934093501E-2</v>
      </c>
      <c r="K14" s="17">
        <v>4.1308088184002098E-2</v>
      </c>
      <c r="L14" s="17">
        <v>6.0087846781479999E-2</v>
      </c>
      <c r="M14" s="17"/>
      <c r="N14" s="17">
        <v>4.2111245767073598E-2</v>
      </c>
      <c r="O14" s="17">
        <v>3.3863562606917502E-2</v>
      </c>
      <c r="P14" s="17">
        <v>2.94498160892268E-2</v>
      </c>
      <c r="Q14" s="17">
        <v>3.3984424615345399E-2</v>
      </c>
      <c r="R14" s="17"/>
      <c r="S14" s="17">
        <v>2.9220959314045499E-2</v>
      </c>
      <c r="T14" s="17">
        <v>3.6170688485280197E-2</v>
      </c>
      <c r="U14" s="17">
        <v>3.6595802606121899E-2</v>
      </c>
      <c r="V14" s="17">
        <v>4.3562043999393403E-2</v>
      </c>
      <c r="W14" s="17">
        <v>5.0919045365035498E-2</v>
      </c>
      <c r="X14" s="17">
        <v>2.9929058717811201E-2</v>
      </c>
      <c r="Y14" s="17">
        <v>3.9106726541770297E-2</v>
      </c>
      <c r="Z14" s="17">
        <v>3.2926811806108999E-2</v>
      </c>
      <c r="AA14" s="17">
        <v>3.9668439335388897E-2</v>
      </c>
      <c r="AB14" s="17">
        <v>2.3741211202390599E-2</v>
      </c>
      <c r="AC14" s="17">
        <v>4.0885162956834899E-2</v>
      </c>
      <c r="AD14" s="17">
        <v>1.2482876524331801E-2</v>
      </c>
      <c r="AE14" s="17"/>
      <c r="AF14" s="17">
        <v>4.0750002360584202E-2</v>
      </c>
      <c r="AG14" s="17">
        <v>3.2555434451599703E-2</v>
      </c>
      <c r="AH14" s="17">
        <v>3.9321152937165899E-2</v>
      </c>
      <c r="AI14" s="17"/>
      <c r="AJ14" s="17">
        <v>4.9394427972002997E-2</v>
      </c>
      <c r="AK14" s="17">
        <v>2.68785137501702E-2</v>
      </c>
      <c r="AL14" s="17">
        <v>4.3513917386208002E-2</v>
      </c>
      <c r="AM14" s="17">
        <v>0</v>
      </c>
      <c r="AN14" s="17">
        <v>2.4281115117135401E-2</v>
      </c>
      <c r="AO14" s="17"/>
      <c r="AP14" s="17">
        <v>4.7986446555765901E-2</v>
      </c>
      <c r="AQ14" s="17">
        <v>2.8785267839656601E-2</v>
      </c>
      <c r="AR14" s="17">
        <v>4.8070339212586098E-2</v>
      </c>
      <c r="AS14" s="17"/>
      <c r="AT14" s="17">
        <v>3.9589268947748203E-2</v>
      </c>
      <c r="AU14" s="17">
        <v>2.9029486997584002E-2</v>
      </c>
      <c r="AV14" s="17">
        <v>3.6448585486828597E-2</v>
      </c>
      <c r="AW14" s="17">
        <v>3.0441007979351599E-2</v>
      </c>
      <c r="AX14" s="17">
        <v>6.1116242850723299E-2</v>
      </c>
      <c r="AY14" s="17"/>
      <c r="AZ14" s="17">
        <v>0</v>
      </c>
      <c r="BA14" s="17">
        <v>1.4637436114196E-2</v>
      </c>
      <c r="BB14" s="17">
        <v>3.2201946335198302E-2</v>
      </c>
      <c r="BC14" s="17">
        <v>2.73219171682136E-2</v>
      </c>
      <c r="BD14" s="17">
        <v>4.9480652508627099E-2</v>
      </c>
      <c r="BE14" s="17">
        <v>5.2840889681331202E-2</v>
      </c>
      <c r="BF14" s="17">
        <v>3.1966876556401597E-2</v>
      </c>
      <c r="BG14" s="17">
        <v>3.4291756756454898E-2</v>
      </c>
      <c r="BH14" s="17">
        <v>3.3078741437197003E-2</v>
      </c>
      <c r="BI14" s="17">
        <v>4.4357103248093201E-2</v>
      </c>
      <c r="BJ14" s="17">
        <v>2.3040996351924799E-2</v>
      </c>
      <c r="BK14" s="17">
        <v>3.5476112958515403E-2</v>
      </c>
      <c r="BL14" s="17">
        <v>2.1308424720176199E-2</v>
      </c>
      <c r="BM14" s="17">
        <v>4.7885614510937299E-2</v>
      </c>
      <c r="BN14" s="17">
        <v>4.8635737680324399E-2</v>
      </c>
      <c r="BO14" s="17">
        <v>1.3098731762673101E-2</v>
      </c>
      <c r="BP14" s="17"/>
      <c r="BQ14" s="17">
        <v>3.3690470161360703E-2</v>
      </c>
      <c r="BR14" s="17">
        <v>3.6062485149481502E-2</v>
      </c>
    </row>
    <row r="15" spans="2:70" ht="29" x14ac:dyDescent="0.35">
      <c r="B15" s="18" t="s">
        <v>281</v>
      </c>
      <c r="C15" s="17">
        <v>4.6977968943345001E-2</v>
      </c>
      <c r="D15" s="17">
        <v>5.39310901683299E-2</v>
      </c>
      <c r="E15" s="17">
        <v>3.9937820328438199E-2</v>
      </c>
      <c r="F15" s="17"/>
      <c r="G15" s="17">
        <v>2.46359018874425E-2</v>
      </c>
      <c r="H15" s="17">
        <v>2.81165654629334E-2</v>
      </c>
      <c r="I15" s="17">
        <v>2.7401109327128598E-2</v>
      </c>
      <c r="J15" s="17">
        <v>4.0101768758921803E-2</v>
      </c>
      <c r="K15" s="17">
        <v>6.0693161713223302E-2</v>
      </c>
      <c r="L15" s="17">
        <v>8.9618496584785698E-2</v>
      </c>
      <c r="M15" s="17"/>
      <c r="N15" s="17">
        <v>3.8083959655896199E-2</v>
      </c>
      <c r="O15" s="17">
        <v>5.1836115146176899E-2</v>
      </c>
      <c r="P15" s="17">
        <v>4.2447428738846903E-2</v>
      </c>
      <c r="Q15" s="17">
        <v>5.5100568775604597E-2</v>
      </c>
      <c r="R15" s="17"/>
      <c r="S15" s="17">
        <v>3.2658187048578903E-2</v>
      </c>
      <c r="T15" s="17">
        <v>6.1140124102888403E-2</v>
      </c>
      <c r="U15" s="17">
        <v>6.1188876217859997E-2</v>
      </c>
      <c r="V15" s="17">
        <v>7.0033168309925106E-2</v>
      </c>
      <c r="W15" s="17">
        <v>6.4794280385846503E-2</v>
      </c>
      <c r="X15" s="17">
        <v>4.3165066275355997E-2</v>
      </c>
      <c r="Y15" s="17">
        <v>3.8805902651289498E-2</v>
      </c>
      <c r="Z15" s="17">
        <v>1.08981430053962E-2</v>
      </c>
      <c r="AA15" s="17">
        <v>4.9037070250888902E-2</v>
      </c>
      <c r="AB15" s="17">
        <v>4.2007739564979003E-2</v>
      </c>
      <c r="AC15" s="17">
        <v>1.4522512536656099E-2</v>
      </c>
      <c r="AD15" s="17">
        <v>4.65298540295307E-2</v>
      </c>
      <c r="AE15" s="17"/>
      <c r="AF15" s="17">
        <v>5.6094792979736997E-2</v>
      </c>
      <c r="AG15" s="17">
        <v>4.1501478288480699E-2</v>
      </c>
      <c r="AH15" s="17">
        <v>4.5226910413293402E-2</v>
      </c>
      <c r="AI15" s="17"/>
      <c r="AJ15" s="17">
        <v>5.5732047025180802E-2</v>
      </c>
      <c r="AK15" s="17">
        <v>2.9405571266051998E-2</v>
      </c>
      <c r="AL15" s="17">
        <v>3.8676861180523499E-2</v>
      </c>
      <c r="AM15" s="17">
        <v>8.67360750304004E-2</v>
      </c>
      <c r="AN15" s="17">
        <v>5.0880085583104098E-2</v>
      </c>
      <c r="AO15" s="17"/>
      <c r="AP15" s="17">
        <v>4.8684244608831501E-2</v>
      </c>
      <c r="AQ15" s="17">
        <v>3.7910760326690801E-2</v>
      </c>
      <c r="AR15" s="17">
        <v>5.0362114969531198E-2</v>
      </c>
      <c r="AS15" s="17"/>
      <c r="AT15" s="17">
        <v>4.8199116600978698E-2</v>
      </c>
      <c r="AU15" s="17">
        <v>4.5273732136426999E-2</v>
      </c>
      <c r="AV15" s="17">
        <v>5.0593090726433101E-2</v>
      </c>
      <c r="AW15" s="17">
        <v>3.3094210853145199E-2</v>
      </c>
      <c r="AX15" s="17">
        <v>4.7036502700308999E-2</v>
      </c>
      <c r="AY15" s="17"/>
      <c r="AZ15" s="17">
        <v>0</v>
      </c>
      <c r="BA15" s="17">
        <v>6.0340141912295302E-2</v>
      </c>
      <c r="BB15" s="17">
        <v>4.3285231581379799E-2</v>
      </c>
      <c r="BC15" s="17">
        <v>6.8269789922806703E-2</v>
      </c>
      <c r="BD15" s="17">
        <v>6.1005470644190998E-2</v>
      </c>
      <c r="BE15" s="17">
        <v>5.6148705147048797E-2</v>
      </c>
      <c r="BF15" s="17">
        <v>6.9199473971920306E-2</v>
      </c>
      <c r="BG15" s="17">
        <v>4.5361106825474097E-2</v>
      </c>
      <c r="BH15" s="17">
        <v>4.4634605400117502E-2</v>
      </c>
      <c r="BI15" s="17">
        <v>2.13727814211296E-2</v>
      </c>
      <c r="BJ15" s="17">
        <v>3.4575941764290102E-2</v>
      </c>
      <c r="BK15" s="17">
        <v>2.7928191399433599E-2</v>
      </c>
      <c r="BL15" s="17">
        <v>3.2293927764299797E-2</v>
      </c>
      <c r="BM15" s="17">
        <v>4.8204881853085198E-2</v>
      </c>
      <c r="BN15" s="17">
        <v>0</v>
      </c>
      <c r="BO15" s="17">
        <v>1.3344860801425501E-2</v>
      </c>
      <c r="BP15" s="17"/>
      <c r="BQ15" s="17">
        <v>3.8948715561132503E-2</v>
      </c>
      <c r="BR15" s="17">
        <v>5.0586899594905602E-2</v>
      </c>
    </row>
    <row r="16" spans="2:70" x14ac:dyDescent="0.35">
      <c r="B16" s="18" t="s">
        <v>282</v>
      </c>
      <c r="C16" s="17">
        <v>2.4209036334499501E-2</v>
      </c>
      <c r="D16" s="17">
        <v>2.6586504641231801E-2</v>
      </c>
      <c r="E16" s="17">
        <v>2.20444627010505E-2</v>
      </c>
      <c r="F16" s="17"/>
      <c r="G16" s="17">
        <v>9.0600359591390799E-3</v>
      </c>
      <c r="H16" s="17">
        <v>4.4315008115689202E-3</v>
      </c>
      <c r="I16" s="17">
        <v>3.8606329130146098E-3</v>
      </c>
      <c r="J16" s="17">
        <v>1.8683863476608598E-2</v>
      </c>
      <c r="K16" s="17">
        <v>3.3645134206825501E-2</v>
      </c>
      <c r="L16" s="17">
        <v>6.5199013907989101E-2</v>
      </c>
      <c r="M16" s="17"/>
      <c r="N16" s="17">
        <v>2.6348924327600099E-2</v>
      </c>
      <c r="O16" s="17">
        <v>1.8271290365071999E-2</v>
      </c>
      <c r="P16" s="17">
        <v>2.0169403534121499E-2</v>
      </c>
      <c r="Q16" s="17">
        <v>3.1936869700867301E-2</v>
      </c>
      <c r="R16" s="17"/>
      <c r="S16" s="17">
        <v>1.2521618343880299E-2</v>
      </c>
      <c r="T16" s="17">
        <v>2.5310048594785101E-2</v>
      </c>
      <c r="U16" s="17">
        <v>2.3880697955245E-2</v>
      </c>
      <c r="V16" s="17">
        <v>3.13884589807178E-2</v>
      </c>
      <c r="W16" s="17">
        <v>3.1679202942107298E-2</v>
      </c>
      <c r="X16" s="17">
        <v>3.0263650496656899E-2</v>
      </c>
      <c r="Y16" s="17">
        <v>2.54857449521942E-2</v>
      </c>
      <c r="Z16" s="17">
        <v>1.44535512916747E-2</v>
      </c>
      <c r="AA16" s="17">
        <v>2.94241869766842E-2</v>
      </c>
      <c r="AB16" s="17">
        <v>3.1522609261469298E-2</v>
      </c>
      <c r="AC16" s="17">
        <v>1.5939929176903199E-2</v>
      </c>
      <c r="AD16" s="17">
        <v>0</v>
      </c>
      <c r="AE16" s="17"/>
      <c r="AF16" s="17">
        <v>3.2695118900113299E-2</v>
      </c>
      <c r="AG16" s="17">
        <v>2.0842280960436301E-2</v>
      </c>
      <c r="AH16" s="17">
        <v>2.39808355793396E-2</v>
      </c>
      <c r="AI16" s="17"/>
      <c r="AJ16" s="17">
        <v>3.5165466183985097E-2</v>
      </c>
      <c r="AK16" s="17">
        <v>6.5681129723382196E-3</v>
      </c>
      <c r="AL16" s="17">
        <v>3.5091952775214902E-2</v>
      </c>
      <c r="AM16" s="17">
        <v>0</v>
      </c>
      <c r="AN16" s="17">
        <v>3.19715982345916E-2</v>
      </c>
      <c r="AO16" s="17"/>
      <c r="AP16" s="17">
        <v>3.4898408176449701E-2</v>
      </c>
      <c r="AQ16" s="17">
        <v>7.2211019263649099E-3</v>
      </c>
      <c r="AR16" s="17">
        <v>2.9041713643303001E-2</v>
      </c>
      <c r="AS16" s="17"/>
      <c r="AT16" s="17">
        <v>3.3379821514559198E-2</v>
      </c>
      <c r="AU16" s="17">
        <v>1.5271072598720599E-2</v>
      </c>
      <c r="AV16" s="17">
        <v>1.46591422369094E-2</v>
      </c>
      <c r="AW16" s="17">
        <v>1.49580257360061E-2</v>
      </c>
      <c r="AX16" s="17">
        <v>2.8527148270888099E-2</v>
      </c>
      <c r="AY16" s="17"/>
      <c r="AZ16" s="17">
        <v>0</v>
      </c>
      <c r="BA16" s="17">
        <v>4.21692051626886E-2</v>
      </c>
      <c r="BB16" s="17">
        <v>4.14884451393389E-2</v>
      </c>
      <c r="BC16" s="17">
        <v>3.3323019036041998E-2</v>
      </c>
      <c r="BD16" s="17">
        <v>1.5897168765977299E-2</v>
      </c>
      <c r="BE16" s="17">
        <v>2.7510199834131398E-2</v>
      </c>
      <c r="BF16" s="17">
        <v>1.9100407076114399E-2</v>
      </c>
      <c r="BG16" s="17">
        <v>5.3113065215343201E-3</v>
      </c>
      <c r="BH16" s="17">
        <v>1.3399997699688301E-2</v>
      </c>
      <c r="BI16" s="17">
        <v>1.27685235853331E-2</v>
      </c>
      <c r="BJ16" s="17">
        <v>2.1916193476892901E-2</v>
      </c>
      <c r="BK16" s="17">
        <v>4.8365926374782299E-2</v>
      </c>
      <c r="BL16" s="17">
        <v>5.4197215706313197E-3</v>
      </c>
      <c r="BM16" s="17">
        <v>1.7489882661948002E-2</v>
      </c>
      <c r="BN16" s="17">
        <v>0</v>
      </c>
      <c r="BO16" s="17">
        <v>1.12375673501976E-2</v>
      </c>
      <c r="BP16" s="17"/>
      <c r="BQ16" s="17">
        <v>1.5590009192897099E-2</v>
      </c>
      <c r="BR16" s="17">
        <v>2.7604126059945801E-2</v>
      </c>
    </row>
    <row r="17" spans="2:70" x14ac:dyDescent="0.35">
      <c r="B17" s="18" t="s">
        <v>129</v>
      </c>
      <c r="C17" s="19">
        <v>6.16783193310324E-3</v>
      </c>
      <c r="D17" s="19">
        <v>7.28985896290495E-3</v>
      </c>
      <c r="E17" s="19">
        <v>5.1125031203885203E-3</v>
      </c>
      <c r="F17" s="19"/>
      <c r="G17" s="19">
        <v>4.7972808723765296E-3</v>
      </c>
      <c r="H17" s="19">
        <v>1.3065527858418899E-3</v>
      </c>
      <c r="I17" s="19">
        <v>1.0153965908854401E-2</v>
      </c>
      <c r="J17" s="19">
        <v>5.72060251993363E-3</v>
      </c>
      <c r="K17" s="19">
        <v>9.8584774088144606E-3</v>
      </c>
      <c r="L17" s="19">
        <v>5.6704409406733601E-3</v>
      </c>
      <c r="M17" s="19"/>
      <c r="N17" s="19">
        <v>1.6378922365267001E-3</v>
      </c>
      <c r="O17" s="19">
        <v>6.3644768111621201E-3</v>
      </c>
      <c r="P17" s="19">
        <v>6.1781120290509096E-3</v>
      </c>
      <c r="Q17" s="19">
        <v>1.09269881077991E-2</v>
      </c>
      <c r="R17" s="19"/>
      <c r="S17" s="19">
        <v>9.3280505298374491E-3</v>
      </c>
      <c r="T17" s="19">
        <v>4.8434485304712799E-3</v>
      </c>
      <c r="U17" s="19">
        <v>8.5874812411650195E-3</v>
      </c>
      <c r="V17" s="19">
        <v>0</v>
      </c>
      <c r="W17" s="19">
        <v>3.0933050718752902E-3</v>
      </c>
      <c r="X17" s="19">
        <v>1.31533988704426E-2</v>
      </c>
      <c r="Y17" s="19">
        <v>0</v>
      </c>
      <c r="Z17" s="19">
        <v>5.3653735072060303E-3</v>
      </c>
      <c r="AA17" s="19">
        <v>2.04071369436788E-3</v>
      </c>
      <c r="AB17" s="19">
        <v>5.2917845879537698E-3</v>
      </c>
      <c r="AC17" s="19">
        <v>1.07364194668794E-2</v>
      </c>
      <c r="AD17" s="19">
        <v>2.3114547112801299E-2</v>
      </c>
      <c r="AE17" s="19"/>
      <c r="AF17" s="19">
        <v>5.11246220611772E-3</v>
      </c>
      <c r="AG17" s="19">
        <v>6.3367498165828699E-3</v>
      </c>
      <c r="AH17" s="19">
        <v>6.00569584583563E-3</v>
      </c>
      <c r="AI17" s="19"/>
      <c r="AJ17" s="19">
        <v>8.6805012483214192E-3</v>
      </c>
      <c r="AK17" s="19">
        <v>4.9517710298876997E-3</v>
      </c>
      <c r="AL17" s="19">
        <v>0</v>
      </c>
      <c r="AM17" s="19">
        <v>0</v>
      </c>
      <c r="AN17" s="19">
        <v>4.7158331198709899E-3</v>
      </c>
      <c r="AO17" s="19"/>
      <c r="AP17" s="19">
        <v>8.3020619517381305E-3</v>
      </c>
      <c r="AQ17" s="19">
        <v>3.0950672265526399E-3</v>
      </c>
      <c r="AR17" s="19">
        <v>4.7378658062718799E-3</v>
      </c>
      <c r="AS17" s="19"/>
      <c r="AT17" s="19">
        <v>1.1503559737856999E-2</v>
      </c>
      <c r="AU17" s="19">
        <v>3.4717226961570999E-3</v>
      </c>
      <c r="AV17" s="19">
        <v>4.3941190223450799E-3</v>
      </c>
      <c r="AW17" s="19">
        <v>2.2319156407916E-3</v>
      </c>
      <c r="AX17" s="19">
        <v>1.5694382971886699E-2</v>
      </c>
      <c r="AY17" s="19"/>
      <c r="AZ17" s="19">
        <v>6.3134626786606196E-2</v>
      </c>
      <c r="BA17" s="19">
        <v>1.5386508618763501E-2</v>
      </c>
      <c r="BB17" s="19">
        <v>8.5843051824054505E-3</v>
      </c>
      <c r="BC17" s="19">
        <v>0</v>
      </c>
      <c r="BD17" s="19">
        <v>7.9461651594259098E-3</v>
      </c>
      <c r="BE17" s="19">
        <v>0</v>
      </c>
      <c r="BF17" s="19">
        <v>4.8162607421991296E-3</v>
      </c>
      <c r="BG17" s="19">
        <v>3.1663629609500099E-3</v>
      </c>
      <c r="BH17" s="19">
        <v>6.0313614070793596E-3</v>
      </c>
      <c r="BI17" s="19">
        <v>1.3853735841042601E-2</v>
      </c>
      <c r="BJ17" s="19">
        <v>2.7442298473606599E-3</v>
      </c>
      <c r="BK17" s="19">
        <v>0</v>
      </c>
      <c r="BL17" s="19">
        <v>0</v>
      </c>
      <c r="BM17" s="19">
        <v>9.6310803474536997E-3</v>
      </c>
      <c r="BN17" s="19">
        <v>0</v>
      </c>
      <c r="BO17" s="19">
        <v>6.4811064517501602E-3</v>
      </c>
      <c r="BP17" s="19"/>
      <c r="BQ17" s="19">
        <v>7.4442513832857196E-4</v>
      </c>
      <c r="BR17" s="19">
        <v>6.8588810646033399E-3</v>
      </c>
    </row>
    <row r="18" spans="2:70" x14ac:dyDescent="0.35">
      <c r="B18" s="16"/>
    </row>
    <row r="19" spans="2:70" x14ac:dyDescent="0.35">
      <c r="B19" t="s">
        <v>98</v>
      </c>
    </row>
    <row r="20" spans="2:70" x14ac:dyDescent="0.35">
      <c r="B20" t="s">
        <v>99</v>
      </c>
    </row>
    <row r="22" spans="2:70" x14ac:dyDescent="0.35">
      <c r="B22" s="8" t="str">
        <f>HYPERLINK("#'Contents'!A1", "Return to Contents")</f>
        <v>Return to Contents</v>
      </c>
    </row>
  </sheetData>
  <mergeCells count="11">
    <mergeCell ref="BQ5:BR5"/>
    <mergeCell ref="D5:E5"/>
    <mergeCell ref="G5:L5"/>
    <mergeCell ref="N5:Q5"/>
    <mergeCell ref="S5:AD5"/>
    <mergeCell ref="AF5:AH5"/>
    <mergeCell ref="D2:BJ2"/>
    <mergeCell ref="AJ5:AN5"/>
    <mergeCell ref="AP5:AR5"/>
    <mergeCell ref="AT5:AX5"/>
    <mergeCell ref="AZ5:BO5"/>
  </mergeCells>
  <pageMargins left="0.7" right="0.7" top="0.75" bottom="0.75" header="0.3" footer="0.3"/>
  <pageSetup paperSize="9" orientation="portrait" horizontalDpi="300" verticalDpi="300"/>
  <drawing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B2:BR22"/>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67" width="10.7265625" customWidth="1"/>
    <col min="68" max="68" width="2.1796875" customWidth="1"/>
    <col min="69" max="70" width="10.7265625" customWidth="1"/>
    <col min="71" max="71" width="2.1796875" customWidth="1"/>
  </cols>
  <sheetData>
    <row r="2" spans="2:70" ht="40" customHeight="1" x14ac:dyDescent="0.35">
      <c r="D2" s="29" t="s">
        <v>285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row>
    <row r="5" spans="2:70" ht="30" customHeight="1" x14ac:dyDescent="0.35">
      <c r="B5" s="15"/>
      <c r="C5" s="15"/>
      <c r="D5" s="30" t="s">
        <v>74</v>
      </c>
      <c r="E5" s="30"/>
      <c r="F5" s="15"/>
      <c r="G5" s="30" t="s">
        <v>75</v>
      </c>
      <c r="H5" s="30"/>
      <c r="I5" s="30"/>
      <c r="J5" s="30"/>
      <c r="K5" s="30"/>
      <c r="L5" s="30"/>
      <c r="M5" s="15"/>
      <c r="N5" s="30" t="s">
        <v>76</v>
      </c>
      <c r="O5" s="30"/>
      <c r="P5" s="30"/>
      <c r="Q5" s="30"/>
      <c r="R5" s="15"/>
      <c r="S5" s="30" t="s">
        <v>77</v>
      </c>
      <c r="T5" s="30"/>
      <c r="U5" s="30"/>
      <c r="V5" s="30"/>
      <c r="W5" s="30"/>
      <c r="X5" s="30"/>
      <c r="Y5" s="30"/>
      <c r="Z5" s="30"/>
      <c r="AA5" s="30"/>
      <c r="AB5" s="30"/>
      <c r="AC5" s="30"/>
      <c r="AD5" s="30"/>
      <c r="AE5" s="15"/>
      <c r="AF5" s="30" t="s">
        <v>78</v>
      </c>
      <c r="AG5" s="30"/>
      <c r="AH5" s="30"/>
      <c r="AI5" s="15"/>
      <c r="AJ5" s="30" t="s">
        <v>79</v>
      </c>
      <c r="AK5" s="30"/>
      <c r="AL5" s="30"/>
      <c r="AM5" s="30"/>
      <c r="AN5" s="30"/>
      <c r="AO5" s="15"/>
      <c r="AP5" s="30" t="s">
        <v>80</v>
      </c>
      <c r="AQ5" s="30"/>
      <c r="AR5" s="30"/>
      <c r="AS5" s="15"/>
      <c r="AT5" s="30" t="s">
        <v>81</v>
      </c>
      <c r="AU5" s="30"/>
      <c r="AV5" s="30"/>
      <c r="AW5" s="30"/>
      <c r="AX5" s="30"/>
      <c r="AY5" s="15"/>
      <c r="AZ5" s="30" t="s">
        <v>82</v>
      </c>
      <c r="BA5" s="30"/>
      <c r="BB5" s="30"/>
      <c r="BC5" s="30"/>
      <c r="BD5" s="30"/>
      <c r="BE5" s="30"/>
      <c r="BF5" s="30"/>
      <c r="BG5" s="30"/>
      <c r="BH5" s="30"/>
      <c r="BI5" s="30"/>
      <c r="BJ5" s="30"/>
      <c r="BK5" s="30"/>
      <c r="BL5" s="30"/>
      <c r="BM5" s="30"/>
      <c r="BN5" s="30"/>
      <c r="BO5" s="30"/>
      <c r="BP5" s="15"/>
      <c r="BQ5" s="30" t="s">
        <v>83</v>
      </c>
      <c r="BR5" s="30"/>
    </row>
    <row r="6" spans="2:7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46</v>
      </c>
      <c r="AQ6" s="12" t="s">
        <v>47</v>
      </c>
      <c r="AR6" s="12" t="s">
        <v>50</v>
      </c>
      <c r="AT6" s="12" t="s">
        <v>51</v>
      </c>
      <c r="AU6" s="12" t="s">
        <v>52</v>
      </c>
      <c r="AV6" s="12" t="s">
        <v>53</v>
      </c>
      <c r="AW6" s="12" t="s">
        <v>54</v>
      </c>
      <c r="AX6" s="12" t="s">
        <v>55</v>
      </c>
      <c r="AZ6" s="12" t="s">
        <v>56</v>
      </c>
      <c r="BA6" s="12" t="s">
        <v>57</v>
      </c>
      <c r="BB6" s="12" t="s">
        <v>58</v>
      </c>
      <c r="BC6" s="12" t="s">
        <v>59</v>
      </c>
      <c r="BD6" s="12" t="s">
        <v>60</v>
      </c>
      <c r="BE6" s="12" t="s">
        <v>61</v>
      </c>
      <c r="BF6" s="12" t="s">
        <v>62</v>
      </c>
      <c r="BG6" s="12" t="s">
        <v>63</v>
      </c>
      <c r="BH6" s="12" t="s">
        <v>64</v>
      </c>
      <c r="BI6" s="12" t="s">
        <v>65</v>
      </c>
      <c r="BJ6" s="12" t="s">
        <v>66</v>
      </c>
      <c r="BK6" s="12" t="s">
        <v>67</v>
      </c>
      <c r="BL6" s="12" t="s">
        <v>68</v>
      </c>
      <c r="BM6" s="12" t="s">
        <v>69</v>
      </c>
      <c r="BN6" s="12" t="s">
        <v>70</v>
      </c>
      <c r="BO6" s="12" t="s">
        <v>71</v>
      </c>
      <c r="BQ6" s="12" t="s">
        <v>72</v>
      </c>
      <c r="BR6" s="12" t="s">
        <v>73</v>
      </c>
    </row>
    <row r="7" spans="2:70" ht="30" customHeight="1" x14ac:dyDescent="0.35">
      <c r="B7" s="10" t="s">
        <v>19</v>
      </c>
      <c r="C7" s="10">
        <v>4012</v>
      </c>
      <c r="D7" s="10">
        <v>1971</v>
      </c>
      <c r="E7" s="10">
        <v>2028</v>
      </c>
      <c r="F7" s="10"/>
      <c r="G7" s="10">
        <v>497</v>
      </c>
      <c r="H7" s="10">
        <v>704</v>
      </c>
      <c r="I7" s="10">
        <v>694</v>
      </c>
      <c r="J7" s="10">
        <v>693</v>
      </c>
      <c r="K7" s="10">
        <v>571</v>
      </c>
      <c r="L7" s="10">
        <v>853</v>
      </c>
      <c r="M7" s="10"/>
      <c r="N7" s="10">
        <v>1178</v>
      </c>
      <c r="O7" s="10">
        <v>1131</v>
      </c>
      <c r="P7" s="10">
        <v>781</v>
      </c>
      <c r="Q7" s="10">
        <v>909</v>
      </c>
      <c r="R7" s="10"/>
      <c r="S7" s="10">
        <v>563</v>
      </c>
      <c r="T7" s="10">
        <v>553</v>
      </c>
      <c r="U7" s="10">
        <v>314</v>
      </c>
      <c r="V7" s="10">
        <v>343</v>
      </c>
      <c r="W7" s="10">
        <v>293</v>
      </c>
      <c r="X7" s="10">
        <v>376</v>
      </c>
      <c r="Y7" s="10">
        <v>336</v>
      </c>
      <c r="Z7" s="10">
        <v>171</v>
      </c>
      <c r="AA7" s="10">
        <v>447</v>
      </c>
      <c r="AB7" s="10">
        <v>337</v>
      </c>
      <c r="AC7" s="10">
        <v>188</v>
      </c>
      <c r="AD7" s="10">
        <v>91</v>
      </c>
      <c r="AE7" s="10"/>
      <c r="AF7" s="10">
        <v>1421</v>
      </c>
      <c r="AG7" s="10">
        <v>1665</v>
      </c>
      <c r="AH7" s="10">
        <v>577</v>
      </c>
      <c r="AI7" s="10"/>
      <c r="AJ7" s="10">
        <v>1433</v>
      </c>
      <c r="AK7" s="10">
        <v>1082</v>
      </c>
      <c r="AL7" s="10">
        <v>299</v>
      </c>
      <c r="AM7" s="10">
        <v>42</v>
      </c>
      <c r="AN7" s="10">
        <v>541</v>
      </c>
      <c r="AO7" s="10"/>
      <c r="AP7" s="10">
        <v>878</v>
      </c>
      <c r="AQ7" s="10">
        <v>1369</v>
      </c>
      <c r="AR7" s="10">
        <v>264</v>
      </c>
      <c r="AS7" s="10"/>
      <c r="AT7" s="10">
        <v>929</v>
      </c>
      <c r="AU7" s="10">
        <v>932</v>
      </c>
      <c r="AV7" s="10">
        <v>1096</v>
      </c>
      <c r="AW7" s="10">
        <v>455</v>
      </c>
      <c r="AX7" s="10">
        <v>62</v>
      </c>
      <c r="AY7" s="10"/>
      <c r="AZ7" s="10">
        <v>33</v>
      </c>
      <c r="BA7" s="10">
        <v>185</v>
      </c>
      <c r="BB7" s="10">
        <v>256</v>
      </c>
      <c r="BC7" s="10">
        <v>269</v>
      </c>
      <c r="BD7" s="10">
        <v>403</v>
      </c>
      <c r="BE7" s="10">
        <v>436</v>
      </c>
      <c r="BF7" s="10">
        <v>391</v>
      </c>
      <c r="BG7" s="10">
        <v>312</v>
      </c>
      <c r="BH7" s="10">
        <v>253</v>
      </c>
      <c r="BI7" s="10">
        <v>211</v>
      </c>
      <c r="BJ7" s="10">
        <v>336</v>
      </c>
      <c r="BK7" s="10">
        <v>187</v>
      </c>
      <c r="BL7" s="10">
        <v>180</v>
      </c>
      <c r="BM7" s="10">
        <v>103</v>
      </c>
      <c r="BN7" s="10">
        <v>95</v>
      </c>
      <c r="BO7" s="10">
        <v>161</v>
      </c>
      <c r="BP7" s="10"/>
      <c r="BQ7" s="10">
        <v>1235</v>
      </c>
      <c r="BR7" s="10">
        <v>2665</v>
      </c>
    </row>
    <row r="8" spans="2:70" ht="30" customHeight="1" x14ac:dyDescent="0.35">
      <c r="B8" s="11" t="s">
        <v>20</v>
      </c>
      <c r="C8" s="11">
        <v>4012</v>
      </c>
      <c r="D8" s="11">
        <v>1975</v>
      </c>
      <c r="E8" s="11">
        <v>2024</v>
      </c>
      <c r="F8" s="11"/>
      <c r="G8" s="11">
        <v>558</v>
      </c>
      <c r="H8" s="11">
        <v>682</v>
      </c>
      <c r="I8" s="11">
        <v>685</v>
      </c>
      <c r="J8" s="11">
        <v>686</v>
      </c>
      <c r="K8" s="11">
        <v>562</v>
      </c>
      <c r="L8" s="11">
        <v>839</v>
      </c>
      <c r="M8" s="11"/>
      <c r="N8" s="11">
        <v>1080</v>
      </c>
      <c r="O8" s="11">
        <v>1039</v>
      </c>
      <c r="P8" s="11">
        <v>880</v>
      </c>
      <c r="Q8" s="11">
        <v>1000</v>
      </c>
      <c r="R8" s="11"/>
      <c r="S8" s="11">
        <v>562</v>
      </c>
      <c r="T8" s="11">
        <v>522</v>
      </c>
      <c r="U8" s="11">
        <v>321</v>
      </c>
      <c r="V8" s="11">
        <v>361</v>
      </c>
      <c r="W8" s="11">
        <v>281</v>
      </c>
      <c r="X8" s="11">
        <v>361</v>
      </c>
      <c r="Y8" s="11">
        <v>321</v>
      </c>
      <c r="Z8" s="11">
        <v>160</v>
      </c>
      <c r="AA8" s="11">
        <v>441</v>
      </c>
      <c r="AB8" s="11">
        <v>361</v>
      </c>
      <c r="AC8" s="11">
        <v>201</v>
      </c>
      <c r="AD8" s="11">
        <v>120</v>
      </c>
      <c r="AE8" s="11"/>
      <c r="AF8" s="11">
        <v>1410</v>
      </c>
      <c r="AG8" s="11">
        <v>1629</v>
      </c>
      <c r="AH8" s="11">
        <v>599</v>
      </c>
      <c r="AI8" s="11"/>
      <c r="AJ8" s="11">
        <v>1397</v>
      </c>
      <c r="AK8" s="11">
        <v>1071</v>
      </c>
      <c r="AL8" s="11">
        <v>288</v>
      </c>
      <c r="AM8" s="11">
        <v>45</v>
      </c>
      <c r="AN8" s="11">
        <v>558</v>
      </c>
      <c r="AO8" s="11"/>
      <c r="AP8" s="11">
        <v>856</v>
      </c>
      <c r="AQ8" s="11">
        <v>1358</v>
      </c>
      <c r="AR8" s="11">
        <v>259</v>
      </c>
      <c r="AS8" s="11"/>
      <c r="AT8" s="11">
        <v>961</v>
      </c>
      <c r="AU8" s="11">
        <v>958</v>
      </c>
      <c r="AV8" s="11">
        <v>1056</v>
      </c>
      <c r="AW8" s="11">
        <v>434</v>
      </c>
      <c r="AX8" s="11">
        <v>55</v>
      </c>
      <c r="AY8" s="11"/>
      <c r="AZ8" s="11">
        <v>33</v>
      </c>
      <c r="BA8" s="11">
        <v>186</v>
      </c>
      <c r="BB8" s="11">
        <v>267</v>
      </c>
      <c r="BC8" s="11">
        <v>280</v>
      </c>
      <c r="BD8" s="11">
        <v>416</v>
      </c>
      <c r="BE8" s="11">
        <v>443</v>
      </c>
      <c r="BF8" s="11">
        <v>394</v>
      </c>
      <c r="BG8" s="11">
        <v>314</v>
      </c>
      <c r="BH8" s="11">
        <v>257</v>
      </c>
      <c r="BI8" s="11">
        <v>206</v>
      </c>
      <c r="BJ8" s="11">
        <v>329</v>
      </c>
      <c r="BK8" s="11">
        <v>179</v>
      </c>
      <c r="BL8" s="11">
        <v>174</v>
      </c>
      <c r="BM8" s="11">
        <v>97</v>
      </c>
      <c r="BN8" s="11">
        <v>87</v>
      </c>
      <c r="BO8" s="11">
        <v>148</v>
      </c>
      <c r="BP8" s="11"/>
      <c r="BQ8" s="11">
        <v>1209</v>
      </c>
      <c r="BR8" s="11">
        <v>2688</v>
      </c>
    </row>
    <row r="9" spans="2:70" x14ac:dyDescent="0.35">
      <c r="B9" s="18" t="s">
        <v>275</v>
      </c>
      <c r="C9" s="17">
        <v>0.70217635938721201</v>
      </c>
      <c r="D9" s="17">
        <v>0.71113522156268705</v>
      </c>
      <c r="E9" s="17">
        <v>0.69240575596540299</v>
      </c>
      <c r="F9" s="17"/>
      <c r="G9" s="17">
        <v>0.75737741294547101</v>
      </c>
      <c r="H9" s="17">
        <v>0.74091842068842995</v>
      </c>
      <c r="I9" s="17">
        <v>0.73009762643333098</v>
      </c>
      <c r="J9" s="17">
        <v>0.72202586330496799</v>
      </c>
      <c r="K9" s="17">
        <v>0.68571340264291702</v>
      </c>
      <c r="L9" s="17">
        <v>0.60590844259223298</v>
      </c>
      <c r="M9" s="17"/>
      <c r="N9" s="17">
        <v>0.72909372496534097</v>
      </c>
      <c r="O9" s="17">
        <v>0.68520217127106797</v>
      </c>
      <c r="P9" s="17">
        <v>0.71136170406168697</v>
      </c>
      <c r="Q9" s="17">
        <v>0.68366669183978701</v>
      </c>
      <c r="R9" s="17"/>
      <c r="S9" s="17">
        <v>0.70273848130326499</v>
      </c>
      <c r="T9" s="17">
        <v>0.698617470679188</v>
      </c>
      <c r="U9" s="17">
        <v>0.71197369334175298</v>
      </c>
      <c r="V9" s="17">
        <v>0.72117570765030603</v>
      </c>
      <c r="W9" s="17">
        <v>0.70555146429772997</v>
      </c>
      <c r="X9" s="17">
        <v>0.68461657861311997</v>
      </c>
      <c r="Y9" s="17">
        <v>0.65446092580958604</v>
      </c>
      <c r="Z9" s="17">
        <v>0.72115088252915704</v>
      </c>
      <c r="AA9" s="17">
        <v>0.69040873453820295</v>
      </c>
      <c r="AB9" s="17">
        <v>0.70988873850453105</v>
      </c>
      <c r="AC9" s="17">
        <v>0.74855761605818405</v>
      </c>
      <c r="AD9" s="17">
        <v>0.721283855039897</v>
      </c>
      <c r="AE9" s="17"/>
      <c r="AF9" s="17">
        <v>0.66868882906036498</v>
      </c>
      <c r="AG9" s="17">
        <v>0.711470169061448</v>
      </c>
      <c r="AH9" s="17">
        <v>0.66154279303127195</v>
      </c>
      <c r="AI9" s="17"/>
      <c r="AJ9" s="17">
        <v>0.67305414546907205</v>
      </c>
      <c r="AK9" s="17">
        <v>0.73415023842820903</v>
      </c>
      <c r="AL9" s="17">
        <v>0.62523810719409001</v>
      </c>
      <c r="AM9" s="17">
        <v>0.78361190160688599</v>
      </c>
      <c r="AN9" s="17">
        <v>0.67917427013001697</v>
      </c>
      <c r="AO9" s="17"/>
      <c r="AP9" s="17">
        <v>0.68501264087720004</v>
      </c>
      <c r="AQ9" s="17">
        <v>0.75275934738154504</v>
      </c>
      <c r="AR9" s="17">
        <v>0.617565815195532</v>
      </c>
      <c r="AS9" s="17"/>
      <c r="AT9" s="17">
        <v>0.67018499835993195</v>
      </c>
      <c r="AU9" s="17">
        <v>0.72760930406223601</v>
      </c>
      <c r="AV9" s="17">
        <v>0.71594058728017196</v>
      </c>
      <c r="AW9" s="17">
        <v>0.710534445430688</v>
      </c>
      <c r="AX9" s="17">
        <v>0.63301381664366396</v>
      </c>
      <c r="AY9" s="17"/>
      <c r="AZ9" s="17">
        <v>0.57043158223999901</v>
      </c>
      <c r="BA9" s="17">
        <v>0.61338800167555996</v>
      </c>
      <c r="BB9" s="17">
        <v>0.62886040895270201</v>
      </c>
      <c r="BC9" s="17">
        <v>0.61736298260253597</v>
      </c>
      <c r="BD9" s="17">
        <v>0.69847043904935802</v>
      </c>
      <c r="BE9" s="17">
        <v>0.66133096449778495</v>
      </c>
      <c r="BF9" s="17">
        <v>0.71444651322988295</v>
      </c>
      <c r="BG9" s="17">
        <v>0.71548100400259496</v>
      </c>
      <c r="BH9" s="17">
        <v>0.75321293955812696</v>
      </c>
      <c r="BI9" s="17">
        <v>0.726660131332862</v>
      </c>
      <c r="BJ9" s="17">
        <v>0.760229650341811</v>
      </c>
      <c r="BK9" s="17">
        <v>0.75527036457101604</v>
      </c>
      <c r="BL9" s="17">
        <v>0.72245369720858899</v>
      </c>
      <c r="BM9" s="17">
        <v>0.82535980663972697</v>
      </c>
      <c r="BN9" s="17">
        <v>0.797533181324246</v>
      </c>
      <c r="BO9" s="17">
        <v>0.79621290018484603</v>
      </c>
      <c r="BP9" s="17"/>
      <c r="BQ9" s="17">
        <v>0.73164241217827897</v>
      </c>
      <c r="BR9" s="17">
        <v>0.693714570819289</v>
      </c>
    </row>
    <row r="10" spans="2:70" x14ac:dyDescent="0.35">
      <c r="B10" s="18" t="s">
        <v>276</v>
      </c>
      <c r="C10" s="17">
        <v>0.14454151037988999</v>
      </c>
      <c r="D10" s="17">
        <v>0.14167310400571001</v>
      </c>
      <c r="E10" s="17">
        <v>0.14826929358701901</v>
      </c>
      <c r="F10" s="17"/>
      <c r="G10" s="17">
        <v>9.6362943563123304E-2</v>
      </c>
      <c r="H10" s="17">
        <v>0.13287575151672901</v>
      </c>
      <c r="I10" s="17">
        <v>0.14660312909346501</v>
      </c>
      <c r="J10" s="17">
        <v>0.14077114516973799</v>
      </c>
      <c r="K10" s="17">
        <v>0.146343775602472</v>
      </c>
      <c r="L10" s="17">
        <v>0.186292616808483</v>
      </c>
      <c r="M10" s="17"/>
      <c r="N10" s="17">
        <v>0.13717438200593901</v>
      </c>
      <c r="O10" s="17">
        <v>0.15269482907513601</v>
      </c>
      <c r="P10" s="17">
        <v>0.13844027131261299</v>
      </c>
      <c r="Q10" s="17">
        <v>0.15035784918326101</v>
      </c>
      <c r="R10" s="17"/>
      <c r="S10" s="17">
        <v>0.14697942341494599</v>
      </c>
      <c r="T10" s="17">
        <v>0.141517359760884</v>
      </c>
      <c r="U10" s="17">
        <v>0.122625555938605</v>
      </c>
      <c r="V10" s="17">
        <v>0.13268509703725601</v>
      </c>
      <c r="W10" s="17">
        <v>0.163579485679508</v>
      </c>
      <c r="X10" s="17">
        <v>0.15006993413762601</v>
      </c>
      <c r="Y10" s="17">
        <v>0.18193855701342601</v>
      </c>
      <c r="Z10" s="17">
        <v>0.17072925795814001</v>
      </c>
      <c r="AA10" s="17">
        <v>0.15293507490689401</v>
      </c>
      <c r="AB10" s="17">
        <v>0.12453644276062401</v>
      </c>
      <c r="AC10" s="17">
        <v>9.2208651396233104E-2</v>
      </c>
      <c r="AD10" s="17">
        <v>0.16139531983387101</v>
      </c>
      <c r="AE10" s="17"/>
      <c r="AF10" s="17">
        <v>0.16007182485324301</v>
      </c>
      <c r="AG10" s="17">
        <v>0.14960993715991</v>
      </c>
      <c r="AH10" s="17">
        <v>0.13634657513062801</v>
      </c>
      <c r="AI10" s="17"/>
      <c r="AJ10" s="17">
        <v>0.16746420262921199</v>
      </c>
      <c r="AK10" s="17">
        <v>0.12552452464106401</v>
      </c>
      <c r="AL10" s="17">
        <v>0.14703612661105001</v>
      </c>
      <c r="AM10" s="17">
        <v>4.4576278136175797E-2</v>
      </c>
      <c r="AN10" s="17">
        <v>0.15225506921307599</v>
      </c>
      <c r="AO10" s="17"/>
      <c r="AP10" s="17">
        <v>0.157114474661876</v>
      </c>
      <c r="AQ10" s="17">
        <v>0.123889096961581</v>
      </c>
      <c r="AR10" s="17">
        <v>0.13783731419641701</v>
      </c>
      <c r="AS10" s="17"/>
      <c r="AT10" s="17">
        <v>0.160359520349768</v>
      </c>
      <c r="AU10" s="17">
        <v>0.13826714947522201</v>
      </c>
      <c r="AV10" s="17">
        <v>0.13506598140513401</v>
      </c>
      <c r="AW10" s="17">
        <v>0.14170510040626899</v>
      </c>
      <c r="AX10" s="17">
        <v>0.144166446197068</v>
      </c>
      <c r="AY10" s="17"/>
      <c r="AZ10" s="17">
        <v>0.201738272506854</v>
      </c>
      <c r="BA10" s="17">
        <v>0.144704959741112</v>
      </c>
      <c r="BB10" s="17">
        <v>0.14480822236665</v>
      </c>
      <c r="BC10" s="17">
        <v>0.19727933618249599</v>
      </c>
      <c r="BD10" s="17">
        <v>0.13406525803592501</v>
      </c>
      <c r="BE10" s="17">
        <v>0.168198100863588</v>
      </c>
      <c r="BF10" s="17">
        <v>0.14335109430343601</v>
      </c>
      <c r="BG10" s="17">
        <v>0.13774811570887499</v>
      </c>
      <c r="BH10" s="17">
        <v>0.12006443886856</v>
      </c>
      <c r="BI10" s="17">
        <v>0.147515210103107</v>
      </c>
      <c r="BJ10" s="17">
        <v>0.12957721593164201</v>
      </c>
      <c r="BK10" s="17">
        <v>0.13160968269290599</v>
      </c>
      <c r="BL10" s="17">
        <v>0.14684270218807299</v>
      </c>
      <c r="BM10" s="17">
        <v>0.118821613355355</v>
      </c>
      <c r="BN10" s="17">
        <v>0.104873984661901</v>
      </c>
      <c r="BO10" s="17">
        <v>0.124610469406716</v>
      </c>
      <c r="BP10" s="17"/>
      <c r="BQ10" s="17">
        <v>0.135940424742825</v>
      </c>
      <c r="BR10" s="17">
        <v>0.14800940778809199</v>
      </c>
    </row>
    <row r="11" spans="2:70" x14ac:dyDescent="0.35">
      <c r="B11" s="18" t="s">
        <v>277</v>
      </c>
      <c r="C11" s="17">
        <v>5.7432917209257597E-2</v>
      </c>
      <c r="D11" s="17">
        <v>5.0533664937683798E-2</v>
      </c>
      <c r="E11" s="17">
        <v>6.4534666194731902E-2</v>
      </c>
      <c r="F11" s="17"/>
      <c r="G11" s="17">
        <v>4.2772213063306697E-2</v>
      </c>
      <c r="H11" s="17">
        <v>4.7123655334295897E-2</v>
      </c>
      <c r="I11" s="17">
        <v>5.3035276655297003E-2</v>
      </c>
      <c r="J11" s="17">
        <v>4.9887533681017497E-2</v>
      </c>
      <c r="K11" s="17">
        <v>5.9663988882166598E-2</v>
      </c>
      <c r="L11" s="17">
        <v>8.3844758265851096E-2</v>
      </c>
      <c r="M11" s="17"/>
      <c r="N11" s="17">
        <v>5.2199680892666703E-2</v>
      </c>
      <c r="O11" s="17">
        <v>6.5234493682181302E-2</v>
      </c>
      <c r="P11" s="17">
        <v>6.49774376691305E-2</v>
      </c>
      <c r="Q11" s="17">
        <v>4.70727843134712E-2</v>
      </c>
      <c r="R11" s="17"/>
      <c r="S11" s="17">
        <v>4.5554724306945502E-2</v>
      </c>
      <c r="T11" s="17">
        <v>6.1167953751905799E-2</v>
      </c>
      <c r="U11" s="17">
        <v>7.0841694933892294E-2</v>
      </c>
      <c r="V11" s="17">
        <v>6.0904006453352401E-2</v>
      </c>
      <c r="W11" s="17">
        <v>4.8217892258122001E-2</v>
      </c>
      <c r="X11" s="17">
        <v>6.3063574692532307E-2</v>
      </c>
      <c r="Y11" s="17">
        <v>8.1488889632372996E-2</v>
      </c>
      <c r="Z11" s="17">
        <v>1.20281336489247E-2</v>
      </c>
      <c r="AA11" s="17">
        <v>6.5687251025652496E-2</v>
      </c>
      <c r="AB11" s="17">
        <v>6.3025275389287594E-2</v>
      </c>
      <c r="AC11" s="17">
        <v>3.45242412438296E-2</v>
      </c>
      <c r="AD11" s="17">
        <v>4.25409120385635E-2</v>
      </c>
      <c r="AE11" s="17"/>
      <c r="AF11" s="17">
        <v>6.6353611928537101E-2</v>
      </c>
      <c r="AG11" s="17">
        <v>5.4840674516041098E-2</v>
      </c>
      <c r="AH11" s="17">
        <v>6.0628221195892999E-2</v>
      </c>
      <c r="AI11" s="17"/>
      <c r="AJ11" s="17">
        <v>6.1334565277785399E-2</v>
      </c>
      <c r="AK11" s="17">
        <v>5.56251845795626E-2</v>
      </c>
      <c r="AL11" s="17">
        <v>7.73261280169346E-2</v>
      </c>
      <c r="AM11" s="17">
        <v>4.7749543530677202E-2</v>
      </c>
      <c r="AN11" s="17">
        <v>5.4715933414562497E-2</v>
      </c>
      <c r="AO11" s="17"/>
      <c r="AP11" s="17">
        <v>6.3390199720532295E-2</v>
      </c>
      <c r="AQ11" s="17">
        <v>4.8614643715427001E-2</v>
      </c>
      <c r="AR11" s="17">
        <v>8.4801955790491004E-2</v>
      </c>
      <c r="AS11" s="17"/>
      <c r="AT11" s="17">
        <v>6.4115372934342899E-2</v>
      </c>
      <c r="AU11" s="17">
        <v>5.2183344559167101E-2</v>
      </c>
      <c r="AV11" s="17">
        <v>5.4847054324759503E-2</v>
      </c>
      <c r="AW11" s="17">
        <v>5.0916203155355701E-2</v>
      </c>
      <c r="AX11" s="17">
        <v>8.2306971602372894E-2</v>
      </c>
      <c r="AY11" s="17"/>
      <c r="AZ11" s="17">
        <v>2.72093602172645E-2</v>
      </c>
      <c r="BA11" s="17">
        <v>8.8156208280639706E-2</v>
      </c>
      <c r="BB11" s="17">
        <v>6.5130595600561003E-2</v>
      </c>
      <c r="BC11" s="17">
        <v>7.3262551818494004E-2</v>
      </c>
      <c r="BD11" s="17">
        <v>6.3029207220935898E-2</v>
      </c>
      <c r="BE11" s="17">
        <v>6.3359443918296093E-2</v>
      </c>
      <c r="BF11" s="17">
        <v>5.8124445952140398E-2</v>
      </c>
      <c r="BG11" s="17">
        <v>6.20999503164422E-2</v>
      </c>
      <c r="BH11" s="17">
        <v>3.6343303135890702E-2</v>
      </c>
      <c r="BI11" s="17">
        <v>3.5931527700357097E-2</v>
      </c>
      <c r="BJ11" s="17">
        <v>5.7197890108282697E-2</v>
      </c>
      <c r="BK11" s="17">
        <v>4.7728317002801397E-2</v>
      </c>
      <c r="BL11" s="17">
        <v>7.1030044729271796E-2</v>
      </c>
      <c r="BM11" s="17">
        <v>9.3706570622230107E-3</v>
      </c>
      <c r="BN11" s="17">
        <v>3.5583916650520402E-2</v>
      </c>
      <c r="BO11" s="17">
        <v>3.04065473375245E-2</v>
      </c>
      <c r="BP11" s="17"/>
      <c r="BQ11" s="17">
        <v>5.4034930836402997E-2</v>
      </c>
      <c r="BR11" s="17">
        <v>5.9072997876491298E-2</v>
      </c>
    </row>
    <row r="12" spans="2:70" x14ac:dyDescent="0.35">
      <c r="B12" s="18" t="s">
        <v>278</v>
      </c>
      <c r="C12" s="17">
        <v>2.7648624479992199E-2</v>
      </c>
      <c r="D12" s="17">
        <v>2.91539751562431E-2</v>
      </c>
      <c r="E12" s="17">
        <v>2.6357222108105201E-2</v>
      </c>
      <c r="F12" s="17"/>
      <c r="G12" s="17">
        <v>2.5408536967807399E-2</v>
      </c>
      <c r="H12" s="17">
        <v>3.1096801927015302E-2</v>
      </c>
      <c r="I12" s="17">
        <v>2.1549558689391599E-2</v>
      </c>
      <c r="J12" s="17">
        <v>2.9179438151508801E-2</v>
      </c>
      <c r="K12" s="17">
        <v>3.1627071624617503E-2</v>
      </c>
      <c r="L12" s="17">
        <v>2.7400818985008801E-2</v>
      </c>
      <c r="M12" s="17"/>
      <c r="N12" s="17">
        <v>2.72798038853026E-2</v>
      </c>
      <c r="O12" s="17">
        <v>3.2270627139103801E-2</v>
      </c>
      <c r="P12" s="17">
        <v>2.11058111477389E-2</v>
      </c>
      <c r="Q12" s="17">
        <v>2.8328633420217301E-2</v>
      </c>
      <c r="R12" s="17"/>
      <c r="S12" s="17">
        <v>2.0899904885023999E-2</v>
      </c>
      <c r="T12" s="17">
        <v>3.0053325432531901E-2</v>
      </c>
      <c r="U12" s="17">
        <v>3.0939140322136401E-2</v>
      </c>
      <c r="V12" s="17">
        <v>1.90902275867504E-2</v>
      </c>
      <c r="W12" s="17">
        <v>3.8603241011838998E-2</v>
      </c>
      <c r="X12" s="17">
        <v>1.9407092288399898E-2</v>
      </c>
      <c r="Y12" s="17">
        <v>3.2744053675302698E-2</v>
      </c>
      <c r="Z12" s="17">
        <v>1.5895641347239298E-2</v>
      </c>
      <c r="AA12" s="17">
        <v>2.7120057554092799E-2</v>
      </c>
      <c r="AB12" s="17">
        <v>3.6129963224050897E-2</v>
      </c>
      <c r="AC12" s="17">
        <v>3.5325319306691902E-2</v>
      </c>
      <c r="AD12" s="17">
        <v>3.0486088698739599E-2</v>
      </c>
      <c r="AE12" s="17"/>
      <c r="AF12" s="17">
        <v>2.72991476724007E-2</v>
      </c>
      <c r="AG12" s="17">
        <v>2.6540028106718599E-2</v>
      </c>
      <c r="AH12" s="17">
        <v>3.9030778553380899E-2</v>
      </c>
      <c r="AI12" s="17"/>
      <c r="AJ12" s="17">
        <v>2.4032839592479201E-2</v>
      </c>
      <c r="AK12" s="17">
        <v>2.8917292677787601E-2</v>
      </c>
      <c r="AL12" s="17">
        <v>4.5212076320632698E-2</v>
      </c>
      <c r="AM12" s="17">
        <v>0</v>
      </c>
      <c r="AN12" s="17">
        <v>2.6196926643511E-2</v>
      </c>
      <c r="AO12" s="17"/>
      <c r="AP12" s="17">
        <v>2.5335233414315001E-2</v>
      </c>
      <c r="AQ12" s="17">
        <v>2.82684195890338E-2</v>
      </c>
      <c r="AR12" s="17">
        <v>4.2392595186279497E-2</v>
      </c>
      <c r="AS12" s="17"/>
      <c r="AT12" s="17">
        <v>2.29829659830341E-2</v>
      </c>
      <c r="AU12" s="17">
        <v>2.19054775493321E-2</v>
      </c>
      <c r="AV12" s="17">
        <v>3.1938822042558601E-2</v>
      </c>
      <c r="AW12" s="17">
        <v>2.5918641795701199E-2</v>
      </c>
      <c r="AX12" s="17">
        <v>7.5697165169741606E-2</v>
      </c>
      <c r="AY12" s="17"/>
      <c r="AZ12" s="17">
        <v>5.7627935935566102E-2</v>
      </c>
      <c r="BA12" s="17">
        <v>7.4358811902737201E-2</v>
      </c>
      <c r="BB12" s="17">
        <v>3.2209343132112198E-2</v>
      </c>
      <c r="BC12" s="17">
        <v>3.0911843085744101E-2</v>
      </c>
      <c r="BD12" s="17">
        <v>2.4317357436183101E-2</v>
      </c>
      <c r="BE12" s="17">
        <v>2.3710175518126701E-2</v>
      </c>
      <c r="BF12" s="17">
        <v>2.7805173823309801E-2</v>
      </c>
      <c r="BG12" s="17">
        <v>2.0905660333617199E-2</v>
      </c>
      <c r="BH12" s="17">
        <v>3.5199138621447898E-2</v>
      </c>
      <c r="BI12" s="17">
        <v>1.9840382519615202E-2</v>
      </c>
      <c r="BJ12" s="17">
        <v>1.3067797259937401E-2</v>
      </c>
      <c r="BK12" s="17">
        <v>3.1513596375032003E-2</v>
      </c>
      <c r="BL12" s="17">
        <v>2.7611288829631798E-2</v>
      </c>
      <c r="BM12" s="17">
        <v>0</v>
      </c>
      <c r="BN12" s="17">
        <v>1.8421087762353201E-2</v>
      </c>
      <c r="BO12" s="17">
        <v>1.8571801288869101E-2</v>
      </c>
      <c r="BP12" s="17"/>
      <c r="BQ12" s="17">
        <v>2.6744569356045599E-2</v>
      </c>
      <c r="BR12" s="17">
        <v>2.6114270140112202E-2</v>
      </c>
    </row>
    <row r="13" spans="2:70" x14ac:dyDescent="0.35">
      <c r="B13" s="18" t="s">
        <v>279</v>
      </c>
      <c r="C13" s="17">
        <v>2.7802570316768901E-2</v>
      </c>
      <c r="D13" s="17">
        <v>2.5581560711714701E-2</v>
      </c>
      <c r="E13" s="17">
        <v>3.0148602769935199E-2</v>
      </c>
      <c r="F13" s="17"/>
      <c r="G13" s="17">
        <v>3.4202394437127803E-2</v>
      </c>
      <c r="H13" s="17">
        <v>1.9296530188823401E-2</v>
      </c>
      <c r="I13" s="17">
        <v>1.7719378485975299E-2</v>
      </c>
      <c r="J13" s="17">
        <v>2.2749231928096102E-2</v>
      </c>
      <c r="K13" s="17">
        <v>3.19485875577568E-2</v>
      </c>
      <c r="L13" s="17">
        <v>4.0052368834622001E-2</v>
      </c>
      <c r="M13" s="17"/>
      <c r="N13" s="17">
        <v>2.8403051057941602E-2</v>
      </c>
      <c r="O13" s="17">
        <v>2.7704038479780702E-2</v>
      </c>
      <c r="P13" s="17">
        <v>2.70504554564979E-2</v>
      </c>
      <c r="Q13" s="17">
        <v>2.73637999217951E-2</v>
      </c>
      <c r="R13" s="17"/>
      <c r="S13" s="17">
        <v>3.8410083814197103E-2</v>
      </c>
      <c r="T13" s="17">
        <v>3.6369351481793898E-2</v>
      </c>
      <c r="U13" s="17">
        <v>1.5071011785813399E-2</v>
      </c>
      <c r="V13" s="17">
        <v>2.5790276077798002E-2</v>
      </c>
      <c r="W13" s="17">
        <v>1.4161073030547399E-2</v>
      </c>
      <c r="X13" s="17">
        <v>3.7431076748744199E-2</v>
      </c>
      <c r="Y13" s="17">
        <v>1.4758284334154E-2</v>
      </c>
      <c r="Z13" s="17">
        <v>3.73057209629655E-2</v>
      </c>
      <c r="AA13" s="17">
        <v>2.68831366358303E-2</v>
      </c>
      <c r="AB13" s="17">
        <v>1.78218510263282E-2</v>
      </c>
      <c r="AC13" s="17">
        <v>3.9038358233944297E-2</v>
      </c>
      <c r="AD13" s="17">
        <v>2.0762954141417801E-2</v>
      </c>
      <c r="AE13" s="17"/>
      <c r="AF13" s="17">
        <v>2.9901511822282199E-2</v>
      </c>
      <c r="AG13" s="17">
        <v>2.7248358489606401E-2</v>
      </c>
      <c r="AH13" s="17">
        <v>4.1697459041590501E-2</v>
      </c>
      <c r="AI13" s="17"/>
      <c r="AJ13" s="17">
        <v>2.7392488785316398E-2</v>
      </c>
      <c r="AK13" s="17">
        <v>2.5358353945169901E-2</v>
      </c>
      <c r="AL13" s="17">
        <v>4.3420985828620903E-2</v>
      </c>
      <c r="AM13" s="17">
        <v>6.6898777176532795E-2</v>
      </c>
      <c r="AN13" s="17">
        <v>3.5215737413603197E-2</v>
      </c>
      <c r="AO13" s="17"/>
      <c r="AP13" s="17">
        <v>2.9489777038469101E-2</v>
      </c>
      <c r="AQ13" s="17">
        <v>2.1885888468732E-2</v>
      </c>
      <c r="AR13" s="17">
        <v>5.6599420095229398E-2</v>
      </c>
      <c r="AS13" s="17"/>
      <c r="AT13" s="17">
        <v>3.4032758141704499E-2</v>
      </c>
      <c r="AU13" s="17">
        <v>2.56489571428778E-2</v>
      </c>
      <c r="AV13" s="17">
        <v>2.6228416304573999E-2</v>
      </c>
      <c r="AW13" s="17">
        <v>3.2711185657526898E-2</v>
      </c>
      <c r="AX13" s="17">
        <v>1.65052683588141E-2</v>
      </c>
      <c r="AY13" s="17"/>
      <c r="AZ13" s="17">
        <v>2.7752077432577901E-2</v>
      </c>
      <c r="BA13" s="17">
        <v>3.42835423608246E-2</v>
      </c>
      <c r="BB13" s="17">
        <v>5.8030317225133E-2</v>
      </c>
      <c r="BC13" s="17">
        <v>3.0621788882302499E-2</v>
      </c>
      <c r="BD13" s="17">
        <v>3.6443536901283297E-2</v>
      </c>
      <c r="BE13" s="17">
        <v>2.4398653686638801E-2</v>
      </c>
      <c r="BF13" s="17">
        <v>2.6580676666144901E-2</v>
      </c>
      <c r="BG13" s="17">
        <v>2.2708471466647201E-2</v>
      </c>
      <c r="BH13" s="17">
        <v>2.3434719917245599E-2</v>
      </c>
      <c r="BI13" s="17">
        <v>1.8768705450598399E-2</v>
      </c>
      <c r="BJ13" s="17">
        <v>1.42145442349038E-2</v>
      </c>
      <c r="BK13" s="17">
        <v>1.6656462782969499E-2</v>
      </c>
      <c r="BL13" s="17">
        <v>2.6924063506919602E-2</v>
      </c>
      <c r="BM13" s="17">
        <v>2.9594716070245799E-2</v>
      </c>
      <c r="BN13" s="17">
        <v>3.3496569401175E-2</v>
      </c>
      <c r="BO13" s="17">
        <v>1.7136731222125001E-2</v>
      </c>
      <c r="BP13" s="17"/>
      <c r="BQ13" s="17">
        <v>2.5016557848164801E-2</v>
      </c>
      <c r="BR13" s="17">
        <v>2.8463106420507402E-2</v>
      </c>
    </row>
    <row r="14" spans="2:70" x14ac:dyDescent="0.35">
      <c r="B14" s="18" t="s">
        <v>280</v>
      </c>
      <c r="C14" s="17">
        <v>7.4491858993738103E-3</v>
      </c>
      <c r="D14" s="17">
        <v>7.4714163242981897E-3</v>
      </c>
      <c r="E14" s="17">
        <v>7.0060079184912803E-3</v>
      </c>
      <c r="F14" s="17"/>
      <c r="G14" s="17">
        <v>1.9219609844174999E-2</v>
      </c>
      <c r="H14" s="17">
        <v>6.8874724919668201E-3</v>
      </c>
      <c r="I14" s="17">
        <v>7.57019815803969E-3</v>
      </c>
      <c r="J14" s="17">
        <v>4.8653502939710099E-3</v>
      </c>
      <c r="K14" s="17">
        <v>1.54394328327658E-3</v>
      </c>
      <c r="L14" s="17">
        <v>6.0409774493765198E-3</v>
      </c>
      <c r="M14" s="17"/>
      <c r="N14" s="17">
        <v>3.5607317702371702E-3</v>
      </c>
      <c r="O14" s="17">
        <v>8.7279884586886399E-3</v>
      </c>
      <c r="P14" s="17">
        <v>1.09545853210034E-2</v>
      </c>
      <c r="Q14" s="17">
        <v>7.3321284253710503E-3</v>
      </c>
      <c r="R14" s="17"/>
      <c r="S14" s="17">
        <v>1.4002992716415899E-2</v>
      </c>
      <c r="T14" s="17">
        <v>5.5678283643010498E-3</v>
      </c>
      <c r="U14" s="17">
        <v>9.5378536069634801E-3</v>
      </c>
      <c r="V14" s="17">
        <v>6.0293507651347396E-3</v>
      </c>
      <c r="W14" s="17">
        <v>6.9255075020856899E-3</v>
      </c>
      <c r="X14" s="17">
        <v>5.8069450245451801E-3</v>
      </c>
      <c r="Y14" s="17">
        <v>0</v>
      </c>
      <c r="Z14" s="17">
        <v>1.36003896300742E-2</v>
      </c>
      <c r="AA14" s="17">
        <v>6.5343619552331702E-3</v>
      </c>
      <c r="AB14" s="17">
        <v>7.5226810526958596E-3</v>
      </c>
      <c r="AC14" s="17">
        <v>1.02307981723921E-2</v>
      </c>
      <c r="AD14" s="17">
        <v>0</v>
      </c>
      <c r="AE14" s="17"/>
      <c r="AF14" s="17">
        <v>9.7665042331584392E-3</v>
      </c>
      <c r="AG14" s="17">
        <v>6.2424079795686399E-3</v>
      </c>
      <c r="AH14" s="17">
        <v>8.5266244959443394E-3</v>
      </c>
      <c r="AI14" s="17"/>
      <c r="AJ14" s="17">
        <v>8.9474536690414795E-3</v>
      </c>
      <c r="AK14" s="17">
        <v>6.9052099683881603E-3</v>
      </c>
      <c r="AL14" s="17">
        <v>1.3817198353329899E-2</v>
      </c>
      <c r="AM14" s="17">
        <v>0</v>
      </c>
      <c r="AN14" s="17">
        <v>5.5114406999208099E-3</v>
      </c>
      <c r="AO14" s="17"/>
      <c r="AP14" s="17">
        <v>7.4211474176270201E-3</v>
      </c>
      <c r="AQ14" s="17">
        <v>6.5487358717005199E-3</v>
      </c>
      <c r="AR14" s="17">
        <v>1.1977524948868E-2</v>
      </c>
      <c r="AS14" s="17"/>
      <c r="AT14" s="17">
        <v>7.6424902813811797E-3</v>
      </c>
      <c r="AU14" s="17">
        <v>6.6344176181048096E-3</v>
      </c>
      <c r="AV14" s="17">
        <v>7.9389122897245597E-3</v>
      </c>
      <c r="AW14" s="17">
        <v>1.03193549093301E-2</v>
      </c>
      <c r="AX14" s="17">
        <v>1.6491801903228302E-2</v>
      </c>
      <c r="AY14" s="17"/>
      <c r="AZ14" s="17">
        <v>0</v>
      </c>
      <c r="BA14" s="17">
        <v>0</v>
      </c>
      <c r="BB14" s="17">
        <v>7.0417053710736298E-3</v>
      </c>
      <c r="BC14" s="17">
        <v>1.8974825642930699E-2</v>
      </c>
      <c r="BD14" s="17">
        <v>8.0018366564601102E-3</v>
      </c>
      <c r="BE14" s="17">
        <v>1.19042457279495E-2</v>
      </c>
      <c r="BF14" s="17">
        <v>7.8359245964056603E-3</v>
      </c>
      <c r="BG14" s="17">
        <v>6.4992913539031298E-3</v>
      </c>
      <c r="BH14" s="17">
        <v>1.5660220282262698E-2</v>
      </c>
      <c r="BI14" s="17">
        <v>8.7616483295110594E-3</v>
      </c>
      <c r="BJ14" s="17">
        <v>0</v>
      </c>
      <c r="BK14" s="17">
        <v>5.3560847426147697E-3</v>
      </c>
      <c r="BL14" s="17">
        <v>0</v>
      </c>
      <c r="BM14" s="17">
        <v>0</v>
      </c>
      <c r="BN14" s="17">
        <v>0</v>
      </c>
      <c r="BO14" s="17">
        <v>0</v>
      </c>
      <c r="BP14" s="17"/>
      <c r="BQ14" s="17">
        <v>7.9677377116864397E-3</v>
      </c>
      <c r="BR14" s="17">
        <v>7.1257819718010098E-3</v>
      </c>
    </row>
    <row r="15" spans="2:70" ht="29" x14ac:dyDescent="0.35">
      <c r="B15" s="18" t="s">
        <v>281</v>
      </c>
      <c r="C15" s="17">
        <v>1.7385617348596099E-2</v>
      </c>
      <c r="D15" s="17">
        <v>1.5670883683515099E-2</v>
      </c>
      <c r="E15" s="17">
        <v>1.8754588164487E-2</v>
      </c>
      <c r="F15" s="17"/>
      <c r="G15" s="17">
        <v>1.0799996897854601E-2</v>
      </c>
      <c r="H15" s="17">
        <v>7.8518989651621893E-3</v>
      </c>
      <c r="I15" s="17">
        <v>5.7445505012716199E-3</v>
      </c>
      <c r="J15" s="17">
        <v>2.1844889729589399E-2</v>
      </c>
      <c r="K15" s="17">
        <v>2.9344432465132301E-2</v>
      </c>
      <c r="L15" s="17">
        <v>2.7375624319535202E-2</v>
      </c>
      <c r="M15" s="17"/>
      <c r="N15" s="17">
        <v>1.14120226629925E-2</v>
      </c>
      <c r="O15" s="17">
        <v>1.5856210271182201E-2</v>
      </c>
      <c r="P15" s="17">
        <v>1.4088477705138699E-2</v>
      </c>
      <c r="Q15" s="17">
        <v>2.8553649474255101E-2</v>
      </c>
      <c r="R15" s="17"/>
      <c r="S15" s="17">
        <v>1.0303675545275301E-2</v>
      </c>
      <c r="T15" s="17">
        <v>1.11310031052731E-2</v>
      </c>
      <c r="U15" s="17">
        <v>2.4591945223961399E-2</v>
      </c>
      <c r="V15" s="17">
        <v>1.95589985424745E-2</v>
      </c>
      <c r="W15" s="17">
        <v>9.5277236721538396E-3</v>
      </c>
      <c r="X15" s="17">
        <v>2.1087630754272401E-2</v>
      </c>
      <c r="Y15" s="17">
        <v>1.6953550274893699E-2</v>
      </c>
      <c r="Z15" s="17">
        <v>1.09805655178838E-2</v>
      </c>
      <c r="AA15" s="17">
        <v>1.8276680152040699E-2</v>
      </c>
      <c r="AB15" s="17">
        <v>3.4944925779363097E-2</v>
      </c>
      <c r="AC15" s="17">
        <v>1.7075411423920502E-2</v>
      </c>
      <c r="AD15" s="17">
        <v>1.3320969760476E-2</v>
      </c>
      <c r="AE15" s="17"/>
      <c r="AF15" s="17">
        <v>2.30234964778862E-2</v>
      </c>
      <c r="AG15" s="17">
        <v>1.43610716985347E-2</v>
      </c>
      <c r="AH15" s="17">
        <v>1.5777196120969599E-2</v>
      </c>
      <c r="AI15" s="17"/>
      <c r="AJ15" s="17">
        <v>1.96292597915016E-2</v>
      </c>
      <c r="AK15" s="17">
        <v>1.34969383246247E-2</v>
      </c>
      <c r="AL15" s="17">
        <v>3.0607014986296598E-2</v>
      </c>
      <c r="AM15" s="17">
        <v>5.7163499549728797E-2</v>
      </c>
      <c r="AN15" s="17">
        <v>1.7460118931132699E-2</v>
      </c>
      <c r="AO15" s="17"/>
      <c r="AP15" s="17">
        <v>1.55446207650993E-2</v>
      </c>
      <c r="AQ15" s="17">
        <v>9.6205327975761104E-3</v>
      </c>
      <c r="AR15" s="17">
        <v>2.6121272647186899E-2</v>
      </c>
      <c r="AS15" s="17"/>
      <c r="AT15" s="17">
        <v>2.52115502491554E-2</v>
      </c>
      <c r="AU15" s="17">
        <v>1.47528844935828E-2</v>
      </c>
      <c r="AV15" s="17">
        <v>1.2215611599093601E-2</v>
      </c>
      <c r="AW15" s="17">
        <v>1.44365315210385E-2</v>
      </c>
      <c r="AX15" s="17">
        <v>0</v>
      </c>
      <c r="AY15" s="17"/>
      <c r="AZ15" s="17">
        <v>5.2106144881132098E-2</v>
      </c>
      <c r="BA15" s="17">
        <v>3.4367801060732499E-2</v>
      </c>
      <c r="BB15" s="17">
        <v>5.1395819369148402E-2</v>
      </c>
      <c r="BC15" s="17">
        <v>2.7457727899595399E-2</v>
      </c>
      <c r="BD15" s="17">
        <v>1.48622188164091E-2</v>
      </c>
      <c r="BE15" s="17">
        <v>2.10387753829217E-2</v>
      </c>
      <c r="BF15" s="17">
        <v>1.22040242770026E-2</v>
      </c>
      <c r="BG15" s="17">
        <v>1.0558299794545801E-2</v>
      </c>
      <c r="BH15" s="17">
        <v>7.8933455485441697E-3</v>
      </c>
      <c r="BI15" s="17">
        <v>2.2144727704139298E-2</v>
      </c>
      <c r="BJ15" s="17">
        <v>1.1353707429623199E-2</v>
      </c>
      <c r="BK15" s="17">
        <v>1.1865491832660301E-2</v>
      </c>
      <c r="BL15" s="17">
        <v>0</v>
      </c>
      <c r="BM15" s="17">
        <v>0</v>
      </c>
      <c r="BN15" s="17">
        <v>1.0091260199804501E-2</v>
      </c>
      <c r="BO15" s="17">
        <v>0</v>
      </c>
      <c r="BP15" s="17"/>
      <c r="BQ15" s="17">
        <v>1.4133805487578199E-2</v>
      </c>
      <c r="BR15" s="17">
        <v>1.86594907461087E-2</v>
      </c>
    </row>
    <row r="16" spans="2:70" x14ac:dyDescent="0.35">
      <c r="B16" s="18" t="s">
        <v>282</v>
      </c>
      <c r="C16" s="17">
        <v>1.18492559343514E-2</v>
      </c>
      <c r="D16" s="17">
        <v>1.44073487174083E-2</v>
      </c>
      <c r="E16" s="17">
        <v>9.4290122508441793E-3</v>
      </c>
      <c r="F16" s="17"/>
      <c r="G16" s="17">
        <v>9.5345376127370096E-3</v>
      </c>
      <c r="H16" s="17">
        <v>8.4626152832710695E-3</v>
      </c>
      <c r="I16" s="17">
        <v>1.0574252126844701E-2</v>
      </c>
      <c r="J16" s="17">
        <v>7.2647135484693896E-3</v>
      </c>
      <c r="K16" s="17">
        <v>1.22501755657171E-2</v>
      </c>
      <c r="L16" s="17">
        <v>2.06662327388802E-2</v>
      </c>
      <c r="M16" s="17"/>
      <c r="N16" s="17">
        <v>8.3007693181924198E-3</v>
      </c>
      <c r="O16" s="17">
        <v>8.9021086660743508E-3</v>
      </c>
      <c r="P16" s="17">
        <v>9.5906626515404204E-3</v>
      </c>
      <c r="Q16" s="17">
        <v>2.0885309907563401E-2</v>
      </c>
      <c r="R16" s="17"/>
      <c r="S16" s="17">
        <v>1.352547323594E-2</v>
      </c>
      <c r="T16" s="17">
        <v>1.38913130005495E-2</v>
      </c>
      <c r="U16" s="17">
        <v>8.8280019509436296E-3</v>
      </c>
      <c r="V16" s="17">
        <v>1.4766335886928401E-2</v>
      </c>
      <c r="W16" s="17">
        <v>1.0340307476139199E-2</v>
      </c>
      <c r="X16" s="17">
        <v>1.33058885800628E-2</v>
      </c>
      <c r="Y16" s="17">
        <v>1.76557392602649E-2</v>
      </c>
      <c r="Z16" s="17">
        <v>1.83094084056152E-2</v>
      </c>
      <c r="AA16" s="17">
        <v>1.0283138510225101E-2</v>
      </c>
      <c r="AB16" s="17">
        <v>3.4785134967517E-3</v>
      </c>
      <c r="AC16" s="17">
        <v>1.2068226678981799E-2</v>
      </c>
      <c r="AD16" s="17">
        <v>0</v>
      </c>
      <c r="AE16" s="17"/>
      <c r="AF16" s="17">
        <v>1.28685576897088E-2</v>
      </c>
      <c r="AG16" s="17">
        <v>6.1782371250734798E-3</v>
      </c>
      <c r="AH16" s="17">
        <v>2.7939531606561301E-2</v>
      </c>
      <c r="AI16" s="17"/>
      <c r="AJ16" s="17">
        <v>1.3785326053931299E-2</v>
      </c>
      <c r="AK16" s="17">
        <v>7.2746538593196101E-3</v>
      </c>
      <c r="AL16" s="17">
        <v>1.42919934714607E-2</v>
      </c>
      <c r="AM16" s="17">
        <v>0</v>
      </c>
      <c r="AN16" s="17">
        <v>2.2063779092571002E-2</v>
      </c>
      <c r="AO16" s="17"/>
      <c r="AP16" s="17">
        <v>1.21093513800874E-2</v>
      </c>
      <c r="AQ16" s="17">
        <v>7.1011269086733398E-3</v>
      </c>
      <c r="AR16" s="17">
        <v>1.4566469477434601E-2</v>
      </c>
      <c r="AS16" s="17"/>
      <c r="AT16" s="17">
        <v>1.2349610023518301E-2</v>
      </c>
      <c r="AU16" s="17">
        <v>8.5343026772518905E-3</v>
      </c>
      <c r="AV16" s="17">
        <v>1.20315630898388E-2</v>
      </c>
      <c r="AW16" s="17">
        <v>9.1998359968364692E-3</v>
      </c>
      <c r="AX16" s="17">
        <v>1.6124147153224098E-2</v>
      </c>
      <c r="AY16" s="17"/>
      <c r="AZ16" s="17">
        <v>2.6010452489819799E-2</v>
      </c>
      <c r="BA16" s="17">
        <v>0</v>
      </c>
      <c r="BB16" s="17">
        <v>8.0786893912212498E-3</v>
      </c>
      <c r="BC16" s="17">
        <v>4.1289438859017204E-3</v>
      </c>
      <c r="BD16" s="17">
        <v>1.8326349600029899E-2</v>
      </c>
      <c r="BE16" s="17">
        <v>2.4129786084545999E-2</v>
      </c>
      <c r="BF16" s="17">
        <v>9.6521471516777292E-3</v>
      </c>
      <c r="BG16" s="17">
        <v>1.8033995560343699E-2</v>
      </c>
      <c r="BH16" s="17">
        <v>3.6277358700384302E-3</v>
      </c>
      <c r="BI16" s="17">
        <v>7.1854611957052001E-3</v>
      </c>
      <c r="BJ16" s="17">
        <v>1.16149648464401E-2</v>
      </c>
      <c r="BK16" s="17">
        <v>0</v>
      </c>
      <c r="BL16" s="17">
        <v>5.1382035375145E-3</v>
      </c>
      <c r="BM16" s="17">
        <v>1.68532068724489E-2</v>
      </c>
      <c r="BN16" s="17">
        <v>0</v>
      </c>
      <c r="BO16" s="17">
        <v>6.5804441081683401E-3</v>
      </c>
      <c r="BP16" s="17"/>
      <c r="BQ16" s="17">
        <v>3.7920709730829101E-3</v>
      </c>
      <c r="BR16" s="17">
        <v>1.5537406379211201E-2</v>
      </c>
    </row>
    <row r="17" spans="2:70" x14ac:dyDescent="0.35">
      <c r="B17" s="18" t="s">
        <v>129</v>
      </c>
      <c r="C17" s="19">
        <v>3.7139590445581599E-3</v>
      </c>
      <c r="D17" s="19">
        <v>4.3728249007394804E-3</v>
      </c>
      <c r="E17" s="19">
        <v>3.09485104098302E-3</v>
      </c>
      <c r="F17" s="19"/>
      <c r="G17" s="19">
        <v>4.3223546683970196E-3</v>
      </c>
      <c r="H17" s="19">
        <v>5.4868536043064303E-3</v>
      </c>
      <c r="I17" s="19">
        <v>7.1060298563844302E-3</v>
      </c>
      <c r="J17" s="19">
        <v>1.4118341926423401E-3</v>
      </c>
      <c r="K17" s="19">
        <v>1.5646223759445E-3</v>
      </c>
      <c r="L17" s="19">
        <v>2.4181600060100799E-3</v>
      </c>
      <c r="M17" s="19"/>
      <c r="N17" s="19">
        <v>2.57583344138663E-3</v>
      </c>
      <c r="O17" s="19">
        <v>3.40753295678474E-3</v>
      </c>
      <c r="P17" s="19">
        <v>2.4305946746503099E-3</v>
      </c>
      <c r="Q17" s="19">
        <v>6.43915351427815E-3</v>
      </c>
      <c r="R17" s="19"/>
      <c r="S17" s="19">
        <v>7.5852407779910102E-3</v>
      </c>
      <c r="T17" s="19">
        <v>1.6843944235729301E-3</v>
      </c>
      <c r="U17" s="19">
        <v>5.5911028959317599E-3</v>
      </c>
      <c r="V17" s="19">
        <v>0</v>
      </c>
      <c r="W17" s="19">
        <v>3.0933050718752902E-3</v>
      </c>
      <c r="X17" s="19">
        <v>5.2112791606977304E-3</v>
      </c>
      <c r="Y17" s="19">
        <v>0</v>
      </c>
      <c r="Z17" s="19">
        <v>0</v>
      </c>
      <c r="AA17" s="19">
        <v>1.8715647218289901E-3</v>
      </c>
      <c r="AB17" s="19">
        <v>2.6516087663674601E-3</v>
      </c>
      <c r="AC17" s="19">
        <v>1.0971377485822701E-2</v>
      </c>
      <c r="AD17" s="19">
        <v>1.02099004870358E-2</v>
      </c>
      <c r="AE17" s="19"/>
      <c r="AF17" s="19">
        <v>2.02651626241902E-3</v>
      </c>
      <c r="AG17" s="19">
        <v>3.5091158630988898E-3</v>
      </c>
      <c r="AH17" s="19">
        <v>8.51082082376051E-3</v>
      </c>
      <c r="AI17" s="19"/>
      <c r="AJ17" s="19">
        <v>4.35971873166059E-3</v>
      </c>
      <c r="AK17" s="19">
        <v>2.7476035758742302E-3</v>
      </c>
      <c r="AL17" s="19">
        <v>3.0503692175847799E-3</v>
      </c>
      <c r="AM17" s="19">
        <v>0</v>
      </c>
      <c r="AN17" s="19">
        <v>7.4067244616059002E-3</v>
      </c>
      <c r="AO17" s="19"/>
      <c r="AP17" s="19">
        <v>4.5825547247936799E-3</v>
      </c>
      <c r="AQ17" s="19">
        <v>1.3122083057316399E-3</v>
      </c>
      <c r="AR17" s="19">
        <v>8.1376324625607593E-3</v>
      </c>
      <c r="AS17" s="19"/>
      <c r="AT17" s="19">
        <v>3.1207336771635601E-3</v>
      </c>
      <c r="AU17" s="19">
        <v>4.4641624222257698E-3</v>
      </c>
      <c r="AV17" s="19">
        <v>3.7930516641450801E-3</v>
      </c>
      <c r="AW17" s="19">
        <v>4.2587011272542004E-3</v>
      </c>
      <c r="AX17" s="19">
        <v>1.5694382971886699E-2</v>
      </c>
      <c r="AY17" s="19"/>
      <c r="AZ17" s="19">
        <v>3.71241742967863E-2</v>
      </c>
      <c r="BA17" s="19">
        <v>1.0740674978394199E-2</v>
      </c>
      <c r="BB17" s="19">
        <v>4.4448985913989204E-3</v>
      </c>
      <c r="BC17" s="19">
        <v>0</v>
      </c>
      <c r="BD17" s="19">
        <v>2.4837962834158402E-3</v>
      </c>
      <c r="BE17" s="19">
        <v>1.9298543201486499E-3</v>
      </c>
      <c r="BF17" s="19">
        <v>0</v>
      </c>
      <c r="BG17" s="19">
        <v>5.9652114630315096E-3</v>
      </c>
      <c r="BH17" s="19">
        <v>4.56415819788367E-3</v>
      </c>
      <c r="BI17" s="19">
        <v>1.31922056641044E-2</v>
      </c>
      <c r="BJ17" s="19">
        <v>2.7442298473606599E-3</v>
      </c>
      <c r="BK17" s="19">
        <v>0</v>
      </c>
      <c r="BL17" s="19">
        <v>0</v>
      </c>
      <c r="BM17" s="19">
        <v>0</v>
      </c>
      <c r="BN17" s="19">
        <v>0</v>
      </c>
      <c r="BO17" s="19">
        <v>6.4811064517501602E-3</v>
      </c>
      <c r="BP17" s="19"/>
      <c r="BQ17" s="19">
        <v>7.2749086593556296E-4</v>
      </c>
      <c r="BR17" s="19">
        <v>3.3029678583877098E-3</v>
      </c>
    </row>
    <row r="18" spans="2:70" x14ac:dyDescent="0.35">
      <c r="B18" s="16"/>
    </row>
    <row r="19" spans="2:70" x14ac:dyDescent="0.35">
      <c r="B19" t="s">
        <v>98</v>
      </c>
    </row>
    <row r="20" spans="2:70" x14ac:dyDescent="0.35">
      <c r="B20" t="s">
        <v>99</v>
      </c>
    </row>
    <row r="22" spans="2:70" x14ac:dyDescent="0.35">
      <c r="B22" s="8" t="str">
        <f>HYPERLINK("#'Contents'!A1", "Return to Contents")</f>
        <v>Return to Contents</v>
      </c>
    </row>
  </sheetData>
  <mergeCells count="11">
    <mergeCell ref="BQ5:BR5"/>
    <mergeCell ref="D5:E5"/>
    <mergeCell ref="G5:L5"/>
    <mergeCell ref="N5:Q5"/>
    <mergeCell ref="S5:AD5"/>
    <mergeCell ref="AF5:AH5"/>
    <mergeCell ref="D2:BJ2"/>
    <mergeCell ref="AJ5:AN5"/>
    <mergeCell ref="AP5:AR5"/>
    <mergeCell ref="AT5:AX5"/>
    <mergeCell ref="AZ5:BO5"/>
  </mergeCells>
  <pageMargins left="0.7" right="0.7" top="0.75" bottom="0.75" header="0.3" footer="0.3"/>
  <pageSetup paperSize="9" orientation="portrait" horizontalDpi="300" verticalDpi="300"/>
  <drawing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B2:BR22"/>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67" width="10.7265625" customWidth="1"/>
    <col min="68" max="68" width="2.1796875" customWidth="1"/>
    <col min="69" max="70" width="10.7265625" customWidth="1"/>
    <col min="71" max="71" width="2.1796875" customWidth="1"/>
  </cols>
  <sheetData>
    <row r="2" spans="2:70" ht="40" customHeight="1" x14ac:dyDescent="0.35">
      <c r="D2" s="29" t="s">
        <v>286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row>
    <row r="5" spans="2:70" ht="30" customHeight="1" x14ac:dyDescent="0.35">
      <c r="B5" s="15"/>
      <c r="C5" s="15"/>
      <c r="D5" s="30" t="s">
        <v>74</v>
      </c>
      <c r="E5" s="30"/>
      <c r="F5" s="15"/>
      <c r="G5" s="30" t="s">
        <v>75</v>
      </c>
      <c r="H5" s="30"/>
      <c r="I5" s="30"/>
      <c r="J5" s="30"/>
      <c r="K5" s="30"/>
      <c r="L5" s="30"/>
      <c r="M5" s="15"/>
      <c r="N5" s="30" t="s">
        <v>76</v>
      </c>
      <c r="O5" s="30"/>
      <c r="P5" s="30"/>
      <c r="Q5" s="30"/>
      <c r="R5" s="15"/>
      <c r="S5" s="30" t="s">
        <v>77</v>
      </c>
      <c r="T5" s="30"/>
      <c r="U5" s="30"/>
      <c r="V5" s="30"/>
      <c r="W5" s="30"/>
      <c r="X5" s="30"/>
      <c r="Y5" s="30"/>
      <c r="Z5" s="30"/>
      <c r="AA5" s="30"/>
      <c r="AB5" s="30"/>
      <c r="AC5" s="30"/>
      <c r="AD5" s="30"/>
      <c r="AE5" s="15"/>
      <c r="AF5" s="30" t="s">
        <v>78</v>
      </c>
      <c r="AG5" s="30"/>
      <c r="AH5" s="30"/>
      <c r="AI5" s="15"/>
      <c r="AJ5" s="30" t="s">
        <v>79</v>
      </c>
      <c r="AK5" s="30"/>
      <c r="AL5" s="30"/>
      <c r="AM5" s="30"/>
      <c r="AN5" s="30"/>
      <c r="AO5" s="15"/>
      <c r="AP5" s="30" t="s">
        <v>80</v>
      </c>
      <c r="AQ5" s="30"/>
      <c r="AR5" s="30"/>
      <c r="AS5" s="15"/>
      <c r="AT5" s="30" t="s">
        <v>81</v>
      </c>
      <c r="AU5" s="30"/>
      <c r="AV5" s="30"/>
      <c r="AW5" s="30"/>
      <c r="AX5" s="30"/>
      <c r="AY5" s="15"/>
      <c r="AZ5" s="30" t="s">
        <v>82</v>
      </c>
      <c r="BA5" s="30"/>
      <c r="BB5" s="30"/>
      <c r="BC5" s="30"/>
      <c r="BD5" s="30"/>
      <c r="BE5" s="30"/>
      <c r="BF5" s="30"/>
      <c r="BG5" s="30"/>
      <c r="BH5" s="30"/>
      <c r="BI5" s="30"/>
      <c r="BJ5" s="30"/>
      <c r="BK5" s="30"/>
      <c r="BL5" s="30"/>
      <c r="BM5" s="30"/>
      <c r="BN5" s="30"/>
      <c r="BO5" s="30"/>
      <c r="BP5" s="15"/>
      <c r="BQ5" s="30" t="s">
        <v>83</v>
      </c>
      <c r="BR5" s="30"/>
    </row>
    <row r="6" spans="2:7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46</v>
      </c>
      <c r="AQ6" s="12" t="s">
        <v>47</v>
      </c>
      <c r="AR6" s="12" t="s">
        <v>50</v>
      </c>
      <c r="AT6" s="12" t="s">
        <v>51</v>
      </c>
      <c r="AU6" s="12" t="s">
        <v>52</v>
      </c>
      <c r="AV6" s="12" t="s">
        <v>53</v>
      </c>
      <c r="AW6" s="12" t="s">
        <v>54</v>
      </c>
      <c r="AX6" s="12" t="s">
        <v>55</v>
      </c>
      <c r="AZ6" s="12" t="s">
        <v>56</v>
      </c>
      <c r="BA6" s="12" t="s">
        <v>57</v>
      </c>
      <c r="BB6" s="12" t="s">
        <v>58</v>
      </c>
      <c r="BC6" s="12" t="s">
        <v>59</v>
      </c>
      <c r="BD6" s="12" t="s">
        <v>60</v>
      </c>
      <c r="BE6" s="12" t="s">
        <v>61</v>
      </c>
      <c r="BF6" s="12" t="s">
        <v>62</v>
      </c>
      <c r="BG6" s="12" t="s">
        <v>63</v>
      </c>
      <c r="BH6" s="12" t="s">
        <v>64</v>
      </c>
      <c r="BI6" s="12" t="s">
        <v>65</v>
      </c>
      <c r="BJ6" s="12" t="s">
        <v>66</v>
      </c>
      <c r="BK6" s="12" t="s">
        <v>67</v>
      </c>
      <c r="BL6" s="12" t="s">
        <v>68</v>
      </c>
      <c r="BM6" s="12" t="s">
        <v>69</v>
      </c>
      <c r="BN6" s="12" t="s">
        <v>70</v>
      </c>
      <c r="BO6" s="12" t="s">
        <v>71</v>
      </c>
      <c r="BQ6" s="12" t="s">
        <v>72</v>
      </c>
      <c r="BR6" s="12" t="s">
        <v>73</v>
      </c>
    </row>
    <row r="7" spans="2:70" ht="30" customHeight="1" x14ac:dyDescent="0.35">
      <c r="B7" s="10" t="s">
        <v>19</v>
      </c>
      <c r="C7" s="10">
        <v>4012</v>
      </c>
      <c r="D7" s="10">
        <v>1971</v>
      </c>
      <c r="E7" s="10">
        <v>2028</v>
      </c>
      <c r="F7" s="10"/>
      <c r="G7" s="10">
        <v>497</v>
      </c>
      <c r="H7" s="10">
        <v>704</v>
      </c>
      <c r="I7" s="10">
        <v>694</v>
      </c>
      <c r="J7" s="10">
        <v>693</v>
      </c>
      <c r="K7" s="10">
        <v>571</v>
      </c>
      <c r="L7" s="10">
        <v>853</v>
      </c>
      <c r="M7" s="10"/>
      <c r="N7" s="10">
        <v>1178</v>
      </c>
      <c r="O7" s="10">
        <v>1131</v>
      </c>
      <c r="P7" s="10">
        <v>781</v>
      </c>
      <c r="Q7" s="10">
        <v>909</v>
      </c>
      <c r="R7" s="10"/>
      <c r="S7" s="10">
        <v>563</v>
      </c>
      <c r="T7" s="10">
        <v>553</v>
      </c>
      <c r="U7" s="10">
        <v>314</v>
      </c>
      <c r="V7" s="10">
        <v>343</v>
      </c>
      <c r="W7" s="10">
        <v>293</v>
      </c>
      <c r="X7" s="10">
        <v>376</v>
      </c>
      <c r="Y7" s="10">
        <v>336</v>
      </c>
      <c r="Z7" s="10">
        <v>171</v>
      </c>
      <c r="AA7" s="10">
        <v>447</v>
      </c>
      <c r="AB7" s="10">
        <v>337</v>
      </c>
      <c r="AC7" s="10">
        <v>188</v>
      </c>
      <c r="AD7" s="10">
        <v>91</v>
      </c>
      <c r="AE7" s="10"/>
      <c r="AF7" s="10">
        <v>1421</v>
      </c>
      <c r="AG7" s="10">
        <v>1665</v>
      </c>
      <c r="AH7" s="10">
        <v>577</v>
      </c>
      <c r="AI7" s="10"/>
      <c r="AJ7" s="10">
        <v>1433</v>
      </c>
      <c r="AK7" s="10">
        <v>1082</v>
      </c>
      <c r="AL7" s="10">
        <v>299</v>
      </c>
      <c r="AM7" s="10">
        <v>42</v>
      </c>
      <c r="AN7" s="10">
        <v>541</v>
      </c>
      <c r="AO7" s="10"/>
      <c r="AP7" s="10">
        <v>878</v>
      </c>
      <c r="AQ7" s="10">
        <v>1369</v>
      </c>
      <c r="AR7" s="10">
        <v>264</v>
      </c>
      <c r="AS7" s="10"/>
      <c r="AT7" s="10">
        <v>929</v>
      </c>
      <c r="AU7" s="10">
        <v>932</v>
      </c>
      <c r="AV7" s="10">
        <v>1096</v>
      </c>
      <c r="AW7" s="10">
        <v>455</v>
      </c>
      <c r="AX7" s="10">
        <v>62</v>
      </c>
      <c r="AY7" s="10"/>
      <c r="AZ7" s="10">
        <v>33</v>
      </c>
      <c r="BA7" s="10">
        <v>185</v>
      </c>
      <c r="BB7" s="10">
        <v>256</v>
      </c>
      <c r="BC7" s="10">
        <v>269</v>
      </c>
      <c r="BD7" s="10">
        <v>403</v>
      </c>
      <c r="BE7" s="10">
        <v>436</v>
      </c>
      <c r="BF7" s="10">
        <v>391</v>
      </c>
      <c r="BG7" s="10">
        <v>312</v>
      </c>
      <c r="BH7" s="10">
        <v>253</v>
      </c>
      <c r="BI7" s="10">
        <v>211</v>
      </c>
      <c r="BJ7" s="10">
        <v>336</v>
      </c>
      <c r="BK7" s="10">
        <v>187</v>
      </c>
      <c r="BL7" s="10">
        <v>180</v>
      </c>
      <c r="BM7" s="10">
        <v>103</v>
      </c>
      <c r="BN7" s="10">
        <v>95</v>
      </c>
      <c r="BO7" s="10">
        <v>161</v>
      </c>
      <c r="BP7" s="10"/>
      <c r="BQ7" s="10">
        <v>1235</v>
      </c>
      <c r="BR7" s="10">
        <v>2665</v>
      </c>
    </row>
    <row r="8" spans="2:70" ht="30" customHeight="1" x14ac:dyDescent="0.35">
      <c r="B8" s="11" t="s">
        <v>20</v>
      </c>
      <c r="C8" s="11">
        <v>4012</v>
      </c>
      <c r="D8" s="11">
        <v>1975</v>
      </c>
      <c r="E8" s="11">
        <v>2024</v>
      </c>
      <c r="F8" s="11"/>
      <c r="G8" s="11">
        <v>558</v>
      </c>
      <c r="H8" s="11">
        <v>682</v>
      </c>
      <c r="I8" s="11">
        <v>685</v>
      </c>
      <c r="J8" s="11">
        <v>686</v>
      </c>
      <c r="K8" s="11">
        <v>562</v>
      </c>
      <c r="L8" s="11">
        <v>839</v>
      </c>
      <c r="M8" s="11"/>
      <c r="N8" s="11">
        <v>1080</v>
      </c>
      <c r="O8" s="11">
        <v>1039</v>
      </c>
      <c r="P8" s="11">
        <v>880</v>
      </c>
      <c r="Q8" s="11">
        <v>1000</v>
      </c>
      <c r="R8" s="11"/>
      <c r="S8" s="11">
        <v>562</v>
      </c>
      <c r="T8" s="11">
        <v>522</v>
      </c>
      <c r="U8" s="11">
        <v>321</v>
      </c>
      <c r="V8" s="11">
        <v>361</v>
      </c>
      <c r="W8" s="11">
        <v>281</v>
      </c>
      <c r="X8" s="11">
        <v>361</v>
      </c>
      <c r="Y8" s="11">
        <v>321</v>
      </c>
      <c r="Z8" s="11">
        <v>160</v>
      </c>
      <c r="AA8" s="11">
        <v>441</v>
      </c>
      <c r="AB8" s="11">
        <v>361</v>
      </c>
      <c r="AC8" s="11">
        <v>201</v>
      </c>
      <c r="AD8" s="11">
        <v>120</v>
      </c>
      <c r="AE8" s="11"/>
      <c r="AF8" s="11">
        <v>1410</v>
      </c>
      <c r="AG8" s="11">
        <v>1629</v>
      </c>
      <c r="AH8" s="11">
        <v>599</v>
      </c>
      <c r="AI8" s="11"/>
      <c r="AJ8" s="11">
        <v>1397</v>
      </c>
      <c r="AK8" s="11">
        <v>1071</v>
      </c>
      <c r="AL8" s="11">
        <v>288</v>
      </c>
      <c r="AM8" s="11">
        <v>45</v>
      </c>
      <c r="AN8" s="11">
        <v>558</v>
      </c>
      <c r="AO8" s="11"/>
      <c r="AP8" s="11">
        <v>856</v>
      </c>
      <c r="AQ8" s="11">
        <v>1358</v>
      </c>
      <c r="AR8" s="11">
        <v>259</v>
      </c>
      <c r="AS8" s="11"/>
      <c r="AT8" s="11">
        <v>961</v>
      </c>
      <c r="AU8" s="11">
        <v>958</v>
      </c>
      <c r="AV8" s="11">
        <v>1056</v>
      </c>
      <c r="AW8" s="11">
        <v>434</v>
      </c>
      <c r="AX8" s="11">
        <v>55</v>
      </c>
      <c r="AY8" s="11"/>
      <c r="AZ8" s="11">
        <v>33</v>
      </c>
      <c r="BA8" s="11">
        <v>186</v>
      </c>
      <c r="BB8" s="11">
        <v>267</v>
      </c>
      <c r="BC8" s="11">
        <v>280</v>
      </c>
      <c r="BD8" s="11">
        <v>416</v>
      </c>
      <c r="BE8" s="11">
        <v>443</v>
      </c>
      <c r="BF8" s="11">
        <v>394</v>
      </c>
      <c r="BG8" s="11">
        <v>314</v>
      </c>
      <c r="BH8" s="11">
        <v>257</v>
      </c>
      <c r="BI8" s="11">
        <v>206</v>
      </c>
      <c r="BJ8" s="11">
        <v>329</v>
      </c>
      <c r="BK8" s="11">
        <v>179</v>
      </c>
      <c r="BL8" s="11">
        <v>174</v>
      </c>
      <c r="BM8" s="11">
        <v>97</v>
      </c>
      <c r="BN8" s="11">
        <v>87</v>
      </c>
      <c r="BO8" s="11">
        <v>148</v>
      </c>
      <c r="BP8" s="11"/>
      <c r="BQ8" s="11">
        <v>1209</v>
      </c>
      <c r="BR8" s="11">
        <v>2688</v>
      </c>
    </row>
    <row r="9" spans="2:70" x14ac:dyDescent="0.35">
      <c r="B9" s="18" t="s">
        <v>275</v>
      </c>
      <c r="C9" s="17">
        <v>0.298631026710032</v>
      </c>
      <c r="D9" s="17">
        <v>0.234427268866642</v>
      </c>
      <c r="E9" s="17">
        <v>0.36189710879199</v>
      </c>
      <c r="F9" s="17"/>
      <c r="G9" s="17">
        <v>0.168175034382258</v>
      </c>
      <c r="H9" s="17">
        <v>0.21529265343850701</v>
      </c>
      <c r="I9" s="17">
        <v>0.23245209875236</v>
      </c>
      <c r="J9" s="17">
        <v>0.28820691342442301</v>
      </c>
      <c r="K9" s="17">
        <v>0.356243217305794</v>
      </c>
      <c r="L9" s="17">
        <v>0.477245913763229</v>
      </c>
      <c r="M9" s="17"/>
      <c r="N9" s="17">
        <v>0.36661639476355301</v>
      </c>
      <c r="O9" s="17">
        <v>0.31891409992713599</v>
      </c>
      <c r="P9" s="17">
        <v>0.24430612590252099</v>
      </c>
      <c r="Q9" s="17">
        <v>0.250639874142013</v>
      </c>
      <c r="R9" s="17"/>
      <c r="S9" s="17">
        <v>0.26799460765111</v>
      </c>
      <c r="T9" s="17">
        <v>0.32809968958222802</v>
      </c>
      <c r="U9" s="17">
        <v>0.29867456731666397</v>
      </c>
      <c r="V9" s="17">
        <v>0.30285299100013502</v>
      </c>
      <c r="W9" s="17">
        <v>0.26122608653378498</v>
      </c>
      <c r="X9" s="17">
        <v>0.27136655249347102</v>
      </c>
      <c r="Y9" s="17">
        <v>0.33817443636655498</v>
      </c>
      <c r="Z9" s="17">
        <v>0.28375847279184202</v>
      </c>
      <c r="AA9" s="17">
        <v>0.30874517240518401</v>
      </c>
      <c r="AB9" s="17">
        <v>0.30102378353491499</v>
      </c>
      <c r="AC9" s="17">
        <v>0.31682289874035702</v>
      </c>
      <c r="AD9" s="17">
        <v>0.30992656849967598</v>
      </c>
      <c r="AE9" s="17"/>
      <c r="AF9" s="17">
        <v>0.32946509827464798</v>
      </c>
      <c r="AG9" s="17">
        <v>0.32958876427785999</v>
      </c>
      <c r="AH9" s="17">
        <v>0.20346989164402501</v>
      </c>
      <c r="AI9" s="17"/>
      <c r="AJ9" s="17">
        <v>0.34833085138584302</v>
      </c>
      <c r="AK9" s="17">
        <v>0.28084431415393002</v>
      </c>
      <c r="AL9" s="17">
        <v>0.389536436232297</v>
      </c>
      <c r="AM9" s="17">
        <v>0.121181133502078</v>
      </c>
      <c r="AN9" s="17">
        <v>0.213312141196633</v>
      </c>
      <c r="AO9" s="17"/>
      <c r="AP9" s="17">
        <v>0.332344131118883</v>
      </c>
      <c r="AQ9" s="17">
        <v>0.293393255732604</v>
      </c>
      <c r="AR9" s="17">
        <v>0.31895834132279999</v>
      </c>
      <c r="AS9" s="17"/>
      <c r="AT9" s="17">
        <v>0.26264323543809198</v>
      </c>
      <c r="AU9" s="17">
        <v>0.26544909505515002</v>
      </c>
      <c r="AV9" s="17">
        <v>0.34792516725463002</v>
      </c>
      <c r="AW9" s="17">
        <v>0.30902251319944302</v>
      </c>
      <c r="AX9" s="17">
        <v>0.410879514501159</v>
      </c>
      <c r="AY9" s="17"/>
      <c r="AZ9" s="17">
        <v>0.22742703678529499</v>
      </c>
      <c r="BA9" s="17">
        <v>0.21848282832490601</v>
      </c>
      <c r="BB9" s="17">
        <v>0.30652557905475702</v>
      </c>
      <c r="BC9" s="17">
        <v>0.28831585567969598</v>
      </c>
      <c r="BD9" s="17">
        <v>0.28377651346076899</v>
      </c>
      <c r="BE9" s="17">
        <v>0.29076577765161998</v>
      </c>
      <c r="BF9" s="17">
        <v>0.33786497298317197</v>
      </c>
      <c r="BG9" s="17">
        <v>0.31774979536567799</v>
      </c>
      <c r="BH9" s="17">
        <v>0.31279014418113599</v>
      </c>
      <c r="BI9" s="17">
        <v>0.29949588443154801</v>
      </c>
      <c r="BJ9" s="17">
        <v>0.26880847059052698</v>
      </c>
      <c r="BK9" s="17">
        <v>0.34172954243120102</v>
      </c>
      <c r="BL9" s="17">
        <v>0.329190842905773</v>
      </c>
      <c r="BM9" s="17">
        <v>0.278866689222666</v>
      </c>
      <c r="BN9" s="17">
        <v>0.33583980352155601</v>
      </c>
      <c r="BO9" s="17">
        <v>0.32250678460856502</v>
      </c>
      <c r="BP9" s="17"/>
      <c r="BQ9" s="17">
        <v>0.37265870323615502</v>
      </c>
      <c r="BR9" s="17">
        <v>0.26956455480455999</v>
      </c>
    </row>
    <row r="10" spans="2:70" x14ac:dyDescent="0.35">
      <c r="B10" s="18" t="s">
        <v>276</v>
      </c>
      <c r="C10" s="17">
        <v>0.125820124087551</v>
      </c>
      <c r="D10" s="17">
        <v>0.12822370207158601</v>
      </c>
      <c r="E10" s="17">
        <v>0.123375060927236</v>
      </c>
      <c r="F10" s="17"/>
      <c r="G10" s="17">
        <v>0.15171571998935601</v>
      </c>
      <c r="H10" s="17">
        <v>0.16923739991621101</v>
      </c>
      <c r="I10" s="17">
        <v>0.14213480596373901</v>
      </c>
      <c r="J10" s="17">
        <v>0.124717546855974</v>
      </c>
      <c r="K10" s="17">
        <v>9.5514942559044497E-2</v>
      </c>
      <c r="L10" s="17">
        <v>8.1146089678734795E-2</v>
      </c>
      <c r="M10" s="17"/>
      <c r="N10" s="17">
        <v>0.13807222679652201</v>
      </c>
      <c r="O10" s="17">
        <v>0.11063144834158101</v>
      </c>
      <c r="P10" s="17">
        <v>0.135196482425258</v>
      </c>
      <c r="Q10" s="17">
        <v>0.120772944154072</v>
      </c>
      <c r="R10" s="17"/>
      <c r="S10" s="17">
        <v>0.15158109480495399</v>
      </c>
      <c r="T10" s="17">
        <v>0.118321824122956</v>
      </c>
      <c r="U10" s="17">
        <v>8.1962021079767702E-2</v>
      </c>
      <c r="V10" s="17">
        <v>0.12803182329191301</v>
      </c>
      <c r="W10" s="17">
        <v>0.119714614017944</v>
      </c>
      <c r="X10" s="17">
        <v>0.14120673656635199</v>
      </c>
      <c r="Y10" s="17">
        <v>0.114384486806727</v>
      </c>
      <c r="Z10" s="17">
        <v>0.14332949462849701</v>
      </c>
      <c r="AA10" s="17">
        <v>0.14040176087946701</v>
      </c>
      <c r="AB10" s="17">
        <v>0.11793760345403601</v>
      </c>
      <c r="AC10" s="17">
        <v>0.109765566215984</v>
      </c>
      <c r="AD10" s="17">
        <v>0.120738212703194</v>
      </c>
      <c r="AE10" s="17"/>
      <c r="AF10" s="17">
        <v>0.117927575980782</v>
      </c>
      <c r="AG10" s="17">
        <v>0.127514795425126</v>
      </c>
      <c r="AH10" s="17">
        <v>0.116865699964951</v>
      </c>
      <c r="AI10" s="17"/>
      <c r="AJ10" s="17">
        <v>0.10596982286727499</v>
      </c>
      <c r="AK10" s="17">
        <v>0.15812167191466001</v>
      </c>
      <c r="AL10" s="17">
        <v>0.102886243145829</v>
      </c>
      <c r="AM10" s="17">
        <v>6.4723808392207094E-2</v>
      </c>
      <c r="AN10" s="17">
        <v>0.105618866231952</v>
      </c>
      <c r="AO10" s="17"/>
      <c r="AP10" s="17">
        <v>0.11442918201241201</v>
      </c>
      <c r="AQ10" s="17">
        <v>0.14535660985666199</v>
      </c>
      <c r="AR10" s="17">
        <v>0.120110650630278</v>
      </c>
      <c r="AS10" s="17"/>
      <c r="AT10" s="17">
        <v>0.101398171760972</v>
      </c>
      <c r="AU10" s="17">
        <v>0.130314098465214</v>
      </c>
      <c r="AV10" s="17">
        <v>0.136543813139517</v>
      </c>
      <c r="AW10" s="17">
        <v>0.17401522768261299</v>
      </c>
      <c r="AX10" s="17">
        <v>0.18448698041625999</v>
      </c>
      <c r="AY10" s="17"/>
      <c r="AZ10" s="17">
        <v>0.160302488578765</v>
      </c>
      <c r="BA10" s="17">
        <v>0.15612438157390399</v>
      </c>
      <c r="BB10" s="17">
        <v>8.2617213877085302E-2</v>
      </c>
      <c r="BC10" s="17">
        <v>0.118639585281048</v>
      </c>
      <c r="BD10" s="17">
        <v>0.12806745614782999</v>
      </c>
      <c r="BE10" s="17">
        <v>0.120492216338384</v>
      </c>
      <c r="BF10" s="17">
        <v>0.113550355288681</v>
      </c>
      <c r="BG10" s="17">
        <v>0.124974566955093</v>
      </c>
      <c r="BH10" s="17">
        <v>0.164541007320225</v>
      </c>
      <c r="BI10" s="17">
        <v>0.12567925550922199</v>
      </c>
      <c r="BJ10" s="17">
        <v>0.109431993965105</v>
      </c>
      <c r="BK10" s="17">
        <v>0.12989500142204399</v>
      </c>
      <c r="BL10" s="17">
        <v>0.13554922493895899</v>
      </c>
      <c r="BM10" s="17">
        <v>0.181769166741376</v>
      </c>
      <c r="BN10" s="17">
        <v>9.5407214701873397E-2</v>
      </c>
      <c r="BO10" s="17">
        <v>0.129283256273062</v>
      </c>
      <c r="BP10" s="17"/>
      <c r="BQ10" s="17">
        <v>0.155621036729994</v>
      </c>
      <c r="BR10" s="17">
        <v>0.112193976851249</v>
      </c>
    </row>
    <row r="11" spans="2:70" x14ac:dyDescent="0.35">
      <c r="B11" s="18" t="s">
        <v>277</v>
      </c>
      <c r="C11" s="17">
        <v>9.3565067496104604E-2</v>
      </c>
      <c r="D11" s="17">
        <v>9.5645286835143506E-2</v>
      </c>
      <c r="E11" s="17">
        <v>9.1148729230091902E-2</v>
      </c>
      <c r="F11" s="17"/>
      <c r="G11" s="17">
        <v>0.139812549425616</v>
      </c>
      <c r="H11" s="17">
        <v>0.12806659847975899</v>
      </c>
      <c r="I11" s="17">
        <v>0.110499513038969</v>
      </c>
      <c r="J11" s="17">
        <v>7.8482284772708605E-2</v>
      </c>
      <c r="K11" s="17">
        <v>6.2783794295686701E-2</v>
      </c>
      <c r="L11" s="17">
        <v>5.3838245552472998E-2</v>
      </c>
      <c r="M11" s="17"/>
      <c r="N11" s="17">
        <v>0.10816052265448001</v>
      </c>
      <c r="O11" s="17">
        <v>0.100168391787373</v>
      </c>
      <c r="P11" s="17">
        <v>9.1964955290008907E-2</v>
      </c>
      <c r="Q11" s="17">
        <v>7.3565566605244104E-2</v>
      </c>
      <c r="R11" s="17"/>
      <c r="S11" s="17">
        <v>0.13327235366958501</v>
      </c>
      <c r="T11" s="17">
        <v>8.5137870862773996E-2</v>
      </c>
      <c r="U11" s="17">
        <v>9.4705497433960506E-2</v>
      </c>
      <c r="V11" s="17">
        <v>8.5886071557995297E-2</v>
      </c>
      <c r="W11" s="17">
        <v>7.3358401664152098E-2</v>
      </c>
      <c r="X11" s="17">
        <v>8.4522121959971303E-2</v>
      </c>
      <c r="Y11" s="17">
        <v>9.6890155237002895E-2</v>
      </c>
      <c r="Z11" s="17">
        <v>0.12561743847346801</v>
      </c>
      <c r="AA11" s="17">
        <v>7.5229119524264698E-2</v>
      </c>
      <c r="AB11" s="17">
        <v>0.108967175705979</v>
      </c>
      <c r="AC11" s="17">
        <v>7.4748108393994497E-2</v>
      </c>
      <c r="AD11" s="17">
        <v>3.9789108475418597E-2</v>
      </c>
      <c r="AE11" s="17"/>
      <c r="AF11" s="17">
        <v>7.3110207488546894E-2</v>
      </c>
      <c r="AG11" s="17">
        <v>9.8004540577519603E-2</v>
      </c>
      <c r="AH11" s="17">
        <v>9.7488841009085905E-2</v>
      </c>
      <c r="AI11" s="17"/>
      <c r="AJ11" s="17">
        <v>8.2605656141161096E-2</v>
      </c>
      <c r="AK11" s="17">
        <v>0.117087340667345</v>
      </c>
      <c r="AL11" s="17">
        <v>0.108805984109993</v>
      </c>
      <c r="AM11" s="17">
        <v>6.9375831764693197E-2</v>
      </c>
      <c r="AN11" s="17">
        <v>8.4704151831305294E-2</v>
      </c>
      <c r="AO11" s="17"/>
      <c r="AP11" s="17">
        <v>9.8687550478393199E-2</v>
      </c>
      <c r="AQ11" s="17">
        <v>0.110370740091292</v>
      </c>
      <c r="AR11" s="17">
        <v>0.12439351230837301</v>
      </c>
      <c r="AS11" s="17"/>
      <c r="AT11" s="17">
        <v>5.86251746612622E-2</v>
      </c>
      <c r="AU11" s="17">
        <v>8.9159969095339603E-2</v>
      </c>
      <c r="AV11" s="17">
        <v>0.12164581871649099</v>
      </c>
      <c r="AW11" s="17">
        <v>0.13715899732617601</v>
      </c>
      <c r="AX11" s="17">
        <v>8.5004299164060299E-2</v>
      </c>
      <c r="AY11" s="17"/>
      <c r="AZ11" s="17">
        <v>0.10819630046846999</v>
      </c>
      <c r="BA11" s="17">
        <v>0.11094522644110701</v>
      </c>
      <c r="BB11" s="17">
        <v>7.7157418726737204E-2</v>
      </c>
      <c r="BC11" s="17">
        <v>0.107091448014928</v>
      </c>
      <c r="BD11" s="17">
        <v>8.6010822463009104E-2</v>
      </c>
      <c r="BE11" s="17">
        <v>7.6875167540711803E-2</v>
      </c>
      <c r="BF11" s="17">
        <v>9.6462149785859999E-2</v>
      </c>
      <c r="BG11" s="17">
        <v>0.10002943064686801</v>
      </c>
      <c r="BH11" s="17">
        <v>8.8658123124158494E-2</v>
      </c>
      <c r="BI11" s="17">
        <v>8.5811402406585705E-2</v>
      </c>
      <c r="BJ11" s="17">
        <v>0.104874251700907</v>
      </c>
      <c r="BK11" s="17">
        <v>8.5582680132725006E-2</v>
      </c>
      <c r="BL11" s="17">
        <v>9.7843728220789294E-2</v>
      </c>
      <c r="BM11" s="17">
        <v>9.4052277802344403E-2</v>
      </c>
      <c r="BN11" s="17">
        <v>6.7083372778389994E-2</v>
      </c>
      <c r="BO11" s="17">
        <v>0.13029550735305601</v>
      </c>
      <c r="BP11" s="17"/>
      <c r="BQ11" s="17">
        <v>0.111154579781504</v>
      </c>
      <c r="BR11" s="17">
        <v>8.5185973496356607E-2</v>
      </c>
    </row>
    <row r="12" spans="2:70" x14ac:dyDescent="0.35">
      <c r="B12" s="18" t="s">
        <v>278</v>
      </c>
      <c r="C12" s="17">
        <v>9.9468040931523199E-2</v>
      </c>
      <c r="D12" s="17">
        <v>0.109073823086104</v>
      </c>
      <c r="E12" s="17">
        <v>9.03169806552305E-2</v>
      </c>
      <c r="F12" s="17"/>
      <c r="G12" s="17">
        <v>0.14975759063533101</v>
      </c>
      <c r="H12" s="17">
        <v>0.111345790300119</v>
      </c>
      <c r="I12" s="17">
        <v>0.108412490955833</v>
      </c>
      <c r="J12" s="17">
        <v>8.77689779296255E-2</v>
      </c>
      <c r="K12" s="17">
        <v>7.4612038957462101E-2</v>
      </c>
      <c r="L12" s="17">
        <v>7.5242269859424393E-2</v>
      </c>
      <c r="M12" s="17"/>
      <c r="N12" s="17">
        <v>9.6536838441432904E-2</v>
      </c>
      <c r="O12" s="17">
        <v>9.1993814509872096E-2</v>
      </c>
      <c r="P12" s="17">
        <v>0.11858880559634701</v>
      </c>
      <c r="Q12" s="17">
        <v>9.3040798054845095E-2</v>
      </c>
      <c r="R12" s="17"/>
      <c r="S12" s="17">
        <v>0.10376572908328199</v>
      </c>
      <c r="T12" s="17">
        <v>8.9400198744917295E-2</v>
      </c>
      <c r="U12" s="17">
        <v>0.145894186529961</v>
      </c>
      <c r="V12" s="17">
        <v>7.9230839039635598E-2</v>
      </c>
      <c r="W12" s="17">
        <v>0.100575370791711</v>
      </c>
      <c r="X12" s="17">
        <v>9.5805988324903904E-2</v>
      </c>
      <c r="Y12" s="17">
        <v>8.7878670759810901E-2</v>
      </c>
      <c r="Z12" s="17">
        <v>7.6339290937135096E-2</v>
      </c>
      <c r="AA12" s="17">
        <v>0.101411257819634</v>
      </c>
      <c r="AB12" s="17">
        <v>9.7292688600561894E-2</v>
      </c>
      <c r="AC12" s="17">
        <v>0.1059818757282</v>
      </c>
      <c r="AD12" s="17">
        <v>0.118576236023166</v>
      </c>
      <c r="AE12" s="17"/>
      <c r="AF12" s="17">
        <v>9.6333620303996406E-2</v>
      </c>
      <c r="AG12" s="17">
        <v>9.8666389323907006E-2</v>
      </c>
      <c r="AH12" s="17">
        <v>0.108928814939347</v>
      </c>
      <c r="AI12" s="17"/>
      <c r="AJ12" s="17">
        <v>9.03640793511582E-2</v>
      </c>
      <c r="AK12" s="17">
        <v>0.10804852960802</v>
      </c>
      <c r="AL12" s="17">
        <v>9.6373492740190803E-2</v>
      </c>
      <c r="AM12" s="17">
        <v>6.5695997224295297E-2</v>
      </c>
      <c r="AN12" s="17">
        <v>9.0541002869321902E-2</v>
      </c>
      <c r="AO12" s="17"/>
      <c r="AP12" s="17">
        <v>9.5847240522818802E-2</v>
      </c>
      <c r="AQ12" s="17">
        <v>9.6087548433732198E-2</v>
      </c>
      <c r="AR12" s="17">
        <v>0.13356091726948299</v>
      </c>
      <c r="AS12" s="17"/>
      <c r="AT12" s="17">
        <v>7.2861126367260401E-2</v>
      </c>
      <c r="AU12" s="17">
        <v>0.104792913361457</v>
      </c>
      <c r="AV12" s="17">
        <v>0.10088746585446499</v>
      </c>
      <c r="AW12" s="17">
        <v>0.13238715760136799</v>
      </c>
      <c r="AX12" s="17">
        <v>0.12986295817665</v>
      </c>
      <c r="AY12" s="17"/>
      <c r="AZ12" s="17">
        <v>5.65265005697832E-2</v>
      </c>
      <c r="BA12" s="17">
        <v>9.3905004161875E-2</v>
      </c>
      <c r="BB12" s="17">
        <v>9.4954431222990507E-2</v>
      </c>
      <c r="BC12" s="17">
        <v>8.7332217865359205E-2</v>
      </c>
      <c r="BD12" s="17">
        <v>9.7893799486733393E-2</v>
      </c>
      <c r="BE12" s="17">
        <v>9.4761427718070307E-2</v>
      </c>
      <c r="BF12" s="17">
        <v>0.12078437172955001</v>
      </c>
      <c r="BG12" s="17">
        <v>0.11466053878475201</v>
      </c>
      <c r="BH12" s="17">
        <v>8.2393552557716895E-2</v>
      </c>
      <c r="BI12" s="17">
        <v>9.2396839715492396E-2</v>
      </c>
      <c r="BJ12" s="17">
        <v>8.0020482592828998E-2</v>
      </c>
      <c r="BK12" s="17">
        <v>0.10189123036882899</v>
      </c>
      <c r="BL12" s="17">
        <v>0.119399602479465</v>
      </c>
      <c r="BM12" s="17">
        <v>7.1264326753698801E-2</v>
      </c>
      <c r="BN12" s="17">
        <v>0.104104632419141</v>
      </c>
      <c r="BO12" s="17">
        <v>0.122860337974793</v>
      </c>
      <c r="BP12" s="17"/>
      <c r="BQ12" s="17">
        <v>0.113451936732079</v>
      </c>
      <c r="BR12" s="17">
        <v>9.1225524186587401E-2</v>
      </c>
    </row>
    <row r="13" spans="2:70" x14ac:dyDescent="0.35">
      <c r="B13" s="18" t="s">
        <v>279</v>
      </c>
      <c r="C13" s="17">
        <v>0.105673027404786</v>
      </c>
      <c r="D13" s="17">
        <v>0.10347867565710001</v>
      </c>
      <c r="E13" s="17">
        <v>0.108074970491157</v>
      </c>
      <c r="F13" s="17"/>
      <c r="G13" s="17">
        <v>9.51474626827402E-2</v>
      </c>
      <c r="H13" s="17">
        <v>0.122455872716943</v>
      </c>
      <c r="I13" s="17">
        <v>0.12411613796969399</v>
      </c>
      <c r="J13" s="17">
        <v>0.116403834008261</v>
      </c>
      <c r="K13" s="17">
        <v>0.103899913114318</v>
      </c>
      <c r="L13" s="17">
        <v>7.6375917956097203E-2</v>
      </c>
      <c r="M13" s="17"/>
      <c r="N13" s="17">
        <v>0.118332733268115</v>
      </c>
      <c r="O13" s="17">
        <v>0.123157459309105</v>
      </c>
      <c r="P13" s="17">
        <v>9.9033241537119093E-2</v>
      </c>
      <c r="Q13" s="17">
        <v>8.0018075973945404E-2</v>
      </c>
      <c r="R13" s="17"/>
      <c r="S13" s="17">
        <v>0.116689835427707</v>
      </c>
      <c r="T13" s="17">
        <v>9.8078242938566998E-2</v>
      </c>
      <c r="U13" s="17">
        <v>8.9263526669911594E-2</v>
      </c>
      <c r="V13" s="17">
        <v>0.116893858570823</v>
      </c>
      <c r="W13" s="17">
        <v>0.13552727755949501</v>
      </c>
      <c r="X13" s="17">
        <v>9.0667965348695798E-2</v>
      </c>
      <c r="Y13" s="17">
        <v>9.7445075683751395E-2</v>
      </c>
      <c r="Z13" s="17">
        <v>8.7657945954088295E-2</v>
      </c>
      <c r="AA13" s="17">
        <v>0.101488775158076</v>
      </c>
      <c r="AB13" s="17">
        <v>9.2329937724142705E-2</v>
      </c>
      <c r="AC13" s="17">
        <v>0.12731602385186699</v>
      </c>
      <c r="AD13" s="17">
        <v>0.137781199593737</v>
      </c>
      <c r="AE13" s="17"/>
      <c r="AF13" s="17">
        <v>8.80155031229857E-2</v>
      </c>
      <c r="AG13" s="17">
        <v>0.122402569531903</v>
      </c>
      <c r="AH13" s="17">
        <v>0.10838399411010299</v>
      </c>
      <c r="AI13" s="17"/>
      <c r="AJ13" s="17">
        <v>9.7188920110268306E-2</v>
      </c>
      <c r="AK13" s="17">
        <v>0.119527193878966</v>
      </c>
      <c r="AL13" s="17">
        <v>0.105033192458087</v>
      </c>
      <c r="AM13" s="17">
        <v>8.0923545495243096E-2</v>
      </c>
      <c r="AN13" s="17">
        <v>0.10353219299067599</v>
      </c>
      <c r="AO13" s="17"/>
      <c r="AP13" s="17">
        <v>9.5204463658594904E-2</v>
      </c>
      <c r="AQ13" s="17">
        <v>0.12335519336798401</v>
      </c>
      <c r="AR13" s="17">
        <v>7.4376271531336094E-2</v>
      </c>
      <c r="AS13" s="17"/>
      <c r="AT13" s="17">
        <v>8.8602357663534706E-2</v>
      </c>
      <c r="AU13" s="17">
        <v>0.107355286629879</v>
      </c>
      <c r="AV13" s="17">
        <v>0.115887138651654</v>
      </c>
      <c r="AW13" s="17">
        <v>0.10509254786302701</v>
      </c>
      <c r="AX13" s="17">
        <v>5.76727482457495E-2</v>
      </c>
      <c r="AY13" s="17"/>
      <c r="AZ13" s="17">
        <v>3.7265181363522602E-2</v>
      </c>
      <c r="BA13" s="17">
        <v>7.7211789894617702E-2</v>
      </c>
      <c r="BB13" s="17">
        <v>7.5363314891830901E-2</v>
      </c>
      <c r="BC13" s="17">
        <v>0.115155015016994</v>
      </c>
      <c r="BD13" s="17">
        <v>8.5430279481395699E-2</v>
      </c>
      <c r="BE13" s="17">
        <v>9.1635304969887393E-2</v>
      </c>
      <c r="BF13" s="17">
        <v>0.10031467624585599</v>
      </c>
      <c r="BG13" s="17">
        <v>0.100923282938005</v>
      </c>
      <c r="BH13" s="17">
        <v>7.9125928753567096E-2</v>
      </c>
      <c r="BI13" s="17">
        <v>0.13464961455507801</v>
      </c>
      <c r="BJ13" s="17">
        <v>0.136638223095988</v>
      </c>
      <c r="BK13" s="17">
        <v>0.13093100982835701</v>
      </c>
      <c r="BL13" s="17">
        <v>0.12850948576413199</v>
      </c>
      <c r="BM13" s="17">
        <v>0.14222294216734099</v>
      </c>
      <c r="BN13" s="17">
        <v>0.15011187962393999</v>
      </c>
      <c r="BO13" s="17">
        <v>0.11286587825423799</v>
      </c>
      <c r="BP13" s="17"/>
      <c r="BQ13" s="17">
        <v>0.103796974255112</v>
      </c>
      <c r="BR13" s="17">
        <v>0.10663089746887</v>
      </c>
    </row>
    <row r="14" spans="2:70" x14ac:dyDescent="0.35">
      <c r="B14" s="18" t="s">
        <v>280</v>
      </c>
      <c r="C14" s="17">
        <v>6.0306971173861898E-2</v>
      </c>
      <c r="D14" s="17">
        <v>6.8642874179538002E-2</v>
      </c>
      <c r="E14" s="17">
        <v>5.1454854818844299E-2</v>
      </c>
      <c r="F14" s="17"/>
      <c r="G14" s="17">
        <v>8.4553661781264999E-2</v>
      </c>
      <c r="H14" s="17">
        <v>5.9630883335817203E-2</v>
      </c>
      <c r="I14" s="17">
        <v>6.4019848766349793E-2</v>
      </c>
      <c r="J14" s="17">
        <v>4.4996439123802398E-2</v>
      </c>
      <c r="K14" s="17">
        <v>6.7257634474306896E-2</v>
      </c>
      <c r="L14" s="17">
        <v>4.9544648010541502E-2</v>
      </c>
      <c r="M14" s="17"/>
      <c r="N14" s="17">
        <v>4.4350782323027499E-2</v>
      </c>
      <c r="O14" s="17">
        <v>5.9698204786762597E-2</v>
      </c>
      <c r="P14" s="17">
        <v>6.6987837391741106E-2</v>
      </c>
      <c r="Q14" s="17">
        <v>7.1010596675079196E-2</v>
      </c>
      <c r="R14" s="17"/>
      <c r="S14" s="17">
        <v>4.1130874627023598E-2</v>
      </c>
      <c r="T14" s="17">
        <v>6.8191724350417995E-2</v>
      </c>
      <c r="U14" s="17">
        <v>7.7987126931775896E-2</v>
      </c>
      <c r="V14" s="17">
        <v>5.1128628064793999E-2</v>
      </c>
      <c r="W14" s="17">
        <v>4.5381739561097201E-2</v>
      </c>
      <c r="X14" s="17">
        <v>8.0493399859852502E-2</v>
      </c>
      <c r="Y14" s="17">
        <v>5.2248940118455101E-2</v>
      </c>
      <c r="Z14" s="17">
        <v>4.3437965239077898E-2</v>
      </c>
      <c r="AA14" s="17">
        <v>6.6215525024086702E-2</v>
      </c>
      <c r="AB14" s="17">
        <v>6.7377048719657301E-2</v>
      </c>
      <c r="AC14" s="17">
        <v>4.7077319197734502E-2</v>
      </c>
      <c r="AD14" s="17">
        <v>9.3572842020359107E-2</v>
      </c>
      <c r="AE14" s="17"/>
      <c r="AF14" s="17">
        <v>6.3020758535048502E-2</v>
      </c>
      <c r="AG14" s="17">
        <v>5.4934531617432697E-2</v>
      </c>
      <c r="AH14" s="17">
        <v>7.0787555896032694E-2</v>
      </c>
      <c r="AI14" s="17"/>
      <c r="AJ14" s="17">
        <v>6.01366437222043E-2</v>
      </c>
      <c r="AK14" s="17">
        <v>4.5610009778482001E-2</v>
      </c>
      <c r="AL14" s="17">
        <v>5.7642621851075999E-2</v>
      </c>
      <c r="AM14" s="17">
        <v>0.18421515987062301</v>
      </c>
      <c r="AN14" s="17">
        <v>6.9530780916606499E-2</v>
      </c>
      <c r="AO14" s="17"/>
      <c r="AP14" s="17">
        <v>6.0136955093467601E-2</v>
      </c>
      <c r="AQ14" s="17">
        <v>5.1487381235647001E-2</v>
      </c>
      <c r="AR14" s="17">
        <v>7.8259866112896398E-2</v>
      </c>
      <c r="AS14" s="17"/>
      <c r="AT14" s="17">
        <v>7.0906661494200204E-2</v>
      </c>
      <c r="AU14" s="17">
        <v>7.7151928294879393E-2</v>
      </c>
      <c r="AV14" s="17">
        <v>4.86293074940021E-2</v>
      </c>
      <c r="AW14" s="17">
        <v>4.28276950764412E-2</v>
      </c>
      <c r="AX14" s="17">
        <v>3.07717390935042E-2</v>
      </c>
      <c r="AY14" s="17"/>
      <c r="AZ14" s="17">
        <v>0.12361709306915999</v>
      </c>
      <c r="BA14" s="17">
        <v>2.6216858620778001E-2</v>
      </c>
      <c r="BB14" s="17">
        <v>5.3799537634441702E-2</v>
      </c>
      <c r="BC14" s="17">
        <v>4.9272073870626799E-2</v>
      </c>
      <c r="BD14" s="17">
        <v>6.6398316470105606E-2</v>
      </c>
      <c r="BE14" s="17">
        <v>5.7865020227831701E-2</v>
      </c>
      <c r="BF14" s="17">
        <v>5.1202629261201803E-2</v>
      </c>
      <c r="BG14" s="17">
        <v>5.5035672698132303E-2</v>
      </c>
      <c r="BH14" s="17">
        <v>7.7976964786070399E-2</v>
      </c>
      <c r="BI14" s="17">
        <v>8.1383112557805198E-2</v>
      </c>
      <c r="BJ14" s="17">
        <v>9.4483893783250103E-2</v>
      </c>
      <c r="BK14" s="17">
        <v>6.0213812545336802E-2</v>
      </c>
      <c r="BL14" s="17">
        <v>3.9187893368053998E-2</v>
      </c>
      <c r="BM14" s="17">
        <v>6.9617325955545803E-2</v>
      </c>
      <c r="BN14" s="17">
        <v>0.10226855598124</v>
      </c>
      <c r="BO14" s="17">
        <v>4.5665106864596197E-2</v>
      </c>
      <c r="BP14" s="17"/>
      <c r="BQ14" s="17">
        <v>4.0420925454603997E-2</v>
      </c>
      <c r="BR14" s="17">
        <v>6.97548824086099E-2</v>
      </c>
    </row>
    <row r="15" spans="2:70" ht="29" x14ac:dyDescent="0.35">
      <c r="B15" s="18" t="s">
        <v>281</v>
      </c>
      <c r="C15" s="17">
        <v>0.109420883975079</v>
      </c>
      <c r="D15" s="17">
        <v>0.12531492394976501</v>
      </c>
      <c r="E15" s="17">
        <v>9.3330360899119696E-2</v>
      </c>
      <c r="F15" s="17"/>
      <c r="G15" s="17">
        <v>9.7810834904677402E-2</v>
      </c>
      <c r="H15" s="17">
        <v>8.9885703822611504E-2</v>
      </c>
      <c r="I15" s="17">
        <v>0.11642534551082601</v>
      </c>
      <c r="J15" s="17">
        <v>0.138124874535171</v>
      </c>
      <c r="K15" s="17">
        <v>0.119065544415448</v>
      </c>
      <c r="L15" s="17">
        <v>9.7383897318043006E-2</v>
      </c>
      <c r="M15" s="17"/>
      <c r="N15" s="17">
        <v>7.2098724116968396E-2</v>
      </c>
      <c r="O15" s="17">
        <v>9.2369617756501002E-2</v>
      </c>
      <c r="P15" s="17">
        <v>0.139461189997203</v>
      </c>
      <c r="Q15" s="17">
        <v>0.141516164150852</v>
      </c>
      <c r="R15" s="17"/>
      <c r="S15" s="17">
        <v>0.112846987583872</v>
      </c>
      <c r="T15" s="17">
        <v>0.101871691587994</v>
      </c>
      <c r="U15" s="17">
        <v>0.10153699243431399</v>
      </c>
      <c r="V15" s="17">
        <v>9.5391305681625599E-2</v>
      </c>
      <c r="W15" s="17">
        <v>0.14603400117096799</v>
      </c>
      <c r="X15" s="17">
        <v>0.11208385950463701</v>
      </c>
      <c r="Y15" s="17">
        <v>0.106738837199023</v>
      </c>
      <c r="Z15" s="17">
        <v>0.108113536671734</v>
      </c>
      <c r="AA15" s="17">
        <v>0.120098759341873</v>
      </c>
      <c r="AB15" s="17">
        <v>0.10691755343060701</v>
      </c>
      <c r="AC15" s="17">
        <v>0.123755817878707</v>
      </c>
      <c r="AD15" s="17">
        <v>4.8953755320981798E-2</v>
      </c>
      <c r="AE15" s="17"/>
      <c r="AF15" s="17">
        <v>0.113666396096436</v>
      </c>
      <c r="AG15" s="17">
        <v>9.6025564153281506E-2</v>
      </c>
      <c r="AH15" s="17">
        <v>0.13114673311001501</v>
      </c>
      <c r="AI15" s="17"/>
      <c r="AJ15" s="17">
        <v>0.102880348289299</v>
      </c>
      <c r="AK15" s="17">
        <v>9.8857778078836195E-2</v>
      </c>
      <c r="AL15" s="17">
        <v>7.0565524437703406E-2</v>
      </c>
      <c r="AM15" s="17">
        <v>0.271908828847234</v>
      </c>
      <c r="AN15" s="17">
        <v>0.14168455932597601</v>
      </c>
      <c r="AO15" s="17"/>
      <c r="AP15" s="17">
        <v>9.7827682751549697E-2</v>
      </c>
      <c r="AQ15" s="17">
        <v>9.9995212191744204E-2</v>
      </c>
      <c r="AR15" s="17">
        <v>8.8188791093204197E-2</v>
      </c>
      <c r="AS15" s="17"/>
      <c r="AT15" s="17">
        <v>0.15084057994642899</v>
      </c>
      <c r="AU15" s="17">
        <v>0.11823792597053701</v>
      </c>
      <c r="AV15" s="17">
        <v>8.0178738794437904E-2</v>
      </c>
      <c r="AW15" s="17">
        <v>5.3063787004966098E-2</v>
      </c>
      <c r="AX15" s="17">
        <v>5.4013672737816397E-2</v>
      </c>
      <c r="AY15" s="17"/>
      <c r="AZ15" s="17">
        <v>0.108158202383614</v>
      </c>
      <c r="BA15" s="17">
        <v>0.17173958170652001</v>
      </c>
      <c r="BB15" s="17">
        <v>0.16872369409264901</v>
      </c>
      <c r="BC15" s="17">
        <v>0.118538983428935</v>
      </c>
      <c r="BD15" s="17">
        <v>0.12598283501652399</v>
      </c>
      <c r="BE15" s="17">
        <v>0.128228750133842</v>
      </c>
      <c r="BF15" s="17">
        <v>8.9739766835517099E-2</v>
      </c>
      <c r="BG15" s="17">
        <v>0.104089923151912</v>
      </c>
      <c r="BH15" s="17">
        <v>6.9784050248618404E-2</v>
      </c>
      <c r="BI15" s="17">
        <v>0.10829285853027</v>
      </c>
      <c r="BJ15" s="17">
        <v>9.8899508088436505E-2</v>
      </c>
      <c r="BK15" s="17">
        <v>9.4462342804886898E-2</v>
      </c>
      <c r="BL15" s="17">
        <v>7.3770041815955797E-2</v>
      </c>
      <c r="BM15" s="17">
        <v>6.4990524445846395E-2</v>
      </c>
      <c r="BN15" s="17">
        <v>9.8958355626237102E-2</v>
      </c>
      <c r="BO15" s="17">
        <v>7.5516148302655101E-2</v>
      </c>
      <c r="BP15" s="17"/>
      <c r="BQ15" s="17">
        <v>6.8426400639115301E-2</v>
      </c>
      <c r="BR15" s="17">
        <v>0.125783123213874</v>
      </c>
    </row>
    <row r="16" spans="2:70" x14ac:dyDescent="0.35">
      <c r="B16" s="18" t="s">
        <v>282</v>
      </c>
      <c r="C16" s="17">
        <v>0.10289035012703</v>
      </c>
      <c r="D16" s="17">
        <v>0.128232477283858</v>
      </c>
      <c r="E16" s="17">
        <v>7.8820717364809306E-2</v>
      </c>
      <c r="F16" s="17"/>
      <c r="G16" s="17">
        <v>9.8412166962886599E-2</v>
      </c>
      <c r="H16" s="17">
        <v>9.9883217185280496E-2</v>
      </c>
      <c r="I16" s="17">
        <v>9.61524068083464E-2</v>
      </c>
      <c r="J16" s="17">
        <v>0.119684798179455</v>
      </c>
      <c r="K16" s="17">
        <v>0.119109540492875</v>
      </c>
      <c r="L16" s="17">
        <v>8.9223017861457699E-2</v>
      </c>
      <c r="M16" s="17"/>
      <c r="N16" s="17">
        <v>5.5026904685722799E-2</v>
      </c>
      <c r="O16" s="17">
        <v>9.92957112347366E-2</v>
      </c>
      <c r="P16" s="17">
        <v>9.7656432435039894E-2</v>
      </c>
      <c r="Q16" s="17">
        <v>0.163263185639132</v>
      </c>
      <c r="R16" s="17"/>
      <c r="S16" s="17">
        <v>6.8770060266083705E-2</v>
      </c>
      <c r="T16" s="17">
        <v>0.10648562023571199</v>
      </c>
      <c r="U16" s="17">
        <v>0.107199672829347</v>
      </c>
      <c r="V16" s="17">
        <v>0.140584482793079</v>
      </c>
      <c r="W16" s="17">
        <v>0.115089203628971</v>
      </c>
      <c r="X16" s="17">
        <v>0.11490787801588501</v>
      </c>
      <c r="Y16" s="17">
        <v>0.102748161734132</v>
      </c>
      <c r="Z16" s="17">
        <v>0.131745855304157</v>
      </c>
      <c r="AA16" s="17">
        <v>7.9886629509443502E-2</v>
      </c>
      <c r="AB16" s="17">
        <v>0.102022199657267</v>
      </c>
      <c r="AC16" s="17">
        <v>9.4532389993156898E-2</v>
      </c>
      <c r="AD16" s="17">
        <v>0.120452176876432</v>
      </c>
      <c r="AE16" s="17"/>
      <c r="AF16" s="17">
        <v>0.115831198761945</v>
      </c>
      <c r="AG16" s="17">
        <v>6.9154248415798605E-2</v>
      </c>
      <c r="AH16" s="17">
        <v>0.157760988629008</v>
      </c>
      <c r="AI16" s="17"/>
      <c r="AJ16" s="17">
        <v>0.108659695056016</v>
      </c>
      <c r="AK16" s="17">
        <v>6.7495131518875096E-2</v>
      </c>
      <c r="AL16" s="17">
        <v>6.9156505024822901E-2</v>
      </c>
      <c r="AM16" s="17">
        <v>0.14197569490362599</v>
      </c>
      <c r="AN16" s="17">
        <v>0.18528245552759501</v>
      </c>
      <c r="AO16" s="17"/>
      <c r="AP16" s="17">
        <v>0.100618631655212</v>
      </c>
      <c r="AQ16" s="17">
        <v>7.7333169420334899E-2</v>
      </c>
      <c r="AR16" s="17">
        <v>5.7413783925357599E-2</v>
      </c>
      <c r="AS16" s="17"/>
      <c r="AT16" s="17">
        <v>0.188981395441432</v>
      </c>
      <c r="AU16" s="17">
        <v>0.101435989799701</v>
      </c>
      <c r="AV16" s="17">
        <v>4.6334052621412901E-2</v>
      </c>
      <c r="AW16" s="17">
        <v>4.38800387393809E-2</v>
      </c>
      <c r="AX16" s="17">
        <v>3.1613704692914003E-2</v>
      </c>
      <c r="AY16" s="17"/>
      <c r="AZ16" s="17">
        <v>0.14138302248460399</v>
      </c>
      <c r="BA16" s="17">
        <v>0.134633654297897</v>
      </c>
      <c r="BB16" s="17">
        <v>0.14085881049950799</v>
      </c>
      <c r="BC16" s="17">
        <v>0.11565482084241301</v>
      </c>
      <c r="BD16" s="17">
        <v>0.122947551569553</v>
      </c>
      <c r="BE16" s="17">
        <v>0.13494560130990499</v>
      </c>
      <c r="BF16" s="17">
        <v>9.0081077870160606E-2</v>
      </c>
      <c r="BG16" s="17">
        <v>8.2536789459558696E-2</v>
      </c>
      <c r="BH16" s="17">
        <v>0.114591584828688</v>
      </c>
      <c r="BI16" s="17">
        <v>6.3099439848748107E-2</v>
      </c>
      <c r="BJ16" s="17">
        <v>0.10684317618295799</v>
      </c>
      <c r="BK16" s="17">
        <v>5.5294380466620399E-2</v>
      </c>
      <c r="BL16" s="17">
        <v>6.8527404308107401E-2</v>
      </c>
      <c r="BM16" s="17">
        <v>9.7216746911181207E-2</v>
      </c>
      <c r="BN16" s="17">
        <v>4.6226185347622198E-2</v>
      </c>
      <c r="BO16" s="17">
        <v>5.4525873917284598E-2</v>
      </c>
      <c r="BP16" s="17"/>
      <c r="BQ16" s="17">
        <v>3.3429810573799401E-2</v>
      </c>
      <c r="BR16" s="17">
        <v>0.13547496708385701</v>
      </c>
    </row>
    <row r="17" spans="2:70" x14ac:dyDescent="0.35">
      <c r="B17" s="18" t="s">
        <v>129</v>
      </c>
      <c r="C17" s="19">
        <v>4.2245080940334998E-3</v>
      </c>
      <c r="D17" s="19">
        <v>6.9609680702650703E-3</v>
      </c>
      <c r="E17" s="19">
        <v>1.58121682152012E-3</v>
      </c>
      <c r="F17" s="19"/>
      <c r="G17" s="19">
        <v>1.4614979235870899E-2</v>
      </c>
      <c r="H17" s="19">
        <v>4.2018808047519498E-3</v>
      </c>
      <c r="I17" s="19">
        <v>5.78735223388222E-3</v>
      </c>
      <c r="J17" s="19">
        <v>1.6143311705797E-3</v>
      </c>
      <c r="K17" s="19">
        <v>1.51337438506444E-3</v>
      </c>
      <c r="L17" s="19">
        <v>0</v>
      </c>
      <c r="M17" s="19"/>
      <c r="N17" s="19">
        <v>8.04872950176897E-4</v>
      </c>
      <c r="O17" s="19">
        <v>3.7712523469326199E-3</v>
      </c>
      <c r="P17" s="19">
        <v>6.8049294247625701E-3</v>
      </c>
      <c r="Q17" s="19">
        <v>6.1727946048173001E-3</v>
      </c>
      <c r="R17" s="19"/>
      <c r="S17" s="19">
        <v>3.9484568863833404E-3</v>
      </c>
      <c r="T17" s="19">
        <v>4.4131375744351003E-3</v>
      </c>
      <c r="U17" s="19">
        <v>2.7764087742987299E-3</v>
      </c>
      <c r="V17" s="19">
        <v>0</v>
      </c>
      <c r="W17" s="19">
        <v>3.0933050718752902E-3</v>
      </c>
      <c r="X17" s="19">
        <v>8.9454979262312204E-3</v>
      </c>
      <c r="Y17" s="19">
        <v>3.4912360945435401E-3</v>
      </c>
      <c r="Z17" s="19">
        <v>0</v>
      </c>
      <c r="AA17" s="19">
        <v>6.5230003379710202E-3</v>
      </c>
      <c r="AB17" s="19">
        <v>6.1320091728341098E-3</v>
      </c>
      <c r="AC17" s="19">
        <v>0</v>
      </c>
      <c r="AD17" s="19">
        <v>1.02099004870358E-2</v>
      </c>
      <c r="AE17" s="19"/>
      <c r="AF17" s="19">
        <v>2.6296414356113398E-3</v>
      </c>
      <c r="AG17" s="19">
        <v>3.7085966771717698E-3</v>
      </c>
      <c r="AH17" s="19">
        <v>5.1674806974321696E-3</v>
      </c>
      <c r="AI17" s="19"/>
      <c r="AJ17" s="19">
        <v>3.8639830767745499E-3</v>
      </c>
      <c r="AK17" s="19">
        <v>4.4080304008856401E-3</v>
      </c>
      <c r="AL17" s="19">
        <v>0</v>
      </c>
      <c r="AM17" s="19">
        <v>0</v>
      </c>
      <c r="AN17" s="19">
        <v>5.7938491099334402E-3</v>
      </c>
      <c r="AO17" s="19"/>
      <c r="AP17" s="19">
        <v>4.9041627086691096E-3</v>
      </c>
      <c r="AQ17" s="19">
        <v>2.62088966999996E-3</v>
      </c>
      <c r="AR17" s="19">
        <v>4.7378658062718799E-3</v>
      </c>
      <c r="AS17" s="19"/>
      <c r="AT17" s="19">
        <v>5.1412972268175504E-3</v>
      </c>
      <c r="AU17" s="19">
        <v>6.1027933278432903E-3</v>
      </c>
      <c r="AV17" s="19">
        <v>1.96849747339E-3</v>
      </c>
      <c r="AW17" s="19">
        <v>2.5520355065851599E-3</v>
      </c>
      <c r="AX17" s="19">
        <v>1.5694382971886699E-2</v>
      </c>
      <c r="AY17" s="19"/>
      <c r="AZ17" s="19">
        <v>3.71241742967863E-2</v>
      </c>
      <c r="BA17" s="19">
        <v>1.0740674978394199E-2</v>
      </c>
      <c r="BB17" s="19">
        <v>0</v>
      </c>
      <c r="BC17" s="19">
        <v>0</v>
      </c>
      <c r="BD17" s="19">
        <v>3.4924259040807E-3</v>
      </c>
      <c r="BE17" s="19">
        <v>4.4307341097464701E-3</v>
      </c>
      <c r="BF17" s="19">
        <v>0</v>
      </c>
      <c r="BG17" s="19">
        <v>0</v>
      </c>
      <c r="BH17" s="19">
        <v>1.01386441998187E-2</v>
      </c>
      <c r="BI17" s="19">
        <v>9.1915924452512995E-3</v>
      </c>
      <c r="BJ17" s="19">
        <v>0</v>
      </c>
      <c r="BK17" s="19">
        <v>0</v>
      </c>
      <c r="BL17" s="19">
        <v>8.0217761987640204E-3</v>
      </c>
      <c r="BM17" s="19">
        <v>0</v>
      </c>
      <c r="BN17" s="19">
        <v>0</v>
      </c>
      <c r="BO17" s="19">
        <v>6.4811064517501602E-3</v>
      </c>
      <c r="BP17" s="19"/>
      <c r="BQ17" s="19">
        <v>1.0396325976382999E-3</v>
      </c>
      <c r="BR17" s="19">
        <v>4.1861004860357497E-3</v>
      </c>
    </row>
    <row r="18" spans="2:70" x14ac:dyDescent="0.35">
      <c r="B18" s="16"/>
    </row>
    <row r="19" spans="2:70" x14ac:dyDescent="0.35">
      <c r="B19" t="s">
        <v>98</v>
      </c>
    </row>
    <row r="20" spans="2:70" x14ac:dyDescent="0.35">
      <c r="B20" t="s">
        <v>99</v>
      </c>
    </row>
    <row r="22" spans="2:70" x14ac:dyDescent="0.35">
      <c r="B22" s="8" t="str">
        <f>HYPERLINK("#'Contents'!A1", "Return to Contents")</f>
        <v>Return to Contents</v>
      </c>
    </row>
  </sheetData>
  <mergeCells count="11">
    <mergeCell ref="BQ5:BR5"/>
    <mergeCell ref="D5:E5"/>
    <mergeCell ref="G5:L5"/>
    <mergeCell ref="N5:Q5"/>
    <mergeCell ref="S5:AD5"/>
    <mergeCell ref="AF5:AH5"/>
    <mergeCell ref="D2:BJ2"/>
    <mergeCell ref="AJ5:AN5"/>
    <mergeCell ref="AP5:AR5"/>
    <mergeCell ref="AT5:AX5"/>
    <mergeCell ref="AZ5:BO5"/>
  </mergeCells>
  <pageMargins left="0.7" right="0.7" top="0.75" bottom="0.75" header="0.3" footer="0.3"/>
  <pageSetup paperSize="9" orientation="portrait" horizontalDpi="300" verticalDpi="300"/>
  <drawing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B2:BR22"/>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67" width="10.7265625" customWidth="1"/>
    <col min="68" max="68" width="2.1796875" customWidth="1"/>
    <col min="69" max="70" width="10.7265625" customWidth="1"/>
    <col min="71" max="71" width="2.1796875" customWidth="1"/>
  </cols>
  <sheetData>
    <row r="2" spans="2:70" ht="40" customHeight="1" x14ac:dyDescent="0.35">
      <c r="D2" s="29" t="s">
        <v>287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row>
    <row r="5" spans="2:70" ht="30" customHeight="1" x14ac:dyDescent="0.35">
      <c r="B5" s="15"/>
      <c r="C5" s="15"/>
      <c r="D5" s="30" t="s">
        <v>74</v>
      </c>
      <c r="E5" s="30"/>
      <c r="F5" s="15"/>
      <c r="G5" s="30" t="s">
        <v>75</v>
      </c>
      <c r="H5" s="30"/>
      <c r="I5" s="30"/>
      <c r="J5" s="30"/>
      <c r="K5" s="30"/>
      <c r="L5" s="30"/>
      <c r="M5" s="15"/>
      <c r="N5" s="30" t="s">
        <v>76</v>
      </c>
      <c r="O5" s="30"/>
      <c r="P5" s="30"/>
      <c r="Q5" s="30"/>
      <c r="R5" s="15"/>
      <c r="S5" s="30" t="s">
        <v>77</v>
      </c>
      <c r="T5" s="30"/>
      <c r="U5" s="30"/>
      <c r="V5" s="30"/>
      <c r="W5" s="30"/>
      <c r="X5" s="30"/>
      <c r="Y5" s="30"/>
      <c r="Z5" s="30"/>
      <c r="AA5" s="30"/>
      <c r="AB5" s="30"/>
      <c r="AC5" s="30"/>
      <c r="AD5" s="30"/>
      <c r="AE5" s="15"/>
      <c r="AF5" s="30" t="s">
        <v>78</v>
      </c>
      <c r="AG5" s="30"/>
      <c r="AH5" s="30"/>
      <c r="AI5" s="15"/>
      <c r="AJ5" s="30" t="s">
        <v>79</v>
      </c>
      <c r="AK5" s="30"/>
      <c r="AL5" s="30"/>
      <c r="AM5" s="30"/>
      <c r="AN5" s="30"/>
      <c r="AO5" s="15"/>
      <c r="AP5" s="30" t="s">
        <v>80</v>
      </c>
      <c r="AQ5" s="30"/>
      <c r="AR5" s="30"/>
      <c r="AS5" s="15"/>
      <c r="AT5" s="30" t="s">
        <v>81</v>
      </c>
      <c r="AU5" s="30"/>
      <c r="AV5" s="30"/>
      <c r="AW5" s="30"/>
      <c r="AX5" s="30"/>
      <c r="AY5" s="15"/>
      <c r="AZ5" s="30" t="s">
        <v>82</v>
      </c>
      <c r="BA5" s="30"/>
      <c r="BB5" s="30"/>
      <c r="BC5" s="30"/>
      <c r="BD5" s="30"/>
      <c r="BE5" s="30"/>
      <c r="BF5" s="30"/>
      <c r="BG5" s="30"/>
      <c r="BH5" s="30"/>
      <c r="BI5" s="30"/>
      <c r="BJ5" s="30"/>
      <c r="BK5" s="30"/>
      <c r="BL5" s="30"/>
      <c r="BM5" s="30"/>
      <c r="BN5" s="30"/>
      <c r="BO5" s="30"/>
      <c r="BP5" s="15"/>
      <c r="BQ5" s="30" t="s">
        <v>83</v>
      </c>
      <c r="BR5" s="30"/>
    </row>
    <row r="6" spans="2:7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46</v>
      </c>
      <c r="AQ6" s="12" t="s">
        <v>47</v>
      </c>
      <c r="AR6" s="12" t="s">
        <v>50</v>
      </c>
      <c r="AT6" s="12" t="s">
        <v>51</v>
      </c>
      <c r="AU6" s="12" t="s">
        <v>52</v>
      </c>
      <c r="AV6" s="12" t="s">
        <v>53</v>
      </c>
      <c r="AW6" s="12" t="s">
        <v>54</v>
      </c>
      <c r="AX6" s="12" t="s">
        <v>55</v>
      </c>
      <c r="AZ6" s="12" t="s">
        <v>56</v>
      </c>
      <c r="BA6" s="12" t="s">
        <v>57</v>
      </c>
      <c r="BB6" s="12" t="s">
        <v>58</v>
      </c>
      <c r="BC6" s="12" t="s">
        <v>59</v>
      </c>
      <c r="BD6" s="12" t="s">
        <v>60</v>
      </c>
      <c r="BE6" s="12" t="s">
        <v>61</v>
      </c>
      <c r="BF6" s="12" t="s">
        <v>62</v>
      </c>
      <c r="BG6" s="12" t="s">
        <v>63</v>
      </c>
      <c r="BH6" s="12" t="s">
        <v>64</v>
      </c>
      <c r="BI6" s="12" t="s">
        <v>65</v>
      </c>
      <c r="BJ6" s="12" t="s">
        <v>66</v>
      </c>
      <c r="BK6" s="12" t="s">
        <v>67</v>
      </c>
      <c r="BL6" s="12" t="s">
        <v>68</v>
      </c>
      <c r="BM6" s="12" t="s">
        <v>69</v>
      </c>
      <c r="BN6" s="12" t="s">
        <v>70</v>
      </c>
      <c r="BO6" s="12" t="s">
        <v>71</v>
      </c>
      <c r="BQ6" s="12" t="s">
        <v>72</v>
      </c>
      <c r="BR6" s="12" t="s">
        <v>73</v>
      </c>
    </row>
    <row r="7" spans="2:70" ht="30" customHeight="1" x14ac:dyDescent="0.35">
      <c r="B7" s="10" t="s">
        <v>19</v>
      </c>
      <c r="C7" s="10">
        <v>4012</v>
      </c>
      <c r="D7" s="10">
        <v>1971</v>
      </c>
      <c r="E7" s="10">
        <v>2028</v>
      </c>
      <c r="F7" s="10"/>
      <c r="G7" s="10">
        <v>497</v>
      </c>
      <c r="H7" s="10">
        <v>704</v>
      </c>
      <c r="I7" s="10">
        <v>694</v>
      </c>
      <c r="J7" s="10">
        <v>693</v>
      </c>
      <c r="K7" s="10">
        <v>571</v>
      </c>
      <c r="L7" s="10">
        <v>853</v>
      </c>
      <c r="M7" s="10"/>
      <c r="N7" s="10">
        <v>1178</v>
      </c>
      <c r="O7" s="10">
        <v>1131</v>
      </c>
      <c r="P7" s="10">
        <v>781</v>
      </c>
      <c r="Q7" s="10">
        <v>909</v>
      </c>
      <c r="R7" s="10"/>
      <c r="S7" s="10">
        <v>563</v>
      </c>
      <c r="T7" s="10">
        <v>553</v>
      </c>
      <c r="U7" s="10">
        <v>314</v>
      </c>
      <c r="V7" s="10">
        <v>343</v>
      </c>
      <c r="W7" s="10">
        <v>293</v>
      </c>
      <c r="X7" s="10">
        <v>376</v>
      </c>
      <c r="Y7" s="10">
        <v>336</v>
      </c>
      <c r="Z7" s="10">
        <v>171</v>
      </c>
      <c r="AA7" s="10">
        <v>447</v>
      </c>
      <c r="AB7" s="10">
        <v>337</v>
      </c>
      <c r="AC7" s="10">
        <v>188</v>
      </c>
      <c r="AD7" s="10">
        <v>91</v>
      </c>
      <c r="AE7" s="10"/>
      <c r="AF7" s="10">
        <v>1421</v>
      </c>
      <c r="AG7" s="10">
        <v>1665</v>
      </c>
      <c r="AH7" s="10">
        <v>577</v>
      </c>
      <c r="AI7" s="10"/>
      <c r="AJ7" s="10">
        <v>1433</v>
      </c>
      <c r="AK7" s="10">
        <v>1082</v>
      </c>
      <c r="AL7" s="10">
        <v>299</v>
      </c>
      <c r="AM7" s="10">
        <v>42</v>
      </c>
      <c r="AN7" s="10">
        <v>541</v>
      </c>
      <c r="AO7" s="10"/>
      <c r="AP7" s="10">
        <v>878</v>
      </c>
      <c r="AQ7" s="10">
        <v>1369</v>
      </c>
      <c r="AR7" s="10">
        <v>264</v>
      </c>
      <c r="AS7" s="10"/>
      <c r="AT7" s="10">
        <v>929</v>
      </c>
      <c r="AU7" s="10">
        <v>932</v>
      </c>
      <c r="AV7" s="10">
        <v>1096</v>
      </c>
      <c r="AW7" s="10">
        <v>455</v>
      </c>
      <c r="AX7" s="10">
        <v>62</v>
      </c>
      <c r="AY7" s="10"/>
      <c r="AZ7" s="10">
        <v>33</v>
      </c>
      <c r="BA7" s="10">
        <v>185</v>
      </c>
      <c r="BB7" s="10">
        <v>256</v>
      </c>
      <c r="BC7" s="10">
        <v>269</v>
      </c>
      <c r="BD7" s="10">
        <v>403</v>
      </c>
      <c r="BE7" s="10">
        <v>436</v>
      </c>
      <c r="BF7" s="10">
        <v>391</v>
      </c>
      <c r="BG7" s="10">
        <v>312</v>
      </c>
      <c r="BH7" s="10">
        <v>253</v>
      </c>
      <c r="BI7" s="10">
        <v>211</v>
      </c>
      <c r="BJ7" s="10">
        <v>336</v>
      </c>
      <c r="BK7" s="10">
        <v>187</v>
      </c>
      <c r="BL7" s="10">
        <v>180</v>
      </c>
      <c r="BM7" s="10">
        <v>103</v>
      </c>
      <c r="BN7" s="10">
        <v>95</v>
      </c>
      <c r="BO7" s="10">
        <v>161</v>
      </c>
      <c r="BP7" s="10"/>
      <c r="BQ7" s="10">
        <v>1235</v>
      </c>
      <c r="BR7" s="10">
        <v>2665</v>
      </c>
    </row>
    <row r="8" spans="2:70" ht="30" customHeight="1" x14ac:dyDescent="0.35">
      <c r="B8" s="11" t="s">
        <v>20</v>
      </c>
      <c r="C8" s="11">
        <v>4012</v>
      </c>
      <c r="D8" s="11">
        <v>1975</v>
      </c>
      <c r="E8" s="11">
        <v>2024</v>
      </c>
      <c r="F8" s="11"/>
      <c r="G8" s="11">
        <v>558</v>
      </c>
      <c r="H8" s="11">
        <v>682</v>
      </c>
      <c r="I8" s="11">
        <v>685</v>
      </c>
      <c r="J8" s="11">
        <v>686</v>
      </c>
      <c r="K8" s="11">
        <v>562</v>
      </c>
      <c r="L8" s="11">
        <v>839</v>
      </c>
      <c r="M8" s="11"/>
      <c r="N8" s="11">
        <v>1080</v>
      </c>
      <c r="O8" s="11">
        <v>1039</v>
      </c>
      <c r="P8" s="11">
        <v>880</v>
      </c>
      <c r="Q8" s="11">
        <v>1000</v>
      </c>
      <c r="R8" s="11"/>
      <c r="S8" s="11">
        <v>562</v>
      </c>
      <c r="T8" s="11">
        <v>522</v>
      </c>
      <c r="U8" s="11">
        <v>321</v>
      </c>
      <c r="V8" s="11">
        <v>361</v>
      </c>
      <c r="W8" s="11">
        <v>281</v>
      </c>
      <c r="X8" s="11">
        <v>361</v>
      </c>
      <c r="Y8" s="11">
        <v>321</v>
      </c>
      <c r="Z8" s="11">
        <v>160</v>
      </c>
      <c r="AA8" s="11">
        <v>441</v>
      </c>
      <c r="AB8" s="11">
        <v>361</v>
      </c>
      <c r="AC8" s="11">
        <v>201</v>
      </c>
      <c r="AD8" s="11">
        <v>120</v>
      </c>
      <c r="AE8" s="11"/>
      <c r="AF8" s="11">
        <v>1410</v>
      </c>
      <c r="AG8" s="11">
        <v>1629</v>
      </c>
      <c r="AH8" s="11">
        <v>599</v>
      </c>
      <c r="AI8" s="11"/>
      <c r="AJ8" s="11">
        <v>1397</v>
      </c>
      <c r="AK8" s="11">
        <v>1071</v>
      </c>
      <c r="AL8" s="11">
        <v>288</v>
      </c>
      <c r="AM8" s="11">
        <v>45</v>
      </c>
      <c r="AN8" s="11">
        <v>558</v>
      </c>
      <c r="AO8" s="11"/>
      <c r="AP8" s="11">
        <v>856</v>
      </c>
      <c r="AQ8" s="11">
        <v>1358</v>
      </c>
      <c r="AR8" s="11">
        <v>259</v>
      </c>
      <c r="AS8" s="11"/>
      <c r="AT8" s="11">
        <v>961</v>
      </c>
      <c r="AU8" s="11">
        <v>958</v>
      </c>
      <c r="AV8" s="11">
        <v>1056</v>
      </c>
      <c r="AW8" s="11">
        <v>434</v>
      </c>
      <c r="AX8" s="11">
        <v>55</v>
      </c>
      <c r="AY8" s="11"/>
      <c r="AZ8" s="11">
        <v>33</v>
      </c>
      <c r="BA8" s="11">
        <v>186</v>
      </c>
      <c r="BB8" s="11">
        <v>267</v>
      </c>
      <c r="BC8" s="11">
        <v>280</v>
      </c>
      <c r="BD8" s="11">
        <v>416</v>
      </c>
      <c r="BE8" s="11">
        <v>443</v>
      </c>
      <c r="BF8" s="11">
        <v>394</v>
      </c>
      <c r="BG8" s="11">
        <v>314</v>
      </c>
      <c r="BH8" s="11">
        <v>257</v>
      </c>
      <c r="BI8" s="11">
        <v>206</v>
      </c>
      <c r="BJ8" s="11">
        <v>329</v>
      </c>
      <c r="BK8" s="11">
        <v>179</v>
      </c>
      <c r="BL8" s="11">
        <v>174</v>
      </c>
      <c r="BM8" s="11">
        <v>97</v>
      </c>
      <c r="BN8" s="11">
        <v>87</v>
      </c>
      <c r="BO8" s="11">
        <v>148</v>
      </c>
      <c r="BP8" s="11"/>
      <c r="BQ8" s="11">
        <v>1209</v>
      </c>
      <c r="BR8" s="11">
        <v>2688</v>
      </c>
    </row>
    <row r="9" spans="2:70" x14ac:dyDescent="0.35">
      <c r="B9" s="18" t="s">
        <v>275</v>
      </c>
      <c r="C9" s="17">
        <v>4.8607293504476498E-2</v>
      </c>
      <c r="D9" s="17">
        <v>5.7784703045869398E-2</v>
      </c>
      <c r="E9" s="17">
        <v>3.8996417316233697E-2</v>
      </c>
      <c r="F9" s="17"/>
      <c r="G9" s="17">
        <v>8.6164246948252698E-2</v>
      </c>
      <c r="H9" s="17">
        <v>7.5064071411166403E-2</v>
      </c>
      <c r="I9" s="17">
        <v>3.3676039903780298E-2</v>
      </c>
      <c r="J9" s="17">
        <v>3.4282088331838899E-2</v>
      </c>
      <c r="K9" s="17">
        <v>1.9448237122609398E-2</v>
      </c>
      <c r="L9" s="17">
        <v>4.5535893727767E-2</v>
      </c>
      <c r="M9" s="17"/>
      <c r="N9" s="17">
        <v>6.08550835865291E-2</v>
      </c>
      <c r="O9" s="17">
        <v>3.2054469211604202E-2</v>
      </c>
      <c r="P9" s="17">
        <v>5.6828195310835501E-2</v>
      </c>
      <c r="Q9" s="17">
        <v>4.4942660612451397E-2</v>
      </c>
      <c r="R9" s="17"/>
      <c r="S9" s="17">
        <v>7.5324963286754198E-2</v>
      </c>
      <c r="T9" s="17">
        <v>4.8109605239279901E-2</v>
      </c>
      <c r="U9" s="17">
        <v>4.00539837572935E-2</v>
      </c>
      <c r="V9" s="17">
        <v>2.64081594376427E-2</v>
      </c>
      <c r="W9" s="17">
        <v>4.3031226747590703E-2</v>
      </c>
      <c r="X9" s="17">
        <v>5.5154432168346298E-2</v>
      </c>
      <c r="Y9" s="17">
        <v>4.3729651494697298E-2</v>
      </c>
      <c r="Z9" s="17">
        <v>6.5787870174916094E-2</v>
      </c>
      <c r="AA9" s="17">
        <v>5.5111107343289903E-2</v>
      </c>
      <c r="AB9" s="17">
        <v>3.14819684199057E-2</v>
      </c>
      <c r="AC9" s="17">
        <v>4.1215638025337897E-2</v>
      </c>
      <c r="AD9" s="17">
        <v>3.8816612034220897E-2</v>
      </c>
      <c r="AE9" s="17"/>
      <c r="AF9" s="17">
        <v>4.3839522488984803E-2</v>
      </c>
      <c r="AG9" s="17">
        <v>4.6513200517827598E-2</v>
      </c>
      <c r="AH9" s="17">
        <v>5.9784369293844702E-2</v>
      </c>
      <c r="AI9" s="17"/>
      <c r="AJ9" s="17">
        <v>4.55930614722517E-2</v>
      </c>
      <c r="AK9" s="17">
        <v>5.2900801721854698E-2</v>
      </c>
      <c r="AL9" s="17">
        <v>3.9445960908211897E-2</v>
      </c>
      <c r="AM9" s="17">
        <v>9.6659090911257697E-2</v>
      </c>
      <c r="AN9" s="17">
        <v>5.6838094854017099E-2</v>
      </c>
      <c r="AO9" s="17"/>
      <c r="AP9" s="17">
        <v>5.9373507836641803E-2</v>
      </c>
      <c r="AQ9" s="17">
        <v>5.1908286411402903E-2</v>
      </c>
      <c r="AR9" s="17">
        <v>5.9086765241912899E-2</v>
      </c>
      <c r="AS9" s="17"/>
      <c r="AT9" s="17">
        <v>4.0035687597541801E-2</v>
      </c>
      <c r="AU9" s="17">
        <v>4.5898023577031398E-2</v>
      </c>
      <c r="AV9" s="17">
        <v>6.1118535880621203E-2</v>
      </c>
      <c r="AW9" s="17">
        <v>6.0209229128279501E-2</v>
      </c>
      <c r="AX9" s="17">
        <v>0.105049865581081</v>
      </c>
      <c r="AY9" s="17"/>
      <c r="AZ9" s="17">
        <v>8.6896315797860002E-2</v>
      </c>
      <c r="BA9" s="17">
        <v>3.5372013186362898E-2</v>
      </c>
      <c r="BB9" s="17">
        <v>5.3358645911635097E-2</v>
      </c>
      <c r="BC9" s="17">
        <v>5.5243208457373502E-2</v>
      </c>
      <c r="BD9" s="17">
        <v>4.7811129536020097E-2</v>
      </c>
      <c r="BE9" s="17">
        <v>3.5598101988964397E-2</v>
      </c>
      <c r="BF9" s="17">
        <v>4.9522875622560199E-2</v>
      </c>
      <c r="BG9" s="17">
        <v>3.6006850312479202E-2</v>
      </c>
      <c r="BH9" s="17">
        <v>3.2375624443878398E-2</v>
      </c>
      <c r="BI9" s="17">
        <v>2.66947539843727E-2</v>
      </c>
      <c r="BJ9" s="17">
        <v>4.6645168389865502E-2</v>
      </c>
      <c r="BK9" s="17">
        <v>5.6820699808185798E-2</v>
      </c>
      <c r="BL9" s="17">
        <v>4.9264279238721002E-2</v>
      </c>
      <c r="BM9" s="17">
        <v>5.8387632681373001E-2</v>
      </c>
      <c r="BN9" s="17">
        <v>0.117027475727439</v>
      </c>
      <c r="BO9" s="17">
        <v>0.13713246822313799</v>
      </c>
      <c r="BP9" s="17"/>
      <c r="BQ9" s="17">
        <v>8.3018571300050095E-2</v>
      </c>
      <c r="BR9" s="17">
        <v>3.2783867163617302E-2</v>
      </c>
    </row>
    <row r="10" spans="2:70" x14ac:dyDescent="0.35">
      <c r="B10" s="18" t="s">
        <v>276</v>
      </c>
      <c r="C10" s="17">
        <v>0.16112699454578899</v>
      </c>
      <c r="D10" s="17">
        <v>0.18685693081410801</v>
      </c>
      <c r="E10" s="17">
        <v>0.137053044519751</v>
      </c>
      <c r="F10" s="17"/>
      <c r="G10" s="17">
        <v>0.20883434471620901</v>
      </c>
      <c r="H10" s="17">
        <v>0.18286750797592799</v>
      </c>
      <c r="I10" s="17">
        <v>0.169642109055885</v>
      </c>
      <c r="J10" s="17">
        <v>0.12888824978220301</v>
      </c>
      <c r="K10" s="17">
        <v>0.13849049266215899</v>
      </c>
      <c r="L10" s="17">
        <v>0.14625646593632799</v>
      </c>
      <c r="M10" s="17"/>
      <c r="N10" s="17">
        <v>0.20747731270756101</v>
      </c>
      <c r="O10" s="17">
        <v>0.15112997523965499</v>
      </c>
      <c r="P10" s="17">
        <v>0.169355493856096</v>
      </c>
      <c r="Q10" s="17">
        <v>0.113972415520239</v>
      </c>
      <c r="R10" s="17"/>
      <c r="S10" s="17">
        <v>0.22354586903184501</v>
      </c>
      <c r="T10" s="17">
        <v>0.15328742024022701</v>
      </c>
      <c r="U10" s="17">
        <v>0.145509094507484</v>
      </c>
      <c r="V10" s="17">
        <v>0.16283523751805301</v>
      </c>
      <c r="W10" s="17">
        <v>0.17469320132765001</v>
      </c>
      <c r="X10" s="17">
        <v>0.14534203411157101</v>
      </c>
      <c r="Y10" s="17">
        <v>0.16478090058226399</v>
      </c>
      <c r="Z10" s="17">
        <v>0.17834304527123601</v>
      </c>
      <c r="AA10" s="17">
        <v>0.14328343858960299</v>
      </c>
      <c r="AB10" s="17">
        <v>0.13057069553716899</v>
      </c>
      <c r="AC10" s="17">
        <v>0.127986613411192</v>
      </c>
      <c r="AD10" s="17">
        <v>0.135563282970314</v>
      </c>
      <c r="AE10" s="17"/>
      <c r="AF10" s="17">
        <v>0.14925670293034499</v>
      </c>
      <c r="AG10" s="17">
        <v>0.17309780188378401</v>
      </c>
      <c r="AH10" s="17">
        <v>0.126094667250332</v>
      </c>
      <c r="AI10" s="17"/>
      <c r="AJ10" s="17">
        <v>0.16873425968386199</v>
      </c>
      <c r="AK10" s="17">
        <v>0.18390383326920201</v>
      </c>
      <c r="AL10" s="17">
        <v>0.14245133511487101</v>
      </c>
      <c r="AM10" s="17">
        <v>0.15732230139795</v>
      </c>
      <c r="AN10" s="17">
        <v>0.118749334319005</v>
      </c>
      <c r="AO10" s="17"/>
      <c r="AP10" s="17">
        <v>0.18808073362574301</v>
      </c>
      <c r="AQ10" s="17">
        <v>0.17834440713699701</v>
      </c>
      <c r="AR10" s="17">
        <v>0.17123912304505401</v>
      </c>
      <c r="AS10" s="17"/>
      <c r="AT10" s="17">
        <v>0.123828200115146</v>
      </c>
      <c r="AU10" s="17">
        <v>0.15588070316048599</v>
      </c>
      <c r="AV10" s="17">
        <v>0.18906263361724299</v>
      </c>
      <c r="AW10" s="17">
        <v>0.212577744911812</v>
      </c>
      <c r="AX10" s="17">
        <v>0.17990281600665201</v>
      </c>
      <c r="AY10" s="17"/>
      <c r="AZ10" s="17">
        <v>7.8149332009807698E-2</v>
      </c>
      <c r="BA10" s="17">
        <v>0.10958055892098501</v>
      </c>
      <c r="BB10" s="17">
        <v>8.9786711116970896E-2</v>
      </c>
      <c r="BC10" s="17">
        <v>0.12970114936840399</v>
      </c>
      <c r="BD10" s="17">
        <v>0.138862750742761</v>
      </c>
      <c r="BE10" s="17">
        <v>0.13753962170373801</v>
      </c>
      <c r="BF10" s="17">
        <v>0.15580590583772899</v>
      </c>
      <c r="BG10" s="17">
        <v>0.16517895806918001</v>
      </c>
      <c r="BH10" s="17">
        <v>0.18556586753568199</v>
      </c>
      <c r="BI10" s="17">
        <v>0.194290931745597</v>
      </c>
      <c r="BJ10" s="17">
        <v>0.16607293440964299</v>
      </c>
      <c r="BK10" s="17">
        <v>0.18537030993724099</v>
      </c>
      <c r="BL10" s="17">
        <v>0.23861811641719999</v>
      </c>
      <c r="BM10" s="17">
        <v>0.20776551878914401</v>
      </c>
      <c r="BN10" s="17">
        <v>0.22584103968010999</v>
      </c>
      <c r="BO10" s="17">
        <v>0.31775424508501199</v>
      </c>
      <c r="BP10" s="17"/>
      <c r="BQ10" s="17">
        <v>0.22439754620761901</v>
      </c>
      <c r="BR10" s="17">
        <v>0.132978411490771</v>
      </c>
    </row>
    <row r="11" spans="2:70" x14ac:dyDescent="0.35">
      <c r="B11" s="18" t="s">
        <v>277</v>
      </c>
      <c r="C11" s="17">
        <v>0.17120820027686701</v>
      </c>
      <c r="D11" s="17">
        <v>0.175310127187148</v>
      </c>
      <c r="E11" s="17">
        <v>0.167061466863028</v>
      </c>
      <c r="F11" s="17"/>
      <c r="G11" s="17">
        <v>0.25966786533462999</v>
      </c>
      <c r="H11" s="17">
        <v>0.22620507773825399</v>
      </c>
      <c r="I11" s="17">
        <v>0.19375402417909399</v>
      </c>
      <c r="J11" s="17">
        <v>0.118510172137411</v>
      </c>
      <c r="K11" s="17">
        <v>0.13316983281085801</v>
      </c>
      <c r="L11" s="17">
        <v>0.117745853304733</v>
      </c>
      <c r="M11" s="17"/>
      <c r="N11" s="17">
        <v>0.20049558080162799</v>
      </c>
      <c r="O11" s="17">
        <v>0.17031283969173899</v>
      </c>
      <c r="P11" s="17">
        <v>0.164022539591825</v>
      </c>
      <c r="Q11" s="17">
        <v>0.146186968309507</v>
      </c>
      <c r="R11" s="17"/>
      <c r="S11" s="17">
        <v>0.21767595324820699</v>
      </c>
      <c r="T11" s="17">
        <v>0.15242304941015899</v>
      </c>
      <c r="U11" s="17">
        <v>0.15670077496021001</v>
      </c>
      <c r="V11" s="17">
        <v>0.123666601906171</v>
      </c>
      <c r="W11" s="17">
        <v>0.170993224943604</v>
      </c>
      <c r="X11" s="17">
        <v>0.179220327536181</v>
      </c>
      <c r="Y11" s="17">
        <v>0.165404209321313</v>
      </c>
      <c r="Z11" s="17">
        <v>0.2205815862976</v>
      </c>
      <c r="AA11" s="17">
        <v>0.14918399989872999</v>
      </c>
      <c r="AB11" s="17">
        <v>0.17998008415341599</v>
      </c>
      <c r="AC11" s="17">
        <v>0.190766806088393</v>
      </c>
      <c r="AD11" s="17">
        <v>0.16502352443666701</v>
      </c>
      <c r="AE11" s="17"/>
      <c r="AF11" s="17">
        <v>0.13458357245976801</v>
      </c>
      <c r="AG11" s="17">
        <v>0.18991603566109999</v>
      </c>
      <c r="AH11" s="17">
        <v>0.153142269843526</v>
      </c>
      <c r="AI11" s="17"/>
      <c r="AJ11" s="17">
        <v>0.15002501437235599</v>
      </c>
      <c r="AK11" s="17">
        <v>0.18789434410320499</v>
      </c>
      <c r="AL11" s="17">
        <v>0.18313894461015601</v>
      </c>
      <c r="AM11" s="17">
        <v>0.215824190827864</v>
      </c>
      <c r="AN11" s="17">
        <v>0.14524311696993</v>
      </c>
      <c r="AO11" s="17"/>
      <c r="AP11" s="17">
        <v>0.175293565800168</v>
      </c>
      <c r="AQ11" s="17">
        <v>0.18250227623666601</v>
      </c>
      <c r="AR11" s="17">
        <v>0.18702575629401899</v>
      </c>
      <c r="AS11" s="17"/>
      <c r="AT11" s="17">
        <v>0.11738096661414001</v>
      </c>
      <c r="AU11" s="17">
        <v>0.17451975064915101</v>
      </c>
      <c r="AV11" s="17">
        <v>0.20144783752377701</v>
      </c>
      <c r="AW11" s="17">
        <v>0.20462327573863701</v>
      </c>
      <c r="AX11" s="17">
        <v>0.32974419198710198</v>
      </c>
      <c r="AY11" s="17"/>
      <c r="AZ11" s="17">
        <v>0.11282759360817</v>
      </c>
      <c r="BA11" s="17">
        <v>0.144812827299098</v>
      </c>
      <c r="BB11" s="17">
        <v>0.125144012593641</v>
      </c>
      <c r="BC11" s="17">
        <v>0.113656215124483</v>
      </c>
      <c r="BD11" s="17">
        <v>0.170846424590505</v>
      </c>
      <c r="BE11" s="17">
        <v>0.17005905486174999</v>
      </c>
      <c r="BF11" s="17">
        <v>0.138796385639124</v>
      </c>
      <c r="BG11" s="17">
        <v>0.16999483244490399</v>
      </c>
      <c r="BH11" s="17">
        <v>0.22523604580942699</v>
      </c>
      <c r="BI11" s="17">
        <v>0.166614676413854</v>
      </c>
      <c r="BJ11" s="17">
        <v>0.18760892502141399</v>
      </c>
      <c r="BK11" s="17">
        <v>0.21816981688101</v>
      </c>
      <c r="BL11" s="17">
        <v>0.202064173276641</v>
      </c>
      <c r="BM11" s="17">
        <v>0.24710161903542699</v>
      </c>
      <c r="BN11" s="17">
        <v>0.20055788262146601</v>
      </c>
      <c r="BO11" s="17">
        <v>0.23071823010919301</v>
      </c>
      <c r="BP11" s="17"/>
      <c r="BQ11" s="17">
        <v>0.19536935892709001</v>
      </c>
      <c r="BR11" s="17">
        <v>0.16019587732391299</v>
      </c>
    </row>
    <row r="12" spans="2:70" x14ac:dyDescent="0.35">
      <c r="B12" s="18" t="s">
        <v>278</v>
      </c>
      <c r="C12" s="17">
        <v>0.27569392317950198</v>
      </c>
      <c r="D12" s="17">
        <v>0.26519238971389902</v>
      </c>
      <c r="E12" s="17">
        <v>0.28621786306091501</v>
      </c>
      <c r="F12" s="17"/>
      <c r="G12" s="17">
        <v>0.206655825931015</v>
      </c>
      <c r="H12" s="17">
        <v>0.25700569378475402</v>
      </c>
      <c r="I12" s="17">
        <v>0.27845488311482902</v>
      </c>
      <c r="J12" s="17">
        <v>0.30444757790601201</v>
      </c>
      <c r="K12" s="17">
        <v>0.303798183280936</v>
      </c>
      <c r="L12" s="17">
        <v>0.29225543952194899</v>
      </c>
      <c r="M12" s="17"/>
      <c r="N12" s="17">
        <v>0.28888886062793501</v>
      </c>
      <c r="O12" s="17">
        <v>0.30588546979389702</v>
      </c>
      <c r="P12" s="17">
        <v>0.26212951700760001</v>
      </c>
      <c r="Q12" s="17">
        <v>0.24267301574693301</v>
      </c>
      <c r="R12" s="17"/>
      <c r="S12" s="17">
        <v>0.21870126300676701</v>
      </c>
      <c r="T12" s="17">
        <v>0.27824153031072901</v>
      </c>
      <c r="U12" s="17">
        <v>0.30249573901382698</v>
      </c>
      <c r="V12" s="17">
        <v>0.302666290445811</v>
      </c>
      <c r="W12" s="17">
        <v>0.309436074071397</v>
      </c>
      <c r="X12" s="17">
        <v>0.23075229805337</v>
      </c>
      <c r="Y12" s="17">
        <v>0.26136546021577001</v>
      </c>
      <c r="Z12" s="17">
        <v>0.285271153969816</v>
      </c>
      <c r="AA12" s="17">
        <v>0.31518857494823999</v>
      </c>
      <c r="AB12" s="17">
        <v>0.27619880353106402</v>
      </c>
      <c r="AC12" s="17">
        <v>0.27193737593859302</v>
      </c>
      <c r="AD12" s="17">
        <v>0.32004739986417802</v>
      </c>
      <c r="AE12" s="17"/>
      <c r="AF12" s="17">
        <v>0.28176157743880897</v>
      </c>
      <c r="AG12" s="17">
        <v>0.29397513117442198</v>
      </c>
      <c r="AH12" s="17">
        <v>0.25041304976709999</v>
      </c>
      <c r="AI12" s="17"/>
      <c r="AJ12" s="17">
        <v>0.29082974632723702</v>
      </c>
      <c r="AK12" s="17">
        <v>0.25471684193618599</v>
      </c>
      <c r="AL12" s="17">
        <v>0.32802701280792101</v>
      </c>
      <c r="AM12" s="17">
        <v>0.17470375599205601</v>
      </c>
      <c r="AN12" s="17">
        <v>0.244012759222998</v>
      </c>
      <c r="AO12" s="17"/>
      <c r="AP12" s="17">
        <v>0.30422335991167598</v>
      </c>
      <c r="AQ12" s="17">
        <v>0.271435643969686</v>
      </c>
      <c r="AR12" s="17">
        <v>0.26265171634238799</v>
      </c>
      <c r="AS12" s="17"/>
      <c r="AT12" s="17">
        <v>0.28266184803640498</v>
      </c>
      <c r="AU12" s="17">
        <v>0.26628504582749002</v>
      </c>
      <c r="AV12" s="17">
        <v>0.257927743488022</v>
      </c>
      <c r="AW12" s="17">
        <v>0.27443239382364498</v>
      </c>
      <c r="AX12" s="17">
        <v>0.21483408905031001</v>
      </c>
      <c r="AY12" s="17"/>
      <c r="AZ12" s="17">
        <v>0.24818393506425801</v>
      </c>
      <c r="BA12" s="17">
        <v>0.172709735410604</v>
      </c>
      <c r="BB12" s="17">
        <v>0.21250725874006399</v>
      </c>
      <c r="BC12" s="17">
        <v>0.28105800251216001</v>
      </c>
      <c r="BD12" s="17">
        <v>0.24069820360400701</v>
      </c>
      <c r="BE12" s="17">
        <v>0.26788298337338501</v>
      </c>
      <c r="BF12" s="17">
        <v>0.30141707724878403</v>
      </c>
      <c r="BG12" s="17">
        <v>0.31269218090682799</v>
      </c>
      <c r="BH12" s="17">
        <v>0.28261116531916902</v>
      </c>
      <c r="BI12" s="17">
        <v>0.34185168296961099</v>
      </c>
      <c r="BJ12" s="17">
        <v>0.31812286244260501</v>
      </c>
      <c r="BK12" s="17">
        <v>0.343838380800986</v>
      </c>
      <c r="BL12" s="17">
        <v>0.25824344783231901</v>
      </c>
      <c r="BM12" s="17">
        <v>0.262205573914784</v>
      </c>
      <c r="BN12" s="17">
        <v>0.36328128464600501</v>
      </c>
      <c r="BO12" s="17">
        <v>0.21474151327372101</v>
      </c>
      <c r="BP12" s="17"/>
      <c r="BQ12" s="17">
        <v>0.25429099263472998</v>
      </c>
      <c r="BR12" s="17">
        <v>0.28681864106041799</v>
      </c>
    </row>
    <row r="13" spans="2:70" x14ac:dyDescent="0.35">
      <c r="B13" s="18" t="s">
        <v>279</v>
      </c>
      <c r="C13" s="17">
        <v>0.20603485856725401</v>
      </c>
      <c r="D13" s="17">
        <v>0.18232479423738701</v>
      </c>
      <c r="E13" s="17">
        <v>0.22917191629005701</v>
      </c>
      <c r="F13" s="17"/>
      <c r="G13" s="17">
        <v>0.13583416738335799</v>
      </c>
      <c r="H13" s="17">
        <v>0.146594308017654</v>
      </c>
      <c r="I13" s="17">
        <v>0.21117981682907699</v>
      </c>
      <c r="J13" s="17">
        <v>0.25660982155996598</v>
      </c>
      <c r="K13" s="17">
        <v>0.23299966831025101</v>
      </c>
      <c r="L13" s="17">
        <v>0.23748923838946001</v>
      </c>
      <c r="M13" s="17"/>
      <c r="N13" s="17">
        <v>0.168925005587061</v>
      </c>
      <c r="O13" s="17">
        <v>0.218843067015526</v>
      </c>
      <c r="P13" s="17">
        <v>0.20582307274518799</v>
      </c>
      <c r="Q13" s="17">
        <v>0.232759061964146</v>
      </c>
      <c r="R13" s="17"/>
      <c r="S13" s="17">
        <v>0.16382480265382601</v>
      </c>
      <c r="T13" s="17">
        <v>0.24786975969067501</v>
      </c>
      <c r="U13" s="17">
        <v>0.18833684983947799</v>
      </c>
      <c r="V13" s="17">
        <v>0.22569944908381401</v>
      </c>
      <c r="W13" s="17">
        <v>0.13757967046005501</v>
      </c>
      <c r="X13" s="17">
        <v>0.20724641170056299</v>
      </c>
      <c r="Y13" s="17">
        <v>0.23299201085903001</v>
      </c>
      <c r="Z13" s="17">
        <v>0.154117546969504</v>
      </c>
      <c r="AA13" s="17">
        <v>0.20939773524182401</v>
      </c>
      <c r="AB13" s="17">
        <v>0.24733310446190701</v>
      </c>
      <c r="AC13" s="17">
        <v>0.226433823662469</v>
      </c>
      <c r="AD13" s="17">
        <v>0.19292407574800599</v>
      </c>
      <c r="AE13" s="17"/>
      <c r="AF13" s="17">
        <v>0.22635568806043299</v>
      </c>
      <c r="AG13" s="17">
        <v>0.19986050609539699</v>
      </c>
      <c r="AH13" s="17">
        <v>0.21203371251224201</v>
      </c>
      <c r="AI13" s="17"/>
      <c r="AJ13" s="17">
        <v>0.213145424136891</v>
      </c>
      <c r="AK13" s="17">
        <v>0.20909524880037</v>
      </c>
      <c r="AL13" s="17">
        <v>0.195534268333759</v>
      </c>
      <c r="AM13" s="17">
        <v>0.236069741285031</v>
      </c>
      <c r="AN13" s="17">
        <v>0.20030554641245099</v>
      </c>
      <c r="AO13" s="17"/>
      <c r="AP13" s="17">
        <v>0.17369074573099999</v>
      </c>
      <c r="AQ13" s="17">
        <v>0.205652182316472</v>
      </c>
      <c r="AR13" s="17">
        <v>0.172888834387014</v>
      </c>
      <c r="AS13" s="17"/>
      <c r="AT13" s="17">
        <v>0.231239154025417</v>
      </c>
      <c r="AU13" s="17">
        <v>0.22521155076199501</v>
      </c>
      <c r="AV13" s="17">
        <v>0.18700818824785501</v>
      </c>
      <c r="AW13" s="17">
        <v>0.16995254912004201</v>
      </c>
      <c r="AX13" s="17">
        <v>7.5526110878878006E-2</v>
      </c>
      <c r="AY13" s="17"/>
      <c r="AZ13" s="17">
        <v>0.23813315833447701</v>
      </c>
      <c r="BA13" s="17">
        <v>0.21768192696702199</v>
      </c>
      <c r="BB13" s="17">
        <v>0.29842742212767098</v>
      </c>
      <c r="BC13" s="17">
        <v>0.20927255338737799</v>
      </c>
      <c r="BD13" s="17">
        <v>0.21359536623450701</v>
      </c>
      <c r="BE13" s="17">
        <v>0.21343794745153299</v>
      </c>
      <c r="BF13" s="17">
        <v>0.24218526889212399</v>
      </c>
      <c r="BG13" s="17">
        <v>0.21809656418121501</v>
      </c>
      <c r="BH13" s="17">
        <v>0.170461676585899</v>
      </c>
      <c r="BI13" s="17">
        <v>0.160659130426972</v>
      </c>
      <c r="BJ13" s="17">
        <v>0.19403796233828499</v>
      </c>
      <c r="BK13" s="17">
        <v>0.16096428518120501</v>
      </c>
      <c r="BL13" s="17">
        <v>0.20714649656117501</v>
      </c>
      <c r="BM13" s="17">
        <v>0.195242046578052</v>
      </c>
      <c r="BN13" s="17">
        <v>9.3292317324980598E-2</v>
      </c>
      <c r="BO13" s="17">
        <v>7.8944910358650394E-2</v>
      </c>
      <c r="BP13" s="17"/>
      <c r="BQ13" s="17">
        <v>0.15994966257156901</v>
      </c>
      <c r="BR13" s="17">
        <v>0.226775819466044</v>
      </c>
    </row>
    <row r="14" spans="2:70" x14ac:dyDescent="0.35">
      <c r="B14" s="18" t="s">
        <v>280</v>
      </c>
      <c r="C14" s="17">
        <v>3.5762960188198203E-2</v>
      </c>
      <c r="D14" s="17">
        <v>3.85453855204776E-2</v>
      </c>
      <c r="E14" s="17">
        <v>3.3277427646268898E-2</v>
      </c>
      <c r="F14" s="17"/>
      <c r="G14" s="17">
        <v>4.3270666504033099E-2</v>
      </c>
      <c r="H14" s="17">
        <v>3.0476648323469201E-2</v>
      </c>
      <c r="I14" s="17">
        <v>2.2241435348012401E-2</v>
      </c>
      <c r="J14" s="17">
        <v>3.8587377963720401E-2</v>
      </c>
      <c r="K14" s="17">
        <v>3.3053123419746797E-2</v>
      </c>
      <c r="L14" s="17">
        <v>4.5617678486892799E-2</v>
      </c>
      <c r="M14" s="17"/>
      <c r="N14" s="17">
        <v>2.45463864247321E-2</v>
      </c>
      <c r="O14" s="17">
        <v>3.3694069274378298E-2</v>
      </c>
      <c r="P14" s="17">
        <v>3.4364498194727998E-2</v>
      </c>
      <c r="Q14" s="17">
        <v>5.17220025489009E-2</v>
      </c>
      <c r="R14" s="17"/>
      <c r="S14" s="17">
        <v>1.3233270008968699E-2</v>
      </c>
      <c r="T14" s="17">
        <v>2.88887728303194E-2</v>
      </c>
      <c r="U14" s="17">
        <v>6.5982459412206207E-2</v>
      </c>
      <c r="V14" s="17">
        <v>3.46278925762619E-2</v>
      </c>
      <c r="W14" s="17">
        <v>4.9470463439147398E-2</v>
      </c>
      <c r="X14" s="17">
        <v>5.9811405409292202E-2</v>
      </c>
      <c r="Y14" s="17">
        <v>4.0408688159084799E-2</v>
      </c>
      <c r="Z14" s="17">
        <v>3.3088541753202097E-2</v>
      </c>
      <c r="AA14" s="17">
        <v>1.95278570612714E-2</v>
      </c>
      <c r="AB14" s="17">
        <v>2.39185574189986E-2</v>
      </c>
      <c r="AC14" s="17">
        <v>4.46990955328724E-2</v>
      </c>
      <c r="AD14" s="17">
        <v>6.0762359040693999E-2</v>
      </c>
      <c r="AE14" s="17"/>
      <c r="AF14" s="17">
        <v>4.2224172775253303E-2</v>
      </c>
      <c r="AG14" s="17">
        <v>2.2065299740941801E-2</v>
      </c>
      <c r="AH14" s="17">
        <v>5.45706665693316E-2</v>
      </c>
      <c r="AI14" s="17"/>
      <c r="AJ14" s="17">
        <v>3.5900024925922001E-2</v>
      </c>
      <c r="AK14" s="17">
        <v>3.4413677462028801E-2</v>
      </c>
      <c r="AL14" s="17">
        <v>1.80554079509232E-2</v>
      </c>
      <c r="AM14" s="17">
        <v>1.7584197833283698E-2</v>
      </c>
      <c r="AN14" s="17">
        <v>5.0434375310077897E-2</v>
      </c>
      <c r="AO14" s="17"/>
      <c r="AP14" s="17">
        <v>2.8035416391348902E-2</v>
      </c>
      <c r="AQ14" s="17">
        <v>3.4046569436444601E-2</v>
      </c>
      <c r="AR14" s="17">
        <v>3.6795665040555897E-2</v>
      </c>
      <c r="AS14" s="17"/>
      <c r="AT14" s="17">
        <v>5.4547543975429803E-2</v>
      </c>
      <c r="AU14" s="17">
        <v>4.2442327669085303E-2</v>
      </c>
      <c r="AV14" s="17">
        <v>1.89151681563519E-2</v>
      </c>
      <c r="AW14" s="17">
        <v>3.0610641872035198E-2</v>
      </c>
      <c r="AX14" s="17">
        <v>4.91855306444028E-2</v>
      </c>
      <c r="AY14" s="17"/>
      <c r="AZ14" s="17">
        <v>2.4181111321882699E-2</v>
      </c>
      <c r="BA14" s="17">
        <v>4.17472892828731E-2</v>
      </c>
      <c r="BB14" s="17">
        <v>4.0677725476283802E-2</v>
      </c>
      <c r="BC14" s="17">
        <v>5.82757764441309E-2</v>
      </c>
      <c r="BD14" s="17">
        <v>6.2705182033471196E-2</v>
      </c>
      <c r="BE14" s="17">
        <v>3.80769952652278E-2</v>
      </c>
      <c r="BF14" s="17">
        <v>3.6769624373206203E-2</v>
      </c>
      <c r="BG14" s="17">
        <v>3.2564018166145299E-2</v>
      </c>
      <c r="BH14" s="17">
        <v>4.5177421828282598E-2</v>
      </c>
      <c r="BI14" s="17">
        <v>3.227264641864E-2</v>
      </c>
      <c r="BJ14" s="17">
        <v>2.41100173648017E-2</v>
      </c>
      <c r="BK14" s="17">
        <v>5.2322403463615297E-3</v>
      </c>
      <c r="BL14" s="17">
        <v>1.7474191070653799E-2</v>
      </c>
      <c r="BM14" s="17">
        <v>1.9666528653765499E-2</v>
      </c>
      <c r="BN14" s="17">
        <v>0</v>
      </c>
      <c r="BO14" s="17">
        <v>7.1892506488284904E-3</v>
      </c>
      <c r="BP14" s="17"/>
      <c r="BQ14" s="17">
        <v>2.7533474723844899E-2</v>
      </c>
      <c r="BR14" s="17">
        <v>3.94608187250549E-2</v>
      </c>
    </row>
    <row r="15" spans="2:70" ht="29" x14ac:dyDescent="0.35">
      <c r="B15" s="18" t="s">
        <v>281</v>
      </c>
      <c r="C15" s="17">
        <v>6.1502299396938402E-2</v>
      </c>
      <c r="D15" s="17">
        <v>5.5535222729768199E-2</v>
      </c>
      <c r="E15" s="17">
        <v>6.7299593521614701E-2</v>
      </c>
      <c r="F15" s="17"/>
      <c r="G15" s="17">
        <v>4.3833780715404301E-2</v>
      </c>
      <c r="H15" s="17">
        <v>4.8045903434357003E-2</v>
      </c>
      <c r="I15" s="17">
        <v>6.2155418657744897E-2</v>
      </c>
      <c r="J15" s="17">
        <v>7.4527318912143203E-2</v>
      </c>
      <c r="K15" s="17">
        <v>6.8813284857186005E-2</v>
      </c>
      <c r="L15" s="17">
        <v>6.8126689273973307E-2</v>
      </c>
      <c r="M15" s="17"/>
      <c r="N15" s="17">
        <v>3.2079242817384702E-2</v>
      </c>
      <c r="O15" s="17">
        <v>5.1471922288976298E-2</v>
      </c>
      <c r="P15" s="17">
        <v>6.0902547964373298E-2</v>
      </c>
      <c r="Q15" s="17">
        <v>0.10410150781871599</v>
      </c>
      <c r="R15" s="17"/>
      <c r="S15" s="17">
        <v>5.9211877910310601E-2</v>
      </c>
      <c r="T15" s="17">
        <v>5.2840028941784599E-2</v>
      </c>
      <c r="U15" s="17">
        <v>5.9893097328855498E-2</v>
      </c>
      <c r="V15" s="17">
        <v>7.4280752934743802E-2</v>
      </c>
      <c r="W15" s="17">
        <v>7.2478000947895901E-2</v>
      </c>
      <c r="X15" s="17">
        <v>7.1428143052730902E-2</v>
      </c>
      <c r="Y15" s="17">
        <v>7.0949838349197797E-2</v>
      </c>
      <c r="Z15" s="17">
        <v>3.9644386539435299E-2</v>
      </c>
      <c r="AA15" s="17">
        <v>5.9845090040194802E-2</v>
      </c>
      <c r="AB15" s="17">
        <v>5.9107435825690301E-2</v>
      </c>
      <c r="AC15" s="17">
        <v>5.6752654733452798E-2</v>
      </c>
      <c r="AD15" s="17">
        <v>4.5326916161113902E-2</v>
      </c>
      <c r="AE15" s="17"/>
      <c r="AF15" s="17">
        <v>7.2953656668426695E-2</v>
      </c>
      <c r="AG15" s="17">
        <v>4.5694712008428597E-2</v>
      </c>
      <c r="AH15" s="17">
        <v>7.83022243673588E-2</v>
      </c>
      <c r="AI15" s="17"/>
      <c r="AJ15" s="17">
        <v>5.8125652490708501E-2</v>
      </c>
      <c r="AK15" s="17">
        <v>4.7926407833257002E-2</v>
      </c>
      <c r="AL15" s="17">
        <v>6.3633353654146907E-2</v>
      </c>
      <c r="AM15" s="17">
        <v>6.1324527888772497E-2</v>
      </c>
      <c r="AN15" s="17">
        <v>9.6014997371394004E-2</v>
      </c>
      <c r="AO15" s="17"/>
      <c r="AP15" s="17">
        <v>4.5195143335969197E-2</v>
      </c>
      <c r="AQ15" s="17">
        <v>5.0139609612599098E-2</v>
      </c>
      <c r="AR15" s="17">
        <v>7.4780541272769493E-2</v>
      </c>
      <c r="AS15" s="17"/>
      <c r="AT15" s="17">
        <v>8.9861177564958705E-2</v>
      </c>
      <c r="AU15" s="17">
        <v>5.51668974576053E-2</v>
      </c>
      <c r="AV15" s="17">
        <v>5.2763063859391099E-2</v>
      </c>
      <c r="AW15" s="17">
        <v>3.3401542915353397E-2</v>
      </c>
      <c r="AX15" s="17">
        <v>3.0063012879687101E-2</v>
      </c>
      <c r="AY15" s="17"/>
      <c r="AZ15" s="17">
        <v>8.1549270809479102E-2</v>
      </c>
      <c r="BA15" s="17">
        <v>0.14339535540947301</v>
      </c>
      <c r="BB15" s="17">
        <v>0.10256580927360601</v>
      </c>
      <c r="BC15" s="17">
        <v>9.3499553199254501E-2</v>
      </c>
      <c r="BD15" s="17">
        <v>8.3955297927377395E-2</v>
      </c>
      <c r="BE15" s="17">
        <v>6.9898406993259193E-2</v>
      </c>
      <c r="BF15" s="17">
        <v>6.1233726394459898E-2</v>
      </c>
      <c r="BG15" s="17">
        <v>4.99045401889587E-2</v>
      </c>
      <c r="BH15" s="17">
        <v>3.3882603625182299E-2</v>
      </c>
      <c r="BI15" s="17">
        <v>4.2633096790057501E-2</v>
      </c>
      <c r="BJ15" s="17">
        <v>4.3201705628017201E-2</v>
      </c>
      <c r="BK15" s="17">
        <v>1.32951534060972E-2</v>
      </c>
      <c r="BL15" s="17">
        <v>2.2296581065722E-2</v>
      </c>
      <c r="BM15" s="17">
        <v>0</v>
      </c>
      <c r="BN15" s="17">
        <v>0</v>
      </c>
      <c r="BO15" s="17">
        <v>7.03827584970604E-3</v>
      </c>
      <c r="BP15" s="17"/>
      <c r="BQ15" s="17">
        <v>3.9547597898385099E-2</v>
      </c>
      <c r="BR15" s="17">
        <v>7.0340476596882695E-2</v>
      </c>
    </row>
    <row r="16" spans="2:70" x14ac:dyDescent="0.35">
      <c r="B16" s="18" t="s">
        <v>282</v>
      </c>
      <c r="C16" s="17">
        <v>3.6683728538046599E-2</v>
      </c>
      <c r="D16" s="17">
        <v>3.4294270872377998E-2</v>
      </c>
      <c r="E16" s="17">
        <v>3.8278515502151299E-2</v>
      </c>
      <c r="F16" s="17"/>
      <c r="G16" s="17">
        <v>1.11298752639659E-2</v>
      </c>
      <c r="H16" s="17">
        <v>3.0820993080574802E-2</v>
      </c>
      <c r="I16" s="17">
        <v>1.9995162085548301E-2</v>
      </c>
      <c r="J16" s="17">
        <v>4.2780473653140298E-2</v>
      </c>
      <c r="K16" s="17">
        <v>6.8512489067973206E-2</v>
      </c>
      <c r="L16" s="17">
        <v>4.5786792977975999E-2</v>
      </c>
      <c r="M16" s="17"/>
      <c r="N16" s="17">
        <v>1.59276544969927E-2</v>
      </c>
      <c r="O16" s="17">
        <v>3.39150668828389E-2</v>
      </c>
      <c r="P16" s="17">
        <v>4.1361072407508401E-2</v>
      </c>
      <c r="Q16" s="17">
        <v>5.8337753828013802E-2</v>
      </c>
      <c r="R16" s="17"/>
      <c r="S16" s="17">
        <v>2.0876807022408399E-2</v>
      </c>
      <c r="T16" s="17">
        <v>3.8339833336826903E-2</v>
      </c>
      <c r="U16" s="17">
        <v>3.2435356807007501E-2</v>
      </c>
      <c r="V16" s="17">
        <v>4.6767228122314701E-2</v>
      </c>
      <c r="W16" s="17">
        <v>3.9224832990784803E-2</v>
      </c>
      <c r="X16" s="17">
        <v>4.4465744126607899E-2</v>
      </c>
      <c r="Y16" s="17">
        <v>2.0369241018643201E-2</v>
      </c>
      <c r="Z16" s="17">
        <v>2.31658690242901E-2</v>
      </c>
      <c r="AA16" s="17">
        <v>4.8462196876846497E-2</v>
      </c>
      <c r="AB16" s="17">
        <v>4.87577418854825E-2</v>
      </c>
      <c r="AC16" s="17">
        <v>4.0207992607689202E-2</v>
      </c>
      <c r="AD16" s="17">
        <v>3.13259292577713E-2</v>
      </c>
      <c r="AE16" s="17"/>
      <c r="AF16" s="17">
        <v>4.6939649778980998E-2</v>
      </c>
      <c r="AG16" s="17">
        <v>2.6221327494914501E-2</v>
      </c>
      <c r="AH16" s="17">
        <v>5.9257307118713E-2</v>
      </c>
      <c r="AI16" s="17"/>
      <c r="AJ16" s="17">
        <v>3.4048667026408803E-2</v>
      </c>
      <c r="AK16" s="17">
        <v>2.6023371660872999E-2</v>
      </c>
      <c r="AL16" s="17">
        <v>2.9713716620011099E-2</v>
      </c>
      <c r="AM16" s="17">
        <v>4.0512193863784997E-2</v>
      </c>
      <c r="AN16" s="17">
        <v>8.1525324744073993E-2</v>
      </c>
      <c r="AO16" s="17"/>
      <c r="AP16" s="17">
        <v>2.1637146823556899E-2</v>
      </c>
      <c r="AQ16" s="17">
        <v>2.35509326095787E-2</v>
      </c>
      <c r="AR16" s="17">
        <v>3.07937325700154E-2</v>
      </c>
      <c r="AS16" s="17"/>
      <c r="AT16" s="17">
        <v>5.6321631997854803E-2</v>
      </c>
      <c r="AU16" s="17">
        <v>2.9690802391735899E-2</v>
      </c>
      <c r="AV16" s="17">
        <v>2.9962038610398999E-2</v>
      </c>
      <c r="AW16" s="17">
        <v>1.4192622490195801E-2</v>
      </c>
      <c r="AX16" s="17">
        <v>0</v>
      </c>
      <c r="AY16" s="17"/>
      <c r="AZ16" s="17">
        <v>9.2955108757280303E-2</v>
      </c>
      <c r="BA16" s="17">
        <v>0.118793163043211</v>
      </c>
      <c r="BB16" s="17">
        <v>7.2930317235139902E-2</v>
      </c>
      <c r="BC16" s="17">
        <v>5.92935415068164E-2</v>
      </c>
      <c r="BD16" s="17">
        <v>4.1525645331351897E-2</v>
      </c>
      <c r="BE16" s="17">
        <v>6.5020885701390502E-2</v>
      </c>
      <c r="BF16" s="17">
        <v>1.42691359920136E-2</v>
      </c>
      <c r="BG16" s="17">
        <v>1.23956927693401E-2</v>
      </c>
      <c r="BH16" s="17">
        <v>2.46895948524797E-2</v>
      </c>
      <c r="BI16" s="17">
        <v>2.5791488805644101E-2</v>
      </c>
      <c r="BJ16" s="17">
        <v>1.7456194558009099E-2</v>
      </c>
      <c r="BK16" s="17">
        <v>1.6309113638913901E-2</v>
      </c>
      <c r="BL16" s="17">
        <v>4.8927145375678603E-3</v>
      </c>
      <c r="BM16" s="17">
        <v>0</v>
      </c>
      <c r="BN16" s="17">
        <v>0</v>
      </c>
      <c r="BO16" s="17">
        <v>0</v>
      </c>
      <c r="BP16" s="17"/>
      <c r="BQ16" s="17">
        <v>1.5892795736710898E-2</v>
      </c>
      <c r="BR16" s="17">
        <v>4.6712813230172602E-2</v>
      </c>
    </row>
    <row r="17" spans="2:70" x14ac:dyDescent="0.35">
      <c r="B17" s="18" t="s">
        <v>129</v>
      </c>
      <c r="C17" s="19">
        <v>3.3797418029281202E-3</v>
      </c>
      <c r="D17" s="19">
        <v>4.1561758789646101E-3</v>
      </c>
      <c r="E17" s="19">
        <v>2.6437552799811401E-3</v>
      </c>
      <c r="F17" s="19"/>
      <c r="G17" s="19">
        <v>4.6092272031312701E-3</v>
      </c>
      <c r="H17" s="19">
        <v>2.91979623384224E-3</v>
      </c>
      <c r="I17" s="19">
        <v>8.9011108260287908E-3</v>
      </c>
      <c r="J17" s="19">
        <v>1.36691975356412E-3</v>
      </c>
      <c r="K17" s="19">
        <v>1.71468846828104E-3</v>
      </c>
      <c r="L17" s="19">
        <v>1.1859483809195299E-3</v>
      </c>
      <c r="M17" s="19"/>
      <c r="N17" s="19">
        <v>8.04872950176897E-4</v>
      </c>
      <c r="O17" s="19">
        <v>2.69312060138506E-3</v>
      </c>
      <c r="P17" s="19">
        <v>5.2130629218458601E-3</v>
      </c>
      <c r="Q17" s="19">
        <v>5.30461365109314E-3</v>
      </c>
      <c r="R17" s="19"/>
      <c r="S17" s="19">
        <v>7.60519383091163E-3</v>
      </c>
      <c r="T17" s="19">
        <v>0</v>
      </c>
      <c r="U17" s="19">
        <v>8.5926443736377301E-3</v>
      </c>
      <c r="V17" s="19">
        <v>3.0483879751872999E-3</v>
      </c>
      <c r="W17" s="19">
        <v>3.0933050718752902E-3</v>
      </c>
      <c r="X17" s="19">
        <v>6.5792038413382704E-3</v>
      </c>
      <c r="Y17" s="19">
        <v>0</v>
      </c>
      <c r="Z17" s="19">
        <v>0</v>
      </c>
      <c r="AA17" s="19">
        <v>0</v>
      </c>
      <c r="AB17" s="19">
        <v>2.6516087663674601E-3</v>
      </c>
      <c r="AC17" s="19">
        <v>0</v>
      </c>
      <c r="AD17" s="19">
        <v>1.02099004870358E-2</v>
      </c>
      <c r="AE17" s="19"/>
      <c r="AF17" s="19">
        <v>2.0854573990003902E-3</v>
      </c>
      <c r="AG17" s="19">
        <v>2.6559854231842598E-3</v>
      </c>
      <c r="AH17" s="19">
        <v>6.4017332775530497E-3</v>
      </c>
      <c r="AI17" s="19"/>
      <c r="AJ17" s="19">
        <v>3.59814956436302E-3</v>
      </c>
      <c r="AK17" s="19">
        <v>3.1254732130242802E-3</v>
      </c>
      <c r="AL17" s="19">
        <v>0</v>
      </c>
      <c r="AM17" s="19">
        <v>0</v>
      </c>
      <c r="AN17" s="19">
        <v>6.8764507960529901E-3</v>
      </c>
      <c r="AO17" s="19"/>
      <c r="AP17" s="19">
        <v>4.4703805438953796E-3</v>
      </c>
      <c r="AQ17" s="19">
        <v>2.4200922701532101E-3</v>
      </c>
      <c r="AR17" s="19">
        <v>4.7378658062718799E-3</v>
      </c>
      <c r="AS17" s="19"/>
      <c r="AT17" s="19">
        <v>4.1237900731063201E-3</v>
      </c>
      <c r="AU17" s="19">
        <v>4.9048985054199797E-3</v>
      </c>
      <c r="AV17" s="19">
        <v>1.7947906163398399E-3</v>
      </c>
      <c r="AW17" s="19">
        <v>0</v>
      </c>
      <c r="AX17" s="19">
        <v>1.5694382971886699E-2</v>
      </c>
      <c r="AY17" s="19"/>
      <c r="AZ17" s="19">
        <v>3.71241742967863E-2</v>
      </c>
      <c r="BA17" s="19">
        <v>1.5907130480369999E-2</v>
      </c>
      <c r="BB17" s="19">
        <v>4.6020975249884896E-3</v>
      </c>
      <c r="BC17" s="19">
        <v>0</v>
      </c>
      <c r="BD17" s="19">
        <v>0</v>
      </c>
      <c r="BE17" s="19">
        <v>2.4860026607516402E-3</v>
      </c>
      <c r="BF17" s="19">
        <v>0</v>
      </c>
      <c r="BG17" s="19">
        <v>3.1663629609500099E-3</v>
      </c>
      <c r="BH17" s="19">
        <v>0</v>
      </c>
      <c r="BI17" s="19">
        <v>9.1915924452512995E-3</v>
      </c>
      <c r="BJ17" s="19">
        <v>2.7442298473606599E-3</v>
      </c>
      <c r="BK17" s="19">
        <v>0</v>
      </c>
      <c r="BL17" s="19">
        <v>0</v>
      </c>
      <c r="BM17" s="19">
        <v>9.6310803474536997E-3</v>
      </c>
      <c r="BN17" s="19">
        <v>0</v>
      </c>
      <c r="BO17" s="19">
        <v>6.4811064517501602E-3</v>
      </c>
      <c r="BP17" s="19"/>
      <c r="BQ17" s="19">
        <v>0</v>
      </c>
      <c r="BR17" s="19">
        <v>3.9332749431254897E-3</v>
      </c>
    </row>
    <row r="18" spans="2:70" x14ac:dyDescent="0.35">
      <c r="B18" s="16"/>
    </row>
    <row r="19" spans="2:70" x14ac:dyDescent="0.35">
      <c r="B19" t="s">
        <v>98</v>
      </c>
    </row>
    <row r="20" spans="2:70" x14ac:dyDescent="0.35">
      <c r="B20" t="s">
        <v>99</v>
      </c>
    </row>
    <row r="22" spans="2:70" x14ac:dyDescent="0.35">
      <c r="B22" s="8" t="str">
        <f>HYPERLINK("#'Contents'!A1", "Return to Contents")</f>
        <v>Return to Contents</v>
      </c>
    </row>
  </sheetData>
  <mergeCells count="11">
    <mergeCell ref="BQ5:BR5"/>
    <mergeCell ref="D5:E5"/>
    <mergeCell ref="G5:L5"/>
    <mergeCell ref="N5:Q5"/>
    <mergeCell ref="S5:AD5"/>
    <mergeCell ref="AF5:AH5"/>
    <mergeCell ref="D2:BJ2"/>
    <mergeCell ref="AJ5:AN5"/>
    <mergeCell ref="AP5:AR5"/>
    <mergeCell ref="AT5:AX5"/>
    <mergeCell ref="AZ5:BO5"/>
  </mergeCells>
  <pageMargins left="0.7" right="0.7" top="0.75" bottom="0.75" header="0.3" footer="0.3"/>
  <pageSetup paperSize="9" orientation="portrait" horizontalDpi="300" verticalDpi="300"/>
  <drawing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B2:BR22"/>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67" width="10.7265625" customWidth="1"/>
    <col min="68" max="68" width="2.1796875" customWidth="1"/>
    <col min="69" max="70" width="10.7265625" customWidth="1"/>
    <col min="71" max="71" width="2.1796875" customWidth="1"/>
  </cols>
  <sheetData>
    <row r="2" spans="2:70" ht="40" customHeight="1" x14ac:dyDescent="0.35">
      <c r="D2" s="29" t="s">
        <v>288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row>
    <row r="5" spans="2:70" ht="30" customHeight="1" x14ac:dyDescent="0.35">
      <c r="B5" s="15"/>
      <c r="C5" s="15"/>
      <c r="D5" s="30" t="s">
        <v>74</v>
      </c>
      <c r="E5" s="30"/>
      <c r="F5" s="15"/>
      <c r="G5" s="30" t="s">
        <v>75</v>
      </c>
      <c r="H5" s="30"/>
      <c r="I5" s="30"/>
      <c r="J5" s="30"/>
      <c r="K5" s="30"/>
      <c r="L5" s="30"/>
      <c r="M5" s="15"/>
      <c r="N5" s="30" t="s">
        <v>76</v>
      </c>
      <c r="O5" s="30"/>
      <c r="P5" s="30"/>
      <c r="Q5" s="30"/>
      <c r="R5" s="15"/>
      <c r="S5" s="30" t="s">
        <v>77</v>
      </c>
      <c r="T5" s="30"/>
      <c r="U5" s="30"/>
      <c r="V5" s="30"/>
      <c r="W5" s="30"/>
      <c r="X5" s="30"/>
      <c r="Y5" s="30"/>
      <c r="Z5" s="30"/>
      <c r="AA5" s="30"/>
      <c r="AB5" s="30"/>
      <c r="AC5" s="30"/>
      <c r="AD5" s="30"/>
      <c r="AE5" s="15"/>
      <c r="AF5" s="30" t="s">
        <v>78</v>
      </c>
      <c r="AG5" s="30"/>
      <c r="AH5" s="30"/>
      <c r="AI5" s="15"/>
      <c r="AJ5" s="30" t="s">
        <v>79</v>
      </c>
      <c r="AK5" s="30"/>
      <c r="AL5" s="30"/>
      <c r="AM5" s="30"/>
      <c r="AN5" s="30"/>
      <c r="AO5" s="15"/>
      <c r="AP5" s="30" t="s">
        <v>80</v>
      </c>
      <c r="AQ5" s="30"/>
      <c r="AR5" s="30"/>
      <c r="AS5" s="15"/>
      <c r="AT5" s="30" t="s">
        <v>81</v>
      </c>
      <c r="AU5" s="30"/>
      <c r="AV5" s="30"/>
      <c r="AW5" s="30"/>
      <c r="AX5" s="30"/>
      <c r="AY5" s="15"/>
      <c r="AZ5" s="30" t="s">
        <v>82</v>
      </c>
      <c r="BA5" s="30"/>
      <c r="BB5" s="30"/>
      <c r="BC5" s="30"/>
      <c r="BD5" s="30"/>
      <c r="BE5" s="30"/>
      <c r="BF5" s="30"/>
      <c r="BG5" s="30"/>
      <c r="BH5" s="30"/>
      <c r="BI5" s="30"/>
      <c r="BJ5" s="30"/>
      <c r="BK5" s="30"/>
      <c r="BL5" s="30"/>
      <c r="BM5" s="30"/>
      <c r="BN5" s="30"/>
      <c r="BO5" s="30"/>
      <c r="BP5" s="15"/>
      <c r="BQ5" s="30" t="s">
        <v>83</v>
      </c>
      <c r="BR5" s="30"/>
    </row>
    <row r="6" spans="2:7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46</v>
      </c>
      <c r="AQ6" s="12" t="s">
        <v>47</v>
      </c>
      <c r="AR6" s="12" t="s">
        <v>50</v>
      </c>
      <c r="AT6" s="12" t="s">
        <v>51</v>
      </c>
      <c r="AU6" s="12" t="s">
        <v>52</v>
      </c>
      <c r="AV6" s="12" t="s">
        <v>53</v>
      </c>
      <c r="AW6" s="12" t="s">
        <v>54</v>
      </c>
      <c r="AX6" s="12" t="s">
        <v>55</v>
      </c>
      <c r="AZ6" s="12" t="s">
        <v>56</v>
      </c>
      <c r="BA6" s="12" t="s">
        <v>57</v>
      </c>
      <c r="BB6" s="12" t="s">
        <v>58</v>
      </c>
      <c r="BC6" s="12" t="s">
        <v>59</v>
      </c>
      <c r="BD6" s="12" t="s">
        <v>60</v>
      </c>
      <c r="BE6" s="12" t="s">
        <v>61</v>
      </c>
      <c r="BF6" s="12" t="s">
        <v>62</v>
      </c>
      <c r="BG6" s="12" t="s">
        <v>63</v>
      </c>
      <c r="BH6" s="12" t="s">
        <v>64</v>
      </c>
      <c r="BI6" s="12" t="s">
        <v>65</v>
      </c>
      <c r="BJ6" s="12" t="s">
        <v>66</v>
      </c>
      <c r="BK6" s="12" t="s">
        <v>67</v>
      </c>
      <c r="BL6" s="12" t="s">
        <v>68</v>
      </c>
      <c r="BM6" s="12" t="s">
        <v>69</v>
      </c>
      <c r="BN6" s="12" t="s">
        <v>70</v>
      </c>
      <c r="BO6" s="12" t="s">
        <v>71</v>
      </c>
      <c r="BQ6" s="12" t="s">
        <v>72</v>
      </c>
      <c r="BR6" s="12" t="s">
        <v>73</v>
      </c>
    </row>
    <row r="7" spans="2:70" ht="30" customHeight="1" x14ac:dyDescent="0.35">
      <c r="B7" s="10" t="s">
        <v>19</v>
      </c>
      <c r="C7" s="10">
        <v>4012</v>
      </c>
      <c r="D7" s="10">
        <v>1971</v>
      </c>
      <c r="E7" s="10">
        <v>2028</v>
      </c>
      <c r="F7" s="10"/>
      <c r="G7" s="10">
        <v>497</v>
      </c>
      <c r="H7" s="10">
        <v>704</v>
      </c>
      <c r="I7" s="10">
        <v>694</v>
      </c>
      <c r="J7" s="10">
        <v>693</v>
      </c>
      <c r="K7" s="10">
        <v>571</v>
      </c>
      <c r="L7" s="10">
        <v>853</v>
      </c>
      <c r="M7" s="10"/>
      <c r="N7" s="10">
        <v>1178</v>
      </c>
      <c r="O7" s="10">
        <v>1131</v>
      </c>
      <c r="P7" s="10">
        <v>781</v>
      </c>
      <c r="Q7" s="10">
        <v>909</v>
      </c>
      <c r="R7" s="10"/>
      <c r="S7" s="10">
        <v>563</v>
      </c>
      <c r="T7" s="10">
        <v>553</v>
      </c>
      <c r="U7" s="10">
        <v>314</v>
      </c>
      <c r="V7" s="10">
        <v>343</v>
      </c>
      <c r="W7" s="10">
        <v>293</v>
      </c>
      <c r="X7" s="10">
        <v>376</v>
      </c>
      <c r="Y7" s="10">
        <v>336</v>
      </c>
      <c r="Z7" s="10">
        <v>171</v>
      </c>
      <c r="AA7" s="10">
        <v>447</v>
      </c>
      <c r="AB7" s="10">
        <v>337</v>
      </c>
      <c r="AC7" s="10">
        <v>188</v>
      </c>
      <c r="AD7" s="10">
        <v>91</v>
      </c>
      <c r="AE7" s="10"/>
      <c r="AF7" s="10">
        <v>1421</v>
      </c>
      <c r="AG7" s="10">
        <v>1665</v>
      </c>
      <c r="AH7" s="10">
        <v>577</v>
      </c>
      <c r="AI7" s="10"/>
      <c r="AJ7" s="10">
        <v>1433</v>
      </c>
      <c r="AK7" s="10">
        <v>1082</v>
      </c>
      <c r="AL7" s="10">
        <v>299</v>
      </c>
      <c r="AM7" s="10">
        <v>42</v>
      </c>
      <c r="AN7" s="10">
        <v>541</v>
      </c>
      <c r="AO7" s="10"/>
      <c r="AP7" s="10">
        <v>878</v>
      </c>
      <c r="AQ7" s="10">
        <v>1369</v>
      </c>
      <c r="AR7" s="10">
        <v>264</v>
      </c>
      <c r="AS7" s="10"/>
      <c r="AT7" s="10">
        <v>929</v>
      </c>
      <c r="AU7" s="10">
        <v>932</v>
      </c>
      <c r="AV7" s="10">
        <v>1096</v>
      </c>
      <c r="AW7" s="10">
        <v>455</v>
      </c>
      <c r="AX7" s="10">
        <v>62</v>
      </c>
      <c r="AY7" s="10"/>
      <c r="AZ7" s="10">
        <v>33</v>
      </c>
      <c r="BA7" s="10">
        <v>185</v>
      </c>
      <c r="BB7" s="10">
        <v>256</v>
      </c>
      <c r="BC7" s="10">
        <v>269</v>
      </c>
      <c r="BD7" s="10">
        <v>403</v>
      </c>
      <c r="BE7" s="10">
        <v>436</v>
      </c>
      <c r="BF7" s="10">
        <v>391</v>
      </c>
      <c r="BG7" s="10">
        <v>312</v>
      </c>
      <c r="BH7" s="10">
        <v>253</v>
      </c>
      <c r="BI7" s="10">
        <v>211</v>
      </c>
      <c r="BJ7" s="10">
        <v>336</v>
      </c>
      <c r="BK7" s="10">
        <v>187</v>
      </c>
      <c r="BL7" s="10">
        <v>180</v>
      </c>
      <c r="BM7" s="10">
        <v>103</v>
      </c>
      <c r="BN7" s="10">
        <v>95</v>
      </c>
      <c r="BO7" s="10">
        <v>161</v>
      </c>
      <c r="BP7" s="10"/>
      <c r="BQ7" s="10">
        <v>1235</v>
      </c>
      <c r="BR7" s="10">
        <v>2665</v>
      </c>
    </row>
    <row r="8" spans="2:70" ht="30" customHeight="1" x14ac:dyDescent="0.35">
      <c r="B8" s="11" t="s">
        <v>20</v>
      </c>
      <c r="C8" s="11">
        <v>4012</v>
      </c>
      <c r="D8" s="11">
        <v>1975</v>
      </c>
      <c r="E8" s="11">
        <v>2024</v>
      </c>
      <c r="F8" s="11"/>
      <c r="G8" s="11">
        <v>558</v>
      </c>
      <c r="H8" s="11">
        <v>682</v>
      </c>
      <c r="I8" s="11">
        <v>685</v>
      </c>
      <c r="J8" s="11">
        <v>686</v>
      </c>
      <c r="K8" s="11">
        <v>562</v>
      </c>
      <c r="L8" s="11">
        <v>839</v>
      </c>
      <c r="M8" s="11"/>
      <c r="N8" s="11">
        <v>1080</v>
      </c>
      <c r="O8" s="11">
        <v>1039</v>
      </c>
      <c r="P8" s="11">
        <v>880</v>
      </c>
      <c r="Q8" s="11">
        <v>1000</v>
      </c>
      <c r="R8" s="11"/>
      <c r="S8" s="11">
        <v>562</v>
      </c>
      <c r="T8" s="11">
        <v>522</v>
      </c>
      <c r="U8" s="11">
        <v>321</v>
      </c>
      <c r="V8" s="11">
        <v>361</v>
      </c>
      <c r="W8" s="11">
        <v>281</v>
      </c>
      <c r="X8" s="11">
        <v>361</v>
      </c>
      <c r="Y8" s="11">
        <v>321</v>
      </c>
      <c r="Z8" s="11">
        <v>160</v>
      </c>
      <c r="AA8" s="11">
        <v>441</v>
      </c>
      <c r="AB8" s="11">
        <v>361</v>
      </c>
      <c r="AC8" s="11">
        <v>201</v>
      </c>
      <c r="AD8" s="11">
        <v>120</v>
      </c>
      <c r="AE8" s="11"/>
      <c r="AF8" s="11">
        <v>1410</v>
      </c>
      <c r="AG8" s="11">
        <v>1629</v>
      </c>
      <c r="AH8" s="11">
        <v>599</v>
      </c>
      <c r="AI8" s="11"/>
      <c r="AJ8" s="11">
        <v>1397</v>
      </c>
      <c r="AK8" s="11">
        <v>1071</v>
      </c>
      <c r="AL8" s="11">
        <v>288</v>
      </c>
      <c r="AM8" s="11">
        <v>45</v>
      </c>
      <c r="AN8" s="11">
        <v>558</v>
      </c>
      <c r="AO8" s="11"/>
      <c r="AP8" s="11">
        <v>856</v>
      </c>
      <c r="AQ8" s="11">
        <v>1358</v>
      </c>
      <c r="AR8" s="11">
        <v>259</v>
      </c>
      <c r="AS8" s="11"/>
      <c r="AT8" s="11">
        <v>961</v>
      </c>
      <c r="AU8" s="11">
        <v>958</v>
      </c>
      <c r="AV8" s="11">
        <v>1056</v>
      </c>
      <c r="AW8" s="11">
        <v>434</v>
      </c>
      <c r="AX8" s="11">
        <v>55</v>
      </c>
      <c r="AY8" s="11"/>
      <c r="AZ8" s="11">
        <v>33</v>
      </c>
      <c r="BA8" s="11">
        <v>186</v>
      </c>
      <c r="BB8" s="11">
        <v>267</v>
      </c>
      <c r="BC8" s="11">
        <v>280</v>
      </c>
      <c r="BD8" s="11">
        <v>416</v>
      </c>
      <c r="BE8" s="11">
        <v>443</v>
      </c>
      <c r="BF8" s="11">
        <v>394</v>
      </c>
      <c r="BG8" s="11">
        <v>314</v>
      </c>
      <c r="BH8" s="11">
        <v>257</v>
      </c>
      <c r="BI8" s="11">
        <v>206</v>
      </c>
      <c r="BJ8" s="11">
        <v>329</v>
      </c>
      <c r="BK8" s="11">
        <v>179</v>
      </c>
      <c r="BL8" s="11">
        <v>174</v>
      </c>
      <c r="BM8" s="11">
        <v>97</v>
      </c>
      <c r="BN8" s="11">
        <v>87</v>
      </c>
      <c r="BO8" s="11">
        <v>148</v>
      </c>
      <c r="BP8" s="11"/>
      <c r="BQ8" s="11">
        <v>1209</v>
      </c>
      <c r="BR8" s="11">
        <v>2688</v>
      </c>
    </row>
    <row r="9" spans="2:70" x14ac:dyDescent="0.35">
      <c r="B9" s="18" t="s">
        <v>275</v>
      </c>
      <c r="C9" s="17">
        <v>1.23615084193698E-2</v>
      </c>
      <c r="D9" s="17">
        <v>1.7532024883603298E-2</v>
      </c>
      <c r="E9" s="17">
        <v>6.6688171327863701E-3</v>
      </c>
      <c r="F9" s="17"/>
      <c r="G9" s="17">
        <v>4.41204020376793E-2</v>
      </c>
      <c r="H9" s="17">
        <v>2.2135395306161199E-2</v>
      </c>
      <c r="I9" s="17">
        <v>1.18187667953262E-2</v>
      </c>
      <c r="J9" s="17">
        <v>2.57275749319732E-3</v>
      </c>
      <c r="K9" s="17">
        <v>0</v>
      </c>
      <c r="L9" s="17">
        <v>0</v>
      </c>
      <c r="M9" s="17"/>
      <c r="N9" s="17">
        <v>1.29544552107758E-2</v>
      </c>
      <c r="O9" s="17">
        <v>6.4755284446991503E-3</v>
      </c>
      <c r="P9" s="17">
        <v>2.2057602160847799E-2</v>
      </c>
      <c r="Q9" s="17">
        <v>9.4647961952852005E-3</v>
      </c>
      <c r="R9" s="17"/>
      <c r="S9" s="17">
        <v>2.12456024741185E-2</v>
      </c>
      <c r="T9" s="17">
        <v>3.4271565151752299E-3</v>
      </c>
      <c r="U9" s="17">
        <v>1.72134881353266E-2</v>
      </c>
      <c r="V9" s="17">
        <v>2.5642068733167499E-3</v>
      </c>
      <c r="W9" s="17">
        <v>3.1084344738458499E-3</v>
      </c>
      <c r="X9" s="17">
        <v>1.03134226068718E-2</v>
      </c>
      <c r="Y9" s="17">
        <v>1.7353486445052298E-2</v>
      </c>
      <c r="Z9" s="17">
        <v>1.51986427482585E-2</v>
      </c>
      <c r="AA9" s="17">
        <v>1.2496579767708E-2</v>
      </c>
      <c r="AB9" s="17">
        <v>1.3521381225588399E-2</v>
      </c>
      <c r="AC9" s="17">
        <v>0</v>
      </c>
      <c r="AD9" s="17">
        <v>5.3525385672085701E-2</v>
      </c>
      <c r="AE9" s="17"/>
      <c r="AF9" s="17">
        <v>8.5268446717119001E-3</v>
      </c>
      <c r="AG9" s="17">
        <v>1.3116368212555501E-2</v>
      </c>
      <c r="AH9" s="17">
        <v>1.7210287776411599E-2</v>
      </c>
      <c r="AI9" s="17"/>
      <c r="AJ9" s="17">
        <v>9.1696488089541405E-3</v>
      </c>
      <c r="AK9" s="17">
        <v>1.6351385285502801E-2</v>
      </c>
      <c r="AL9" s="17">
        <v>6.0962237819853398E-3</v>
      </c>
      <c r="AM9" s="17">
        <v>6.2685320843752002E-2</v>
      </c>
      <c r="AN9" s="17">
        <v>1.65902580205957E-3</v>
      </c>
      <c r="AO9" s="17"/>
      <c r="AP9" s="17">
        <v>1.1630252232112399E-2</v>
      </c>
      <c r="AQ9" s="17">
        <v>1.11082835081136E-2</v>
      </c>
      <c r="AR9" s="17">
        <v>2.41974007608135E-2</v>
      </c>
      <c r="AS9" s="17"/>
      <c r="AT9" s="17">
        <v>7.0298585172253302E-3</v>
      </c>
      <c r="AU9" s="17">
        <v>1.3298309634397799E-2</v>
      </c>
      <c r="AV9" s="17">
        <v>1.28066707109075E-2</v>
      </c>
      <c r="AW9" s="17">
        <v>1.71288015028528E-2</v>
      </c>
      <c r="AX9" s="17">
        <v>4.1740124355097698E-2</v>
      </c>
      <c r="AY9" s="17"/>
      <c r="AZ9" s="17">
        <v>6.1353136907661303E-2</v>
      </c>
      <c r="BA9" s="17">
        <v>4.57116195325753E-3</v>
      </c>
      <c r="BB9" s="17">
        <v>3.78540772742199E-3</v>
      </c>
      <c r="BC9" s="17">
        <v>2.6178652461962298E-2</v>
      </c>
      <c r="BD9" s="17">
        <v>1.0812724122493299E-2</v>
      </c>
      <c r="BE9" s="17">
        <v>9.5918394515186207E-3</v>
      </c>
      <c r="BF9" s="17">
        <v>1.45623047329027E-2</v>
      </c>
      <c r="BG9" s="17">
        <v>1.2193824717891899E-2</v>
      </c>
      <c r="BH9" s="17">
        <v>3.7897308497279098E-3</v>
      </c>
      <c r="BI9" s="17">
        <v>0</v>
      </c>
      <c r="BJ9" s="17">
        <v>1.3575491407912E-2</v>
      </c>
      <c r="BK9" s="17">
        <v>1.35077663497101E-2</v>
      </c>
      <c r="BL9" s="17">
        <v>1.6927279665561599E-2</v>
      </c>
      <c r="BM9" s="17">
        <v>1.8665651937530899E-2</v>
      </c>
      <c r="BN9" s="17">
        <v>3.0126343538980999E-2</v>
      </c>
      <c r="BO9" s="17">
        <v>2.2786262696871899E-2</v>
      </c>
      <c r="BP9" s="17"/>
      <c r="BQ9" s="17">
        <v>2.5913370527842702E-2</v>
      </c>
      <c r="BR9" s="17">
        <v>6.0456252663630798E-3</v>
      </c>
    </row>
    <row r="10" spans="2:70" x14ac:dyDescent="0.35">
      <c r="B10" s="18" t="s">
        <v>276</v>
      </c>
      <c r="C10" s="17">
        <v>2.8375409932092199E-2</v>
      </c>
      <c r="D10" s="17">
        <v>3.81817956913875E-2</v>
      </c>
      <c r="E10" s="17">
        <v>1.8987939782840999E-2</v>
      </c>
      <c r="F10" s="17"/>
      <c r="G10" s="17">
        <v>8.9133397377756704E-2</v>
      </c>
      <c r="H10" s="17">
        <v>5.4991848405675697E-2</v>
      </c>
      <c r="I10" s="17">
        <v>2.9606746396089598E-2</v>
      </c>
      <c r="J10" s="17">
        <v>7.5419264882082898E-3</v>
      </c>
      <c r="K10" s="17">
        <v>0</v>
      </c>
      <c r="L10" s="17">
        <v>1.32160813219786E-3</v>
      </c>
      <c r="M10" s="17"/>
      <c r="N10" s="17">
        <v>3.42432269286757E-2</v>
      </c>
      <c r="O10" s="17">
        <v>2.0179157681249699E-2</v>
      </c>
      <c r="P10" s="17">
        <v>4.0118688022570202E-2</v>
      </c>
      <c r="Q10" s="17">
        <v>1.82521592679681E-2</v>
      </c>
      <c r="R10" s="17"/>
      <c r="S10" s="17">
        <v>5.7985402272667699E-2</v>
      </c>
      <c r="T10" s="17">
        <v>1.3695827270228E-2</v>
      </c>
      <c r="U10" s="17">
        <v>5.6123254707821204E-3</v>
      </c>
      <c r="V10" s="17">
        <v>2.6833234439433001E-2</v>
      </c>
      <c r="W10" s="17">
        <v>2.5737676907869E-2</v>
      </c>
      <c r="X10" s="17">
        <v>3.4986951632868399E-2</v>
      </c>
      <c r="Y10" s="17">
        <v>1.9912448897235299E-2</v>
      </c>
      <c r="Z10" s="17">
        <v>3.8544762507660799E-2</v>
      </c>
      <c r="AA10" s="17">
        <v>2.3515136549095199E-2</v>
      </c>
      <c r="AB10" s="17">
        <v>2.9513157924955701E-2</v>
      </c>
      <c r="AC10" s="17">
        <v>4.0468604917846603E-2</v>
      </c>
      <c r="AD10" s="17">
        <v>8.6458740008516898E-3</v>
      </c>
      <c r="AE10" s="17"/>
      <c r="AF10" s="17">
        <v>1.41222214533128E-2</v>
      </c>
      <c r="AG10" s="17">
        <v>3.0772078436639899E-2</v>
      </c>
      <c r="AH10" s="17">
        <v>3.0785022324328299E-2</v>
      </c>
      <c r="AI10" s="17"/>
      <c r="AJ10" s="17">
        <v>2.1707448577134299E-2</v>
      </c>
      <c r="AK10" s="17">
        <v>3.9351181836724702E-2</v>
      </c>
      <c r="AL10" s="17">
        <v>2.62255147929315E-2</v>
      </c>
      <c r="AM10" s="17">
        <v>4.8261924598193902E-2</v>
      </c>
      <c r="AN10" s="17">
        <v>2.0930456746321699E-2</v>
      </c>
      <c r="AO10" s="17"/>
      <c r="AP10" s="17">
        <v>3.0963740436655101E-2</v>
      </c>
      <c r="AQ10" s="17">
        <v>3.8165367663865898E-2</v>
      </c>
      <c r="AR10" s="17">
        <v>4.1599974606873098E-2</v>
      </c>
      <c r="AS10" s="17"/>
      <c r="AT10" s="17">
        <v>1.8039551058458302E-2</v>
      </c>
      <c r="AU10" s="17">
        <v>3.0066357989559301E-2</v>
      </c>
      <c r="AV10" s="17">
        <v>3.6535759861384798E-2</v>
      </c>
      <c r="AW10" s="17">
        <v>4.0880367823525998E-2</v>
      </c>
      <c r="AX10" s="17">
        <v>0.109963241373829</v>
      </c>
      <c r="AY10" s="17"/>
      <c r="AZ10" s="17">
        <v>0</v>
      </c>
      <c r="BA10" s="17">
        <v>9.4554596134618606E-3</v>
      </c>
      <c r="BB10" s="17">
        <v>3.0519224572387399E-2</v>
      </c>
      <c r="BC10" s="17">
        <v>3.1732511287647799E-3</v>
      </c>
      <c r="BD10" s="17">
        <v>3.0273598281527501E-2</v>
      </c>
      <c r="BE10" s="17">
        <v>2.4473602381996699E-2</v>
      </c>
      <c r="BF10" s="17">
        <v>4.0922793455384299E-2</v>
      </c>
      <c r="BG10" s="17">
        <v>2.2891749011661799E-2</v>
      </c>
      <c r="BH10" s="17">
        <v>5.34629251997654E-2</v>
      </c>
      <c r="BI10" s="17">
        <v>1.4768977196350799E-2</v>
      </c>
      <c r="BJ10" s="17">
        <v>2.84901697686143E-2</v>
      </c>
      <c r="BK10" s="17">
        <v>1.55347699163936E-2</v>
      </c>
      <c r="BL10" s="17">
        <v>3.04871797448149E-2</v>
      </c>
      <c r="BM10" s="17">
        <v>3.5394296372697497E-2</v>
      </c>
      <c r="BN10" s="17">
        <v>6.2729559902897303E-2</v>
      </c>
      <c r="BO10" s="17">
        <v>7.3078048318331396E-2</v>
      </c>
      <c r="BP10" s="17"/>
      <c r="BQ10" s="17">
        <v>5.3200502552469699E-2</v>
      </c>
      <c r="BR10" s="17">
        <v>1.5576120705128401E-2</v>
      </c>
    </row>
    <row r="11" spans="2:70" x14ac:dyDescent="0.35">
      <c r="B11" s="18" t="s">
        <v>277</v>
      </c>
      <c r="C11" s="17">
        <v>4.0579611569175299E-2</v>
      </c>
      <c r="D11" s="17">
        <v>4.6612129242386301E-2</v>
      </c>
      <c r="E11" s="17">
        <v>3.4953353132111897E-2</v>
      </c>
      <c r="F11" s="17"/>
      <c r="G11" s="17">
        <v>9.7357808753761294E-2</v>
      </c>
      <c r="H11" s="17">
        <v>9.6013384521126205E-2</v>
      </c>
      <c r="I11" s="17">
        <v>3.0351333323106602E-2</v>
      </c>
      <c r="J11" s="17">
        <v>1.92380330702379E-2</v>
      </c>
      <c r="K11" s="17">
        <v>1.21300541334767E-2</v>
      </c>
      <c r="L11" s="17">
        <v>2.5641405644322799E-3</v>
      </c>
      <c r="M11" s="17"/>
      <c r="N11" s="17">
        <v>4.7926079720363397E-2</v>
      </c>
      <c r="O11" s="17">
        <v>3.6664650685769698E-2</v>
      </c>
      <c r="P11" s="17">
        <v>4.1968336929304503E-2</v>
      </c>
      <c r="Q11" s="17">
        <v>3.6018526957236098E-2</v>
      </c>
      <c r="R11" s="17"/>
      <c r="S11" s="17">
        <v>6.4421888117266096E-2</v>
      </c>
      <c r="T11" s="17">
        <v>3.4340694980391502E-2</v>
      </c>
      <c r="U11" s="17">
        <v>3.03318221487455E-2</v>
      </c>
      <c r="V11" s="17">
        <v>2.6832690037970001E-2</v>
      </c>
      <c r="W11" s="17">
        <v>4.7715779450427903E-2</v>
      </c>
      <c r="X11" s="17">
        <v>5.0510311510845597E-2</v>
      </c>
      <c r="Y11" s="17">
        <v>3.6552727610827E-2</v>
      </c>
      <c r="Z11" s="17">
        <v>6.1643743063757098E-2</v>
      </c>
      <c r="AA11" s="17">
        <v>3.3613101602720102E-2</v>
      </c>
      <c r="AB11" s="17">
        <v>2.8522627426402099E-2</v>
      </c>
      <c r="AC11" s="17">
        <v>3.0869795824463499E-2</v>
      </c>
      <c r="AD11" s="17">
        <v>3.9070748761620901E-2</v>
      </c>
      <c r="AE11" s="17"/>
      <c r="AF11" s="17">
        <v>2.3299614998117599E-2</v>
      </c>
      <c r="AG11" s="17">
        <v>4.4639806500499798E-2</v>
      </c>
      <c r="AH11" s="17">
        <v>4.5633562528446997E-2</v>
      </c>
      <c r="AI11" s="17"/>
      <c r="AJ11" s="17">
        <v>2.25705868378962E-2</v>
      </c>
      <c r="AK11" s="17">
        <v>5.9210723068756597E-2</v>
      </c>
      <c r="AL11" s="17">
        <v>4.7212868864792701E-2</v>
      </c>
      <c r="AM11" s="17">
        <v>6.8526676854284402E-2</v>
      </c>
      <c r="AN11" s="17">
        <v>4.0792788647464599E-2</v>
      </c>
      <c r="AO11" s="17"/>
      <c r="AP11" s="17">
        <v>3.3942402093407299E-2</v>
      </c>
      <c r="AQ11" s="17">
        <v>5.6636125866118402E-2</v>
      </c>
      <c r="AR11" s="17">
        <v>5.2195983953120001E-2</v>
      </c>
      <c r="AS11" s="17"/>
      <c r="AT11" s="17">
        <v>1.8914050244457199E-2</v>
      </c>
      <c r="AU11" s="17">
        <v>3.1745023888457E-2</v>
      </c>
      <c r="AV11" s="17">
        <v>6.7744410063191804E-2</v>
      </c>
      <c r="AW11" s="17">
        <v>6.3006009321159601E-2</v>
      </c>
      <c r="AX11" s="17">
        <v>9.1568514520671204E-2</v>
      </c>
      <c r="AY11" s="17"/>
      <c r="AZ11" s="17">
        <v>2.61376700070097E-2</v>
      </c>
      <c r="BA11" s="17">
        <v>4.8844310883879097E-2</v>
      </c>
      <c r="BB11" s="17">
        <v>2.1856183972649601E-2</v>
      </c>
      <c r="BC11" s="17">
        <v>2.8467252522994299E-2</v>
      </c>
      <c r="BD11" s="17">
        <v>5.9495091806740202E-2</v>
      </c>
      <c r="BE11" s="17">
        <v>2.91813631970365E-2</v>
      </c>
      <c r="BF11" s="17">
        <v>3.9311530419169599E-2</v>
      </c>
      <c r="BG11" s="17">
        <v>4.9149051138949101E-2</v>
      </c>
      <c r="BH11" s="17">
        <v>2.8349897408278899E-2</v>
      </c>
      <c r="BI11" s="17">
        <v>4.3165836424699802E-2</v>
      </c>
      <c r="BJ11" s="17">
        <v>5.4290191968096299E-2</v>
      </c>
      <c r="BK11" s="17">
        <v>5.1983378185768002E-2</v>
      </c>
      <c r="BL11" s="17">
        <v>2.7536523942940601E-2</v>
      </c>
      <c r="BM11" s="17">
        <v>4.8003610355894698E-2</v>
      </c>
      <c r="BN11" s="17">
        <v>4.1938758819135599E-2</v>
      </c>
      <c r="BO11" s="17">
        <v>7.9707920406951405E-2</v>
      </c>
      <c r="BP11" s="17"/>
      <c r="BQ11" s="17">
        <v>7.0541090665002804E-2</v>
      </c>
      <c r="BR11" s="17">
        <v>2.7459095474567902E-2</v>
      </c>
    </row>
    <row r="12" spans="2:70" x14ac:dyDescent="0.35">
      <c r="B12" s="18" t="s">
        <v>278</v>
      </c>
      <c r="C12" s="17">
        <v>8.4494064207539202E-2</v>
      </c>
      <c r="D12" s="17">
        <v>9.4018127272543606E-2</v>
      </c>
      <c r="E12" s="17">
        <v>7.52252932746173E-2</v>
      </c>
      <c r="F12" s="17"/>
      <c r="G12" s="17">
        <v>0.156168517667056</v>
      </c>
      <c r="H12" s="17">
        <v>0.14826039098357599</v>
      </c>
      <c r="I12" s="17">
        <v>0.12057385284918599</v>
      </c>
      <c r="J12" s="17">
        <v>6.0012515017949498E-2</v>
      </c>
      <c r="K12" s="17">
        <v>2.5573363362572401E-2</v>
      </c>
      <c r="L12" s="17">
        <v>1.4935744726959301E-2</v>
      </c>
      <c r="M12" s="17"/>
      <c r="N12" s="17">
        <v>9.9504030355427903E-2</v>
      </c>
      <c r="O12" s="17">
        <v>7.6731077527137301E-2</v>
      </c>
      <c r="P12" s="17">
        <v>9.9316975505853305E-2</v>
      </c>
      <c r="Q12" s="17">
        <v>6.44033048209387E-2</v>
      </c>
      <c r="R12" s="17"/>
      <c r="S12" s="17">
        <v>0.12709868332917801</v>
      </c>
      <c r="T12" s="17">
        <v>9.4509203085769697E-2</v>
      </c>
      <c r="U12" s="17">
        <v>5.1330052920026799E-2</v>
      </c>
      <c r="V12" s="17">
        <v>5.95746484327042E-2</v>
      </c>
      <c r="W12" s="17">
        <v>8.9889529958653597E-2</v>
      </c>
      <c r="X12" s="17">
        <v>7.7403417580745898E-2</v>
      </c>
      <c r="Y12" s="17">
        <v>6.4208541901922794E-2</v>
      </c>
      <c r="Z12" s="17">
        <v>8.5396543401549396E-2</v>
      </c>
      <c r="AA12" s="17">
        <v>8.1671243057692605E-2</v>
      </c>
      <c r="AB12" s="17">
        <v>6.5090091566062103E-2</v>
      </c>
      <c r="AC12" s="17">
        <v>7.3176229562423506E-2</v>
      </c>
      <c r="AD12" s="17">
        <v>0.15455837505158301</v>
      </c>
      <c r="AE12" s="17"/>
      <c r="AF12" s="17">
        <v>6.2689482029712501E-2</v>
      </c>
      <c r="AG12" s="17">
        <v>8.8733312712665199E-2</v>
      </c>
      <c r="AH12" s="17">
        <v>8.8429663624866206E-2</v>
      </c>
      <c r="AI12" s="17"/>
      <c r="AJ12" s="17">
        <v>6.3570266632333602E-2</v>
      </c>
      <c r="AK12" s="17">
        <v>0.10273460600854201</v>
      </c>
      <c r="AL12" s="17">
        <v>8.1862487935254802E-2</v>
      </c>
      <c r="AM12" s="17">
        <v>9.3026248277957399E-2</v>
      </c>
      <c r="AN12" s="17">
        <v>7.8304977596124495E-2</v>
      </c>
      <c r="AO12" s="17"/>
      <c r="AP12" s="17">
        <v>8.9924513441195203E-2</v>
      </c>
      <c r="AQ12" s="17">
        <v>9.79015863336474E-2</v>
      </c>
      <c r="AR12" s="17">
        <v>0.10541077599078701</v>
      </c>
      <c r="AS12" s="17"/>
      <c r="AT12" s="17">
        <v>4.3846764719198003E-2</v>
      </c>
      <c r="AU12" s="17">
        <v>7.5476458566454699E-2</v>
      </c>
      <c r="AV12" s="17">
        <v>0.11795974538335</v>
      </c>
      <c r="AW12" s="17">
        <v>0.13152766290790599</v>
      </c>
      <c r="AX12" s="17">
        <v>0.19474525399675499</v>
      </c>
      <c r="AY12" s="17"/>
      <c r="AZ12" s="17">
        <v>0.10926242194597</v>
      </c>
      <c r="BA12" s="17">
        <v>8.7027558051785303E-2</v>
      </c>
      <c r="BB12" s="17">
        <v>4.1030410139577901E-2</v>
      </c>
      <c r="BC12" s="17">
        <v>7.8753332452907499E-2</v>
      </c>
      <c r="BD12" s="17">
        <v>5.33836135956932E-2</v>
      </c>
      <c r="BE12" s="17">
        <v>7.1825161659983205E-2</v>
      </c>
      <c r="BF12" s="17">
        <v>8.3320558561404495E-2</v>
      </c>
      <c r="BG12" s="17">
        <v>9.7527529616100297E-2</v>
      </c>
      <c r="BH12" s="17">
        <v>0.129699995004525</v>
      </c>
      <c r="BI12" s="17">
        <v>6.7787452377270199E-2</v>
      </c>
      <c r="BJ12" s="17">
        <v>9.5686833406898694E-2</v>
      </c>
      <c r="BK12" s="17">
        <v>0.122703821249489</v>
      </c>
      <c r="BL12" s="17">
        <v>9.7360166856546096E-2</v>
      </c>
      <c r="BM12" s="17">
        <v>7.7243453305229595E-2</v>
      </c>
      <c r="BN12" s="17">
        <v>0.158497698851152</v>
      </c>
      <c r="BO12" s="17">
        <v>0.100799593610786</v>
      </c>
      <c r="BP12" s="17"/>
      <c r="BQ12" s="17">
        <v>0.13491843594740199</v>
      </c>
      <c r="BR12" s="17">
        <v>6.0492226749192197E-2</v>
      </c>
    </row>
    <row r="13" spans="2:70" x14ac:dyDescent="0.35">
      <c r="B13" s="18" t="s">
        <v>279</v>
      </c>
      <c r="C13" s="17">
        <v>0.225405114532369</v>
      </c>
      <c r="D13" s="17">
        <v>0.22174624601087201</v>
      </c>
      <c r="E13" s="17">
        <v>0.22897917712034299</v>
      </c>
      <c r="F13" s="17"/>
      <c r="G13" s="17">
        <v>0.261151085662229</v>
      </c>
      <c r="H13" s="17">
        <v>0.28583000602844599</v>
      </c>
      <c r="I13" s="17">
        <v>0.28724621402501599</v>
      </c>
      <c r="J13" s="17">
        <v>0.229951269199002</v>
      </c>
      <c r="K13" s="17">
        <v>0.18367754061875899</v>
      </c>
      <c r="L13" s="17">
        <v>0.126181211485144</v>
      </c>
      <c r="M13" s="17"/>
      <c r="N13" s="17">
        <v>0.28751323093354803</v>
      </c>
      <c r="O13" s="17">
        <v>0.229055035565875</v>
      </c>
      <c r="P13" s="17">
        <v>0.19173023930125599</v>
      </c>
      <c r="Q13" s="17">
        <v>0.18710023755758401</v>
      </c>
      <c r="R13" s="17"/>
      <c r="S13" s="17">
        <v>0.28718083813770201</v>
      </c>
      <c r="T13" s="17">
        <v>0.19823787182046501</v>
      </c>
      <c r="U13" s="17">
        <v>0.21194290224342899</v>
      </c>
      <c r="V13" s="17">
        <v>0.22894876616749901</v>
      </c>
      <c r="W13" s="17">
        <v>0.16816909528867999</v>
      </c>
      <c r="X13" s="17">
        <v>0.214824050376028</v>
      </c>
      <c r="Y13" s="17">
        <v>0.216263292270791</v>
      </c>
      <c r="Z13" s="17">
        <v>0.15774508625149</v>
      </c>
      <c r="AA13" s="17">
        <v>0.24102313154014299</v>
      </c>
      <c r="AB13" s="17">
        <v>0.221193455878199</v>
      </c>
      <c r="AC13" s="17">
        <v>0.23774290443843599</v>
      </c>
      <c r="AD13" s="17">
        <v>0.294768043532873</v>
      </c>
      <c r="AE13" s="17"/>
      <c r="AF13" s="17">
        <v>0.185396599512617</v>
      </c>
      <c r="AG13" s="17">
        <v>0.25060626646041201</v>
      </c>
      <c r="AH13" s="17">
        <v>0.228992423357542</v>
      </c>
      <c r="AI13" s="17"/>
      <c r="AJ13" s="17">
        <v>0.199768811094408</v>
      </c>
      <c r="AK13" s="17">
        <v>0.26529518683641501</v>
      </c>
      <c r="AL13" s="17">
        <v>0.16692324612126799</v>
      </c>
      <c r="AM13" s="17">
        <v>0.22273849751344599</v>
      </c>
      <c r="AN13" s="17">
        <v>0.194703672689648</v>
      </c>
      <c r="AO13" s="17"/>
      <c r="AP13" s="17">
        <v>0.20869925688274399</v>
      </c>
      <c r="AQ13" s="17">
        <v>0.259206656354454</v>
      </c>
      <c r="AR13" s="17">
        <v>0.18578827889726901</v>
      </c>
      <c r="AS13" s="17"/>
      <c r="AT13" s="17">
        <v>0.15233757998109801</v>
      </c>
      <c r="AU13" s="17">
        <v>0.23534684105978801</v>
      </c>
      <c r="AV13" s="17">
        <v>0.26694566587493601</v>
      </c>
      <c r="AW13" s="17">
        <v>0.305586462558608</v>
      </c>
      <c r="AX13" s="17">
        <v>0.16496942251316199</v>
      </c>
      <c r="AY13" s="17"/>
      <c r="AZ13" s="17">
        <v>0.210188217961156</v>
      </c>
      <c r="BA13" s="17">
        <v>0.142209878369979</v>
      </c>
      <c r="BB13" s="17">
        <v>0.178153292904212</v>
      </c>
      <c r="BC13" s="17">
        <v>0.13667993274131701</v>
      </c>
      <c r="BD13" s="17">
        <v>0.181886173483644</v>
      </c>
      <c r="BE13" s="17">
        <v>0.18609898086165499</v>
      </c>
      <c r="BF13" s="17">
        <v>0.20136726689162199</v>
      </c>
      <c r="BG13" s="17">
        <v>0.22198358879885399</v>
      </c>
      <c r="BH13" s="17">
        <v>0.21573667181470299</v>
      </c>
      <c r="BI13" s="17">
        <v>0.268224288367645</v>
      </c>
      <c r="BJ13" s="17">
        <v>0.26704672026705101</v>
      </c>
      <c r="BK13" s="17">
        <v>0.28585200761162799</v>
      </c>
      <c r="BL13" s="17">
        <v>0.36334584200762399</v>
      </c>
      <c r="BM13" s="17">
        <v>0.37610177988566801</v>
      </c>
      <c r="BN13" s="17">
        <v>0.27305362911152897</v>
      </c>
      <c r="BO13" s="17">
        <v>0.34578344141829498</v>
      </c>
      <c r="BP13" s="17"/>
      <c r="BQ13" s="17">
        <v>0.25780480166526498</v>
      </c>
      <c r="BR13" s="17">
        <v>0.20934278054282601</v>
      </c>
    </row>
    <row r="14" spans="2:70" x14ac:dyDescent="0.35">
      <c r="B14" s="18" t="s">
        <v>280</v>
      </c>
      <c r="C14" s="17">
        <v>0.15251592275332301</v>
      </c>
      <c r="D14" s="17">
        <v>0.16354071355142699</v>
      </c>
      <c r="E14" s="17">
        <v>0.14226690066015801</v>
      </c>
      <c r="F14" s="17"/>
      <c r="G14" s="17">
        <v>9.8447843416630404E-2</v>
      </c>
      <c r="H14" s="17">
        <v>7.5807502105830496E-2</v>
      </c>
      <c r="I14" s="17">
        <v>0.15376894279087</v>
      </c>
      <c r="J14" s="17">
        <v>0.183001607016642</v>
      </c>
      <c r="K14" s="17">
        <v>0.17569112385933999</v>
      </c>
      <c r="L14" s="17">
        <v>0.20942047212689299</v>
      </c>
      <c r="M14" s="17"/>
      <c r="N14" s="17">
        <v>0.15851728717982699</v>
      </c>
      <c r="O14" s="17">
        <v>0.160014354960447</v>
      </c>
      <c r="P14" s="17">
        <v>0.16419511872381301</v>
      </c>
      <c r="Q14" s="17">
        <v>0.12716781877560501</v>
      </c>
      <c r="R14" s="17"/>
      <c r="S14" s="17">
        <v>0.13523618759710701</v>
      </c>
      <c r="T14" s="17">
        <v>0.16159540705895301</v>
      </c>
      <c r="U14" s="17">
        <v>0.166820724736433</v>
      </c>
      <c r="V14" s="17">
        <v>0.179725454109157</v>
      </c>
      <c r="W14" s="17">
        <v>0.144956950703265</v>
      </c>
      <c r="X14" s="17">
        <v>0.16446484852976201</v>
      </c>
      <c r="Y14" s="17">
        <v>0.14920943136426101</v>
      </c>
      <c r="Z14" s="17">
        <v>0.17664408653311001</v>
      </c>
      <c r="AA14" s="17">
        <v>0.135792945250299</v>
      </c>
      <c r="AB14" s="17">
        <v>0.14748691135571401</v>
      </c>
      <c r="AC14" s="17">
        <v>0.13881478717585999</v>
      </c>
      <c r="AD14" s="17">
        <v>0.13179029763072</v>
      </c>
      <c r="AE14" s="17"/>
      <c r="AF14" s="17">
        <v>0.17463591925504199</v>
      </c>
      <c r="AG14" s="17">
        <v>0.153071170772378</v>
      </c>
      <c r="AH14" s="17">
        <v>0.11962606772830001</v>
      </c>
      <c r="AI14" s="17"/>
      <c r="AJ14" s="17">
        <v>0.18622536230209599</v>
      </c>
      <c r="AK14" s="17">
        <v>0.139783493827564</v>
      </c>
      <c r="AL14" s="17">
        <v>0.16389476695560001</v>
      </c>
      <c r="AM14" s="17">
        <v>8.7719013791341297E-2</v>
      </c>
      <c r="AN14" s="17">
        <v>0.114278322618474</v>
      </c>
      <c r="AO14" s="17"/>
      <c r="AP14" s="17">
        <v>0.178799960210616</v>
      </c>
      <c r="AQ14" s="17">
        <v>0.15603743054303801</v>
      </c>
      <c r="AR14" s="17">
        <v>0.14622999175896401</v>
      </c>
      <c r="AS14" s="17"/>
      <c r="AT14" s="17">
        <v>0.176999265920391</v>
      </c>
      <c r="AU14" s="17">
        <v>0.15127801439746499</v>
      </c>
      <c r="AV14" s="17">
        <v>0.124536998224041</v>
      </c>
      <c r="AW14" s="17">
        <v>0.15826235444678499</v>
      </c>
      <c r="AX14" s="17">
        <v>0.14058511882876601</v>
      </c>
      <c r="AY14" s="17"/>
      <c r="AZ14" s="17">
        <v>0.121171116232431</v>
      </c>
      <c r="BA14" s="17">
        <v>8.4926586382929103E-2</v>
      </c>
      <c r="BB14" s="17">
        <v>0.14489743817137599</v>
      </c>
      <c r="BC14" s="17">
        <v>0.142329107221361</v>
      </c>
      <c r="BD14" s="17">
        <v>0.13188858787025001</v>
      </c>
      <c r="BE14" s="17">
        <v>0.16070669293575501</v>
      </c>
      <c r="BF14" s="17">
        <v>0.17604303396552101</v>
      </c>
      <c r="BG14" s="17">
        <v>0.14925808594864201</v>
      </c>
      <c r="BH14" s="17">
        <v>0.15511306338227199</v>
      </c>
      <c r="BI14" s="17">
        <v>0.170704312230304</v>
      </c>
      <c r="BJ14" s="17">
        <v>0.17558174050288</v>
      </c>
      <c r="BK14" s="17">
        <v>0.19572403256326601</v>
      </c>
      <c r="BL14" s="17">
        <v>0.131806439575544</v>
      </c>
      <c r="BM14" s="17">
        <v>0.21190832236840901</v>
      </c>
      <c r="BN14" s="17">
        <v>0.16123452871465399</v>
      </c>
      <c r="BO14" s="17">
        <v>0.13949794428982101</v>
      </c>
      <c r="BP14" s="17"/>
      <c r="BQ14" s="17">
        <v>0.14045411307639699</v>
      </c>
      <c r="BR14" s="17">
        <v>0.15718051204038899</v>
      </c>
    </row>
    <row r="15" spans="2:70" ht="29" x14ac:dyDescent="0.35">
      <c r="B15" s="18" t="s">
        <v>281</v>
      </c>
      <c r="C15" s="17">
        <v>0.26406520400692202</v>
      </c>
      <c r="D15" s="17">
        <v>0.24163523056231401</v>
      </c>
      <c r="E15" s="17">
        <v>0.28634438437466597</v>
      </c>
      <c r="F15" s="17"/>
      <c r="G15" s="17">
        <v>0.115659541602567</v>
      </c>
      <c r="H15" s="17">
        <v>0.17449147998217299</v>
      </c>
      <c r="I15" s="17">
        <v>0.24965893999931299</v>
      </c>
      <c r="J15" s="17">
        <v>0.30171772824300003</v>
      </c>
      <c r="K15" s="17">
        <v>0.32152768236404899</v>
      </c>
      <c r="L15" s="17">
        <v>0.37819361245684902</v>
      </c>
      <c r="M15" s="17"/>
      <c r="N15" s="17">
        <v>0.225746665373945</v>
      </c>
      <c r="O15" s="17">
        <v>0.28455741420793201</v>
      </c>
      <c r="P15" s="17">
        <v>0.27611427958111001</v>
      </c>
      <c r="Q15" s="17">
        <v>0.27303239589223799</v>
      </c>
      <c r="R15" s="17"/>
      <c r="S15" s="17">
        <v>0.16367008038283901</v>
      </c>
      <c r="T15" s="17">
        <v>0.28443345701495898</v>
      </c>
      <c r="U15" s="17">
        <v>0.29976673839291301</v>
      </c>
      <c r="V15" s="17">
        <v>0.29721434240386302</v>
      </c>
      <c r="W15" s="17">
        <v>0.32434033636183401</v>
      </c>
      <c r="X15" s="17">
        <v>0.25762722384777897</v>
      </c>
      <c r="Y15" s="17">
        <v>0.28272623416964199</v>
      </c>
      <c r="Z15" s="17">
        <v>0.25842934380795901</v>
      </c>
      <c r="AA15" s="17">
        <v>0.295847863775968</v>
      </c>
      <c r="AB15" s="17">
        <v>0.26076215971857403</v>
      </c>
      <c r="AC15" s="17">
        <v>0.28148716171169103</v>
      </c>
      <c r="AD15" s="17">
        <v>0.150157859645415</v>
      </c>
      <c r="AE15" s="17"/>
      <c r="AF15" s="17">
        <v>0.305446816266911</v>
      </c>
      <c r="AG15" s="17">
        <v>0.26056169251466599</v>
      </c>
      <c r="AH15" s="17">
        <v>0.231669627814861</v>
      </c>
      <c r="AI15" s="17"/>
      <c r="AJ15" s="17">
        <v>0.29267111847025901</v>
      </c>
      <c r="AK15" s="17">
        <v>0.23923554764424701</v>
      </c>
      <c r="AL15" s="17">
        <v>0.302310730208941</v>
      </c>
      <c r="AM15" s="17">
        <v>0.26183093375266903</v>
      </c>
      <c r="AN15" s="17">
        <v>0.26476466159887602</v>
      </c>
      <c r="AO15" s="17"/>
      <c r="AP15" s="17">
        <v>0.26778006196878401</v>
      </c>
      <c r="AQ15" s="17">
        <v>0.234834340028133</v>
      </c>
      <c r="AR15" s="17">
        <v>0.27249472699099803</v>
      </c>
      <c r="AS15" s="17"/>
      <c r="AT15" s="17">
        <v>0.318037139913593</v>
      </c>
      <c r="AU15" s="17">
        <v>0.26358612967662098</v>
      </c>
      <c r="AV15" s="17">
        <v>0.23320322433478899</v>
      </c>
      <c r="AW15" s="17">
        <v>0.165993824523368</v>
      </c>
      <c r="AX15" s="17">
        <v>0.176661222370359</v>
      </c>
      <c r="AY15" s="17"/>
      <c r="AZ15" s="17">
        <v>8.17255792472803E-2</v>
      </c>
      <c r="BA15" s="17">
        <v>0.224789373810028</v>
      </c>
      <c r="BB15" s="17">
        <v>0.339869782994073</v>
      </c>
      <c r="BC15" s="17">
        <v>0.34577317217593301</v>
      </c>
      <c r="BD15" s="17">
        <v>0.28355903447510999</v>
      </c>
      <c r="BE15" s="17">
        <v>0.32276123869503198</v>
      </c>
      <c r="BF15" s="17">
        <v>0.28149211511772099</v>
      </c>
      <c r="BG15" s="17">
        <v>0.28564655856916299</v>
      </c>
      <c r="BH15" s="17">
        <v>0.221767006816254</v>
      </c>
      <c r="BI15" s="17">
        <v>0.27910661745851201</v>
      </c>
      <c r="BJ15" s="17">
        <v>0.19902070471181199</v>
      </c>
      <c r="BK15" s="17">
        <v>0.225677010913129</v>
      </c>
      <c r="BL15" s="17">
        <v>0.21346669803066901</v>
      </c>
      <c r="BM15" s="17">
        <v>0.14059459695432699</v>
      </c>
      <c r="BN15" s="17">
        <v>0.20869812957355399</v>
      </c>
      <c r="BO15" s="17">
        <v>0.135907741681698</v>
      </c>
      <c r="BP15" s="17"/>
      <c r="BQ15" s="17">
        <v>0.20972203931042799</v>
      </c>
      <c r="BR15" s="17">
        <v>0.292778384393444</v>
      </c>
    </row>
    <row r="16" spans="2:70" x14ac:dyDescent="0.35">
      <c r="B16" s="18" t="s">
        <v>282</v>
      </c>
      <c r="C16" s="17">
        <v>0.180980573052551</v>
      </c>
      <c r="D16" s="17">
        <v>0.16409010713494199</v>
      </c>
      <c r="E16" s="17">
        <v>0.19666619037866101</v>
      </c>
      <c r="F16" s="17"/>
      <c r="G16" s="17">
        <v>0.11193057557863199</v>
      </c>
      <c r="H16" s="17">
        <v>0.127243963454266</v>
      </c>
      <c r="I16" s="17">
        <v>0.104679744618132</v>
      </c>
      <c r="J16" s="17">
        <v>0.19425751104946301</v>
      </c>
      <c r="K16" s="17">
        <v>0.27472254430057202</v>
      </c>
      <c r="L16" s="17">
        <v>0.25932507243497899</v>
      </c>
      <c r="M16" s="17"/>
      <c r="N16" s="17">
        <v>0.13026999645432599</v>
      </c>
      <c r="O16" s="17">
        <v>0.177091449400997</v>
      </c>
      <c r="P16" s="17">
        <v>0.15288802399756499</v>
      </c>
      <c r="Q16" s="17">
        <v>0.26293555433851601</v>
      </c>
      <c r="R16" s="17"/>
      <c r="S16" s="17">
        <v>0.13114785097203899</v>
      </c>
      <c r="T16" s="17">
        <v>0.19918008101878901</v>
      </c>
      <c r="U16" s="17">
        <v>0.20839446471117801</v>
      </c>
      <c r="V16" s="17">
        <v>0.17159592518005001</v>
      </c>
      <c r="W16" s="17">
        <v>0.18668335590205801</v>
      </c>
      <c r="X16" s="17">
        <v>0.17307722894402999</v>
      </c>
      <c r="Y16" s="17">
        <v>0.20818081021429399</v>
      </c>
      <c r="Z16" s="17">
        <v>0.206397791686215</v>
      </c>
      <c r="AA16" s="17">
        <v>0.16112478856596499</v>
      </c>
      <c r="AB16" s="17">
        <v>0.21573022925641799</v>
      </c>
      <c r="AC16" s="17">
        <v>0.191676989168276</v>
      </c>
      <c r="AD16" s="17">
        <v>0.144368868592049</v>
      </c>
      <c r="AE16" s="17"/>
      <c r="AF16" s="17">
        <v>0.217953318278784</v>
      </c>
      <c r="AG16" s="17">
        <v>0.15125810153809599</v>
      </c>
      <c r="AH16" s="17">
        <v>0.21505538928180401</v>
      </c>
      <c r="AI16" s="17"/>
      <c r="AJ16" s="17">
        <v>0.196349141576518</v>
      </c>
      <c r="AK16" s="17">
        <v>0.130640550801362</v>
      </c>
      <c r="AL16" s="17">
        <v>0.205474161339226</v>
      </c>
      <c r="AM16" s="17">
        <v>0.15521138436835599</v>
      </c>
      <c r="AN16" s="17">
        <v>0.259550530088269</v>
      </c>
      <c r="AO16" s="17"/>
      <c r="AP16" s="17">
        <v>0.17206405069512601</v>
      </c>
      <c r="AQ16" s="17">
        <v>0.13927073855653699</v>
      </c>
      <c r="AR16" s="17">
        <v>0.163991099591318</v>
      </c>
      <c r="AS16" s="17"/>
      <c r="AT16" s="17">
        <v>0.24500907960833401</v>
      </c>
      <c r="AU16" s="17">
        <v>0.18801696909881499</v>
      </c>
      <c r="AV16" s="17">
        <v>0.13732309939928999</v>
      </c>
      <c r="AW16" s="17">
        <v>0.108002358884522</v>
      </c>
      <c r="AX16" s="17">
        <v>6.4072719069473802E-2</v>
      </c>
      <c r="AY16" s="17"/>
      <c r="AZ16" s="17">
        <v>0.32338767643909</v>
      </c>
      <c r="BA16" s="17">
        <v>0.387434995956286</v>
      </c>
      <c r="BB16" s="17">
        <v>0.23114620864442201</v>
      </c>
      <c r="BC16" s="17">
        <v>0.22404329723522001</v>
      </c>
      <c r="BD16" s="17">
        <v>0.235238953588262</v>
      </c>
      <c r="BE16" s="17">
        <v>0.185135239508155</v>
      </c>
      <c r="BF16" s="17">
        <v>0.158019078376644</v>
      </c>
      <c r="BG16" s="17">
        <v>0.151552521828477</v>
      </c>
      <c r="BH16" s="17">
        <v>0.17874382853995899</v>
      </c>
      <c r="BI16" s="17">
        <v>0.14238878010417599</v>
      </c>
      <c r="BJ16" s="17">
        <v>0.15423610960718401</v>
      </c>
      <c r="BK16" s="17">
        <v>8.9017213210615703E-2</v>
      </c>
      <c r="BL16" s="17">
        <v>0.111048093977536</v>
      </c>
      <c r="BM16" s="17">
        <v>9.20882888202426E-2</v>
      </c>
      <c r="BN16" s="17">
        <v>6.3721351488095601E-2</v>
      </c>
      <c r="BO16" s="17">
        <v>9.5957941125495494E-2</v>
      </c>
      <c r="BP16" s="17"/>
      <c r="BQ16" s="17">
        <v>0.103153420820422</v>
      </c>
      <c r="BR16" s="17">
        <v>0.21878813417364301</v>
      </c>
    </row>
    <row r="17" spans="2:70" x14ac:dyDescent="0.35">
      <c r="B17" s="18" t="s">
        <v>129</v>
      </c>
      <c r="C17" s="19">
        <v>1.1222591526657499E-2</v>
      </c>
      <c r="D17" s="19">
        <v>1.2643625650524E-2</v>
      </c>
      <c r="E17" s="19">
        <v>9.9079441438152897E-3</v>
      </c>
      <c r="F17" s="19"/>
      <c r="G17" s="19">
        <v>2.6030827903688498E-2</v>
      </c>
      <c r="H17" s="19">
        <v>1.5226029212744499E-2</v>
      </c>
      <c r="I17" s="19">
        <v>1.22954592029612E-2</v>
      </c>
      <c r="J17" s="19">
        <v>1.7066524223002201E-3</v>
      </c>
      <c r="K17" s="19">
        <v>6.67769136123097E-3</v>
      </c>
      <c r="L17" s="19">
        <v>8.0581380725450007E-3</v>
      </c>
      <c r="M17" s="19"/>
      <c r="N17" s="19">
        <v>3.3250278431112201E-3</v>
      </c>
      <c r="O17" s="19">
        <v>9.2313315258927796E-3</v>
      </c>
      <c r="P17" s="19">
        <v>1.1610735777680301E-2</v>
      </c>
      <c r="Q17" s="19">
        <v>2.1625206194628498E-2</v>
      </c>
      <c r="R17" s="19"/>
      <c r="S17" s="19">
        <v>1.2013466717081899E-2</v>
      </c>
      <c r="T17" s="19">
        <v>1.05803012352697E-2</v>
      </c>
      <c r="U17" s="19">
        <v>8.5874812411650195E-3</v>
      </c>
      <c r="V17" s="19">
        <v>6.7107323560064904E-3</v>
      </c>
      <c r="W17" s="19">
        <v>9.3988409533671997E-3</v>
      </c>
      <c r="X17" s="19">
        <v>1.67925449710686E-2</v>
      </c>
      <c r="Y17" s="19">
        <v>5.5930271259754102E-3</v>
      </c>
      <c r="Z17" s="19">
        <v>0</v>
      </c>
      <c r="AA17" s="19">
        <v>1.4915209890409099E-2</v>
      </c>
      <c r="AB17" s="19">
        <v>1.8179985648086799E-2</v>
      </c>
      <c r="AC17" s="19">
        <v>5.76352720100366E-3</v>
      </c>
      <c r="AD17" s="19">
        <v>2.3114547112801299E-2</v>
      </c>
      <c r="AE17" s="19"/>
      <c r="AF17" s="19">
        <v>7.9291835337913993E-3</v>
      </c>
      <c r="AG17" s="19">
        <v>7.2412028520882597E-3</v>
      </c>
      <c r="AH17" s="19">
        <v>2.25979555634401E-2</v>
      </c>
      <c r="AI17" s="19"/>
      <c r="AJ17" s="19">
        <v>7.9676157004001207E-3</v>
      </c>
      <c r="AK17" s="19">
        <v>7.3973246908854897E-3</v>
      </c>
      <c r="AL17" s="19">
        <v>0</v>
      </c>
      <c r="AM17" s="19">
        <v>0</v>
      </c>
      <c r="AN17" s="19">
        <v>2.5015564212762E-2</v>
      </c>
      <c r="AO17" s="19"/>
      <c r="AP17" s="19">
        <v>6.1957620393606498E-3</v>
      </c>
      <c r="AQ17" s="19">
        <v>6.8394711460928598E-3</v>
      </c>
      <c r="AR17" s="19">
        <v>8.0917674498570003E-3</v>
      </c>
      <c r="AS17" s="19"/>
      <c r="AT17" s="19">
        <v>1.9786710037246601E-2</v>
      </c>
      <c r="AU17" s="19">
        <v>1.1185895688441101E-2</v>
      </c>
      <c r="AV17" s="19">
        <v>2.9444261481083602E-3</v>
      </c>
      <c r="AW17" s="19">
        <v>9.6121580312715903E-3</v>
      </c>
      <c r="AX17" s="19">
        <v>1.5694382971886699E-2</v>
      </c>
      <c r="AY17" s="19"/>
      <c r="AZ17" s="19">
        <v>6.6774181259401794E-2</v>
      </c>
      <c r="BA17" s="19">
        <v>1.0740674978394199E-2</v>
      </c>
      <c r="BB17" s="19">
        <v>8.7420508738798707E-3</v>
      </c>
      <c r="BC17" s="19">
        <v>1.4602002059538899E-2</v>
      </c>
      <c r="BD17" s="19">
        <v>1.34622227762797E-2</v>
      </c>
      <c r="BE17" s="19">
        <v>1.02258813088667E-2</v>
      </c>
      <c r="BF17" s="19">
        <v>4.9613184796305299E-3</v>
      </c>
      <c r="BG17" s="19">
        <v>9.7970903702610697E-3</v>
      </c>
      <c r="BH17" s="19">
        <v>1.33368809845151E-2</v>
      </c>
      <c r="BI17" s="19">
        <v>1.3853735841042601E-2</v>
      </c>
      <c r="BJ17" s="19">
        <v>1.2072038359552201E-2</v>
      </c>
      <c r="BK17" s="19">
        <v>0</v>
      </c>
      <c r="BL17" s="19">
        <v>8.0217761987640204E-3</v>
      </c>
      <c r="BM17" s="19">
        <v>0</v>
      </c>
      <c r="BN17" s="19">
        <v>0</v>
      </c>
      <c r="BO17" s="19">
        <v>6.4811064517501602E-3</v>
      </c>
      <c r="BP17" s="19"/>
      <c r="BQ17" s="19">
        <v>4.2922254347699399E-3</v>
      </c>
      <c r="BR17" s="19">
        <v>1.23371206544458E-2</v>
      </c>
    </row>
    <row r="18" spans="2:70" x14ac:dyDescent="0.35">
      <c r="B18" s="16"/>
    </row>
    <row r="19" spans="2:70" x14ac:dyDescent="0.35">
      <c r="B19" t="s">
        <v>98</v>
      </c>
    </row>
    <row r="20" spans="2:70" x14ac:dyDescent="0.35">
      <c r="B20" t="s">
        <v>99</v>
      </c>
    </row>
    <row r="22" spans="2:70" x14ac:dyDescent="0.35">
      <c r="B22" s="8" t="str">
        <f>HYPERLINK("#'Contents'!A1", "Return to Contents")</f>
        <v>Return to Contents</v>
      </c>
    </row>
  </sheetData>
  <mergeCells count="11">
    <mergeCell ref="BQ5:BR5"/>
    <mergeCell ref="D5:E5"/>
    <mergeCell ref="G5:L5"/>
    <mergeCell ref="N5:Q5"/>
    <mergeCell ref="S5:AD5"/>
    <mergeCell ref="AF5:AH5"/>
    <mergeCell ref="D2:BJ2"/>
    <mergeCell ref="AJ5:AN5"/>
    <mergeCell ref="AP5:AR5"/>
    <mergeCell ref="AT5:AX5"/>
    <mergeCell ref="AZ5:BO5"/>
  </mergeCells>
  <pageMargins left="0.7" right="0.7" top="0.75" bottom="0.75" header="0.3" footer="0.3"/>
  <pageSetup paperSize="9" orientation="portrait" horizontalDpi="300" verticalDpi="300"/>
  <drawing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B2:BR22"/>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67" width="10.7265625" customWidth="1"/>
    <col min="68" max="68" width="2.1796875" customWidth="1"/>
    <col min="69" max="70" width="10.7265625" customWidth="1"/>
    <col min="71" max="71" width="2.1796875" customWidth="1"/>
  </cols>
  <sheetData>
    <row r="2" spans="2:70" ht="40" customHeight="1" x14ac:dyDescent="0.35">
      <c r="D2" s="29" t="s">
        <v>289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row>
    <row r="5" spans="2:70" ht="30" customHeight="1" x14ac:dyDescent="0.35">
      <c r="B5" s="15"/>
      <c r="C5" s="15"/>
      <c r="D5" s="30" t="s">
        <v>74</v>
      </c>
      <c r="E5" s="30"/>
      <c r="F5" s="15"/>
      <c r="G5" s="30" t="s">
        <v>75</v>
      </c>
      <c r="H5" s="30"/>
      <c r="I5" s="30"/>
      <c r="J5" s="30"/>
      <c r="K5" s="30"/>
      <c r="L5" s="30"/>
      <c r="M5" s="15"/>
      <c r="N5" s="30" t="s">
        <v>76</v>
      </c>
      <c r="O5" s="30"/>
      <c r="P5" s="30"/>
      <c r="Q5" s="30"/>
      <c r="R5" s="15"/>
      <c r="S5" s="30" t="s">
        <v>77</v>
      </c>
      <c r="T5" s="30"/>
      <c r="U5" s="30"/>
      <c r="V5" s="30"/>
      <c r="W5" s="30"/>
      <c r="X5" s="30"/>
      <c r="Y5" s="30"/>
      <c r="Z5" s="30"/>
      <c r="AA5" s="30"/>
      <c r="AB5" s="30"/>
      <c r="AC5" s="30"/>
      <c r="AD5" s="30"/>
      <c r="AE5" s="15"/>
      <c r="AF5" s="30" t="s">
        <v>78</v>
      </c>
      <c r="AG5" s="30"/>
      <c r="AH5" s="30"/>
      <c r="AI5" s="15"/>
      <c r="AJ5" s="30" t="s">
        <v>79</v>
      </c>
      <c r="AK5" s="30"/>
      <c r="AL5" s="30"/>
      <c r="AM5" s="30"/>
      <c r="AN5" s="30"/>
      <c r="AO5" s="15"/>
      <c r="AP5" s="30" t="s">
        <v>80</v>
      </c>
      <c r="AQ5" s="30"/>
      <c r="AR5" s="30"/>
      <c r="AS5" s="15"/>
      <c r="AT5" s="30" t="s">
        <v>81</v>
      </c>
      <c r="AU5" s="30"/>
      <c r="AV5" s="30"/>
      <c r="AW5" s="30"/>
      <c r="AX5" s="30"/>
      <c r="AY5" s="15"/>
      <c r="AZ5" s="30" t="s">
        <v>82</v>
      </c>
      <c r="BA5" s="30"/>
      <c r="BB5" s="30"/>
      <c r="BC5" s="30"/>
      <c r="BD5" s="30"/>
      <c r="BE5" s="30"/>
      <c r="BF5" s="30"/>
      <c r="BG5" s="30"/>
      <c r="BH5" s="30"/>
      <c r="BI5" s="30"/>
      <c r="BJ5" s="30"/>
      <c r="BK5" s="30"/>
      <c r="BL5" s="30"/>
      <c r="BM5" s="30"/>
      <c r="BN5" s="30"/>
      <c r="BO5" s="30"/>
      <c r="BP5" s="15"/>
      <c r="BQ5" s="30" t="s">
        <v>83</v>
      </c>
      <c r="BR5" s="30"/>
    </row>
    <row r="6" spans="2:7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46</v>
      </c>
      <c r="AQ6" s="12" t="s">
        <v>47</v>
      </c>
      <c r="AR6" s="12" t="s">
        <v>50</v>
      </c>
      <c r="AT6" s="12" t="s">
        <v>51</v>
      </c>
      <c r="AU6" s="12" t="s">
        <v>52</v>
      </c>
      <c r="AV6" s="12" t="s">
        <v>53</v>
      </c>
      <c r="AW6" s="12" t="s">
        <v>54</v>
      </c>
      <c r="AX6" s="12" t="s">
        <v>55</v>
      </c>
      <c r="AZ6" s="12" t="s">
        <v>56</v>
      </c>
      <c r="BA6" s="12" t="s">
        <v>57</v>
      </c>
      <c r="BB6" s="12" t="s">
        <v>58</v>
      </c>
      <c r="BC6" s="12" t="s">
        <v>59</v>
      </c>
      <c r="BD6" s="12" t="s">
        <v>60</v>
      </c>
      <c r="BE6" s="12" t="s">
        <v>61</v>
      </c>
      <c r="BF6" s="12" t="s">
        <v>62</v>
      </c>
      <c r="BG6" s="12" t="s">
        <v>63</v>
      </c>
      <c r="BH6" s="12" t="s">
        <v>64</v>
      </c>
      <c r="BI6" s="12" t="s">
        <v>65</v>
      </c>
      <c r="BJ6" s="12" t="s">
        <v>66</v>
      </c>
      <c r="BK6" s="12" t="s">
        <v>67</v>
      </c>
      <c r="BL6" s="12" t="s">
        <v>68</v>
      </c>
      <c r="BM6" s="12" t="s">
        <v>69</v>
      </c>
      <c r="BN6" s="12" t="s">
        <v>70</v>
      </c>
      <c r="BO6" s="12" t="s">
        <v>71</v>
      </c>
      <c r="BQ6" s="12" t="s">
        <v>72</v>
      </c>
      <c r="BR6" s="12" t="s">
        <v>73</v>
      </c>
    </row>
    <row r="7" spans="2:70" ht="30" customHeight="1" x14ac:dyDescent="0.35">
      <c r="B7" s="10" t="s">
        <v>19</v>
      </c>
      <c r="C7" s="10">
        <v>4012</v>
      </c>
      <c r="D7" s="10">
        <v>1971</v>
      </c>
      <c r="E7" s="10">
        <v>2028</v>
      </c>
      <c r="F7" s="10"/>
      <c r="G7" s="10">
        <v>497</v>
      </c>
      <c r="H7" s="10">
        <v>704</v>
      </c>
      <c r="I7" s="10">
        <v>694</v>
      </c>
      <c r="J7" s="10">
        <v>693</v>
      </c>
      <c r="K7" s="10">
        <v>571</v>
      </c>
      <c r="L7" s="10">
        <v>853</v>
      </c>
      <c r="M7" s="10"/>
      <c r="N7" s="10">
        <v>1178</v>
      </c>
      <c r="O7" s="10">
        <v>1131</v>
      </c>
      <c r="P7" s="10">
        <v>781</v>
      </c>
      <c r="Q7" s="10">
        <v>909</v>
      </c>
      <c r="R7" s="10"/>
      <c r="S7" s="10">
        <v>563</v>
      </c>
      <c r="T7" s="10">
        <v>553</v>
      </c>
      <c r="U7" s="10">
        <v>314</v>
      </c>
      <c r="V7" s="10">
        <v>343</v>
      </c>
      <c r="W7" s="10">
        <v>293</v>
      </c>
      <c r="X7" s="10">
        <v>376</v>
      </c>
      <c r="Y7" s="10">
        <v>336</v>
      </c>
      <c r="Z7" s="10">
        <v>171</v>
      </c>
      <c r="AA7" s="10">
        <v>447</v>
      </c>
      <c r="AB7" s="10">
        <v>337</v>
      </c>
      <c r="AC7" s="10">
        <v>188</v>
      </c>
      <c r="AD7" s="10">
        <v>91</v>
      </c>
      <c r="AE7" s="10"/>
      <c r="AF7" s="10">
        <v>1421</v>
      </c>
      <c r="AG7" s="10">
        <v>1665</v>
      </c>
      <c r="AH7" s="10">
        <v>577</v>
      </c>
      <c r="AI7" s="10"/>
      <c r="AJ7" s="10">
        <v>1433</v>
      </c>
      <c r="AK7" s="10">
        <v>1082</v>
      </c>
      <c r="AL7" s="10">
        <v>299</v>
      </c>
      <c r="AM7" s="10">
        <v>42</v>
      </c>
      <c r="AN7" s="10">
        <v>541</v>
      </c>
      <c r="AO7" s="10"/>
      <c r="AP7" s="10">
        <v>878</v>
      </c>
      <c r="AQ7" s="10">
        <v>1369</v>
      </c>
      <c r="AR7" s="10">
        <v>264</v>
      </c>
      <c r="AS7" s="10"/>
      <c r="AT7" s="10">
        <v>929</v>
      </c>
      <c r="AU7" s="10">
        <v>932</v>
      </c>
      <c r="AV7" s="10">
        <v>1096</v>
      </c>
      <c r="AW7" s="10">
        <v>455</v>
      </c>
      <c r="AX7" s="10">
        <v>62</v>
      </c>
      <c r="AY7" s="10"/>
      <c r="AZ7" s="10">
        <v>33</v>
      </c>
      <c r="BA7" s="10">
        <v>185</v>
      </c>
      <c r="BB7" s="10">
        <v>256</v>
      </c>
      <c r="BC7" s="10">
        <v>269</v>
      </c>
      <c r="BD7" s="10">
        <v>403</v>
      </c>
      <c r="BE7" s="10">
        <v>436</v>
      </c>
      <c r="BF7" s="10">
        <v>391</v>
      </c>
      <c r="BG7" s="10">
        <v>312</v>
      </c>
      <c r="BH7" s="10">
        <v>253</v>
      </c>
      <c r="BI7" s="10">
        <v>211</v>
      </c>
      <c r="BJ7" s="10">
        <v>336</v>
      </c>
      <c r="BK7" s="10">
        <v>187</v>
      </c>
      <c r="BL7" s="10">
        <v>180</v>
      </c>
      <c r="BM7" s="10">
        <v>103</v>
      </c>
      <c r="BN7" s="10">
        <v>95</v>
      </c>
      <c r="BO7" s="10">
        <v>161</v>
      </c>
      <c r="BP7" s="10"/>
      <c r="BQ7" s="10">
        <v>1235</v>
      </c>
      <c r="BR7" s="10">
        <v>2665</v>
      </c>
    </row>
    <row r="8" spans="2:70" ht="30" customHeight="1" x14ac:dyDescent="0.35">
      <c r="B8" s="11" t="s">
        <v>20</v>
      </c>
      <c r="C8" s="11">
        <v>4012</v>
      </c>
      <c r="D8" s="11">
        <v>1975</v>
      </c>
      <c r="E8" s="11">
        <v>2024</v>
      </c>
      <c r="F8" s="11"/>
      <c r="G8" s="11">
        <v>558</v>
      </c>
      <c r="H8" s="11">
        <v>682</v>
      </c>
      <c r="I8" s="11">
        <v>685</v>
      </c>
      <c r="J8" s="11">
        <v>686</v>
      </c>
      <c r="K8" s="11">
        <v>562</v>
      </c>
      <c r="L8" s="11">
        <v>839</v>
      </c>
      <c r="M8" s="11"/>
      <c r="N8" s="11">
        <v>1080</v>
      </c>
      <c r="O8" s="11">
        <v>1039</v>
      </c>
      <c r="P8" s="11">
        <v>880</v>
      </c>
      <c r="Q8" s="11">
        <v>1000</v>
      </c>
      <c r="R8" s="11"/>
      <c r="S8" s="11">
        <v>562</v>
      </c>
      <c r="T8" s="11">
        <v>522</v>
      </c>
      <c r="U8" s="11">
        <v>321</v>
      </c>
      <c r="V8" s="11">
        <v>361</v>
      </c>
      <c r="W8" s="11">
        <v>281</v>
      </c>
      <c r="X8" s="11">
        <v>361</v>
      </c>
      <c r="Y8" s="11">
        <v>321</v>
      </c>
      <c r="Z8" s="11">
        <v>160</v>
      </c>
      <c r="AA8" s="11">
        <v>441</v>
      </c>
      <c r="AB8" s="11">
        <v>361</v>
      </c>
      <c r="AC8" s="11">
        <v>201</v>
      </c>
      <c r="AD8" s="11">
        <v>120</v>
      </c>
      <c r="AE8" s="11"/>
      <c r="AF8" s="11">
        <v>1410</v>
      </c>
      <c r="AG8" s="11">
        <v>1629</v>
      </c>
      <c r="AH8" s="11">
        <v>599</v>
      </c>
      <c r="AI8" s="11"/>
      <c r="AJ8" s="11">
        <v>1397</v>
      </c>
      <c r="AK8" s="11">
        <v>1071</v>
      </c>
      <c r="AL8" s="11">
        <v>288</v>
      </c>
      <c r="AM8" s="11">
        <v>45</v>
      </c>
      <c r="AN8" s="11">
        <v>558</v>
      </c>
      <c r="AO8" s="11"/>
      <c r="AP8" s="11">
        <v>856</v>
      </c>
      <c r="AQ8" s="11">
        <v>1358</v>
      </c>
      <c r="AR8" s="11">
        <v>259</v>
      </c>
      <c r="AS8" s="11"/>
      <c r="AT8" s="11">
        <v>961</v>
      </c>
      <c r="AU8" s="11">
        <v>958</v>
      </c>
      <c r="AV8" s="11">
        <v>1056</v>
      </c>
      <c r="AW8" s="11">
        <v>434</v>
      </c>
      <c r="AX8" s="11">
        <v>55</v>
      </c>
      <c r="AY8" s="11"/>
      <c r="AZ8" s="11">
        <v>33</v>
      </c>
      <c r="BA8" s="11">
        <v>186</v>
      </c>
      <c r="BB8" s="11">
        <v>267</v>
      </c>
      <c r="BC8" s="11">
        <v>280</v>
      </c>
      <c r="BD8" s="11">
        <v>416</v>
      </c>
      <c r="BE8" s="11">
        <v>443</v>
      </c>
      <c r="BF8" s="11">
        <v>394</v>
      </c>
      <c r="BG8" s="11">
        <v>314</v>
      </c>
      <c r="BH8" s="11">
        <v>257</v>
      </c>
      <c r="BI8" s="11">
        <v>206</v>
      </c>
      <c r="BJ8" s="11">
        <v>329</v>
      </c>
      <c r="BK8" s="11">
        <v>179</v>
      </c>
      <c r="BL8" s="11">
        <v>174</v>
      </c>
      <c r="BM8" s="11">
        <v>97</v>
      </c>
      <c r="BN8" s="11">
        <v>87</v>
      </c>
      <c r="BO8" s="11">
        <v>148</v>
      </c>
      <c r="BP8" s="11"/>
      <c r="BQ8" s="11">
        <v>1209</v>
      </c>
      <c r="BR8" s="11">
        <v>2688</v>
      </c>
    </row>
    <row r="9" spans="2:70" x14ac:dyDescent="0.35">
      <c r="B9" s="18" t="s">
        <v>275</v>
      </c>
      <c r="C9" s="17">
        <v>1.19280316968279E-2</v>
      </c>
      <c r="D9" s="17">
        <v>1.5661401161838701E-2</v>
      </c>
      <c r="E9" s="17">
        <v>7.9430319320120592E-3</v>
      </c>
      <c r="F9" s="17"/>
      <c r="G9" s="17">
        <v>3.51059629517637E-2</v>
      </c>
      <c r="H9" s="17">
        <v>2.4809972429069401E-2</v>
      </c>
      <c r="I9" s="17">
        <v>1.13172957115761E-2</v>
      </c>
      <c r="J9" s="17">
        <v>4.0976975711525697E-3</v>
      </c>
      <c r="K9" s="17">
        <v>1.36515898974984E-3</v>
      </c>
      <c r="L9" s="17">
        <v>0</v>
      </c>
      <c r="M9" s="17"/>
      <c r="N9" s="17">
        <v>8.3430606258475502E-3</v>
      </c>
      <c r="O9" s="17">
        <v>1.12233043355324E-2</v>
      </c>
      <c r="P9" s="17">
        <v>1.71302233793547E-2</v>
      </c>
      <c r="Q9" s="17">
        <v>1.2109147913307699E-2</v>
      </c>
      <c r="R9" s="17"/>
      <c r="S9" s="17">
        <v>1.78936390371328E-2</v>
      </c>
      <c r="T9" s="17">
        <v>1.4015848886963101E-3</v>
      </c>
      <c r="U9" s="17">
        <v>1.2246228565236199E-2</v>
      </c>
      <c r="V9" s="17">
        <v>8.2096332773007302E-3</v>
      </c>
      <c r="W9" s="17">
        <v>9.9935860359340392E-3</v>
      </c>
      <c r="X9" s="17">
        <v>9.1192762167036801E-3</v>
      </c>
      <c r="Y9" s="17">
        <v>1.3018431035995001E-2</v>
      </c>
      <c r="Z9" s="17">
        <v>2.3458594170407601E-2</v>
      </c>
      <c r="AA9" s="17">
        <v>1.31205607231102E-2</v>
      </c>
      <c r="AB9" s="17">
        <v>1.6111243230428399E-2</v>
      </c>
      <c r="AC9" s="17">
        <v>0</v>
      </c>
      <c r="AD9" s="17">
        <v>3.78144401134713E-2</v>
      </c>
      <c r="AE9" s="17"/>
      <c r="AF9" s="17">
        <v>6.1191730717433303E-3</v>
      </c>
      <c r="AG9" s="17">
        <v>1.31140048662095E-2</v>
      </c>
      <c r="AH9" s="17">
        <v>1.9542357704048299E-2</v>
      </c>
      <c r="AI9" s="17"/>
      <c r="AJ9" s="17">
        <v>1.01492783244269E-2</v>
      </c>
      <c r="AK9" s="17">
        <v>1.0085535022225599E-2</v>
      </c>
      <c r="AL9" s="17">
        <v>1.28286396132872E-2</v>
      </c>
      <c r="AM9" s="17">
        <v>3.0530599511316901E-2</v>
      </c>
      <c r="AN9" s="17">
        <v>1.21287838687192E-2</v>
      </c>
      <c r="AO9" s="17"/>
      <c r="AP9" s="17">
        <v>1.59974179219027E-2</v>
      </c>
      <c r="AQ9" s="17">
        <v>9.6596653704517192E-3</v>
      </c>
      <c r="AR9" s="17">
        <v>3.2201621391649699E-2</v>
      </c>
      <c r="AS9" s="17"/>
      <c r="AT9" s="17">
        <v>8.4794531058846791E-3</v>
      </c>
      <c r="AU9" s="17">
        <v>9.4798985612671097E-3</v>
      </c>
      <c r="AV9" s="17">
        <v>1.3504045252735601E-2</v>
      </c>
      <c r="AW9" s="17">
        <v>1.3155237763374201E-2</v>
      </c>
      <c r="AX9" s="17">
        <v>6.2914899667207397E-2</v>
      </c>
      <c r="AY9" s="17"/>
      <c r="AZ9" s="17">
        <v>6.1353136907661303E-2</v>
      </c>
      <c r="BA9" s="17">
        <v>1.6204704768739302E-2</v>
      </c>
      <c r="BB9" s="17">
        <v>1.7576923283316101E-2</v>
      </c>
      <c r="BC9" s="17">
        <v>8.6536955495558204E-3</v>
      </c>
      <c r="BD9" s="17">
        <v>7.7531055191087904E-3</v>
      </c>
      <c r="BE9" s="17">
        <v>2.3812013255651398E-3</v>
      </c>
      <c r="BF9" s="17">
        <v>6.1929766954722798E-3</v>
      </c>
      <c r="BG9" s="17">
        <v>3.4934921495823898E-3</v>
      </c>
      <c r="BH9" s="17">
        <v>7.7868086420335202E-3</v>
      </c>
      <c r="BI9" s="17">
        <v>2.10558957868144E-2</v>
      </c>
      <c r="BJ9" s="17">
        <v>2.2555985158236501E-2</v>
      </c>
      <c r="BK9" s="17">
        <v>2.26110466291983E-2</v>
      </c>
      <c r="BL9" s="17">
        <v>2.1340816263748501E-2</v>
      </c>
      <c r="BM9" s="17">
        <v>0</v>
      </c>
      <c r="BN9" s="17">
        <v>2.3413437589333602E-2</v>
      </c>
      <c r="BO9" s="17">
        <v>1.9350783498145899E-2</v>
      </c>
      <c r="BP9" s="17"/>
      <c r="BQ9" s="17">
        <v>2.5047402428708999E-2</v>
      </c>
      <c r="BR9" s="17">
        <v>5.50265081444386E-3</v>
      </c>
    </row>
    <row r="10" spans="2:70" x14ac:dyDescent="0.35">
      <c r="B10" s="18" t="s">
        <v>276</v>
      </c>
      <c r="C10" s="17">
        <v>2.33271471902834E-2</v>
      </c>
      <c r="D10" s="17">
        <v>3.5063356524483898E-2</v>
      </c>
      <c r="E10" s="17">
        <v>1.20239868028202E-2</v>
      </c>
      <c r="F10" s="17"/>
      <c r="G10" s="17">
        <v>6.31306353178573E-2</v>
      </c>
      <c r="H10" s="17">
        <v>5.2067290781664097E-2</v>
      </c>
      <c r="I10" s="17">
        <v>2.37169068145664E-2</v>
      </c>
      <c r="J10" s="17">
        <v>5.5930006970603503E-3</v>
      </c>
      <c r="K10" s="17">
        <v>4.8749152883901898E-3</v>
      </c>
      <c r="L10" s="17">
        <v>0</v>
      </c>
      <c r="M10" s="17"/>
      <c r="N10" s="17">
        <v>2.2802610472721301E-2</v>
      </c>
      <c r="O10" s="17">
        <v>2.13497666633598E-2</v>
      </c>
      <c r="P10" s="17">
        <v>3.58150743619534E-2</v>
      </c>
      <c r="Q10" s="17">
        <v>1.3958542906753199E-2</v>
      </c>
      <c r="R10" s="17"/>
      <c r="S10" s="17">
        <v>4.6187846463519297E-2</v>
      </c>
      <c r="T10" s="17">
        <v>2.4954728008481499E-2</v>
      </c>
      <c r="U10" s="17">
        <v>8.9084838202966692E-3</v>
      </c>
      <c r="V10" s="17">
        <v>9.1099453269898496E-3</v>
      </c>
      <c r="W10" s="17">
        <v>2.3634708779330601E-2</v>
      </c>
      <c r="X10" s="17">
        <v>2.8592754445783599E-2</v>
      </c>
      <c r="Y10" s="17">
        <v>2.5893790233826E-2</v>
      </c>
      <c r="Z10" s="17">
        <v>3.0830268986700601E-2</v>
      </c>
      <c r="AA10" s="17">
        <v>1.16143486319625E-2</v>
      </c>
      <c r="AB10" s="17">
        <v>1.7848367030785101E-2</v>
      </c>
      <c r="AC10" s="17">
        <v>2.7645382870025E-2</v>
      </c>
      <c r="AD10" s="17">
        <v>9.3944940557670192E-3</v>
      </c>
      <c r="AE10" s="17"/>
      <c r="AF10" s="17">
        <v>2.5803444031118301E-2</v>
      </c>
      <c r="AG10" s="17">
        <v>2.0739221638994599E-2</v>
      </c>
      <c r="AH10" s="17">
        <v>2.92904604889411E-2</v>
      </c>
      <c r="AI10" s="17"/>
      <c r="AJ10" s="17">
        <v>1.72927055600853E-2</v>
      </c>
      <c r="AK10" s="17">
        <v>4.24128015895247E-2</v>
      </c>
      <c r="AL10" s="17">
        <v>2.5796854594731199E-2</v>
      </c>
      <c r="AM10" s="17">
        <v>2.1495393507298899E-2</v>
      </c>
      <c r="AN10" s="17">
        <v>0</v>
      </c>
      <c r="AO10" s="17"/>
      <c r="AP10" s="17">
        <v>2.2197874494457301E-2</v>
      </c>
      <c r="AQ10" s="17">
        <v>3.31050316787731E-2</v>
      </c>
      <c r="AR10" s="17">
        <v>5.1944789308452498E-2</v>
      </c>
      <c r="AS10" s="17"/>
      <c r="AT10" s="17">
        <v>1.7838215058198801E-2</v>
      </c>
      <c r="AU10" s="17">
        <v>1.8207386006376398E-2</v>
      </c>
      <c r="AV10" s="17">
        <v>2.9771453319308999E-2</v>
      </c>
      <c r="AW10" s="17">
        <v>4.2987681488472998E-2</v>
      </c>
      <c r="AX10" s="17">
        <v>6.1248816816431698E-2</v>
      </c>
      <c r="AY10" s="17"/>
      <c r="AZ10" s="17">
        <v>2.5319072900912801E-2</v>
      </c>
      <c r="BA10" s="17">
        <v>9.3613638395530201E-3</v>
      </c>
      <c r="BB10" s="17">
        <v>2.4698685228451801E-2</v>
      </c>
      <c r="BC10" s="17">
        <v>2.9515028018998E-2</v>
      </c>
      <c r="BD10" s="17">
        <v>3.1075802192890599E-2</v>
      </c>
      <c r="BE10" s="17">
        <v>2.5600126075485501E-2</v>
      </c>
      <c r="BF10" s="17">
        <v>2.29526083140415E-2</v>
      </c>
      <c r="BG10" s="17">
        <v>2.7067879550350501E-2</v>
      </c>
      <c r="BH10" s="17">
        <v>1.53155480284701E-2</v>
      </c>
      <c r="BI10" s="17">
        <v>5.1466506028615602E-3</v>
      </c>
      <c r="BJ10" s="17">
        <v>2.9197633359582101E-2</v>
      </c>
      <c r="BK10" s="17">
        <v>1.0133019559307401E-2</v>
      </c>
      <c r="BL10" s="17">
        <v>1.30270542857867E-2</v>
      </c>
      <c r="BM10" s="17">
        <v>1.4994119924308699E-2</v>
      </c>
      <c r="BN10" s="17">
        <v>5.7378853332861697E-2</v>
      </c>
      <c r="BO10" s="17">
        <v>6.2245824427956301E-2</v>
      </c>
      <c r="BP10" s="17"/>
      <c r="BQ10" s="17">
        <v>4.62565958579872E-2</v>
      </c>
      <c r="BR10" s="17">
        <v>1.24831005520625E-2</v>
      </c>
    </row>
    <row r="11" spans="2:70" x14ac:dyDescent="0.35">
      <c r="B11" s="18" t="s">
        <v>277</v>
      </c>
      <c r="C11" s="17">
        <v>3.1603008388536399E-2</v>
      </c>
      <c r="D11" s="17">
        <v>3.7406863395572601E-2</v>
      </c>
      <c r="E11" s="17">
        <v>2.5721310790439E-2</v>
      </c>
      <c r="F11" s="17"/>
      <c r="G11" s="17">
        <v>5.9851652659386301E-2</v>
      </c>
      <c r="H11" s="17">
        <v>6.2832689807208297E-2</v>
      </c>
      <c r="I11" s="17">
        <v>3.0375906527121899E-2</v>
      </c>
      <c r="J11" s="17">
        <v>1.6234641371782901E-2</v>
      </c>
      <c r="K11" s="17">
        <v>1.8373846830176E-2</v>
      </c>
      <c r="L11" s="17">
        <v>9.8300045875667399E-3</v>
      </c>
      <c r="M11" s="17"/>
      <c r="N11" s="17">
        <v>3.4335382928631003E-2</v>
      </c>
      <c r="O11" s="17">
        <v>4.0530793830613802E-2</v>
      </c>
      <c r="P11" s="17">
        <v>2.7202447839785399E-2</v>
      </c>
      <c r="Q11" s="17">
        <v>2.3659407202867699E-2</v>
      </c>
      <c r="R11" s="17"/>
      <c r="S11" s="17">
        <v>8.1128450495070101E-2</v>
      </c>
      <c r="T11" s="17">
        <v>9.2360663637792492E-3</v>
      </c>
      <c r="U11" s="17">
        <v>1.81466387739323E-2</v>
      </c>
      <c r="V11" s="17">
        <v>4.0134597154545398E-2</v>
      </c>
      <c r="W11" s="17">
        <v>2.47955750966137E-2</v>
      </c>
      <c r="X11" s="17">
        <v>2.25601932707305E-2</v>
      </c>
      <c r="Y11" s="17">
        <v>2.9465949844048499E-2</v>
      </c>
      <c r="Z11" s="17">
        <v>3.71890121063135E-2</v>
      </c>
      <c r="AA11" s="17">
        <v>1.7136936825158901E-2</v>
      </c>
      <c r="AB11" s="17">
        <v>3.42405307796768E-2</v>
      </c>
      <c r="AC11" s="17">
        <v>9.9708423616683608E-3</v>
      </c>
      <c r="AD11" s="17">
        <v>3.0176509700837899E-2</v>
      </c>
      <c r="AE11" s="17"/>
      <c r="AF11" s="17">
        <v>2.0841118272273199E-2</v>
      </c>
      <c r="AG11" s="17">
        <v>4.00033789668542E-2</v>
      </c>
      <c r="AH11" s="17">
        <v>3.2036713988413498E-2</v>
      </c>
      <c r="AI11" s="17"/>
      <c r="AJ11" s="17">
        <v>2.8073146965735301E-2</v>
      </c>
      <c r="AK11" s="17">
        <v>4.12416909911619E-2</v>
      </c>
      <c r="AL11" s="17">
        <v>4.0823110602803303E-2</v>
      </c>
      <c r="AM11" s="17">
        <v>7.1241521458778406E-2</v>
      </c>
      <c r="AN11" s="17">
        <v>1.80792791930241E-2</v>
      </c>
      <c r="AO11" s="17"/>
      <c r="AP11" s="17">
        <v>4.2986194067788301E-2</v>
      </c>
      <c r="AQ11" s="17">
        <v>3.4569643144194397E-2</v>
      </c>
      <c r="AR11" s="17">
        <v>5.7561746636219699E-2</v>
      </c>
      <c r="AS11" s="17"/>
      <c r="AT11" s="17">
        <v>1.55002083412712E-2</v>
      </c>
      <c r="AU11" s="17">
        <v>2.60859184982415E-2</v>
      </c>
      <c r="AV11" s="17">
        <v>4.85765368700561E-2</v>
      </c>
      <c r="AW11" s="17">
        <v>5.3343159216221001E-2</v>
      </c>
      <c r="AX11" s="17">
        <v>4.4187425182053E-2</v>
      </c>
      <c r="AY11" s="17"/>
      <c r="AZ11" s="17">
        <v>0</v>
      </c>
      <c r="BA11" s="17">
        <v>9.0478207717046098E-3</v>
      </c>
      <c r="BB11" s="17">
        <v>1.5386154024652101E-2</v>
      </c>
      <c r="BC11" s="17">
        <v>2.55031783056093E-2</v>
      </c>
      <c r="BD11" s="17">
        <v>4.22442263185265E-2</v>
      </c>
      <c r="BE11" s="17">
        <v>2.8402609266454298E-2</v>
      </c>
      <c r="BF11" s="17">
        <v>4.77074594926781E-2</v>
      </c>
      <c r="BG11" s="17">
        <v>2.5536642180154199E-2</v>
      </c>
      <c r="BH11" s="17">
        <v>2.84529216123252E-2</v>
      </c>
      <c r="BI11" s="17">
        <v>4.2690922884315599E-2</v>
      </c>
      <c r="BJ11" s="17">
        <v>3.6252553791609299E-2</v>
      </c>
      <c r="BK11" s="17">
        <v>4.91885618610165E-2</v>
      </c>
      <c r="BL11" s="17">
        <v>3.0984363845401802E-2</v>
      </c>
      <c r="BM11" s="17">
        <v>3.50233631989652E-2</v>
      </c>
      <c r="BN11" s="17">
        <v>2.2690237012821201E-2</v>
      </c>
      <c r="BO11" s="17">
        <v>5.0817582516195899E-2</v>
      </c>
      <c r="BP11" s="17"/>
      <c r="BQ11" s="17">
        <v>7.1757655149732605E-2</v>
      </c>
      <c r="BR11" s="17">
        <v>1.4641748193464201E-2</v>
      </c>
    </row>
    <row r="12" spans="2:70" x14ac:dyDescent="0.35">
      <c r="B12" s="18" t="s">
        <v>278</v>
      </c>
      <c r="C12" s="17">
        <v>7.2065991221826206E-2</v>
      </c>
      <c r="D12" s="17">
        <v>7.2169146437583806E-2</v>
      </c>
      <c r="E12" s="17">
        <v>7.24283043222676E-2</v>
      </c>
      <c r="F12" s="17"/>
      <c r="G12" s="17">
        <v>9.6881164062825403E-2</v>
      </c>
      <c r="H12" s="17">
        <v>8.3364765774039007E-2</v>
      </c>
      <c r="I12" s="17">
        <v>8.9734296704548494E-2</v>
      </c>
      <c r="J12" s="17">
        <v>6.0011949491796897E-2</v>
      </c>
      <c r="K12" s="17">
        <v>7.2684881360223205E-2</v>
      </c>
      <c r="L12" s="17">
        <v>4.1363973233917502E-2</v>
      </c>
      <c r="M12" s="17"/>
      <c r="N12" s="17">
        <v>0.10352556172772</v>
      </c>
      <c r="O12" s="17">
        <v>6.2922614894569295E-2</v>
      </c>
      <c r="P12" s="17">
        <v>6.5468892284648902E-2</v>
      </c>
      <c r="Q12" s="17">
        <v>5.3351518646272598E-2</v>
      </c>
      <c r="R12" s="17"/>
      <c r="S12" s="17">
        <v>9.7469530422302803E-2</v>
      </c>
      <c r="T12" s="17">
        <v>6.3955851116361401E-2</v>
      </c>
      <c r="U12" s="17">
        <v>4.7192715239183697E-2</v>
      </c>
      <c r="V12" s="17">
        <v>6.1010520676367003E-2</v>
      </c>
      <c r="W12" s="17">
        <v>7.2853928513683899E-2</v>
      </c>
      <c r="X12" s="17">
        <v>6.8964883961802795E-2</v>
      </c>
      <c r="Y12" s="17">
        <v>6.4255724969870795E-2</v>
      </c>
      <c r="Z12" s="17">
        <v>5.97863525871579E-2</v>
      </c>
      <c r="AA12" s="17">
        <v>8.8209554139360394E-2</v>
      </c>
      <c r="AB12" s="17">
        <v>6.1724297534545301E-2</v>
      </c>
      <c r="AC12" s="17">
        <v>6.9073556300290606E-2</v>
      </c>
      <c r="AD12" s="17">
        <v>0.10971762754523</v>
      </c>
      <c r="AE12" s="17"/>
      <c r="AF12" s="17">
        <v>5.28863525724751E-2</v>
      </c>
      <c r="AG12" s="17">
        <v>8.9687479322226996E-2</v>
      </c>
      <c r="AH12" s="17">
        <v>6.04657450271959E-2</v>
      </c>
      <c r="AI12" s="17"/>
      <c r="AJ12" s="17">
        <v>5.7672031846464897E-2</v>
      </c>
      <c r="AK12" s="17">
        <v>9.7482629277886507E-2</v>
      </c>
      <c r="AL12" s="17">
        <v>8.8216497336312996E-2</v>
      </c>
      <c r="AM12" s="17">
        <v>4.8362750599784801E-2</v>
      </c>
      <c r="AN12" s="17">
        <v>4.45472677240158E-2</v>
      </c>
      <c r="AO12" s="17"/>
      <c r="AP12" s="17">
        <v>7.7553187396487505E-2</v>
      </c>
      <c r="AQ12" s="17">
        <v>8.3043819197494706E-2</v>
      </c>
      <c r="AR12" s="17">
        <v>7.8352043080269496E-2</v>
      </c>
      <c r="AS12" s="17"/>
      <c r="AT12" s="17">
        <v>3.03329158107573E-2</v>
      </c>
      <c r="AU12" s="17">
        <v>6.6177437747159701E-2</v>
      </c>
      <c r="AV12" s="17">
        <v>0.101166467197105</v>
      </c>
      <c r="AW12" s="17">
        <v>0.11570350924481899</v>
      </c>
      <c r="AX12" s="17">
        <v>0.162024089962988</v>
      </c>
      <c r="AY12" s="17"/>
      <c r="AZ12" s="17">
        <v>5.5922944729510503E-2</v>
      </c>
      <c r="BA12" s="17">
        <v>6.3317500010751801E-2</v>
      </c>
      <c r="BB12" s="17">
        <v>4.0856486993222099E-2</v>
      </c>
      <c r="BC12" s="17">
        <v>6.4152698282464005E-2</v>
      </c>
      <c r="BD12" s="17">
        <v>6.1378944383935097E-2</v>
      </c>
      <c r="BE12" s="17">
        <v>7.5600587946701797E-2</v>
      </c>
      <c r="BF12" s="17">
        <v>6.6939009101852603E-2</v>
      </c>
      <c r="BG12" s="17">
        <v>6.7598656347314504E-2</v>
      </c>
      <c r="BH12" s="17">
        <v>7.0444692963042801E-2</v>
      </c>
      <c r="BI12" s="17">
        <v>5.883940340866E-2</v>
      </c>
      <c r="BJ12" s="17">
        <v>7.57219812112679E-2</v>
      </c>
      <c r="BK12" s="17">
        <v>8.8121521423569396E-2</v>
      </c>
      <c r="BL12" s="17">
        <v>0.13070347426829301</v>
      </c>
      <c r="BM12" s="17">
        <v>0.10727618225036201</v>
      </c>
      <c r="BN12" s="17">
        <v>6.8802054694472994E-2</v>
      </c>
      <c r="BO12" s="17">
        <v>0.17087869476643999</v>
      </c>
      <c r="BP12" s="17"/>
      <c r="BQ12" s="17">
        <v>0.13302786752201601</v>
      </c>
      <c r="BR12" s="17">
        <v>4.5465622464275698E-2</v>
      </c>
    </row>
    <row r="13" spans="2:70" x14ac:dyDescent="0.35">
      <c r="B13" s="18" t="s">
        <v>279</v>
      </c>
      <c r="C13" s="17">
        <v>0.20423098503930601</v>
      </c>
      <c r="D13" s="17">
        <v>0.18468889741015901</v>
      </c>
      <c r="E13" s="17">
        <v>0.22314911453202299</v>
      </c>
      <c r="F13" s="17"/>
      <c r="G13" s="17">
        <v>0.15957219156567801</v>
      </c>
      <c r="H13" s="17">
        <v>0.19103884319499601</v>
      </c>
      <c r="I13" s="17">
        <v>0.219962355203142</v>
      </c>
      <c r="J13" s="17">
        <v>0.21327079076316599</v>
      </c>
      <c r="K13" s="17">
        <v>0.21667662698791601</v>
      </c>
      <c r="L13" s="17">
        <v>0.216107277760655</v>
      </c>
      <c r="M13" s="17"/>
      <c r="N13" s="17">
        <v>0.28337252085176301</v>
      </c>
      <c r="O13" s="17">
        <v>0.211648484577423</v>
      </c>
      <c r="P13" s="17">
        <v>0.16053019830460399</v>
      </c>
      <c r="Q13" s="17">
        <v>0.152163039473798</v>
      </c>
      <c r="R13" s="17"/>
      <c r="S13" s="17">
        <v>0.23322778405178399</v>
      </c>
      <c r="T13" s="17">
        <v>0.21159802770338501</v>
      </c>
      <c r="U13" s="17">
        <v>0.18007366579003201</v>
      </c>
      <c r="V13" s="17">
        <v>0.22795023188935601</v>
      </c>
      <c r="W13" s="17">
        <v>0.17802368409702499</v>
      </c>
      <c r="X13" s="17">
        <v>0.205629559219665</v>
      </c>
      <c r="Y13" s="17">
        <v>0.230506783808021</v>
      </c>
      <c r="Z13" s="17">
        <v>0.19554085486115499</v>
      </c>
      <c r="AA13" s="17">
        <v>0.178144466341843</v>
      </c>
      <c r="AB13" s="17">
        <v>0.19124308455369601</v>
      </c>
      <c r="AC13" s="17">
        <v>0.189251860546859</v>
      </c>
      <c r="AD13" s="17">
        <v>0.188155609810325</v>
      </c>
      <c r="AE13" s="17"/>
      <c r="AF13" s="17">
        <v>0.20771434771318301</v>
      </c>
      <c r="AG13" s="17">
        <v>0.230499779130138</v>
      </c>
      <c r="AH13" s="17">
        <v>0.133004791442346</v>
      </c>
      <c r="AI13" s="17"/>
      <c r="AJ13" s="17">
        <v>0.22075913441266901</v>
      </c>
      <c r="AK13" s="17">
        <v>0.232255454692014</v>
      </c>
      <c r="AL13" s="17">
        <v>0.25032087714055901</v>
      </c>
      <c r="AM13" s="17">
        <v>6.2294637239612101E-2</v>
      </c>
      <c r="AN13" s="17">
        <v>0.119946490677378</v>
      </c>
      <c r="AO13" s="17"/>
      <c r="AP13" s="17">
        <v>0.218834329331658</v>
      </c>
      <c r="AQ13" s="17">
        <v>0.22709443129945101</v>
      </c>
      <c r="AR13" s="17">
        <v>0.22175460486069201</v>
      </c>
      <c r="AS13" s="17"/>
      <c r="AT13" s="17">
        <v>0.14613015598113899</v>
      </c>
      <c r="AU13" s="17">
        <v>0.19612319098553499</v>
      </c>
      <c r="AV13" s="17">
        <v>0.25164802609500297</v>
      </c>
      <c r="AW13" s="17">
        <v>0.24891236402796901</v>
      </c>
      <c r="AX13" s="17">
        <v>0.20982606620020999</v>
      </c>
      <c r="AY13" s="17"/>
      <c r="AZ13" s="17">
        <v>8.8536823370730294E-2</v>
      </c>
      <c r="BA13" s="17">
        <v>0.117596030216864</v>
      </c>
      <c r="BB13" s="17">
        <v>0.12568429721906799</v>
      </c>
      <c r="BC13" s="17">
        <v>0.14114632925472001</v>
      </c>
      <c r="BD13" s="17">
        <v>0.188246823497696</v>
      </c>
      <c r="BE13" s="17">
        <v>0.171382286701555</v>
      </c>
      <c r="BF13" s="17">
        <v>0.213422526078761</v>
      </c>
      <c r="BG13" s="17">
        <v>0.213787038768849</v>
      </c>
      <c r="BH13" s="17">
        <v>0.24407485458067699</v>
      </c>
      <c r="BI13" s="17">
        <v>0.21684970434970599</v>
      </c>
      <c r="BJ13" s="17">
        <v>0.230341721529042</v>
      </c>
      <c r="BK13" s="17">
        <v>0.231785309221191</v>
      </c>
      <c r="BL13" s="17">
        <v>0.24607069443295401</v>
      </c>
      <c r="BM13" s="17">
        <v>0.24772369491509599</v>
      </c>
      <c r="BN13" s="17">
        <v>0.35129465884774502</v>
      </c>
      <c r="BO13" s="17">
        <v>0.334278217865978</v>
      </c>
      <c r="BP13" s="17"/>
      <c r="BQ13" s="17">
        <v>0.29678355563562497</v>
      </c>
      <c r="BR13" s="17">
        <v>0.16472157064594001</v>
      </c>
    </row>
    <row r="14" spans="2:70" x14ac:dyDescent="0.35">
      <c r="B14" s="18" t="s">
        <v>280</v>
      </c>
      <c r="C14" s="17">
        <v>0.179121570291813</v>
      </c>
      <c r="D14" s="17">
        <v>0.163781906311978</v>
      </c>
      <c r="E14" s="17">
        <v>0.194274661020472</v>
      </c>
      <c r="F14" s="17"/>
      <c r="G14" s="17">
        <v>0.15750704603406901</v>
      </c>
      <c r="H14" s="17">
        <v>0.14659867609403601</v>
      </c>
      <c r="I14" s="17">
        <v>0.18338354499829601</v>
      </c>
      <c r="J14" s="17">
        <v>0.184926147071415</v>
      </c>
      <c r="K14" s="17">
        <v>0.15713157873265801</v>
      </c>
      <c r="L14" s="17">
        <v>0.226467472510641</v>
      </c>
      <c r="M14" s="17"/>
      <c r="N14" s="17">
        <v>0.19846640784612599</v>
      </c>
      <c r="O14" s="17">
        <v>0.19115329903775299</v>
      </c>
      <c r="P14" s="17">
        <v>0.178657352368433</v>
      </c>
      <c r="Q14" s="17">
        <v>0.14568449787683499</v>
      </c>
      <c r="R14" s="17"/>
      <c r="S14" s="17">
        <v>0.17483083957187201</v>
      </c>
      <c r="T14" s="17">
        <v>0.218212246459182</v>
      </c>
      <c r="U14" s="17">
        <v>0.18936428842084699</v>
      </c>
      <c r="V14" s="17">
        <v>0.144435603088264</v>
      </c>
      <c r="W14" s="17">
        <v>0.13117399086043799</v>
      </c>
      <c r="X14" s="17">
        <v>0.13028031249619301</v>
      </c>
      <c r="Y14" s="17">
        <v>0.13125438132851999</v>
      </c>
      <c r="Z14" s="17">
        <v>0.18672823083697701</v>
      </c>
      <c r="AA14" s="17">
        <v>0.23834405940042999</v>
      </c>
      <c r="AB14" s="17">
        <v>0.166511502415049</v>
      </c>
      <c r="AC14" s="17">
        <v>0.22427985961250901</v>
      </c>
      <c r="AD14" s="17">
        <v>0.22790011945112301</v>
      </c>
      <c r="AE14" s="17"/>
      <c r="AF14" s="17">
        <v>0.17403024120050101</v>
      </c>
      <c r="AG14" s="17">
        <v>0.191374498583087</v>
      </c>
      <c r="AH14" s="17">
        <v>0.15671135829721</v>
      </c>
      <c r="AI14" s="17"/>
      <c r="AJ14" s="17">
        <v>0.186854621812715</v>
      </c>
      <c r="AK14" s="17">
        <v>0.17066698740007799</v>
      </c>
      <c r="AL14" s="17">
        <v>0.198361523265323</v>
      </c>
      <c r="AM14" s="17">
        <v>0.212810952230814</v>
      </c>
      <c r="AN14" s="17">
        <v>0.146619999017262</v>
      </c>
      <c r="AO14" s="17"/>
      <c r="AP14" s="17">
        <v>0.17696071977191899</v>
      </c>
      <c r="AQ14" s="17">
        <v>0.19169428903397101</v>
      </c>
      <c r="AR14" s="17">
        <v>0.15759377939566399</v>
      </c>
      <c r="AS14" s="17"/>
      <c r="AT14" s="17">
        <v>0.165025447715938</v>
      </c>
      <c r="AU14" s="17">
        <v>0.16612942374135201</v>
      </c>
      <c r="AV14" s="17">
        <v>0.17974204606917699</v>
      </c>
      <c r="AW14" s="17">
        <v>0.20002380877644901</v>
      </c>
      <c r="AX14" s="17">
        <v>0.27761753805234302</v>
      </c>
      <c r="AY14" s="17"/>
      <c r="AZ14" s="17">
        <v>0.113331719533565</v>
      </c>
      <c r="BA14" s="17">
        <v>0.16280393772079599</v>
      </c>
      <c r="BB14" s="17">
        <v>0.166542675262118</v>
      </c>
      <c r="BC14" s="17">
        <v>0.13257314304528101</v>
      </c>
      <c r="BD14" s="17">
        <v>0.16221250651010499</v>
      </c>
      <c r="BE14" s="17">
        <v>0.185369687462001</v>
      </c>
      <c r="BF14" s="17">
        <v>0.150377719910922</v>
      </c>
      <c r="BG14" s="17">
        <v>0.19967090476087601</v>
      </c>
      <c r="BH14" s="17">
        <v>0.194747652362813</v>
      </c>
      <c r="BI14" s="17">
        <v>0.23752671451363</v>
      </c>
      <c r="BJ14" s="17">
        <v>0.17693972541262701</v>
      </c>
      <c r="BK14" s="17">
        <v>0.22870127932234399</v>
      </c>
      <c r="BL14" s="17">
        <v>0.21462865646850501</v>
      </c>
      <c r="BM14" s="17">
        <v>0.22569030336990201</v>
      </c>
      <c r="BN14" s="17">
        <v>0.20677442965842199</v>
      </c>
      <c r="BO14" s="17">
        <v>0.105062401057854</v>
      </c>
      <c r="BP14" s="17"/>
      <c r="BQ14" s="17">
        <v>0.20386076057506899</v>
      </c>
      <c r="BR14" s="17">
        <v>0.16716214860252601</v>
      </c>
    </row>
    <row r="15" spans="2:70" ht="29" x14ac:dyDescent="0.35">
      <c r="B15" s="18" t="s">
        <v>281</v>
      </c>
      <c r="C15" s="17">
        <v>0.21431820009904101</v>
      </c>
      <c r="D15" s="17">
        <v>0.2144814452071</v>
      </c>
      <c r="E15" s="17">
        <v>0.215068011686464</v>
      </c>
      <c r="F15" s="17"/>
      <c r="G15" s="17">
        <v>0.15343217079763</v>
      </c>
      <c r="H15" s="17">
        <v>0.19091348043716799</v>
      </c>
      <c r="I15" s="17">
        <v>0.207753931027959</v>
      </c>
      <c r="J15" s="17">
        <v>0.24645149791424101</v>
      </c>
      <c r="K15" s="17">
        <v>0.20791781535557899</v>
      </c>
      <c r="L15" s="17">
        <v>0.25726231214304202</v>
      </c>
      <c r="M15" s="17"/>
      <c r="N15" s="17">
        <v>0.18542893220905299</v>
      </c>
      <c r="O15" s="17">
        <v>0.233352437941174</v>
      </c>
      <c r="P15" s="17">
        <v>0.22538159120954299</v>
      </c>
      <c r="Q15" s="17">
        <v>0.213839366645837</v>
      </c>
      <c r="R15" s="17"/>
      <c r="S15" s="17">
        <v>0.17039156880438699</v>
      </c>
      <c r="T15" s="17">
        <v>0.21009982524413601</v>
      </c>
      <c r="U15" s="17">
        <v>0.256737299602531</v>
      </c>
      <c r="V15" s="17">
        <v>0.267722941608043</v>
      </c>
      <c r="W15" s="17">
        <v>0.26245967075700799</v>
      </c>
      <c r="X15" s="17">
        <v>0.236329524159752</v>
      </c>
      <c r="Y15" s="17">
        <v>0.18746688301521999</v>
      </c>
      <c r="Z15" s="17">
        <v>0.17702645610352999</v>
      </c>
      <c r="AA15" s="17">
        <v>0.19075313660160101</v>
      </c>
      <c r="AB15" s="17">
        <v>0.243568890697552</v>
      </c>
      <c r="AC15" s="17">
        <v>0.16996007114657399</v>
      </c>
      <c r="AD15" s="17">
        <v>0.17975061035585399</v>
      </c>
      <c r="AE15" s="17"/>
      <c r="AF15" s="17">
        <v>0.22754520416052501</v>
      </c>
      <c r="AG15" s="17">
        <v>0.22536560611534001</v>
      </c>
      <c r="AH15" s="17">
        <v>0.18587999163833499</v>
      </c>
      <c r="AI15" s="17"/>
      <c r="AJ15" s="17">
        <v>0.23547327663121401</v>
      </c>
      <c r="AK15" s="17">
        <v>0.18738078525275201</v>
      </c>
      <c r="AL15" s="17">
        <v>0.196371339825439</v>
      </c>
      <c r="AM15" s="17">
        <v>0.254123461201889</v>
      </c>
      <c r="AN15" s="17">
        <v>0.22388252371612999</v>
      </c>
      <c r="AO15" s="17"/>
      <c r="AP15" s="17">
        <v>0.22324698188019901</v>
      </c>
      <c r="AQ15" s="17">
        <v>0.196211404027229</v>
      </c>
      <c r="AR15" s="17">
        <v>0.200335072801547</v>
      </c>
      <c r="AS15" s="17"/>
      <c r="AT15" s="17">
        <v>0.23965221152633501</v>
      </c>
      <c r="AU15" s="17">
        <v>0.21729719519239299</v>
      </c>
      <c r="AV15" s="17">
        <v>0.200457968595321</v>
      </c>
      <c r="AW15" s="17">
        <v>0.17363343979221599</v>
      </c>
      <c r="AX15" s="17">
        <v>7.9288712781843504E-2</v>
      </c>
      <c r="AY15" s="17"/>
      <c r="AZ15" s="17">
        <v>0.25979800308567003</v>
      </c>
      <c r="BA15" s="17">
        <v>0.16499064207688099</v>
      </c>
      <c r="BB15" s="17">
        <v>0.25966741980924701</v>
      </c>
      <c r="BC15" s="17">
        <v>0.28032839376360102</v>
      </c>
      <c r="BD15" s="17">
        <v>0.188053391239244</v>
      </c>
      <c r="BE15" s="17">
        <v>0.22362198282368601</v>
      </c>
      <c r="BF15" s="17">
        <v>0.23005373312194599</v>
      </c>
      <c r="BG15" s="17">
        <v>0.24564087193013001</v>
      </c>
      <c r="BH15" s="17">
        <v>0.188533520167771</v>
      </c>
      <c r="BI15" s="17">
        <v>0.21100975026642399</v>
      </c>
      <c r="BJ15" s="17">
        <v>0.21611484059501701</v>
      </c>
      <c r="BK15" s="17">
        <v>0.179499655917884</v>
      </c>
      <c r="BL15" s="17">
        <v>0.18833008910700799</v>
      </c>
      <c r="BM15" s="17">
        <v>0.247457165852317</v>
      </c>
      <c r="BN15" s="17">
        <v>0.13581551518437199</v>
      </c>
      <c r="BO15" s="17">
        <v>0.11645585390556901</v>
      </c>
      <c r="BP15" s="17"/>
      <c r="BQ15" s="17">
        <v>0.15372792792154399</v>
      </c>
      <c r="BR15" s="17">
        <v>0.24167850370858601</v>
      </c>
    </row>
    <row r="16" spans="2:70" x14ac:dyDescent="0.35">
      <c r="B16" s="18" t="s">
        <v>282</v>
      </c>
      <c r="C16" s="17">
        <v>0.25411349955778101</v>
      </c>
      <c r="D16" s="17">
        <v>0.26894269819466898</v>
      </c>
      <c r="E16" s="17">
        <v>0.23858892574680701</v>
      </c>
      <c r="F16" s="17"/>
      <c r="G16" s="17">
        <v>0.25427596436239203</v>
      </c>
      <c r="H16" s="17">
        <v>0.23915823876438899</v>
      </c>
      <c r="I16" s="17">
        <v>0.22537903568291201</v>
      </c>
      <c r="J16" s="17">
        <v>0.26008114077647598</v>
      </c>
      <c r="K16" s="17">
        <v>0.31393963533688402</v>
      </c>
      <c r="L16" s="17">
        <v>0.24468137964123199</v>
      </c>
      <c r="M16" s="17"/>
      <c r="N16" s="17">
        <v>0.15693450306559001</v>
      </c>
      <c r="O16" s="17">
        <v>0.220616237387117</v>
      </c>
      <c r="P16" s="17">
        <v>0.27739429148265099</v>
      </c>
      <c r="Q16" s="17">
        <v>0.37370453441333101</v>
      </c>
      <c r="R16" s="17"/>
      <c r="S16" s="17">
        <v>0.167856515735264</v>
      </c>
      <c r="T16" s="17">
        <v>0.25228639102477202</v>
      </c>
      <c r="U16" s="17">
        <v>0.27855342986924803</v>
      </c>
      <c r="V16" s="17">
        <v>0.23795702384928799</v>
      </c>
      <c r="W16" s="17">
        <v>0.276291983828577</v>
      </c>
      <c r="X16" s="17">
        <v>0.28073283187234599</v>
      </c>
      <c r="Y16" s="17">
        <v>0.30800228361404502</v>
      </c>
      <c r="Z16" s="17">
        <v>0.28291330439718398</v>
      </c>
      <c r="AA16" s="17">
        <v>0.26070763549301001</v>
      </c>
      <c r="AB16" s="17">
        <v>0.262988032685052</v>
      </c>
      <c r="AC16" s="17">
        <v>0.299984889141794</v>
      </c>
      <c r="AD16" s="17">
        <v>0.20688068848035601</v>
      </c>
      <c r="AE16" s="17"/>
      <c r="AF16" s="17">
        <v>0.27873346236663299</v>
      </c>
      <c r="AG16" s="17">
        <v>0.18205973182902299</v>
      </c>
      <c r="AH16" s="17">
        <v>0.359975517182617</v>
      </c>
      <c r="AI16" s="17"/>
      <c r="AJ16" s="17">
        <v>0.236964838859275</v>
      </c>
      <c r="AK16" s="17">
        <v>0.21078271851201799</v>
      </c>
      <c r="AL16" s="17">
        <v>0.17785914529394301</v>
      </c>
      <c r="AM16" s="17">
        <v>0.29914068425050599</v>
      </c>
      <c r="AN16" s="17">
        <v>0.41563237689833299</v>
      </c>
      <c r="AO16" s="17"/>
      <c r="AP16" s="17">
        <v>0.212596425892985</v>
      </c>
      <c r="AQ16" s="17">
        <v>0.21955422244763401</v>
      </c>
      <c r="AR16" s="17">
        <v>0.18787729819099899</v>
      </c>
      <c r="AS16" s="17"/>
      <c r="AT16" s="17">
        <v>0.36533634969977502</v>
      </c>
      <c r="AU16" s="17">
        <v>0.28829835095977602</v>
      </c>
      <c r="AV16" s="17">
        <v>0.167781485752166</v>
      </c>
      <c r="AW16" s="17">
        <v>0.147804525106428</v>
      </c>
      <c r="AX16" s="17">
        <v>7.3400969413541198E-2</v>
      </c>
      <c r="AY16" s="17"/>
      <c r="AZ16" s="17">
        <v>0.358614125175164</v>
      </c>
      <c r="BA16" s="17">
        <v>0.440055957803208</v>
      </c>
      <c r="BB16" s="17">
        <v>0.33840771234125899</v>
      </c>
      <c r="BC16" s="17">
        <v>0.31095961544667899</v>
      </c>
      <c r="BD16" s="17">
        <v>0.31554277443441298</v>
      </c>
      <c r="BE16" s="17">
        <v>0.28060051700202099</v>
      </c>
      <c r="BF16" s="17">
        <v>0.25480305094424399</v>
      </c>
      <c r="BG16" s="17">
        <v>0.21132859017425701</v>
      </c>
      <c r="BH16" s="17">
        <v>0.24184466823317299</v>
      </c>
      <c r="BI16" s="17">
        <v>0.18767543255459099</v>
      </c>
      <c r="BJ16" s="17">
        <v>0.199920481887328</v>
      </c>
      <c r="BK16" s="17">
        <v>0.18581612366106701</v>
      </c>
      <c r="BL16" s="17">
        <v>0.15491485132830299</v>
      </c>
      <c r="BM16" s="17">
        <v>0.11220409014159601</v>
      </c>
      <c r="BN16" s="17">
        <v>0.13383081367997199</v>
      </c>
      <c r="BO16" s="17">
        <v>0.121530477842979</v>
      </c>
      <c r="BP16" s="17"/>
      <c r="BQ16" s="17">
        <v>6.4392241181228396E-2</v>
      </c>
      <c r="BR16" s="17">
        <v>0.339932266884723</v>
      </c>
    </row>
    <row r="17" spans="2:70" x14ac:dyDescent="0.35">
      <c r="B17" s="18" t="s">
        <v>129</v>
      </c>
      <c r="C17" s="19">
        <v>9.2915665145850493E-3</v>
      </c>
      <c r="D17" s="19">
        <v>7.8042853566150303E-3</v>
      </c>
      <c r="E17" s="19">
        <v>1.0802653166695399E-2</v>
      </c>
      <c r="F17" s="19"/>
      <c r="G17" s="19">
        <v>2.0243212248397899E-2</v>
      </c>
      <c r="H17" s="19">
        <v>9.2160427174294308E-3</v>
      </c>
      <c r="I17" s="19">
        <v>8.3767273298777801E-3</v>
      </c>
      <c r="J17" s="19">
        <v>9.33313434290973E-3</v>
      </c>
      <c r="K17" s="19">
        <v>7.035541118425E-3</v>
      </c>
      <c r="L17" s="19">
        <v>4.2875801229463701E-3</v>
      </c>
      <c r="M17" s="19"/>
      <c r="N17" s="19">
        <v>6.7910202725484396E-3</v>
      </c>
      <c r="O17" s="19">
        <v>7.2030613324574897E-3</v>
      </c>
      <c r="P17" s="19">
        <v>1.2419928769025699E-2</v>
      </c>
      <c r="Q17" s="19">
        <v>1.1529944920996999E-2</v>
      </c>
      <c r="R17" s="19"/>
      <c r="S17" s="19">
        <v>1.10138254186675E-2</v>
      </c>
      <c r="T17" s="19">
        <v>8.2552791912067405E-3</v>
      </c>
      <c r="U17" s="19">
        <v>8.7772499186937296E-3</v>
      </c>
      <c r="V17" s="19">
        <v>3.4695031298456499E-3</v>
      </c>
      <c r="W17" s="19">
        <v>2.0772872031390499E-2</v>
      </c>
      <c r="X17" s="19">
        <v>1.7790664357023998E-2</v>
      </c>
      <c r="Y17" s="19">
        <v>1.0135772150454799E-2</v>
      </c>
      <c r="Z17" s="19">
        <v>6.5269259505737398E-3</v>
      </c>
      <c r="AA17" s="19">
        <v>1.96930184352363E-3</v>
      </c>
      <c r="AB17" s="19">
        <v>5.76405107321506E-3</v>
      </c>
      <c r="AC17" s="19">
        <v>9.8335380202798604E-3</v>
      </c>
      <c r="AD17" s="19">
        <v>1.02099004870358E-2</v>
      </c>
      <c r="AE17" s="19"/>
      <c r="AF17" s="19">
        <v>6.3266566115477204E-3</v>
      </c>
      <c r="AG17" s="19">
        <v>7.1562995481266904E-3</v>
      </c>
      <c r="AH17" s="19">
        <v>2.3093064230892899E-2</v>
      </c>
      <c r="AI17" s="19"/>
      <c r="AJ17" s="19">
        <v>6.7609655874144399E-3</v>
      </c>
      <c r="AK17" s="19">
        <v>7.6913972623389197E-3</v>
      </c>
      <c r="AL17" s="19">
        <v>9.4220123276017708E-3</v>
      </c>
      <c r="AM17" s="19">
        <v>0</v>
      </c>
      <c r="AN17" s="19">
        <v>1.9163278905137499E-2</v>
      </c>
      <c r="AO17" s="19"/>
      <c r="AP17" s="19">
        <v>9.6268692426042194E-3</v>
      </c>
      <c r="AQ17" s="19">
        <v>5.0674938008016196E-3</v>
      </c>
      <c r="AR17" s="19">
        <v>1.2379044334506499E-2</v>
      </c>
      <c r="AS17" s="19"/>
      <c r="AT17" s="19">
        <v>1.17050427607019E-2</v>
      </c>
      <c r="AU17" s="19">
        <v>1.22011983078988E-2</v>
      </c>
      <c r="AV17" s="19">
        <v>7.3519708491281699E-3</v>
      </c>
      <c r="AW17" s="19">
        <v>4.4362745840505402E-3</v>
      </c>
      <c r="AX17" s="19">
        <v>2.9491481923381802E-2</v>
      </c>
      <c r="AY17" s="19"/>
      <c r="AZ17" s="19">
        <v>3.71241742967863E-2</v>
      </c>
      <c r="BA17" s="19">
        <v>1.6622042791503599E-2</v>
      </c>
      <c r="BB17" s="19">
        <v>1.1179645838666199E-2</v>
      </c>
      <c r="BC17" s="19">
        <v>7.1679183330918298E-3</v>
      </c>
      <c r="BD17" s="19">
        <v>3.4924259040807E-3</v>
      </c>
      <c r="BE17" s="19">
        <v>7.0410013965305704E-3</v>
      </c>
      <c r="BF17" s="19">
        <v>7.5509163400819196E-3</v>
      </c>
      <c r="BG17" s="19">
        <v>5.87592413848715E-3</v>
      </c>
      <c r="BH17" s="19">
        <v>8.7993334096946197E-3</v>
      </c>
      <c r="BI17" s="19">
        <v>1.9205525632998301E-2</v>
      </c>
      <c r="BJ17" s="19">
        <v>1.29550770552905E-2</v>
      </c>
      <c r="BK17" s="19">
        <v>4.1434824044229599E-3</v>
      </c>
      <c r="BL17" s="19">
        <v>0</v>
      </c>
      <c r="BM17" s="19">
        <v>9.6310803474536997E-3</v>
      </c>
      <c r="BN17" s="19">
        <v>0</v>
      </c>
      <c r="BO17" s="19">
        <v>1.93801641188814E-2</v>
      </c>
      <c r="BP17" s="19"/>
      <c r="BQ17" s="19">
        <v>5.1459937280882101E-3</v>
      </c>
      <c r="BR17" s="19">
        <v>8.4123881339777107E-3</v>
      </c>
    </row>
    <row r="18" spans="2:70" x14ac:dyDescent="0.35">
      <c r="B18" s="16"/>
    </row>
    <row r="19" spans="2:70" x14ac:dyDescent="0.35">
      <c r="B19" t="s">
        <v>98</v>
      </c>
    </row>
    <row r="20" spans="2:70" x14ac:dyDescent="0.35">
      <c r="B20" t="s">
        <v>99</v>
      </c>
    </row>
    <row r="22" spans="2:70" x14ac:dyDescent="0.35">
      <c r="B22" s="8" t="str">
        <f>HYPERLINK("#'Contents'!A1", "Return to Contents")</f>
        <v>Return to Contents</v>
      </c>
    </row>
  </sheetData>
  <mergeCells count="11">
    <mergeCell ref="BQ5:BR5"/>
    <mergeCell ref="D5:E5"/>
    <mergeCell ref="G5:L5"/>
    <mergeCell ref="N5:Q5"/>
    <mergeCell ref="S5:AD5"/>
    <mergeCell ref="AF5:AH5"/>
    <mergeCell ref="D2:BJ2"/>
    <mergeCell ref="AJ5:AN5"/>
    <mergeCell ref="AP5:AR5"/>
    <mergeCell ref="AT5:AX5"/>
    <mergeCell ref="AZ5:BO5"/>
  </mergeCells>
  <pageMargins left="0.7" right="0.7" top="0.75" bottom="0.75" header="0.3" footer="0.3"/>
  <pageSetup paperSize="9" orientation="portrait" horizontalDpi="300" verticalDpi="300"/>
  <drawing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B2:K22"/>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11" width="20.7265625" customWidth="1"/>
  </cols>
  <sheetData>
    <row r="2" spans="2:11" ht="40" customHeight="1" x14ac:dyDescent="0.35">
      <c r="D2" s="29" t="s">
        <v>305</v>
      </c>
      <c r="E2" s="26"/>
      <c r="F2" s="26"/>
      <c r="G2" s="26"/>
      <c r="H2" s="26"/>
      <c r="I2" s="26"/>
      <c r="J2" s="26"/>
      <c r="K2" s="26"/>
    </row>
    <row r="6" spans="2:11" ht="50.15" customHeight="1" x14ac:dyDescent="0.35">
      <c r="B6" s="20" t="s">
        <v>15</v>
      </c>
      <c r="C6" s="20" t="s">
        <v>290</v>
      </c>
      <c r="D6" s="20" t="s">
        <v>291</v>
      </c>
      <c r="E6" s="20" t="s">
        <v>292</v>
      </c>
      <c r="F6" s="20" t="s">
        <v>293</v>
      </c>
      <c r="G6" s="20" t="s">
        <v>294</v>
      </c>
      <c r="H6" s="20" t="s">
        <v>295</v>
      </c>
      <c r="I6" s="20" t="s">
        <v>296</v>
      </c>
      <c r="J6" s="20" t="s">
        <v>297</v>
      </c>
    </row>
    <row r="7" spans="2:11" x14ac:dyDescent="0.35">
      <c r="B7" s="18" t="s">
        <v>298</v>
      </c>
      <c r="C7" s="17">
        <v>0.31734817714882202</v>
      </c>
      <c r="D7" s="17">
        <v>0.23092398661934299</v>
      </c>
      <c r="E7" s="17">
        <v>0.22113839401782701</v>
      </c>
      <c r="F7" s="17">
        <v>0.13780223988097501</v>
      </c>
      <c r="G7" s="17">
        <v>0.172427195750119</v>
      </c>
      <c r="H7" s="17">
        <v>0.131404227131695</v>
      </c>
      <c r="I7" s="17">
        <v>4.20302665541522E-2</v>
      </c>
      <c r="J7" s="17">
        <v>3.8854208768868401E-2</v>
      </c>
    </row>
    <row r="8" spans="2:11" x14ac:dyDescent="0.35">
      <c r="B8" s="18" t="s">
        <v>299</v>
      </c>
      <c r="C8" s="17">
        <v>0.447843970859371</v>
      </c>
      <c r="D8" s="17">
        <v>0.35793439385067399</v>
      </c>
      <c r="E8" s="17">
        <v>0.33823056585344702</v>
      </c>
      <c r="F8" s="17">
        <v>0.31676305605510702</v>
      </c>
      <c r="G8" s="17">
        <v>0.28932014909929499</v>
      </c>
      <c r="H8" s="17">
        <v>0.28158920433036799</v>
      </c>
      <c r="I8" s="17">
        <v>0.124618828970592</v>
      </c>
      <c r="J8" s="17">
        <v>0.11867306511674</v>
      </c>
    </row>
    <row r="9" spans="2:11" x14ac:dyDescent="0.35">
      <c r="B9" s="18" t="s">
        <v>300</v>
      </c>
      <c r="C9" s="17">
        <v>0.131553436174835</v>
      </c>
      <c r="D9" s="17">
        <v>0.18097724529956499</v>
      </c>
      <c r="E9" s="17">
        <v>0.17871334099430999</v>
      </c>
      <c r="F9" s="17">
        <v>0.22362955946538399</v>
      </c>
      <c r="G9" s="17">
        <v>0.213470428472953</v>
      </c>
      <c r="H9" s="17">
        <v>0.203679929846557</v>
      </c>
      <c r="I9" s="17">
        <v>0.177454996031912</v>
      </c>
      <c r="J9" s="17">
        <v>0.16651910339331799</v>
      </c>
    </row>
    <row r="10" spans="2:11" x14ac:dyDescent="0.35">
      <c r="B10" s="18" t="s">
        <v>301</v>
      </c>
      <c r="C10" s="17">
        <v>4.9231420264129598E-2</v>
      </c>
      <c r="D10" s="17">
        <v>0.105204312585107</v>
      </c>
      <c r="E10" s="17">
        <v>0.119257505374673</v>
      </c>
      <c r="F10" s="17">
        <v>0.14275392572864801</v>
      </c>
      <c r="G10" s="17">
        <v>0.144388172204478</v>
      </c>
      <c r="H10" s="17">
        <v>0.159697046103523</v>
      </c>
      <c r="I10" s="17">
        <v>0.18960051662532501</v>
      </c>
      <c r="J10" s="17">
        <v>0.20531316813616601</v>
      </c>
    </row>
    <row r="11" spans="2:11" x14ac:dyDescent="0.35">
      <c r="B11" s="18" t="s">
        <v>302</v>
      </c>
      <c r="C11" s="17">
        <v>5.1131192309670302E-2</v>
      </c>
      <c r="D11" s="17">
        <v>0.119108684428926</v>
      </c>
      <c r="E11" s="17">
        <v>0.13657487403955401</v>
      </c>
      <c r="F11" s="17">
        <v>0.17138019607733601</v>
      </c>
      <c r="G11" s="17">
        <v>0.172615146881024</v>
      </c>
      <c r="H11" s="17">
        <v>0.21646332028713999</v>
      </c>
      <c r="I11" s="17">
        <v>0.45254649257070101</v>
      </c>
      <c r="J11" s="17">
        <v>0.45495717440178401</v>
      </c>
    </row>
    <row r="12" spans="2:11" x14ac:dyDescent="0.35">
      <c r="B12" s="18" t="s">
        <v>129</v>
      </c>
      <c r="C12" s="17">
        <v>2.8918032431713698E-3</v>
      </c>
      <c r="D12" s="17">
        <v>5.8513772163855202E-3</v>
      </c>
      <c r="E12" s="17">
        <v>6.08531972018853E-3</v>
      </c>
      <c r="F12" s="17">
        <v>7.6710227925493998E-3</v>
      </c>
      <c r="G12" s="17">
        <v>7.7789075921318998E-3</v>
      </c>
      <c r="H12" s="17">
        <v>7.1662723007165398E-3</v>
      </c>
      <c r="I12" s="17">
        <v>1.3748899247316799E-2</v>
      </c>
      <c r="J12" s="17">
        <v>1.5683280183122799E-2</v>
      </c>
    </row>
    <row r="13" spans="2:11" x14ac:dyDescent="0.35">
      <c r="B13" s="23" t="s">
        <v>303</v>
      </c>
      <c r="C13" s="21">
        <v>0.76519214800819402</v>
      </c>
      <c r="D13" s="21">
        <v>0.58885838047001704</v>
      </c>
      <c r="E13" s="21">
        <v>0.559368959871274</v>
      </c>
      <c r="F13" s="21">
        <v>0.45456529593608302</v>
      </c>
      <c r="G13" s="21">
        <v>0.46174734484941299</v>
      </c>
      <c r="H13" s="21">
        <v>0.41299343146206402</v>
      </c>
      <c r="I13" s="21">
        <v>0.166649095524744</v>
      </c>
      <c r="J13" s="21">
        <v>0.157527273885608</v>
      </c>
    </row>
    <row r="14" spans="2:11" x14ac:dyDescent="0.35">
      <c r="B14" s="23" t="s">
        <v>304</v>
      </c>
      <c r="C14" s="21">
        <v>0.1003626125738</v>
      </c>
      <c r="D14" s="21">
        <v>0.22431299701403301</v>
      </c>
      <c r="E14" s="21">
        <v>0.25583237941422698</v>
      </c>
      <c r="F14" s="21">
        <v>0.31413412180598399</v>
      </c>
      <c r="G14" s="21">
        <v>0.317003319085502</v>
      </c>
      <c r="H14" s="21">
        <v>0.37616036639066303</v>
      </c>
      <c r="I14" s="21">
        <v>0.64214700919602696</v>
      </c>
      <c r="J14" s="21">
        <v>0.66027034253795003</v>
      </c>
    </row>
    <row r="15" spans="2:11" x14ac:dyDescent="0.35">
      <c r="B15" s="23" t="s">
        <v>143</v>
      </c>
      <c r="C15" s="22">
        <v>0.66482953543439405</v>
      </c>
      <c r="D15" s="22">
        <v>0.36454538345598397</v>
      </c>
      <c r="E15" s="22">
        <v>0.30353658045704701</v>
      </c>
      <c r="F15" s="22">
        <v>0.14043117413009901</v>
      </c>
      <c r="G15" s="22">
        <v>0.14474402576391199</v>
      </c>
      <c r="H15" s="22">
        <v>3.6833065071400301E-2</v>
      </c>
      <c r="I15" s="22">
        <v>-0.47549791367128202</v>
      </c>
      <c r="J15" s="22">
        <v>-0.50274306865234197</v>
      </c>
    </row>
    <row r="16" spans="2:11" x14ac:dyDescent="0.35">
      <c r="B16" s="16"/>
      <c r="C16" s="16"/>
      <c r="D16" s="16"/>
      <c r="E16" s="16"/>
      <c r="F16" s="16"/>
      <c r="G16" s="16"/>
      <c r="H16" s="16"/>
      <c r="I16" s="16"/>
      <c r="J16" s="16"/>
    </row>
    <row r="17" spans="2:2" x14ac:dyDescent="0.35">
      <c r="B17" t="s">
        <v>98</v>
      </c>
    </row>
    <row r="18" spans="2:2" x14ac:dyDescent="0.35">
      <c r="B18" t="s">
        <v>99</v>
      </c>
    </row>
    <row r="22" spans="2:2" x14ac:dyDescent="0.35">
      <c r="B22" s="8" t="str">
        <f>HYPERLINK("#'Contents'!A1", "Return to Contents")</f>
        <v>Return to Contents</v>
      </c>
    </row>
  </sheetData>
  <mergeCells count="1">
    <mergeCell ref="D2:K2"/>
  </mergeCells>
  <pageMargins left="0.7" right="0.7" top="0.75" bottom="0.75" header="0.3" footer="0.3"/>
  <pageSetup paperSize="9" orientation="portrait" horizontalDpi="300" verticalDpi="300"/>
  <drawing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B2:BR22"/>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67" width="10.7265625" customWidth="1"/>
    <col min="68" max="68" width="2.1796875" customWidth="1"/>
    <col min="69" max="70" width="10.7265625" customWidth="1"/>
    <col min="71" max="71" width="2.1796875" customWidth="1"/>
  </cols>
  <sheetData>
    <row r="2" spans="2:70" ht="40" customHeight="1" x14ac:dyDescent="0.35">
      <c r="D2" s="29" t="s">
        <v>306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row>
    <row r="5" spans="2:70" ht="30" customHeight="1" x14ac:dyDescent="0.35">
      <c r="B5" s="15"/>
      <c r="C5" s="15"/>
      <c r="D5" s="30" t="s">
        <v>74</v>
      </c>
      <c r="E5" s="30"/>
      <c r="F5" s="15"/>
      <c r="G5" s="30" t="s">
        <v>75</v>
      </c>
      <c r="H5" s="30"/>
      <c r="I5" s="30"/>
      <c r="J5" s="30"/>
      <c r="K5" s="30"/>
      <c r="L5" s="30"/>
      <c r="M5" s="15"/>
      <c r="N5" s="30" t="s">
        <v>76</v>
      </c>
      <c r="O5" s="30"/>
      <c r="P5" s="30"/>
      <c r="Q5" s="30"/>
      <c r="R5" s="15"/>
      <c r="S5" s="30" t="s">
        <v>77</v>
      </c>
      <c r="T5" s="30"/>
      <c r="U5" s="30"/>
      <c r="V5" s="30"/>
      <c r="W5" s="30"/>
      <c r="X5" s="30"/>
      <c r="Y5" s="30"/>
      <c r="Z5" s="30"/>
      <c r="AA5" s="30"/>
      <c r="AB5" s="30"/>
      <c r="AC5" s="30"/>
      <c r="AD5" s="30"/>
      <c r="AE5" s="15"/>
      <c r="AF5" s="30" t="s">
        <v>78</v>
      </c>
      <c r="AG5" s="30"/>
      <c r="AH5" s="30"/>
      <c r="AI5" s="15"/>
      <c r="AJ5" s="30" t="s">
        <v>79</v>
      </c>
      <c r="AK5" s="30"/>
      <c r="AL5" s="30"/>
      <c r="AM5" s="30"/>
      <c r="AN5" s="30"/>
      <c r="AO5" s="15"/>
      <c r="AP5" s="30" t="s">
        <v>80</v>
      </c>
      <c r="AQ5" s="30"/>
      <c r="AR5" s="30"/>
      <c r="AS5" s="15"/>
      <c r="AT5" s="30" t="s">
        <v>81</v>
      </c>
      <c r="AU5" s="30"/>
      <c r="AV5" s="30"/>
      <c r="AW5" s="30"/>
      <c r="AX5" s="30"/>
      <c r="AY5" s="15"/>
      <c r="AZ5" s="30" t="s">
        <v>82</v>
      </c>
      <c r="BA5" s="30"/>
      <c r="BB5" s="30"/>
      <c r="BC5" s="30"/>
      <c r="BD5" s="30"/>
      <c r="BE5" s="30"/>
      <c r="BF5" s="30"/>
      <c r="BG5" s="30"/>
      <c r="BH5" s="30"/>
      <c r="BI5" s="30"/>
      <c r="BJ5" s="30"/>
      <c r="BK5" s="30"/>
      <c r="BL5" s="30"/>
      <c r="BM5" s="30"/>
      <c r="BN5" s="30"/>
      <c r="BO5" s="30"/>
      <c r="BP5" s="15"/>
      <c r="BQ5" s="30" t="s">
        <v>83</v>
      </c>
      <c r="BR5" s="30"/>
    </row>
    <row r="6" spans="2:7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46</v>
      </c>
      <c r="AQ6" s="12" t="s">
        <v>47</v>
      </c>
      <c r="AR6" s="12" t="s">
        <v>50</v>
      </c>
      <c r="AT6" s="12" t="s">
        <v>51</v>
      </c>
      <c r="AU6" s="12" t="s">
        <v>52</v>
      </c>
      <c r="AV6" s="12" t="s">
        <v>53</v>
      </c>
      <c r="AW6" s="12" t="s">
        <v>54</v>
      </c>
      <c r="AX6" s="12" t="s">
        <v>55</v>
      </c>
      <c r="AZ6" s="12" t="s">
        <v>56</v>
      </c>
      <c r="BA6" s="12" t="s">
        <v>57</v>
      </c>
      <c r="BB6" s="12" t="s">
        <v>58</v>
      </c>
      <c r="BC6" s="12" t="s">
        <v>59</v>
      </c>
      <c r="BD6" s="12" t="s">
        <v>60</v>
      </c>
      <c r="BE6" s="12" t="s">
        <v>61</v>
      </c>
      <c r="BF6" s="12" t="s">
        <v>62</v>
      </c>
      <c r="BG6" s="12" t="s">
        <v>63</v>
      </c>
      <c r="BH6" s="12" t="s">
        <v>64</v>
      </c>
      <c r="BI6" s="12" t="s">
        <v>65</v>
      </c>
      <c r="BJ6" s="12" t="s">
        <v>66</v>
      </c>
      <c r="BK6" s="12" t="s">
        <v>67</v>
      </c>
      <c r="BL6" s="12" t="s">
        <v>68</v>
      </c>
      <c r="BM6" s="12" t="s">
        <v>69</v>
      </c>
      <c r="BN6" s="12" t="s">
        <v>70</v>
      </c>
      <c r="BO6" s="12" t="s">
        <v>71</v>
      </c>
      <c r="BQ6" s="12" t="s">
        <v>72</v>
      </c>
      <c r="BR6" s="12" t="s">
        <v>73</v>
      </c>
    </row>
    <row r="7" spans="2:70" ht="30" customHeight="1" x14ac:dyDescent="0.35">
      <c r="B7" s="10" t="s">
        <v>19</v>
      </c>
      <c r="C7" s="10">
        <v>4012</v>
      </c>
      <c r="D7" s="10">
        <v>1971</v>
      </c>
      <c r="E7" s="10">
        <v>2028</v>
      </c>
      <c r="F7" s="10"/>
      <c r="G7" s="10">
        <v>497</v>
      </c>
      <c r="H7" s="10">
        <v>704</v>
      </c>
      <c r="I7" s="10">
        <v>694</v>
      </c>
      <c r="J7" s="10">
        <v>693</v>
      </c>
      <c r="K7" s="10">
        <v>571</v>
      </c>
      <c r="L7" s="10">
        <v>853</v>
      </c>
      <c r="M7" s="10"/>
      <c r="N7" s="10">
        <v>1178</v>
      </c>
      <c r="O7" s="10">
        <v>1131</v>
      </c>
      <c r="P7" s="10">
        <v>781</v>
      </c>
      <c r="Q7" s="10">
        <v>909</v>
      </c>
      <c r="R7" s="10"/>
      <c r="S7" s="10">
        <v>563</v>
      </c>
      <c r="T7" s="10">
        <v>553</v>
      </c>
      <c r="U7" s="10">
        <v>314</v>
      </c>
      <c r="V7" s="10">
        <v>343</v>
      </c>
      <c r="W7" s="10">
        <v>293</v>
      </c>
      <c r="X7" s="10">
        <v>376</v>
      </c>
      <c r="Y7" s="10">
        <v>336</v>
      </c>
      <c r="Z7" s="10">
        <v>171</v>
      </c>
      <c r="AA7" s="10">
        <v>447</v>
      </c>
      <c r="AB7" s="10">
        <v>337</v>
      </c>
      <c r="AC7" s="10">
        <v>188</v>
      </c>
      <c r="AD7" s="10">
        <v>91</v>
      </c>
      <c r="AE7" s="10"/>
      <c r="AF7" s="10">
        <v>1421</v>
      </c>
      <c r="AG7" s="10">
        <v>1665</v>
      </c>
      <c r="AH7" s="10">
        <v>577</v>
      </c>
      <c r="AI7" s="10"/>
      <c r="AJ7" s="10">
        <v>1433</v>
      </c>
      <c r="AK7" s="10">
        <v>1082</v>
      </c>
      <c r="AL7" s="10">
        <v>299</v>
      </c>
      <c r="AM7" s="10">
        <v>42</v>
      </c>
      <c r="AN7" s="10">
        <v>541</v>
      </c>
      <c r="AO7" s="10"/>
      <c r="AP7" s="10">
        <v>878</v>
      </c>
      <c r="AQ7" s="10">
        <v>1369</v>
      </c>
      <c r="AR7" s="10">
        <v>264</v>
      </c>
      <c r="AS7" s="10"/>
      <c r="AT7" s="10">
        <v>929</v>
      </c>
      <c r="AU7" s="10">
        <v>932</v>
      </c>
      <c r="AV7" s="10">
        <v>1096</v>
      </c>
      <c r="AW7" s="10">
        <v>455</v>
      </c>
      <c r="AX7" s="10">
        <v>62</v>
      </c>
      <c r="AY7" s="10"/>
      <c r="AZ7" s="10">
        <v>33</v>
      </c>
      <c r="BA7" s="10">
        <v>185</v>
      </c>
      <c r="BB7" s="10">
        <v>256</v>
      </c>
      <c r="BC7" s="10">
        <v>269</v>
      </c>
      <c r="BD7" s="10">
        <v>403</v>
      </c>
      <c r="BE7" s="10">
        <v>436</v>
      </c>
      <c r="BF7" s="10">
        <v>391</v>
      </c>
      <c r="BG7" s="10">
        <v>312</v>
      </c>
      <c r="BH7" s="10">
        <v>253</v>
      </c>
      <c r="BI7" s="10">
        <v>211</v>
      </c>
      <c r="BJ7" s="10">
        <v>336</v>
      </c>
      <c r="BK7" s="10">
        <v>187</v>
      </c>
      <c r="BL7" s="10">
        <v>180</v>
      </c>
      <c r="BM7" s="10">
        <v>103</v>
      </c>
      <c r="BN7" s="10">
        <v>95</v>
      </c>
      <c r="BO7" s="10">
        <v>161</v>
      </c>
      <c r="BP7" s="10"/>
      <c r="BQ7" s="10">
        <v>1235</v>
      </c>
      <c r="BR7" s="10">
        <v>2665</v>
      </c>
    </row>
    <row r="8" spans="2:70" ht="30" customHeight="1" x14ac:dyDescent="0.35">
      <c r="B8" s="11" t="s">
        <v>20</v>
      </c>
      <c r="C8" s="11">
        <v>4012</v>
      </c>
      <c r="D8" s="11">
        <v>1975</v>
      </c>
      <c r="E8" s="11">
        <v>2024</v>
      </c>
      <c r="F8" s="11"/>
      <c r="G8" s="11">
        <v>558</v>
      </c>
      <c r="H8" s="11">
        <v>682</v>
      </c>
      <c r="I8" s="11">
        <v>685</v>
      </c>
      <c r="J8" s="11">
        <v>686</v>
      </c>
      <c r="K8" s="11">
        <v>562</v>
      </c>
      <c r="L8" s="11">
        <v>839</v>
      </c>
      <c r="M8" s="11"/>
      <c r="N8" s="11">
        <v>1080</v>
      </c>
      <c r="O8" s="11">
        <v>1039</v>
      </c>
      <c r="P8" s="11">
        <v>880</v>
      </c>
      <c r="Q8" s="11">
        <v>1000</v>
      </c>
      <c r="R8" s="11"/>
      <c r="S8" s="11">
        <v>562</v>
      </c>
      <c r="T8" s="11">
        <v>522</v>
      </c>
      <c r="U8" s="11">
        <v>321</v>
      </c>
      <c r="V8" s="11">
        <v>361</v>
      </c>
      <c r="W8" s="11">
        <v>281</v>
      </c>
      <c r="X8" s="11">
        <v>361</v>
      </c>
      <c r="Y8" s="11">
        <v>321</v>
      </c>
      <c r="Z8" s="11">
        <v>160</v>
      </c>
      <c r="AA8" s="11">
        <v>441</v>
      </c>
      <c r="AB8" s="11">
        <v>361</v>
      </c>
      <c r="AC8" s="11">
        <v>201</v>
      </c>
      <c r="AD8" s="11">
        <v>120</v>
      </c>
      <c r="AE8" s="11"/>
      <c r="AF8" s="11">
        <v>1410</v>
      </c>
      <c r="AG8" s="11">
        <v>1629</v>
      </c>
      <c r="AH8" s="11">
        <v>599</v>
      </c>
      <c r="AI8" s="11"/>
      <c r="AJ8" s="11">
        <v>1397</v>
      </c>
      <c r="AK8" s="11">
        <v>1071</v>
      </c>
      <c r="AL8" s="11">
        <v>288</v>
      </c>
      <c r="AM8" s="11">
        <v>45</v>
      </c>
      <c r="AN8" s="11">
        <v>558</v>
      </c>
      <c r="AO8" s="11"/>
      <c r="AP8" s="11">
        <v>856</v>
      </c>
      <c r="AQ8" s="11">
        <v>1358</v>
      </c>
      <c r="AR8" s="11">
        <v>259</v>
      </c>
      <c r="AS8" s="11"/>
      <c r="AT8" s="11">
        <v>961</v>
      </c>
      <c r="AU8" s="11">
        <v>958</v>
      </c>
      <c r="AV8" s="11">
        <v>1056</v>
      </c>
      <c r="AW8" s="11">
        <v>434</v>
      </c>
      <c r="AX8" s="11">
        <v>55</v>
      </c>
      <c r="AY8" s="11"/>
      <c r="AZ8" s="11">
        <v>33</v>
      </c>
      <c r="BA8" s="11">
        <v>186</v>
      </c>
      <c r="BB8" s="11">
        <v>267</v>
      </c>
      <c r="BC8" s="11">
        <v>280</v>
      </c>
      <c r="BD8" s="11">
        <v>416</v>
      </c>
      <c r="BE8" s="11">
        <v>443</v>
      </c>
      <c r="BF8" s="11">
        <v>394</v>
      </c>
      <c r="BG8" s="11">
        <v>314</v>
      </c>
      <c r="BH8" s="11">
        <v>257</v>
      </c>
      <c r="BI8" s="11">
        <v>206</v>
      </c>
      <c r="BJ8" s="11">
        <v>329</v>
      </c>
      <c r="BK8" s="11">
        <v>179</v>
      </c>
      <c r="BL8" s="11">
        <v>174</v>
      </c>
      <c r="BM8" s="11">
        <v>97</v>
      </c>
      <c r="BN8" s="11">
        <v>87</v>
      </c>
      <c r="BO8" s="11">
        <v>148</v>
      </c>
      <c r="BP8" s="11"/>
      <c r="BQ8" s="11">
        <v>1209</v>
      </c>
      <c r="BR8" s="11">
        <v>2688</v>
      </c>
    </row>
    <row r="9" spans="2:70" x14ac:dyDescent="0.35">
      <c r="B9" s="18" t="s">
        <v>298</v>
      </c>
      <c r="C9" s="17">
        <v>0.23092398661934299</v>
      </c>
      <c r="D9" s="17">
        <v>0.22238649904293001</v>
      </c>
      <c r="E9" s="17">
        <v>0.237859283981953</v>
      </c>
      <c r="F9" s="17"/>
      <c r="G9" s="17">
        <v>0.321281606955995</v>
      </c>
      <c r="H9" s="17">
        <v>0.32341963943611102</v>
      </c>
      <c r="I9" s="17">
        <v>0.31191687551234998</v>
      </c>
      <c r="J9" s="17">
        <v>0.216342792770787</v>
      </c>
      <c r="K9" s="17">
        <v>0.15039706383540599</v>
      </c>
      <c r="L9" s="17">
        <v>9.5250055628527994E-2</v>
      </c>
      <c r="M9" s="17"/>
      <c r="N9" s="17">
        <v>0.24617768328964101</v>
      </c>
      <c r="O9" s="17">
        <v>0.22113112002843299</v>
      </c>
      <c r="P9" s="17">
        <v>0.27006660541009297</v>
      </c>
      <c r="Q9" s="17">
        <v>0.19084457988763401</v>
      </c>
      <c r="R9" s="17"/>
      <c r="S9" s="17">
        <v>0.292388262868788</v>
      </c>
      <c r="T9" s="17">
        <v>0.222201663930154</v>
      </c>
      <c r="U9" s="17">
        <v>0.19208227507929401</v>
      </c>
      <c r="V9" s="17">
        <v>0.194831781606182</v>
      </c>
      <c r="W9" s="17">
        <v>0.20659089761693999</v>
      </c>
      <c r="X9" s="17">
        <v>0.24105368689528001</v>
      </c>
      <c r="Y9" s="17">
        <v>0.20555357276324701</v>
      </c>
      <c r="Z9" s="17">
        <v>0.237040709252717</v>
      </c>
      <c r="AA9" s="17">
        <v>0.225363573549997</v>
      </c>
      <c r="AB9" s="17">
        <v>0.244511552004126</v>
      </c>
      <c r="AC9" s="17">
        <v>0.216779729337992</v>
      </c>
      <c r="AD9" s="17">
        <v>0.28297806545903198</v>
      </c>
      <c r="AE9" s="17"/>
      <c r="AF9" s="17">
        <v>0.190926600688054</v>
      </c>
      <c r="AG9" s="17">
        <v>0.24143997841738701</v>
      </c>
      <c r="AH9" s="17">
        <v>0.21285114031716301</v>
      </c>
      <c r="AI9" s="17"/>
      <c r="AJ9" s="17">
        <v>0.17249908753930299</v>
      </c>
      <c r="AK9" s="17">
        <v>0.291543566269794</v>
      </c>
      <c r="AL9" s="17">
        <v>0.21468189823514999</v>
      </c>
      <c r="AM9" s="17">
        <v>0.31788645336566501</v>
      </c>
      <c r="AN9" s="17">
        <v>0.204312124685739</v>
      </c>
      <c r="AO9" s="17"/>
      <c r="AP9" s="17">
        <v>0.19165145493739699</v>
      </c>
      <c r="AQ9" s="17">
        <v>0.283557982047899</v>
      </c>
      <c r="AR9" s="17">
        <v>0.236746706204845</v>
      </c>
      <c r="AS9" s="17"/>
      <c r="AT9" s="17">
        <v>0.17385801326167499</v>
      </c>
      <c r="AU9" s="17">
        <v>0.24603357371406701</v>
      </c>
      <c r="AV9" s="17">
        <v>0.26315121867563901</v>
      </c>
      <c r="AW9" s="17">
        <v>0.27161494457278001</v>
      </c>
      <c r="AX9" s="17">
        <v>0.32499002296699397</v>
      </c>
      <c r="AY9" s="17"/>
      <c r="AZ9" s="17">
        <v>0.185273220806732</v>
      </c>
      <c r="BA9" s="17">
        <v>0.178486533619236</v>
      </c>
      <c r="BB9" s="17">
        <v>0.16738993664077201</v>
      </c>
      <c r="BC9" s="17">
        <v>0.19591777679905001</v>
      </c>
      <c r="BD9" s="17">
        <v>0.228453850301088</v>
      </c>
      <c r="BE9" s="17">
        <v>0.195116806330902</v>
      </c>
      <c r="BF9" s="17">
        <v>0.235371644554694</v>
      </c>
      <c r="BG9" s="17">
        <v>0.23711179017008999</v>
      </c>
      <c r="BH9" s="17">
        <v>0.238315604220212</v>
      </c>
      <c r="BI9" s="17">
        <v>0.238075220401053</v>
      </c>
      <c r="BJ9" s="17">
        <v>0.26572316233986698</v>
      </c>
      <c r="BK9" s="17">
        <v>0.28033279187878701</v>
      </c>
      <c r="BL9" s="17">
        <v>0.29150838552304997</v>
      </c>
      <c r="BM9" s="17">
        <v>0.24459533215708601</v>
      </c>
      <c r="BN9" s="17">
        <v>0.331412680244969</v>
      </c>
      <c r="BO9" s="17">
        <v>0.295514974494966</v>
      </c>
      <c r="BP9" s="17"/>
      <c r="BQ9" s="17">
        <v>0.32067361099115999</v>
      </c>
      <c r="BR9" s="17">
        <v>0.191940328376353</v>
      </c>
    </row>
    <row r="10" spans="2:70" x14ac:dyDescent="0.35">
      <c r="B10" s="18" t="s">
        <v>299</v>
      </c>
      <c r="C10" s="17">
        <v>0.35793439385067399</v>
      </c>
      <c r="D10" s="17">
        <v>0.35516508581628498</v>
      </c>
      <c r="E10" s="17">
        <v>0.36203018535359699</v>
      </c>
      <c r="F10" s="17"/>
      <c r="G10" s="17">
        <v>0.43231008504162999</v>
      </c>
      <c r="H10" s="17">
        <v>0.41564266868666899</v>
      </c>
      <c r="I10" s="17">
        <v>0.404491894226854</v>
      </c>
      <c r="J10" s="17">
        <v>0.35577243076835802</v>
      </c>
      <c r="K10" s="17">
        <v>0.29887671713318098</v>
      </c>
      <c r="L10" s="17">
        <v>0.26478715752839699</v>
      </c>
      <c r="M10" s="17"/>
      <c r="N10" s="17">
        <v>0.35612669692863602</v>
      </c>
      <c r="O10" s="17">
        <v>0.37384791532204698</v>
      </c>
      <c r="P10" s="17">
        <v>0.363995594413143</v>
      </c>
      <c r="Q10" s="17">
        <v>0.34075691911832001</v>
      </c>
      <c r="R10" s="17"/>
      <c r="S10" s="17">
        <v>0.37177948678066902</v>
      </c>
      <c r="T10" s="17">
        <v>0.38137196485159902</v>
      </c>
      <c r="U10" s="17">
        <v>0.34883913667548799</v>
      </c>
      <c r="V10" s="17">
        <v>0.34517963438322902</v>
      </c>
      <c r="W10" s="17">
        <v>0.35902489167458801</v>
      </c>
      <c r="X10" s="17">
        <v>0.388500275605904</v>
      </c>
      <c r="Y10" s="17">
        <v>0.36123628815514403</v>
      </c>
      <c r="Z10" s="17">
        <v>0.40070622068744999</v>
      </c>
      <c r="AA10" s="17">
        <v>0.35332007922770098</v>
      </c>
      <c r="AB10" s="17">
        <v>0.29933835417815402</v>
      </c>
      <c r="AC10" s="17">
        <v>0.32404861168395899</v>
      </c>
      <c r="AD10" s="17">
        <v>0.34347708623377199</v>
      </c>
      <c r="AE10" s="17"/>
      <c r="AF10" s="17">
        <v>0.31585396000184901</v>
      </c>
      <c r="AG10" s="17">
        <v>0.36786892497780599</v>
      </c>
      <c r="AH10" s="17">
        <v>0.39762476802820401</v>
      </c>
      <c r="AI10" s="17"/>
      <c r="AJ10" s="17">
        <v>0.34359005268472498</v>
      </c>
      <c r="AK10" s="17">
        <v>0.37878362066985</v>
      </c>
      <c r="AL10" s="17">
        <v>0.34095291504490599</v>
      </c>
      <c r="AM10" s="17">
        <v>0.28335359834548202</v>
      </c>
      <c r="AN10" s="17">
        <v>0.36269953633623597</v>
      </c>
      <c r="AO10" s="17"/>
      <c r="AP10" s="17">
        <v>0.35501741941909498</v>
      </c>
      <c r="AQ10" s="17">
        <v>0.381104463522416</v>
      </c>
      <c r="AR10" s="17">
        <v>0.33643104706469701</v>
      </c>
      <c r="AS10" s="17"/>
      <c r="AT10" s="17">
        <v>0.34013581371942903</v>
      </c>
      <c r="AU10" s="17">
        <v>0.36905333228097997</v>
      </c>
      <c r="AV10" s="17">
        <v>0.37249281651523602</v>
      </c>
      <c r="AW10" s="17">
        <v>0.39320023587815001</v>
      </c>
      <c r="AX10" s="17">
        <v>0.36911378669928602</v>
      </c>
      <c r="AY10" s="17"/>
      <c r="AZ10" s="17">
        <v>0.19732581331173901</v>
      </c>
      <c r="BA10" s="17">
        <v>0.326956479671206</v>
      </c>
      <c r="BB10" s="17">
        <v>0.35222409729700799</v>
      </c>
      <c r="BC10" s="17">
        <v>0.37309711247103799</v>
      </c>
      <c r="BD10" s="17">
        <v>0.341202487564915</v>
      </c>
      <c r="BE10" s="17">
        <v>0.333676135527051</v>
      </c>
      <c r="BF10" s="17">
        <v>0.33006238547935901</v>
      </c>
      <c r="BG10" s="17">
        <v>0.39241147311372898</v>
      </c>
      <c r="BH10" s="17">
        <v>0.37835280989303499</v>
      </c>
      <c r="BI10" s="17">
        <v>0.41868092490896103</v>
      </c>
      <c r="BJ10" s="17">
        <v>0.355267511464048</v>
      </c>
      <c r="BK10" s="17">
        <v>0.368217495132311</v>
      </c>
      <c r="BL10" s="17">
        <v>0.40380614291961903</v>
      </c>
      <c r="BM10" s="17">
        <v>0.409481986449305</v>
      </c>
      <c r="BN10" s="17">
        <v>0.40531404706637297</v>
      </c>
      <c r="BO10" s="17">
        <v>0.38107587834758</v>
      </c>
      <c r="BP10" s="17"/>
      <c r="BQ10" s="17">
        <v>0.37033784411026099</v>
      </c>
      <c r="BR10" s="17">
        <v>0.35166626970904002</v>
      </c>
    </row>
    <row r="11" spans="2:70" x14ac:dyDescent="0.35">
      <c r="B11" s="18" t="s">
        <v>300</v>
      </c>
      <c r="C11" s="17">
        <v>0.18097724529956499</v>
      </c>
      <c r="D11" s="17">
        <v>0.182999357025832</v>
      </c>
      <c r="E11" s="17">
        <v>0.1790241620536</v>
      </c>
      <c r="F11" s="17"/>
      <c r="G11" s="17">
        <v>0.14108684162616</v>
      </c>
      <c r="H11" s="17">
        <v>0.14504571889082801</v>
      </c>
      <c r="I11" s="17">
        <v>0.15859507041754201</v>
      </c>
      <c r="J11" s="17">
        <v>0.196032188538006</v>
      </c>
      <c r="K11" s="17">
        <v>0.20913610893448401</v>
      </c>
      <c r="L11" s="17">
        <v>0.223865752079633</v>
      </c>
      <c r="M11" s="17"/>
      <c r="N11" s="17">
        <v>0.17644332128738699</v>
      </c>
      <c r="O11" s="17">
        <v>0.18561848554370899</v>
      </c>
      <c r="P11" s="17">
        <v>0.16755535999957499</v>
      </c>
      <c r="Q11" s="17">
        <v>0.19037579267829099</v>
      </c>
      <c r="R11" s="17"/>
      <c r="S11" s="17">
        <v>0.172330096689918</v>
      </c>
      <c r="T11" s="17">
        <v>0.157233377355909</v>
      </c>
      <c r="U11" s="17">
        <v>0.24273921708049301</v>
      </c>
      <c r="V11" s="17">
        <v>0.17527374723061201</v>
      </c>
      <c r="W11" s="17">
        <v>0.204712903925305</v>
      </c>
      <c r="X11" s="17">
        <v>0.17525078853863399</v>
      </c>
      <c r="Y11" s="17">
        <v>0.169414879251056</v>
      </c>
      <c r="Z11" s="17">
        <v>0.16551616729146301</v>
      </c>
      <c r="AA11" s="17">
        <v>0.179587161510113</v>
      </c>
      <c r="AB11" s="17">
        <v>0.185008624156805</v>
      </c>
      <c r="AC11" s="17">
        <v>0.181066173414968</v>
      </c>
      <c r="AD11" s="17">
        <v>0.18271221328319101</v>
      </c>
      <c r="AE11" s="17"/>
      <c r="AF11" s="17">
        <v>0.190210696084052</v>
      </c>
      <c r="AG11" s="17">
        <v>0.186212560237032</v>
      </c>
      <c r="AH11" s="17">
        <v>0.177398302057379</v>
      </c>
      <c r="AI11" s="17"/>
      <c r="AJ11" s="17">
        <v>0.198867277949521</v>
      </c>
      <c r="AK11" s="17">
        <v>0.16958233439092099</v>
      </c>
      <c r="AL11" s="17">
        <v>0.18185704624016</v>
      </c>
      <c r="AM11" s="17">
        <v>0.11470089282394599</v>
      </c>
      <c r="AN11" s="17">
        <v>0.17702172641054001</v>
      </c>
      <c r="AO11" s="17"/>
      <c r="AP11" s="17">
        <v>0.188099530439679</v>
      </c>
      <c r="AQ11" s="17">
        <v>0.167453914445712</v>
      </c>
      <c r="AR11" s="17">
        <v>0.192746060572037</v>
      </c>
      <c r="AS11" s="17"/>
      <c r="AT11" s="17">
        <v>0.192837222220474</v>
      </c>
      <c r="AU11" s="17">
        <v>0.182988004519924</v>
      </c>
      <c r="AV11" s="17">
        <v>0.17665250808393901</v>
      </c>
      <c r="AW11" s="17">
        <v>0.17135279222373401</v>
      </c>
      <c r="AX11" s="17">
        <v>0.12839585256208499</v>
      </c>
      <c r="AY11" s="17"/>
      <c r="AZ11" s="17">
        <v>0.35026864055113599</v>
      </c>
      <c r="BA11" s="17">
        <v>0.197131945194781</v>
      </c>
      <c r="BB11" s="17">
        <v>0.178093824375985</v>
      </c>
      <c r="BC11" s="17">
        <v>0.15321432625996001</v>
      </c>
      <c r="BD11" s="17">
        <v>0.168420930021184</v>
      </c>
      <c r="BE11" s="17">
        <v>0.22531567928415999</v>
      </c>
      <c r="BF11" s="17">
        <v>0.18993784281100101</v>
      </c>
      <c r="BG11" s="17">
        <v>0.140319898365313</v>
      </c>
      <c r="BH11" s="17">
        <v>0.19461852567263699</v>
      </c>
      <c r="BI11" s="17">
        <v>0.164250383116016</v>
      </c>
      <c r="BJ11" s="17">
        <v>0.198769078930816</v>
      </c>
      <c r="BK11" s="17">
        <v>0.13844963783259101</v>
      </c>
      <c r="BL11" s="17">
        <v>0.14939136340935899</v>
      </c>
      <c r="BM11" s="17">
        <v>0.21146734718046201</v>
      </c>
      <c r="BN11" s="17">
        <v>0.12403735864899</v>
      </c>
      <c r="BO11" s="17">
        <v>0.160795018039496</v>
      </c>
      <c r="BP11" s="17"/>
      <c r="BQ11" s="17">
        <v>0.15312308411073999</v>
      </c>
      <c r="BR11" s="17">
        <v>0.19041919777809699</v>
      </c>
    </row>
    <row r="12" spans="2:70" x14ac:dyDescent="0.35">
      <c r="B12" s="18" t="s">
        <v>301</v>
      </c>
      <c r="C12" s="17">
        <v>0.105204312585107</v>
      </c>
      <c r="D12" s="17">
        <v>0.115942142167377</v>
      </c>
      <c r="E12" s="17">
        <v>9.4462039456385899E-2</v>
      </c>
      <c r="F12" s="17"/>
      <c r="G12" s="17">
        <v>6.7518559612912199E-2</v>
      </c>
      <c r="H12" s="17">
        <v>5.8780975275983402E-2</v>
      </c>
      <c r="I12" s="17">
        <v>7.4465370172215897E-2</v>
      </c>
      <c r="J12" s="17">
        <v>0.10279327059602</v>
      </c>
      <c r="K12" s="17">
        <v>0.14695854238585501</v>
      </c>
      <c r="L12" s="17">
        <v>0.167158163859013</v>
      </c>
      <c r="M12" s="17"/>
      <c r="N12" s="17">
        <v>0.105946686279814</v>
      </c>
      <c r="O12" s="17">
        <v>0.103688326613569</v>
      </c>
      <c r="P12" s="17">
        <v>9.4049531879208198E-2</v>
      </c>
      <c r="Q12" s="17">
        <v>0.114168886192407</v>
      </c>
      <c r="R12" s="17"/>
      <c r="S12" s="17">
        <v>7.9235023930029194E-2</v>
      </c>
      <c r="T12" s="17">
        <v>0.10841151509473899</v>
      </c>
      <c r="U12" s="17">
        <v>0.100557497044657</v>
      </c>
      <c r="V12" s="17">
        <v>0.10365757422701601</v>
      </c>
      <c r="W12" s="17">
        <v>0.112698890519997</v>
      </c>
      <c r="X12" s="17">
        <v>9.0796206390901801E-2</v>
      </c>
      <c r="Y12" s="17">
        <v>0.141135961921868</v>
      </c>
      <c r="Z12" s="17">
        <v>0.101464831024639</v>
      </c>
      <c r="AA12" s="17">
        <v>0.11055202480286901</v>
      </c>
      <c r="AB12" s="17">
        <v>0.116360795981664</v>
      </c>
      <c r="AC12" s="17">
        <v>0.139978472289704</v>
      </c>
      <c r="AD12" s="17">
        <v>5.31482490504806E-2</v>
      </c>
      <c r="AE12" s="17"/>
      <c r="AF12" s="17">
        <v>0.12775395850635099</v>
      </c>
      <c r="AG12" s="17">
        <v>0.10161543184832</v>
      </c>
      <c r="AH12" s="17">
        <v>9.2635015375048799E-2</v>
      </c>
      <c r="AI12" s="17"/>
      <c r="AJ12" s="17">
        <v>0.119303599723526</v>
      </c>
      <c r="AK12" s="17">
        <v>8.2801374931997504E-2</v>
      </c>
      <c r="AL12" s="17">
        <v>0.135245017768543</v>
      </c>
      <c r="AM12" s="17">
        <v>0.16127800836461201</v>
      </c>
      <c r="AN12" s="17">
        <v>0.120284308396201</v>
      </c>
      <c r="AO12" s="17"/>
      <c r="AP12" s="17">
        <v>0.113610930509691</v>
      </c>
      <c r="AQ12" s="17">
        <v>8.8570172037400696E-2</v>
      </c>
      <c r="AR12" s="17">
        <v>0.126207546267529</v>
      </c>
      <c r="AS12" s="17"/>
      <c r="AT12" s="17">
        <v>0.12591975011818099</v>
      </c>
      <c r="AU12" s="17">
        <v>9.2813044990923702E-2</v>
      </c>
      <c r="AV12" s="17">
        <v>8.8169329926434198E-2</v>
      </c>
      <c r="AW12" s="17">
        <v>8.9439988045662194E-2</v>
      </c>
      <c r="AX12" s="17">
        <v>6.9993543147533199E-2</v>
      </c>
      <c r="AY12" s="17"/>
      <c r="AZ12" s="17">
        <v>9.6601884649891903E-2</v>
      </c>
      <c r="BA12" s="17">
        <v>0.114546554194185</v>
      </c>
      <c r="BB12" s="17">
        <v>0.122602732886055</v>
      </c>
      <c r="BC12" s="17">
        <v>0.131652604335319</v>
      </c>
      <c r="BD12" s="17">
        <v>0.10077816992541699</v>
      </c>
      <c r="BE12" s="17">
        <v>0.12676237030520299</v>
      </c>
      <c r="BF12" s="17">
        <v>0.12610077485526999</v>
      </c>
      <c r="BG12" s="17">
        <v>0.11769429508519801</v>
      </c>
      <c r="BH12" s="17">
        <v>7.96444060138701E-2</v>
      </c>
      <c r="BI12" s="17">
        <v>6.9149261786694102E-2</v>
      </c>
      <c r="BJ12" s="17">
        <v>9.9306184926520005E-2</v>
      </c>
      <c r="BK12" s="17">
        <v>0.104577496803265</v>
      </c>
      <c r="BL12" s="17">
        <v>7.83368839611049E-2</v>
      </c>
      <c r="BM12" s="17">
        <v>4.4439682565327099E-2</v>
      </c>
      <c r="BN12" s="17">
        <v>7.3694403452187904E-2</v>
      </c>
      <c r="BO12" s="17">
        <v>8.4713097900105006E-2</v>
      </c>
      <c r="BP12" s="17"/>
      <c r="BQ12" s="17">
        <v>7.5745900315140696E-2</v>
      </c>
      <c r="BR12" s="17">
        <v>0.119886471349911</v>
      </c>
    </row>
    <row r="13" spans="2:70" x14ac:dyDescent="0.35">
      <c r="B13" s="18" t="s">
        <v>302</v>
      </c>
      <c r="C13" s="17">
        <v>0.119108684428926</v>
      </c>
      <c r="D13" s="17">
        <v>0.119236047976189</v>
      </c>
      <c r="E13" s="17">
        <v>0.119192987807839</v>
      </c>
      <c r="F13" s="17"/>
      <c r="G13" s="17">
        <v>3.02931383491904E-2</v>
      </c>
      <c r="H13" s="17">
        <v>4.7442919325373201E-2</v>
      </c>
      <c r="I13" s="17">
        <v>4.92621395937708E-2</v>
      </c>
      <c r="J13" s="17">
        <v>0.120522654856847</v>
      </c>
      <c r="K13" s="17">
        <v>0.19105638029055599</v>
      </c>
      <c r="L13" s="17">
        <v>0.24422236139794301</v>
      </c>
      <c r="M13" s="17"/>
      <c r="N13" s="17">
        <v>0.112226827582059</v>
      </c>
      <c r="O13" s="17">
        <v>0.110405142496075</v>
      </c>
      <c r="P13" s="17">
        <v>9.9304329603636401E-2</v>
      </c>
      <c r="Q13" s="17">
        <v>0.153644394771311</v>
      </c>
      <c r="R13" s="17"/>
      <c r="S13" s="17">
        <v>7.7730028185214906E-2</v>
      </c>
      <c r="T13" s="17">
        <v>0.12138679233848799</v>
      </c>
      <c r="U13" s="17">
        <v>0.11197029289881601</v>
      </c>
      <c r="V13" s="17">
        <v>0.174984990319939</v>
      </c>
      <c r="W13" s="17">
        <v>0.113879111191295</v>
      </c>
      <c r="X13" s="17">
        <v>9.9124382504736097E-2</v>
      </c>
      <c r="Y13" s="17">
        <v>0.11648052519300001</v>
      </c>
      <c r="Z13" s="17">
        <v>9.5272071743730702E-2</v>
      </c>
      <c r="AA13" s="17">
        <v>0.122482835164969</v>
      </c>
      <c r="AB13" s="17">
        <v>0.149445865273787</v>
      </c>
      <c r="AC13" s="17">
        <v>0.133322961419339</v>
      </c>
      <c r="AD13" s="17">
        <v>0.137684385973525</v>
      </c>
      <c r="AE13" s="17"/>
      <c r="AF13" s="17">
        <v>0.170274895824126</v>
      </c>
      <c r="AG13" s="17">
        <v>9.8566841167322006E-2</v>
      </c>
      <c r="AH13" s="17">
        <v>0.104935987092665</v>
      </c>
      <c r="AI13" s="17"/>
      <c r="AJ13" s="17">
        <v>0.16103819388219501</v>
      </c>
      <c r="AK13" s="17">
        <v>7.3489636312992199E-2</v>
      </c>
      <c r="AL13" s="17">
        <v>0.12161919755058501</v>
      </c>
      <c r="AM13" s="17">
        <v>0.122781047100295</v>
      </c>
      <c r="AN13" s="17">
        <v>0.123642331257401</v>
      </c>
      <c r="AO13" s="17"/>
      <c r="AP13" s="17">
        <v>0.14529931354192399</v>
      </c>
      <c r="AQ13" s="17">
        <v>7.5780355544067701E-2</v>
      </c>
      <c r="AR13" s="17">
        <v>9.9113100545266994E-2</v>
      </c>
      <c r="AS13" s="17"/>
      <c r="AT13" s="17">
        <v>0.161440633680873</v>
      </c>
      <c r="AU13" s="17">
        <v>0.106127160424039</v>
      </c>
      <c r="AV13" s="17">
        <v>9.6591740011786401E-2</v>
      </c>
      <c r="AW13" s="17">
        <v>6.9467764076539998E-2</v>
      </c>
      <c r="AX13" s="17">
        <v>6.2442183404265897E-2</v>
      </c>
      <c r="AY13" s="17"/>
      <c r="AZ13" s="17">
        <v>0.17053044068050099</v>
      </c>
      <c r="BA13" s="17">
        <v>0.17770059158062701</v>
      </c>
      <c r="BB13" s="17">
        <v>0.17183010542014299</v>
      </c>
      <c r="BC13" s="17">
        <v>0.137603005457274</v>
      </c>
      <c r="BD13" s="17">
        <v>0.15305157052123999</v>
      </c>
      <c r="BE13" s="17">
        <v>0.11259040469095501</v>
      </c>
      <c r="BF13" s="17">
        <v>0.11852735229967699</v>
      </c>
      <c r="BG13" s="17">
        <v>9.6039615207808404E-2</v>
      </c>
      <c r="BH13" s="17">
        <v>0.109068654200246</v>
      </c>
      <c r="BI13" s="17">
        <v>0.10563089994974099</v>
      </c>
      <c r="BJ13" s="17">
        <v>7.7745103523422204E-2</v>
      </c>
      <c r="BK13" s="17">
        <v>0.10214399354643</v>
      </c>
      <c r="BL13" s="17">
        <v>7.6957224186867804E-2</v>
      </c>
      <c r="BM13" s="17">
        <v>9.0015651647820494E-2</v>
      </c>
      <c r="BN13" s="17">
        <v>5.5032473095031398E-2</v>
      </c>
      <c r="BO13" s="17">
        <v>7.7901031217852995E-2</v>
      </c>
      <c r="BP13" s="17"/>
      <c r="BQ13" s="17">
        <v>7.4553583283573893E-2</v>
      </c>
      <c r="BR13" s="17">
        <v>0.140622599273555</v>
      </c>
    </row>
    <row r="14" spans="2:70" x14ac:dyDescent="0.35">
      <c r="B14" s="18" t="s">
        <v>129</v>
      </c>
      <c r="C14" s="17">
        <v>5.8513772163855202E-3</v>
      </c>
      <c r="D14" s="17">
        <v>4.2708679713869702E-3</v>
      </c>
      <c r="E14" s="17">
        <v>7.4313413466254004E-3</v>
      </c>
      <c r="F14" s="17"/>
      <c r="G14" s="17">
        <v>7.5097684141126201E-3</v>
      </c>
      <c r="H14" s="17">
        <v>9.6680783850358297E-3</v>
      </c>
      <c r="I14" s="17">
        <v>1.2686500772678001E-3</v>
      </c>
      <c r="J14" s="17">
        <v>8.5366624699815992E-3</v>
      </c>
      <c r="K14" s="17">
        <v>3.57518742051795E-3</v>
      </c>
      <c r="L14" s="17">
        <v>4.7165095064861003E-3</v>
      </c>
      <c r="M14" s="17"/>
      <c r="N14" s="17">
        <v>3.07878463246339E-3</v>
      </c>
      <c r="O14" s="17">
        <v>5.3090099961670802E-3</v>
      </c>
      <c r="P14" s="17">
        <v>5.0285786943454203E-3</v>
      </c>
      <c r="Q14" s="17">
        <v>1.02094273520367E-2</v>
      </c>
      <c r="R14" s="17"/>
      <c r="S14" s="17">
        <v>6.5371015453807996E-3</v>
      </c>
      <c r="T14" s="17">
        <v>9.3946864291105502E-3</v>
      </c>
      <c r="U14" s="17">
        <v>3.8115812212521799E-3</v>
      </c>
      <c r="V14" s="17">
        <v>6.0722722330228303E-3</v>
      </c>
      <c r="W14" s="17">
        <v>3.0933050718752902E-3</v>
      </c>
      <c r="X14" s="17">
        <v>5.2746600645440598E-3</v>
      </c>
      <c r="Y14" s="17">
        <v>6.1787727156852098E-3</v>
      </c>
      <c r="Z14" s="17">
        <v>0</v>
      </c>
      <c r="AA14" s="17">
        <v>8.6943257443515103E-3</v>
      </c>
      <c r="AB14" s="17">
        <v>5.3348084054636504E-3</v>
      </c>
      <c r="AC14" s="17">
        <v>4.8040518540375197E-3</v>
      </c>
      <c r="AD14" s="17">
        <v>0</v>
      </c>
      <c r="AE14" s="17"/>
      <c r="AF14" s="17">
        <v>4.9798888955685803E-3</v>
      </c>
      <c r="AG14" s="17">
        <v>4.2962633521329103E-3</v>
      </c>
      <c r="AH14" s="17">
        <v>1.4554787129540701E-2</v>
      </c>
      <c r="AI14" s="17"/>
      <c r="AJ14" s="17">
        <v>4.70178822073014E-3</v>
      </c>
      <c r="AK14" s="17">
        <v>3.7994674244449102E-3</v>
      </c>
      <c r="AL14" s="17">
        <v>5.6439251606557796E-3</v>
      </c>
      <c r="AM14" s="17">
        <v>0</v>
      </c>
      <c r="AN14" s="17">
        <v>1.20399729138835E-2</v>
      </c>
      <c r="AO14" s="17"/>
      <c r="AP14" s="17">
        <v>6.3213511522143499E-3</v>
      </c>
      <c r="AQ14" s="17">
        <v>3.5331124025047801E-3</v>
      </c>
      <c r="AR14" s="17">
        <v>8.7555393456251792E-3</v>
      </c>
      <c r="AS14" s="17"/>
      <c r="AT14" s="17">
        <v>5.8085669993666999E-3</v>
      </c>
      <c r="AU14" s="17">
        <v>2.98488407006583E-3</v>
      </c>
      <c r="AV14" s="17">
        <v>2.9423867869659E-3</v>
      </c>
      <c r="AW14" s="17">
        <v>4.9242752031330803E-3</v>
      </c>
      <c r="AX14" s="17">
        <v>4.5064611219835599E-2</v>
      </c>
      <c r="AY14" s="17"/>
      <c r="AZ14" s="17">
        <v>0</v>
      </c>
      <c r="BA14" s="17">
        <v>5.1778957399644396E-3</v>
      </c>
      <c r="BB14" s="17">
        <v>7.8593033800379002E-3</v>
      </c>
      <c r="BC14" s="17">
        <v>8.5151746773583104E-3</v>
      </c>
      <c r="BD14" s="17">
        <v>8.0929916661572395E-3</v>
      </c>
      <c r="BE14" s="17">
        <v>6.5386038617281502E-3</v>
      </c>
      <c r="BF14" s="17">
        <v>0</v>
      </c>
      <c r="BG14" s="17">
        <v>1.6422928057862701E-2</v>
      </c>
      <c r="BH14" s="17">
        <v>0</v>
      </c>
      <c r="BI14" s="17">
        <v>4.21330983753458E-3</v>
      </c>
      <c r="BJ14" s="17">
        <v>3.1889588153264799E-3</v>
      </c>
      <c r="BK14" s="17">
        <v>6.2785848066156599E-3</v>
      </c>
      <c r="BL14" s="17">
        <v>0</v>
      </c>
      <c r="BM14" s="17">
        <v>0</v>
      </c>
      <c r="BN14" s="17">
        <v>1.05090374924486E-2</v>
      </c>
      <c r="BO14" s="17">
        <v>0</v>
      </c>
      <c r="BP14" s="17"/>
      <c r="BQ14" s="17">
        <v>5.5659771891238196E-3</v>
      </c>
      <c r="BR14" s="17">
        <v>5.4651335130439004E-3</v>
      </c>
    </row>
    <row r="15" spans="2:70" x14ac:dyDescent="0.35">
      <c r="B15" s="18" t="s">
        <v>303</v>
      </c>
      <c r="C15" s="21">
        <v>0.58885838047001704</v>
      </c>
      <c r="D15" s="21">
        <v>0.57755158485921498</v>
      </c>
      <c r="E15" s="21">
        <v>0.59988946933554999</v>
      </c>
      <c r="F15" s="21"/>
      <c r="G15" s="21">
        <v>0.75359169199762499</v>
      </c>
      <c r="H15" s="21">
        <v>0.73906230812277995</v>
      </c>
      <c r="I15" s="21">
        <v>0.71640876973920298</v>
      </c>
      <c r="J15" s="21">
        <v>0.57211522353914501</v>
      </c>
      <c r="K15" s="21">
        <v>0.449273780968587</v>
      </c>
      <c r="L15" s="21">
        <v>0.360037213156925</v>
      </c>
      <c r="M15" s="21"/>
      <c r="N15" s="21">
        <v>0.60230438021827704</v>
      </c>
      <c r="O15" s="21">
        <v>0.59497903535048002</v>
      </c>
      <c r="P15" s="21">
        <v>0.63406219982323497</v>
      </c>
      <c r="Q15" s="21">
        <v>0.53160149900595399</v>
      </c>
      <c r="R15" s="21"/>
      <c r="S15" s="21">
        <v>0.66416774964945802</v>
      </c>
      <c r="T15" s="21">
        <v>0.60357362878175302</v>
      </c>
      <c r="U15" s="21">
        <v>0.54092141175478203</v>
      </c>
      <c r="V15" s="21">
        <v>0.54001141598941105</v>
      </c>
      <c r="W15" s="21">
        <v>0.565615789291528</v>
      </c>
      <c r="X15" s="21">
        <v>0.62955396250118401</v>
      </c>
      <c r="Y15" s="21">
        <v>0.56678986091839101</v>
      </c>
      <c r="Z15" s="21">
        <v>0.63774692994016702</v>
      </c>
      <c r="AA15" s="21">
        <v>0.57868365277769795</v>
      </c>
      <c r="AB15" s="21">
        <v>0.54384990618228002</v>
      </c>
      <c r="AC15" s="21">
        <v>0.54082834102195199</v>
      </c>
      <c r="AD15" s="21">
        <v>0.62645515169280397</v>
      </c>
      <c r="AE15" s="21"/>
      <c r="AF15" s="21">
        <v>0.50678056068990296</v>
      </c>
      <c r="AG15" s="21">
        <v>0.60930890339519395</v>
      </c>
      <c r="AH15" s="21">
        <v>0.61047590834536603</v>
      </c>
      <c r="AI15" s="21"/>
      <c r="AJ15" s="21">
        <v>0.51608914022402796</v>
      </c>
      <c r="AK15" s="21">
        <v>0.67032718693964399</v>
      </c>
      <c r="AL15" s="21">
        <v>0.55563481328005604</v>
      </c>
      <c r="AM15" s="21">
        <v>0.60124005171114703</v>
      </c>
      <c r="AN15" s="21">
        <v>0.56701166102197498</v>
      </c>
      <c r="AO15" s="21"/>
      <c r="AP15" s="21">
        <v>0.54666887435649203</v>
      </c>
      <c r="AQ15" s="21">
        <v>0.66466244557031495</v>
      </c>
      <c r="AR15" s="21">
        <v>0.57317775326954201</v>
      </c>
      <c r="AS15" s="21"/>
      <c r="AT15" s="21">
        <v>0.51399382698110396</v>
      </c>
      <c r="AU15" s="21">
        <v>0.61508690599504701</v>
      </c>
      <c r="AV15" s="21">
        <v>0.63564403519087498</v>
      </c>
      <c r="AW15" s="21">
        <v>0.66481518045093002</v>
      </c>
      <c r="AX15" s="21">
        <v>0.69410380966628005</v>
      </c>
      <c r="AY15" s="21"/>
      <c r="AZ15" s="21">
        <v>0.38259903411847102</v>
      </c>
      <c r="BA15" s="21">
        <v>0.50544301329044194</v>
      </c>
      <c r="BB15" s="21">
        <v>0.51961403393778005</v>
      </c>
      <c r="BC15" s="21">
        <v>0.56901488927008803</v>
      </c>
      <c r="BD15" s="21">
        <v>0.569656337866002</v>
      </c>
      <c r="BE15" s="21">
        <v>0.528792941857953</v>
      </c>
      <c r="BF15" s="21">
        <v>0.56543403003405301</v>
      </c>
      <c r="BG15" s="21">
        <v>0.62952326328381902</v>
      </c>
      <c r="BH15" s="21">
        <v>0.61666841411324702</v>
      </c>
      <c r="BI15" s="21">
        <v>0.65675614531001403</v>
      </c>
      <c r="BJ15" s="21">
        <v>0.62099067380391504</v>
      </c>
      <c r="BK15" s="21">
        <v>0.64855028701109796</v>
      </c>
      <c r="BL15" s="21">
        <v>0.69531452844266795</v>
      </c>
      <c r="BM15" s="21">
        <v>0.65407731860639096</v>
      </c>
      <c r="BN15" s="21">
        <v>0.73672672731134203</v>
      </c>
      <c r="BO15" s="21">
        <v>0.67659085284254605</v>
      </c>
      <c r="BP15" s="21"/>
      <c r="BQ15" s="21">
        <v>0.69101145510142103</v>
      </c>
      <c r="BR15" s="21">
        <v>0.54360659808539302</v>
      </c>
    </row>
    <row r="16" spans="2:70" x14ac:dyDescent="0.35">
      <c r="B16" s="18" t="s">
        <v>304</v>
      </c>
      <c r="C16" s="21">
        <v>0.22431299701403301</v>
      </c>
      <c r="D16" s="21">
        <v>0.235178190143565</v>
      </c>
      <c r="E16" s="21">
        <v>0.213655027264225</v>
      </c>
      <c r="F16" s="21"/>
      <c r="G16" s="21">
        <v>9.7811697962102595E-2</v>
      </c>
      <c r="H16" s="21">
        <v>0.10622389460135701</v>
      </c>
      <c r="I16" s="21">
        <v>0.123727509765987</v>
      </c>
      <c r="J16" s="21">
        <v>0.22331592545286699</v>
      </c>
      <c r="K16" s="21">
        <v>0.33801492267641098</v>
      </c>
      <c r="L16" s="21">
        <v>0.41138052525695601</v>
      </c>
      <c r="M16" s="21"/>
      <c r="N16" s="21">
        <v>0.218173513861873</v>
      </c>
      <c r="O16" s="21">
        <v>0.214093469109644</v>
      </c>
      <c r="P16" s="21">
        <v>0.193353861482845</v>
      </c>
      <c r="Q16" s="21">
        <v>0.26781328096371798</v>
      </c>
      <c r="R16" s="21"/>
      <c r="S16" s="21">
        <v>0.156965052115244</v>
      </c>
      <c r="T16" s="21">
        <v>0.22979830743322699</v>
      </c>
      <c r="U16" s="21">
        <v>0.21252778994347299</v>
      </c>
      <c r="V16" s="21">
        <v>0.27864256454695402</v>
      </c>
      <c r="W16" s="21">
        <v>0.226578001711291</v>
      </c>
      <c r="X16" s="21">
        <v>0.18992058889563801</v>
      </c>
      <c r="Y16" s="21">
        <v>0.25761648711486701</v>
      </c>
      <c r="Z16" s="21">
        <v>0.19673690276837</v>
      </c>
      <c r="AA16" s="21">
        <v>0.23303485996783799</v>
      </c>
      <c r="AB16" s="21">
        <v>0.26580666125545099</v>
      </c>
      <c r="AC16" s="21">
        <v>0.27330143370904297</v>
      </c>
      <c r="AD16" s="21">
        <v>0.19083263502400599</v>
      </c>
      <c r="AE16" s="21"/>
      <c r="AF16" s="21">
        <v>0.29802885433047699</v>
      </c>
      <c r="AG16" s="21">
        <v>0.20018227301564201</v>
      </c>
      <c r="AH16" s="21">
        <v>0.197571002467714</v>
      </c>
      <c r="AI16" s="21"/>
      <c r="AJ16" s="21">
        <v>0.28034179360572098</v>
      </c>
      <c r="AK16" s="21">
        <v>0.15629101124499001</v>
      </c>
      <c r="AL16" s="21">
        <v>0.25686421531912801</v>
      </c>
      <c r="AM16" s="21">
        <v>0.28405905546490701</v>
      </c>
      <c r="AN16" s="21">
        <v>0.24392663965360201</v>
      </c>
      <c r="AO16" s="21"/>
      <c r="AP16" s="21">
        <v>0.258910244051615</v>
      </c>
      <c r="AQ16" s="21">
        <v>0.16435052758146801</v>
      </c>
      <c r="AR16" s="21">
        <v>0.22532064681279601</v>
      </c>
      <c r="AS16" s="21"/>
      <c r="AT16" s="21">
        <v>0.28736038379905499</v>
      </c>
      <c r="AU16" s="21">
        <v>0.19894020541496299</v>
      </c>
      <c r="AV16" s="21">
        <v>0.184761069938221</v>
      </c>
      <c r="AW16" s="21">
        <v>0.15890775212220201</v>
      </c>
      <c r="AX16" s="21">
        <v>0.132435726551799</v>
      </c>
      <c r="AY16" s="21"/>
      <c r="AZ16" s="21">
        <v>0.26713232533039299</v>
      </c>
      <c r="BA16" s="21">
        <v>0.29224714577481198</v>
      </c>
      <c r="BB16" s="21">
        <v>0.29443283830619699</v>
      </c>
      <c r="BC16" s="21">
        <v>0.269255609792594</v>
      </c>
      <c r="BD16" s="21">
        <v>0.25382974044665702</v>
      </c>
      <c r="BE16" s="21">
        <v>0.23935277499615901</v>
      </c>
      <c r="BF16" s="21">
        <v>0.244628127154947</v>
      </c>
      <c r="BG16" s="21">
        <v>0.21373391029300601</v>
      </c>
      <c r="BH16" s="21">
        <v>0.18871306021411599</v>
      </c>
      <c r="BI16" s="21">
        <v>0.17478016173643501</v>
      </c>
      <c r="BJ16" s="21">
        <v>0.177051288449942</v>
      </c>
      <c r="BK16" s="21">
        <v>0.206721490349696</v>
      </c>
      <c r="BL16" s="21">
        <v>0.15529410814797301</v>
      </c>
      <c r="BM16" s="21">
        <v>0.13445533421314801</v>
      </c>
      <c r="BN16" s="21">
        <v>0.12872687654721901</v>
      </c>
      <c r="BO16" s="21">
        <v>0.162614129117958</v>
      </c>
      <c r="BP16" s="21"/>
      <c r="BQ16" s="21">
        <v>0.15029948359871501</v>
      </c>
      <c r="BR16" s="21">
        <v>0.26050907062346701</v>
      </c>
    </row>
    <row r="17" spans="2:70" x14ac:dyDescent="0.35">
      <c r="B17" s="18" t="s">
        <v>143</v>
      </c>
      <c r="C17" s="22">
        <v>0.36454538345598397</v>
      </c>
      <c r="D17" s="22">
        <v>0.34237339471564998</v>
      </c>
      <c r="E17" s="22">
        <v>0.38623444207132501</v>
      </c>
      <c r="F17" s="22"/>
      <c r="G17" s="22">
        <v>0.65577999403552201</v>
      </c>
      <c r="H17" s="22">
        <v>0.632838413521423</v>
      </c>
      <c r="I17" s="22">
        <v>0.59268125997321697</v>
      </c>
      <c r="J17" s="22">
        <v>0.34879929808627802</v>
      </c>
      <c r="K17" s="22">
        <v>0.11125885829217599</v>
      </c>
      <c r="L17" s="22">
        <v>-5.13433121000305E-2</v>
      </c>
      <c r="M17" s="22"/>
      <c r="N17" s="22">
        <v>0.38413086635640398</v>
      </c>
      <c r="O17" s="22">
        <v>0.38088556624083603</v>
      </c>
      <c r="P17" s="22">
        <v>0.44070833834039103</v>
      </c>
      <c r="Q17" s="22">
        <v>0.26378821804223601</v>
      </c>
      <c r="R17" s="22"/>
      <c r="S17" s="22">
        <v>0.50720269753421299</v>
      </c>
      <c r="T17" s="22">
        <v>0.37377532134852598</v>
      </c>
      <c r="U17" s="22">
        <v>0.32839362181130799</v>
      </c>
      <c r="V17" s="22">
        <v>0.26136885144245697</v>
      </c>
      <c r="W17" s="22">
        <v>0.33903778758023601</v>
      </c>
      <c r="X17" s="22">
        <v>0.439633373605546</v>
      </c>
      <c r="Y17" s="22">
        <v>0.309173373803524</v>
      </c>
      <c r="Z17" s="22">
        <v>0.44101002717179699</v>
      </c>
      <c r="AA17" s="22">
        <v>0.34564879280985999</v>
      </c>
      <c r="AB17" s="22">
        <v>0.27804324492682803</v>
      </c>
      <c r="AC17" s="22">
        <v>0.26752690731290901</v>
      </c>
      <c r="AD17" s="22">
        <v>0.43562251666879798</v>
      </c>
      <c r="AE17" s="22"/>
      <c r="AF17" s="22">
        <v>0.208751706359426</v>
      </c>
      <c r="AG17" s="22">
        <v>0.40912663037955199</v>
      </c>
      <c r="AH17" s="22">
        <v>0.41290490587765299</v>
      </c>
      <c r="AI17" s="22"/>
      <c r="AJ17" s="22">
        <v>0.23574734661830599</v>
      </c>
      <c r="AK17" s="22">
        <v>0.51403617569465399</v>
      </c>
      <c r="AL17" s="22">
        <v>0.29877059796092797</v>
      </c>
      <c r="AM17" s="22">
        <v>0.31718099624624002</v>
      </c>
      <c r="AN17" s="22">
        <v>0.32308502136837303</v>
      </c>
      <c r="AO17" s="22"/>
      <c r="AP17" s="22">
        <v>0.28775863030487697</v>
      </c>
      <c r="AQ17" s="22">
        <v>0.500311917988846</v>
      </c>
      <c r="AR17" s="22">
        <v>0.347857106456745</v>
      </c>
      <c r="AS17" s="22"/>
      <c r="AT17" s="22">
        <v>0.226633443182049</v>
      </c>
      <c r="AU17" s="22">
        <v>0.41614670058008402</v>
      </c>
      <c r="AV17" s="22">
        <v>0.45088296525265398</v>
      </c>
      <c r="AW17" s="22">
        <v>0.50590742832872804</v>
      </c>
      <c r="AX17" s="22">
        <v>0.56166808311448102</v>
      </c>
      <c r="AY17" s="22"/>
      <c r="AZ17" s="22">
        <v>0.11546670878807901</v>
      </c>
      <c r="BA17" s="22">
        <v>0.21319586751562999</v>
      </c>
      <c r="BB17" s="22">
        <v>0.22518119563158301</v>
      </c>
      <c r="BC17" s="22">
        <v>0.29975927947749398</v>
      </c>
      <c r="BD17" s="22">
        <v>0.31582659741934599</v>
      </c>
      <c r="BE17" s="22">
        <v>0.28944016686179402</v>
      </c>
      <c r="BF17" s="22">
        <v>0.32080590287910599</v>
      </c>
      <c r="BG17" s="22">
        <v>0.41578935299081299</v>
      </c>
      <c r="BH17" s="22">
        <v>0.42795535389913097</v>
      </c>
      <c r="BI17" s="22">
        <v>0.48197598357357901</v>
      </c>
      <c r="BJ17" s="22">
        <v>0.44393938535397298</v>
      </c>
      <c r="BK17" s="22">
        <v>0.44182879666140201</v>
      </c>
      <c r="BL17" s="22">
        <v>0.54002042029469599</v>
      </c>
      <c r="BM17" s="22">
        <v>0.51962198439324303</v>
      </c>
      <c r="BN17" s="22">
        <v>0.607999850764123</v>
      </c>
      <c r="BO17" s="22">
        <v>0.51397672372458802</v>
      </c>
      <c r="BP17" s="22"/>
      <c r="BQ17" s="22">
        <v>0.540711971502706</v>
      </c>
      <c r="BR17" s="22">
        <v>0.28309752746192601</v>
      </c>
    </row>
    <row r="18" spans="2:70" x14ac:dyDescent="0.35">
      <c r="B18" s="16"/>
    </row>
    <row r="19" spans="2:70" x14ac:dyDescent="0.35">
      <c r="B19" t="s">
        <v>98</v>
      </c>
    </row>
    <row r="20" spans="2:70" x14ac:dyDescent="0.35">
      <c r="B20" t="s">
        <v>99</v>
      </c>
    </row>
    <row r="22" spans="2:70" x14ac:dyDescent="0.35">
      <c r="B22" s="8" t="str">
        <f>HYPERLINK("#'Contents'!A1", "Return to Contents")</f>
        <v>Return to Contents</v>
      </c>
    </row>
  </sheetData>
  <mergeCells count="11">
    <mergeCell ref="BQ5:BR5"/>
    <mergeCell ref="D5:E5"/>
    <mergeCell ref="G5:L5"/>
    <mergeCell ref="N5:Q5"/>
    <mergeCell ref="S5:AD5"/>
    <mergeCell ref="AF5:AH5"/>
    <mergeCell ref="D2:BJ2"/>
    <mergeCell ref="AJ5:AN5"/>
    <mergeCell ref="AP5:AR5"/>
    <mergeCell ref="AT5:AX5"/>
    <mergeCell ref="AZ5:BO5"/>
  </mergeCells>
  <pageMargins left="0.7" right="0.7" top="0.75" bottom="0.75" header="0.3" footer="0.3"/>
  <pageSetup paperSize="9" orientation="portrait" horizontalDpi="300" verticalDpi="300"/>
  <drawing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B2:BR22"/>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67" width="10.7265625" customWidth="1"/>
    <col min="68" max="68" width="2.1796875" customWidth="1"/>
    <col min="69" max="70" width="10.7265625" customWidth="1"/>
    <col min="71" max="71" width="2.1796875" customWidth="1"/>
  </cols>
  <sheetData>
    <row r="2" spans="2:70" ht="40" customHeight="1" x14ac:dyDescent="0.35">
      <c r="D2" s="29" t="s">
        <v>307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row>
    <row r="5" spans="2:70" ht="30" customHeight="1" x14ac:dyDescent="0.35">
      <c r="B5" s="15"/>
      <c r="C5" s="15"/>
      <c r="D5" s="30" t="s">
        <v>74</v>
      </c>
      <c r="E5" s="30"/>
      <c r="F5" s="15"/>
      <c r="G5" s="30" t="s">
        <v>75</v>
      </c>
      <c r="H5" s="30"/>
      <c r="I5" s="30"/>
      <c r="J5" s="30"/>
      <c r="K5" s="30"/>
      <c r="L5" s="30"/>
      <c r="M5" s="15"/>
      <c r="N5" s="30" t="s">
        <v>76</v>
      </c>
      <c r="O5" s="30"/>
      <c r="P5" s="30"/>
      <c r="Q5" s="30"/>
      <c r="R5" s="15"/>
      <c r="S5" s="30" t="s">
        <v>77</v>
      </c>
      <c r="T5" s="30"/>
      <c r="U5" s="30"/>
      <c r="V5" s="30"/>
      <c r="W5" s="30"/>
      <c r="X5" s="30"/>
      <c r="Y5" s="30"/>
      <c r="Z5" s="30"/>
      <c r="AA5" s="30"/>
      <c r="AB5" s="30"/>
      <c r="AC5" s="30"/>
      <c r="AD5" s="30"/>
      <c r="AE5" s="15"/>
      <c r="AF5" s="30" t="s">
        <v>78</v>
      </c>
      <c r="AG5" s="30"/>
      <c r="AH5" s="30"/>
      <c r="AI5" s="15"/>
      <c r="AJ5" s="30" t="s">
        <v>79</v>
      </c>
      <c r="AK5" s="30"/>
      <c r="AL5" s="30"/>
      <c r="AM5" s="30"/>
      <c r="AN5" s="30"/>
      <c r="AO5" s="15"/>
      <c r="AP5" s="30" t="s">
        <v>80</v>
      </c>
      <c r="AQ5" s="30"/>
      <c r="AR5" s="30"/>
      <c r="AS5" s="15"/>
      <c r="AT5" s="30" t="s">
        <v>81</v>
      </c>
      <c r="AU5" s="30"/>
      <c r="AV5" s="30"/>
      <c r="AW5" s="30"/>
      <c r="AX5" s="30"/>
      <c r="AY5" s="15"/>
      <c r="AZ5" s="30" t="s">
        <v>82</v>
      </c>
      <c r="BA5" s="30"/>
      <c r="BB5" s="30"/>
      <c r="BC5" s="30"/>
      <c r="BD5" s="30"/>
      <c r="BE5" s="30"/>
      <c r="BF5" s="30"/>
      <c r="BG5" s="30"/>
      <c r="BH5" s="30"/>
      <c r="BI5" s="30"/>
      <c r="BJ5" s="30"/>
      <c r="BK5" s="30"/>
      <c r="BL5" s="30"/>
      <c r="BM5" s="30"/>
      <c r="BN5" s="30"/>
      <c r="BO5" s="30"/>
      <c r="BP5" s="15"/>
      <c r="BQ5" s="30" t="s">
        <v>83</v>
      </c>
      <c r="BR5" s="30"/>
    </row>
    <row r="6" spans="2:7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46</v>
      </c>
      <c r="AQ6" s="12" t="s">
        <v>47</v>
      </c>
      <c r="AR6" s="12" t="s">
        <v>50</v>
      </c>
      <c r="AT6" s="12" t="s">
        <v>51</v>
      </c>
      <c r="AU6" s="12" t="s">
        <v>52</v>
      </c>
      <c r="AV6" s="12" t="s">
        <v>53</v>
      </c>
      <c r="AW6" s="12" t="s">
        <v>54</v>
      </c>
      <c r="AX6" s="12" t="s">
        <v>55</v>
      </c>
      <c r="AZ6" s="12" t="s">
        <v>56</v>
      </c>
      <c r="BA6" s="12" t="s">
        <v>57</v>
      </c>
      <c r="BB6" s="12" t="s">
        <v>58</v>
      </c>
      <c r="BC6" s="12" t="s">
        <v>59</v>
      </c>
      <c r="BD6" s="12" t="s">
        <v>60</v>
      </c>
      <c r="BE6" s="12" t="s">
        <v>61</v>
      </c>
      <c r="BF6" s="12" t="s">
        <v>62</v>
      </c>
      <c r="BG6" s="12" t="s">
        <v>63</v>
      </c>
      <c r="BH6" s="12" t="s">
        <v>64</v>
      </c>
      <c r="BI6" s="12" t="s">
        <v>65</v>
      </c>
      <c r="BJ6" s="12" t="s">
        <v>66</v>
      </c>
      <c r="BK6" s="12" t="s">
        <v>67</v>
      </c>
      <c r="BL6" s="12" t="s">
        <v>68</v>
      </c>
      <c r="BM6" s="12" t="s">
        <v>69</v>
      </c>
      <c r="BN6" s="12" t="s">
        <v>70</v>
      </c>
      <c r="BO6" s="12" t="s">
        <v>71</v>
      </c>
      <c r="BQ6" s="12" t="s">
        <v>72</v>
      </c>
      <c r="BR6" s="12" t="s">
        <v>73</v>
      </c>
    </row>
    <row r="7" spans="2:70" ht="30" customHeight="1" x14ac:dyDescent="0.35">
      <c r="B7" s="10" t="s">
        <v>19</v>
      </c>
      <c r="C7" s="10">
        <v>4012</v>
      </c>
      <c r="D7" s="10">
        <v>1971</v>
      </c>
      <c r="E7" s="10">
        <v>2028</v>
      </c>
      <c r="F7" s="10"/>
      <c r="G7" s="10">
        <v>497</v>
      </c>
      <c r="H7" s="10">
        <v>704</v>
      </c>
      <c r="I7" s="10">
        <v>694</v>
      </c>
      <c r="J7" s="10">
        <v>693</v>
      </c>
      <c r="K7" s="10">
        <v>571</v>
      </c>
      <c r="L7" s="10">
        <v>853</v>
      </c>
      <c r="M7" s="10"/>
      <c r="N7" s="10">
        <v>1178</v>
      </c>
      <c r="O7" s="10">
        <v>1131</v>
      </c>
      <c r="P7" s="10">
        <v>781</v>
      </c>
      <c r="Q7" s="10">
        <v>909</v>
      </c>
      <c r="R7" s="10"/>
      <c r="S7" s="10">
        <v>563</v>
      </c>
      <c r="T7" s="10">
        <v>553</v>
      </c>
      <c r="U7" s="10">
        <v>314</v>
      </c>
      <c r="V7" s="10">
        <v>343</v>
      </c>
      <c r="W7" s="10">
        <v>293</v>
      </c>
      <c r="X7" s="10">
        <v>376</v>
      </c>
      <c r="Y7" s="10">
        <v>336</v>
      </c>
      <c r="Z7" s="10">
        <v>171</v>
      </c>
      <c r="AA7" s="10">
        <v>447</v>
      </c>
      <c r="AB7" s="10">
        <v>337</v>
      </c>
      <c r="AC7" s="10">
        <v>188</v>
      </c>
      <c r="AD7" s="10">
        <v>91</v>
      </c>
      <c r="AE7" s="10"/>
      <c r="AF7" s="10">
        <v>1421</v>
      </c>
      <c r="AG7" s="10">
        <v>1665</v>
      </c>
      <c r="AH7" s="10">
        <v>577</v>
      </c>
      <c r="AI7" s="10"/>
      <c r="AJ7" s="10">
        <v>1433</v>
      </c>
      <c r="AK7" s="10">
        <v>1082</v>
      </c>
      <c r="AL7" s="10">
        <v>299</v>
      </c>
      <c r="AM7" s="10">
        <v>42</v>
      </c>
      <c r="AN7" s="10">
        <v>541</v>
      </c>
      <c r="AO7" s="10"/>
      <c r="AP7" s="10">
        <v>878</v>
      </c>
      <c r="AQ7" s="10">
        <v>1369</v>
      </c>
      <c r="AR7" s="10">
        <v>264</v>
      </c>
      <c r="AS7" s="10"/>
      <c r="AT7" s="10">
        <v>929</v>
      </c>
      <c r="AU7" s="10">
        <v>932</v>
      </c>
      <c r="AV7" s="10">
        <v>1096</v>
      </c>
      <c r="AW7" s="10">
        <v>455</v>
      </c>
      <c r="AX7" s="10">
        <v>62</v>
      </c>
      <c r="AY7" s="10"/>
      <c r="AZ7" s="10">
        <v>33</v>
      </c>
      <c r="BA7" s="10">
        <v>185</v>
      </c>
      <c r="BB7" s="10">
        <v>256</v>
      </c>
      <c r="BC7" s="10">
        <v>269</v>
      </c>
      <c r="BD7" s="10">
        <v>403</v>
      </c>
      <c r="BE7" s="10">
        <v>436</v>
      </c>
      <c r="BF7" s="10">
        <v>391</v>
      </c>
      <c r="BG7" s="10">
        <v>312</v>
      </c>
      <c r="BH7" s="10">
        <v>253</v>
      </c>
      <c r="BI7" s="10">
        <v>211</v>
      </c>
      <c r="BJ7" s="10">
        <v>336</v>
      </c>
      <c r="BK7" s="10">
        <v>187</v>
      </c>
      <c r="BL7" s="10">
        <v>180</v>
      </c>
      <c r="BM7" s="10">
        <v>103</v>
      </c>
      <c r="BN7" s="10">
        <v>95</v>
      </c>
      <c r="BO7" s="10">
        <v>161</v>
      </c>
      <c r="BP7" s="10"/>
      <c r="BQ7" s="10">
        <v>1235</v>
      </c>
      <c r="BR7" s="10">
        <v>2665</v>
      </c>
    </row>
    <row r="8" spans="2:70" ht="30" customHeight="1" x14ac:dyDescent="0.35">
      <c r="B8" s="11" t="s">
        <v>20</v>
      </c>
      <c r="C8" s="11">
        <v>4012</v>
      </c>
      <c r="D8" s="11">
        <v>1975</v>
      </c>
      <c r="E8" s="11">
        <v>2024</v>
      </c>
      <c r="F8" s="11"/>
      <c r="G8" s="11">
        <v>558</v>
      </c>
      <c r="H8" s="11">
        <v>682</v>
      </c>
      <c r="I8" s="11">
        <v>685</v>
      </c>
      <c r="J8" s="11">
        <v>686</v>
      </c>
      <c r="K8" s="11">
        <v>562</v>
      </c>
      <c r="L8" s="11">
        <v>839</v>
      </c>
      <c r="M8" s="11"/>
      <c r="N8" s="11">
        <v>1080</v>
      </c>
      <c r="O8" s="11">
        <v>1039</v>
      </c>
      <c r="P8" s="11">
        <v>880</v>
      </c>
      <c r="Q8" s="11">
        <v>1000</v>
      </c>
      <c r="R8" s="11"/>
      <c r="S8" s="11">
        <v>562</v>
      </c>
      <c r="T8" s="11">
        <v>522</v>
      </c>
      <c r="U8" s="11">
        <v>321</v>
      </c>
      <c r="V8" s="11">
        <v>361</v>
      </c>
      <c r="W8" s="11">
        <v>281</v>
      </c>
      <c r="X8" s="11">
        <v>361</v>
      </c>
      <c r="Y8" s="11">
        <v>321</v>
      </c>
      <c r="Z8" s="11">
        <v>160</v>
      </c>
      <c r="AA8" s="11">
        <v>441</v>
      </c>
      <c r="AB8" s="11">
        <v>361</v>
      </c>
      <c r="AC8" s="11">
        <v>201</v>
      </c>
      <c r="AD8" s="11">
        <v>120</v>
      </c>
      <c r="AE8" s="11"/>
      <c r="AF8" s="11">
        <v>1410</v>
      </c>
      <c r="AG8" s="11">
        <v>1629</v>
      </c>
      <c r="AH8" s="11">
        <v>599</v>
      </c>
      <c r="AI8" s="11"/>
      <c r="AJ8" s="11">
        <v>1397</v>
      </c>
      <c r="AK8" s="11">
        <v>1071</v>
      </c>
      <c r="AL8" s="11">
        <v>288</v>
      </c>
      <c r="AM8" s="11">
        <v>45</v>
      </c>
      <c r="AN8" s="11">
        <v>558</v>
      </c>
      <c r="AO8" s="11"/>
      <c r="AP8" s="11">
        <v>856</v>
      </c>
      <c r="AQ8" s="11">
        <v>1358</v>
      </c>
      <c r="AR8" s="11">
        <v>259</v>
      </c>
      <c r="AS8" s="11"/>
      <c r="AT8" s="11">
        <v>961</v>
      </c>
      <c r="AU8" s="11">
        <v>958</v>
      </c>
      <c r="AV8" s="11">
        <v>1056</v>
      </c>
      <c r="AW8" s="11">
        <v>434</v>
      </c>
      <c r="AX8" s="11">
        <v>55</v>
      </c>
      <c r="AY8" s="11"/>
      <c r="AZ8" s="11">
        <v>33</v>
      </c>
      <c r="BA8" s="11">
        <v>186</v>
      </c>
      <c r="BB8" s="11">
        <v>267</v>
      </c>
      <c r="BC8" s="11">
        <v>280</v>
      </c>
      <c r="BD8" s="11">
        <v>416</v>
      </c>
      <c r="BE8" s="11">
        <v>443</v>
      </c>
      <c r="BF8" s="11">
        <v>394</v>
      </c>
      <c r="BG8" s="11">
        <v>314</v>
      </c>
      <c r="BH8" s="11">
        <v>257</v>
      </c>
      <c r="BI8" s="11">
        <v>206</v>
      </c>
      <c r="BJ8" s="11">
        <v>329</v>
      </c>
      <c r="BK8" s="11">
        <v>179</v>
      </c>
      <c r="BL8" s="11">
        <v>174</v>
      </c>
      <c r="BM8" s="11">
        <v>97</v>
      </c>
      <c r="BN8" s="11">
        <v>87</v>
      </c>
      <c r="BO8" s="11">
        <v>148</v>
      </c>
      <c r="BP8" s="11"/>
      <c r="BQ8" s="11">
        <v>1209</v>
      </c>
      <c r="BR8" s="11">
        <v>2688</v>
      </c>
    </row>
    <row r="9" spans="2:70" x14ac:dyDescent="0.35">
      <c r="B9" s="18" t="s">
        <v>298</v>
      </c>
      <c r="C9" s="17">
        <v>0.13780223988097501</v>
      </c>
      <c r="D9" s="17">
        <v>9.7331789639110294E-2</v>
      </c>
      <c r="E9" s="17">
        <v>0.17679593347393499</v>
      </c>
      <c r="F9" s="17"/>
      <c r="G9" s="17">
        <v>0.127682598052998</v>
      </c>
      <c r="H9" s="17">
        <v>0.15067391283241799</v>
      </c>
      <c r="I9" s="17">
        <v>0.147763364255702</v>
      </c>
      <c r="J9" s="17">
        <v>0.13878833636173599</v>
      </c>
      <c r="K9" s="17">
        <v>0.11525235233832</v>
      </c>
      <c r="L9" s="17">
        <v>0.14023385770692601</v>
      </c>
      <c r="M9" s="17"/>
      <c r="N9" s="17">
        <v>0.165995588415529</v>
      </c>
      <c r="O9" s="17">
        <v>0.12824768586430399</v>
      </c>
      <c r="P9" s="17">
        <v>0.12542788232500399</v>
      </c>
      <c r="Q9" s="17">
        <v>0.126697170778695</v>
      </c>
      <c r="R9" s="17"/>
      <c r="S9" s="17">
        <v>0.19764354545326601</v>
      </c>
      <c r="T9" s="17">
        <v>0.13374403868436099</v>
      </c>
      <c r="U9" s="17">
        <v>0.11882854431340301</v>
      </c>
      <c r="V9" s="17">
        <v>0.13651192127478101</v>
      </c>
      <c r="W9" s="17">
        <v>0.118863530476067</v>
      </c>
      <c r="X9" s="17">
        <v>0.124375479055778</v>
      </c>
      <c r="Y9" s="17">
        <v>0.13247362001365001</v>
      </c>
      <c r="Z9" s="17">
        <v>0.14127207564907401</v>
      </c>
      <c r="AA9" s="17">
        <v>0.124662894854627</v>
      </c>
      <c r="AB9" s="17">
        <v>0.107816165311623</v>
      </c>
      <c r="AC9" s="17">
        <v>0.126243475435486</v>
      </c>
      <c r="AD9" s="17">
        <v>0.18208421106009501</v>
      </c>
      <c r="AE9" s="17"/>
      <c r="AF9" s="17">
        <v>0.12479632623178499</v>
      </c>
      <c r="AG9" s="17">
        <v>0.15938742697439201</v>
      </c>
      <c r="AH9" s="17">
        <v>0.11552400029486901</v>
      </c>
      <c r="AI9" s="17"/>
      <c r="AJ9" s="17">
        <v>0.14530859081092701</v>
      </c>
      <c r="AK9" s="17">
        <v>0.14542240450912899</v>
      </c>
      <c r="AL9" s="17">
        <v>0.15437958815459699</v>
      </c>
      <c r="AM9" s="17">
        <v>0.17291263040348001</v>
      </c>
      <c r="AN9" s="17">
        <v>8.9040073792779506E-2</v>
      </c>
      <c r="AO9" s="17"/>
      <c r="AP9" s="17">
        <v>0.154461956802881</v>
      </c>
      <c r="AQ9" s="17">
        <v>0.14720696452042301</v>
      </c>
      <c r="AR9" s="17">
        <v>0.16510272680949201</v>
      </c>
      <c r="AS9" s="17"/>
      <c r="AT9" s="17">
        <v>0.110934031165646</v>
      </c>
      <c r="AU9" s="17">
        <v>0.12733865152072901</v>
      </c>
      <c r="AV9" s="17">
        <v>0.16308751209185701</v>
      </c>
      <c r="AW9" s="17">
        <v>0.162627651905528</v>
      </c>
      <c r="AX9" s="17">
        <v>0.284499922047947</v>
      </c>
      <c r="AY9" s="17"/>
      <c r="AZ9" s="17">
        <v>0.23983717226425699</v>
      </c>
      <c r="BA9" s="17">
        <v>8.0262517131453603E-2</v>
      </c>
      <c r="BB9" s="17">
        <v>0.119926366530961</v>
      </c>
      <c r="BC9" s="17">
        <v>0.101983202679127</v>
      </c>
      <c r="BD9" s="17">
        <v>0.15834153189022199</v>
      </c>
      <c r="BE9" s="17">
        <v>0.104702199691451</v>
      </c>
      <c r="BF9" s="17">
        <v>0.162317432620561</v>
      </c>
      <c r="BG9" s="17">
        <v>0.14638210021904299</v>
      </c>
      <c r="BH9" s="17">
        <v>0.122314355859296</v>
      </c>
      <c r="BI9" s="17">
        <v>0.13057743993276999</v>
      </c>
      <c r="BJ9" s="17">
        <v>0.122657712662903</v>
      </c>
      <c r="BK9" s="17">
        <v>0.13965693454851499</v>
      </c>
      <c r="BL9" s="17">
        <v>0.16065149237256901</v>
      </c>
      <c r="BM9" s="17">
        <v>9.2259774630518696E-2</v>
      </c>
      <c r="BN9" s="17">
        <v>0.24886250380274999</v>
      </c>
      <c r="BO9" s="17">
        <v>0.23880977858404001</v>
      </c>
      <c r="BP9" s="17"/>
      <c r="BQ9" s="17">
        <v>0.25405396142521602</v>
      </c>
      <c r="BR9" s="17">
        <v>8.6469578093558597E-2</v>
      </c>
    </row>
    <row r="10" spans="2:70" x14ac:dyDescent="0.35">
      <c r="B10" s="18" t="s">
        <v>299</v>
      </c>
      <c r="C10" s="17">
        <v>0.31676305605510702</v>
      </c>
      <c r="D10" s="17">
        <v>0.290097219176706</v>
      </c>
      <c r="E10" s="17">
        <v>0.34302328247435998</v>
      </c>
      <c r="F10" s="17"/>
      <c r="G10" s="17">
        <v>0.27412089307419202</v>
      </c>
      <c r="H10" s="17">
        <v>0.320094282981568</v>
      </c>
      <c r="I10" s="17">
        <v>0.34691574667597602</v>
      </c>
      <c r="J10" s="17">
        <v>0.293960275189521</v>
      </c>
      <c r="K10" s="17">
        <v>0.29081082198969199</v>
      </c>
      <c r="L10" s="17">
        <v>0.35383881213235802</v>
      </c>
      <c r="M10" s="17"/>
      <c r="N10" s="17">
        <v>0.38729429243826302</v>
      </c>
      <c r="O10" s="17">
        <v>0.33961004486573898</v>
      </c>
      <c r="P10" s="17">
        <v>0.28375950336613998</v>
      </c>
      <c r="Q10" s="17">
        <v>0.24799920370720199</v>
      </c>
      <c r="R10" s="17"/>
      <c r="S10" s="17">
        <v>0.353987042808102</v>
      </c>
      <c r="T10" s="17">
        <v>0.33524802756716299</v>
      </c>
      <c r="U10" s="17">
        <v>0.32029655289200498</v>
      </c>
      <c r="V10" s="17">
        <v>0.30977697734480703</v>
      </c>
      <c r="W10" s="17">
        <v>0.31313974175883202</v>
      </c>
      <c r="X10" s="17">
        <v>0.29325365013125498</v>
      </c>
      <c r="Y10" s="17">
        <v>0.33158790212997602</v>
      </c>
      <c r="Z10" s="17">
        <v>0.32128314975984201</v>
      </c>
      <c r="AA10" s="17">
        <v>0.310086042235237</v>
      </c>
      <c r="AB10" s="17">
        <v>0.26953915656231903</v>
      </c>
      <c r="AC10" s="17">
        <v>0.337085366537759</v>
      </c>
      <c r="AD10" s="17">
        <v>0.239695545351026</v>
      </c>
      <c r="AE10" s="17"/>
      <c r="AF10" s="17">
        <v>0.32034078039363401</v>
      </c>
      <c r="AG10" s="17">
        <v>0.34989702842166598</v>
      </c>
      <c r="AH10" s="17">
        <v>0.25137533275711099</v>
      </c>
      <c r="AI10" s="17"/>
      <c r="AJ10" s="17">
        <v>0.33061472813468801</v>
      </c>
      <c r="AK10" s="17">
        <v>0.35971939643828799</v>
      </c>
      <c r="AL10" s="17">
        <v>0.35191990603266499</v>
      </c>
      <c r="AM10" s="17">
        <v>0.27686056762493899</v>
      </c>
      <c r="AN10" s="17">
        <v>0.232826674194509</v>
      </c>
      <c r="AO10" s="17"/>
      <c r="AP10" s="17">
        <v>0.32277359641208703</v>
      </c>
      <c r="AQ10" s="17">
        <v>0.35928480180726402</v>
      </c>
      <c r="AR10" s="17">
        <v>0.35439136291918</v>
      </c>
      <c r="AS10" s="17"/>
      <c r="AT10" s="17">
        <v>0.269530158742395</v>
      </c>
      <c r="AU10" s="17">
        <v>0.25524094967341998</v>
      </c>
      <c r="AV10" s="17">
        <v>0.373140451794156</v>
      </c>
      <c r="AW10" s="17">
        <v>0.41722486176295298</v>
      </c>
      <c r="AX10" s="17">
        <v>0.33083378391199803</v>
      </c>
      <c r="AY10" s="17"/>
      <c r="AZ10" s="17">
        <v>8.69070830096772E-2</v>
      </c>
      <c r="BA10" s="17">
        <v>0.25881499610545999</v>
      </c>
      <c r="BB10" s="17">
        <v>0.28237301647940799</v>
      </c>
      <c r="BC10" s="17">
        <v>0.28896364090900201</v>
      </c>
      <c r="BD10" s="17">
        <v>0.26658693242696102</v>
      </c>
      <c r="BE10" s="17">
        <v>0.31605139279955602</v>
      </c>
      <c r="BF10" s="17">
        <v>0.31310715576320802</v>
      </c>
      <c r="BG10" s="17">
        <v>0.32058723959096602</v>
      </c>
      <c r="BH10" s="17">
        <v>0.30584240955513903</v>
      </c>
      <c r="BI10" s="17">
        <v>0.33365822596120598</v>
      </c>
      <c r="BJ10" s="17">
        <v>0.36432752401385698</v>
      </c>
      <c r="BK10" s="17">
        <v>0.38491760138072101</v>
      </c>
      <c r="BL10" s="17">
        <v>0.35711093840389602</v>
      </c>
      <c r="BM10" s="17">
        <v>0.42044915654833498</v>
      </c>
      <c r="BN10" s="17">
        <v>0.38201506925997503</v>
      </c>
      <c r="BO10" s="17">
        <v>0.360671769048241</v>
      </c>
      <c r="BP10" s="17"/>
      <c r="BQ10" s="17">
        <v>0.42720821292387101</v>
      </c>
      <c r="BR10" s="17">
        <v>0.27036378040488501</v>
      </c>
    </row>
    <row r="11" spans="2:70" x14ac:dyDescent="0.35">
      <c r="B11" s="18" t="s">
        <v>300</v>
      </c>
      <c r="C11" s="17">
        <v>0.22362955946538399</v>
      </c>
      <c r="D11" s="17">
        <v>0.24267598235354099</v>
      </c>
      <c r="E11" s="17">
        <v>0.206479394500865</v>
      </c>
      <c r="F11" s="17"/>
      <c r="G11" s="17">
        <v>0.22473325028569099</v>
      </c>
      <c r="H11" s="17">
        <v>0.228540183267324</v>
      </c>
      <c r="I11" s="17">
        <v>0.21907366722082999</v>
      </c>
      <c r="J11" s="17">
        <v>0.242157256771073</v>
      </c>
      <c r="K11" s="17">
        <v>0.21475300560746399</v>
      </c>
      <c r="L11" s="17">
        <v>0.21342089124758101</v>
      </c>
      <c r="M11" s="17"/>
      <c r="N11" s="17">
        <v>0.199226465392876</v>
      </c>
      <c r="O11" s="17">
        <v>0.241525675326554</v>
      </c>
      <c r="P11" s="17">
        <v>0.25004828079089497</v>
      </c>
      <c r="Q11" s="17">
        <v>0.208268772314883</v>
      </c>
      <c r="R11" s="17"/>
      <c r="S11" s="17">
        <v>0.211022228105124</v>
      </c>
      <c r="T11" s="17">
        <v>0.19699800393605399</v>
      </c>
      <c r="U11" s="17">
        <v>0.242697639247275</v>
      </c>
      <c r="V11" s="17">
        <v>0.24116651356180199</v>
      </c>
      <c r="W11" s="17">
        <v>0.222895791006813</v>
      </c>
      <c r="X11" s="17">
        <v>0.23632600289712599</v>
      </c>
      <c r="Y11" s="17">
        <v>0.17942161733806</v>
      </c>
      <c r="Z11" s="17">
        <v>0.27327925603113401</v>
      </c>
      <c r="AA11" s="17">
        <v>0.19737238529044299</v>
      </c>
      <c r="AB11" s="17">
        <v>0.27217101768157098</v>
      </c>
      <c r="AC11" s="17">
        <v>0.20991029210852</v>
      </c>
      <c r="AD11" s="17">
        <v>0.28377686413020198</v>
      </c>
      <c r="AE11" s="17"/>
      <c r="AF11" s="17">
        <v>0.21327073530086901</v>
      </c>
      <c r="AG11" s="17">
        <v>0.21989766730719701</v>
      </c>
      <c r="AH11" s="17">
        <v>0.25590459938382099</v>
      </c>
      <c r="AI11" s="17"/>
      <c r="AJ11" s="17">
        <v>0.21298196636348199</v>
      </c>
      <c r="AK11" s="17">
        <v>0.21386032435681401</v>
      </c>
      <c r="AL11" s="17">
        <v>0.21235853871805499</v>
      </c>
      <c r="AM11" s="17">
        <v>0.24353380183095899</v>
      </c>
      <c r="AN11" s="17">
        <v>0.22780432820570501</v>
      </c>
      <c r="AO11" s="17"/>
      <c r="AP11" s="17">
        <v>0.213100691237505</v>
      </c>
      <c r="AQ11" s="17">
        <v>0.22738031920304799</v>
      </c>
      <c r="AR11" s="17">
        <v>0.207718505526134</v>
      </c>
      <c r="AS11" s="17"/>
      <c r="AT11" s="17">
        <v>0.224654977696606</v>
      </c>
      <c r="AU11" s="17">
        <v>0.24590246239548599</v>
      </c>
      <c r="AV11" s="17">
        <v>0.21465616354483499</v>
      </c>
      <c r="AW11" s="17">
        <v>0.22343752392588101</v>
      </c>
      <c r="AX11" s="17">
        <v>0.147613987759873</v>
      </c>
      <c r="AY11" s="17"/>
      <c r="AZ11" s="17">
        <v>0.14942006238607899</v>
      </c>
      <c r="BA11" s="17">
        <v>0.23740361253474401</v>
      </c>
      <c r="BB11" s="17">
        <v>0.23884518738577701</v>
      </c>
      <c r="BC11" s="17">
        <v>0.23019708414485299</v>
      </c>
      <c r="BD11" s="17">
        <v>0.23468987572306099</v>
      </c>
      <c r="BE11" s="17">
        <v>0.24056903259322501</v>
      </c>
      <c r="BF11" s="17">
        <v>0.21776465954362201</v>
      </c>
      <c r="BG11" s="17">
        <v>0.24456481486642001</v>
      </c>
      <c r="BH11" s="17">
        <v>0.23522386370104501</v>
      </c>
      <c r="BI11" s="17">
        <v>0.27647929311442698</v>
      </c>
      <c r="BJ11" s="17">
        <v>0.189457624150462</v>
      </c>
      <c r="BK11" s="17">
        <v>0.22312301542134799</v>
      </c>
      <c r="BL11" s="17">
        <v>0.176909163945733</v>
      </c>
      <c r="BM11" s="17">
        <v>0.23328811013755901</v>
      </c>
      <c r="BN11" s="17">
        <v>0.144759360850401</v>
      </c>
      <c r="BO11" s="17">
        <v>0.19822995337289501</v>
      </c>
      <c r="BP11" s="17"/>
      <c r="BQ11" s="17">
        <v>0.18725314312425501</v>
      </c>
      <c r="BR11" s="17">
        <v>0.23666784244188199</v>
      </c>
    </row>
    <row r="12" spans="2:70" x14ac:dyDescent="0.35">
      <c r="B12" s="18" t="s">
        <v>301</v>
      </c>
      <c r="C12" s="17">
        <v>0.14275392572864801</v>
      </c>
      <c r="D12" s="17">
        <v>0.16387600933930699</v>
      </c>
      <c r="E12" s="17">
        <v>0.12203331919568799</v>
      </c>
      <c r="F12" s="17"/>
      <c r="G12" s="17">
        <v>0.17230539982933399</v>
      </c>
      <c r="H12" s="17">
        <v>0.14586441481761001</v>
      </c>
      <c r="I12" s="17">
        <v>0.13737787530389201</v>
      </c>
      <c r="J12" s="17">
        <v>0.14305059427479</v>
      </c>
      <c r="K12" s="17">
        <v>0.14994990718239301</v>
      </c>
      <c r="L12" s="17">
        <v>0.119880236319915</v>
      </c>
      <c r="M12" s="17"/>
      <c r="N12" s="17">
        <v>0.115820743639916</v>
      </c>
      <c r="O12" s="17">
        <v>0.14332306240801601</v>
      </c>
      <c r="P12" s="17">
        <v>0.147524244351185</v>
      </c>
      <c r="Q12" s="17">
        <v>0.165915714709614</v>
      </c>
      <c r="R12" s="17"/>
      <c r="S12" s="17">
        <v>0.101899581677092</v>
      </c>
      <c r="T12" s="17">
        <v>0.16186360968469801</v>
      </c>
      <c r="U12" s="17">
        <v>0.120183740108618</v>
      </c>
      <c r="V12" s="17">
        <v>0.124227457958323</v>
      </c>
      <c r="W12" s="17">
        <v>0.13490543870576399</v>
      </c>
      <c r="X12" s="17">
        <v>0.16197423783531101</v>
      </c>
      <c r="Y12" s="17">
        <v>0.164669708870122</v>
      </c>
      <c r="Z12" s="17">
        <v>0.10987064100182301</v>
      </c>
      <c r="AA12" s="17">
        <v>0.152954985109748</v>
      </c>
      <c r="AB12" s="17">
        <v>0.18823930445037501</v>
      </c>
      <c r="AC12" s="17">
        <v>0.14428884285454999</v>
      </c>
      <c r="AD12" s="17">
        <v>0.13593870135245001</v>
      </c>
      <c r="AE12" s="17"/>
      <c r="AF12" s="17">
        <v>0.13757771174911201</v>
      </c>
      <c r="AG12" s="17">
        <v>0.13416481384232601</v>
      </c>
      <c r="AH12" s="17">
        <v>0.154902860939164</v>
      </c>
      <c r="AI12" s="17"/>
      <c r="AJ12" s="17">
        <v>0.137654861485762</v>
      </c>
      <c r="AK12" s="17">
        <v>0.13657411490127</v>
      </c>
      <c r="AL12" s="17">
        <v>0.113535245914681</v>
      </c>
      <c r="AM12" s="17">
        <v>0.110325336952405</v>
      </c>
      <c r="AN12" s="17">
        <v>0.16605405951674901</v>
      </c>
      <c r="AO12" s="17"/>
      <c r="AP12" s="17">
        <v>0.143780832950204</v>
      </c>
      <c r="AQ12" s="17">
        <v>0.128132644979711</v>
      </c>
      <c r="AR12" s="17">
        <v>0.11316400043100799</v>
      </c>
      <c r="AS12" s="17"/>
      <c r="AT12" s="17">
        <v>0.16331301019550701</v>
      </c>
      <c r="AU12" s="17">
        <v>0.163333880206358</v>
      </c>
      <c r="AV12" s="17">
        <v>0.12038473669508799</v>
      </c>
      <c r="AW12" s="17">
        <v>0.102426453417879</v>
      </c>
      <c r="AX12" s="17">
        <v>0.12978595945330401</v>
      </c>
      <c r="AY12" s="17"/>
      <c r="AZ12" s="17">
        <v>0.23929554536416001</v>
      </c>
      <c r="BA12" s="17">
        <v>0.13192615274449601</v>
      </c>
      <c r="BB12" s="17">
        <v>0.16006336781187699</v>
      </c>
      <c r="BC12" s="17">
        <v>0.181787553551326</v>
      </c>
      <c r="BD12" s="17">
        <v>0.11268462793614201</v>
      </c>
      <c r="BE12" s="17">
        <v>0.15844764205324999</v>
      </c>
      <c r="BF12" s="17">
        <v>0.15324005022307199</v>
      </c>
      <c r="BG12" s="17">
        <v>0.11881856321584899</v>
      </c>
      <c r="BH12" s="17">
        <v>0.151688943291762</v>
      </c>
      <c r="BI12" s="17">
        <v>0.107740424908861</v>
      </c>
      <c r="BJ12" s="17">
        <v>0.15914719406827699</v>
      </c>
      <c r="BK12" s="17">
        <v>9.5634128743346106E-2</v>
      </c>
      <c r="BL12" s="17">
        <v>0.16011533420674601</v>
      </c>
      <c r="BM12" s="17">
        <v>0.137123956325129</v>
      </c>
      <c r="BN12" s="17">
        <v>0.180319264138351</v>
      </c>
      <c r="BO12" s="17">
        <v>0.114628434761647</v>
      </c>
      <c r="BP12" s="17"/>
      <c r="BQ12" s="17">
        <v>7.8540921125205498E-2</v>
      </c>
      <c r="BR12" s="17">
        <v>0.17165385849383899</v>
      </c>
    </row>
    <row r="13" spans="2:70" x14ac:dyDescent="0.35">
      <c r="B13" s="18" t="s">
        <v>302</v>
      </c>
      <c r="C13" s="17">
        <v>0.17138019607733601</v>
      </c>
      <c r="D13" s="17">
        <v>0.20095122717987701</v>
      </c>
      <c r="E13" s="17">
        <v>0.14140733013256199</v>
      </c>
      <c r="F13" s="17"/>
      <c r="G13" s="17">
        <v>0.18157997119691299</v>
      </c>
      <c r="H13" s="17">
        <v>0.147879621616677</v>
      </c>
      <c r="I13" s="17">
        <v>0.13595086042536</v>
      </c>
      <c r="J13" s="17">
        <v>0.176992377110365</v>
      </c>
      <c r="K13" s="17">
        <v>0.225924565981345</v>
      </c>
      <c r="L13" s="17">
        <v>0.17151558885691201</v>
      </c>
      <c r="M13" s="17"/>
      <c r="N13" s="17">
        <v>0.12659205151153999</v>
      </c>
      <c r="O13" s="17">
        <v>0.141430372190684</v>
      </c>
      <c r="P13" s="17">
        <v>0.18358978336945</v>
      </c>
      <c r="Q13" s="17">
        <v>0.240403613996716</v>
      </c>
      <c r="R13" s="17"/>
      <c r="S13" s="17">
        <v>0.127232901435398</v>
      </c>
      <c r="T13" s="17">
        <v>0.15925253081553301</v>
      </c>
      <c r="U13" s="17">
        <v>0.197993523438699</v>
      </c>
      <c r="V13" s="17">
        <v>0.18831712986028701</v>
      </c>
      <c r="W13" s="17">
        <v>0.19951680604020999</v>
      </c>
      <c r="X13" s="17">
        <v>0.16294881625606</v>
      </c>
      <c r="Y13" s="17">
        <v>0.183746469357147</v>
      </c>
      <c r="Z13" s="17">
        <v>0.15429487755812599</v>
      </c>
      <c r="AA13" s="17">
        <v>0.20588907882541199</v>
      </c>
      <c r="AB13" s="17">
        <v>0.159482428378101</v>
      </c>
      <c r="AC13" s="17">
        <v>0.18247202306368401</v>
      </c>
      <c r="AD13" s="17">
        <v>0.14829477761919099</v>
      </c>
      <c r="AE13" s="17"/>
      <c r="AF13" s="17">
        <v>0.19738160236225299</v>
      </c>
      <c r="AG13" s="17">
        <v>0.13386282079928699</v>
      </c>
      <c r="AH13" s="17">
        <v>0.20953994812635099</v>
      </c>
      <c r="AI13" s="17"/>
      <c r="AJ13" s="17">
        <v>0.168786909103529</v>
      </c>
      <c r="AK13" s="17">
        <v>0.138570002794799</v>
      </c>
      <c r="AL13" s="17">
        <v>0.16533452824380299</v>
      </c>
      <c r="AM13" s="17">
        <v>0.177286231132321</v>
      </c>
      <c r="AN13" s="17">
        <v>0.26632084424062002</v>
      </c>
      <c r="AO13" s="17"/>
      <c r="AP13" s="17">
        <v>0.16378022229977801</v>
      </c>
      <c r="AQ13" s="17">
        <v>0.133052430052604</v>
      </c>
      <c r="AR13" s="17">
        <v>0.14277609751870399</v>
      </c>
      <c r="AS13" s="17"/>
      <c r="AT13" s="17">
        <v>0.22516076905160901</v>
      </c>
      <c r="AU13" s="17">
        <v>0.19784800238537301</v>
      </c>
      <c r="AV13" s="17">
        <v>0.12232717278819499</v>
      </c>
      <c r="AW13" s="17">
        <v>8.9650040473739506E-2</v>
      </c>
      <c r="AX13" s="17">
        <v>7.8707003965855504E-2</v>
      </c>
      <c r="AY13" s="17"/>
      <c r="AZ13" s="17">
        <v>0.21796144314575</v>
      </c>
      <c r="BA13" s="17">
        <v>0.29159272148384602</v>
      </c>
      <c r="BB13" s="17">
        <v>0.182655252635986</v>
      </c>
      <c r="BC13" s="17">
        <v>0.19374232010169501</v>
      </c>
      <c r="BD13" s="17">
        <v>0.21525427858473301</v>
      </c>
      <c r="BE13" s="17">
        <v>0.175989627343794</v>
      </c>
      <c r="BF13" s="17">
        <v>0.146644834022709</v>
      </c>
      <c r="BG13" s="17">
        <v>0.16598767254720101</v>
      </c>
      <c r="BH13" s="17">
        <v>0.18071129862339499</v>
      </c>
      <c r="BI13" s="17">
        <v>0.14733130624520099</v>
      </c>
      <c r="BJ13" s="17">
        <v>0.149459706473931</v>
      </c>
      <c r="BK13" s="17">
        <v>0.15666831990607</v>
      </c>
      <c r="BL13" s="17">
        <v>0.14000846071696599</v>
      </c>
      <c r="BM13" s="17">
        <v>0.116879002358458</v>
      </c>
      <c r="BN13" s="17">
        <v>4.4043801948522199E-2</v>
      </c>
      <c r="BO13" s="17">
        <v>8.7660064233176793E-2</v>
      </c>
      <c r="BP13" s="17"/>
      <c r="BQ13" s="17">
        <v>4.9085810197185102E-2</v>
      </c>
      <c r="BR13" s="17">
        <v>0.22673601456412201</v>
      </c>
    </row>
    <row r="14" spans="2:70" x14ac:dyDescent="0.35">
      <c r="B14" s="18" t="s">
        <v>129</v>
      </c>
      <c r="C14" s="17">
        <v>7.6710227925493998E-3</v>
      </c>
      <c r="D14" s="17">
        <v>5.0677723114583998E-3</v>
      </c>
      <c r="E14" s="17">
        <v>1.02607402225904E-2</v>
      </c>
      <c r="F14" s="17"/>
      <c r="G14" s="17">
        <v>1.9577887560872E-2</v>
      </c>
      <c r="H14" s="17">
        <v>6.9475844844020902E-3</v>
      </c>
      <c r="I14" s="17">
        <v>1.2918486118240599E-2</v>
      </c>
      <c r="J14" s="17">
        <v>5.0511602925149097E-3</v>
      </c>
      <c r="K14" s="17">
        <v>3.3093469007851799E-3</v>
      </c>
      <c r="L14" s="17">
        <v>1.1106137363072401E-3</v>
      </c>
      <c r="M14" s="17"/>
      <c r="N14" s="17">
        <v>5.0708586018752399E-3</v>
      </c>
      <c r="O14" s="17">
        <v>5.8631593447031997E-3</v>
      </c>
      <c r="P14" s="17">
        <v>9.6503057973270807E-3</v>
      </c>
      <c r="Q14" s="17">
        <v>1.07155244928885E-2</v>
      </c>
      <c r="R14" s="17"/>
      <c r="S14" s="17">
        <v>8.2147005210178297E-3</v>
      </c>
      <c r="T14" s="17">
        <v>1.2893789312191701E-2</v>
      </c>
      <c r="U14" s="17">
        <v>0</v>
      </c>
      <c r="V14" s="17">
        <v>0</v>
      </c>
      <c r="W14" s="17">
        <v>1.06786920123139E-2</v>
      </c>
      <c r="X14" s="17">
        <v>2.1121813824470901E-2</v>
      </c>
      <c r="Y14" s="17">
        <v>8.1006822910449396E-3</v>
      </c>
      <c r="Z14" s="17">
        <v>0</v>
      </c>
      <c r="AA14" s="17">
        <v>9.03461368453355E-3</v>
      </c>
      <c r="AB14" s="17">
        <v>2.7519276160115499E-3</v>
      </c>
      <c r="AC14" s="17">
        <v>0</v>
      </c>
      <c r="AD14" s="17">
        <v>1.02099004870358E-2</v>
      </c>
      <c r="AE14" s="17"/>
      <c r="AF14" s="17">
        <v>6.6328439623461301E-3</v>
      </c>
      <c r="AG14" s="17">
        <v>2.7902426551321999E-3</v>
      </c>
      <c r="AH14" s="17">
        <v>1.27532584986839E-2</v>
      </c>
      <c r="AI14" s="17"/>
      <c r="AJ14" s="17">
        <v>4.6529441016126202E-3</v>
      </c>
      <c r="AK14" s="17">
        <v>5.8537569996991697E-3</v>
      </c>
      <c r="AL14" s="17">
        <v>2.4721929361984302E-3</v>
      </c>
      <c r="AM14" s="17">
        <v>1.9081432055897601E-2</v>
      </c>
      <c r="AN14" s="17">
        <v>1.7954020049637601E-2</v>
      </c>
      <c r="AO14" s="17"/>
      <c r="AP14" s="17">
        <v>2.1027002975462202E-3</v>
      </c>
      <c r="AQ14" s="17">
        <v>4.9428394369500301E-3</v>
      </c>
      <c r="AR14" s="17">
        <v>1.68473067954822E-2</v>
      </c>
      <c r="AS14" s="17"/>
      <c r="AT14" s="17">
        <v>6.4070531482377799E-3</v>
      </c>
      <c r="AU14" s="17">
        <v>1.0336053818633799E-2</v>
      </c>
      <c r="AV14" s="17">
        <v>6.4039630858700198E-3</v>
      </c>
      <c r="AW14" s="17">
        <v>4.6334685140199004E-3</v>
      </c>
      <c r="AX14" s="17">
        <v>2.8559342861021499E-2</v>
      </c>
      <c r="AY14" s="17"/>
      <c r="AZ14" s="17">
        <v>6.6578693830076294E-2</v>
      </c>
      <c r="BA14" s="17">
        <v>0</v>
      </c>
      <c r="BB14" s="17">
        <v>1.61368091559904E-2</v>
      </c>
      <c r="BC14" s="17">
        <v>3.3261986139972001E-3</v>
      </c>
      <c r="BD14" s="17">
        <v>1.24427534388815E-2</v>
      </c>
      <c r="BE14" s="17">
        <v>4.2401055187239797E-3</v>
      </c>
      <c r="BF14" s="17">
        <v>6.9258678268279304E-3</v>
      </c>
      <c r="BG14" s="17">
        <v>3.6596095605221199E-3</v>
      </c>
      <c r="BH14" s="17">
        <v>4.2191289693639996E-3</v>
      </c>
      <c r="BI14" s="17">
        <v>4.21330983753458E-3</v>
      </c>
      <c r="BJ14" s="17">
        <v>1.4950238630569599E-2</v>
      </c>
      <c r="BK14" s="17">
        <v>0</v>
      </c>
      <c r="BL14" s="17">
        <v>5.2046103540895E-3</v>
      </c>
      <c r="BM14" s="17">
        <v>0</v>
      </c>
      <c r="BN14" s="17">
        <v>0</v>
      </c>
      <c r="BO14" s="17">
        <v>0</v>
      </c>
      <c r="BP14" s="17"/>
      <c r="BQ14" s="17">
        <v>3.8579512042668401E-3</v>
      </c>
      <c r="BR14" s="17">
        <v>8.1089260017134599E-3</v>
      </c>
    </row>
    <row r="15" spans="2:70" x14ac:dyDescent="0.35">
      <c r="B15" s="18" t="s">
        <v>303</v>
      </c>
      <c r="C15" s="21">
        <v>0.45456529593608302</v>
      </c>
      <c r="D15" s="21">
        <v>0.38742900881581599</v>
      </c>
      <c r="E15" s="21">
        <v>0.51981921594829505</v>
      </c>
      <c r="F15" s="21"/>
      <c r="G15" s="21">
        <v>0.40180349112718999</v>
      </c>
      <c r="H15" s="21">
        <v>0.47076819581398699</v>
      </c>
      <c r="I15" s="21">
        <v>0.49467911093167699</v>
      </c>
      <c r="J15" s="21">
        <v>0.43274861155125699</v>
      </c>
      <c r="K15" s="21">
        <v>0.40606317432801198</v>
      </c>
      <c r="L15" s="21">
        <v>0.494072669839284</v>
      </c>
      <c r="M15" s="21"/>
      <c r="N15" s="21">
        <v>0.55328988085379305</v>
      </c>
      <c r="O15" s="21">
        <v>0.467857730730043</v>
      </c>
      <c r="P15" s="21">
        <v>0.40918738569114399</v>
      </c>
      <c r="Q15" s="21">
        <v>0.37469637448589799</v>
      </c>
      <c r="R15" s="21"/>
      <c r="S15" s="21">
        <v>0.55163058826136802</v>
      </c>
      <c r="T15" s="21">
        <v>0.46899206625152401</v>
      </c>
      <c r="U15" s="21">
        <v>0.43912509720540799</v>
      </c>
      <c r="V15" s="21">
        <v>0.44628889861958898</v>
      </c>
      <c r="W15" s="21">
        <v>0.43200327223489898</v>
      </c>
      <c r="X15" s="21">
        <v>0.41762912918703199</v>
      </c>
      <c r="Y15" s="21">
        <v>0.464061522143626</v>
      </c>
      <c r="Z15" s="21">
        <v>0.46255522540891703</v>
      </c>
      <c r="AA15" s="21">
        <v>0.43474893708986401</v>
      </c>
      <c r="AB15" s="21">
        <v>0.377355321873941</v>
      </c>
      <c r="AC15" s="21">
        <v>0.46332884197324598</v>
      </c>
      <c r="AD15" s="21">
        <v>0.42177975641112098</v>
      </c>
      <c r="AE15" s="21"/>
      <c r="AF15" s="21">
        <v>0.44513710662542</v>
      </c>
      <c r="AG15" s="21">
        <v>0.50928445539605804</v>
      </c>
      <c r="AH15" s="21">
        <v>0.36689933305198003</v>
      </c>
      <c r="AI15" s="21"/>
      <c r="AJ15" s="21">
        <v>0.47592331894561402</v>
      </c>
      <c r="AK15" s="21">
        <v>0.50514180094741801</v>
      </c>
      <c r="AL15" s="21">
        <v>0.50629949418726194</v>
      </c>
      <c r="AM15" s="21">
        <v>0.44977319802841798</v>
      </c>
      <c r="AN15" s="21">
        <v>0.32186674798728898</v>
      </c>
      <c r="AO15" s="21"/>
      <c r="AP15" s="21">
        <v>0.47723555321496702</v>
      </c>
      <c r="AQ15" s="21">
        <v>0.506491766327687</v>
      </c>
      <c r="AR15" s="21">
        <v>0.51949408972867295</v>
      </c>
      <c r="AS15" s="21"/>
      <c r="AT15" s="21">
        <v>0.38046418990804098</v>
      </c>
      <c r="AU15" s="21">
        <v>0.38257960119414902</v>
      </c>
      <c r="AV15" s="21">
        <v>0.53622796388601301</v>
      </c>
      <c r="AW15" s="21">
        <v>0.57985251366848101</v>
      </c>
      <c r="AX15" s="21">
        <v>0.61533370595994497</v>
      </c>
      <c r="AY15" s="21"/>
      <c r="AZ15" s="21">
        <v>0.32674425527393403</v>
      </c>
      <c r="BA15" s="21">
        <v>0.33907751323691399</v>
      </c>
      <c r="BB15" s="21">
        <v>0.40229938301036999</v>
      </c>
      <c r="BC15" s="21">
        <v>0.39094684358812898</v>
      </c>
      <c r="BD15" s="21">
        <v>0.42492846431718301</v>
      </c>
      <c r="BE15" s="21">
        <v>0.42075359249100702</v>
      </c>
      <c r="BF15" s="21">
        <v>0.475424588383769</v>
      </c>
      <c r="BG15" s="21">
        <v>0.46696933981000799</v>
      </c>
      <c r="BH15" s="21">
        <v>0.42815676541443498</v>
      </c>
      <c r="BI15" s="21">
        <v>0.46423566589397602</v>
      </c>
      <c r="BJ15" s="21">
        <v>0.48698523667676002</v>
      </c>
      <c r="BK15" s="21">
        <v>0.52457453592923597</v>
      </c>
      <c r="BL15" s="21">
        <v>0.517762430776465</v>
      </c>
      <c r="BM15" s="21">
        <v>0.51270893117885397</v>
      </c>
      <c r="BN15" s="21">
        <v>0.63087757306272596</v>
      </c>
      <c r="BO15" s="21">
        <v>0.59948154763228101</v>
      </c>
      <c r="BP15" s="21"/>
      <c r="BQ15" s="21">
        <v>0.68126217434908698</v>
      </c>
      <c r="BR15" s="21">
        <v>0.356833358498443</v>
      </c>
    </row>
    <row r="16" spans="2:70" x14ac:dyDescent="0.35">
      <c r="B16" s="18" t="s">
        <v>304</v>
      </c>
      <c r="C16" s="21">
        <v>0.31413412180598399</v>
      </c>
      <c r="D16" s="21">
        <v>0.36482723651918397</v>
      </c>
      <c r="E16" s="21">
        <v>0.26344064932825001</v>
      </c>
      <c r="F16" s="21"/>
      <c r="G16" s="21">
        <v>0.35388537102624701</v>
      </c>
      <c r="H16" s="21">
        <v>0.29374403643428698</v>
      </c>
      <c r="I16" s="21">
        <v>0.27332873572925198</v>
      </c>
      <c r="J16" s="21">
        <v>0.32004297138515497</v>
      </c>
      <c r="K16" s="21">
        <v>0.37587447316373901</v>
      </c>
      <c r="L16" s="21">
        <v>0.29139582517682699</v>
      </c>
      <c r="M16" s="21"/>
      <c r="N16" s="21">
        <v>0.242412795151456</v>
      </c>
      <c r="O16" s="21">
        <v>0.28475343459870001</v>
      </c>
      <c r="P16" s="21">
        <v>0.33111402772063397</v>
      </c>
      <c r="Q16" s="21">
        <v>0.40631932870633097</v>
      </c>
      <c r="R16" s="21"/>
      <c r="S16" s="21">
        <v>0.22913248311248999</v>
      </c>
      <c r="T16" s="21">
        <v>0.32111614050023102</v>
      </c>
      <c r="U16" s="21">
        <v>0.31817726354731701</v>
      </c>
      <c r="V16" s="21">
        <v>0.31254458781861</v>
      </c>
      <c r="W16" s="21">
        <v>0.33442224474597398</v>
      </c>
      <c r="X16" s="21">
        <v>0.32492305409137101</v>
      </c>
      <c r="Y16" s="21">
        <v>0.34841617822727</v>
      </c>
      <c r="Z16" s="21">
        <v>0.26416551855994902</v>
      </c>
      <c r="AA16" s="21">
        <v>0.35884406393516</v>
      </c>
      <c r="AB16" s="21">
        <v>0.34772173282847602</v>
      </c>
      <c r="AC16" s="21">
        <v>0.326760865918234</v>
      </c>
      <c r="AD16" s="21">
        <v>0.28423347897164097</v>
      </c>
      <c r="AE16" s="21"/>
      <c r="AF16" s="21">
        <v>0.33495931411136498</v>
      </c>
      <c r="AG16" s="21">
        <v>0.268027634641613</v>
      </c>
      <c r="AH16" s="21">
        <v>0.36444280906551502</v>
      </c>
      <c r="AI16" s="21"/>
      <c r="AJ16" s="21">
        <v>0.30644177058929101</v>
      </c>
      <c r="AK16" s="21">
        <v>0.275144117696069</v>
      </c>
      <c r="AL16" s="21">
        <v>0.27886977415848402</v>
      </c>
      <c r="AM16" s="21">
        <v>0.28761156808472499</v>
      </c>
      <c r="AN16" s="21">
        <v>0.43237490375736898</v>
      </c>
      <c r="AO16" s="21"/>
      <c r="AP16" s="21">
        <v>0.30756105524998201</v>
      </c>
      <c r="AQ16" s="21">
        <v>0.26118507503231603</v>
      </c>
      <c r="AR16" s="21">
        <v>0.25594009794971201</v>
      </c>
      <c r="AS16" s="21"/>
      <c r="AT16" s="21">
        <v>0.38847377924711501</v>
      </c>
      <c r="AU16" s="21">
        <v>0.36118188259173101</v>
      </c>
      <c r="AV16" s="21">
        <v>0.242711909483282</v>
      </c>
      <c r="AW16" s="21">
        <v>0.19207649389161899</v>
      </c>
      <c r="AX16" s="21">
        <v>0.20849296341915999</v>
      </c>
      <c r="AY16" s="21"/>
      <c r="AZ16" s="21">
        <v>0.45725698850990998</v>
      </c>
      <c r="BA16" s="21">
        <v>0.423518874228342</v>
      </c>
      <c r="BB16" s="21">
        <v>0.342718620447863</v>
      </c>
      <c r="BC16" s="21">
        <v>0.37552987365301999</v>
      </c>
      <c r="BD16" s="21">
        <v>0.32793890652087498</v>
      </c>
      <c r="BE16" s="21">
        <v>0.33443726939704399</v>
      </c>
      <c r="BF16" s="21">
        <v>0.29988488424578102</v>
      </c>
      <c r="BG16" s="21">
        <v>0.28480623576304998</v>
      </c>
      <c r="BH16" s="21">
        <v>0.33240024191515599</v>
      </c>
      <c r="BI16" s="21">
        <v>0.25507173115406201</v>
      </c>
      <c r="BJ16" s="21">
        <v>0.30860690054220902</v>
      </c>
      <c r="BK16" s="21">
        <v>0.25230244864941598</v>
      </c>
      <c r="BL16" s="21">
        <v>0.30012379492371299</v>
      </c>
      <c r="BM16" s="21">
        <v>0.25400295868358802</v>
      </c>
      <c r="BN16" s="21">
        <v>0.22436306608687401</v>
      </c>
      <c r="BO16" s="21">
        <v>0.20228849899482401</v>
      </c>
      <c r="BP16" s="21"/>
      <c r="BQ16" s="21">
        <v>0.127626731322391</v>
      </c>
      <c r="BR16" s="21">
        <v>0.39838987305796097</v>
      </c>
    </row>
    <row r="17" spans="2:70" x14ac:dyDescent="0.35">
      <c r="B17" s="18" t="s">
        <v>143</v>
      </c>
      <c r="C17" s="22">
        <v>0.14043117413009901</v>
      </c>
      <c r="D17" s="22">
        <v>2.2601772296632499E-2</v>
      </c>
      <c r="E17" s="22">
        <v>0.25637856662004499</v>
      </c>
      <c r="F17" s="22"/>
      <c r="G17" s="22">
        <v>4.7918120100943401E-2</v>
      </c>
      <c r="H17" s="22">
        <v>0.17702415937969901</v>
      </c>
      <c r="I17" s="22">
        <v>0.22135037520242501</v>
      </c>
      <c r="J17" s="22">
        <v>0.112705640166102</v>
      </c>
      <c r="K17" s="22">
        <v>3.0188701164273201E-2</v>
      </c>
      <c r="L17" s="22">
        <v>0.202676844662457</v>
      </c>
      <c r="M17" s="22"/>
      <c r="N17" s="22">
        <v>0.31087708570233602</v>
      </c>
      <c r="O17" s="22">
        <v>0.18310429613134399</v>
      </c>
      <c r="P17" s="22">
        <v>7.8073357970509294E-2</v>
      </c>
      <c r="Q17" s="22">
        <v>-3.1622954220433E-2</v>
      </c>
      <c r="R17" s="22"/>
      <c r="S17" s="22">
        <v>0.322498105148878</v>
      </c>
      <c r="T17" s="22">
        <v>0.14787592575129299</v>
      </c>
      <c r="U17" s="22">
        <v>0.120947833658091</v>
      </c>
      <c r="V17" s="22">
        <v>0.13374431080097901</v>
      </c>
      <c r="W17" s="22">
        <v>9.7581027488924901E-2</v>
      </c>
      <c r="X17" s="22">
        <v>9.2706075095661603E-2</v>
      </c>
      <c r="Y17" s="22">
        <v>0.115645343916356</v>
      </c>
      <c r="Z17" s="22">
        <v>0.19838970684896801</v>
      </c>
      <c r="AA17" s="22">
        <v>7.5904873154704205E-2</v>
      </c>
      <c r="AB17" s="22">
        <v>2.9633589045465002E-2</v>
      </c>
      <c r="AC17" s="22">
        <v>0.136567976055011</v>
      </c>
      <c r="AD17" s="22">
        <v>0.13754627743948</v>
      </c>
      <c r="AE17" s="22"/>
      <c r="AF17" s="22">
        <v>0.110177792514055</v>
      </c>
      <c r="AG17" s="22">
        <v>0.24125682075444499</v>
      </c>
      <c r="AH17" s="22">
        <v>2.4565239864654501E-3</v>
      </c>
      <c r="AI17" s="22"/>
      <c r="AJ17" s="22">
        <v>0.16948154835632301</v>
      </c>
      <c r="AK17" s="22">
        <v>0.22999768325134901</v>
      </c>
      <c r="AL17" s="22">
        <v>0.22742972002877801</v>
      </c>
      <c r="AM17" s="22">
        <v>0.16216162994369299</v>
      </c>
      <c r="AN17" s="22">
        <v>-0.11050815577008</v>
      </c>
      <c r="AO17" s="22"/>
      <c r="AP17" s="22">
        <v>0.16967449796498499</v>
      </c>
      <c r="AQ17" s="22">
        <v>0.245306691295371</v>
      </c>
      <c r="AR17" s="22">
        <v>0.26355399177896099</v>
      </c>
      <c r="AS17" s="22"/>
      <c r="AT17" s="22">
        <v>-8.0095893390740303E-3</v>
      </c>
      <c r="AU17" s="22">
        <v>2.1397718602417799E-2</v>
      </c>
      <c r="AV17" s="22">
        <v>0.29351605440273099</v>
      </c>
      <c r="AW17" s="22">
        <v>0.38777601977686199</v>
      </c>
      <c r="AX17" s="22">
        <v>0.40684074254078501</v>
      </c>
      <c r="AY17" s="22"/>
      <c r="AZ17" s="22">
        <v>-0.13051273323597601</v>
      </c>
      <c r="BA17" s="22">
        <v>-8.4441360991428294E-2</v>
      </c>
      <c r="BB17" s="22">
        <v>5.9580762562506502E-2</v>
      </c>
      <c r="BC17" s="22">
        <v>1.54169699351085E-2</v>
      </c>
      <c r="BD17" s="22">
        <v>9.6989557796307593E-2</v>
      </c>
      <c r="BE17" s="22">
        <v>8.6316323093962394E-2</v>
      </c>
      <c r="BF17" s="22">
        <v>0.175539704137988</v>
      </c>
      <c r="BG17" s="22">
        <v>0.18216310404695901</v>
      </c>
      <c r="BH17" s="22">
        <v>9.5756523499278504E-2</v>
      </c>
      <c r="BI17" s="22">
        <v>0.20916393473991399</v>
      </c>
      <c r="BJ17" s="22">
        <v>0.17837833613455201</v>
      </c>
      <c r="BK17" s="22">
        <v>0.27227208727982</v>
      </c>
      <c r="BL17" s="22">
        <v>0.217638635852752</v>
      </c>
      <c r="BM17" s="22">
        <v>0.258705972495266</v>
      </c>
      <c r="BN17" s="22">
        <v>0.40651450697585201</v>
      </c>
      <c r="BO17" s="22">
        <v>0.39719304863745702</v>
      </c>
      <c r="BP17" s="22"/>
      <c r="BQ17" s="22">
        <v>0.55363544302669698</v>
      </c>
      <c r="BR17" s="22">
        <v>-4.1556514559517803E-2</v>
      </c>
    </row>
    <row r="18" spans="2:70" x14ac:dyDescent="0.35">
      <c r="B18" s="16"/>
    </row>
    <row r="19" spans="2:70" x14ac:dyDescent="0.35">
      <c r="B19" t="s">
        <v>98</v>
      </c>
    </row>
    <row r="20" spans="2:70" x14ac:dyDescent="0.35">
      <c r="B20" t="s">
        <v>99</v>
      </c>
    </row>
    <row r="22" spans="2:70" x14ac:dyDescent="0.35">
      <c r="B22" s="8" t="str">
        <f>HYPERLINK("#'Contents'!A1", "Return to Contents")</f>
        <v>Return to Contents</v>
      </c>
    </row>
  </sheetData>
  <mergeCells count="11">
    <mergeCell ref="BQ5:BR5"/>
    <mergeCell ref="D5:E5"/>
    <mergeCell ref="G5:L5"/>
    <mergeCell ref="N5:Q5"/>
    <mergeCell ref="S5:AD5"/>
    <mergeCell ref="AF5:AH5"/>
    <mergeCell ref="D2:BJ2"/>
    <mergeCell ref="AJ5:AN5"/>
    <mergeCell ref="AP5:AR5"/>
    <mergeCell ref="AT5:AX5"/>
    <mergeCell ref="AZ5:BO5"/>
  </mergeCells>
  <pageMargins left="0.7" right="0.7" top="0.75" bottom="0.75" header="0.3" footer="0.3"/>
  <pageSetup paperSize="9" orientation="portrait" horizontalDpi="300" verticalDpi="300"/>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B2:BR22"/>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67" width="10.7265625" customWidth="1"/>
    <col min="68" max="68" width="2.1796875" customWidth="1"/>
    <col min="69" max="70" width="10.7265625" customWidth="1"/>
    <col min="71" max="71" width="2.1796875" customWidth="1"/>
  </cols>
  <sheetData>
    <row r="2" spans="2:70" ht="40" customHeight="1" x14ac:dyDescent="0.35">
      <c r="D2" s="29" t="s">
        <v>308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row>
    <row r="5" spans="2:70" ht="30" customHeight="1" x14ac:dyDescent="0.35">
      <c r="B5" s="15"/>
      <c r="C5" s="15"/>
      <c r="D5" s="30" t="s">
        <v>74</v>
      </c>
      <c r="E5" s="30"/>
      <c r="F5" s="15"/>
      <c r="G5" s="30" t="s">
        <v>75</v>
      </c>
      <c r="H5" s="30"/>
      <c r="I5" s="30"/>
      <c r="J5" s="30"/>
      <c r="K5" s="30"/>
      <c r="L5" s="30"/>
      <c r="M5" s="15"/>
      <c r="N5" s="30" t="s">
        <v>76</v>
      </c>
      <c r="O5" s="30"/>
      <c r="P5" s="30"/>
      <c r="Q5" s="30"/>
      <c r="R5" s="15"/>
      <c r="S5" s="30" t="s">
        <v>77</v>
      </c>
      <c r="T5" s="30"/>
      <c r="U5" s="30"/>
      <c r="V5" s="30"/>
      <c r="W5" s="30"/>
      <c r="X5" s="30"/>
      <c r="Y5" s="30"/>
      <c r="Z5" s="30"/>
      <c r="AA5" s="30"/>
      <c r="AB5" s="30"/>
      <c r="AC5" s="30"/>
      <c r="AD5" s="30"/>
      <c r="AE5" s="15"/>
      <c r="AF5" s="30" t="s">
        <v>78</v>
      </c>
      <c r="AG5" s="30"/>
      <c r="AH5" s="30"/>
      <c r="AI5" s="15"/>
      <c r="AJ5" s="30" t="s">
        <v>79</v>
      </c>
      <c r="AK5" s="30"/>
      <c r="AL5" s="30"/>
      <c r="AM5" s="30"/>
      <c r="AN5" s="30"/>
      <c r="AO5" s="15"/>
      <c r="AP5" s="30" t="s">
        <v>80</v>
      </c>
      <c r="AQ5" s="30"/>
      <c r="AR5" s="30"/>
      <c r="AS5" s="15"/>
      <c r="AT5" s="30" t="s">
        <v>81</v>
      </c>
      <c r="AU5" s="30"/>
      <c r="AV5" s="30"/>
      <c r="AW5" s="30"/>
      <c r="AX5" s="30"/>
      <c r="AY5" s="15"/>
      <c r="AZ5" s="30" t="s">
        <v>82</v>
      </c>
      <c r="BA5" s="30"/>
      <c r="BB5" s="30"/>
      <c r="BC5" s="30"/>
      <c r="BD5" s="30"/>
      <c r="BE5" s="30"/>
      <c r="BF5" s="30"/>
      <c r="BG5" s="30"/>
      <c r="BH5" s="30"/>
      <c r="BI5" s="30"/>
      <c r="BJ5" s="30"/>
      <c r="BK5" s="30"/>
      <c r="BL5" s="30"/>
      <c r="BM5" s="30"/>
      <c r="BN5" s="30"/>
      <c r="BO5" s="30"/>
      <c r="BP5" s="15"/>
      <c r="BQ5" s="30" t="s">
        <v>83</v>
      </c>
      <c r="BR5" s="30"/>
    </row>
    <row r="6" spans="2:7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46</v>
      </c>
      <c r="AQ6" s="12" t="s">
        <v>47</v>
      </c>
      <c r="AR6" s="12" t="s">
        <v>50</v>
      </c>
      <c r="AT6" s="12" t="s">
        <v>51</v>
      </c>
      <c r="AU6" s="12" t="s">
        <v>52</v>
      </c>
      <c r="AV6" s="12" t="s">
        <v>53</v>
      </c>
      <c r="AW6" s="12" t="s">
        <v>54</v>
      </c>
      <c r="AX6" s="12" t="s">
        <v>55</v>
      </c>
      <c r="AZ6" s="12" t="s">
        <v>56</v>
      </c>
      <c r="BA6" s="12" t="s">
        <v>57</v>
      </c>
      <c r="BB6" s="12" t="s">
        <v>58</v>
      </c>
      <c r="BC6" s="12" t="s">
        <v>59</v>
      </c>
      <c r="BD6" s="12" t="s">
        <v>60</v>
      </c>
      <c r="BE6" s="12" t="s">
        <v>61</v>
      </c>
      <c r="BF6" s="12" t="s">
        <v>62</v>
      </c>
      <c r="BG6" s="12" t="s">
        <v>63</v>
      </c>
      <c r="BH6" s="12" t="s">
        <v>64</v>
      </c>
      <c r="BI6" s="12" t="s">
        <v>65</v>
      </c>
      <c r="BJ6" s="12" t="s">
        <v>66</v>
      </c>
      <c r="BK6" s="12" t="s">
        <v>67</v>
      </c>
      <c r="BL6" s="12" t="s">
        <v>68</v>
      </c>
      <c r="BM6" s="12" t="s">
        <v>69</v>
      </c>
      <c r="BN6" s="12" t="s">
        <v>70</v>
      </c>
      <c r="BO6" s="12" t="s">
        <v>71</v>
      </c>
      <c r="BQ6" s="12" t="s">
        <v>72</v>
      </c>
      <c r="BR6" s="12" t="s">
        <v>73</v>
      </c>
    </row>
    <row r="7" spans="2:70" ht="30" customHeight="1" x14ac:dyDescent="0.35">
      <c r="B7" s="10" t="s">
        <v>19</v>
      </c>
      <c r="C7" s="10">
        <v>4012</v>
      </c>
      <c r="D7" s="10">
        <v>1971</v>
      </c>
      <c r="E7" s="10">
        <v>2028</v>
      </c>
      <c r="F7" s="10"/>
      <c r="G7" s="10">
        <v>497</v>
      </c>
      <c r="H7" s="10">
        <v>704</v>
      </c>
      <c r="I7" s="10">
        <v>694</v>
      </c>
      <c r="J7" s="10">
        <v>693</v>
      </c>
      <c r="K7" s="10">
        <v>571</v>
      </c>
      <c r="L7" s="10">
        <v>853</v>
      </c>
      <c r="M7" s="10"/>
      <c r="N7" s="10">
        <v>1178</v>
      </c>
      <c r="O7" s="10">
        <v>1131</v>
      </c>
      <c r="P7" s="10">
        <v>781</v>
      </c>
      <c r="Q7" s="10">
        <v>909</v>
      </c>
      <c r="R7" s="10"/>
      <c r="S7" s="10">
        <v>563</v>
      </c>
      <c r="T7" s="10">
        <v>553</v>
      </c>
      <c r="U7" s="10">
        <v>314</v>
      </c>
      <c r="V7" s="10">
        <v>343</v>
      </c>
      <c r="W7" s="10">
        <v>293</v>
      </c>
      <c r="X7" s="10">
        <v>376</v>
      </c>
      <c r="Y7" s="10">
        <v>336</v>
      </c>
      <c r="Z7" s="10">
        <v>171</v>
      </c>
      <c r="AA7" s="10">
        <v>447</v>
      </c>
      <c r="AB7" s="10">
        <v>337</v>
      </c>
      <c r="AC7" s="10">
        <v>188</v>
      </c>
      <c r="AD7" s="10">
        <v>91</v>
      </c>
      <c r="AE7" s="10"/>
      <c r="AF7" s="10">
        <v>1421</v>
      </c>
      <c r="AG7" s="10">
        <v>1665</v>
      </c>
      <c r="AH7" s="10">
        <v>577</v>
      </c>
      <c r="AI7" s="10"/>
      <c r="AJ7" s="10">
        <v>1433</v>
      </c>
      <c r="AK7" s="10">
        <v>1082</v>
      </c>
      <c r="AL7" s="10">
        <v>299</v>
      </c>
      <c r="AM7" s="10">
        <v>42</v>
      </c>
      <c r="AN7" s="10">
        <v>541</v>
      </c>
      <c r="AO7" s="10"/>
      <c r="AP7" s="10">
        <v>878</v>
      </c>
      <c r="AQ7" s="10">
        <v>1369</v>
      </c>
      <c r="AR7" s="10">
        <v>264</v>
      </c>
      <c r="AS7" s="10"/>
      <c r="AT7" s="10">
        <v>929</v>
      </c>
      <c r="AU7" s="10">
        <v>932</v>
      </c>
      <c r="AV7" s="10">
        <v>1096</v>
      </c>
      <c r="AW7" s="10">
        <v>455</v>
      </c>
      <c r="AX7" s="10">
        <v>62</v>
      </c>
      <c r="AY7" s="10"/>
      <c r="AZ7" s="10">
        <v>33</v>
      </c>
      <c r="BA7" s="10">
        <v>185</v>
      </c>
      <c r="BB7" s="10">
        <v>256</v>
      </c>
      <c r="BC7" s="10">
        <v>269</v>
      </c>
      <c r="BD7" s="10">
        <v>403</v>
      </c>
      <c r="BE7" s="10">
        <v>436</v>
      </c>
      <c r="BF7" s="10">
        <v>391</v>
      </c>
      <c r="BG7" s="10">
        <v>312</v>
      </c>
      <c r="BH7" s="10">
        <v>253</v>
      </c>
      <c r="BI7" s="10">
        <v>211</v>
      </c>
      <c r="BJ7" s="10">
        <v>336</v>
      </c>
      <c r="BK7" s="10">
        <v>187</v>
      </c>
      <c r="BL7" s="10">
        <v>180</v>
      </c>
      <c r="BM7" s="10">
        <v>103</v>
      </c>
      <c r="BN7" s="10">
        <v>95</v>
      </c>
      <c r="BO7" s="10">
        <v>161</v>
      </c>
      <c r="BP7" s="10"/>
      <c r="BQ7" s="10">
        <v>1235</v>
      </c>
      <c r="BR7" s="10">
        <v>2665</v>
      </c>
    </row>
    <row r="8" spans="2:70" ht="30" customHeight="1" x14ac:dyDescent="0.35">
      <c r="B8" s="11" t="s">
        <v>20</v>
      </c>
      <c r="C8" s="11">
        <v>4012</v>
      </c>
      <c r="D8" s="11">
        <v>1975</v>
      </c>
      <c r="E8" s="11">
        <v>2024</v>
      </c>
      <c r="F8" s="11"/>
      <c r="G8" s="11">
        <v>558</v>
      </c>
      <c r="H8" s="11">
        <v>682</v>
      </c>
      <c r="I8" s="11">
        <v>685</v>
      </c>
      <c r="J8" s="11">
        <v>686</v>
      </c>
      <c r="K8" s="11">
        <v>562</v>
      </c>
      <c r="L8" s="11">
        <v>839</v>
      </c>
      <c r="M8" s="11"/>
      <c r="N8" s="11">
        <v>1080</v>
      </c>
      <c r="O8" s="11">
        <v>1039</v>
      </c>
      <c r="P8" s="11">
        <v>880</v>
      </c>
      <c r="Q8" s="11">
        <v>1000</v>
      </c>
      <c r="R8" s="11"/>
      <c r="S8" s="11">
        <v>562</v>
      </c>
      <c r="T8" s="11">
        <v>522</v>
      </c>
      <c r="U8" s="11">
        <v>321</v>
      </c>
      <c r="V8" s="11">
        <v>361</v>
      </c>
      <c r="W8" s="11">
        <v>281</v>
      </c>
      <c r="X8" s="11">
        <v>361</v>
      </c>
      <c r="Y8" s="11">
        <v>321</v>
      </c>
      <c r="Z8" s="11">
        <v>160</v>
      </c>
      <c r="AA8" s="11">
        <v>441</v>
      </c>
      <c r="AB8" s="11">
        <v>361</v>
      </c>
      <c r="AC8" s="11">
        <v>201</v>
      </c>
      <c r="AD8" s="11">
        <v>120</v>
      </c>
      <c r="AE8" s="11"/>
      <c r="AF8" s="11">
        <v>1410</v>
      </c>
      <c r="AG8" s="11">
        <v>1629</v>
      </c>
      <c r="AH8" s="11">
        <v>599</v>
      </c>
      <c r="AI8" s="11"/>
      <c r="AJ8" s="11">
        <v>1397</v>
      </c>
      <c r="AK8" s="11">
        <v>1071</v>
      </c>
      <c r="AL8" s="11">
        <v>288</v>
      </c>
      <c r="AM8" s="11">
        <v>45</v>
      </c>
      <c r="AN8" s="11">
        <v>558</v>
      </c>
      <c r="AO8" s="11"/>
      <c r="AP8" s="11">
        <v>856</v>
      </c>
      <c r="AQ8" s="11">
        <v>1358</v>
      </c>
      <c r="AR8" s="11">
        <v>259</v>
      </c>
      <c r="AS8" s="11"/>
      <c r="AT8" s="11">
        <v>961</v>
      </c>
      <c r="AU8" s="11">
        <v>958</v>
      </c>
      <c r="AV8" s="11">
        <v>1056</v>
      </c>
      <c r="AW8" s="11">
        <v>434</v>
      </c>
      <c r="AX8" s="11">
        <v>55</v>
      </c>
      <c r="AY8" s="11"/>
      <c r="AZ8" s="11">
        <v>33</v>
      </c>
      <c r="BA8" s="11">
        <v>186</v>
      </c>
      <c r="BB8" s="11">
        <v>267</v>
      </c>
      <c r="BC8" s="11">
        <v>280</v>
      </c>
      <c r="BD8" s="11">
        <v>416</v>
      </c>
      <c r="BE8" s="11">
        <v>443</v>
      </c>
      <c r="BF8" s="11">
        <v>394</v>
      </c>
      <c r="BG8" s="11">
        <v>314</v>
      </c>
      <c r="BH8" s="11">
        <v>257</v>
      </c>
      <c r="BI8" s="11">
        <v>206</v>
      </c>
      <c r="BJ8" s="11">
        <v>329</v>
      </c>
      <c r="BK8" s="11">
        <v>179</v>
      </c>
      <c r="BL8" s="11">
        <v>174</v>
      </c>
      <c r="BM8" s="11">
        <v>97</v>
      </c>
      <c r="BN8" s="11">
        <v>87</v>
      </c>
      <c r="BO8" s="11">
        <v>148</v>
      </c>
      <c r="BP8" s="11"/>
      <c r="BQ8" s="11">
        <v>1209</v>
      </c>
      <c r="BR8" s="11">
        <v>2688</v>
      </c>
    </row>
    <row r="9" spans="2:70" x14ac:dyDescent="0.35">
      <c r="B9" s="18" t="s">
        <v>298</v>
      </c>
      <c r="C9" s="17">
        <v>4.20302665541522E-2</v>
      </c>
      <c r="D9" s="17">
        <v>4.4615924756809901E-2</v>
      </c>
      <c r="E9" s="17">
        <v>3.9358672753774901E-2</v>
      </c>
      <c r="F9" s="17"/>
      <c r="G9" s="17">
        <v>5.5243083113266298E-2</v>
      </c>
      <c r="H9" s="17">
        <v>6.5338509325112801E-2</v>
      </c>
      <c r="I9" s="17">
        <v>5.6710036701553099E-2</v>
      </c>
      <c r="J9" s="17">
        <v>2.69595647257918E-2</v>
      </c>
      <c r="K9" s="17">
        <v>1.8142498449853099E-2</v>
      </c>
      <c r="L9" s="17">
        <v>3.0611610104817999E-2</v>
      </c>
      <c r="M9" s="17"/>
      <c r="N9" s="17">
        <v>6.1538763382108397E-2</v>
      </c>
      <c r="O9" s="17">
        <v>2.9489844332294499E-2</v>
      </c>
      <c r="P9" s="17">
        <v>4.4131190614431902E-2</v>
      </c>
      <c r="Q9" s="17">
        <v>3.2688168960627401E-2</v>
      </c>
      <c r="R9" s="17"/>
      <c r="S9" s="17">
        <v>7.0226999760410302E-2</v>
      </c>
      <c r="T9" s="17">
        <v>3.0326264574765598E-2</v>
      </c>
      <c r="U9" s="17">
        <v>3.8081097396001302E-2</v>
      </c>
      <c r="V9" s="17">
        <v>2.86254497492732E-2</v>
      </c>
      <c r="W9" s="17">
        <v>3.6117969550918401E-2</v>
      </c>
      <c r="X9" s="17">
        <v>5.4084519339423799E-2</v>
      </c>
      <c r="Y9" s="17">
        <v>2.9433606240208101E-2</v>
      </c>
      <c r="Z9" s="17">
        <v>3.4108819699044397E-2</v>
      </c>
      <c r="AA9" s="17">
        <v>4.1388996648532697E-2</v>
      </c>
      <c r="AB9" s="17">
        <v>2.9748633344875999E-2</v>
      </c>
      <c r="AC9" s="17">
        <v>4.6739888055661601E-2</v>
      </c>
      <c r="AD9" s="17">
        <v>6.5038055800746494E-2</v>
      </c>
      <c r="AE9" s="17"/>
      <c r="AF9" s="17">
        <v>3.2270143090564002E-2</v>
      </c>
      <c r="AG9" s="17">
        <v>5.2496402834327001E-2</v>
      </c>
      <c r="AH9" s="17">
        <v>4.3643923823368999E-2</v>
      </c>
      <c r="AI9" s="17"/>
      <c r="AJ9" s="17">
        <v>3.6011458569497501E-2</v>
      </c>
      <c r="AK9" s="17">
        <v>5.4365801617723898E-2</v>
      </c>
      <c r="AL9" s="17">
        <v>6.0671161349494497E-2</v>
      </c>
      <c r="AM9" s="17">
        <v>0.101887504868884</v>
      </c>
      <c r="AN9" s="17">
        <v>2.75196792767641E-2</v>
      </c>
      <c r="AO9" s="17"/>
      <c r="AP9" s="17">
        <v>4.8123840392112198E-2</v>
      </c>
      <c r="AQ9" s="17">
        <v>4.6913851903008799E-2</v>
      </c>
      <c r="AR9" s="17">
        <v>6.8988955533424601E-2</v>
      </c>
      <c r="AS9" s="17"/>
      <c r="AT9" s="17">
        <v>2.4434801479750599E-2</v>
      </c>
      <c r="AU9" s="17">
        <v>2.62566475769501E-2</v>
      </c>
      <c r="AV9" s="17">
        <v>6.0330134587004598E-2</v>
      </c>
      <c r="AW9" s="17">
        <v>6.5438116871594496E-2</v>
      </c>
      <c r="AX9" s="17">
        <v>0.20165532649235801</v>
      </c>
      <c r="AY9" s="17"/>
      <c r="AZ9" s="17">
        <v>2.7036504710503902E-2</v>
      </c>
      <c r="BA9" s="17">
        <v>4.4953879626904801E-2</v>
      </c>
      <c r="BB9" s="17">
        <v>2.27533880695121E-2</v>
      </c>
      <c r="BC9" s="17">
        <v>3.8684707587706799E-2</v>
      </c>
      <c r="BD9" s="17">
        <v>5.8149746602003498E-2</v>
      </c>
      <c r="BE9" s="17">
        <v>2.0553282192443699E-2</v>
      </c>
      <c r="BF9" s="17">
        <v>5.8623079095139301E-2</v>
      </c>
      <c r="BG9" s="17">
        <v>5.2037029860680699E-2</v>
      </c>
      <c r="BH9" s="17">
        <v>3.44815655442543E-2</v>
      </c>
      <c r="BI9" s="17">
        <v>2.34163421668785E-2</v>
      </c>
      <c r="BJ9" s="17">
        <v>3.2649212680828203E-2</v>
      </c>
      <c r="BK9" s="17">
        <v>4.5136566661266503E-2</v>
      </c>
      <c r="BL9" s="17">
        <v>2.6873282998823099E-2</v>
      </c>
      <c r="BM9" s="17">
        <v>2.6588490938931099E-2</v>
      </c>
      <c r="BN9" s="17">
        <v>0.105289731064779</v>
      </c>
      <c r="BO9" s="17">
        <v>0.10555732290648299</v>
      </c>
      <c r="BP9" s="17"/>
      <c r="BQ9" s="17">
        <v>0.10906491952540601</v>
      </c>
      <c r="BR9" s="17">
        <v>1.2426778449024499E-2</v>
      </c>
    </row>
    <row r="10" spans="2:70" x14ac:dyDescent="0.35">
      <c r="B10" s="18" t="s">
        <v>299</v>
      </c>
      <c r="C10" s="17">
        <v>0.124618828970592</v>
      </c>
      <c r="D10" s="17">
        <v>0.123650286443607</v>
      </c>
      <c r="E10" s="17">
        <v>0.12589685617867399</v>
      </c>
      <c r="F10" s="17"/>
      <c r="G10" s="17">
        <v>0.12735794954750801</v>
      </c>
      <c r="H10" s="17">
        <v>0.21080747334692301</v>
      </c>
      <c r="I10" s="17">
        <v>0.15049671551277599</v>
      </c>
      <c r="J10" s="17">
        <v>9.6382660181454902E-2</v>
      </c>
      <c r="K10" s="17">
        <v>6.8234746766745694E-2</v>
      </c>
      <c r="L10" s="17">
        <v>9.2417999010465102E-2</v>
      </c>
      <c r="M10" s="17"/>
      <c r="N10" s="17">
        <v>0.14824516503586399</v>
      </c>
      <c r="O10" s="17">
        <v>0.13628994810912401</v>
      </c>
      <c r="P10" s="17">
        <v>0.112918293570498</v>
      </c>
      <c r="Q10" s="17">
        <v>9.7984126449006601E-2</v>
      </c>
      <c r="R10" s="17"/>
      <c r="S10" s="17">
        <v>0.20386536004811401</v>
      </c>
      <c r="T10" s="17">
        <v>0.118508533458099</v>
      </c>
      <c r="U10" s="17">
        <v>0.106490583742839</v>
      </c>
      <c r="V10" s="17">
        <v>0.118407348626779</v>
      </c>
      <c r="W10" s="17">
        <v>0.10877775932788999</v>
      </c>
      <c r="X10" s="17">
        <v>0.118604168191125</v>
      </c>
      <c r="Y10" s="17">
        <v>7.5756261718273696E-2</v>
      </c>
      <c r="Z10" s="17">
        <v>0.10729553171544</v>
      </c>
      <c r="AA10" s="17">
        <v>0.10391873367700501</v>
      </c>
      <c r="AB10" s="17">
        <v>0.12418244553325899</v>
      </c>
      <c r="AC10" s="17">
        <v>0.14360459411918899</v>
      </c>
      <c r="AD10" s="17">
        <v>0.101853739087405</v>
      </c>
      <c r="AE10" s="17"/>
      <c r="AF10" s="17">
        <v>0.10294427741481101</v>
      </c>
      <c r="AG10" s="17">
        <v>0.14295654869791699</v>
      </c>
      <c r="AH10" s="17">
        <v>0.15296701576320601</v>
      </c>
      <c r="AI10" s="17"/>
      <c r="AJ10" s="17">
        <v>0.11505488019035499</v>
      </c>
      <c r="AK10" s="17">
        <v>0.14940541212528699</v>
      </c>
      <c r="AL10" s="17">
        <v>0.16107536758272401</v>
      </c>
      <c r="AM10" s="17">
        <v>0.14802067220260801</v>
      </c>
      <c r="AN10" s="17">
        <v>9.7710513077603603E-2</v>
      </c>
      <c r="AO10" s="17"/>
      <c r="AP10" s="17">
        <v>0.12897968877385901</v>
      </c>
      <c r="AQ10" s="17">
        <v>0.14837628103915601</v>
      </c>
      <c r="AR10" s="17">
        <v>0.17439780632055299</v>
      </c>
      <c r="AS10" s="17"/>
      <c r="AT10" s="17">
        <v>8.6375384019413096E-2</v>
      </c>
      <c r="AU10" s="17">
        <v>0.10115357366082101</v>
      </c>
      <c r="AV10" s="17">
        <v>0.15754956874652901</v>
      </c>
      <c r="AW10" s="17">
        <v>0.21734115226287101</v>
      </c>
      <c r="AX10" s="17">
        <v>0.101567477799824</v>
      </c>
      <c r="AY10" s="17"/>
      <c r="AZ10" s="17">
        <v>0.21087202925923099</v>
      </c>
      <c r="BA10" s="17">
        <v>8.47257904153568E-2</v>
      </c>
      <c r="BB10" s="17">
        <v>9.3497324529596998E-2</v>
      </c>
      <c r="BC10" s="17">
        <v>8.6494708203336407E-2</v>
      </c>
      <c r="BD10" s="17">
        <v>0.132121143478689</v>
      </c>
      <c r="BE10" s="17">
        <v>0.119801875915049</v>
      </c>
      <c r="BF10" s="17">
        <v>0.104174096911508</v>
      </c>
      <c r="BG10" s="17">
        <v>0.103595473994539</v>
      </c>
      <c r="BH10" s="17">
        <v>0.100585975135422</v>
      </c>
      <c r="BI10" s="17">
        <v>0.155392931651433</v>
      </c>
      <c r="BJ10" s="17">
        <v>0.15754813286664399</v>
      </c>
      <c r="BK10" s="17">
        <v>0.22402552625865699</v>
      </c>
      <c r="BL10" s="17">
        <v>0.153203568670565</v>
      </c>
      <c r="BM10" s="17">
        <v>9.1059962251708204E-2</v>
      </c>
      <c r="BN10" s="17">
        <v>0.112998065476554</v>
      </c>
      <c r="BO10" s="17">
        <v>0.235346997046851</v>
      </c>
      <c r="BP10" s="17"/>
      <c r="BQ10" s="17">
        <v>0.28225752053168401</v>
      </c>
      <c r="BR10" s="17">
        <v>5.1657490421240099E-2</v>
      </c>
    </row>
    <row r="11" spans="2:70" x14ac:dyDescent="0.35">
      <c r="B11" s="18" t="s">
        <v>300</v>
      </c>
      <c r="C11" s="17">
        <v>0.177454996031912</v>
      </c>
      <c r="D11" s="17">
        <v>0.17926089806333301</v>
      </c>
      <c r="E11" s="17">
        <v>0.17628386862659301</v>
      </c>
      <c r="F11" s="17"/>
      <c r="G11" s="17">
        <v>0.184522212209666</v>
      </c>
      <c r="H11" s="17">
        <v>0.18279348025721001</v>
      </c>
      <c r="I11" s="17">
        <v>0.19764795114366601</v>
      </c>
      <c r="J11" s="17">
        <v>0.17374851280593001</v>
      </c>
      <c r="K11" s="17">
        <v>0.133282642435056</v>
      </c>
      <c r="L11" s="17">
        <v>0.18453743230431499</v>
      </c>
      <c r="M11" s="17"/>
      <c r="N11" s="17">
        <v>0.19784024769085601</v>
      </c>
      <c r="O11" s="17">
        <v>0.18205024831650801</v>
      </c>
      <c r="P11" s="17">
        <v>0.164558889519997</v>
      </c>
      <c r="Q11" s="17">
        <v>0.16242254468137399</v>
      </c>
      <c r="R11" s="17"/>
      <c r="S11" s="17">
        <v>0.20624905053775</v>
      </c>
      <c r="T11" s="17">
        <v>0.15497979617515101</v>
      </c>
      <c r="U11" s="17">
        <v>0.16412643132442201</v>
      </c>
      <c r="V11" s="17">
        <v>0.18243660672412401</v>
      </c>
      <c r="W11" s="17">
        <v>0.198331773775026</v>
      </c>
      <c r="X11" s="17">
        <v>0.153972644277524</v>
      </c>
      <c r="Y11" s="17">
        <v>0.189515377803986</v>
      </c>
      <c r="Z11" s="17">
        <v>0.21505736170385201</v>
      </c>
      <c r="AA11" s="17">
        <v>0.16630735375334399</v>
      </c>
      <c r="AB11" s="17">
        <v>0.16590387629259301</v>
      </c>
      <c r="AC11" s="17">
        <v>0.16210486253831599</v>
      </c>
      <c r="AD11" s="17">
        <v>0.20182992613527401</v>
      </c>
      <c r="AE11" s="17"/>
      <c r="AF11" s="17">
        <v>0.159908165668499</v>
      </c>
      <c r="AG11" s="17">
        <v>0.191822064572821</v>
      </c>
      <c r="AH11" s="17">
        <v>0.185827870996917</v>
      </c>
      <c r="AI11" s="17"/>
      <c r="AJ11" s="17">
        <v>0.16889767773304901</v>
      </c>
      <c r="AK11" s="17">
        <v>0.20001862924452499</v>
      </c>
      <c r="AL11" s="17">
        <v>0.192870758675357</v>
      </c>
      <c r="AM11" s="17">
        <v>0.13180335191248399</v>
      </c>
      <c r="AN11" s="17">
        <v>0.164046650441283</v>
      </c>
      <c r="AO11" s="17"/>
      <c r="AP11" s="17">
        <v>0.16969371859840901</v>
      </c>
      <c r="AQ11" s="17">
        <v>0.19611428030936001</v>
      </c>
      <c r="AR11" s="17">
        <v>0.203370872306332</v>
      </c>
      <c r="AS11" s="17"/>
      <c r="AT11" s="17">
        <v>0.14415973481811101</v>
      </c>
      <c r="AU11" s="17">
        <v>0.15454522974650101</v>
      </c>
      <c r="AV11" s="17">
        <v>0.204149764532712</v>
      </c>
      <c r="AW11" s="17">
        <v>0.227027163325841</v>
      </c>
      <c r="AX11" s="17">
        <v>0.23558726175905201</v>
      </c>
      <c r="AY11" s="17"/>
      <c r="AZ11" s="17">
        <v>8.0979532353348094E-2</v>
      </c>
      <c r="BA11" s="17">
        <v>0.15069611374085901</v>
      </c>
      <c r="BB11" s="17">
        <v>0.18936850085141099</v>
      </c>
      <c r="BC11" s="17">
        <v>0.16065672820104701</v>
      </c>
      <c r="BD11" s="17">
        <v>0.19690712916254799</v>
      </c>
      <c r="BE11" s="17">
        <v>0.18295799568510401</v>
      </c>
      <c r="BF11" s="17">
        <v>0.19054657545122899</v>
      </c>
      <c r="BG11" s="17">
        <v>0.161261533252223</v>
      </c>
      <c r="BH11" s="17">
        <v>0.16067108919393699</v>
      </c>
      <c r="BI11" s="17">
        <v>0.19300955492750599</v>
      </c>
      <c r="BJ11" s="17">
        <v>0.172411240119898</v>
      </c>
      <c r="BK11" s="17">
        <v>0.16354466386559299</v>
      </c>
      <c r="BL11" s="17">
        <v>0.167357804760184</v>
      </c>
      <c r="BM11" s="17">
        <v>0.182252525790186</v>
      </c>
      <c r="BN11" s="17">
        <v>0.18265544017886801</v>
      </c>
      <c r="BO11" s="17">
        <v>0.18744685509338899</v>
      </c>
      <c r="BP11" s="17"/>
      <c r="BQ11" s="17">
        <v>0.27646989765848201</v>
      </c>
      <c r="BR11" s="17">
        <v>0.12792873712262301</v>
      </c>
    </row>
    <row r="12" spans="2:70" x14ac:dyDescent="0.35">
      <c r="B12" s="18" t="s">
        <v>301</v>
      </c>
      <c r="C12" s="17">
        <v>0.18960051662532501</v>
      </c>
      <c r="D12" s="17">
        <v>0.170314073533368</v>
      </c>
      <c r="E12" s="17">
        <v>0.20657868560953799</v>
      </c>
      <c r="F12" s="17"/>
      <c r="G12" s="17">
        <v>0.21457048054050401</v>
      </c>
      <c r="H12" s="17">
        <v>0.190637419009172</v>
      </c>
      <c r="I12" s="17">
        <v>0.19250355961791599</v>
      </c>
      <c r="J12" s="17">
        <v>0.19608838965348099</v>
      </c>
      <c r="K12" s="17">
        <v>0.179834057915644</v>
      </c>
      <c r="L12" s="17">
        <v>0.17100196299226</v>
      </c>
      <c r="M12" s="17"/>
      <c r="N12" s="17">
        <v>0.199731410955205</v>
      </c>
      <c r="O12" s="17">
        <v>0.195507935066942</v>
      </c>
      <c r="P12" s="17">
        <v>0.196472363259697</v>
      </c>
      <c r="Q12" s="17">
        <v>0.168938924666097</v>
      </c>
      <c r="R12" s="17"/>
      <c r="S12" s="17">
        <v>0.16894197312510101</v>
      </c>
      <c r="T12" s="17">
        <v>0.176147572400604</v>
      </c>
      <c r="U12" s="17">
        <v>0.17738997537852999</v>
      </c>
      <c r="V12" s="17">
        <v>0.186941686368535</v>
      </c>
      <c r="W12" s="17">
        <v>0.195295836831266</v>
      </c>
      <c r="X12" s="17">
        <v>0.187438840861363</v>
      </c>
      <c r="Y12" s="17">
        <v>0.19466587065895199</v>
      </c>
      <c r="Z12" s="17">
        <v>0.184871722642237</v>
      </c>
      <c r="AA12" s="17">
        <v>0.20446180318323001</v>
      </c>
      <c r="AB12" s="17">
        <v>0.21190436844183499</v>
      </c>
      <c r="AC12" s="17">
        <v>0.19746052481898199</v>
      </c>
      <c r="AD12" s="17">
        <v>0.23656218014243199</v>
      </c>
      <c r="AE12" s="17"/>
      <c r="AF12" s="17">
        <v>0.18705092609063001</v>
      </c>
      <c r="AG12" s="17">
        <v>0.18243973391305399</v>
      </c>
      <c r="AH12" s="17">
        <v>0.198835865967148</v>
      </c>
      <c r="AI12" s="17"/>
      <c r="AJ12" s="17">
        <v>0.190624613857442</v>
      </c>
      <c r="AK12" s="17">
        <v>0.177731199382061</v>
      </c>
      <c r="AL12" s="17">
        <v>0.18060567972223601</v>
      </c>
      <c r="AM12" s="17">
        <v>0.251635455630141</v>
      </c>
      <c r="AN12" s="17">
        <v>0.17781221078172799</v>
      </c>
      <c r="AO12" s="17"/>
      <c r="AP12" s="17">
        <v>0.18272748445838399</v>
      </c>
      <c r="AQ12" s="17">
        <v>0.18801212347725901</v>
      </c>
      <c r="AR12" s="17">
        <v>0.183798614860086</v>
      </c>
      <c r="AS12" s="17"/>
      <c r="AT12" s="17">
        <v>0.16709453560774401</v>
      </c>
      <c r="AU12" s="17">
        <v>0.22099970408532299</v>
      </c>
      <c r="AV12" s="17">
        <v>0.19265809616826801</v>
      </c>
      <c r="AW12" s="17">
        <v>0.20580386741677301</v>
      </c>
      <c r="AX12" s="17">
        <v>0.15564006454933901</v>
      </c>
      <c r="AY12" s="17"/>
      <c r="AZ12" s="17">
        <v>6.1530304626189899E-2</v>
      </c>
      <c r="BA12" s="17">
        <v>0.150317088582233</v>
      </c>
      <c r="BB12" s="17">
        <v>0.19860692259853199</v>
      </c>
      <c r="BC12" s="17">
        <v>0.18971699792261801</v>
      </c>
      <c r="BD12" s="17">
        <v>0.182782685974584</v>
      </c>
      <c r="BE12" s="17">
        <v>0.20148792510761701</v>
      </c>
      <c r="BF12" s="17">
        <v>0.207568907562689</v>
      </c>
      <c r="BG12" s="17">
        <v>0.18148223607730801</v>
      </c>
      <c r="BH12" s="17">
        <v>0.239640737184002</v>
      </c>
      <c r="BI12" s="17">
        <v>0.14773088090629699</v>
      </c>
      <c r="BJ12" s="17">
        <v>0.21109186982506001</v>
      </c>
      <c r="BK12" s="17">
        <v>0.13910217320448601</v>
      </c>
      <c r="BL12" s="17">
        <v>0.19018489134365699</v>
      </c>
      <c r="BM12" s="17">
        <v>0.26630219559327201</v>
      </c>
      <c r="BN12" s="17">
        <v>0.182416044534362</v>
      </c>
      <c r="BO12" s="17">
        <v>0.14772944046700201</v>
      </c>
      <c r="BP12" s="17"/>
      <c r="BQ12" s="17">
        <v>0.1719173436909</v>
      </c>
      <c r="BR12" s="17">
        <v>0.199075174899774</v>
      </c>
    </row>
    <row r="13" spans="2:70" x14ac:dyDescent="0.35">
      <c r="B13" s="18" t="s">
        <v>302</v>
      </c>
      <c r="C13" s="17">
        <v>0.45254649257070101</v>
      </c>
      <c r="D13" s="17">
        <v>0.47168202081086302</v>
      </c>
      <c r="E13" s="17">
        <v>0.43485154013609301</v>
      </c>
      <c r="F13" s="17"/>
      <c r="G13" s="17">
        <v>0.38972732500645302</v>
      </c>
      <c r="H13" s="17">
        <v>0.33410741776274699</v>
      </c>
      <c r="I13" s="17">
        <v>0.38587564248382</v>
      </c>
      <c r="J13" s="17">
        <v>0.48990903172941402</v>
      </c>
      <c r="K13" s="17">
        <v>0.59658644749725998</v>
      </c>
      <c r="L13" s="17">
        <v>0.51810748487573</v>
      </c>
      <c r="M13" s="17"/>
      <c r="N13" s="17">
        <v>0.385936010607702</v>
      </c>
      <c r="O13" s="17">
        <v>0.45016224778227398</v>
      </c>
      <c r="P13" s="17">
        <v>0.459179362898743</v>
      </c>
      <c r="Q13" s="17">
        <v>0.51681510576960099</v>
      </c>
      <c r="R13" s="17"/>
      <c r="S13" s="17">
        <v>0.328973621810912</v>
      </c>
      <c r="T13" s="17">
        <v>0.502679355419412</v>
      </c>
      <c r="U13" s="17">
        <v>0.504316940997658</v>
      </c>
      <c r="V13" s="17">
        <v>0.47676447172733899</v>
      </c>
      <c r="W13" s="17">
        <v>0.44206725920859302</v>
      </c>
      <c r="X13" s="17">
        <v>0.46909717356502401</v>
      </c>
      <c r="Y13" s="17">
        <v>0.50103495793696295</v>
      </c>
      <c r="Z13" s="17">
        <v>0.44536958617151001</v>
      </c>
      <c r="AA13" s="17">
        <v>0.47223738506243201</v>
      </c>
      <c r="AB13" s="17">
        <v>0.45950027837297902</v>
      </c>
      <c r="AC13" s="17">
        <v>0.43979818548602101</v>
      </c>
      <c r="AD13" s="17">
        <v>0.38450619834710698</v>
      </c>
      <c r="AE13" s="17"/>
      <c r="AF13" s="17">
        <v>0.50770082865195298</v>
      </c>
      <c r="AG13" s="17">
        <v>0.422211304213718</v>
      </c>
      <c r="AH13" s="17">
        <v>0.39846370796516301</v>
      </c>
      <c r="AI13" s="17"/>
      <c r="AJ13" s="17">
        <v>0.47910580459972801</v>
      </c>
      <c r="AK13" s="17">
        <v>0.40697741726199099</v>
      </c>
      <c r="AL13" s="17">
        <v>0.39518965153728902</v>
      </c>
      <c r="AM13" s="17">
        <v>0.36665301538588302</v>
      </c>
      <c r="AN13" s="17">
        <v>0.49986980722979901</v>
      </c>
      <c r="AO13" s="17"/>
      <c r="AP13" s="17">
        <v>0.46115804499555202</v>
      </c>
      <c r="AQ13" s="17">
        <v>0.41015112050846197</v>
      </c>
      <c r="AR13" s="17">
        <v>0.35155519587415801</v>
      </c>
      <c r="AS13" s="17"/>
      <c r="AT13" s="17">
        <v>0.56123194021983003</v>
      </c>
      <c r="AU13" s="17">
        <v>0.48092191322845701</v>
      </c>
      <c r="AV13" s="17">
        <v>0.37961264460442401</v>
      </c>
      <c r="AW13" s="17">
        <v>0.27742379765572001</v>
      </c>
      <c r="AX13" s="17">
        <v>0.26048525817959101</v>
      </c>
      <c r="AY13" s="17"/>
      <c r="AZ13" s="17">
        <v>0.49645809847280198</v>
      </c>
      <c r="BA13" s="17">
        <v>0.56301847902035096</v>
      </c>
      <c r="BB13" s="17">
        <v>0.48362214250107299</v>
      </c>
      <c r="BC13" s="17">
        <v>0.51333205278051197</v>
      </c>
      <c r="BD13" s="17">
        <v>0.423865399480161</v>
      </c>
      <c r="BE13" s="17">
        <v>0.468268411477339</v>
      </c>
      <c r="BF13" s="17">
        <v>0.42516739909325402</v>
      </c>
      <c r="BG13" s="17">
        <v>0.48113898101658997</v>
      </c>
      <c r="BH13" s="17">
        <v>0.43879186779993501</v>
      </c>
      <c r="BI13" s="17">
        <v>0.46848930750032802</v>
      </c>
      <c r="BJ13" s="17">
        <v>0.40929610449770998</v>
      </c>
      <c r="BK13" s="17">
        <v>0.40966147175567702</v>
      </c>
      <c r="BL13" s="17">
        <v>0.46238045222677099</v>
      </c>
      <c r="BM13" s="17">
        <v>0.43379682542590198</v>
      </c>
      <c r="BN13" s="17">
        <v>0.38965385124311902</v>
      </c>
      <c r="BO13" s="17">
        <v>0.323919384486275</v>
      </c>
      <c r="BP13" s="17"/>
      <c r="BQ13" s="17">
        <v>0.154145527693304</v>
      </c>
      <c r="BR13" s="17">
        <v>0.59193450322589902</v>
      </c>
    </row>
    <row r="14" spans="2:70" x14ac:dyDescent="0.35">
      <c r="B14" s="18" t="s">
        <v>129</v>
      </c>
      <c r="C14" s="17">
        <v>1.3748899247316799E-2</v>
      </c>
      <c r="D14" s="17">
        <v>1.0476796392018499E-2</v>
      </c>
      <c r="E14" s="17">
        <v>1.7030376695327799E-2</v>
      </c>
      <c r="F14" s="17"/>
      <c r="G14" s="17">
        <v>2.8578949582602702E-2</v>
      </c>
      <c r="H14" s="17">
        <v>1.63157002988366E-2</v>
      </c>
      <c r="I14" s="17">
        <v>1.6766094540269501E-2</v>
      </c>
      <c r="J14" s="17">
        <v>1.6911840903928801E-2</v>
      </c>
      <c r="K14" s="17">
        <v>3.9196069354403996E-3</v>
      </c>
      <c r="L14" s="17">
        <v>3.3235107124122399E-3</v>
      </c>
      <c r="M14" s="17"/>
      <c r="N14" s="17">
        <v>6.7084023282638003E-3</v>
      </c>
      <c r="O14" s="17">
        <v>6.4997763928566904E-3</v>
      </c>
      <c r="P14" s="17">
        <v>2.2739900136633101E-2</v>
      </c>
      <c r="Q14" s="17">
        <v>2.1151129473294901E-2</v>
      </c>
      <c r="R14" s="17"/>
      <c r="S14" s="17">
        <v>2.17429947177133E-2</v>
      </c>
      <c r="T14" s="17">
        <v>1.7358477971968801E-2</v>
      </c>
      <c r="U14" s="17">
        <v>9.5949711605501503E-3</v>
      </c>
      <c r="V14" s="17">
        <v>6.8244368039490797E-3</v>
      </c>
      <c r="W14" s="17">
        <v>1.94094013063063E-2</v>
      </c>
      <c r="X14" s="17">
        <v>1.6802653765540701E-2</v>
      </c>
      <c r="Y14" s="17">
        <v>9.5939256416174793E-3</v>
      </c>
      <c r="Z14" s="17">
        <v>1.3296978067915801E-2</v>
      </c>
      <c r="AA14" s="17">
        <v>1.1685727675455599E-2</v>
      </c>
      <c r="AB14" s="17">
        <v>8.7603980144577206E-3</v>
      </c>
      <c r="AC14" s="17">
        <v>1.0291944981831299E-2</v>
      </c>
      <c r="AD14" s="17">
        <v>1.02099004870358E-2</v>
      </c>
      <c r="AE14" s="17"/>
      <c r="AF14" s="17">
        <v>1.01256590835436E-2</v>
      </c>
      <c r="AG14" s="17">
        <v>8.0739457681631207E-3</v>
      </c>
      <c r="AH14" s="17">
        <v>2.02616154841972E-2</v>
      </c>
      <c r="AI14" s="17"/>
      <c r="AJ14" s="17">
        <v>1.0305565049928699E-2</v>
      </c>
      <c r="AK14" s="17">
        <v>1.15015403684115E-2</v>
      </c>
      <c r="AL14" s="17">
        <v>9.5873811328989894E-3</v>
      </c>
      <c r="AM14" s="17">
        <v>0</v>
      </c>
      <c r="AN14" s="17">
        <v>3.3041139192821103E-2</v>
      </c>
      <c r="AO14" s="17"/>
      <c r="AP14" s="17">
        <v>9.3172227816843908E-3</v>
      </c>
      <c r="AQ14" s="17">
        <v>1.04323427627544E-2</v>
      </c>
      <c r="AR14" s="17">
        <v>1.7888555105446301E-2</v>
      </c>
      <c r="AS14" s="17"/>
      <c r="AT14" s="17">
        <v>1.6703603855150701E-2</v>
      </c>
      <c r="AU14" s="17">
        <v>1.61229317019474E-2</v>
      </c>
      <c r="AV14" s="17">
        <v>5.6997913610622496E-3</v>
      </c>
      <c r="AW14" s="17">
        <v>6.96590246719984E-3</v>
      </c>
      <c r="AX14" s="17">
        <v>4.5064611219835599E-2</v>
      </c>
      <c r="AY14" s="17"/>
      <c r="AZ14" s="17">
        <v>0.12312353057792499</v>
      </c>
      <c r="BA14" s="17">
        <v>6.2886486142960003E-3</v>
      </c>
      <c r="BB14" s="17">
        <v>1.21517214498748E-2</v>
      </c>
      <c r="BC14" s="17">
        <v>1.1114805304779599E-2</v>
      </c>
      <c r="BD14" s="17">
        <v>6.1738953020144703E-3</v>
      </c>
      <c r="BE14" s="17">
        <v>6.9305096224472002E-3</v>
      </c>
      <c r="BF14" s="17">
        <v>1.39199418861807E-2</v>
      </c>
      <c r="BG14" s="17">
        <v>2.0484745798658499E-2</v>
      </c>
      <c r="BH14" s="17">
        <v>2.5828765142450201E-2</v>
      </c>
      <c r="BI14" s="17">
        <v>1.1960982847556201E-2</v>
      </c>
      <c r="BJ14" s="17">
        <v>1.7003440009860701E-2</v>
      </c>
      <c r="BK14" s="17">
        <v>1.8529598254320601E-2</v>
      </c>
      <c r="BL14" s="17">
        <v>0</v>
      </c>
      <c r="BM14" s="17">
        <v>0</v>
      </c>
      <c r="BN14" s="17">
        <v>2.6986867502317699E-2</v>
      </c>
      <c r="BO14" s="17">
        <v>0</v>
      </c>
      <c r="BP14" s="17"/>
      <c r="BQ14" s="17">
        <v>6.1447909002248198E-3</v>
      </c>
      <c r="BR14" s="17">
        <v>1.6977315881439199E-2</v>
      </c>
    </row>
    <row r="15" spans="2:70" x14ac:dyDescent="0.35">
      <c r="B15" s="18" t="s">
        <v>303</v>
      </c>
      <c r="C15" s="21">
        <v>0.166649095524744</v>
      </c>
      <c r="D15" s="21">
        <v>0.16826621120041699</v>
      </c>
      <c r="E15" s="21">
        <v>0.16525552893244899</v>
      </c>
      <c r="F15" s="21"/>
      <c r="G15" s="21">
        <v>0.18260103266077399</v>
      </c>
      <c r="H15" s="21">
        <v>0.276145982672035</v>
      </c>
      <c r="I15" s="21">
        <v>0.20720675221432899</v>
      </c>
      <c r="J15" s="21">
        <v>0.123342224907247</v>
      </c>
      <c r="K15" s="21">
        <v>8.6377245216598703E-2</v>
      </c>
      <c r="L15" s="21">
        <v>0.123029609115283</v>
      </c>
      <c r="M15" s="21"/>
      <c r="N15" s="21">
        <v>0.209783928417972</v>
      </c>
      <c r="O15" s="21">
        <v>0.16577979244141899</v>
      </c>
      <c r="P15" s="21">
        <v>0.15704948418493</v>
      </c>
      <c r="Q15" s="21">
        <v>0.13067229540963399</v>
      </c>
      <c r="R15" s="21"/>
      <c r="S15" s="21">
        <v>0.27409235980852398</v>
      </c>
      <c r="T15" s="21">
        <v>0.14883479803286401</v>
      </c>
      <c r="U15" s="21">
        <v>0.14457168113884</v>
      </c>
      <c r="V15" s="21">
        <v>0.14703279837605299</v>
      </c>
      <c r="W15" s="21">
        <v>0.144895728878808</v>
      </c>
      <c r="X15" s="21">
        <v>0.172688687530549</v>
      </c>
      <c r="Y15" s="21">
        <v>0.10518986795848199</v>
      </c>
      <c r="Z15" s="21">
        <v>0.14140435141448501</v>
      </c>
      <c r="AA15" s="21">
        <v>0.14530773032553801</v>
      </c>
      <c r="AB15" s="21">
        <v>0.15393107887813501</v>
      </c>
      <c r="AC15" s="21">
        <v>0.19034448217485</v>
      </c>
      <c r="AD15" s="21">
        <v>0.16689179488815101</v>
      </c>
      <c r="AE15" s="21"/>
      <c r="AF15" s="21">
        <v>0.13521442050537499</v>
      </c>
      <c r="AG15" s="21">
        <v>0.19545295153224401</v>
      </c>
      <c r="AH15" s="21">
        <v>0.196610939586575</v>
      </c>
      <c r="AI15" s="21"/>
      <c r="AJ15" s="21">
        <v>0.15106633875985201</v>
      </c>
      <c r="AK15" s="21">
        <v>0.20377121374301099</v>
      </c>
      <c r="AL15" s="21">
        <v>0.22174652893221899</v>
      </c>
      <c r="AM15" s="21">
        <v>0.24990817707149199</v>
      </c>
      <c r="AN15" s="21">
        <v>0.125230192354368</v>
      </c>
      <c r="AO15" s="21"/>
      <c r="AP15" s="21">
        <v>0.177103529165971</v>
      </c>
      <c r="AQ15" s="21">
        <v>0.19529013294216499</v>
      </c>
      <c r="AR15" s="21">
        <v>0.24338676185397701</v>
      </c>
      <c r="AS15" s="21"/>
      <c r="AT15" s="21">
        <v>0.11081018549916399</v>
      </c>
      <c r="AU15" s="21">
        <v>0.12741022123777099</v>
      </c>
      <c r="AV15" s="21">
        <v>0.21787970333353299</v>
      </c>
      <c r="AW15" s="21">
        <v>0.28277926913446599</v>
      </c>
      <c r="AX15" s="21">
        <v>0.30322280429218201</v>
      </c>
      <c r="AY15" s="21"/>
      <c r="AZ15" s="21">
        <v>0.23790853396973499</v>
      </c>
      <c r="BA15" s="21">
        <v>0.129679670042262</v>
      </c>
      <c r="BB15" s="21">
        <v>0.116250712599109</v>
      </c>
      <c r="BC15" s="21">
        <v>0.125179415791043</v>
      </c>
      <c r="BD15" s="21">
        <v>0.19027089008069301</v>
      </c>
      <c r="BE15" s="21">
        <v>0.140355158107492</v>
      </c>
      <c r="BF15" s="21">
        <v>0.162797176006647</v>
      </c>
      <c r="BG15" s="21">
        <v>0.15563250385522001</v>
      </c>
      <c r="BH15" s="21">
        <v>0.135067540679677</v>
      </c>
      <c r="BI15" s="21">
        <v>0.17880927381831199</v>
      </c>
      <c r="BJ15" s="21">
        <v>0.190197345547472</v>
      </c>
      <c r="BK15" s="21">
        <v>0.26916209291992299</v>
      </c>
      <c r="BL15" s="21">
        <v>0.180076851669388</v>
      </c>
      <c r="BM15" s="21">
        <v>0.117648453190639</v>
      </c>
      <c r="BN15" s="21">
        <v>0.21828779654133301</v>
      </c>
      <c r="BO15" s="21">
        <v>0.34090431995333298</v>
      </c>
      <c r="BP15" s="21"/>
      <c r="BQ15" s="21">
        <v>0.39132244005708999</v>
      </c>
      <c r="BR15" s="21">
        <v>6.4084268870264596E-2</v>
      </c>
    </row>
    <row r="16" spans="2:70" x14ac:dyDescent="0.35">
      <c r="B16" s="18" t="s">
        <v>304</v>
      </c>
      <c r="C16" s="21">
        <v>0.64214700919602696</v>
      </c>
      <c r="D16" s="21">
        <v>0.64199609434423099</v>
      </c>
      <c r="E16" s="21">
        <v>0.64143022574563002</v>
      </c>
      <c r="F16" s="21"/>
      <c r="G16" s="21">
        <v>0.604297805546957</v>
      </c>
      <c r="H16" s="21">
        <v>0.52474483677191897</v>
      </c>
      <c r="I16" s="21">
        <v>0.57837920210173499</v>
      </c>
      <c r="J16" s="21">
        <v>0.68599742138289499</v>
      </c>
      <c r="K16" s="21">
        <v>0.77642050541290497</v>
      </c>
      <c r="L16" s="21">
        <v>0.68910944786799</v>
      </c>
      <c r="M16" s="21"/>
      <c r="N16" s="21">
        <v>0.58566742156290796</v>
      </c>
      <c r="O16" s="21">
        <v>0.64567018284921696</v>
      </c>
      <c r="P16" s="21">
        <v>0.65565172615844003</v>
      </c>
      <c r="Q16" s="21">
        <v>0.68575403043569705</v>
      </c>
      <c r="R16" s="21"/>
      <c r="S16" s="21">
        <v>0.49791559493601301</v>
      </c>
      <c r="T16" s="21">
        <v>0.67882692782001597</v>
      </c>
      <c r="U16" s="21">
        <v>0.68170691637618797</v>
      </c>
      <c r="V16" s="21">
        <v>0.66370615809587397</v>
      </c>
      <c r="W16" s="21">
        <v>0.63736309603985897</v>
      </c>
      <c r="X16" s="21">
        <v>0.65653601442638698</v>
      </c>
      <c r="Y16" s="21">
        <v>0.69570082859591498</v>
      </c>
      <c r="Z16" s="21">
        <v>0.63024130881374796</v>
      </c>
      <c r="AA16" s="21">
        <v>0.676699188245662</v>
      </c>
      <c r="AB16" s="21">
        <v>0.67140464681481404</v>
      </c>
      <c r="AC16" s="21">
        <v>0.63725871030500303</v>
      </c>
      <c r="AD16" s="21">
        <v>0.621068378489539</v>
      </c>
      <c r="AE16" s="21"/>
      <c r="AF16" s="21">
        <v>0.69475175474258299</v>
      </c>
      <c r="AG16" s="21">
        <v>0.60465103812677201</v>
      </c>
      <c r="AH16" s="21">
        <v>0.59729957393231004</v>
      </c>
      <c r="AI16" s="21"/>
      <c r="AJ16" s="21">
        <v>0.66973041845716996</v>
      </c>
      <c r="AK16" s="21">
        <v>0.58470861664405205</v>
      </c>
      <c r="AL16" s="21">
        <v>0.57579533125952498</v>
      </c>
      <c r="AM16" s="21">
        <v>0.61828847101602402</v>
      </c>
      <c r="AN16" s="21">
        <v>0.67768201801152805</v>
      </c>
      <c r="AO16" s="21"/>
      <c r="AP16" s="21">
        <v>0.64388552945393596</v>
      </c>
      <c r="AQ16" s="21">
        <v>0.59816324398572096</v>
      </c>
      <c r="AR16" s="21">
        <v>0.53535381073424404</v>
      </c>
      <c r="AS16" s="21"/>
      <c r="AT16" s="21">
        <v>0.72832647582757404</v>
      </c>
      <c r="AU16" s="21">
        <v>0.701921617313781</v>
      </c>
      <c r="AV16" s="21">
        <v>0.57227074077269202</v>
      </c>
      <c r="AW16" s="21">
        <v>0.48322766507249398</v>
      </c>
      <c r="AX16" s="21">
        <v>0.41612532272892999</v>
      </c>
      <c r="AY16" s="21"/>
      <c r="AZ16" s="21">
        <v>0.557988403098992</v>
      </c>
      <c r="BA16" s="21">
        <v>0.71333556760258299</v>
      </c>
      <c r="BB16" s="21">
        <v>0.68222906509960501</v>
      </c>
      <c r="BC16" s="21">
        <v>0.70304905070312995</v>
      </c>
      <c r="BD16" s="21">
        <v>0.60664808545474502</v>
      </c>
      <c r="BE16" s="21">
        <v>0.66975633658495604</v>
      </c>
      <c r="BF16" s="21">
        <v>0.63273630665594305</v>
      </c>
      <c r="BG16" s="21">
        <v>0.66262121709389898</v>
      </c>
      <c r="BH16" s="21">
        <v>0.67843260498393598</v>
      </c>
      <c r="BI16" s="21">
        <v>0.61622018840662596</v>
      </c>
      <c r="BJ16" s="21">
        <v>0.62038797432276904</v>
      </c>
      <c r="BK16" s="21">
        <v>0.54876364496016194</v>
      </c>
      <c r="BL16" s="21">
        <v>0.65256534357042695</v>
      </c>
      <c r="BM16" s="21">
        <v>0.70009902101917398</v>
      </c>
      <c r="BN16" s="21">
        <v>0.57206989577748102</v>
      </c>
      <c r="BO16" s="21">
        <v>0.47164882495327798</v>
      </c>
      <c r="BP16" s="21"/>
      <c r="BQ16" s="21">
        <v>0.32606287138420298</v>
      </c>
      <c r="BR16" s="21">
        <v>0.79100967812567302</v>
      </c>
    </row>
    <row r="17" spans="2:70" x14ac:dyDescent="0.35">
      <c r="B17" s="18" t="s">
        <v>143</v>
      </c>
      <c r="C17" s="22">
        <v>-0.47549791367128202</v>
      </c>
      <c r="D17" s="22">
        <v>-0.47372988314381498</v>
      </c>
      <c r="E17" s="22">
        <v>-0.47617469681318197</v>
      </c>
      <c r="F17" s="22"/>
      <c r="G17" s="22">
        <v>-0.42169677288618301</v>
      </c>
      <c r="H17" s="22">
        <v>-0.248598854099883</v>
      </c>
      <c r="I17" s="22">
        <v>-0.371172449887406</v>
      </c>
      <c r="J17" s="22">
        <v>-0.56265519647564799</v>
      </c>
      <c r="K17" s="22">
        <v>-0.69004326019630602</v>
      </c>
      <c r="L17" s="22">
        <v>-0.56607983875270695</v>
      </c>
      <c r="M17" s="22"/>
      <c r="N17" s="22">
        <v>-0.37588349314493602</v>
      </c>
      <c r="O17" s="22">
        <v>-0.47989039040779802</v>
      </c>
      <c r="P17" s="22">
        <v>-0.498602241973511</v>
      </c>
      <c r="Q17" s="22">
        <v>-0.55508173502606395</v>
      </c>
      <c r="R17" s="22"/>
      <c r="S17" s="22">
        <v>-0.223823235127489</v>
      </c>
      <c r="T17" s="22">
        <v>-0.52999212978715204</v>
      </c>
      <c r="U17" s="22">
        <v>-0.53713523523734796</v>
      </c>
      <c r="V17" s="22">
        <v>-0.51667335971982098</v>
      </c>
      <c r="W17" s="22">
        <v>-0.492467367161051</v>
      </c>
      <c r="X17" s="22">
        <v>-0.48384732689583798</v>
      </c>
      <c r="Y17" s="22">
        <v>-0.59051096063743302</v>
      </c>
      <c r="Z17" s="22">
        <v>-0.48883695739926297</v>
      </c>
      <c r="AA17" s="22">
        <v>-0.53139145792012399</v>
      </c>
      <c r="AB17" s="22">
        <v>-0.51747356793667898</v>
      </c>
      <c r="AC17" s="22">
        <v>-0.44691422813015202</v>
      </c>
      <c r="AD17" s="22">
        <v>-0.45417658360138802</v>
      </c>
      <c r="AE17" s="22"/>
      <c r="AF17" s="22">
        <v>-0.55953733423720797</v>
      </c>
      <c r="AG17" s="22">
        <v>-0.409198086594527</v>
      </c>
      <c r="AH17" s="22">
        <v>-0.40068863434573498</v>
      </c>
      <c r="AI17" s="22"/>
      <c r="AJ17" s="22">
        <v>-0.51866407969731698</v>
      </c>
      <c r="AK17" s="22">
        <v>-0.38093740290104</v>
      </c>
      <c r="AL17" s="22">
        <v>-0.35404880232730701</v>
      </c>
      <c r="AM17" s="22">
        <v>-0.36838029394453198</v>
      </c>
      <c r="AN17" s="22">
        <v>-0.55245182565716</v>
      </c>
      <c r="AO17" s="22"/>
      <c r="AP17" s="22">
        <v>-0.46678200028796502</v>
      </c>
      <c r="AQ17" s="22">
        <v>-0.402873111043556</v>
      </c>
      <c r="AR17" s="22">
        <v>-0.29196704888026698</v>
      </c>
      <c r="AS17" s="22"/>
      <c r="AT17" s="22">
        <v>-0.61751629032841104</v>
      </c>
      <c r="AU17" s="22">
        <v>-0.57451139607600998</v>
      </c>
      <c r="AV17" s="22">
        <v>-0.35439103743915901</v>
      </c>
      <c r="AW17" s="22">
        <v>-0.20044839593802799</v>
      </c>
      <c r="AX17" s="22">
        <v>-0.11290251843674801</v>
      </c>
      <c r="AY17" s="22"/>
      <c r="AZ17" s="22">
        <v>-0.32007986912925701</v>
      </c>
      <c r="BA17" s="22">
        <v>-0.58365589756032099</v>
      </c>
      <c r="BB17" s="22">
        <v>-0.565978352500496</v>
      </c>
      <c r="BC17" s="22">
        <v>-0.57786963491208698</v>
      </c>
      <c r="BD17" s="22">
        <v>-0.41637719537405199</v>
      </c>
      <c r="BE17" s="22">
        <v>-0.52940117847746304</v>
      </c>
      <c r="BF17" s="22">
        <v>-0.46993913064929599</v>
      </c>
      <c r="BG17" s="22">
        <v>-0.506988713238679</v>
      </c>
      <c r="BH17" s="22">
        <v>-0.54336506430426001</v>
      </c>
      <c r="BI17" s="22">
        <v>-0.43741091458831399</v>
      </c>
      <c r="BJ17" s="22">
        <v>-0.43019062877529801</v>
      </c>
      <c r="BK17" s="22">
        <v>-0.27960155204023901</v>
      </c>
      <c r="BL17" s="22">
        <v>-0.47248849190103898</v>
      </c>
      <c r="BM17" s="22">
        <v>-0.58245056782853499</v>
      </c>
      <c r="BN17" s="22">
        <v>-0.35378209923614801</v>
      </c>
      <c r="BO17" s="22">
        <v>-0.130744504999944</v>
      </c>
      <c r="BP17" s="22"/>
      <c r="BQ17" s="22">
        <v>6.5259568672886903E-2</v>
      </c>
      <c r="BR17" s="22">
        <v>-0.72692540925540905</v>
      </c>
    </row>
    <row r="18" spans="2:70" x14ac:dyDescent="0.35">
      <c r="B18" s="16"/>
    </row>
    <row r="19" spans="2:70" x14ac:dyDescent="0.35">
      <c r="B19" t="s">
        <v>98</v>
      </c>
    </row>
    <row r="20" spans="2:70" x14ac:dyDescent="0.35">
      <c r="B20" t="s">
        <v>99</v>
      </c>
    </row>
    <row r="22" spans="2:70" x14ac:dyDescent="0.35">
      <c r="B22" s="8" t="str">
        <f>HYPERLINK("#'Contents'!A1", "Return to Contents")</f>
        <v>Return to Contents</v>
      </c>
    </row>
  </sheetData>
  <mergeCells count="11">
    <mergeCell ref="BQ5:BR5"/>
    <mergeCell ref="D5:E5"/>
    <mergeCell ref="G5:L5"/>
    <mergeCell ref="N5:Q5"/>
    <mergeCell ref="S5:AD5"/>
    <mergeCell ref="AF5:AH5"/>
    <mergeCell ref="D2:BJ2"/>
    <mergeCell ref="AJ5:AN5"/>
    <mergeCell ref="AP5:AR5"/>
    <mergeCell ref="AT5:AX5"/>
    <mergeCell ref="AZ5:BO5"/>
  </mergeCells>
  <pageMargins left="0.7" right="0.7" top="0.75" bottom="0.75" header="0.3" footer="0.3"/>
  <pageSetup paperSize="9" orientation="portrait" horizontalDpi="300" verticalDpi="300"/>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B2:BR22"/>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67" width="10.7265625" customWidth="1"/>
    <col min="68" max="68" width="2.1796875" customWidth="1"/>
    <col min="69" max="70" width="10.7265625" customWidth="1"/>
    <col min="71" max="71" width="2.1796875" customWidth="1"/>
  </cols>
  <sheetData>
    <row r="2" spans="2:70" ht="40" customHeight="1" x14ac:dyDescent="0.35">
      <c r="D2" s="29" t="s">
        <v>309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row>
    <row r="5" spans="2:70" ht="30" customHeight="1" x14ac:dyDescent="0.35">
      <c r="B5" s="15"/>
      <c r="C5" s="15"/>
      <c r="D5" s="30" t="s">
        <v>74</v>
      </c>
      <c r="E5" s="30"/>
      <c r="F5" s="15"/>
      <c r="G5" s="30" t="s">
        <v>75</v>
      </c>
      <c r="H5" s="30"/>
      <c r="I5" s="30"/>
      <c r="J5" s="30"/>
      <c r="K5" s="30"/>
      <c r="L5" s="30"/>
      <c r="M5" s="15"/>
      <c r="N5" s="30" t="s">
        <v>76</v>
      </c>
      <c r="O5" s="30"/>
      <c r="P5" s="30"/>
      <c r="Q5" s="30"/>
      <c r="R5" s="15"/>
      <c r="S5" s="30" t="s">
        <v>77</v>
      </c>
      <c r="T5" s="30"/>
      <c r="U5" s="30"/>
      <c r="V5" s="30"/>
      <c r="W5" s="30"/>
      <c r="X5" s="30"/>
      <c r="Y5" s="30"/>
      <c r="Z5" s="30"/>
      <c r="AA5" s="30"/>
      <c r="AB5" s="30"/>
      <c r="AC5" s="30"/>
      <c r="AD5" s="30"/>
      <c r="AE5" s="15"/>
      <c r="AF5" s="30" t="s">
        <v>78</v>
      </c>
      <c r="AG5" s="30"/>
      <c r="AH5" s="30"/>
      <c r="AI5" s="15"/>
      <c r="AJ5" s="30" t="s">
        <v>79</v>
      </c>
      <c r="AK5" s="30"/>
      <c r="AL5" s="30"/>
      <c r="AM5" s="30"/>
      <c r="AN5" s="30"/>
      <c r="AO5" s="15"/>
      <c r="AP5" s="30" t="s">
        <v>80</v>
      </c>
      <c r="AQ5" s="30"/>
      <c r="AR5" s="30"/>
      <c r="AS5" s="15"/>
      <c r="AT5" s="30" t="s">
        <v>81</v>
      </c>
      <c r="AU5" s="30"/>
      <c r="AV5" s="30"/>
      <c r="AW5" s="30"/>
      <c r="AX5" s="30"/>
      <c r="AY5" s="15"/>
      <c r="AZ5" s="30" t="s">
        <v>82</v>
      </c>
      <c r="BA5" s="30"/>
      <c r="BB5" s="30"/>
      <c r="BC5" s="30"/>
      <c r="BD5" s="30"/>
      <c r="BE5" s="30"/>
      <c r="BF5" s="30"/>
      <c r="BG5" s="30"/>
      <c r="BH5" s="30"/>
      <c r="BI5" s="30"/>
      <c r="BJ5" s="30"/>
      <c r="BK5" s="30"/>
      <c r="BL5" s="30"/>
      <c r="BM5" s="30"/>
      <c r="BN5" s="30"/>
      <c r="BO5" s="30"/>
      <c r="BP5" s="15"/>
      <c r="BQ5" s="30" t="s">
        <v>83</v>
      </c>
      <c r="BR5" s="30"/>
    </row>
    <row r="6" spans="2:7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46</v>
      </c>
      <c r="AQ6" s="12" t="s">
        <v>47</v>
      </c>
      <c r="AR6" s="12" t="s">
        <v>50</v>
      </c>
      <c r="AT6" s="12" t="s">
        <v>51</v>
      </c>
      <c r="AU6" s="12" t="s">
        <v>52</v>
      </c>
      <c r="AV6" s="12" t="s">
        <v>53</v>
      </c>
      <c r="AW6" s="12" t="s">
        <v>54</v>
      </c>
      <c r="AX6" s="12" t="s">
        <v>55</v>
      </c>
      <c r="AZ6" s="12" t="s">
        <v>56</v>
      </c>
      <c r="BA6" s="12" t="s">
        <v>57</v>
      </c>
      <c r="BB6" s="12" t="s">
        <v>58</v>
      </c>
      <c r="BC6" s="12" t="s">
        <v>59</v>
      </c>
      <c r="BD6" s="12" t="s">
        <v>60</v>
      </c>
      <c r="BE6" s="12" t="s">
        <v>61</v>
      </c>
      <c r="BF6" s="12" t="s">
        <v>62</v>
      </c>
      <c r="BG6" s="12" t="s">
        <v>63</v>
      </c>
      <c r="BH6" s="12" t="s">
        <v>64</v>
      </c>
      <c r="BI6" s="12" t="s">
        <v>65</v>
      </c>
      <c r="BJ6" s="12" t="s">
        <v>66</v>
      </c>
      <c r="BK6" s="12" t="s">
        <v>67</v>
      </c>
      <c r="BL6" s="12" t="s">
        <v>68</v>
      </c>
      <c r="BM6" s="12" t="s">
        <v>69</v>
      </c>
      <c r="BN6" s="12" t="s">
        <v>70</v>
      </c>
      <c r="BO6" s="12" t="s">
        <v>71</v>
      </c>
      <c r="BQ6" s="12" t="s">
        <v>72</v>
      </c>
      <c r="BR6" s="12" t="s">
        <v>73</v>
      </c>
    </row>
    <row r="7" spans="2:70" ht="30" customHeight="1" x14ac:dyDescent="0.35">
      <c r="B7" s="10" t="s">
        <v>19</v>
      </c>
      <c r="C7" s="10">
        <v>4012</v>
      </c>
      <c r="D7" s="10">
        <v>1971</v>
      </c>
      <c r="E7" s="10">
        <v>2028</v>
      </c>
      <c r="F7" s="10"/>
      <c r="G7" s="10">
        <v>497</v>
      </c>
      <c r="H7" s="10">
        <v>704</v>
      </c>
      <c r="I7" s="10">
        <v>694</v>
      </c>
      <c r="J7" s="10">
        <v>693</v>
      </c>
      <c r="K7" s="10">
        <v>571</v>
      </c>
      <c r="L7" s="10">
        <v>853</v>
      </c>
      <c r="M7" s="10"/>
      <c r="N7" s="10">
        <v>1178</v>
      </c>
      <c r="O7" s="10">
        <v>1131</v>
      </c>
      <c r="P7" s="10">
        <v>781</v>
      </c>
      <c r="Q7" s="10">
        <v>909</v>
      </c>
      <c r="R7" s="10"/>
      <c r="S7" s="10">
        <v>563</v>
      </c>
      <c r="T7" s="10">
        <v>553</v>
      </c>
      <c r="U7" s="10">
        <v>314</v>
      </c>
      <c r="V7" s="10">
        <v>343</v>
      </c>
      <c r="W7" s="10">
        <v>293</v>
      </c>
      <c r="X7" s="10">
        <v>376</v>
      </c>
      <c r="Y7" s="10">
        <v>336</v>
      </c>
      <c r="Z7" s="10">
        <v>171</v>
      </c>
      <c r="AA7" s="10">
        <v>447</v>
      </c>
      <c r="AB7" s="10">
        <v>337</v>
      </c>
      <c r="AC7" s="10">
        <v>188</v>
      </c>
      <c r="AD7" s="10">
        <v>91</v>
      </c>
      <c r="AE7" s="10"/>
      <c r="AF7" s="10">
        <v>1421</v>
      </c>
      <c r="AG7" s="10">
        <v>1665</v>
      </c>
      <c r="AH7" s="10">
        <v>577</v>
      </c>
      <c r="AI7" s="10"/>
      <c r="AJ7" s="10">
        <v>1433</v>
      </c>
      <c r="AK7" s="10">
        <v>1082</v>
      </c>
      <c r="AL7" s="10">
        <v>299</v>
      </c>
      <c r="AM7" s="10">
        <v>42</v>
      </c>
      <c r="AN7" s="10">
        <v>541</v>
      </c>
      <c r="AO7" s="10"/>
      <c r="AP7" s="10">
        <v>878</v>
      </c>
      <c r="AQ7" s="10">
        <v>1369</v>
      </c>
      <c r="AR7" s="10">
        <v>264</v>
      </c>
      <c r="AS7" s="10"/>
      <c r="AT7" s="10">
        <v>929</v>
      </c>
      <c r="AU7" s="10">
        <v>932</v>
      </c>
      <c r="AV7" s="10">
        <v>1096</v>
      </c>
      <c r="AW7" s="10">
        <v>455</v>
      </c>
      <c r="AX7" s="10">
        <v>62</v>
      </c>
      <c r="AY7" s="10"/>
      <c r="AZ7" s="10">
        <v>33</v>
      </c>
      <c r="BA7" s="10">
        <v>185</v>
      </c>
      <c r="BB7" s="10">
        <v>256</v>
      </c>
      <c r="BC7" s="10">
        <v>269</v>
      </c>
      <c r="BD7" s="10">
        <v>403</v>
      </c>
      <c r="BE7" s="10">
        <v>436</v>
      </c>
      <c r="BF7" s="10">
        <v>391</v>
      </c>
      <c r="BG7" s="10">
        <v>312</v>
      </c>
      <c r="BH7" s="10">
        <v>253</v>
      </c>
      <c r="BI7" s="10">
        <v>211</v>
      </c>
      <c r="BJ7" s="10">
        <v>336</v>
      </c>
      <c r="BK7" s="10">
        <v>187</v>
      </c>
      <c r="BL7" s="10">
        <v>180</v>
      </c>
      <c r="BM7" s="10">
        <v>103</v>
      </c>
      <c r="BN7" s="10">
        <v>95</v>
      </c>
      <c r="BO7" s="10">
        <v>161</v>
      </c>
      <c r="BP7" s="10"/>
      <c r="BQ7" s="10">
        <v>1235</v>
      </c>
      <c r="BR7" s="10">
        <v>2665</v>
      </c>
    </row>
    <row r="8" spans="2:70" ht="30" customHeight="1" x14ac:dyDescent="0.35">
      <c r="B8" s="11" t="s">
        <v>20</v>
      </c>
      <c r="C8" s="11">
        <v>4012</v>
      </c>
      <c r="D8" s="11">
        <v>1975</v>
      </c>
      <c r="E8" s="11">
        <v>2024</v>
      </c>
      <c r="F8" s="11"/>
      <c r="G8" s="11">
        <v>558</v>
      </c>
      <c r="H8" s="11">
        <v>682</v>
      </c>
      <c r="I8" s="11">
        <v>685</v>
      </c>
      <c r="J8" s="11">
        <v>686</v>
      </c>
      <c r="K8" s="11">
        <v>562</v>
      </c>
      <c r="L8" s="11">
        <v>839</v>
      </c>
      <c r="M8" s="11"/>
      <c r="N8" s="11">
        <v>1080</v>
      </c>
      <c r="O8" s="11">
        <v>1039</v>
      </c>
      <c r="P8" s="11">
        <v>880</v>
      </c>
      <c r="Q8" s="11">
        <v>1000</v>
      </c>
      <c r="R8" s="11"/>
      <c r="S8" s="11">
        <v>562</v>
      </c>
      <c r="T8" s="11">
        <v>522</v>
      </c>
      <c r="U8" s="11">
        <v>321</v>
      </c>
      <c r="V8" s="11">
        <v>361</v>
      </c>
      <c r="W8" s="11">
        <v>281</v>
      </c>
      <c r="X8" s="11">
        <v>361</v>
      </c>
      <c r="Y8" s="11">
        <v>321</v>
      </c>
      <c r="Z8" s="11">
        <v>160</v>
      </c>
      <c r="AA8" s="11">
        <v>441</v>
      </c>
      <c r="AB8" s="11">
        <v>361</v>
      </c>
      <c r="AC8" s="11">
        <v>201</v>
      </c>
      <c r="AD8" s="11">
        <v>120</v>
      </c>
      <c r="AE8" s="11"/>
      <c r="AF8" s="11">
        <v>1410</v>
      </c>
      <c r="AG8" s="11">
        <v>1629</v>
      </c>
      <c r="AH8" s="11">
        <v>599</v>
      </c>
      <c r="AI8" s="11"/>
      <c r="AJ8" s="11">
        <v>1397</v>
      </c>
      <c r="AK8" s="11">
        <v>1071</v>
      </c>
      <c r="AL8" s="11">
        <v>288</v>
      </c>
      <c r="AM8" s="11">
        <v>45</v>
      </c>
      <c r="AN8" s="11">
        <v>558</v>
      </c>
      <c r="AO8" s="11"/>
      <c r="AP8" s="11">
        <v>856</v>
      </c>
      <c r="AQ8" s="11">
        <v>1358</v>
      </c>
      <c r="AR8" s="11">
        <v>259</v>
      </c>
      <c r="AS8" s="11"/>
      <c r="AT8" s="11">
        <v>961</v>
      </c>
      <c r="AU8" s="11">
        <v>958</v>
      </c>
      <c r="AV8" s="11">
        <v>1056</v>
      </c>
      <c r="AW8" s="11">
        <v>434</v>
      </c>
      <c r="AX8" s="11">
        <v>55</v>
      </c>
      <c r="AY8" s="11"/>
      <c r="AZ8" s="11">
        <v>33</v>
      </c>
      <c r="BA8" s="11">
        <v>186</v>
      </c>
      <c r="BB8" s="11">
        <v>267</v>
      </c>
      <c r="BC8" s="11">
        <v>280</v>
      </c>
      <c r="BD8" s="11">
        <v>416</v>
      </c>
      <c r="BE8" s="11">
        <v>443</v>
      </c>
      <c r="BF8" s="11">
        <v>394</v>
      </c>
      <c r="BG8" s="11">
        <v>314</v>
      </c>
      <c r="BH8" s="11">
        <v>257</v>
      </c>
      <c r="BI8" s="11">
        <v>206</v>
      </c>
      <c r="BJ8" s="11">
        <v>329</v>
      </c>
      <c r="BK8" s="11">
        <v>179</v>
      </c>
      <c r="BL8" s="11">
        <v>174</v>
      </c>
      <c r="BM8" s="11">
        <v>97</v>
      </c>
      <c r="BN8" s="11">
        <v>87</v>
      </c>
      <c r="BO8" s="11">
        <v>148</v>
      </c>
      <c r="BP8" s="11"/>
      <c r="BQ8" s="11">
        <v>1209</v>
      </c>
      <c r="BR8" s="11">
        <v>2688</v>
      </c>
    </row>
    <row r="9" spans="2:70" x14ac:dyDescent="0.35">
      <c r="B9" s="18" t="s">
        <v>298</v>
      </c>
      <c r="C9" s="17">
        <v>3.8854208768868401E-2</v>
      </c>
      <c r="D9" s="17">
        <v>2.6555997300811499E-2</v>
      </c>
      <c r="E9" s="17">
        <v>5.01381043877549E-2</v>
      </c>
      <c r="F9" s="17"/>
      <c r="G9" s="17">
        <v>3.3821665686012498E-2</v>
      </c>
      <c r="H9" s="17">
        <v>6.6747364966759898E-2</v>
      </c>
      <c r="I9" s="17">
        <v>3.92471806776735E-2</v>
      </c>
      <c r="J9" s="17">
        <v>3.0182348178959501E-2</v>
      </c>
      <c r="K9" s="17">
        <v>2.7160215146402399E-2</v>
      </c>
      <c r="L9" s="17">
        <v>3.4122209259236702E-2</v>
      </c>
      <c r="M9" s="17"/>
      <c r="N9" s="17">
        <v>5.6767454388313002E-2</v>
      </c>
      <c r="O9" s="17">
        <v>3.50255459573241E-2</v>
      </c>
      <c r="P9" s="17">
        <v>3.63311548715433E-2</v>
      </c>
      <c r="Q9" s="17">
        <v>2.6211276304704201E-2</v>
      </c>
      <c r="R9" s="17"/>
      <c r="S9" s="17">
        <v>6.9479453194041196E-2</v>
      </c>
      <c r="T9" s="17">
        <v>2.6752357387482099E-2</v>
      </c>
      <c r="U9" s="17">
        <v>4.5788980716753698E-2</v>
      </c>
      <c r="V9" s="17">
        <v>2.7851298274312701E-2</v>
      </c>
      <c r="W9" s="17">
        <v>3.5756404093648199E-2</v>
      </c>
      <c r="X9" s="17">
        <v>4.1253872229342202E-2</v>
      </c>
      <c r="Y9" s="17">
        <v>4.2946471011945798E-2</v>
      </c>
      <c r="Z9" s="17">
        <v>2.7176428642409101E-2</v>
      </c>
      <c r="AA9" s="17">
        <v>3.03509809743761E-2</v>
      </c>
      <c r="AB9" s="17">
        <v>1.87728056231353E-2</v>
      </c>
      <c r="AC9" s="17">
        <v>4.17273899881907E-2</v>
      </c>
      <c r="AD9" s="17">
        <v>5.4130793860571798E-2</v>
      </c>
      <c r="AE9" s="17"/>
      <c r="AF9" s="17">
        <v>3.2817378010503002E-2</v>
      </c>
      <c r="AG9" s="17">
        <v>4.91406901879766E-2</v>
      </c>
      <c r="AH9" s="17">
        <v>2.9032611886265901E-2</v>
      </c>
      <c r="AI9" s="17"/>
      <c r="AJ9" s="17">
        <v>4.00053756832301E-2</v>
      </c>
      <c r="AK9" s="17">
        <v>4.4663384966204402E-2</v>
      </c>
      <c r="AL9" s="17">
        <v>5.0888964002333302E-2</v>
      </c>
      <c r="AM9" s="17">
        <v>7.9066866864738003E-2</v>
      </c>
      <c r="AN9" s="17">
        <v>2.8166096729101201E-2</v>
      </c>
      <c r="AO9" s="17"/>
      <c r="AP9" s="17">
        <v>5.19368785711255E-2</v>
      </c>
      <c r="AQ9" s="17">
        <v>3.7733587320980699E-2</v>
      </c>
      <c r="AR9" s="17">
        <v>5.5112295796718697E-2</v>
      </c>
      <c r="AS9" s="17"/>
      <c r="AT9" s="17">
        <v>3.0911916701151398E-2</v>
      </c>
      <c r="AU9" s="17">
        <v>2.94396840697847E-2</v>
      </c>
      <c r="AV9" s="17">
        <v>4.71609816416396E-2</v>
      </c>
      <c r="AW9" s="17">
        <v>6.8042672075500604E-2</v>
      </c>
      <c r="AX9" s="17">
        <v>0.15488789166167799</v>
      </c>
      <c r="AY9" s="17"/>
      <c r="AZ9" s="17">
        <v>0</v>
      </c>
      <c r="BA9" s="17">
        <v>5.79306772192252E-2</v>
      </c>
      <c r="BB9" s="17">
        <v>5.3014250677611299E-2</v>
      </c>
      <c r="BC9" s="17">
        <v>1.9735723657302098E-2</v>
      </c>
      <c r="BD9" s="17">
        <v>5.2827834944841501E-2</v>
      </c>
      <c r="BE9" s="17">
        <v>2.47994460721053E-2</v>
      </c>
      <c r="BF9" s="17">
        <v>4.90784249287681E-2</v>
      </c>
      <c r="BG9" s="17">
        <v>2.47182788758952E-2</v>
      </c>
      <c r="BH9" s="17">
        <v>3.4136571283054001E-2</v>
      </c>
      <c r="BI9" s="17">
        <v>2.6115278431715901E-2</v>
      </c>
      <c r="BJ9" s="17">
        <v>4.8153291631793597E-2</v>
      </c>
      <c r="BK9" s="17">
        <v>4.6085380473489201E-2</v>
      </c>
      <c r="BL9" s="17">
        <v>2.62598624824232E-2</v>
      </c>
      <c r="BM9" s="17">
        <v>8.48036649272625E-3</v>
      </c>
      <c r="BN9" s="17">
        <v>6.7156686626164794E-2</v>
      </c>
      <c r="BO9" s="17">
        <v>6.7933460224146605E-2</v>
      </c>
      <c r="BP9" s="17"/>
      <c r="BQ9" s="17">
        <v>9.3448141453424199E-2</v>
      </c>
      <c r="BR9" s="17">
        <v>1.5670749221349901E-2</v>
      </c>
    </row>
    <row r="10" spans="2:70" x14ac:dyDescent="0.35">
      <c r="B10" s="18" t="s">
        <v>299</v>
      </c>
      <c r="C10" s="17">
        <v>0.11867306511674</v>
      </c>
      <c r="D10" s="17">
        <v>9.23315109974404E-2</v>
      </c>
      <c r="E10" s="17">
        <v>0.14467367308377199</v>
      </c>
      <c r="F10" s="17"/>
      <c r="G10" s="17">
        <v>0.139258700823677</v>
      </c>
      <c r="H10" s="17">
        <v>0.170341176768705</v>
      </c>
      <c r="I10" s="17">
        <v>0.15191320534918101</v>
      </c>
      <c r="J10" s="17">
        <v>8.8679022729041601E-2</v>
      </c>
      <c r="K10" s="17">
        <v>7.9123915542103601E-2</v>
      </c>
      <c r="L10" s="17">
        <v>8.6812146458376094E-2</v>
      </c>
      <c r="M10" s="17"/>
      <c r="N10" s="17">
        <v>0.144872575416128</v>
      </c>
      <c r="O10" s="17">
        <v>0.119587687571006</v>
      </c>
      <c r="P10" s="17">
        <v>0.105330773303474</v>
      </c>
      <c r="Q10" s="17">
        <v>0.10271126790561</v>
      </c>
      <c r="R10" s="17"/>
      <c r="S10" s="17">
        <v>0.15236987029854901</v>
      </c>
      <c r="T10" s="17">
        <v>0.12141099329357501</v>
      </c>
      <c r="U10" s="17">
        <v>8.72089529015381E-2</v>
      </c>
      <c r="V10" s="17">
        <v>0.14225998192239001</v>
      </c>
      <c r="W10" s="17">
        <v>0.10458359159729801</v>
      </c>
      <c r="X10" s="17">
        <v>0.120321277706745</v>
      </c>
      <c r="Y10" s="17">
        <v>9.8302363086449004E-2</v>
      </c>
      <c r="Z10" s="17">
        <v>0.13750564965633899</v>
      </c>
      <c r="AA10" s="17">
        <v>9.9028323789653802E-2</v>
      </c>
      <c r="AB10" s="17">
        <v>0.12205910588789499</v>
      </c>
      <c r="AC10" s="17">
        <v>9.2367866638937604E-2</v>
      </c>
      <c r="AD10" s="17">
        <v>0.12566710960154601</v>
      </c>
      <c r="AE10" s="17"/>
      <c r="AF10" s="17">
        <v>0.100259471516639</v>
      </c>
      <c r="AG10" s="17">
        <v>0.125042046336511</v>
      </c>
      <c r="AH10" s="17">
        <v>0.14014511624995099</v>
      </c>
      <c r="AI10" s="17"/>
      <c r="AJ10" s="17">
        <v>0.10827532336138999</v>
      </c>
      <c r="AK10" s="17">
        <v>0.14500102533269599</v>
      </c>
      <c r="AL10" s="17">
        <v>0.167565888667427</v>
      </c>
      <c r="AM10" s="17">
        <v>8.2713244799055494E-2</v>
      </c>
      <c r="AN10" s="17">
        <v>7.8429900411108394E-2</v>
      </c>
      <c r="AO10" s="17"/>
      <c r="AP10" s="17">
        <v>0.13057095015039699</v>
      </c>
      <c r="AQ10" s="17">
        <v>0.13687509217376601</v>
      </c>
      <c r="AR10" s="17">
        <v>0.19105103148055999</v>
      </c>
      <c r="AS10" s="17"/>
      <c r="AT10" s="17">
        <v>7.7299106335048301E-2</v>
      </c>
      <c r="AU10" s="17">
        <v>9.5725722918820602E-2</v>
      </c>
      <c r="AV10" s="17">
        <v>0.159535700588679</v>
      </c>
      <c r="AW10" s="17">
        <v>0.18851801889122299</v>
      </c>
      <c r="AX10" s="17">
        <v>0.23025509503137301</v>
      </c>
      <c r="AY10" s="17"/>
      <c r="AZ10" s="17">
        <v>0.13647603729248101</v>
      </c>
      <c r="BA10" s="17">
        <v>7.9415968749479399E-2</v>
      </c>
      <c r="BB10" s="17">
        <v>8.3806516756606997E-2</v>
      </c>
      <c r="BC10" s="17">
        <v>9.9632981174032395E-2</v>
      </c>
      <c r="BD10" s="17">
        <v>0.13736531077684</v>
      </c>
      <c r="BE10" s="17">
        <v>0.1004577582688</v>
      </c>
      <c r="BF10" s="17">
        <v>0.116590929395804</v>
      </c>
      <c r="BG10" s="17">
        <v>0.127932319380271</v>
      </c>
      <c r="BH10" s="17">
        <v>0.115239331010735</v>
      </c>
      <c r="BI10" s="17">
        <v>0.113011568411719</v>
      </c>
      <c r="BJ10" s="17">
        <v>0.121919832911695</v>
      </c>
      <c r="BK10" s="17">
        <v>0.14071637771145501</v>
      </c>
      <c r="BL10" s="17">
        <v>0.155249731850578</v>
      </c>
      <c r="BM10" s="17">
        <v>0.118541595179631</v>
      </c>
      <c r="BN10" s="17">
        <v>0.14100091645158</v>
      </c>
      <c r="BO10" s="17">
        <v>0.198983735537689</v>
      </c>
      <c r="BP10" s="17"/>
      <c r="BQ10" s="17">
        <v>0.228084527484405</v>
      </c>
      <c r="BR10" s="17">
        <v>6.8059720223313303E-2</v>
      </c>
    </row>
    <row r="11" spans="2:70" x14ac:dyDescent="0.35">
      <c r="B11" s="18" t="s">
        <v>300</v>
      </c>
      <c r="C11" s="17">
        <v>0.16651910339331799</v>
      </c>
      <c r="D11" s="17">
        <v>0.147585932259268</v>
      </c>
      <c r="E11" s="17">
        <v>0.185225952891068</v>
      </c>
      <c r="F11" s="17"/>
      <c r="G11" s="17">
        <v>0.18545283841480101</v>
      </c>
      <c r="H11" s="17">
        <v>0.211469723254577</v>
      </c>
      <c r="I11" s="17">
        <v>0.18130911992875501</v>
      </c>
      <c r="J11" s="17">
        <v>0.16487685576761599</v>
      </c>
      <c r="K11" s="17">
        <v>0.11456066924995199</v>
      </c>
      <c r="L11" s="17">
        <v>0.141426916376268</v>
      </c>
      <c r="M11" s="17"/>
      <c r="N11" s="17">
        <v>0.17629245688976999</v>
      </c>
      <c r="O11" s="17">
        <v>0.173532575490222</v>
      </c>
      <c r="P11" s="17">
        <v>0.164719245736931</v>
      </c>
      <c r="Q11" s="17">
        <v>0.15042989352574199</v>
      </c>
      <c r="R11" s="17"/>
      <c r="S11" s="17">
        <v>0.23432702024345101</v>
      </c>
      <c r="T11" s="17">
        <v>0.155449685183917</v>
      </c>
      <c r="U11" s="17">
        <v>0.142631046061615</v>
      </c>
      <c r="V11" s="17">
        <v>0.18739016913991099</v>
      </c>
      <c r="W11" s="17">
        <v>0.17532161947556901</v>
      </c>
      <c r="X11" s="17">
        <v>0.13969901477143201</v>
      </c>
      <c r="Y11" s="17">
        <v>0.15984271457298399</v>
      </c>
      <c r="Z11" s="17">
        <v>0.17628044578070101</v>
      </c>
      <c r="AA11" s="17">
        <v>0.142095832284405</v>
      </c>
      <c r="AB11" s="17">
        <v>0.14237309949489299</v>
      </c>
      <c r="AC11" s="17">
        <v>0.13980550582610199</v>
      </c>
      <c r="AD11" s="17">
        <v>0.170302123431364</v>
      </c>
      <c r="AE11" s="17"/>
      <c r="AF11" s="17">
        <v>0.14200667169484599</v>
      </c>
      <c r="AG11" s="17">
        <v>0.18590406115392499</v>
      </c>
      <c r="AH11" s="17">
        <v>0.175815774214923</v>
      </c>
      <c r="AI11" s="17"/>
      <c r="AJ11" s="17">
        <v>0.15532095456602499</v>
      </c>
      <c r="AK11" s="17">
        <v>0.191681508467584</v>
      </c>
      <c r="AL11" s="17">
        <v>0.199903973307552</v>
      </c>
      <c r="AM11" s="17">
        <v>0.231948458801988</v>
      </c>
      <c r="AN11" s="17">
        <v>0.14425091847072999</v>
      </c>
      <c r="AO11" s="17"/>
      <c r="AP11" s="17">
        <v>0.14961364912588401</v>
      </c>
      <c r="AQ11" s="17">
        <v>0.18337426015792799</v>
      </c>
      <c r="AR11" s="17">
        <v>0.211907412637549</v>
      </c>
      <c r="AS11" s="17"/>
      <c r="AT11" s="17">
        <v>0.13056922518136599</v>
      </c>
      <c r="AU11" s="17">
        <v>0.153950379090661</v>
      </c>
      <c r="AV11" s="17">
        <v>0.19875712630394701</v>
      </c>
      <c r="AW11" s="17">
        <v>0.19570219212089601</v>
      </c>
      <c r="AX11" s="17">
        <v>0.166948809079282</v>
      </c>
      <c r="AY11" s="17"/>
      <c r="AZ11" s="17">
        <v>5.13295253907326E-2</v>
      </c>
      <c r="BA11" s="17">
        <v>0.133423825944889</v>
      </c>
      <c r="BB11" s="17">
        <v>0.19250656450245901</v>
      </c>
      <c r="BC11" s="17">
        <v>0.14065711543849799</v>
      </c>
      <c r="BD11" s="17">
        <v>0.17321545705842101</v>
      </c>
      <c r="BE11" s="17">
        <v>0.17140036349111001</v>
      </c>
      <c r="BF11" s="17">
        <v>0.18383880167194899</v>
      </c>
      <c r="BG11" s="17">
        <v>0.162247973977419</v>
      </c>
      <c r="BH11" s="17">
        <v>0.14331472516446001</v>
      </c>
      <c r="BI11" s="17">
        <v>0.198489813752907</v>
      </c>
      <c r="BJ11" s="17">
        <v>0.14946069740399501</v>
      </c>
      <c r="BK11" s="17">
        <v>0.16683472365910401</v>
      </c>
      <c r="BL11" s="17">
        <v>0.174078888295194</v>
      </c>
      <c r="BM11" s="17">
        <v>0.14071085105455799</v>
      </c>
      <c r="BN11" s="17">
        <v>0.195641765286621</v>
      </c>
      <c r="BO11" s="17">
        <v>0.220226759995409</v>
      </c>
      <c r="BP11" s="17"/>
      <c r="BQ11" s="17">
        <v>0.26380940872333503</v>
      </c>
      <c r="BR11" s="17">
        <v>0.119018936885469</v>
      </c>
    </row>
    <row r="12" spans="2:70" x14ac:dyDescent="0.35">
      <c r="B12" s="18" t="s">
        <v>301</v>
      </c>
      <c r="C12" s="17">
        <v>0.20531316813616601</v>
      </c>
      <c r="D12" s="17">
        <v>0.193707998299608</v>
      </c>
      <c r="E12" s="17">
        <v>0.21701791075180399</v>
      </c>
      <c r="F12" s="17"/>
      <c r="G12" s="17">
        <v>0.22012903396808101</v>
      </c>
      <c r="H12" s="17">
        <v>0.204544666445648</v>
      </c>
      <c r="I12" s="17">
        <v>0.20923837547810301</v>
      </c>
      <c r="J12" s="17">
        <v>0.21800087535475601</v>
      </c>
      <c r="K12" s="17">
        <v>0.18201986154460401</v>
      </c>
      <c r="L12" s="17">
        <v>0.19810104368345699</v>
      </c>
      <c r="M12" s="17"/>
      <c r="N12" s="17">
        <v>0.220133986009865</v>
      </c>
      <c r="O12" s="17">
        <v>0.206668161722141</v>
      </c>
      <c r="P12" s="17">
        <v>0.21670267065783</v>
      </c>
      <c r="Q12" s="17">
        <v>0.17963667274859199</v>
      </c>
      <c r="R12" s="17"/>
      <c r="S12" s="17">
        <v>0.22556551311904299</v>
      </c>
      <c r="T12" s="17">
        <v>0.20384739452157499</v>
      </c>
      <c r="U12" s="17">
        <v>0.20035335188001199</v>
      </c>
      <c r="V12" s="17">
        <v>0.16062516449040901</v>
      </c>
      <c r="W12" s="17">
        <v>0.20143795232531</v>
      </c>
      <c r="X12" s="17">
        <v>0.215664301379521</v>
      </c>
      <c r="Y12" s="17">
        <v>0.202052709300128</v>
      </c>
      <c r="Z12" s="17">
        <v>0.16691184103394299</v>
      </c>
      <c r="AA12" s="17">
        <v>0.20498302660442799</v>
      </c>
      <c r="AB12" s="17">
        <v>0.19864618190268599</v>
      </c>
      <c r="AC12" s="17">
        <v>0.26184752614411599</v>
      </c>
      <c r="AD12" s="17">
        <v>0.228976531227913</v>
      </c>
      <c r="AE12" s="17"/>
      <c r="AF12" s="17">
        <v>0.192578572259546</v>
      </c>
      <c r="AG12" s="17">
        <v>0.213773415305713</v>
      </c>
      <c r="AH12" s="17">
        <v>0.212538715454368</v>
      </c>
      <c r="AI12" s="17"/>
      <c r="AJ12" s="17">
        <v>0.19074600988058901</v>
      </c>
      <c r="AK12" s="17">
        <v>0.220995032146624</v>
      </c>
      <c r="AL12" s="17">
        <v>0.182813635451295</v>
      </c>
      <c r="AM12" s="17">
        <v>0.169874479719125</v>
      </c>
      <c r="AN12" s="17">
        <v>0.213309556442836</v>
      </c>
      <c r="AO12" s="17"/>
      <c r="AP12" s="17">
        <v>0.19751035609395101</v>
      </c>
      <c r="AQ12" s="17">
        <v>0.226860884067796</v>
      </c>
      <c r="AR12" s="17">
        <v>0.175800850857914</v>
      </c>
      <c r="AS12" s="17"/>
      <c r="AT12" s="17">
        <v>0.18058762774030401</v>
      </c>
      <c r="AU12" s="17">
        <v>0.21729146049968501</v>
      </c>
      <c r="AV12" s="17">
        <v>0.21217065397306301</v>
      </c>
      <c r="AW12" s="17">
        <v>0.25349902852780498</v>
      </c>
      <c r="AX12" s="17">
        <v>0.15109068080579599</v>
      </c>
      <c r="AY12" s="17"/>
      <c r="AZ12" s="17">
        <v>0.246782356619097</v>
      </c>
      <c r="BA12" s="17">
        <v>0.17585404606455801</v>
      </c>
      <c r="BB12" s="17">
        <v>0.20187571701731499</v>
      </c>
      <c r="BC12" s="17">
        <v>0.22833350235764899</v>
      </c>
      <c r="BD12" s="17">
        <v>0.180263276790781</v>
      </c>
      <c r="BE12" s="17">
        <v>0.212967631934463</v>
      </c>
      <c r="BF12" s="17">
        <v>0.20609667295231099</v>
      </c>
      <c r="BG12" s="17">
        <v>0.20320783946516999</v>
      </c>
      <c r="BH12" s="17">
        <v>0.21600124946709001</v>
      </c>
      <c r="BI12" s="17">
        <v>0.218077693161251</v>
      </c>
      <c r="BJ12" s="17">
        <v>0.213650148180384</v>
      </c>
      <c r="BK12" s="17">
        <v>0.20536925715901</v>
      </c>
      <c r="BL12" s="17">
        <v>0.19426734753868199</v>
      </c>
      <c r="BM12" s="17">
        <v>0.26151440897433098</v>
      </c>
      <c r="BN12" s="17">
        <v>0.25242267558021703</v>
      </c>
      <c r="BO12" s="17">
        <v>0.203579942560212</v>
      </c>
      <c r="BP12" s="17"/>
      <c r="BQ12" s="17">
        <v>0.226334210178187</v>
      </c>
      <c r="BR12" s="17">
        <v>0.194948267906531</v>
      </c>
    </row>
    <row r="13" spans="2:70" x14ac:dyDescent="0.35">
      <c r="B13" s="18" t="s">
        <v>302</v>
      </c>
      <c r="C13" s="17">
        <v>0.45495717440178401</v>
      </c>
      <c r="D13" s="17">
        <v>0.52555080233969997</v>
      </c>
      <c r="E13" s="17">
        <v>0.38577895752304803</v>
      </c>
      <c r="F13" s="17"/>
      <c r="G13" s="17">
        <v>0.39025467276450598</v>
      </c>
      <c r="H13" s="17">
        <v>0.32801203634542297</v>
      </c>
      <c r="I13" s="17">
        <v>0.40669996139363501</v>
      </c>
      <c r="J13" s="17">
        <v>0.47663954943278197</v>
      </c>
      <c r="K13" s="17">
        <v>0.59194608296486495</v>
      </c>
      <c r="L13" s="17">
        <v>0.53119191948126598</v>
      </c>
      <c r="M13" s="17"/>
      <c r="N13" s="17">
        <v>0.39058203449734402</v>
      </c>
      <c r="O13" s="17">
        <v>0.45555635036916597</v>
      </c>
      <c r="P13" s="17">
        <v>0.449454730863244</v>
      </c>
      <c r="Q13" s="17">
        <v>0.52452047162892601</v>
      </c>
      <c r="R13" s="17"/>
      <c r="S13" s="17">
        <v>0.29649438115193899</v>
      </c>
      <c r="T13" s="17">
        <v>0.47118604802024699</v>
      </c>
      <c r="U13" s="17">
        <v>0.51017776266026205</v>
      </c>
      <c r="V13" s="17">
        <v>0.47219637815309901</v>
      </c>
      <c r="W13" s="17">
        <v>0.46161096415543301</v>
      </c>
      <c r="X13" s="17">
        <v>0.46324216909922</v>
      </c>
      <c r="Y13" s="17">
        <v>0.49138621418752298</v>
      </c>
      <c r="Z13" s="17">
        <v>0.46286548706527397</v>
      </c>
      <c r="AA13" s="17">
        <v>0.51256642866889102</v>
      </c>
      <c r="AB13" s="17">
        <v>0.50395241304606098</v>
      </c>
      <c r="AC13" s="17">
        <v>0.45395976642082198</v>
      </c>
      <c r="AD13" s="17">
        <v>0.42092344187860498</v>
      </c>
      <c r="AE13" s="17"/>
      <c r="AF13" s="17">
        <v>0.51933931478831796</v>
      </c>
      <c r="AG13" s="17">
        <v>0.41370689788264298</v>
      </c>
      <c r="AH13" s="17">
        <v>0.42589408067815598</v>
      </c>
      <c r="AI13" s="17"/>
      <c r="AJ13" s="17">
        <v>0.49159305402214998</v>
      </c>
      <c r="AK13" s="17">
        <v>0.38192752556474402</v>
      </c>
      <c r="AL13" s="17">
        <v>0.39013436170707699</v>
      </c>
      <c r="AM13" s="17">
        <v>0.392228673262075</v>
      </c>
      <c r="AN13" s="17">
        <v>0.51570241221705404</v>
      </c>
      <c r="AO13" s="17"/>
      <c r="AP13" s="17">
        <v>0.45700256442735498</v>
      </c>
      <c r="AQ13" s="17">
        <v>0.39844039773600698</v>
      </c>
      <c r="AR13" s="17">
        <v>0.36337304470812098</v>
      </c>
      <c r="AS13" s="17"/>
      <c r="AT13" s="17">
        <v>0.56945333043287005</v>
      </c>
      <c r="AU13" s="17">
        <v>0.48888389511591901</v>
      </c>
      <c r="AV13" s="17">
        <v>0.36758020947581399</v>
      </c>
      <c r="AW13" s="17">
        <v>0.285210403999277</v>
      </c>
      <c r="AX13" s="17">
        <v>0.25213403340762602</v>
      </c>
      <c r="AY13" s="17"/>
      <c r="AZ13" s="17">
        <v>0.53595756116439897</v>
      </c>
      <c r="BA13" s="17">
        <v>0.55337548202184805</v>
      </c>
      <c r="BB13" s="17">
        <v>0.45622432311516897</v>
      </c>
      <c r="BC13" s="17">
        <v>0.49368986800270498</v>
      </c>
      <c r="BD13" s="17">
        <v>0.44868643995132301</v>
      </c>
      <c r="BE13" s="17">
        <v>0.466392904894045</v>
      </c>
      <c r="BF13" s="17">
        <v>0.43871649302885302</v>
      </c>
      <c r="BG13" s="17">
        <v>0.454383370175581</v>
      </c>
      <c r="BH13" s="17">
        <v>0.47467382695437699</v>
      </c>
      <c r="BI13" s="17">
        <v>0.42806925942074597</v>
      </c>
      <c r="BJ13" s="17">
        <v>0.45722500755241502</v>
      </c>
      <c r="BK13" s="17">
        <v>0.42209071164130701</v>
      </c>
      <c r="BL13" s="17">
        <v>0.43308803427594</v>
      </c>
      <c r="BM13" s="17">
        <v>0.45008409016830597</v>
      </c>
      <c r="BN13" s="17">
        <v>0.33379768054120101</v>
      </c>
      <c r="BO13" s="17">
        <v>0.30440707575481701</v>
      </c>
      <c r="BP13" s="17"/>
      <c r="BQ13" s="17">
        <v>0.177256009367664</v>
      </c>
      <c r="BR13" s="17">
        <v>0.58541150079223003</v>
      </c>
    </row>
    <row r="14" spans="2:70" x14ac:dyDescent="0.35">
      <c r="B14" s="18" t="s">
        <v>129</v>
      </c>
      <c r="C14" s="17">
        <v>1.5683280183122799E-2</v>
      </c>
      <c r="D14" s="17">
        <v>1.42677588031718E-2</v>
      </c>
      <c r="E14" s="17">
        <v>1.7165401362553401E-2</v>
      </c>
      <c r="F14" s="17"/>
      <c r="G14" s="17">
        <v>3.1083088342921901E-2</v>
      </c>
      <c r="H14" s="17">
        <v>1.88850322188873E-2</v>
      </c>
      <c r="I14" s="17">
        <v>1.1592157172651701E-2</v>
      </c>
      <c r="J14" s="17">
        <v>2.1621348536845001E-2</v>
      </c>
      <c r="K14" s="17">
        <v>5.18925555207352E-3</v>
      </c>
      <c r="L14" s="17">
        <v>8.3457647413962607E-3</v>
      </c>
      <c r="M14" s="17"/>
      <c r="N14" s="17">
        <v>1.13514927985788E-2</v>
      </c>
      <c r="O14" s="17">
        <v>9.6296788901414007E-3</v>
      </c>
      <c r="P14" s="17">
        <v>2.7461424566978299E-2</v>
      </c>
      <c r="Q14" s="17">
        <v>1.6490417886425801E-2</v>
      </c>
      <c r="R14" s="17"/>
      <c r="S14" s="17">
        <v>2.1763761992976902E-2</v>
      </c>
      <c r="T14" s="17">
        <v>2.13535215932039E-2</v>
      </c>
      <c r="U14" s="17">
        <v>1.3839905779818499E-2</v>
      </c>
      <c r="V14" s="17">
        <v>9.6770080198780306E-3</v>
      </c>
      <c r="W14" s="17">
        <v>2.1289468352741599E-2</v>
      </c>
      <c r="X14" s="17">
        <v>1.98193648137397E-2</v>
      </c>
      <c r="Y14" s="17">
        <v>5.4695278409701703E-3</v>
      </c>
      <c r="Z14" s="17">
        <v>2.9260147821334199E-2</v>
      </c>
      <c r="AA14" s="17">
        <v>1.09754076782464E-2</v>
      </c>
      <c r="AB14" s="17">
        <v>1.4196394045329601E-2</v>
      </c>
      <c r="AC14" s="17">
        <v>1.0291944981831299E-2</v>
      </c>
      <c r="AD14" s="17">
        <v>0</v>
      </c>
      <c r="AE14" s="17"/>
      <c r="AF14" s="17">
        <v>1.2998591730147601E-2</v>
      </c>
      <c r="AG14" s="17">
        <v>1.2432889133231701E-2</v>
      </c>
      <c r="AH14" s="17">
        <v>1.6573701516335301E-2</v>
      </c>
      <c r="AI14" s="17"/>
      <c r="AJ14" s="17">
        <v>1.4059282486615501E-2</v>
      </c>
      <c r="AK14" s="17">
        <v>1.5731523522147298E-2</v>
      </c>
      <c r="AL14" s="17">
        <v>8.6931768643157999E-3</v>
      </c>
      <c r="AM14" s="17">
        <v>4.4168276553017798E-2</v>
      </c>
      <c r="AN14" s="17">
        <v>2.0141115729170399E-2</v>
      </c>
      <c r="AO14" s="17"/>
      <c r="AP14" s="17">
        <v>1.33656016312884E-2</v>
      </c>
      <c r="AQ14" s="17">
        <v>1.6715778543521902E-2</v>
      </c>
      <c r="AR14" s="17">
        <v>2.75536451913685E-3</v>
      </c>
      <c r="AS14" s="17"/>
      <c r="AT14" s="17">
        <v>1.1178793609259399E-2</v>
      </c>
      <c r="AU14" s="17">
        <v>1.47088583051301E-2</v>
      </c>
      <c r="AV14" s="17">
        <v>1.47953280168573E-2</v>
      </c>
      <c r="AW14" s="17">
        <v>9.0276843852984505E-3</v>
      </c>
      <c r="AX14" s="17">
        <v>4.4683490014245597E-2</v>
      </c>
      <c r="AY14" s="17"/>
      <c r="AZ14" s="17">
        <v>2.94545195332899E-2</v>
      </c>
      <c r="BA14" s="17">
        <v>0</v>
      </c>
      <c r="BB14" s="17">
        <v>1.25726279308386E-2</v>
      </c>
      <c r="BC14" s="17">
        <v>1.7950809369812401E-2</v>
      </c>
      <c r="BD14" s="17">
        <v>7.6416804777935301E-3</v>
      </c>
      <c r="BE14" s="17">
        <v>2.39818953394767E-2</v>
      </c>
      <c r="BF14" s="17">
        <v>5.6786780223150504E-3</v>
      </c>
      <c r="BG14" s="17">
        <v>2.7510218125663399E-2</v>
      </c>
      <c r="BH14" s="17">
        <v>1.6634296120284199E-2</v>
      </c>
      <c r="BI14" s="17">
        <v>1.6236386821661401E-2</v>
      </c>
      <c r="BJ14" s="17">
        <v>9.5910223197179303E-3</v>
      </c>
      <c r="BK14" s="17">
        <v>1.8903549355635201E-2</v>
      </c>
      <c r="BL14" s="17">
        <v>1.7056135557183001E-2</v>
      </c>
      <c r="BM14" s="17">
        <v>2.0668688130446599E-2</v>
      </c>
      <c r="BN14" s="17">
        <v>9.9802755142160606E-3</v>
      </c>
      <c r="BO14" s="17">
        <v>4.8690259277259602E-3</v>
      </c>
      <c r="BP14" s="17"/>
      <c r="BQ14" s="17">
        <v>1.1067702792984E-2</v>
      </c>
      <c r="BR14" s="17">
        <v>1.6890824971106399E-2</v>
      </c>
    </row>
    <row r="15" spans="2:70" x14ac:dyDescent="0.35">
      <c r="B15" s="18" t="s">
        <v>303</v>
      </c>
      <c r="C15" s="21">
        <v>0.157527273885608</v>
      </c>
      <c r="D15" s="21">
        <v>0.118887508298252</v>
      </c>
      <c r="E15" s="21">
        <v>0.194811777471527</v>
      </c>
      <c r="F15" s="21"/>
      <c r="G15" s="21">
        <v>0.17308036650969</v>
      </c>
      <c r="H15" s="21">
        <v>0.23708854173546501</v>
      </c>
      <c r="I15" s="21">
        <v>0.19116038602685501</v>
      </c>
      <c r="J15" s="21">
        <v>0.118861370908001</v>
      </c>
      <c r="K15" s="21">
        <v>0.10628413068850601</v>
      </c>
      <c r="L15" s="21">
        <v>0.120934355717613</v>
      </c>
      <c r="M15" s="21"/>
      <c r="N15" s="21">
        <v>0.20164002980444101</v>
      </c>
      <c r="O15" s="21">
        <v>0.15461323352833001</v>
      </c>
      <c r="P15" s="21">
        <v>0.14166192817501699</v>
      </c>
      <c r="Q15" s="21">
        <v>0.12892254421031399</v>
      </c>
      <c r="R15" s="21"/>
      <c r="S15" s="21">
        <v>0.22184932349259001</v>
      </c>
      <c r="T15" s="21">
        <v>0.14816335068105699</v>
      </c>
      <c r="U15" s="21">
        <v>0.13299793361829201</v>
      </c>
      <c r="V15" s="21">
        <v>0.17011128019670299</v>
      </c>
      <c r="W15" s="21">
        <v>0.14033999569094599</v>
      </c>
      <c r="X15" s="21">
        <v>0.16157514993608699</v>
      </c>
      <c r="Y15" s="21">
        <v>0.141248834098395</v>
      </c>
      <c r="Z15" s="21">
        <v>0.16468207829874801</v>
      </c>
      <c r="AA15" s="21">
        <v>0.12937930476403001</v>
      </c>
      <c r="AB15" s="21">
        <v>0.14083191151103</v>
      </c>
      <c r="AC15" s="21">
        <v>0.13409525662712801</v>
      </c>
      <c r="AD15" s="21">
        <v>0.17979790346211799</v>
      </c>
      <c r="AE15" s="21"/>
      <c r="AF15" s="21">
        <v>0.13307684952714199</v>
      </c>
      <c r="AG15" s="21">
        <v>0.17418273652448699</v>
      </c>
      <c r="AH15" s="21">
        <v>0.16917772813621701</v>
      </c>
      <c r="AI15" s="21"/>
      <c r="AJ15" s="21">
        <v>0.14828069904461999</v>
      </c>
      <c r="AK15" s="21">
        <v>0.18966441029890099</v>
      </c>
      <c r="AL15" s="21">
        <v>0.218454852669761</v>
      </c>
      <c r="AM15" s="21">
        <v>0.161780111663794</v>
      </c>
      <c r="AN15" s="21">
        <v>0.10659599714020999</v>
      </c>
      <c r="AO15" s="21"/>
      <c r="AP15" s="21">
        <v>0.18250782872152199</v>
      </c>
      <c r="AQ15" s="21">
        <v>0.17460867949474701</v>
      </c>
      <c r="AR15" s="21">
        <v>0.24616332727727899</v>
      </c>
      <c r="AS15" s="21"/>
      <c r="AT15" s="21">
        <v>0.1082110230362</v>
      </c>
      <c r="AU15" s="21">
        <v>0.12516540698860501</v>
      </c>
      <c r="AV15" s="21">
        <v>0.20669668223031801</v>
      </c>
      <c r="AW15" s="21">
        <v>0.25656069096672401</v>
      </c>
      <c r="AX15" s="21">
        <v>0.38514298669305103</v>
      </c>
      <c r="AY15" s="21"/>
      <c r="AZ15" s="21">
        <v>0.13647603729248101</v>
      </c>
      <c r="BA15" s="21">
        <v>0.13734664596870499</v>
      </c>
      <c r="BB15" s="21">
        <v>0.136820767434218</v>
      </c>
      <c r="BC15" s="21">
        <v>0.11936870483133501</v>
      </c>
      <c r="BD15" s="21">
        <v>0.190193145721681</v>
      </c>
      <c r="BE15" s="21">
        <v>0.12525720434090501</v>
      </c>
      <c r="BF15" s="21">
        <v>0.165669354324572</v>
      </c>
      <c r="BG15" s="21">
        <v>0.152650598256166</v>
      </c>
      <c r="BH15" s="21">
        <v>0.149375902293789</v>
      </c>
      <c r="BI15" s="21">
        <v>0.13912684684343399</v>
      </c>
      <c r="BJ15" s="21">
        <v>0.170073124543488</v>
      </c>
      <c r="BK15" s="21">
        <v>0.18680175818494399</v>
      </c>
      <c r="BL15" s="21">
        <v>0.18150959433300101</v>
      </c>
      <c r="BM15" s="21">
        <v>0.12702196167235699</v>
      </c>
      <c r="BN15" s="21">
        <v>0.208157603077745</v>
      </c>
      <c r="BO15" s="21">
        <v>0.26691719576183598</v>
      </c>
      <c r="BP15" s="21"/>
      <c r="BQ15" s="21">
        <v>0.32153266893783</v>
      </c>
      <c r="BR15" s="21">
        <v>8.3730469444663197E-2</v>
      </c>
    </row>
    <row r="16" spans="2:70" x14ac:dyDescent="0.35">
      <c r="B16" s="18" t="s">
        <v>304</v>
      </c>
      <c r="C16" s="21">
        <v>0.66027034253795003</v>
      </c>
      <c r="D16" s="21">
        <v>0.71925880063930803</v>
      </c>
      <c r="E16" s="21">
        <v>0.60279686827485202</v>
      </c>
      <c r="F16" s="21"/>
      <c r="G16" s="21">
        <v>0.61038370673258702</v>
      </c>
      <c r="H16" s="21">
        <v>0.53255670279107103</v>
      </c>
      <c r="I16" s="21">
        <v>0.61593833687173805</v>
      </c>
      <c r="J16" s="21">
        <v>0.69464042478753796</v>
      </c>
      <c r="K16" s="21">
        <v>0.77396594450946898</v>
      </c>
      <c r="L16" s="21">
        <v>0.72929296316472303</v>
      </c>
      <c r="M16" s="21"/>
      <c r="N16" s="21">
        <v>0.61071602050720897</v>
      </c>
      <c r="O16" s="21">
        <v>0.66222451209130695</v>
      </c>
      <c r="P16" s="21">
        <v>0.66615740152107406</v>
      </c>
      <c r="Q16" s="21">
        <v>0.70415714437751797</v>
      </c>
      <c r="R16" s="21"/>
      <c r="S16" s="21">
        <v>0.52205989427098198</v>
      </c>
      <c r="T16" s="21">
        <v>0.67503344254182196</v>
      </c>
      <c r="U16" s="21">
        <v>0.71053111454027496</v>
      </c>
      <c r="V16" s="21">
        <v>0.63282154264350798</v>
      </c>
      <c r="W16" s="21">
        <v>0.66304891648074304</v>
      </c>
      <c r="X16" s="21">
        <v>0.67890647047874098</v>
      </c>
      <c r="Y16" s="21">
        <v>0.69343892348765102</v>
      </c>
      <c r="Z16" s="21">
        <v>0.62977732809921705</v>
      </c>
      <c r="AA16" s="21">
        <v>0.71754945527331804</v>
      </c>
      <c r="AB16" s="21">
        <v>0.70259859494874699</v>
      </c>
      <c r="AC16" s="21">
        <v>0.71580729256493802</v>
      </c>
      <c r="AD16" s="21">
        <v>0.64989997310651804</v>
      </c>
      <c r="AE16" s="21"/>
      <c r="AF16" s="21">
        <v>0.71191788704786396</v>
      </c>
      <c r="AG16" s="21">
        <v>0.62748031318835595</v>
      </c>
      <c r="AH16" s="21">
        <v>0.63843279613252402</v>
      </c>
      <c r="AI16" s="21"/>
      <c r="AJ16" s="21">
        <v>0.68233906390274002</v>
      </c>
      <c r="AK16" s="21">
        <v>0.60292255771136805</v>
      </c>
      <c r="AL16" s="21">
        <v>0.57294799715837197</v>
      </c>
      <c r="AM16" s="21">
        <v>0.56210315298119995</v>
      </c>
      <c r="AN16" s="21">
        <v>0.72901196865989004</v>
      </c>
      <c r="AO16" s="21"/>
      <c r="AP16" s="21">
        <v>0.65451292052130505</v>
      </c>
      <c r="AQ16" s="21">
        <v>0.62530128180380296</v>
      </c>
      <c r="AR16" s="21">
        <v>0.53917389556603601</v>
      </c>
      <c r="AS16" s="21"/>
      <c r="AT16" s="21">
        <v>0.75004095817317396</v>
      </c>
      <c r="AU16" s="21">
        <v>0.70617535561560396</v>
      </c>
      <c r="AV16" s="21">
        <v>0.57975086344887705</v>
      </c>
      <c r="AW16" s="21">
        <v>0.53870943252708203</v>
      </c>
      <c r="AX16" s="21">
        <v>0.40322471421342099</v>
      </c>
      <c r="AY16" s="21"/>
      <c r="AZ16" s="21">
        <v>0.78273991778349605</v>
      </c>
      <c r="BA16" s="21">
        <v>0.72922952808640595</v>
      </c>
      <c r="BB16" s="21">
        <v>0.65810004013248402</v>
      </c>
      <c r="BC16" s="21">
        <v>0.72202337036035502</v>
      </c>
      <c r="BD16" s="21">
        <v>0.62894971674210398</v>
      </c>
      <c r="BE16" s="21">
        <v>0.67936053682850805</v>
      </c>
      <c r="BF16" s="21">
        <v>0.644813165981164</v>
      </c>
      <c r="BG16" s="21">
        <v>0.65759120964075102</v>
      </c>
      <c r="BH16" s="21">
        <v>0.69067507642146697</v>
      </c>
      <c r="BI16" s="21">
        <v>0.64614695258199695</v>
      </c>
      <c r="BJ16" s="21">
        <v>0.67087515573279899</v>
      </c>
      <c r="BK16" s="21">
        <v>0.62745996880031696</v>
      </c>
      <c r="BL16" s="21">
        <v>0.62735538181462203</v>
      </c>
      <c r="BM16" s="21">
        <v>0.71159849914263795</v>
      </c>
      <c r="BN16" s="21">
        <v>0.58622035612141798</v>
      </c>
      <c r="BO16" s="21">
        <v>0.50798701831502902</v>
      </c>
      <c r="BP16" s="21"/>
      <c r="BQ16" s="21">
        <v>0.403590219545851</v>
      </c>
      <c r="BR16" s="21">
        <v>0.780359768698761</v>
      </c>
    </row>
    <row r="17" spans="2:70" x14ac:dyDescent="0.35">
      <c r="B17" s="18" t="s">
        <v>143</v>
      </c>
      <c r="C17" s="22">
        <v>-0.50274306865234197</v>
      </c>
      <c r="D17" s="22">
        <v>-0.60037129234105602</v>
      </c>
      <c r="E17" s="22">
        <v>-0.40798509080332501</v>
      </c>
      <c r="F17" s="22"/>
      <c r="G17" s="22">
        <v>-0.43730334022289702</v>
      </c>
      <c r="H17" s="22">
        <v>-0.29546816105560603</v>
      </c>
      <c r="I17" s="22">
        <v>-0.42477795084488401</v>
      </c>
      <c r="J17" s="22">
        <v>-0.57577905387953698</v>
      </c>
      <c r="K17" s="22">
        <v>-0.66768181382096303</v>
      </c>
      <c r="L17" s="22">
        <v>-0.60835860744711101</v>
      </c>
      <c r="M17" s="22"/>
      <c r="N17" s="22">
        <v>-0.40907599070276801</v>
      </c>
      <c r="O17" s="22">
        <v>-0.50761127856297605</v>
      </c>
      <c r="P17" s="22">
        <v>-0.52449547334605595</v>
      </c>
      <c r="Q17" s="22">
        <v>-0.57523460016720396</v>
      </c>
      <c r="R17" s="22"/>
      <c r="S17" s="22">
        <v>-0.30021057077839203</v>
      </c>
      <c r="T17" s="22">
        <v>-0.52687009186076506</v>
      </c>
      <c r="U17" s="22">
        <v>-0.57753318092198302</v>
      </c>
      <c r="V17" s="22">
        <v>-0.46271026244680502</v>
      </c>
      <c r="W17" s="22">
        <v>-0.52270892078979703</v>
      </c>
      <c r="X17" s="22">
        <v>-0.51733132054265396</v>
      </c>
      <c r="Y17" s="22">
        <v>-0.55219008938925696</v>
      </c>
      <c r="Z17" s="22">
        <v>-0.46509524980046901</v>
      </c>
      <c r="AA17" s="22">
        <v>-0.588170150509288</v>
      </c>
      <c r="AB17" s="22">
        <v>-0.56176668343771696</v>
      </c>
      <c r="AC17" s="22">
        <v>-0.58171203593780996</v>
      </c>
      <c r="AD17" s="22">
        <v>-0.47010206964439999</v>
      </c>
      <c r="AE17" s="22"/>
      <c r="AF17" s="22">
        <v>-0.57884103752072202</v>
      </c>
      <c r="AG17" s="22">
        <v>-0.453297576663868</v>
      </c>
      <c r="AH17" s="22">
        <v>-0.46925506799630701</v>
      </c>
      <c r="AI17" s="22"/>
      <c r="AJ17" s="22">
        <v>-0.53405836485811997</v>
      </c>
      <c r="AK17" s="22">
        <v>-0.41325814741246802</v>
      </c>
      <c r="AL17" s="22">
        <v>-0.35449314448861102</v>
      </c>
      <c r="AM17" s="22">
        <v>-0.40032304131740698</v>
      </c>
      <c r="AN17" s="22">
        <v>-0.62241597151968098</v>
      </c>
      <c r="AO17" s="22"/>
      <c r="AP17" s="22">
        <v>-0.47200509179978301</v>
      </c>
      <c r="AQ17" s="22">
        <v>-0.450692602309056</v>
      </c>
      <c r="AR17" s="22">
        <v>-0.29301056828875599</v>
      </c>
      <c r="AS17" s="22"/>
      <c r="AT17" s="22">
        <v>-0.64182993513697495</v>
      </c>
      <c r="AU17" s="22">
        <v>-0.58100994862699895</v>
      </c>
      <c r="AV17" s="22">
        <v>-0.37305418121855899</v>
      </c>
      <c r="AW17" s="22">
        <v>-0.28214874156035802</v>
      </c>
      <c r="AX17" s="22">
        <v>-1.8081727520370301E-2</v>
      </c>
      <c r="AY17" s="22"/>
      <c r="AZ17" s="22">
        <v>-0.64626388049101502</v>
      </c>
      <c r="BA17" s="22">
        <v>-0.59188288211770101</v>
      </c>
      <c r="BB17" s="22">
        <v>-0.52127927269826602</v>
      </c>
      <c r="BC17" s="22">
        <v>-0.60265466552902003</v>
      </c>
      <c r="BD17" s="22">
        <v>-0.43875657102042298</v>
      </c>
      <c r="BE17" s="22">
        <v>-0.55410333248760302</v>
      </c>
      <c r="BF17" s="22">
        <v>-0.47914381165659098</v>
      </c>
      <c r="BG17" s="22">
        <v>-0.50494061138458501</v>
      </c>
      <c r="BH17" s="22">
        <v>-0.54129917412767803</v>
      </c>
      <c r="BI17" s="22">
        <v>-0.50702010573856204</v>
      </c>
      <c r="BJ17" s="22">
        <v>-0.50080203118931099</v>
      </c>
      <c r="BK17" s="22">
        <v>-0.44065821061537302</v>
      </c>
      <c r="BL17" s="22">
        <v>-0.44584578748162101</v>
      </c>
      <c r="BM17" s="22">
        <v>-0.58457653747028004</v>
      </c>
      <c r="BN17" s="22">
        <v>-0.37806275304367298</v>
      </c>
      <c r="BO17" s="22">
        <v>-0.24106982255319301</v>
      </c>
      <c r="BP17" s="22"/>
      <c r="BQ17" s="22">
        <v>-8.2057550608021307E-2</v>
      </c>
      <c r="BR17" s="22">
        <v>-0.696629299254098</v>
      </c>
    </row>
    <row r="18" spans="2:70" x14ac:dyDescent="0.35">
      <c r="B18" s="16"/>
    </row>
    <row r="19" spans="2:70" x14ac:dyDescent="0.35">
      <c r="B19" t="s">
        <v>98</v>
      </c>
    </row>
    <row r="20" spans="2:70" x14ac:dyDescent="0.35">
      <c r="B20" t="s">
        <v>99</v>
      </c>
    </row>
    <row r="22" spans="2:70" x14ac:dyDescent="0.35">
      <c r="B22" s="8" t="str">
        <f>HYPERLINK("#'Contents'!A1", "Return to Contents")</f>
        <v>Return to Contents</v>
      </c>
    </row>
  </sheetData>
  <mergeCells count="11">
    <mergeCell ref="BQ5:BR5"/>
    <mergeCell ref="D5:E5"/>
    <mergeCell ref="G5:L5"/>
    <mergeCell ref="N5:Q5"/>
    <mergeCell ref="S5:AD5"/>
    <mergeCell ref="AF5:AH5"/>
    <mergeCell ref="D2:BJ2"/>
    <mergeCell ref="AJ5:AN5"/>
    <mergeCell ref="AP5:AR5"/>
    <mergeCell ref="AT5:AX5"/>
    <mergeCell ref="AZ5:BO5"/>
  </mergeCells>
  <pageMargins left="0.7" right="0.7" top="0.75" bottom="0.75" header="0.3" footer="0.3"/>
  <pageSetup paperSize="9" orientation="portrait" horizontalDpi="300" verticalDpi="300"/>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B2:BR22"/>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67" width="10.7265625" customWidth="1"/>
    <col min="68" max="68" width="2.1796875" customWidth="1"/>
    <col min="69" max="70" width="10.7265625" customWidth="1"/>
    <col min="71" max="71" width="2.1796875" customWidth="1"/>
  </cols>
  <sheetData>
    <row r="2" spans="2:70" ht="40" customHeight="1" x14ac:dyDescent="0.35">
      <c r="D2" s="29" t="s">
        <v>310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row>
    <row r="5" spans="2:70" ht="30" customHeight="1" x14ac:dyDescent="0.35">
      <c r="B5" s="15"/>
      <c r="C5" s="15"/>
      <c r="D5" s="30" t="s">
        <v>74</v>
      </c>
      <c r="E5" s="30"/>
      <c r="F5" s="15"/>
      <c r="G5" s="30" t="s">
        <v>75</v>
      </c>
      <c r="H5" s="30"/>
      <c r="I5" s="30"/>
      <c r="J5" s="30"/>
      <c r="K5" s="30"/>
      <c r="L5" s="30"/>
      <c r="M5" s="15"/>
      <c r="N5" s="30" t="s">
        <v>76</v>
      </c>
      <c r="O5" s="30"/>
      <c r="P5" s="30"/>
      <c r="Q5" s="30"/>
      <c r="R5" s="15"/>
      <c r="S5" s="30" t="s">
        <v>77</v>
      </c>
      <c r="T5" s="30"/>
      <c r="U5" s="30"/>
      <c r="V5" s="30"/>
      <c r="W5" s="30"/>
      <c r="X5" s="30"/>
      <c r="Y5" s="30"/>
      <c r="Z5" s="30"/>
      <c r="AA5" s="30"/>
      <c r="AB5" s="30"/>
      <c r="AC5" s="30"/>
      <c r="AD5" s="30"/>
      <c r="AE5" s="15"/>
      <c r="AF5" s="30" t="s">
        <v>78</v>
      </c>
      <c r="AG5" s="30"/>
      <c r="AH5" s="30"/>
      <c r="AI5" s="15"/>
      <c r="AJ5" s="30" t="s">
        <v>79</v>
      </c>
      <c r="AK5" s="30"/>
      <c r="AL5" s="30"/>
      <c r="AM5" s="30"/>
      <c r="AN5" s="30"/>
      <c r="AO5" s="15"/>
      <c r="AP5" s="30" t="s">
        <v>80</v>
      </c>
      <c r="AQ5" s="30"/>
      <c r="AR5" s="30"/>
      <c r="AS5" s="15"/>
      <c r="AT5" s="30" t="s">
        <v>81</v>
      </c>
      <c r="AU5" s="30"/>
      <c r="AV5" s="30"/>
      <c r="AW5" s="30"/>
      <c r="AX5" s="30"/>
      <c r="AY5" s="15"/>
      <c r="AZ5" s="30" t="s">
        <v>82</v>
      </c>
      <c r="BA5" s="30"/>
      <c r="BB5" s="30"/>
      <c r="BC5" s="30"/>
      <c r="BD5" s="30"/>
      <c r="BE5" s="30"/>
      <c r="BF5" s="30"/>
      <c r="BG5" s="30"/>
      <c r="BH5" s="30"/>
      <c r="BI5" s="30"/>
      <c r="BJ5" s="30"/>
      <c r="BK5" s="30"/>
      <c r="BL5" s="30"/>
      <c r="BM5" s="30"/>
      <c r="BN5" s="30"/>
      <c r="BO5" s="30"/>
      <c r="BP5" s="15"/>
      <c r="BQ5" s="30" t="s">
        <v>83</v>
      </c>
      <c r="BR5" s="30"/>
    </row>
    <row r="6" spans="2:7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46</v>
      </c>
      <c r="AQ6" s="12" t="s">
        <v>47</v>
      </c>
      <c r="AR6" s="12" t="s">
        <v>50</v>
      </c>
      <c r="AT6" s="12" t="s">
        <v>51</v>
      </c>
      <c r="AU6" s="12" t="s">
        <v>52</v>
      </c>
      <c r="AV6" s="12" t="s">
        <v>53</v>
      </c>
      <c r="AW6" s="12" t="s">
        <v>54</v>
      </c>
      <c r="AX6" s="12" t="s">
        <v>55</v>
      </c>
      <c r="AZ6" s="12" t="s">
        <v>56</v>
      </c>
      <c r="BA6" s="12" t="s">
        <v>57</v>
      </c>
      <c r="BB6" s="12" t="s">
        <v>58</v>
      </c>
      <c r="BC6" s="12" t="s">
        <v>59</v>
      </c>
      <c r="BD6" s="12" t="s">
        <v>60</v>
      </c>
      <c r="BE6" s="12" t="s">
        <v>61</v>
      </c>
      <c r="BF6" s="12" t="s">
        <v>62</v>
      </c>
      <c r="BG6" s="12" t="s">
        <v>63</v>
      </c>
      <c r="BH6" s="12" t="s">
        <v>64</v>
      </c>
      <c r="BI6" s="12" t="s">
        <v>65</v>
      </c>
      <c r="BJ6" s="12" t="s">
        <v>66</v>
      </c>
      <c r="BK6" s="12" t="s">
        <v>67</v>
      </c>
      <c r="BL6" s="12" t="s">
        <v>68</v>
      </c>
      <c r="BM6" s="12" t="s">
        <v>69</v>
      </c>
      <c r="BN6" s="12" t="s">
        <v>70</v>
      </c>
      <c r="BO6" s="12" t="s">
        <v>71</v>
      </c>
      <c r="BQ6" s="12" t="s">
        <v>72</v>
      </c>
      <c r="BR6" s="12" t="s">
        <v>73</v>
      </c>
    </row>
    <row r="7" spans="2:70" ht="30" customHeight="1" x14ac:dyDescent="0.35">
      <c r="B7" s="10" t="s">
        <v>19</v>
      </c>
      <c r="C7" s="10">
        <v>4012</v>
      </c>
      <c r="D7" s="10">
        <v>1971</v>
      </c>
      <c r="E7" s="10">
        <v>2028</v>
      </c>
      <c r="F7" s="10"/>
      <c r="G7" s="10">
        <v>497</v>
      </c>
      <c r="H7" s="10">
        <v>704</v>
      </c>
      <c r="I7" s="10">
        <v>694</v>
      </c>
      <c r="J7" s="10">
        <v>693</v>
      </c>
      <c r="K7" s="10">
        <v>571</v>
      </c>
      <c r="L7" s="10">
        <v>853</v>
      </c>
      <c r="M7" s="10"/>
      <c r="N7" s="10">
        <v>1178</v>
      </c>
      <c r="O7" s="10">
        <v>1131</v>
      </c>
      <c r="P7" s="10">
        <v>781</v>
      </c>
      <c r="Q7" s="10">
        <v>909</v>
      </c>
      <c r="R7" s="10"/>
      <c r="S7" s="10">
        <v>563</v>
      </c>
      <c r="T7" s="10">
        <v>553</v>
      </c>
      <c r="U7" s="10">
        <v>314</v>
      </c>
      <c r="V7" s="10">
        <v>343</v>
      </c>
      <c r="W7" s="10">
        <v>293</v>
      </c>
      <c r="X7" s="10">
        <v>376</v>
      </c>
      <c r="Y7" s="10">
        <v>336</v>
      </c>
      <c r="Z7" s="10">
        <v>171</v>
      </c>
      <c r="AA7" s="10">
        <v>447</v>
      </c>
      <c r="AB7" s="10">
        <v>337</v>
      </c>
      <c r="AC7" s="10">
        <v>188</v>
      </c>
      <c r="AD7" s="10">
        <v>91</v>
      </c>
      <c r="AE7" s="10"/>
      <c r="AF7" s="10">
        <v>1421</v>
      </c>
      <c r="AG7" s="10">
        <v>1665</v>
      </c>
      <c r="AH7" s="10">
        <v>577</v>
      </c>
      <c r="AI7" s="10"/>
      <c r="AJ7" s="10">
        <v>1433</v>
      </c>
      <c r="AK7" s="10">
        <v>1082</v>
      </c>
      <c r="AL7" s="10">
        <v>299</v>
      </c>
      <c r="AM7" s="10">
        <v>42</v>
      </c>
      <c r="AN7" s="10">
        <v>541</v>
      </c>
      <c r="AO7" s="10"/>
      <c r="AP7" s="10">
        <v>878</v>
      </c>
      <c r="AQ7" s="10">
        <v>1369</v>
      </c>
      <c r="AR7" s="10">
        <v>264</v>
      </c>
      <c r="AS7" s="10"/>
      <c r="AT7" s="10">
        <v>929</v>
      </c>
      <c r="AU7" s="10">
        <v>932</v>
      </c>
      <c r="AV7" s="10">
        <v>1096</v>
      </c>
      <c r="AW7" s="10">
        <v>455</v>
      </c>
      <c r="AX7" s="10">
        <v>62</v>
      </c>
      <c r="AY7" s="10"/>
      <c r="AZ7" s="10">
        <v>33</v>
      </c>
      <c r="BA7" s="10">
        <v>185</v>
      </c>
      <c r="BB7" s="10">
        <v>256</v>
      </c>
      <c r="BC7" s="10">
        <v>269</v>
      </c>
      <c r="BD7" s="10">
        <v>403</v>
      </c>
      <c r="BE7" s="10">
        <v>436</v>
      </c>
      <c r="BF7" s="10">
        <v>391</v>
      </c>
      <c r="BG7" s="10">
        <v>312</v>
      </c>
      <c r="BH7" s="10">
        <v>253</v>
      </c>
      <c r="BI7" s="10">
        <v>211</v>
      </c>
      <c r="BJ7" s="10">
        <v>336</v>
      </c>
      <c r="BK7" s="10">
        <v>187</v>
      </c>
      <c r="BL7" s="10">
        <v>180</v>
      </c>
      <c r="BM7" s="10">
        <v>103</v>
      </c>
      <c r="BN7" s="10">
        <v>95</v>
      </c>
      <c r="BO7" s="10">
        <v>161</v>
      </c>
      <c r="BP7" s="10"/>
      <c r="BQ7" s="10">
        <v>1235</v>
      </c>
      <c r="BR7" s="10">
        <v>2665</v>
      </c>
    </row>
    <row r="8" spans="2:70" ht="30" customHeight="1" x14ac:dyDescent="0.35">
      <c r="B8" s="11" t="s">
        <v>20</v>
      </c>
      <c r="C8" s="11">
        <v>4012</v>
      </c>
      <c r="D8" s="11">
        <v>1975</v>
      </c>
      <c r="E8" s="11">
        <v>2024</v>
      </c>
      <c r="F8" s="11"/>
      <c r="G8" s="11">
        <v>558</v>
      </c>
      <c r="H8" s="11">
        <v>682</v>
      </c>
      <c r="I8" s="11">
        <v>685</v>
      </c>
      <c r="J8" s="11">
        <v>686</v>
      </c>
      <c r="K8" s="11">
        <v>562</v>
      </c>
      <c r="L8" s="11">
        <v>839</v>
      </c>
      <c r="M8" s="11"/>
      <c r="N8" s="11">
        <v>1080</v>
      </c>
      <c r="O8" s="11">
        <v>1039</v>
      </c>
      <c r="P8" s="11">
        <v>880</v>
      </c>
      <c r="Q8" s="11">
        <v>1000</v>
      </c>
      <c r="R8" s="11"/>
      <c r="S8" s="11">
        <v>562</v>
      </c>
      <c r="T8" s="11">
        <v>522</v>
      </c>
      <c r="U8" s="11">
        <v>321</v>
      </c>
      <c r="V8" s="11">
        <v>361</v>
      </c>
      <c r="W8" s="11">
        <v>281</v>
      </c>
      <c r="X8" s="11">
        <v>361</v>
      </c>
      <c r="Y8" s="11">
        <v>321</v>
      </c>
      <c r="Z8" s="11">
        <v>160</v>
      </c>
      <c r="AA8" s="11">
        <v>441</v>
      </c>
      <c r="AB8" s="11">
        <v>361</v>
      </c>
      <c r="AC8" s="11">
        <v>201</v>
      </c>
      <c r="AD8" s="11">
        <v>120</v>
      </c>
      <c r="AE8" s="11"/>
      <c r="AF8" s="11">
        <v>1410</v>
      </c>
      <c r="AG8" s="11">
        <v>1629</v>
      </c>
      <c r="AH8" s="11">
        <v>599</v>
      </c>
      <c r="AI8" s="11"/>
      <c r="AJ8" s="11">
        <v>1397</v>
      </c>
      <c r="AK8" s="11">
        <v>1071</v>
      </c>
      <c r="AL8" s="11">
        <v>288</v>
      </c>
      <c r="AM8" s="11">
        <v>45</v>
      </c>
      <c r="AN8" s="11">
        <v>558</v>
      </c>
      <c r="AO8" s="11"/>
      <c r="AP8" s="11">
        <v>856</v>
      </c>
      <c r="AQ8" s="11">
        <v>1358</v>
      </c>
      <c r="AR8" s="11">
        <v>259</v>
      </c>
      <c r="AS8" s="11"/>
      <c r="AT8" s="11">
        <v>961</v>
      </c>
      <c r="AU8" s="11">
        <v>958</v>
      </c>
      <c r="AV8" s="11">
        <v>1056</v>
      </c>
      <c r="AW8" s="11">
        <v>434</v>
      </c>
      <c r="AX8" s="11">
        <v>55</v>
      </c>
      <c r="AY8" s="11"/>
      <c r="AZ8" s="11">
        <v>33</v>
      </c>
      <c r="BA8" s="11">
        <v>186</v>
      </c>
      <c r="BB8" s="11">
        <v>267</v>
      </c>
      <c r="BC8" s="11">
        <v>280</v>
      </c>
      <c r="BD8" s="11">
        <v>416</v>
      </c>
      <c r="BE8" s="11">
        <v>443</v>
      </c>
      <c r="BF8" s="11">
        <v>394</v>
      </c>
      <c r="BG8" s="11">
        <v>314</v>
      </c>
      <c r="BH8" s="11">
        <v>257</v>
      </c>
      <c r="BI8" s="11">
        <v>206</v>
      </c>
      <c r="BJ8" s="11">
        <v>329</v>
      </c>
      <c r="BK8" s="11">
        <v>179</v>
      </c>
      <c r="BL8" s="11">
        <v>174</v>
      </c>
      <c r="BM8" s="11">
        <v>97</v>
      </c>
      <c r="BN8" s="11">
        <v>87</v>
      </c>
      <c r="BO8" s="11">
        <v>148</v>
      </c>
      <c r="BP8" s="11"/>
      <c r="BQ8" s="11">
        <v>1209</v>
      </c>
      <c r="BR8" s="11">
        <v>2688</v>
      </c>
    </row>
    <row r="9" spans="2:70" x14ac:dyDescent="0.35">
      <c r="B9" s="18" t="s">
        <v>298</v>
      </c>
      <c r="C9" s="17">
        <v>0.172427195750119</v>
      </c>
      <c r="D9" s="17">
        <v>0.17405342273094099</v>
      </c>
      <c r="E9" s="17">
        <v>0.17025441260020599</v>
      </c>
      <c r="F9" s="17"/>
      <c r="G9" s="17">
        <v>0.217714280418626</v>
      </c>
      <c r="H9" s="17">
        <v>0.24563665118556299</v>
      </c>
      <c r="I9" s="17">
        <v>0.195973968057057</v>
      </c>
      <c r="J9" s="17">
        <v>0.17683438161722501</v>
      </c>
      <c r="K9" s="17">
        <v>0.14127540581880099</v>
      </c>
      <c r="L9" s="17">
        <v>8.0767034056814804E-2</v>
      </c>
      <c r="M9" s="17"/>
      <c r="N9" s="17">
        <v>0.18599524071691501</v>
      </c>
      <c r="O9" s="17">
        <v>0.15853837944930399</v>
      </c>
      <c r="P9" s="17">
        <v>0.196227374531103</v>
      </c>
      <c r="Q9" s="17">
        <v>0.15248637925935901</v>
      </c>
      <c r="R9" s="17"/>
      <c r="S9" s="17">
        <v>0.212287999197175</v>
      </c>
      <c r="T9" s="17">
        <v>0.14896099213665701</v>
      </c>
      <c r="U9" s="17">
        <v>0.14220922467870001</v>
      </c>
      <c r="V9" s="17">
        <v>0.16216596780667</v>
      </c>
      <c r="W9" s="17">
        <v>0.150952192556357</v>
      </c>
      <c r="X9" s="17">
        <v>0.192130066352317</v>
      </c>
      <c r="Y9" s="17">
        <v>0.146406287505708</v>
      </c>
      <c r="Z9" s="17">
        <v>0.172824597221929</v>
      </c>
      <c r="AA9" s="17">
        <v>0.164628531372772</v>
      </c>
      <c r="AB9" s="17">
        <v>0.18870202216944801</v>
      </c>
      <c r="AC9" s="17">
        <v>0.18664968618380201</v>
      </c>
      <c r="AD9" s="17">
        <v>0.215503361450533</v>
      </c>
      <c r="AE9" s="17"/>
      <c r="AF9" s="17">
        <v>0.14539309257923499</v>
      </c>
      <c r="AG9" s="17">
        <v>0.19241926774812201</v>
      </c>
      <c r="AH9" s="17">
        <v>0.15185405356044199</v>
      </c>
      <c r="AI9" s="17"/>
      <c r="AJ9" s="17">
        <v>0.14110843278950599</v>
      </c>
      <c r="AK9" s="17">
        <v>0.20810212893215399</v>
      </c>
      <c r="AL9" s="17">
        <v>0.14201023895559201</v>
      </c>
      <c r="AM9" s="17">
        <v>0.24529395210326099</v>
      </c>
      <c r="AN9" s="17">
        <v>0.13826941723028299</v>
      </c>
      <c r="AO9" s="17"/>
      <c r="AP9" s="17">
        <v>0.144017897151927</v>
      </c>
      <c r="AQ9" s="17">
        <v>0.200716092440656</v>
      </c>
      <c r="AR9" s="17">
        <v>0.177918716130401</v>
      </c>
      <c r="AS9" s="17"/>
      <c r="AT9" s="17">
        <v>0.134339868999936</v>
      </c>
      <c r="AU9" s="17">
        <v>0.17673372325689099</v>
      </c>
      <c r="AV9" s="17">
        <v>0.19286396119300001</v>
      </c>
      <c r="AW9" s="17">
        <v>0.18116091622604399</v>
      </c>
      <c r="AX9" s="17">
        <v>0.37416278202728698</v>
      </c>
      <c r="AY9" s="17"/>
      <c r="AZ9" s="17">
        <v>0.113144814871226</v>
      </c>
      <c r="BA9" s="17">
        <v>0.161681405569673</v>
      </c>
      <c r="BB9" s="17">
        <v>0.135211730493041</v>
      </c>
      <c r="BC9" s="17">
        <v>0.164589975508556</v>
      </c>
      <c r="BD9" s="17">
        <v>0.19399576384147099</v>
      </c>
      <c r="BE9" s="17">
        <v>0.125986051998286</v>
      </c>
      <c r="BF9" s="17">
        <v>0.17870351754161801</v>
      </c>
      <c r="BG9" s="17">
        <v>0.15486554084548701</v>
      </c>
      <c r="BH9" s="17">
        <v>0.17857640280798301</v>
      </c>
      <c r="BI9" s="17">
        <v>0.14775930010881499</v>
      </c>
      <c r="BJ9" s="17">
        <v>0.17923343284694501</v>
      </c>
      <c r="BK9" s="17">
        <v>0.22355988481408801</v>
      </c>
      <c r="BL9" s="17">
        <v>0.221649474981823</v>
      </c>
      <c r="BM9" s="17">
        <v>0.17351032512773401</v>
      </c>
      <c r="BN9" s="17">
        <v>0.26981870349416698</v>
      </c>
      <c r="BO9" s="17">
        <v>0.22178233874259701</v>
      </c>
      <c r="BP9" s="17"/>
      <c r="BQ9" s="17">
        <v>0.24621921144682701</v>
      </c>
      <c r="BR9" s="17">
        <v>0.14263001207385301</v>
      </c>
    </row>
    <row r="10" spans="2:70" x14ac:dyDescent="0.35">
      <c r="B10" s="18" t="s">
        <v>299</v>
      </c>
      <c r="C10" s="17">
        <v>0.28932014909929499</v>
      </c>
      <c r="D10" s="17">
        <v>0.274343938179261</v>
      </c>
      <c r="E10" s="17">
        <v>0.30396003089003698</v>
      </c>
      <c r="F10" s="17"/>
      <c r="G10" s="17">
        <v>0.29914471406342302</v>
      </c>
      <c r="H10" s="17">
        <v>0.33582862089853799</v>
      </c>
      <c r="I10" s="17">
        <v>0.339253090816443</v>
      </c>
      <c r="J10" s="17">
        <v>0.32238301070773401</v>
      </c>
      <c r="K10" s="17">
        <v>0.26121447568358303</v>
      </c>
      <c r="L10" s="17">
        <v>0.19595567777154199</v>
      </c>
      <c r="M10" s="17"/>
      <c r="N10" s="17">
        <v>0.302170914537774</v>
      </c>
      <c r="O10" s="17">
        <v>0.30516563940083502</v>
      </c>
      <c r="P10" s="17">
        <v>0.298701778171925</v>
      </c>
      <c r="Q10" s="17">
        <v>0.25160672370474102</v>
      </c>
      <c r="R10" s="17"/>
      <c r="S10" s="17">
        <v>0.28081733079906501</v>
      </c>
      <c r="T10" s="17">
        <v>0.28689799236507002</v>
      </c>
      <c r="U10" s="17">
        <v>0.33039811175387002</v>
      </c>
      <c r="V10" s="17">
        <v>0.275607640249599</v>
      </c>
      <c r="W10" s="17">
        <v>0.31402071179938801</v>
      </c>
      <c r="X10" s="17">
        <v>0.30744309591841501</v>
      </c>
      <c r="Y10" s="17">
        <v>0.26563896342790999</v>
      </c>
      <c r="Z10" s="17">
        <v>0.26837066864426601</v>
      </c>
      <c r="AA10" s="17">
        <v>0.29182696908251898</v>
      </c>
      <c r="AB10" s="17">
        <v>0.26271455743130401</v>
      </c>
      <c r="AC10" s="17">
        <v>0.28448851563004202</v>
      </c>
      <c r="AD10" s="17">
        <v>0.32887395589412799</v>
      </c>
      <c r="AE10" s="17"/>
      <c r="AF10" s="17">
        <v>0.25265770977410901</v>
      </c>
      <c r="AG10" s="17">
        <v>0.31741951353811798</v>
      </c>
      <c r="AH10" s="17">
        <v>0.29085152176443602</v>
      </c>
      <c r="AI10" s="17"/>
      <c r="AJ10" s="17">
        <v>0.244096826015022</v>
      </c>
      <c r="AK10" s="17">
        <v>0.33426260571482203</v>
      </c>
      <c r="AL10" s="17">
        <v>0.30664586788606901</v>
      </c>
      <c r="AM10" s="17">
        <v>0.28964059195313402</v>
      </c>
      <c r="AN10" s="17">
        <v>0.29645506445882602</v>
      </c>
      <c r="AO10" s="17"/>
      <c r="AP10" s="17">
        <v>0.25733618368294497</v>
      </c>
      <c r="AQ10" s="17">
        <v>0.32845433836575799</v>
      </c>
      <c r="AR10" s="17">
        <v>0.29557651342765601</v>
      </c>
      <c r="AS10" s="17"/>
      <c r="AT10" s="17">
        <v>0.26136286034902101</v>
      </c>
      <c r="AU10" s="17">
        <v>0.28006776808643402</v>
      </c>
      <c r="AV10" s="17">
        <v>0.31260510635252298</v>
      </c>
      <c r="AW10" s="17">
        <v>0.35991430519537398</v>
      </c>
      <c r="AX10" s="17">
        <v>0.161038576073923</v>
      </c>
      <c r="AY10" s="17"/>
      <c r="AZ10" s="17">
        <v>0.25719870467393602</v>
      </c>
      <c r="BA10" s="17">
        <v>0.17840439212538001</v>
      </c>
      <c r="BB10" s="17">
        <v>0.28062573698561799</v>
      </c>
      <c r="BC10" s="17">
        <v>0.25699846667716297</v>
      </c>
      <c r="BD10" s="17">
        <v>0.249051095847481</v>
      </c>
      <c r="BE10" s="17">
        <v>0.289786683725548</v>
      </c>
      <c r="BF10" s="17">
        <v>0.27059311501122102</v>
      </c>
      <c r="BG10" s="17">
        <v>0.33903598014348002</v>
      </c>
      <c r="BH10" s="17">
        <v>0.32178285156108299</v>
      </c>
      <c r="BI10" s="17">
        <v>0.33439836899991499</v>
      </c>
      <c r="BJ10" s="17">
        <v>0.33021879105165303</v>
      </c>
      <c r="BK10" s="17">
        <v>0.30701941158142998</v>
      </c>
      <c r="BL10" s="17">
        <v>0.34625228436490302</v>
      </c>
      <c r="BM10" s="17">
        <v>0.323709214183104</v>
      </c>
      <c r="BN10" s="17">
        <v>0.29172226888215302</v>
      </c>
      <c r="BO10" s="17">
        <v>0.33733501422400303</v>
      </c>
      <c r="BP10" s="17"/>
      <c r="BQ10" s="17">
        <v>0.336978949761291</v>
      </c>
      <c r="BR10" s="17">
        <v>0.26869370365943002</v>
      </c>
    </row>
    <row r="11" spans="2:70" x14ac:dyDescent="0.35">
      <c r="B11" s="18" t="s">
        <v>300</v>
      </c>
      <c r="C11" s="17">
        <v>0.213470428472953</v>
      </c>
      <c r="D11" s="17">
        <v>0.217205261848463</v>
      </c>
      <c r="E11" s="17">
        <v>0.21072938530897301</v>
      </c>
      <c r="F11" s="17"/>
      <c r="G11" s="17">
        <v>0.21967071695750801</v>
      </c>
      <c r="H11" s="17">
        <v>0.19223872944930201</v>
      </c>
      <c r="I11" s="17">
        <v>0.20603875155469401</v>
      </c>
      <c r="J11" s="17">
        <v>0.21932619408475801</v>
      </c>
      <c r="K11" s="17">
        <v>0.19563392855443301</v>
      </c>
      <c r="L11" s="17">
        <v>0.23984552028280601</v>
      </c>
      <c r="M11" s="17"/>
      <c r="N11" s="17">
        <v>0.214985705099656</v>
      </c>
      <c r="O11" s="17">
        <v>0.20942154624693099</v>
      </c>
      <c r="P11" s="17">
        <v>0.20354573468055301</v>
      </c>
      <c r="Q11" s="17">
        <v>0.22340189361884799</v>
      </c>
      <c r="R11" s="17"/>
      <c r="S11" s="17">
        <v>0.21202660655880201</v>
      </c>
      <c r="T11" s="17">
        <v>0.21960102892716901</v>
      </c>
      <c r="U11" s="17">
        <v>0.18904747602142399</v>
      </c>
      <c r="V11" s="17">
        <v>0.194705518367117</v>
      </c>
      <c r="W11" s="17">
        <v>0.20935405566590301</v>
      </c>
      <c r="X11" s="17">
        <v>0.19216714903137699</v>
      </c>
      <c r="Y11" s="17">
        <v>0.25048179805183801</v>
      </c>
      <c r="Z11" s="17">
        <v>0.24197396906864699</v>
      </c>
      <c r="AA11" s="17">
        <v>0.197348496245425</v>
      </c>
      <c r="AB11" s="17">
        <v>0.247207657556339</v>
      </c>
      <c r="AC11" s="17">
        <v>0.19322046844419799</v>
      </c>
      <c r="AD11" s="17">
        <v>0.243740119567074</v>
      </c>
      <c r="AE11" s="17"/>
      <c r="AF11" s="17">
        <v>0.215343571387073</v>
      </c>
      <c r="AG11" s="17">
        <v>0.209855108448777</v>
      </c>
      <c r="AH11" s="17">
        <v>0.217580131456135</v>
      </c>
      <c r="AI11" s="17"/>
      <c r="AJ11" s="17">
        <v>0.22216014620792199</v>
      </c>
      <c r="AK11" s="17">
        <v>0.20211029517099699</v>
      </c>
      <c r="AL11" s="17">
        <v>0.23835947725743301</v>
      </c>
      <c r="AM11" s="17">
        <v>0.200878046814919</v>
      </c>
      <c r="AN11" s="17">
        <v>0.214286092966122</v>
      </c>
      <c r="AO11" s="17"/>
      <c r="AP11" s="17">
        <v>0.22756527235405799</v>
      </c>
      <c r="AQ11" s="17">
        <v>0.20950665797090101</v>
      </c>
      <c r="AR11" s="17">
        <v>0.20560209838694399</v>
      </c>
      <c r="AS11" s="17"/>
      <c r="AT11" s="17">
        <v>0.20993553147794899</v>
      </c>
      <c r="AU11" s="17">
        <v>0.229255893985325</v>
      </c>
      <c r="AV11" s="17">
        <v>0.19961036693877399</v>
      </c>
      <c r="AW11" s="17">
        <v>0.228783045570495</v>
      </c>
      <c r="AX11" s="17">
        <v>0.25016490631253602</v>
      </c>
      <c r="AY11" s="17"/>
      <c r="AZ11" s="17">
        <v>0.13676587551281</v>
      </c>
      <c r="BA11" s="17">
        <v>0.25326531681383901</v>
      </c>
      <c r="BB11" s="17">
        <v>0.25535782455482597</v>
      </c>
      <c r="BC11" s="17">
        <v>0.209418832427438</v>
      </c>
      <c r="BD11" s="17">
        <v>0.19517437494179499</v>
      </c>
      <c r="BE11" s="17">
        <v>0.214504986531454</v>
      </c>
      <c r="BF11" s="17">
        <v>0.219251702764476</v>
      </c>
      <c r="BG11" s="17">
        <v>0.22219552378412399</v>
      </c>
      <c r="BH11" s="17">
        <v>0.20542091479187799</v>
      </c>
      <c r="BI11" s="17">
        <v>0.214819575085646</v>
      </c>
      <c r="BJ11" s="17">
        <v>0.17563208293486801</v>
      </c>
      <c r="BK11" s="17">
        <v>0.21042523164385299</v>
      </c>
      <c r="BL11" s="17">
        <v>0.176346796461923</v>
      </c>
      <c r="BM11" s="17">
        <v>0.23762068008937701</v>
      </c>
      <c r="BN11" s="17">
        <v>0.24787393861673501</v>
      </c>
      <c r="BO11" s="17">
        <v>0.236391645469303</v>
      </c>
      <c r="BP11" s="17"/>
      <c r="BQ11" s="17">
        <v>0.21516561376346999</v>
      </c>
      <c r="BR11" s="17">
        <v>0.206698036822345</v>
      </c>
    </row>
    <row r="12" spans="2:70" x14ac:dyDescent="0.35">
      <c r="B12" s="18" t="s">
        <v>301</v>
      </c>
      <c r="C12" s="17">
        <v>0.144388172204478</v>
      </c>
      <c r="D12" s="17">
        <v>0.14936522114924999</v>
      </c>
      <c r="E12" s="17">
        <v>0.13900206934156001</v>
      </c>
      <c r="F12" s="17"/>
      <c r="G12" s="17">
        <v>0.146337490215388</v>
      </c>
      <c r="H12" s="17">
        <v>0.11822367768382901</v>
      </c>
      <c r="I12" s="17">
        <v>0.1430101760593</v>
      </c>
      <c r="J12" s="17">
        <v>0.12079565887169499</v>
      </c>
      <c r="K12" s="17">
        <v>0.16397617182204399</v>
      </c>
      <c r="L12" s="17">
        <v>0.17166356439973299</v>
      </c>
      <c r="M12" s="17"/>
      <c r="N12" s="17">
        <v>0.134613617157783</v>
      </c>
      <c r="O12" s="17">
        <v>0.15141625356304</v>
      </c>
      <c r="P12" s="17">
        <v>0.15372511169068701</v>
      </c>
      <c r="Q12" s="17">
        <v>0.14130305461415699</v>
      </c>
      <c r="R12" s="17"/>
      <c r="S12" s="17">
        <v>0.135306909221451</v>
      </c>
      <c r="T12" s="17">
        <v>0.13074189519236501</v>
      </c>
      <c r="U12" s="17">
        <v>0.13723083959542701</v>
      </c>
      <c r="V12" s="17">
        <v>0.13604895713710399</v>
      </c>
      <c r="W12" s="17">
        <v>0.148745950687623</v>
      </c>
      <c r="X12" s="17">
        <v>0.15100187517253999</v>
      </c>
      <c r="Y12" s="17">
        <v>0.13630474682556701</v>
      </c>
      <c r="Z12" s="17">
        <v>0.120653895571639</v>
      </c>
      <c r="AA12" s="17">
        <v>0.17537970487686</v>
      </c>
      <c r="AB12" s="17">
        <v>0.15470429270174699</v>
      </c>
      <c r="AC12" s="17">
        <v>0.18972887315762901</v>
      </c>
      <c r="AD12" s="17">
        <v>9.2795553142103401E-2</v>
      </c>
      <c r="AE12" s="17"/>
      <c r="AF12" s="17">
        <v>0.14746841416829801</v>
      </c>
      <c r="AG12" s="17">
        <v>0.13997294930594201</v>
      </c>
      <c r="AH12" s="17">
        <v>0.153487646417787</v>
      </c>
      <c r="AI12" s="17"/>
      <c r="AJ12" s="17">
        <v>0.17234614911535401</v>
      </c>
      <c r="AK12" s="17">
        <v>0.118043617788611</v>
      </c>
      <c r="AL12" s="17">
        <v>0.143944377440651</v>
      </c>
      <c r="AM12" s="17">
        <v>9.8341857101918007E-2</v>
      </c>
      <c r="AN12" s="17">
        <v>0.12762965305707499</v>
      </c>
      <c r="AO12" s="17"/>
      <c r="AP12" s="17">
        <v>0.166003612397154</v>
      </c>
      <c r="AQ12" s="17">
        <v>0.122028451890145</v>
      </c>
      <c r="AR12" s="17">
        <v>0.13132265877333901</v>
      </c>
      <c r="AS12" s="17"/>
      <c r="AT12" s="17">
        <v>0.15377567849800799</v>
      </c>
      <c r="AU12" s="17">
        <v>0.15261966779196301</v>
      </c>
      <c r="AV12" s="17">
        <v>0.13921934176768799</v>
      </c>
      <c r="AW12" s="17">
        <v>0.103072984689002</v>
      </c>
      <c r="AX12" s="17">
        <v>6.5419044469982507E-2</v>
      </c>
      <c r="AY12" s="17"/>
      <c r="AZ12" s="17">
        <v>0.21376986958064101</v>
      </c>
      <c r="BA12" s="17">
        <v>0.16718799577104099</v>
      </c>
      <c r="BB12" s="17">
        <v>0.12790005727789799</v>
      </c>
      <c r="BC12" s="17">
        <v>0.16461649314454199</v>
      </c>
      <c r="BD12" s="17">
        <v>0.133796204064972</v>
      </c>
      <c r="BE12" s="17">
        <v>0.162057062622051</v>
      </c>
      <c r="BF12" s="17">
        <v>0.162734984004162</v>
      </c>
      <c r="BG12" s="17">
        <v>0.14720349019590501</v>
      </c>
      <c r="BH12" s="17">
        <v>0.13991173995172501</v>
      </c>
      <c r="BI12" s="17">
        <v>0.117224291052868</v>
      </c>
      <c r="BJ12" s="17">
        <v>0.16482263933296001</v>
      </c>
      <c r="BK12" s="17">
        <v>0.10775943043153299</v>
      </c>
      <c r="BL12" s="17">
        <v>0.10372952662424299</v>
      </c>
      <c r="BM12" s="17">
        <v>0.13877885145114099</v>
      </c>
      <c r="BN12" s="17">
        <v>0.129600744209345</v>
      </c>
      <c r="BO12" s="17">
        <v>0.114970416864664</v>
      </c>
      <c r="BP12" s="17"/>
      <c r="BQ12" s="17">
        <v>0.101467703522337</v>
      </c>
      <c r="BR12" s="17">
        <v>0.162849707658242</v>
      </c>
    </row>
    <row r="13" spans="2:70" x14ac:dyDescent="0.35">
      <c r="B13" s="18" t="s">
        <v>302</v>
      </c>
      <c r="C13" s="17">
        <v>0.172615146881024</v>
      </c>
      <c r="D13" s="17">
        <v>0.17948268865509701</v>
      </c>
      <c r="E13" s="17">
        <v>0.166049574288887</v>
      </c>
      <c r="F13" s="17"/>
      <c r="G13" s="17">
        <v>0.10364244675475601</v>
      </c>
      <c r="H13" s="17">
        <v>0.101388107518388</v>
      </c>
      <c r="I13" s="17">
        <v>0.103042271258448</v>
      </c>
      <c r="J13" s="17">
        <v>0.15553879354036601</v>
      </c>
      <c r="K13" s="17">
        <v>0.23078390618668199</v>
      </c>
      <c r="L13" s="17">
        <v>0.30828991563779001</v>
      </c>
      <c r="M13" s="17"/>
      <c r="N13" s="17">
        <v>0.158271676437995</v>
      </c>
      <c r="O13" s="17">
        <v>0.17192217771509299</v>
      </c>
      <c r="P13" s="17">
        <v>0.136150624310693</v>
      </c>
      <c r="Q13" s="17">
        <v>0.21819820446452601</v>
      </c>
      <c r="R13" s="17"/>
      <c r="S13" s="17">
        <v>0.15025087842471799</v>
      </c>
      <c r="T13" s="17">
        <v>0.202576343959529</v>
      </c>
      <c r="U13" s="17">
        <v>0.19818585535790201</v>
      </c>
      <c r="V13" s="17">
        <v>0.22106003365740201</v>
      </c>
      <c r="W13" s="17">
        <v>0.158577056781987</v>
      </c>
      <c r="X13" s="17">
        <v>0.15198315346080701</v>
      </c>
      <c r="Y13" s="17">
        <v>0.19513595036666301</v>
      </c>
      <c r="Z13" s="17">
        <v>0.19617686949351901</v>
      </c>
      <c r="AA13" s="17">
        <v>0.16416984701415699</v>
      </c>
      <c r="AB13" s="17">
        <v>0.143066163453656</v>
      </c>
      <c r="AC13" s="17">
        <v>0.14110840473029301</v>
      </c>
      <c r="AD13" s="17">
        <v>0.108877109459127</v>
      </c>
      <c r="AE13" s="17"/>
      <c r="AF13" s="17">
        <v>0.23079627158928101</v>
      </c>
      <c r="AG13" s="17">
        <v>0.136739256231275</v>
      </c>
      <c r="AH13" s="17">
        <v>0.179621808756006</v>
      </c>
      <c r="AI13" s="17"/>
      <c r="AJ13" s="17">
        <v>0.214103654916696</v>
      </c>
      <c r="AK13" s="17">
        <v>0.13168292477993601</v>
      </c>
      <c r="AL13" s="17">
        <v>0.16656784552405701</v>
      </c>
      <c r="AM13" s="17">
        <v>0.14122805190443</v>
      </c>
      <c r="AN13" s="17">
        <v>0.21233480122572199</v>
      </c>
      <c r="AO13" s="17"/>
      <c r="AP13" s="17">
        <v>0.19850868877782099</v>
      </c>
      <c r="AQ13" s="17">
        <v>0.134663001493639</v>
      </c>
      <c r="AR13" s="17">
        <v>0.17776638654451299</v>
      </c>
      <c r="AS13" s="17"/>
      <c r="AT13" s="17">
        <v>0.237241765562339</v>
      </c>
      <c r="AU13" s="17">
        <v>0.14863327770020901</v>
      </c>
      <c r="AV13" s="17">
        <v>0.15122666758981601</v>
      </c>
      <c r="AW13" s="17">
        <v>0.120222346979437</v>
      </c>
      <c r="AX13" s="17">
        <v>0.12065534825525</v>
      </c>
      <c r="AY13" s="17"/>
      <c r="AZ13" s="17">
        <v>0.21254204153131001</v>
      </c>
      <c r="BA13" s="17">
        <v>0.22370705710052799</v>
      </c>
      <c r="BB13" s="17">
        <v>0.18858548707189299</v>
      </c>
      <c r="BC13" s="17">
        <v>0.19640236703587599</v>
      </c>
      <c r="BD13" s="17">
        <v>0.22798256130428099</v>
      </c>
      <c r="BE13" s="17">
        <v>0.198635957352158</v>
      </c>
      <c r="BF13" s="17">
        <v>0.16488130104100299</v>
      </c>
      <c r="BG13" s="17">
        <v>0.133281392233427</v>
      </c>
      <c r="BH13" s="17">
        <v>0.150088961917967</v>
      </c>
      <c r="BI13" s="17">
        <v>0.18158515491522001</v>
      </c>
      <c r="BJ13" s="17">
        <v>0.136979553781063</v>
      </c>
      <c r="BK13" s="17">
        <v>0.151236041529096</v>
      </c>
      <c r="BL13" s="17">
        <v>0.14018509970238999</v>
      </c>
      <c r="BM13" s="17">
        <v>0.12638092914864299</v>
      </c>
      <c r="BN13" s="17">
        <v>5.09532346347807E-2</v>
      </c>
      <c r="BO13" s="17">
        <v>8.9520584699432595E-2</v>
      </c>
      <c r="BP13" s="17"/>
      <c r="BQ13" s="17">
        <v>9.5542557195461397E-2</v>
      </c>
      <c r="BR13" s="17">
        <v>0.21080322338437599</v>
      </c>
    </row>
    <row r="14" spans="2:70" x14ac:dyDescent="0.35">
      <c r="B14" s="18" t="s">
        <v>129</v>
      </c>
      <c r="C14" s="17">
        <v>7.7789075921318998E-3</v>
      </c>
      <c r="D14" s="17">
        <v>5.5494674369880601E-3</v>
      </c>
      <c r="E14" s="17">
        <v>1.00045275703368E-2</v>
      </c>
      <c r="F14" s="17"/>
      <c r="G14" s="17">
        <v>1.3490351590299701E-2</v>
      </c>
      <c r="H14" s="17">
        <v>6.6842132643792499E-3</v>
      </c>
      <c r="I14" s="17">
        <v>1.2681742254057601E-2</v>
      </c>
      <c r="J14" s="17">
        <v>5.1219611782212602E-3</v>
      </c>
      <c r="K14" s="17">
        <v>7.1161119344570504E-3</v>
      </c>
      <c r="L14" s="17">
        <v>3.47828785131495E-3</v>
      </c>
      <c r="M14" s="17"/>
      <c r="N14" s="17">
        <v>3.9628460498763599E-3</v>
      </c>
      <c r="O14" s="17">
        <v>3.5360036247964501E-3</v>
      </c>
      <c r="P14" s="17">
        <v>1.16493766150399E-2</v>
      </c>
      <c r="Q14" s="17">
        <v>1.30037443383681E-2</v>
      </c>
      <c r="R14" s="17"/>
      <c r="S14" s="17">
        <v>9.3102757987893105E-3</v>
      </c>
      <c r="T14" s="17">
        <v>1.12217474192102E-2</v>
      </c>
      <c r="U14" s="17">
        <v>2.9284925926768399E-3</v>
      </c>
      <c r="V14" s="17">
        <v>1.04118827821082E-2</v>
      </c>
      <c r="W14" s="17">
        <v>1.8350032508741801E-2</v>
      </c>
      <c r="X14" s="17">
        <v>5.2746600645440598E-3</v>
      </c>
      <c r="Y14" s="17">
        <v>6.0322538223141998E-3</v>
      </c>
      <c r="Z14" s="17">
        <v>0</v>
      </c>
      <c r="AA14" s="17">
        <v>6.64645140826714E-3</v>
      </c>
      <c r="AB14" s="17">
        <v>3.6053066875060599E-3</v>
      </c>
      <c r="AC14" s="17">
        <v>4.8040518540375197E-3</v>
      </c>
      <c r="AD14" s="17">
        <v>1.02099004870358E-2</v>
      </c>
      <c r="AE14" s="17"/>
      <c r="AF14" s="17">
        <v>8.3409405020045801E-3</v>
      </c>
      <c r="AG14" s="17">
        <v>3.5939047277677499E-3</v>
      </c>
      <c r="AH14" s="17">
        <v>6.6048380451941098E-3</v>
      </c>
      <c r="AI14" s="17"/>
      <c r="AJ14" s="17">
        <v>6.1847909555013802E-3</v>
      </c>
      <c r="AK14" s="17">
        <v>5.7984276134798096E-3</v>
      </c>
      <c r="AL14" s="17">
        <v>2.4721929361984302E-3</v>
      </c>
      <c r="AM14" s="17">
        <v>2.4617500122337599E-2</v>
      </c>
      <c r="AN14" s="17">
        <v>1.10249710619725E-2</v>
      </c>
      <c r="AO14" s="17"/>
      <c r="AP14" s="17">
        <v>6.5683456360960601E-3</v>
      </c>
      <c r="AQ14" s="17">
        <v>4.6314578389004104E-3</v>
      </c>
      <c r="AR14" s="17">
        <v>1.1813626737145999E-2</v>
      </c>
      <c r="AS14" s="17"/>
      <c r="AT14" s="17">
        <v>3.34429511274711E-3</v>
      </c>
      <c r="AU14" s="17">
        <v>1.26896691791786E-2</v>
      </c>
      <c r="AV14" s="17">
        <v>4.4745561581989802E-3</v>
      </c>
      <c r="AW14" s="17">
        <v>6.8464013396473001E-3</v>
      </c>
      <c r="AX14" s="17">
        <v>2.8559342861021499E-2</v>
      </c>
      <c r="AY14" s="17"/>
      <c r="AZ14" s="17">
        <v>6.6578693830076294E-2</v>
      </c>
      <c r="BA14" s="17">
        <v>1.57538326195387E-2</v>
      </c>
      <c r="BB14" s="17">
        <v>1.23191636167239E-2</v>
      </c>
      <c r="BC14" s="17">
        <v>7.9738652064250595E-3</v>
      </c>
      <c r="BD14" s="17">
        <v>0</v>
      </c>
      <c r="BE14" s="17">
        <v>9.0292577705017498E-3</v>
      </c>
      <c r="BF14" s="17">
        <v>3.8353796375197101E-3</v>
      </c>
      <c r="BG14" s="17">
        <v>3.41807279757785E-3</v>
      </c>
      <c r="BH14" s="17">
        <v>4.2191289693639996E-3</v>
      </c>
      <c r="BI14" s="17">
        <v>4.21330983753458E-3</v>
      </c>
      <c r="BJ14" s="17">
        <v>1.3113500052510701E-2</v>
      </c>
      <c r="BK14" s="17">
        <v>0</v>
      </c>
      <c r="BL14" s="17">
        <v>1.1836817864717899E-2</v>
      </c>
      <c r="BM14" s="17">
        <v>0</v>
      </c>
      <c r="BN14" s="17">
        <v>1.00311101628191E-2</v>
      </c>
      <c r="BO14" s="17">
        <v>0</v>
      </c>
      <c r="BP14" s="17"/>
      <c r="BQ14" s="17">
        <v>4.62596431061331E-3</v>
      </c>
      <c r="BR14" s="17">
        <v>8.3253164017541206E-3</v>
      </c>
    </row>
    <row r="15" spans="2:70" x14ac:dyDescent="0.35">
      <c r="B15" s="18" t="s">
        <v>303</v>
      </c>
      <c r="C15" s="21">
        <v>0.46174734484941299</v>
      </c>
      <c r="D15" s="21">
        <v>0.44839736091020199</v>
      </c>
      <c r="E15" s="21">
        <v>0.474214443490243</v>
      </c>
      <c r="F15" s="21"/>
      <c r="G15" s="21">
        <v>0.51685899448204897</v>
      </c>
      <c r="H15" s="21">
        <v>0.58146527208410104</v>
      </c>
      <c r="I15" s="21">
        <v>0.53522705887350097</v>
      </c>
      <c r="J15" s="21">
        <v>0.49921739232495999</v>
      </c>
      <c r="K15" s="21">
        <v>0.40248988150238402</v>
      </c>
      <c r="L15" s="21">
        <v>0.276722711828357</v>
      </c>
      <c r="M15" s="21"/>
      <c r="N15" s="21">
        <v>0.48816615525468898</v>
      </c>
      <c r="O15" s="21">
        <v>0.46370401885013901</v>
      </c>
      <c r="P15" s="21">
        <v>0.49492915270302801</v>
      </c>
      <c r="Q15" s="21">
        <v>0.4040931029641</v>
      </c>
      <c r="R15" s="21"/>
      <c r="S15" s="21">
        <v>0.49310532999624002</v>
      </c>
      <c r="T15" s="21">
        <v>0.435858984501727</v>
      </c>
      <c r="U15" s="21">
        <v>0.47260733643257002</v>
      </c>
      <c r="V15" s="21">
        <v>0.43777360805626903</v>
      </c>
      <c r="W15" s="21">
        <v>0.46497290435574501</v>
      </c>
      <c r="X15" s="21">
        <v>0.49957316227073201</v>
      </c>
      <c r="Y15" s="21">
        <v>0.41204525093361799</v>
      </c>
      <c r="Z15" s="21">
        <v>0.44119526586619501</v>
      </c>
      <c r="AA15" s="21">
        <v>0.45645550045528999</v>
      </c>
      <c r="AB15" s="21">
        <v>0.45141657960075199</v>
      </c>
      <c r="AC15" s="21">
        <v>0.47113820181384303</v>
      </c>
      <c r="AD15" s="21">
        <v>0.54437731734466099</v>
      </c>
      <c r="AE15" s="21"/>
      <c r="AF15" s="21">
        <v>0.398050802353343</v>
      </c>
      <c r="AG15" s="21">
        <v>0.50983878128623905</v>
      </c>
      <c r="AH15" s="21">
        <v>0.44270557532487798</v>
      </c>
      <c r="AI15" s="21"/>
      <c r="AJ15" s="21">
        <v>0.385205258804527</v>
      </c>
      <c r="AK15" s="21">
        <v>0.54236473464697599</v>
      </c>
      <c r="AL15" s="21">
        <v>0.44865610684166102</v>
      </c>
      <c r="AM15" s="21">
        <v>0.53493454405639496</v>
      </c>
      <c r="AN15" s="21">
        <v>0.43472448168910899</v>
      </c>
      <c r="AO15" s="21"/>
      <c r="AP15" s="21">
        <v>0.40135408083487201</v>
      </c>
      <c r="AQ15" s="21">
        <v>0.52917043080641502</v>
      </c>
      <c r="AR15" s="21">
        <v>0.47349522955805701</v>
      </c>
      <c r="AS15" s="21"/>
      <c r="AT15" s="21">
        <v>0.39570272934895701</v>
      </c>
      <c r="AU15" s="21">
        <v>0.45680149134332498</v>
      </c>
      <c r="AV15" s="21">
        <v>0.50546906754552301</v>
      </c>
      <c r="AW15" s="21">
        <v>0.54107522142141895</v>
      </c>
      <c r="AX15" s="21">
        <v>0.53520135810120995</v>
      </c>
      <c r="AY15" s="21"/>
      <c r="AZ15" s="21">
        <v>0.37034351954516298</v>
      </c>
      <c r="BA15" s="21">
        <v>0.34008579769505198</v>
      </c>
      <c r="BB15" s="21">
        <v>0.41583746747865902</v>
      </c>
      <c r="BC15" s="21">
        <v>0.421588442185719</v>
      </c>
      <c r="BD15" s="21">
        <v>0.44304685968895202</v>
      </c>
      <c r="BE15" s="21">
        <v>0.415772735723835</v>
      </c>
      <c r="BF15" s="21">
        <v>0.44929663255283903</v>
      </c>
      <c r="BG15" s="21">
        <v>0.493901520988966</v>
      </c>
      <c r="BH15" s="21">
        <v>0.50035925436906603</v>
      </c>
      <c r="BI15" s="21">
        <v>0.48215766910872998</v>
      </c>
      <c r="BJ15" s="21">
        <v>0.50945222389859901</v>
      </c>
      <c r="BK15" s="21">
        <v>0.53057929639551804</v>
      </c>
      <c r="BL15" s="21">
        <v>0.56790175934672604</v>
      </c>
      <c r="BM15" s="21">
        <v>0.49721953931083801</v>
      </c>
      <c r="BN15" s="21">
        <v>0.56154097237631995</v>
      </c>
      <c r="BO15" s="21">
        <v>0.55911735296660003</v>
      </c>
      <c r="BP15" s="21"/>
      <c r="BQ15" s="21">
        <v>0.58319816120811796</v>
      </c>
      <c r="BR15" s="21">
        <v>0.41132371573328402</v>
      </c>
    </row>
    <row r="16" spans="2:70" x14ac:dyDescent="0.35">
      <c r="B16" s="18" t="s">
        <v>304</v>
      </c>
      <c r="C16" s="21">
        <v>0.317003319085502</v>
      </c>
      <c r="D16" s="21">
        <v>0.32884790980434703</v>
      </c>
      <c r="E16" s="21">
        <v>0.30505164363044701</v>
      </c>
      <c r="F16" s="21"/>
      <c r="G16" s="21">
        <v>0.24997993697014401</v>
      </c>
      <c r="H16" s="21">
        <v>0.219611785202218</v>
      </c>
      <c r="I16" s="21">
        <v>0.246052447317748</v>
      </c>
      <c r="J16" s="21">
        <v>0.276334452412061</v>
      </c>
      <c r="K16" s="21">
        <v>0.39476007800872598</v>
      </c>
      <c r="L16" s="21">
        <v>0.47995348003752297</v>
      </c>
      <c r="M16" s="21"/>
      <c r="N16" s="21">
        <v>0.29288529359577797</v>
      </c>
      <c r="O16" s="21">
        <v>0.323338431278133</v>
      </c>
      <c r="P16" s="21">
        <v>0.289875736001379</v>
      </c>
      <c r="Q16" s="21">
        <v>0.35950125907868302</v>
      </c>
      <c r="R16" s="21"/>
      <c r="S16" s="21">
        <v>0.28555778764616901</v>
      </c>
      <c r="T16" s="21">
        <v>0.33331823915189401</v>
      </c>
      <c r="U16" s="21">
        <v>0.33541669495332899</v>
      </c>
      <c r="V16" s="21">
        <v>0.35710899079450598</v>
      </c>
      <c r="W16" s="21">
        <v>0.30732300746961</v>
      </c>
      <c r="X16" s="21">
        <v>0.30298502863334698</v>
      </c>
      <c r="Y16" s="21">
        <v>0.33144069719223002</v>
      </c>
      <c r="Z16" s="21">
        <v>0.316830765065158</v>
      </c>
      <c r="AA16" s="21">
        <v>0.33954955189101699</v>
      </c>
      <c r="AB16" s="21">
        <v>0.29777045615540298</v>
      </c>
      <c r="AC16" s="21">
        <v>0.330837277887921</v>
      </c>
      <c r="AD16" s="21">
        <v>0.20167266260123001</v>
      </c>
      <c r="AE16" s="21"/>
      <c r="AF16" s="21">
        <v>0.37826468575757899</v>
      </c>
      <c r="AG16" s="21">
        <v>0.27671220553721598</v>
      </c>
      <c r="AH16" s="21">
        <v>0.33310945517379298</v>
      </c>
      <c r="AI16" s="21"/>
      <c r="AJ16" s="21">
        <v>0.38644980403204898</v>
      </c>
      <c r="AK16" s="21">
        <v>0.24972654256854701</v>
      </c>
      <c r="AL16" s="21">
        <v>0.31051222296470798</v>
      </c>
      <c r="AM16" s="21">
        <v>0.239569909006348</v>
      </c>
      <c r="AN16" s="21">
        <v>0.33996445428279698</v>
      </c>
      <c r="AO16" s="21"/>
      <c r="AP16" s="21">
        <v>0.36451230117497402</v>
      </c>
      <c r="AQ16" s="21">
        <v>0.25669145338378402</v>
      </c>
      <c r="AR16" s="21">
        <v>0.30908904531785197</v>
      </c>
      <c r="AS16" s="21"/>
      <c r="AT16" s="21">
        <v>0.391017444060347</v>
      </c>
      <c r="AU16" s="21">
        <v>0.30125294549217202</v>
      </c>
      <c r="AV16" s="21">
        <v>0.29044600935750398</v>
      </c>
      <c r="AW16" s="21">
        <v>0.22329533166843901</v>
      </c>
      <c r="AX16" s="21">
        <v>0.18607439272523299</v>
      </c>
      <c r="AY16" s="21"/>
      <c r="AZ16" s="21">
        <v>0.42631191111195099</v>
      </c>
      <c r="BA16" s="21">
        <v>0.39089505287157</v>
      </c>
      <c r="BB16" s="21">
        <v>0.31648554434979098</v>
      </c>
      <c r="BC16" s="21">
        <v>0.36101886018041801</v>
      </c>
      <c r="BD16" s="21">
        <v>0.36177876536925302</v>
      </c>
      <c r="BE16" s="21">
        <v>0.36069301997420999</v>
      </c>
      <c r="BF16" s="21">
        <v>0.32761628504516599</v>
      </c>
      <c r="BG16" s="21">
        <v>0.28048488242933201</v>
      </c>
      <c r="BH16" s="21">
        <v>0.29000070186969201</v>
      </c>
      <c r="BI16" s="21">
        <v>0.298809445968089</v>
      </c>
      <c r="BJ16" s="21">
        <v>0.30180219311402301</v>
      </c>
      <c r="BK16" s="21">
        <v>0.258995471960629</v>
      </c>
      <c r="BL16" s="21">
        <v>0.24391462632663299</v>
      </c>
      <c r="BM16" s="21">
        <v>0.26515978059978401</v>
      </c>
      <c r="BN16" s="21">
        <v>0.180553978844126</v>
      </c>
      <c r="BO16" s="21">
        <v>0.204491001564097</v>
      </c>
      <c r="BP16" s="21"/>
      <c r="BQ16" s="21">
        <v>0.19701026071779901</v>
      </c>
      <c r="BR16" s="21">
        <v>0.37365293104261699</v>
      </c>
    </row>
    <row r="17" spans="2:70" x14ac:dyDescent="0.35">
      <c r="B17" s="18" t="s">
        <v>143</v>
      </c>
      <c r="C17" s="22">
        <v>0.14474402576391199</v>
      </c>
      <c r="D17" s="22">
        <v>0.11954945110585501</v>
      </c>
      <c r="E17" s="22">
        <v>0.16916279985979699</v>
      </c>
      <c r="F17" s="22"/>
      <c r="G17" s="22">
        <v>0.26687905751190499</v>
      </c>
      <c r="H17" s="22">
        <v>0.36185348688188401</v>
      </c>
      <c r="I17" s="22">
        <v>0.28917461155575303</v>
      </c>
      <c r="J17" s="22">
        <v>0.22288293991289901</v>
      </c>
      <c r="K17" s="22">
        <v>7.7298034936586499E-3</v>
      </c>
      <c r="L17" s="22">
        <v>-0.203230768209166</v>
      </c>
      <c r="M17" s="22"/>
      <c r="N17" s="22">
        <v>0.19528086165891001</v>
      </c>
      <c r="O17" s="22">
        <v>0.14036558757200601</v>
      </c>
      <c r="P17" s="22">
        <v>0.20505341670164801</v>
      </c>
      <c r="Q17" s="22">
        <v>4.45918438854166E-2</v>
      </c>
      <c r="R17" s="22"/>
      <c r="S17" s="22">
        <v>0.207547542350071</v>
      </c>
      <c r="T17" s="22">
        <v>0.102540745349832</v>
      </c>
      <c r="U17" s="22">
        <v>0.13719064147924101</v>
      </c>
      <c r="V17" s="22">
        <v>8.0664617261763702E-2</v>
      </c>
      <c r="W17" s="22">
        <v>0.15764989688613501</v>
      </c>
      <c r="X17" s="22">
        <v>0.196588133637385</v>
      </c>
      <c r="Y17" s="22">
        <v>8.0604553741388002E-2</v>
      </c>
      <c r="Z17" s="22">
        <v>0.124364500801036</v>
      </c>
      <c r="AA17" s="22">
        <v>0.116905948564273</v>
      </c>
      <c r="AB17" s="22">
        <v>0.153646123445349</v>
      </c>
      <c r="AC17" s="22">
        <v>0.140300923925922</v>
      </c>
      <c r="AD17" s="22">
        <v>0.34270465474343098</v>
      </c>
      <c r="AE17" s="22"/>
      <c r="AF17" s="22">
        <v>1.9786116595764E-2</v>
      </c>
      <c r="AG17" s="22">
        <v>0.23312657574902301</v>
      </c>
      <c r="AH17" s="22">
        <v>0.109596120151085</v>
      </c>
      <c r="AI17" s="22"/>
      <c r="AJ17" s="22">
        <v>-1.2445452275221E-3</v>
      </c>
      <c r="AK17" s="22">
        <v>0.29263819207843</v>
      </c>
      <c r="AL17" s="22">
        <v>0.13814388387695201</v>
      </c>
      <c r="AM17" s="22">
        <v>0.29536463505004701</v>
      </c>
      <c r="AN17" s="22">
        <v>9.4760027406312203E-2</v>
      </c>
      <c r="AO17" s="22"/>
      <c r="AP17" s="22">
        <v>3.6841779659897503E-2</v>
      </c>
      <c r="AQ17" s="22">
        <v>0.272478977422631</v>
      </c>
      <c r="AR17" s="22">
        <v>0.16440618424020501</v>
      </c>
      <c r="AS17" s="22"/>
      <c r="AT17" s="22">
        <v>4.6852852886095598E-3</v>
      </c>
      <c r="AU17" s="22">
        <v>0.15554854585115299</v>
      </c>
      <c r="AV17" s="22">
        <v>0.21502305818802001</v>
      </c>
      <c r="AW17" s="22">
        <v>0.31777988975297999</v>
      </c>
      <c r="AX17" s="22">
        <v>0.34912696537597698</v>
      </c>
      <c r="AY17" s="22"/>
      <c r="AZ17" s="22">
        <v>-5.5968391566788497E-2</v>
      </c>
      <c r="BA17" s="22">
        <v>-5.0809255176517097E-2</v>
      </c>
      <c r="BB17" s="22">
        <v>9.9351923128867203E-2</v>
      </c>
      <c r="BC17" s="22">
        <v>6.0569582005300403E-2</v>
      </c>
      <c r="BD17" s="22">
        <v>8.1268094319698406E-2</v>
      </c>
      <c r="BE17" s="22">
        <v>5.5079715749624898E-2</v>
      </c>
      <c r="BF17" s="22">
        <v>0.121680347507673</v>
      </c>
      <c r="BG17" s="22">
        <v>0.213416638559634</v>
      </c>
      <c r="BH17" s="22">
        <v>0.21035855249937399</v>
      </c>
      <c r="BI17" s="22">
        <v>0.183348223140642</v>
      </c>
      <c r="BJ17" s="22">
        <v>0.207650030784576</v>
      </c>
      <c r="BK17" s="22">
        <v>0.27158382443488899</v>
      </c>
      <c r="BL17" s="22">
        <v>0.32398713302009202</v>
      </c>
      <c r="BM17" s="22">
        <v>0.232059758711054</v>
      </c>
      <c r="BN17" s="22">
        <v>0.38098699353219401</v>
      </c>
      <c r="BO17" s="22">
        <v>0.35462635140250298</v>
      </c>
      <c r="BP17" s="22"/>
      <c r="BQ17" s="22">
        <v>0.38618790049031998</v>
      </c>
      <c r="BR17" s="22">
        <v>3.7670784690666301E-2</v>
      </c>
    </row>
    <row r="18" spans="2:70" x14ac:dyDescent="0.35">
      <c r="B18" s="16"/>
    </row>
    <row r="19" spans="2:70" x14ac:dyDescent="0.35">
      <c r="B19" t="s">
        <v>98</v>
      </c>
    </row>
    <row r="20" spans="2:70" x14ac:dyDescent="0.35">
      <c r="B20" t="s">
        <v>99</v>
      </c>
    </row>
    <row r="22" spans="2:70" x14ac:dyDescent="0.35">
      <c r="B22" s="8" t="str">
        <f>HYPERLINK("#'Contents'!A1", "Return to Contents")</f>
        <v>Return to Contents</v>
      </c>
    </row>
  </sheetData>
  <mergeCells count="11">
    <mergeCell ref="BQ5:BR5"/>
    <mergeCell ref="D5:E5"/>
    <mergeCell ref="G5:L5"/>
    <mergeCell ref="N5:Q5"/>
    <mergeCell ref="S5:AD5"/>
    <mergeCell ref="AF5:AH5"/>
    <mergeCell ref="D2:BJ2"/>
    <mergeCell ref="AJ5:AN5"/>
    <mergeCell ref="AP5:AR5"/>
    <mergeCell ref="AT5:AX5"/>
    <mergeCell ref="AZ5:BO5"/>
  </mergeCells>
  <pageMargins left="0.7" right="0.7" top="0.75" bottom="0.75" header="0.3" footer="0.3"/>
  <pageSetup paperSize="9" orientation="portrait" horizontalDpi="300" verticalDpi="300"/>
  <drawing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B2:BR22"/>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67" width="10.7265625" customWidth="1"/>
    <col min="68" max="68" width="2.1796875" customWidth="1"/>
    <col min="69" max="70" width="10.7265625" customWidth="1"/>
    <col min="71" max="71" width="2.1796875" customWidth="1"/>
  </cols>
  <sheetData>
    <row r="2" spans="2:70" ht="40" customHeight="1" x14ac:dyDescent="0.35">
      <c r="D2" s="29" t="s">
        <v>311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row>
    <row r="5" spans="2:70" ht="30" customHeight="1" x14ac:dyDescent="0.35">
      <c r="B5" s="15"/>
      <c r="C5" s="15"/>
      <c r="D5" s="30" t="s">
        <v>74</v>
      </c>
      <c r="E5" s="30"/>
      <c r="F5" s="15"/>
      <c r="G5" s="30" t="s">
        <v>75</v>
      </c>
      <c r="H5" s="30"/>
      <c r="I5" s="30"/>
      <c r="J5" s="30"/>
      <c r="K5" s="30"/>
      <c r="L5" s="30"/>
      <c r="M5" s="15"/>
      <c r="N5" s="30" t="s">
        <v>76</v>
      </c>
      <c r="O5" s="30"/>
      <c r="P5" s="30"/>
      <c r="Q5" s="30"/>
      <c r="R5" s="15"/>
      <c r="S5" s="30" t="s">
        <v>77</v>
      </c>
      <c r="T5" s="30"/>
      <c r="U5" s="30"/>
      <c r="V5" s="30"/>
      <c r="W5" s="30"/>
      <c r="X5" s="30"/>
      <c r="Y5" s="30"/>
      <c r="Z5" s="30"/>
      <c r="AA5" s="30"/>
      <c r="AB5" s="30"/>
      <c r="AC5" s="30"/>
      <c r="AD5" s="30"/>
      <c r="AE5" s="15"/>
      <c r="AF5" s="30" t="s">
        <v>78</v>
      </c>
      <c r="AG5" s="30"/>
      <c r="AH5" s="30"/>
      <c r="AI5" s="15"/>
      <c r="AJ5" s="30" t="s">
        <v>79</v>
      </c>
      <c r="AK5" s="30"/>
      <c r="AL5" s="30"/>
      <c r="AM5" s="30"/>
      <c r="AN5" s="30"/>
      <c r="AO5" s="15"/>
      <c r="AP5" s="30" t="s">
        <v>80</v>
      </c>
      <c r="AQ5" s="30"/>
      <c r="AR5" s="30"/>
      <c r="AS5" s="15"/>
      <c r="AT5" s="30" t="s">
        <v>81</v>
      </c>
      <c r="AU5" s="30"/>
      <c r="AV5" s="30"/>
      <c r="AW5" s="30"/>
      <c r="AX5" s="30"/>
      <c r="AY5" s="15"/>
      <c r="AZ5" s="30" t="s">
        <v>82</v>
      </c>
      <c r="BA5" s="30"/>
      <c r="BB5" s="30"/>
      <c r="BC5" s="30"/>
      <c r="BD5" s="30"/>
      <c r="BE5" s="30"/>
      <c r="BF5" s="30"/>
      <c r="BG5" s="30"/>
      <c r="BH5" s="30"/>
      <c r="BI5" s="30"/>
      <c r="BJ5" s="30"/>
      <c r="BK5" s="30"/>
      <c r="BL5" s="30"/>
      <c r="BM5" s="30"/>
      <c r="BN5" s="30"/>
      <c r="BO5" s="30"/>
      <c r="BP5" s="15"/>
      <c r="BQ5" s="30" t="s">
        <v>83</v>
      </c>
      <c r="BR5" s="30"/>
    </row>
    <row r="6" spans="2:7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46</v>
      </c>
      <c r="AQ6" s="12" t="s">
        <v>47</v>
      </c>
      <c r="AR6" s="12" t="s">
        <v>50</v>
      </c>
      <c r="AT6" s="12" t="s">
        <v>51</v>
      </c>
      <c r="AU6" s="12" t="s">
        <v>52</v>
      </c>
      <c r="AV6" s="12" t="s">
        <v>53</v>
      </c>
      <c r="AW6" s="12" t="s">
        <v>54</v>
      </c>
      <c r="AX6" s="12" t="s">
        <v>55</v>
      </c>
      <c r="AZ6" s="12" t="s">
        <v>56</v>
      </c>
      <c r="BA6" s="12" t="s">
        <v>57</v>
      </c>
      <c r="BB6" s="12" t="s">
        <v>58</v>
      </c>
      <c r="BC6" s="12" t="s">
        <v>59</v>
      </c>
      <c r="BD6" s="12" t="s">
        <v>60</v>
      </c>
      <c r="BE6" s="12" t="s">
        <v>61</v>
      </c>
      <c r="BF6" s="12" t="s">
        <v>62</v>
      </c>
      <c r="BG6" s="12" t="s">
        <v>63</v>
      </c>
      <c r="BH6" s="12" t="s">
        <v>64</v>
      </c>
      <c r="BI6" s="12" t="s">
        <v>65</v>
      </c>
      <c r="BJ6" s="12" t="s">
        <v>66</v>
      </c>
      <c r="BK6" s="12" t="s">
        <v>67</v>
      </c>
      <c r="BL6" s="12" t="s">
        <v>68</v>
      </c>
      <c r="BM6" s="12" t="s">
        <v>69</v>
      </c>
      <c r="BN6" s="12" t="s">
        <v>70</v>
      </c>
      <c r="BO6" s="12" t="s">
        <v>71</v>
      </c>
      <c r="BQ6" s="12" t="s">
        <v>72</v>
      </c>
      <c r="BR6" s="12" t="s">
        <v>73</v>
      </c>
    </row>
    <row r="7" spans="2:70" ht="30" customHeight="1" x14ac:dyDescent="0.35">
      <c r="B7" s="10" t="s">
        <v>19</v>
      </c>
      <c r="C7" s="10">
        <v>4012</v>
      </c>
      <c r="D7" s="10">
        <v>1971</v>
      </c>
      <c r="E7" s="10">
        <v>2028</v>
      </c>
      <c r="F7" s="10"/>
      <c r="G7" s="10">
        <v>497</v>
      </c>
      <c r="H7" s="10">
        <v>704</v>
      </c>
      <c r="I7" s="10">
        <v>694</v>
      </c>
      <c r="J7" s="10">
        <v>693</v>
      </c>
      <c r="K7" s="10">
        <v>571</v>
      </c>
      <c r="L7" s="10">
        <v>853</v>
      </c>
      <c r="M7" s="10"/>
      <c r="N7" s="10">
        <v>1178</v>
      </c>
      <c r="O7" s="10">
        <v>1131</v>
      </c>
      <c r="P7" s="10">
        <v>781</v>
      </c>
      <c r="Q7" s="10">
        <v>909</v>
      </c>
      <c r="R7" s="10"/>
      <c r="S7" s="10">
        <v>563</v>
      </c>
      <c r="T7" s="10">
        <v>553</v>
      </c>
      <c r="U7" s="10">
        <v>314</v>
      </c>
      <c r="V7" s="10">
        <v>343</v>
      </c>
      <c r="W7" s="10">
        <v>293</v>
      </c>
      <c r="X7" s="10">
        <v>376</v>
      </c>
      <c r="Y7" s="10">
        <v>336</v>
      </c>
      <c r="Z7" s="10">
        <v>171</v>
      </c>
      <c r="AA7" s="10">
        <v>447</v>
      </c>
      <c r="AB7" s="10">
        <v>337</v>
      </c>
      <c r="AC7" s="10">
        <v>188</v>
      </c>
      <c r="AD7" s="10">
        <v>91</v>
      </c>
      <c r="AE7" s="10"/>
      <c r="AF7" s="10">
        <v>1421</v>
      </c>
      <c r="AG7" s="10">
        <v>1665</v>
      </c>
      <c r="AH7" s="10">
        <v>577</v>
      </c>
      <c r="AI7" s="10"/>
      <c r="AJ7" s="10">
        <v>1433</v>
      </c>
      <c r="AK7" s="10">
        <v>1082</v>
      </c>
      <c r="AL7" s="10">
        <v>299</v>
      </c>
      <c r="AM7" s="10">
        <v>42</v>
      </c>
      <c r="AN7" s="10">
        <v>541</v>
      </c>
      <c r="AO7" s="10"/>
      <c r="AP7" s="10">
        <v>878</v>
      </c>
      <c r="AQ7" s="10">
        <v>1369</v>
      </c>
      <c r="AR7" s="10">
        <v>264</v>
      </c>
      <c r="AS7" s="10"/>
      <c r="AT7" s="10">
        <v>929</v>
      </c>
      <c r="AU7" s="10">
        <v>932</v>
      </c>
      <c r="AV7" s="10">
        <v>1096</v>
      </c>
      <c r="AW7" s="10">
        <v>455</v>
      </c>
      <c r="AX7" s="10">
        <v>62</v>
      </c>
      <c r="AY7" s="10"/>
      <c r="AZ7" s="10">
        <v>33</v>
      </c>
      <c r="BA7" s="10">
        <v>185</v>
      </c>
      <c r="BB7" s="10">
        <v>256</v>
      </c>
      <c r="BC7" s="10">
        <v>269</v>
      </c>
      <c r="BD7" s="10">
        <v>403</v>
      </c>
      <c r="BE7" s="10">
        <v>436</v>
      </c>
      <c r="BF7" s="10">
        <v>391</v>
      </c>
      <c r="BG7" s="10">
        <v>312</v>
      </c>
      <c r="BH7" s="10">
        <v>253</v>
      </c>
      <c r="BI7" s="10">
        <v>211</v>
      </c>
      <c r="BJ7" s="10">
        <v>336</v>
      </c>
      <c r="BK7" s="10">
        <v>187</v>
      </c>
      <c r="BL7" s="10">
        <v>180</v>
      </c>
      <c r="BM7" s="10">
        <v>103</v>
      </c>
      <c r="BN7" s="10">
        <v>95</v>
      </c>
      <c r="BO7" s="10">
        <v>161</v>
      </c>
      <c r="BP7" s="10"/>
      <c r="BQ7" s="10">
        <v>1235</v>
      </c>
      <c r="BR7" s="10">
        <v>2665</v>
      </c>
    </row>
    <row r="8" spans="2:70" ht="30" customHeight="1" x14ac:dyDescent="0.35">
      <c r="B8" s="11" t="s">
        <v>20</v>
      </c>
      <c r="C8" s="11">
        <v>4012</v>
      </c>
      <c r="D8" s="11">
        <v>1975</v>
      </c>
      <c r="E8" s="11">
        <v>2024</v>
      </c>
      <c r="F8" s="11"/>
      <c r="G8" s="11">
        <v>558</v>
      </c>
      <c r="H8" s="11">
        <v>682</v>
      </c>
      <c r="I8" s="11">
        <v>685</v>
      </c>
      <c r="J8" s="11">
        <v>686</v>
      </c>
      <c r="K8" s="11">
        <v>562</v>
      </c>
      <c r="L8" s="11">
        <v>839</v>
      </c>
      <c r="M8" s="11"/>
      <c r="N8" s="11">
        <v>1080</v>
      </c>
      <c r="O8" s="11">
        <v>1039</v>
      </c>
      <c r="P8" s="11">
        <v>880</v>
      </c>
      <c r="Q8" s="11">
        <v>1000</v>
      </c>
      <c r="R8" s="11"/>
      <c r="S8" s="11">
        <v>562</v>
      </c>
      <c r="T8" s="11">
        <v>522</v>
      </c>
      <c r="U8" s="11">
        <v>321</v>
      </c>
      <c r="V8" s="11">
        <v>361</v>
      </c>
      <c r="W8" s="11">
        <v>281</v>
      </c>
      <c r="X8" s="11">
        <v>361</v>
      </c>
      <c r="Y8" s="11">
        <v>321</v>
      </c>
      <c r="Z8" s="11">
        <v>160</v>
      </c>
      <c r="AA8" s="11">
        <v>441</v>
      </c>
      <c r="AB8" s="11">
        <v>361</v>
      </c>
      <c r="AC8" s="11">
        <v>201</v>
      </c>
      <c r="AD8" s="11">
        <v>120</v>
      </c>
      <c r="AE8" s="11"/>
      <c r="AF8" s="11">
        <v>1410</v>
      </c>
      <c r="AG8" s="11">
        <v>1629</v>
      </c>
      <c r="AH8" s="11">
        <v>599</v>
      </c>
      <c r="AI8" s="11"/>
      <c r="AJ8" s="11">
        <v>1397</v>
      </c>
      <c r="AK8" s="11">
        <v>1071</v>
      </c>
      <c r="AL8" s="11">
        <v>288</v>
      </c>
      <c r="AM8" s="11">
        <v>45</v>
      </c>
      <c r="AN8" s="11">
        <v>558</v>
      </c>
      <c r="AO8" s="11"/>
      <c r="AP8" s="11">
        <v>856</v>
      </c>
      <c r="AQ8" s="11">
        <v>1358</v>
      </c>
      <c r="AR8" s="11">
        <v>259</v>
      </c>
      <c r="AS8" s="11"/>
      <c r="AT8" s="11">
        <v>961</v>
      </c>
      <c r="AU8" s="11">
        <v>958</v>
      </c>
      <c r="AV8" s="11">
        <v>1056</v>
      </c>
      <c r="AW8" s="11">
        <v>434</v>
      </c>
      <c r="AX8" s="11">
        <v>55</v>
      </c>
      <c r="AY8" s="11"/>
      <c r="AZ8" s="11">
        <v>33</v>
      </c>
      <c r="BA8" s="11">
        <v>186</v>
      </c>
      <c r="BB8" s="11">
        <v>267</v>
      </c>
      <c r="BC8" s="11">
        <v>280</v>
      </c>
      <c r="BD8" s="11">
        <v>416</v>
      </c>
      <c r="BE8" s="11">
        <v>443</v>
      </c>
      <c r="BF8" s="11">
        <v>394</v>
      </c>
      <c r="BG8" s="11">
        <v>314</v>
      </c>
      <c r="BH8" s="11">
        <v>257</v>
      </c>
      <c r="BI8" s="11">
        <v>206</v>
      </c>
      <c r="BJ8" s="11">
        <v>329</v>
      </c>
      <c r="BK8" s="11">
        <v>179</v>
      </c>
      <c r="BL8" s="11">
        <v>174</v>
      </c>
      <c r="BM8" s="11">
        <v>97</v>
      </c>
      <c r="BN8" s="11">
        <v>87</v>
      </c>
      <c r="BO8" s="11">
        <v>148</v>
      </c>
      <c r="BP8" s="11"/>
      <c r="BQ8" s="11">
        <v>1209</v>
      </c>
      <c r="BR8" s="11">
        <v>2688</v>
      </c>
    </row>
    <row r="9" spans="2:70" x14ac:dyDescent="0.35">
      <c r="B9" s="18" t="s">
        <v>298</v>
      </c>
      <c r="C9" s="17">
        <v>0.131404227131695</v>
      </c>
      <c r="D9" s="17">
        <v>9.0736439135532407E-2</v>
      </c>
      <c r="E9" s="17">
        <v>0.17109566113549901</v>
      </c>
      <c r="F9" s="17"/>
      <c r="G9" s="17">
        <v>0.149231816690062</v>
      </c>
      <c r="H9" s="17">
        <v>0.15827292541841101</v>
      </c>
      <c r="I9" s="17">
        <v>0.15583054560273699</v>
      </c>
      <c r="J9" s="17">
        <v>0.12105952483992299</v>
      </c>
      <c r="K9" s="17">
        <v>8.8383197200378405E-2</v>
      </c>
      <c r="L9" s="17">
        <v>0.11501008391270499</v>
      </c>
      <c r="M9" s="17"/>
      <c r="N9" s="17">
        <v>0.148016588208531</v>
      </c>
      <c r="O9" s="17">
        <v>0.134177741292721</v>
      </c>
      <c r="P9" s="17">
        <v>0.13704242556469101</v>
      </c>
      <c r="Q9" s="17">
        <v>0.106312632006431</v>
      </c>
      <c r="R9" s="17"/>
      <c r="S9" s="17">
        <v>0.183530708019598</v>
      </c>
      <c r="T9" s="17">
        <v>0.120777163478216</v>
      </c>
      <c r="U9" s="17">
        <v>0.119804893394494</v>
      </c>
      <c r="V9" s="17">
        <v>0.16100531826398801</v>
      </c>
      <c r="W9" s="17">
        <v>0.113947745658507</v>
      </c>
      <c r="X9" s="17">
        <v>0.14156424158529601</v>
      </c>
      <c r="Y9" s="17">
        <v>0.11374955824767601</v>
      </c>
      <c r="Z9" s="17">
        <v>0.15505627507224201</v>
      </c>
      <c r="AA9" s="17">
        <v>0.109615411099705</v>
      </c>
      <c r="AB9" s="17">
        <v>0.101451131405175</v>
      </c>
      <c r="AC9" s="17">
        <v>0.111092734530037</v>
      </c>
      <c r="AD9" s="17">
        <v>0.105715884940826</v>
      </c>
      <c r="AE9" s="17"/>
      <c r="AF9" s="17">
        <v>0.11602549734144101</v>
      </c>
      <c r="AG9" s="17">
        <v>0.14706457198613501</v>
      </c>
      <c r="AH9" s="17">
        <v>0.102594273667991</v>
      </c>
      <c r="AI9" s="17"/>
      <c r="AJ9" s="17">
        <v>0.13674956634402999</v>
      </c>
      <c r="AK9" s="17">
        <v>0.150487494495437</v>
      </c>
      <c r="AL9" s="17">
        <v>0.13887035382778401</v>
      </c>
      <c r="AM9" s="17">
        <v>0.17535600619175101</v>
      </c>
      <c r="AN9" s="17">
        <v>6.4649202702005998E-2</v>
      </c>
      <c r="AO9" s="17"/>
      <c r="AP9" s="17">
        <v>0.15126649731290601</v>
      </c>
      <c r="AQ9" s="17">
        <v>0.14619349217243</v>
      </c>
      <c r="AR9" s="17">
        <v>0.141899465749839</v>
      </c>
      <c r="AS9" s="17"/>
      <c r="AT9" s="17">
        <v>9.6278432409811196E-2</v>
      </c>
      <c r="AU9" s="17">
        <v>0.13313784493092301</v>
      </c>
      <c r="AV9" s="17">
        <v>0.15113965318551101</v>
      </c>
      <c r="AW9" s="17">
        <v>0.14559360386447301</v>
      </c>
      <c r="AX9" s="17">
        <v>0.26592766381627903</v>
      </c>
      <c r="AY9" s="17"/>
      <c r="AZ9" s="17">
        <v>0.124263844183023</v>
      </c>
      <c r="BA9" s="17">
        <v>6.4066182241133099E-2</v>
      </c>
      <c r="BB9" s="17">
        <v>0.117057022120376</v>
      </c>
      <c r="BC9" s="17">
        <v>8.8731108772383604E-2</v>
      </c>
      <c r="BD9" s="17">
        <v>0.14043155157457499</v>
      </c>
      <c r="BE9" s="17">
        <v>0.101138178312315</v>
      </c>
      <c r="BF9" s="17">
        <v>0.14950669066005201</v>
      </c>
      <c r="BG9" s="17">
        <v>0.15131216757160201</v>
      </c>
      <c r="BH9" s="17">
        <v>0.122078285171353</v>
      </c>
      <c r="BI9" s="17">
        <v>9.9353521330372299E-2</v>
      </c>
      <c r="BJ9" s="17">
        <v>0.12923528627306699</v>
      </c>
      <c r="BK9" s="17">
        <v>0.175769156126792</v>
      </c>
      <c r="BL9" s="17">
        <v>0.20922402337940199</v>
      </c>
      <c r="BM9" s="17">
        <v>7.6101740969136203E-2</v>
      </c>
      <c r="BN9" s="17">
        <v>0.20946484896772499</v>
      </c>
      <c r="BO9" s="17">
        <v>0.211346892354981</v>
      </c>
      <c r="BP9" s="17"/>
      <c r="BQ9" s="17">
        <v>0.232824110949644</v>
      </c>
      <c r="BR9" s="17">
        <v>8.8548309170505504E-2</v>
      </c>
    </row>
    <row r="10" spans="2:70" x14ac:dyDescent="0.35">
      <c r="B10" s="18" t="s">
        <v>299</v>
      </c>
      <c r="C10" s="17">
        <v>0.28158920433036799</v>
      </c>
      <c r="D10" s="17">
        <v>0.238697751939104</v>
      </c>
      <c r="E10" s="17">
        <v>0.323460134535491</v>
      </c>
      <c r="F10" s="17"/>
      <c r="G10" s="17">
        <v>0.30592859396268102</v>
      </c>
      <c r="H10" s="17">
        <v>0.33284308777882998</v>
      </c>
      <c r="I10" s="17">
        <v>0.302778851950047</v>
      </c>
      <c r="J10" s="17">
        <v>0.26233878221634199</v>
      </c>
      <c r="K10" s="17">
        <v>0.23888681721515501</v>
      </c>
      <c r="L10" s="17">
        <v>0.25073939494122499</v>
      </c>
      <c r="M10" s="17"/>
      <c r="N10" s="17">
        <v>0.31618996796391902</v>
      </c>
      <c r="O10" s="17">
        <v>0.27706395165445802</v>
      </c>
      <c r="P10" s="17">
        <v>0.27436146058281102</v>
      </c>
      <c r="Q10" s="17">
        <v>0.25698237252293399</v>
      </c>
      <c r="R10" s="17"/>
      <c r="S10" s="17">
        <v>0.32040933041088199</v>
      </c>
      <c r="T10" s="17">
        <v>0.27336422054149401</v>
      </c>
      <c r="U10" s="17">
        <v>0.246231588063867</v>
      </c>
      <c r="V10" s="17">
        <v>0.257153867558435</v>
      </c>
      <c r="W10" s="17">
        <v>0.27779316577601598</v>
      </c>
      <c r="X10" s="17">
        <v>0.289183668125291</v>
      </c>
      <c r="Y10" s="17">
        <v>0.27794144970814699</v>
      </c>
      <c r="Z10" s="17">
        <v>0.26984648695008701</v>
      </c>
      <c r="AA10" s="17">
        <v>0.313732224993931</v>
      </c>
      <c r="AB10" s="17">
        <v>0.23603294704667599</v>
      </c>
      <c r="AC10" s="17">
        <v>0.307632638681893</v>
      </c>
      <c r="AD10" s="17">
        <v>0.29041559245724202</v>
      </c>
      <c r="AE10" s="17"/>
      <c r="AF10" s="17">
        <v>0.25402545598223902</v>
      </c>
      <c r="AG10" s="17">
        <v>0.30838199311340803</v>
      </c>
      <c r="AH10" s="17">
        <v>0.27082079364407602</v>
      </c>
      <c r="AI10" s="17"/>
      <c r="AJ10" s="17">
        <v>0.27488303441655498</v>
      </c>
      <c r="AK10" s="17">
        <v>0.30853080323389098</v>
      </c>
      <c r="AL10" s="17">
        <v>0.27328881401773503</v>
      </c>
      <c r="AM10" s="17">
        <v>0.129933361495149</v>
      </c>
      <c r="AN10" s="17">
        <v>0.26173568731565899</v>
      </c>
      <c r="AO10" s="17"/>
      <c r="AP10" s="17">
        <v>0.27234957480106398</v>
      </c>
      <c r="AQ10" s="17">
        <v>0.31719007881051903</v>
      </c>
      <c r="AR10" s="17">
        <v>0.30132947496085899</v>
      </c>
      <c r="AS10" s="17"/>
      <c r="AT10" s="17">
        <v>0.23865560554376</v>
      </c>
      <c r="AU10" s="17">
        <v>0.26546817178023202</v>
      </c>
      <c r="AV10" s="17">
        <v>0.31484216422035499</v>
      </c>
      <c r="AW10" s="17">
        <v>0.36079511972266198</v>
      </c>
      <c r="AX10" s="17">
        <v>0.28999786172987702</v>
      </c>
      <c r="AY10" s="17"/>
      <c r="AZ10" s="17">
        <v>0.17529619591849599</v>
      </c>
      <c r="BA10" s="17">
        <v>0.26212162163460401</v>
      </c>
      <c r="BB10" s="17">
        <v>0.27591301840131999</v>
      </c>
      <c r="BC10" s="17">
        <v>0.25483148508432302</v>
      </c>
      <c r="BD10" s="17">
        <v>0.24813388986776699</v>
      </c>
      <c r="BE10" s="17">
        <v>0.29351263119862597</v>
      </c>
      <c r="BF10" s="17">
        <v>0.29562117217434097</v>
      </c>
      <c r="BG10" s="17">
        <v>0.258915572266394</v>
      </c>
      <c r="BH10" s="17">
        <v>0.31160485742872601</v>
      </c>
      <c r="BI10" s="17">
        <v>0.29243674205578601</v>
      </c>
      <c r="BJ10" s="17">
        <v>0.33211437980680503</v>
      </c>
      <c r="BK10" s="17">
        <v>0.30471079713946603</v>
      </c>
      <c r="BL10" s="17">
        <v>0.27248484842132797</v>
      </c>
      <c r="BM10" s="17">
        <v>0.34723182304210598</v>
      </c>
      <c r="BN10" s="17">
        <v>0.24326835134354299</v>
      </c>
      <c r="BO10" s="17">
        <v>0.276790348997693</v>
      </c>
      <c r="BP10" s="17"/>
      <c r="BQ10" s="17">
        <v>0.365563191515207</v>
      </c>
      <c r="BR10" s="17">
        <v>0.24217032510344799</v>
      </c>
    </row>
    <row r="11" spans="2:70" x14ac:dyDescent="0.35">
      <c r="B11" s="18" t="s">
        <v>300</v>
      </c>
      <c r="C11" s="17">
        <v>0.203679929846557</v>
      </c>
      <c r="D11" s="17">
        <v>0.22233933303699499</v>
      </c>
      <c r="E11" s="17">
        <v>0.18623044337525199</v>
      </c>
      <c r="F11" s="17"/>
      <c r="G11" s="17">
        <v>0.14024490753528701</v>
      </c>
      <c r="H11" s="17">
        <v>0.19437900657524099</v>
      </c>
      <c r="I11" s="17">
        <v>0.19031384414187699</v>
      </c>
      <c r="J11" s="17">
        <v>0.213090483445394</v>
      </c>
      <c r="K11" s="17">
        <v>0.21556714157930601</v>
      </c>
      <c r="L11" s="17">
        <v>0.24873329678088801</v>
      </c>
      <c r="M11" s="17"/>
      <c r="N11" s="17">
        <v>0.19581478691701201</v>
      </c>
      <c r="O11" s="17">
        <v>0.21774050448348201</v>
      </c>
      <c r="P11" s="17">
        <v>0.20067872361672401</v>
      </c>
      <c r="Q11" s="17">
        <v>0.19904056858763799</v>
      </c>
      <c r="R11" s="17"/>
      <c r="S11" s="17">
        <v>0.18362835442018699</v>
      </c>
      <c r="T11" s="17">
        <v>0.223209812445683</v>
      </c>
      <c r="U11" s="17">
        <v>0.204149367371524</v>
      </c>
      <c r="V11" s="17">
        <v>0.24632316139388999</v>
      </c>
      <c r="W11" s="17">
        <v>0.19116622539235401</v>
      </c>
      <c r="X11" s="17">
        <v>0.169711667612815</v>
      </c>
      <c r="Y11" s="17">
        <v>0.187944694691206</v>
      </c>
      <c r="Z11" s="17">
        <v>0.234412977194876</v>
      </c>
      <c r="AA11" s="17">
        <v>0.193897177149123</v>
      </c>
      <c r="AB11" s="17">
        <v>0.227056919453831</v>
      </c>
      <c r="AC11" s="17">
        <v>0.167128105198253</v>
      </c>
      <c r="AD11" s="17">
        <v>0.24255915637562001</v>
      </c>
      <c r="AE11" s="17"/>
      <c r="AF11" s="17">
        <v>0.21064419857335201</v>
      </c>
      <c r="AG11" s="17">
        <v>0.214156020436854</v>
      </c>
      <c r="AH11" s="17">
        <v>0.20983117323710099</v>
      </c>
      <c r="AI11" s="17"/>
      <c r="AJ11" s="17">
        <v>0.21037063260192601</v>
      </c>
      <c r="AK11" s="17">
        <v>0.208841541364544</v>
      </c>
      <c r="AL11" s="17">
        <v>0.22441628472414701</v>
      </c>
      <c r="AM11" s="17">
        <v>0.177209432221655</v>
      </c>
      <c r="AN11" s="17">
        <v>0.193768311910611</v>
      </c>
      <c r="AO11" s="17"/>
      <c r="AP11" s="17">
        <v>0.211669365315973</v>
      </c>
      <c r="AQ11" s="17">
        <v>0.199737448361302</v>
      </c>
      <c r="AR11" s="17">
        <v>0.21305939559068099</v>
      </c>
      <c r="AS11" s="17"/>
      <c r="AT11" s="17">
        <v>0.21592779810454399</v>
      </c>
      <c r="AU11" s="17">
        <v>0.19762587149123101</v>
      </c>
      <c r="AV11" s="17">
        <v>0.20019621325579701</v>
      </c>
      <c r="AW11" s="17">
        <v>0.20918728819377</v>
      </c>
      <c r="AX11" s="17">
        <v>0.168987994142098</v>
      </c>
      <c r="AY11" s="17"/>
      <c r="AZ11" s="17">
        <v>0.201665840666167</v>
      </c>
      <c r="BA11" s="17">
        <v>0.214542398084136</v>
      </c>
      <c r="BB11" s="17">
        <v>0.21107801130577</v>
      </c>
      <c r="BC11" s="17">
        <v>0.25257357968226901</v>
      </c>
      <c r="BD11" s="17">
        <v>0.173712461591573</v>
      </c>
      <c r="BE11" s="17">
        <v>0.20712032002209499</v>
      </c>
      <c r="BF11" s="17">
        <v>0.18679343539899301</v>
      </c>
      <c r="BG11" s="17">
        <v>0.23697384709123501</v>
      </c>
      <c r="BH11" s="17">
        <v>0.21773081052614399</v>
      </c>
      <c r="BI11" s="17">
        <v>0.20745885233734199</v>
      </c>
      <c r="BJ11" s="17">
        <v>0.17342497588785699</v>
      </c>
      <c r="BK11" s="17">
        <v>0.20609787668266899</v>
      </c>
      <c r="BL11" s="17">
        <v>0.16443668015788199</v>
      </c>
      <c r="BM11" s="17">
        <v>0.23472514525742899</v>
      </c>
      <c r="BN11" s="17">
        <v>0.216595420427936</v>
      </c>
      <c r="BO11" s="17">
        <v>0.19873564311469899</v>
      </c>
      <c r="BP11" s="17"/>
      <c r="BQ11" s="17">
        <v>0.20393365070435901</v>
      </c>
      <c r="BR11" s="17">
        <v>0.19976409141104501</v>
      </c>
    </row>
    <row r="12" spans="2:70" x14ac:dyDescent="0.35">
      <c r="B12" s="18" t="s">
        <v>301</v>
      </c>
      <c r="C12" s="17">
        <v>0.159697046103523</v>
      </c>
      <c r="D12" s="17">
        <v>0.182073843254099</v>
      </c>
      <c r="E12" s="17">
        <v>0.13661716089687301</v>
      </c>
      <c r="F12" s="17"/>
      <c r="G12" s="17">
        <v>0.19474573647405799</v>
      </c>
      <c r="H12" s="17">
        <v>0.15145649351433299</v>
      </c>
      <c r="I12" s="17">
        <v>0.135288682106674</v>
      </c>
      <c r="J12" s="17">
        <v>0.15719992112077699</v>
      </c>
      <c r="K12" s="17">
        <v>0.16566464384949101</v>
      </c>
      <c r="L12" s="17">
        <v>0.16105248453445201</v>
      </c>
      <c r="M12" s="17"/>
      <c r="N12" s="17">
        <v>0.15192646874504701</v>
      </c>
      <c r="O12" s="17">
        <v>0.169834960121026</v>
      </c>
      <c r="P12" s="17">
        <v>0.15502296632379101</v>
      </c>
      <c r="Q12" s="17">
        <v>0.159484015639728</v>
      </c>
      <c r="R12" s="17"/>
      <c r="S12" s="17">
        <v>0.15617322851518001</v>
      </c>
      <c r="T12" s="17">
        <v>0.13447433357511199</v>
      </c>
      <c r="U12" s="17">
        <v>0.17382885465175599</v>
      </c>
      <c r="V12" s="17">
        <v>0.107043693339282</v>
      </c>
      <c r="W12" s="17">
        <v>0.16205138594318499</v>
      </c>
      <c r="X12" s="17">
        <v>0.16054187746885401</v>
      </c>
      <c r="Y12" s="17">
        <v>0.17514159127717199</v>
      </c>
      <c r="Z12" s="17">
        <v>0.16722422962691999</v>
      </c>
      <c r="AA12" s="17">
        <v>0.17525453245807901</v>
      </c>
      <c r="AB12" s="17">
        <v>0.202199721771155</v>
      </c>
      <c r="AC12" s="17">
        <v>0.17192253944066799</v>
      </c>
      <c r="AD12" s="17">
        <v>0.141581222606667</v>
      </c>
      <c r="AE12" s="17"/>
      <c r="AF12" s="17">
        <v>0.16054646712513401</v>
      </c>
      <c r="AG12" s="17">
        <v>0.147854585515697</v>
      </c>
      <c r="AH12" s="17">
        <v>0.16608303481043599</v>
      </c>
      <c r="AI12" s="17"/>
      <c r="AJ12" s="17">
        <v>0.159502864771736</v>
      </c>
      <c r="AK12" s="17">
        <v>0.13492880193105999</v>
      </c>
      <c r="AL12" s="17">
        <v>0.17906934261259599</v>
      </c>
      <c r="AM12" s="17">
        <v>0.22194895198379799</v>
      </c>
      <c r="AN12" s="17">
        <v>0.183707695307427</v>
      </c>
      <c r="AO12" s="17"/>
      <c r="AP12" s="17">
        <v>0.15753353253586999</v>
      </c>
      <c r="AQ12" s="17">
        <v>0.140943523065129</v>
      </c>
      <c r="AR12" s="17">
        <v>0.16406322430268599</v>
      </c>
      <c r="AS12" s="17"/>
      <c r="AT12" s="17">
        <v>0.173617587957209</v>
      </c>
      <c r="AU12" s="17">
        <v>0.167699103835798</v>
      </c>
      <c r="AV12" s="17">
        <v>0.16170327631275699</v>
      </c>
      <c r="AW12" s="17">
        <v>0.13680866561027599</v>
      </c>
      <c r="AX12" s="17">
        <v>6.7556220321839694E-2</v>
      </c>
      <c r="AY12" s="17"/>
      <c r="AZ12" s="17">
        <v>0.20073189638167199</v>
      </c>
      <c r="BA12" s="17">
        <v>0.16057145955235</v>
      </c>
      <c r="BB12" s="17">
        <v>0.147456285903942</v>
      </c>
      <c r="BC12" s="17">
        <v>0.17087744610590599</v>
      </c>
      <c r="BD12" s="17">
        <v>0.18344286243216601</v>
      </c>
      <c r="BE12" s="17">
        <v>0.17482805155074799</v>
      </c>
      <c r="BF12" s="17">
        <v>0.14167640205471499</v>
      </c>
      <c r="BG12" s="17">
        <v>0.15772563952243099</v>
      </c>
      <c r="BH12" s="17">
        <v>0.13515494322905799</v>
      </c>
      <c r="BI12" s="17">
        <v>0.15030666563881601</v>
      </c>
      <c r="BJ12" s="17">
        <v>0.15198838038724699</v>
      </c>
      <c r="BK12" s="17">
        <v>0.13224024196765399</v>
      </c>
      <c r="BL12" s="17">
        <v>0.15636412361609001</v>
      </c>
      <c r="BM12" s="17">
        <v>0.18282504542802</v>
      </c>
      <c r="BN12" s="17">
        <v>0.16389509023974</v>
      </c>
      <c r="BO12" s="17">
        <v>0.166892234490428</v>
      </c>
      <c r="BP12" s="17"/>
      <c r="BQ12" s="17">
        <v>0.105072105011757</v>
      </c>
      <c r="BR12" s="17">
        <v>0.18502046354464899</v>
      </c>
    </row>
    <row r="13" spans="2:70" x14ac:dyDescent="0.35">
      <c r="B13" s="18" t="s">
        <v>302</v>
      </c>
      <c r="C13" s="17">
        <v>0.21646332028713999</v>
      </c>
      <c r="D13" s="17">
        <v>0.258908199400533</v>
      </c>
      <c r="E13" s="17">
        <v>0.17546056387011899</v>
      </c>
      <c r="F13" s="17"/>
      <c r="G13" s="17">
        <v>0.20187061523040001</v>
      </c>
      <c r="H13" s="17">
        <v>0.150585029529924</v>
      </c>
      <c r="I13" s="17">
        <v>0.205609840889176</v>
      </c>
      <c r="J13" s="17">
        <v>0.24246214136279601</v>
      </c>
      <c r="K13" s="17">
        <v>0.28567554987302302</v>
      </c>
      <c r="L13" s="17">
        <v>0.22099565814580799</v>
      </c>
      <c r="M13" s="17"/>
      <c r="N13" s="17">
        <v>0.18553755461315299</v>
      </c>
      <c r="O13" s="17">
        <v>0.19522944977825599</v>
      </c>
      <c r="P13" s="17">
        <v>0.22051954571796301</v>
      </c>
      <c r="Q13" s="17">
        <v>0.26922059880424598</v>
      </c>
      <c r="R13" s="17"/>
      <c r="S13" s="17">
        <v>0.15241565408788799</v>
      </c>
      <c r="T13" s="17">
        <v>0.23872161691452001</v>
      </c>
      <c r="U13" s="17">
        <v>0.255985296518358</v>
      </c>
      <c r="V13" s="17">
        <v>0.22586694895611401</v>
      </c>
      <c r="W13" s="17">
        <v>0.245639852661382</v>
      </c>
      <c r="X13" s="17">
        <v>0.22459651276293199</v>
      </c>
      <c r="Y13" s="17">
        <v>0.232471542542346</v>
      </c>
      <c r="Z13" s="17">
        <v>0.17346003115587399</v>
      </c>
      <c r="AA13" s="17">
        <v>0.20088647116125199</v>
      </c>
      <c r="AB13" s="17">
        <v>0.22340928382099401</v>
      </c>
      <c r="AC13" s="17">
        <v>0.23674076467880001</v>
      </c>
      <c r="AD13" s="17">
        <v>0.20967201236341601</v>
      </c>
      <c r="AE13" s="17"/>
      <c r="AF13" s="17">
        <v>0.25383784551759703</v>
      </c>
      <c r="AG13" s="17">
        <v>0.17560030230763399</v>
      </c>
      <c r="AH13" s="17">
        <v>0.24023389827606301</v>
      </c>
      <c r="AI13" s="17"/>
      <c r="AJ13" s="17">
        <v>0.21571624846609599</v>
      </c>
      <c r="AK13" s="17">
        <v>0.18869006254232601</v>
      </c>
      <c r="AL13" s="17">
        <v>0.17752619571824199</v>
      </c>
      <c r="AM13" s="17">
        <v>0.29555224810764702</v>
      </c>
      <c r="AN13" s="17">
        <v>0.28720292203591202</v>
      </c>
      <c r="AO13" s="17"/>
      <c r="AP13" s="17">
        <v>0.20382455958436399</v>
      </c>
      <c r="AQ13" s="17">
        <v>0.18742889074866001</v>
      </c>
      <c r="AR13" s="17">
        <v>0.17689307487679801</v>
      </c>
      <c r="AS13" s="17"/>
      <c r="AT13" s="17">
        <v>0.26919496201134102</v>
      </c>
      <c r="AU13" s="17">
        <v>0.22766344524378301</v>
      </c>
      <c r="AV13" s="17">
        <v>0.16695665648691599</v>
      </c>
      <c r="AW13" s="17">
        <v>0.145511665615708</v>
      </c>
      <c r="AX13" s="17">
        <v>0.17897091712888499</v>
      </c>
      <c r="AY13" s="17"/>
      <c r="AZ13" s="17">
        <v>0.26858770331735299</v>
      </c>
      <c r="BA13" s="17">
        <v>0.29314250618819399</v>
      </c>
      <c r="BB13" s="17">
        <v>0.22888166476349001</v>
      </c>
      <c r="BC13" s="17">
        <v>0.221674943541457</v>
      </c>
      <c r="BD13" s="17">
        <v>0.25427923453391998</v>
      </c>
      <c r="BE13" s="17">
        <v>0.21415674855029301</v>
      </c>
      <c r="BF13" s="17">
        <v>0.22362083369521599</v>
      </c>
      <c r="BG13" s="17">
        <v>0.19507277354833799</v>
      </c>
      <c r="BH13" s="17">
        <v>0.20503021551925599</v>
      </c>
      <c r="BI13" s="17">
        <v>0.246230908800149</v>
      </c>
      <c r="BJ13" s="17">
        <v>0.20377707424520899</v>
      </c>
      <c r="BK13" s="17">
        <v>0.17490334327680401</v>
      </c>
      <c r="BL13" s="17">
        <v>0.19749032442529799</v>
      </c>
      <c r="BM13" s="17">
        <v>0.15911624530330901</v>
      </c>
      <c r="BN13" s="17">
        <v>0.16677628902105501</v>
      </c>
      <c r="BO13" s="17">
        <v>0.14623488104219901</v>
      </c>
      <c r="BP13" s="17"/>
      <c r="BQ13" s="17">
        <v>8.9269938180183903E-2</v>
      </c>
      <c r="BR13" s="17">
        <v>0.27647507145188699</v>
      </c>
    </row>
    <row r="14" spans="2:70" x14ac:dyDescent="0.35">
      <c r="B14" s="18" t="s">
        <v>129</v>
      </c>
      <c r="C14" s="17">
        <v>7.1662723007165398E-3</v>
      </c>
      <c r="D14" s="17">
        <v>7.2444332337372004E-3</v>
      </c>
      <c r="E14" s="17">
        <v>7.1360361867654799E-3</v>
      </c>
      <c r="F14" s="17"/>
      <c r="G14" s="17">
        <v>7.9783301075115696E-3</v>
      </c>
      <c r="H14" s="17">
        <v>1.24634571832612E-2</v>
      </c>
      <c r="I14" s="17">
        <v>1.0178235309489201E-2</v>
      </c>
      <c r="J14" s="17">
        <v>3.8491470147674202E-3</v>
      </c>
      <c r="K14" s="17">
        <v>5.8226502826460701E-3</v>
      </c>
      <c r="L14" s="17">
        <v>3.4690816849207301E-3</v>
      </c>
      <c r="M14" s="17"/>
      <c r="N14" s="17">
        <v>2.5146335523383999E-3</v>
      </c>
      <c r="O14" s="17">
        <v>5.95339267005614E-3</v>
      </c>
      <c r="P14" s="17">
        <v>1.23748781940199E-2</v>
      </c>
      <c r="Q14" s="17">
        <v>8.9598124390234003E-3</v>
      </c>
      <c r="R14" s="17"/>
      <c r="S14" s="17">
        <v>3.8427245462650402E-3</v>
      </c>
      <c r="T14" s="17">
        <v>9.4528530449756801E-3</v>
      </c>
      <c r="U14" s="17">
        <v>0</v>
      </c>
      <c r="V14" s="17">
        <v>2.6070104882922299E-3</v>
      </c>
      <c r="W14" s="17">
        <v>9.4016245685553095E-3</v>
      </c>
      <c r="X14" s="17">
        <v>1.44020324448125E-2</v>
      </c>
      <c r="Y14" s="17">
        <v>1.27511635334522E-2</v>
      </c>
      <c r="Z14" s="17">
        <v>0</v>
      </c>
      <c r="AA14" s="17">
        <v>6.6141831379104999E-3</v>
      </c>
      <c r="AB14" s="17">
        <v>9.8499965021676805E-3</v>
      </c>
      <c r="AC14" s="17">
        <v>5.4832174703490404E-3</v>
      </c>
      <c r="AD14" s="17">
        <v>1.0056131256229299E-2</v>
      </c>
      <c r="AE14" s="17"/>
      <c r="AF14" s="17">
        <v>4.9205354602377196E-3</v>
      </c>
      <c r="AG14" s="17">
        <v>6.9425266402725096E-3</v>
      </c>
      <c r="AH14" s="17">
        <v>1.0436826364332E-2</v>
      </c>
      <c r="AI14" s="17"/>
      <c r="AJ14" s="17">
        <v>2.7776533996571699E-3</v>
      </c>
      <c r="AK14" s="17">
        <v>8.5212964327419597E-3</v>
      </c>
      <c r="AL14" s="17">
        <v>6.8290090994966701E-3</v>
      </c>
      <c r="AM14" s="17">
        <v>0</v>
      </c>
      <c r="AN14" s="17">
        <v>8.9361807283851093E-3</v>
      </c>
      <c r="AO14" s="17"/>
      <c r="AP14" s="17">
        <v>3.3564704498218602E-3</v>
      </c>
      <c r="AQ14" s="17">
        <v>8.5065668419601007E-3</v>
      </c>
      <c r="AR14" s="17">
        <v>2.75536451913685E-3</v>
      </c>
      <c r="AS14" s="17"/>
      <c r="AT14" s="17">
        <v>6.3256139733338101E-3</v>
      </c>
      <c r="AU14" s="17">
        <v>8.4055627180332302E-3</v>
      </c>
      <c r="AV14" s="17">
        <v>5.1620365386640804E-3</v>
      </c>
      <c r="AW14" s="17">
        <v>2.1036569931109101E-3</v>
      </c>
      <c r="AX14" s="17">
        <v>2.8559342861021499E-2</v>
      </c>
      <c r="AY14" s="17"/>
      <c r="AZ14" s="17">
        <v>2.94545195332899E-2</v>
      </c>
      <c r="BA14" s="17">
        <v>5.5558322995816999E-3</v>
      </c>
      <c r="BB14" s="17">
        <v>1.96139975051015E-2</v>
      </c>
      <c r="BC14" s="17">
        <v>1.13114368136606E-2</v>
      </c>
      <c r="BD14" s="17">
        <v>0</v>
      </c>
      <c r="BE14" s="17">
        <v>9.2440703659233698E-3</v>
      </c>
      <c r="BF14" s="17">
        <v>2.7814660166821498E-3</v>
      </c>
      <c r="BG14" s="17">
        <v>0</v>
      </c>
      <c r="BH14" s="17">
        <v>8.4008881254635896E-3</v>
      </c>
      <c r="BI14" s="17">
        <v>4.21330983753458E-3</v>
      </c>
      <c r="BJ14" s="17">
        <v>9.4599033998147095E-3</v>
      </c>
      <c r="BK14" s="17">
        <v>6.2785848066156599E-3</v>
      </c>
      <c r="BL14" s="17">
        <v>0</v>
      </c>
      <c r="BM14" s="17">
        <v>0</v>
      </c>
      <c r="BN14" s="17">
        <v>0</v>
      </c>
      <c r="BO14" s="17">
        <v>0</v>
      </c>
      <c r="BP14" s="17"/>
      <c r="BQ14" s="17">
        <v>3.3370036388481101E-3</v>
      </c>
      <c r="BR14" s="17">
        <v>8.0217393184665708E-3</v>
      </c>
    </row>
    <row r="15" spans="2:70" x14ac:dyDescent="0.35">
      <c r="B15" s="18" t="s">
        <v>303</v>
      </c>
      <c r="C15" s="21">
        <v>0.41299343146206402</v>
      </c>
      <c r="D15" s="21">
        <v>0.32943419107463601</v>
      </c>
      <c r="E15" s="21">
        <v>0.49455579567099001</v>
      </c>
      <c r="F15" s="21"/>
      <c r="G15" s="21">
        <v>0.45516041065274299</v>
      </c>
      <c r="H15" s="21">
        <v>0.49111601319724102</v>
      </c>
      <c r="I15" s="21">
        <v>0.45860939755278401</v>
      </c>
      <c r="J15" s="21">
        <v>0.38339830705626499</v>
      </c>
      <c r="K15" s="21">
        <v>0.32727001441553299</v>
      </c>
      <c r="L15" s="21">
        <v>0.365749478853931</v>
      </c>
      <c r="M15" s="21"/>
      <c r="N15" s="21">
        <v>0.46420655617244999</v>
      </c>
      <c r="O15" s="21">
        <v>0.41124169294717899</v>
      </c>
      <c r="P15" s="21">
        <v>0.41140388614750201</v>
      </c>
      <c r="Q15" s="21">
        <v>0.36329500452936497</v>
      </c>
      <c r="R15" s="21"/>
      <c r="S15" s="21">
        <v>0.50394003843047996</v>
      </c>
      <c r="T15" s="21">
        <v>0.39414138401970999</v>
      </c>
      <c r="U15" s="21">
        <v>0.36603648145836098</v>
      </c>
      <c r="V15" s="21">
        <v>0.41815918582242201</v>
      </c>
      <c r="W15" s="21">
        <v>0.391740911434523</v>
      </c>
      <c r="X15" s="21">
        <v>0.43074790971058602</v>
      </c>
      <c r="Y15" s="21">
        <v>0.39169100795582301</v>
      </c>
      <c r="Z15" s="21">
        <v>0.42490276202233002</v>
      </c>
      <c r="AA15" s="21">
        <v>0.42334763609363701</v>
      </c>
      <c r="AB15" s="21">
        <v>0.33748407845185102</v>
      </c>
      <c r="AC15" s="21">
        <v>0.41872537321192999</v>
      </c>
      <c r="AD15" s="21">
        <v>0.39613147739806798</v>
      </c>
      <c r="AE15" s="21"/>
      <c r="AF15" s="21">
        <v>0.37005095332367899</v>
      </c>
      <c r="AG15" s="21">
        <v>0.45544656509954201</v>
      </c>
      <c r="AH15" s="21">
        <v>0.37341506731206697</v>
      </c>
      <c r="AI15" s="21"/>
      <c r="AJ15" s="21">
        <v>0.411632600760585</v>
      </c>
      <c r="AK15" s="21">
        <v>0.45901829772932801</v>
      </c>
      <c r="AL15" s="21">
        <v>0.41215916784551898</v>
      </c>
      <c r="AM15" s="21">
        <v>0.30528936768690002</v>
      </c>
      <c r="AN15" s="21">
        <v>0.32638489001766502</v>
      </c>
      <c r="AO15" s="21"/>
      <c r="AP15" s="21">
        <v>0.42361607211397101</v>
      </c>
      <c r="AQ15" s="21">
        <v>0.46338357098294902</v>
      </c>
      <c r="AR15" s="21">
        <v>0.44322894071069802</v>
      </c>
      <c r="AS15" s="21"/>
      <c r="AT15" s="21">
        <v>0.33493403795357102</v>
      </c>
      <c r="AU15" s="21">
        <v>0.39860601671115498</v>
      </c>
      <c r="AV15" s="21">
        <v>0.46598181740586597</v>
      </c>
      <c r="AW15" s="21">
        <v>0.50638872358713505</v>
      </c>
      <c r="AX15" s="21">
        <v>0.55592552554615604</v>
      </c>
      <c r="AY15" s="21"/>
      <c r="AZ15" s="21">
        <v>0.29956004010151899</v>
      </c>
      <c r="BA15" s="21">
        <v>0.32618780387573698</v>
      </c>
      <c r="BB15" s="21">
        <v>0.39297004052169499</v>
      </c>
      <c r="BC15" s="21">
        <v>0.34356259385670701</v>
      </c>
      <c r="BD15" s="21">
        <v>0.38856544144234101</v>
      </c>
      <c r="BE15" s="21">
        <v>0.394650809510941</v>
      </c>
      <c r="BF15" s="21">
        <v>0.44512786283439298</v>
      </c>
      <c r="BG15" s="21">
        <v>0.41022773983799599</v>
      </c>
      <c r="BH15" s="21">
        <v>0.43368314260007901</v>
      </c>
      <c r="BI15" s="21">
        <v>0.39179026338615902</v>
      </c>
      <c r="BJ15" s="21">
        <v>0.46134966607987199</v>
      </c>
      <c r="BK15" s="21">
        <v>0.48047995326625798</v>
      </c>
      <c r="BL15" s="21">
        <v>0.48170887180073102</v>
      </c>
      <c r="BM15" s="21">
        <v>0.423333564011242</v>
      </c>
      <c r="BN15" s="21">
        <v>0.45273320031126901</v>
      </c>
      <c r="BO15" s="21">
        <v>0.488137241352673</v>
      </c>
      <c r="BP15" s="21"/>
      <c r="BQ15" s="21">
        <v>0.59838730246485194</v>
      </c>
      <c r="BR15" s="21">
        <v>0.33071863427395298</v>
      </c>
    </row>
    <row r="16" spans="2:70" x14ac:dyDescent="0.35">
      <c r="B16" s="18" t="s">
        <v>304</v>
      </c>
      <c r="C16" s="21">
        <v>0.37616036639066303</v>
      </c>
      <c r="D16" s="21">
        <v>0.44098204265463198</v>
      </c>
      <c r="E16" s="21">
        <v>0.31207772476699303</v>
      </c>
      <c r="F16" s="21"/>
      <c r="G16" s="21">
        <v>0.39661635170445803</v>
      </c>
      <c r="H16" s="21">
        <v>0.30204152304425702</v>
      </c>
      <c r="I16" s="21">
        <v>0.34089852299585</v>
      </c>
      <c r="J16" s="21">
        <v>0.399662062483574</v>
      </c>
      <c r="K16" s="21">
        <v>0.45134019372251499</v>
      </c>
      <c r="L16" s="21">
        <v>0.38204814268025999</v>
      </c>
      <c r="M16" s="21"/>
      <c r="N16" s="21">
        <v>0.33746402335820003</v>
      </c>
      <c r="O16" s="21">
        <v>0.36506440989928202</v>
      </c>
      <c r="P16" s="21">
        <v>0.37554251204175398</v>
      </c>
      <c r="Q16" s="21">
        <v>0.42870461444397401</v>
      </c>
      <c r="R16" s="21"/>
      <c r="S16" s="21">
        <v>0.30858888260306799</v>
      </c>
      <c r="T16" s="21">
        <v>0.373195950489631</v>
      </c>
      <c r="U16" s="21">
        <v>0.42981415117011501</v>
      </c>
      <c r="V16" s="21">
        <v>0.33291064229539602</v>
      </c>
      <c r="W16" s="21">
        <v>0.40769123860456702</v>
      </c>
      <c r="X16" s="21">
        <v>0.38513839023178598</v>
      </c>
      <c r="Y16" s="21">
        <v>0.40761313381951902</v>
      </c>
      <c r="Z16" s="21">
        <v>0.34068426078279401</v>
      </c>
      <c r="AA16" s="21">
        <v>0.37614100361933001</v>
      </c>
      <c r="AB16" s="21">
        <v>0.42560900559214898</v>
      </c>
      <c r="AC16" s="21">
        <v>0.408663304119468</v>
      </c>
      <c r="AD16" s="21">
        <v>0.35125323497008298</v>
      </c>
      <c r="AE16" s="21"/>
      <c r="AF16" s="21">
        <v>0.41438431264273101</v>
      </c>
      <c r="AG16" s="21">
        <v>0.32345488782333098</v>
      </c>
      <c r="AH16" s="21">
        <v>0.40631693308649902</v>
      </c>
      <c r="AI16" s="21"/>
      <c r="AJ16" s="21">
        <v>0.37521911323783202</v>
      </c>
      <c r="AK16" s="21">
        <v>0.323618864473386</v>
      </c>
      <c r="AL16" s="21">
        <v>0.35659553833083801</v>
      </c>
      <c r="AM16" s="21">
        <v>0.51750120009144496</v>
      </c>
      <c r="AN16" s="21">
        <v>0.470910617343339</v>
      </c>
      <c r="AO16" s="21"/>
      <c r="AP16" s="21">
        <v>0.36135809212023501</v>
      </c>
      <c r="AQ16" s="21">
        <v>0.32837241381378901</v>
      </c>
      <c r="AR16" s="21">
        <v>0.340956299179484</v>
      </c>
      <c r="AS16" s="21"/>
      <c r="AT16" s="21">
        <v>0.44281254996855102</v>
      </c>
      <c r="AU16" s="21">
        <v>0.39536254907958102</v>
      </c>
      <c r="AV16" s="21">
        <v>0.32865993279967298</v>
      </c>
      <c r="AW16" s="21">
        <v>0.28232033122598399</v>
      </c>
      <c r="AX16" s="21">
        <v>0.24652713745072399</v>
      </c>
      <c r="AY16" s="21"/>
      <c r="AZ16" s="21">
        <v>0.46931959969902398</v>
      </c>
      <c r="BA16" s="21">
        <v>0.45371396574054501</v>
      </c>
      <c r="BB16" s="21">
        <v>0.37633795066743297</v>
      </c>
      <c r="BC16" s="21">
        <v>0.392552389647363</v>
      </c>
      <c r="BD16" s="21">
        <v>0.43772209696608599</v>
      </c>
      <c r="BE16" s="21">
        <v>0.38898480010104097</v>
      </c>
      <c r="BF16" s="21">
        <v>0.365297235749932</v>
      </c>
      <c r="BG16" s="21">
        <v>0.35279841307076898</v>
      </c>
      <c r="BH16" s="21">
        <v>0.34018515874831401</v>
      </c>
      <c r="BI16" s="21">
        <v>0.39653757443896498</v>
      </c>
      <c r="BJ16" s="21">
        <v>0.35576545463245601</v>
      </c>
      <c r="BK16" s="21">
        <v>0.30714358524445801</v>
      </c>
      <c r="BL16" s="21">
        <v>0.35385444804138799</v>
      </c>
      <c r="BM16" s="21">
        <v>0.34194129073132901</v>
      </c>
      <c r="BN16" s="21">
        <v>0.33067137926079498</v>
      </c>
      <c r="BO16" s="21">
        <v>0.31312711553262801</v>
      </c>
      <c r="BP16" s="21"/>
      <c r="BQ16" s="21">
        <v>0.19434204319194101</v>
      </c>
      <c r="BR16" s="21">
        <v>0.46149553499653501</v>
      </c>
    </row>
    <row r="17" spans="2:70" x14ac:dyDescent="0.35">
      <c r="B17" s="18" t="s">
        <v>143</v>
      </c>
      <c r="C17" s="22">
        <v>3.6833065071400301E-2</v>
      </c>
      <c r="D17" s="22">
        <v>-0.111547851579995</v>
      </c>
      <c r="E17" s="22">
        <v>0.18247807090399701</v>
      </c>
      <c r="F17" s="22"/>
      <c r="G17" s="22">
        <v>5.8544058948285703E-2</v>
      </c>
      <c r="H17" s="22">
        <v>0.189074490152984</v>
      </c>
      <c r="I17" s="22">
        <v>0.11771087455693401</v>
      </c>
      <c r="J17" s="22">
        <v>-1.62637554273092E-2</v>
      </c>
      <c r="K17" s="22">
        <v>-0.124070179306981</v>
      </c>
      <c r="L17" s="22">
        <v>-1.6298663826329201E-2</v>
      </c>
      <c r="M17" s="22"/>
      <c r="N17" s="22">
        <v>0.12674253281424899</v>
      </c>
      <c r="O17" s="22">
        <v>4.6177283047896901E-2</v>
      </c>
      <c r="P17" s="22">
        <v>3.58613741057476E-2</v>
      </c>
      <c r="Q17" s="22">
        <v>-6.5409609914608799E-2</v>
      </c>
      <c r="R17" s="22"/>
      <c r="S17" s="22">
        <v>0.195351155827411</v>
      </c>
      <c r="T17" s="22">
        <v>2.09454335300788E-2</v>
      </c>
      <c r="U17" s="22">
        <v>-6.3777669711753707E-2</v>
      </c>
      <c r="V17" s="22">
        <v>8.5248543527026696E-2</v>
      </c>
      <c r="W17" s="22">
        <v>-1.59503271700445E-2</v>
      </c>
      <c r="X17" s="22">
        <v>4.5609519478800001E-2</v>
      </c>
      <c r="Y17" s="22">
        <v>-1.59221258636951E-2</v>
      </c>
      <c r="Z17" s="22">
        <v>8.4218501239535601E-2</v>
      </c>
      <c r="AA17" s="22">
        <v>4.7206632474306197E-2</v>
      </c>
      <c r="AB17" s="22">
        <v>-8.8124927140298001E-2</v>
      </c>
      <c r="AC17" s="22">
        <v>1.00620690924617E-2</v>
      </c>
      <c r="AD17" s="22">
        <v>4.4878242427984702E-2</v>
      </c>
      <c r="AE17" s="22"/>
      <c r="AF17" s="22">
        <v>-4.4333359319051698E-2</v>
      </c>
      <c r="AG17" s="22">
        <v>0.131991677276211</v>
      </c>
      <c r="AH17" s="22">
        <v>-3.2901865774431799E-2</v>
      </c>
      <c r="AI17" s="22"/>
      <c r="AJ17" s="22">
        <v>3.6413487522753203E-2</v>
      </c>
      <c r="AK17" s="22">
        <v>0.135399433255942</v>
      </c>
      <c r="AL17" s="22">
        <v>5.5563629514680399E-2</v>
      </c>
      <c r="AM17" s="22">
        <v>-0.212211832404544</v>
      </c>
      <c r="AN17" s="22">
        <v>-0.14452572732567401</v>
      </c>
      <c r="AO17" s="22"/>
      <c r="AP17" s="22">
        <v>6.2257979993736098E-2</v>
      </c>
      <c r="AQ17" s="22">
        <v>0.13501115716916001</v>
      </c>
      <c r="AR17" s="22">
        <v>0.102272641531213</v>
      </c>
      <c r="AS17" s="22"/>
      <c r="AT17" s="22">
        <v>-0.10787851201498</v>
      </c>
      <c r="AU17" s="22">
        <v>3.2434676315735698E-3</v>
      </c>
      <c r="AV17" s="22">
        <v>0.13732188460619299</v>
      </c>
      <c r="AW17" s="22">
        <v>0.224068392361151</v>
      </c>
      <c r="AX17" s="22">
        <v>0.30939838809543102</v>
      </c>
      <c r="AY17" s="22"/>
      <c r="AZ17" s="22">
        <v>-0.16975955959750499</v>
      </c>
      <c r="BA17" s="22">
        <v>-0.127526161864807</v>
      </c>
      <c r="BB17" s="22">
        <v>1.66320898542625E-2</v>
      </c>
      <c r="BC17" s="22">
        <v>-4.8989795790656501E-2</v>
      </c>
      <c r="BD17" s="22">
        <v>-4.9156655523744902E-2</v>
      </c>
      <c r="BE17" s="22">
        <v>5.6660094098999704E-3</v>
      </c>
      <c r="BF17" s="22">
        <v>7.9830627084461606E-2</v>
      </c>
      <c r="BG17" s="22">
        <v>5.7429326767226299E-2</v>
      </c>
      <c r="BH17" s="22">
        <v>9.3497983851764804E-2</v>
      </c>
      <c r="BI17" s="22">
        <v>-4.7473110528063502E-3</v>
      </c>
      <c r="BJ17" s="22">
        <v>0.105584211447416</v>
      </c>
      <c r="BK17" s="22">
        <v>0.1733363680218</v>
      </c>
      <c r="BL17" s="22">
        <v>0.127854423759343</v>
      </c>
      <c r="BM17" s="22">
        <v>8.1392273279912997E-2</v>
      </c>
      <c r="BN17" s="22">
        <v>0.122061821050473</v>
      </c>
      <c r="BO17" s="22">
        <v>0.17501012582004599</v>
      </c>
      <c r="BP17" s="22"/>
      <c r="BQ17" s="22">
        <v>0.40404525927291102</v>
      </c>
      <c r="BR17" s="22">
        <v>-0.130776900722582</v>
      </c>
    </row>
    <row r="18" spans="2:70" x14ac:dyDescent="0.35">
      <c r="B18" s="16"/>
    </row>
    <row r="19" spans="2:70" x14ac:dyDescent="0.35">
      <c r="B19" t="s">
        <v>98</v>
      </c>
    </row>
    <row r="20" spans="2:70" x14ac:dyDescent="0.35">
      <c r="B20" t="s">
        <v>99</v>
      </c>
    </row>
    <row r="22" spans="2:70" x14ac:dyDescent="0.35">
      <c r="B22" s="8" t="str">
        <f>HYPERLINK("#'Contents'!A1", "Return to Contents")</f>
        <v>Return to Contents</v>
      </c>
    </row>
  </sheetData>
  <mergeCells count="11">
    <mergeCell ref="BQ5:BR5"/>
    <mergeCell ref="D5:E5"/>
    <mergeCell ref="G5:L5"/>
    <mergeCell ref="N5:Q5"/>
    <mergeCell ref="S5:AD5"/>
    <mergeCell ref="AF5:AH5"/>
    <mergeCell ref="D2:BJ2"/>
    <mergeCell ref="AJ5:AN5"/>
    <mergeCell ref="AP5:AR5"/>
    <mergeCell ref="AT5:AX5"/>
    <mergeCell ref="AZ5:BO5"/>
  </mergeCells>
  <pageMargins left="0.7" right="0.7" top="0.75" bottom="0.75" header="0.3" footer="0.3"/>
  <pageSetup paperSize="9" orientation="portrait" horizontalDpi="300" verticalDpi="300"/>
  <drawing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B2:BR22"/>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67" width="10.7265625" customWidth="1"/>
    <col min="68" max="68" width="2.1796875" customWidth="1"/>
    <col min="69" max="70" width="10.7265625" customWidth="1"/>
    <col min="71" max="71" width="2.1796875" customWidth="1"/>
  </cols>
  <sheetData>
    <row r="2" spans="2:70" ht="40" customHeight="1" x14ac:dyDescent="0.35">
      <c r="D2" s="29" t="s">
        <v>312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row>
    <row r="5" spans="2:70" ht="30" customHeight="1" x14ac:dyDescent="0.35">
      <c r="B5" s="15"/>
      <c r="C5" s="15"/>
      <c r="D5" s="30" t="s">
        <v>74</v>
      </c>
      <c r="E5" s="30"/>
      <c r="F5" s="15"/>
      <c r="G5" s="30" t="s">
        <v>75</v>
      </c>
      <c r="H5" s="30"/>
      <c r="I5" s="30"/>
      <c r="J5" s="30"/>
      <c r="K5" s="30"/>
      <c r="L5" s="30"/>
      <c r="M5" s="15"/>
      <c r="N5" s="30" t="s">
        <v>76</v>
      </c>
      <c r="O5" s="30"/>
      <c r="P5" s="30"/>
      <c r="Q5" s="30"/>
      <c r="R5" s="15"/>
      <c r="S5" s="30" t="s">
        <v>77</v>
      </c>
      <c r="T5" s="30"/>
      <c r="U5" s="30"/>
      <c r="V5" s="30"/>
      <c r="W5" s="30"/>
      <c r="X5" s="30"/>
      <c r="Y5" s="30"/>
      <c r="Z5" s="30"/>
      <c r="AA5" s="30"/>
      <c r="AB5" s="30"/>
      <c r="AC5" s="30"/>
      <c r="AD5" s="30"/>
      <c r="AE5" s="15"/>
      <c r="AF5" s="30" t="s">
        <v>78</v>
      </c>
      <c r="AG5" s="30"/>
      <c r="AH5" s="30"/>
      <c r="AI5" s="15"/>
      <c r="AJ5" s="30" t="s">
        <v>79</v>
      </c>
      <c r="AK5" s="30"/>
      <c r="AL5" s="30"/>
      <c r="AM5" s="30"/>
      <c r="AN5" s="30"/>
      <c r="AO5" s="15"/>
      <c r="AP5" s="30" t="s">
        <v>80</v>
      </c>
      <c r="AQ5" s="30"/>
      <c r="AR5" s="30"/>
      <c r="AS5" s="15"/>
      <c r="AT5" s="30" t="s">
        <v>81</v>
      </c>
      <c r="AU5" s="30"/>
      <c r="AV5" s="30"/>
      <c r="AW5" s="30"/>
      <c r="AX5" s="30"/>
      <c r="AY5" s="15"/>
      <c r="AZ5" s="30" t="s">
        <v>82</v>
      </c>
      <c r="BA5" s="30"/>
      <c r="BB5" s="30"/>
      <c r="BC5" s="30"/>
      <c r="BD5" s="30"/>
      <c r="BE5" s="30"/>
      <c r="BF5" s="30"/>
      <c r="BG5" s="30"/>
      <c r="BH5" s="30"/>
      <c r="BI5" s="30"/>
      <c r="BJ5" s="30"/>
      <c r="BK5" s="30"/>
      <c r="BL5" s="30"/>
      <c r="BM5" s="30"/>
      <c r="BN5" s="30"/>
      <c r="BO5" s="30"/>
      <c r="BP5" s="15"/>
      <c r="BQ5" s="30" t="s">
        <v>83</v>
      </c>
      <c r="BR5" s="30"/>
    </row>
    <row r="6" spans="2:7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46</v>
      </c>
      <c r="AQ6" s="12" t="s">
        <v>47</v>
      </c>
      <c r="AR6" s="12" t="s">
        <v>50</v>
      </c>
      <c r="AT6" s="12" t="s">
        <v>51</v>
      </c>
      <c r="AU6" s="12" t="s">
        <v>52</v>
      </c>
      <c r="AV6" s="12" t="s">
        <v>53</v>
      </c>
      <c r="AW6" s="12" t="s">
        <v>54</v>
      </c>
      <c r="AX6" s="12" t="s">
        <v>55</v>
      </c>
      <c r="AZ6" s="12" t="s">
        <v>56</v>
      </c>
      <c r="BA6" s="12" t="s">
        <v>57</v>
      </c>
      <c r="BB6" s="12" t="s">
        <v>58</v>
      </c>
      <c r="BC6" s="12" t="s">
        <v>59</v>
      </c>
      <c r="BD6" s="12" t="s">
        <v>60</v>
      </c>
      <c r="BE6" s="12" t="s">
        <v>61</v>
      </c>
      <c r="BF6" s="12" t="s">
        <v>62</v>
      </c>
      <c r="BG6" s="12" t="s">
        <v>63</v>
      </c>
      <c r="BH6" s="12" t="s">
        <v>64</v>
      </c>
      <c r="BI6" s="12" t="s">
        <v>65</v>
      </c>
      <c r="BJ6" s="12" t="s">
        <v>66</v>
      </c>
      <c r="BK6" s="12" t="s">
        <v>67</v>
      </c>
      <c r="BL6" s="12" t="s">
        <v>68</v>
      </c>
      <c r="BM6" s="12" t="s">
        <v>69</v>
      </c>
      <c r="BN6" s="12" t="s">
        <v>70</v>
      </c>
      <c r="BO6" s="12" t="s">
        <v>71</v>
      </c>
      <c r="BQ6" s="12" t="s">
        <v>72</v>
      </c>
      <c r="BR6" s="12" t="s">
        <v>73</v>
      </c>
    </row>
    <row r="7" spans="2:70" ht="30" customHeight="1" x14ac:dyDescent="0.35">
      <c r="B7" s="10" t="s">
        <v>19</v>
      </c>
      <c r="C7" s="10">
        <v>4012</v>
      </c>
      <c r="D7" s="10">
        <v>1971</v>
      </c>
      <c r="E7" s="10">
        <v>2028</v>
      </c>
      <c r="F7" s="10"/>
      <c r="G7" s="10">
        <v>497</v>
      </c>
      <c r="H7" s="10">
        <v>704</v>
      </c>
      <c r="I7" s="10">
        <v>694</v>
      </c>
      <c r="J7" s="10">
        <v>693</v>
      </c>
      <c r="K7" s="10">
        <v>571</v>
      </c>
      <c r="L7" s="10">
        <v>853</v>
      </c>
      <c r="M7" s="10"/>
      <c r="N7" s="10">
        <v>1178</v>
      </c>
      <c r="O7" s="10">
        <v>1131</v>
      </c>
      <c r="P7" s="10">
        <v>781</v>
      </c>
      <c r="Q7" s="10">
        <v>909</v>
      </c>
      <c r="R7" s="10"/>
      <c r="S7" s="10">
        <v>563</v>
      </c>
      <c r="T7" s="10">
        <v>553</v>
      </c>
      <c r="U7" s="10">
        <v>314</v>
      </c>
      <c r="V7" s="10">
        <v>343</v>
      </c>
      <c r="W7" s="10">
        <v>293</v>
      </c>
      <c r="X7" s="10">
        <v>376</v>
      </c>
      <c r="Y7" s="10">
        <v>336</v>
      </c>
      <c r="Z7" s="10">
        <v>171</v>
      </c>
      <c r="AA7" s="10">
        <v>447</v>
      </c>
      <c r="AB7" s="10">
        <v>337</v>
      </c>
      <c r="AC7" s="10">
        <v>188</v>
      </c>
      <c r="AD7" s="10">
        <v>91</v>
      </c>
      <c r="AE7" s="10"/>
      <c r="AF7" s="10">
        <v>1421</v>
      </c>
      <c r="AG7" s="10">
        <v>1665</v>
      </c>
      <c r="AH7" s="10">
        <v>577</v>
      </c>
      <c r="AI7" s="10"/>
      <c r="AJ7" s="10">
        <v>1433</v>
      </c>
      <c r="AK7" s="10">
        <v>1082</v>
      </c>
      <c r="AL7" s="10">
        <v>299</v>
      </c>
      <c r="AM7" s="10">
        <v>42</v>
      </c>
      <c r="AN7" s="10">
        <v>541</v>
      </c>
      <c r="AO7" s="10"/>
      <c r="AP7" s="10">
        <v>878</v>
      </c>
      <c r="AQ7" s="10">
        <v>1369</v>
      </c>
      <c r="AR7" s="10">
        <v>264</v>
      </c>
      <c r="AS7" s="10"/>
      <c r="AT7" s="10">
        <v>929</v>
      </c>
      <c r="AU7" s="10">
        <v>932</v>
      </c>
      <c r="AV7" s="10">
        <v>1096</v>
      </c>
      <c r="AW7" s="10">
        <v>455</v>
      </c>
      <c r="AX7" s="10">
        <v>62</v>
      </c>
      <c r="AY7" s="10"/>
      <c r="AZ7" s="10">
        <v>33</v>
      </c>
      <c r="BA7" s="10">
        <v>185</v>
      </c>
      <c r="BB7" s="10">
        <v>256</v>
      </c>
      <c r="BC7" s="10">
        <v>269</v>
      </c>
      <c r="BD7" s="10">
        <v>403</v>
      </c>
      <c r="BE7" s="10">
        <v>436</v>
      </c>
      <c r="BF7" s="10">
        <v>391</v>
      </c>
      <c r="BG7" s="10">
        <v>312</v>
      </c>
      <c r="BH7" s="10">
        <v>253</v>
      </c>
      <c r="BI7" s="10">
        <v>211</v>
      </c>
      <c r="BJ7" s="10">
        <v>336</v>
      </c>
      <c r="BK7" s="10">
        <v>187</v>
      </c>
      <c r="BL7" s="10">
        <v>180</v>
      </c>
      <c r="BM7" s="10">
        <v>103</v>
      </c>
      <c r="BN7" s="10">
        <v>95</v>
      </c>
      <c r="BO7" s="10">
        <v>161</v>
      </c>
      <c r="BP7" s="10"/>
      <c r="BQ7" s="10">
        <v>1235</v>
      </c>
      <c r="BR7" s="10">
        <v>2665</v>
      </c>
    </row>
    <row r="8" spans="2:70" ht="30" customHeight="1" x14ac:dyDescent="0.35">
      <c r="B8" s="11" t="s">
        <v>20</v>
      </c>
      <c r="C8" s="11">
        <v>4012</v>
      </c>
      <c r="D8" s="11">
        <v>1975</v>
      </c>
      <c r="E8" s="11">
        <v>2024</v>
      </c>
      <c r="F8" s="11"/>
      <c r="G8" s="11">
        <v>558</v>
      </c>
      <c r="H8" s="11">
        <v>682</v>
      </c>
      <c r="I8" s="11">
        <v>685</v>
      </c>
      <c r="J8" s="11">
        <v>686</v>
      </c>
      <c r="K8" s="11">
        <v>562</v>
      </c>
      <c r="L8" s="11">
        <v>839</v>
      </c>
      <c r="M8" s="11"/>
      <c r="N8" s="11">
        <v>1080</v>
      </c>
      <c r="O8" s="11">
        <v>1039</v>
      </c>
      <c r="P8" s="11">
        <v>880</v>
      </c>
      <c r="Q8" s="11">
        <v>1000</v>
      </c>
      <c r="R8" s="11"/>
      <c r="S8" s="11">
        <v>562</v>
      </c>
      <c r="T8" s="11">
        <v>522</v>
      </c>
      <c r="U8" s="11">
        <v>321</v>
      </c>
      <c r="V8" s="11">
        <v>361</v>
      </c>
      <c r="W8" s="11">
        <v>281</v>
      </c>
      <c r="X8" s="11">
        <v>361</v>
      </c>
      <c r="Y8" s="11">
        <v>321</v>
      </c>
      <c r="Z8" s="11">
        <v>160</v>
      </c>
      <c r="AA8" s="11">
        <v>441</v>
      </c>
      <c r="AB8" s="11">
        <v>361</v>
      </c>
      <c r="AC8" s="11">
        <v>201</v>
      </c>
      <c r="AD8" s="11">
        <v>120</v>
      </c>
      <c r="AE8" s="11"/>
      <c r="AF8" s="11">
        <v>1410</v>
      </c>
      <c r="AG8" s="11">
        <v>1629</v>
      </c>
      <c r="AH8" s="11">
        <v>599</v>
      </c>
      <c r="AI8" s="11"/>
      <c r="AJ8" s="11">
        <v>1397</v>
      </c>
      <c r="AK8" s="11">
        <v>1071</v>
      </c>
      <c r="AL8" s="11">
        <v>288</v>
      </c>
      <c r="AM8" s="11">
        <v>45</v>
      </c>
      <c r="AN8" s="11">
        <v>558</v>
      </c>
      <c r="AO8" s="11"/>
      <c r="AP8" s="11">
        <v>856</v>
      </c>
      <c r="AQ8" s="11">
        <v>1358</v>
      </c>
      <c r="AR8" s="11">
        <v>259</v>
      </c>
      <c r="AS8" s="11"/>
      <c r="AT8" s="11">
        <v>961</v>
      </c>
      <c r="AU8" s="11">
        <v>958</v>
      </c>
      <c r="AV8" s="11">
        <v>1056</v>
      </c>
      <c r="AW8" s="11">
        <v>434</v>
      </c>
      <c r="AX8" s="11">
        <v>55</v>
      </c>
      <c r="AY8" s="11"/>
      <c r="AZ8" s="11">
        <v>33</v>
      </c>
      <c r="BA8" s="11">
        <v>186</v>
      </c>
      <c r="BB8" s="11">
        <v>267</v>
      </c>
      <c r="BC8" s="11">
        <v>280</v>
      </c>
      <c r="BD8" s="11">
        <v>416</v>
      </c>
      <c r="BE8" s="11">
        <v>443</v>
      </c>
      <c r="BF8" s="11">
        <v>394</v>
      </c>
      <c r="BG8" s="11">
        <v>314</v>
      </c>
      <c r="BH8" s="11">
        <v>257</v>
      </c>
      <c r="BI8" s="11">
        <v>206</v>
      </c>
      <c r="BJ8" s="11">
        <v>329</v>
      </c>
      <c r="BK8" s="11">
        <v>179</v>
      </c>
      <c r="BL8" s="11">
        <v>174</v>
      </c>
      <c r="BM8" s="11">
        <v>97</v>
      </c>
      <c r="BN8" s="11">
        <v>87</v>
      </c>
      <c r="BO8" s="11">
        <v>148</v>
      </c>
      <c r="BP8" s="11"/>
      <c r="BQ8" s="11">
        <v>1209</v>
      </c>
      <c r="BR8" s="11">
        <v>2688</v>
      </c>
    </row>
    <row r="9" spans="2:70" x14ac:dyDescent="0.35">
      <c r="B9" s="18" t="s">
        <v>298</v>
      </c>
      <c r="C9" s="17">
        <v>0.31734817714882202</v>
      </c>
      <c r="D9" s="17">
        <v>0.28191367090441899</v>
      </c>
      <c r="E9" s="17">
        <v>0.35341048961252602</v>
      </c>
      <c r="F9" s="17"/>
      <c r="G9" s="17">
        <v>0.34919883649205402</v>
      </c>
      <c r="H9" s="17">
        <v>0.39092898700183798</v>
      </c>
      <c r="I9" s="17">
        <v>0.350860981967131</v>
      </c>
      <c r="J9" s="17">
        <v>0.27340488469664398</v>
      </c>
      <c r="K9" s="17">
        <v>0.26899568508974098</v>
      </c>
      <c r="L9" s="17">
        <v>0.27724697837743001</v>
      </c>
      <c r="M9" s="17"/>
      <c r="N9" s="17">
        <v>0.38354500097197902</v>
      </c>
      <c r="O9" s="17">
        <v>0.32074960091802002</v>
      </c>
      <c r="P9" s="17">
        <v>0.302424526847974</v>
      </c>
      <c r="Q9" s="17">
        <v>0.25622827783260699</v>
      </c>
      <c r="R9" s="17"/>
      <c r="S9" s="17">
        <v>0.38341741115102901</v>
      </c>
      <c r="T9" s="17">
        <v>0.31395095121493799</v>
      </c>
      <c r="U9" s="17">
        <v>0.33246337948292198</v>
      </c>
      <c r="V9" s="17">
        <v>0.30996807680423699</v>
      </c>
      <c r="W9" s="17">
        <v>0.29184772622647598</v>
      </c>
      <c r="X9" s="17">
        <v>0.30103574981645698</v>
      </c>
      <c r="Y9" s="17">
        <v>0.29495193839502598</v>
      </c>
      <c r="Z9" s="17">
        <v>0.265829705773584</v>
      </c>
      <c r="AA9" s="17">
        <v>0.30827884693039398</v>
      </c>
      <c r="AB9" s="17">
        <v>0.28726350521799399</v>
      </c>
      <c r="AC9" s="17">
        <v>0.37254824462595298</v>
      </c>
      <c r="AD9" s="17">
        <v>0.27325790337172101</v>
      </c>
      <c r="AE9" s="17"/>
      <c r="AF9" s="17">
        <v>0.29597929201606898</v>
      </c>
      <c r="AG9" s="17">
        <v>0.34081113428126297</v>
      </c>
      <c r="AH9" s="17">
        <v>0.27140934404349998</v>
      </c>
      <c r="AI9" s="17"/>
      <c r="AJ9" s="17">
        <v>0.31217380065323802</v>
      </c>
      <c r="AK9" s="17">
        <v>0.34641349740959299</v>
      </c>
      <c r="AL9" s="17">
        <v>0.29387013006893897</v>
      </c>
      <c r="AM9" s="17">
        <v>0.24094040704252201</v>
      </c>
      <c r="AN9" s="17">
        <v>0.27596404049231898</v>
      </c>
      <c r="AO9" s="17"/>
      <c r="AP9" s="17">
        <v>0.32224801046684998</v>
      </c>
      <c r="AQ9" s="17">
        <v>0.34642289974895701</v>
      </c>
      <c r="AR9" s="17">
        <v>0.31008410338709302</v>
      </c>
      <c r="AS9" s="17"/>
      <c r="AT9" s="17">
        <v>0.24842508903046501</v>
      </c>
      <c r="AU9" s="17">
        <v>0.31904267457832203</v>
      </c>
      <c r="AV9" s="17">
        <v>0.36314377427144001</v>
      </c>
      <c r="AW9" s="17">
        <v>0.369533169896335</v>
      </c>
      <c r="AX9" s="17">
        <v>0.40567981225904798</v>
      </c>
      <c r="AY9" s="17"/>
      <c r="AZ9" s="17">
        <v>0.26603569508971098</v>
      </c>
      <c r="BA9" s="17">
        <v>0.23000592202252701</v>
      </c>
      <c r="BB9" s="17">
        <v>0.24263780661122</v>
      </c>
      <c r="BC9" s="17">
        <v>0.235548923937067</v>
      </c>
      <c r="BD9" s="17">
        <v>0.277958023179178</v>
      </c>
      <c r="BE9" s="17">
        <v>0.28526958700447702</v>
      </c>
      <c r="BF9" s="17">
        <v>0.30939229089015502</v>
      </c>
      <c r="BG9" s="17">
        <v>0.30969597370013902</v>
      </c>
      <c r="BH9" s="17">
        <v>0.36432619886823903</v>
      </c>
      <c r="BI9" s="17">
        <v>0.32170649238454202</v>
      </c>
      <c r="BJ9" s="17">
        <v>0.38500642076166303</v>
      </c>
      <c r="BK9" s="17">
        <v>0.42344565164120901</v>
      </c>
      <c r="BL9" s="17">
        <v>0.39551855280992598</v>
      </c>
      <c r="BM9" s="17">
        <v>0.452139244886539</v>
      </c>
      <c r="BN9" s="17">
        <v>0.40853110633769102</v>
      </c>
      <c r="BO9" s="17">
        <v>0.42745778304195298</v>
      </c>
      <c r="BP9" s="17"/>
      <c r="BQ9" s="17">
        <v>0.38900994691971702</v>
      </c>
      <c r="BR9" s="17">
        <v>0.28760342798681399</v>
      </c>
    </row>
    <row r="10" spans="2:70" x14ac:dyDescent="0.35">
      <c r="B10" s="18" t="s">
        <v>299</v>
      </c>
      <c r="C10" s="17">
        <v>0.447843970859371</v>
      </c>
      <c r="D10" s="17">
        <v>0.45472930928273297</v>
      </c>
      <c r="E10" s="17">
        <v>0.441739333840522</v>
      </c>
      <c r="F10" s="17"/>
      <c r="G10" s="17">
        <v>0.43889978521470602</v>
      </c>
      <c r="H10" s="17">
        <v>0.41448728541916702</v>
      </c>
      <c r="I10" s="17">
        <v>0.46721454246671201</v>
      </c>
      <c r="J10" s="17">
        <v>0.46335449193176897</v>
      </c>
      <c r="K10" s="17">
        <v>0.44046195244672898</v>
      </c>
      <c r="L10" s="17">
        <v>0.45736674935459698</v>
      </c>
      <c r="M10" s="17"/>
      <c r="N10" s="17">
        <v>0.45109441863661698</v>
      </c>
      <c r="O10" s="17">
        <v>0.45645115522394702</v>
      </c>
      <c r="P10" s="17">
        <v>0.46758066124889303</v>
      </c>
      <c r="Q10" s="17">
        <v>0.41900725476283202</v>
      </c>
      <c r="R10" s="17"/>
      <c r="S10" s="17">
        <v>0.43169118079559199</v>
      </c>
      <c r="T10" s="17">
        <v>0.44380157368506901</v>
      </c>
      <c r="U10" s="17">
        <v>0.43105401178371899</v>
      </c>
      <c r="V10" s="17">
        <v>0.43855427095760902</v>
      </c>
      <c r="W10" s="17">
        <v>0.45227073255253802</v>
      </c>
      <c r="X10" s="17">
        <v>0.45606936335793002</v>
      </c>
      <c r="Y10" s="17">
        <v>0.45074143026527702</v>
      </c>
      <c r="Z10" s="17">
        <v>0.50130956226361501</v>
      </c>
      <c r="AA10" s="17">
        <v>0.461461832541877</v>
      </c>
      <c r="AB10" s="17">
        <v>0.45077965653336399</v>
      </c>
      <c r="AC10" s="17">
        <v>0.42694199604977301</v>
      </c>
      <c r="AD10" s="17">
        <v>0.47591487634367202</v>
      </c>
      <c r="AE10" s="17"/>
      <c r="AF10" s="17">
        <v>0.44202367085437699</v>
      </c>
      <c r="AG10" s="17">
        <v>0.45514791999590098</v>
      </c>
      <c r="AH10" s="17">
        <v>0.44173257300184599</v>
      </c>
      <c r="AI10" s="17"/>
      <c r="AJ10" s="17">
        <v>0.46521517210601199</v>
      </c>
      <c r="AK10" s="17">
        <v>0.433963544157278</v>
      </c>
      <c r="AL10" s="17">
        <v>0.45919955399439999</v>
      </c>
      <c r="AM10" s="17">
        <v>0.41110221772204703</v>
      </c>
      <c r="AN10" s="17">
        <v>0.43345153639432299</v>
      </c>
      <c r="AO10" s="17"/>
      <c r="AP10" s="17">
        <v>0.47541311525102298</v>
      </c>
      <c r="AQ10" s="17">
        <v>0.45167068080631301</v>
      </c>
      <c r="AR10" s="17">
        <v>0.43050291587148598</v>
      </c>
      <c r="AS10" s="17"/>
      <c r="AT10" s="17">
        <v>0.463455731431763</v>
      </c>
      <c r="AU10" s="17">
        <v>0.43268892649311802</v>
      </c>
      <c r="AV10" s="17">
        <v>0.44002733497629598</v>
      </c>
      <c r="AW10" s="17">
        <v>0.45732090915838702</v>
      </c>
      <c r="AX10" s="17">
        <v>0.35421413937178797</v>
      </c>
      <c r="AY10" s="17"/>
      <c r="AZ10" s="17">
        <v>0.323853621371815</v>
      </c>
      <c r="BA10" s="17">
        <v>0.37840115939862001</v>
      </c>
      <c r="BB10" s="17">
        <v>0.43623586568307599</v>
      </c>
      <c r="BC10" s="17">
        <v>0.41204789758530402</v>
      </c>
      <c r="BD10" s="17">
        <v>0.41297752910156399</v>
      </c>
      <c r="BE10" s="17">
        <v>0.43985601255448797</v>
      </c>
      <c r="BF10" s="17">
        <v>0.477657991094807</v>
      </c>
      <c r="BG10" s="17">
        <v>0.51590806421824698</v>
      </c>
      <c r="BH10" s="17">
        <v>0.43420116075732201</v>
      </c>
      <c r="BI10" s="17">
        <v>0.50899190701716601</v>
      </c>
      <c r="BJ10" s="17">
        <v>0.461508548472637</v>
      </c>
      <c r="BK10" s="17">
        <v>0.44207769848547201</v>
      </c>
      <c r="BL10" s="17">
        <v>0.47271953498382902</v>
      </c>
      <c r="BM10" s="17">
        <v>0.42901548350145502</v>
      </c>
      <c r="BN10" s="17">
        <v>0.45825579949346201</v>
      </c>
      <c r="BO10" s="17">
        <v>0.44098099413751901</v>
      </c>
      <c r="BP10" s="17"/>
      <c r="BQ10" s="17">
        <v>0.439532879636371</v>
      </c>
      <c r="BR10" s="17">
        <v>0.44991083649337799</v>
      </c>
    </row>
    <row r="11" spans="2:70" x14ac:dyDescent="0.35">
      <c r="B11" s="18" t="s">
        <v>300</v>
      </c>
      <c r="C11" s="17">
        <v>0.131553436174835</v>
      </c>
      <c r="D11" s="17">
        <v>0.148221329855767</v>
      </c>
      <c r="E11" s="17">
        <v>0.114985610211599</v>
      </c>
      <c r="F11" s="17"/>
      <c r="G11" s="17">
        <v>0.13353816468589</v>
      </c>
      <c r="H11" s="17">
        <v>0.11393487483683799</v>
      </c>
      <c r="I11" s="17">
        <v>0.105175996325931</v>
      </c>
      <c r="J11" s="17">
        <v>0.143724053037417</v>
      </c>
      <c r="K11" s="17">
        <v>0.153868422664653</v>
      </c>
      <c r="L11" s="17">
        <v>0.14120937773144801</v>
      </c>
      <c r="M11" s="17"/>
      <c r="N11" s="17">
        <v>0.100861783803097</v>
      </c>
      <c r="O11" s="17">
        <v>0.13381976303962601</v>
      </c>
      <c r="P11" s="17">
        <v>0.12339645060066599</v>
      </c>
      <c r="Q11" s="17">
        <v>0.168358398793065</v>
      </c>
      <c r="R11" s="17"/>
      <c r="S11" s="17">
        <v>0.11103647897405999</v>
      </c>
      <c r="T11" s="17">
        <v>0.13998053190962201</v>
      </c>
      <c r="U11" s="17">
        <v>0.14263968199882501</v>
      </c>
      <c r="V11" s="17">
        <v>0.133821366029893</v>
      </c>
      <c r="W11" s="17">
        <v>0.14992613789554801</v>
      </c>
      <c r="X11" s="17">
        <v>0.113358229711414</v>
      </c>
      <c r="Y11" s="17">
        <v>0.14840765685731699</v>
      </c>
      <c r="Z11" s="17">
        <v>0.11126944333243299</v>
      </c>
      <c r="AA11" s="17">
        <v>0.118161556899127</v>
      </c>
      <c r="AB11" s="17">
        <v>0.148954348801389</v>
      </c>
      <c r="AC11" s="17">
        <v>0.12071410000457999</v>
      </c>
      <c r="AD11" s="17">
        <v>0.16319605999276601</v>
      </c>
      <c r="AE11" s="17"/>
      <c r="AF11" s="17">
        <v>0.13191489459560801</v>
      </c>
      <c r="AG11" s="17">
        <v>0.12159163505903001</v>
      </c>
      <c r="AH11" s="17">
        <v>0.16303563096749599</v>
      </c>
      <c r="AI11" s="17"/>
      <c r="AJ11" s="17">
        <v>0.115985985037249</v>
      </c>
      <c r="AK11" s="17">
        <v>0.13129667636855899</v>
      </c>
      <c r="AL11" s="17">
        <v>0.122464209842026</v>
      </c>
      <c r="AM11" s="17">
        <v>0.14720040475000201</v>
      </c>
      <c r="AN11" s="17">
        <v>0.15220467352477801</v>
      </c>
      <c r="AO11" s="17"/>
      <c r="AP11" s="17">
        <v>0.114452902073348</v>
      </c>
      <c r="AQ11" s="17">
        <v>0.12683314897879799</v>
      </c>
      <c r="AR11" s="17">
        <v>0.14003905257073199</v>
      </c>
      <c r="AS11" s="17"/>
      <c r="AT11" s="17">
        <v>0.155321441146864</v>
      </c>
      <c r="AU11" s="17">
        <v>0.145497405296629</v>
      </c>
      <c r="AV11" s="17">
        <v>0.10173536871288801</v>
      </c>
      <c r="AW11" s="17">
        <v>0.12601199173265701</v>
      </c>
      <c r="AX11" s="17">
        <v>0.15075008612399399</v>
      </c>
      <c r="AY11" s="17"/>
      <c r="AZ11" s="17">
        <v>0.25570871161189102</v>
      </c>
      <c r="BA11" s="17">
        <v>0.16718706297053901</v>
      </c>
      <c r="BB11" s="17">
        <v>0.17141570303738801</v>
      </c>
      <c r="BC11" s="17">
        <v>0.16260132056846599</v>
      </c>
      <c r="BD11" s="17">
        <v>0.18475004552448701</v>
      </c>
      <c r="BE11" s="17">
        <v>0.15066742255593499</v>
      </c>
      <c r="BF11" s="17">
        <v>0.119400390727901</v>
      </c>
      <c r="BG11" s="17">
        <v>8.9663973975064301E-2</v>
      </c>
      <c r="BH11" s="17">
        <v>0.119754643995391</v>
      </c>
      <c r="BI11" s="17">
        <v>9.5081144714222701E-2</v>
      </c>
      <c r="BJ11" s="17">
        <v>9.9299344629725103E-2</v>
      </c>
      <c r="BK11" s="17">
        <v>7.9641948977770896E-2</v>
      </c>
      <c r="BL11" s="17">
        <v>0.104199132177728</v>
      </c>
      <c r="BM11" s="17">
        <v>0.100215797467055</v>
      </c>
      <c r="BN11" s="17">
        <v>0.101806066316218</v>
      </c>
      <c r="BO11" s="17">
        <v>0.100355205651509</v>
      </c>
      <c r="BP11" s="17"/>
      <c r="BQ11" s="17">
        <v>0.10089302078281399</v>
      </c>
      <c r="BR11" s="17">
        <v>0.143557129539332</v>
      </c>
    </row>
    <row r="12" spans="2:70" x14ac:dyDescent="0.35">
      <c r="B12" s="18" t="s">
        <v>301</v>
      </c>
      <c r="C12" s="17">
        <v>4.9231420264129598E-2</v>
      </c>
      <c r="D12" s="17">
        <v>5.7869636400148E-2</v>
      </c>
      <c r="E12" s="17">
        <v>4.01808355109615E-2</v>
      </c>
      <c r="F12" s="17"/>
      <c r="G12" s="17">
        <v>5.0513773454744497E-2</v>
      </c>
      <c r="H12" s="17">
        <v>3.8529555347492098E-2</v>
      </c>
      <c r="I12" s="17">
        <v>4.4658558659076503E-2</v>
      </c>
      <c r="J12" s="17">
        <v>5.1906836868427897E-2</v>
      </c>
      <c r="K12" s="17">
        <v>5.41228221513705E-2</v>
      </c>
      <c r="L12" s="17">
        <v>5.53531315625575E-2</v>
      </c>
      <c r="M12" s="17"/>
      <c r="N12" s="17">
        <v>2.7331940994819101E-2</v>
      </c>
      <c r="O12" s="17">
        <v>4.3253266872426997E-2</v>
      </c>
      <c r="P12" s="17">
        <v>5.68188234088449E-2</v>
      </c>
      <c r="Q12" s="17">
        <v>7.2101953514528597E-2</v>
      </c>
      <c r="R12" s="17"/>
      <c r="S12" s="17">
        <v>3.7008019743551702E-2</v>
      </c>
      <c r="T12" s="17">
        <v>4.7287652390683603E-2</v>
      </c>
      <c r="U12" s="17">
        <v>5.4844612632810798E-2</v>
      </c>
      <c r="V12" s="17">
        <v>5.4497237479888098E-2</v>
      </c>
      <c r="W12" s="17">
        <v>5.6053752902463699E-2</v>
      </c>
      <c r="X12" s="17">
        <v>6.4571940042222498E-2</v>
      </c>
      <c r="Y12" s="17">
        <v>5.6419463222055599E-2</v>
      </c>
      <c r="Z12" s="17">
        <v>5.4395687532759099E-2</v>
      </c>
      <c r="AA12" s="17">
        <v>4.9524667317457298E-2</v>
      </c>
      <c r="AB12" s="17">
        <v>5.8836434236189603E-2</v>
      </c>
      <c r="AC12" s="17">
        <v>1.54929342181771E-2</v>
      </c>
      <c r="AD12" s="17">
        <v>2.2371559859765602E-2</v>
      </c>
      <c r="AE12" s="17"/>
      <c r="AF12" s="17">
        <v>6.1420317926043903E-2</v>
      </c>
      <c r="AG12" s="17">
        <v>3.8224705992724803E-2</v>
      </c>
      <c r="AH12" s="17">
        <v>6.0627288951723597E-2</v>
      </c>
      <c r="AI12" s="17"/>
      <c r="AJ12" s="17">
        <v>5.1296941730960097E-2</v>
      </c>
      <c r="AK12" s="17">
        <v>4.7233788599351297E-2</v>
      </c>
      <c r="AL12" s="17">
        <v>5.5035781217723498E-2</v>
      </c>
      <c r="AM12" s="17">
        <v>8.0338527052836006E-2</v>
      </c>
      <c r="AN12" s="17">
        <v>6.4008914017789201E-2</v>
      </c>
      <c r="AO12" s="17"/>
      <c r="AP12" s="17">
        <v>4.2144728555693498E-2</v>
      </c>
      <c r="AQ12" s="17">
        <v>3.8718880540453603E-2</v>
      </c>
      <c r="AR12" s="17">
        <v>4.9276815638598502E-2</v>
      </c>
      <c r="AS12" s="17"/>
      <c r="AT12" s="17">
        <v>5.1654184092864E-2</v>
      </c>
      <c r="AU12" s="17">
        <v>5.5630213872053101E-2</v>
      </c>
      <c r="AV12" s="17">
        <v>5.4329820233063E-2</v>
      </c>
      <c r="AW12" s="17">
        <v>2.1004681516452201E-2</v>
      </c>
      <c r="AX12" s="17">
        <v>2.9681745261130699E-2</v>
      </c>
      <c r="AY12" s="17"/>
      <c r="AZ12" s="17">
        <v>2.6152030040453401E-2</v>
      </c>
      <c r="BA12" s="17">
        <v>7.8899027038365294E-2</v>
      </c>
      <c r="BB12" s="17">
        <v>7.2281845312993503E-2</v>
      </c>
      <c r="BC12" s="17">
        <v>0.106870219954945</v>
      </c>
      <c r="BD12" s="17">
        <v>6.8786415535972506E-2</v>
      </c>
      <c r="BE12" s="17">
        <v>5.4833761207456401E-2</v>
      </c>
      <c r="BF12" s="17">
        <v>4.1204149066914102E-2</v>
      </c>
      <c r="BG12" s="17">
        <v>3.74604404802861E-2</v>
      </c>
      <c r="BH12" s="17">
        <v>5.2696084718383399E-2</v>
      </c>
      <c r="BI12" s="17">
        <v>2.5321406098073901E-2</v>
      </c>
      <c r="BJ12" s="17">
        <v>2.94864683382043E-2</v>
      </c>
      <c r="BK12" s="17">
        <v>2.7849409921775599E-2</v>
      </c>
      <c r="BL12" s="17">
        <v>2.1710826739584601E-2</v>
      </c>
      <c r="BM12" s="17">
        <v>1.8629474144950899E-2</v>
      </c>
      <c r="BN12" s="17">
        <v>3.1407027852628902E-2</v>
      </c>
      <c r="BO12" s="17">
        <v>1.7606151960087701E-2</v>
      </c>
      <c r="BP12" s="17"/>
      <c r="BQ12" s="17">
        <v>3.7713945444712203E-2</v>
      </c>
      <c r="BR12" s="17">
        <v>5.5655627510382298E-2</v>
      </c>
    </row>
    <row r="13" spans="2:70" x14ac:dyDescent="0.35">
      <c r="B13" s="18" t="s">
        <v>302</v>
      </c>
      <c r="C13" s="17">
        <v>5.1131192309670302E-2</v>
      </c>
      <c r="D13" s="17">
        <v>5.5976249786255101E-2</v>
      </c>
      <c r="E13" s="17">
        <v>4.5210005193012701E-2</v>
      </c>
      <c r="F13" s="17"/>
      <c r="G13" s="17">
        <v>2.2100164338243401E-2</v>
      </c>
      <c r="H13" s="17">
        <v>3.79899633287362E-2</v>
      </c>
      <c r="I13" s="17">
        <v>3.0821270503881799E-2</v>
      </c>
      <c r="J13" s="17">
        <v>6.5162512697352099E-2</v>
      </c>
      <c r="K13" s="17">
        <v>7.8820411525951206E-2</v>
      </c>
      <c r="L13" s="17">
        <v>6.7713149237660697E-2</v>
      </c>
      <c r="M13" s="17"/>
      <c r="N13" s="17">
        <v>3.4809197191349402E-2</v>
      </c>
      <c r="O13" s="17">
        <v>4.4904008374661498E-2</v>
      </c>
      <c r="P13" s="17">
        <v>4.7316761888911402E-2</v>
      </c>
      <c r="Q13" s="17">
        <v>7.8269986032416805E-2</v>
      </c>
      <c r="R13" s="17"/>
      <c r="S13" s="17">
        <v>3.4858738712488402E-2</v>
      </c>
      <c r="T13" s="17">
        <v>5.1829637789743997E-2</v>
      </c>
      <c r="U13" s="17">
        <v>3.5993851302560699E-2</v>
      </c>
      <c r="V13" s="17">
        <v>6.3159048728372899E-2</v>
      </c>
      <c r="W13" s="17">
        <v>4.6808345351099699E-2</v>
      </c>
      <c r="X13" s="17">
        <v>5.7287579701375602E-2</v>
      </c>
      <c r="Y13" s="17">
        <v>4.5953508706278297E-2</v>
      </c>
      <c r="Z13" s="17">
        <v>6.7195601097608706E-2</v>
      </c>
      <c r="AA13" s="17">
        <v>6.0503893481029199E-2</v>
      </c>
      <c r="AB13" s="17">
        <v>5.4166055211063602E-2</v>
      </c>
      <c r="AC13" s="17">
        <v>5.9498673247479698E-2</v>
      </c>
      <c r="AD13" s="17">
        <v>5.5049699945039401E-2</v>
      </c>
      <c r="AE13" s="17"/>
      <c r="AF13" s="17">
        <v>6.5350664836455893E-2</v>
      </c>
      <c r="AG13" s="17">
        <v>4.1940353357856897E-2</v>
      </c>
      <c r="AH13" s="17">
        <v>5.9880592921565501E-2</v>
      </c>
      <c r="AI13" s="17"/>
      <c r="AJ13" s="17">
        <v>5.2659705079364502E-2</v>
      </c>
      <c r="AK13" s="17">
        <v>3.9095883427415698E-2</v>
      </c>
      <c r="AL13" s="17">
        <v>6.6958131940712304E-2</v>
      </c>
      <c r="AM13" s="17">
        <v>0.120418443432593</v>
      </c>
      <c r="AN13" s="17">
        <v>6.8928674501486403E-2</v>
      </c>
      <c r="AO13" s="17"/>
      <c r="AP13" s="17">
        <v>4.1384753995823503E-2</v>
      </c>
      <c r="AQ13" s="17">
        <v>3.5682655035947301E-2</v>
      </c>
      <c r="AR13" s="17">
        <v>5.9249980563097701E-2</v>
      </c>
      <c r="AS13" s="17"/>
      <c r="AT13" s="17">
        <v>7.8959925472731202E-2</v>
      </c>
      <c r="AU13" s="17">
        <v>4.2087860172097799E-2</v>
      </c>
      <c r="AV13" s="17">
        <v>4.0763701806312697E-2</v>
      </c>
      <c r="AW13" s="17">
        <v>2.40255907030586E-2</v>
      </c>
      <c r="AX13" s="17">
        <v>3.11148741230175E-2</v>
      </c>
      <c r="AY13" s="17"/>
      <c r="AZ13" s="17">
        <v>9.1125767589343196E-2</v>
      </c>
      <c r="BA13" s="17">
        <v>0.14032893282998399</v>
      </c>
      <c r="BB13" s="17">
        <v>6.9779183579663701E-2</v>
      </c>
      <c r="BC13" s="17">
        <v>7.9605439340220005E-2</v>
      </c>
      <c r="BD13" s="17">
        <v>5.3443417229184602E-2</v>
      </c>
      <c r="BE13" s="17">
        <v>6.7443362357494804E-2</v>
      </c>
      <c r="BF13" s="17">
        <v>4.9511915108633502E-2</v>
      </c>
      <c r="BG13" s="17">
        <v>4.7271547626263698E-2</v>
      </c>
      <c r="BH13" s="17">
        <v>2.9021911660664201E-2</v>
      </c>
      <c r="BI13" s="17">
        <v>4.46857399484605E-2</v>
      </c>
      <c r="BJ13" s="17">
        <v>2.1510258982445098E-2</v>
      </c>
      <c r="BK13" s="17">
        <v>2.6985290973773401E-2</v>
      </c>
      <c r="BL13" s="17">
        <v>5.8519532889324301E-3</v>
      </c>
      <c r="BM13" s="17">
        <v>0</v>
      </c>
      <c r="BN13" s="17">
        <v>0</v>
      </c>
      <c r="BO13" s="17">
        <v>1.3599865208931E-2</v>
      </c>
      <c r="BP13" s="17"/>
      <c r="BQ13" s="17">
        <v>3.2095124225229602E-2</v>
      </c>
      <c r="BR13" s="17">
        <v>6.0075822377011603E-2</v>
      </c>
    </row>
    <row r="14" spans="2:70" x14ac:dyDescent="0.35">
      <c r="B14" s="18" t="s">
        <v>129</v>
      </c>
      <c r="C14" s="17">
        <v>2.8918032431713698E-3</v>
      </c>
      <c r="D14" s="17">
        <v>1.28980377067806E-3</v>
      </c>
      <c r="E14" s="17">
        <v>4.47372563137811E-3</v>
      </c>
      <c r="F14" s="17"/>
      <c r="G14" s="17">
        <v>5.7492758143617298E-3</v>
      </c>
      <c r="H14" s="17">
        <v>4.1293340659288901E-3</v>
      </c>
      <c r="I14" s="17">
        <v>1.2686500772678001E-3</v>
      </c>
      <c r="J14" s="17">
        <v>2.44722076838931E-3</v>
      </c>
      <c r="K14" s="17">
        <v>3.7307061215548199E-3</v>
      </c>
      <c r="L14" s="17">
        <v>1.1106137363072401E-3</v>
      </c>
      <c r="M14" s="17"/>
      <c r="N14" s="17">
        <v>2.3576584021384201E-3</v>
      </c>
      <c r="O14" s="17">
        <v>8.2220557131777402E-4</v>
      </c>
      <c r="P14" s="17">
        <v>2.4627760047097901E-3</v>
      </c>
      <c r="Q14" s="17">
        <v>6.0341290645502697E-3</v>
      </c>
      <c r="R14" s="17"/>
      <c r="S14" s="17">
        <v>1.9881706232787399E-3</v>
      </c>
      <c r="T14" s="17">
        <v>3.1496530099429602E-3</v>
      </c>
      <c r="U14" s="17">
        <v>3.0044627991617401E-3</v>
      </c>
      <c r="V14" s="17">
        <v>0</v>
      </c>
      <c r="W14" s="17">
        <v>3.0933050718752902E-3</v>
      </c>
      <c r="X14" s="17">
        <v>7.6771373706007798E-3</v>
      </c>
      <c r="Y14" s="17">
        <v>3.5260025540463698E-3</v>
      </c>
      <c r="Z14" s="17">
        <v>0</v>
      </c>
      <c r="AA14" s="17">
        <v>2.06920283011506E-3</v>
      </c>
      <c r="AB14" s="17">
        <v>0</v>
      </c>
      <c r="AC14" s="17">
        <v>4.8040518540375197E-3</v>
      </c>
      <c r="AD14" s="17">
        <v>1.02099004870358E-2</v>
      </c>
      <c r="AE14" s="17"/>
      <c r="AF14" s="17">
        <v>3.3111597714458002E-3</v>
      </c>
      <c r="AG14" s="17">
        <v>2.2842513132239201E-3</v>
      </c>
      <c r="AH14" s="17">
        <v>3.3145701138688499E-3</v>
      </c>
      <c r="AI14" s="17"/>
      <c r="AJ14" s="17">
        <v>2.6683953931759502E-3</v>
      </c>
      <c r="AK14" s="17">
        <v>1.99661003780304E-3</v>
      </c>
      <c r="AL14" s="17">
        <v>2.4721929361984302E-3</v>
      </c>
      <c r="AM14" s="17">
        <v>0</v>
      </c>
      <c r="AN14" s="17">
        <v>5.4421610693045804E-3</v>
      </c>
      <c r="AO14" s="17"/>
      <c r="AP14" s="17">
        <v>4.3564896572619704E-3</v>
      </c>
      <c r="AQ14" s="17">
        <v>6.7173488953058797E-4</v>
      </c>
      <c r="AR14" s="17">
        <v>1.08471319689938E-2</v>
      </c>
      <c r="AS14" s="17"/>
      <c r="AT14" s="17">
        <v>2.1836288253126702E-3</v>
      </c>
      <c r="AU14" s="17">
        <v>5.0529195877805303E-3</v>
      </c>
      <c r="AV14" s="17">
        <v>0</v>
      </c>
      <c r="AW14" s="17">
        <v>2.1036569931109101E-3</v>
      </c>
      <c r="AX14" s="17">
        <v>2.8559342861021499E-2</v>
      </c>
      <c r="AY14" s="17"/>
      <c r="AZ14" s="17">
        <v>3.71241742967863E-2</v>
      </c>
      <c r="BA14" s="17">
        <v>5.1778957399644396E-3</v>
      </c>
      <c r="BB14" s="17">
        <v>7.6495957756588196E-3</v>
      </c>
      <c r="BC14" s="17">
        <v>3.3261986139972001E-3</v>
      </c>
      <c r="BD14" s="17">
        <v>2.0845694296139799E-3</v>
      </c>
      <c r="BE14" s="17">
        <v>1.9298543201486499E-3</v>
      </c>
      <c r="BF14" s="17">
        <v>2.83326311158973E-3</v>
      </c>
      <c r="BG14" s="17">
        <v>0</v>
      </c>
      <c r="BH14" s="17">
        <v>0</v>
      </c>
      <c r="BI14" s="17">
        <v>4.21330983753458E-3</v>
      </c>
      <c r="BJ14" s="17">
        <v>3.1889588153264799E-3</v>
      </c>
      <c r="BK14" s="17">
        <v>0</v>
      </c>
      <c r="BL14" s="17">
        <v>0</v>
      </c>
      <c r="BM14" s="17">
        <v>0</v>
      </c>
      <c r="BN14" s="17">
        <v>0</v>
      </c>
      <c r="BO14" s="17">
        <v>0</v>
      </c>
      <c r="BP14" s="17"/>
      <c r="BQ14" s="17">
        <v>7.5508299115595399E-4</v>
      </c>
      <c r="BR14" s="17">
        <v>3.1971560930818999E-3</v>
      </c>
    </row>
    <row r="15" spans="2:70" x14ac:dyDescent="0.35">
      <c r="B15" s="18" t="s">
        <v>303</v>
      </c>
      <c r="C15" s="21">
        <v>0.76519214800819402</v>
      </c>
      <c r="D15" s="21">
        <v>0.73664298018715202</v>
      </c>
      <c r="E15" s="21">
        <v>0.79514982345304897</v>
      </c>
      <c r="F15" s="21"/>
      <c r="G15" s="21">
        <v>0.78809862170676004</v>
      </c>
      <c r="H15" s="21">
        <v>0.805416272421005</v>
      </c>
      <c r="I15" s="21">
        <v>0.81807552443384302</v>
      </c>
      <c r="J15" s="21">
        <v>0.73675937662841295</v>
      </c>
      <c r="K15" s="21">
        <v>0.70945763753646995</v>
      </c>
      <c r="L15" s="21">
        <v>0.73461372773202704</v>
      </c>
      <c r="M15" s="21"/>
      <c r="N15" s="21">
        <v>0.834639419608596</v>
      </c>
      <c r="O15" s="21">
        <v>0.77720075614196704</v>
      </c>
      <c r="P15" s="21">
        <v>0.77000518809686802</v>
      </c>
      <c r="Q15" s="21">
        <v>0.675235532595439</v>
      </c>
      <c r="R15" s="21"/>
      <c r="S15" s="21">
        <v>0.815108591946621</v>
      </c>
      <c r="T15" s="21">
        <v>0.757752524900007</v>
      </c>
      <c r="U15" s="21">
        <v>0.76351739126664098</v>
      </c>
      <c r="V15" s="21">
        <v>0.74852234776184601</v>
      </c>
      <c r="W15" s="21">
        <v>0.74411845877901395</v>
      </c>
      <c r="X15" s="21">
        <v>0.757105113174387</v>
      </c>
      <c r="Y15" s="21">
        <v>0.745693368660302</v>
      </c>
      <c r="Z15" s="21">
        <v>0.76713926803720001</v>
      </c>
      <c r="AA15" s="21">
        <v>0.76974067947227098</v>
      </c>
      <c r="AB15" s="21">
        <v>0.73804316175135798</v>
      </c>
      <c r="AC15" s="21">
        <v>0.79949024067572605</v>
      </c>
      <c r="AD15" s="21">
        <v>0.74917277971539398</v>
      </c>
      <c r="AE15" s="21"/>
      <c r="AF15" s="21">
        <v>0.73800296287044598</v>
      </c>
      <c r="AG15" s="21">
        <v>0.79595905427716396</v>
      </c>
      <c r="AH15" s="21">
        <v>0.71314191704534602</v>
      </c>
      <c r="AI15" s="21"/>
      <c r="AJ15" s="21">
        <v>0.77738897275925001</v>
      </c>
      <c r="AK15" s="21">
        <v>0.78037704156687104</v>
      </c>
      <c r="AL15" s="21">
        <v>0.75306968406333996</v>
      </c>
      <c r="AM15" s="21">
        <v>0.65204262476456898</v>
      </c>
      <c r="AN15" s="21">
        <v>0.70941557688664203</v>
      </c>
      <c r="AO15" s="21"/>
      <c r="AP15" s="21">
        <v>0.79766112571787295</v>
      </c>
      <c r="AQ15" s="21">
        <v>0.79809358055527102</v>
      </c>
      <c r="AR15" s="21">
        <v>0.74058701925857795</v>
      </c>
      <c r="AS15" s="21"/>
      <c r="AT15" s="21">
        <v>0.711880820462228</v>
      </c>
      <c r="AU15" s="21">
        <v>0.75173160107143999</v>
      </c>
      <c r="AV15" s="21">
        <v>0.80317110924773605</v>
      </c>
      <c r="AW15" s="21">
        <v>0.82685407905472197</v>
      </c>
      <c r="AX15" s="21">
        <v>0.75989395163083595</v>
      </c>
      <c r="AY15" s="21"/>
      <c r="AZ15" s="21">
        <v>0.58988931646152598</v>
      </c>
      <c r="BA15" s="21">
        <v>0.60840708142114697</v>
      </c>
      <c r="BB15" s="21">
        <v>0.67887367229429596</v>
      </c>
      <c r="BC15" s="21">
        <v>0.64759682152237097</v>
      </c>
      <c r="BD15" s="21">
        <v>0.69093555228074199</v>
      </c>
      <c r="BE15" s="21">
        <v>0.72512559955896505</v>
      </c>
      <c r="BF15" s="21">
        <v>0.78705028198496096</v>
      </c>
      <c r="BG15" s="21">
        <v>0.82560403791838599</v>
      </c>
      <c r="BH15" s="21">
        <v>0.79852735962556098</v>
      </c>
      <c r="BI15" s="21">
        <v>0.83069839940170798</v>
      </c>
      <c r="BJ15" s="21">
        <v>0.84651496923429903</v>
      </c>
      <c r="BK15" s="21">
        <v>0.86552335012668002</v>
      </c>
      <c r="BL15" s="21">
        <v>0.868238087793755</v>
      </c>
      <c r="BM15" s="21">
        <v>0.88115472838799402</v>
      </c>
      <c r="BN15" s="21">
        <v>0.86678690583115303</v>
      </c>
      <c r="BO15" s="21">
        <v>0.86843877717947204</v>
      </c>
      <c r="BP15" s="21"/>
      <c r="BQ15" s="21">
        <v>0.82854282655608802</v>
      </c>
      <c r="BR15" s="21">
        <v>0.73751426448019197</v>
      </c>
    </row>
    <row r="16" spans="2:70" x14ac:dyDescent="0.35">
      <c r="B16" s="18" t="s">
        <v>304</v>
      </c>
      <c r="C16" s="21">
        <v>0.1003626125738</v>
      </c>
      <c r="D16" s="21">
        <v>0.113845886186403</v>
      </c>
      <c r="E16" s="21">
        <v>8.5390840703974194E-2</v>
      </c>
      <c r="F16" s="21"/>
      <c r="G16" s="21">
        <v>7.2613937792987998E-2</v>
      </c>
      <c r="H16" s="21">
        <v>7.6519518676228304E-2</v>
      </c>
      <c r="I16" s="21">
        <v>7.5479829162958298E-2</v>
      </c>
      <c r="J16" s="21">
        <v>0.11706934956578</v>
      </c>
      <c r="K16" s="21">
        <v>0.132943233677322</v>
      </c>
      <c r="L16" s="21">
        <v>0.123066280800218</v>
      </c>
      <c r="M16" s="21"/>
      <c r="N16" s="21">
        <v>6.2141138186168503E-2</v>
      </c>
      <c r="O16" s="21">
        <v>8.8157275247088496E-2</v>
      </c>
      <c r="P16" s="21">
        <v>0.104135585297756</v>
      </c>
      <c r="Q16" s="21">
        <v>0.150371939546945</v>
      </c>
      <c r="R16" s="21"/>
      <c r="S16" s="21">
        <v>7.1866758456040097E-2</v>
      </c>
      <c r="T16" s="21">
        <v>9.91172901804276E-2</v>
      </c>
      <c r="U16" s="21">
        <v>9.0838463935371594E-2</v>
      </c>
      <c r="V16" s="21">
        <v>0.117656286208261</v>
      </c>
      <c r="W16" s="21">
        <v>0.102862098253563</v>
      </c>
      <c r="X16" s="21">
        <v>0.121859519743598</v>
      </c>
      <c r="Y16" s="21">
        <v>0.102372971928334</v>
      </c>
      <c r="Z16" s="21">
        <v>0.121591288630368</v>
      </c>
      <c r="AA16" s="21">
        <v>0.110028560798487</v>
      </c>
      <c r="AB16" s="21">
        <v>0.113002489447253</v>
      </c>
      <c r="AC16" s="21">
        <v>7.4991607465656807E-2</v>
      </c>
      <c r="AD16" s="21">
        <v>7.7421259804805007E-2</v>
      </c>
      <c r="AE16" s="21"/>
      <c r="AF16" s="21">
        <v>0.12677098276250001</v>
      </c>
      <c r="AG16" s="21">
        <v>8.0165059350581699E-2</v>
      </c>
      <c r="AH16" s="21">
        <v>0.12050788187328899</v>
      </c>
      <c r="AI16" s="21"/>
      <c r="AJ16" s="21">
        <v>0.103956646810325</v>
      </c>
      <c r="AK16" s="21">
        <v>8.6329672026767001E-2</v>
      </c>
      <c r="AL16" s="21">
        <v>0.121993913158436</v>
      </c>
      <c r="AM16" s="21">
        <v>0.20075697048542901</v>
      </c>
      <c r="AN16" s="21">
        <v>0.13293758851927601</v>
      </c>
      <c r="AO16" s="21"/>
      <c r="AP16" s="21">
        <v>8.3529482551517098E-2</v>
      </c>
      <c r="AQ16" s="21">
        <v>7.4401535576401001E-2</v>
      </c>
      <c r="AR16" s="21">
        <v>0.108526796201696</v>
      </c>
      <c r="AS16" s="21"/>
      <c r="AT16" s="21">
        <v>0.13061410956559499</v>
      </c>
      <c r="AU16" s="21">
        <v>9.7718074044150796E-2</v>
      </c>
      <c r="AV16" s="21">
        <v>9.5093522039375794E-2</v>
      </c>
      <c r="AW16" s="21">
        <v>4.5030272219510802E-2</v>
      </c>
      <c r="AX16" s="21">
        <v>6.0796619384148202E-2</v>
      </c>
      <c r="AY16" s="21"/>
      <c r="AZ16" s="21">
        <v>0.117277797629797</v>
      </c>
      <c r="BA16" s="21">
        <v>0.219227959868349</v>
      </c>
      <c r="BB16" s="21">
        <v>0.14206102889265701</v>
      </c>
      <c r="BC16" s="21">
        <v>0.18647565929516499</v>
      </c>
      <c r="BD16" s="21">
        <v>0.122229832765157</v>
      </c>
      <c r="BE16" s="21">
        <v>0.122277123564951</v>
      </c>
      <c r="BF16" s="21">
        <v>9.0716064175547506E-2</v>
      </c>
      <c r="BG16" s="21">
        <v>8.4731988106549805E-2</v>
      </c>
      <c r="BH16" s="21">
        <v>8.17179963790476E-2</v>
      </c>
      <c r="BI16" s="21">
        <v>7.0007146046534394E-2</v>
      </c>
      <c r="BJ16" s="21">
        <v>5.0996727320649297E-2</v>
      </c>
      <c r="BK16" s="21">
        <v>5.4834700895548899E-2</v>
      </c>
      <c r="BL16" s="21">
        <v>2.75627800285171E-2</v>
      </c>
      <c r="BM16" s="21">
        <v>1.8629474144950899E-2</v>
      </c>
      <c r="BN16" s="21">
        <v>3.1407027852628902E-2</v>
      </c>
      <c r="BO16" s="21">
        <v>3.1206017169018701E-2</v>
      </c>
      <c r="BP16" s="21"/>
      <c r="BQ16" s="21">
        <v>6.9809069669941798E-2</v>
      </c>
      <c r="BR16" s="21">
        <v>0.11573144988739401</v>
      </c>
    </row>
    <row r="17" spans="2:70" x14ac:dyDescent="0.35">
      <c r="B17" s="18" t="s">
        <v>143</v>
      </c>
      <c r="C17" s="22">
        <v>0.66482953543439405</v>
      </c>
      <c r="D17" s="22">
        <v>0.62279709400074901</v>
      </c>
      <c r="E17" s="22">
        <v>0.70975898274907501</v>
      </c>
      <c r="F17" s="22"/>
      <c r="G17" s="22">
        <v>0.71548468391377196</v>
      </c>
      <c r="H17" s="22">
        <v>0.72889675374477603</v>
      </c>
      <c r="I17" s="22">
        <v>0.74259569527088498</v>
      </c>
      <c r="J17" s="22">
        <v>0.61969002706263299</v>
      </c>
      <c r="K17" s="22">
        <v>0.57651440385914798</v>
      </c>
      <c r="L17" s="22">
        <v>0.61154744693180896</v>
      </c>
      <c r="M17" s="22"/>
      <c r="N17" s="22">
        <v>0.77249828142242805</v>
      </c>
      <c r="O17" s="22">
        <v>0.68904348089487899</v>
      </c>
      <c r="P17" s="22">
        <v>0.665869602799112</v>
      </c>
      <c r="Q17" s="22">
        <v>0.52486359304849395</v>
      </c>
      <c r="R17" s="22"/>
      <c r="S17" s="22">
        <v>0.74324183349058104</v>
      </c>
      <c r="T17" s="22">
        <v>0.65863523471957997</v>
      </c>
      <c r="U17" s="22">
        <v>0.67267892733126999</v>
      </c>
      <c r="V17" s="22">
        <v>0.63086606155358504</v>
      </c>
      <c r="W17" s="22">
        <v>0.64125636052544999</v>
      </c>
      <c r="X17" s="22">
        <v>0.63524559343078901</v>
      </c>
      <c r="Y17" s="22">
        <v>0.64332039673196895</v>
      </c>
      <c r="Z17" s="22">
        <v>0.64554797940683195</v>
      </c>
      <c r="AA17" s="22">
        <v>0.65971211867378499</v>
      </c>
      <c r="AB17" s="22">
        <v>0.62504067230410498</v>
      </c>
      <c r="AC17" s="22">
        <v>0.72449863321006902</v>
      </c>
      <c r="AD17" s="22">
        <v>0.67175151991058901</v>
      </c>
      <c r="AE17" s="22"/>
      <c r="AF17" s="22">
        <v>0.61123198010794599</v>
      </c>
      <c r="AG17" s="22">
        <v>0.71579399492658202</v>
      </c>
      <c r="AH17" s="22">
        <v>0.59263403517205704</v>
      </c>
      <c r="AI17" s="22"/>
      <c r="AJ17" s="22">
        <v>0.67343232594892599</v>
      </c>
      <c r="AK17" s="22">
        <v>0.69404736954010404</v>
      </c>
      <c r="AL17" s="22">
        <v>0.63107577090490397</v>
      </c>
      <c r="AM17" s="22">
        <v>0.45128565427914002</v>
      </c>
      <c r="AN17" s="22">
        <v>0.57647798836736597</v>
      </c>
      <c r="AO17" s="22"/>
      <c r="AP17" s="22">
        <v>0.71413164316635602</v>
      </c>
      <c r="AQ17" s="22">
        <v>0.72369204497886996</v>
      </c>
      <c r="AR17" s="22">
        <v>0.63206022305688203</v>
      </c>
      <c r="AS17" s="22"/>
      <c r="AT17" s="22">
        <v>0.58126671089663295</v>
      </c>
      <c r="AU17" s="22">
        <v>0.65401352702728899</v>
      </c>
      <c r="AV17" s="22">
        <v>0.70807758720836</v>
      </c>
      <c r="AW17" s="22">
        <v>0.78182380683521102</v>
      </c>
      <c r="AX17" s="22">
        <v>0.69909733224668802</v>
      </c>
      <c r="AY17" s="22"/>
      <c r="AZ17" s="22">
        <v>0.47261151883173003</v>
      </c>
      <c r="BA17" s="22">
        <v>0.38917912155279799</v>
      </c>
      <c r="BB17" s="22">
        <v>0.53681264340163903</v>
      </c>
      <c r="BC17" s="22">
        <v>0.46112116222720601</v>
      </c>
      <c r="BD17" s="22">
        <v>0.56870571951558502</v>
      </c>
      <c r="BE17" s="22">
        <v>0.60284847599401303</v>
      </c>
      <c r="BF17" s="22">
        <v>0.69633421780941396</v>
      </c>
      <c r="BG17" s="22">
        <v>0.74087204981183596</v>
      </c>
      <c r="BH17" s="22">
        <v>0.71680936324651401</v>
      </c>
      <c r="BI17" s="22">
        <v>0.76069125335517396</v>
      </c>
      <c r="BJ17" s="22">
        <v>0.79551824191364995</v>
      </c>
      <c r="BK17" s="22">
        <v>0.81068864923113104</v>
      </c>
      <c r="BL17" s="22">
        <v>0.84067530776523802</v>
      </c>
      <c r="BM17" s="22">
        <v>0.86252525424304305</v>
      </c>
      <c r="BN17" s="22">
        <v>0.83537987797852398</v>
      </c>
      <c r="BO17" s="22">
        <v>0.83723276001045299</v>
      </c>
      <c r="BP17" s="22"/>
      <c r="BQ17" s="22">
        <v>0.75873375688614597</v>
      </c>
      <c r="BR17" s="22">
        <v>0.62178281459279805</v>
      </c>
    </row>
    <row r="18" spans="2:70" x14ac:dyDescent="0.35">
      <c r="B18" s="16"/>
    </row>
    <row r="19" spans="2:70" x14ac:dyDescent="0.35">
      <c r="B19" t="s">
        <v>98</v>
      </c>
    </row>
    <row r="20" spans="2:70" x14ac:dyDescent="0.35">
      <c r="B20" t="s">
        <v>99</v>
      </c>
    </row>
    <row r="22" spans="2:70" x14ac:dyDescent="0.35">
      <c r="B22" s="8" t="str">
        <f>HYPERLINK("#'Contents'!A1", "Return to Contents")</f>
        <v>Return to Contents</v>
      </c>
    </row>
  </sheetData>
  <mergeCells count="11">
    <mergeCell ref="BQ5:BR5"/>
    <mergeCell ref="D5:E5"/>
    <mergeCell ref="G5:L5"/>
    <mergeCell ref="N5:Q5"/>
    <mergeCell ref="S5:AD5"/>
    <mergeCell ref="AF5:AH5"/>
    <mergeCell ref="D2:BJ2"/>
    <mergeCell ref="AJ5:AN5"/>
    <mergeCell ref="AP5:AR5"/>
    <mergeCell ref="AT5:AX5"/>
    <mergeCell ref="AZ5:BO5"/>
  </mergeCells>
  <pageMargins left="0.7" right="0.7" top="0.75" bottom="0.75" header="0.3" footer="0.3"/>
  <pageSetup paperSize="9" orientation="portrait" horizontalDpi="300" verticalDpi="300"/>
  <drawing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B2:BR22"/>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67" width="10.7265625" customWidth="1"/>
    <col min="68" max="68" width="2.1796875" customWidth="1"/>
    <col min="69" max="70" width="10.7265625" customWidth="1"/>
    <col min="71" max="71" width="2.1796875" customWidth="1"/>
  </cols>
  <sheetData>
    <row r="2" spans="2:70" ht="40" customHeight="1" x14ac:dyDescent="0.35">
      <c r="D2" s="29" t="s">
        <v>313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row>
    <row r="5" spans="2:70" ht="30" customHeight="1" x14ac:dyDescent="0.35">
      <c r="B5" s="15"/>
      <c r="C5" s="15"/>
      <c r="D5" s="30" t="s">
        <v>74</v>
      </c>
      <c r="E5" s="30"/>
      <c r="F5" s="15"/>
      <c r="G5" s="30" t="s">
        <v>75</v>
      </c>
      <c r="H5" s="30"/>
      <c r="I5" s="30"/>
      <c r="J5" s="30"/>
      <c r="K5" s="30"/>
      <c r="L5" s="30"/>
      <c r="M5" s="15"/>
      <c r="N5" s="30" t="s">
        <v>76</v>
      </c>
      <c r="O5" s="30"/>
      <c r="P5" s="30"/>
      <c r="Q5" s="30"/>
      <c r="R5" s="15"/>
      <c r="S5" s="30" t="s">
        <v>77</v>
      </c>
      <c r="T5" s="30"/>
      <c r="U5" s="30"/>
      <c r="V5" s="30"/>
      <c r="W5" s="30"/>
      <c r="X5" s="30"/>
      <c r="Y5" s="30"/>
      <c r="Z5" s="30"/>
      <c r="AA5" s="30"/>
      <c r="AB5" s="30"/>
      <c r="AC5" s="30"/>
      <c r="AD5" s="30"/>
      <c r="AE5" s="15"/>
      <c r="AF5" s="30" t="s">
        <v>78</v>
      </c>
      <c r="AG5" s="30"/>
      <c r="AH5" s="30"/>
      <c r="AI5" s="15"/>
      <c r="AJ5" s="30" t="s">
        <v>79</v>
      </c>
      <c r="AK5" s="30"/>
      <c r="AL5" s="30"/>
      <c r="AM5" s="30"/>
      <c r="AN5" s="30"/>
      <c r="AO5" s="15"/>
      <c r="AP5" s="30" t="s">
        <v>80</v>
      </c>
      <c r="AQ5" s="30"/>
      <c r="AR5" s="30"/>
      <c r="AS5" s="15"/>
      <c r="AT5" s="30" t="s">
        <v>81</v>
      </c>
      <c r="AU5" s="30"/>
      <c r="AV5" s="30"/>
      <c r="AW5" s="30"/>
      <c r="AX5" s="30"/>
      <c r="AY5" s="15"/>
      <c r="AZ5" s="30" t="s">
        <v>82</v>
      </c>
      <c r="BA5" s="30"/>
      <c r="BB5" s="30"/>
      <c r="BC5" s="30"/>
      <c r="BD5" s="30"/>
      <c r="BE5" s="30"/>
      <c r="BF5" s="30"/>
      <c r="BG5" s="30"/>
      <c r="BH5" s="30"/>
      <c r="BI5" s="30"/>
      <c r="BJ5" s="30"/>
      <c r="BK5" s="30"/>
      <c r="BL5" s="30"/>
      <c r="BM5" s="30"/>
      <c r="BN5" s="30"/>
      <c r="BO5" s="30"/>
      <c r="BP5" s="15"/>
      <c r="BQ5" s="30" t="s">
        <v>83</v>
      </c>
      <c r="BR5" s="30"/>
    </row>
    <row r="6" spans="2:7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46</v>
      </c>
      <c r="AQ6" s="12" t="s">
        <v>47</v>
      </c>
      <c r="AR6" s="12" t="s">
        <v>50</v>
      </c>
      <c r="AT6" s="12" t="s">
        <v>51</v>
      </c>
      <c r="AU6" s="12" t="s">
        <v>52</v>
      </c>
      <c r="AV6" s="12" t="s">
        <v>53</v>
      </c>
      <c r="AW6" s="12" t="s">
        <v>54</v>
      </c>
      <c r="AX6" s="12" t="s">
        <v>55</v>
      </c>
      <c r="AZ6" s="12" t="s">
        <v>56</v>
      </c>
      <c r="BA6" s="12" t="s">
        <v>57</v>
      </c>
      <c r="BB6" s="12" t="s">
        <v>58</v>
      </c>
      <c r="BC6" s="12" t="s">
        <v>59</v>
      </c>
      <c r="BD6" s="12" t="s">
        <v>60</v>
      </c>
      <c r="BE6" s="12" t="s">
        <v>61</v>
      </c>
      <c r="BF6" s="12" t="s">
        <v>62</v>
      </c>
      <c r="BG6" s="12" t="s">
        <v>63</v>
      </c>
      <c r="BH6" s="12" t="s">
        <v>64</v>
      </c>
      <c r="BI6" s="12" t="s">
        <v>65</v>
      </c>
      <c r="BJ6" s="12" t="s">
        <v>66</v>
      </c>
      <c r="BK6" s="12" t="s">
        <v>67</v>
      </c>
      <c r="BL6" s="12" t="s">
        <v>68</v>
      </c>
      <c r="BM6" s="12" t="s">
        <v>69</v>
      </c>
      <c r="BN6" s="12" t="s">
        <v>70</v>
      </c>
      <c r="BO6" s="12" t="s">
        <v>71</v>
      </c>
      <c r="BQ6" s="12" t="s">
        <v>72</v>
      </c>
      <c r="BR6" s="12" t="s">
        <v>73</v>
      </c>
    </row>
    <row r="7" spans="2:70" ht="30" customHeight="1" x14ac:dyDescent="0.35">
      <c r="B7" s="10" t="s">
        <v>19</v>
      </c>
      <c r="C7" s="10">
        <v>4012</v>
      </c>
      <c r="D7" s="10">
        <v>1971</v>
      </c>
      <c r="E7" s="10">
        <v>2028</v>
      </c>
      <c r="F7" s="10"/>
      <c r="G7" s="10">
        <v>497</v>
      </c>
      <c r="H7" s="10">
        <v>704</v>
      </c>
      <c r="I7" s="10">
        <v>694</v>
      </c>
      <c r="J7" s="10">
        <v>693</v>
      </c>
      <c r="K7" s="10">
        <v>571</v>
      </c>
      <c r="L7" s="10">
        <v>853</v>
      </c>
      <c r="M7" s="10"/>
      <c r="N7" s="10">
        <v>1178</v>
      </c>
      <c r="O7" s="10">
        <v>1131</v>
      </c>
      <c r="P7" s="10">
        <v>781</v>
      </c>
      <c r="Q7" s="10">
        <v>909</v>
      </c>
      <c r="R7" s="10"/>
      <c r="S7" s="10">
        <v>563</v>
      </c>
      <c r="T7" s="10">
        <v>553</v>
      </c>
      <c r="U7" s="10">
        <v>314</v>
      </c>
      <c r="V7" s="10">
        <v>343</v>
      </c>
      <c r="W7" s="10">
        <v>293</v>
      </c>
      <c r="X7" s="10">
        <v>376</v>
      </c>
      <c r="Y7" s="10">
        <v>336</v>
      </c>
      <c r="Z7" s="10">
        <v>171</v>
      </c>
      <c r="AA7" s="10">
        <v>447</v>
      </c>
      <c r="AB7" s="10">
        <v>337</v>
      </c>
      <c r="AC7" s="10">
        <v>188</v>
      </c>
      <c r="AD7" s="10">
        <v>91</v>
      </c>
      <c r="AE7" s="10"/>
      <c r="AF7" s="10">
        <v>1421</v>
      </c>
      <c r="AG7" s="10">
        <v>1665</v>
      </c>
      <c r="AH7" s="10">
        <v>577</v>
      </c>
      <c r="AI7" s="10"/>
      <c r="AJ7" s="10">
        <v>1433</v>
      </c>
      <c r="AK7" s="10">
        <v>1082</v>
      </c>
      <c r="AL7" s="10">
        <v>299</v>
      </c>
      <c r="AM7" s="10">
        <v>42</v>
      </c>
      <c r="AN7" s="10">
        <v>541</v>
      </c>
      <c r="AO7" s="10"/>
      <c r="AP7" s="10">
        <v>878</v>
      </c>
      <c r="AQ7" s="10">
        <v>1369</v>
      </c>
      <c r="AR7" s="10">
        <v>264</v>
      </c>
      <c r="AS7" s="10"/>
      <c r="AT7" s="10">
        <v>929</v>
      </c>
      <c r="AU7" s="10">
        <v>932</v>
      </c>
      <c r="AV7" s="10">
        <v>1096</v>
      </c>
      <c r="AW7" s="10">
        <v>455</v>
      </c>
      <c r="AX7" s="10">
        <v>62</v>
      </c>
      <c r="AY7" s="10"/>
      <c r="AZ7" s="10">
        <v>33</v>
      </c>
      <c r="BA7" s="10">
        <v>185</v>
      </c>
      <c r="BB7" s="10">
        <v>256</v>
      </c>
      <c r="BC7" s="10">
        <v>269</v>
      </c>
      <c r="BD7" s="10">
        <v>403</v>
      </c>
      <c r="BE7" s="10">
        <v>436</v>
      </c>
      <c r="BF7" s="10">
        <v>391</v>
      </c>
      <c r="BG7" s="10">
        <v>312</v>
      </c>
      <c r="BH7" s="10">
        <v>253</v>
      </c>
      <c r="BI7" s="10">
        <v>211</v>
      </c>
      <c r="BJ7" s="10">
        <v>336</v>
      </c>
      <c r="BK7" s="10">
        <v>187</v>
      </c>
      <c r="BL7" s="10">
        <v>180</v>
      </c>
      <c r="BM7" s="10">
        <v>103</v>
      </c>
      <c r="BN7" s="10">
        <v>95</v>
      </c>
      <c r="BO7" s="10">
        <v>161</v>
      </c>
      <c r="BP7" s="10"/>
      <c r="BQ7" s="10">
        <v>1235</v>
      </c>
      <c r="BR7" s="10">
        <v>2665</v>
      </c>
    </row>
    <row r="8" spans="2:70" ht="30" customHeight="1" x14ac:dyDescent="0.35">
      <c r="B8" s="11" t="s">
        <v>20</v>
      </c>
      <c r="C8" s="11">
        <v>4012</v>
      </c>
      <c r="D8" s="11">
        <v>1975</v>
      </c>
      <c r="E8" s="11">
        <v>2024</v>
      </c>
      <c r="F8" s="11"/>
      <c r="G8" s="11">
        <v>558</v>
      </c>
      <c r="H8" s="11">
        <v>682</v>
      </c>
      <c r="I8" s="11">
        <v>685</v>
      </c>
      <c r="J8" s="11">
        <v>686</v>
      </c>
      <c r="K8" s="11">
        <v>562</v>
      </c>
      <c r="L8" s="11">
        <v>839</v>
      </c>
      <c r="M8" s="11"/>
      <c r="N8" s="11">
        <v>1080</v>
      </c>
      <c r="O8" s="11">
        <v>1039</v>
      </c>
      <c r="P8" s="11">
        <v>880</v>
      </c>
      <c r="Q8" s="11">
        <v>1000</v>
      </c>
      <c r="R8" s="11"/>
      <c r="S8" s="11">
        <v>562</v>
      </c>
      <c r="T8" s="11">
        <v>522</v>
      </c>
      <c r="U8" s="11">
        <v>321</v>
      </c>
      <c r="V8" s="11">
        <v>361</v>
      </c>
      <c r="W8" s="11">
        <v>281</v>
      </c>
      <c r="X8" s="11">
        <v>361</v>
      </c>
      <c r="Y8" s="11">
        <v>321</v>
      </c>
      <c r="Z8" s="11">
        <v>160</v>
      </c>
      <c r="AA8" s="11">
        <v>441</v>
      </c>
      <c r="AB8" s="11">
        <v>361</v>
      </c>
      <c r="AC8" s="11">
        <v>201</v>
      </c>
      <c r="AD8" s="11">
        <v>120</v>
      </c>
      <c r="AE8" s="11"/>
      <c r="AF8" s="11">
        <v>1410</v>
      </c>
      <c r="AG8" s="11">
        <v>1629</v>
      </c>
      <c r="AH8" s="11">
        <v>599</v>
      </c>
      <c r="AI8" s="11"/>
      <c r="AJ8" s="11">
        <v>1397</v>
      </c>
      <c r="AK8" s="11">
        <v>1071</v>
      </c>
      <c r="AL8" s="11">
        <v>288</v>
      </c>
      <c r="AM8" s="11">
        <v>45</v>
      </c>
      <c r="AN8" s="11">
        <v>558</v>
      </c>
      <c r="AO8" s="11"/>
      <c r="AP8" s="11">
        <v>856</v>
      </c>
      <c r="AQ8" s="11">
        <v>1358</v>
      </c>
      <c r="AR8" s="11">
        <v>259</v>
      </c>
      <c r="AS8" s="11"/>
      <c r="AT8" s="11">
        <v>961</v>
      </c>
      <c r="AU8" s="11">
        <v>958</v>
      </c>
      <c r="AV8" s="11">
        <v>1056</v>
      </c>
      <c r="AW8" s="11">
        <v>434</v>
      </c>
      <c r="AX8" s="11">
        <v>55</v>
      </c>
      <c r="AY8" s="11"/>
      <c r="AZ8" s="11">
        <v>33</v>
      </c>
      <c r="BA8" s="11">
        <v>186</v>
      </c>
      <c r="BB8" s="11">
        <v>267</v>
      </c>
      <c r="BC8" s="11">
        <v>280</v>
      </c>
      <c r="BD8" s="11">
        <v>416</v>
      </c>
      <c r="BE8" s="11">
        <v>443</v>
      </c>
      <c r="BF8" s="11">
        <v>394</v>
      </c>
      <c r="BG8" s="11">
        <v>314</v>
      </c>
      <c r="BH8" s="11">
        <v>257</v>
      </c>
      <c r="BI8" s="11">
        <v>206</v>
      </c>
      <c r="BJ8" s="11">
        <v>329</v>
      </c>
      <c r="BK8" s="11">
        <v>179</v>
      </c>
      <c r="BL8" s="11">
        <v>174</v>
      </c>
      <c r="BM8" s="11">
        <v>97</v>
      </c>
      <c r="BN8" s="11">
        <v>87</v>
      </c>
      <c r="BO8" s="11">
        <v>148</v>
      </c>
      <c r="BP8" s="11"/>
      <c r="BQ8" s="11">
        <v>1209</v>
      </c>
      <c r="BR8" s="11">
        <v>2688</v>
      </c>
    </row>
    <row r="9" spans="2:70" x14ac:dyDescent="0.35">
      <c r="B9" s="18" t="s">
        <v>298</v>
      </c>
      <c r="C9" s="17">
        <v>0.22113839401782701</v>
      </c>
      <c r="D9" s="17">
        <v>0.24595321064388501</v>
      </c>
      <c r="E9" s="17">
        <v>0.196550490195846</v>
      </c>
      <c r="F9" s="17"/>
      <c r="G9" s="17">
        <v>0.28140287449781098</v>
      </c>
      <c r="H9" s="17">
        <v>0.233173270888135</v>
      </c>
      <c r="I9" s="17">
        <v>0.210470461139705</v>
      </c>
      <c r="J9" s="17">
        <v>0.24818907360376399</v>
      </c>
      <c r="K9" s="17">
        <v>0.20177067622789999</v>
      </c>
      <c r="L9" s="17">
        <v>0.17080633920240601</v>
      </c>
      <c r="M9" s="17"/>
      <c r="N9" s="17">
        <v>0.21518216123799</v>
      </c>
      <c r="O9" s="17">
        <v>0.212009295308656</v>
      </c>
      <c r="P9" s="17">
        <v>0.262072982747726</v>
      </c>
      <c r="Q9" s="17">
        <v>0.199729749524334</v>
      </c>
      <c r="R9" s="17"/>
      <c r="S9" s="17">
        <v>0.196011687088226</v>
      </c>
      <c r="T9" s="17">
        <v>0.21476373259964701</v>
      </c>
      <c r="U9" s="17">
        <v>0.24950552063693099</v>
      </c>
      <c r="V9" s="17">
        <v>0.20984942700166201</v>
      </c>
      <c r="W9" s="17">
        <v>0.249646544656211</v>
      </c>
      <c r="X9" s="17">
        <v>0.222187318243043</v>
      </c>
      <c r="Y9" s="17">
        <v>0.27040125339050702</v>
      </c>
      <c r="Z9" s="17">
        <v>0.24020250057987799</v>
      </c>
      <c r="AA9" s="17">
        <v>0.218589411140689</v>
      </c>
      <c r="AB9" s="17">
        <v>0.179076948894349</v>
      </c>
      <c r="AC9" s="17">
        <v>0.249865627930624</v>
      </c>
      <c r="AD9" s="17">
        <v>0.18527669901190599</v>
      </c>
      <c r="AE9" s="17"/>
      <c r="AF9" s="17">
        <v>0.23267613465033499</v>
      </c>
      <c r="AG9" s="17">
        <v>0.22184342522651501</v>
      </c>
      <c r="AH9" s="17">
        <v>0.16784713386078101</v>
      </c>
      <c r="AI9" s="17"/>
      <c r="AJ9" s="17">
        <v>0.22200944910821599</v>
      </c>
      <c r="AK9" s="17">
        <v>0.24735504396813901</v>
      </c>
      <c r="AL9" s="17">
        <v>0.14671644191434099</v>
      </c>
      <c r="AM9" s="17">
        <v>0.39163115725686698</v>
      </c>
      <c r="AN9" s="17">
        <v>0.17518470474574199</v>
      </c>
      <c r="AO9" s="17"/>
      <c r="AP9" s="17">
        <v>0.22619089100546699</v>
      </c>
      <c r="AQ9" s="17">
        <v>0.24718541204740299</v>
      </c>
      <c r="AR9" s="17">
        <v>0.15150316321988</v>
      </c>
      <c r="AS9" s="17"/>
      <c r="AT9" s="17">
        <v>0.209127648499744</v>
      </c>
      <c r="AU9" s="17">
        <v>0.25070699895438597</v>
      </c>
      <c r="AV9" s="17">
        <v>0.21630065209104399</v>
      </c>
      <c r="AW9" s="17">
        <v>0.174250837415239</v>
      </c>
      <c r="AX9" s="17">
        <v>0.32393226630620597</v>
      </c>
      <c r="AY9" s="17"/>
      <c r="AZ9" s="17">
        <v>0.19679197012038699</v>
      </c>
      <c r="BA9" s="17">
        <v>0.17156748062433</v>
      </c>
      <c r="BB9" s="17">
        <v>0.18012063926437699</v>
      </c>
      <c r="BC9" s="17">
        <v>0.22563796755754501</v>
      </c>
      <c r="BD9" s="17">
        <v>0.21834504314400899</v>
      </c>
      <c r="BE9" s="17">
        <v>0.192075137631422</v>
      </c>
      <c r="BF9" s="17">
        <v>0.18538421087949999</v>
      </c>
      <c r="BG9" s="17">
        <v>0.24626058817715499</v>
      </c>
      <c r="BH9" s="17">
        <v>0.23781863510301701</v>
      </c>
      <c r="BI9" s="17">
        <v>0.23385514159260601</v>
      </c>
      <c r="BJ9" s="17">
        <v>0.26637306964663399</v>
      </c>
      <c r="BK9" s="17">
        <v>0.30049008785974801</v>
      </c>
      <c r="BL9" s="17">
        <v>0.26417004437987102</v>
      </c>
      <c r="BM9" s="17">
        <v>0.304880290183977</v>
      </c>
      <c r="BN9" s="17">
        <v>0.25096405522911802</v>
      </c>
      <c r="BO9" s="17">
        <v>0.213321158978834</v>
      </c>
      <c r="BP9" s="17"/>
      <c r="BQ9" s="17">
        <v>0.23405328412736101</v>
      </c>
      <c r="BR9" s="17">
        <v>0.218474752848379</v>
      </c>
    </row>
    <row r="10" spans="2:70" x14ac:dyDescent="0.35">
      <c r="B10" s="18" t="s">
        <v>299</v>
      </c>
      <c r="C10" s="17">
        <v>0.33823056585344702</v>
      </c>
      <c r="D10" s="17">
        <v>0.35067313483990598</v>
      </c>
      <c r="E10" s="17">
        <v>0.32728685566159599</v>
      </c>
      <c r="F10" s="17"/>
      <c r="G10" s="17">
        <v>0.30293190600044601</v>
      </c>
      <c r="H10" s="17">
        <v>0.39070161141201898</v>
      </c>
      <c r="I10" s="17">
        <v>0.41393249112790997</v>
      </c>
      <c r="J10" s="17">
        <v>0.33063608623531598</v>
      </c>
      <c r="K10" s="17">
        <v>0.30227369866501802</v>
      </c>
      <c r="L10" s="17">
        <v>0.28750584797010997</v>
      </c>
      <c r="M10" s="17"/>
      <c r="N10" s="17">
        <v>0.36727480491803199</v>
      </c>
      <c r="O10" s="17">
        <v>0.34470453363203302</v>
      </c>
      <c r="P10" s="17">
        <v>0.32844868644681802</v>
      </c>
      <c r="Q10" s="17">
        <v>0.30926563838357402</v>
      </c>
      <c r="R10" s="17"/>
      <c r="S10" s="17">
        <v>0.35106560179337198</v>
      </c>
      <c r="T10" s="17">
        <v>0.34784375288268199</v>
      </c>
      <c r="U10" s="17">
        <v>0.376546579060271</v>
      </c>
      <c r="V10" s="17">
        <v>0.31215662955579099</v>
      </c>
      <c r="W10" s="17">
        <v>0.311113157393065</v>
      </c>
      <c r="X10" s="17">
        <v>0.37424068173114999</v>
      </c>
      <c r="Y10" s="17">
        <v>0.32551714546751298</v>
      </c>
      <c r="Z10" s="17">
        <v>0.35745204962023802</v>
      </c>
      <c r="AA10" s="17">
        <v>0.34277871227933998</v>
      </c>
      <c r="AB10" s="17">
        <v>0.28251094577111602</v>
      </c>
      <c r="AC10" s="17">
        <v>0.32587136371980302</v>
      </c>
      <c r="AD10" s="17">
        <v>0.347410462518212</v>
      </c>
      <c r="AE10" s="17"/>
      <c r="AF10" s="17">
        <v>0.313077501597741</v>
      </c>
      <c r="AG10" s="17">
        <v>0.374648108818532</v>
      </c>
      <c r="AH10" s="17">
        <v>0.32465271458135903</v>
      </c>
      <c r="AI10" s="17"/>
      <c r="AJ10" s="17">
        <v>0.33942696918218201</v>
      </c>
      <c r="AK10" s="17">
        <v>0.36136514057117203</v>
      </c>
      <c r="AL10" s="17">
        <v>0.34113272688344898</v>
      </c>
      <c r="AM10" s="17">
        <v>0.23847837604932301</v>
      </c>
      <c r="AN10" s="17">
        <v>0.31472878799211002</v>
      </c>
      <c r="AO10" s="17"/>
      <c r="AP10" s="17">
        <v>0.34181499775857499</v>
      </c>
      <c r="AQ10" s="17">
        <v>0.35755905065143001</v>
      </c>
      <c r="AR10" s="17">
        <v>0.37176690683554098</v>
      </c>
      <c r="AS10" s="17"/>
      <c r="AT10" s="17">
        <v>0.33765303236345301</v>
      </c>
      <c r="AU10" s="17">
        <v>0.31759272664237698</v>
      </c>
      <c r="AV10" s="17">
        <v>0.34615047731283699</v>
      </c>
      <c r="AW10" s="17">
        <v>0.38873590414732601</v>
      </c>
      <c r="AX10" s="17">
        <v>0.278923661564491</v>
      </c>
      <c r="AY10" s="17"/>
      <c r="AZ10" s="17">
        <v>0.22389720359851301</v>
      </c>
      <c r="BA10" s="17">
        <v>0.27861937477847198</v>
      </c>
      <c r="BB10" s="17">
        <v>0.30407357449031303</v>
      </c>
      <c r="BC10" s="17">
        <v>0.27581100052829299</v>
      </c>
      <c r="BD10" s="17">
        <v>0.31149041866305899</v>
      </c>
      <c r="BE10" s="17">
        <v>0.324091455629957</v>
      </c>
      <c r="BF10" s="17">
        <v>0.35808087935038901</v>
      </c>
      <c r="BG10" s="17">
        <v>0.34844989652965103</v>
      </c>
      <c r="BH10" s="17">
        <v>0.396137282488223</v>
      </c>
      <c r="BI10" s="17">
        <v>0.34875542615098298</v>
      </c>
      <c r="BJ10" s="17">
        <v>0.36233067673955199</v>
      </c>
      <c r="BK10" s="17">
        <v>0.32721422709248998</v>
      </c>
      <c r="BL10" s="17">
        <v>0.35650933428588599</v>
      </c>
      <c r="BM10" s="17">
        <v>0.332931130102946</v>
      </c>
      <c r="BN10" s="17">
        <v>0.41873603327841302</v>
      </c>
      <c r="BO10" s="17">
        <v>0.46527019751639798</v>
      </c>
      <c r="BP10" s="17"/>
      <c r="BQ10" s="17">
        <v>0.350675854622443</v>
      </c>
      <c r="BR10" s="17">
        <v>0.33121227448010798</v>
      </c>
    </row>
    <row r="11" spans="2:70" x14ac:dyDescent="0.35">
      <c r="B11" s="18" t="s">
        <v>300</v>
      </c>
      <c r="C11" s="17">
        <v>0.17871334099430999</v>
      </c>
      <c r="D11" s="17">
        <v>0.17130054106140499</v>
      </c>
      <c r="E11" s="17">
        <v>0.186679318199274</v>
      </c>
      <c r="F11" s="17"/>
      <c r="G11" s="17">
        <v>0.156202460089508</v>
      </c>
      <c r="H11" s="17">
        <v>0.170061717743894</v>
      </c>
      <c r="I11" s="17">
        <v>0.16334883218993401</v>
      </c>
      <c r="J11" s="17">
        <v>0.17964373428175601</v>
      </c>
      <c r="K11" s="17">
        <v>0.19268624001215601</v>
      </c>
      <c r="L11" s="17">
        <v>0.20316506468940099</v>
      </c>
      <c r="M11" s="17"/>
      <c r="N11" s="17">
        <v>0.17423997146233799</v>
      </c>
      <c r="O11" s="17">
        <v>0.188538807078688</v>
      </c>
      <c r="P11" s="17">
        <v>0.16583649377898799</v>
      </c>
      <c r="Q11" s="17">
        <v>0.18699081980958099</v>
      </c>
      <c r="R11" s="17"/>
      <c r="S11" s="17">
        <v>0.18616571424388001</v>
      </c>
      <c r="T11" s="17">
        <v>0.15949337694552199</v>
      </c>
      <c r="U11" s="17">
        <v>0.15742856369865799</v>
      </c>
      <c r="V11" s="17">
        <v>0.19529436666088701</v>
      </c>
      <c r="W11" s="17">
        <v>0.15818498979758699</v>
      </c>
      <c r="X11" s="17">
        <v>0.16292964703743201</v>
      </c>
      <c r="Y11" s="17">
        <v>0.173579068653021</v>
      </c>
      <c r="Z11" s="17">
        <v>0.17300493829432401</v>
      </c>
      <c r="AA11" s="17">
        <v>0.18232324087393301</v>
      </c>
      <c r="AB11" s="17">
        <v>0.228381450992621</v>
      </c>
      <c r="AC11" s="17">
        <v>0.16160961558356901</v>
      </c>
      <c r="AD11" s="17">
        <v>0.217339470660181</v>
      </c>
      <c r="AE11" s="17"/>
      <c r="AF11" s="17">
        <v>0.19111588585536499</v>
      </c>
      <c r="AG11" s="17">
        <v>0.16164334817155801</v>
      </c>
      <c r="AH11" s="17">
        <v>0.20219334907749301</v>
      </c>
      <c r="AI11" s="17"/>
      <c r="AJ11" s="17">
        <v>0.18307660587848101</v>
      </c>
      <c r="AK11" s="17">
        <v>0.161345373783711</v>
      </c>
      <c r="AL11" s="17">
        <v>0.23740213603420399</v>
      </c>
      <c r="AM11" s="17">
        <v>0.149902409006855</v>
      </c>
      <c r="AN11" s="17">
        <v>0.18656872528436699</v>
      </c>
      <c r="AO11" s="17"/>
      <c r="AP11" s="17">
        <v>0.19390991117089801</v>
      </c>
      <c r="AQ11" s="17">
        <v>0.16708030308622501</v>
      </c>
      <c r="AR11" s="17">
        <v>0.19914352075445399</v>
      </c>
      <c r="AS11" s="17"/>
      <c r="AT11" s="17">
        <v>0.18311207405834901</v>
      </c>
      <c r="AU11" s="17">
        <v>0.16944162678003499</v>
      </c>
      <c r="AV11" s="17">
        <v>0.16604251181643001</v>
      </c>
      <c r="AW11" s="17">
        <v>0.213662640620637</v>
      </c>
      <c r="AX11" s="17">
        <v>0.19658775876761</v>
      </c>
      <c r="AY11" s="17"/>
      <c r="AZ11" s="17">
        <v>0.18024224622492999</v>
      </c>
      <c r="BA11" s="17">
        <v>0.22363210613698101</v>
      </c>
      <c r="BB11" s="17">
        <v>0.18340518051333701</v>
      </c>
      <c r="BC11" s="17">
        <v>0.15687309189422199</v>
      </c>
      <c r="BD11" s="17">
        <v>0.19873657925363</v>
      </c>
      <c r="BE11" s="17">
        <v>0.19777623032633301</v>
      </c>
      <c r="BF11" s="17">
        <v>0.202295674244136</v>
      </c>
      <c r="BG11" s="17">
        <v>0.168542056219251</v>
      </c>
      <c r="BH11" s="17">
        <v>0.14153674232760799</v>
      </c>
      <c r="BI11" s="17">
        <v>0.17985312344455001</v>
      </c>
      <c r="BJ11" s="17">
        <v>0.14586365857376701</v>
      </c>
      <c r="BK11" s="17">
        <v>0.18758776901521901</v>
      </c>
      <c r="BL11" s="17">
        <v>0.16847915787588599</v>
      </c>
      <c r="BM11" s="17">
        <v>0.169848280462322</v>
      </c>
      <c r="BN11" s="17">
        <v>0.14208917602169299</v>
      </c>
      <c r="BO11" s="17">
        <v>0.157626236476576</v>
      </c>
      <c r="BP11" s="17"/>
      <c r="BQ11" s="17">
        <v>0.208333911432943</v>
      </c>
      <c r="BR11" s="17">
        <v>0.16490296265662799</v>
      </c>
    </row>
    <row r="12" spans="2:70" x14ac:dyDescent="0.35">
      <c r="B12" s="18" t="s">
        <v>301</v>
      </c>
      <c r="C12" s="17">
        <v>0.119257505374673</v>
      </c>
      <c r="D12" s="17">
        <v>0.100776451179574</v>
      </c>
      <c r="E12" s="17">
        <v>0.13659364494756401</v>
      </c>
      <c r="F12" s="17"/>
      <c r="G12" s="17">
        <v>0.110208124194501</v>
      </c>
      <c r="H12" s="17">
        <v>0.109524439015353</v>
      </c>
      <c r="I12" s="17">
        <v>9.7622876610343495E-2</v>
      </c>
      <c r="J12" s="17">
        <v>0.109351110119435</v>
      </c>
      <c r="K12" s="17">
        <v>0.13855249637918299</v>
      </c>
      <c r="L12" s="17">
        <v>0.14604516432714501</v>
      </c>
      <c r="M12" s="17"/>
      <c r="N12" s="17">
        <v>0.12135710560440099</v>
      </c>
      <c r="O12" s="17">
        <v>0.11948139988913201</v>
      </c>
      <c r="P12" s="17">
        <v>0.12260832662793</v>
      </c>
      <c r="Q12" s="17">
        <v>0.113388431881879</v>
      </c>
      <c r="R12" s="17"/>
      <c r="S12" s="17">
        <v>0.13240892765005199</v>
      </c>
      <c r="T12" s="17">
        <v>0.129156684979434</v>
      </c>
      <c r="U12" s="17">
        <v>9.2045873731505204E-2</v>
      </c>
      <c r="V12" s="17">
        <v>0.124181980352745</v>
      </c>
      <c r="W12" s="17">
        <v>0.110414556971803</v>
      </c>
      <c r="X12" s="17">
        <v>0.10957150391972401</v>
      </c>
      <c r="Y12" s="17">
        <v>9.8384400143019496E-2</v>
      </c>
      <c r="Z12" s="17">
        <v>0.11267319220032999</v>
      </c>
      <c r="AA12" s="17">
        <v>0.12725050727026399</v>
      </c>
      <c r="AB12" s="17">
        <v>0.13751658164987701</v>
      </c>
      <c r="AC12" s="17">
        <v>0.12653531329545301</v>
      </c>
      <c r="AD12" s="17">
        <v>9.0560889610137807E-2</v>
      </c>
      <c r="AE12" s="17"/>
      <c r="AF12" s="17">
        <v>0.120296885838189</v>
      </c>
      <c r="AG12" s="17">
        <v>0.116442292368682</v>
      </c>
      <c r="AH12" s="17">
        <v>0.120184782028807</v>
      </c>
      <c r="AI12" s="17"/>
      <c r="AJ12" s="17">
        <v>0.122154168455788</v>
      </c>
      <c r="AK12" s="17">
        <v>0.10948489800066399</v>
      </c>
      <c r="AL12" s="17">
        <v>0.12677839765250801</v>
      </c>
      <c r="AM12" s="17">
        <v>0.14775734082221501</v>
      </c>
      <c r="AN12" s="17">
        <v>0.126271371536468</v>
      </c>
      <c r="AO12" s="17"/>
      <c r="AP12" s="17">
        <v>0.11329163521890399</v>
      </c>
      <c r="AQ12" s="17">
        <v>0.11309562828634399</v>
      </c>
      <c r="AR12" s="17">
        <v>0.13017425168420799</v>
      </c>
      <c r="AS12" s="17"/>
      <c r="AT12" s="17">
        <v>0.11266856850509201</v>
      </c>
      <c r="AU12" s="17">
        <v>0.123783389584509</v>
      </c>
      <c r="AV12" s="17">
        <v>0.13567596006333599</v>
      </c>
      <c r="AW12" s="17">
        <v>9.1739859340142199E-2</v>
      </c>
      <c r="AX12" s="17">
        <v>0.106222175070421</v>
      </c>
      <c r="AY12" s="17"/>
      <c r="AZ12" s="17">
        <v>0.118880326140534</v>
      </c>
      <c r="BA12" s="17">
        <v>0.112513525842832</v>
      </c>
      <c r="BB12" s="17">
        <v>0.15093921469944399</v>
      </c>
      <c r="BC12" s="17">
        <v>0.14516884845890399</v>
      </c>
      <c r="BD12" s="17">
        <v>0.101191884358188</v>
      </c>
      <c r="BE12" s="17">
        <v>0.117605320081482</v>
      </c>
      <c r="BF12" s="17">
        <v>0.137676034081574</v>
      </c>
      <c r="BG12" s="17">
        <v>0.132192120449761</v>
      </c>
      <c r="BH12" s="17">
        <v>0.100292046518082</v>
      </c>
      <c r="BI12" s="17">
        <v>0.103593331230945</v>
      </c>
      <c r="BJ12" s="17">
        <v>0.124158573371246</v>
      </c>
      <c r="BK12" s="17">
        <v>9.2936451869473399E-2</v>
      </c>
      <c r="BL12" s="17">
        <v>0.10116849857139899</v>
      </c>
      <c r="BM12" s="17">
        <v>0.1200175999937</v>
      </c>
      <c r="BN12" s="17">
        <v>0.127590123334762</v>
      </c>
      <c r="BO12" s="17">
        <v>6.9196553847432493E-2</v>
      </c>
      <c r="BP12" s="17"/>
      <c r="BQ12" s="17">
        <v>0.112209898907827</v>
      </c>
      <c r="BR12" s="17">
        <v>0.12069112063540099</v>
      </c>
    </row>
    <row r="13" spans="2:70" x14ac:dyDescent="0.35">
      <c r="B13" s="18" t="s">
        <v>302</v>
      </c>
      <c r="C13" s="17">
        <v>0.13657487403955401</v>
      </c>
      <c r="D13" s="17">
        <v>0.126225458597544</v>
      </c>
      <c r="E13" s="17">
        <v>0.14624497109659601</v>
      </c>
      <c r="F13" s="17"/>
      <c r="G13" s="17">
        <v>0.13852198468225399</v>
      </c>
      <c r="H13" s="17">
        <v>8.6501861640539898E-2</v>
      </c>
      <c r="I13" s="17">
        <v>0.104470081166864</v>
      </c>
      <c r="J13" s="17">
        <v>0.12953581564554201</v>
      </c>
      <c r="K13" s="17">
        <v>0.161384502479852</v>
      </c>
      <c r="L13" s="17">
        <v>0.19136697007462999</v>
      </c>
      <c r="M13" s="17"/>
      <c r="N13" s="17">
        <v>0.116544405805516</v>
      </c>
      <c r="O13" s="17">
        <v>0.126464105375896</v>
      </c>
      <c r="P13" s="17">
        <v>0.116102620968666</v>
      </c>
      <c r="Q13" s="17">
        <v>0.18552904663648701</v>
      </c>
      <c r="R13" s="17"/>
      <c r="S13" s="17">
        <v>0.128889428779457</v>
      </c>
      <c r="T13" s="17">
        <v>0.137489711710022</v>
      </c>
      <c r="U13" s="17">
        <v>0.121469000073473</v>
      </c>
      <c r="V13" s="17">
        <v>0.15588625178936799</v>
      </c>
      <c r="W13" s="17">
        <v>0.16754744610945899</v>
      </c>
      <c r="X13" s="17">
        <v>0.125796189004106</v>
      </c>
      <c r="Y13" s="17">
        <v>0.12991051183824301</v>
      </c>
      <c r="Z13" s="17">
        <v>0.109848973100258</v>
      </c>
      <c r="AA13" s="17">
        <v>0.12011542553494001</v>
      </c>
      <c r="AB13" s="17">
        <v>0.16903367228557001</v>
      </c>
      <c r="AC13" s="17">
        <v>0.13611807947055099</v>
      </c>
      <c r="AD13" s="17">
        <v>0.12786781122017701</v>
      </c>
      <c r="AE13" s="17"/>
      <c r="AF13" s="17">
        <v>0.138561217332028</v>
      </c>
      <c r="AG13" s="17">
        <v>0.120118922326327</v>
      </c>
      <c r="AH13" s="17">
        <v>0.176601471289731</v>
      </c>
      <c r="AI13" s="17"/>
      <c r="AJ13" s="17">
        <v>0.130773324483515</v>
      </c>
      <c r="AK13" s="17">
        <v>0.10988754861948299</v>
      </c>
      <c r="AL13" s="17">
        <v>0.14549810457930001</v>
      </c>
      <c r="AM13" s="17">
        <v>7.2230716864738906E-2</v>
      </c>
      <c r="AN13" s="17">
        <v>0.19186512943473599</v>
      </c>
      <c r="AO13" s="17"/>
      <c r="AP13" s="17">
        <v>0.12156366802594799</v>
      </c>
      <c r="AQ13" s="17">
        <v>0.10777803801529801</v>
      </c>
      <c r="AR13" s="17">
        <v>0.140215780538713</v>
      </c>
      <c r="AS13" s="17"/>
      <c r="AT13" s="17">
        <v>0.155688918857282</v>
      </c>
      <c r="AU13" s="17">
        <v>0.12845613757962501</v>
      </c>
      <c r="AV13" s="17">
        <v>0.13117096750344701</v>
      </c>
      <c r="AW13" s="17">
        <v>0.124065017242248</v>
      </c>
      <c r="AX13" s="17">
        <v>6.5774795430251304E-2</v>
      </c>
      <c r="AY13" s="17"/>
      <c r="AZ13" s="17">
        <v>0.25073373438234597</v>
      </c>
      <c r="BA13" s="17">
        <v>0.21366751261738501</v>
      </c>
      <c r="BB13" s="17">
        <v>0.165558691842627</v>
      </c>
      <c r="BC13" s="17">
        <v>0.193182892947038</v>
      </c>
      <c r="BD13" s="17">
        <v>0.16519280372814599</v>
      </c>
      <c r="BE13" s="17">
        <v>0.161744391971059</v>
      </c>
      <c r="BF13" s="17">
        <v>0.111579932691752</v>
      </c>
      <c r="BG13" s="17">
        <v>0.100513029896138</v>
      </c>
      <c r="BH13" s="17">
        <v>0.119996164593706</v>
      </c>
      <c r="BI13" s="17">
        <v>0.11938472816220901</v>
      </c>
      <c r="BJ13" s="17">
        <v>9.8085062853473598E-2</v>
      </c>
      <c r="BK13" s="17">
        <v>8.6919902720653905E-2</v>
      </c>
      <c r="BL13" s="17">
        <v>0.109672964886958</v>
      </c>
      <c r="BM13" s="17">
        <v>6.1114146750282802E-2</v>
      </c>
      <c r="BN13" s="17">
        <v>6.06206121360136E-2</v>
      </c>
      <c r="BO13" s="17">
        <v>9.4585853180759599E-2</v>
      </c>
      <c r="BP13" s="17"/>
      <c r="BQ13" s="17">
        <v>9.0945178712342201E-2</v>
      </c>
      <c r="BR13" s="17">
        <v>0.15836596448135201</v>
      </c>
    </row>
    <row r="14" spans="2:70" x14ac:dyDescent="0.35">
      <c r="B14" s="18" t="s">
        <v>129</v>
      </c>
      <c r="C14" s="17">
        <v>6.08531972018853E-3</v>
      </c>
      <c r="D14" s="17">
        <v>5.0712036776853599E-3</v>
      </c>
      <c r="E14" s="17">
        <v>6.6447198991231998E-3</v>
      </c>
      <c r="F14" s="17"/>
      <c r="G14" s="17">
        <v>1.0732650535480099E-2</v>
      </c>
      <c r="H14" s="17">
        <v>1.00370993000591E-2</v>
      </c>
      <c r="I14" s="17">
        <v>1.0155257765242801E-2</v>
      </c>
      <c r="J14" s="17">
        <v>2.6441801141872901E-3</v>
      </c>
      <c r="K14" s="17">
        <v>3.3323862358917199E-3</v>
      </c>
      <c r="L14" s="17">
        <v>1.1106137363072401E-3</v>
      </c>
      <c r="M14" s="17"/>
      <c r="N14" s="17">
        <v>5.4015509717230004E-3</v>
      </c>
      <c r="O14" s="17">
        <v>8.8018587155961996E-3</v>
      </c>
      <c r="P14" s="17">
        <v>4.9308894298704603E-3</v>
      </c>
      <c r="Q14" s="17">
        <v>5.0963137641450804E-3</v>
      </c>
      <c r="R14" s="17"/>
      <c r="S14" s="17">
        <v>5.4586404450126602E-3</v>
      </c>
      <c r="T14" s="17">
        <v>1.1252740882691899E-2</v>
      </c>
      <c r="U14" s="17">
        <v>3.0044627991617401E-3</v>
      </c>
      <c r="V14" s="17">
        <v>2.6313446395467102E-3</v>
      </c>
      <c r="W14" s="17">
        <v>3.0933050718752902E-3</v>
      </c>
      <c r="X14" s="17">
        <v>5.2746600645440598E-3</v>
      </c>
      <c r="Y14" s="17">
        <v>2.20762050769576E-3</v>
      </c>
      <c r="Z14" s="17">
        <v>6.8183462049727197E-3</v>
      </c>
      <c r="AA14" s="17">
        <v>8.9427029008337707E-3</v>
      </c>
      <c r="AB14" s="17">
        <v>3.4804004064666501E-3</v>
      </c>
      <c r="AC14" s="17">
        <v>0</v>
      </c>
      <c r="AD14" s="17">
        <v>3.1544666979387501E-2</v>
      </c>
      <c r="AE14" s="17"/>
      <c r="AF14" s="17">
        <v>4.2723747263412899E-3</v>
      </c>
      <c r="AG14" s="17">
        <v>5.3039030883861296E-3</v>
      </c>
      <c r="AH14" s="17">
        <v>8.5205491618288894E-3</v>
      </c>
      <c r="AI14" s="17"/>
      <c r="AJ14" s="17">
        <v>2.5594828918180101E-3</v>
      </c>
      <c r="AK14" s="17">
        <v>1.05619950568316E-2</v>
      </c>
      <c r="AL14" s="17">
        <v>2.4721929361984302E-3</v>
      </c>
      <c r="AM14" s="17">
        <v>0</v>
      </c>
      <c r="AN14" s="17">
        <v>5.3812810065773696E-3</v>
      </c>
      <c r="AO14" s="17"/>
      <c r="AP14" s="17">
        <v>3.22889682020879E-3</v>
      </c>
      <c r="AQ14" s="17">
        <v>7.3015679132997901E-3</v>
      </c>
      <c r="AR14" s="17">
        <v>7.1963769672045196E-3</v>
      </c>
      <c r="AS14" s="17"/>
      <c r="AT14" s="17">
        <v>1.7497577160798901E-3</v>
      </c>
      <c r="AU14" s="17">
        <v>1.0019120459067599E-2</v>
      </c>
      <c r="AV14" s="17">
        <v>4.6594312129066597E-3</v>
      </c>
      <c r="AW14" s="17">
        <v>7.5457412344087796E-3</v>
      </c>
      <c r="AX14" s="17">
        <v>2.8559342861021499E-2</v>
      </c>
      <c r="AY14" s="17"/>
      <c r="AZ14" s="17">
        <v>2.94545195332899E-2</v>
      </c>
      <c r="BA14" s="17">
        <v>0</v>
      </c>
      <c r="BB14" s="17">
        <v>1.5902699189901101E-2</v>
      </c>
      <c r="BC14" s="17">
        <v>3.3261986139972001E-3</v>
      </c>
      <c r="BD14" s="17">
        <v>5.0432708529675498E-3</v>
      </c>
      <c r="BE14" s="17">
        <v>6.7074643597462603E-3</v>
      </c>
      <c r="BF14" s="17">
        <v>4.9832687526492597E-3</v>
      </c>
      <c r="BG14" s="17">
        <v>4.0423087280430803E-3</v>
      </c>
      <c r="BH14" s="17">
        <v>4.2191289693639996E-3</v>
      </c>
      <c r="BI14" s="17">
        <v>1.4558249418707E-2</v>
      </c>
      <c r="BJ14" s="17">
        <v>3.1889588153264799E-3</v>
      </c>
      <c r="BK14" s="17">
        <v>4.8515614424156899E-3</v>
      </c>
      <c r="BL14" s="17">
        <v>0</v>
      </c>
      <c r="BM14" s="17">
        <v>1.1208552506771099E-2</v>
      </c>
      <c r="BN14" s="17">
        <v>0</v>
      </c>
      <c r="BO14" s="17">
        <v>0</v>
      </c>
      <c r="BP14" s="17"/>
      <c r="BQ14" s="17">
        <v>3.7818721970830798E-3</v>
      </c>
      <c r="BR14" s="17">
        <v>6.3529248981322398E-3</v>
      </c>
    </row>
    <row r="15" spans="2:70" x14ac:dyDescent="0.35">
      <c r="B15" s="18" t="s">
        <v>303</v>
      </c>
      <c r="C15" s="21">
        <v>0.559368959871274</v>
      </c>
      <c r="D15" s="21">
        <v>0.59662634548379101</v>
      </c>
      <c r="E15" s="21">
        <v>0.52383734585744202</v>
      </c>
      <c r="F15" s="21"/>
      <c r="G15" s="21">
        <v>0.58433478049825605</v>
      </c>
      <c r="H15" s="21">
        <v>0.62387488230015398</v>
      </c>
      <c r="I15" s="21">
        <v>0.624402952267615</v>
      </c>
      <c r="J15" s="21">
        <v>0.57882515983907901</v>
      </c>
      <c r="K15" s="21">
        <v>0.50404437489291698</v>
      </c>
      <c r="L15" s="21">
        <v>0.45831218717251698</v>
      </c>
      <c r="M15" s="21"/>
      <c r="N15" s="21">
        <v>0.58245696615602205</v>
      </c>
      <c r="O15" s="21">
        <v>0.55671382894068899</v>
      </c>
      <c r="P15" s="21">
        <v>0.59052166919454496</v>
      </c>
      <c r="Q15" s="21">
        <v>0.50899538790790799</v>
      </c>
      <c r="R15" s="21"/>
      <c r="S15" s="21">
        <v>0.54707728888159801</v>
      </c>
      <c r="T15" s="21">
        <v>0.56260748548232897</v>
      </c>
      <c r="U15" s="21">
        <v>0.62605209969720199</v>
      </c>
      <c r="V15" s="21">
        <v>0.52200605655745302</v>
      </c>
      <c r="W15" s="21">
        <v>0.56075970204927605</v>
      </c>
      <c r="X15" s="21">
        <v>0.59642799997419305</v>
      </c>
      <c r="Y15" s="21">
        <v>0.595918398858021</v>
      </c>
      <c r="Z15" s="21">
        <v>0.59765455020011604</v>
      </c>
      <c r="AA15" s="21">
        <v>0.56136812342002995</v>
      </c>
      <c r="AB15" s="21">
        <v>0.46158789466546502</v>
      </c>
      <c r="AC15" s="21">
        <v>0.57573699165042702</v>
      </c>
      <c r="AD15" s="21">
        <v>0.53268716153011797</v>
      </c>
      <c r="AE15" s="21"/>
      <c r="AF15" s="21">
        <v>0.54575363624807605</v>
      </c>
      <c r="AG15" s="21">
        <v>0.59649153404504696</v>
      </c>
      <c r="AH15" s="21">
        <v>0.49249984844214001</v>
      </c>
      <c r="AI15" s="21"/>
      <c r="AJ15" s="21">
        <v>0.56143641829039703</v>
      </c>
      <c r="AK15" s="21">
        <v>0.60872018453931098</v>
      </c>
      <c r="AL15" s="21">
        <v>0.48784916879779</v>
      </c>
      <c r="AM15" s="21">
        <v>0.63010953330619102</v>
      </c>
      <c r="AN15" s="21">
        <v>0.48991349273785201</v>
      </c>
      <c r="AO15" s="21"/>
      <c r="AP15" s="21">
        <v>0.56800588876404101</v>
      </c>
      <c r="AQ15" s="21">
        <v>0.60474446269883297</v>
      </c>
      <c r="AR15" s="21">
        <v>0.52327007005542003</v>
      </c>
      <c r="AS15" s="21"/>
      <c r="AT15" s="21">
        <v>0.54678068086319698</v>
      </c>
      <c r="AU15" s="21">
        <v>0.56829972559676301</v>
      </c>
      <c r="AV15" s="21">
        <v>0.56245112940388098</v>
      </c>
      <c r="AW15" s="21">
        <v>0.56298674156256501</v>
      </c>
      <c r="AX15" s="21">
        <v>0.60285592787069697</v>
      </c>
      <c r="AY15" s="21"/>
      <c r="AZ15" s="21">
        <v>0.42068917371890002</v>
      </c>
      <c r="BA15" s="21">
        <v>0.45018685540280201</v>
      </c>
      <c r="BB15" s="21">
        <v>0.48419421375469002</v>
      </c>
      <c r="BC15" s="21">
        <v>0.50144896808583805</v>
      </c>
      <c r="BD15" s="21">
        <v>0.52983546180706798</v>
      </c>
      <c r="BE15" s="21">
        <v>0.51616659326137904</v>
      </c>
      <c r="BF15" s="21">
        <v>0.54346509022988898</v>
      </c>
      <c r="BG15" s="21">
        <v>0.59471048470680699</v>
      </c>
      <c r="BH15" s="21">
        <v>0.63395591759124004</v>
      </c>
      <c r="BI15" s="21">
        <v>0.58261056774358899</v>
      </c>
      <c r="BJ15" s="21">
        <v>0.62870374638618698</v>
      </c>
      <c r="BK15" s="21">
        <v>0.627704314952238</v>
      </c>
      <c r="BL15" s="21">
        <v>0.62067937866575695</v>
      </c>
      <c r="BM15" s="21">
        <v>0.63781142028692295</v>
      </c>
      <c r="BN15" s="21">
        <v>0.66970008850753104</v>
      </c>
      <c r="BO15" s="21">
        <v>0.67859135649523195</v>
      </c>
      <c r="BP15" s="21"/>
      <c r="BQ15" s="21">
        <v>0.58472913874980403</v>
      </c>
      <c r="BR15" s="21">
        <v>0.54968702732848695</v>
      </c>
    </row>
    <row r="16" spans="2:70" x14ac:dyDescent="0.35">
      <c r="B16" s="18" t="s">
        <v>304</v>
      </c>
      <c r="C16" s="21">
        <v>0.25583237941422698</v>
      </c>
      <c r="D16" s="21">
        <v>0.22700190977711901</v>
      </c>
      <c r="E16" s="21">
        <v>0.28283861604416</v>
      </c>
      <c r="F16" s="21"/>
      <c r="G16" s="21">
        <v>0.24873010887675501</v>
      </c>
      <c r="H16" s="21">
        <v>0.19602630065589299</v>
      </c>
      <c r="I16" s="21">
        <v>0.20209295777720801</v>
      </c>
      <c r="J16" s="21">
        <v>0.238886925764977</v>
      </c>
      <c r="K16" s="21">
        <v>0.29993699885903502</v>
      </c>
      <c r="L16" s="21">
        <v>0.33741213440177498</v>
      </c>
      <c r="M16" s="21"/>
      <c r="N16" s="21">
        <v>0.237901511409917</v>
      </c>
      <c r="O16" s="21">
        <v>0.24594550526502801</v>
      </c>
      <c r="P16" s="21">
        <v>0.238710947596597</v>
      </c>
      <c r="Q16" s="21">
        <v>0.29891747851836598</v>
      </c>
      <c r="R16" s="21"/>
      <c r="S16" s="21">
        <v>0.26129835642950899</v>
      </c>
      <c r="T16" s="21">
        <v>0.266646396689457</v>
      </c>
      <c r="U16" s="21">
        <v>0.21351487380497799</v>
      </c>
      <c r="V16" s="21">
        <v>0.28006823214211302</v>
      </c>
      <c r="W16" s="21">
        <v>0.27796200308126201</v>
      </c>
      <c r="X16" s="21">
        <v>0.235367692923831</v>
      </c>
      <c r="Y16" s="21">
        <v>0.228294911981263</v>
      </c>
      <c r="Z16" s="21">
        <v>0.22252216530058799</v>
      </c>
      <c r="AA16" s="21">
        <v>0.247365932805204</v>
      </c>
      <c r="AB16" s="21">
        <v>0.30655025393544699</v>
      </c>
      <c r="AC16" s="21">
        <v>0.26265339276600402</v>
      </c>
      <c r="AD16" s="21">
        <v>0.21842870083031399</v>
      </c>
      <c r="AE16" s="21"/>
      <c r="AF16" s="21">
        <v>0.25885810317021701</v>
      </c>
      <c r="AG16" s="21">
        <v>0.23656121469500899</v>
      </c>
      <c r="AH16" s="21">
        <v>0.29678625331853797</v>
      </c>
      <c r="AI16" s="21"/>
      <c r="AJ16" s="21">
        <v>0.252927492939304</v>
      </c>
      <c r="AK16" s="21">
        <v>0.21937244662014699</v>
      </c>
      <c r="AL16" s="21">
        <v>0.27227650223180799</v>
      </c>
      <c r="AM16" s="21">
        <v>0.21998805768695401</v>
      </c>
      <c r="AN16" s="21">
        <v>0.31813650097120399</v>
      </c>
      <c r="AO16" s="21"/>
      <c r="AP16" s="21">
        <v>0.23485530324485199</v>
      </c>
      <c r="AQ16" s="21">
        <v>0.22087366630164301</v>
      </c>
      <c r="AR16" s="21">
        <v>0.27039003222292102</v>
      </c>
      <c r="AS16" s="21"/>
      <c r="AT16" s="21">
        <v>0.26835748736237403</v>
      </c>
      <c r="AU16" s="21">
        <v>0.252239527164134</v>
      </c>
      <c r="AV16" s="21">
        <v>0.26684692756678202</v>
      </c>
      <c r="AW16" s="21">
        <v>0.21580487658239</v>
      </c>
      <c r="AX16" s="21">
        <v>0.171996970500672</v>
      </c>
      <c r="AY16" s="21"/>
      <c r="AZ16" s="21">
        <v>0.36961406052287998</v>
      </c>
      <c r="BA16" s="21">
        <v>0.32618103846021701</v>
      </c>
      <c r="BB16" s="21">
        <v>0.31649790654207199</v>
      </c>
      <c r="BC16" s="21">
        <v>0.33835174140594199</v>
      </c>
      <c r="BD16" s="21">
        <v>0.26638468808633498</v>
      </c>
      <c r="BE16" s="21">
        <v>0.279349712052541</v>
      </c>
      <c r="BF16" s="21">
        <v>0.24925596677332601</v>
      </c>
      <c r="BG16" s="21">
        <v>0.232705150345899</v>
      </c>
      <c r="BH16" s="21">
        <v>0.22028821111178801</v>
      </c>
      <c r="BI16" s="21">
        <v>0.22297805939315399</v>
      </c>
      <c r="BJ16" s="21">
        <v>0.22224363622471999</v>
      </c>
      <c r="BK16" s="21">
        <v>0.179856354590127</v>
      </c>
      <c r="BL16" s="21">
        <v>0.210841463458357</v>
      </c>
      <c r="BM16" s="21">
        <v>0.181131746743983</v>
      </c>
      <c r="BN16" s="21">
        <v>0.18821073547077599</v>
      </c>
      <c r="BO16" s="21">
        <v>0.163782407028192</v>
      </c>
      <c r="BP16" s="21"/>
      <c r="BQ16" s="21">
        <v>0.20315507762016999</v>
      </c>
      <c r="BR16" s="21">
        <v>0.27905708511675198</v>
      </c>
    </row>
    <row r="17" spans="2:70" x14ac:dyDescent="0.35">
      <c r="B17" s="18" t="s">
        <v>143</v>
      </c>
      <c r="C17" s="22">
        <v>0.30353658045704701</v>
      </c>
      <c r="D17" s="22">
        <v>0.36962443570667203</v>
      </c>
      <c r="E17" s="22">
        <v>0.24099872981328199</v>
      </c>
      <c r="F17" s="22"/>
      <c r="G17" s="22">
        <v>0.33560467162150098</v>
      </c>
      <c r="H17" s="22">
        <v>0.42784858164426098</v>
      </c>
      <c r="I17" s="22">
        <v>0.42230999449040701</v>
      </c>
      <c r="J17" s="22">
        <v>0.33993823407410201</v>
      </c>
      <c r="K17" s="22">
        <v>0.20410737603388199</v>
      </c>
      <c r="L17" s="22">
        <v>0.12090005277074201</v>
      </c>
      <c r="M17" s="22"/>
      <c r="N17" s="22">
        <v>0.34455545474610499</v>
      </c>
      <c r="O17" s="22">
        <v>0.31076832367566098</v>
      </c>
      <c r="P17" s="22">
        <v>0.35181072159794802</v>
      </c>
      <c r="Q17" s="22">
        <v>0.21007790938954199</v>
      </c>
      <c r="R17" s="22"/>
      <c r="S17" s="22">
        <v>0.28577893245208902</v>
      </c>
      <c r="T17" s="22">
        <v>0.29596108879287197</v>
      </c>
      <c r="U17" s="22">
        <v>0.41253722589222402</v>
      </c>
      <c r="V17" s="22">
        <v>0.24193782441534001</v>
      </c>
      <c r="W17" s="22">
        <v>0.28279769896801499</v>
      </c>
      <c r="X17" s="22">
        <v>0.36106030705036202</v>
      </c>
      <c r="Y17" s="22">
        <v>0.367623486876758</v>
      </c>
      <c r="Z17" s="22">
        <v>0.37513238489952799</v>
      </c>
      <c r="AA17" s="22">
        <v>0.31400219061482598</v>
      </c>
      <c r="AB17" s="22">
        <v>0.15503764073001899</v>
      </c>
      <c r="AC17" s="22">
        <v>0.313083598884424</v>
      </c>
      <c r="AD17" s="22">
        <v>0.31425846069980301</v>
      </c>
      <c r="AE17" s="22"/>
      <c r="AF17" s="22">
        <v>0.28689553307785998</v>
      </c>
      <c r="AG17" s="22">
        <v>0.359930319350038</v>
      </c>
      <c r="AH17" s="22">
        <v>0.19571359512360201</v>
      </c>
      <c r="AI17" s="22"/>
      <c r="AJ17" s="22">
        <v>0.30850892535109398</v>
      </c>
      <c r="AK17" s="22">
        <v>0.38934773791916399</v>
      </c>
      <c r="AL17" s="22">
        <v>0.21557266656598201</v>
      </c>
      <c r="AM17" s="22">
        <v>0.41012147561923601</v>
      </c>
      <c r="AN17" s="22">
        <v>0.17177699176664901</v>
      </c>
      <c r="AO17" s="22"/>
      <c r="AP17" s="22">
        <v>0.33315058551919002</v>
      </c>
      <c r="AQ17" s="22">
        <v>0.38387079639719002</v>
      </c>
      <c r="AR17" s="22">
        <v>0.25288003783250002</v>
      </c>
      <c r="AS17" s="22"/>
      <c r="AT17" s="22">
        <v>0.27842319350082301</v>
      </c>
      <c r="AU17" s="22">
        <v>0.31606019843263</v>
      </c>
      <c r="AV17" s="22">
        <v>0.29560420183709901</v>
      </c>
      <c r="AW17" s="22">
        <v>0.347181864980175</v>
      </c>
      <c r="AX17" s="22">
        <v>0.430858957370025</v>
      </c>
      <c r="AY17" s="22"/>
      <c r="AZ17" s="22">
        <v>5.1075113196019997E-2</v>
      </c>
      <c r="BA17" s="22">
        <v>0.124005816942585</v>
      </c>
      <c r="BB17" s="22">
        <v>0.16769630721261899</v>
      </c>
      <c r="BC17" s="22">
        <v>0.16309722667989601</v>
      </c>
      <c r="BD17" s="22">
        <v>0.263450773720733</v>
      </c>
      <c r="BE17" s="22">
        <v>0.23681688120883801</v>
      </c>
      <c r="BF17" s="22">
        <v>0.29420912345656303</v>
      </c>
      <c r="BG17" s="22">
        <v>0.36200533436090798</v>
      </c>
      <c r="BH17" s="22">
        <v>0.413667706479452</v>
      </c>
      <c r="BI17" s="22">
        <v>0.35963250835043498</v>
      </c>
      <c r="BJ17" s="22">
        <v>0.40646011016146699</v>
      </c>
      <c r="BK17" s="22">
        <v>0.44784796036211</v>
      </c>
      <c r="BL17" s="22">
        <v>0.40983791520739998</v>
      </c>
      <c r="BM17" s="22">
        <v>0.45667967354293998</v>
      </c>
      <c r="BN17" s="22">
        <v>0.481489353036755</v>
      </c>
      <c r="BO17" s="22">
        <v>0.51480894946704003</v>
      </c>
      <c r="BP17" s="22"/>
      <c r="BQ17" s="22">
        <v>0.38157406112963499</v>
      </c>
      <c r="BR17" s="22">
        <v>0.27062994221173498</v>
      </c>
    </row>
    <row r="18" spans="2:70" x14ac:dyDescent="0.35">
      <c r="B18" s="16"/>
    </row>
    <row r="19" spans="2:70" x14ac:dyDescent="0.35">
      <c r="B19" t="s">
        <v>98</v>
      </c>
    </row>
    <row r="20" spans="2:70" x14ac:dyDescent="0.35">
      <c r="B20" t="s">
        <v>99</v>
      </c>
    </row>
    <row r="22" spans="2:70" x14ac:dyDescent="0.35">
      <c r="B22" s="8" t="str">
        <f>HYPERLINK("#'Contents'!A1", "Return to Contents")</f>
        <v>Return to Contents</v>
      </c>
    </row>
  </sheetData>
  <mergeCells count="11">
    <mergeCell ref="BQ5:BR5"/>
    <mergeCell ref="D5:E5"/>
    <mergeCell ref="G5:L5"/>
    <mergeCell ref="N5:Q5"/>
    <mergeCell ref="S5:AD5"/>
    <mergeCell ref="AF5:AH5"/>
    <mergeCell ref="D2:BJ2"/>
    <mergeCell ref="AJ5:AN5"/>
    <mergeCell ref="AP5:AR5"/>
    <mergeCell ref="AT5:AX5"/>
    <mergeCell ref="AZ5:BO5"/>
  </mergeCells>
  <pageMargins left="0.7" right="0.7" top="0.75" bottom="0.75" header="0.3" footer="0.3"/>
  <pageSetup paperSize="9" orientation="portrait" horizontalDpi="300" verticalDpi="300"/>
  <drawing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B2:J22"/>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10" width="20.7265625" customWidth="1"/>
  </cols>
  <sheetData>
    <row r="2" spans="2:10" ht="40" customHeight="1" x14ac:dyDescent="0.35">
      <c r="D2" s="29" t="s">
        <v>321</v>
      </c>
      <c r="E2" s="26"/>
      <c r="F2" s="26"/>
      <c r="G2" s="26"/>
      <c r="H2" s="26"/>
      <c r="I2" s="26"/>
      <c r="J2" s="26"/>
    </row>
    <row r="6" spans="2:10" ht="50.15" customHeight="1" x14ac:dyDescent="0.35">
      <c r="B6" s="20" t="s">
        <v>15</v>
      </c>
      <c r="C6" s="20" t="s">
        <v>314</v>
      </c>
      <c r="D6" s="20" t="s">
        <v>315</v>
      </c>
      <c r="E6" s="20" t="s">
        <v>316</v>
      </c>
      <c r="F6" s="20" t="s">
        <v>317</v>
      </c>
      <c r="G6" s="20" t="s">
        <v>318</v>
      </c>
      <c r="H6" s="20" t="s">
        <v>319</v>
      </c>
      <c r="I6" s="20" t="s">
        <v>320</v>
      </c>
    </row>
    <row r="7" spans="2:10" x14ac:dyDescent="0.35">
      <c r="B7" s="18" t="s">
        <v>298</v>
      </c>
      <c r="C7" s="17">
        <v>0.39370743347154402</v>
      </c>
      <c r="D7" s="17">
        <v>0.15335914484416399</v>
      </c>
      <c r="E7" s="17">
        <v>0.18165811479466701</v>
      </c>
      <c r="F7" s="17">
        <v>0.17740959315118801</v>
      </c>
      <c r="G7" s="17">
        <v>0.11018030684886</v>
      </c>
      <c r="H7" s="17">
        <v>0.16978381386614999</v>
      </c>
      <c r="I7" s="17">
        <v>0.124384292149138</v>
      </c>
    </row>
    <row r="8" spans="2:10" x14ac:dyDescent="0.35">
      <c r="B8" s="18" t="s">
        <v>299</v>
      </c>
      <c r="C8" s="17">
        <v>0.407482389660141</v>
      </c>
      <c r="D8" s="17">
        <v>0.41689085072489901</v>
      </c>
      <c r="E8" s="17">
        <v>0.40675225339236998</v>
      </c>
      <c r="F8" s="17">
        <v>0.39633538523578898</v>
      </c>
      <c r="G8" s="17">
        <v>0.27583159862377798</v>
      </c>
      <c r="H8" s="17">
        <v>0.23687981771810299</v>
      </c>
      <c r="I8" s="17">
        <v>0.24637530516127301</v>
      </c>
    </row>
    <row r="9" spans="2:10" x14ac:dyDescent="0.35">
      <c r="B9" s="18" t="s">
        <v>300</v>
      </c>
      <c r="C9" s="17">
        <v>0.12323291089484301</v>
      </c>
      <c r="D9" s="17">
        <v>0.24549498749791701</v>
      </c>
      <c r="E9" s="17">
        <v>0.21794604171689</v>
      </c>
      <c r="F9" s="17">
        <v>0.21539779619261001</v>
      </c>
      <c r="G9" s="17">
        <v>0.24728637200043299</v>
      </c>
      <c r="H9" s="17">
        <v>0.181909479616021</v>
      </c>
      <c r="I9" s="17">
        <v>0.21140106196158501</v>
      </c>
    </row>
    <row r="10" spans="2:10" x14ac:dyDescent="0.35">
      <c r="B10" s="18" t="s">
        <v>301</v>
      </c>
      <c r="C10" s="17">
        <v>4.0821641221533797E-2</v>
      </c>
      <c r="D10" s="17">
        <v>0.113839238537182</v>
      </c>
      <c r="E10" s="17">
        <v>0.11085519674448201</v>
      </c>
      <c r="F10" s="17">
        <v>0.11806862723899</v>
      </c>
      <c r="G10" s="17">
        <v>0.18743017424650199</v>
      </c>
      <c r="H10" s="17">
        <v>0.17171435745779401</v>
      </c>
      <c r="I10" s="17">
        <v>0.18465179459650899</v>
      </c>
    </row>
    <row r="11" spans="2:10" x14ac:dyDescent="0.35">
      <c r="B11" s="18" t="s">
        <v>302</v>
      </c>
      <c r="C11" s="17">
        <v>3.1009082374682199E-2</v>
      </c>
      <c r="D11" s="17">
        <v>6.5866483329388298E-2</v>
      </c>
      <c r="E11" s="17">
        <v>7.9768392325447093E-2</v>
      </c>
      <c r="F11" s="17">
        <v>8.8214882726443705E-2</v>
      </c>
      <c r="G11" s="17">
        <v>0.173926083291841</v>
      </c>
      <c r="H11" s="17">
        <v>0.23306328043027</v>
      </c>
      <c r="I11" s="17">
        <v>0.22903706276198499</v>
      </c>
    </row>
    <row r="12" spans="2:10" x14ac:dyDescent="0.35">
      <c r="B12" s="18" t="s">
        <v>129</v>
      </c>
      <c r="C12" s="17">
        <v>3.7465423772563098E-3</v>
      </c>
      <c r="D12" s="17">
        <v>4.5492950664502603E-3</v>
      </c>
      <c r="E12" s="17">
        <v>3.0200010261438701E-3</v>
      </c>
      <c r="F12" s="17">
        <v>4.5737154549795904E-3</v>
      </c>
      <c r="G12" s="17">
        <v>5.3454649885844602E-3</v>
      </c>
      <c r="H12" s="17">
        <v>6.6492509116623903E-3</v>
      </c>
      <c r="I12" s="17">
        <v>4.1504833695113E-3</v>
      </c>
    </row>
    <row r="13" spans="2:10" x14ac:dyDescent="0.35">
      <c r="B13" s="23" t="s">
        <v>303</v>
      </c>
      <c r="C13" s="21">
        <v>0.80118982313168496</v>
      </c>
      <c r="D13" s="21">
        <v>0.57024999556906297</v>
      </c>
      <c r="E13" s="21">
        <v>0.58841036818703696</v>
      </c>
      <c r="F13" s="21">
        <v>0.57374497838697702</v>
      </c>
      <c r="G13" s="21">
        <v>0.38601190547263797</v>
      </c>
      <c r="H13" s="21">
        <v>0.406663631584253</v>
      </c>
      <c r="I13" s="21">
        <v>0.37075959731041103</v>
      </c>
    </row>
    <row r="14" spans="2:10" x14ac:dyDescent="0.35">
      <c r="B14" s="23" t="s">
        <v>304</v>
      </c>
      <c r="C14" s="21">
        <v>7.1830723596216103E-2</v>
      </c>
      <c r="D14" s="21">
        <v>0.17970572186657</v>
      </c>
      <c r="E14" s="21">
        <v>0.19062358906992899</v>
      </c>
      <c r="F14" s="21">
        <v>0.20628350996543299</v>
      </c>
      <c r="G14" s="21">
        <v>0.36135625753834399</v>
      </c>
      <c r="H14" s="21">
        <v>0.40477763788806298</v>
      </c>
      <c r="I14" s="21">
        <v>0.41368885735849298</v>
      </c>
    </row>
    <row r="15" spans="2:10" x14ac:dyDescent="0.35">
      <c r="B15" s="23" t="s">
        <v>143</v>
      </c>
      <c r="C15" s="22">
        <v>0.72935909953546896</v>
      </c>
      <c r="D15" s="22">
        <v>0.39054427370249301</v>
      </c>
      <c r="E15" s="22">
        <v>0.39778677911710802</v>
      </c>
      <c r="F15" s="22">
        <v>0.36746146842154298</v>
      </c>
      <c r="G15" s="22">
        <v>2.4655647934294402E-2</v>
      </c>
      <c r="H15" s="22">
        <v>1.88599369619002E-3</v>
      </c>
      <c r="I15" s="22">
        <v>-4.2929260048082798E-2</v>
      </c>
    </row>
    <row r="16" spans="2:10" x14ac:dyDescent="0.35">
      <c r="B16" s="16"/>
      <c r="C16" s="16"/>
      <c r="D16" s="16"/>
      <c r="E16" s="16"/>
      <c r="F16" s="16"/>
      <c r="G16" s="16"/>
      <c r="H16" s="16"/>
      <c r="I16" s="16"/>
    </row>
    <row r="17" spans="2:2" x14ac:dyDescent="0.35">
      <c r="B17" t="s">
        <v>98</v>
      </c>
    </row>
    <row r="18" spans="2:2" x14ac:dyDescent="0.35">
      <c r="B18" t="s">
        <v>99</v>
      </c>
    </row>
    <row r="22" spans="2:2" x14ac:dyDescent="0.35">
      <c r="B22" s="8" t="str">
        <f>HYPERLINK("#'Contents'!A1", "Return to Contents")</f>
        <v>Return to Contents</v>
      </c>
    </row>
  </sheetData>
  <mergeCells count="1">
    <mergeCell ref="D2:J2"/>
  </mergeCells>
  <pageMargins left="0.7" right="0.7" top="0.75" bottom="0.75" header="0.3" footer="0.3"/>
  <pageSetup paperSize="9" orientation="portrait" horizontalDpi="300" verticalDpi="300"/>
  <drawing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B2:BR22"/>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67" width="10.7265625" customWidth="1"/>
    <col min="68" max="68" width="2.1796875" customWidth="1"/>
    <col min="69" max="70" width="10.7265625" customWidth="1"/>
    <col min="71" max="71" width="2.1796875" customWidth="1"/>
  </cols>
  <sheetData>
    <row r="2" spans="2:70" ht="40" customHeight="1" x14ac:dyDescent="0.35">
      <c r="D2" s="29" t="s">
        <v>322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row>
    <row r="5" spans="2:70" ht="30" customHeight="1" x14ac:dyDescent="0.35">
      <c r="B5" s="15"/>
      <c r="C5" s="15"/>
      <c r="D5" s="30" t="s">
        <v>74</v>
      </c>
      <c r="E5" s="30"/>
      <c r="F5" s="15"/>
      <c r="G5" s="30" t="s">
        <v>75</v>
      </c>
      <c r="H5" s="30"/>
      <c r="I5" s="30"/>
      <c r="J5" s="30"/>
      <c r="K5" s="30"/>
      <c r="L5" s="30"/>
      <c r="M5" s="15"/>
      <c r="N5" s="30" t="s">
        <v>76</v>
      </c>
      <c r="O5" s="30"/>
      <c r="P5" s="30"/>
      <c r="Q5" s="30"/>
      <c r="R5" s="15"/>
      <c r="S5" s="30" t="s">
        <v>77</v>
      </c>
      <c r="T5" s="30"/>
      <c r="U5" s="30"/>
      <c r="V5" s="30"/>
      <c r="W5" s="30"/>
      <c r="X5" s="30"/>
      <c r="Y5" s="30"/>
      <c r="Z5" s="30"/>
      <c r="AA5" s="30"/>
      <c r="AB5" s="30"/>
      <c r="AC5" s="30"/>
      <c r="AD5" s="30"/>
      <c r="AE5" s="15"/>
      <c r="AF5" s="30" t="s">
        <v>78</v>
      </c>
      <c r="AG5" s="30"/>
      <c r="AH5" s="30"/>
      <c r="AI5" s="15"/>
      <c r="AJ5" s="30" t="s">
        <v>79</v>
      </c>
      <c r="AK5" s="30"/>
      <c r="AL5" s="30"/>
      <c r="AM5" s="30"/>
      <c r="AN5" s="30"/>
      <c r="AO5" s="15"/>
      <c r="AP5" s="30" t="s">
        <v>80</v>
      </c>
      <c r="AQ5" s="30"/>
      <c r="AR5" s="30"/>
      <c r="AS5" s="15"/>
      <c r="AT5" s="30" t="s">
        <v>81</v>
      </c>
      <c r="AU5" s="30"/>
      <c r="AV5" s="30"/>
      <c r="AW5" s="30"/>
      <c r="AX5" s="30"/>
      <c r="AY5" s="15"/>
      <c r="AZ5" s="30" t="s">
        <v>82</v>
      </c>
      <c r="BA5" s="30"/>
      <c r="BB5" s="30"/>
      <c r="BC5" s="30"/>
      <c r="BD5" s="30"/>
      <c r="BE5" s="30"/>
      <c r="BF5" s="30"/>
      <c r="BG5" s="30"/>
      <c r="BH5" s="30"/>
      <c r="BI5" s="30"/>
      <c r="BJ5" s="30"/>
      <c r="BK5" s="30"/>
      <c r="BL5" s="30"/>
      <c r="BM5" s="30"/>
      <c r="BN5" s="30"/>
      <c r="BO5" s="30"/>
      <c r="BP5" s="15"/>
      <c r="BQ5" s="30" t="s">
        <v>83</v>
      </c>
      <c r="BR5" s="30"/>
    </row>
    <row r="6" spans="2:7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46</v>
      </c>
      <c r="AQ6" s="12" t="s">
        <v>47</v>
      </c>
      <c r="AR6" s="12" t="s">
        <v>50</v>
      </c>
      <c r="AT6" s="12" t="s">
        <v>51</v>
      </c>
      <c r="AU6" s="12" t="s">
        <v>52</v>
      </c>
      <c r="AV6" s="12" t="s">
        <v>53</v>
      </c>
      <c r="AW6" s="12" t="s">
        <v>54</v>
      </c>
      <c r="AX6" s="12" t="s">
        <v>55</v>
      </c>
      <c r="AZ6" s="12" t="s">
        <v>56</v>
      </c>
      <c r="BA6" s="12" t="s">
        <v>57</v>
      </c>
      <c r="BB6" s="12" t="s">
        <v>58</v>
      </c>
      <c r="BC6" s="12" t="s">
        <v>59</v>
      </c>
      <c r="BD6" s="12" t="s">
        <v>60</v>
      </c>
      <c r="BE6" s="12" t="s">
        <v>61</v>
      </c>
      <c r="BF6" s="12" t="s">
        <v>62</v>
      </c>
      <c r="BG6" s="12" t="s">
        <v>63</v>
      </c>
      <c r="BH6" s="12" t="s">
        <v>64</v>
      </c>
      <c r="BI6" s="12" t="s">
        <v>65</v>
      </c>
      <c r="BJ6" s="12" t="s">
        <v>66</v>
      </c>
      <c r="BK6" s="12" t="s">
        <v>67</v>
      </c>
      <c r="BL6" s="12" t="s">
        <v>68</v>
      </c>
      <c r="BM6" s="12" t="s">
        <v>69</v>
      </c>
      <c r="BN6" s="12" t="s">
        <v>70</v>
      </c>
      <c r="BO6" s="12" t="s">
        <v>71</v>
      </c>
      <c r="BQ6" s="12" t="s">
        <v>72</v>
      </c>
      <c r="BR6" s="12" t="s">
        <v>73</v>
      </c>
    </row>
    <row r="7" spans="2:70" ht="30" customHeight="1" x14ac:dyDescent="0.35">
      <c r="B7" s="10" t="s">
        <v>19</v>
      </c>
      <c r="C7" s="10">
        <v>4012</v>
      </c>
      <c r="D7" s="10">
        <v>1971</v>
      </c>
      <c r="E7" s="10">
        <v>2028</v>
      </c>
      <c r="F7" s="10"/>
      <c r="G7" s="10">
        <v>497</v>
      </c>
      <c r="H7" s="10">
        <v>704</v>
      </c>
      <c r="I7" s="10">
        <v>694</v>
      </c>
      <c r="J7" s="10">
        <v>693</v>
      </c>
      <c r="K7" s="10">
        <v>571</v>
      </c>
      <c r="L7" s="10">
        <v>853</v>
      </c>
      <c r="M7" s="10"/>
      <c r="N7" s="10">
        <v>1178</v>
      </c>
      <c r="O7" s="10">
        <v>1131</v>
      </c>
      <c r="P7" s="10">
        <v>781</v>
      </c>
      <c r="Q7" s="10">
        <v>909</v>
      </c>
      <c r="R7" s="10"/>
      <c r="S7" s="10">
        <v>563</v>
      </c>
      <c r="T7" s="10">
        <v>553</v>
      </c>
      <c r="U7" s="10">
        <v>314</v>
      </c>
      <c r="V7" s="10">
        <v>343</v>
      </c>
      <c r="W7" s="10">
        <v>293</v>
      </c>
      <c r="X7" s="10">
        <v>376</v>
      </c>
      <c r="Y7" s="10">
        <v>336</v>
      </c>
      <c r="Z7" s="10">
        <v>171</v>
      </c>
      <c r="AA7" s="10">
        <v>447</v>
      </c>
      <c r="AB7" s="10">
        <v>337</v>
      </c>
      <c r="AC7" s="10">
        <v>188</v>
      </c>
      <c r="AD7" s="10">
        <v>91</v>
      </c>
      <c r="AE7" s="10"/>
      <c r="AF7" s="10">
        <v>1421</v>
      </c>
      <c r="AG7" s="10">
        <v>1665</v>
      </c>
      <c r="AH7" s="10">
        <v>577</v>
      </c>
      <c r="AI7" s="10"/>
      <c r="AJ7" s="10">
        <v>1433</v>
      </c>
      <c r="AK7" s="10">
        <v>1082</v>
      </c>
      <c r="AL7" s="10">
        <v>299</v>
      </c>
      <c r="AM7" s="10">
        <v>42</v>
      </c>
      <c r="AN7" s="10">
        <v>541</v>
      </c>
      <c r="AO7" s="10"/>
      <c r="AP7" s="10">
        <v>878</v>
      </c>
      <c r="AQ7" s="10">
        <v>1369</v>
      </c>
      <c r="AR7" s="10">
        <v>264</v>
      </c>
      <c r="AS7" s="10"/>
      <c r="AT7" s="10">
        <v>929</v>
      </c>
      <c r="AU7" s="10">
        <v>932</v>
      </c>
      <c r="AV7" s="10">
        <v>1096</v>
      </c>
      <c r="AW7" s="10">
        <v>455</v>
      </c>
      <c r="AX7" s="10">
        <v>62</v>
      </c>
      <c r="AY7" s="10"/>
      <c r="AZ7" s="10">
        <v>33</v>
      </c>
      <c r="BA7" s="10">
        <v>185</v>
      </c>
      <c r="BB7" s="10">
        <v>256</v>
      </c>
      <c r="BC7" s="10">
        <v>269</v>
      </c>
      <c r="BD7" s="10">
        <v>403</v>
      </c>
      <c r="BE7" s="10">
        <v>436</v>
      </c>
      <c r="BF7" s="10">
        <v>391</v>
      </c>
      <c r="BG7" s="10">
        <v>312</v>
      </c>
      <c r="BH7" s="10">
        <v>253</v>
      </c>
      <c r="BI7" s="10">
        <v>211</v>
      </c>
      <c r="BJ7" s="10">
        <v>336</v>
      </c>
      <c r="BK7" s="10">
        <v>187</v>
      </c>
      <c r="BL7" s="10">
        <v>180</v>
      </c>
      <c r="BM7" s="10">
        <v>103</v>
      </c>
      <c r="BN7" s="10">
        <v>95</v>
      </c>
      <c r="BO7" s="10">
        <v>161</v>
      </c>
      <c r="BP7" s="10"/>
      <c r="BQ7" s="10">
        <v>1235</v>
      </c>
      <c r="BR7" s="10">
        <v>2665</v>
      </c>
    </row>
    <row r="8" spans="2:70" ht="30" customHeight="1" x14ac:dyDescent="0.35">
      <c r="B8" s="11" t="s">
        <v>20</v>
      </c>
      <c r="C8" s="11">
        <v>4012</v>
      </c>
      <c r="D8" s="11">
        <v>1975</v>
      </c>
      <c r="E8" s="11">
        <v>2024</v>
      </c>
      <c r="F8" s="11"/>
      <c r="G8" s="11">
        <v>558</v>
      </c>
      <c r="H8" s="11">
        <v>682</v>
      </c>
      <c r="I8" s="11">
        <v>685</v>
      </c>
      <c r="J8" s="11">
        <v>686</v>
      </c>
      <c r="K8" s="11">
        <v>562</v>
      </c>
      <c r="L8" s="11">
        <v>839</v>
      </c>
      <c r="M8" s="11"/>
      <c r="N8" s="11">
        <v>1080</v>
      </c>
      <c r="O8" s="11">
        <v>1039</v>
      </c>
      <c r="P8" s="11">
        <v>880</v>
      </c>
      <c r="Q8" s="11">
        <v>1000</v>
      </c>
      <c r="R8" s="11"/>
      <c r="S8" s="11">
        <v>562</v>
      </c>
      <c r="T8" s="11">
        <v>522</v>
      </c>
      <c r="U8" s="11">
        <v>321</v>
      </c>
      <c r="V8" s="11">
        <v>361</v>
      </c>
      <c r="W8" s="11">
        <v>281</v>
      </c>
      <c r="X8" s="11">
        <v>361</v>
      </c>
      <c r="Y8" s="11">
        <v>321</v>
      </c>
      <c r="Z8" s="11">
        <v>160</v>
      </c>
      <c r="AA8" s="11">
        <v>441</v>
      </c>
      <c r="AB8" s="11">
        <v>361</v>
      </c>
      <c r="AC8" s="11">
        <v>201</v>
      </c>
      <c r="AD8" s="11">
        <v>120</v>
      </c>
      <c r="AE8" s="11"/>
      <c r="AF8" s="11">
        <v>1410</v>
      </c>
      <c r="AG8" s="11">
        <v>1629</v>
      </c>
      <c r="AH8" s="11">
        <v>599</v>
      </c>
      <c r="AI8" s="11"/>
      <c r="AJ8" s="11">
        <v>1397</v>
      </c>
      <c r="AK8" s="11">
        <v>1071</v>
      </c>
      <c r="AL8" s="11">
        <v>288</v>
      </c>
      <c r="AM8" s="11">
        <v>45</v>
      </c>
      <c r="AN8" s="11">
        <v>558</v>
      </c>
      <c r="AO8" s="11"/>
      <c r="AP8" s="11">
        <v>856</v>
      </c>
      <c r="AQ8" s="11">
        <v>1358</v>
      </c>
      <c r="AR8" s="11">
        <v>259</v>
      </c>
      <c r="AS8" s="11"/>
      <c r="AT8" s="11">
        <v>961</v>
      </c>
      <c r="AU8" s="11">
        <v>958</v>
      </c>
      <c r="AV8" s="11">
        <v>1056</v>
      </c>
      <c r="AW8" s="11">
        <v>434</v>
      </c>
      <c r="AX8" s="11">
        <v>55</v>
      </c>
      <c r="AY8" s="11"/>
      <c r="AZ8" s="11">
        <v>33</v>
      </c>
      <c r="BA8" s="11">
        <v>186</v>
      </c>
      <c r="BB8" s="11">
        <v>267</v>
      </c>
      <c r="BC8" s="11">
        <v>280</v>
      </c>
      <c r="BD8" s="11">
        <v>416</v>
      </c>
      <c r="BE8" s="11">
        <v>443</v>
      </c>
      <c r="BF8" s="11">
        <v>394</v>
      </c>
      <c r="BG8" s="11">
        <v>314</v>
      </c>
      <c r="BH8" s="11">
        <v>257</v>
      </c>
      <c r="BI8" s="11">
        <v>206</v>
      </c>
      <c r="BJ8" s="11">
        <v>329</v>
      </c>
      <c r="BK8" s="11">
        <v>179</v>
      </c>
      <c r="BL8" s="11">
        <v>174</v>
      </c>
      <c r="BM8" s="11">
        <v>97</v>
      </c>
      <c r="BN8" s="11">
        <v>87</v>
      </c>
      <c r="BO8" s="11">
        <v>148</v>
      </c>
      <c r="BP8" s="11"/>
      <c r="BQ8" s="11">
        <v>1209</v>
      </c>
      <c r="BR8" s="11">
        <v>2688</v>
      </c>
    </row>
    <row r="9" spans="2:70" x14ac:dyDescent="0.35">
      <c r="B9" s="18" t="s">
        <v>298</v>
      </c>
      <c r="C9" s="17">
        <v>0.11018030684886</v>
      </c>
      <c r="D9" s="17">
        <v>0.10430393511998901</v>
      </c>
      <c r="E9" s="17">
        <v>0.11620438182630199</v>
      </c>
      <c r="F9" s="17"/>
      <c r="G9" s="17">
        <v>0.130009554230991</v>
      </c>
      <c r="H9" s="17">
        <v>0.13847308233362399</v>
      </c>
      <c r="I9" s="17">
        <v>0.126554417871581</v>
      </c>
      <c r="J9" s="17">
        <v>0.10827478557331199</v>
      </c>
      <c r="K9" s="17">
        <v>8.15701884221086E-2</v>
      </c>
      <c r="L9" s="17">
        <v>8.1318211094704301E-2</v>
      </c>
      <c r="M9" s="17"/>
      <c r="N9" s="17">
        <v>0.13204068900626001</v>
      </c>
      <c r="O9" s="17">
        <v>0.101382594504344</v>
      </c>
      <c r="P9" s="17">
        <v>0.11005084253342</v>
      </c>
      <c r="Q9" s="17">
        <v>9.4921479825507304E-2</v>
      </c>
      <c r="R9" s="17"/>
      <c r="S9" s="17">
        <v>0.17124952969782301</v>
      </c>
      <c r="T9" s="17">
        <v>0.113150695597818</v>
      </c>
      <c r="U9" s="17">
        <v>6.4510310397335305E-2</v>
      </c>
      <c r="V9" s="17">
        <v>7.7122807359137596E-2</v>
      </c>
      <c r="W9" s="17">
        <v>8.2794051190559395E-2</v>
      </c>
      <c r="X9" s="17">
        <v>0.105615557266845</v>
      </c>
      <c r="Y9" s="17">
        <v>9.9307193461552506E-2</v>
      </c>
      <c r="Z9" s="17">
        <v>0.109201467154614</v>
      </c>
      <c r="AA9" s="17">
        <v>9.4680357326414805E-2</v>
      </c>
      <c r="AB9" s="17">
        <v>0.122137442580003</v>
      </c>
      <c r="AC9" s="17">
        <v>0.130898302265442</v>
      </c>
      <c r="AD9" s="17">
        <v>0.12743550280146701</v>
      </c>
      <c r="AE9" s="17"/>
      <c r="AF9" s="17">
        <v>8.1635562294583602E-2</v>
      </c>
      <c r="AG9" s="17">
        <v>0.13591846552884301</v>
      </c>
      <c r="AH9" s="17">
        <v>0.105340379645497</v>
      </c>
      <c r="AI9" s="17"/>
      <c r="AJ9" s="17">
        <v>8.3391859600526294E-2</v>
      </c>
      <c r="AK9" s="17">
        <v>0.14272658317688</v>
      </c>
      <c r="AL9" s="17">
        <v>0.14524553189429401</v>
      </c>
      <c r="AM9" s="17">
        <v>0.222405564253564</v>
      </c>
      <c r="AN9" s="17">
        <v>7.6905116605176405E-2</v>
      </c>
      <c r="AO9" s="17"/>
      <c r="AP9" s="17">
        <v>9.5981773787640098E-2</v>
      </c>
      <c r="AQ9" s="17">
        <v>0.137613654145995</v>
      </c>
      <c r="AR9" s="17">
        <v>0.169112642153849</v>
      </c>
      <c r="AS9" s="17"/>
      <c r="AT9" s="17">
        <v>7.0362354824648796E-2</v>
      </c>
      <c r="AU9" s="17">
        <v>9.2382526042443E-2</v>
      </c>
      <c r="AV9" s="17">
        <v>0.154288075306346</v>
      </c>
      <c r="AW9" s="17">
        <v>0.14092322929231499</v>
      </c>
      <c r="AX9" s="17">
        <v>0.26477670730588498</v>
      </c>
      <c r="AY9" s="17"/>
      <c r="AZ9" s="17">
        <v>0.172038224976758</v>
      </c>
      <c r="BA9" s="17">
        <v>0.11676950916755099</v>
      </c>
      <c r="BB9" s="17">
        <v>0.108188039367675</v>
      </c>
      <c r="BC9" s="17">
        <v>8.6793280900054698E-2</v>
      </c>
      <c r="BD9" s="17">
        <v>0.13322500222644801</v>
      </c>
      <c r="BE9" s="17">
        <v>0.115453834514344</v>
      </c>
      <c r="BF9" s="17">
        <v>0.119100060776273</v>
      </c>
      <c r="BG9" s="17">
        <v>9.1402326405515599E-2</v>
      </c>
      <c r="BH9" s="17">
        <v>9.0686408616784606E-2</v>
      </c>
      <c r="BI9" s="17">
        <v>0.12100521693571099</v>
      </c>
      <c r="BJ9" s="17">
        <v>0.117575638976674</v>
      </c>
      <c r="BK9" s="17">
        <v>0.10782377922327201</v>
      </c>
      <c r="BL9" s="17">
        <v>8.1304234335295697E-2</v>
      </c>
      <c r="BM9" s="17">
        <v>8.01668607672852E-2</v>
      </c>
      <c r="BN9" s="17">
        <v>7.5718368097298594E-2</v>
      </c>
      <c r="BO9" s="17">
        <v>0.19144057507589299</v>
      </c>
      <c r="BP9" s="17"/>
      <c r="BQ9" s="17">
        <v>0.21189251540776899</v>
      </c>
      <c r="BR9" s="17">
        <v>6.7066008329972296E-2</v>
      </c>
    </row>
    <row r="10" spans="2:70" x14ac:dyDescent="0.35">
      <c r="B10" s="18" t="s">
        <v>299</v>
      </c>
      <c r="C10" s="17">
        <v>0.27583159862377798</v>
      </c>
      <c r="D10" s="17">
        <v>0.265809775771568</v>
      </c>
      <c r="E10" s="17">
        <v>0.28547154004393599</v>
      </c>
      <c r="F10" s="17"/>
      <c r="G10" s="17">
        <v>0.29633945319277</v>
      </c>
      <c r="H10" s="17">
        <v>0.29755653779451002</v>
      </c>
      <c r="I10" s="17">
        <v>0.29696253655837002</v>
      </c>
      <c r="J10" s="17">
        <v>0.25188836014036697</v>
      </c>
      <c r="K10" s="17">
        <v>0.24604353427223999</v>
      </c>
      <c r="L10" s="17">
        <v>0.26678194548152401</v>
      </c>
      <c r="M10" s="17"/>
      <c r="N10" s="17">
        <v>0.31000717844386</v>
      </c>
      <c r="O10" s="17">
        <v>0.28114729559896501</v>
      </c>
      <c r="P10" s="17">
        <v>0.29764002850834198</v>
      </c>
      <c r="Q10" s="17">
        <v>0.21590446364589599</v>
      </c>
      <c r="R10" s="17"/>
      <c r="S10" s="17">
        <v>0.38591703428620799</v>
      </c>
      <c r="T10" s="17">
        <v>0.259632660880949</v>
      </c>
      <c r="U10" s="17">
        <v>0.27765978373921002</v>
      </c>
      <c r="V10" s="17">
        <v>0.27141831310236098</v>
      </c>
      <c r="W10" s="17">
        <v>0.236419608961633</v>
      </c>
      <c r="X10" s="17">
        <v>0.25262462608408698</v>
      </c>
      <c r="Y10" s="17">
        <v>0.22653755937677</v>
      </c>
      <c r="Z10" s="17">
        <v>0.27670662753802</v>
      </c>
      <c r="AA10" s="17">
        <v>0.29589499129832703</v>
      </c>
      <c r="AB10" s="17">
        <v>0.23299098919439701</v>
      </c>
      <c r="AC10" s="17">
        <v>0.23619880807846599</v>
      </c>
      <c r="AD10" s="17">
        <v>0.25349390313520098</v>
      </c>
      <c r="AE10" s="17"/>
      <c r="AF10" s="17">
        <v>0.24618481550767299</v>
      </c>
      <c r="AG10" s="17">
        <v>0.30098314281517302</v>
      </c>
      <c r="AH10" s="17">
        <v>0.26405754548108101</v>
      </c>
      <c r="AI10" s="17"/>
      <c r="AJ10" s="17">
        <v>0.24567347402652001</v>
      </c>
      <c r="AK10" s="17">
        <v>0.31989960892560598</v>
      </c>
      <c r="AL10" s="17">
        <v>0.28286991556895102</v>
      </c>
      <c r="AM10" s="17">
        <v>0.210405420283307</v>
      </c>
      <c r="AN10" s="17">
        <v>0.25295488053589199</v>
      </c>
      <c r="AO10" s="17"/>
      <c r="AP10" s="17">
        <v>0.243311375198206</v>
      </c>
      <c r="AQ10" s="17">
        <v>0.31657410541699199</v>
      </c>
      <c r="AR10" s="17">
        <v>0.31058954625865098</v>
      </c>
      <c r="AS10" s="17"/>
      <c r="AT10" s="17">
        <v>0.207639007257509</v>
      </c>
      <c r="AU10" s="17">
        <v>0.25715570240782898</v>
      </c>
      <c r="AV10" s="17">
        <v>0.32840745105518399</v>
      </c>
      <c r="AW10" s="17">
        <v>0.35459860351788702</v>
      </c>
      <c r="AX10" s="17">
        <v>0.29732242051996299</v>
      </c>
      <c r="AY10" s="17"/>
      <c r="AZ10" s="17">
        <v>0.12508403072246699</v>
      </c>
      <c r="BA10" s="17">
        <v>0.22598866835246201</v>
      </c>
      <c r="BB10" s="17">
        <v>0.237301488660145</v>
      </c>
      <c r="BC10" s="17">
        <v>0.23597884535650801</v>
      </c>
      <c r="BD10" s="17">
        <v>0.29243634642244698</v>
      </c>
      <c r="BE10" s="17">
        <v>0.246631290345485</v>
      </c>
      <c r="BF10" s="17">
        <v>0.32652160314540002</v>
      </c>
      <c r="BG10" s="17">
        <v>0.30367282922474997</v>
      </c>
      <c r="BH10" s="17">
        <v>0.247768288279649</v>
      </c>
      <c r="BI10" s="17">
        <v>0.32530250842844899</v>
      </c>
      <c r="BJ10" s="17">
        <v>0.26522851813933102</v>
      </c>
      <c r="BK10" s="17">
        <v>0.29549403334883401</v>
      </c>
      <c r="BL10" s="17">
        <v>0.34697513609795999</v>
      </c>
      <c r="BM10" s="17">
        <v>0.28873949678855798</v>
      </c>
      <c r="BN10" s="17">
        <v>0.23481539231007201</v>
      </c>
      <c r="BO10" s="17">
        <v>0.32703347952019202</v>
      </c>
      <c r="BP10" s="17"/>
      <c r="BQ10" s="17">
        <v>0.38623970142598102</v>
      </c>
      <c r="BR10" s="17">
        <v>0.22745566825350999</v>
      </c>
    </row>
    <row r="11" spans="2:70" x14ac:dyDescent="0.35">
      <c r="B11" s="18" t="s">
        <v>300</v>
      </c>
      <c r="C11" s="17">
        <v>0.24728637200043299</v>
      </c>
      <c r="D11" s="17">
        <v>0.25614651740737998</v>
      </c>
      <c r="E11" s="17">
        <v>0.240228677112372</v>
      </c>
      <c r="F11" s="17"/>
      <c r="G11" s="17">
        <v>0.22654204850667001</v>
      </c>
      <c r="H11" s="17">
        <v>0.27839282416977801</v>
      </c>
      <c r="I11" s="17">
        <v>0.22674072908106599</v>
      </c>
      <c r="J11" s="17">
        <v>0.24853261680818101</v>
      </c>
      <c r="K11" s="17">
        <v>0.225673924145713</v>
      </c>
      <c r="L11" s="17">
        <v>0.26604206452519702</v>
      </c>
      <c r="M11" s="17"/>
      <c r="N11" s="17">
        <v>0.234262975606612</v>
      </c>
      <c r="O11" s="17">
        <v>0.25072967029222498</v>
      </c>
      <c r="P11" s="17">
        <v>0.22794626007190499</v>
      </c>
      <c r="Q11" s="17">
        <v>0.275093304161384</v>
      </c>
      <c r="R11" s="17"/>
      <c r="S11" s="17">
        <v>0.194792019905416</v>
      </c>
      <c r="T11" s="17">
        <v>0.23026913880146799</v>
      </c>
      <c r="U11" s="17">
        <v>0.224841554957107</v>
      </c>
      <c r="V11" s="17">
        <v>0.24614814131777599</v>
      </c>
      <c r="W11" s="17">
        <v>0.291990652663557</v>
      </c>
      <c r="X11" s="17">
        <v>0.27473983331407997</v>
      </c>
      <c r="Y11" s="17">
        <v>0.26927055999585803</v>
      </c>
      <c r="Z11" s="17">
        <v>0.220663580369614</v>
      </c>
      <c r="AA11" s="17">
        <v>0.25056898475538297</v>
      </c>
      <c r="AB11" s="17">
        <v>0.30035296085874702</v>
      </c>
      <c r="AC11" s="17">
        <v>0.25503482622429802</v>
      </c>
      <c r="AD11" s="17">
        <v>0.23532306626748301</v>
      </c>
      <c r="AE11" s="17"/>
      <c r="AF11" s="17">
        <v>0.240118653057</v>
      </c>
      <c r="AG11" s="17">
        <v>0.25375239349207102</v>
      </c>
      <c r="AH11" s="17">
        <v>0.261835225014383</v>
      </c>
      <c r="AI11" s="17"/>
      <c r="AJ11" s="17">
        <v>0.249090559561187</v>
      </c>
      <c r="AK11" s="17">
        <v>0.24122104953665599</v>
      </c>
      <c r="AL11" s="17">
        <v>0.26372433184476002</v>
      </c>
      <c r="AM11" s="17">
        <v>0.175436442056841</v>
      </c>
      <c r="AN11" s="17">
        <v>0.230176289213185</v>
      </c>
      <c r="AO11" s="17"/>
      <c r="AP11" s="17">
        <v>0.25738592111805397</v>
      </c>
      <c r="AQ11" s="17">
        <v>0.235680622617464</v>
      </c>
      <c r="AR11" s="17">
        <v>0.222464854657621</v>
      </c>
      <c r="AS11" s="17"/>
      <c r="AT11" s="17">
        <v>0.23846439740404601</v>
      </c>
      <c r="AU11" s="17">
        <v>0.26009051395793098</v>
      </c>
      <c r="AV11" s="17">
        <v>0.22914704869475899</v>
      </c>
      <c r="AW11" s="17">
        <v>0.27734706947250098</v>
      </c>
      <c r="AX11" s="17">
        <v>0.20980000019018799</v>
      </c>
      <c r="AY11" s="17"/>
      <c r="AZ11" s="17">
        <v>0.34992480807300103</v>
      </c>
      <c r="BA11" s="17">
        <v>0.24708071543644</v>
      </c>
      <c r="BB11" s="17">
        <v>0.309769500538429</v>
      </c>
      <c r="BC11" s="17">
        <v>0.27399797265272602</v>
      </c>
      <c r="BD11" s="17">
        <v>0.239936623652478</v>
      </c>
      <c r="BE11" s="17">
        <v>0.251111947153907</v>
      </c>
      <c r="BF11" s="17">
        <v>0.21264600431643099</v>
      </c>
      <c r="BG11" s="17">
        <v>0.21202868476873701</v>
      </c>
      <c r="BH11" s="17">
        <v>0.28502572852550101</v>
      </c>
      <c r="BI11" s="17">
        <v>0.253279980442776</v>
      </c>
      <c r="BJ11" s="17">
        <v>0.235519985686751</v>
      </c>
      <c r="BK11" s="17">
        <v>0.25749803474059302</v>
      </c>
      <c r="BL11" s="17">
        <v>0.24388753409213901</v>
      </c>
      <c r="BM11" s="17">
        <v>0.20667627990590101</v>
      </c>
      <c r="BN11" s="17">
        <v>0.302839517579714</v>
      </c>
      <c r="BO11" s="17">
        <v>0.16330103936197399</v>
      </c>
      <c r="BP11" s="17"/>
      <c r="BQ11" s="17">
        <v>0.23223778502155901</v>
      </c>
      <c r="BR11" s="17">
        <v>0.24820862995010101</v>
      </c>
    </row>
    <row r="12" spans="2:70" x14ac:dyDescent="0.35">
      <c r="B12" s="18" t="s">
        <v>301</v>
      </c>
      <c r="C12" s="17">
        <v>0.18743017424650199</v>
      </c>
      <c r="D12" s="17">
        <v>0.193211967822358</v>
      </c>
      <c r="E12" s="17">
        <v>0.182101758196417</v>
      </c>
      <c r="F12" s="17"/>
      <c r="G12" s="17">
        <v>0.18997165737287</v>
      </c>
      <c r="H12" s="17">
        <v>0.16649083995716399</v>
      </c>
      <c r="I12" s="17">
        <v>0.184280935085016</v>
      </c>
      <c r="J12" s="17">
        <v>0.18977385314518799</v>
      </c>
      <c r="K12" s="17">
        <v>0.195270872137253</v>
      </c>
      <c r="L12" s="17">
        <v>0.198172401298357</v>
      </c>
      <c r="M12" s="17"/>
      <c r="N12" s="17">
        <v>0.17932831710670999</v>
      </c>
      <c r="O12" s="17">
        <v>0.20177760553594601</v>
      </c>
      <c r="P12" s="17">
        <v>0.184495883959092</v>
      </c>
      <c r="Q12" s="17">
        <v>0.183343872951544</v>
      </c>
      <c r="R12" s="17"/>
      <c r="S12" s="17">
        <v>0.13136121272291201</v>
      </c>
      <c r="T12" s="17">
        <v>0.218908712992778</v>
      </c>
      <c r="U12" s="17">
        <v>0.224730634182262</v>
      </c>
      <c r="V12" s="17">
        <v>0.182658995812017</v>
      </c>
      <c r="W12" s="17">
        <v>0.190969649732918</v>
      </c>
      <c r="X12" s="17">
        <v>0.20202190766529499</v>
      </c>
      <c r="Y12" s="17">
        <v>0.188199058783173</v>
      </c>
      <c r="Z12" s="17">
        <v>0.19368801631254101</v>
      </c>
      <c r="AA12" s="17">
        <v>0.17726852302226401</v>
      </c>
      <c r="AB12" s="17">
        <v>0.17163227312248799</v>
      </c>
      <c r="AC12" s="17">
        <v>0.22477967735092799</v>
      </c>
      <c r="AD12" s="17">
        <v>0.18737032226928199</v>
      </c>
      <c r="AE12" s="17"/>
      <c r="AF12" s="17">
        <v>0.197922351312044</v>
      </c>
      <c r="AG12" s="17">
        <v>0.17927646084193899</v>
      </c>
      <c r="AH12" s="17">
        <v>0.16709321608294</v>
      </c>
      <c r="AI12" s="17"/>
      <c r="AJ12" s="17">
        <v>0.20559402339677199</v>
      </c>
      <c r="AK12" s="17">
        <v>0.158877317089339</v>
      </c>
      <c r="AL12" s="17">
        <v>0.18925057455064601</v>
      </c>
      <c r="AM12" s="17">
        <v>0.25298456520219098</v>
      </c>
      <c r="AN12" s="17">
        <v>0.195596219058952</v>
      </c>
      <c r="AO12" s="17"/>
      <c r="AP12" s="17">
        <v>0.19876455201009599</v>
      </c>
      <c r="AQ12" s="17">
        <v>0.16948531616615001</v>
      </c>
      <c r="AR12" s="17">
        <v>0.173452335719777</v>
      </c>
      <c r="AS12" s="17"/>
      <c r="AT12" s="17">
        <v>0.22675391710574999</v>
      </c>
      <c r="AU12" s="17">
        <v>0.203878434120015</v>
      </c>
      <c r="AV12" s="17">
        <v>0.15876481521194499</v>
      </c>
      <c r="AW12" s="17">
        <v>0.14587142760752</v>
      </c>
      <c r="AX12" s="17">
        <v>0.140382423875208</v>
      </c>
      <c r="AY12" s="17"/>
      <c r="AZ12" s="17">
        <v>0.12911703779411501</v>
      </c>
      <c r="BA12" s="17">
        <v>0.16895920036113601</v>
      </c>
      <c r="BB12" s="17">
        <v>0.169990122978283</v>
      </c>
      <c r="BC12" s="17">
        <v>0.207282041050981</v>
      </c>
      <c r="BD12" s="17">
        <v>0.15518618311534699</v>
      </c>
      <c r="BE12" s="17">
        <v>0.19407360159897799</v>
      </c>
      <c r="BF12" s="17">
        <v>0.184148897138322</v>
      </c>
      <c r="BG12" s="17">
        <v>0.22529412373565599</v>
      </c>
      <c r="BH12" s="17">
        <v>0.18740004306746399</v>
      </c>
      <c r="BI12" s="17">
        <v>0.11785294364148</v>
      </c>
      <c r="BJ12" s="17">
        <v>0.201263383045339</v>
      </c>
      <c r="BK12" s="17">
        <v>0.17530292050639601</v>
      </c>
      <c r="BL12" s="17">
        <v>0.201659096533884</v>
      </c>
      <c r="BM12" s="17">
        <v>0.25321050768115699</v>
      </c>
      <c r="BN12" s="17">
        <v>0.23771030428075099</v>
      </c>
      <c r="BO12" s="17">
        <v>0.19735425390155001</v>
      </c>
      <c r="BP12" s="17"/>
      <c r="BQ12" s="17">
        <v>0.113129252869187</v>
      </c>
      <c r="BR12" s="17">
        <v>0.22114826611416899</v>
      </c>
    </row>
    <row r="13" spans="2:70" x14ac:dyDescent="0.35">
      <c r="B13" s="18" t="s">
        <v>302</v>
      </c>
      <c r="C13" s="17">
        <v>0.173926083291841</v>
      </c>
      <c r="D13" s="17">
        <v>0.17576729816024</v>
      </c>
      <c r="E13" s="17">
        <v>0.170042991925655</v>
      </c>
      <c r="F13" s="17"/>
      <c r="G13" s="17">
        <v>0.14586468465573901</v>
      </c>
      <c r="H13" s="17">
        <v>0.11498859242796899</v>
      </c>
      <c r="I13" s="17">
        <v>0.157011148181608</v>
      </c>
      <c r="J13" s="17">
        <v>0.197549342582511</v>
      </c>
      <c r="K13" s="17">
        <v>0.24988859457329701</v>
      </c>
      <c r="L13" s="17">
        <v>0.184150872491914</v>
      </c>
      <c r="M13" s="17"/>
      <c r="N13" s="17">
        <v>0.138454105165255</v>
      </c>
      <c r="O13" s="17">
        <v>0.16163083105999601</v>
      </c>
      <c r="P13" s="17">
        <v>0.17370126631468799</v>
      </c>
      <c r="Q13" s="17">
        <v>0.22455793083137801</v>
      </c>
      <c r="R13" s="17"/>
      <c r="S13" s="17">
        <v>0.116680203387641</v>
      </c>
      <c r="T13" s="17">
        <v>0.164751496374345</v>
      </c>
      <c r="U13" s="17">
        <v>0.199190207698144</v>
      </c>
      <c r="V13" s="17">
        <v>0.21996675944812399</v>
      </c>
      <c r="W13" s="17">
        <v>0.18833777833228901</v>
      </c>
      <c r="X13" s="17">
        <v>0.15740868925929499</v>
      </c>
      <c r="Y13" s="17">
        <v>0.21328520057578701</v>
      </c>
      <c r="Z13" s="17">
        <v>0.199740308625212</v>
      </c>
      <c r="AA13" s="17">
        <v>0.17501233537598601</v>
      </c>
      <c r="AB13" s="17">
        <v>0.172886334244364</v>
      </c>
      <c r="AC13" s="17">
        <v>0.14695384026410499</v>
      </c>
      <c r="AD13" s="17">
        <v>0.19637720552656701</v>
      </c>
      <c r="AE13" s="17"/>
      <c r="AF13" s="17">
        <v>0.22671277436154</v>
      </c>
      <c r="AG13" s="17">
        <v>0.12896214283882401</v>
      </c>
      <c r="AH13" s="17">
        <v>0.19665824260413101</v>
      </c>
      <c r="AI13" s="17"/>
      <c r="AJ13" s="17">
        <v>0.21076032536477299</v>
      </c>
      <c r="AK13" s="17">
        <v>0.13173822486272599</v>
      </c>
      <c r="AL13" s="17">
        <v>0.116437453205151</v>
      </c>
      <c r="AM13" s="17">
        <v>0.13876800820409599</v>
      </c>
      <c r="AN13" s="17">
        <v>0.237098388874244</v>
      </c>
      <c r="AO13" s="17"/>
      <c r="AP13" s="17">
        <v>0.20115937973451201</v>
      </c>
      <c r="AQ13" s="17">
        <v>0.13492900571198599</v>
      </c>
      <c r="AR13" s="17">
        <v>0.12162525669096499</v>
      </c>
      <c r="AS13" s="17"/>
      <c r="AT13" s="17">
        <v>0.25038572639046702</v>
      </c>
      <c r="AU13" s="17">
        <v>0.18031417943913999</v>
      </c>
      <c r="AV13" s="17">
        <v>0.126856472665211</v>
      </c>
      <c r="AW13" s="17">
        <v>7.6508815753826204E-2</v>
      </c>
      <c r="AX13" s="17">
        <v>5.91591052477351E-2</v>
      </c>
      <c r="AY13" s="17"/>
      <c r="AZ13" s="17">
        <v>0.22383589843366</v>
      </c>
      <c r="BA13" s="17">
        <v>0.236422964763983</v>
      </c>
      <c r="BB13" s="17">
        <v>0.15904827337536301</v>
      </c>
      <c r="BC13" s="17">
        <v>0.192621661425733</v>
      </c>
      <c r="BD13" s="17">
        <v>0.174243769477712</v>
      </c>
      <c r="BE13" s="17">
        <v>0.19079947206713799</v>
      </c>
      <c r="BF13" s="17">
        <v>0.15758343462357399</v>
      </c>
      <c r="BG13" s="17">
        <v>0.157466363633048</v>
      </c>
      <c r="BH13" s="17">
        <v>0.18486811972876199</v>
      </c>
      <c r="BI13" s="17">
        <v>0.17834604071405</v>
      </c>
      <c r="BJ13" s="17">
        <v>0.17447928548921801</v>
      </c>
      <c r="BK13" s="17">
        <v>0.15801969163545601</v>
      </c>
      <c r="BL13" s="17">
        <v>0.120597366396633</v>
      </c>
      <c r="BM13" s="17">
        <v>0.171206854857098</v>
      </c>
      <c r="BN13" s="17">
        <v>0.138885307569346</v>
      </c>
      <c r="BO13" s="17">
        <v>0.120870652140392</v>
      </c>
      <c r="BP13" s="17"/>
      <c r="BQ13" s="17">
        <v>5.4827486940293997E-2</v>
      </c>
      <c r="BR13" s="17">
        <v>0.229966078687183</v>
      </c>
    </row>
    <row r="14" spans="2:70" x14ac:dyDescent="0.35">
      <c r="B14" s="18" t="s">
        <v>129</v>
      </c>
      <c r="C14" s="17">
        <v>5.3454649885844602E-3</v>
      </c>
      <c r="D14" s="17">
        <v>4.7605057184648301E-3</v>
      </c>
      <c r="E14" s="17">
        <v>5.9506508953181998E-3</v>
      </c>
      <c r="F14" s="17"/>
      <c r="G14" s="17">
        <v>1.12726020409588E-2</v>
      </c>
      <c r="H14" s="17">
        <v>4.0981233169555204E-3</v>
      </c>
      <c r="I14" s="17">
        <v>8.4502332223588203E-3</v>
      </c>
      <c r="J14" s="17">
        <v>3.98104175044218E-3</v>
      </c>
      <c r="K14" s="17">
        <v>1.55288644938843E-3</v>
      </c>
      <c r="L14" s="17">
        <v>3.53450510830285E-3</v>
      </c>
      <c r="M14" s="17"/>
      <c r="N14" s="17">
        <v>5.9067346713023499E-3</v>
      </c>
      <c r="O14" s="17">
        <v>3.3320030085243701E-3</v>
      </c>
      <c r="P14" s="17">
        <v>6.1657186125526004E-3</v>
      </c>
      <c r="Q14" s="17">
        <v>6.1789485842911798E-3</v>
      </c>
      <c r="R14" s="17"/>
      <c r="S14" s="17">
        <v>0</v>
      </c>
      <c r="T14" s="17">
        <v>1.3287295352641599E-2</v>
      </c>
      <c r="U14" s="17">
        <v>9.0675090259412696E-3</v>
      </c>
      <c r="V14" s="17">
        <v>2.6849829605844898E-3</v>
      </c>
      <c r="W14" s="17">
        <v>9.4882591190427398E-3</v>
      </c>
      <c r="X14" s="17">
        <v>7.5893864103986396E-3</v>
      </c>
      <c r="Y14" s="17">
        <v>3.4004278068586599E-3</v>
      </c>
      <c r="Z14" s="17">
        <v>0</v>
      </c>
      <c r="AA14" s="17">
        <v>6.5748082216249898E-3</v>
      </c>
      <c r="AB14" s="17">
        <v>0</v>
      </c>
      <c r="AC14" s="17">
        <v>6.1345458167609496E-3</v>
      </c>
      <c r="AD14" s="17">
        <v>0</v>
      </c>
      <c r="AE14" s="17"/>
      <c r="AF14" s="17">
        <v>7.42584346715916E-3</v>
      </c>
      <c r="AG14" s="17">
        <v>1.10739448315048E-3</v>
      </c>
      <c r="AH14" s="17">
        <v>5.0153911719683199E-3</v>
      </c>
      <c r="AI14" s="17"/>
      <c r="AJ14" s="17">
        <v>5.4897580502227903E-3</v>
      </c>
      <c r="AK14" s="17">
        <v>5.5372164087925703E-3</v>
      </c>
      <c r="AL14" s="17">
        <v>2.4721929361984302E-3</v>
      </c>
      <c r="AM14" s="17">
        <v>0</v>
      </c>
      <c r="AN14" s="17">
        <v>7.2691057125500499E-3</v>
      </c>
      <c r="AO14" s="17"/>
      <c r="AP14" s="17">
        <v>3.39699815149115E-3</v>
      </c>
      <c r="AQ14" s="17">
        <v>5.7172959414124496E-3</v>
      </c>
      <c r="AR14" s="17">
        <v>2.75536451913685E-3</v>
      </c>
      <c r="AS14" s="17"/>
      <c r="AT14" s="17">
        <v>6.3945970175790798E-3</v>
      </c>
      <c r="AU14" s="17">
        <v>6.1786440326417899E-3</v>
      </c>
      <c r="AV14" s="17">
        <v>2.53613706655542E-3</v>
      </c>
      <c r="AW14" s="17">
        <v>4.7508543559511302E-3</v>
      </c>
      <c r="AX14" s="17">
        <v>2.8559342861021499E-2</v>
      </c>
      <c r="AY14" s="17"/>
      <c r="AZ14" s="17">
        <v>0</v>
      </c>
      <c r="BA14" s="17">
        <v>4.7789419184280299E-3</v>
      </c>
      <c r="BB14" s="17">
        <v>1.5702575080106199E-2</v>
      </c>
      <c r="BC14" s="17">
        <v>3.3261986139972001E-3</v>
      </c>
      <c r="BD14" s="17">
        <v>4.9720751055677796E-3</v>
      </c>
      <c r="BE14" s="17">
        <v>1.9298543201486499E-3</v>
      </c>
      <c r="BF14" s="17">
        <v>0</v>
      </c>
      <c r="BG14" s="17">
        <v>1.01356722322934E-2</v>
      </c>
      <c r="BH14" s="17">
        <v>4.2514117818396998E-3</v>
      </c>
      <c r="BI14" s="17">
        <v>4.21330983753458E-3</v>
      </c>
      <c r="BJ14" s="17">
        <v>5.9331886626871402E-3</v>
      </c>
      <c r="BK14" s="17">
        <v>5.8615405454486803E-3</v>
      </c>
      <c r="BL14" s="17">
        <v>5.5766325440888796E-3</v>
      </c>
      <c r="BM14" s="17">
        <v>0</v>
      </c>
      <c r="BN14" s="17">
        <v>1.00311101628191E-2</v>
      </c>
      <c r="BO14" s="17">
        <v>0</v>
      </c>
      <c r="BP14" s="17"/>
      <c r="BQ14" s="17">
        <v>1.67325833521072E-3</v>
      </c>
      <c r="BR14" s="17">
        <v>6.1553486650643601E-3</v>
      </c>
    </row>
    <row r="15" spans="2:70" x14ac:dyDescent="0.35">
      <c r="B15" s="18" t="s">
        <v>303</v>
      </c>
      <c r="C15" s="21">
        <v>0.38601190547263797</v>
      </c>
      <c r="D15" s="21">
        <v>0.37011371089155698</v>
      </c>
      <c r="E15" s="21">
        <v>0.40167592187023698</v>
      </c>
      <c r="F15" s="21"/>
      <c r="G15" s="21">
        <v>0.42634900742376203</v>
      </c>
      <c r="H15" s="21">
        <v>0.43602962012813401</v>
      </c>
      <c r="I15" s="21">
        <v>0.42351695442995102</v>
      </c>
      <c r="J15" s="21">
        <v>0.36016314571367802</v>
      </c>
      <c r="K15" s="21">
        <v>0.32761372269434802</v>
      </c>
      <c r="L15" s="21">
        <v>0.348100156576229</v>
      </c>
      <c r="M15" s="21"/>
      <c r="N15" s="21">
        <v>0.44204786745011998</v>
      </c>
      <c r="O15" s="21">
        <v>0.38252989010330901</v>
      </c>
      <c r="P15" s="21">
        <v>0.40769087104176199</v>
      </c>
      <c r="Q15" s="21">
        <v>0.31082594347140302</v>
      </c>
      <c r="R15" s="21"/>
      <c r="S15" s="21">
        <v>0.55716656398403097</v>
      </c>
      <c r="T15" s="21">
        <v>0.37278335647876798</v>
      </c>
      <c r="U15" s="21">
        <v>0.34217009413654598</v>
      </c>
      <c r="V15" s="21">
        <v>0.34854112046149899</v>
      </c>
      <c r="W15" s="21">
        <v>0.31921366015219199</v>
      </c>
      <c r="X15" s="21">
        <v>0.358240183350931</v>
      </c>
      <c r="Y15" s="21">
        <v>0.32584475283832198</v>
      </c>
      <c r="Z15" s="21">
        <v>0.38590809469263299</v>
      </c>
      <c r="AA15" s="21">
        <v>0.39057534862474103</v>
      </c>
      <c r="AB15" s="21">
        <v>0.35512843177440001</v>
      </c>
      <c r="AC15" s="21">
        <v>0.36709711034390802</v>
      </c>
      <c r="AD15" s="21">
        <v>0.38092940593666702</v>
      </c>
      <c r="AE15" s="21"/>
      <c r="AF15" s="21">
        <v>0.32782037780225598</v>
      </c>
      <c r="AG15" s="21">
        <v>0.43690160834401598</v>
      </c>
      <c r="AH15" s="21">
        <v>0.36939792512657799</v>
      </c>
      <c r="AI15" s="21"/>
      <c r="AJ15" s="21">
        <v>0.32906533362704599</v>
      </c>
      <c r="AK15" s="21">
        <v>0.46262619210248601</v>
      </c>
      <c r="AL15" s="21">
        <v>0.42811544746324498</v>
      </c>
      <c r="AM15" s="21">
        <v>0.432810984536871</v>
      </c>
      <c r="AN15" s="21">
        <v>0.32985999714106901</v>
      </c>
      <c r="AO15" s="21"/>
      <c r="AP15" s="21">
        <v>0.339293148985846</v>
      </c>
      <c r="AQ15" s="21">
        <v>0.45418775956298701</v>
      </c>
      <c r="AR15" s="21">
        <v>0.47970218841250001</v>
      </c>
      <c r="AS15" s="21"/>
      <c r="AT15" s="21">
        <v>0.27800136208215798</v>
      </c>
      <c r="AU15" s="21">
        <v>0.34953822845027199</v>
      </c>
      <c r="AV15" s="21">
        <v>0.48269552636153001</v>
      </c>
      <c r="AW15" s="21">
        <v>0.49552183281020201</v>
      </c>
      <c r="AX15" s="21">
        <v>0.56209912782584803</v>
      </c>
      <c r="AY15" s="21"/>
      <c r="AZ15" s="21">
        <v>0.29712225569922401</v>
      </c>
      <c r="BA15" s="21">
        <v>0.34275817752001297</v>
      </c>
      <c r="BB15" s="21">
        <v>0.34548952802781902</v>
      </c>
      <c r="BC15" s="21">
        <v>0.32277212625656299</v>
      </c>
      <c r="BD15" s="21">
        <v>0.42566134864889599</v>
      </c>
      <c r="BE15" s="21">
        <v>0.36208512485982902</v>
      </c>
      <c r="BF15" s="21">
        <v>0.44562166392167302</v>
      </c>
      <c r="BG15" s="21">
        <v>0.39507515563026602</v>
      </c>
      <c r="BH15" s="21">
        <v>0.33845469689643298</v>
      </c>
      <c r="BI15" s="21">
        <v>0.44630772536416002</v>
      </c>
      <c r="BJ15" s="21">
        <v>0.38280415711600502</v>
      </c>
      <c r="BK15" s="21">
        <v>0.40331781257210603</v>
      </c>
      <c r="BL15" s="21">
        <v>0.42827937043325498</v>
      </c>
      <c r="BM15" s="21">
        <v>0.368906357555844</v>
      </c>
      <c r="BN15" s="21">
        <v>0.31053376040737002</v>
      </c>
      <c r="BO15" s="21">
        <v>0.51847405459608398</v>
      </c>
      <c r="BP15" s="21"/>
      <c r="BQ15" s="21">
        <v>0.59813221683374995</v>
      </c>
      <c r="BR15" s="21">
        <v>0.29452167658348199</v>
      </c>
    </row>
    <row r="16" spans="2:70" x14ac:dyDescent="0.35">
      <c r="B16" s="18" t="s">
        <v>304</v>
      </c>
      <c r="C16" s="21">
        <v>0.36135625753834399</v>
      </c>
      <c r="D16" s="21">
        <v>0.368979265982598</v>
      </c>
      <c r="E16" s="21">
        <v>0.35214475012207203</v>
      </c>
      <c r="F16" s="21"/>
      <c r="G16" s="21">
        <v>0.33583634202860901</v>
      </c>
      <c r="H16" s="21">
        <v>0.28147943238513301</v>
      </c>
      <c r="I16" s="21">
        <v>0.34129208326662402</v>
      </c>
      <c r="J16" s="21">
        <v>0.38732319572769902</v>
      </c>
      <c r="K16" s="21">
        <v>0.44515946671055101</v>
      </c>
      <c r="L16" s="21">
        <v>0.38232327379027098</v>
      </c>
      <c r="M16" s="21"/>
      <c r="N16" s="21">
        <v>0.31778242227196501</v>
      </c>
      <c r="O16" s="21">
        <v>0.36340843659594202</v>
      </c>
      <c r="P16" s="21">
        <v>0.35819715027378002</v>
      </c>
      <c r="Q16" s="21">
        <v>0.40790180378292101</v>
      </c>
      <c r="R16" s="21"/>
      <c r="S16" s="21">
        <v>0.248041416110553</v>
      </c>
      <c r="T16" s="21">
        <v>0.38366020936712297</v>
      </c>
      <c r="U16" s="21">
        <v>0.42392084188040602</v>
      </c>
      <c r="V16" s="21">
        <v>0.40262575526014099</v>
      </c>
      <c r="W16" s="21">
        <v>0.37930742806520701</v>
      </c>
      <c r="X16" s="21">
        <v>0.35943059692459001</v>
      </c>
      <c r="Y16" s="21">
        <v>0.40148425935896098</v>
      </c>
      <c r="Z16" s="21">
        <v>0.39342832493775298</v>
      </c>
      <c r="AA16" s="21">
        <v>0.35228085839825002</v>
      </c>
      <c r="AB16" s="21">
        <v>0.34451860736685203</v>
      </c>
      <c r="AC16" s="21">
        <v>0.37173351761503298</v>
      </c>
      <c r="AD16" s="21">
        <v>0.38374752779584997</v>
      </c>
      <c r="AE16" s="21"/>
      <c r="AF16" s="21">
        <v>0.42463512567358502</v>
      </c>
      <c r="AG16" s="21">
        <v>0.308238603680763</v>
      </c>
      <c r="AH16" s="21">
        <v>0.36375145868707098</v>
      </c>
      <c r="AI16" s="21"/>
      <c r="AJ16" s="21">
        <v>0.41635434876154398</v>
      </c>
      <c r="AK16" s="21">
        <v>0.29061554195206502</v>
      </c>
      <c r="AL16" s="21">
        <v>0.30568802775579701</v>
      </c>
      <c r="AM16" s="21">
        <v>0.391752573406288</v>
      </c>
      <c r="AN16" s="21">
        <v>0.43269460793319597</v>
      </c>
      <c r="AO16" s="21"/>
      <c r="AP16" s="21">
        <v>0.399923931744608</v>
      </c>
      <c r="AQ16" s="21">
        <v>0.304414321878136</v>
      </c>
      <c r="AR16" s="21">
        <v>0.295077592410742</v>
      </c>
      <c r="AS16" s="21"/>
      <c r="AT16" s="21">
        <v>0.47713964349621701</v>
      </c>
      <c r="AU16" s="21">
        <v>0.38419261355915602</v>
      </c>
      <c r="AV16" s="21">
        <v>0.28562128787715602</v>
      </c>
      <c r="AW16" s="21">
        <v>0.22238024336134599</v>
      </c>
      <c r="AX16" s="21">
        <v>0.19954152912294301</v>
      </c>
      <c r="AY16" s="21"/>
      <c r="AZ16" s="21">
        <v>0.35295293622777502</v>
      </c>
      <c r="BA16" s="21">
        <v>0.40538216512511899</v>
      </c>
      <c r="BB16" s="21">
        <v>0.32903839635364501</v>
      </c>
      <c r="BC16" s="21">
        <v>0.39990370247671397</v>
      </c>
      <c r="BD16" s="21">
        <v>0.32942995259305902</v>
      </c>
      <c r="BE16" s="21">
        <v>0.38487307366611501</v>
      </c>
      <c r="BF16" s="21">
        <v>0.34173233176189599</v>
      </c>
      <c r="BG16" s="21">
        <v>0.38276048736870399</v>
      </c>
      <c r="BH16" s="21">
        <v>0.37226816279622599</v>
      </c>
      <c r="BI16" s="21">
        <v>0.29619898435552899</v>
      </c>
      <c r="BJ16" s="21">
        <v>0.37574266853455701</v>
      </c>
      <c r="BK16" s="21">
        <v>0.33332261214185199</v>
      </c>
      <c r="BL16" s="21">
        <v>0.32225646293051702</v>
      </c>
      <c r="BM16" s="21">
        <v>0.42441736253825502</v>
      </c>
      <c r="BN16" s="21">
        <v>0.37659561185009699</v>
      </c>
      <c r="BO16" s="21">
        <v>0.31822490604194198</v>
      </c>
      <c r="BP16" s="21"/>
      <c r="BQ16" s="21">
        <v>0.167956739809481</v>
      </c>
      <c r="BR16" s="21">
        <v>0.45111434480135199</v>
      </c>
    </row>
    <row r="17" spans="2:70" x14ac:dyDescent="0.35">
      <c r="B17" s="18" t="s">
        <v>143</v>
      </c>
      <c r="C17" s="22">
        <v>2.4655647934294402E-2</v>
      </c>
      <c r="D17" s="22">
        <v>1.13444490895831E-3</v>
      </c>
      <c r="E17" s="22">
        <v>4.9531171748165001E-2</v>
      </c>
      <c r="F17" s="22"/>
      <c r="G17" s="22">
        <v>9.05126653951525E-2</v>
      </c>
      <c r="H17" s="22">
        <v>0.154550187743001</v>
      </c>
      <c r="I17" s="22">
        <v>8.2224871163327606E-2</v>
      </c>
      <c r="J17" s="22">
        <v>-2.7160050014020099E-2</v>
      </c>
      <c r="K17" s="22">
        <v>-0.11754574401620201</v>
      </c>
      <c r="L17" s="22">
        <v>-3.4223117214042399E-2</v>
      </c>
      <c r="M17" s="22"/>
      <c r="N17" s="22">
        <v>0.12426544517815501</v>
      </c>
      <c r="O17" s="22">
        <v>1.9121453507367402E-2</v>
      </c>
      <c r="P17" s="22">
        <v>4.9493720767981898E-2</v>
      </c>
      <c r="Q17" s="22">
        <v>-9.7075860311518006E-2</v>
      </c>
      <c r="R17" s="22"/>
      <c r="S17" s="22">
        <v>0.309125147873478</v>
      </c>
      <c r="T17" s="22">
        <v>-1.0876852888355101E-2</v>
      </c>
      <c r="U17" s="22">
        <v>-8.1750747743860305E-2</v>
      </c>
      <c r="V17" s="22">
        <v>-5.4084634798642298E-2</v>
      </c>
      <c r="W17" s="22">
        <v>-6.0093767913014899E-2</v>
      </c>
      <c r="X17" s="22">
        <v>-1.1904135736587301E-3</v>
      </c>
      <c r="Y17" s="22">
        <v>-7.5639506520638403E-2</v>
      </c>
      <c r="Z17" s="22">
        <v>-7.5202302451199401E-3</v>
      </c>
      <c r="AA17" s="22">
        <v>3.8294490226491298E-2</v>
      </c>
      <c r="AB17" s="22">
        <v>1.06098244075478E-2</v>
      </c>
      <c r="AC17" s="22">
        <v>-4.6364072711247402E-3</v>
      </c>
      <c r="AD17" s="22">
        <v>-2.8181218591821801E-3</v>
      </c>
      <c r="AE17" s="22"/>
      <c r="AF17" s="22">
        <v>-9.6814747871328405E-2</v>
      </c>
      <c r="AG17" s="22">
        <v>0.12866300466325301</v>
      </c>
      <c r="AH17" s="22">
        <v>5.6464664395071704E-3</v>
      </c>
      <c r="AI17" s="22"/>
      <c r="AJ17" s="22">
        <v>-8.7289015134498396E-2</v>
      </c>
      <c r="AK17" s="22">
        <v>0.172010650150421</v>
      </c>
      <c r="AL17" s="22">
        <v>0.122427419707448</v>
      </c>
      <c r="AM17" s="22">
        <v>4.10584111305832E-2</v>
      </c>
      <c r="AN17" s="22">
        <v>-0.102834610792127</v>
      </c>
      <c r="AO17" s="22"/>
      <c r="AP17" s="22">
        <v>-6.06307827587622E-2</v>
      </c>
      <c r="AQ17" s="22">
        <v>0.14977343768485099</v>
      </c>
      <c r="AR17" s="22">
        <v>0.18462459600175801</v>
      </c>
      <c r="AS17" s="22"/>
      <c r="AT17" s="22">
        <v>-0.19913828141405901</v>
      </c>
      <c r="AU17" s="22">
        <v>-3.4654385108883801E-2</v>
      </c>
      <c r="AV17" s="22">
        <v>0.197074238484374</v>
      </c>
      <c r="AW17" s="22">
        <v>0.27314158944885603</v>
      </c>
      <c r="AX17" s="22">
        <v>0.36255759870290599</v>
      </c>
      <c r="AY17" s="22"/>
      <c r="AZ17" s="22">
        <v>-5.5830680528551099E-2</v>
      </c>
      <c r="BA17" s="22">
        <v>-6.2623987605106401E-2</v>
      </c>
      <c r="BB17" s="22">
        <v>1.6451131674174099E-2</v>
      </c>
      <c r="BC17" s="22">
        <v>-7.7131576220150905E-2</v>
      </c>
      <c r="BD17" s="22">
        <v>9.6231396055837207E-2</v>
      </c>
      <c r="BE17" s="22">
        <v>-2.2787948806285801E-2</v>
      </c>
      <c r="BF17" s="22">
        <v>0.103889332159777</v>
      </c>
      <c r="BG17" s="22">
        <v>1.23146682615622E-2</v>
      </c>
      <c r="BH17" s="22">
        <v>-3.3813465899792797E-2</v>
      </c>
      <c r="BI17" s="22">
        <v>0.150108741008631</v>
      </c>
      <c r="BJ17" s="22">
        <v>7.0614885814475102E-3</v>
      </c>
      <c r="BK17" s="22">
        <v>6.9995200430253798E-2</v>
      </c>
      <c r="BL17" s="22">
        <v>0.106022907502739</v>
      </c>
      <c r="BM17" s="22">
        <v>-5.55110049824118E-2</v>
      </c>
      <c r="BN17" s="22">
        <v>-6.6061851442726596E-2</v>
      </c>
      <c r="BO17" s="22">
        <v>0.200249148554143</v>
      </c>
      <c r="BP17" s="22"/>
      <c r="BQ17" s="22">
        <v>0.430175477024269</v>
      </c>
      <c r="BR17" s="22">
        <v>-0.15659266821786899</v>
      </c>
    </row>
    <row r="18" spans="2:70" x14ac:dyDescent="0.35">
      <c r="B18" s="16"/>
    </row>
    <row r="19" spans="2:70" x14ac:dyDescent="0.35">
      <c r="B19" t="s">
        <v>98</v>
      </c>
    </row>
    <row r="20" spans="2:70" x14ac:dyDescent="0.35">
      <c r="B20" t="s">
        <v>99</v>
      </c>
    </row>
    <row r="22" spans="2:70" x14ac:dyDescent="0.35">
      <c r="B22" s="8" t="str">
        <f>HYPERLINK("#'Contents'!A1", "Return to Contents")</f>
        <v>Return to Contents</v>
      </c>
    </row>
  </sheetData>
  <mergeCells count="11">
    <mergeCell ref="BQ5:BR5"/>
    <mergeCell ref="D5:E5"/>
    <mergeCell ref="G5:L5"/>
    <mergeCell ref="N5:Q5"/>
    <mergeCell ref="S5:AD5"/>
    <mergeCell ref="AF5:AH5"/>
    <mergeCell ref="D2:BJ2"/>
    <mergeCell ref="AJ5:AN5"/>
    <mergeCell ref="AP5:AR5"/>
    <mergeCell ref="AT5:AX5"/>
    <mergeCell ref="AZ5:BO5"/>
  </mergeCells>
  <pageMargins left="0.7" right="0.7" top="0.75" bottom="0.75" header="0.3" footer="0.3"/>
  <pageSetup paperSize="9" orientation="portrait" horizontalDpi="300" verticalDpi="300"/>
  <drawing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B2:BR22"/>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67" width="10.7265625" customWidth="1"/>
    <col min="68" max="68" width="2.1796875" customWidth="1"/>
    <col min="69" max="70" width="10.7265625" customWidth="1"/>
    <col min="71" max="71" width="2.1796875" customWidth="1"/>
  </cols>
  <sheetData>
    <row r="2" spans="2:70" ht="40" customHeight="1" x14ac:dyDescent="0.35">
      <c r="D2" s="29" t="s">
        <v>323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row>
    <row r="5" spans="2:70" ht="30" customHeight="1" x14ac:dyDescent="0.35">
      <c r="B5" s="15"/>
      <c r="C5" s="15"/>
      <c r="D5" s="30" t="s">
        <v>74</v>
      </c>
      <c r="E5" s="30"/>
      <c r="F5" s="15"/>
      <c r="G5" s="30" t="s">
        <v>75</v>
      </c>
      <c r="H5" s="30"/>
      <c r="I5" s="30"/>
      <c r="J5" s="30"/>
      <c r="K5" s="30"/>
      <c r="L5" s="30"/>
      <c r="M5" s="15"/>
      <c r="N5" s="30" t="s">
        <v>76</v>
      </c>
      <c r="O5" s="30"/>
      <c r="P5" s="30"/>
      <c r="Q5" s="30"/>
      <c r="R5" s="15"/>
      <c r="S5" s="30" t="s">
        <v>77</v>
      </c>
      <c r="T5" s="30"/>
      <c r="U5" s="30"/>
      <c r="V5" s="30"/>
      <c r="W5" s="30"/>
      <c r="X5" s="30"/>
      <c r="Y5" s="30"/>
      <c r="Z5" s="30"/>
      <c r="AA5" s="30"/>
      <c r="AB5" s="30"/>
      <c r="AC5" s="30"/>
      <c r="AD5" s="30"/>
      <c r="AE5" s="15"/>
      <c r="AF5" s="30" t="s">
        <v>78</v>
      </c>
      <c r="AG5" s="30"/>
      <c r="AH5" s="30"/>
      <c r="AI5" s="15"/>
      <c r="AJ5" s="30" t="s">
        <v>79</v>
      </c>
      <c r="AK5" s="30"/>
      <c r="AL5" s="30"/>
      <c r="AM5" s="30"/>
      <c r="AN5" s="30"/>
      <c r="AO5" s="15"/>
      <c r="AP5" s="30" t="s">
        <v>80</v>
      </c>
      <c r="AQ5" s="30"/>
      <c r="AR5" s="30"/>
      <c r="AS5" s="15"/>
      <c r="AT5" s="30" t="s">
        <v>81</v>
      </c>
      <c r="AU5" s="30"/>
      <c r="AV5" s="30"/>
      <c r="AW5" s="30"/>
      <c r="AX5" s="30"/>
      <c r="AY5" s="15"/>
      <c r="AZ5" s="30" t="s">
        <v>82</v>
      </c>
      <c r="BA5" s="30"/>
      <c r="BB5" s="30"/>
      <c r="BC5" s="30"/>
      <c r="BD5" s="30"/>
      <c r="BE5" s="30"/>
      <c r="BF5" s="30"/>
      <c r="BG5" s="30"/>
      <c r="BH5" s="30"/>
      <c r="BI5" s="30"/>
      <c r="BJ5" s="30"/>
      <c r="BK5" s="30"/>
      <c r="BL5" s="30"/>
      <c r="BM5" s="30"/>
      <c r="BN5" s="30"/>
      <c r="BO5" s="30"/>
      <c r="BP5" s="15"/>
      <c r="BQ5" s="30" t="s">
        <v>83</v>
      </c>
      <c r="BR5" s="30"/>
    </row>
    <row r="6" spans="2:7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46</v>
      </c>
      <c r="AQ6" s="12" t="s">
        <v>47</v>
      </c>
      <c r="AR6" s="12" t="s">
        <v>50</v>
      </c>
      <c r="AT6" s="12" t="s">
        <v>51</v>
      </c>
      <c r="AU6" s="12" t="s">
        <v>52</v>
      </c>
      <c r="AV6" s="12" t="s">
        <v>53</v>
      </c>
      <c r="AW6" s="12" t="s">
        <v>54</v>
      </c>
      <c r="AX6" s="12" t="s">
        <v>55</v>
      </c>
      <c r="AZ6" s="12" t="s">
        <v>56</v>
      </c>
      <c r="BA6" s="12" t="s">
        <v>57</v>
      </c>
      <c r="BB6" s="12" t="s">
        <v>58</v>
      </c>
      <c r="BC6" s="12" t="s">
        <v>59</v>
      </c>
      <c r="BD6" s="12" t="s">
        <v>60</v>
      </c>
      <c r="BE6" s="12" t="s">
        <v>61</v>
      </c>
      <c r="BF6" s="12" t="s">
        <v>62</v>
      </c>
      <c r="BG6" s="12" t="s">
        <v>63</v>
      </c>
      <c r="BH6" s="12" t="s">
        <v>64</v>
      </c>
      <c r="BI6" s="12" t="s">
        <v>65</v>
      </c>
      <c r="BJ6" s="12" t="s">
        <v>66</v>
      </c>
      <c r="BK6" s="12" t="s">
        <v>67</v>
      </c>
      <c r="BL6" s="12" t="s">
        <v>68</v>
      </c>
      <c r="BM6" s="12" t="s">
        <v>69</v>
      </c>
      <c r="BN6" s="12" t="s">
        <v>70</v>
      </c>
      <c r="BO6" s="12" t="s">
        <v>71</v>
      </c>
      <c r="BQ6" s="12" t="s">
        <v>72</v>
      </c>
      <c r="BR6" s="12" t="s">
        <v>73</v>
      </c>
    </row>
    <row r="7" spans="2:70" ht="30" customHeight="1" x14ac:dyDescent="0.35">
      <c r="B7" s="10" t="s">
        <v>19</v>
      </c>
      <c r="C7" s="10">
        <v>4012</v>
      </c>
      <c r="D7" s="10">
        <v>1971</v>
      </c>
      <c r="E7" s="10">
        <v>2028</v>
      </c>
      <c r="F7" s="10"/>
      <c r="G7" s="10">
        <v>497</v>
      </c>
      <c r="H7" s="10">
        <v>704</v>
      </c>
      <c r="I7" s="10">
        <v>694</v>
      </c>
      <c r="J7" s="10">
        <v>693</v>
      </c>
      <c r="K7" s="10">
        <v>571</v>
      </c>
      <c r="L7" s="10">
        <v>853</v>
      </c>
      <c r="M7" s="10"/>
      <c r="N7" s="10">
        <v>1178</v>
      </c>
      <c r="O7" s="10">
        <v>1131</v>
      </c>
      <c r="P7" s="10">
        <v>781</v>
      </c>
      <c r="Q7" s="10">
        <v>909</v>
      </c>
      <c r="R7" s="10"/>
      <c r="S7" s="10">
        <v>563</v>
      </c>
      <c r="T7" s="10">
        <v>553</v>
      </c>
      <c r="U7" s="10">
        <v>314</v>
      </c>
      <c r="V7" s="10">
        <v>343</v>
      </c>
      <c r="W7" s="10">
        <v>293</v>
      </c>
      <c r="X7" s="10">
        <v>376</v>
      </c>
      <c r="Y7" s="10">
        <v>336</v>
      </c>
      <c r="Z7" s="10">
        <v>171</v>
      </c>
      <c r="AA7" s="10">
        <v>447</v>
      </c>
      <c r="AB7" s="10">
        <v>337</v>
      </c>
      <c r="AC7" s="10">
        <v>188</v>
      </c>
      <c r="AD7" s="10">
        <v>91</v>
      </c>
      <c r="AE7" s="10"/>
      <c r="AF7" s="10">
        <v>1421</v>
      </c>
      <c r="AG7" s="10">
        <v>1665</v>
      </c>
      <c r="AH7" s="10">
        <v>577</v>
      </c>
      <c r="AI7" s="10"/>
      <c r="AJ7" s="10">
        <v>1433</v>
      </c>
      <c r="AK7" s="10">
        <v>1082</v>
      </c>
      <c r="AL7" s="10">
        <v>299</v>
      </c>
      <c r="AM7" s="10">
        <v>42</v>
      </c>
      <c r="AN7" s="10">
        <v>541</v>
      </c>
      <c r="AO7" s="10"/>
      <c r="AP7" s="10">
        <v>878</v>
      </c>
      <c r="AQ7" s="10">
        <v>1369</v>
      </c>
      <c r="AR7" s="10">
        <v>264</v>
      </c>
      <c r="AS7" s="10"/>
      <c r="AT7" s="10">
        <v>929</v>
      </c>
      <c r="AU7" s="10">
        <v>932</v>
      </c>
      <c r="AV7" s="10">
        <v>1096</v>
      </c>
      <c r="AW7" s="10">
        <v>455</v>
      </c>
      <c r="AX7" s="10">
        <v>62</v>
      </c>
      <c r="AY7" s="10"/>
      <c r="AZ7" s="10">
        <v>33</v>
      </c>
      <c r="BA7" s="10">
        <v>185</v>
      </c>
      <c r="BB7" s="10">
        <v>256</v>
      </c>
      <c r="BC7" s="10">
        <v>269</v>
      </c>
      <c r="BD7" s="10">
        <v>403</v>
      </c>
      <c r="BE7" s="10">
        <v>436</v>
      </c>
      <c r="BF7" s="10">
        <v>391</v>
      </c>
      <c r="BG7" s="10">
        <v>312</v>
      </c>
      <c r="BH7" s="10">
        <v>253</v>
      </c>
      <c r="BI7" s="10">
        <v>211</v>
      </c>
      <c r="BJ7" s="10">
        <v>336</v>
      </c>
      <c r="BK7" s="10">
        <v>187</v>
      </c>
      <c r="BL7" s="10">
        <v>180</v>
      </c>
      <c r="BM7" s="10">
        <v>103</v>
      </c>
      <c r="BN7" s="10">
        <v>95</v>
      </c>
      <c r="BO7" s="10">
        <v>161</v>
      </c>
      <c r="BP7" s="10"/>
      <c r="BQ7" s="10">
        <v>1235</v>
      </c>
      <c r="BR7" s="10">
        <v>2665</v>
      </c>
    </row>
    <row r="8" spans="2:70" ht="30" customHeight="1" x14ac:dyDescent="0.35">
      <c r="B8" s="11" t="s">
        <v>20</v>
      </c>
      <c r="C8" s="11">
        <v>4012</v>
      </c>
      <c r="D8" s="11">
        <v>1975</v>
      </c>
      <c r="E8" s="11">
        <v>2024</v>
      </c>
      <c r="F8" s="11"/>
      <c r="G8" s="11">
        <v>558</v>
      </c>
      <c r="H8" s="11">
        <v>682</v>
      </c>
      <c r="I8" s="11">
        <v>685</v>
      </c>
      <c r="J8" s="11">
        <v>686</v>
      </c>
      <c r="K8" s="11">
        <v>562</v>
      </c>
      <c r="L8" s="11">
        <v>839</v>
      </c>
      <c r="M8" s="11"/>
      <c r="N8" s="11">
        <v>1080</v>
      </c>
      <c r="O8" s="11">
        <v>1039</v>
      </c>
      <c r="P8" s="11">
        <v>880</v>
      </c>
      <c r="Q8" s="11">
        <v>1000</v>
      </c>
      <c r="R8" s="11"/>
      <c r="S8" s="11">
        <v>562</v>
      </c>
      <c r="T8" s="11">
        <v>522</v>
      </c>
      <c r="U8" s="11">
        <v>321</v>
      </c>
      <c r="V8" s="11">
        <v>361</v>
      </c>
      <c r="W8" s="11">
        <v>281</v>
      </c>
      <c r="X8" s="11">
        <v>361</v>
      </c>
      <c r="Y8" s="11">
        <v>321</v>
      </c>
      <c r="Z8" s="11">
        <v>160</v>
      </c>
      <c r="AA8" s="11">
        <v>441</v>
      </c>
      <c r="AB8" s="11">
        <v>361</v>
      </c>
      <c r="AC8" s="11">
        <v>201</v>
      </c>
      <c r="AD8" s="11">
        <v>120</v>
      </c>
      <c r="AE8" s="11"/>
      <c r="AF8" s="11">
        <v>1410</v>
      </c>
      <c r="AG8" s="11">
        <v>1629</v>
      </c>
      <c r="AH8" s="11">
        <v>599</v>
      </c>
      <c r="AI8" s="11"/>
      <c r="AJ8" s="11">
        <v>1397</v>
      </c>
      <c r="AK8" s="11">
        <v>1071</v>
      </c>
      <c r="AL8" s="11">
        <v>288</v>
      </c>
      <c r="AM8" s="11">
        <v>45</v>
      </c>
      <c r="AN8" s="11">
        <v>558</v>
      </c>
      <c r="AO8" s="11"/>
      <c r="AP8" s="11">
        <v>856</v>
      </c>
      <c r="AQ8" s="11">
        <v>1358</v>
      </c>
      <c r="AR8" s="11">
        <v>259</v>
      </c>
      <c r="AS8" s="11"/>
      <c r="AT8" s="11">
        <v>961</v>
      </c>
      <c r="AU8" s="11">
        <v>958</v>
      </c>
      <c r="AV8" s="11">
        <v>1056</v>
      </c>
      <c r="AW8" s="11">
        <v>434</v>
      </c>
      <c r="AX8" s="11">
        <v>55</v>
      </c>
      <c r="AY8" s="11"/>
      <c r="AZ8" s="11">
        <v>33</v>
      </c>
      <c r="BA8" s="11">
        <v>186</v>
      </c>
      <c r="BB8" s="11">
        <v>267</v>
      </c>
      <c r="BC8" s="11">
        <v>280</v>
      </c>
      <c r="BD8" s="11">
        <v>416</v>
      </c>
      <c r="BE8" s="11">
        <v>443</v>
      </c>
      <c r="BF8" s="11">
        <v>394</v>
      </c>
      <c r="BG8" s="11">
        <v>314</v>
      </c>
      <c r="BH8" s="11">
        <v>257</v>
      </c>
      <c r="BI8" s="11">
        <v>206</v>
      </c>
      <c r="BJ8" s="11">
        <v>329</v>
      </c>
      <c r="BK8" s="11">
        <v>179</v>
      </c>
      <c r="BL8" s="11">
        <v>174</v>
      </c>
      <c r="BM8" s="11">
        <v>97</v>
      </c>
      <c r="BN8" s="11">
        <v>87</v>
      </c>
      <c r="BO8" s="11">
        <v>148</v>
      </c>
      <c r="BP8" s="11"/>
      <c r="BQ8" s="11">
        <v>1209</v>
      </c>
      <c r="BR8" s="11">
        <v>2688</v>
      </c>
    </row>
    <row r="9" spans="2:70" x14ac:dyDescent="0.35">
      <c r="B9" s="18" t="s">
        <v>298</v>
      </c>
      <c r="C9" s="17">
        <v>0.17740959315118801</v>
      </c>
      <c r="D9" s="17">
        <v>0.16823508584116001</v>
      </c>
      <c r="E9" s="17">
        <v>0.18555842548321599</v>
      </c>
      <c r="F9" s="17"/>
      <c r="G9" s="17">
        <v>0.15875816865106901</v>
      </c>
      <c r="H9" s="17">
        <v>0.189095611313224</v>
      </c>
      <c r="I9" s="17">
        <v>0.19685549796450399</v>
      </c>
      <c r="J9" s="17">
        <v>0.18822562388399899</v>
      </c>
      <c r="K9" s="17">
        <v>0.16950460838499601</v>
      </c>
      <c r="L9" s="17">
        <v>0.16088662669192699</v>
      </c>
      <c r="M9" s="17"/>
      <c r="N9" s="17">
        <v>0.199770274867235</v>
      </c>
      <c r="O9" s="17">
        <v>0.16280639647035799</v>
      </c>
      <c r="P9" s="17">
        <v>0.184680818467411</v>
      </c>
      <c r="Q9" s="17">
        <v>0.16138350698885801</v>
      </c>
      <c r="R9" s="17"/>
      <c r="S9" s="17">
        <v>0.209919765901634</v>
      </c>
      <c r="T9" s="17">
        <v>0.19467191318457799</v>
      </c>
      <c r="U9" s="17">
        <v>0.162400212279323</v>
      </c>
      <c r="V9" s="17">
        <v>0.17633998204262299</v>
      </c>
      <c r="W9" s="17">
        <v>0.15814306270758399</v>
      </c>
      <c r="X9" s="17">
        <v>0.17020184159444601</v>
      </c>
      <c r="Y9" s="17">
        <v>0.16880626803384299</v>
      </c>
      <c r="Z9" s="17">
        <v>0.180363838867374</v>
      </c>
      <c r="AA9" s="17">
        <v>0.16142106914658999</v>
      </c>
      <c r="AB9" s="17">
        <v>0.15988344930749099</v>
      </c>
      <c r="AC9" s="17">
        <v>0.196959368411328</v>
      </c>
      <c r="AD9" s="17">
        <v>0.15806301197894199</v>
      </c>
      <c r="AE9" s="17"/>
      <c r="AF9" s="17">
        <v>0.169830277175787</v>
      </c>
      <c r="AG9" s="17">
        <v>0.19199085642716099</v>
      </c>
      <c r="AH9" s="17">
        <v>0.16527771008256301</v>
      </c>
      <c r="AI9" s="17"/>
      <c r="AJ9" s="17">
        <v>0.16799803583839201</v>
      </c>
      <c r="AK9" s="17">
        <v>0.211014068700525</v>
      </c>
      <c r="AL9" s="17">
        <v>0.15959293805007399</v>
      </c>
      <c r="AM9" s="17">
        <v>0.24238418634839201</v>
      </c>
      <c r="AN9" s="17">
        <v>0.13861628298384299</v>
      </c>
      <c r="AO9" s="17"/>
      <c r="AP9" s="17">
        <v>0.172607258733223</v>
      </c>
      <c r="AQ9" s="17">
        <v>0.19512942942665101</v>
      </c>
      <c r="AR9" s="17">
        <v>0.22249361655539701</v>
      </c>
      <c r="AS9" s="17"/>
      <c r="AT9" s="17">
        <v>0.14365061373933999</v>
      </c>
      <c r="AU9" s="17">
        <v>0.153612899404931</v>
      </c>
      <c r="AV9" s="17">
        <v>0.21144697061796999</v>
      </c>
      <c r="AW9" s="17">
        <v>0.21774574258820201</v>
      </c>
      <c r="AX9" s="17">
        <v>0.37398376228403002</v>
      </c>
      <c r="AY9" s="17"/>
      <c r="AZ9" s="17">
        <v>0.16644271669135499</v>
      </c>
      <c r="BA9" s="17">
        <v>0.144266563318904</v>
      </c>
      <c r="BB9" s="17">
        <v>0.18367223281051601</v>
      </c>
      <c r="BC9" s="17">
        <v>0.17522176381033899</v>
      </c>
      <c r="BD9" s="17">
        <v>0.19602386348741499</v>
      </c>
      <c r="BE9" s="17">
        <v>0.15647401387343801</v>
      </c>
      <c r="BF9" s="17">
        <v>0.18092859670328101</v>
      </c>
      <c r="BG9" s="17">
        <v>0.192701714464699</v>
      </c>
      <c r="BH9" s="17">
        <v>0.19762739023284701</v>
      </c>
      <c r="BI9" s="17">
        <v>0.159714884500815</v>
      </c>
      <c r="BJ9" s="17">
        <v>0.18333648550102499</v>
      </c>
      <c r="BK9" s="17">
        <v>0.22568146020251001</v>
      </c>
      <c r="BL9" s="17">
        <v>0.17253359640358901</v>
      </c>
      <c r="BM9" s="17">
        <v>9.9317033752606601E-2</v>
      </c>
      <c r="BN9" s="17">
        <v>0.17016389920934</v>
      </c>
      <c r="BO9" s="17">
        <v>0.22791785129303699</v>
      </c>
      <c r="BP9" s="17"/>
      <c r="BQ9" s="17">
        <v>0.27163514712196801</v>
      </c>
      <c r="BR9" s="17">
        <v>0.13840742533654801</v>
      </c>
    </row>
    <row r="10" spans="2:70" x14ac:dyDescent="0.35">
      <c r="B10" s="18" t="s">
        <v>299</v>
      </c>
      <c r="C10" s="17">
        <v>0.39633538523578898</v>
      </c>
      <c r="D10" s="17">
        <v>0.39633247679333899</v>
      </c>
      <c r="E10" s="17">
        <v>0.39752827264062102</v>
      </c>
      <c r="F10" s="17"/>
      <c r="G10" s="17">
        <v>0.32687904648446298</v>
      </c>
      <c r="H10" s="17">
        <v>0.41816953114023298</v>
      </c>
      <c r="I10" s="17">
        <v>0.435301964459476</v>
      </c>
      <c r="J10" s="17">
        <v>0.41738841065233201</v>
      </c>
      <c r="K10" s="17">
        <v>0.36734970752122797</v>
      </c>
      <c r="L10" s="17">
        <v>0.395184518458079</v>
      </c>
      <c r="M10" s="17"/>
      <c r="N10" s="17">
        <v>0.40869271840635601</v>
      </c>
      <c r="O10" s="17">
        <v>0.42865188733514598</v>
      </c>
      <c r="P10" s="17">
        <v>0.38214231850900399</v>
      </c>
      <c r="Q10" s="17">
        <v>0.363815690335278</v>
      </c>
      <c r="R10" s="17"/>
      <c r="S10" s="17">
        <v>0.44305217492065802</v>
      </c>
      <c r="T10" s="17">
        <v>0.40691068241218098</v>
      </c>
      <c r="U10" s="17">
        <v>0.41867704333149097</v>
      </c>
      <c r="V10" s="17">
        <v>0.39930177377243797</v>
      </c>
      <c r="W10" s="17">
        <v>0.39749431198416302</v>
      </c>
      <c r="X10" s="17">
        <v>0.34932961944568103</v>
      </c>
      <c r="Y10" s="17">
        <v>0.39630041846742597</v>
      </c>
      <c r="Z10" s="17">
        <v>0.37980641115035901</v>
      </c>
      <c r="AA10" s="17">
        <v>0.40910450446989</v>
      </c>
      <c r="AB10" s="17">
        <v>0.36812683517901501</v>
      </c>
      <c r="AC10" s="17">
        <v>0.35784521700510202</v>
      </c>
      <c r="AD10" s="17">
        <v>0.32611431927919599</v>
      </c>
      <c r="AE10" s="17"/>
      <c r="AF10" s="17">
        <v>0.38465415434299699</v>
      </c>
      <c r="AG10" s="17">
        <v>0.42958492900664502</v>
      </c>
      <c r="AH10" s="17">
        <v>0.35332892588339798</v>
      </c>
      <c r="AI10" s="17"/>
      <c r="AJ10" s="17">
        <v>0.38397450559929802</v>
      </c>
      <c r="AK10" s="17">
        <v>0.42773016034457201</v>
      </c>
      <c r="AL10" s="17">
        <v>0.45641750284000698</v>
      </c>
      <c r="AM10" s="17">
        <v>0.34060156547157699</v>
      </c>
      <c r="AN10" s="17">
        <v>0.349462815618169</v>
      </c>
      <c r="AO10" s="17"/>
      <c r="AP10" s="17">
        <v>0.36533543932881102</v>
      </c>
      <c r="AQ10" s="17">
        <v>0.43572464851780301</v>
      </c>
      <c r="AR10" s="17">
        <v>0.448907329046073</v>
      </c>
      <c r="AS10" s="17"/>
      <c r="AT10" s="17">
        <v>0.346710052129584</v>
      </c>
      <c r="AU10" s="17">
        <v>0.37579833874256302</v>
      </c>
      <c r="AV10" s="17">
        <v>0.44482043932575399</v>
      </c>
      <c r="AW10" s="17">
        <v>0.458808380557298</v>
      </c>
      <c r="AX10" s="17">
        <v>0.31395023230558899</v>
      </c>
      <c r="AY10" s="17"/>
      <c r="AZ10" s="17">
        <v>0.35641719976753899</v>
      </c>
      <c r="BA10" s="17">
        <v>0.35961009138785099</v>
      </c>
      <c r="BB10" s="17">
        <v>0.36423962286638301</v>
      </c>
      <c r="BC10" s="17">
        <v>0.34376222080643298</v>
      </c>
      <c r="BD10" s="17">
        <v>0.400344324408412</v>
      </c>
      <c r="BE10" s="17">
        <v>0.39184882384900199</v>
      </c>
      <c r="BF10" s="17">
        <v>0.41539641145642803</v>
      </c>
      <c r="BG10" s="17">
        <v>0.39014168978924202</v>
      </c>
      <c r="BH10" s="17">
        <v>0.360897403056744</v>
      </c>
      <c r="BI10" s="17">
        <v>0.50086279260601796</v>
      </c>
      <c r="BJ10" s="17">
        <v>0.41809146372475903</v>
      </c>
      <c r="BK10" s="17">
        <v>0.38884687620361802</v>
      </c>
      <c r="BL10" s="17">
        <v>0.45565058789337798</v>
      </c>
      <c r="BM10" s="17">
        <v>0.39713465982795199</v>
      </c>
      <c r="BN10" s="17">
        <v>0.337603848078604</v>
      </c>
      <c r="BO10" s="17">
        <v>0.43053334620549699</v>
      </c>
      <c r="BP10" s="17"/>
      <c r="BQ10" s="17">
        <v>0.450360236986735</v>
      </c>
      <c r="BR10" s="17">
        <v>0.37376066355611498</v>
      </c>
    </row>
    <row r="11" spans="2:70" x14ac:dyDescent="0.35">
      <c r="B11" s="18" t="s">
        <v>300</v>
      </c>
      <c r="C11" s="17">
        <v>0.21539779619261001</v>
      </c>
      <c r="D11" s="17">
        <v>0.23089499684122999</v>
      </c>
      <c r="E11" s="17">
        <v>0.20118898889796599</v>
      </c>
      <c r="F11" s="17"/>
      <c r="G11" s="17">
        <v>0.222903147515325</v>
      </c>
      <c r="H11" s="17">
        <v>0.20588334529489799</v>
      </c>
      <c r="I11" s="17">
        <v>0.18282586036978399</v>
      </c>
      <c r="J11" s="17">
        <v>0.190147251808612</v>
      </c>
      <c r="K11" s="17">
        <v>0.24378046768126399</v>
      </c>
      <c r="L11" s="17">
        <v>0.246380375679459</v>
      </c>
      <c r="M11" s="17"/>
      <c r="N11" s="17">
        <v>0.208117532402366</v>
      </c>
      <c r="O11" s="17">
        <v>0.222769836426881</v>
      </c>
      <c r="P11" s="17">
        <v>0.21186230853339</v>
      </c>
      <c r="Q11" s="17">
        <v>0.217602704731367</v>
      </c>
      <c r="R11" s="17"/>
      <c r="S11" s="17">
        <v>0.187927830945221</v>
      </c>
      <c r="T11" s="17">
        <v>0.19860941460571499</v>
      </c>
      <c r="U11" s="17">
        <v>0.22365827007206099</v>
      </c>
      <c r="V11" s="17">
        <v>0.22082765314907801</v>
      </c>
      <c r="W11" s="17">
        <v>0.24482647945501801</v>
      </c>
      <c r="X11" s="17">
        <v>0.26612347898669902</v>
      </c>
      <c r="Y11" s="17">
        <v>0.203307625818827</v>
      </c>
      <c r="Z11" s="17">
        <v>0.19534056688718399</v>
      </c>
      <c r="AA11" s="17">
        <v>0.20889006147703201</v>
      </c>
      <c r="AB11" s="17">
        <v>0.24369949641468999</v>
      </c>
      <c r="AC11" s="17">
        <v>0.17998811402625201</v>
      </c>
      <c r="AD11" s="17">
        <v>0.214284274173454</v>
      </c>
      <c r="AE11" s="17"/>
      <c r="AF11" s="17">
        <v>0.21671446823946</v>
      </c>
      <c r="AG11" s="17">
        <v>0.21515686648454799</v>
      </c>
      <c r="AH11" s="17">
        <v>0.22145389844366201</v>
      </c>
      <c r="AI11" s="17"/>
      <c r="AJ11" s="17">
        <v>0.22635464931674301</v>
      </c>
      <c r="AK11" s="17">
        <v>0.18607854762975301</v>
      </c>
      <c r="AL11" s="17">
        <v>0.24023328986279499</v>
      </c>
      <c r="AM11" s="17">
        <v>0.20295606472618399</v>
      </c>
      <c r="AN11" s="17">
        <v>0.22255564055902999</v>
      </c>
      <c r="AO11" s="17"/>
      <c r="AP11" s="17">
        <v>0.232155816971683</v>
      </c>
      <c r="AQ11" s="17">
        <v>0.192125308797647</v>
      </c>
      <c r="AR11" s="17">
        <v>0.16028831396812601</v>
      </c>
      <c r="AS11" s="17"/>
      <c r="AT11" s="17">
        <v>0.22758718208753101</v>
      </c>
      <c r="AU11" s="17">
        <v>0.24071083543513899</v>
      </c>
      <c r="AV11" s="17">
        <v>0.182091437677843</v>
      </c>
      <c r="AW11" s="17">
        <v>0.203970472828398</v>
      </c>
      <c r="AX11" s="17">
        <v>0.186388922179441</v>
      </c>
      <c r="AY11" s="17"/>
      <c r="AZ11" s="17">
        <v>0.20723511266127301</v>
      </c>
      <c r="BA11" s="17">
        <v>0.22799346801485501</v>
      </c>
      <c r="BB11" s="17">
        <v>0.187614746129874</v>
      </c>
      <c r="BC11" s="17">
        <v>0.22491776124409399</v>
      </c>
      <c r="BD11" s="17">
        <v>0.183117213348444</v>
      </c>
      <c r="BE11" s="17">
        <v>0.24668008059716001</v>
      </c>
      <c r="BF11" s="17">
        <v>0.21460162155148399</v>
      </c>
      <c r="BG11" s="17">
        <v>0.21785784042614201</v>
      </c>
      <c r="BH11" s="17">
        <v>0.26142792622684002</v>
      </c>
      <c r="BI11" s="17">
        <v>0.19630835664666699</v>
      </c>
      <c r="BJ11" s="17">
        <v>0.18610283901095701</v>
      </c>
      <c r="BK11" s="17">
        <v>0.18202135076408199</v>
      </c>
      <c r="BL11" s="17">
        <v>0.19050550762330201</v>
      </c>
      <c r="BM11" s="17">
        <v>0.26514613790500202</v>
      </c>
      <c r="BN11" s="17">
        <v>0.30997340524954903</v>
      </c>
      <c r="BO11" s="17">
        <v>0.20350170657283201</v>
      </c>
      <c r="BP11" s="17"/>
      <c r="BQ11" s="17">
        <v>0.16038185813074601</v>
      </c>
      <c r="BR11" s="17">
        <v>0.23515922665936101</v>
      </c>
    </row>
    <row r="12" spans="2:70" x14ac:dyDescent="0.35">
      <c r="B12" s="18" t="s">
        <v>301</v>
      </c>
      <c r="C12" s="17">
        <v>0.11806862723899</v>
      </c>
      <c r="D12" s="17">
        <v>0.11602648210470599</v>
      </c>
      <c r="E12" s="17">
        <v>0.119576324949868</v>
      </c>
      <c r="F12" s="17"/>
      <c r="G12" s="17">
        <v>0.162250792313435</v>
      </c>
      <c r="H12" s="17">
        <v>0.115149243305146</v>
      </c>
      <c r="I12" s="17">
        <v>0.117467835457951</v>
      </c>
      <c r="J12" s="17">
        <v>0.11113225965493401</v>
      </c>
      <c r="K12" s="17">
        <v>0.109929142454813</v>
      </c>
      <c r="L12" s="17">
        <v>0.102647462918265</v>
      </c>
      <c r="M12" s="17"/>
      <c r="N12" s="17">
        <v>0.109866231681318</v>
      </c>
      <c r="O12" s="17">
        <v>0.114570214069909</v>
      </c>
      <c r="P12" s="17">
        <v>0.119141223351377</v>
      </c>
      <c r="Q12" s="17">
        <v>0.129174726421141</v>
      </c>
      <c r="R12" s="17"/>
      <c r="S12" s="17">
        <v>9.3323819708114403E-2</v>
      </c>
      <c r="T12" s="17">
        <v>0.114328826898227</v>
      </c>
      <c r="U12" s="17">
        <v>0.11597181376759499</v>
      </c>
      <c r="V12" s="17">
        <v>0.108568849911724</v>
      </c>
      <c r="W12" s="17">
        <v>0.11083941940012999</v>
      </c>
      <c r="X12" s="17">
        <v>0.11074968718077501</v>
      </c>
      <c r="Y12" s="17">
        <v>0.106357607093349</v>
      </c>
      <c r="Z12" s="17">
        <v>0.120346647758367</v>
      </c>
      <c r="AA12" s="17">
        <v>0.12527663759725299</v>
      </c>
      <c r="AB12" s="17">
        <v>0.139793483902525</v>
      </c>
      <c r="AC12" s="17">
        <v>0.15321776580262</v>
      </c>
      <c r="AD12" s="17">
        <v>0.20091633231737199</v>
      </c>
      <c r="AE12" s="17"/>
      <c r="AF12" s="17">
        <v>0.108503260258934</v>
      </c>
      <c r="AG12" s="17">
        <v>0.111354923768401</v>
      </c>
      <c r="AH12" s="17">
        <v>0.13084686999397199</v>
      </c>
      <c r="AI12" s="17"/>
      <c r="AJ12" s="17">
        <v>0.121264139985999</v>
      </c>
      <c r="AK12" s="17">
        <v>0.109087235111511</v>
      </c>
      <c r="AL12" s="17">
        <v>0.102287987460319</v>
      </c>
      <c r="AM12" s="17">
        <v>2.54009816473602E-2</v>
      </c>
      <c r="AN12" s="17">
        <v>0.14464874645933601</v>
      </c>
      <c r="AO12" s="17"/>
      <c r="AP12" s="17">
        <v>0.12977472370968099</v>
      </c>
      <c r="AQ12" s="17">
        <v>0.1082548923056</v>
      </c>
      <c r="AR12" s="17">
        <v>0.114608720487985</v>
      </c>
      <c r="AS12" s="17"/>
      <c r="AT12" s="17">
        <v>0.14312567966686801</v>
      </c>
      <c r="AU12" s="17">
        <v>0.12687486235438999</v>
      </c>
      <c r="AV12" s="17">
        <v>0.10546411072791299</v>
      </c>
      <c r="AW12" s="17">
        <v>9.1698091261814899E-2</v>
      </c>
      <c r="AX12" s="17">
        <v>5.5373706848197597E-2</v>
      </c>
      <c r="AY12" s="17"/>
      <c r="AZ12" s="17">
        <v>9.7416787659282494E-2</v>
      </c>
      <c r="BA12" s="17">
        <v>0.109161758699977</v>
      </c>
      <c r="BB12" s="17">
        <v>0.15668212069565199</v>
      </c>
      <c r="BC12" s="17">
        <v>0.15319978287827701</v>
      </c>
      <c r="BD12" s="17">
        <v>9.6674050079529103E-2</v>
      </c>
      <c r="BE12" s="17">
        <v>0.119431943730612</v>
      </c>
      <c r="BF12" s="17">
        <v>0.11043496908071</v>
      </c>
      <c r="BG12" s="17">
        <v>0.113939023191947</v>
      </c>
      <c r="BH12" s="17">
        <v>0.10360918318502001</v>
      </c>
      <c r="BI12" s="17">
        <v>6.5431237228037606E-2</v>
      </c>
      <c r="BJ12" s="17">
        <v>0.113373806148199</v>
      </c>
      <c r="BK12" s="17">
        <v>0.16175918573342399</v>
      </c>
      <c r="BL12" s="17">
        <v>0.115055455062295</v>
      </c>
      <c r="BM12" s="17">
        <v>0.14838445643273601</v>
      </c>
      <c r="BN12" s="17">
        <v>0.14222387783839599</v>
      </c>
      <c r="BO12" s="17">
        <v>8.2098886990370101E-2</v>
      </c>
      <c r="BP12" s="17"/>
      <c r="BQ12" s="17">
        <v>8.4037094819725294E-2</v>
      </c>
      <c r="BR12" s="17">
        <v>0.133181477966068</v>
      </c>
    </row>
    <row r="13" spans="2:70" x14ac:dyDescent="0.35">
      <c r="B13" s="18" t="s">
        <v>302</v>
      </c>
      <c r="C13" s="17">
        <v>8.8214882726443705E-2</v>
      </c>
      <c r="D13" s="17">
        <v>8.3134205624645102E-2</v>
      </c>
      <c r="E13" s="17">
        <v>9.2328549902616797E-2</v>
      </c>
      <c r="F13" s="17"/>
      <c r="G13" s="17">
        <v>0.12352177202597101</v>
      </c>
      <c r="H13" s="17">
        <v>6.3642551389652996E-2</v>
      </c>
      <c r="I13" s="17">
        <v>6.2028600550333303E-2</v>
      </c>
      <c r="J13" s="17">
        <v>8.77005087963348E-2</v>
      </c>
      <c r="K13" s="17">
        <v>0.107201337251835</v>
      </c>
      <c r="L13" s="17">
        <v>9.3790402515962601E-2</v>
      </c>
      <c r="M13" s="17"/>
      <c r="N13" s="17">
        <v>6.8473597883710102E-2</v>
      </c>
      <c r="O13" s="17">
        <v>6.8607642254574094E-2</v>
      </c>
      <c r="P13" s="17">
        <v>9.7396650330959497E-2</v>
      </c>
      <c r="Q13" s="17">
        <v>0.12205831092604399</v>
      </c>
      <c r="R13" s="17"/>
      <c r="S13" s="17">
        <v>6.1923935087247903E-2</v>
      </c>
      <c r="T13" s="17">
        <v>8.0643351546348996E-2</v>
      </c>
      <c r="U13" s="17">
        <v>7.0922446673588602E-2</v>
      </c>
      <c r="V13" s="17">
        <v>9.4961741124137203E-2</v>
      </c>
      <c r="W13" s="17">
        <v>7.9433764160187895E-2</v>
      </c>
      <c r="X13" s="17">
        <v>9.5603700965412902E-2</v>
      </c>
      <c r="Y13" s="17">
        <v>0.121827652779697</v>
      </c>
      <c r="Z13" s="17">
        <v>0.124142535336715</v>
      </c>
      <c r="AA13" s="17">
        <v>9.0381264915322307E-2</v>
      </c>
      <c r="AB13" s="17">
        <v>8.5018221699527594E-2</v>
      </c>
      <c r="AC13" s="17">
        <v>0.107185482900659</v>
      </c>
      <c r="AD13" s="17">
        <v>0.100622062251036</v>
      </c>
      <c r="AE13" s="17"/>
      <c r="AF13" s="17">
        <v>0.114795236281338</v>
      </c>
      <c r="AG13" s="17">
        <v>4.9674531443770098E-2</v>
      </c>
      <c r="AH13" s="17">
        <v>0.124646128460717</v>
      </c>
      <c r="AI13" s="17"/>
      <c r="AJ13" s="17">
        <v>9.7157022443542698E-2</v>
      </c>
      <c r="AK13" s="17">
        <v>6.3205868810342805E-2</v>
      </c>
      <c r="AL13" s="17">
        <v>3.1501430523355502E-2</v>
      </c>
      <c r="AM13" s="17">
        <v>0.18865720180648701</v>
      </c>
      <c r="AN13" s="17">
        <v>0.13614541371243799</v>
      </c>
      <c r="AO13" s="17"/>
      <c r="AP13" s="17">
        <v>9.48334578736892E-2</v>
      </c>
      <c r="AQ13" s="17">
        <v>6.5558516399098904E-2</v>
      </c>
      <c r="AR13" s="17">
        <v>5.0946655423281799E-2</v>
      </c>
      <c r="AS13" s="17"/>
      <c r="AT13" s="17">
        <v>0.13273396332767001</v>
      </c>
      <c r="AU13" s="17">
        <v>9.9008630482216101E-2</v>
      </c>
      <c r="AV13" s="17">
        <v>5.4414089129106599E-2</v>
      </c>
      <c r="AW13" s="17">
        <v>2.5260888537570698E-2</v>
      </c>
      <c r="AX13" s="17">
        <v>4.1744033521721603E-2</v>
      </c>
      <c r="AY13" s="17"/>
      <c r="AZ13" s="17">
        <v>0.17248818322055001</v>
      </c>
      <c r="BA13" s="17">
        <v>0.14456423301132401</v>
      </c>
      <c r="BB13" s="17">
        <v>9.8957499307188501E-2</v>
      </c>
      <c r="BC13" s="17">
        <v>9.9572272646860097E-2</v>
      </c>
      <c r="BD13" s="17">
        <v>0.121587635441972</v>
      </c>
      <c r="BE13" s="17">
        <v>8.1592169746296794E-2</v>
      </c>
      <c r="BF13" s="17">
        <v>7.5525462793751302E-2</v>
      </c>
      <c r="BG13" s="17">
        <v>8.5359732127968893E-2</v>
      </c>
      <c r="BH13" s="17">
        <v>7.2186685516709495E-2</v>
      </c>
      <c r="BI13" s="17">
        <v>7.3469419180927004E-2</v>
      </c>
      <c r="BJ13" s="17">
        <v>9.0452679442823897E-2</v>
      </c>
      <c r="BK13" s="17">
        <v>4.1691127096366402E-2</v>
      </c>
      <c r="BL13" s="17">
        <v>6.6254853017436097E-2</v>
      </c>
      <c r="BM13" s="17">
        <v>9.0017712081703297E-2</v>
      </c>
      <c r="BN13" s="17">
        <v>2.8759042165623899E-2</v>
      </c>
      <c r="BO13" s="17">
        <v>5.5948208938263501E-2</v>
      </c>
      <c r="BP13" s="17"/>
      <c r="BQ13" s="17">
        <v>3.2774027539289201E-2</v>
      </c>
      <c r="BR13" s="17">
        <v>0.11368515254172799</v>
      </c>
    </row>
    <row r="14" spans="2:70" x14ac:dyDescent="0.35">
      <c r="B14" s="18" t="s">
        <v>129</v>
      </c>
      <c r="C14" s="17">
        <v>4.5737154549795904E-3</v>
      </c>
      <c r="D14" s="17">
        <v>5.3767527949191403E-3</v>
      </c>
      <c r="E14" s="17">
        <v>3.8194381257115901E-3</v>
      </c>
      <c r="F14" s="17"/>
      <c r="G14" s="17">
        <v>5.6870730097352403E-3</v>
      </c>
      <c r="H14" s="17">
        <v>8.0597175568457892E-3</v>
      </c>
      <c r="I14" s="17">
        <v>5.5202411979517101E-3</v>
      </c>
      <c r="J14" s="17">
        <v>5.4059452037880096E-3</v>
      </c>
      <c r="K14" s="17">
        <v>2.23473670586358E-3</v>
      </c>
      <c r="L14" s="17">
        <v>1.1106137363072401E-3</v>
      </c>
      <c r="M14" s="17"/>
      <c r="N14" s="17">
        <v>5.0796447590149901E-3</v>
      </c>
      <c r="O14" s="17">
        <v>2.5940234431317999E-3</v>
      </c>
      <c r="P14" s="17">
        <v>4.77668080785929E-3</v>
      </c>
      <c r="Q14" s="17">
        <v>5.9650605973118201E-3</v>
      </c>
      <c r="R14" s="17"/>
      <c r="S14" s="17">
        <v>3.8524734371248098E-3</v>
      </c>
      <c r="T14" s="17">
        <v>4.8358113529501897E-3</v>
      </c>
      <c r="U14" s="17">
        <v>8.3702138759413295E-3</v>
      </c>
      <c r="V14" s="17">
        <v>0</v>
      </c>
      <c r="W14" s="17">
        <v>9.2629622929173896E-3</v>
      </c>
      <c r="X14" s="17">
        <v>7.9916718269852395E-3</v>
      </c>
      <c r="Y14" s="17">
        <v>3.4004278068586599E-3</v>
      </c>
      <c r="Z14" s="17">
        <v>0</v>
      </c>
      <c r="AA14" s="17">
        <v>4.92646239391311E-3</v>
      </c>
      <c r="AB14" s="17">
        <v>3.4785134967517E-3</v>
      </c>
      <c r="AC14" s="17">
        <v>4.8040518540375197E-3</v>
      </c>
      <c r="AD14" s="17">
        <v>0</v>
      </c>
      <c r="AE14" s="17"/>
      <c r="AF14" s="17">
        <v>5.5026037014843498E-3</v>
      </c>
      <c r="AG14" s="17">
        <v>2.2378928694741802E-3</v>
      </c>
      <c r="AH14" s="17">
        <v>4.4464671356876399E-3</v>
      </c>
      <c r="AI14" s="17"/>
      <c r="AJ14" s="17">
        <v>3.2516468160248002E-3</v>
      </c>
      <c r="AK14" s="17">
        <v>2.88411940329649E-3</v>
      </c>
      <c r="AL14" s="17">
        <v>9.9668512634499707E-3</v>
      </c>
      <c r="AM14" s="17">
        <v>0</v>
      </c>
      <c r="AN14" s="17">
        <v>8.5711006671835809E-3</v>
      </c>
      <c r="AO14" s="17"/>
      <c r="AP14" s="17">
        <v>5.2933033829127198E-3</v>
      </c>
      <c r="AQ14" s="17">
        <v>3.2072045532008302E-3</v>
      </c>
      <c r="AR14" s="17">
        <v>2.75536451913685E-3</v>
      </c>
      <c r="AS14" s="17"/>
      <c r="AT14" s="17">
        <v>6.1925090490071704E-3</v>
      </c>
      <c r="AU14" s="17">
        <v>3.9944335807613196E-3</v>
      </c>
      <c r="AV14" s="17">
        <v>1.7629525214130999E-3</v>
      </c>
      <c r="AW14" s="17">
        <v>2.5164242267164899E-3</v>
      </c>
      <c r="AX14" s="17">
        <v>2.8559342861021499E-2</v>
      </c>
      <c r="AY14" s="17"/>
      <c r="AZ14" s="17">
        <v>0</v>
      </c>
      <c r="BA14" s="17">
        <v>1.44038855670892E-2</v>
      </c>
      <c r="BB14" s="17">
        <v>8.8337781903864796E-3</v>
      </c>
      <c r="BC14" s="17">
        <v>3.3261986139972001E-3</v>
      </c>
      <c r="BD14" s="17">
        <v>2.25291323422832E-3</v>
      </c>
      <c r="BE14" s="17">
        <v>3.9729682034908703E-3</v>
      </c>
      <c r="BF14" s="17">
        <v>3.1129384143446402E-3</v>
      </c>
      <c r="BG14" s="17">
        <v>0</v>
      </c>
      <c r="BH14" s="17">
        <v>4.2514117818396998E-3</v>
      </c>
      <c r="BI14" s="17">
        <v>4.21330983753458E-3</v>
      </c>
      <c r="BJ14" s="17">
        <v>8.6427261722355105E-3</v>
      </c>
      <c r="BK14" s="17">
        <v>0</v>
      </c>
      <c r="BL14" s="17">
        <v>0</v>
      </c>
      <c r="BM14" s="17">
        <v>0</v>
      </c>
      <c r="BN14" s="17">
        <v>1.1275927458487E-2</v>
      </c>
      <c r="BO14" s="17">
        <v>0</v>
      </c>
      <c r="BP14" s="17"/>
      <c r="BQ14" s="17">
        <v>8.1163540153673605E-4</v>
      </c>
      <c r="BR14" s="17">
        <v>5.8060539401799003E-3</v>
      </c>
    </row>
    <row r="15" spans="2:70" x14ac:dyDescent="0.35">
      <c r="B15" s="18" t="s">
        <v>303</v>
      </c>
      <c r="C15" s="21">
        <v>0.57374497838697702</v>
      </c>
      <c r="D15" s="21">
        <v>0.56456756263449903</v>
      </c>
      <c r="E15" s="21">
        <v>0.58308669812383696</v>
      </c>
      <c r="F15" s="21"/>
      <c r="G15" s="21">
        <v>0.48563721513553298</v>
      </c>
      <c r="H15" s="21">
        <v>0.60726514245345697</v>
      </c>
      <c r="I15" s="21">
        <v>0.63215746242397997</v>
      </c>
      <c r="J15" s="21">
        <v>0.605614034536331</v>
      </c>
      <c r="K15" s="21">
        <v>0.53685431590622501</v>
      </c>
      <c r="L15" s="21">
        <v>0.556071145150006</v>
      </c>
      <c r="M15" s="21"/>
      <c r="N15" s="21">
        <v>0.60846299327359099</v>
      </c>
      <c r="O15" s="21">
        <v>0.59145828380550503</v>
      </c>
      <c r="P15" s="21">
        <v>0.56682313697641395</v>
      </c>
      <c r="Q15" s="21">
        <v>0.525199197324136</v>
      </c>
      <c r="R15" s="21"/>
      <c r="S15" s="21">
        <v>0.65297194082229204</v>
      </c>
      <c r="T15" s="21">
        <v>0.60158259559675897</v>
      </c>
      <c r="U15" s="21">
        <v>0.58107725561081403</v>
      </c>
      <c r="V15" s="21">
        <v>0.57564175581506105</v>
      </c>
      <c r="W15" s="21">
        <v>0.55563737469174701</v>
      </c>
      <c r="X15" s="21">
        <v>0.51953146104012704</v>
      </c>
      <c r="Y15" s="21">
        <v>0.56510668650126905</v>
      </c>
      <c r="Z15" s="21">
        <v>0.56017025001773302</v>
      </c>
      <c r="AA15" s="21">
        <v>0.57052557361648004</v>
      </c>
      <c r="AB15" s="21">
        <v>0.528010284486506</v>
      </c>
      <c r="AC15" s="21">
        <v>0.55480458541643096</v>
      </c>
      <c r="AD15" s="21">
        <v>0.484177331258139</v>
      </c>
      <c r="AE15" s="21"/>
      <c r="AF15" s="21">
        <v>0.55448443151878501</v>
      </c>
      <c r="AG15" s="21">
        <v>0.62157578543380598</v>
      </c>
      <c r="AH15" s="21">
        <v>0.51860663596596102</v>
      </c>
      <c r="AI15" s="21"/>
      <c r="AJ15" s="21">
        <v>0.55197254143769003</v>
      </c>
      <c r="AK15" s="21">
        <v>0.63874422904509698</v>
      </c>
      <c r="AL15" s="21">
        <v>0.61601044089008095</v>
      </c>
      <c r="AM15" s="21">
        <v>0.58298575181996903</v>
      </c>
      <c r="AN15" s="21">
        <v>0.48807909860201198</v>
      </c>
      <c r="AO15" s="21"/>
      <c r="AP15" s="21">
        <v>0.53794269806203399</v>
      </c>
      <c r="AQ15" s="21">
        <v>0.63085407794445403</v>
      </c>
      <c r="AR15" s="21">
        <v>0.67140094560147001</v>
      </c>
      <c r="AS15" s="21"/>
      <c r="AT15" s="21">
        <v>0.49036066586892402</v>
      </c>
      <c r="AU15" s="21">
        <v>0.52941123814749402</v>
      </c>
      <c r="AV15" s="21">
        <v>0.65626740994372401</v>
      </c>
      <c r="AW15" s="21">
        <v>0.67655412314550001</v>
      </c>
      <c r="AX15" s="21">
        <v>0.68793399458961901</v>
      </c>
      <c r="AY15" s="21"/>
      <c r="AZ15" s="21">
        <v>0.52285991645889496</v>
      </c>
      <c r="BA15" s="21">
        <v>0.50387665470675502</v>
      </c>
      <c r="BB15" s="21">
        <v>0.54791185567689904</v>
      </c>
      <c r="BC15" s="21">
        <v>0.51898398461677198</v>
      </c>
      <c r="BD15" s="21">
        <v>0.59636818789582702</v>
      </c>
      <c r="BE15" s="21">
        <v>0.54832283772243995</v>
      </c>
      <c r="BF15" s="21">
        <v>0.59632500815971001</v>
      </c>
      <c r="BG15" s="21">
        <v>0.58284340425394099</v>
      </c>
      <c r="BH15" s="21">
        <v>0.55852479328959104</v>
      </c>
      <c r="BI15" s="21">
        <v>0.66057767710683302</v>
      </c>
      <c r="BJ15" s="21">
        <v>0.60142794922578402</v>
      </c>
      <c r="BK15" s="21">
        <v>0.61452833640612803</v>
      </c>
      <c r="BL15" s="21">
        <v>0.62818418429696699</v>
      </c>
      <c r="BM15" s="21">
        <v>0.49645169358055802</v>
      </c>
      <c r="BN15" s="21">
        <v>0.50776774728794405</v>
      </c>
      <c r="BO15" s="21">
        <v>0.65845119749853398</v>
      </c>
      <c r="BP15" s="21"/>
      <c r="BQ15" s="21">
        <v>0.72199538410870301</v>
      </c>
      <c r="BR15" s="21">
        <v>0.51216808889266296</v>
      </c>
    </row>
    <row r="16" spans="2:70" x14ac:dyDescent="0.35">
      <c r="B16" s="18" t="s">
        <v>304</v>
      </c>
      <c r="C16" s="21">
        <v>0.20628350996543299</v>
      </c>
      <c r="D16" s="21">
        <v>0.199160687729351</v>
      </c>
      <c r="E16" s="21">
        <v>0.21190487485248499</v>
      </c>
      <c r="F16" s="21"/>
      <c r="G16" s="21">
        <v>0.28577256433940701</v>
      </c>
      <c r="H16" s="21">
        <v>0.178791794694799</v>
      </c>
      <c r="I16" s="21">
        <v>0.17949643600828499</v>
      </c>
      <c r="J16" s="21">
        <v>0.19883276845126899</v>
      </c>
      <c r="K16" s="21">
        <v>0.21713047970664701</v>
      </c>
      <c r="L16" s="21">
        <v>0.196437865434228</v>
      </c>
      <c r="M16" s="21"/>
      <c r="N16" s="21">
        <v>0.178339829565028</v>
      </c>
      <c r="O16" s="21">
        <v>0.183177856324483</v>
      </c>
      <c r="P16" s="21">
        <v>0.21653787368233601</v>
      </c>
      <c r="Q16" s="21">
        <v>0.251233037347185</v>
      </c>
      <c r="R16" s="21"/>
      <c r="S16" s="21">
        <v>0.15524775479536199</v>
      </c>
      <c r="T16" s="21">
        <v>0.19497217844457601</v>
      </c>
      <c r="U16" s="21">
        <v>0.18689426044118401</v>
      </c>
      <c r="V16" s="21">
        <v>0.20353059103586199</v>
      </c>
      <c r="W16" s="21">
        <v>0.190273183560318</v>
      </c>
      <c r="X16" s="21">
        <v>0.206353388146188</v>
      </c>
      <c r="Y16" s="21">
        <v>0.228185259873046</v>
      </c>
      <c r="Z16" s="21">
        <v>0.244489183095082</v>
      </c>
      <c r="AA16" s="21">
        <v>0.21565790251257499</v>
      </c>
      <c r="AB16" s="21">
        <v>0.22481170560205299</v>
      </c>
      <c r="AC16" s="21">
        <v>0.26040324870327902</v>
      </c>
      <c r="AD16" s="21">
        <v>0.30153839456840797</v>
      </c>
      <c r="AE16" s="21"/>
      <c r="AF16" s="21">
        <v>0.22329849654027201</v>
      </c>
      <c r="AG16" s="21">
        <v>0.16102945521217099</v>
      </c>
      <c r="AH16" s="21">
        <v>0.25549299845468998</v>
      </c>
      <c r="AI16" s="21"/>
      <c r="AJ16" s="21">
        <v>0.21842116242954199</v>
      </c>
      <c r="AK16" s="21">
        <v>0.17229310392185401</v>
      </c>
      <c r="AL16" s="21">
        <v>0.133789417983675</v>
      </c>
      <c r="AM16" s="21">
        <v>0.214058183453847</v>
      </c>
      <c r="AN16" s="21">
        <v>0.280794160171774</v>
      </c>
      <c r="AO16" s="21"/>
      <c r="AP16" s="21">
        <v>0.22460818158337001</v>
      </c>
      <c r="AQ16" s="21">
        <v>0.173813408704698</v>
      </c>
      <c r="AR16" s="21">
        <v>0.16555537591126701</v>
      </c>
      <c r="AS16" s="21"/>
      <c r="AT16" s="21">
        <v>0.27585964299453802</v>
      </c>
      <c r="AU16" s="21">
        <v>0.225883492836606</v>
      </c>
      <c r="AV16" s="21">
        <v>0.15987819985702001</v>
      </c>
      <c r="AW16" s="21">
        <v>0.11695897979938601</v>
      </c>
      <c r="AX16" s="21">
        <v>9.71177403699192E-2</v>
      </c>
      <c r="AY16" s="21"/>
      <c r="AZ16" s="21">
        <v>0.26990497087983201</v>
      </c>
      <c r="BA16" s="21">
        <v>0.253725991711301</v>
      </c>
      <c r="BB16" s="21">
        <v>0.25563962000284102</v>
      </c>
      <c r="BC16" s="21">
        <v>0.25277205552513698</v>
      </c>
      <c r="BD16" s="21">
        <v>0.21826168552150099</v>
      </c>
      <c r="BE16" s="21">
        <v>0.20102411347690899</v>
      </c>
      <c r="BF16" s="21">
        <v>0.18596043187446101</v>
      </c>
      <c r="BG16" s="21">
        <v>0.199298755319916</v>
      </c>
      <c r="BH16" s="21">
        <v>0.175795868701729</v>
      </c>
      <c r="BI16" s="21">
        <v>0.13890065640896501</v>
      </c>
      <c r="BJ16" s="21">
        <v>0.20382648559102301</v>
      </c>
      <c r="BK16" s="21">
        <v>0.20345031282979001</v>
      </c>
      <c r="BL16" s="21">
        <v>0.181310308079731</v>
      </c>
      <c r="BM16" s="21">
        <v>0.23840216851443899</v>
      </c>
      <c r="BN16" s="21">
        <v>0.17098292000401899</v>
      </c>
      <c r="BO16" s="21">
        <v>0.13804709592863401</v>
      </c>
      <c r="BP16" s="21"/>
      <c r="BQ16" s="21">
        <v>0.116811122359014</v>
      </c>
      <c r="BR16" s="21">
        <v>0.246866630507796</v>
      </c>
    </row>
    <row r="17" spans="2:70" x14ac:dyDescent="0.35">
      <c r="B17" s="18" t="s">
        <v>143</v>
      </c>
      <c r="C17" s="22">
        <v>0.36746146842154298</v>
      </c>
      <c r="D17" s="22">
        <v>0.36540687490514701</v>
      </c>
      <c r="E17" s="22">
        <v>0.37118182327135202</v>
      </c>
      <c r="F17" s="22"/>
      <c r="G17" s="22">
        <v>0.199864650796126</v>
      </c>
      <c r="H17" s="22">
        <v>0.42847334775865797</v>
      </c>
      <c r="I17" s="22">
        <v>0.452661026415695</v>
      </c>
      <c r="J17" s="22">
        <v>0.40678126608506199</v>
      </c>
      <c r="K17" s="22">
        <v>0.31972383619957701</v>
      </c>
      <c r="L17" s="22">
        <v>0.35963327971577802</v>
      </c>
      <c r="M17" s="22"/>
      <c r="N17" s="22">
        <v>0.43012316370856202</v>
      </c>
      <c r="O17" s="22">
        <v>0.408280427481022</v>
      </c>
      <c r="P17" s="22">
        <v>0.350285263294078</v>
      </c>
      <c r="Q17" s="22">
        <v>0.27396615997695001</v>
      </c>
      <c r="R17" s="22"/>
      <c r="S17" s="22">
        <v>0.49772418602693003</v>
      </c>
      <c r="T17" s="22">
        <v>0.40661041715218299</v>
      </c>
      <c r="U17" s="22">
        <v>0.39418299516963001</v>
      </c>
      <c r="V17" s="22">
        <v>0.37211116477919898</v>
      </c>
      <c r="W17" s="22">
        <v>0.36536419113142798</v>
      </c>
      <c r="X17" s="22">
        <v>0.31317807289393901</v>
      </c>
      <c r="Y17" s="22">
        <v>0.336921426628223</v>
      </c>
      <c r="Z17" s="22">
        <v>0.31568106692265102</v>
      </c>
      <c r="AA17" s="22">
        <v>0.35486767110390499</v>
      </c>
      <c r="AB17" s="22">
        <v>0.30319857888445401</v>
      </c>
      <c r="AC17" s="22">
        <v>0.294401336713152</v>
      </c>
      <c r="AD17" s="22">
        <v>0.182638936689731</v>
      </c>
      <c r="AE17" s="22"/>
      <c r="AF17" s="22">
        <v>0.33118593497851301</v>
      </c>
      <c r="AG17" s="22">
        <v>0.46054633022163499</v>
      </c>
      <c r="AH17" s="22">
        <v>0.26311363751127098</v>
      </c>
      <c r="AI17" s="22"/>
      <c r="AJ17" s="22">
        <v>0.33355137900814802</v>
      </c>
      <c r="AK17" s="22">
        <v>0.46645112512324399</v>
      </c>
      <c r="AL17" s="22">
        <v>0.482221022906406</v>
      </c>
      <c r="AM17" s="22">
        <v>0.36892756836612201</v>
      </c>
      <c r="AN17" s="22">
        <v>0.20728493843023699</v>
      </c>
      <c r="AO17" s="22"/>
      <c r="AP17" s="22">
        <v>0.313334516478664</v>
      </c>
      <c r="AQ17" s="22">
        <v>0.457040669239756</v>
      </c>
      <c r="AR17" s="22">
        <v>0.505845569690203</v>
      </c>
      <c r="AS17" s="22"/>
      <c r="AT17" s="22">
        <v>0.21450102287438599</v>
      </c>
      <c r="AU17" s="22">
        <v>0.303527745310887</v>
      </c>
      <c r="AV17" s="22">
        <v>0.496389210086704</v>
      </c>
      <c r="AW17" s="22">
        <v>0.55959514334611404</v>
      </c>
      <c r="AX17" s="22">
        <v>0.59081625421969897</v>
      </c>
      <c r="AY17" s="22"/>
      <c r="AZ17" s="22">
        <v>0.25295494557906201</v>
      </c>
      <c r="BA17" s="22">
        <v>0.25015066299545302</v>
      </c>
      <c r="BB17" s="22">
        <v>0.29227223567405802</v>
      </c>
      <c r="BC17" s="22">
        <v>0.26621192909163499</v>
      </c>
      <c r="BD17" s="22">
        <v>0.37810650237432603</v>
      </c>
      <c r="BE17" s="22">
        <v>0.34729872424553099</v>
      </c>
      <c r="BF17" s="22">
        <v>0.41036457628524797</v>
      </c>
      <c r="BG17" s="22">
        <v>0.38354464893402501</v>
      </c>
      <c r="BH17" s="22">
        <v>0.38272892458786201</v>
      </c>
      <c r="BI17" s="22">
        <v>0.52167702069786903</v>
      </c>
      <c r="BJ17" s="22">
        <v>0.39760146363476101</v>
      </c>
      <c r="BK17" s="22">
        <v>0.41107802357633699</v>
      </c>
      <c r="BL17" s="22">
        <v>0.44687387621723601</v>
      </c>
      <c r="BM17" s="22">
        <v>0.258049525066119</v>
      </c>
      <c r="BN17" s="22">
        <v>0.336784827283925</v>
      </c>
      <c r="BO17" s="22">
        <v>0.52040410156990102</v>
      </c>
      <c r="BP17" s="22"/>
      <c r="BQ17" s="22">
        <v>0.60518426174968798</v>
      </c>
      <c r="BR17" s="22">
        <v>0.26530145838486702</v>
      </c>
    </row>
    <row r="18" spans="2:70" x14ac:dyDescent="0.35">
      <c r="B18" s="16"/>
    </row>
    <row r="19" spans="2:70" x14ac:dyDescent="0.35">
      <c r="B19" t="s">
        <v>98</v>
      </c>
    </row>
    <row r="20" spans="2:70" x14ac:dyDescent="0.35">
      <c r="B20" t="s">
        <v>99</v>
      </c>
    </row>
    <row r="22" spans="2:70" x14ac:dyDescent="0.35">
      <c r="B22" s="8" t="str">
        <f>HYPERLINK("#'Contents'!A1", "Return to Contents")</f>
        <v>Return to Contents</v>
      </c>
    </row>
  </sheetData>
  <mergeCells count="11">
    <mergeCell ref="BQ5:BR5"/>
    <mergeCell ref="D5:E5"/>
    <mergeCell ref="G5:L5"/>
    <mergeCell ref="N5:Q5"/>
    <mergeCell ref="S5:AD5"/>
    <mergeCell ref="AF5:AH5"/>
    <mergeCell ref="D2:BJ2"/>
    <mergeCell ref="AJ5:AN5"/>
    <mergeCell ref="AP5:AR5"/>
    <mergeCell ref="AT5:AX5"/>
    <mergeCell ref="AZ5:BO5"/>
  </mergeCells>
  <pageMargins left="0.7" right="0.7" top="0.75" bottom="0.75" header="0.3" footer="0.3"/>
  <pageSetup paperSize="9" orientation="portrait" horizontalDpi="300" verticalDpi="300"/>
  <drawing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dimension ref="B2:BR22"/>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67" width="10.7265625" customWidth="1"/>
    <col min="68" max="68" width="2.1796875" customWidth="1"/>
    <col min="69" max="70" width="10.7265625" customWidth="1"/>
    <col min="71" max="71" width="2.1796875" customWidth="1"/>
  </cols>
  <sheetData>
    <row r="2" spans="2:70" ht="40" customHeight="1" x14ac:dyDescent="0.35">
      <c r="D2" s="29" t="s">
        <v>324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row>
    <row r="5" spans="2:70" ht="30" customHeight="1" x14ac:dyDescent="0.35">
      <c r="B5" s="15"/>
      <c r="C5" s="15"/>
      <c r="D5" s="30" t="s">
        <v>74</v>
      </c>
      <c r="E5" s="30"/>
      <c r="F5" s="15"/>
      <c r="G5" s="30" t="s">
        <v>75</v>
      </c>
      <c r="H5" s="30"/>
      <c r="I5" s="30"/>
      <c r="J5" s="30"/>
      <c r="K5" s="30"/>
      <c r="L5" s="30"/>
      <c r="M5" s="15"/>
      <c r="N5" s="30" t="s">
        <v>76</v>
      </c>
      <c r="O5" s="30"/>
      <c r="P5" s="30"/>
      <c r="Q5" s="30"/>
      <c r="R5" s="15"/>
      <c r="S5" s="30" t="s">
        <v>77</v>
      </c>
      <c r="T5" s="30"/>
      <c r="U5" s="30"/>
      <c r="V5" s="30"/>
      <c r="W5" s="30"/>
      <c r="X5" s="30"/>
      <c r="Y5" s="30"/>
      <c r="Z5" s="30"/>
      <c r="AA5" s="30"/>
      <c r="AB5" s="30"/>
      <c r="AC5" s="30"/>
      <c r="AD5" s="30"/>
      <c r="AE5" s="15"/>
      <c r="AF5" s="30" t="s">
        <v>78</v>
      </c>
      <c r="AG5" s="30"/>
      <c r="AH5" s="30"/>
      <c r="AI5" s="15"/>
      <c r="AJ5" s="30" t="s">
        <v>79</v>
      </c>
      <c r="AK5" s="30"/>
      <c r="AL5" s="30"/>
      <c r="AM5" s="30"/>
      <c r="AN5" s="30"/>
      <c r="AO5" s="15"/>
      <c r="AP5" s="30" t="s">
        <v>80</v>
      </c>
      <c r="AQ5" s="30"/>
      <c r="AR5" s="30"/>
      <c r="AS5" s="15"/>
      <c r="AT5" s="30" t="s">
        <v>81</v>
      </c>
      <c r="AU5" s="30"/>
      <c r="AV5" s="30"/>
      <c r="AW5" s="30"/>
      <c r="AX5" s="30"/>
      <c r="AY5" s="15"/>
      <c r="AZ5" s="30" t="s">
        <v>82</v>
      </c>
      <c r="BA5" s="30"/>
      <c r="BB5" s="30"/>
      <c r="BC5" s="30"/>
      <c r="BD5" s="30"/>
      <c r="BE5" s="30"/>
      <c r="BF5" s="30"/>
      <c r="BG5" s="30"/>
      <c r="BH5" s="30"/>
      <c r="BI5" s="30"/>
      <c r="BJ5" s="30"/>
      <c r="BK5" s="30"/>
      <c r="BL5" s="30"/>
      <c r="BM5" s="30"/>
      <c r="BN5" s="30"/>
      <c r="BO5" s="30"/>
      <c r="BP5" s="15"/>
      <c r="BQ5" s="30" t="s">
        <v>83</v>
      </c>
      <c r="BR5" s="30"/>
    </row>
    <row r="6" spans="2:7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46</v>
      </c>
      <c r="AQ6" s="12" t="s">
        <v>47</v>
      </c>
      <c r="AR6" s="12" t="s">
        <v>50</v>
      </c>
      <c r="AT6" s="12" t="s">
        <v>51</v>
      </c>
      <c r="AU6" s="12" t="s">
        <v>52</v>
      </c>
      <c r="AV6" s="12" t="s">
        <v>53</v>
      </c>
      <c r="AW6" s="12" t="s">
        <v>54</v>
      </c>
      <c r="AX6" s="12" t="s">
        <v>55</v>
      </c>
      <c r="AZ6" s="12" t="s">
        <v>56</v>
      </c>
      <c r="BA6" s="12" t="s">
        <v>57</v>
      </c>
      <c r="BB6" s="12" t="s">
        <v>58</v>
      </c>
      <c r="BC6" s="12" t="s">
        <v>59</v>
      </c>
      <c r="BD6" s="12" t="s">
        <v>60</v>
      </c>
      <c r="BE6" s="12" t="s">
        <v>61</v>
      </c>
      <c r="BF6" s="12" t="s">
        <v>62</v>
      </c>
      <c r="BG6" s="12" t="s">
        <v>63</v>
      </c>
      <c r="BH6" s="12" t="s">
        <v>64</v>
      </c>
      <c r="BI6" s="12" t="s">
        <v>65</v>
      </c>
      <c r="BJ6" s="12" t="s">
        <v>66</v>
      </c>
      <c r="BK6" s="12" t="s">
        <v>67</v>
      </c>
      <c r="BL6" s="12" t="s">
        <v>68</v>
      </c>
      <c r="BM6" s="12" t="s">
        <v>69</v>
      </c>
      <c r="BN6" s="12" t="s">
        <v>70</v>
      </c>
      <c r="BO6" s="12" t="s">
        <v>71</v>
      </c>
      <c r="BQ6" s="12" t="s">
        <v>72</v>
      </c>
      <c r="BR6" s="12" t="s">
        <v>73</v>
      </c>
    </row>
    <row r="7" spans="2:70" ht="30" customHeight="1" x14ac:dyDescent="0.35">
      <c r="B7" s="10" t="s">
        <v>19</v>
      </c>
      <c r="C7" s="10">
        <v>4012</v>
      </c>
      <c r="D7" s="10">
        <v>1971</v>
      </c>
      <c r="E7" s="10">
        <v>2028</v>
      </c>
      <c r="F7" s="10"/>
      <c r="G7" s="10">
        <v>497</v>
      </c>
      <c r="H7" s="10">
        <v>704</v>
      </c>
      <c r="I7" s="10">
        <v>694</v>
      </c>
      <c r="J7" s="10">
        <v>693</v>
      </c>
      <c r="K7" s="10">
        <v>571</v>
      </c>
      <c r="L7" s="10">
        <v>853</v>
      </c>
      <c r="M7" s="10"/>
      <c r="N7" s="10">
        <v>1178</v>
      </c>
      <c r="O7" s="10">
        <v>1131</v>
      </c>
      <c r="P7" s="10">
        <v>781</v>
      </c>
      <c r="Q7" s="10">
        <v>909</v>
      </c>
      <c r="R7" s="10"/>
      <c r="S7" s="10">
        <v>563</v>
      </c>
      <c r="T7" s="10">
        <v>553</v>
      </c>
      <c r="U7" s="10">
        <v>314</v>
      </c>
      <c r="V7" s="10">
        <v>343</v>
      </c>
      <c r="W7" s="10">
        <v>293</v>
      </c>
      <c r="X7" s="10">
        <v>376</v>
      </c>
      <c r="Y7" s="10">
        <v>336</v>
      </c>
      <c r="Z7" s="10">
        <v>171</v>
      </c>
      <c r="AA7" s="10">
        <v>447</v>
      </c>
      <c r="AB7" s="10">
        <v>337</v>
      </c>
      <c r="AC7" s="10">
        <v>188</v>
      </c>
      <c r="AD7" s="10">
        <v>91</v>
      </c>
      <c r="AE7" s="10"/>
      <c r="AF7" s="10">
        <v>1421</v>
      </c>
      <c r="AG7" s="10">
        <v>1665</v>
      </c>
      <c r="AH7" s="10">
        <v>577</v>
      </c>
      <c r="AI7" s="10"/>
      <c r="AJ7" s="10">
        <v>1433</v>
      </c>
      <c r="AK7" s="10">
        <v>1082</v>
      </c>
      <c r="AL7" s="10">
        <v>299</v>
      </c>
      <c r="AM7" s="10">
        <v>42</v>
      </c>
      <c r="AN7" s="10">
        <v>541</v>
      </c>
      <c r="AO7" s="10"/>
      <c r="AP7" s="10">
        <v>878</v>
      </c>
      <c r="AQ7" s="10">
        <v>1369</v>
      </c>
      <c r="AR7" s="10">
        <v>264</v>
      </c>
      <c r="AS7" s="10"/>
      <c r="AT7" s="10">
        <v>929</v>
      </c>
      <c r="AU7" s="10">
        <v>932</v>
      </c>
      <c r="AV7" s="10">
        <v>1096</v>
      </c>
      <c r="AW7" s="10">
        <v>455</v>
      </c>
      <c r="AX7" s="10">
        <v>62</v>
      </c>
      <c r="AY7" s="10"/>
      <c r="AZ7" s="10">
        <v>33</v>
      </c>
      <c r="BA7" s="10">
        <v>185</v>
      </c>
      <c r="BB7" s="10">
        <v>256</v>
      </c>
      <c r="BC7" s="10">
        <v>269</v>
      </c>
      <c r="BD7" s="10">
        <v>403</v>
      </c>
      <c r="BE7" s="10">
        <v>436</v>
      </c>
      <c r="BF7" s="10">
        <v>391</v>
      </c>
      <c r="BG7" s="10">
        <v>312</v>
      </c>
      <c r="BH7" s="10">
        <v>253</v>
      </c>
      <c r="BI7" s="10">
        <v>211</v>
      </c>
      <c r="BJ7" s="10">
        <v>336</v>
      </c>
      <c r="BK7" s="10">
        <v>187</v>
      </c>
      <c r="BL7" s="10">
        <v>180</v>
      </c>
      <c r="BM7" s="10">
        <v>103</v>
      </c>
      <c r="BN7" s="10">
        <v>95</v>
      </c>
      <c r="BO7" s="10">
        <v>161</v>
      </c>
      <c r="BP7" s="10"/>
      <c r="BQ7" s="10">
        <v>1235</v>
      </c>
      <c r="BR7" s="10">
        <v>2665</v>
      </c>
    </row>
    <row r="8" spans="2:70" ht="30" customHeight="1" x14ac:dyDescent="0.35">
      <c r="B8" s="11" t="s">
        <v>20</v>
      </c>
      <c r="C8" s="11">
        <v>4012</v>
      </c>
      <c r="D8" s="11">
        <v>1975</v>
      </c>
      <c r="E8" s="11">
        <v>2024</v>
      </c>
      <c r="F8" s="11"/>
      <c r="G8" s="11">
        <v>558</v>
      </c>
      <c r="H8" s="11">
        <v>682</v>
      </c>
      <c r="I8" s="11">
        <v>685</v>
      </c>
      <c r="J8" s="11">
        <v>686</v>
      </c>
      <c r="K8" s="11">
        <v>562</v>
      </c>
      <c r="L8" s="11">
        <v>839</v>
      </c>
      <c r="M8" s="11"/>
      <c r="N8" s="11">
        <v>1080</v>
      </c>
      <c r="O8" s="11">
        <v>1039</v>
      </c>
      <c r="P8" s="11">
        <v>880</v>
      </c>
      <c r="Q8" s="11">
        <v>1000</v>
      </c>
      <c r="R8" s="11"/>
      <c r="S8" s="11">
        <v>562</v>
      </c>
      <c r="T8" s="11">
        <v>522</v>
      </c>
      <c r="U8" s="11">
        <v>321</v>
      </c>
      <c r="V8" s="11">
        <v>361</v>
      </c>
      <c r="W8" s="11">
        <v>281</v>
      </c>
      <c r="X8" s="11">
        <v>361</v>
      </c>
      <c r="Y8" s="11">
        <v>321</v>
      </c>
      <c r="Z8" s="11">
        <v>160</v>
      </c>
      <c r="AA8" s="11">
        <v>441</v>
      </c>
      <c r="AB8" s="11">
        <v>361</v>
      </c>
      <c r="AC8" s="11">
        <v>201</v>
      </c>
      <c r="AD8" s="11">
        <v>120</v>
      </c>
      <c r="AE8" s="11"/>
      <c r="AF8" s="11">
        <v>1410</v>
      </c>
      <c r="AG8" s="11">
        <v>1629</v>
      </c>
      <c r="AH8" s="11">
        <v>599</v>
      </c>
      <c r="AI8" s="11"/>
      <c r="AJ8" s="11">
        <v>1397</v>
      </c>
      <c r="AK8" s="11">
        <v>1071</v>
      </c>
      <c r="AL8" s="11">
        <v>288</v>
      </c>
      <c r="AM8" s="11">
        <v>45</v>
      </c>
      <c r="AN8" s="11">
        <v>558</v>
      </c>
      <c r="AO8" s="11"/>
      <c r="AP8" s="11">
        <v>856</v>
      </c>
      <c r="AQ8" s="11">
        <v>1358</v>
      </c>
      <c r="AR8" s="11">
        <v>259</v>
      </c>
      <c r="AS8" s="11"/>
      <c r="AT8" s="11">
        <v>961</v>
      </c>
      <c r="AU8" s="11">
        <v>958</v>
      </c>
      <c r="AV8" s="11">
        <v>1056</v>
      </c>
      <c r="AW8" s="11">
        <v>434</v>
      </c>
      <c r="AX8" s="11">
        <v>55</v>
      </c>
      <c r="AY8" s="11"/>
      <c r="AZ8" s="11">
        <v>33</v>
      </c>
      <c r="BA8" s="11">
        <v>186</v>
      </c>
      <c r="BB8" s="11">
        <v>267</v>
      </c>
      <c r="BC8" s="11">
        <v>280</v>
      </c>
      <c r="BD8" s="11">
        <v>416</v>
      </c>
      <c r="BE8" s="11">
        <v>443</v>
      </c>
      <c r="BF8" s="11">
        <v>394</v>
      </c>
      <c r="BG8" s="11">
        <v>314</v>
      </c>
      <c r="BH8" s="11">
        <v>257</v>
      </c>
      <c r="BI8" s="11">
        <v>206</v>
      </c>
      <c r="BJ8" s="11">
        <v>329</v>
      </c>
      <c r="BK8" s="11">
        <v>179</v>
      </c>
      <c r="BL8" s="11">
        <v>174</v>
      </c>
      <c r="BM8" s="11">
        <v>97</v>
      </c>
      <c r="BN8" s="11">
        <v>87</v>
      </c>
      <c r="BO8" s="11">
        <v>148</v>
      </c>
      <c r="BP8" s="11"/>
      <c r="BQ8" s="11">
        <v>1209</v>
      </c>
      <c r="BR8" s="11">
        <v>2688</v>
      </c>
    </row>
    <row r="9" spans="2:70" x14ac:dyDescent="0.35">
      <c r="B9" s="18" t="s">
        <v>298</v>
      </c>
      <c r="C9" s="17">
        <v>0.18165811479466701</v>
      </c>
      <c r="D9" s="17">
        <v>0.16953112988594499</v>
      </c>
      <c r="E9" s="17">
        <v>0.19410357567125999</v>
      </c>
      <c r="F9" s="17"/>
      <c r="G9" s="17">
        <v>0.13767521006557801</v>
      </c>
      <c r="H9" s="17">
        <v>0.17004489251531099</v>
      </c>
      <c r="I9" s="17">
        <v>0.17523582244250299</v>
      </c>
      <c r="J9" s="17">
        <v>0.187844792119119</v>
      </c>
      <c r="K9" s="17">
        <v>0.188299248759667</v>
      </c>
      <c r="L9" s="17">
        <v>0.21612115144378</v>
      </c>
      <c r="M9" s="17"/>
      <c r="N9" s="17">
        <v>0.21095247516360199</v>
      </c>
      <c r="O9" s="17">
        <v>0.16025173489424599</v>
      </c>
      <c r="P9" s="17">
        <v>0.18990970562797399</v>
      </c>
      <c r="Q9" s="17">
        <v>0.16428024962389901</v>
      </c>
      <c r="R9" s="17"/>
      <c r="S9" s="17">
        <v>0.162535879980889</v>
      </c>
      <c r="T9" s="17">
        <v>0.234902340609277</v>
      </c>
      <c r="U9" s="17">
        <v>0.20007792570814301</v>
      </c>
      <c r="V9" s="17">
        <v>0.13793098117615099</v>
      </c>
      <c r="W9" s="17">
        <v>0.186919727496799</v>
      </c>
      <c r="X9" s="17">
        <v>0.17643027378050899</v>
      </c>
      <c r="Y9" s="17">
        <v>0.197935438443293</v>
      </c>
      <c r="Z9" s="17">
        <v>0.23301585376586101</v>
      </c>
      <c r="AA9" s="17">
        <v>0.16390692486691599</v>
      </c>
      <c r="AB9" s="17">
        <v>0.14110032913628701</v>
      </c>
      <c r="AC9" s="17">
        <v>0.17321503830482701</v>
      </c>
      <c r="AD9" s="17">
        <v>0.21465803816342499</v>
      </c>
      <c r="AE9" s="17"/>
      <c r="AF9" s="17">
        <v>0.192468652923629</v>
      </c>
      <c r="AG9" s="17">
        <v>0.19640996456273299</v>
      </c>
      <c r="AH9" s="17">
        <v>0.129722328601721</v>
      </c>
      <c r="AI9" s="17"/>
      <c r="AJ9" s="17">
        <v>0.19584497297238801</v>
      </c>
      <c r="AK9" s="17">
        <v>0.18262336029637899</v>
      </c>
      <c r="AL9" s="17">
        <v>0.20212911219556701</v>
      </c>
      <c r="AM9" s="17">
        <v>0.35695377979198001</v>
      </c>
      <c r="AN9" s="17">
        <v>0.12174211482706999</v>
      </c>
      <c r="AO9" s="17"/>
      <c r="AP9" s="17">
        <v>0.20318267651497801</v>
      </c>
      <c r="AQ9" s="17">
        <v>0.175486670066405</v>
      </c>
      <c r="AR9" s="17">
        <v>0.22737580157016801</v>
      </c>
      <c r="AS9" s="17"/>
      <c r="AT9" s="17">
        <v>0.14683360181204</v>
      </c>
      <c r="AU9" s="17">
        <v>0.16209818471666901</v>
      </c>
      <c r="AV9" s="17">
        <v>0.21398283725278999</v>
      </c>
      <c r="AW9" s="17">
        <v>0.18263158064948301</v>
      </c>
      <c r="AX9" s="17">
        <v>0.44260723158747101</v>
      </c>
      <c r="AY9" s="17"/>
      <c r="AZ9" s="17">
        <v>0.133004313885347</v>
      </c>
      <c r="BA9" s="17">
        <v>0.12393765710582499</v>
      </c>
      <c r="BB9" s="17">
        <v>0.18417791908792</v>
      </c>
      <c r="BC9" s="17">
        <v>0.17967044031888399</v>
      </c>
      <c r="BD9" s="17">
        <v>0.18980658502162401</v>
      </c>
      <c r="BE9" s="17">
        <v>0.172959050832594</v>
      </c>
      <c r="BF9" s="17">
        <v>0.18772101789939999</v>
      </c>
      <c r="BG9" s="17">
        <v>0.18813016142495501</v>
      </c>
      <c r="BH9" s="17">
        <v>0.178166258137258</v>
      </c>
      <c r="BI9" s="17">
        <v>0.16154667966469799</v>
      </c>
      <c r="BJ9" s="17">
        <v>0.209551356267797</v>
      </c>
      <c r="BK9" s="17">
        <v>0.244945685334677</v>
      </c>
      <c r="BL9" s="17">
        <v>0.18705787583543901</v>
      </c>
      <c r="BM9" s="17">
        <v>0.14360572585842099</v>
      </c>
      <c r="BN9" s="17">
        <v>0.18104052654007399</v>
      </c>
      <c r="BO9" s="17">
        <v>0.209072524106487</v>
      </c>
      <c r="BP9" s="17"/>
      <c r="BQ9" s="17">
        <v>0.25776997638944099</v>
      </c>
      <c r="BR9" s="17">
        <v>0.151147700483972</v>
      </c>
    </row>
    <row r="10" spans="2:70" x14ac:dyDescent="0.35">
      <c r="B10" s="18" t="s">
        <v>299</v>
      </c>
      <c r="C10" s="17">
        <v>0.40675225339236998</v>
      </c>
      <c r="D10" s="17">
        <v>0.41503859279617</v>
      </c>
      <c r="E10" s="17">
        <v>0.39895307464428897</v>
      </c>
      <c r="F10" s="17"/>
      <c r="G10" s="17">
        <v>0.30850084320635601</v>
      </c>
      <c r="H10" s="17">
        <v>0.41103684903689702</v>
      </c>
      <c r="I10" s="17">
        <v>0.43530771063735002</v>
      </c>
      <c r="J10" s="17">
        <v>0.419174436490374</v>
      </c>
      <c r="K10" s="17">
        <v>0.42815125777354601</v>
      </c>
      <c r="L10" s="17">
        <v>0.42084856515449498</v>
      </c>
      <c r="M10" s="17"/>
      <c r="N10" s="17">
        <v>0.42440664039554699</v>
      </c>
      <c r="O10" s="17">
        <v>0.45051882265692</v>
      </c>
      <c r="P10" s="17">
        <v>0.381504618615572</v>
      </c>
      <c r="Q10" s="17">
        <v>0.36594699067943698</v>
      </c>
      <c r="R10" s="17"/>
      <c r="S10" s="17">
        <v>0.44341876311082001</v>
      </c>
      <c r="T10" s="17">
        <v>0.37528351144053601</v>
      </c>
      <c r="U10" s="17">
        <v>0.39891314918857301</v>
      </c>
      <c r="V10" s="17">
        <v>0.42873009688972202</v>
      </c>
      <c r="W10" s="17">
        <v>0.37410539684972699</v>
      </c>
      <c r="X10" s="17">
        <v>0.410223373961977</v>
      </c>
      <c r="Y10" s="17">
        <v>0.40114419242254101</v>
      </c>
      <c r="Z10" s="17">
        <v>0.34865480848871</v>
      </c>
      <c r="AA10" s="17">
        <v>0.42570248717446302</v>
      </c>
      <c r="AB10" s="17">
        <v>0.398037633770991</v>
      </c>
      <c r="AC10" s="17">
        <v>0.46382513232070699</v>
      </c>
      <c r="AD10" s="17">
        <v>0.346223721084091</v>
      </c>
      <c r="AE10" s="17"/>
      <c r="AF10" s="17">
        <v>0.38918699183232403</v>
      </c>
      <c r="AG10" s="17">
        <v>0.450692004524678</v>
      </c>
      <c r="AH10" s="17">
        <v>0.38450138987816601</v>
      </c>
      <c r="AI10" s="17"/>
      <c r="AJ10" s="17">
        <v>0.41921718934042201</v>
      </c>
      <c r="AK10" s="17">
        <v>0.425302216813295</v>
      </c>
      <c r="AL10" s="17">
        <v>0.42500432251548398</v>
      </c>
      <c r="AM10" s="17">
        <v>0.19556520858183801</v>
      </c>
      <c r="AN10" s="17">
        <v>0.36889587372605098</v>
      </c>
      <c r="AO10" s="17"/>
      <c r="AP10" s="17">
        <v>0.41077746661307402</v>
      </c>
      <c r="AQ10" s="17">
        <v>0.42656543085621601</v>
      </c>
      <c r="AR10" s="17">
        <v>0.434601111509405</v>
      </c>
      <c r="AS10" s="17"/>
      <c r="AT10" s="17">
        <v>0.37789919093825203</v>
      </c>
      <c r="AU10" s="17">
        <v>0.40619231819558199</v>
      </c>
      <c r="AV10" s="17">
        <v>0.42420787447921698</v>
      </c>
      <c r="AW10" s="17">
        <v>0.488502576851222</v>
      </c>
      <c r="AX10" s="17">
        <v>0.27170751763760298</v>
      </c>
      <c r="AY10" s="17"/>
      <c r="AZ10" s="17">
        <v>0.33873050378992398</v>
      </c>
      <c r="BA10" s="17">
        <v>0.30022261185298499</v>
      </c>
      <c r="BB10" s="17">
        <v>0.41888258427103497</v>
      </c>
      <c r="BC10" s="17">
        <v>0.42167504590597599</v>
      </c>
      <c r="BD10" s="17">
        <v>0.39361263505372601</v>
      </c>
      <c r="BE10" s="17">
        <v>0.39101832976376599</v>
      </c>
      <c r="BF10" s="17">
        <v>0.42831349333824398</v>
      </c>
      <c r="BG10" s="17">
        <v>0.44182098740769399</v>
      </c>
      <c r="BH10" s="17">
        <v>0.38444964898670397</v>
      </c>
      <c r="BI10" s="17">
        <v>0.42954716572087098</v>
      </c>
      <c r="BJ10" s="17">
        <v>0.42634841684546099</v>
      </c>
      <c r="BK10" s="17">
        <v>0.40323337657085501</v>
      </c>
      <c r="BL10" s="17">
        <v>0.409599240988403</v>
      </c>
      <c r="BM10" s="17">
        <v>0.43360739992817898</v>
      </c>
      <c r="BN10" s="17">
        <v>0.37658611173277801</v>
      </c>
      <c r="BO10" s="17">
        <v>0.40595294161798501</v>
      </c>
      <c r="BP10" s="17"/>
      <c r="BQ10" s="17">
        <v>0.46594729289159398</v>
      </c>
      <c r="BR10" s="17">
        <v>0.38185495141051901</v>
      </c>
    </row>
    <row r="11" spans="2:70" x14ac:dyDescent="0.35">
      <c r="B11" s="18" t="s">
        <v>300</v>
      </c>
      <c r="C11" s="17">
        <v>0.21794604171689</v>
      </c>
      <c r="D11" s="17">
        <v>0.22476519421374799</v>
      </c>
      <c r="E11" s="17">
        <v>0.211803914160345</v>
      </c>
      <c r="F11" s="17"/>
      <c r="G11" s="17">
        <v>0.26465813561954199</v>
      </c>
      <c r="H11" s="17">
        <v>0.23174980634171299</v>
      </c>
      <c r="I11" s="17">
        <v>0.216259019344583</v>
      </c>
      <c r="J11" s="17">
        <v>0.20558605524551599</v>
      </c>
      <c r="K11" s="17">
        <v>0.203627940332059</v>
      </c>
      <c r="L11" s="17">
        <v>0.19670088099240701</v>
      </c>
      <c r="M11" s="17"/>
      <c r="N11" s="17">
        <v>0.19108932804999901</v>
      </c>
      <c r="O11" s="17">
        <v>0.217305540540428</v>
      </c>
      <c r="P11" s="17">
        <v>0.22768677967144399</v>
      </c>
      <c r="Q11" s="17">
        <v>0.239864648568136</v>
      </c>
      <c r="R11" s="17"/>
      <c r="S11" s="17">
        <v>0.23730250273634601</v>
      </c>
      <c r="T11" s="17">
        <v>0.18649342878396399</v>
      </c>
      <c r="U11" s="17">
        <v>0.25222195759490101</v>
      </c>
      <c r="V11" s="17">
        <v>0.19957855176566799</v>
      </c>
      <c r="W11" s="17">
        <v>0.26546286353801202</v>
      </c>
      <c r="X11" s="17">
        <v>0.238366478042459</v>
      </c>
      <c r="Y11" s="17">
        <v>0.19842171947097201</v>
      </c>
      <c r="Z11" s="17">
        <v>0.20497982378756699</v>
      </c>
      <c r="AA11" s="17">
        <v>0.20452939621323399</v>
      </c>
      <c r="AB11" s="17">
        <v>0.23973574934588299</v>
      </c>
      <c r="AC11" s="17">
        <v>0.16909003526156899</v>
      </c>
      <c r="AD11" s="17">
        <v>0.190078172940291</v>
      </c>
      <c r="AE11" s="17"/>
      <c r="AF11" s="17">
        <v>0.216905033323988</v>
      </c>
      <c r="AG11" s="17">
        <v>0.20379221261438299</v>
      </c>
      <c r="AH11" s="17">
        <v>0.244595696393029</v>
      </c>
      <c r="AI11" s="17"/>
      <c r="AJ11" s="17">
        <v>0.20605190023753001</v>
      </c>
      <c r="AK11" s="17">
        <v>0.22169485882592399</v>
      </c>
      <c r="AL11" s="17">
        <v>0.238065628362193</v>
      </c>
      <c r="AM11" s="17">
        <v>0.246470012870557</v>
      </c>
      <c r="AN11" s="17">
        <v>0.243946181170549</v>
      </c>
      <c r="AO11" s="17"/>
      <c r="AP11" s="17">
        <v>0.197571328069792</v>
      </c>
      <c r="AQ11" s="17">
        <v>0.21705364517258</v>
      </c>
      <c r="AR11" s="17">
        <v>0.19455943498224099</v>
      </c>
      <c r="AS11" s="17"/>
      <c r="AT11" s="17">
        <v>0.22557234496304299</v>
      </c>
      <c r="AU11" s="17">
        <v>0.236112397443105</v>
      </c>
      <c r="AV11" s="17">
        <v>0.20065241138566101</v>
      </c>
      <c r="AW11" s="17">
        <v>0.211428138498713</v>
      </c>
      <c r="AX11" s="17">
        <v>0.14988833120501799</v>
      </c>
      <c r="AY11" s="17"/>
      <c r="AZ11" s="17">
        <v>0.29357567834554799</v>
      </c>
      <c r="BA11" s="17">
        <v>0.27142332562648702</v>
      </c>
      <c r="BB11" s="17">
        <v>0.209901036541493</v>
      </c>
      <c r="BC11" s="17">
        <v>0.20360522021580299</v>
      </c>
      <c r="BD11" s="17">
        <v>0.22981831354805901</v>
      </c>
      <c r="BE11" s="17">
        <v>0.22264192846112299</v>
      </c>
      <c r="BF11" s="17">
        <v>0.21480680184796899</v>
      </c>
      <c r="BG11" s="17">
        <v>0.16951341599495601</v>
      </c>
      <c r="BH11" s="17">
        <v>0.238067696190153</v>
      </c>
      <c r="BI11" s="17">
        <v>0.25239810351046199</v>
      </c>
      <c r="BJ11" s="17">
        <v>0.171045508161906</v>
      </c>
      <c r="BK11" s="17">
        <v>0.174808631373982</v>
      </c>
      <c r="BL11" s="17">
        <v>0.26997595316142498</v>
      </c>
      <c r="BM11" s="17">
        <v>0.200840328110894</v>
      </c>
      <c r="BN11" s="17">
        <v>0.25198023427065502</v>
      </c>
      <c r="BO11" s="17">
        <v>0.241321382563287</v>
      </c>
      <c r="BP11" s="17"/>
      <c r="BQ11" s="17">
        <v>0.17882994108491301</v>
      </c>
      <c r="BR11" s="17">
        <v>0.23033564525248401</v>
      </c>
    </row>
    <row r="12" spans="2:70" x14ac:dyDescent="0.35">
      <c r="B12" s="18" t="s">
        <v>301</v>
      </c>
      <c r="C12" s="17">
        <v>0.11085519674448201</v>
      </c>
      <c r="D12" s="17">
        <v>0.11005618596123901</v>
      </c>
      <c r="E12" s="17">
        <v>0.111064147376885</v>
      </c>
      <c r="F12" s="17"/>
      <c r="G12" s="17">
        <v>0.17003557859282201</v>
      </c>
      <c r="H12" s="17">
        <v>0.119344387361557</v>
      </c>
      <c r="I12" s="17">
        <v>0.10743813381294599</v>
      </c>
      <c r="J12" s="17">
        <v>0.106219199471806</v>
      </c>
      <c r="K12" s="17">
        <v>8.9077033537349706E-2</v>
      </c>
      <c r="L12" s="17">
        <v>8.5728695943606006E-2</v>
      </c>
      <c r="M12" s="17"/>
      <c r="N12" s="17">
        <v>0.108845588029387</v>
      </c>
      <c r="O12" s="17">
        <v>0.10770728327102801</v>
      </c>
      <c r="P12" s="17">
        <v>0.108835255466584</v>
      </c>
      <c r="Q12" s="17">
        <v>0.116296513605073</v>
      </c>
      <c r="R12" s="17"/>
      <c r="S12" s="17">
        <v>0.10075787959697</v>
      </c>
      <c r="T12" s="17">
        <v>0.106056643634295</v>
      </c>
      <c r="U12" s="17">
        <v>9.3906267527934503E-2</v>
      </c>
      <c r="V12" s="17">
        <v>0.12220921999558899</v>
      </c>
      <c r="W12" s="17">
        <v>8.7144658994064594E-2</v>
      </c>
      <c r="X12" s="17">
        <v>9.8923550647440003E-2</v>
      </c>
      <c r="Y12" s="17">
        <v>0.116266185542564</v>
      </c>
      <c r="Z12" s="17">
        <v>7.6560280812160195E-2</v>
      </c>
      <c r="AA12" s="17">
        <v>0.13462988569436099</v>
      </c>
      <c r="AB12" s="17">
        <v>0.13350092651598</v>
      </c>
      <c r="AC12" s="17">
        <v>0.128751713832057</v>
      </c>
      <c r="AD12" s="17">
        <v>0.127389189504786</v>
      </c>
      <c r="AE12" s="17"/>
      <c r="AF12" s="17">
        <v>9.7651796211453604E-2</v>
      </c>
      <c r="AG12" s="17">
        <v>9.8638301940580306E-2</v>
      </c>
      <c r="AH12" s="17">
        <v>0.13197395011867899</v>
      </c>
      <c r="AI12" s="17"/>
      <c r="AJ12" s="17">
        <v>9.2939433906811003E-2</v>
      </c>
      <c r="AK12" s="17">
        <v>0.100922025254387</v>
      </c>
      <c r="AL12" s="17">
        <v>9.0097165960420306E-2</v>
      </c>
      <c r="AM12" s="17">
        <v>5.0018481769697802E-2</v>
      </c>
      <c r="AN12" s="17">
        <v>0.14327085553470101</v>
      </c>
      <c r="AO12" s="17"/>
      <c r="AP12" s="17">
        <v>0.106522571725212</v>
      </c>
      <c r="AQ12" s="17">
        <v>0.11282151217531899</v>
      </c>
      <c r="AR12" s="17">
        <v>8.8171659064294E-2</v>
      </c>
      <c r="AS12" s="17"/>
      <c r="AT12" s="17">
        <v>0.133282390249025</v>
      </c>
      <c r="AU12" s="17">
        <v>0.11127356432897299</v>
      </c>
      <c r="AV12" s="17">
        <v>0.11205538113755099</v>
      </c>
      <c r="AW12" s="17">
        <v>7.3199154659900206E-2</v>
      </c>
      <c r="AX12" s="17">
        <v>9.3913590566022997E-2</v>
      </c>
      <c r="AY12" s="17"/>
      <c r="AZ12" s="17">
        <v>6.3261844303796E-2</v>
      </c>
      <c r="BA12" s="17">
        <v>0.15783038057870699</v>
      </c>
      <c r="BB12" s="17">
        <v>7.8373046632646604E-2</v>
      </c>
      <c r="BC12" s="17">
        <v>0.109665317316262</v>
      </c>
      <c r="BD12" s="17">
        <v>9.4855623980667894E-2</v>
      </c>
      <c r="BE12" s="17">
        <v>0.127824866326576</v>
      </c>
      <c r="BF12" s="17">
        <v>0.103632680916052</v>
      </c>
      <c r="BG12" s="17">
        <v>0.117742857550936</v>
      </c>
      <c r="BH12" s="17">
        <v>0.110780025745567</v>
      </c>
      <c r="BI12" s="17">
        <v>9.1580063588820704E-2</v>
      </c>
      <c r="BJ12" s="17">
        <v>0.128384574479148</v>
      </c>
      <c r="BK12" s="17">
        <v>0.118138060328886</v>
      </c>
      <c r="BL12" s="17">
        <v>8.6484256794198799E-2</v>
      </c>
      <c r="BM12" s="17">
        <v>0.14101596623896101</v>
      </c>
      <c r="BN12" s="17">
        <v>0.146606585590592</v>
      </c>
      <c r="BO12" s="17">
        <v>9.8085713371001498E-2</v>
      </c>
      <c r="BP12" s="17"/>
      <c r="BQ12" s="17">
        <v>6.6226393987550494E-2</v>
      </c>
      <c r="BR12" s="17">
        <v>0.13087623866548201</v>
      </c>
    </row>
    <row r="13" spans="2:70" x14ac:dyDescent="0.35">
      <c r="B13" s="18" t="s">
        <v>302</v>
      </c>
      <c r="C13" s="17">
        <v>7.9768392325447093E-2</v>
      </c>
      <c r="D13" s="17">
        <v>7.6915255555401504E-2</v>
      </c>
      <c r="E13" s="17">
        <v>8.1693271575979207E-2</v>
      </c>
      <c r="F13" s="17"/>
      <c r="G13" s="17">
        <v>0.117553822031848</v>
      </c>
      <c r="H13" s="17">
        <v>6.24181170082269E-2</v>
      </c>
      <c r="I13" s="17">
        <v>6.0144409686098903E-2</v>
      </c>
      <c r="J13" s="17">
        <v>7.7136491222960901E-2</v>
      </c>
      <c r="K13" s="17">
        <v>9.0844519597377604E-2</v>
      </c>
      <c r="L13" s="17">
        <v>7.9490092729405604E-2</v>
      </c>
      <c r="M13" s="17"/>
      <c r="N13" s="17">
        <v>6.07028978651038E-2</v>
      </c>
      <c r="O13" s="17">
        <v>6.2524787445736502E-2</v>
      </c>
      <c r="P13" s="17">
        <v>8.9614599547304205E-2</v>
      </c>
      <c r="Q13" s="17">
        <v>0.109731638293339</v>
      </c>
      <c r="R13" s="17"/>
      <c r="S13" s="17">
        <v>5.5984974574975303E-2</v>
      </c>
      <c r="T13" s="17">
        <v>9.2428264178977995E-2</v>
      </c>
      <c r="U13" s="17">
        <v>4.6510486104506997E-2</v>
      </c>
      <c r="V13" s="17">
        <v>0.10886616721228699</v>
      </c>
      <c r="W13" s="17">
        <v>8.3274048049522695E-2</v>
      </c>
      <c r="X13" s="17">
        <v>7.0781663503071204E-2</v>
      </c>
      <c r="Y13" s="17">
        <v>8.2832036313772506E-2</v>
      </c>
      <c r="Z13" s="17">
        <v>0.13678923314570099</v>
      </c>
      <c r="AA13" s="17">
        <v>6.8725274203736003E-2</v>
      </c>
      <c r="AB13" s="17">
        <v>8.7625361230859802E-2</v>
      </c>
      <c r="AC13" s="17">
        <v>6.0314028426802203E-2</v>
      </c>
      <c r="AD13" s="17">
        <v>0.12165087830740599</v>
      </c>
      <c r="AE13" s="17"/>
      <c r="AF13" s="17">
        <v>9.9771971743452606E-2</v>
      </c>
      <c r="AG13" s="17">
        <v>4.9360121874475901E-2</v>
      </c>
      <c r="AH13" s="17">
        <v>0.104760167872717</v>
      </c>
      <c r="AI13" s="17"/>
      <c r="AJ13" s="17">
        <v>8.3265519216289705E-2</v>
      </c>
      <c r="AK13" s="17">
        <v>6.6573419406718598E-2</v>
      </c>
      <c r="AL13" s="17">
        <v>4.2231578030136899E-2</v>
      </c>
      <c r="AM13" s="17">
        <v>0.150992516985926</v>
      </c>
      <c r="AN13" s="17">
        <v>0.115486981359531</v>
      </c>
      <c r="AO13" s="17"/>
      <c r="AP13" s="17">
        <v>7.8715663942344694E-2</v>
      </c>
      <c r="AQ13" s="17">
        <v>6.57421651809591E-2</v>
      </c>
      <c r="AR13" s="17">
        <v>5.2536628354754603E-2</v>
      </c>
      <c r="AS13" s="17"/>
      <c r="AT13" s="17">
        <v>0.113550648610989</v>
      </c>
      <c r="AU13" s="17">
        <v>8.1307159061670201E-2</v>
      </c>
      <c r="AV13" s="17">
        <v>4.8267750139601398E-2</v>
      </c>
      <c r="AW13" s="17">
        <v>3.9487694984730599E-2</v>
      </c>
      <c r="AX13" s="17">
        <v>1.33239861428638E-2</v>
      </c>
      <c r="AY13" s="17"/>
      <c r="AZ13" s="17">
        <v>0.17142765967538501</v>
      </c>
      <c r="BA13" s="17">
        <v>0.136629187177604</v>
      </c>
      <c r="BB13" s="17">
        <v>0.10453019433065799</v>
      </c>
      <c r="BC13" s="17">
        <v>8.2057777629077303E-2</v>
      </c>
      <c r="BD13" s="17">
        <v>9.1906842395922797E-2</v>
      </c>
      <c r="BE13" s="17">
        <v>8.3625970295792204E-2</v>
      </c>
      <c r="BF13" s="17">
        <v>6.5526005998334802E-2</v>
      </c>
      <c r="BG13" s="17">
        <v>8.2792577621459806E-2</v>
      </c>
      <c r="BH13" s="17">
        <v>8.4284959158477807E-2</v>
      </c>
      <c r="BI13" s="17">
        <v>6.0714677677613398E-2</v>
      </c>
      <c r="BJ13" s="17">
        <v>5.6027418073452698E-2</v>
      </c>
      <c r="BK13" s="17">
        <v>5.8874246391600597E-2</v>
      </c>
      <c r="BL13" s="17">
        <v>4.13060406764457E-2</v>
      </c>
      <c r="BM13" s="17">
        <v>8.0930579863544905E-2</v>
      </c>
      <c r="BN13" s="17">
        <v>4.37865418659013E-2</v>
      </c>
      <c r="BO13" s="17">
        <v>4.5567438341239698E-2</v>
      </c>
      <c r="BP13" s="17"/>
      <c r="BQ13" s="17">
        <v>3.12263956465017E-2</v>
      </c>
      <c r="BR13" s="17">
        <v>0.101933298922936</v>
      </c>
    </row>
    <row r="14" spans="2:70" x14ac:dyDescent="0.35">
      <c r="B14" s="18" t="s">
        <v>129</v>
      </c>
      <c r="C14" s="17">
        <v>3.0200010261438701E-3</v>
      </c>
      <c r="D14" s="17">
        <v>3.6936415874959799E-3</v>
      </c>
      <c r="E14" s="17">
        <v>2.3820165712409298E-3</v>
      </c>
      <c r="F14" s="17"/>
      <c r="G14" s="17">
        <v>1.5764104838539199E-3</v>
      </c>
      <c r="H14" s="17">
        <v>5.4059477362946402E-3</v>
      </c>
      <c r="I14" s="17">
        <v>5.6149040765198898E-3</v>
      </c>
      <c r="J14" s="17">
        <v>4.0390254502238902E-3</v>
      </c>
      <c r="K14" s="17">
        <v>0</v>
      </c>
      <c r="L14" s="17">
        <v>1.1106137363072401E-3</v>
      </c>
      <c r="M14" s="17"/>
      <c r="N14" s="17">
        <v>4.00307049636106E-3</v>
      </c>
      <c r="O14" s="17">
        <v>1.6918311916415099E-3</v>
      </c>
      <c r="P14" s="17">
        <v>2.44904107112221E-3</v>
      </c>
      <c r="Q14" s="17">
        <v>3.8799592301162001E-3</v>
      </c>
      <c r="R14" s="17"/>
      <c r="S14" s="17">
        <v>0</v>
      </c>
      <c r="T14" s="17">
        <v>4.8358113529501897E-3</v>
      </c>
      <c r="U14" s="17">
        <v>8.3702138759413295E-3</v>
      </c>
      <c r="V14" s="17">
        <v>2.6849829605844898E-3</v>
      </c>
      <c r="W14" s="17">
        <v>3.0933050718752902E-3</v>
      </c>
      <c r="X14" s="17">
        <v>5.2746600645440598E-3</v>
      </c>
      <c r="Y14" s="17">
        <v>3.4004278068586599E-3</v>
      </c>
      <c r="Z14" s="17">
        <v>0</v>
      </c>
      <c r="AA14" s="17">
        <v>2.5060318472900698E-3</v>
      </c>
      <c r="AB14" s="17">
        <v>0</v>
      </c>
      <c r="AC14" s="17">
        <v>4.8040518540375197E-3</v>
      </c>
      <c r="AD14" s="17">
        <v>0</v>
      </c>
      <c r="AE14" s="17"/>
      <c r="AF14" s="17">
        <v>4.0155539651528203E-3</v>
      </c>
      <c r="AG14" s="17">
        <v>1.10739448315048E-3</v>
      </c>
      <c r="AH14" s="17">
        <v>4.4464671356876399E-3</v>
      </c>
      <c r="AI14" s="17"/>
      <c r="AJ14" s="17">
        <v>2.68098432655895E-3</v>
      </c>
      <c r="AK14" s="17">
        <v>2.88411940329649E-3</v>
      </c>
      <c r="AL14" s="17">
        <v>2.4721929361984302E-3</v>
      </c>
      <c r="AM14" s="17">
        <v>0</v>
      </c>
      <c r="AN14" s="17">
        <v>6.6579933820983001E-3</v>
      </c>
      <c r="AO14" s="17"/>
      <c r="AP14" s="17">
        <v>3.2302931345994002E-3</v>
      </c>
      <c r="AQ14" s="17">
        <v>2.3305765485204101E-3</v>
      </c>
      <c r="AR14" s="17">
        <v>2.75536451913685E-3</v>
      </c>
      <c r="AS14" s="17"/>
      <c r="AT14" s="17">
        <v>2.8618234266506301E-3</v>
      </c>
      <c r="AU14" s="17">
        <v>3.01637625400076E-3</v>
      </c>
      <c r="AV14" s="17">
        <v>8.3374560518049696E-4</v>
      </c>
      <c r="AW14" s="17">
        <v>4.7508543559511302E-3</v>
      </c>
      <c r="AX14" s="17">
        <v>2.8559342861021499E-2</v>
      </c>
      <c r="AY14" s="17"/>
      <c r="AZ14" s="17">
        <v>0</v>
      </c>
      <c r="BA14" s="17">
        <v>9.95683765839246E-3</v>
      </c>
      <c r="BB14" s="17">
        <v>4.1352191362473501E-3</v>
      </c>
      <c r="BC14" s="17">
        <v>3.3261986139972001E-3</v>
      </c>
      <c r="BD14" s="17">
        <v>0</v>
      </c>
      <c r="BE14" s="17">
        <v>1.9298543201486499E-3</v>
      </c>
      <c r="BF14" s="17">
        <v>0</v>
      </c>
      <c r="BG14" s="17">
        <v>0</v>
      </c>
      <c r="BH14" s="17">
        <v>4.2514117818396998E-3</v>
      </c>
      <c r="BI14" s="17">
        <v>4.21330983753458E-3</v>
      </c>
      <c r="BJ14" s="17">
        <v>8.6427261722355105E-3</v>
      </c>
      <c r="BK14" s="17">
        <v>0</v>
      </c>
      <c r="BL14" s="17">
        <v>5.5766325440888796E-3</v>
      </c>
      <c r="BM14" s="17">
        <v>0</v>
      </c>
      <c r="BN14" s="17">
        <v>0</v>
      </c>
      <c r="BO14" s="17">
        <v>0</v>
      </c>
      <c r="BP14" s="17"/>
      <c r="BQ14" s="17">
        <v>0</v>
      </c>
      <c r="BR14" s="17">
        <v>3.85216526460674E-3</v>
      </c>
    </row>
    <row r="15" spans="2:70" x14ac:dyDescent="0.35">
      <c r="B15" s="18" t="s">
        <v>303</v>
      </c>
      <c r="C15" s="21">
        <v>0.58841036818703696</v>
      </c>
      <c r="D15" s="21">
        <v>0.58456972268211504</v>
      </c>
      <c r="E15" s="21">
        <v>0.59305665031554899</v>
      </c>
      <c r="F15" s="21"/>
      <c r="G15" s="21">
        <v>0.44617605327193399</v>
      </c>
      <c r="H15" s="21">
        <v>0.58108174155220804</v>
      </c>
      <c r="I15" s="21">
        <v>0.61054353307985298</v>
      </c>
      <c r="J15" s="21">
        <v>0.60701922860949298</v>
      </c>
      <c r="K15" s="21">
        <v>0.61645050653321298</v>
      </c>
      <c r="L15" s="21">
        <v>0.63696971659827495</v>
      </c>
      <c r="M15" s="21"/>
      <c r="N15" s="21">
        <v>0.63535911555914903</v>
      </c>
      <c r="O15" s="21">
        <v>0.61077055755116605</v>
      </c>
      <c r="P15" s="21">
        <v>0.57141432424354599</v>
      </c>
      <c r="Q15" s="21">
        <v>0.53022724030333601</v>
      </c>
      <c r="R15" s="21"/>
      <c r="S15" s="21">
        <v>0.60595464309170899</v>
      </c>
      <c r="T15" s="21">
        <v>0.61018585204981302</v>
      </c>
      <c r="U15" s="21">
        <v>0.59899107489671699</v>
      </c>
      <c r="V15" s="21">
        <v>0.56666107806587196</v>
      </c>
      <c r="W15" s="21">
        <v>0.56102512434652596</v>
      </c>
      <c r="X15" s="21">
        <v>0.58665364774248596</v>
      </c>
      <c r="Y15" s="21">
        <v>0.59907963086583305</v>
      </c>
      <c r="Z15" s="21">
        <v>0.58167066225457098</v>
      </c>
      <c r="AA15" s="21">
        <v>0.58960941204137896</v>
      </c>
      <c r="AB15" s="21">
        <v>0.539137962907278</v>
      </c>
      <c r="AC15" s="21">
        <v>0.63704017062553397</v>
      </c>
      <c r="AD15" s="21">
        <v>0.56088175924751604</v>
      </c>
      <c r="AE15" s="21"/>
      <c r="AF15" s="21">
        <v>0.58165564475595299</v>
      </c>
      <c r="AG15" s="21">
        <v>0.64710196908741102</v>
      </c>
      <c r="AH15" s="21">
        <v>0.51422371847988702</v>
      </c>
      <c r="AI15" s="21"/>
      <c r="AJ15" s="21">
        <v>0.61506216231281097</v>
      </c>
      <c r="AK15" s="21">
        <v>0.60792557710967299</v>
      </c>
      <c r="AL15" s="21">
        <v>0.62713343471105099</v>
      </c>
      <c r="AM15" s="21">
        <v>0.55251898837381896</v>
      </c>
      <c r="AN15" s="21">
        <v>0.49063798855312102</v>
      </c>
      <c r="AO15" s="21"/>
      <c r="AP15" s="21">
        <v>0.61396014312805203</v>
      </c>
      <c r="AQ15" s="21">
        <v>0.60205210092262096</v>
      </c>
      <c r="AR15" s="21">
        <v>0.66197691307957296</v>
      </c>
      <c r="AS15" s="21"/>
      <c r="AT15" s="21">
        <v>0.52473279275029205</v>
      </c>
      <c r="AU15" s="21">
        <v>0.56829050291225103</v>
      </c>
      <c r="AV15" s="21">
        <v>0.63819071173200603</v>
      </c>
      <c r="AW15" s="21">
        <v>0.67113415750070504</v>
      </c>
      <c r="AX15" s="21">
        <v>0.71431474922507299</v>
      </c>
      <c r="AY15" s="21"/>
      <c r="AZ15" s="21">
        <v>0.47173481767527098</v>
      </c>
      <c r="BA15" s="21">
        <v>0.42416026895880998</v>
      </c>
      <c r="BB15" s="21">
        <v>0.603060503358955</v>
      </c>
      <c r="BC15" s="21">
        <v>0.60134548622485995</v>
      </c>
      <c r="BD15" s="21">
        <v>0.58341922007534996</v>
      </c>
      <c r="BE15" s="21">
        <v>0.56397738059636005</v>
      </c>
      <c r="BF15" s="21">
        <v>0.61603451123764397</v>
      </c>
      <c r="BG15" s="21">
        <v>0.62995114883264902</v>
      </c>
      <c r="BH15" s="21">
        <v>0.56261590712396203</v>
      </c>
      <c r="BI15" s="21">
        <v>0.59109384538556897</v>
      </c>
      <c r="BJ15" s="21">
        <v>0.63589977311325796</v>
      </c>
      <c r="BK15" s="21">
        <v>0.64817906190553198</v>
      </c>
      <c r="BL15" s="21">
        <v>0.59665711682384104</v>
      </c>
      <c r="BM15" s="21">
        <v>0.577213125786601</v>
      </c>
      <c r="BN15" s="21">
        <v>0.55762663827285197</v>
      </c>
      <c r="BO15" s="21">
        <v>0.61502546572447203</v>
      </c>
      <c r="BP15" s="21"/>
      <c r="BQ15" s="21">
        <v>0.72371726928103497</v>
      </c>
      <c r="BR15" s="21">
        <v>0.53300265189449103</v>
      </c>
    </row>
    <row r="16" spans="2:70" x14ac:dyDescent="0.35">
      <c r="B16" s="18" t="s">
        <v>304</v>
      </c>
      <c r="C16" s="21">
        <v>0.19062358906992899</v>
      </c>
      <c r="D16" s="21">
        <v>0.186971441516641</v>
      </c>
      <c r="E16" s="21">
        <v>0.192757418952865</v>
      </c>
      <c r="F16" s="21"/>
      <c r="G16" s="21">
        <v>0.28758940062466998</v>
      </c>
      <c r="H16" s="21">
        <v>0.181762504369784</v>
      </c>
      <c r="I16" s="21">
        <v>0.167582543499045</v>
      </c>
      <c r="J16" s="21">
        <v>0.18335569069476701</v>
      </c>
      <c r="K16" s="21">
        <v>0.17992155313472699</v>
      </c>
      <c r="L16" s="21">
        <v>0.16521878867301201</v>
      </c>
      <c r="M16" s="21"/>
      <c r="N16" s="21">
        <v>0.16954848589449101</v>
      </c>
      <c r="O16" s="21">
        <v>0.17023207071676499</v>
      </c>
      <c r="P16" s="21">
        <v>0.19844985501388901</v>
      </c>
      <c r="Q16" s="21">
        <v>0.22602815189841199</v>
      </c>
      <c r="R16" s="21"/>
      <c r="S16" s="21">
        <v>0.156742854171945</v>
      </c>
      <c r="T16" s="21">
        <v>0.19848490781327299</v>
      </c>
      <c r="U16" s="21">
        <v>0.14041675363244199</v>
      </c>
      <c r="V16" s="21">
        <v>0.23107538720787599</v>
      </c>
      <c r="W16" s="21">
        <v>0.170418707043587</v>
      </c>
      <c r="X16" s="21">
        <v>0.16970521415051101</v>
      </c>
      <c r="Y16" s="21">
        <v>0.19909822185633699</v>
      </c>
      <c r="Z16" s="21">
        <v>0.213349513957861</v>
      </c>
      <c r="AA16" s="21">
        <v>0.20335515989809699</v>
      </c>
      <c r="AB16" s="21">
        <v>0.22112628774684001</v>
      </c>
      <c r="AC16" s="21">
        <v>0.189065742258859</v>
      </c>
      <c r="AD16" s="21">
        <v>0.24904006781219201</v>
      </c>
      <c r="AE16" s="21"/>
      <c r="AF16" s="21">
        <v>0.19742376795490599</v>
      </c>
      <c r="AG16" s="21">
        <v>0.14799842381505601</v>
      </c>
      <c r="AH16" s="21">
        <v>0.23673411799139599</v>
      </c>
      <c r="AI16" s="21"/>
      <c r="AJ16" s="21">
        <v>0.176204953123101</v>
      </c>
      <c r="AK16" s="21">
        <v>0.167495444661106</v>
      </c>
      <c r="AL16" s="21">
        <v>0.132328743990557</v>
      </c>
      <c r="AM16" s="21">
        <v>0.201010998755624</v>
      </c>
      <c r="AN16" s="21">
        <v>0.25875783689423199</v>
      </c>
      <c r="AO16" s="21"/>
      <c r="AP16" s="21">
        <v>0.18523823566755601</v>
      </c>
      <c r="AQ16" s="21">
        <v>0.17856367735627801</v>
      </c>
      <c r="AR16" s="21">
        <v>0.14070828741904901</v>
      </c>
      <c r="AS16" s="21"/>
      <c r="AT16" s="21">
        <v>0.24683303886001401</v>
      </c>
      <c r="AU16" s="21">
        <v>0.192580723390643</v>
      </c>
      <c r="AV16" s="21">
        <v>0.160323131277152</v>
      </c>
      <c r="AW16" s="21">
        <v>0.11268684964463099</v>
      </c>
      <c r="AX16" s="21">
        <v>0.10723757670888701</v>
      </c>
      <c r="AY16" s="21"/>
      <c r="AZ16" s="21">
        <v>0.23468950397918101</v>
      </c>
      <c r="BA16" s="21">
        <v>0.29445956775630999</v>
      </c>
      <c r="BB16" s="21">
        <v>0.18290324096330501</v>
      </c>
      <c r="BC16" s="21">
        <v>0.19172309494534001</v>
      </c>
      <c r="BD16" s="21">
        <v>0.186762466376591</v>
      </c>
      <c r="BE16" s="21">
        <v>0.21145083662236799</v>
      </c>
      <c r="BF16" s="21">
        <v>0.16915868691438701</v>
      </c>
      <c r="BG16" s="21">
        <v>0.200535435172395</v>
      </c>
      <c r="BH16" s="21">
        <v>0.195064984904045</v>
      </c>
      <c r="BI16" s="21">
        <v>0.152294741266434</v>
      </c>
      <c r="BJ16" s="21">
        <v>0.18441199255260099</v>
      </c>
      <c r="BK16" s="21">
        <v>0.17701230672048701</v>
      </c>
      <c r="BL16" s="21">
        <v>0.12779029747064399</v>
      </c>
      <c r="BM16" s="21">
        <v>0.221946546102506</v>
      </c>
      <c r="BN16" s="21">
        <v>0.19039312745649301</v>
      </c>
      <c r="BO16" s="21">
        <v>0.143653151712241</v>
      </c>
      <c r="BP16" s="21"/>
      <c r="BQ16" s="21">
        <v>9.7452789634052198E-2</v>
      </c>
      <c r="BR16" s="21">
        <v>0.23280953758841799</v>
      </c>
    </row>
    <row r="17" spans="2:70" x14ac:dyDescent="0.35">
      <c r="B17" s="18" t="s">
        <v>143</v>
      </c>
      <c r="C17" s="22">
        <v>0.39778677911710802</v>
      </c>
      <c r="D17" s="22">
        <v>0.39759828116547402</v>
      </c>
      <c r="E17" s="22">
        <v>0.40029923136268503</v>
      </c>
      <c r="F17" s="22"/>
      <c r="G17" s="22">
        <v>0.15858665264726499</v>
      </c>
      <c r="H17" s="22">
        <v>0.39931923718242301</v>
      </c>
      <c r="I17" s="22">
        <v>0.44296098958080798</v>
      </c>
      <c r="J17" s="22">
        <v>0.423663537914727</v>
      </c>
      <c r="K17" s="22">
        <v>0.43652895339848602</v>
      </c>
      <c r="L17" s="22">
        <v>0.47175092792526302</v>
      </c>
      <c r="M17" s="22"/>
      <c r="N17" s="22">
        <v>0.46581062966465803</v>
      </c>
      <c r="O17" s="22">
        <v>0.440538486834401</v>
      </c>
      <c r="P17" s="22">
        <v>0.37296446922965698</v>
      </c>
      <c r="Q17" s="22">
        <v>0.30419908840492399</v>
      </c>
      <c r="R17" s="22"/>
      <c r="S17" s="22">
        <v>0.44921178891976399</v>
      </c>
      <c r="T17" s="22">
        <v>0.41170094423654002</v>
      </c>
      <c r="U17" s="22">
        <v>0.458574321264275</v>
      </c>
      <c r="V17" s="22">
        <v>0.335585690857996</v>
      </c>
      <c r="W17" s="22">
        <v>0.39060641730293799</v>
      </c>
      <c r="X17" s="22">
        <v>0.41694843359197398</v>
      </c>
      <c r="Y17" s="22">
        <v>0.39998140900949603</v>
      </c>
      <c r="Z17" s="22">
        <v>0.36832114829670998</v>
      </c>
      <c r="AA17" s="22">
        <v>0.38625425214328202</v>
      </c>
      <c r="AB17" s="22">
        <v>0.31801167516043799</v>
      </c>
      <c r="AC17" s="22">
        <v>0.447974428366675</v>
      </c>
      <c r="AD17" s="22">
        <v>0.31184169143532398</v>
      </c>
      <c r="AE17" s="22"/>
      <c r="AF17" s="22">
        <v>0.38423187680104698</v>
      </c>
      <c r="AG17" s="22">
        <v>0.49910354527235501</v>
      </c>
      <c r="AH17" s="22">
        <v>0.27748960048849097</v>
      </c>
      <c r="AI17" s="22"/>
      <c r="AJ17" s="22">
        <v>0.43885720918971</v>
      </c>
      <c r="AK17" s="22">
        <v>0.44043013244856699</v>
      </c>
      <c r="AL17" s="22">
        <v>0.49480469072049399</v>
      </c>
      <c r="AM17" s="22">
        <v>0.35150798961819502</v>
      </c>
      <c r="AN17" s="22">
        <v>0.23188015165888901</v>
      </c>
      <c r="AO17" s="22"/>
      <c r="AP17" s="22">
        <v>0.42872190746049499</v>
      </c>
      <c r="AQ17" s="22">
        <v>0.42348842356634298</v>
      </c>
      <c r="AR17" s="22">
        <v>0.52126862566052501</v>
      </c>
      <c r="AS17" s="22"/>
      <c r="AT17" s="22">
        <v>0.27789975389027699</v>
      </c>
      <c r="AU17" s="22">
        <v>0.375709779521608</v>
      </c>
      <c r="AV17" s="22">
        <v>0.477867580454854</v>
      </c>
      <c r="AW17" s="22">
        <v>0.55844730785607399</v>
      </c>
      <c r="AX17" s="22">
        <v>0.60707717251618698</v>
      </c>
      <c r="AY17" s="22"/>
      <c r="AZ17" s="22">
        <v>0.237045313696091</v>
      </c>
      <c r="BA17" s="22">
        <v>0.12970070120249999</v>
      </c>
      <c r="BB17" s="22">
        <v>0.42015726239564999</v>
      </c>
      <c r="BC17" s="22">
        <v>0.40962239127952099</v>
      </c>
      <c r="BD17" s="22">
        <v>0.39665675369875902</v>
      </c>
      <c r="BE17" s="22">
        <v>0.35252654397399102</v>
      </c>
      <c r="BF17" s="22">
        <v>0.44687582432325701</v>
      </c>
      <c r="BG17" s="22">
        <v>0.429415713660253</v>
      </c>
      <c r="BH17" s="22">
        <v>0.36755092221991698</v>
      </c>
      <c r="BI17" s="22">
        <v>0.43879910411913498</v>
      </c>
      <c r="BJ17" s="22">
        <v>0.45148778056065703</v>
      </c>
      <c r="BK17" s="22">
        <v>0.47116675518504503</v>
      </c>
      <c r="BL17" s="22">
        <v>0.46886681935319702</v>
      </c>
      <c r="BM17" s="22">
        <v>0.35526657968409497</v>
      </c>
      <c r="BN17" s="22">
        <v>0.36723351081635802</v>
      </c>
      <c r="BO17" s="22">
        <v>0.47137231401223001</v>
      </c>
      <c r="BP17" s="22"/>
      <c r="BQ17" s="22">
        <v>0.62626447964698295</v>
      </c>
      <c r="BR17" s="22">
        <v>0.30019311430607398</v>
      </c>
    </row>
    <row r="18" spans="2:70" x14ac:dyDescent="0.35">
      <c r="B18" s="16"/>
    </row>
    <row r="19" spans="2:70" x14ac:dyDescent="0.35">
      <c r="B19" t="s">
        <v>98</v>
      </c>
    </row>
    <row r="20" spans="2:70" x14ac:dyDescent="0.35">
      <c r="B20" t="s">
        <v>99</v>
      </c>
    </row>
    <row r="22" spans="2:70" x14ac:dyDescent="0.35">
      <c r="B22" s="8" t="str">
        <f>HYPERLINK("#'Contents'!A1", "Return to Contents")</f>
        <v>Return to Contents</v>
      </c>
    </row>
  </sheetData>
  <mergeCells count="11">
    <mergeCell ref="BQ5:BR5"/>
    <mergeCell ref="D5:E5"/>
    <mergeCell ref="G5:L5"/>
    <mergeCell ref="N5:Q5"/>
    <mergeCell ref="S5:AD5"/>
    <mergeCell ref="AF5:AH5"/>
    <mergeCell ref="D2:BJ2"/>
    <mergeCell ref="AJ5:AN5"/>
    <mergeCell ref="AP5:AR5"/>
    <mergeCell ref="AT5:AX5"/>
    <mergeCell ref="AZ5:BO5"/>
  </mergeCells>
  <pageMargins left="0.7" right="0.7" top="0.75" bottom="0.75" header="0.3" footer="0.3"/>
  <pageSetup paperSize="9" orientation="portrait" horizontalDpi="300" verticalDpi="300"/>
  <drawing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dimension ref="B2:BR22"/>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67" width="10.7265625" customWidth="1"/>
    <col min="68" max="68" width="2.1796875" customWidth="1"/>
    <col min="69" max="70" width="10.7265625" customWidth="1"/>
    <col min="71" max="71" width="2.1796875" customWidth="1"/>
  </cols>
  <sheetData>
    <row r="2" spans="2:70" ht="40" customHeight="1" x14ac:dyDescent="0.35">
      <c r="D2" s="29" t="s">
        <v>325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row>
    <row r="5" spans="2:70" ht="30" customHeight="1" x14ac:dyDescent="0.35">
      <c r="B5" s="15"/>
      <c r="C5" s="15"/>
      <c r="D5" s="30" t="s">
        <v>74</v>
      </c>
      <c r="E5" s="30"/>
      <c r="F5" s="15"/>
      <c r="G5" s="30" t="s">
        <v>75</v>
      </c>
      <c r="H5" s="30"/>
      <c r="I5" s="30"/>
      <c r="J5" s="30"/>
      <c r="K5" s="30"/>
      <c r="L5" s="30"/>
      <c r="M5" s="15"/>
      <c r="N5" s="30" t="s">
        <v>76</v>
      </c>
      <c r="O5" s="30"/>
      <c r="P5" s="30"/>
      <c r="Q5" s="30"/>
      <c r="R5" s="15"/>
      <c r="S5" s="30" t="s">
        <v>77</v>
      </c>
      <c r="T5" s="30"/>
      <c r="U5" s="30"/>
      <c r="V5" s="30"/>
      <c r="W5" s="30"/>
      <c r="X5" s="30"/>
      <c r="Y5" s="30"/>
      <c r="Z5" s="30"/>
      <c r="AA5" s="30"/>
      <c r="AB5" s="30"/>
      <c r="AC5" s="30"/>
      <c r="AD5" s="30"/>
      <c r="AE5" s="15"/>
      <c r="AF5" s="30" t="s">
        <v>78</v>
      </c>
      <c r="AG5" s="30"/>
      <c r="AH5" s="30"/>
      <c r="AI5" s="15"/>
      <c r="AJ5" s="30" t="s">
        <v>79</v>
      </c>
      <c r="AK5" s="30"/>
      <c r="AL5" s="30"/>
      <c r="AM5" s="30"/>
      <c r="AN5" s="30"/>
      <c r="AO5" s="15"/>
      <c r="AP5" s="30" t="s">
        <v>80</v>
      </c>
      <c r="AQ5" s="30"/>
      <c r="AR5" s="30"/>
      <c r="AS5" s="15"/>
      <c r="AT5" s="30" t="s">
        <v>81</v>
      </c>
      <c r="AU5" s="30"/>
      <c r="AV5" s="30"/>
      <c r="AW5" s="30"/>
      <c r="AX5" s="30"/>
      <c r="AY5" s="15"/>
      <c r="AZ5" s="30" t="s">
        <v>82</v>
      </c>
      <c r="BA5" s="30"/>
      <c r="BB5" s="30"/>
      <c r="BC5" s="30"/>
      <c r="BD5" s="30"/>
      <c r="BE5" s="30"/>
      <c r="BF5" s="30"/>
      <c r="BG5" s="30"/>
      <c r="BH5" s="30"/>
      <c r="BI5" s="30"/>
      <c r="BJ5" s="30"/>
      <c r="BK5" s="30"/>
      <c r="BL5" s="30"/>
      <c r="BM5" s="30"/>
      <c r="BN5" s="30"/>
      <c r="BO5" s="30"/>
      <c r="BP5" s="15"/>
      <c r="BQ5" s="30" t="s">
        <v>83</v>
      </c>
      <c r="BR5" s="30"/>
    </row>
    <row r="6" spans="2:7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46</v>
      </c>
      <c r="AQ6" s="12" t="s">
        <v>47</v>
      </c>
      <c r="AR6" s="12" t="s">
        <v>50</v>
      </c>
      <c r="AT6" s="12" t="s">
        <v>51</v>
      </c>
      <c r="AU6" s="12" t="s">
        <v>52</v>
      </c>
      <c r="AV6" s="12" t="s">
        <v>53</v>
      </c>
      <c r="AW6" s="12" t="s">
        <v>54</v>
      </c>
      <c r="AX6" s="12" t="s">
        <v>55</v>
      </c>
      <c r="AZ6" s="12" t="s">
        <v>56</v>
      </c>
      <c r="BA6" s="12" t="s">
        <v>57</v>
      </c>
      <c r="BB6" s="12" t="s">
        <v>58</v>
      </c>
      <c r="BC6" s="12" t="s">
        <v>59</v>
      </c>
      <c r="BD6" s="12" t="s">
        <v>60</v>
      </c>
      <c r="BE6" s="12" t="s">
        <v>61</v>
      </c>
      <c r="BF6" s="12" t="s">
        <v>62</v>
      </c>
      <c r="BG6" s="12" t="s">
        <v>63</v>
      </c>
      <c r="BH6" s="12" t="s">
        <v>64</v>
      </c>
      <c r="BI6" s="12" t="s">
        <v>65</v>
      </c>
      <c r="BJ6" s="12" t="s">
        <v>66</v>
      </c>
      <c r="BK6" s="12" t="s">
        <v>67</v>
      </c>
      <c r="BL6" s="12" t="s">
        <v>68</v>
      </c>
      <c r="BM6" s="12" t="s">
        <v>69</v>
      </c>
      <c r="BN6" s="12" t="s">
        <v>70</v>
      </c>
      <c r="BO6" s="12" t="s">
        <v>71</v>
      </c>
      <c r="BQ6" s="12" t="s">
        <v>72</v>
      </c>
      <c r="BR6" s="12" t="s">
        <v>73</v>
      </c>
    </row>
    <row r="7" spans="2:70" ht="30" customHeight="1" x14ac:dyDescent="0.35">
      <c r="B7" s="10" t="s">
        <v>19</v>
      </c>
      <c r="C7" s="10">
        <v>4012</v>
      </c>
      <c r="D7" s="10">
        <v>1971</v>
      </c>
      <c r="E7" s="10">
        <v>2028</v>
      </c>
      <c r="F7" s="10"/>
      <c r="G7" s="10">
        <v>497</v>
      </c>
      <c r="H7" s="10">
        <v>704</v>
      </c>
      <c r="I7" s="10">
        <v>694</v>
      </c>
      <c r="J7" s="10">
        <v>693</v>
      </c>
      <c r="K7" s="10">
        <v>571</v>
      </c>
      <c r="L7" s="10">
        <v>853</v>
      </c>
      <c r="M7" s="10"/>
      <c r="N7" s="10">
        <v>1178</v>
      </c>
      <c r="O7" s="10">
        <v>1131</v>
      </c>
      <c r="P7" s="10">
        <v>781</v>
      </c>
      <c r="Q7" s="10">
        <v>909</v>
      </c>
      <c r="R7" s="10"/>
      <c r="S7" s="10">
        <v>563</v>
      </c>
      <c r="T7" s="10">
        <v>553</v>
      </c>
      <c r="U7" s="10">
        <v>314</v>
      </c>
      <c r="V7" s="10">
        <v>343</v>
      </c>
      <c r="W7" s="10">
        <v>293</v>
      </c>
      <c r="X7" s="10">
        <v>376</v>
      </c>
      <c r="Y7" s="10">
        <v>336</v>
      </c>
      <c r="Z7" s="10">
        <v>171</v>
      </c>
      <c r="AA7" s="10">
        <v>447</v>
      </c>
      <c r="AB7" s="10">
        <v>337</v>
      </c>
      <c r="AC7" s="10">
        <v>188</v>
      </c>
      <c r="AD7" s="10">
        <v>91</v>
      </c>
      <c r="AE7" s="10"/>
      <c r="AF7" s="10">
        <v>1421</v>
      </c>
      <c r="AG7" s="10">
        <v>1665</v>
      </c>
      <c r="AH7" s="10">
        <v>577</v>
      </c>
      <c r="AI7" s="10"/>
      <c r="AJ7" s="10">
        <v>1433</v>
      </c>
      <c r="AK7" s="10">
        <v>1082</v>
      </c>
      <c r="AL7" s="10">
        <v>299</v>
      </c>
      <c r="AM7" s="10">
        <v>42</v>
      </c>
      <c r="AN7" s="10">
        <v>541</v>
      </c>
      <c r="AO7" s="10"/>
      <c r="AP7" s="10">
        <v>878</v>
      </c>
      <c r="AQ7" s="10">
        <v>1369</v>
      </c>
      <c r="AR7" s="10">
        <v>264</v>
      </c>
      <c r="AS7" s="10"/>
      <c r="AT7" s="10">
        <v>929</v>
      </c>
      <c r="AU7" s="10">
        <v>932</v>
      </c>
      <c r="AV7" s="10">
        <v>1096</v>
      </c>
      <c r="AW7" s="10">
        <v>455</v>
      </c>
      <c r="AX7" s="10">
        <v>62</v>
      </c>
      <c r="AY7" s="10"/>
      <c r="AZ7" s="10">
        <v>33</v>
      </c>
      <c r="BA7" s="10">
        <v>185</v>
      </c>
      <c r="BB7" s="10">
        <v>256</v>
      </c>
      <c r="BC7" s="10">
        <v>269</v>
      </c>
      <c r="BD7" s="10">
        <v>403</v>
      </c>
      <c r="BE7" s="10">
        <v>436</v>
      </c>
      <c r="BF7" s="10">
        <v>391</v>
      </c>
      <c r="BG7" s="10">
        <v>312</v>
      </c>
      <c r="BH7" s="10">
        <v>253</v>
      </c>
      <c r="BI7" s="10">
        <v>211</v>
      </c>
      <c r="BJ7" s="10">
        <v>336</v>
      </c>
      <c r="BK7" s="10">
        <v>187</v>
      </c>
      <c r="BL7" s="10">
        <v>180</v>
      </c>
      <c r="BM7" s="10">
        <v>103</v>
      </c>
      <c r="BN7" s="10">
        <v>95</v>
      </c>
      <c r="BO7" s="10">
        <v>161</v>
      </c>
      <c r="BP7" s="10"/>
      <c r="BQ7" s="10">
        <v>1235</v>
      </c>
      <c r="BR7" s="10">
        <v>2665</v>
      </c>
    </row>
    <row r="8" spans="2:70" ht="30" customHeight="1" x14ac:dyDescent="0.35">
      <c r="B8" s="11" t="s">
        <v>20</v>
      </c>
      <c r="C8" s="11">
        <v>4012</v>
      </c>
      <c r="D8" s="11">
        <v>1975</v>
      </c>
      <c r="E8" s="11">
        <v>2024</v>
      </c>
      <c r="F8" s="11"/>
      <c r="G8" s="11">
        <v>558</v>
      </c>
      <c r="H8" s="11">
        <v>682</v>
      </c>
      <c r="I8" s="11">
        <v>685</v>
      </c>
      <c r="J8" s="11">
        <v>686</v>
      </c>
      <c r="K8" s="11">
        <v>562</v>
      </c>
      <c r="L8" s="11">
        <v>839</v>
      </c>
      <c r="M8" s="11"/>
      <c r="N8" s="11">
        <v>1080</v>
      </c>
      <c r="O8" s="11">
        <v>1039</v>
      </c>
      <c r="P8" s="11">
        <v>880</v>
      </c>
      <c r="Q8" s="11">
        <v>1000</v>
      </c>
      <c r="R8" s="11"/>
      <c r="S8" s="11">
        <v>562</v>
      </c>
      <c r="T8" s="11">
        <v>522</v>
      </c>
      <c r="U8" s="11">
        <v>321</v>
      </c>
      <c r="V8" s="11">
        <v>361</v>
      </c>
      <c r="W8" s="11">
        <v>281</v>
      </c>
      <c r="X8" s="11">
        <v>361</v>
      </c>
      <c r="Y8" s="11">
        <v>321</v>
      </c>
      <c r="Z8" s="11">
        <v>160</v>
      </c>
      <c r="AA8" s="11">
        <v>441</v>
      </c>
      <c r="AB8" s="11">
        <v>361</v>
      </c>
      <c r="AC8" s="11">
        <v>201</v>
      </c>
      <c r="AD8" s="11">
        <v>120</v>
      </c>
      <c r="AE8" s="11"/>
      <c r="AF8" s="11">
        <v>1410</v>
      </c>
      <c r="AG8" s="11">
        <v>1629</v>
      </c>
      <c r="AH8" s="11">
        <v>599</v>
      </c>
      <c r="AI8" s="11"/>
      <c r="AJ8" s="11">
        <v>1397</v>
      </c>
      <c r="AK8" s="11">
        <v>1071</v>
      </c>
      <c r="AL8" s="11">
        <v>288</v>
      </c>
      <c r="AM8" s="11">
        <v>45</v>
      </c>
      <c r="AN8" s="11">
        <v>558</v>
      </c>
      <c r="AO8" s="11"/>
      <c r="AP8" s="11">
        <v>856</v>
      </c>
      <c r="AQ8" s="11">
        <v>1358</v>
      </c>
      <c r="AR8" s="11">
        <v>259</v>
      </c>
      <c r="AS8" s="11"/>
      <c r="AT8" s="11">
        <v>961</v>
      </c>
      <c r="AU8" s="11">
        <v>958</v>
      </c>
      <c r="AV8" s="11">
        <v>1056</v>
      </c>
      <c r="AW8" s="11">
        <v>434</v>
      </c>
      <c r="AX8" s="11">
        <v>55</v>
      </c>
      <c r="AY8" s="11"/>
      <c r="AZ8" s="11">
        <v>33</v>
      </c>
      <c r="BA8" s="11">
        <v>186</v>
      </c>
      <c r="BB8" s="11">
        <v>267</v>
      </c>
      <c r="BC8" s="11">
        <v>280</v>
      </c>
      <c r="BD8" s="11">
        <v>416</v>
      </c>
      <c r="BE8" s="11">
        <v>443</v>
      </c>
      <c r="BF8" s="11">
        <v>394</v>
      </c>
      <c r="BG8" s="11">
        <v>314</v>
      </c>
      <c r="BH8" s="11">
        <v>257</v>
      </c>
      <c r="BI8" s="11">
        <v>206</v>
      </c>
      <c r="BJ8" s="11">
        <v>329</v>
      </c>
      <c r="BK8" s="11">
        <v>179</v>
      </c>
      <c r="BL8" s="11">
        <v>174</v>
      </c>
      <c r="BM8" s="11">
        <v>97</v>
      </c>
      <c r="BN8" s="11">
        <v>87</v>
      </c>
      <c r="BO8" s="11">
        <v>148</v>
      </c>
      <c r="BP8" s="11"/>
      <c r="BQ8" s="11">
        <v>1209</v>
      </c>
      <c r="BR8" s="11">
        <v>2688</v>
      </c>
    </row>
    <row r="9" spans="2:70" x14ac:dyDescent="0.35">
      <c r="B9" s="18" t="s">
        <v>298</v>
      </c>
      <c r="C9" s="17">
        <v>0.16978381386614999</v>
      </c>
      <c r="D9" s="17">
        <v>0.25531477543688202</v>
      </c>
      <c r="E9" s="17">
        <v>8.6986494813095297E-2</v>
      </c>
      <c r="F9" s="17"/>
      <c r="G9" s="17">
        <v>0.228775165815612</v>
      </c>
      <c r="H9" s="17">
        <v>0.222409142408585</v>
      </c>
      <c r="I9" s="17">
        <v>0.190251542977107</v>
      </c>
      <c r="J9" s="17">
        <v>0.15470758552598199</v>
      </c>
      <c r="K9" s="17">
        <v>0.137299669427242</v>
      </c>
      <c r="L9" s="17">
        <v>0.105081718925279</v>
      </c>
      <c r="M9" s="17"/>
      <c r="N9" s="17">
        <v>0.183486459326861</v>
      </c>
      <c r="O9" s="17">
        <v>0.173852073275157</v>
      </c>
      <c r="P9" s="17">
        <v>0.18238970340140501</v>
      </c>
      <c r="Q9" s="17">
        <v>0.137585435025983</v>
      </c>
      <c r="R9" s="17"/>
      <c r="S9" s="17">
        <v>0.20428544191392201</v>
      </c>
      <c r="T9" s="17">
        <v>0.12853762636188801</v>
      </c>
      <c r="U9" s="17">
        <v>0.13380047287681299</v>
      </c>
      <c r="V9" s="17">
        <v>0.15702762581563601</v>
      </c>
      <c r="W9" s="17">
        <v>0.164176157752007</v>
      </c>
      <c r="X9" s="17">
        <v>0.18321585368172</v>
      </c>
      <c r="Y9" s="17">
        <v>0.14006819315130301</v>
      </c>
      <c r="Z9" s="17">
        <v>0.16469806060032199</v>
      </c>
      <c r="AA9" s="17">
        <v>0.18110338476003501</v>
      </c>
      <c r="AB9" s="17">
        <v>0.18543577643685599</v>
      </c>
      <c r="AC9" s="17">
        <v>0.17358937139849101</v>
      </c>
      <c r="AD9" s="17">
        <v>0.28618433191241299</v>
      </c>
      <c r="AE9" s="17"/>
      <c r="AF9" s="17">
        <v>0.16860003039636401</v>
      </c>
      <c r="AG9" s="17">
        <v>0.165964936662856</v>
      </c>
      <c r="AH9" s="17">
        <v>0.16110846186951899</v>
      </c>
      <c r="AI9" s="17"/>
      <c r="AJ9" s="17">
        <v>0.164993231721388</v>
      </c>
      <c r="AK9" s="17">
        <v>0.175884841644246</v>
      </c>
      <c r="AL9" s="17">
        <v>0.14519869824510501</v>
      </c>
      <c r="AM9" s="17">
        <v>0.21588463717683301</v>
      </c>
      <c r="AN9" s="17">
        <v>0.13740189716627299</v>
      </c>
      <c r="AO9" s="17"/>
      <c r="AP9" s="17">
        <v>0.188498136617885</v>
      </c>
      <c r="AQ9" s="17">
        <v>0.17983932356684401</v>
      </c>
      <c r="AR9" s="17">
        <v>0.164820108217515</v>
      </c>
      <c r="AS9" s="17"/>
      <c r="AT9" s="17">
        <v>0.152499908272171</v>
      </c>
      <c r="AU9" s="17">
        <v>0.16751557910600801</v>
      </c>
      <c r="AV9" s="17">
        <v>0.18296079915164701</v>
      </c>
      <c r="AW9" s="17">
        <v>0.183889245270802</v>
      </c>
      <c r="AX9" s="17">
        <v>0.32295332646991698</v>
      </c>
      <c r="AY9" s="17"/>
      <c r="AZ9" s="17">
        <v>9.5082270179235595E-2</v>
      </c>
      <c r="BA9" s="17">
        <v>0.12334937106666299</v>
      </c>
      <c r="BB9" s="17">
        <v>8.7819829799572202E-2</v>
      </c>
      <c r="BC9" s="17">
        <v>0.14857290247211899</v>
      </c>
      <c r="BD9" s="17">
        <v>0.136118330564266</v>
      </c>
      <c r="BE9" s="17">
        <v>0.128104539232864</v>
      </c>
      <c r="BF9" s="17">
        <v>0.211149941737757</v>
      </c>
      <c r="BG9" s="17">
        <v>0.18678094980843801</v>
      </c>
      <c r="BH9" s="17">
        <v>0.202200536882024</v>
      </c>
      <c r="BI9" s="17">
        <v>0.193325587359057</v>
      </c>
      <c r="BJ9" s="17">
        <v>0.196981790860291</v>
      </c>
      <c r="BK9" s="17">
        <v>0.22222186908196001</v>
      </c>
      <c r="BL9" s="17">
        <v>0.181354081475958</v>
      </c>
      <c r="BM9" s="17">
        <v>0.23068279770041</v>
      </c>
      <c r="BN9" s="17">
        <v>0.26714597561148001</v>
      </c>
      <c r="BO9" s="17">
        <v>0.25469747830741402</v>
      </c>
      <c r="BP9" s="17"/>
      <c r="BQ9" s="17">
        <v>0.215724131046132</v>
      </c>
      <c r="BR9" s="17">
        <v>0.15072957379072299</v>
      </c>
    </row>
    <row r="10" spans="2:70" x14ac:dyDescent="0.35">
      <c r="B10" s="18" t="s">
        <v>299</v>
      </c>
      <c r="C10" s="17">
        <v>0.23687981771810299</v>
      </c>
      <c r="D10" s="17">
        <v>0.27049612369012299</v>
      </c>
      <c r="E10" s="17">
        <v>0.20427191000133299</v>
      </c>
      <c r="F10" s="17"/>
      <c r="G10" s="17">
        <v>0.25725539428523198</v>
      </c>
      <c r="H10" s="17">
        <v>0.30025646744382201</v>
      </c>
      <c r="I10" s="17">
        <v>0.26796282486827</v>
      </c>
      <c r="J10" s="17">
        <v>0.233615008340887</v>
      </c>
      <c r="K10" s="17">
        <v>0.20814523994737999</v>
      </c>
      <c r="L10" s="17">
        <v>0.16829693882427699</v>
      </c>
      <c r="M10" s="17"/>
      <c r="N10" s="17">
        <v>0.27578901140506101</v>
      </c>
      <c r="O10" s="17">
        <v>0.22165164380066399</v>
      </c>
      <c r="P10" s="17">
        <v>0.24114447748475801</v>
      </c>
      <c r="Q10" s="17">
        <v>0.20909801555722801</v>
      </c>
      <c r="R10" s="17"/>
      <c r="S10" s="17">
        <v>0.26685830050555798</v>
      </c>
      <c r="T10" s="17">
        <v>0.25914350793353602</v>
      </c>
      <c r="U10" s="17">
        <v>0.207787405995667</v>
      </c>
      <c r="V10" s="17">
        <v>0.227929049450557</v>
      </c>
      <c r="W10" s="17">
        <v>0.23935389236714599</v>
      </c>
      <c r="X10" s="17">
        <v>0.238770453597374</v>
      </c>
      <c r="Y10" s="17">
        <v>0.24279172173646901</v>
      </c>
      <c r="Z10" s="17">
        <v>0.27272547753504001</v>
      </c>
      <c r="AA10" s="17">
        <v>0.21663987311489999</v>
      </c>
      <c r="AB10" s="17">
        <v>0.21542313916786701</v>
      </c>
      <c r="AC10" s="17">
        <v>0.23630476966226699</v>
      </c>
      <c r="AD10" s="17">
        <v>0.169209124061798</v>
      </c>
      <c r="AE10" s="17"/>
      <c r="AF10" s="17">
        <v>0.19726801409066799</v>
      </c>
      <c r="AG10" s="17">
        <v>0.270258576184146</v>
      </c>
      <c r="AH10" s="17">
        <v>0.240605836965776</v>
      </c>
      <c r="AI10" s="17"/>
      <c r="AJ10" s="17">
        <v>0.227909351110057</v>
      </c>
      <c r="AK10" s="17">
        <v>0.291249292805283</v>
      </c>
      <c r="AL10" s="17">
        <v>0.21547564981768799</v>
      </c>
      <c r="AM10" s="17">
        <v>0.16512786344987301</v>
      </c>
      <c r="AN10" s="17">
        <v>0.20104056726384201</v>
      </c>
      <c r="AO10" s="17"/>
      <c r="AP10" s="17">
        <v>0.26290380553072101</v>
      </c>
      <c r="AQ10" s="17">
        <v>0.27534331708047999</v>
      </c>
      <c r="AR10" s="17">
        <v>0.26032733464869301</v>
      </c>
      <c r="AS10" s="17"/>
      <c r="AT10" s="17">
        <v>0.217469784522514</v>
      </c>
      <c r="AU10" s="17">
        <v>0.23302763141966801</v>
      </c>
      <c r="AV10" s="17">
        <v>0.25497355048606901</v>
      </c>
      <c r="AW10" s="17">
        <v>0.29412178505465603</v>
      </c>
      <c r="AX10" s="17">
        <v>0.166674640182502</v>
      </c>
      <c r="AY10" s="17"/>
      <c r="AZ10" s="17">
        <v>0.21127203702389799</v>
      </c>
      <c r="BA10" s="17">
        <v>0.14022630172877701</v>
      </c>
      <c r="BB10" s="17">
        <v>0.18714125608384799</v>
      </c>
      <c r="BC10" s="17">
        <v>0.17566902880197199</v>
      </c>
      <c r="BD10" s="17">
        <v>0.238510937104145</v>
      </c>
      <c r="BE10" s="17">
        <v>0.244387960611711</v>
      </c>
      <c r="BF10" s="17">
        <v>0.21059828267813299</v>
      </c>
      <c r="BG10" s="17">
        <v>0.279103997713885</v>
      </c>
      <c r="BH10" s="17">
        <v>0.24088268315167499</v>
      </c>
      <c r="BI10" s="17">
        <v>0.29529575206444297</v>
      </c>
      <c r="BJ10" s="17">
        <v>0.27193097607601102</v>
      </c>
      <c r="BK10" s="17">
        <v>0.26502522720533001</v>
      </c>
      <c r="BL10" s="17">
        <v>0.23143443762528401</v>
      </c>
      <c r="BM10" s="17">
        <v>0.25841534659174498</v>
      </c>
      <c r="BN10" s="17">
        <v>0.26614709197909697</v>
      </c>
      <c r="BO10" s="17">
        <v>0.36035812737440098</v>
      </c>
      <c r="BP10" s="17"/>
      <c r="BQ10" s="17">
        <v>0.27669019232998798</v>
      </c>
      <c r="BR10" s="17">
        <v>0.21895058431352299</v>
      </c>
    </row>
    <row r="11" spans="2:70" x14ac:dyDescent="0.35">
      <c r="B11" s="18" t="s">
        <v>300</v>
      </c>
      <c r="C11" s="17">
        <v>0.181909479616021</v>
      </c>
      <c r="D11" s="17">
        <v>0.177412282597744</v>
      </c>
      <c r="E11" s="17">
        <v>0.18694947915061799</v>
      </c>
      <c r="F11" s="17"/>
      <c r="G11" s="17">
        <v>0.16720268269726701</v>
      </c>
      <c r="H11" s="17">
        <v>0.191728768607311</v>
      </c>
      <c r="I11" s="17">
        <v>0.18595930453353199</v>
      </c>
      <c r="J11" s="17">
        <v>0.20032529426035101</v>
      </c>
      <c r="K11" s="17">
        <v>0.17718210615586</v>
      </c>
      <c r="L11" s="17">
        <v>0.16851410416793899</v>
      </c>
      <c r="M11" s="17"/>
      <c r="N11" s="17">
        <v>0.181263140252995</v>
      </c>
      <c r="O11" s="17">
        <v>0.177753537754338</v>
      </c>
      <c r="P11" s="17">
        <v>0.18500955005567599</v>
      </c>
      <c r="Q11" s="17">
        <v>0.185607011539971</v>
      </c>
      <c r="R11" s="17"/>
      <c r="S11" s="17">
        <v>0.19366042865814301</v>
      </c>
      <c r="T11" s="17">
        <v>0.163748686953026</v>
      </c>
      <c r="U11" s="17">
        <v>0.17772977690735201</v>
      </c>
      <c r="V11" s="17">
        <v>0.15433603874049501</v>
      </c>
      <c r="W11" s="17">
        <v>0.22906086651997501</v>
      </c>
      <c r="X11" s="17">
        <v>0.17864021664076901</v>
      </c>
      <c r="Y11" s="17">
        <v>0.17538250539669201</v>
      </c>
      <c r="Z11" s="17">
        <v>0.15044162192543201</v>
      </c>
      <c r="AA11" s="17">
        <v>0.18713563958020801</v>
      </c>
      <c r="AB11" s="17">
        <v>0.184145081994702</v>
      </c>
      <c r="AC11" s="17">
        <v>0.181381634318344</v>
      </c>
      <c r="AD11" s="17">
        <v>0.23378811912724401</v>
      </c>
      <c r="AE11" s="17"/>
      <c r="AF11" s="17">
        <v>0.16401165081921401</v>
      </c>
      <c r="AG11" s="17">
        <v>0.189764054065959</v>
      </c>
      <c r="AH11" s="17">
        <v>0.23068796524795099</v>
      </c>
      <c r="AI11" s="17"/>
      <c r="AJ11" s="17">
        <v>0.18428071234405299</v>
      </c>
      <c r="AK11" s="17">
        <v>0.17678911291124799</v>
      </c>
      <c r="AL11" s="17">
        <v>0.17177831402212099</v>
      </c>
      <c r="AM11" s="17">
        <v>0.19937395427812199</v>
      </c>
      <c r="AN11" s="17">
        <v>0.19321495063078301</v>
      </c>
      <c r="AO11" s="17"/>
      <c r="AP11" s="17">
        <v>0.17582502428913699</v>
      </c>
      <c r="AQ11" s="17">
        <v>0.17870907320717</v>
      </c>
      <c r="AR11" s="17">
        <v>0.173568585855785</v>
      </c>
      <c r="AS11" s="17"/>
      <c r="AT11" s="17">
        <v>0.177582149100594</v>
      </c>
      <c r="AU11" s="17">
        <v>0.187801850423813</v>
      </c>
      <c r="AV11" s="17">
        <v>0.176019750473244</v>
      </c>
      <c r="AW11" s="17">
        <v>0.19458945417381801</v>
      </c>
      <c r="AX11" s="17">
        <v>0.249223872452116</v>
      </c>
      <c r="AY11" s="17"/>
      <c r="AZ11" s="17">
        <v>0.35580035458565701</v>
      </c>
      <c r="BA11" s="17">
        <v>0.19093403272314699</v>
      </c>
      <c r="BB11" s="17">
        <v>0.23190119280086499</v>
      </c>
      <c r="BC11" s="17">
        <v>0.16018297507074999</v>
      </c>
      <c r="BD11" s="17">
        <v>0.15381064413435</v>
      </c>
      <c r="BE11" s="17">
        <v>0.20903403241285001</v>
      </c>
      <c r="BF11" s="17">
        <v>0.192666883529751</v>
      </c>
      <c r="BG11" s="17">
        <v>0.16156618048072</v>
      </c>
      <c r="BH11" s="17">
        <v>0.178009031061236</v>
      </c>
      <c r="BI11" s="17">
        <v>0.138919168024738</v>
      </c>
      <c r="BJ11" s="17">
        <v>0.18295916455741101</v>
      </c>
      <c r="BK11" s="17">
        <v>0.15126447449619601</v>
      </c>
      <c r="BL11" s="17">
        <v>0.19089886769556499</v>
      </c>
      <c r="BM11" s="17">
        <v>0.20243724563902499</v>
      </c>
      <c r="BN11" s="17">
        <v>0.190308404983836</v>
      </c>
      <c r="BO11" s="17">
        <v>0.189577661422556</v>
      </c>
      <c r="BP11" s="17"/>
      <c r="BQ11" s="17">
        <v>0.166019977603755</v>
      </c>
      <c r="BR11" s="17">
        <v>0.18501686146510599</v>
      </c>
    </row>
    <row r="12" spans="2:70" x14ac:dyDescent="0.35">
      <c r="B12" s="18" t="s">
        <v>301</v>
      </c>
      <c r="C12" s="17">
        <v>0.17171435745779401</v>
      </c>
      <c r="D12" s="17">
        <v>0.12658810541865101</v>
      </c>
      <c r="E12" s="17">
        <v>0.21549714646215401</v>
      </c>
      <c r="F12" s="17"/>
      <c r="G12" s="17">
        <v>0.17649545338825101</v>
      </c>
      <c r="H12" s="17">
        <v>0.14470605470675099</v>
      </c>
      <c r="I12" s="17">
        <v>0.189744628963812</v>
      </c>
      <c r="J12" s="17">
        <v>0.15704504696600799</v>
      </c>
      <c r="K12" s="17">
        <v>0.16877975475319201</v>
      </c>
      <c r="L12" s="17">
        <v>0.189728956508524</v>
      </c>
      <c r="M12" s="17"/>
      <c r="N12" s="17">
        <v>0.16434155958306401</v>
      </c>
      <c r="O12" s="17">
        <v>0.17764717168454799</v>
      </c>
      <c r="P12" s="17">
        <v>0.17205297858034299</v>
      </c>
      <c r="Q12" s="17">
        <v>0.171509008320021</v>
      </c>
      <c r="R12" s="17"/>
      <c r="S12" s="17">
        <v>0.15222184548086601</v>
      </c>
      <c r="T12" s="17">
        <v>0.185300202883668</v>
      </c>
      <c r="U12" s="17">
        <v>0.17660275061309599</v>
      </c>
      <c r="V12" s="17">
        <v>0.185753025695511</v>
      </c>
      <c r="W12" s="17">
        <v>0.15852257765629199</v>
      </c>
      <c r="X12" s="17">
        <v>0.187416457442345</v>
      </c>
      <c r="Y12" s="17">
        <v>0.17923146764151801</v>
      </c>
      <c r="Z12" s="17">
        <v>0.20604077051997199</v>
      </c>
      <c r="AA12" s="17">
        <v>0.18559954202554599</v>
      </c>
      <c r="AB12" s="17">
        <v>0.15197358110859599</v>
      </c>
      <c r="AC12" s="17">
        <v>0.149418686402608</v>
      </c>
      <c r="AD12" s="17">
        <v>0.11207694483706999</v>
      </c>
      <c r="AE12" s="17"/>
      <c r="AF12" s="17">
        <v>0.177891517190788</v>
      </c>
      <c r="AG12" s="17">
        <v>0.16654755264440799</v>
      </c>
      <c r="AH12" s="17">
        <v>0.15354093970268301</v>
      </c>
      <c r="AI12" s="17"/>
      <c r="AJ12" s="17">
        <v>0.164202550773696</v>
      </c>
      <c r="AK12" s="17">
        <v>0.16565036123364399</v>
      </c>
      <c r="AL12" s="17">
        <v>0.19488980288361901</v>
      </c>
      <c r="AM12" s="17">
        <v>0.15518396711757501</v>
      </c>
      <c r="AN12" s="17">
        <v>0.18504549235814099</v>
      </c>
      <c r="AO12" s="17"/>
      <c r="AP12" s="17">
        <v>0.14892520241500601</v>
      </c>
      <c r="AQ12" s="17">
        <v>0.165402519008955</v>
      </c>
      <c r="AR12" s="17">
        <v>0.18801675950965299</v>
      </c>
      <c r="AS12" s="17"/>
      <c r="AT12" s="17">
        <v>0.164902822003855</v>
      </c>
      <c r="AU12" s="17">
        <v>0.16848739139442701</v>
      </c>
      <c r="AV12" s="17">
        <v>0.18126396803862299</v>
      </c>
      <c r="AW12" s="17">
        <v>0.16878333247372401</v>
      </c>
      <c r="AX12" s="17">
        <v>6.3802174365614403E-2</v>
      </c>
      <c r="AY12" s="17"/>
      <c r="AZ12" s="17">
        <v>0.14809071864895099</v>
      </c>
      <c r="BA12" s="17">
        <v>0.146657593997606</v>
      </c>
      <c r="BB12" s="17">
        <v>0.18208930847458299</v>
      </c>
      <c r="BC12" s="17">
        <v>0.222732895780902</v>
      </c>
      <c r="BD12" s="17">
        <v>0.199582450576238</v>
      </c>
      <c r="BE12" s="17">
        <v>0.16474054306180899</v>
      </c>
      <c r="BF12" s="17">
        <v>0.18218258505243101</v>
      </c>
      <c r="BG12" s="17">
        <v>0.151753701753575</v>
      </c>
      <c r="BH12" s="17">
        <v>0.19021759279866801</v>
      </c>
      <c r="BI12" s="17">
        <v>0.13396053879893999</v>
      </c>
      <c r="BJ12" s="17">
        <v>0.169444057057001</v>
      </c>
      <c r="BK12" s="17">
        <v>0.16011691672412501</v>
      </c>
      <c r="BL12" s="17">
        <v>0.14884413593045601</v>
      </c>
      <c r="BM12" s="17">
        <v>0.165961984182281</v>
      </c>
      <c r="BN12" s="17">
        <v>0.135545227326829</v>
      </c>
      <c r="BO12" s="17">
        <v>0.111500793541912</v>
      </c>
      <c r="BP12" s="17"/>
      <c r="BQ12" s="17">
        <v>0.166532024021155</v>
      </c>
      <c r="BR12" s="17">
        <v>0.175090074603796</v>
      </c>
    </row>
    <row r="13" spans="2:70" x14ac:dyDescent="0.35">
      <c r="B13" s="18" t="s">
        <v>302</v>
      </c>
      <c r="C13" s="17">
        <v>0.23306328043027</v>
      </c>
      <c r="D13" s="17">
        <v>0.163204952107912</v>
      </c>
      <c r="E13" s="17">
        <v>0.29992943970109598</v>
      </c>
      <c r="F13" s="17"/>
      <c r="G13" s="17">
        <v>0.16213723603211899</v>
      </c>
      <c r="H13" s="17">
        <v>0.13212313192495301</v>
      </c>
      <c r="I13" s="17">
        <v>0.15846523835851201</v>
      </c>
      <c r="J13" s="17">
        <v>0.25026803945654802</v>
      </c>
      <c r="K13" s="17">
        <v>0.29893613158959498</v>
      </c>
      <c r="L13" s="17">
        <v>0.36511875380550501</v>
      </c>
      <c r="M13" s="17"/>
      <c r="N13" s="17">
        <v>0.191673533646954</v>
      </c>
      <c r="O13" s="17">
        <v>0.24660288482611201</v>
      </c>
      <c r="P13" s="17">
        <v>0.212126782073705</v>
      </c>
      <c r="Q13" s="17">
        <v>0.28315488552388102</v>
      </c>
      <c r="R13" s="17"/>
      <c r="S13" s="17">
        <v>0.18098581281823301</v>
      </c>
      <c r="T13" s="17">
        <v>0.25002588926563601</v>
      </c>
      <c r="U13" s="17">
        <v>0.30130318483277402</v>
      </c>
      <c r="V13" s="17">
        <v>0.27495426029780101</v>
      </c>
      <c r="W13" s="17">
        <v>0.20066105224823499</v>
      </c>
      <c r="X13" s="17">
        <v>0.201650620464953</v>
      </c>
      <c r="Y13" s="17">
        <v>0.24945482744379599</v>
      </c>
      <c r="Z13" s="17">
        <v>0.20036943771261601</v>
      </c>
      <c r="AA13" s="17">
        <v>0.222528993836769</v>
      </c>
      <c r="AB13" s="17">
        <v>0.25941711460447198</v>
      </c>
      <c r="AC13" s="17">
        <v>0.25450148636425302</v>
      </c>
      <c r="AD13" s="17">
        <v>0.188241281909864</v>
      </c>
      <c r="AE13" s="17"/>
      <c r="AF13" s="17">
        <v>0.28138717340216801</v>
      </c>
      <c r="AG13" s="17">
        <v>0.20448173688975499</v>
      </c>
      <c r="AH13" s="17">
        <v>0.20887991213930099</v>
      </c>
      <c r="AI13" s="17"/>
      <c r="AJ13" s="17">
        <v>0.25305608666954499</v>
      </c>
      <c r="AK13" s="17">
        <v>0.18529776085921701</v>
      </c>
      <c r="AL13" s="17">
        <v>0.26705483520029799</v>
      </c>
      <c r="AM13" s="17">
        <v>0.219631118702343</v>
      </c>
      <c r="AN13" s="17">
        <v>0.27985736042675102</v>
      </c>
      <c r="AO13" s="17"/>
      <c r="AP13" s="17">
        <v>0.21935801883806499</v>
      </c>
      <c r="AQ13" s="17">
        <v>0.196705361295546</v>
      </c>
      <c r="AR13" s="17">
        <v>0.202702367320163</v>
      </c>
      <c r="AS13" s="17"/>
      <c r="AT13" s="17">
        <v>0.279970061911477</v>
      </c>
      <c r="AU13" s="17">
        <v>0.23598531787857799</v>
      </c>
      <c r="AV13" s="17">
        <v>0.198840021795928</v>
      </c>
      <c r="AW13" s="17">
        <v>0.153613212449178</v>
      </c>
      <c r="AX13" s="17">
        <v>0.16878664366883001</v>
      </c>
      <c r="AY13" s="17"/>
      <c r="AZ13" s="17">
        <v>0.16200254212967999</v>
      </c>
      <c r="BA13" s="17">
        <v>0.38887586282541498</v>
      </c>
      <c r="BB13" s="17">
        <v>0.29790108367787599</v>
      </c>
      <c r="BC13" s="17">
        <v>0.28951599926026</v>
      </c>
      <c r="BD13" s="17">
        <v>0.26563759386019198</v>
      </c>
      <c r="BE13" s="17">
        <v>0.24675762270368301</v>
      </c>
      <c r="BF13" s="17">
        <v>0.20066703075416401</v>
      </c>
      <c r="BG13" s="17">
        <v>0.22079517024338199</v>
      </c>
      <c r="BH13" s="17">
        <v>0.18443874432455701</v>
      </c>
      <c r="BI13" s="17">
        <v>0.234285643915287</v>
      </c>
      <c r="BJ13" s="17">
        <v>0.17111479002669</v>
      </c>
      <c r="BK13" s="17">
        <v>0.19534917240028299</v>
      </c>
      <c r="BL13" s="17">
        <v>0.22745871829955699</v>
      </c>
      <c r="BM13" s="17">
        <v>0.142502625886539</v>
      </c>
      <c r="BN13" s="17">
        <v>0.12957737264027</v>
      </c>
      <c r="BO13" s="17">
        <v>8.3865939353717098E-2</v>
      </c>
      <c r="BP13" s="17"/>
      <c r="BQ13" s="17">
        <v>0.17422203959743399</v>
      </c>
      <c r="BR13" s="17">
        <v>0.26179346806209802</v>
      </c>
    </row>
    <row r="14" spans="2:70" x14ac:dyDescent="0.35">
      <c r="B14" s="18" t="s">
        <v>129</v>
      </c>
      <c r="C14" s="17">
        <v>6.6492509116623903E-3</v>
      </c>
      <c r="D14" s="17">
        <v>6.9837607486879201E-3</v>
      </c>
      <c r="E14" s="17">
        <v>6.3655298717028401E-3</v>
      </c>
      <c r="F14" s="17"/>
      <c r="G14" s="17">
        <v>8.1340677815186207E-3</v>
      </c>
      <c r="H14" s="17">
        <v>8.7764349085776502E-3</v>
      </c>
      <c r="I14" s="17">
        <v>7.6164602987665898E-3</v>
      </c>
      <c r="J14" s="17">
        <v>4.0390254502238902E-3</v>
      </c>
      <c r="K14" s="17">
        <v>9.6570981267311094E-3</v>
      </c>
      <c r="L14" s="17">
        <v>3.2595277684768602E-3</v>
      </c>
      <c r="M14" s="17"/>
      <c r="N14" s="17">
        <v>3.4462957850653199E-3</v>
      </c>
      <c r="O14" s="17">
        <v>2.4926886591801699E-3</v>
      </c>
      <c r="P14" s="17">
        <v>7.2765084041136498E-3</v>
      </c>
      <c r="Q14" s="17">
        <v>1.30456440329163E-2</v>
      </c>
      <c r="R14" s="17"/>
      <c r="S14" s="17">
        <v>1.9881706232787399E-3</v>
      </c>
      <c r="T14" s="17">
        <v>1.32440866022469E-2</v>
      </c>
      <c r="U14" s="17">
        <v>2.7764087742987299E-3</v>
      </c>
      <c r="V14" s="17">
        <v>0</v>
      </c>
      <c r="W14" s="17">
        <v>8.2254534563452192E-3</v>
      </c>
      <c r="X14" s="17">
        <v>1.0306398172839799E-2</v>
      </c>
      <c r="Y14" s="17">
        <v>1.30712846302222E-2</v>
      </c>
      <c r="Z14" s="17">
        <v>5.7246317066172196E-3</v>
      </c>
      <c r="AA14" s="17">
        <v>6.9925666825413901E-3</v>
      </c>
      <c r="AB14" s="17">
        <v>3.6053066875060599E-3</v>
      </c>
      <c r="AC14" s="17">
        <v>4.8040518540375197E-3</v>
      </c>
      <c r="AD14" s="17">
        <v>1.05001981516113E-2</v>
      </c>
      <c r="AE14" s="17"/>
      <c r="AF14" s="17">
        <v>1.0841614100799301E-2</v>
      </c>
      <c r="AG14" s="17">
        <v>2.9831435528761201E-3</v>
      </c>
      <c r="AH14" s="17">
        <v>5.1768840747711403E-3</v>
      </c>
      <c r="AI14" s="17"/>
      <c r="AJ14" s="17">
        <v>5.5580673812614398E-3</v>
      </c>
      <c r="AK14" s="17">
        <v>5.1286305463618303E-3</v>
      </c>
      <c r="AL14" s="17">
        <v>5.6026998311698101E-3</v>
      </c>
      <c r="AM14" s="17">
        <v>4.47984592752547E-2</v>
      </c>
      <c r="AN14" s="17">
        <v>3.43973215421011E-3</v>
      </c>
      <c r="AO14" s="17"/>
      <c r="AP14" s="17">
        <v>4.4898123091866001E-3</v>
      </c>
      <c r="AQ14" s="17">
        <v>4.0004058410046204E-3</v>
      </c>
      <c r="AR14" s="17">
        <v>1.0564844448191099E-2</v>
      </c>
      <c r="AS14" s="17"/>
      <c r="AT14" s="17">
        <v>7.57527418938951E-3</v>
      </c>
      <c r="AU14" s="17">
        <v>7.1822297775048704E-3</v>
      </c>
      <c r="AV14" s="17">
        <v>5.9419100544897598E-3</v>
      </c>
      <c r="AW14" s="17">
        <v>5.0029705778211102E-3</v>
      </c>
      <c r="AX14" s="17">
        <v>2.8559342861021499E-2</v>
      </c>
      <c r="AY14" s="17"/>
      <c r="AZ14" s="17">
        <v>2.7752077432577901E-2</v>
      </c>
      <c r="BA14" s="17">
        <v>9.95683765839246E-3</v>
      </c>
      <c r="BB14" s="17">
        <v>1.3147329163255299E-2</v>
      </c>
      <c r="BC14" s="17">
        <v>3.3261986139972001E-3</v>
      </c>
      <c r="BD14" s="17">
        <v>6.3400437608089602E-3</v>
      </c>
      <c r="BE14" s="17">
        <v>6.9753019770834304E-3</v>
      </c>
      <c r="BF14" s="17">
        <v>2.7352762477635701E-3</v>
      </c>
      <c r="BG14" s="17">
        <v>0</v>
      </c>
      <c r="BH14" s="17">
        <v>4.2514117818396998E-3</v>
      </c>
      <c r="BI14" s="17">
        <v>4.21330983753458E-3</v>
      </c>
      <c r="BJ14" s="17">
        <v>7.5692214225964701E-3</v>
      </c>
      <c r="BK14" s="17">
        <v>6.0223400921073696E-3</v>
      </c>
      <c r="BL14" s="17">
        <v>2.0009758973179699E-2</v>
      </c>
      <c r="BM14" s="17">
        <v>0</v>
      </c>
      <c r="BN14" s="17">
        <v>1.1275927458487E-2</v>
      </c>
      <c r="BO14" s="17">
        <v>0</v>
      </c>
      <c r="BP14" s="17"/>
      <c r="BQ14" s="17">
        <v>8.1163540153673605E-4</v>
      </c>
      <c r="BR14" s="17">
        <v>8.4194377647538402E-3</v>
      </c>
    </row>
    <row r="15" spans="2:70" x14ac:dyDescent="0.35">
      <c r="B15" s="18" t="s">
        <v>303</v>
      </c>
      <c r="C15" s="21">
        <v>0.406663631584253</v>
      </c>
      <c r="D15" s="21">
        <v>0.52581089912700496</v>
      </c>
      <c r="E15" s="21">
        <v>0.29125840481442899</v>
      </c>
      <c r="F15" s="21"/>
      <c r="G15" s="21">
        <v>0.486030560100844</v>
      </c>
      <c r="H15" s="21">
        <v>0.52266560985240695</v>
      </c>
      <c r="I15" s="21">
        <v>0.458214367845377</v>
      </c>
      <c r="J15" s="21">
        <v>0.38832259386686901</v>
      </c>
      <c r="K15" s="21">
        <v>0.34544490937462202</v>
      </c>
      <c r="L15" s="21">
        <v>0.273378657749555</v>
      </c>
      <c r="M15" s="21"/>
      <c r="N15" s="21">
        <v>0.45927547073192099</v>
      </c>
      <c r="O15" s="21">
        <v>0.39550371707582099</v>
      </c>
      <c r="P15" s="21">
        <v>0.42353418088616201</v>
      </c>
      <c r="Q15" s="21">
        <v>0.34668345058321098</v>
      </c>
      <c r="R15" s="21"/>
      <c r="S15" s="21">
        <v>0.47114374241947998</v>
      </c>
      <c r="T15" s="21">
        <v>0.387681134295424</v>
      </c>
      <c r="U15" s="21">
        <v>0.34158787887247899</v>
      </c>
      <c r="V15" s="21">
        <v>0.38495667526619298</v>
      </c>
      <c r="W15" s="21">
        <v>0.40353005011915299</v>
      </c>
      <c r="X15" s="21">
        <v>0.42198630727909398</v>
      </c>
      <c r="Y15" s="21">
        <v>0.38285991488777299</v>
      </c>
      <c r="Z15" s="21">
        <v>0.437423538135362</v>
      </c>
      <c r="AA15" s="21">
        <v>0.39774325787493497</v>
      </c>
      <c r="AB15" s="21">
        <v>0.40085891560472298</v>
      </c>
      <c r="AC15" s="21">
        <v>0.409894141060757</v>
      </c>
      <c r="AD15" s="21">
        <v>0.45539345597421099</v>
      </c>
      <c r="AE15" s="21"/>
      <c r="AF15" s="21">
        <v>0.36586804448703197</v>
      </c>
      <c r="AG15" s="21">
        <v>0.436223512847003</v>
      </c>
      <c r="AH15" s="21">
        <v>0.40171429883529403</v>
      </c>
      <c r="AI15" s="21"/>
      <c r="AJ15" s="21">
        <v>0.39290258283144402</v>
      </c>
      <c r="AK15" s="21">
        <v>0.467134134449529</v>
      </c>
      <c r="AL15" s="21">
        <v>0.36067434806279303</v>
      </c>
      <c r="AM15" s="21">
        <v>0.381012500626706</v>
      </c>
      <c r="AN15" s="21">
        <v>0.338442464430115</v>
      </c>
      <c r="AO15" s="21"/>
      <c r="AP15" s="21">
        <v>0.45140194214860602</v>
      </c>
      <c r="AQ15" s="21">
        <v>0.455182640647324</v>
      </c>
      <c r="AR15" s="21">
        <v>0.42514744286620798</v>
      </c>
      <c r="AS15" s="21"/>
      <c r="AT15" s="21">
        <v>0.369969692794684</v>
      </c>
      <c r="AU15" s="21">
        <v>0.40054321052567698</v>
      </c>
      <c r="AV15" s="21">
        <v>0.43793434963771499</v>
      </c>
      <c r="AW15" s="21">
        <v>0.478011030325459</v>
      </c>
      <c r="AX15" s="21">
        <v>0.48962796665241798</v>
      </c>
      <c r="AY15" s="21"/>
      <c r="AZ15" s="21">
        <v>0.306354307203134</v>
      </c>
      <c r="BA15" s="21">
        <v>0.26357567279543997</v>
      </c>
      <c r="BB15" s="21">
        <v>0.27496108588342</v>
      </c>
      <c r="BC15" s="21">
        <v>0.32424193127409101</v>
      </c>
      <c r="BD15" s="21">
        <v>0.37462926766840998</v>
      </c>
      <c r="BE15" s="21">
        <v>0.372492499844576</v>
      </c>
      <c r="BF15" s="21">
        <v>0.42174822441588999</v>
      </c>
      <c r="BG15" s="21">
        <v>0.46588494752232301</v>
      </c>
      <c r="BH15" s="21">
        <v>0.44308322003369899</v>
      </c>
      <c r="BI15" s="21">
        <v>0.4886213394235</v>
      </c>
      <c r="BJ15" s="21">
        <v>0.46891276693630202</v>
      </c>
      <c r="BK15" s="21">
        <v>0.48724709628729002</v>
      </c>
      <c r="BL15" s="21">
        <v>0.41278851910124198</v>
      </c>
      <c r="BM15" s="21">
        <v>0.48909814429215398</v>
      </c>
      <c r="BN15" s="21">
        <v>0.53329306759057704</v>
      </c>
      <c r="BO15" s="21">
        <v>0.61505560568181505</v>
      </c>
      <c r="BP15" s="21"/>
      <c r="BQ15" s="21">
        <v>0.49241432337612001</v>
      </c>
      <c r="BR15" s="21">
        <v>0.36968015810424598</v>
      </c>
    </row>
    <row r="16" spans="2:70" x14ac:dyDescent="0.35">
      <c r="B16" s="18" t="s">
        <v>304</v>
      </c>
      <c r="C16" s="21">
        <v>0.40477763788806298</v>
      </c>
      <c r="D16" s="21">
        <v>0.28979305752656298</v>
      </c>
      <c r="E16" s="21">
        <v>0.51542658616324999</v>
      </c>
      <c r="F16" s="21"/>
      <c r="G16" s="21">
        <v>0.33863268942037</v>
      </c>
      <c r="H16" s="21">
        <v>0.27682918663170403</v>
      </c>
      <c r="I16" s="21">
        <v>0.34820986732232501</v>
      </c>
      <c r="J16" s="21">
        <v>0.40731308642255598</v>
      </c>
      <c r="K16" s="21">
        <v>0.46771588634278699</v>
      </c>
      <c r="L16" s="21">
        <v>0.55484771031402902</v>
      </c>
      <c r="M16" s="21"/>
      <c r="N16" s="21">
        <v>0.35601509323001901</v>
      </c>
      <c r="O16" s="21">
        <v>0.42425005651066</v>
      </c>
      <c r="P16" s="21">
        <v>0.38417976065404802</v>
      </c>
      <c r="Q16" s="21">
        <v>0.45466389384390199</v>
      </c>
      <c r="R16" s="21"/>
      <c r="S16" s="21">
        <v>0.33320765829909899</v>
      </c>
      <c r="T16" s="21">
        <v>0.43532609214930401</v>
      </c>
      <c r="U16" s="21">
        <v>0.47790593544587001</v>
      </c>
      <c r="V16" s="21">
        <v>0.46070728599331301</v>
      </c>
      <c r="W16" s="21">
        <v>0.35918362990452701</v>
      </c>
      <c r="X16" s="21">
        <v>0.389067077907297</v>
      </c>
      <c r="Y16" s="21">
        <v>0.42868629508531397</v>
      </c>
      <c r="Z16" s="21">
        <v>0.406410208232588</v>
      </c>
      <c r="AA16" s="21">
        <v>0.40812853586231501</v>
      </c>
      <c r="AB16" s="21">
        <v>0.41139069571306802</v>
      </c>
      <c r="AC16" s="21">
        <v>0.40392017276686099</v>
      </c>
      <c r="AD16" s="21">
        <v>0.30031822674693398</v>
      </c>
      <c r="AE16" s="21"/>
      <c r="AF16" s="21">
        <v>0.45927869059295501</v>
      </c>
      <c r="AG16" s="21">
        <v>0.37102928953416198</v>
      </c>
      <c r="AH16" s="21">
        <v>0.36242085184198303</v>
      </c>
      <c r="AI16" s="21"/>
      <c r="AJ16" s="21">
        <v>0.41725863744324099</v>
      </c>
      <c r="AK16" s="21">
        <v>0.35094812209286103</v>
      </c>
      <c r="AL16" s="21">
        <v>0.461944638083916</v>
      </c>
      <c r="AM16" s="21">
        <v>0.37481508581991801</v>
      </c>
      <c r="AN16" s="21">
        <v>0.46490285278489202</v>
      </c>
      <c r="AO16" s="21"/>
      <c r="AP16" s="21">
        <v>0.368283221253071</v>
      </c>
      <c r="AQ16" s="21">
        <v>0.36210788030450097</v>
      </c>
      <c r="AR16" s="21">
        <v>0.39071912682981602</v>
      </c>
      <c r="AS16" s="21"/>
      <c r="AT16" s="21">
        <v>0.44487288391533197</v>
      </c>
      <c r="AU16" s="21">
        <v>0.40447270927300599</v>
      </c>
      <c r="AV16" s="21">
        <v>0.38010398983455101</v>
      </c>
      <c r="AW16" s="21">
        <v>0.32239654492290198</v>
      </c>
      <c r="AX16" s="21">
        <v>0.23258881803444401</v>
      </c>
      <c r="AY16" s="21"/>
      <c r="AZ16" s="21">
        <v>0.31009326077863197</v>
      </c>
      <c r="BA16" s="21">
        <v>0.535533456823021</v>
      </c>
      <c r="BB16" s="21">
        <v>0.47999039215245998</v>
      </c>
      <c r="BC16" s="21">
        <v>0.512248895041162</v>
      </c>
      <c r="BD16" s="21">
        <v>0.46522004443643</v>
      </c>
      <c r="BE16" s="21">
        <v>0.41149816576549098</v>
      </c>
      <c r="BF16" s="21">
        <v>0.38284961580659499</v>
      </c>
      <c r="BG16" s="21">
        <v>0.37254887199695702</v>
      </c>
      <c r="BH16" s="21">
        <v>0.37465633712322499</v>
      </c>
      <c r="BI16" s="21">
        <v>0.36824618271422699</v>
      </c>
      <c r="BJ16" s="21">
        <v>0.340558847083691</v>
      </c>
      <c r="BK16" s="21">
        <v>0.35546608912440703</v>
      </c>
      <c r="BL16" s="21">
        <v>0.37630285423001297</v>
      </c>
      <c r="BM16" s="21">
        <v>0.30846461006881998</v>
      </c>
      <c r="BN16" s="21">
        <v>0.26512259996710003</v>
      </c>
      <c r="BO16" s="21">
        <v>0.195366732895629</v>
      </c>
      <c r="BP16" s="21"/>
      <c r="BQ16" s="21">
        <v>0.34075406361858901</v>
      </c>
      <c r="BR16" s="21">
        <v>0.43688354266589402</v>
      </c>
    </row>
    <row r="17" spans="2:70" x14ac:dyDescent="0.35">
      <c r="B17" s="18" t="s">
        <v>143</v>
      </c>
      <c r="C17" s="22">
        <v>1.88599369619002E-3</v>
      </c>
      <c r="D17" s="22">
        <v>0.23601784160044201</v>
      </c>
      <c r="E17" s="22">
        <v>-0.22416818134882199</v>
      </c>
      <c r="F17" s="22"/>
      <c r="G17" s="22">
        <v>0.147397870680473</v>
      </c>
      <c r="H17" s="22">
        <v>0.24583642322070301</v>
      </c>
      <c r="I17" s="22">
        <v>0.110004500523052</v>
      </c>
      <c r="J17" s="22">
        <v>-1.89904925556868E-2</v>
      </c>
      <c r="K17" s="22">
        <v>-0.122270976968165</v>
      </c>
      <c r="L17" s="22">
        <v>-0.28146905256447402</v>
      </c>
      <c r="M17" s="22"/>
      <c r="N17" s="22">
        <v>0.10326037750190301</v>
      </c>
      <c r="O17" s="22">
        <v>-2.8746339434839001E-2</v>
      </c>
      <c r="P17" s="22">
        <v>3.9354420232114398E-2</v>
      </c>
      <c r="Q17" s="22">
        <v>-0.10798044326069101</v>
      </c>
      <c r="R17" s="22"/>
      <c r="S17" s="22">
        <v>0.137936084120381</v>
      </c>
      <c r="T17" s="22">
        <v>-4.7644957853879698E-2</v>
      </c>
      <c r="U17" s="22">
        <v>-0.13631805657339</v>
      </c>
      <c r="V17" s="22">
        <v>-7.5750610727119597E-2</v>
      </c>
      <c r="W17" s="22">
        <v>4.43464202146263E-2</v>
      </c>
      <c r="X17" s="22">
        <v>3.29192293717969E-2</v>
      </c>
      <c r="Y17" s="22">
        <v>-4.58263801975409E-2</v>
      </c>
      <c r="Z17" s="22">
        <v>3.1013329902773799E-2</v>
      </c>
      <c r="AA17" s="22">
        <v>-1.0385277987380001E-2</v>
      </c>
      <c r="AB17" s="22">
        <v>-1.0531780108345001E-2</v>
      </c>
      <c r="AC17" s="22">
        <v>5.9739682938966801E-3</v>
      </c>
      <c r="AD17" s="22">
        <v>0.15507522922727701</v>
      </c>
      <c r="AE17" s="22"/>
      <c r="AF17" s="22">
        <v>-9.3410646105923506E-2</v>
      </c>
      <c r="AG17" s="22">
        <v>6.5194223312840499E-2</v>
      </c>
      <c r="AH17" s="22">
        <v>3.9293446993311103E-2</v>
      </c>
      <c r="AI17" s="22"/>
      <c r="AJ17" s="22">
        <v>-2.4356054611797E-2</v>
      </c>
      <c r="AK17" s="22">
        <v>0.11618601235666801</v>
      </c>
      <c r="AL17" s="22">
        <v>-0.10127029002112301</v>
      </c>
      <c r="AM17" s="22">
        <v>6.1974148067880904E-3</v>
      </c>
      <c r="AN17" s="22">
        <v>-0.12646038835477699</v>
      </c>
      <c r="AO17" s="22"/>
      <c r="AP17" s="22">
        <v>8.3118720895535098E-2</v>
      </c>
      <c r="AQ17" s="22">
        <v>9.3074760342822804E-2</v>
      </c>
      <c r="AR17" s="22">
        <v>3.4428316036392001E-2</v>
      </c>
      <c r="AS17" s="22"/>
      <c r="AT17" s="22">
        <v>-7.4903191120647694E-2</v>
      </c>
      <c r="AU17" s="22">
        <v>-3.9294987473287302E-3</v>
      </c>
      <c r="AV17" s="22">
        <v>5.7830359803164103E-2</v>
      </c>
      <c r="AW17" s="22">
        <v>0.15561448540255601</v>
      </c>
      <c r="AX17" s="22">
        <v>0.257039148617974</v>
      </c>
      <c r="AY17" s="22"/>
      <c r="AZ17" s="22">
        <v>-3.7389535754982499E-3</v>
      </c>
      <c r="BA17" s="22">
        <v>-0.27195778402758197</v>
      </c>
      <c r="BB17" s="22">
        <v>-0.20502930626904001</v>
      </c>
      <c r="BC17" s="22">
        <v>-0.18800696376707099</v>
      </c>
      <c r="BD17" s="22">
        <v>-9.0590776768019798E-2</v>
      </c>
      <c r="BE17" s="22">
        <v>-3.9005665920915401E-2</v>
      </c>
      <c r="BF17" s="22">
        <v>3.8898608609294699E-2</v>
      </c>
      <c r="BG17" s="22">
        <v>9.3336075525366297E-2</v>
      </c>
      <c r="BH17" s="22">
        <v>6.8426882910474093E-2</v>
      </c>
      <c r="BI17" s="22">
        <v>0.120375156709272</v>
      </c>
      <c r="BJ17" s="22">
        <v>0.12835391985261099</v>
      </c>
      <c r="BK17" s="22">
        <v>0.13178100716288199</v>
      </c>
      <c r="BL17" s="22">
        <v>3.6485664871229798E-2</v>
      </c>
      <c r="BM17" s="22">
        <v>0.180633534223334</v>
      </c>
      <c r="BN17" s="22">
        <v>0.26817046762347702</v>
      </c>
      <c r="BO17" s="22">
        <v>0.419688872786186</v>
      </c>
      <c r="BP17" s="22"/>
      <c r="BQ17" s="22">
        <v>0.151660259757531</v>
      </c>
      <c r="BR17" s="22">
        <v>-6.7203384561647997E-2</v>
      </c>
    </row>
    <row r="18" spans="2:70" x14ac:dyDescent="0.35">
      <c r="B18" s="16"/>
    </row>
    <row r="19" spans="2:70" x14ac:dyDescent="0.35">
      <c r="B19" t="s">
        <v>98</v>
      </c>
    </row>
    <row r="20" spans="2:70" x14ac:dyDescent="0.35">
      <c r="B20" t="s">
        <v>99</v>
      </c>
    </row>
    <row r="22" spans="2:70" x14ac:dyDescent="0.35">
      <c r="B22" s="8" t="str">
        <f>HYPERLINK("#'Contents'!A1", "Return to Contents")</f>
        <v>Return to Contents</v>
      </c>
    </row>
  </sheetData>
  <mergeCells count="11">
    <mergeCell ref="BQ5:BR5"/>
    <mergeCell ref="D5:E5"/>
    <mergeCell ref="G5:L5"/>
    <mergeCell ref="N5:Q5"/>
    <mergeCell ref="S5:AD5"/>
    <mergeCell ref="AF5:AH5"/>
    <mergeCell ref="D2:BJ2"/>
    <mergeCell ref="AJ5:AN5"/>
    <mergeCell ref="AP5:AR5"/>
    <mergeCell ref="AT5:AX5"/>
    <mergeCell ref="AZ5:BO5"/>
  </mergeCells>
  <pageMargins left="0.7" right="0.7" top="0.75" bottom="0.75" header="0.3" footer="0.3"/>
  <pageSetup paperSize="9" orientation="portrait" horizontalDpi="300" verticalDpi="300"/>
  <drawing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dimension ref="B2:BR22"/>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67" width="10.7265625" customWidth="1"/>
    <col min="68" max="68" width="2.1796875" customWidth="1"/>
    <col min="69" max="70" width="10.7265625" customWidth="1"/>
    <col min="71" max="71" width="2.1796875" customWidth="1"/>
  </cols>
  <sheetData>
    <row r="2" spans="2:70" ht="40" customHeight="1" x14ac:dyDescent="0.35">
      <c r="D2" s="29" t="s">
        <v>326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row>
    <row r="5" spans="2:70" ht="30" customHeight="1" x14ac:dyDescent="0.35">
      <c r="B5" s="15"/>
      <c r="C5" s="15"/>
      <c r="D5" s="30" t="s">
        <v>74</v>
      </c>
      <c r="E5" s="30"/>
      <c r="F5" s="15"/>
      <c r="G5" s="30" t="s">
        <v>75</v>
      </c>
      <c r="H5" s="30"/>
      <c r="I5" s="30"/>
      <c r="J5" s="30"/>
      <c r="K5" s="30"/>
      <c r="L5" s="30"/>
      <c r="M5" s="15"/>
      <c r="N5" s="30" t="s">
        <v>76</v>
      </c>
      <c r="O5" s="30"/>
      <c r="P5" s="30"/>
      <c r="Q5" s="30"/>
      <c r="R5" s="15"/>
      <c r="S5" s="30" t="s">
        <v>77</v>
      </c>
      <c r="T5" s="30"/>
      <c r="U5" s="30"/>
      <c r="V5" s="30"/>
      <c r="W5" s="30"/>
      <c r="X5" s="30"/>
      <c r="Y5" s="30"/>
      <c r="Z5" s="30"/>
      <c r="AA5" s="30"/>
      <c r="AB5" s="30"/>
      <c r="AC5" s="30"/>
      <c r="AD5" s="30"/>
      <c r="AE5" s="15"/>
      <c r="AF5" s="30" t="s">
        <v>78</v>
      </c>
      <c r="AG5" s="30"/>
      <c r="AH5" s="30"/>
      <c r="AI5" s="15"/>
      <c r="AJ5" s="30" t="s">
        <v>79</v>
      </c>
      <c r="AK5" s="30"/>
      <c r="AL5" s="30"/>
      <c r="AM5" s="30"/>
      <c r="AN5" s="30"/>
      <c r="AO5" s="15"/>
      <c r="AP5" s="30" t="s">
        <v>80</v>
      </c>
      <c r="AQ5" s="30"/>
      <c r="AR5" s="30"/>
      <c r="AS5" s="15"/>
      <c r="AT5" s="30" t="s">
        <v>81</v>
      </c>
      <c r="AU5" s="30"/>
      <c r="AV5" s="30"/>
      <c r="AW5" s="30"/>
      <c r="AX5" s="30"/>
      <c r="AY5" s="15"/>
      <c r="AZ5" s="30" t="s">
        <v>82</v>
      </c>
      <c r="BA5" s="30"/>
      <c r="BB5" s="30"/>
      <c r="BC5" s="30"/>
      <c r="BD5" s="30"/>
      <c r="BE5" s="30"/>
      <c r="BF5" s="30"/>
      <c r="BG5" s="30"/>
      <c r="BH5" s="30"/>
      <c r="BI5" s="30"/>
      <c r="BJ5" s="30"/>
      <c r="BK5" s="30"/>
      <c r="BL5" s="30"/>
      <c r="BM5" s="30"/>
      <c r="BN5" s="30"/>
      <c r="BO5" s="30"/>
      <c r="BP5" s="15"/>
      <c r="BQ5" s="30" t="s">
        <v>83</v>
      </c>
      <c r="BR5" s="30"/>
    </row>
    <row r="6" spans="2:7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46</v>
      </c>
      <c r="AQ6" s="12" t="s">
        <v>47</v>
      </c>
      <c r="AR6" s="12" t="s">
        <v>50</v>
      </c>
      <c r="AT6" s="12" t="s">
        <v>51</v>
      </c>
      <c r="AU6" s="12" t="s">
        <v>52</v>
      </c>
      <c r="AV6" s="12" t="s">
        <v>53</v>
      </c>
      <c r="AW6" s="12" t="s">
        <v>54</v>
      </c>
      <c r="AX6" s="12" t="s">
        <v>55</v>
      </c>
      <c r="AZ6" s="12" t="s">
        <v>56</v>
      </c>
      <c r="BA6" s="12" t="s">
        <v>57</v>
      </c>
      <c r="BB6" s="12" t="s">
        <v>58</v>
      </c>
      <c r="BC6" s="12" t="s">
        <v>59</v>
      </c>
      <c r="BD6" s="12" t="s">
        <v>60</v>
      </c>
      <c r="BE6" s="12" t="s">
        <v>61</v>
      </c>
      <c r="BF6" s="12" t="s">
        <v>62</v>
      </c>
      <c r="BG6" s="12" t="s">
        <v>63</v>
      </c>
      <c r="BH6" s="12" t="s">
        <v>64</v>
      </c>
      <c r="BI6" s="12" t="s">
        <v>65</v>
      </c>
      <c r="BJ6" s="12" t="s">
        <v>66</v>
      </c>
      <c r="BK6" s="12" t="s">
        <v>67</v>
      </c>
      <c r="BL6" s="12" t="s">
        <v>68</v>
      </c>
      <c r="BM6" s="12" t="s">
        <v>69</v>
      </c>
      <c r="BN6" s="12" t="s">
        <v>70</v>
      </c>
      <c r="BO6" s="12" t="s">
        <v>71</v>
      </c>
      <c r="BQ6" s="12" t="s">
        <v>72</v>
      </c>
      <c r="BR6" s="12" t="s">
        <v>73</v>
      </c>
    </row>
    <row r="7" spans="2:70" ht="30" customHeight="1" x14ac:dyDescent="0.35">
      <c r="B7" s="10" t="s">
        <v>19</v>
      </c>
      <c r="C7" s="10">
        <v>4012</v>
      </c>
      <c r="D7" s="10">
        <v>1971</v>
      </c>
      <c r="E7" s="10">
        <v>2028</v>
      </c>
      <c r="F7" s="10"/>
      <c r="G7" s="10">
        <v>497</v>
      </c>
      <c r="H7" s="10">
        <v>704</v>
      </c>
      <c r="I7" s="10">
        <v>694</v>
      </c>
      <c r="J7" s="10">
        <v>693</v>
      </c>
      <c r="K7" s="10">
        <v>571</v>
      </c>
      <c r="L7" s="10">
        <v>853</v>
      </c>
      <c r="M7" s="10"/>
      <c r="N7" s="10">
        <v>1178</v>
      </c>
      <c r="O7" s="10">
        <v>1131</v>
      </c>
      <c r="P7" s="10">
        <v>781</v>
      </c>
      <c r="Q7" s="10">
        <v>909</v>
      </c>
      <c r="R7" s="10"/>
      <c r="S7" s="10">
        <v>563</v>
      </c>
      <c r="T7" s="10">
        <v>553</v>
      </c>
      <c r="U7" s="10">
        <v>314</v>
      </c>
      <c r="V7" s="10">
        <v>343</v>
      </c>
      <c r="W7" s="10">
        <v>293</v>
      </c>
      <c r="X7" s="10">
        <v>376</v>
      </c>
      <c r="Y7" s="10">
        <v>336</v>
      </c>
      <c r="Z7" s="10">
        <v>171</v>
      </c>
      <c r="AA7" s="10">
        <v>447</v>
      </c>
      <c r="AB7" s="10">
        <v>337</v>
      </c>
      <c r="AC7" s="10">
        <v>188</v>
      </c>
      <c r="AD7" s="10">
        <v>91</v>
      </c>
      <c r="AE7" s="10"/>
      <c r="AF7" s="10">
        <v>1421</v>
      </c>
      <c r="AG7" s="10">
        <v>1665</v>
      </c>
      <c r="AH7" s="10">
        <v>577</v>
      </c>
      <c r="AI7" s="10"/>
      <c r="AJ7" s="10">
        <v>1433</v>
      </c>
      <c r="AK7" s="10">
        <v>1082</v>
      </c>
      <c r="AL7" s="10">
        <v>299</v>
      </c>
      <c r="AM7" s="10">
        <v>42</v>
      </c>
      <c r="AN7" s="10">
        <v>541</v>
      </c>
      <c r="AO7" s="10"/>
      <c r="AP7" s="10">
        <v>878</v>
      </c>
      <c r="AQ7" s="10">
        <v>1369</v>
      </c>
      <c r="AR7" s="10">
        <v>264</v>
      </c>
      <c r="AS7" s="10"/>
      <c r="AT7" s="10">
        <v>929</v>
      </c>
      <c r="AU7" s="10">
        <v>932</v>
      </c>
      <c r="AV7" s="10">
        <v>1096</v>
      </c>
      <c r="AW7" s="10">
        <v>455</v>
      </c>
      <c r="AX7" s="10">
        <v>62</v>
      </c>
      <c r="AY7" s="10"/>
      <c r="AZ7" s="10">
        <v>33</v>
      </c>
      <c r="BA7" s="10">
        <v>185</v>
      </c>
      <c r="BB7" s="10">
        <v>256</v>
      </c>
      <c r="BC7" s="10">
        <v>269</v>
      </c>
      <c r="BD7" s="10">
        <v>403</v>
      </c>
      <c r="BE7" s="10">
        <v>436</v>
      </c>
      <c r="BF7" s="10">
        <v>391</v>
      </c>
      <c r="BG7" s="10">
        <v>312</v>
      </c>
      <c r="BH7" s="10">
        <v>253</v>
      </c>
      <c r="BI7" s="10">
        <v>211</v>
      </c>
      <c r="BJ7" s="10">
        <v>336</v>
      </c>
      <c r="BK7" s="10">
        <v>187</v>
      </c>
      <c r="BL7" s="10">
        <v>180</v>
      </c>
      <c r="BM7" s="10">
        <v>103</v>
      </c>
      <c r="BN7" s="10">
        <v>95</v>
      </c>
      <c r="BO7" s="10">
        <v>161</v>
      </c>
      <c r="BP7" s="10"/>
      <c r="BQ7" s="10">
        <v>1235</v>
      </c>
      <c r="BR7" s="10">
        <v>2665</v>
      </c>
    </row>
    <row r="8" spans="2:70" ht="30" customHeight="1" x14ac:dyDescent="0.35">
      <c r="B8" s="11" t="s">
        <v>20</v>
      </c>
      <c r="C8" s="11">
        <v>4012</v>
      </c>
      <c r="D8" s="11">
        <v>1975</v>
      </c>
      <c r="E8" s="11">
        <v>2024</v>
      </c>
      <c r="F8" s="11"/>
      <c r="G8" s="11">
        <v>558</v>
      </c>
      <c r="H8" s="11">
        <v>682</v>
      </c>
      <c r="I8" s="11">
        <v>685</v>
      </c>
      <c r="J8" s="11">
        <v>686</v>
      </c>
      <c r="K8" s="11">
        <v>562</v>
      </c>
      <c r="L8" s="11">
        <v>839</v>
      </c>
      <c r="M8" s="11"/>
      <c r="N8" s="11">
        <v>1080</v>
      </c>
      <c r="O8" s="11">
        <v>1039</v>
      </c>
      <c r="P8" s="11">
        <v>880</v>
      </c>
      <c r="Q8" s="11">
        <v>1000</v>
      </c>
      <c r="R8" s="11"/>
      <c r="S8" s="11">
        <v>562</v>
      </c>
      <c r="T8" s="11">
        <v>522</v>
      </c>
      <c r="U8" s="11">
        <v>321</v>
      </c>
      <c r="V8" s="11">
        <v>361</v>
      </c>
      <c r="W8" s="11">
        <v>281</v>
      </c>
      <c r="X8" s="11">
        <v>361</v>
      </c>
      <c r="Y8" s="11">
        <v>321</v>
      </c>
      <c r="Z8" s="11">
        <v>160</v>
      </c>
      <c r="AA8" s="11">
        <v>441</v>
      </c>
      <c r="AB8" s="11">
        <v>361</v>
      </c>
      <c r="AC8" s="11">
        <v>201</v>
      </c>
      <c r="AD8" s="11">
        <v>120</v>
      </c>
      <c r="AE8" s="11"/>
      <c r="AF8" s="11">
        <v>1410</v>
      </c>
      <c r="AG8" s="11">
        <v>1629</v>
      </c>
      <c r="AH8" s="11">
        <v>599</v>
      </c>
      <c r="AI8" s="11"/>
      <c r="AJ8" s="11">
        <v>1397</v>
      </c>
      <c r="AK8" s="11">
        <v>1071</v>
      </c>
      <c r="AL8" s="11">
        <v>288</v>
      </c>
      <c r="AM8" s="11">
        <v>45</v>
      </c>
      <c r="AN8" s="11">
        <v>558</v>
      </c>
      <c r="AO8" s="11"/>
      <c r="AP8" s="11">
        <v>856</v>
      </c>
      <c r="AQ8" s="11">
        <v>1358</v>
      </c>
      <c r="AR8" s="11">
        <v>259</v>
      </c>
      <c r="AS8" s="11"/>
      <c r="AT8" s="11">
        <v>961</v>
      </c>
      <c r="AU8" s="11">
        <v>958</v>
      </c>
      <c r="AV8" s="11">
        <v>1056</v>
      </c>
      <c r="AW8" s="11">
        <v>434</v>
      </c>
      <c r="AX8" s="11">
        <v>55</v>
      </c>
      <c r="AY8" s="11"/>
      <c r="AZ8" s="11">
        <v>33</v>
      </c>
      <c r="BA8" s="11">
        <v>186</v>
      </c>
      <c r="BB8" s="11">
        <v>267</v>
      </c>
      <c r="BC8" s="11">
        <v>280</v>
      </c>
      <c r="BD8" s="11">
        <v>416</v>
      </c>
      <c r="BE8" s="11">
        <v>443</v>
      </c>
      <c r="BF8" s="11">
        <v>394</v>
      </c>
      <c r="BG8" s="11">
        <v>314</v>
      </c>
      <c r="BH8" s="11">
        <v>257</v>
      </c>
      <c r="BI8" s="11">
        <v>206</v>
      </c>
      <c r="BJ8" s="11">
        <v>329</v>
      </c>
      <c r="BK8" s="11">
        <v>179</v>
      </c>
      <c r="BL8" s="11">
        <v>174</v>
      </c>
      <c r="BM8" s="11">
        <v>97</v>
      </c>
      <c r="BN8" s="11">
        <v>87</v>
      </c>
      <c r="BO8" s="11">
        <v>148</v>
      </c>
      <c r="BP8" s="11"/>
      <c r="BQ8" s="11">
        <v>1209</v>
      </c>
      <c r="BR8" s="11">
        <v>2688</v>
      </c>
    </row>
    <row r="9" spans="2:70" x14ac:dyDescent="0.35">
      <c r="B9" s="18" t="s">
        <v>298</v>
      </c>
      <c r="C9" s="17">
        <v>0.124384292149138</v>
      </c>
      <c r="D9" s="17">
        <v>0.122123077202253</v>
      </c>
      <c r="E9" s="17">
        <v>0.12697169333209299</v>
      </c>
      <c r="F9" s="17"/>
      <c r="G9" s="17">
        <v>0.17491387091470101</v>
      </c>
      <c r="H9" s="17">
        <v>0.239122531912142</v>
      </c>
      <c r="I9" s="17">
        <v>0.15777988273927401</v>
      </c>
      <c r="J9" s="17">
        <v>0.10392640297033399</v>
      </c>
      <c r="K9" s="17">
        <v>6.5017329424682094E-2</v>
      </c>
      <c r="L9" s="17">
        <v>2.6646266117603401E-2</v>
      </c>
      <c r="M9" s="17"/>
      <c r="N9" s="17">
        <v>0.128042628237719</v>
      </c>
      <c r="O9" s="17">
        <v>0.108081413313452</v>
      </c>
      <c r="P9" s="17">
        <v>0.14968515492694301</v>
      </c>
      <c r="Q9" s="17">
        <v>0.116724216837217</v>
      </c>
      <c r="R9" s="17"/>
      <c r="S9" s="17">
        <v>0.17519106922288</v>
      </c>
      <c r="T9" s="17">
        <v>0.10903439147746399</v>
      </c>
      <c r="U9" s="17">
        <v>9.6221168518768899E-2</v>
      </c>
      <c r="V9" s="17">
        <v>8.4442925318712295E-2</v>
      </c>
      <c r="W9" s="17">
        <v>9.2294945430656694E-2</v>
      </c>
      <c r="X9" s="17">
        <v>0.153829369361663</v>
      </c>
      <c r="Y9" s="17">
        <v>8.6997985528944999E-2</v>
      </c>
      <c r="Z9" s="17">
        <v>0.145029050149769</v>
      </c>
      <c r="AA9" s="17">
        <v>0.14084562933368699</v>
      </c>
      <c r="AB9" s="17">
        <v>0.10806101927560401</v>
      </c>
      <c r="AC9" s="17">
        <v>0.131745773730299</v>
      </c>
      <c r="AD9" s="17">
        <v>0.18404287278911699</v>
      </c>
      <c r="AE9" s="17"/>
      <c r="AF9" s="17">
        <v>9.7926220686231594E-2</v>
      </c>
      <c r="AG9" s="17">
        <v>0.133119337652463</v>
      </c>
      <c r="AH9" s="17">
        <v>0.125451159699211</v>
      </c>
      <c r="AI9" s="17"/>
      <c r="AJ9" s="17">
        <v>8.5407965653866894E-2</v>
      </c>
      <c r="AK9" s="17">
        <v>0.14991123962411901</v>
      </c>
      <c r="AL9" s="17">
        <v>8.0142256357340805E-2</v>
      </c>
      <c r="AM9" s="17">
        <v>0.196705768265557</v>
      </c>
      <c r="AN9" s="17">
        <v>0.13984755697797399</v>
      </c>
      <c r="AO9" s="17"/>
      <c r="AP9" s="17">
        <v>0.102806327154307</v>
      </c>
      <c r="AQ9" s="17">
        <v>0.143987225731562</v>
      </c>
      <c r="AR9" s="17">
        <v>0.13340808301225901</v>
      </c>
      <c r="AS9" s="17"/>
      <c r="AT9" s="17">
        <v>8.49421905012544E-2</v>
      </c>
      <c r="AU9" s="17">
        <v>0.119113636700951</v>
      </c>
      <c r="AV9" s="17">
        <v>0.15032574632877099</v>
      </c>
      <c r="AW9" s="17">
        <v>0.14757914033208699</v>
      </c>
      <c r="AX9" s="17">
        <v>0.388275448256934</v>
      </c>
      <c r="AY9" s="17"/>
      <c r="AZ9" s="17">
        <v>0.12280826565884299</v>
      </c>
      <c r="BA9" s="17">
        <v>0.10485691636970899</v>
      </c>
      <c r="BB9" s="17">
        <v>8.4476090721703007E-2</v>
      </c>
      <c r="BC9" s="17">
        <v>0.108314917185947</v>
      </c>
      <c r="BD9" s="17">
        <v>0.16333157774831</v>
      </c>
      <c r="BE9" s="17">
        <v>9.2123810318161803E-2</v>
      </c>
      <c r="BF9" s="17">
        <v>0.13274143806181599</v>
      </c>
      <c r="BG9" s="17">
        <v>0.13083739195552299</v>
      </c>
      <c r="BH9" s="17">
        <v>0.128603112804478</v>
      </c>
      <c r="BI9" s="17">
        <v>8.4719653051042995E-2</v>
      </c>
      <c r="BJ9" s="17">
        <v>0.14409624168920901</v>
      </c>
      <c r="BK9" s="17">
        <v>0.16349230839260501</v>
      </c>
      <c r="BL9" s="17">
        <v>0.17437595387400101</v>
      </c>
      <c r="BM9" s="17">
        <v>0.12311091824327</v>
      </c>
      <c r="BN9" s="17">
        <v>0.16797858056059101</v>
      </c>
      <c r="BO9" s="17">
        <v>0.15301026727724601</v>
      </c>
      <c r="BP9" s="17"/>
      <c r="BQ9" s="17">
        <v>0.204641010552126</v>
      </c>
      <c r="BR9" s="17">
        <v>8.8449439408431293E-2</v>
      </c>
    </row>
    <row r="10" spans="2:70" x14ac:dyDescent="0.35">
      <c r="B10" s="18" t="s">
        <v>299</v>
      </c>
      <c r="C10" s="17">
        <v>0.24637530516127301</v>
      </c>
      <c r="D10" s="17">
        <v>0.243054604681155</v>
      </c>
      <c r="E10" s="17">
        <v>0.24878456891443901</v>
      </c>
      <c r="F10" s="17"/>
      <c r="G10" s="17">
        <v>0.38325764416968799</v>
      </c>
      <c r="H10" s="17">
        <v>0.32081761310061402</v>
      </c>
      <c r="I10" s="17">
        <v>0.294021322676293</v>
      </c>
      <c r="J10" s="17">
        <v>0.23192636498295499</v>
      </c>
      <c r="K10" s="17">
        <v>0.19619705800937801</v>
      </c>
      <c r="L10" s="17">
        <v>0.101215790196791</v>
      </c>
      <c r="M10" s="17"/>
      <c r="N10" s="17">
        <v>0.24472766535135099</v>
      </c>
      <c r="O10" s="17">
        <v>0.23457637767190501</v>
      </c>
      <c r="P10" s="17">
        <v>0.27397698465742298</v>
      </c>
      <c r="Q10" s="17">
        <v>0.23841025109764899</v>
      </c>
      <c r="R10" s="17"/>
      <c r="S10" s="17">
        <v>0.27984843248742403</v>
      </c>
      <c r="T10" s="17">
        <v>0.23598745345789601</v>
      </c>
      <c r="U10" s="17">
        <v>0.259230701096066</v>
      </c>
      <c r="V10" s="17">
        <v>0.247715170946568</v>
      </c>
      <c r="W10" s="17">
        <v>0.248221596178652</v>
      </c>
      <c r="X10" s="17">
        <v>0.28417774660984102</v>
      </c>
      <c r="Y10" s="17">
        <v>0.261501219416858</v>
      </c>
      <c r="Z10" s="17">
        <v>0.21281308205142799</v>
      </c>
      <c r="AA10" s="17">
        <v>0.211633296337396</v>
      </c>
      <c r="AB10" s="17">
        <v>0.21168973693241999</v>
      </c>
      <c r="AC10" s="17">
        <v>0.24415527057470701</v>
      </c>
      <c r="AD10" s="17">
        <v>0.21836402064820101</v>
      </c>
      <c r="AE10" s="17"/>
      <c r="AF10" s="17">
        <v>0.184673849577982</v>
      </c>
      <c r="AG10" s="17">
        <v>0.26277677057687698</v>
      </c>
      <c r="AH10" s="17">
        <v>0.270170677085596</v>
      </c>
      <c r="AI10" s="17"/>
      <c r="AJ10" s="17">
        <v>0.19561068809648399</v>
      </c>
      <c r="AK10" s="17">
        <v>0.31948294241172098</v>
      </c>
      <c r="AL10" s="17">
        <v>0.23560935954342299</v>
      </c>
      <c r="AM10" s="17">
        <v>0.17960651352514001</v>
      </c>
      <c r="AN10" s="17">
        <v>0.22301669161552301</v>
      </c>
      <c r="AO10" s="17"/>
      <c r="AP10" s="17">
        <v>0.22655221258219099</v>
      </c>
      <c r="AQ10" s="17">
        <v>0.303858301188695</v>
      </c>
      <c r="AR10" s="17">
        <v>0.25752778658703801</v>
      </c>
      <c r="AS10" s="17"/>
      <c r="AT10" s="17">
        <v>0.20802716467135099</v>
      </c>
      <c r="AU10" s="17">
        <v>0.27147058205058799</v>
      </c>
      <c r="AV10" s="17">
        <v>0.25460508408863097</v>
      </c>
      <c r="AW10" s="17">
        <v>0.324813111684366</v>
      </c>
      <c r="AX10" s="17">
        <v>0.13878623139252499</v>
      </c>
      <c r="AY10" s="17"/>
      <c r="AZ10" s="17">
        <v>0.25727733997080598</v>
      </c>
      <c r="BA10" s="17">
        <v>0.226379873637678</v>
      </c>
      <c r="BB10" s="17">
        <v>0.24216787846426799</v>
      </c>
      <c r="BC10" s="17">
        <v>0.218331448302299</v>
      </c>
      <c r="BD10" s="17">
        <v>0.243321557019546</v>
      </c>
      <c r="BE10" s="17">
        <v>0.23168178634605199</v>
      </c>
      <c r="BF10" s="17">
        <v>0.24431656775032701</v>
      </c>
      <c r="BG10" s="17">
        <v>0.23708162756936399</v>
      </c>
      <c r="BH10" s="17">
        <v>0.25832063350816298</v>
      </c>
      <c r="BI10" s="17">
        <v>0.29583138912050899</v>
      </c>
      <c r="BJ10" s="17">
        <v>0.28234444974330503</v>
      </c>
      <c r="BK10" s="17">
        <v>0.22930675169669601</v>
      </c>
      <c r="BL10" s="17">
        <v>0.23874213399104699</v>
      </c>
      <c r="BM10" s="17">
        <v>0.27144035773517999</v>
      </c>
      <c r="BN10" s="17">
        <v>0.182034579339307</v>
      </c>
      <c r="BO10" s="17">
        <v>0.32785663924576403</v>
      </c>
      <c r="BP10" s="17"/>
      <c r="BQ10" s="17">
        <v>0.28536605549625299</v>
      </c>
      <c r="BR10" s="17">
        <v>0.22331870004883</v>
      </c>
    </row>
    <row r="11" spans="2:70" x14ac:dyDescent="0.35">
      <c r="B11" s="18" t="s">
        <v>300</v>
      </c>
      <c r="C11" s="17">
        <v>0.21140106196158501</v>
      </c>
      <c r="D11" s="17">
        <v>0.21937771217410301</v>
      </c>
      <c r="E11" s="17">
        <v>0.20424865253038799</v>
      </c>
      <c r="F11" s="17"/>
      <c r="G11" s="17">
        <v>0.182459838676685</v>
      </c>
      <c r="H11" s="17">
        <v>0.179745434292366</v>
      </c>
      <c r="I11" s="17">
        <v>0.24990390357459299</v>
      </c>
      <c r="J11" s="17">
        <v>0.226369817424521</v>
      </c>
      <c r="K11" s="17">
        <v>0.20592292892787001</v>
      </c>
      <c r="L11" s="17">
        <v>0.216388860648973</v>
      </c>
      <c r="M11" s="17"/>
      <c r="N11" s="17">
        <v>0.20525875961388099</v>
      </c>
      <c r="O11" s="17">
        <v>0.22107399817621301</v>
      </c>
      <c r="P11" s="17">
        <v>0.22000522501564701</v>
      </c>
      <c r="Q11" s="17">
        <v>0.199277634742831</v>
      </c>
      <c r="R11" s="17"/>
      <c r="S11" s="17">
        <v>0.199705694157536</v>
      </c>
      <c r="T11" s="17">
        <v>0.19768469777365899</v>
      </c>
      <c r="U11" s="17">
        <v>0.21265260481943901</v>
      </c>
      <c r="V11" s="17">
        <v>0.230784086407235</v>
      </c>
      <c r="W11" s="17">
        <v>0.23151303301394699</v>
      </c>
      <c r="X11" s="17">
        <v>0.20176758945342901</v>
      </c>
      <c r="Y11" s="17">
        <v>0.19536201836195199</v>
      </c>
      <c r="Z11" s="17">
        <v>0.211222681847791</v>
      </c>
      <c r="AA11" s="17">
        <v>0.20705493291066701</v>
      </c>
      <c r="AB11" s="17">
        <v>0.230354915699371</v>
      </c>
      <c r="AC11" s="17">
        <v>0.21004115650622401</v>
      </c>
      <c r="AD11" s="17">
        <v>0.25043266538466202</v>
      </c>
      <c r="AE11" s="17"/>
      <c r="AF11" s="17">
        <v>0.212302855384739</v>
      </c>
      <c r="AG11" s="17">
        <v>0.20832562570807001</v>
      </c>
      <c r="AH11" s="17">
        <v>0.242775720771438</v>
      </c>
      <c r="AI11" s="17"/>
      <c r="AJ11" s="17">
        <v>0.20164547574724301</v>
      </c>
      <c r="AK11" s="17">
        <v>0.20108377053554199</v>
      </c>
      <c r="AL11" s="17">
        <v>0.24138469409421301</v>
      </c>
      <c r="AM11" s="17">
        <v>0.27626451290523302</v>
      </c>
      <c r="AN11" s="17">
        <v>0.23376844757066401</v>
      </c>
      <c r="AO11" s="17"/>
      <c r="AP11" s="17">
        <v>0.180207379183774</v>
      </c>
      <c r="AQ11" s="17">
        <v>0.204960237324806</v>
      </c>
      <c r="AR11" s="17">
        <v>0.21064030802814199</v>
      </c>
      <c r="AS11" s="17"/>
      <c r="AT11" s="17">
        <v>0.22324579215896601</v>
      </c>
      <c r="AU11" s="17">
        <v>0.20988100523412501</v>
      </c>
      <c r="AV11" s="17">
        <v>0.19833628907833301</v>
      </c>
      <c r="AW11" s="17">
        <v>0.235778907171908</v>
      </c>
      <c r="AX11" s="17">
        <v>0.18009631925901801</v>
      </c>
      <c r="AY11" s="17"/>
      <c r="AZ11" s="17">
        <v>0.22250037308881601</v>
      </c>
      <c r="BA11" s="17">
        <v>0.20116569611635299</v>
      </c>
      <c r="BB11" s="17">
        <v>0.26574755964751301</v>
      </c>
      <c r="BC11" s="17">
        <v>0.23129213886864999</v>
      </c>
      <c r="BD11" s="17">
        <v>0.18006846651004199</v>
      </c>
      <c r="BE11" s="17">
        <v>0.22083172383737501</v>
      </c>
      <c r="BF11" s="17">
        <v>0.197511648853259</v>
      </c>
      <c r="BG11" s="17">
        <v>0.20299700267881601</v>
      </c>
      <c r="BH11" s="17">
        <v>0.229662192206431</v>
      </c>
      <c r="BI11" s="17">
        <v>0.211295258070721</v>
      </c>
      <c r="BJ11" s="17">
        <v>0.193403748876637</v>
      </c>
      <c r="BK11" s="17">
        <v>0.22042998691874299</v>
      </c>
      <c r="BL11" s="17">
        <v>0.21338411734068999</v>
      </c>
      <c r="BM11" s="17">
        <v>0.20754587074974601</v>
      </c>
      <c r="BN11" s="17">
        <v>0.26303327377801</v>
      </c>
      <c r="BO11" s="17">
        <v>0.21209549230388</v>
      </c>
      <c r="BP11" s="17"/>
      <c r="BQ11" s="17">
        <v>0.212582467424655</v>
      </c>
      <c r="BR11" s="17">
        <v>0.20839964302519701</v>
      </c>
    </row>
    <row r="12" spans="2:70" x14ac:dyDescent="0.35">
      <c r="B12" s="18" t="s">
        <v>301</v>
      </c>
      <c r="C12" s="17">
        <v>0.18465179459650899</v>
      </c>
      <c r="D12" s="17">
        <v>0.17509437839525299</v>
      </c>
      <c r="E12" s="17">
        <v>0.19422778615377401</v>
      </c>
      <c r="F12" s="17"/>
      <c r="G12" s="17">
        <v>0.13670130368764</v>
      </c>
      <c r="H12" s="17">
        <v>0.13583886733027201</v>
      </c>
      <c r="I12" s="17">
        <v>0.16586587020977001</v>
      </c>
      <c r="J12" s="17">
        <v>0.21771694154813301</v>
      </c>
      <c r="K12" s="17">
        <v>0.191427310344426</v>
      </c>
      <c r="L12" s="17">
        <v>0.24004540170429201</v>
      </c>
      <c r="M12" s="17"/>
      <c r="N12" s="17">
        <v>0.187096318085064</v>
      </c>
      <c r="O12" s="17">
        <v>0.196429223961059</v>
      </c>
      <c r="P12" s="17">
        <v>0.172112972342987</v>
      </c>
      <c r="Q12" s="17">
        <v>0.17889486557590101</v>
      </c>
      <c r="R12" s="17"/>
      <c r="S12" s="17">
        <v>0.169774297567021</v>
      </c>
      <c r="T12" s="17">
        <v>0.180947884194126</v>
      </c>
      <c r="U12" s="17">
        <v>0.180971369931515</v>
      </c>
      <c r="V12" s="17">
        <v>0.16559983442482501</v>
      </c>
      <c r="W12" s="17">
        <v>0.18194488589249699</v>
      </c>
      <c r="X12" s="17">
        <v>0.16210103403793399</v>
      </c>
      <c r="Y12" s="17">
        <v>0.18801028840963599</v>
      </c>
      <c r="Z12" s="17">
        <v>0.18123401633830699</v>
      </c>
      <c r="AA12" s="17">
        <v>0.20282291640626501</v>
      </c>
      <c r="AB12" s="17">
        <v>0.22582957351886301</v>
      </c>
      <c r="AC12" s="17">
        <v>0.19783225297155499</v>
      </c>
      <c r="AD12" s="17">
        <v>0.19461253193037401</v>
      </c>
      <c r="AE12" s="17"/>
      <c r="AF12" s="17">
        <v>0.19093160082274999</v>
      </c>
      <c r="AG12" s="17">
        <v>0.19623044025645001</v>
      </c>
      <c r="AH12" s="17">
        <v>0.16943369125593899</v>
      </c>
      <c r="AI12" s="17"/>
      <c r="AJ12" s="17">
        <v>0.20540378983791699</v>
      </c>
      <c r="AK12" s="17">
        <v>0.172147880489256</v>
      </c>
      <c r="AL12" s="17">
        <v>0.191942316488251</v>
      </c>
      <c r="AM12" s="17">
        <v>0.16550627100188101</v>
      </c>
      <c r="AN12" s="17">
        <v>0.17049993379935799</v>
      </c>
      <c r="AO12" s="17"/>
      <c r="AP12" s="17">
        <v>0.21523294666513701</v>
      </c>
      <c r="AQ12" s="17">
        <v>0.17452986287935299</v>
      </c>
      <c r="AR12" s="17">
        <v>0.16247734353030199</v>
      </c>
      <c r="AS12" s="17"/>
      <c r="AT12" s="17">
        <v>0.18521409438096501</v>
      </c>
      <c r="AU12" s="17">
        <v>0.18682853797070101</v>
      </c>
      <c r="AV12" s="17">
        <v>0.19078169625782401</v>
      </c>
      <c r="AW12" s="17">
        <v>0.15107194781205099</v>
      </c>
      <c r="AX12" s="17">
        <v>0.124753380249582</v>
      </c>
      <c r="AY12" s="17"/>
      <c r="AZ12" s="17">
        <v>0.154083108820043</v>
      </c>
      <c r="BA12" s="17">
        <v>0.17259018258685799</v>
      </c>
      <c r="BB12" s="17">
        <v>0.13878615699750599</v>
      </c>
      <c r="BC12" s="17">
        <v>0.16354868814027099</v>
      </c>
      <c r="BD12" s="17">
        <v>0.162826690314121</v>
      </c>
      <c r="BE12" s="17">
        <v>0.22791118315985701</v>
      </c>
      <c r="BF12" s="17">
        <v>0.214261589665488</v>
      </c>
      <c r="BG12" s="17">
        <v>0.19501667403276499</v>
      </c>
      <c r="BH12" s="17">
        <v>0.17132824763471699</v>
      </c>
      <c r="BI12" s="17">
        <v>0.140887430927183</v>
      </c>
      <c r="BJ12" s="17">
        <v>0.16609177467812999</v>
      </c>
      <c r="BK12" s="17">
        <v>0.16776899024955699</v>
      </c>
      <c r="BL12" s="17">
        <v>0.20237535833687201</v>
      </c>
      <c r="BM12" s="17">
        <v>0.194237622250472</v>
      </c>
      <c r="BN12" s="17">
        <v>0.219710719526306</v>
      </c>
      <c r="BO12" s="17">
        <v>0.16870696872604901</v>
      </c>
      <c r="BP12" s="17"/>
      <c r="BQ12" s="17">
        <v>0.13585931787076999</v>
      </c>
      <c r="BR12" s="17">
        <v>0.210342315461679</v>
      </c>
    </row>
    <row r="13" spans="2:70" x14ac:dyDescent="0.35">
      <c r="B13" s="18" t="s">
        <v>302</v>
      </c>
      <c r="C13" s="17">
        <v>0.22903706276198499</v>
      </c>
      <c r="D13" s="17">
        <v>0.23685395392415401</v>
      </c>
      <c r="E13" s="17">
        <v>0.22095172729725099</v>
      </c>
      <c r="F13" s="17"/>
      <c r="G13" s="17">
        <v>0.11512391935465</v>
      </c>
      <c r="H13" s="17">
        <v>0.11906960562831199</v>
      </c>
      <c r="I13" s="17">
        <v>0.12822745722461901</v>
      </c>
      <c r="J13" s="17">
        <v>0.21742960114076401</v>
      </c>
      <c r="K13" s="17">
        <v>0.33585070470410699</v>
      </c>
      <c r="L13" s="17">
        <v>0.41459306759603298</v>
      </c>
      <c r="M13" s="17"/>
      <c r="N13" s="17">
        <v>0.230931615430541</v>
      </c>
      <c r="O13" s="17">
        <v>0.239016781306054</v>
      </c>
      <c r="P13" s="17">
        <v>0.178970540788432</v>
      </c>
      <c r="Q13" s="17">
        <v>0.25977324599682</v>
      </c>
      <c r="R13" s="17"/>
      <c r="S13" s="17">
        <v>0.175480506565139</v>
      </c>
      <c r="T13" s="17">
        <v>0.26931994109889701</v>
      </c>
      <c r="U13" s="17">
        <v>0.241892229749893</v>
      </c>
      <c r="V13" s="17">
        <v>0.27145798290266099</v>
      </c>
      <c r="W13" s="17">
        <v>0.23971386659035701</v>
      </c>
      <c r="X13" s="17">
        <v>0.186712904400998</v>
      </c>
      <c r="Y13" s="17">
        <v>0.25851300917297998</v>
      </c>
      <c r="Z13" s="17">
        <v>0.249701169612705</v>
      </c>
      <c r="AA13" s="17">
        <v>0.235137193164695</v>
      </c>
      <c r="AB13" s="17">
        <v>0.224064754573743</v>
      </c>
      <c r="AC13" s="17">
        <v>0.21622554621721399</v>
      </c>
      <c r="AD13" s="17">
        <v>0.152547909247646</v>
      </c>
      <c r="AE13" s="17"/>
      <c r="AF13" s="17">
        <v>0.31012655588095001</v>
      </c>
      <c r="AG13" s="17">
        <v>0.196508706138527</v>
      </c>
      <c r="AH13" s="17">
        <v>0.189229857238286</v>
      </c>
      <c r="AI13" s="17"/>
      <c r="AJ13" s="17">
        <v>0.30922752280228299</v>
      </c>
      <c r="AK13" s="17">
        <v>0.15365451656342999</v>
      </c>
      <c r="AL13" s="17">
        <v>0.24531133841662101</v>
      </c>
      <c r="AM13" s="17">
        <v>0.181916934302188</v>
      </c>
      <c r="AN13" s="17">
        <v>0.22578018942937</v>
      </c>
      <c r="AO13" s="17"/>
      <c r="AP13" s="17">
        <v>0.27309843411704499</v>
      </c>
      <c r="AQ13" s="17">
        <v>0.16957142487483101</v>
      </c>
      <c r="AR13" s="17">
        <v>0.229837212679537</v>
      </c>
      <c r="AS13" s="17"/>
      <c r="AT13" s="17">
        <v>0.29462700599375002</v>
      </c>
      <c r="AU13" s="17">
        <v>0.20408784041619901</v>
      </c>
      <c r="AV13" s="17">
        <v>0.20511743864126</v>
      </c>
      <c r="AW13" s="17">
        <v>0.13824046877287099</v>
      </c>
      <c r="AX13" s="17">
        <v>0.13952927798091999</v>
      </c>
      <c r="AY13" s="17"/>
      <c r="AZ13" s="17">
        <v>0.24333091246149099</v>
      </c>
      <c r="BA13" s="17">
        <v>0.27930257493548499</v>
      </c>
      <c r="BB13" s="17">
        <v>0.26051158326204199</v>
      </c>
      <c r="BC13" s="17">
        <v>0.275186608888835</v>
      </c>
      <c r="BD13" s="17">
        <v>0.24836713897836701</v>
      </c>
      <c r="BE13" s="17">
        <v>0.223478528135064</v>
      </c>
      <c r="BF13" s="17">
        <v>0.21116875566911</v>
      </c>
      <c r="BG13" s="17">
        <v>0.23406730376353199</v>
      </c>
      <c r="BH13" s="17">
        <v>0.20783440206437101</v>
      </c>
      <c r="BI13" s="17">
        <v>0.26305295899300901</v>
      </c>
      <c r="BJ13" s="17">
        <v>0.20816528868784501</v>
      </c>
      <c r="BK13" s="17">
        <v>0.219001962742399</v>
      </c>
      <c r="BL13" s="17">
        <v>0.16479059391075901</v>
      </c>
      <c r="BM13" s="17">
        <v>0.20366523102133199</v>
      </c>
      <c r="BN13" s="17">
        <v>0.16724284679578599</v>
      </c>
      <c r="BO13" s="17">
        <v>0.13833063244705901</v>
      </c>
      <c r="BP13" s="17"/>
      <c r="BQ13" s="17">
        <v>0.16155114865619599</v>
      </c>
      <c r="BR13" s="17">
        <v>0.26479090466470501</v>
      </c>
    </row>
    <row r="14" spans="2:70" x14ac:dyDescent="0.35">
      <c r="B14" s="18" t="s">
        <v>129</v>
      </c>
      <c r="C14" s="17">
        <v>4.1504833695113E-3</v>
      </c>
      <c r="D14" s="17">
        <v>3.4962736230823698E-3</v>
      </c>
      <c r="E14" s="17">
        <v>4.8155717720557703E-3</v>
      </c>
      <c r="F14" s="17"/>
      <c r="G14" s="17">
        <v>7.5434231966358799E-3</v>
      </c>
      <c r="H14" s="17">
        <v>5.4059477362946402E-3</v>
      </c>
      <c r="I14" s="17">
        <v>4.2015635754495103E-3</v>
      </c>
      <c r="J14" s="17">
        <v>2.6308719332927802E-3</v>
      </c>
      <c r="K14" s="17">
        <v>5.5846685895360598E-3</v>
      </c>
      <c r="L14" s="17">
        <v>1.1106137363072401E-3</v>
      </c>
      <c r="M14" s="17"/>
      <c r="N14" s="17">
        <v>3.94301328144369E-3</v>
      </c>
      <c r="O14" s="17">
        <v>8.2220557131777402E-4</v>
      </c>
      <c r="P14" s="17">
        <v>5.2491222685671001E-3</v>
      </c>
      <c r="Q14" s="17">
        <v>6.9197857495819498E-3</v>
      </c>
      <c r="R14" s="17"/>
      <c r="S14" s="17">
        <v>0</v>
      </c>
      <c r="T14" s="17">
        <v>7.0256319979582196E-3</v>
      </c>
      <c r="U14" s="17">
        <v>9.0319258843177992E-3</v>
      </c>
      <c r="V14" s="17">
        <v>0</v>
      </c>
      <c r="W14" s="17">
        <v>6.3116728938895699E-3</v>
      </c>
      <c r="X14" s="17">
        <v>1.1411356136134299E-2</v>
      </c>
      <c r="Y14" s="17">
        <v>9.6154791096289497E-3</v>
      </c>
      <c r="Z14" s="17">
        <v>0</v>
      </c>
      <c r="AA14" s="17">
        <v>2.5060318472900698E-3</v>
      </c>
      <c r="AB14" s="17">
        <v>0</v>
      </c>
      <c r="AC14" s="17">
        <v>0</v>
      </c>
      <c r="AD14" s="17">
        <v>0</v>
      </c>
      <c r="AE14" s="17"/>
      <c r="AF14" s="17">
        <v>4.0389176473467304E-3</v>
      </c>
      <c r="AG14" s="17">
        <v>3.03911966761313E-3</v>
      </c>
      <c r="AH14" s="17">
        <v>2.9388939495302601E-3</v>
      </c>
      <c r="AI14" s="17"/>
      <c r="AJ14" s="17">
        <v>2.7045578622066102E-3</v>
      </c>
      <c r="AK14" s="17">
        <v>3.7196503759309202E-3</v>
      </c>
      <c r="AL14" s="17">
        <v>5.6100351001517404E-3</v>
      </c>
      <c r="AM14" s="17">
        <v>0</v>
      </c>
      <c r="AN14" s="17">
        <v>7.0871806071116303E-3</v>
      </c>
      <c r="AO14" s="17"/>
      <c r="AP14" s="17">
        <v>2.1027002975462202E-3</v>
      </c>
      <c r="AQ14" s="17">
        <v>3.0929480007530299E-3</v>
      </c>
      <c r="AR14" s="17">
        <v>6.1092661627219604E-3</v>
      </c>
      <c r="AS14" s="17"/>
      <c r="AT14" s="17">
        <v>3.9437522937136298E-3</v>
      </c>
      <c r="AU14" s="17">
        <v>8.6183976274350794E-3</v>
      </c>
      <c r="AV14" s="17">
        <v>8.3374560518049696E-4</v>
      </c>
      <c r="AW14" s="17">
        <v>2.5164242267164899E-3</v>
      </c>
      <c r="AX14" s="17">
        <v>2.8559342861021499E-2</v>
      </c>
      <c r="AY14" s="17"/>
      <c r="AZ14" s="17">
        <v>0</v>
      </c>
      <c r="BA14" s="17">
        <v>1.5704756353916698E-2</v>
      </c>
      <c r="BB14" s="17">
        <v>8.3107309069673802E-3</v>
      </c>
      <c r="BC14" s="17">
        <v>3.3261986139972001E-3</v>
      </c>
      <c r="BD14" s="17">
        <v>2.0845694296139799E-3</v>
      </c>
      <c r="BE14" s="17">
        <v>3.9729682034908703E-3</v>
      </c>
      <c r="BF14" s="17">
        <v>0</v>
      </c>
      <c r="BG14" s="17">
        <v>0</v>
      </c>
      <c r="BH14" s="17">
        <v>4.2514117818396998E-3</v>
      </c>
      <c r="BI14" s="17">
        <v>4.21330983753458E-3</v>
      </c>
      <c r="BJ14" s="17">
        <v>5.8984963248748402E-3</v>
      </c>
      <c r="BK14" s="17">
        <v>0</v>
      </c>
      <c r="BL14" s="17">
        <v>6.3318425466308004E-3</v>
      </c>
      <c r="BM14" s="17">
        <v>0</v>
      </c>
      <c r="BN14" s="17">
        <v>0</v>
      </c>
      <c r="BO14" s="17">
        <v>0</v>
      </c>
      <c r="BP14" s="17"/>
      <c r="BQ14" s="17">
        <v>0</v>
      </c>
      <c r="BR14" s="17">
        <v>4.6989973911577103E-3</v>
      </c>
    </row>
    <row r="15" spans="2:70" x14ac:dyDescent="0.35">
      <c r="B15" s="18" t="s">
        <v>303</v>
      </c>
      <c r="C15" s="21">
        <v>0.37075959731041103</v>
      </c>
      <c r="D15" s="21">
        <v>0.36517768188340699</v>
      </c>
      <c r="E15" s="21">
        <v>0.37575626224653103</v>
      </c>
      <c r="F15" s="21"/>
      <c r="G15" s="21">
        <v>0.558171515084389</v>
      </c>
      <c r="H15" s="21">
        <v>0.55994014501275602</v>
      </c>
      <c r="I15" s="21">
        <v>0.45180120541556701</v>
      </c>
      <c r="J15" s="21">
        <v>0.335852767953288</v>
      </c>
      <c r="K15" s="21">
        <v>0.26121438743406</v>
      </c>
      <c r="L15" s="21">
        <v>0.12786205631439501</v>
      </c>
      <c r="M15" s="21"/>
      <c r="N15" s="21">
        <v>0.37277029358906999</v>
      </c>
      <c r="O15" s="21">
        <v>0.34265779098535698</v>
      </c>
      <c r="P15" s="21">
        <v>0.42366213958436699</v>
      </c>
      <c r="Q15" s="21">
        <v>0.35513446793486603</v>
      </c>
      <c r="R15" s="21"/>
      <c r="S15" s="21">
        <v>0.455039501710304</v>
      </c>
      <c r="T15" s="21">
        <v>0.34502184493535898</v>
      </c>
      <c r="U15" s="21">
        <v>0.35545186961483499</v>
      </c>
      <c r="V15" s="21">
        <v>0.33215809626527998</v>
      </c>
      <c r="W15" s="21">
        <v>0.340516541609309</v>
      </c>
      <c r="X15" s="21">
        <v>0.43800711597150399</v>
      </c>
      <c r="Y15" s="21">
        <v>0.348499204945803</v>
      </c>
      <c r="Z15" s="21">
        <v>0.35784213220119698</v>
      </c>
      <c r="AA15" s="21">
        <v>0.35247892567108302</v>
      </c>
      <c r="AB15" s="21">
        <v>0.31975075620802301</v>
      </c>
      <c r="AC15" s="21">
        <v>0.37590104430500698</v>
      </c>
      <c r="AD15" s="21">
        <v>0.402406893437318</v>
      </c>
      <c r="AE15" s="21"/>
      <c r="AF15" s="21">
        <v>0.28260007026421402</v>
      </c>
      <c r="AG15" s="21">
        <v>0.39589610822933902</v>
      </c>
      <c r="AH15" s="21">
        <v>0.395621836784808</v>
      </c>
      <c r="AI15" s="21"/>
      <c r="AJ15" s="21">
        <v>0.28101865375035101</v>
      </c>
      <c r="AK15" s="21">
        <v>0.46939418203583999</v>
      </c>
      <c r="AL15" s="21">
        <v>0.315751615900764</v>
      </c>
      <c r="AM15" s="21">
        <v>0.37631228179069798</v>
      </c>
      <c r="AN15" s="21">
        <v>0.36286424859349697</v>
      </c>
      <c r="AO15" s="21"/>
      <c r="AP15" s="21">
        <v>0.32935853973649698</v>
      </c>
      <c r="AQ15" s="21">
        <v>0.44784552692025698</v>
      </c>
      <c r="AR15" s="21">
        <v>0.39093586959929699</v>
      </c>
      <c r="AS15" s="21"/>
      <c r="AT15" s="21">
        <v>0.29296935517260603</v>
      </c>
      <c r="AU15" s="21">
        <v>0.39058421875153898</v>
      </c>
      <c r="AV15" s="21">
        <v>0.40493083041740202</v>
      </c>
      <c r="AW15" s="21">
        <v>0.47239225201645302</v>
      </c>
      <c r="AX15" s="21">
        <v>0.52706167964945905</v>
      </c>
      <c r="AY15" s="21"/>
      <c r="AZ15" s="21">
        <v>0.38008560562964999</v>
      </c>
      <c r="BA15" s="21">
        <v>0.33123679000738798</v>
      </c>
      <c r="BB15" s="21">
        <v>0.32664396918597099</v>
      </c>
      <c r="BC15" s="21">
        <v>0.32664636548824699</v>
      </c>
      <c r="BD15" s="21">
        <v>0.40665313476785597</v>
      </c>
      <c r="BE15" s="21">
        <v>0.32380559666421399</v>
      </c>
      <c r="BF15" s="21">
        <v>0.37705800581214299</v>
      </c>
      <c r="BG15" s="21">
        <v>0.36791901952488698</v>
      </c>
      <c r="BH15" s="21">
        <v>0.38692374631264098</v>
      </c>
      <c r="BI15" s="21">
        <v>0.380551042171552</v>
      </c>
      <c r="BJ15" s="21">
        <v>0.42644069143251401</v>
      </c>
      <c r="BK15" s="21">
        <v>0.39279906008930199</v>
      </c>
      <c r="BL15" s="21">
        <v>0.413118087865048</v>
      </c>
      <c r="BM15" s="21">
        <v>0.39455127597845102</v>
      </c>
      <c r="BN15" s="21">
        <v>0.35001315989989801</v>
      </c>
      <c r="BO15" s="21">
        <v>0.48086690652301101</v>
      </c>
      <c r="BP15" s="21"/>
      <c r="BQ15" s="21">
        <v>0.49000706604837801</v>
      </c>
      <c r="BR15" s="21">
        <v>0.31176813945726101</v>
      </c>
    </row>
    <row r="16" spans="2:70" x14ac:dyDescent="0.35">
      <c r="B16" s="18" t="s">
        <v>304</v>
      </c>
      <c r="C16" s="21">
        <v>0.41368885735849298</v>
      </c>
      <c r="D16" s="21">
        <v>0.41194833231940697</v>
      </c>
      <c r="E16" s="21">
        <v>0.415179513451025</v>
      </c>
      <c r="F16" s="21"/>
      <c r="G16" s="21">
        <v>0.25182522304228999</v>
      </c>
      <c r="H16" s="21">
        <v>0.25490847295858399</v>
      </c>
      <c r="I16" s="21">
        <v>0.29409332743438998</v>
      </c>
      <c r="J16" s="21">
        <v>0.43514654268889802</v>
      </c>
      <c r="K16" s="21">
        <v>0.527278015048533</v>
      </c>
      <c r="L16" s="21">
        <v>0.65463846930032499</v>
      </c>
      <c r="M16" s="21"/>
      <c r="N16" s="21">
        <v>0.41802793351560502</v>
      </c>
      <c r="O16" s="21">
        <v>0.43544600526711302</v>
      </c>
      <c r="P16" s="21">
        <v>0.35108351313142</v>
      </c>
      <c r="Q16" s="21">
        <v>0.43866811157272101</v>
      </c>
      <c r="R16" s="21"/>
      <c r="S16" s="21">
        <v>0.34525480413215998</v>
      </c>
      <c r="T16" s="21">
        <v>0.45026782529302301</v>
      </c>
      <c r="U16" s="21">
        <v>0.42286359968140802</v>
      </c>
      <c r="V16" s="21">
        <v>0.437057817327485</v>
      </c>
      <c r="W16" s="21">
        <v>0.421658752482854</v>
      </c>
      <c r="X16" s="21">
        <v>0.34881393843893299</v>
      </c>
      <c r="Y16" s="21">
        <v>0.446523297582617</v>
      </c>
      <c r="Z16" s="21">
        <v>0.43093518595101099</v>
      </c>
      <c r="AA16" s="21">
        <v>0.43796010957095999</v>
      </c>
      <c r="AB16" s="21">
        <v>0.44989432809260599</v>
      </c>
      <c r="AC16" s="21">
        <v>0.414057799188769</v>
      </c>
      <c r="AD16" s="21">
        <v>0.34716044117801897</v>
      </c>
      <c r="AE16" s="21"/>
      <c r="AF16" s="21">
        <v>0.50105815670370002</v>
      </c>
      <c r="AG16" s="21">
        <v>0.39273914639497698</v>
      </c>
      <c r="AH16" s="21">
        <v>0.35866354849422399</v>
      </c>
      <c r="AI16" s="21"/>
      <c r="AJ16" s="21">
        <v>0.51463131264019901</v>
      </c>
      <c r="AK16" s="21">
        <v>0.32580239705268699</v>
      </c>
      <c r="AL16" s="21">
        <v>0.437253654904872</v>
      </c>
      <c r="AM16" s="21">
        <v>0.347423205304069</v>
      </c>
      <c r="AN16" s="21">
        <v>0.39628012322872802</v>
      </c>
      <c r="AO16" s="21"/>
      <c r="AP16" s="21">
        <v>0.48833138078218302</v>
      </c>
      <c r="AQ16" s="21">
        <v>0.34410128775418403</v>
      </c>
      <c r="AR16" s="21">
        <v>0.39231455620983902</v>
      </c>
      <c r="AS16" s="21"/>
      <c r="AT16" s="21">
        <v>0.479841100374715</v>
      </c>
      <c r="AU16" s="21">
        <v>0.39091637838690002</v>
      </c>
      <c r="AV16" s="21">
        <v>0.39589913489908402</v>
      </c>
      <c r="AW16" s="21">
        <v>0.28931241658492202</v>
      </c>
      <c r="AX16" s="21">
        <v>0.26428265823050201</v>
      </c>
      <c r="AY16" s="21"/>
      <c r="AZ16" s="21">
        <v>0.39741402128153402</v>
      </c>
      <c r="BA16" s="21">
        <v>0.45189275752234198</v>
      </c>
      <c r="BB16" s="21">
        <v>0.39929774025954801</v>
      </c>
      <c r="BC16" s="21">
        <v>0.43873529702910602</v>
      </c>
      <c r="BD16" s="21">
        <v>0.41119382929248799</v>
      </c>
      <c r="BE16" s="21">
        <v>0.451389711294921</v>
      </c>
      <c r="BF16" s="21">
        <v>0.425430345334598</v>
      </c>
      <c r="BG16" s="21">
        <v>0.42908397779629698</v>
      </c>
      <c r="BH16" s="21">
        <v>0.37916264969908903</v>
      </c>
      <c r="BI16" s="21">
        <v>0.40394038992019199</v>
      </c>
      <c r="BJ16" s="21">
        <v>0.37425706336597497</v>
      </c>
      <c r="BK16" s="21">
        <v>0.38677095299195602</v>
      </c>
      <c r="BL16" s="21">
        <v>0.36716595224763099</v>
      </c>
      <c r="BM16" s="21">
        <v>0.39790285327180402</v>
      </c>
      <c r="BN16" s="21">
        <v>0.38695356632209199</v>
      </c>
      <c r="BO16" s="21">
        <v>0.30703760117310902</v>
      </c>
      <c r="BP16" s="21"/>
      <c r="BQ16" s="21">
        <v>0.29741046652696701</v>
      </c>
      <c r="BR16" s="21">
        <v>0.47513322012638398</v>
      </c>
    </row>
    <row r="17" spans="2:70" x14ac:dyDescent="0.35">
      <c r="B17" s="18" t="s">
        <v>143</v>
      </c>
      <c r="C17" s="22">
        <v>-4.2929260048082798E-2</v>
      </c>
      <c r="D17" s="22">
        <v>-4.67706504359994E-2</v>
      </c>
      <c r="E17" s="22">
        <v>-3.9423251204493602E-2</v>
      </c>
      <c r="F17" s="22"/>
      <c r="G17" s="22">
        <v>0.30634629204209901</v>
      </c>
      <c r="H17" s="22">
        <v>0.30503167205417198</v>
      </c>
      <c r="I17" s="22">
        <v>0.157707877981178</v>
      </c>
      <c r="J17" s="22">
        <v>-9.92937747356092E-2</v>
      </c>
      <c r="K17" s="22">
        <v>-0.266063627614473</v>
      </c>
      <c r="L17" s="22">
        <v>-0.52677641298593003</v>
      </c>
      <c r="M17" s="22"/>
      <c r="N17" s="22">
        <v>-4.5257639926535399E-2</v>
      </c>
      <c r="O17" s="22">
        <v>-9.2788214281756196E-2</v>
      </c>
      <c r="P17" s="22">
        <v>7.2578626452947007E-2</v>
      </c>
      <c r="Q17" s="22">
        <v>-8.3533643637855204E-2</v>
      </c>
      <c r="R17" s="22"/>
      <c r="S17" s="22">
        <v>0.10978469757814301</v>
      </c>
      <c r="T17" s="22">
        <v>-0.105245980357664</v>
      </c>
      <c r="U17" s="22">
        <v>-6.7411730066572806E-2</v>
      </c>
      <c r="V17" s="22">
        <v>-0.10489972106220601</v>
      </c>
      <c r="W17" s="22">
        <v>-8.1142210873545298E-2</v>
      </c>
      <c r="X17" s="22">
        <v>8.9193177532571194E-2</v>
      </c>
      <c r="Y17" s="22">
        <v>-9.8024092636813803E-2</v>
      </c>
      <c r="Z17" s="22">
        <v>-7.3093053749813702E-2</v>
      </c>
      <c r="AA17" s="22">
        <v>-8.5481183899877605E-2</v>
      </c>
      <c r="AB17" s="22">
        <v>-0.130143571884582</v>
      </c>
      <c r="AC17" s="22">
        <v>-3.8156754883762099E-2</v>
      </c>
      <c r="AD17" s="22">
        <v>5.5246452259298903E-2</v>
      </c>
      <c r="AE17" s="22"/>
      <c r="AF17" s="22">
        <v>-0.218458086439486</v>
      </c>
      <c r="AG17" s="22">
        <v>3.1569618343624301E-3</v>
      </c>
      <c r="AH17" s="22">
        <v>3.6958288290583403E-2</v>
      </c>
      <c r="AI17" s="22"/>
      <c r="AJ17" s="22">
        <v>-0.233612658889848</v>
      </c>
      <c r="AK17" s="22">
        <v>0.143591784983154</v>
      </c>
      <c r="AL17" s="22">
        <v>-0.121502039004107</v>
      </c>
      <c r="AM17" s="22">
        <v>2.8889076486628501E-2</v>
      </c>
      <c r="AN17" s="22">
        <v>-3.3415874635230998E-2</v>
      </c>
      <c r="AO17" s="22"/>
      <c r="AP17" s="22">
        <v>-0.15897284104568499</v>
      </c>
      <c r="AQ17" s="22">
        <v>0.103744239166073</v>
      </c>
      <c r="AR17" s="22">
        <v>-1.3786866105422501E-3</v>
      </c>
      <c r="AS17" s="22"/>
      <c r="AT17" s="22">
        <v>-0.186871745202109</v>
      </c>
      <c r="AU17" s="22">
        <v>-3.3215963536126198E-4</v>
      </c>
      <c r="AV17" s="22">
        <v>9.0316955183181204E-3</v>
      </c>
      <c r="AW17" s="22">
        <v>0.183079835431531</v>
      </c>
      <c r="AX17" s="22">
        <v>0.26277902141895698</v>
      </c>
      <c r="AY17" s="22"/>
      <c r="AZ17" s="22">
        <v>-1.7328415651884799E-2</v>
      </c>
      <c r="BA17" s="22">
        <v>-0.120655967514955</v>
      </c>
      <c r="BB17" s="22">
        <v>-7.26537710735774E-2</v>
      </c>
      <c r="BC17" s="22">
        <v>-0.112088931540859</v>
      </c>
      <c r="BD17" s="22">
        <v>-4.5406945246315202E-3</v>
      </c>
      <c r="BE17" s="22">
        <v>-0.12758411463070701</v>
      </c>
      <c r="BF17" s="22">
        <v>-4.8372339522454601E-2</v>
      </c>
      <c r="BG17" s="22">
        <v>-6.1164958271410802E-2</v>
      </c>
      <c r="BH17" s="22">
        <v>7.7610966135522302E-3</v>
      </c>
      <c r="BI17" s="22">
        <v>-2.3389347748639901E-2</v>
      </c>
      <c r="BJ17" s="22">
        <v>5.2183628066539103E-2</v>
      </c>
      <c r="BK17" s="22">
        <v>6.0281070973459104E-3</v>
      </c>
      <c r="BL17" s="22">
        <v>4.5952135617416803E-2</v>
      </c>
      <c r="BM17" s="22">
        <v>-3.3515772933532802E-3</v>
      </c>
      <c r="BN17" s="22">
        <v>-3.6940406422193699E-2</v>
      </c>
      <c r="BO17" s="22">
        <v>0.17382930534990201</v>
      </c>
      <c r="BP17" s="22"/>
      <c r="BQ17" s="22">
        <v>0.192596599521412</v>
      </c>
      <c r="BR17" s="22">
        <v>-0.163365080669123</v>
      </c>
    </row>
    <row r="18" spans="2:70" x14ac:dyDescent="0.35">
      <c r="B18" s="16"/>
    </row>
    <row r="19" spans="2:70" x14ac:dyDescent="0.35">
      <c r="B19" t="s">
        <v>98</v>
      </c>
    </row>
    <row r="20" spans="2:70" x14ac:dyDescent="0.35">
      <c r="B20" t="s">
        <v>99</v>
      </c>
    </row>
    <row r="22" spans="2:70" x14ac:dyDescent="0.35">
      <c r="B22" s="8" t="str">
        <f>HYPERLINK("#'Contents'!A1", "Return to Contents")</f>
        <v>Return to Contents</v>
      </c>
    </row>
  </sheetData>
  <mergeCells count="11">
    <mergeCell ref="BQ5:BR5"/>
    <mergeCell ref="D5:E5"/>
    <mergeCell ref="G5:L5"/>
    <mergeCell ref="N5:Q5"/>
    <mergeCell ref="S5:AD5"/>
    <mergeCell ref="AF5:AH5"/>
    <mergeCell ref="D2:BJ2"/>
    <mergeCell ref="AJ5:AN5"/>
    <mergeCell ref="AP5:AR5"/>
    <mergeCell ref="AT5:AX5"/>
    <mergeCell ref="AZ5:BO5"/>
  </mergeCells>
  <pageMargins left="0.7" right="0.7" top="0.75" bottom="0.75" header="0.3" footer="0.3"/>
  <pageSetup paperSize="9" orientation="portrait" horizontalDpi="300" verticalDpi="300"/>
  <drawing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dimension ref="B2:BR22"/>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67" width="10.7265625" customWidth="1"/>
    <col min="68" max="68" width="2.1796875" customWidth="1"/>
    <col min="69" max="70" width="10.7265625" customWidth="1"/>
    <col min="71" max="71" width="2.1796875" customWidth="1"/>
  </cols>
  <sheetData>
    <row r="2" spans="2:70" ht="40" customHeight="1" x14ac:dyDescent="0.35">
      <c r="D2" s="29" t="s">
        <v>327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row>
    <row r="5" spans="2:70" ht="30" customHeight="1" x14ac:dyDescent="0.35">
      <c r="B5" s="15"/>
      <c r="C5" s="15"/>
      <c r="D5" s="30" t="s">
        <v>74</v>
      </c>
      <c r="E5" s="30"/>
      <c r="F5" s="15"/>
      <c r="G5" s="30" t="s">
        <v>75</v>
      </c>
      <c r="H5" s="30"/>
      <c r="I5" s="30"/>
      <c r="J5" s="30"/>
      <c r="K5" s="30"/>
      <c r="L5" s="30"/>
      <c r="M5" s="15"/>
      <c r="N5" s="30" t="s">
        <v>76</v>
      </c>
      <c r="O5" s="30"/>
      <c r="P5" s="30"/>
      <c r="Q5" s="30"/>
      <c r="R5" s="15"/>
      <c r="S5" s="30" t="s">
        <v>77</v>
      </c>
      <c r="T5" s="30"/>
      <c r="U5" s="30"/>
      <c r="V5" s="30"/>
      <c r="W5" s="30"/>
      <c r="X5" s="30"/>
      <c r="Y5" s="30"/>
      <c r="Z5" s="30"/>
      <c r="AA5" s="30"/>
      <c r="AB5" s="30"/>
      <c r="AC5" s="30"/>
      <c r="AD5" s="30"/>
      <c r="AE5" s="15"/>
      <c r="AF5" s="30" t="s">
        <v>78</v>
      </c>
      <c r="AG5" s="30"/>
      <c r="AH5" s="30"/>
      <c r="AI5" s="15"/>
      <c r="AJ5" s="30" t="s">
        <v>79</v>
      </c>
      <c r="AK5" s="30"/>
      <c r="AL5" s="30"/>
      <c r="AM5" s="30"/>
      <c r="AN5" s="30"/>
      <c r="AO5" s="15"/>
      <c r="AP5" s="30" t="s">
        <v>80</v>
      </c>
      <c r="AQ5" s="30"/>
      <c r="AR5" s="30"/>
      <c r="AS5" s="15"/>
      <c r="AT5" s="30" t="s">
        <v>81</v>
      </c>
      <c r="AU5" s="30"/>
      <c r="AV5" s="30"/>
      <c r="AW5" s="30"/>
      <c r="AX5" s="30"/>
      <c r="AY5" s="15"/>
      <c r="AZ5" s="30" t="s">
        <v>82</v>
      </c>
      <c r="BA5" s="30"/>
      <c r="BB5" s="30"/>
      <c r="BC5" s="30"/>
      <c r="BD5" s="30"/>
      <c r="BE5" s="30"/>
      <c r="BF5" s="30"/>
      <c r="BG5" s="30"/>
      <c r="BH5" s="30"/>
      <c r="BI5" s="30"/>
      <c r="BJ5" s="30"/>
      <c r="BK5" s="30"/>
      <c r="BL5" s="30"/>
      <c r="BM5" s="30"/>
      <c r="BN5" s="30"/>
      <c r="BO5" s="30"/>
      <c r="BP5" s="15"/>
      <c r="BQ5" s="30" t="s">
        <v>83</v>
      </c>
      <c r="BR5" s="30"/>
    </row>
    <row r="6" spans="2:7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46</v>
      </c>
      <c r="AQ6" s="12" t="s">
        <v>47</v>
      </c>
      <c r="AR6" s="12" t="s">
        <v>50</v>
      </c>
      <c r="AT6" s="12" t="s">
        <v>51</v>
      </c>
      <c r="AU6" s="12" t="s">
        <v>52</v>
      </c>
      <c r="AV6" s="12" t="s">
        <v>53</v>
      </c>
      <c r="AW6" s="12" t="s">
        <v>54</v>
      </c>
      <c r="AX6" s="12" t="s">
        <v>55</v>
      </c>
      <c r="AZ6" s="12" t="s">
        <v>56</v>
      </c>
      <c r="BA6" s="12" t="s">
        <v>57</v>
      </c>
      <c r="BB6" s="12" t="s">
        <v>58</v>
      </c>
      <c r="BC6" s="12" t="s">
        <v>59</v>
      </c>
      <c r="BD6" s="12" t="s">
        <v>60</v>
      </c>
      <c r="BE6" s="12" t="s">
        <v>61</v>
      </c>
      <c r="BF6" s="12" t="s">
        <v>62</v>
      </c>
      <c r="BG6" s="12" t="s">
        <v>63</v>
      </c>
      <c r="BH6" s="12" t="s">
        <v>64</v>
      </c>
      <c r="BI6" s="12" t="s">
        <v>65</v>
      </c>
      <c r="BJ6" s="12" t="s">
        <v>66</v>
      </c>
      <c r="BK6" s="12" t="s">
        <v>67</v>
      </c>
      <c r="BL6" s="12" t="s">
        <v>68</v>
      </c>
      <c r="BM6" s="12" t="s">
        <v>69</v>
      </c>
      <c r="BN6" s="12" t="s">
        <v>70</v>
      </c>
      <c r="BO6" s="12" t="s">
        <v>71</v>
      </c>
      <c r="BQ6" s="12" t="s">
        <v>72</v>
      </c>
      <c r="BR6" s="12" t="s">
        <v>73</v>
      </c>
    </row>
    <row r="7" spans="2:70" ht="30" customHeight="1" x14ac:dyDescent="0.35">
      <c r="B7" s="10" t="s">
        <v>19</v>
      </c>
      <c r="C7" s="10">
        <v>4012</v>
      </c>
      <c r="D7" s="10">
        <v>1971</v>
      </c>
      <c r="E7" s="10">
        <v>2028</v>
      </c>
      <c r="F7" s="10"/>
      <c r="G7" s="10">
        <v>497</v>
      </c>
      <c r="H7" s="10">
        <v>704</v>
      </c>
      <c r="I7" s="10">
        <v>694</v>
      </c>
      <c r="J7" s="10">
        <v>693</v>
      </c>
      <c r="K7" s="10">
        <v>571</v>
      </c>
      <c r="L7" s="10">
        <v>853</v>
      </c>
      <c r="M7" s="10"/>
      <c r="N7" s="10">
        <v>1178</v>
      </c>
      <c r="O7" s="10">
        <v>1131</v>
      </c>
      <c r="P7" s="10">
        <v>781</v>
      </c>
      <c r="Q7" s="10">
        <v>909</v>
      </c>
      <c r="R7" s="10"/>
      <c r="S7" s="10">
        <v>563</v>
      </c>
      <c r="T7" s="10">
        <v>553</v>
      </c>
      <c r="U7" s="10">
        <v>314</v>
      </c>
      <c r="V7" s="10">
        <v>343</v>
      </c>
      <c r="W7" s="10">
        <v>293</v>
      </c>
      <c r="X7" s="10">
        <v>376</v>
      </c>
      <c r="Y7" s="10">
        <v>336</v>
      </c>
      <c r="Z7" s="10">
        <v>171</v>
      </c>
      <c r="AA7" s="10">
        <v>447</v>
      </c>
      <c r="AB7" s="10">
        <v>337</v>
      </c>
      <c r="AC7" s="10">
        <v>188</v>
      </c>
      <c r="AD7" s="10">
        <v>91</v>
      </c>
      <c r="AE7" s="10"/>
      <c r="AF7" s="10">
        <v>1421</v>
      </c>
      <c r="AG7" s="10">
        <v>1665</v>
      </c>
      <c r="AH7" s="10">
        <v>577</v>
      </c>
      <c r="AI7" s="10"/>
      <c r="AJ7" s="10">
        <v>1433</v>
      </c>
      <c r="AK7" s="10">
        <v>1082</v>
      </c>
      <c r="AL7" s="10">
        <v>299</v>
      </c>
      <c r="AM7" s="10">
        <v>42</v>
      </c>
      <c r="AN7" s="10">
        <v>541</v>
      </c>
      <c r="AO7" s="10"/>
      <c r="AP7" s="10">
        <v>878</v>
      </c>
      <c r="AQ7" s="10">
        <v>1369</v>
      </c>
      <c r="AR7" s="10">
        <v>264</v>
      </c>
      <c r="AS7" s="10"/>
      <c r="AT7" s="10">
        <v>929</v>
      </c>
      <c r="AU7" s="10">
        <v>932</v>
      </c>
      <c r="AV7" s="10">
        <v>1096</v>
      </c>
      <c r="AW7" s="10">
        <v>455</v>
      </c>
      <c r="AX7" s="10">
        <v>62</v>
      </c>
      <c r="AY7" s="10"/>
      <c r="AZ7" s="10">
        <v>33</v>
      </c>
      <c r="BA7" s="10">
        <v>185</v>
      </c>
      <c r="BB7" s="10">
        <v>256</v>
      </c>
      <c r="BC7" s="10">
        <v>269</v>
      </c>
      <c r="BD7" s="10">
        <v>403</v>
      </c>
      <c r="BE7" s="10">
        <v>436</v>
      </c>
      <c r="BF7" s="10">
        <v>391</v>
      </c>
      <c r="BG7" s="10">
        <v>312</v>
      </c>
      <c r="BH7" s="10">
        <v>253</v>
      </c>
      <c r="BI7" s="10">
        <v>211</v>
      </c>
      <c r="BJ7" s="10">
        <v>336</v>
      </c>
      <c r="BK7" s="10">
        <v>187</v>
      </c>
      <c r="BL7" s="10">
        <v>180</v>
      </c>
      <c r="BM7" s="10">
        <v>103</v>
      </c>
      <c r="BN7" s="10">
        <v>95</v>
      </c>
      <c r="BO7" s="10">
        <v>161</v>
      </c>
      <c r="BP7" s="10"/>
      <c r="BQ7" s="10">
        <v>1235</v>
      </c>
      <c r="BR7" s="10">
        <v>2665</v>
      </c>
    </row>
    <row r="8" spans="2:70" ht="30" customHeight="1" x14ac:dyDescent="0.35">
      <c r="B8" s="11" t="s">
        <v>20</v>
      </c>
      <c r="C8" s="11">
        <v>4012</v>
      </c>
      <c r="D8" s="11">
        <v>1975</v>
      </c>
      <c r="E8" s="11">
        <v>2024</v>
      </c>
      <c r="F8" s="11"/>
      <c r="G8" s="11">
        <v>558</v>
      </c>
      <c r="H8" s="11">
        <v>682</v>
      </c>
      <c r="I8" s="11">
        <v>685</v>
      </c>
      <c r="J8" s="11">
        <v>686</v>
      </c>
      <c r="K8" s="11">
        <v>562</v>
      </c>
      <c r="L8" s="11">
        <v>839</v>
      </c>
      <c r="M8" s="11"/>
      <c r="N8" s="11">
        <v>1080</v>
      </c>
      <c r="O8" s="11">
        <v>1039</v>
      </c>
      <c r="P8" s="11">
        <v>880</v>
      </c>
      <c r="Q8" s="11">
        <v>1000</v>
      </c>
      <c r="R8" s="11"/>
      <c r="S8" s="11">
        <v>562</v>
      </c>
      <c r="T8" s="11">
        <v>522</v>
      </c>
      <c r="U8" s="11">
        <v>321</v>
      </c>
      <c r="V8" s="11">
        <v>361</v>
      </c>
      <c r="W8" s="11">
        <v>281</v>
      </c>
      <c r="X8" s="11">
        <v>361</v>
      </c>
      <c r="Y8" s="11">
        <v>321</v>
      </c>
      <c r="Z8" s="11">
        <v>160</v>
      </c>
      <c r="AA8" s="11">
        <v>441</v>
      </c>
      <c r="AB8" s="11">
        <v>361</v>
      </c>
      <c r="AC8" s="11">
        <v>201</v>
      </c>
      <c r="AD8" s="11">
        <v>120</v>
      </c>
      <c r="AE8" s="11"/>
      <c r="AF8" s="11">
        <v>1410</v>
      </c>
      <c r="AG8" s="11">
        <v>1629</v>
      </c>
      <c r="AH8" s="11">
        <v>599</v>
      </c>
      <c r="AI8" s="11"/>
      <c r="AJ8" s="11">
        <v>1397</v>
      </c>
      <c r="AK8" s="11">
        <v>1071</v>
      </c>
      <c r="AL8" s="11">
        <v>288</v>
      </c>
      <c r="AM8" s="11">
        <v>45</v>
      </c>
      <c r="AN8" s="11">
        <v>558</v>
      </c>
      <c r="AO8" s="11"/>
      <c r="AP8" s="11">
        <v>856</v>
      </c>
      <c r="AQ8" s="11">
        <v>1358</v>
      </c>
      <c r="AR8" s="11">
        <v>259</v>
      </c>
      <c r="AS8" s="11"/>
      <c r="AT8" s="11">
        <v>961</v>
      </c>
      <c r="AU8" s="11">
        <v>958</v>
      </c>
      <c r="AV8" s="11">
        <v>1056</v>
      </c>
      <c r="AW8" s="11">
        <v>434</v>
      </c>
      <c r="AX8" s="11">
        <v>55</v>
      </c>
      <c r="AY8" s="11"/>
      <c r="AZ8" s="11">
        <v>33</v>
      </c>
      <c r="BA8" s="11">
        <v>186</v>
      </c>
      <c r="BB8" s="11">
        <v>267</v>
      </c>
      <c r="BC8" s="11">
        <v>280</v>
      </c>
      <c r="BD8" s="11">
        <v>416</v>
      </c>
      <c r="BE8" s="11">
        <v>443</v>
      </c>
      <c r="BF8" s="11">
        <v>394</v>
      </c>
      <c r="BG8" s="11">
        <v>314</v>
      </c>
      <c r="BH8" s="11">
        <v>257</v>
      </c>
      <c r="BI8" s="11">
        <v>206</v>
      </c>
      <c r="BJ8" s="11">
        <v>329</v>
      </c>
      <c r="BK8" s="11">
        <v>179</v>
      </c>
      <c r="BL8" s="11">
        <v>174</v>
      </c>
      <c r="BM8" s="11">
        <v>97</v>
      </c>
      <c r="BN8" s="11">
        <v>87</v>
      </c>
      <c r="BO8" s="11">
        <v>148</v>
      </c>
      <c r="BP8" s="11"/>
      <c r="BQ8" s="11">
        <v>1209</v>
      </c>
      <c r="BR8" s="11">
        <v>2688</v>
      </c>
    </row>
    <row r="9" spans="2:70" x14ac:dyDescent="0.35">
      <c r="B9" s="18" t="s">
        <v>298</v>
      </c>
      <c r="C9" s="17">
        <v>0.15335914484416399</v>
      </c>
      <c r="D9" s="17">
        <v>0.13364181149552701</v>
      </c>
      <c r="E9" s="17">
        <v>0.17260842917705199</v>
      </c>
      <c r="F9" s="17"/>
      <c r="G9" s="17">
        <v>0.184249278665543</v>
      </c>
      <c r="H9" s="17">
        <v>0.19613913341505801</v>
      </c>
      <c r="I9" s="17">
        <v>0.17632986763802599</v>
      </c>
      <c r="J9" s="17">
        <v>0.13323815384769899</v>
      </c>
      <c r="K9" s="17">
        <v>0.11949627862746599</v>
      </c>
      <c r="L9" s="17">
        <v>0.118375006113331</v>
      </c>
      <c r="M9" s="17"/>
      <c r="N9" s="17">
        <v>0.13401611921208401</v>
      </c>
      <c r="O9" s="17">
        <v>0.134781687211427</v>
      </c>
      <c r="P9" s="17">
        <v>0.18488350676004001</v>
      </c>
      <c r="Q9" s="17">
        <v>0.16448670201448301</v>
      </c>
      <c r="R9" s="17"/>
      <c r="S9" s="17">
        <v>0.187468071535352</v>
      </c>
      <c r="T9" s="17">
        <v>0.12793512810053001</v>
      </c>
      <c r="U9" s="17">
        <v>0.116154686963152</v>
      </c>
      <c r="V9" s="17">
        <v>0.146794401570883</v>
      </c>
      <c r="W9" s="17">
        <v>0.14883346504046699</v>
      </c>
      <c r="X9" s="17">
        <v>0.20256273535938599</v>
      </c>
      <c r="Y9" s="17">
        <v>0.15813295408157399</v>
      </c>
      <c r="Z9" s="17">
        <v>0.18956042306167001</v>
      </c>
      <c r="AA9" s="17">
        <v>0.12555671444185601</v>
      </c>
      <c r="AB9" s="17">
        <v>0.120131573246218</v>
      </c>
      <c r="AC9" s="17">
        <v>0.18895043958257901</v>
      </c>
      <c r="AD9" s="17">
        <v>0.16753781206469301</v>
      </c>
      <c r="AE9" s="17"/>
      <c r="AF9" s="17">
        <v>0.13731555099210699</v>
      </c>
      <c r="AG9" s="17">
        <v>0.15726676286152</v>
      </c>
      <c r="AH9" s="17">
        <v>0.147380493590479</v>
      </c>
      <c r="AI9" s="17"/>
      <c r="AJ9" s="17">
        <v>0.141415790977276</v>
      </c>
      <c r="AK9" s="17">
        <v>0.172750760946531</v>
      </c>
      <c r="AL9" s="17">
        <v>0.13941323352832499</v>
      </c>
      <c r="AM9" s="17">
        <v>0.25644620262833201</v>
      </c>
      <c r="AN9" s="17">
        <v>0.120709145451507</v>
      </c>
      <c r="AO9" s="17"/>
      <c r="AP9" s="17">
        <v>0.15084941199742499</v>
      </c>
      <c r="AQ9" s="17">
        <v>0.16894447938919099</v>
      </c>
      <c r="AR9" s="17">
        <v>0.187242854950671</v>
      </c>
      <c r="AS9" s="17"/>
      <c r="AT9" s="17">
        <v>0.15058601225677601</v>
      </c>
      <c r="AU9" s="17">
        <v>0.14290515627789099</v>
      </c>
      <c r="AV9" s="17">
        <v>0.14935540276996101</v>
      </c>
      <c r="AW9" s="17">
        <v>0.17999964239323299</v>
      </c>
      <c r="AX9" s="17">
        <v>0.35620862313456197</v>
      </c>
      <c r="AY9" s="17"/>
      <c r="AZ9" s="17">
        <v>0.26258837881615599</v>
      </c>
      <c r="BA9" s="17">
        <v>0.179031965454682</v>
      </c>
      <c r="BB9" s="17">
        <v>0.14702813709027199</v>
      </c>
      <c r="BC9" s="17">
        <v>0.152559621083101</v>
      </c>
      <c r="BD9" s="17">
        <v>0.165676881395874</v>
      </c>
      <c r="BE9" s="17">
        <v>0.14674639372116999</v>
      </c>
      <c r="BF9" s="17">
        <v>0.178165002489205</v>
      </c>
      <c r="BG9" s="17">
        <v>0.158308333561621</v>
      </c>
      <c r="BH9" s="17">
        <v>0.146534738219637</v>
      </c>
      <c r="BI9" s="17">
        <v>0.147130391119589</v>
      </c>
      <c r="BJ9" s="17">
        <v>0.13768567847088201</v>
      </c>
      <c r="BK9" s="17">
        <v>0.137364555113974</v>
      </c>
      <c r="BL9" s="17">
        <v>0.167219296290228</v>
      </c>
      <c r="BM9" s="17">
        <v>0.103457664506933</v>
      </c>
      <c r="BN9" s="17">
        <v>0.16381257246231601</v>
      </c>
      <c r="BO9" s="17">
        <v>0.17007578982656299</v>
      </c>
      <c r="BP9" s="17"/>
      <c r="BQ9" s="17">
        <v>0.21105843149696099</v>
      </c>
      <c r="BR9" s="17">
        <v>0.12752299538197201</v>
      </c>
    </row>
    <row r="10" spans="2:70" x14ac:dyDescent="0.35">
      <c r="B10" s="18" t="s">
        <v>299</v>
      </c>
      <c r="C10" s="17">
        <v>0.41689085072489901</v>
      </c>
      <c r="D10" s="17">
        <v>0.39972948988763002</v>
      </c>
      <c r="E10" s="17">
        <v>0.43375644284167297</v>
      </c>
      <c r="F10" s="17"/>
      <c r="G10" s="17">
        <v>0.34812877849537499</v>
      </c>
      <c r="H10" s="17">
        <v>0.46015063174376297</v>
      </c>
      <c r="I10" s="17">
        <v>0.430415509795264</v>
      </c>
      <c r="J10" s="17">
        <v>0.419269705337661</v>
      </c>
      <c r="K10" s="17">
        <v>0.37096161493848401</v>
      </c>
      <c r="L10" s="17">
        <v>0.445258123848985</v>
      </c>
      <c r="M10" s="17"/>
      <c r="N10" s="17">
        <v>0.40877142531828597</v>
      </c>
      <c r="O10" s="17">
        <v>0.42089118911207601</v>
      </c>
      <c r="P10" s="17">
        <v>0.42320656116479399</v>
      </c>
      <c r="Q10" s="17">
        <v>0.42045675173722102</v>
      </c>
      <c r="R10" s="17"/>
      <c r="S10" s="17">
        <v>0.42557428798737901</v>
      </c>
      <c r="T10" s="17">
        <v>0.42085021634974101</v>
      </c>
      <c r="U10" s="17">
        <v>0.41983375487811597</v>
      </c>
      <c r="V10" s="17">
        <v>0.41552817932913499</v>
      </c>
      <c r="W10" s="17">
        <v>0.36315718943763098</v>
      </c>
      <c r="X10" s="17">
        <v>0.42930867141474899</v>
      </c>
      <c r="Y10" s="17">
        <v>0.416412466865974</v>
      </c>
      <c r="Z10" s="17">
        <v>0.41614594100355601</v>
      </c>
      <c r="AA10" s="17">
        <v>0.42370808170721602</v>
      </c>
      <c r="AB10" s="17">
        <v>0.406762919101261</v>
      </c>
      <c r="AC10" s="17">
        <v>0.43097791675597003</v>
      </c>
      <c r="AD10" s="17">
        <v>0.42779508871626398</v>
      </c>
      <c r="AE10" s="17"/>
      <c r="AF10" s="17">
        <v>0.431711100164198</v>
      </c>
      <c r="AG10" s="17">
        <v>0.416374074589899</v>
      </c>
      <c r="AH10" s="17">
        <v>0.42298465448519901</v>
      </c>
      <c r="AI10" s="17"/>
      <c r="AJ10" s="17">
        <v>0.42027454558545702</v>
      </c>
      <c r="AK10" s="17">
        <v>0.434765346078202</v>
      </c>
      <c r="AL10" s="17">
        <v>0.36540572980268499</v>
      </c>
      <c r="AM10" s="17">
        <v>0.43140781245777698</v>
      </c>
      <c r="AN10" s="17">
        <v>0.40961135443403601</v>
      </c>
      <c r="AO10" s="17"/>
      <c r="AP10" s="17">
        <v>0.43166381941743198</v>
      </c>
      <c r="AQ10" s="17">
        <v>0.43692766438049702</v>
      </c>
      <c r="AR10" s="17">
        <v>0.36375725860382002</v>
      </c>
      <c r="AS10" s="17"/>
      <c r="AT10" s="17">
        <v>0.41397893800910501</v>
      </c>
      <c r="AU10" s="17">
        <v>0.40961211687608301</v>
      </c>
      <c r="AV10" s="17">
        <v>0.408360832602154</v>
      </c>
      <c r="AW10" s="17">
        <v>0.44072709315495101</v>
      </c>
      <c r="AX10" s="17">
        <v>0.27662391644377898</v>
      </c>
      <c r="AY10" s="17"/>
      <c r="AZ10" s="17">
        <v>0.29163382533020299</v>
      </c>
      <c r="BA10" s="17">
        <v>0.36883962885456401</v>
      </c>
      <c r="BB10" s="17">
        <v>0.44600957980039801</v>
      </c>
      <c r="BC10" s="17">
        <v>0.41416959210807502</v>
      </c>
      <c r="BD10" s="17">
        <v>0.43071607951829899</v>
      </c>
      <c r="BE10" s="17">
        <v>0.415611419481561</v>
      </c>
      <c r="BF10" s="17">
        <v>0.433188826433964</v>
      </c>
      <c r="BG10" s="17">
        <v>0.44679263362549099</v>
      </c>
      <c r="BH10" s="17">
        <v>0.40454338891223601</v>
      </c>
      <c r="BI10" s="17">
        <v>0.39067811622221799</v>
      </c>
      <c r="BJ10" s="17">
        <v>0.44113044088968101</v>
      </c>
      <c r="BK10" s="17">
        <v>0.43916003685886301</v>
      </c>
      <c r="BL10" s="17">
        <v>0.41502816808201698</v>
      </c>
      <c r="BM10" s="17">
        <v>0.37001796728643599</v>
      </c>
      <c r="BN10" s="17">
        <v>0.37869382144001601</v>
      </c>
      <c r="BO10" s="17">
        <v>0.44520927222501999</v>
      </c>
      <c r="BP10" s="17"/>
      <c r="BQ10" s="17">
        <v>0.44167885219811598</v>
      </c>
      <c r="BR10" s="17">
        <v>0.40842477971223501</v>
      </c>
    </row>
    <row r="11" spans="2:70" x14ac:dyDescent="0.35">
      <c r="B11" s="18" t="s">
        <v>300</v>
      </c>
      <c r="C11" s="17">
        <v>0.24549498749791701</v>
      </c>
      <c r="D11" s="17">
        <v>0.270216345309996</v>
      </c>
      <c r="E11" s="17">
        <v>0.22133325639148599</v>
      </c>
      <c r="F11" s="17"/>
      <c r="G11" s="17">
        <v>0.24870740305584399</v>
      </c>
      <c r="H11" s="17">
        <v>0.19495246802293201</v>
      </c>
      <c r="I11" s="17">
        <v>0.23741238291073299</v>
      </c>
      <c r="J11" s="17">
        <v>0.25462939438431598</v>
      </c>
      <c r="K11" s="17">
        <v>0.27569712092669602</v>
      </c>
      <c r="L11" s="17">
        <v>0.26336383091913401</v>
      </c>
      <c r="M11" s="17"/>
      <c r="N11" s="17">
        <v>0.26946051388447301</v>
      </c>
      <c r="O11" s="17">
        <v>0.248831870397479</v>
      </c>
      <c r="P11" s="17">
        <v>0.24730599112208901</v>
      </c>
      <c r="Q11" s="17">
        <v>0.21091763607473399</v>
      </c>
      <c r="R11" s="17"/>
      <c r="S11" s="17">
        <v>0.229799114411149</v>
      </c>
      <c r="T11" s="17">
        <v>0.248140219370906</v>
      </c>
      <c r="U11" s="17">
        <v>0.26398583198140801</v>
      </c>
      <c r="V11" s="17">
        <v>0.25957956935840398</v>
      </c>
      <c r="W11" s="17">
        <v>0.30303893744789201</v>
      </c>
      <c r="X11" s="17">
        <v>0.20876323406853201</v>
      </c>
      <c r="Y11" s="17">
        <v>0.22312112843853699</v>
      </c>
      <c r="Z11" s="17">
        <v>0.19632866537089599</v>
      </c>
      <c r="AA11" s="17">
        <v>0.28312655882359</v>
      </c>
      <c r="AB11" s="17">
        <v>0.27018590931262598</v>
      </c>
      <c r="AC11" s="17">
        <v>0.17389744953855699</v>
      </c>
      <c r="AD11" s="17">
        <v>0.22416898196184601</v>
      </c>
      <c r="AE11" s="17"/>
      <c r="AF11" s="17">
        <v>0.24320347648810201</v>
      </c>
      <c r="AG11" s="17">
        <v>0.24851241601045701</v>
      </c>
      <c r="AH11" s="17">
        <v>0.24453583311909</v>
      </c>
      <c r="AI11" s="17"/>
      <c r="AJ11" s="17">
        <v>0.24718589981410599</v>
      </c>
      <c r="AK11" s="17">
        <v>0.22970383332424699</v>
      </c>
      <c r="AL11" s="17">
        <v>0.284399251458336</v>
      </c>
      <c r="AM11" s="17">
        <v>0.14878031003528</v>
      </c>
      <c r="AN11" s="17">
        <v>0.25314050476655098</v>
      </c>
      <c r="AO11" s="17"/>
      <c r="AP11" s="17">
        <v>0.233646755335881</v>
      </c>
      <c r="AQ11" s="17">
        <v>0.23137405819215101</v>
      </c>
      <c r="AR11" s="17">
        <v>0.245103056931855</v>
      </c>
      <c r="AS11" s="17"/>
      <c r="AT11" s="17">
        <v>0.24475990251305199</v>
      </c>
      <c r="AU11" s="17">
        <v>0.25610537385865001</v>
      </c>
      <c r="AV11" s="17">
        <v>0.24001673061821599</v>
      </c>
      <c r="AW11" s="17">
        <v>0.24448098308163899</v>
      </c>
      <c r="AX11" s="17">
        <v>0.20776512406359901</v>
      </c>
      <c r="AY11" s="17"/>
      <c r="AZ11" s="17">
        <v>0.168887151216254</v>
      </c>
      <c r="BA11" s="17">
        <v>0.23146664604099601</v>
      </c>
      <c r="BB11" s="17">
        <v>0.23564286180807301</v>
      </c>
      <c r="BC11" s="17">
        <v>0.236789120841468</v>
      </c>
      <c r="BD11" s="17">
        <v>0.20897960627196999</v>
      </c>
      <c r="BE11" s="17">
        <v>0.25997618430477398</v>
      </c>
      <c r="BF11" s="17">
        <v>0.222731788359257</v>
      </c>
      <c r="BG11" s="17">
        <v>0.23406110385929099</v>
      </c>
      <c r="BH11" s="17">
        <v>0.24762149112930201</v>
      </c>
      <c r="BI11" s="17">
        <v>0.25201643192812201</v>
      </c>
      <c r="BJ11" s="17">
        <v>0.24937115688377401</v>
      </c>
      <c r="BK11" s="17">
        <v>0.25300895140656898</v>
      </c>
      <c r="BL11" s="17">
        <v>0.21804708610134299</v>
      </c>
      <c r="BM11" s="17">
        <v>0.32016590160499198</v>
      </c>
      <c r="BN11" s="17">
        <v>0.255619824347115</v>
      </c>
      <c r="BO11" s="17">
        <v>0.27149506829192199</v>
      </c>
      <c r="BP11" s="17"/>
      <c r="BQ11" s="17">
        <v>0.216687697561599</v>
      </c>
      <c r="BR11" s="17">
        <v>0.25564134083138101</v>
      </c>
    </row>
    <row r="12" spans="2:70" x14ac:dyDescent="0.35">
      <c r="B12" s="18" t="s">
        <v>301</v>
      </c>
      <c r="C12" s="17">
        <v>0.113839238537182</v>
      </c>
      <c r="D12" s="17">
        <v>0.122148540160602</v>
      </c>
      <c r="E12" s="17">
        <v>0.106461780973126</v>
      </c>
      <c r="F12" s="17"/>
      <c r="G12" s="17">
        <v>0.13841675847556001</v>
      </c>
      <c r="H12" s="17">
        <v>9.9422471869375598E-2</v>
      </c>
      <c r="I12" s="17">
        <v>9.8968886088337801E-2</v>
      </c>
      <c r="J12" s="17">
        <v>0.11342567978104399</v>
      </c>
      <c r="K12" s="17">
        <v>0.13898413625182199</v>
      </c>
      <c r="L12" s="17">
        <v>0.10484381054495</v>
      </c>
      <c r="M12" s="17"/>
      <c r="N12" s="17">
        <v>0.12861297158965501</v>
      </c>
      <c r="O12" s="17">
        <v>0.123673436983097</v>
      </c>
      <c r="P12" s="17">
        <v>8.1337999423203494E-2</v>
      </c>
      <c r="Q12" s="17">
        <v>0.116713710786644</v>
      </c>
      <c r="R12" s="17"/>
      <c r="S12" s="17">
        <v>9.3294658329301602E-2</v>
      </c>
      <c r="T12" s="17">
        <v>0.11577446162295001</v>
      </c>
      <c r="U12" s="17">
        <v>0.13306684011974501</v>
      </c>
      <c r="V12" s="17">
        <v>0.106589560275654</v>
      </c>
      <c r="W12" s="17">
        <v>0.119204775828406</v>
      </c>
      <c r="X12" s="17">
        <v>8.5273547708820299E-2</v>
      </c>
      <c r="Y12" s="17">
        <v>0.138294434812094</v>
      </c>
      <c r="Z12" s="17">
        <v>0.104114298613853</v>
      </c>
      <c r="AA12" s="17">
        <v>0.11643784005593701</v>
      </c>
      <c r="AB12" s="17">
        <v>0.12688221581710399</v>
      </c>
      <c r="AC12" s="17">
        <v>0.13698904705449799</v>
      </c>
      <c r="AD12" s="17">
        <v>0.105360342312894</v>
      </c>
      <c r="AE12" s="17"/>
      <c r="AF12" s="17">
        <v>0.10327730867762901</v>
      </c>
      <c r="AG12" s="17">
        <v>0.122919080534685</v>
      </c>
      <c r="AH12" s="17">
        <v>0.104660482029719</v>
      </c>
      <c r="AI12" s="17"/>
      <c r="AJ12" s="17">
        <v>0.111781284847559</v>
      </c>
      <c r="AK12" s="17">
        <v>0.113366733216336</v>
      </c>
      <c r="AL12" s="17">
        <v>0.144707636859427</v>
      </c>
      <c r="AM12" s="17">
        <v>7.8667856925295501E-2</v>
      </c>
      <c r="AN12" s="17">
        <v>0.129428284165851</v>
      </c>
      <c r="AO12" s="17"/>
      <c r="AP12" s="17">
        <v>0.112795197731337</v>
      </c>
      <c r="AQ12" s="17">
        <v>0.109667310010349</v>
      </c>
      <c r="AR12" s="17">
        <v>0.14192473482651799</v>
      </c>
      <c r="AS12" s="17"/>
      <c r="AT12" s="17">
        <v>0.115086835524562</v>
      </c>
      <c r="AU12" s="17">
        <v>0.110804115621435</v>
      </c>
      <c r="AV12" s="17">
        <v>0.12829828269844301</v>
      </c>
      <c r="AW12" s="17">
        <v>0.104958525203111</v>
      </c>
      <c r="AX12" s="17">
        <v>0.10231584522615</v>
      </c>
      <c r="AY12" s="17"/>
      <c r="AZ12" s="17">
        <v>0.16688083484052299</v>
      </c>
      <c r="BA12" s="17">
        <v>0.101883903952168</v>
      </c>
      <c r="BB12" s="17">
        <v>0.11969914926978301</v>
      </c>
      <c r="BC12" s="17">
        <v>0.103083865507255</v>
      </c>
      <c r="BD12" s="17">
        <v>0.101859896006913</v>
      </c>
      <c r="BE12" s="17">
        <v>0.116177375365778</v>
      </c>
      <c r="BF12" s="17">
        <v>0.123012858278319</v>
      </c>
      <c r="BG12" s="17">
        <v>0.104360319520006</v>
      </c>
      <c r="BH12" s="17">
        <v>0.139179870044085</v>
      </c>
      <c r="BI12" s="17">
        <v>0.13096017699663501</v>
      </c>
      <c r="BJ12" s="17">
        <v>0.108760324023896</v>
      </c>
      <c r="BK12" s="17">
        <v>9.1914939446196595E-2</v>
      </c>
      <c r="BL12" s="17">
        <v>0.125637582902562</v>
      </c>
      <c r="BM12" s="17">
        <v>0.140485713643904</v>
      </c>
      <c r="BN12" s="17">
        <v>0.20187378175055201</v>
      </c>
      <c r="BO12" s="17">
        <v>7.62665683790551E-2</v>
      </c>
      <c r="BP12" s="17"/>
      <c r="BQ12" s="17">
        <v>9.1999768504266402E-2</v>
      </c>
      <c r="BR12" s="17">
        <v>0.12533056398321099</v>
      </c>
    </row>
    <row r="13" spans="2:70" x14ac:dyDescent="0.35">
      <c r="B13" s="18" t="s">
        <v>302</v>
      </c>
      <c r="C13" s="17">
        <v>6.5866483329388298E-2</v>
      </c>
      <c r="D13" s="17">
        <v>6.9900148852100302E-2</v>
      </c>
      <c r="E13" s="17">
        <v>6.10804175219005E-2</v>
      </c>
      <c r="F13" s="17"/>
      <c r="G13" s="17">
        <v>7.5241136976079995E-2</v>
      </c>
      <c r="H13" s="17">
        <v>4.3578067831043399E-2</v>
      </c>
      <c r="I13" s="17">
        <v>5.5604703490372297E-2</v>
      </c>
      <c r="J13" s="17">
        <v>7.5398041199055701E-2</v>
      </c>
      <c r="K13" s="17">
        <v>8.9591303866855501E-2</v>
      </c>
      <c r="L13" s="17">
        <v>6.2448406201375498E-2</v>
      </c>
      <c r="M13" s="17"/>
      <c r="N13" s="17">
        <v>5.51095631508609E-2</v>
      </c>
      <c r="O13" s="17">
        <v>6.8971316925204598E-2</v>
      </c>
      <c r="P13" s="17">
        <v>6.0813229578464599E-2</v>
      </c>
      <c r="Q13" s="17">
        <v>7.8645242335944998E-2</v>
      </c>
      <c r="R13" s="17"/>
      <c r="S13" s="17">
        <v>6.17509912207585E-2</v>
      </c>
      <c r="T13" s="17">
        <v>7.8172386558397797E-2</v>
      </c>
      <c r="U13" s="17">
        <v>6.1178014484118297E-2</v>
      </c>
      <c r="V13" s="17">
        <v>7.1508289465924899E-2</v>
      </c>
      <c r="W13" s="17">
        <v>5.6161331835226903E-2</v>
      </c>
      <c r="X13" s="17">
        <v>6.6414674077912197E-2</v>
      </c>
      <c r="Y13" s="17">
        <v>5.7210321628818103E-2</v>
      </c>
      <c r="Z13" s="17">
        <v>9.3850671950024098E-2</v>
      </c>
      <c r="AA13" s="17">
        <v>4.7052709767493602E-2</v>
      </c>
      <c r="AB13" s="17">
        <v>7.6037382522790006E-2</v>
      </c>
      <c r="AC13" s="17">
        <v>6.43810952143586E-2</v>
      </c>
      <c r="AD13" s="17">
        <v>7.5137774944302502E-2</v>
      </c>
      <c r="AE13" s="17"/>
      <c r="AF13" s="17">
        <v>7.7694612876921004E-2</v>
      </c>
      <c r="AG13" s="17">
        <v>5.2105211518487501E-2</v>
      </c>
      <c r="AH13" s="17">
        <v>7.5118710268993805E-2</v>
      </c>
      <c r="AI13" s="17"/>
      <c r="AJ13" s="17">
        <v>7.2516820276871202E-2</v>
      </c>
      <c r="AK13" s="17">
        <v>4.6697148381753303E-2</v>
      </c>
      <c r="AL13" s="17">
        <v>6.3601955415028499E-2</v>
      </c>
      <c r="AM13" s="17">
        <v>8.4697817953316101E-2</v>
      </c>
      <c r="AN13" s="17">
        <v>8.3670979027845399E-2</v>
      </c>
      <c r="AO13" s="17"/>
      <c r="AP13" s="17">
        <v>6.3291712960049207E-2</v>
      </c>
      <c r="AQ13" s="17">
        <v>5.0791651969239397E-2</v>
      </c>
      <c r="AR13" s="17">
        <v>5.5862828524413599E-2</v>
      </c>
      <c r="AS13" s="17"/>
      <c r="AT13" s="17">
        <v>7.1568107517810203E-2</v>
      </c>
      <c r="AU13" s="17">
        <v>7.5863753738826298E-2</v>
      </c>
      <c r="AV13" s="17">
        <v>6.9189909997691701E-2</v>
      </c>
      <c r="AW13" s="17">
        <v>2.73173319403495E-2</v>
      </c>
      <c r="AX13" s="17">
        <v>2.8527148270888099E-2</v>
      </c>
      <c r="AY13" s="17"/>
      <c r="AZ13" s="17">
        <v>0.11000980979686301</v>
      </c>
      <c r="BA13" s="17">
        <v>0.108821018039198</v>
      </c>
      <c r="BB13" s="17">
        <v>5.1620272031474602E-2</v>
      </c>
      <c r="BC13" s="17">
        <v>9.0071601846102994E-2</v>
      </c>
      <c r="BD13" s="17">
        <v>8.8471716596755401E-2</v>
      </c>
      <c r="BE13" s="17">
        <v>5.7002099498179797E-2</v>
      </c>
      <c r="BF13" s="17">
        <v>4.0629176125309897E-2</v>
      </c>
      <c r="BG13" s="17">
        <v>5.29490485737691E-2</v>
      </c>
      <c r="BH13" s="17">
        <v>5.7869099912900401E-2</v>
      </c>
      <c r="BI13" s="17">
        <v>7.0618390219270494E-2</v>
      </c>
      <c r="BJ13" s="17">
        <v>5.9863440916440497E-2</v>
      </c>
      <c r="BK13" s="17">
        <v>7.8551517174396901E-2</v>
      </c>
      <c r="BL13" s="17">
        <v>6.7736024077219695E-2</v>
      </c>
      <c r="BM13" s="17">
        <v>6.5872752957735897E-2</v>
      </c>
      <c r="BN13" s="17">
        <v>0</v>
      </c>
      <c r="BO13" s="17">
        <v>3.69533012774391E-2</v>
      </c>
      <c r="BP13" s="17"/>
      <c r="BQ13" s="17">
        <v>3.7048259590974797E-2</v>
      </c>
      <c r="BR13" s="17">
        <v>7.8073978681370004E-2</v>
      </c>
    </row>
    <row r="14" spans="2:70" x14ac:dyDescent="0.35">
      <c r="B14" s="18" t="s">
        <v>129</v>
      </c>
      <c r="C14" s="17">
        <v>4.5492950664502603E-3</v>
      </c>
      <c r="D14" s="17">
        <v>4.3636642941450301E-3</v>
      </c>
      <c r="E14" s="17">
        <v>4.7596730947624304E-3</v>
      </c>
      <c r="F14" s="17"/>
      <c r="G14" s="17">
        <v>5.2566443315973498E-3</v>
      </c>
      <c r="H14" s="17">
        <v>5.7572271178286099E-3</v>
      </c>
      <c r="I14" s="17">
        <v>1.2686500772678001E-3</v>
      </c>
      <c r="J14" s="17">
        <v>4.0390254502238902E-3</v>
      </c>
      <c r="K14" s="17">
        <v>5.2695453886763997E-3</v>
      </c>
      <c r="L14" s="17">
        <v>5.7108223722249904E-3</v>
      </c>
      <c r="M14" s="17"/>
      <c r="N14" s="17">
        <v>4.0294068446409398E-3</v>
      </c>
      <c r="O14" s="17">
        <v>2.8504993707160302E-3</v>
      </c>
      <c r="P14" s="17">
        <v>2.4527119514082801E-3</v>
      </c>
      <c r="Q14" s="17">
        <v>8.7799570509729807E-3</v>
      </c>
      <c r="R14" s="17"/>
      <c r="S14" s="17">
        <v>2.1128765160595602E-3</v>
      </c>
      <c r="T14" s="17">
        <v>9.1275879974748401E-3</v>
      </c>
      <c r="U14" s="17">
        <v>5.78087157346047E-3</v>
      </c>
      <c r="V14" s="17">
        <v>0</v>
      </c>
      <c r="W14" s="17">
        <v>9.6043004103775406E-3</v>
      </c>
      <c r="X14" s="17">
        <v>7.6771373706007798E-3</v>
      </c>
      <c r="Y14" s="17">
        <v>6.8286941730027204E-3</v>
      </c>
      <c r="Z14" s="17">
        <v>0</v>
      </c>
      <c r="AA14" s="17">
        <v>4.1180952039077401E-3</v>
      </c>
      <c r="AB14" s="17">
        <v>0</v>
      </c>
      <c r="AC14" s="17">
        <v>4.8040518540375197E-3</v>
      </c>
      <c r="AD14" s="17">
        <v>0</v>
      </c>
      <c r="AE14" s="17"/>
      <c r="AF14" s="17">
        <v>6.7979508010433797E-3</v>
      </c>
      <c r="AG14" s="17">
        <v>2.8224544849512799E-3</v>
      </c>
      <c r="AH14" s="17">
        <v>5.3198265065199203E-3</v>
      </c>
      <c r="AI14" s="17"/>
      <c r="AJ14" s="17">
        <v>6.8256584987309698E-3</v>
      </c>
      <c r="AK14" s="17">
        <v>2.7161780529298199E-3</v>
      </c>
      <c r="AL14" s="17">
        <v>2.4721929361984302E-3</v>
      </c>
      <c r="AM14" s="17">
        <v>0</v>
      </c>
      <c r="AN14" s="17">
        <v>3.43973215421011E-3</v>
      </c>
      <c r="AO14" s="17"/>
      <c r="AP14" s="17">
        <v>7.7531025578760704E-3</v>
      </c>
      <c r="AQ14" s="17">
        <v>2.2948360585724002E-3</v>
      </c>
      <c r="AR14" s="17">
        <v>6.1092661627219604E-3</v>
      </c>
      <c r="AS14" s="17"/>
      <c r="AT14" s="17">
        <v>4.0202041786952898E-3</v>
      </c>
      <c r="AU14" s="17">
        <v>4.7094836271135403E-3</v>
      </c>
      <c r="AV14" s="17">
        <v>4.77884131353392E-3</v>
      </c>
      <c r="AW14" s="17">
        <v>2.5164242267164899E-3</v>
      </c>
      <c r="AX14" s="17">
        <v>2.8559342861021499E-2</v>
      </c>
      <c r="AY14" s="17"/>
      <c r="AZ14" s="17">
        <v>0</v>
      </c>
      <c r="BA14" s="17">
        <v>9.95683765839246E-3</v>
      </c>
      <c r="BB14" s="17">
        <v>0</v>
      </c>
      <c r="BC14" s="17">
        <v>3.3261986139972001E-3</v>
      </c>
      <c r="BD14" s="17">
        <v>4.2958202101891002E-3</v>
      </c>
      <c r="BE14" s="17">
        <v>4.4865276285362401E-3</v>
      </c>
      <c r="BF14" s="17">
        <v>2.27234831394558E-3</v>
      </c>
      <c r="BG14" s="17">
        <v>3.5285608598217399E-3</v>
      </c>
      <c r="BH14" s="17">
        <v>4.2514117818396998E-3</v>
      </c>
      <c r="BI14" s="17">
        <v>8.5964935141647908E-3</v>
      </c>
      <c r="BJ14" s="17">
        <v>3.1889588153264799E-3</v>
      </c>
      <c r="BK14" s="17">
        <v>0</v>
      </c>
      <c r="BL14" s="17">
        <v>6.3318425466308004E-3</v>
      </c>
      <c r="BM14" s="17">
        <v>0</v>
      </c>
      <c r="BN14" s="17">
        <v>0</v>
      </c>
      <c r="BO14" s="17">
        <v>0</v>
      </c>
      <c r="BP14" s="17"/>
      <c r="BQ14" s="17">
        <v>1.5269906480825401E-3</v>
      </c>
      <c r="BR14" s="17">
        <v>5.0063414098307103E-3</v>
      </c>
    </row>
    <row r="15" spans="2:70" x14ac:dyDescent="0.35">
      <c r="B15" s="18" t="s">
        <v>303</v>
      </c>
      <c r="C15" s="21">
        <v>0.57024999556906297</v>
      </c>
      <c r="D15" s="21">
        <v>0.53337130138315703</v>
      </c>
      <c r="E15" s="21">
        <v>0.60636487201872502</v>
      </c>
      <c r="F15" s="21"/>
      <c r="G15" s="21">
        <v>0.53237805716091902</v>
      </c>
      <c r="H15" s="21">
        <v>0.65628976515882098</v>
      </c>
      <c r="I15" s="21">
        <v>0.60674537743328905</v>
      </c>
      <c r="J15" s="21">
        <v>0.55250785918536005</v>
      </c>
      <c r="K15" s="21">
        <v>0.49045789356595099</v>
      </c>
      <c r="L15" s="21">
        <v>0.56363312996231496</v>
      </c>
      <c r="M15" s="21"/>
      <c r="N15" s="21">
        <v>0.54278754453037004</v>
      </c>
      <c r="O15" s="21">
        <v>0.55567287632350304</v>
      </c>
      <c r="P15" s="21">
        <v>0.608090067924834</v>
      </c>
      <c r="Q15" s="21">
        <v>0.58494345375170398</v>
      </c>
      <c r="R15" s="21"/>
      <c r="S15" s="21">
        <v>0.61304235952273201</v>
      </c>
      <c r="T15" s="21">
        <v>0.54878534445027005</v>
      </c>
      <c r="U15" s="21">
        <v>0.53598844184126804</v>
      </c>
      <c r="V15" s="21">
        <v>0.56232258090001797</v>
      </c>
      <c r="W15" s="21">
        <v>0.511990654478098</v>
      </c>
      <c r="X15" s="21">
        <v>0.631871406774135</v>
      </c>
      <c r="Y15" s="21">
        <v>0.57454542094754801</v>
      </c>
      <c r="Z15" s="21">
        <v>0.60570636406522604</v>
      </c>
      <c r="AA15" s="21">
        <v>0.54926479614907198</v>
      </c>
      <c r="AB15" s="21">
        <v>0.52689449234747998</v>
      </c>
      <c r="AC15" s="21">
        <v>0.61992835633854904</v>
      </c>
      <c r="AD15" s="21">
        <v>0.59533290078095702</v>
      </c>
      <c r="AE15" s="21"/>
      <c r="AF15" s="21">
        <v>0.56902665115630402</v>
      </c>
      <c r="AG15" s="21">
        <v>0.57364083745142003</v>
      </c>
      <c r="AH15" s="21">
        <v>0.57036514807567795</v>
      </c>
      <c r="AI15" s="21"/>
      <c r="AJ15" s="21">
        <v>0.56169033656273304</v>
      </c>
      <c r="AK15" s="21">
        <v>0.60751610702473302</v>
      </c>
      <c r="AL15" s="21">
        <v>0.50481896333100995</v>
      </c>
      <c r="AM15" s="21">
        <v>0.68785401508610899</v>
      </c>
      <c r="AN15" s="21">
        <v>0.53032049988554297</v>
      </c>
      <c r="AO15" s="21"/>
      <c r="AP15" s="21">
        <v>0.582513231414857</v>
      </c>
      <c r="AQ15" s="21">
        <v>0.60587214376968801</v>
      </c>
      <c r="AR15" s="21">
        <v>0.55100011355449197</v>
      </c>
      <c r="AS15" s="21"/>
      <c r="AT15" s="21">
        <v>0.56456495026588105</v>
      </c>
      <c r="AU15" s="21">
        <v>0.55251727315397403</v>
      </c>
      <c r="AV15" s="21">
        <v>0.55771623537211501</v>
      </c>
      <c r="AW15" s="21">
        <v>0.62072673554818503</v>
      </c>
      <c r="AX15" s="21">
        <v>0.63283253957834096</v>
      </c>
      <c r="AY15" s="21"/>
      <c r="AZ15" s="21">
        <v>0.55422220414635903</v>
      </c>
      <c r="BA15" s="21">
        <v>0.54787159430924603</v>
      </c>
      <c r="BB15" s="21">
        <v>0.59303771689066997</v>
      </c>
      <c r="BC15" s="21">
        <v>0.56672921319117597</v>
      </c>
      <c r="BD15" s="21">
        <v>0.59639296091417304</v>
      </c>
      <c r="BE15" s="21">
        <v>0.56235781320273204</v>
      </c>
      <c r="BF15" s="21">
        <v>0.61135382892316903</v>
      </c>
      <c r="BG15" s="21">
        <v>0.60510096718711204</v>
      </c>
      <c r="BH15" s="21">
        <v>0.55107812713187299</v>
      </c>
      <c r="BI15" s="21">
        <v>0.53780850734180796</v>
      </c>
      <c r="BJ15" s="21">
        <v>0.57881611936056299</v>
      </c>
      <c r="BK15" s="21">
        <v>0.57652459197283801</v>
      </c>
      <c r="BL15" s="21">
        <v>0.58224746437224495</v>
      </c>
      <c r="BM15" s="21">
        <v>0.47347563179336899</v>
      </c>
      <c r="BN15" s="21">
        <v>0.54250639390233302</v>
      </c>
      <c r="BO15" s="21">
        <v>0.61528506205158295</v>
      </c>
      <c r="BP15" s="21"/>
      <c r="BQ15" s="21">
        <v>0.652737283695077</v>
      </c>
      <c r="BR15" s="21">
        <v>0.53594777509420799</v>
      </c>
    </row>
    <row r="16" spans="2:70" x14ac:dyDescent="0.35">
      <c r="B16" s="18" t="s">
        <v>304</v>
      </c>
      <c r="C16" s="21">
        <v>0.17970572186657</v>
      </c>
      <c r="D16" s="21">
        <v>0.192048689012702</v>
      </c>
      <c r="E16" s="21">
        <v>0.16754219849502699</v>
      </c>
      <c r="F16" s="21"/>
      <c r="G16" s="21">
        <v>0.21365789545163999</v>
      </c>
      <c r="H16" s="21">
        <v>0.14300053970041901</v>
      </c>
      <c r="I16" s="21">
        <v>0.15457358957871001</v>
      </c>
      <c r="J16" s="21">
        <v>0.1888237209801</v>
      </c>
      <c r="K16" s="21">
        <v>0.228575440118677</v>
      </c>
      <c r="L16" s="21">
        <v>0.16729221674632599</v>
      </c>
      <c r="M16" s="21"/>
      <c r="N16" s="21">
        <v>0.183722534740516</v>
      </c>
      <c r="O16" s="21">
        <v>0.19264475390830199</v>
      </c>
      <c r="P16" s="21">
        <v>0.14215122900166799</v>
      </c>
      <c r="Q16" s="21">
        <v>0.195358953122589</v>
      </c>
      <c r="R16" s="21"/>
      <c r="S16" s="21">
        <v>0.15504564955006001</v>
      </c>
      <c r="T16" s="21">
        <v>0.193946848181348</v>
      </c>
      <c r="U16" s="21">
        <v>0.19424485460386301</v>
      </c>
      <c r="V16" s="21">
        <v>0.178097849741579</v>
      </c>
      <c r="W16" s="21">
        <v>0.175366107663632</v>
      </c>
      <c r="X16" s="21">
        <v>0.151688221786732</v>
      </c>
      <c r="Y16" s="21">
        <v>0.195504756440912</v>
      </c>
      <c r="Z16" s="21">
        <v>0.19796497056387799</v>
      </c>
      <c r="AA16" s="21">
        <v>0.16349054982343</v>
      </c>
      <c r="AB16" s="21">
        <v>0.20291959833989401</v>
      </c>
      <c r="AC16" s="21">
        <v>0.20137014226885599</v>
      </c>
      <c r="AD16" s="21">
        <v>0.180498117257197</v>
      </c>
      <c r="AE16" s="21"/>
      <c r="AF16" s="21">
        <v>0.18097192155455</v>
      </c>
      <c r="AG16" s="21">
        <v>0.17502429205317199</v>
      </c>
      <c r="AH16" s="21">
        <v>0.179779192298712</v>
      </c>
      <c r="AI16" s="21"/>
      <c r="AJ16" s="21">
        <v>0.18429810512443001</v>
      </c>
      <c r="AK16" s="21">
        <v>0.16006388159809001</v>
      </c>
      <c r="AL16" s="21">
        <v>0.208309592274456</v>
      </c>
      <c r="AM16" s="21">
        <v>0.163365674878612</v>
      </c>
      <c r="AN16" s="21">
        <v>0.21309926319369599</v>
      </c>
      <c r="AO16" s="21"/>
      <c r="AP16" s="21">
        <v>0.17608691069138599</v>
      </c>
      <c r="AQ16" s="21">
        <v>0.16045896197958801</v>
      </c>
      <c r="AR16" s="21">
        <v>0.19778756335093101</v>
      </c>
      <c r="AS16" s="21"/>
      <c r="AT16" s="21">
        <v>0.18665494304237201</v>
      </c>
      <c r="AU16" s="21">
        <v>0.186667869360262</v>
      </c>
      <c r="AV16" s="21">
        <v>0.19748819269613499</v>
      </c>
      <c r="AW16" s="21">
        <v>0.13227585714345999</v>
      </c>
      <c r="AX16" s="21">
        <v>0.13084299349703801</v>
      </c>
      <c r="AY16" s="21"/>
      <c r="AZ16" s="21">
        <v>0.276890644637387</v>
      </c>
      <c r="BA16" s="21">
        <v>0.21070492199136601</v>
      </c>
      <c r="BB16" s="21">
        <v>0.17131942130125699</v>
      </c>
      <c r="BC16" s="21">
        <v>0.19315546735335801</v>
      </c>
      <c r="BD16" s="21">
        <v>0.19033161260366799</v>
      </c>
      <c r="BE16" s="21">
        <v>0.17317947486395799</v>
      </c>
      <c r="BF16" s="21">
        <v>0.16364203440362801</v>
      </c>
      <c r="BG16" s="21">
        <v>0.15730936809377499</v>
      </c>
      <c r="BH16" s="21">
        <v>0.19704896995698601</v>
      </c>
      <c r="BI16" s="21">
        <v>0.201578567215906</v>
      </c>
      <c r="BJ16" s="21">
        <v>0.16862376494033701</v>
      </c>
      <c r="BK16" s="21">
        <v>0.17046645662059401</v>
      </c>
      <c r="BL16" s="21">
        <v>0.19337360697978101</v>
      </c>
      <c r="BM16" s="21">
        <v>0.20635846660163901</v>
      </c>
      <c r="BN16" s="21">
        <v>0.20187378175055201</v>
      </c>
      <c r="BO16" s="21">
        <v>0.113219869656494</v>
      </c>
      <c r="BP16" s="21"/>
      <c r="BQ16" s="21">
        <v>0.12904802809524099</v>
      </c>
      <c r="BR16" s="21">
        <v>0.203404542664581</v>
      </c>
    </row>
    <row r="17" spans="2:70" x14ac:dyDescent="0.35">
      <c r="B17" s="18" t="s">
        <v>143</v>
      </c>
      <c r="C17" s="22">
        <v>0.39054427370249301</v>
      </c>
      <c r="D17" s="22">
        <v>0.34132261237045403</v>
      </c>
      <c r="E17" s="22">
        <v>0.43882267352369903</v>
      </c>
      <c r="F17" s="22"/>
      <c r="G17" s="22">
        <v>0.31872016170927903</v>
      </c>
      <c r="H17" s="22">
        <v>0.51328922545840205</v>
      </c>
      <c r="I17" s="22">
        <v>0.45217178785457901</v>
      </c>
      <c r="J17" s="22">
        <v>0.36368413820526002</v>
      </c>
      <c r="K17" s="22">
        <v>0.26188245344727301</v>
      </c>
      <c r="L17" s="22">
        <v>0.39634091321599002</v>
      </c>
      <c r="M17" s="22"/>
      <c r="N17" s="22">
        <v>0.35906500978985301</v>
      </c>
      <c r="O17" s="22">
        <v>0.36302812241520099</v>
      </c>
      <c r="P17" s="22">
        <v>0.46593883892316601</v>
      </c>
      <c r="Q17" s="22">
        <v>0.38958450062911598</v>
      </c>
      <c r="R17" s="22"/>
      <c r="S17" s="22">
        <v>0.457996709972672</v>
      </c>
      <c r="T17" s="22">
        <v>0.354838496268922</v>
      </c>
      <c r="U17" s="22">
        <v>0.341743587237405</v>
      </c>
      <c r="V17" s="22">
        <v>0.38422473115843903</v>
      </c>
      <c r="W17" s="22">
        <v>0.33662454681446602</v>
      </c>
      <c r="X17" s="22">
        <v>0.48018318498740298</v>
      </c>
      <c r="Y17" s="22">
        <v>0.37904066450663598</v>
      </c>
      <c r="Z17" s="22">
        <v>0.40774139350134903</v>
      </c>
      <c r="AA17" s="22">
        <v>0.385774246325642</v>
      </c>
      <c r="AB17" s="22">
        <v>0.323974894007586</v>
      </c>
      <c r="AC17" s="22">
        <v>0.41855821406969301</v>
      </c>
      <c r="AD17" s="22">
        <v>0.41483478352376002</v>
      </c>
      <c r="AE17" s="22"/>
      <c r="AF17" s="22">
        <v>0.38805472960175502</v>
      </c>
      <c r="AG17" s="22">
        <v>0.39861654539824698</v>
      </c>
      <c r="AH17" s="22">
        <v>0.39058595577696498</v>
      </c>
      <c r="AI17" s="22"/>
      <c r="AJ17" s="22">
        <v>0.37739223143830303</v>
      </c>
      <c r="AK17" s="22">
        <v>0.44745222542664398</v>
      </c>
      <c r="AL17" s="22">
        <v>0.29650937105655401</v>
      </c>
      <c r="AM17" s="22">
        <v>0.52448834020749702</v>
      </c>
      <c r="AN17" s="22">
        <v>0.31722123669184699</v>
      </c>
      <c r="AO17" s="22"/>
      <c r="AP17" s="22">
        <v>0.40642632072347101</v>
      </c>
      <c r="AQ17" s="22">
        <v>0.44541318179009998</v>
      </c>
      <c r="AR17" s="22">
        <v>0.35321255020356002</v>
      </c>
      <c r="AS17" s="22"/>
      <c r="AT17" s="22">
        <v>0.37791000722350998</v>
      </c>
      <c r="AU17" s="22">
        <v>0.365849403793713</v>
      </c>
      <c r="AV17" s="22">
        <v>0.36022804267598002</v>
      </c>
      <c r="AW17" s="22">
        <v>0.48845087840472501</v>
      </c>
      <c r="AX17" s="22">
        <v>0.50198954608130297</v>
      </c>
      <c r="AY17" s="22"/>
      <c r="AZ17" s="22">
        <v>0.27733155950897298</v>
      </c>
      <c r="BA17" s="22">
        <v>0.33716667231788</v>
      </c>
      <c r="BB17" s="22">
        <v>0.42171829558941298</v>
      </c>
      <c r="BC17" s="22">
        <v>0.37357374583781799</v>
      </c>
      <c r="BD17" s="22">
        <v>0.406061348310504</v>
      </c>
      <c r="BE17" s="22">
        <v>0.38917833833877402</v>
      </c>
      <c r="BF17" s="22">
        <v>0.44771179451954102</v>
      </c>
      <c r="BG17" s="22">
        <v>0.44779159909333699</v>
      </c>
      <c r="BH17" s="22">
        <v>0.35402915717488698</v>
      </c>
      <c r="BI17" s="22">
        <v>0.33622994012590202</v>
      </c>
      <c r="BJ17" s="22">
        <v>0.410192354420226</v>
      </c>
      <c r="BK17" s="22">
        <v>0.406058135352244</v>
      </c>
      <c r="BL17" s="22">
        <v>0.388873857392464</v>
      </c>
      <c r="BM17" s="22">
        <v>0.26711716519172901</v>
      </c>
      <c r="BN17" s="22">
        <v>0.34063261215177998</v>
      </c>
      <c r="BO17" s="22">
        <v>0.50206519239508896</v>
      </c>
      <c r="BP17" s="22"/>
      <c r="BQ17" s="22">
        <v>0.52368925559983603</v>
      </c>
      <c r="BR17" s="22">
        <v>0.33254323242962702</v>
      </c>
    </row>
    <row r="18" spans="2:70" x14ac:dyDescent="0.35">
      <c r="B18" s="16"/>
    </row>
    <row r="19" spans="2:70" x14ac:dyDescent="0.35">
      <c r="B19" t="s">
        <v>98</v>
      </c>
    </row>
    <row r="20" spans="2:70" x14ac:dyDescent="0.35">
      <c r="B20" t="s">
        <v>99</v>
      </c>
    </row>
    <row r="22" spans="2:70" x14ac:dyDescent="0.35">
      <c r="B22" s="8" t="str">
        <f>HYPERLINK("#'Contents'!A1", "Return to Contents")</f>
        <v>Return to Contents</v>
      </c>
    </row>
  </sheetData>
  <mergeCells count="11">
    <mergeCell ref="BQ5:BR5"/>
    <mergeCell ref="D5:E5"/>
    <mergeCell ref="G5:L5"/>
    <mergeCell ref="N5:Q5"/>
    <mergeCell ref="S5:AD5"/>
    <mergeCell ref="AF5:AH5"/>
    <mergeCell ref="D2:BJ2"/>
    <mergeCell ref="AJ5:AN5"/>
    <mergeCell ref="AP5:AR5"/>
    <mergeCell ref="AT5:AX5"/>
    <mergeCell ref="AZ5:BO5"/>
  </mergeCells>
  <pageMargins left="0.7" right="0.7" top="0.75" bottom="0.75" header="0.3" footer="0.3"/>
  <pageSetup paperSize="9" orientation="portrait" horizontalDpi="300" verticalDpi="300"/>
  <drawing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dimension ref="B2:BR22"/>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67" width="10.7265625" customWidth="1"/>
    <col min="68" max="68" width="2.1796875" customWidth="1"/>
    <col min="69" max="70" width="10.7265625" customWidth="1"/>
    <col min="71" max="71" width="2.1796875" customWidth="1"/>
  </cols>
  <sheetData>
    <row r="2" spans="2:70" ht="40" customHeight="1" x14ac:dyDescent="0.35">
      <c r="D2" s="29" t="s">
        <v>328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row>
    <row r="5" spans="2:70" ht="30" customHeight="1" x14ac:dyDescent="0.35">
      <c r="B5" s="15"/>
      <c r="C5" s="15"/>
      <c r="D5" s="30" t="s">
        <v>74</v>
      </c>
      <c r="E5" s="30"/>
      <c r="F5" s="15"/>
      <c r="G5" s="30" t="s">
        <v>75</v>
      </c>
      <c r="H5" s="30"/>
      <c r="I5" s="30"/>
      <c r="J5" s="30"/>
      <c r="K5" s="30"/>
      <c r="L5" s="30"/>
      <c r="M5" s="15"/>
      <c r="N5" s="30" t="s">
        <v>76</v>
      </c>
      <c r="O5" s="30"/>
      <c r="P5" s="30"/>
      <c r="Q5" s="30"/>
      <c r="R5" s="15"/>
      <c r="S5" s="30" t="s">
        <v>77</v>
      </c>
      <c r="T5" s="30"/>
      <c r="U5" s="30"/>
      <c r="V5" s="30"/>
      <c r="W5" s="30"/>
      <c r="X5" s="30"/>
      <c r="Y5" s="30"/>
      <c r="Z5" s="30"/>
      <c r="AA5" s="30"/>
      <c r="AB5" s="30"/>
      <c r="AC5" s="30"/>
      <c r="AD5" s="30"/>
      <c r="AE5" s="15"/>
      <c r="AF5" s="30" t="s">
        <v>78</v>
      </c>
      <c r="AG5" s="30"/>
      <c r="AH5" s="30"/>
      <c r="AI5" s="15"/>
      <c r="AJ5" s="30" t="s">
        <v>79</v>
      </c>
      <c r="AK5" s="30"/>
      <c r="AL5" s="30"/>
      <c r="AM5" s="30"/>
      <c r="AN5" s="30"/>
      <c r="AO5" s="15"/>
      <c r="AP5" s="30" t="s">
        <v>80</v>
      </c>
      <c r="AQ5" s="30"/>
      <c r="AR5" s="30"/>
      <c r="AS5" s="15"/>
      <c r="AT5" s="30" t="s">
        <v>81</v>
      </c>
      <c r="AU5" s="30"/>
      <c r="AV5" s="30"/>
      <c r="AW5" s="30"/>
      <c r="AX5" s="30"/>
      <c r="AY5" s="15"/>
      <c r="AZ5" s="30" t="s">
        <v>82</v>
      </c>
      <c r="BA5" s="30"/>
      <c r="BB5" s="30"/>
      <c r="BC5" s="30"/>
      <c r="BD5" s="30"/>
      <c r="BE5" s="30"/>
      <c r="BF5" s="30"/>
      <c r="BG5" s="30"/>
      <c r="BH5" s="30"/>
      <c r="BI5" s="30"/>
      <c r="BJ5" s="30"/>
      <c r="BK5" s="30"/>
      <c r="BL5" s="30"/>
      <c r="BM5" s="30"/>
      <c r="BN5" s="30"/>
      <c r="BO5" s="30"/>
      <c r="BP5" s="15"/>
      <c r="BQ5" s="30" t="s">
        <v>83</v>
      </c>
      <c r="BR5" s="30"/>
    </row>
    <row r="6" spans="2:7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46</v>
      </c>
      <c r="AQ6" s="12" t="s">
        <v>47</v>
      </c>
      <c r="AR6" s="12" t="s">
        <v>50</v>
      </c>
      <c r="AT6" s="12" t="s">
        <v>51</v>
      </c>
      <c r="AU6" s="12" t="s">
        <v>52</v>
      </c>
      <c r="AV6" s="12" t="s">
        <v>53</v>
      </c>
      <c r="AW6" s="12" t="s">
        <v>54</v>
      </c>
      <c r="AX6" s="12" t="s">
        <v>55</v>
      </c>
      <c r="AZ6" s="12" t="s">
        <v>56</v>
      </c>
      <c r="BA6" s="12" t="s">
        <v>57</v>
      </c>
      <c r="BB6" s="12" t="s">
        <v>58</v>
      </c>
      <c r="BC6" s="12" t="s">
        <v>59</v>
      </c>
      <c r="BD6" s="12" t="s">
        <v>60</v>
      </c>
      <c r="BE6" s="12" t="s">
        <v>61</v>
      </c>
      <c r="BF6" s="12" t="s">
        <v>62</v>
      </c>
      <c r="BG6" s="12" t="s">
        <v>63</v>
      </c>
      <c r="BH6" s="12" t="s">
        <v>64</v>
      </c>
      <c r="BI6" s="12" t="s">
        <v>65</v>
      </c>
      <c r="BJ6" s="12" t="s">
        <v>66</v>
      </c>
      <c r="BK6" s="12" t="s">
        <v>67</v>
      </c>
      <c r="BL6" s="12" t="s">
        <v>68</v>
      </c>
      <c r="BM6" s="12" t="s">
        <v>69</v>
      </c>
      <c r="BN6" s="12" t="s">
        <v>70</v>
      </c>
      <c r="BO6" s="12" t="s">
        <v>71</v>
      </c>
      <c r="BQ6" s="12" t="s">
        <v>72</v>
      </c>
      <c r="BR6" s="12" t="s">
        <v>73</v>
      </c>
    </row>
    <row r="7" spans="2:70" ht="30" customHeight="1" x14ac:dyDescent="0.35">
      <c r="B7" s="10" t="s">
        <v>19</v>
      </c>
      <c r="C7" s="10">
        <v>4012</v>
      </c>
      <c r="D7" s="10">
        <v>1971</v>
      </c>
      <c r="E7" s="10">
        <v>2028</v>
      </c>
      <c r="F7" s="10"/>
      <c r="G7" s="10">
        <v>497</v>
      </c>
      <c r="H7" s="10">
        <v>704</v>
      </c>
      <c r="I7" s="10">
        <v>694</v>
      </c>
      <c r="J7" s="10">
        <v>693</v>
      </c>
      <c r="K7" s="10">
        <v>571</v>
      </c>
      <c r="L7" s="10">
        <v>853</v>
      </c>
      <c r="M7" s="10"/>
      <c r="N7" s="10">
        <v>1178</v>
      </c>
      <c r="O7" s="10">
        <v>1131</v>
      </c>
      <c r="P7" s="10">
        <v>781</v>
      </c>
      <c r="Q7" s="10">
        <v>909</v>
      </c>
      <c r="R7" s="10"/>
      <c r="S7" s="10">
        <v>563</v>
      </c>
      <c r="T7" s="10">
        <v>553</v>
      </c>
      <c r="U7" s="10">
        <v>314</v>
      </c>
      <c r="V7" s="10">
        <v>343</v>
      </c>
      <c r="W7" s="10">
        <v>293</v>
      </c>
      <c r="X7" s="10">
        <v>376</v>
      </c>
      <c r="Y7" s="10">
        <v>336</v>
      </c>
      <c r="Z7" s="10">
        <v>171</v>
      </c>
      <c r="AA7" s="10">
        <v>447</v>
      </c>
      <c r="AB7" s="10">
        <v>337</v>
      </c>
      <c r="AC7" s="10">
        <v>188</v>
      </c>
      <c r="AD7" s="10">
        <v>91</v>
      </c>
      <c r="AE7" s="10"/>
      <c r="AF7" s="10">
        <v>1421</v>
      </c>
      <c r="AG7" s="10">
        <v>1665</v>
      </c>
      <c r="AH7" s="10">
        <v>577</v>
      </c>
      <c r="AI7" s="10"/>
      <c r="AJ7" s="10">
        <v>1433</v>
      </c>
      <c r="AK7" s="10">
        <v>1082</v>
      </c>
      <c r="AL7" s="10">
        <v>299</v>
      </c>
      <c r="AM7" s="10">
        <v>42</v>
      </c>
      <c r="AN7" s="10">
        <v>541</v>
      </c>
      <c r="AO7" s="10"/>
      <c r="AP7" s="10">
        <v>878</v>
      </c>
      <c r="AQ7" s="10">
        <v>1369</v>
      </c>
      <c r="AR7" s="10">
        <v>264</v>
      </c>
      <c r="AS7" s="10"/>
      <c r="AT7" s="10">
        <v>929</v>
      </c>
      <c r="AU7" s="10">
        <v>932</v>
      </c>
      <c r="AV7" s="10">
        <v>1096</v>
      </c>
      <c r="AW7" s="10">
        <v>455</v>
      </c>
      <c r="AX7" s="10">
        <v>62</v>
      </c>
      <c r="AY7" s="10"/>
      <c r="AZ7" s="10">
        <v>33</v>
      </c>
      <c r="BA7" s="10">
        <v>185</v>
      </c>
      <c r="BB7" s="10">
        <v>256</v>
      </c>
      <c r="BC7" s="10">
        <v>269</v>
      </c>
      <c r="BD7" s="10">
        <v>403</v>
      </c>
      <c r="BE7" s="10">
        <v>436</v>
      </c>
      <c r="BF7" s="10">
        <v>391</v>
      </c>
      <c r="BG7" s="10">
        <v>312</v>
      </c>
      <c r="BH7" s="10">
        <v>253</v>
      </c>
      <c r="BI7" s="10">
        <v>211</v>
      </c>
      <c r="BJ7" s="10">
        <v>336</v>
      </c>
      <c r="BK7" s="10">
        <v>187</v>
      </c>
      <c r="BL7" s="10">
        <v>180</v>
      </c>
      <c r="BM7" s="10">
        <v>103</v>
      </c>
      <c r="BN7" s="10">
        <v>95</v>
      </c>
      <c r="BO7" s="10">
        <v>161</v>
      </c>
      <c r="BP7" s="10"/>
      <c r="BQ7" s="10">
        <v>1235</v>
      </c>
      <c r="BR7" s="10">
        <v>2665</v>
      </c>
    </row>
    <row r="8" spans="2:70" ht="30" customHeight="1" x14ac:dyDescent="0.35">
      <c r="B8" s="11" t="s">
        <v>20</v>
      </c>
      <c r="C8" s="11">
        <v>4012</v>
      </c>
      <c r="D8" s="11">
        <v>1975</v>
      </c>
      <c r="E8" s="11">
        <v>2024</v>
      </c>
      <c r="F8" s="11"/>
      <c r="G8" s="11">
        <v>558</v>
      </c>
      <c r="H8" s="11">
        <v>682</v>
      </c>
      <c r="I8" s="11">
        <v>685</v>
      </c>
      <c r="J8" s="11">
        <v>686</v>
      </c>
      <c r="K8" s="11">
        <v>562</v>
      </c>
      <c r="L8" s="11">
        <v>839</v>
      </c>
      <c r="M8" s="11"/>
      <c r="N8" s="11">
        <v>1080</v>
      </c>
      <c r="O8" s="11">
        <v>1039</v>
      </c>
      <c r="P8" s="11">
        <v>880</v>
      </c>
      <c r="Q8" s="11">
        <v>1000</v>
      </c>
      <c r="R8" s="11"/>
      <c r="S8" s="11">
        <v>562</v>
      </c>
      <c r="T8" s="11">
        <v>522</v>
      </c>
      <c r="U8" s="11">
        <v>321</v>
      </c>
      <c r="V8" s="11">
        <v>361</v>
      </c>
      <c r="W8" s="11">
        <v>281</v>
      </c>
      <c r="X8" s="11">
        <v>361</v>
      </c>
      <c r="Y8" s="11">
        <v>321</v>
      </c>
      <c r="Z8" s="11">
        <v>160</v>
      </c>
      <c r="AA8" s="11">
        <v>441</v>
      </c>
      <c r="AB8" s="11">
        <v>361</v>
      </c>
      <c r="AC8" s="11">
        <v>201</v>
      </c>
      <c r="AD8" s="11">
        <v>120</v>
      </c>
      <c r="AE8" s="11"/>
      <c r="AF8" s="11">
        <v>1410</v>
      </c>
      <c r="AG8" s="11">
        <v>1629</v>
      </c>
      <c r="AH8" s="11">
        <v>599</v>
      </c>
      <c r="AI8" s="11"/>
      <c r="AJ8" s="11">
        <v>1397</v>
      </c>
      <c r="AK8" s="11">
        <v>1071</v>
      </c>
      <c r="AL8" s="11">
        <v>288</v>
      </c>
      <c r="AM8" s="11">
        <v>45</v>
      </c>
      <c r="AN8" s="11">
        <v>558</v>
      </c>
      <c r="AO8" s="11"/>
      <c r="AP8" s="11">
        <v>856</v>
      </c>
      <c r="AQ8" s="11">
        <v>1358</v>
      </c>
      <c r="AR8" s="11">
        <v>259</v>
      </c>
      <c r="AS8" s="11"/>
      <c r="AT8" s="11">
        <v>961</v>
      </c>
      <c r="AU8" s="11">
        <v>958</v>
      </c>
      <c r="AV8" s="11">
        <v>1056</v>
      </c>
      <c r="AW8" s="11">
        <v>434</v>
      </c>
      <c r="AX8" s="11">
        <v>55</v>
      </c>
      <c r="AY8" s="11"/>
      <c r="AZ8" s="11">
        <v>33</v>
      </c>
      <c r="BA8" s="11">
        <v>186</v>
      </c>
      <c r="BB8" s="11">
        <v>267</v>
      </c>
      <c r="BC8" s="11">
        <v>280</v>
      </c>
      <c r="BD8" s="11">
        <v>416</v>
      </c>
      <c r="BE8" s="11">
        <v>443</v>
      </c>
      <c r="BF8" s="11">
        <v>394</v>
      </c>
      <c r="BG8" s="11">
        <v>314</v>
      </c>
      <c r="BH8" s="11">
        <v>257</v>
      </c>
      <c r="BI8" s="11">
        <v>206</v>
      </c>
      <c r="BJ8" s="11">
        <v>329</v>
      </c>
      <c r="BK8" s="11">
        <v>179</v>
      </c>
      <c r="BL8" s="11">
        <v>174</v>
      </c>
      <c r="BM8" s="11">
        <v>97</v>
      </c>
      <c r="BN8" s="11">
        <v>87</v>
      </c>
      <c r="BO8" s="11">
        <v>148</v>
      </c>
      <c r="BP8" s="11"/>
      <c r="BQ8" s="11">
        <v>1209</v>
      </c>
      <c r="BR8" s="11">
        <v>2688</v>
      </c>
    </row>
    <row r="9" spans="2:70" x14ac:dyDescent="0.35">
      <c r="B9" s="18" t="s">
        <v>298</v>
      </c>
      <c r="C9" s="17">
        <v>0.39370743347154402</v>
      </c>
      <c r="D9" s="17">
        <v>0.35323890687721698</v>
      </c>
      <c r="E9" s="17">
        <v>0.43339651634383197</v>
      </c>
      <c r="F9" s="17"/>
      <c r="G9" s="17">
        <v>0.31598906231665802</v>
      </c>
      <c r="H9" s="17">
        <v>0.36058948066977797</v>
      </c>
      <c r="I9" s="17">
        <v>0.41180847461319298</v>
      </c>
      <c r="J9" s="17">
        <v>0.43560099853638501</v>
      </c>
      <c r="K9" s="17">
        <v>0.399483020689961</v>
      </c>
      <c r="L9" s="17">
        <v>0.419467399176564</v>
      </c>
      <c r="M9" s="17"/>
      <c r="N9" s="17">
        <v>0.42507282231148502</v>
      </c>
      <c r="O9" s="17">
        <v>0.39455846118215498</v>
      </c>
      <c r="P9" s="17">
        <v>0.394616591892542</v>
      </c>
      <c r="Q9" s="17">
        <v>0.35639909949710702</v>
      </c>
      <c r="R9" s="17"/>
      <c r="S9" s="17">
        <v>0.37103341667154899</v>
      </c>
      <c r="T9" s="17">
        <v>0.43671510987329099</v>
      </c>
      <c r="U9" s="17">
        <v>0.46623112825395702</v>
      </c>
      <c r="V9" s="17">
        <v>0.37850258966205003</v>
      </c>
      <c r="W9" s="17">
        <v>0.356161317405016</v>
      </c>
      <c r="X9" s="17">
        <v>0.31822348295368302</v>
      </c>
      <c r="Y9" s="17">
        <v>0.42200734694401099</v>
      </c>
      <c r="Z9" s="17">
        <v>0.35010297771075799</v>
      </c>
      <c r="AA9" s="17">
        <v>0.37946113861699099</v>
      </c>
      <c r="AB9" s="17">
        <v>0.340188484001055</v>
      </c>
      <c r="AC9" s="17">
        <v>0.48019585042010499</v>
      </c>
      <c r="AD9" s="17">
        <v>0.53048241068006197</v>
      </c>
      <c r="AE9" s="17"/>
      <c r="AF9" s="17">
        <v>0.38812934950905897</v>
      </c>
      <c r="AG9" s="17">
        <v>0.41716260827062202</v>
      </c>
      <c r="AH9" s="17">
        <v>0.34973690213397102</v>
      </c>
      <c r="AI9" s="17"/>
      <c r="AJ9" s="17">
        <v>0.38162801762229998</v>
      </c>
      <c r="AK9" s="17">
        <v>0.38370554236515902</v>
      </c>
      <c r="AL9" s="17">
        <v>0.48270233659914002</v>
      </c>
      <c r="AM9" s="17">
        <v>0.38299188280698199</v>
      </c>
      <c r="AN9" s="17">
        <v>0.36249274270903997</v>
      </c>
      <c r="AO9" s="17"/>
      <c r="AP9" s="17">
        <v>0.37589505625467201</v>
      </c>
      <c r="AQ9" s="17">
        <v>0.38183550659007798</v>
      </c>
      <c r="AR9" s="17">
        <v>0.47300399999791198</v>
      </c>
      <c r="AS9" s="17"/>
      <c r="AT9" s="17">
        <v>0.360343275319153</v>
      </c>
      <c r="AU9" s="17">
        <v>0.36074661392179802</v>
      </c>
      <c r="AV9" s="17">
        <v>0.42080130624206902</v>
      </c>
      <c r="AW9" s="17">
        <v>0.38263026571654102</v>
      </c>
      <c r="AX9" s="17">
        <v>0.516108775209415</v>
      </c>
      <c r="AY9" s="17"/>
      <c r="AZ9" s="17">
        <v>0.36367470789458101</v>
      </c>
      <c r="BA9" s="17">
        <v>0.34367949143964999</v>
      </c>
      <c r="BB9" s="17">
        <v>0.37594660957628001</v>
      </c>
      <c r="BC9" s="17">
        <v>0.37303424054597101</v>
      </c>
      <c r="BD9" s="17">
        <v>0.40457325710834002</v>
      </c>
      <c r="BE9" s="17">
        <v>0.379236201361007</v>
      </c>
      <c r="BF9" s="17">
        <v>0.40734025186565898</v>
      </c>
      <c r="BG9" s="17">
        <v>0.41138203943519303</v>
      </c>
      <c r="BH9" s="17">
        <v>0.41803487025332597</v>
      </c>
      <c r="BI9" s="17">
        <v>0.38414482800795102</v>
      </c>
      <c r="BJ9" s="17">
        <v>0.44192929516978502</v>
      </c>
      <c r="BK9" s="17">
        <v>0.44287037760599302</v>
      </c>
      <c r="BL9" s="17">
        <v>0.40545825346152498</v>
      </c>
      <c r="BM9" s="17">
        <v>0.32652918314178198</v>
      </c>
      <c r="BN9" s="17">
        <v>0.37750116756751101</v>
      </c>
      <c r="BO9" s="17">
        <v>0.39044061162666099</v>
      </c>
      <c r="BP9" s="17"/>
      <c r="BQ9" s="17">
        <v>0.47232147954701797</v>
      </c>
      <c r="BR9" s="17">
        <v>0.36303213438106102</v>
      </c>
    </row>
    <row r="10" spans="2:70" x14ac:dyDescent="0.35">
      <c r="B10" s="18" t="s">
        <v>299</v>
      </c>
      <c r="C10" s="17">
        <v>0.407482389660141</v>
      </c>
      <c r="D10" s="17">
        <v>0.42389044792248198</v>
      </c>
      <c r="E10" s="17">
        <v>0.39085051790118602</v>
      </c>
      <c r="F10" s="17"/>
      <c r="G10" s="17">
        <v>0.38879335136267301</v>
      </c>
      <c r="H10" s="17">
        <v>0.43606571599269101</v>
      </c>
      <c r="I10" s="17">
        <v>0.42233903954635199</v>
      </c>
      <c r="J10" s="17">
        <v>0.38163666934229501</v>
      </c>
      <c r="K10" s="17">
        <v>0.41532218344732102</v>
      </c>
      <c r="L10" s="17">
        <v>0.40041821030774299</v>
      </c>
      <c r="M10" s="17"/>
      <c r="N10" s="17">
        <v>0.41796387139408703</v>
      </c>
      <c r="O10" s="17">
        <v>0.41055434471471403</v>
      </c>
      <c r="P10" s="17">
        <v>0.39268739498451299</v>
      </c>
      <c r="Q10" s="17">
        <v>0.40848970911896698</v>
      </c>
      <c r="R10" s="17"/>
      <c r="S10" s="17">
        <v>0.40840865974771701</v>
      </c>
      <c r="T10" s="17">
        <v>0.39213264327395497</v>
      </c>
      <c r="U10" s="17">
        <v>0.40191648901431798</v>
      </c>
      <c r="V10" s="17">
        <v>0.42923411902622799</v>
      </c>
      <c r="W10" s="17">
        <v>0.41823011740385901</v>
      </c>
      <c r="X10" s="17">
        <v>0.42671010051229202</v>
      </c>
      <c r="Y10" s="17">
        <v>0.39999298817037998</v>
      </c>
      <c r="Z10" s="17">
        <v>0.45327928762703601</v>
      </c>
      <c r="AA10" s="17">
        <v>0.41966564139059198</v>
      </c>
      <c r="AB10" s="17">
        <v>0.41183723720495702</v>
      </c>
      <c r="AC10" s="17">
        <v>0.37100198671078699</v>
      </c>
      <c r="AD10" s="17">
        <v>0.29855997311531801</v>
      </c>
      <c r="AE10" s="17"/>
      <c r="AF10" s="17">
        <v>0.40373758934956699</v>
      </c>
      <c r="AG10" s="17">
        <v>0.42373569590320498</v>
      </c>
      <c r="AH10" s="17">
        <v>0.40125958293304997</v>
      </c>
      <c r="AI10" s="17"/>
      <c r="AJ10" s="17">
        <v>0.42570963992011501</v>
      </c>
      <c r="AK10" s="17">
        <v>0.43268908928675598</v>
      </c>
      <c r="AL10" s="17">
        <v>0.339863346561118</v>
      </c>
      <c r="AM10" s="17">
        <v>0.414773849171789</v>
      </c>
      <c r="AN10" s="17">
        <v>0.39605530151308599</v>
      </c>
      <c r="AO10" s="17"/>
      <c r="AP10" s="17">
        <v>0.41519051568393001</v>
      </c>
      <c r="AQ10" s="17">
        <v>0.43198791699906303</v>
      </c>
      <c r="AR10" s="17">
        <v>0.35518500195497099</v>
      </c>
      <c r="AS10" s="17"/>
      <c r="AT10" s="17">
        <v>0.40761114325591402</v>
      </c>
      <c r="AU10" s="17">
        <v>0.42848256006667301</v>
      </c>
      <c r="AV10" s="17">
        <v>0.40912974522107998</v>
      </c>
      <c r="AW10" s="17">
        <v>0.45827376859373298</v>
      </c>
      <c r="AX10" s="17">
        <v>0.26571403570226598</v>
      </c>
      <c r="AY10" s="17"/>
      <c r="AZ10" s="17">
        <v>0.37285284625655302</v>
      </c>
      <c r="BA10" s="17">
        <v>0.38365338642909103</v>
      </c>
      <c r="BB10" s="17">
        <v>0.42065227818082301</v>
      </c>
      <c r="BC10" s="17">
        <v>0.43713581576479599</v>
      </c>
      <c r="BD10" s="17">
        <v>0.39346627503224302</v>
      </c>
      <c r="BE10" s="17">
        <v>0.38378415505510499</v>
      </c>
      <c r="BF10" s="17">
        <v>0.38987877275815502</v>
      </c>
      <c r="BG10" s="17">
        <v>0.41259223777056198</v>
      </c>
      <c r="BH10" s="17">
        <v>0.401014992378946</v>
      </c>
      <c r="BI10" s="17">
        <v>0.44778066754879398</v>
      </c>
      <c r="BJ10" s="17">
        <v>0.39030057013058</v>
      </c>
      <c r="BK10" s="17">
        <v>0.37571248164854298</v>
      </c>
      <c r="BL10" s="17">
        <v>0.46160891330792497</v>
      </c>
      <c r="BM10" s="17">
        <v>0.444382077295643</v>
      </c>
      <c r="BN10" s="17">
        <v>0.43328098556649303</v>
      </c>
      <c r="BO10" s="17">
        <v>0.40591806251628398</v>
      </c>
      <c r="BP10" s="17"/>
      <c r="BQ10" s="17">
        <v>0.39848965954773202</v>
      </c>
      <c r="BR10" s="17">
        <v>0.40942157976248</v>
      </c>
    </row>
    <row r="11" spans="2:70" x14ac:dyDescent="0.35">
      <c r="B11" s="18" t="s">
        <v>300</v>
      </c>
      <c r="C11" s="17">
        <v>0.12323291089484301</v>
      </c>
      <c r="D11" s="17">
        <v>0.141785227084432</v>
      </c>
      <c r="E11" s="17">
        <v>0.105919944042295</v>
      </c>
      <c r="F11" s="17"/>
      <c r="G11" s="17">
        <v>0.169784227021715</v>
      </c>
      <c r="H11" s="17">
        <v>0.12393727977668299</v>
      </c>
      <c r="I11" s="17">
        <v>0.11260282299513399</v>
      </c>
      <c r="J11" s="17">
        <v>0.103734397731599</v>
      </c>
      <c r="K11" s="17">
        <v>0.122549168603742</v>
      </c>
      <c r="L11" s="17">
        <v>0.11675713593972201</v>
      </c>
      <c r="M11" s="17"/>
      <c r="N11" s="17">
        <v>9.7137502609960402E-2</v>
      </c>
      <c r="O11" s="17">
        <v>0.12575531005301499</v>
      </c>
      <c r="P11" s="17">
        <v>0.12648108434986299</v>
      </c>
      <c r="Q11" s="17">
        <v>0.14420423312596201</v>
      </c>
      <c r="R11" s="17"/>
      <c r="S11" s="17">
        <v>0.14014225411825099</v>
      </c>
      <c r="T11" s="17">
        <v>9.4835153576551603E-2</v>
      </c>
      <c r="U11" s="17">
        <v>0.10434406209375501</v>
      </c>
      <c r="V11" s="17">
        <v>0.12972910544878</v>
      </c>
      <c r="W11" s="17">
        <v>0.147092747979788</v>
      </c>
      <c r="X11" s="17">
        <v>0.155795542968232</v>
      </c>
      <c r="Y11" s="17">
        <v>8.3243789062009202E-2</v>
      </c>
      <c r="Z11" s="17">
        <v>0.123027631802204</v>
      </c>
      <c r="AA11" s="17">
        <v>0.13309927567173899</v>
      </c>
      <c r="AB11" s="17">
        <v>0.14908346460859301</v>
      </c>
      <c r="AC11" s="17">
        <v>9.5943354525362595E-2</v>
      </c>
      <c r="AD11" s="17">
        <v>8.3652920877062206E-2</v>
      </c>
      <c r="AE11" s="17"/>
      <c r="AF11" s="17">
        <v>0.12795769224717901</v>
      </c>
      <c r="AG11" s="17">
        <v>0.102080298992962</v>
      </c>
      <c r="AH11" s="17">
        <v>0.153567197611471</v>
      </c>
      <c r="AI11" s="17"/>
      <c r="AJ11" s="17">
        <v>0.119827736961074</v>
      </c>
      <c r="AK11" s="17">
        <v>0.121600871565269</v>
      </c>
      <c r="AL11" s="17">
        <v>0.133647099389376</v>
      </c>
      <c r="AM11" s="17">
        <v>9.7257290856180803E-2</v>
      </c>
      <c r="AN11" s="17">
        <v>0.14331752064922301</v>
      </c>
      <c r="AO11" s="17"/>
      <c r="AP11" s="17">
        <v>0.13573839186536901</v>
      </c>
      <c r="AQ11" s="17">
        <v>0.11893919646722</v>
      </c>
      <c r="AR11" s="17">
        <v>0.117916353329266</v>
      </c>
      <c r="AS11" s="17"/>
      <c r="AT11" s="17">
        <v>0.140922064928451</v>
      </c>
      <c r="AU11" s="17">
        <v>0.12658487086467099</v>
      </c>
      <c r="AV11" s="17">
        <v>0.10830258066736199</v>
      </c>
      <c r="AW11" s="17">
        <v>0.10511747920723</v>
      </c>
      <c r="AX11" s="17">
        <v>0.143296789822391</v>
      </c>
      <c r="AY11" s="17"/>
      <c r="AZ11" s="17">
        <v>0.143332033410632</v>
      </c>
      <c r="BA11" s="17">
        <v>0.15074832556961101</v>
      </c>
      <c r="BB11" s="17">
        <v>0.128730453037319</v>
      </c>
      <c r="BC11" s="17">
        <v>0.122004071169485</v>
      </c>
      <c r="BD11" s="17">
        <v>0.12486454344991101</v>
      </c>
      <c r="BE11" s="17">
        <v>0.15053103098843801</v>
      </c>
      <c r="BF11" s="17">
        <v>0.135653742252693</v>
      </c>
      <c r="BG11" s="17">
        <v>0.111463460987869</v>
      </c>
      <c r="BH11" s="17">
        <v>0.12677646866101799</v>
      </c>
      <c r="BI11" s="17">
        <v>0.116720979319235</v>
      </c>
      <c r="BJ11" s="17">
        <v>8.9396899405082303E-2</v>
      </c>
      <c r="BK11" s="17">
        <v>0.10198940173881001</v>
      </c>
      <c r="BL11" s="17">
        <v>9.1487403527048899E-2</v>
      </c>
      <c r="BM11" s="17">
        <v>0.106747313467528</v>
      </c>
      <c r="BN11" s="17">
        <v>0.110251441627503</v>
      </c>
      <c r="BO11" s="17">
        <v>0.159512887163967</v>
      </c>
      <c r="BP11" s="17"/>
      <c r="BQ11" s="17">
        <v>9.1437835285434296E-2</v>
      </c>
      <c r="BR11" s="17">
        <v>0.13655949353767899</v>
      </c>
    </row>
    <row r="12" spans="2:70" x14ac:dyDescent="0.35">
      <c r="B12" s="18" t="s">
        <v>301</v>
      </c>
      <c r="C12" s="17">
        <v>4.0821641221533797E-2</v>
      </c>
      <c r="D12" s="17">
        <v>4.07883335548739E-2</v>
      </c>
      <c r="E12" s="17">
        <v>4.11163988992242E-2</v>
      </c>
      <c r="F12" s="17"/>
      <c r="G12" s="17">
        <v>7.5258145878659796E-2</v>
      </c>
      <c r="H12" s="17">
        <v>4.5253399731842898E-2</v>
      </c>
      <c r="I12" s="17">
        <v>3.6178693476258003E-2</v>
      </c>
      <c r="J12" s="17">
        <v>2.9527232896924299E-2</v>
      </c>
      <c r="K12" s="17">
        <v>3.3892706869460901E-2</v>
      </c>
      <c r="L12" s="17">
        <v>3.1963698869642697E-2</v>
      </c>
      <c r="M12" s="17"/>
      <c r="N12" s="17">
        <v>3.69470292101629E-2</v>
      </c>
      <c r="O12" s="17">
        <v>3.7559372610874997E-2</v>
      </c>
      <c r="P12" s="17">
        <v>4.9937932826097903E-2</v>
      </c>
      <c r="Q12" s="17">
        <v>4.0904064004152599E-2</v>
      </c>
      <c r="R12" s="17"/>
      <c r="S12" s="17">
        <v>3.4706737641097198E-2</v>
      </c>
      <c r="T12" s="17">
        <v>3.6066463504653E-2</v>
      </c>
      <c r="U12" s="17">
        <v>9.8095868500591796E-3</v>
      </c>
      <c r="V12" s="17">
        <v>3.3037850690098999E-2</v>
      </c>
      <c r="W12" s="17">
        <v>4.0994340773490699E-2</v>
      </c>
      <c r="X12" s="17">
        <v>5.53931351054417E-2</v>
      </c>
      <c r="Y12" s="17">
        <v>6.5579073737879301E-2</v>
      </c>
      <c r="Z12" s="17">
        <v>4.17018027836982E-2</v>
      </c>
      <c r="AA12" s="17">
        <v>3.6943949806090198E-2</v>
      </c>
      <c r="AB12" s="17">
        <v>6.3428683033655703E-2</v>
      </c>
      <c r="AC12" s="17">
        <v>2.0581652689474199E-2</v>
      </c>
      <c r="AD12" s="17">
        <v>6.5015032767586994E-2</v>
      </c>
      <c r="AE12" s="17"/>
      <c r="AF12" s="17">
        <v>3.5784104376393497E-2</v>
      </c>
      <c r="AG12" s="17">
        <v>3.8921941902824803E-2</v>
      </c>
      <c r="AH12" s="17">
        <v>4.3293650708020902E-2</v>
      </c>
      <c r="AI12" s="17"/>
      <c r="AJ12" s="17">
        <v>3.04679475390842E-2</v>
      </c>
      <c r="AK12" s="17">
        <v>3.5832471042814201E-2</v>
      </c>
      <c r="AL12" s="17">
        <v>2.9310075347867899E-2</v>
      </c>
      <c r="AM12" s="17">
        <v>8.4479107504499898E-2</v>
      </c>
      <c r="AN12" s="17">
        <v>5.9765742883074499E-2</v>
      </c>
      <c r="AO12" s="17"/>
      <c r="AP12" s="17">
        <v>3.17490430083084E-2</v>
      </c>
      <c r="AQ12" s="17">
        <v>3.9437325555951003E-2</v>
      </c>
      <c r="AR12" s="17">
        <v>3.4690624968779497E-2</v>
      </c>
      <c r="AS12" s="17"/>
      <c r="AT12" s="17">
        <v>4.8322144153845399E-2</v>
      </c>
      <c r="AU12" s="17">
        <v>4.7636973660835302E-2</v>
      </c>
      <c r="AV12" s="17">
        <v>3.5021071215439598E-2</v>
      </c>
      <c r="AW12" s="17">
        <v>3.80060581981937E-2</v>
      </c>
      <c r="AX12" s="17">
        <v>1.6491801903228302E-2</v>
      </c>
      <c r="AY12" s="17"/>
      <c r="AZ12" s="17">
        <v>6.4160679007290194E-2</v>
      </c>
      <c r="BA12" s="17">
        <v>5.5938828624248302E-2</v>
      </c>
      <c r="BB12" s="17">
        <v>5.3504487589289197E-2</v>
      </c>
      <c r="BC12" s="17">
        <v>3.2010765027957702E-2</v>
      </c>
      <c r="BD12" s="17">
        <v>4.03260516804834E-2</v>
      </c>
      <c r="BE12" s="17">
        <v>3.1907166951214698E-2</v>
      </c>
      <c r="BF12" s="17">
        <v>3.6102456713921101E-2</v>
      </c>
      <c r="BG12" s="17">
        <v>4.2058941012134803E-2</v>
      </c>
      <c r="BH12" s="17">
        <v>2.83023838049173E-2</v>
      </c>
      <c r="BI12" s="17">
        <v>3.5597506273362202E-2</v>
      </c>
      <c r="BJ12" s="17">
        <v>4.3100126146876902E-2</v>
      </c>
      <c r="BK12" s="17">
        <v>6.0030012571335799E-2</v>
      </c>
      <c r="BL12" s="17">
        <v>2.3501357512019601E-2</v>
      </c>
      <c r="BM12" s="17">
        <v>7.7546262604875293E-2</v>
      </c>
      <c r="BN12" s="17">
        <v>5.7037029270239799E-2</v>
      </c>
      <c r="BO12" s="17">
        <v>2.0239523104744601E-2</v>
      </c>
      <c r="BP12" s="17"/>
      <c r="BQ12" s="17">
        <v>2.4012199754568801E-2</v>
      </c>
      <c r="BR12" s="17">
        <v>4.71600162071944E-2</v>
      </c>
    </row>
    <row r="13" spans="2:70" x14ac:dyDescent="0.35">
      <c r="B13" s="18" t="s">
        <v>302</v>
      </c>
      <c r="C13" s="17">
        <v>3.1009082374682199E-2</v>
      </c>
      <c r="D13" s="17">
        <v>3.5058243911863803E-2</v>
      </c>
      <c r="E13" s="17">
        <v>2.6402301387552202E-2</v>
      </c>
      <c r="F13" s="17"/>
      <c r="G13" s="17">
        <v>4.3692823555660398E-2</v>
      </c>
      <c r="H13" s="17">
        <v>2.7166924468975898E-2</v>
      </c>
      <c r="I13" s="17">
        <v>1.5802319291795899E-2</v>
      </c>
      <c r="J13" s="17">
        <v>4.2435510679351397E-2</v>
      </c>
      <c r="K13" s="17">
        <v>2.87529203895153E-2</v>
      </c>
      <c r="L13" s="17">
        <v>3.0282941970020801E-2</v>
      </c>
      <c r="M13" s="17"/>
      <c r="N13" s="17">
        <v>1.9773175267279501E-2</v>
      </c>
      <c r="O13" s="17">
        <v>2.9607520347328799E-2</v>
      </c>
      <c r="P13" s="17">
        <v>3.38258471174449E-2</v>
      </c>
      <c r="Q13" s="17">
        <v>4.2524450094337203E-2</v>
      </c>
      <c r="R13" s="17"/>
      <c r="S13" s="17">
        <v>3.7142060323780701E-2</v>
      </c>
      <c r="T13" s="17">
        <v>3.5414818418599101E-2</v>
      </c>
      <c r="U13" s="17">
        <v>1.21432140336035E-2</v>
      </c>
      <c r="V13" s="17">
        <v>2.94963351728427E-2</v>
      </c>
      <c r="W13" s="17">
        <v>3.4428171365971101E-2</v>
      </c>
      <c r="X13" s="17">
        <v>3.8603078395806498E-2</v>
      </c>
      <c r="Y13" s="17">
        <v>2.5776374278861099E-2</v>
      </c>
      <c r="Z13" s="17">
        <v>3.1888300076303999E-2</v>
      </c>
      <c r="AA13" s="17">
        <v>2.8384173373704601E-2</v>
      </c>
      <c r="AB13" s="17">
        <v>3.5462131151739303E-2</v>
      </c>
      <c r="AC13" s="17">
        <v>2.74731038002335E-2</v>
      </c>
      <c r="AD13" s="17">
        <v>2.22896625599713E-2</v>
      </c>
      <c r="AE13" s="17"/>
      <c r="AF13" s="17">
        <v>4.1063142333750698E-2</v>
      </c>
      <c r="AG13" s="17">
        <v>1.6329988590961301E-2</v>
      </c>
      <c r="AH13" s="17">
        <v>4.1171120820866901E-2</v>
      </c>
      <c r="AI13" s="17"/>
      <c r="AJ13" s="17">
        <v>3.89145865544894E-2</v>
      </c>
      <c r="AK13" s="17">
        <v>2.4320114408532E-2</v>
      </c>
      <c r="AL13" s="17">
        <v>1.20049491662999E-2</v>
      </c>
      <c r="AM13" s="17">
        <v>2.0497869660547501E-2</v>
      </c>
      <c r="AN13" s="17">
        <v>3.1345974608171699E-2</v>
      </c>
      <c r="AO13" s="17"/>
      <c r="AP13" s="17">
        <v>3.6937180878534398E-2</v>
      </c>
      <c r="AQ13" s="17">
        <v>2.6996515619020001E-2</v>
      </c>
      <c r="AR13" s="17">
        <v>1.04484804034454E-2</v>
      </c>
      <c r="AS13" s="17"/>
      <c r="AT13" s="17">
        <v>3.9939548915986001E-2</v>
      </c>
      <c r="AU13" s="17">
        <v>3.46857548558967E-2</v>
      </c>
      <c r="AV13" s="17">
        <v>2.4786754572786701E-2</v>
      </c>
      <c r="AW13" s="17">
        <v>6.1855065591043404E-3</v>
      </c>
      <c r="AX13" s="17">
        <v>2.9829254501678001E-2</v>
      </c>
      <c r="AY13" s="17"/>
      <c r="AZ13" s="17">
        <v>5.59797334309435E-2</v>
      </c>
      <c r="BA13" s="17">
        <v>5.6023130279007502E-2</v>
      </c>
      <c r="BB13" s="17">
        <v>2.1166171616288702E-2</v>
      </c>
      <c r="BC13" s="17">
        <v>3.2488908877793397E-2</v>
      </c>
      <c r="BD13" s="17">
        <v>3.3040550183276202E-2</v>
      </c>
      <c r="BE13" s="17">
        <v>5.01107115344884E-2</v>
      </c>
      <c r="BF13" s="17">
        <v>2.8289500161808701E-2</v>
      </c>
      <c r="BG13" s="17">
        <v>2.2503320794240299E-2</v>
      </c>
      <c r="BH13" s="17">
        <v>2.1619873119953201E-2</v>
      </c>
      <c r="BI13" s="17">
        <v>1.15427090131229E-2</v>
      </c>
      <c r="BJ13" s="17">
        <v>2.93746128228018E-2</v>
      </c>
      <c r="BK13" s="17">
        <v>1.9397726435318799E-2</v>
      </c>
      <c r="BL13" s="17">
        <v>1.7944072191480798E-2</v>
      </c>
      <c r="BM13" s="17">
        <v>4.47951634901727E-2</v>
      </c>
      <c r="BN13" s="17">
        <v>2.1929375968253499E-2</v>
      </c>
      <c r="BO13" s="17">
        <v>2.3888915588343201E-2</v>
      </c>
      <c r="BP13" s="17"/>
      <c r="BQ13" s="17">
        <v>1.3738825865247601E-2</v>
      </c>
      <c r="BR13" s="17">
        <v>3.9692144286651E-2</v>
      </c>
    </row>
    <row r="14" spans="2:70" x14ac:dyDescent="0.35">
      <c r="B14" s="18" t="s">
        <v>129</v>
      </c>
      <c r="C14" s="17">
        <v>3.7465423772563098E-3</v>
      </c>
      <c r="D14" s="17">
        <v>5.2388406491309701E-3</v>
      </c>
      <c r="E14" s="17">
        <v>2.3143214259104799E-3</v>
      </c>
      <c r="F14" s="17"/>
      <c r="G14" s="17">
        <v>6.4823898646333101E-3</v>
      </c>
      <c r="H14" s="17">
        <v>6.98719936002849E-3</v>
      </c>
      <c r="I14" s="17">
        <v>1.2686500772678001E-3</v>
      </c>
      <c r="J14" s="17">
        <v>7.0651908134459398E-3</v>
      </c>
      <c r="K14" s="17">
        <v>0</v>
      </c>
      <c r="L14" s="17">
        <v>1.1106137363072401E-3</v>
      </c>
      <c r="M14" s="17"/>
      <c r="N14" s="17">
        <v>3.1055992070250201E-3</v>
      </c>
      <c r="O14" s="17">
        <v>1.9649910919118298E-3</v>
      </c>
      <c r="P14" s="17">
        <v>2.45114882953943E-3</v>
      </c>
      <c r="Q14" s="17">
        <v>7.4784441594742098E-3</v>
      </c>
      <c r="R14" s="17"/>
      <c r="S14" s="17">
        <v>8.5668714976046799E-3</v>
      </c>
      <c r="T14" s="17">
        <v>4.8358113529501897E-3</v>
      </c>
      <c r="U14" s="17">
        <v>5.5555197543082999E-3</v>
      </c>
      <c r="V14" s="17">
        <v>0</v>
      </c>
      <c r="W14" s="17">
        <v>3.0933050718752902E-3</v>
      </c>
      <c r="X14" s="17">
        <v>5.2746600645440598E-3</v>
      </c>
      <c r="Y14" s="17">
        <v>3.4004278068586599E-3</v>
      </c>
      <c r="Z14" s="17">
        <v>0</v>
      </c>
      <c r="AA14" s="17">
        <v>2.4458211408834498E-3</v>
      </c>
      <c r="AB14" s="17">
        <v>0</v>
      </c>
      <c r="AC14" s="17">
        <v>4.8040518540375197E-3</v>
      </c>
      <c r="AD14" s="17">
        <v>0</v>
      </c>
      <c r="AE14" s="17"/>
      <c r="AF14" s="17">
        <v>3.3281221840509002E-3</v>
      </c>
      <c r="AG14" s="17">
        <v>1.7694663394249E-3</v>
      </c>
      <c r="AH14" s="17">
        <v>1.0971545792620101E-2</v>
      </c>
      <c r="AI14" s="17"/>
      <c r="AJ14" s="17">
        <v>3.4520714029383898E-3</v>
      </c>
      <c r="AK14" s="17">
        <v>1.85191133146906E-3</v>
      </c>
      <c r="AL14" s="17">
        <v>2.4721929361984302E-3</v>
      </c>
      <c r="AM14" s="17">
        <v>0</v>
      </c>
      <c r="AN14" s="17">
        <v>7.0227176374042903E-3</v>
      </c>
      <c r="AO14" s="17"/>
      <c r="AP14" s="17">
        <v>4.4898123091866001E-3</v>
      </c>
      <c r="AQ14" s="17">
        <v>8.0353876866863104E-4</v>
      </c>
      <c r="AR14" s="17">
        <v>8.7555393456251792E-3</v>
      </c>
      <c r="AS14" s="17"/>
      <c r="AT14" s="17">
        <v>2.8618234266506301E-3</v>
      </c>
      <c r="AU14" s="17">
        <v>1.8632266301259501E-3</v>
      </c>
      <c r="AV14" s="17">
        <v>1.95854208126264E-3</v>
      </c>
      <c r="AW14" s="17">
        <v>9.7869217251978797E-3</v>
      </c>
      <c r="AX14" s="17">
        <v>2.8559342861021499E-2</v>
      </c>
      <c r="AY14" s="17"/>
      <c r="AZ14" s="17">
        <v>0</v>
      </c>
      <c r="BA14" s="17">
        <v>9.95683765839246E-3</v>
      </c>
      <c r="BB14" s="17">
        <v>0</v>
      </c>
      <c r="BC14" s="17">
        <v>3.3261986139972001E-3</v>
      </c>
      <c r="BD14" s="17">
        <v>3.7293225457461199E-3</v>
      </c>
      <c r="BE14" s="17">
        <v>4.4307341097464701E-3</v>
      </c>
      <c r="BF14" s="17">
        <v>2.7352762477635701E-3</v>
      </c>
      <c r="BG14" s="17">
        <v>0</v>
      </c>
      <c r="BH14" s="17">
        <v>4.2514117818396998E-3</v>
      </c>
      <c r="BI14" s="17">
        <v>4.21330983753458E-3</v>
      </c>
      <c r="BJ14" s="17">
        <v>5.8984963248748402E-3</v>
      </c>
      <c r="BK14" s="17">
        <v>0</v>
      </c>
      <c r="BL14" s="17">
        <v>0</v>
      </c>
      <c r="BM14" s="17">
        <v>0</v>
      </c>
      <c r="BN14" s="17">
        <v>0</v>
      </c>
      <c r="BO14" s="17">
        <v>0</v>
      </c>
      <c r="BP14" s="17"/>
      <c r="BQ14" s="17">
        <v>0</v>
      </c>
      <c r="BR14" s="17">
        <v>4.1346318249350098E-3</v>
      </c>
    </row>
    <row r="15" spans="2:70" x14ac:dyDescent="0.35">
      <c r="B15" s="18" t="s">
        <v>303</v>
      </c>
      <c r="C15" s="21">
        <v>0.80118982313168496</v>
      </c>
      <c r="D15" s="21">
        <v>0.77712935479969902</v>
      </c>
      <c r="E15" s="21">
        <v>0.82424703424501899</v>
      </c>
      <c r="F15" s="21"/>
      <c r="G15" s="21">
        <v>0.70478241367933103</v>
      </c>
      <c r="H15" s="21">
        <v>0.79665519666246898</v>
      </c>
      <c r="I15" s="21">
        <v>0.83414751415954402</v>
      </c>
      <c r="J15" s="21">
        <v>0.81723766787868002</v>
      </c>
      <c r="K15" s="21">
        <v>0.81480520413728197</v>
      </c>
      <c r="L15" s="21">
        <v>0.819885609484307</v>
      </c>
      <c r="M15" s="21"/>
      <c r="N15" s="21">
        <v>0.84303669370557199</v>
      </c>
      <c r="O15" s="21">
        <v>0.80511280589686895</v>
      </c>
      <c r="P15" s="21">
        <v>0.78730398687705405</v>
      </c>
      <c r="Q15" s="21">
        <v>0.764888808616074</v>
      </c>
      <c r="R15" s="21"/>
      <c r="S15" s="21">
        <v>0.77944207641926599</v>
      </c>
      <c r="T15" s="21">
        <v>0.82884775314724601</v>
      </c>
      <c r="U15" s="21">
        <v>0.86814761726827405</v>
      </c>
      <c r="V15" s="21">
        <v>0.80773670868827896</v>
      </c>
      <c r="W15" s="21">
        <v>0.77439143480887496</v>
      </c>
      <c r="X15" s="21">
        <v>0.74493358346597505</v>
      </c>
      <c r="Y15" s="21">
        <v>0.82200033511439197</v>
      </c>
      <c r="Z15" s="21">
        <v>0.803382265337794</v>
      </c>
      <c r="AA15" s="21">
        <v>0.79912678000758297</v>
      </c>
      <c r="AB15" s="21">
        <v>0.75202572120601197</v>
      </c>
      <c r="AC15" s="21">
        <v>0.85119783713089203</v>
      </c>
      <c r="AD15" s="21">
        <v>0.82904238379537998</v>
      </c>
      <c r="AE15" s="21"/>
      <c r="AF15" s="21">
        <v>0.79186693885862602</v>
      </c>
      <c r="AG15" s="21">
        <v>0.84089830417382705</v>
      </c>
      <c r="AH15" s="21">
        <v>0.75099648506702099</v>
      </c>
      <c r="AI15" s="21"/>
      <c r="AJ15" s="21">
        <v>0.80733765754241404</v>
      </c>
      <c r="AK15" s="21">
        <v>0.81639463165191595</v>
      </c>
      <c r="AL15" s="21">
        <v>0.82256568316025802</v>
      </c>
      <c r="AM15" s="21">
        <v>0.79776573197877199</v>
      </c>
      <c r="AN15" s="21">
        <v>0.75854804422212596</v>
      </c>
      <c r="AO15" s="21"/>
      <c r="AP15" s="21">
        <v>0.79108557193860196</v>
      </c>
      <c r="AQ15" s="21">
        <v>0.81382342358914095</v>
      </c>
      <c r="AR15" s="21">
        <v>0.82818900195288403</v>
      </c>
      <c r="AS15" s="21"/>
      <c r="AT15" s="21">
        <v>0.76795441857506697</v>
      </c>
      <c r="AU15" s="21">
        <v>0.78922917398847203</v>
      </c>
      <c r="AV15" s="21">
        <v>0.82993105146314905</v>
      </c>
      <c r="AW15" s="21">
        <v>0.84090403431027405</v>
      </c>
      <c r="AX15" s="21">
        <v>0.78182281091168204</v>
      </c>
      <c r="AY15" s="21"/>
      <c r="AZ15" s="21">
        <v>0.73652755415113402</v>
      </c>
      <c r="BA15" s="21">
        <v>0.72733287786874101</v>
      </c>
      <c r="BB15" s="21">
        <v>0.79659888775710297</v>
      </c>
      <c r="BC15" s="21">
        <v>0.810170056310767</v>
      </c>
      <c r="BD15" s="21">
        <v>0.79803953214058299</v>
      </c>
      <c r="BE15" s="21">
        <v>0.76302035641611199</v>
      </c>
      <c r="BF15" s="21">
        <v>0.797219024623814</v>
      </c>
      <c r="BG15" s="21">
        <v>0.823974277205756</v>
      </c>
      <c r="BH15" s="21">
        <v>0.81904986263227197</v>
      </c>
      <c r="BI15" s="21">
        <v>0.831925495556745</v>
      </c>
      <c r="BJ15" s="21">
        <v>0.83222986530036402</v>
      </c>
      <c r="BK15" s="21">
        <v>0.818582859254536</v>
      </c>
      <c r="BL15" s="21">
        <v>0.86706716676945095</v>
      </c>
      <c r="BM15" s="21">
        <v>0.77091126043742397</v>
      </c>
      <c r="BN15" s="21">
        <v>0.81078215313400404</v>
      </c>
      <c r="BO15" s="21">
        <v>0.79635867414294503</v>
      </c>
      <c r="BP15" s="21"/>
      <c r="BQ15" s="21">
        <v>0.87081113909474905</v>
      </c>
      <c r="BR15" s="21">
        <v>0.77245371414354103</v>
      </c>
    </row>
    <row r="16" spans="2:70" x14ac:dyDescent="0.35">
      <c r="B16" s="18" t="s">
        <v>304</v>
      </c>
      <c r="C16" s="21">
        <v>7.1830723596216103E-2</v>
      </c>
      <c r="D16" s="21">
        <v>7.58465774667378E-2</v>
      </c>
      <c r="E16" s="21">
        <v>6.7518700286776395E-2</v>
      </c>
      <c r="F16" s="21"/>
      <c r="G16" s="21">
        <v>0.11895096943432</v>
      </c>
      <c r="H16" s="21">
        <v>7.24203242008188E-2</v>
      </c>
      <c r="I16" s="21">
        <v>5.1981012768053801E-2</v>
      </c>
      <c r="J16" s="21">
        <v>7.1962743576275703E-2</v>
      </c>
      <c r="K16" s="21">
        <v>6.2645627258976197E-2</v>
      </c>
      <c r="L16" s="21">
        <v>6.2246640839663497E-2</v>
      </c>
      <c r="M16" s="21"/>
      <c r="N16" s="21">
        <v>5.6720204477442401E-2</v>
      </c>
      <c r="O16" s="21">
        <v>6.71668929582038E-2</v>
      </c>
      <c r="P16" s="21">
        <v>8.3763779943542699E-2</v>
      </c>
      <c r="Q16" s="21">
        <v>8.3428514098489795E-2</v>
      </c>
      <c r="R16" s="21"/>
      <c r="S16" s="21">
        <v>7.1848797964877906E-2</v>
      </c>
      <c r="T16" s="21">
        <v>7.1481281923252094E-2</v>
      </c>
      <c r="U16" s="21">
        <v>2.19528008836627E-2</v>
      </c>
      <c r="V16" s="21">
        <v>6.2534185862941696E-2</v>
      </c>
      <c r="W16" s="21">
        <v>7.54225121394618E-2</v>
      </c>
      <c r="X16" s="21">
        <v>9.3996213501248205E-2</v>
      </c>
      <c r="Y16" s="21">
        <v>9.1355448016740406E-2</v>
      </c>
      <c r="Z16" s="21">
        <v>7.3590102860002199E-2</v>
      </c>
      <c r="AA16" s="21">
        <v>6.5328123179794806E-2</v>
      </c>
      <c r="AB16" s="21">
        <v>9.8890814185394998E-2</v>
      </c>
      <c r="AC16" s="21">
        <v>4.8054756489707598E-2</v>
      </c>
      <c r="AD16" s="21">
        <v>8.7304695327558302E-2</v>
      </c>
      <c r="AE16" s="21"/>
      <c r="AF16" s="21">
        <v>7.6847246710144201E-2</v>
      </c>
      <c r="AG16" s="21">
        <v>5.5251930493786197E-2</v>
      </c>
      <c r="AH16" s="21">
        <v>8.4464771528887803E-2</v>
      </c>
      <c r="AI16" s="21"/>
      <c r="AJ16" s="21">
        <v>6.9382534093573506E-2</v>
      </c>
      <c r="AK16" s="21">
        <v>6.0152585451346198E-2</v>
      </c>
      <c r="AL16" s="21">
        <v>4.1315024514167797E-2</v>
      </c>
      <c r="AM16" s="21">
        <v>0.104976977165047</v>
      </c>
      <c r="AN16" s="21">
        <v>9.1111717491246205E-2</v>
      </c>
      <c r="AO16" s="21"/>
      <c r="AP16" s="21">
        <v>6.8686223886842701E-2</v>
      </c>
      <c r="AQ16" s="21">
        <v>6.6433841174971003E-2</v>
      </c>
      <c r="AR16" s="21">
        <v>4.5139105372224902E-2</v>
      </c>
      <c r="AS16" s="21"/>
      <c r="AT16" s="21">
        <v>8.8261693069831407E-2</v>
      </c>
      <c r="AU16" s="21">
        <v>8.2322728516732002E-2</v>
      </c>
      <c r="AV16" s="21">
        <v>5.9807825788226202E-2</v>
      </c>
      <c r="AW16" s="21">
        <v>4.4191564757297998E-2</v>
      </c>
      <c r="AX16" s="21">
        <v>4.6321056404906302E-2</v>
      </c>
      <c r="AY16" s="21"/>
      <c r="AZ16" s="21">
        <v>0.12014041243823401</v>
      </c>
      <c r="BA16" s="21">
        <v>0.111961958903256</v>
      </c>
      <c r="BB16" s="21">
        <v>7.4670659205577999E-2</v>
      </c>
      <c r="BC16" s="21">
        <v>6.4499673905751106E-2</v>
      </c>
      <c r="BD16" s="21">
        <v>7.3366601863759595E-2</v>
      </c>
      <c r="BE16" s="21">
        <v>8.2017878485703105E-2</v>
      </c>
      <c r="BF16" s="21">
        <v>6.4391956875729794E-2</v>
      </c>
      <c r="BG16" s="21">
        <v>6.4562261806375101E-2</v>
      </c>
      <c r="BH16" s="21">
        <v>4.9922256924870498E-2</v>
      </c>
      <c r="BI16" s="21">
        <v>4.7140215286485203E-2</v>
      </c>
      <c r="BJ16" s="21">
        <v>7.2474738969678695E-2</v>
      </c>
      <c r="BK16" s="21">
        <v>7.9427739006654702E-2</v>
      </c>
      <c r="BL16" s="21">
        <v>4.1445429703500403E-2</v>
      </c>
      <c r="BM16" s="21">
        <v>0.122341426095048</v>
      </c>
      <c r="BN16" s="21">
        <v>7.8966405238493298E-2</v>
      </c>
      <c r="BO16" s="21">
        <v>4.4128438693087801E-2</v>
      </c>
      <c r="BP16" s="21"/>
      <c r="BQ16" s="21">
        <v>3.77510256198164E-2</v>
      </c>
      <c r="BR16" s="21">
        <v>8.6852160493845407E-2</v>
      </c>
    </row>
    <row r="17" spans="2:70" x14ac:dyDescent="0.35">
      <c r="B17" s="18" t="s">
        <v>143</v>
      </c>
      <c r="C17" s="22">
        <v>0.72935909953546896</v>
      </c>
      <c r="D17" s="22">
        <v>0.70128277733296196</v>
      </c>
      <c r="E17" s="22">
        <v>0.75672833395824202</v>
      </c>
      <c r="F17" s="22"/>
      <c r="G17" s="22">
        <v>0.58583144424501099</v>
      </c>
      <c r="H17" s="22">
        <v>0.72423487246165097</v>
      </c>
      <c r="I17" s="22">
        <v>0.78216650139149102</v>
      </c>
      <c r="J17" s="22">
        <v>0.74527492430240405</v>
      </c>
      <c r="K17" s="22">
        <v>0.75215957687830504</v>
      </c>
      <c r="L17" s="22">
        <v>0.75763896864464397</v>
      </c>
      <c r="M17" s="22"/>
      <c r="N17" s="22">
        <v>0.78631648922813002</v>
      </c>
      <c r="O17" s="22">
        <v>0.73794591293866596</v>
      </c>
      <c r="P17" s="22">
        <v>0.70354020693351105</v>
      </c>
      <c r="Q17" s="22">
        <v>0.68146029451758405</v>
      </c>
      <c r="R17" s="22"/>
      <c r="S17" s="22">
        <v>0.70759327845438802</v>
      </c>
      <c r="T17" s="22">
        <v>0.75736647122399403</v>
      </c>
      <c r="U17" s="22">
        <v>0.84619481638461203</v>
      </c>
      <c r="V17" s="22">
        <v>0.74520252282533705</v>
      </c>
      <c r="W17" s="22">
        <v>0.69896892266941302</v>
      </c>
      <c r="X17" s="22">
        <v>0.65093736996472695</v>
      </c>
      <c r="Y17" s="22">
        <v>0.73064488709765096</v>
      </c>
      <c r="Z17" s="22">
        <v>0.72979216247779199</v>
      </c>
      <c r="AA17" s="22">
        <v>0.733798656827788</v>
      </c>
      <c r="AB17" s="22">
        <v>0.65313490702061705</v>
      </c>
      <c r="AC17" s="22">
        <v>0.803143080641185</v>
      </c>
      <c r="AD17" s="22">
        <v>0.74173768846782095</v>
      </c>
      <c r="AE17" s="22"/>
      <c r="AF17" s="22">
        <v>0.71501969214848204</v>
      </c>
      <c r="AG17" s="22">
        <v>0.78564637368004098</v>
      </c>
      <c r="AH17" s="22">
        <v>0.66653171353813301</v>
      </c>
      <c r="AI17" s="22"/>
      <c r="AJ17" s="22">
        <v>0.73795512344884096</v>
      </c>
      <c r="AK17" s="22">
        <v>0.75624204620057001</v>
      </c>
      <c r="AL17" s="22">
        <v>0.78125065864609</v>
      </c>
      <c r="AM17" s="22">
        <v>0.69278875481372404</v>
      </c>
      <c r="AN17" s="22">
        <v>0.66743632673088005</v>
      </c>
      <c r="AO17" s="22"/>
      <c r="AP17" s="22">
        <v>0.72239934805175898</v>
      </c>
      <c r="AQ17" s="22">
        <v>0.74738958241416997</v>
      </c>
      <c r="AR17" s="22">
        <v>0.78304989658065904</v>
      </c>
      <c r="AS17" s="22"/>
      <c r="AT17" s="22">
        <v>0.67969272550523496</v>
      </c>
      <c r="AU17" s="22">
        <v>0.70690644547173997</v>
      </c>
      <c r="AV17" s="22">
        <v>0.77012322567492297</v>
      </c>
      <c r="AW17" s="22">
        <v>0.79671246955297603</v>
      </c>
      <c r="AX17" s="22">
        <v>0.73550175450677502</v>
      </c>
      <c r="AY17" s="22"/>
      <c r="AZ17" s="22">
        <v>0.61638714171289999</v>
      </c>
      <c r="BA17" s="22">
        <v>0.61537091896548501</v>
      </c>
      <c r="BB17" s="22">
        <v>0.72192822855152505</v>
      </c>
      <c r="BC17" s="22">
        <v>0.74567038240501604</v>
      </c>
      <c r="BD17" s="22">
        <v>0.724672930276824</v>
      </c>
      <c r="BE17" s="22">
        <v>0.68100247793040902</v>
      </c>
      <c r="BF17" s="22">
        <v>0.73282706774808404</v>
      </c>
      <c r="BG17" s="22">
        <v>0.75941201539938097</v>
      </c>
      <c r="BH17" s="22">
        <v>0.76912760570740102</v>
      </c>
      <c r="BI17" s="22">
        <v>0.78478528027025996</v>
      </c>
      <c r="BJ17" s="22">
        <v>0.75975512633068498</v>
      </c>
      <c r="BK17" s="22">
        <v>0.73915512024788099</v>
      </c>
      <c r="BL17" s="22">
        <v>0.82562173706594999</v>
      </c>
      <c r="BM17" s="22">
        <v>0.64856983434237603</v>
      </c>
      <c r="BN17" s="22">
        <v>0.73181574789551096</v>
      </c>
      <c r="BO17" s="22">
        <v>0.75223023544985701</v>
      </c>
      <c r="BP17" s="22"/>
      <c r="BQ17" s="22">
        <v>0.83306011347493303</v>
      </c>
      <c r="BR17" s="22">
        <v>0.68560155364969499</v>
      </c>
    </row>
    <row r="18" spans="2:70" x14ac:dyDescent="0.35">
      <c r="B18" s="16"/>
    </row>
    <row r="19" spans="2:70" x14ac:dyDescent="0.35">
      <c r="B19" t="s">
        <v>98</v>
      </c>
    </row>
    <row r="20" spans="2:70" x14ac:dyDescent="0.35">
      <c r="B20" t="s">
        <v>99</v>
      </c>
    </row>
    <row r="22" spans="2:70" x14ac:dyDescent="0.35">
      <c r="B22" s="8" t="str">
        <f>HYPERLINK("#'Contents'!A1", "Return to Contents")</f>
        <v>Return to Contents</v>
      </c>
    </row>
  </sheetData>
  <mergeCells count="11">
    <mergeCell ref="BQ5:BR5"/>
    <mergeCell ref="D5:E5"/>
    <mergeCell ref="G5:L5"/>
    <mergeCell ref="N5:Q5"/>
    <mergeCell ref="S5:AD5"/>
    <mergeCell ref="AF5:AH5"/>
    <mergeCell ref="D2:BJ2"/>
    <mergeCell ref="AJ5:AN5"/>
    <mergeCell ref="AP5:AR5"/>
    <mergeCell ref="AT5:AX5"/>
    <mergeCell ref="AZ5:BO5"/>
  </mergeCells>
  <pageMargins left="0.7" right="0.7" top="0.75" bottom="0.75" header="0.3" footer="0.3"/>
  <pageSetup paperSize="9" orientation="portrait" horizontalDpi="300" verticalDpi="300"/>
  <drawing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dimension ref="B2:BR27"/>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67" width="10.7265625" customWidth="1"/>
    <col min="68" max="68" width="2.1796875" customWidth="1"/>
    <col min="69" max="70" width="10.7265625" customWidth="1"/>
    <col min="71" max="71" width="2.1796875" customWidth="1"/>
  </cols>
  <sheetData>
    <row r="2" spans="2:70" ht="40" customHeight="1" x14ac:dyDescent="0.35">
      <c r="D2" s="29" t="s">
        <v>341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row>
    <row r="5" spans="2:70" ht="30" customHeight="1" x14ac:dyDescent="0.35">
      <c r="B5" s="15"/>
      <c r="C5" s="15"/>
      <c r="D5" s="30" t="s">
        <v>74</v>
      </c>
      <c r="E5" s="30"/>
      <c r="F5" s="15"/>
      <c r="G5" s="30" t="s">
        <v>75</v>
      </c>
      <c r="H5" s="30"/>
      <c r="I5" s="30"/>
      <c r="J5" s="30"/>
      <c r="K5" s="30"/>
      <c r="L5" s="30"/>
      <c r="M5" s="15"/>
      <c r="N5" s="30" t="s">
        <v>76</v>
      </c>
      <c r="O5" s="30"/>
      <c r="P5" s="30"/>
      <c r="Q5" s="30"/>
      <c r="R5" s="15"/>
      <c r="S5" s="30" t="s">
        <v>77</v>
      </c>
      <c r="T5" s="30"/>
      <c r="U5" s="30"/>
      <c r="V5" s="30"/>
      <c r="W5" s="30"/>
      <c r="X5" s="30"/>
      <c r="Y5" s="30"/>
      <c r="Z5" s="30"/>
      <c r="AA5" s="30"/>
      <c r="AB5" s="30"/>
      <c r="AC5" s="30"/>
      <c r="AD5" s="30"/>
      <c r="AE5" s="15"/>
      <c r="AF5" s="30" t="s">
        <v>78</v>
      </c>
      <c r="AG5" s="30"/>
      <c r="AH5" s="30"/>
      <c r="AI5" s="15"/>
      <c r="AJ5" s="30" t="s">
        <v>79</v>
      </c>
      <c r="AK5" s="30"/>
      <c r="AL5" s="30"/>
      <c r="AM5" s="30"/>
      <c r="AN5" s="30"/>
      <c r="AO5" s="15"/>
      <c r="AP5" s="30" t="s">
        <v>80</v>
      </c>
      <c r="AQ5" s="30"/>
      <c r="AR5" s="30"/>
      <c r="AS5" s="15"/>
      <c r="AT5" s="30" t="s">
        <v>81</v>
      </c>
      <c r="AU5" s="30"/>
      <c r="AV5" s="30"/>
      <c r="AW5" s="30"/>
      <c r="AX5" s="30"/>
      <c r="AY5" s="15"/>
      <c r="AZ5" s="30" t="s">
        <v>82</v>
      </c>
      <c r="BA5" s="30"/>
      <c r="BB5" s="30"/>
      <c r="BC5" s="30"/>
      <c r="BD5" s="30"/>
      <c r="BE5" s="30"/>
      <c r="BF5" s="30"/>
      <c r="BG5" s="30"/>
      <c r="BH5" s="30"/>
      <c r="BI5" s="30"/>
      <c r="BJ5" s="30"/>
      <c r="BK5" s="30"/>
      <c r="BL5" s="30"/>
      <c r="BM5" s="30"/>
      <c r="BN5" s="30"/>
      <c r="BO5" s="30"/>
      <c r="BP5" s="15"/>
      <c r="BQ5" s="30" t="s">
        <v>83</v>
      </c>
      <c r="BR5" s="30"/>
    </row>
    <row r="6" spans="2:7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46</v>
      </c>
      <c r="AQ6" s="12" t="s">
        <v>47</v>
      </c>
      <c r="AR6" s="12" t="s">
        <v>50</v>
      </c>
      <c r="AT6" s="12" t="s">
        <v>51</v>
      </c>
      <c r="AU6" s="12" t="s">
        <v>52</v>
      </c>
      <c r="AV6" s="12" t="s">
        <v>53</v>
      </c>
      <c r="AW6" s="12" t="s">
        <v>54</v>
      </c>
      <c r="AX6" s="12" t="s">
        <v>55</v>
      </c>
      <c r="AZ6" s="12" t="s">
        <v>56</v>
      </c>
      <c r="BA6" s="12" t="s">
        <v>57</v>
      </c>
      <c r="BB6" s="12" t="s">
        <v>58</v>
      </c>
      <c r="BC6" s="12" t="s">
        <v>59</v>
      </c>
      <c r="BD6" s="12" t="s">
        <v>60</v>
      </c>
      <c r="BE6" s="12" t="s">
        <v>61</v>
      </c>
      <c r="BF6" s="12" t="s">
        <v>62</v>
      </c>
      <c r="BG6" s="12" t="s">
        <v>63</v>
      </c>
      <c r="BH6" s="12" t="s">
        <v>64</v>
      </c>
      <c r="BI6" s="12" t="s">
        <v>65</v>
      </c>
      <c r="BJ6" s="12" t="s">
        <v>66</v>
      </c>
      <c r="BK6" s="12" t="s">
        <v>67</v>
      </c>
      <c r="BL6" s="12" t="s">
        <v>68</v>
      </c>
      <c r="BM6" s="12" t="s">
        <v>69</v>
      </c>
      <c r="BN6" s="12" t="s">
        <v>70</v>
      </c>
      <c r="BO6" s="12" t="s">
        <v>71</v>
      </c>
      <c r="BQ6" s="12" t="s">
        <v>72</v>
      </c>
      <c r="BR6" s="12" t="s">
        <v>73</v>
      </c>
    </row>
    <row r="7" spans="2:70" ht="30" customHeight="1" x14ac:dyDescent="0.35">
      <c r="B7" s="10" t="s">
        <v>19</v>
      </c>
      <c r="C7" s="10">
        <v>4012</v>
      </c>
      <c r="D7" s="10">
        <v>1971</v>
      </c>
      <c r="E7" s="10">
        <v>2028</v>
      </c>
      <c r="F7" s="10"/>
      <c r="G7" s="10">
        <v>497</v>
      </c>
      <c r="H7" s="10">
        <v>704</v>
      </c>
      <c r="I7" s="10">
        <v>694</v>
      </c>
      <c r="J7" s="10">
        <v>693</v>
      </c>
      <c r="K7" s="10">
        <v>571</v>
      </c>
      <c r="L7" s="10">
        <v>853</v>
      </c>
      <c r="M7" s="10"/>
      <c r="N7" s="10">
        <v>1178</v>
      </c>
      <c r="O7" s="10">
        <v>1131</v>
      </c>
      <c r="P7" s="10">
        <v>781</v>
      </c>
      <c r="Q7" s="10">
        <v>909</v>
      </c>
      <c r="R7" s="10"/>
      <c r="S7" s="10">
        <v>563</v>
      </c>
      <c r="T7" s="10">
        <v>553</v>
      </c>
      <c r="U7" s="10">
        <v>314</v>
      </c>
      <c r="V7" s="10">
        <v>343</v>
      </c>
      <c r="W7" s="10">
        <v>293</v>
      </c>
      <c r="X7" s="10">
        <v>376</v>
      </c>
      <c r="Y7" s="10">
        <v>336</v>
      </c>
      <c r="Z7" s="10">
        <v>171</v>
      </c>
      <c r="AA7" s="10">
        <v>447</v>
      </c>
      <c r="AB7" s="10">
        <v>337</v>
      </c>
      <c r="AC7" s="10">
        <v>188</v>
      </c>
      <c r="AD7" s="10">
        <v>91</v>
      </c>
      <c r="AE7" s="10"/>
      <c r="AF7" s="10">
        <v>1421</v>
      </c>
      <c r="AG7" s="10">
        <v>1665</v>
      </c>
      <c r="AH7" s="10">
        <v>577</v>
      </c>
      <c r="AI7" s="10"/>
      <c r="AJ7" s="10">
        <v>1433</v>
      </c>
      <c r="AK7" s="10">
        <v>1082</v>
      </c>
      <c r="AL7" s="10">
        <v>299</v>
      </c>
      <c r="AM7" s="10">
        <v>42</v>
      </c>
      <c r="AN7" s="10">
        <v>541</v>
      </c>
      <c r="AO7" s="10"/>
      <c r="AP7" s="10">
        <v>878</v>
      </c>
      <c r="AQ7" s="10">
        <v>1369</v>
      </c>
      <c r="AR7" s="10">
        <v>264</v>
      </c>
      <c r="AS7" s="10"/>
      <c r="AT7" s="10">
        <v>929</v>
      </c>
      <c r="AU7" s="10">
        <v>932</v>
      </c>
      <c r="AV7" s="10">
        <v>1096</v>
      </c>
      <c r="AW7" s="10">
        <v>455</v>
      </c>
      <c r="AX7" s="10">
        <v>62</v>
      </c>
      <c r="AY7" s="10"/>
      <c r="AZ7" s="10">
        <v>33</v>
      </c>
      <c r="BA7" s="10">
        <v>185</v>
      </c>
      <c r="BB7" s="10">
        <v>256</v>
      </c>
      <c r="BC7" s="10">
        <v>269</v>
      </c>
      <c r="BD7" s="10">
        <v>403</v>
      </c>
      <c r="BE7" s="10">
        <v>436</v>
      </c>
      <c r="BF7" s="10">
        <v>391</v>
      </c>
      <c r="BG7" s="10">
        <v>312</v>
      </c>
      <c r="BH7" s="10">
        <v>253</v>
      </c>
      <c r="BI7" s="10">
        <v>211</v>
      </c>
      <c r="BJ7" s="10">
        <v>336</v>
      </c>
      <c r="BK7" s="10">
        <v>187</v>
      </c>
      <c r="BL7" s="10">
        <v>180</v>
      </c>
      <c r="BM7" s="10">
        <v>103</v>
      </c>
      <c r="BN7" s="10">
        <v>95</v>
      </c>
      <c r="BO7" s="10">
        <v>161</v>
      </c>
      <c r="BP7" s="10"/>
      <c r="BQ7" s="10">
        <v>1235</v>
      </c>
      <c r="BR7" s="10">
        <v>2665</v>
      </c>
    </row>
    <row r="8" spans="2:70" ht="30" customHeight="1" x14ac:dyDescent="0.35">
      <c r="B8" s="11" t="s">
        <v>20</v>
      </c>
      <c r="C8" s="11">
        <v>4012</v>
      </c>
      <c r="D8" s="11">
        <v>1975</v>
      </c>
      <c r="E8" s="11">
        <v>2024</v>
      </c>
      <c r="F8" s="11"/>
      <c r="G8" s="11">
        <v>558</v>
      </c>
      <c r="H8" s="11">
        <v>682</v>
      </c>
      <c r="I8" s="11">
        <v>685</v>
      </c>
      <c r="J8" s="11">
        <v>686</v>
      </c>
      <c r="K8" s="11">
        <v>562</v>
      </c>
      <c r="L8" s="11">
        <v>839</v>
      </c>
      <c r="M8" s="11"/>
      <c r="N8" s="11">
        <v>1080</v>
      </c>
      <c r="O8" s="11">
        <v>1039</v>
      </c>
      <c r="P8" s="11">
        <v>880</v>
      </c>
      <c r="Q8" s="11">
        <v>1000</v>
      </c>
      <c r="R8" s="11"/>
      <c r="S8" s="11">
        <v>562</v>
      </c>
      <c r="T8" s="11">
        <v>522</v>
      </c>
      <c r="U8" s="11">
        <v>321</v>
      </c>
      <c r="V8" s="11">
        <v>361</v>
      </c>
      <c r="W8" s="11">
        <v>281</v>
      </c>
      <c r="X8" s="11">
        <v>361</v>
      </c>
      <c r="Y8" s="11">
        <v>321</v>
      </c>
      <c r="Z8" s="11">
        <v>160</v>
      </c>
      <c r="AA8" s="11">
        <v>441</v>
      </c>
      <c r="AB8" s="11">
        <v>361</v>
      </c>
      <c r="AC8" s="11">
        <v>201</v>
      </c>
      <c r="AD8" s="11">
        <v>120</v>
      </c>
      <c r="AE8" s="11"/>
      <c r="AF8" s="11">
        <v>1410</v>
      </c>
      <c r="AG8" s="11">
        <v>1629</v>
      </c>
      <c r="AH8" s="11">
        <v>599</v>
      </c>
      <c r="AI8" s="11"/>
      <c r="AJ8" s="11">
        <v>1397</v>
      </c>
      <c r="AK8" s="11">
        <v>1071</v>
      </c>
      <c r="AL8" s="11">
        <v>288</v>
      </c>
      <c r="AM8" s="11">
        <v>45</v>
      </c>
      <c r="AN8" s="11">
        <v>558</v>
      </c>
      <c r="AO8" s="11"/>
      <c r="AP8" s="11">
        <v>856</v>
      </c>
      <c r="AQ8" s="11">
        <v>1358</v>
      </c>
      <c r="AR8" s="11">
        <v>259</v>
      </c>
      <c r="AS8" s="11"/>
      <c r="AT8" s="11">
        <v>961</v>
      </c>
      <c r="AU8" s="11">
        <v>958</v>
      </c>
      <c r="AV8" s="11">
        <v>1056</v>
      </c>
      <c r="AW8" s="11">
        <v>434</v>
      </c>
      <c r="AX8" s="11">
        <v>55</v>
      </c>
      <c r="AY8" s="11"/>
      <c r="AZ8" s="11">
        <v>33</v>
      </c>
      <c r="BA8" s="11">
        <v>186</v>
      </c>
      <c r="BB8" s="11">
        <v>267</v>
      </c>
      <c r="BC8" s="11">
        <v>280</v>
      </c>
      <c r="BD8" s="11">
        <v>416</v>
      </c>
      <c r="BE8" s="11">
        <v>443</v>
      </c>
      <c r="BF8" s="11">
        <v>394</v>
      </c>
      <c r="BG8" s="11">
        <v>314</v>
      </c>
      <c r="BH8" s="11">
        <v>257</v>
      </c>
      <c r="BI8" s="11">
        <v>206</v>
      </c>
      <c r="BJ8" s="11">
        <v>329</v>
      </c>
      <c r="BK8" s="11">
        <v>179</v>
      </c>
      <c r="BL8" s="11">
        <v>174</v>
      </c>
      <c r="BM8" s="11">
        <v>97</v>
      </c>
      <c r="BN8" s="11">
        <v>87</v>
      </c>
      <c r="BO8" s="11">
        <v>148</v>
      </c>
      <c r="BP8" s="11"/>
      <c r="BQ8" s="11">
        <v>1209</v>
      </c>
      <c r="BR8" s="11">
        <v>2688</v>
      </c>
    </row>
    <row r="9" spans="2:70" x14ac:dyDescent="0.35">
      <c r="B9" s="18" t="s">
        <v>329</v>
      </c>
      <c r="C9" s="17">
        <v>0.64937130148809696</v>
      </c>
      <c r="D9" s="17">
        <v>0.68297961229908799</v>
      </c>
      <c r="E9" s="17">
        <v>0.61506425367361806</v>
      </c>
      <c r="F9" s="17"/>
      <c r="G9" s="17">
        <v>0.49660556352877699</v>
      </c>
      <c r="H9" s="17">
        <v>0.57711220068340696</v>
      </c>
      <c r="I9" s="17">
        <v>0.64992428875091302</v>
      </c>
      <c r="J9" s="17">
        <v>0.69392594411081698</v>
      </c>
      <c r="K9" s="17">
        <v>0.69145739337888201</v>
      </c>
      <c r="L9" s="17">
        <v>0.74578832978050702</v>
      </c>
      <c r="M9" s="17"/>
      <c r="N9" s="17">
        <v>0.71011849427915796</v>
      </c>
      <c r="O9" s="17">
        <v>0.63760671964803795</v>
      </c>
      <c r="P9" s="17">
        <v>0.64022569392536299</v>
      </c>
      <c r="Q9" s="17">
        <v>0.60939802613128002</v>
      </c>
      <c r="R9" s="17"/>
      <c r="S9" s="17">
        <v>0.57519198608667799</v>
      </c>
      <c r="T9" s="17">
        <v>0.66056285925996905</v>
      </c>
      <c r="U9" s="17">
        <v>0.70864213665957898</v>
      </c>
      <c r="V9" s="17">
        <v>0.66644074885007798</v>
      </c>
      <c r="W9" s="17">
        <v>0.58134717938559899</v>
      </c>
      <c r="X9" s="17">
        <v>0.57963570386598495</v>
      </c>
      <c r="Y9" s="17">
        <v>0.618031708214553</v>
      </c>
      <c r="Z9" s="17">
        <v>0.64124147263595599</v>
      </c>
      <c r="AA9" s="17">
        <v>0.71822121417034601</v>
      </c>
      <c r="AB9" s="17">
        <v>0.69091066761860898</v>
      </c>
      <c r="AC9" s="17">
        <v>0.70412675023445204</v>
      </c>
      <c r="AD9" s="17">
        <v>0.69030033958182702</v>
      </c>
      <c r="AE9" s="17"/>
      <c r="AF9" s="17">
        <v>0.67019570796953398</v>
      </c>
      <c r="AG9" s="17">
        <v>0.692769712668869</v>
      </c>
      <c r="AH9" s="17">
        <v>0.54105208352688505</v>
      </c>
      <c r="AI9" s="17"/>
      <c r="AJ9" s="17">
        <v>0.71435060281691498</v>
      </c>
      <c r="AK9" s="17">
        <v>0.63435116626371302</v>
      </c>
      <c r="AL9" s="17">
        <v>0.654178549287599</v>
      </c>
      <c r="AM9" s="17">
        <v>0.60210354197957106</v>
      </c>
      <c r="AN9" s="17">
        <v>0.56765010510173697</v>
      </c>
      <c r="AO9" s="17"/>
      <c r="AP9" s="17">
        <v>0.70094853261808199</v>
      </c>
      <c r="AQ9" s="17">
        <v>0.66403991657125305</v>
      </c>
      <c r="AR9" s="17">
        <v>0.66210616384718901</v>
      </c>
      <c r="AS9" s="17"/>
      <c r="AT9" s="17">
        <v>0.61643678537809898</v>
      </c>
      <c r="AU9" s="17">
        <v>0.61478385448106498</v>
      </c>
      <c r="AV9" s="17">
        <v>0.69544463337472395</v>
      </c>
      <c r="AW9" s="17">
        <v>0.66227356602718102</v>
      </c>
      <c r="AX9" s="17">
        <v>0.70619584750475295</v>
      </c>
      <c r="AY9" s="17"/>
      <c r="AZ9" s="17">
        <v>0.43309362090022102</v>
      </c>
      <c r="BA9" s="17">
        <v>0.533631655359454</v>
      </c>
      <c r="BB9" s="17">
        <v>0.61801814512075404</v>
      </c>
      <c r="BC9" s="17">
        <v>0.65181744312939605</v>
      </c>
      <c r="BD9" s="17">
        <v>0.63662984321028304</v>
      </c>
      <c r="BE9" s="17">
        <v>0.65206577527300102</v>
      </c>
      <c r="BF9" s="17">
        <v>0.66197921379256797</v>
      </c>
      <c r="BG9" s="17">
        <v>0.62268676540090295</v>
      </c>
      <c r="BH9" s="17">
        <v>0.71179848937785095</v>
      </c>
      <c r="BI9" s="17">
        <v>0.72567684535754295</v>
      </c>
      <c r="BJ9" s="17">
        <v>0.629030159375634</v>
      </c>
      <c r="BK9" s="17">
        <v>0.75771644996456899</v>
      </c>
      <c r="BL9" s="17">
        <v>0.70454802313345</v>
      </c>
      <c r="BM9" s="17">
        <v>0.81776188539746997</v>
      </c>
      <c r="BN9" s="17">
        <v>0.61330752661612098</v>
      </c>
      <c r="BO9" s="17">
        <v>0.688525030794233</v>
      </c>
      <c r="BP9" s="17"/>
      <c r="BQ9" s="17">
        <v>0.68255491886445296</v>
      </c>
      <c r="BR9" s="17">
        <v>0.64868563704950899</v>
      </c>
    </row>
    <row r="10" spans="2:70" ht="29" x14ac:dyDescent="0.35">
      <c r="B10" s="18" t="s">
        <v>330</v>
      </c>
      <c r="C10" s="17">
        <v>0.62720845480848397</v>
      </c>
      <c r="D10" s="17">
        <v>0.62454891436844695</v>
      </c>
      <c r="E10" s="17">
        <v>0.62997442722277397</v>
      </c>
      <c r="F10" s="17"/>
      <c r="G10" s="17">
        <v>0.550661595339622</v>
      </c>
      <c r="H10" s="17">
        <v>0.53348203284294704</v>
      </c>
      <c r="I10" s="17">
        <v>0.615476029982027</v>
      </c>
      <c r="J10" s="17">
        <v>0.65084098714679695</v>
      </c>
      <c r="K10" s="17">
        <v>0.68942862013349304</v>
      </c>
      <c r="L10" s="17">
        <v>0.70524869115585698</v>
      </c>
      <c r="M10" s="17"/>
      <c r="N10" s="17">
        <v>0.67542510975147596</v>
      </c>
      <c r="O10" s="17">
        <v>0.62697447071416301</v>
      </c>
      <c r="P10" s="17">
        <v>0.63097448468562001</v>
      </c>
      <c r="Q10" s="17">
        <v>0.57846495497053496</v>
      </c>
      <c r="R10" s="17"/>
      <c r="S10" s="17">
        <v>0.56281558639324203</v>
      </c>
      <c r="T10" s="17">
        <v>0.602212280783198</v>
      </c>
      <c r="U10" s="17">
        <v>0.69633740751420503</v>
      </c>
      <c r="V10" s="17">
        <v>0.70649622320151095</v>
      </c>
      <c r="W10" s="17">
        <v>0.56803652957483497</v>
      </c>
      <c r="X10" s="17">
        <v>0.56279734711048301</v>
      </c>
      <c r="Y10" s="17">
        <v>0.66608170780928899</v>
      </c>
      <c r="Z10" s="17">
        <v>0.62057555111115803</v>
      </c>
      <c r="AA10" s="17">
        <v>0.62742043603477005</v>
      </c>
      <c r="AB10" s="17">
        <v>0.645477927302892</v>
      </c>
      <c r="AC10" s="17">
        <v>0.70749686184659</v>
      </c>
      <c r="AD10" s="17">
        <v>0.62865064504061197</v>
      </c>
      <c r="AE10" s="17"/>
      <c r="AF10" s="17">
        <v>0.66749267566811998</v>
      </c>
      <c r="AG10" s="17">
        <v>0.647751233946111</v>
      </c>
      <c r="AH10" s="17">
        <v>0.4819658585378</v>
      </c>
      <c r="AI10" s="17"/>
      <c r="AJ10" s="17">
        <v>0.683057310519669</v>
      </c>
      <c r="AK10" s="17">
        <v>0.60286100108851504</v>
      </c>
      <c r="AL10" s="17">
        <v>0.63375012664910202</v>
      </c>
      <c r="AM10" s="17">
        <v>0.60196640735266604</v>
      </c>
      <c r="AN10" s="17">
        <v>0.56700960355639896</v>
      </c>
      <c r="AO10" s="17"/>
      <c r="AP10" s="17">
        <v>0.65331824700751195</v>
      </c>
      <c r="AQ10" s="17">
        <v>0.64568929556075405</v>
      </c>
      <c r="AR10" s="17">
        <v>0.60355509354614101</v>
      </c>
      <c r="AS10" s="17"/>
      <c r="AT10" s="17">
        <v>0.629286727260853</v>
      </c>
      <c r="AU10" s="17">
        <v>0.60924275386361404</v>
      </c>
      <c r="AV10" s="17">
        <v>0.64788095874419904</v>
      </c>
      <c r="AW10" s="17">
        <v>0.65363215011102405</v>
      </c>
      <c r="AX10" s="17">
        <v>0.51497068778154598</v>
      </c>
      <c r="AY10" s="17"/>
      <c r="AZ10" s="17">
        <v>0.42731946939418403</v>
      </c>
      <c r="BA10" s="17">
        <v>0.51928049628697004</v>
      </c>
      <c r="BB10" s="17">
        <v>0.62244375806311902</v>
      </c>
      <c r="BC10" s="17">
        <v>0.60154659349706296</v>
      </c>
      <c r="BD10" s="17">
        <v>0.58628792326596402</v>
      </c>
      <c r="BE10" s="17">
        <v>0.69207479305792996</v>
      </c>
      <c r="BF10" s="17">
        <v>0.60292184312678498</v>
      </c>
      <c r="BG10" s="17">
        <v>0.64813136279015005</v>
      </c>
      <c r="BH10" s="17">
        <v>0.68772516216340396</v>
      </c>
      <c r="BI10" s="17">
        <v>0.63094303103729199</v>
      </c>
      <c r="BJ10" s="17">
        <v>0.63988244464628596</v>
      </c>
      <c r="BK10" s="17">
        <v>0.70827072320819495</v>
      </c>
      <c r="BL10" s="17">
        <v>0.61542369577184497</v>
      </c>
      <c r="BM10" s="17">
        <v>0.72778838376151</v>
      </c>
      <c r="BN10" s="17">
        <v>0.66512298385387503</v>
      </c>
      <c r="BO10" s="17">
        <v>0.65341338658294601</v>
      </c>
      <c r="BP10" s="17"/>
      <c r="BQ10" s="17">
        <v>0.656218392674911</v>
      </c>
      <c r="BR10" s="17">
        <v>0.62883402855401704</v>
      </c>
    </row>
    <row r="11" spans="2:70" ht="29" x14ac:dyDescent="0.35">
      <c r="B11" s="18" t="s">
        <v>331</v>
      </c>
      <c r="C11" s="17">
        <v>0.529681971355075</v>
      </c>
      <c r="D11" s="17">
        <v>0.52971843671928198</v>
      </c>
      <c r="E11" s="17">
        <v>0.52833567075902199</v>
      </c>
      <c r="F11" s="17"/>
      <c r="G11" s="17">
        <v>0.44675979734966997</v>
      </c>
      <c r="H11" s="17">
        <v>0.461795680109575</v>
      </c>
      <c r="I11" s="17">
        <v>0.54103190846180305</v>
      </c>
      <c r="J11" s="17">
        <v>0.53887273460802199</v>
      </c>
      <c r="K11" s="17">
        <v>0.59739491832581104</v>
      </c>
      <c r="L11" s="17">
        <v>0.58046043988914098</v>
      </c>
      <c r="M11" s="17"/>
      <c r="N11" s="17">
        <v>0.60276399456714003</v>
      </c>
      <c r="O11" s="17">
        <v>0.52476389322647898</v>
      </c>
      <c r="P11" s="17">
        <v>0.47923416957452197</v>
      </c>
      <c r="Q11" s="17">
        <v>0.50679029971762002</v>
      </c>
      <c r="R11" s="17"/>
      <c r="S11" s="17">
        <v>0.47197881695958399</v>
      </c>
      <c r="T11" s="17">
        <v>0.53004668023384305</v>
      </c>
      <c r="U11" s="17">
        <v>0.53872806652943805</v>
      </c>
      <c r="V11" s="17">
        <v>0.55698154892973295</v>
      </c>
      <c r="W11" s="17">
        <v>0.48683822774333702</v>
      </c>
      <c r="X11" s="17">
        <v>0.52809379313376603</v>
      </c>
      <c r="Y11" s="17">
        <v>0.492107325048666</v>
      </c>
      <c r="Z11" s="17">
        <v>0.50343314074952406</v>
      </c>
      <c r="AA11" s="17">
        <v>0.59638339505566995</v>
      </c>
      <c r="AB11" s="17">
        <v>0.52593335379583905</v>
      </c>
      <c r="AC11" s="17">
        <v>0.62463770404392105</v>
      </c>
      <c r="AD11" s="17">
        <v>0.52831644589859394</v>
      </c>
      <c r="AE11" s="17"/>
      <c r="AF11" s="17">
        <v>0.54658824385921201</v>
      </c>
      <c r="AG11" s="17">
        <v>0.56556518100411202</v>
      </c>
      <c r="AH11" s="17">
        <v>0.400487250559661</v>
      </c>
      <c r="AI11" s="17"/>
      <c r="AJ11" s="17">
        <v>0.56780169053844898</v>
      </c>
      <c r="AK11" s="17">
        <v>0.52088670860571495</v>
      </c>
      <c r="AL11" s="17">
        <v>0.547338407764697</v>
      </c>
      <c r="AM11" s="17">
        <v>0.53411737852486596</v>
      </c>
      <c r="AN11" s="17">
        <v>0.45253685207098099</v>
      </c>
      <c r="AO11" s="17"/>
      <c r="AP11" s="17">
        <v>0.562156230081582</v>
      </c>
      <c r="AQ11" s="17">
        <v>0.53027335133678699</v>
      </c>
      <c r="AR11" s="17">
        <v>0.61654131068600804</v>
      </c>
      <c r="AS11" s="17"/>
      <c r="AT11" s="17">
        <v>0.47448535736666098</v>
      </c>
      <c r="AU11" s="17">
        <v>0.52248385243795104</v>
      </c>
      <c r="AV11" s="17">
        <v>0.58120778376987103</v>
      </c>
      <c r="AW11" s="17">
        <v>0.57580104865470705</v>
      </c>
      <c r="AX11" s="17">
        <v>0.58878166226351702</v>
      </c>
      <c r="AY11" s="17"/>
      <c r="AZ11" s="17">
        <v>0.31029767080871601</v>
      </c>
      <c r="BA11" s="17">
        <v>0.43854676784910201</v>
      </c>
      <c r="BB11" s="17">
        <v>0.53471531375319903</v>
      </c>
      <c r="BC11" s="17">
        <v>0.47510223696526899</v>
      </c>
      <c r="BD11" s="17">
        <v>0.55862684965779197</v>
      </c>
      <c r="BE11" s="17">
        <v>0.54833725748667905</v>
      </c>
      <c r="BF11" s="17">
        <v>0.50161405446294105</v>
      </c>
      <c r="BG11" s="17">
        <v>0.55989680548363796</v>
      </c>
      <c r="BH11" s="17">
        <v>0.50757211973606697</v>
      </c>
      <c r="BI11" s="17">
        <v>0.54116639838997604</v>
      </c>
      <c r="BJ11" s="17">
        <v>0.55521166810744604</v>
      </c>
      <c r="BK11" s="17">
        <v>0.57948665419843104</v>
      </c>
      <c r="BL11" s="17">
        <v>0.62631612046628005</v>
      </c>
      <c r="BM11" s="17">
        <v>0.62238829311947297</v>
      </c>
      <c r="BN11" s="17">
        <v>0.52717228057430099</v>
      </c>
      <c r="BO11" s="17">
        <v>0.54401743788902501</v>
      </c>
      <c r="BP11" s="17"/>
      <c r="BQ11" s="17">
        <v>0.59617206534089895</v>
      </c>
      <c r="BR11" s="17">
        <v>0.51241177484655498</v>
      </c>
    </row>
    <row r="12" spans="2:70" x14ac:dyDescent="0.35">
      <c r="B12" s="18" t="s">
        <v>332</v>
      </c>
      <c r="C12" s="17">
        <v>0.51054453400404898</v>
      </c>
      <c r="D12" s="17">
        <v>0.49623249891825799</v>
      </c>
      <c r="E12" s="17">
        <v>0.52297126173937203</v>
      </c>
      <c r="F12" s="17"/>
      <c r="G12" s="17">
        <v>0.44661846178088999</v>
      </c>
      <c r="H12" s="17">
        <v>0.43147769865094598</v>
      </c>
      <c r="I12" s="17">
        <v>0.55453504188596303</v>
      </c>
      <c r="J12" s="17">
        <v>0.56001502064719699</v>
      </c>
      <c r="K12" s="17">
        <v>0.54836610819053699</v>
      </c>
      <c r="L12" s="17">
        <v>0.51602733934307599</v>
      </c>
      <c r="M12" s="17"/>
      <c r="N12" s="17">
        <v>0.50962465324903405</v>
      </c>
      <c r="O12" s="17">
        <v>0.54080042049966104</v>
      </c>
      <c r="P12" s="17">
        <v>0.476482744574237</v>
      </c>
      <c r="Q12" s="17">
        <v>0.51192908050675101</v>
      </c>
      <c r="R12" s="17"/>
      <c r="S12" s="17">
        <v>0.43500933822117699</v>
      </c>
      <c r="T12" s="17">
        <v>0.55695842540501495</v>
      </c>
      <c r="U12" s="17">
        <v>0.52754024309105496</v>
      </c>
      <c r="V12" s="17">
        <v>0.51551020141627901</v>
      </c>
      <c r="W12" s="17">
        <v>0.49322609402173501</v>
      </c>
      <c r="X12" s="17">
        <v>0.45220659147673598</v>
      </c>
      <c r="Y12" s="17">
        <v>0.54819771187107502</v>
      </c>
      <c r="Z12" s="17">
        <v>0.43728289802514902</v>
      </c>
      <c r="AA12" s="17">
        <v>0.55436555859041603</v>
      </c>
      <c r="AB12" s="17">
        <v>0.48536548818696801</v>
      </c>
      <c r="AC12" s="17">
        <v>0.65714069748135695</v>
      </c>
      <c r="AD12" s="17">
        <v>0.49547174457352899</v>
      </c>
      <c r="AE12" s="17"/>
      <c r="AF12" s="17">
        <v>0.52942131991792196</v>
      </c>
      <c r="AG12" s="17">
        <v>0.539839342125224</v>
      </c>
      <c r="AH12" s="17">
        <v>0.38549356917119398</v>
      </c>
      <c r="AI12" s="17"/>
      <c r="AJ12" s="17">
        <v>0.53846512225082099</v>
      </c>
      <c r="AK12" s="17">
        <v>0.524813655860773</v>
      </c>
      <c r="AL12" s="17">
        <v>0.51743219211424196</v>
      </c>
      <c r="AM12" s="17">
        <v>0.48443966371584402</v>
      </c>
      <c r="AN12" s="17">
        <v>0.41975039177578399</v>
      </c>
      <c r="AO12" s="17"/>
      <c r="AP12" s="17">
        <v>0.52256384328134098</v>
      </c>
      <c r="AQ12" s="17">
        <v>0.50604311454628903</v>
      </c>
      <c r="AR12" s="17">
        <v>0.53177747746030801</v>
      </c>
      <c r="AS12" s="17"/>
      <c r="AT12" s="17">
        <v>0.49416482064084699</v>
      </c>
      <c r="AU12" s="17">
        <v>0.52802855489108802</v>
      </c>
      <c r="AV12" s="17">
        <v>0.52939947959535205</v>
      </c>
      <c r="AW12" s="17">
        <v>0.52609030426139902</v>
      </c>
      <c r="AX12" s="17">
        <v>0.51392600025630697</v>
      </c>
      <c r="AY12" s="17"/>
      <c r="AZ12" s="17">
        <v>0.40410759706263599</v>
      </c>
      <c r="BA12" s="17">
        <v>0.47745072032277303</v>
      </c>
      <c r="BB12" s="17">
        <v>0.46450728856275098</v>
      </c>
      <c r="BC12" s="17">
        <v>0.51543152801004499</v>
      </c>
      <c r="BD12" s="17">
        <v>0.52684295795529901</v>
      </c>
      <c r="BE12" s="17">
        <v>0.51877420296618104</v>
      </c>
      <c r="BF12" s="17">
        <v>0.508944305199164</v>
      </c>
      <c r="BG12" s="17">
        <v>0.54116298223958403</v>
      </c>
      <c r="BH12" s="17">
        <v>0.51691208580377901</v>
      </c>
      <c r="BI12" s="17">
        <v>0.50967341820672996</v>
      </c>
      <c r="BJ12" s="17">
        <v>0.51261100045262997</v>
      </c>
      <c r="BK12" s="17">
        <v>0.55353585045270903</v>
      </c>
      <c r="BL12" s="17">
        <v>0.493858214363879</v>
      </c>
      <c r="BM12" s="17">
        <v>0.57782310440624096</v>
      </c>
      <c r="BN12" s="17">
        <v>0.54023598313582599</v>
      </c>
      <c r="BO12" s="17">
        <v>0.59516313561856005</v>
      </c>
      <c r="BP12" s="17"/>
      <c r="BQ12" s="17">
        <v>0.54810848541884505</v>
      </c>
      <c r="BR12" s="17">
        <v>0.50637546884700801</v>
      </c>
    </row>
    <row r="13" spans="2:70" x14ac:dyDescent="0.35">
      <c r="B13" s="18" t="s">
        <v>333</v>
      </c>
      <c r="C13" s="17">
        <v>0.50865181954165495</v>
      </c>
      <c r="D13" s="17">
        <v>0.46087456676175398</v>
      </c>
      <c r="E13" s="17">
        <v>0.55330076445980503</v>
      </c>
      <c r="F13" s="17"/>
      <c r="G13" s="17">
        <v>0.44119824628459198</v>
      </c>
      <c r="H13" s="17">
        <v>0.41477247048959798</v>
      </c>
      <c r="I13" s="17">
        <v>0.50064764986368804</v>
      </c>
      <c r="J13" s="17">
        <v>0.55709958864069997</v>
      </c>
      <c r="K13" s="17">
        <v>0.52593537347743402</v>
      </c>
      <c r="L13" s="17">
        <v>0.58528920485839597</v>
      </c>
      <c r="M13" s="17"/>
      <c r="N13" s="17">
        <v>0.54287455479556801</v>
      </c>
      <c r="O13" s="17">
        <v>0.53210284888820303</v>
      </c>
      <c r="P13" s="17">
        <v>0.48834944261158397</v>
      </c>
      <c r="Q13" s="17">
        <v>0.47084352165186</v>
      </c>
      <c r="R13" s="17"/>
      <c r="S13" s="17">
        <v>0.45076694046125199</v>
      </c>
      <c r="T13" s="17">
        <v>0.56036240324465003</v>
      </c>
      <c r="U13" s="17">
        <v>0.610040778669936</v>
      </c>
      <c r="V13" s="17">
        <v>0.51329856965160103</v>
      </c>
      <c r="W13" s="17">
        <v>0.51184425221756702</v>
      </c>
      <c r="X13" s="17">
        <v>0.48203412791007899</v>
      </c>
      <c r="Y13" s="17">
        <v>0.51463445466623403</v>
      </c>
      <c r="Z13" s="17">
        <v>0.42616136926793202</v>
      </c>
      <c r="AA13" s="17">
        <v>0.47129617126651202</v>
      </c>
      <c r="AB13" s="17">
        <v>0.53547061937229501</v>
      </c>
      <c r="AC13" s="17">
        <v>0.49756562257449</v>
      </c>
      <c r="AD13" s="17">
        <v>0.48694378144204797</v>
      </c>
      <c r="AE13" s="17"/>
      <c r="AF13" s="17">
        <v>0.55337314863184395</v>
      </c>
      <c r="AG13" s="17">
        <v>0.50460561472463406</v>
      </c>
      <c r="AH13" s="17">
        <v>0.432349445951555</v>
      </c>
      <c r="AI13" s="17"/>
      <c r="AJ13" s="17">
        <v>0.53127114477876902</v>
      </c>
      <c r="AK13" s="17">
        <v>0.50935907005554604</v>
      </c>
      <c r="AL13" s="17">
        <v>0.412273307138946</v>
      </c>
      <c r="AM13" s="17">
        <v>0.55050473954671697</v>
      </c>
      <c r="AN13" s="17">
        <v>0.45435532123150602</v>
      </c>
      <c r="AO13" s="17"/>
      <c r="AP13" s="17">
        <v>0.54757357692267705</v>
      </c>
      <c r="AQ13" s="17">
        <v>0.50116306412040801</v>
      </c>
      <c r="AR13" s="17">
        <v>0.47677624947057001</v>
      </c>
      <c r="AS13" s="17"/>
      <c r="AT13" s="17">
        <v>0.50764916153125705</v>
      </c>
      <c r="AU13" s="17">
        <v>0.511383093924625</v>
      </c>
      <c r="AV13" s="17">
        <v>0.49371683633720498</v>
      </c>
      <c r="AW13" s="17">
        <v>0.49813832632805699</v>
      </c>
      <c r="AX13" s="17">
        <v>0.50680488293779802</v>
      </c>
      <c r="AY13" s="17"/>
      <c r="AZ13" s="17">
        <v>0.49238882077559099</v>
      </c>
      <c r="BA13" s="17">
        <v>0.37732600199149702</v>
      </c>
      <c r="BB13" s="17">
        <v>0.53935190641945296</v>
      </c>
      <c r="BC13" s="17">
        <v>0.48851324439053301</v>
      </c>
      <c r="BD13" s="17">
        <v>0.50923905108230205</v>
      </c>
      <c r="BE13" s="17">
        <v>0.54702097481332701</v>
      </c>
      <c r="BF13" s="17">
        <v>0.48904952852688</v>
      </c>
      <c r="BG13" s="17">
        <v>0.51031160271400999</v>
      </c>
      <c r="BH13" s="17">
        <v>0.38975977741364698</v>
      </c>
      <c r="BI13" s="17">
        <v>0.51400704556834498</v>
      </c>
      <c r="BJ13" s="17">
        <v>0.58592758447363003</v>
      </c>
      <c r="BK13" s="17">
        <v>0.62774914415902905</v>
      </c>
      <c r="BL13" s="17">
        <v>0.47326887632714598</v>
      </c>
      <c r="BM13" s="17">
        <v>0.59759959914625704</v>
      </c>
      <c r="BN13" s="17">
        <v>0.50395198442306299</v>
      </c>
      <c r="BO13" s="17">
        <v>0.48559094512485901</v>
      </c>
      <c r="BP13" s="17"/>
      <c r="BQ13" s="17">
        <v>0.53792303396142604</v>
      </c>
      <c r="BR13" s="17">
        <v>0.50288185099403504</v>
      </c>
    </row>
    <row r="14" spans="2:70" x14ac:dyDescent="0.35">
      <c r="B14" s="18" t="s">
        <v>334</v>
      </c>
      <c r="C14" s="17">
        <v>0.44817808824790301</v>
      </c>
      <c r="D14" s="17">
        <v>0.39102028565303698</v>
      </c>
      <c r="E14" s="17">
        <v>0.50158313201690297</v>
      </c>
      <c r="F14" s="17"/>
      <c r="G14" s="17">
        <v>0.34081363068653497</v>
      </c>
      <c r="H14" s="17">
        <v>0.36757584619809502</v>
      </c>
      <c r="I14" s="17">
        <v>0.45322032520800698</v>
      </c>
      <c r="J14" s="17">
        <v>0.465460557233775</v>
      </c>
      <c r="K14" s="17">
        <v>0.49283448182739198</v>
      </c>
      <c r="L14" s="17">
        <v>0.53857970183070403</v>
      </c>
      <c r="M14" s="17"/>
      <c r="N14" s="17">
        <v>0.46132425885286799</v>
      </c>
      <c r="O14" s="17">
        <v>0.473014039391425</v>
      </c>
      <c r="P14" s="17">
        <v>0.39819242147768202</v>
      </c>
      <c r="Q14" s="17">
        <v>0.45919116676324001</v>
      </c>
      <c r="R14" s="17"/>
      <c r="S14" s="17">
        <v>0.387950756012653</v>
      </c>
      <c r="T14" s="17">
        <v>0.469249106940404</v>
      </c>
      <c r="U14" s="17">
        <v>0.57825209258045696</v>
      </c>
      <c r="V14" s="17">
        <v>0.47431888223944102</v>
      </c>
      <c r="W14" s="17">
        <v>0.368115723974341</v>
      </c>
      <c r="X14" s="17">
        <v>0.436473893854259</v>
      </c>
      <c r="Y14" s="17">
        <v>0.453148752737699</v>
      </c>
      <c r="Z14" s="17">
        <v>0.442527578366397</v>
      </c>
      <c r="AA14" s="17">
        <v>0.34920539501777897</v>
      </c>
      <c r="AB14" s="17">
        <v>0.52760775244192204</v>
      </c>
      <c r="AC14" s="17">
        <v>0.51561907458109002</v>
      </c>
      <c r="AD14" s="17">
        <v>0.43541703460518</v>
      </c>
      <c r="AE14" s="17"/>
      <c r="AF14" s="17">
        <v>0.49220728211805898</v>
      </c>
      <c r="AG14" s="17">
        <v>0.45120804194025799</v>
      </c>
      <c r="AH14" s="17">
        <v>0.35428274328724702</v>
      </c>
      <c r="AI14" s="17"/>
      <c r="AJ14" s="17">
        <v>0.48456467780787799</v>
      </c>
      <c r="AK14" s="17">
        <v>0.42530578991825702</v>
      </c>
      <c r="AL14" s="17">
        <v>0.44214193026194498</v>
      </c>
      <c r="AM14" s="17">
        <v>0.46523256221753301</v>
      </c>
      <c r="AN14" s="17">
        <v>0.37599843822022</v>
      </c>
      <c r="AO14" s="17"/>
      <c r="AP14" s="17">
        <v>0.48070966708476898</v>
      </c>
      <c r="AQ14" s="17">
        <v>0.41588969136411702</v>
      </c>
      <c r="AR14" s="17">
        <v>0.45484468714180198</v>
      </c>
      <c r="AS14" s="17"/>
      <c r="AT14" s="17">
        <v>0.43280622397867102</v>
      </c>
      <c r="AU14" s="17">
        <v>0.43520903271792999</v>
      </c>
      <c r="AV14" s="17">
        <v>0.43876273241896602</v>
      </c>
      <c r="AW14" s="17">
        <v>0.43530401622501302</v>
      </c>
      <c r="AX14" s="17">
        <v>0.521051277898813</v>
      </c>
      <c r="AY14" s="17"/>
      <c r="AZ14" s="17">
        <v>0.32017196379351498</v>
      </c>
      <c r="BA14" s="17">
        <v>0.36534859957445198</v>
      </c>
      <c r="BB14" s="17">
        <v>0.43993267828049998</v>
      </c>
      <c r="BC14" s="17">
        <v>0.47094679422146102</v>
      </c>
      <c r="BD14" s="17">
        <v>0.474872435943615</v>
      </c>
      <c r="BE14" s="17">
        <v>0.49692926628879802</v>
      </c>
      <c r="BF14" s="17">
        <v>0.45415490366001998</v>
      </c>
      <c r="BG14" s="17">
        <v>0.428321252284522</v>
      </c>
      <c r="BH14" s="17">
        <v>0.30255297040130102</v>
      </c>
      <c r="BI14" s="17">
        <v>0.43344371386191399</v>
      </c>
      <c r="BJ14" s="17">
        <v>0.457939212102348</v>
      </c>
      <c r="BK14" s="17">
        <v>0.45215435871917797</v>
      </c>
      <c r="BL14" s="17">
        <v>0.588574286926553</v>
      </c>
      <c r="BM14" s="17">
        <v>0.42280686350121299</v>
      </c>
      <c r="BN14" s="17">
        <v>0.39224590775405799</v>
      </c>
      <c r="BO14" s="17">
        <v>0.56144669321026697</v>
      </c>
      <c r="BP14" s="17"/>
      <c r="BQ14" s="17">
        <v>0.44802420408145999</v>
      </c>
      <c r="BR14" s="17">
        <v>0.45757016118245097</v>
      </c>
    </row>
    <row r="15" spans="2:70" ht="29" x14ac:dyDescent="0.35">
      <c r="B15" s="18" t="s">
        <v>335</v>
      </c>
      <c r="C15" s="17">
        <v>0.43741844096499599</v>
      </c>
      <c r="D15" s="17">
        <v>0.38401359575668298</v>
      </c>
      <c r="E15" s="17">
        <v>0.48726148136574199</v>
      </c>
      <c r="F15" s="17"/>
      <c r="G15" s="17">
        <v>0.27252511312530803</v>
      </c>
      <c r="H15" s="17">
        <v>0.31757796070615901</v>
      </c>
      <c r="I15" s="17">
        <v>0.44224445441487698</v>
      </c>
      <c r="J15" s="17">
        <v>0.489281670874184</v>
      </c>
      <c r="K15" s="17">
        <v>0.48218375622918302</v>
      </c>
      <c r="L15" s="17">
        <v>0.56933118955484097</v>
      </c>
      <c r="M15" s="17"/>
      <c r="N15" s="17">
        <v>0.50934300225038398</v>
      </c>
      <c r="O15" s="17">
        <v>0.442302702306406</v>
      </c>
      <c r="P15" s="17">
        <v>0.35557697935580301</v>
      </c>
      <c r="Q15" s="17">
        <v>0.43352997744726202</v>
      </c>
      <c r="R15" s="17"/>
      <c r="S15" s="17">
        <v>0.40463799052301203</v>
      </c>
      <c r="T15" s="17">
        <v>0.44603781984721003</v>
      </c>
      <c r="U15" s="17">
        <v>0.47328323168173198</v>
      </c>
      <c r="V15" s="17">
        <v>0.45466511091512002</v>
      </c>
      <c r="W15" s="17">
        <v>0.365522356857025</v>
      </c>
      <c r="X15" s="17">
        <v>0.40742669436901602</v>
      </c>
      <c r="Y15" s="17">
        <v>0.46545175748775403</v>
      </c>
      <c r="Z15" s="17">
        <v>0.44862799708600398</v>
      </c>
      <c r="AA15" s="17">
        <v>0.43247314071022602</v>
      </c>
      <c r="AB15" s="17">
        <v>0.42704271764437202</v>
      </c>
      <c r="AC15" s="17">
        <v>0.53156163304292203</v>
      </c>
      <c r="AD15" s="17">
        <v>0.47830659091961603</v>
      </c>
      <c r="AE15" s="17"/>
      <c r="AF15" s="17">
        <v>0.48068420679852802</v>
      </c>
      <c r="AG15" s="17">
        <v>0.474910519172072</v>
      </c>
      <c r="AH15" s="17">
        <v>0.310850260525388</v>
      </c>
      <c r="AI15" s="17"/>
      <c r="AJ15" s="17">
        <v>0.511742393951087</v>
      </c>
      <c r="AK15" s="17">
        <v>0.41278862417068302</v>
      </c>
      <c r="AL15" s="17">
        <v>0.46231483260809098</v>
      </c>
      <c r="AM15" s="17">
        <v>0.45520354976840199</v>
      </c>
      <c r="AN15" s="17">
        <v>0.31006482478622399</v>
      </c>
      <c r="AO15" s="17"/>
      <c r="AP15" s="17">
        <v>0.46936330494002898</v>
      </c>
      <c r="AQ15" s="17">
        <v>0.41029358354537199</v>
      </c>
      <c r="AR15" s="17">
        <v>0.51942293024991704</v>
      </c>
      <c r="AS15" s="17"/>
      <c r="AT15" s="17">
        <v>0.40742317946761802</v>
      </c>
      <c r="AU15" s="17">
        <v>0.44461791640829901</v>
      </c>
      <c r="AV15" s="17">
        <v>0.43082855506968498</v>
      </c>
      <c r="AW15" s="17">
        <v>0.49952776120070203</v>
      </c>
      <c r="AX15" s="17">
        <v>0.57667522383710501</v>
      </c>
      <c r="AY15" s="17"/>
      <c r="AZ15" s="17">
        <v>0.26741975667772899</v>
      </c>
      <c r="BA15" s="17">
        <v>0.31567187910104699</v>
      </c>
      <c r="BB15" s="17">
        <v>0.41143448988596198</v>
      </c>
      <c r="BC15" s="17">
        <v>0.53069057694403599</v>
      </c>
      <c r="BD15" s="17">
        <v>0.39805758498794902</v>
      </c>
      <c r="BE15" s="17">
        <v>0.52609897709270304</v>
      </c>
      <c r="BF15" s="17">
        <v>0.37515599778507103</v>
      </c>
      <c r="BG15" s="17">
        <v>0.44974923324475002</v>
      </c>
      <c r="BH15" s="17">
        <v>0.42032370548166398</v>
      </c>
      <c r="BI15" s="17">
        <v>0.46082441613999398</v>
      </c>
      <c r="BJ15" s="17">
        <v>0.39456289762392199</v>
      </c>
      <c r="BK15" s="17">
        <v>0.40522989538019599</v>
      </c>
      <c r="BL15" s="17">
        <v>0.40856722190234301</v>
      </c>
      <c r="BM15" s="17">
        <v>0.62372107593713699</v>
      </c>
      <c r="BN15" s="17">
        <v>0.4810115729833</v>
      </c>
      <c r="BO15" s="17">
        <v>0.58546628924226696</v>
      </c>
      <c r="BP15" s="17"/>
      <c r="BQ15" s="17">
        <v>0.53749668631494296</v>
      </c>
      <c r="BR15" s="17">
        <v>0.40470656413010098</v>
      </c>
    </row>
    <row r="16" spans="2:70" x14ac:dyDescent="0.35">
      <c r="B16" s="18" t="s">
        <v>336</v>
      </c>
      <c r="C16" s="17">
        <v>0.43237424654135798</v>
      </c>
      <c r="D16" s="17">
        <v>0.379918782309492</v>
      </c>
      <c r="E16" s="17">
        <v>0.48188831413713101</v>
      </c>
      <c r="F16" s="17"/>
      <c r="G16" s="17">
        <v>0.30363985328770599</v>
      </c>
      <c r="H16" s="17">
        <v>0.43907558441189498</v>
      </c>
      <c r="I16" s="17">
        <v>0.48055271566402902</v>
      </c>
      <c r="J16" s="17">
        <v>0.43833326724101401</v>
      </c>
      <c r="K16" s="17">
        <v>0.43429616917934</v>
      </c>
      <c r="L16" s="17">
        <v>0.46669736519717597</v>
      </c>
      <c r="M16" s="17"/>
      <c r="N16" s="17">
        <v>0.45054069150488901</v>
      </c>
      <c r="O16" s="17">
        <v>0.441099750675506</v>
      </c>
      <c r="P16" s="17">
        <v>0.41335669246370899</v>
      </c>
      <c r="Q16" s="17">
        <v>0.424136143296998</v>
      </c>
      <c r="R16" s="17"/>
      <c r="S16" s="17">
        <v>0.39346390873786002</v>
      </c>
      <c r="T16" s="17">
        <v>0.46878750187788398</v>
      </c>
      <c r="U16" s="17">
        <v>0.476597183170339</v>
      </c>
      <c r="V16" s="17">
        <v>0.43950270149967002</v>
      </c>
      <c r="W16" s="17">
        <v>0.47684587096036302</v>
      </c>
      <c r="X16" s="17">
        <v>0.41563948460005001</v>
      </c>
      <c r="Y16" s="17">
        <v>0.43402663906974598</v>
      </c>
      <c r="Z16" s="17">
        <v>0.430249951354777</v>
      </c>
      <c r="AA16" s="17">
        <v>0.37873028345385901</v>
      </c>
      <c r="AB16" s="17">
        <v>0.44902524719429898</v>
      </c>
      <c r="AC16" s="17">
        <v>0.46495693128319399</v>
      </c>
      <c r="AD16" s="17">
        <v>0.35306064925642</v>
      </c>
      <c r="AE16" s="17"/>
      <c r="AF16" s="17">
        <v>0.45466071312905498</v>
      </c>
      <c r="AG16" s="17">
        <v>0.45755771369323101</v>
      </c>
      <c r="AH16" s="17">
        <v>0.33026377119456501</v>
      </c>
      <c r="AI16" s="17"/>
      <c r="AJ16" s="17">
        <v>0.45561631142569298</v>
      </c>
      <c r="AK16" s="17">
        <v>0.45050917854025102</v>
      </c>
      <c r="AL16" s="17">
        <v>0.39942783111091001</v>
      </c>
      <c r="AM16" s="17">
        <v>0.37195305213118401</v>
      </c>
      <c r="AN16" s="17">
        <v>0.34213258278561298</v>
      </c>
      <c r="AO16" s="17"/>
      <c r="AP16" s="17">
        <v>0.440059019849252</v>
      </c>
      <c r="AQ16" s="17">
        <v>0.44044718772276098</v>
      </c>
      <c r="AR16" s="17">
        <v>0.46562018315008902</v>
      </c>
      <c r="AS16" s="17"/>
      <c r="AT16" s="17">
        <v>0.41523208397320999</v>
      </c>
      <c r="AU16" s="17">
        <v>0.400306219050306</v>
      </c>
      <c r="AV16" s="17">
        <v>0.45017918934301898</v>
      </c>
      <c r="AW16" s="17">
        <v>0.45434900322336902</v>
      </c>
      <c r="AX16" s="17">
        <v>0.53118450919407001</v>
      </c>
      <c r="AY16" s="17"/>
      <c r="AZ16" s="17">
        <v>0.318833117522906</v>
      </c>
      <c r="BA16" s="17">
        <v>0.30516438888887698</v>
      </c>
      <c r="BB16" s="17">
        <v>0.36119315498965299</v>
      </c>
      <c r="BC16" s="17">
        <v>0.51507312819223405</v>
      </c>
      <c r="BD16" s="17">
        <v>0.42178125950935702</v>
      </c>
      <c r="BE16" s="17">
        <v>0.49212150541625999</v>
      </c>
      <c r="BF16" s="17">
        <v>0.411831293263416</v>
      </c>
      <c r="BG16" s="17">
        <v>0.394173726478252</v>
      </c>
      <c r="BH16" s="17">
        <v>0.35794176685008999</v>
      </c>
      <c r="BI16" s="17">
        <v>0.55369472313296098</v>
      </c>
      <c r="BJ16" s="17">
        <v>0.49435754119279901</v>
      </c>
      <c r="BK16" s="17">
        <v>0.41101732812207997</v>
      </c>
      <c r="BL16" s="17">
        <v>0.40961969137167598</v>
      </c>
      <c r="BM16" s="17">
        <v>0.44334334198368702</v>
      </c>
      <c r="BN16" s="17">
        <v>0.39381816996073699</v>
      </c>
      <c r="BO16" s="17">
        <v>0.54181011274367596</v>
      </c>
      <c r="BP16" s="17"/>
      <c r="BQ16" s="17">
        <v>0.50200100764744304</v>
      </c>
      <c r="BR16" s="17">
        <v>0.40795014068846203</v>
      </c>
    </row>
    <row r="17" spans="2:70" ht="29" x14ac:dyDescent="0.35">
      <c r="B17" s="18" t="s">
        <v>337</v>
      </c>
      <c r="C17" s="17">
        <v>0.35853873804847902</v>
      </c>
      <c r="D17" s="17">
        <v>0.32864898956556199</v>
      </c>
      <c r="E17" s="17">
        <v>0.38624027754747098</v>
      </c>
      <c r="F17" s="17"/>
      <c r="G17" s="17">
        <v>0.27934208701347901</v>
      </c>
      <c r="H17" s="17">
        <v>0.28696163292835303</v>
      </c>
      <c r="I17" s="17">
        <v>0.36667412806551603</v>
      </c>
      <c r="J17" s="17">
        <v>0.36846518193358702</v>
      </c>
      <c r="K17" s="17">
        <v>0.38232098509457002</v>
      </c>
      <c r="L17" s="17">
        <v>0.43957146622572901</v>
      </c>
      <c r="M17" s="17"/>
      <c r="N17" s="17">
        <v>0.39571260609612502</v>
      </c>
      <c r="O17" s="17">
        <v>0.36548824253297302</v>
      </c>
      <c r="P17" s="17">
        <v>0.327566715824265</v>
      </c>
      <c r="Q17" s="17">
        <v>0.34299080488936401</v>
      </c>
      <c r="R17" s="17"/>
      <c r="S17" s="17">
        <v>0.37346619446075602</v>
      </c>
      <c r="T17" s="17">
        <v>0.35530656274103101</v>
      </c>
      <c r="U17" s="17">
        <v>0.33205509036520497</v>
      </c>
      <c r="V17" s="17">
        <v>0.34385617885014602</v>
      </c>
      <c r="W17" s="17">
        <v>0.33104305310800702</v>
      </c>
      <c r="X17" s="17">
        <v>0.35294553208812102</v>
      </c>
      <c r="Y17" s="17">
        <v>0.354835672300643</v>
      </c>
      <c r="Z17" s="17">
        <v>0.38947436080323899</v>
      </c>
      <c r="AA17" s="17">
        <v>0.37640913037060603</v>
      </c>
      <c r="AB17" s="17">
        <v>0.32963352754771702</v>
      </c>
      <c r="AC17" s="17">
        <v>0.40304676405772</v>
      </c>
      <c r="AD17" s="17">
        <v>0.44440273557249799</v>
      </c>
      <c r="AE17" s="17"/>
      <c r="AF17" s="17">
        <v>0.38258758727377801</v>
      </c>
      <c r="AG17" s="17">
        <v>0.380227702217519</v>
      </c>
      <c r="AH17" s="17">
        <v>0.272434488063451</v>
      </c>
      <c r="AI17" s="17"/>
      <c r="AJ17" s="17">
        <v>0.37927815123397801</v>
      </c>
      <c r="AK17" s="17">
        <v>0.37359794055752699</v>
      </c>
      <c r="AL17" s="17">
        <v>0.39131922365449001</v>
      </c>
      <c r="AM17" s="17">
        <v>0.398052152888622</v>
      </c>
      <c r="AN17" s="17">
        <v>0.28942120236955199</v>
      </c>
      <c r="AO17" s="17"/>
      <c r="AP17" s="17">
        <v>0.38682580572008901</v>
      </c>
      <c r="AQ17" s="17">
        <v>0.37113752431890801</v>
      </c>
      <c r="AR17" s="17">
        <v>0.40127175956273903</v>
      </c>
      <c r="AS17" s="17"/>
      <c r="AT17" s="17">
        <v>0.331017402835936</v>
      </c>
      <c r="AU17" s="17">
        <v>0.35512633125703502</v>
      </c>
      <c r="AV17" s="17">
        <v>0.39715125145011598</v>
      </c>
      <c r="AW17" s="17">
        <v>0.417171870353509</v>
      </c>
      <c r="AX17" s="17">
        <v>0.41002780199358901</v>
      </c>
      <c r="AY17" s="17"/>
      <c r="AZ17" s="17">
        <v>0.328416700210649</v>
      </c>
      <c r="BA17" s="17">
        <v>0.39960125468186702</v>
      </c>
      <c r="BB17" s="17">
        <v>0.30832714486060098</v>
      </c>
      <c r="BC17" s="17">
        <v>0.36422226119432399</v>
      </c>
      <c r="BD17" s="17">
        <v>0.299461148983585</v>
      </c>
      <c r="BE17" s="17">
        <v>0.31678075660141303</v>
      </c>
      <c r="BF17" s="17">
        <v>0.36700388447693699</v>
      </c>
      <c r="BG17" s="17">
        <v>0.30845446747641397</v>
      </c>
      <c r="BH17" s="17">
        <v>0.401750065393355</v>
      </c>
      <c r="BI17" s="17">
        <v>0.39670344173785599</v>
      </c>
      <c r="BJ17" s="17">
        <v>0.39983649999084903</v>
      </c>
      <c r="BK17" s="17">
        <v>0.45556196382962399</v>
      </c>
      <c r="BL17" s="17">
        <v>0.46249279425695999</v>
      </c>
      <c r="BM17" s="17">
        <v>0.45390682786666398</v>
      </c>
      <c r="BN17" s="17">
        <v>0.34341596828111298</v>
      </c>
      <c r="BO17" s="17">
        <v>0.39785763171252098</v>
      </c>
      <c r="BP17" s="17"/>
      <c r="BQ17" s="17">
        <v>0.429215491701463</v>
      </c>
      <c r="BR17" s="17">
        <v>0.33756459240019698</v>
      </c>
    </row>
    <row r="18" spans="2:70" x14ac:dyDescent="0.35">
      <c r="B18" s="18" t="s">
        <v>338</v>
      </c>
      <c r="C18" s="17">
        <v>0.35281588131990599</v>
      </c>
      <c r="D18" s="17">
        <v>0.30943165207202999</v>
      </c>
      <c r="E18" s="17">
        <v>0.39414920397720399</v>
      </c>
      <c r="F18" s="17"/>
      <c r="G18" s="17">
        <v>0.24269330077811499</v>
      </c>
      <c r="H18" s="17">
        <v>0.31057881171614199</v>
      </c>
      <c r="I18" s="17">
        <v>0.38156836083039702</v>
      </c>
      <c r="J18" s="17">
        <v>0.391105186459002</v>
      </c>
      <c r="K18" s="17">
        <v>0.378968052419209</v>
      </c>
      <c r="L18" s="17">
        <v>0.38836577031804098</v>
      </c>
      <c r="M18" s="17"/>
      <c r="N18" s="17">
        <v>0.36408548069138602</v>
      </c>
      <c r="O18" s="17">
        <v>0.41217737338099703</v>
      </c>
      <c r="P18" s="17">
        <v>0.284550362994553</v>
      </c>
      <c r="Q18" s="17">
        <v>0.34406874617415301</v>
      </c>
      <c r="R18" s="17"/>
      <c r="S18" s="17">
        <v>0.37317324932143903</v>
      </c>
      <c r="T18" s="17">
        <v>0.381709733418575</v>
      </c>
      <c r="U18" s="17">
        <v>0.37108076937930301</v>
      </c>
      <c r="V18" s="17">
        <v>0.36629889574262797</v>
      </c>
      <c r="W18" s="17">
        <v>0.32012930249729599</v>
      </c>
      <c r="X18" s="17">
        <v>0.29733185318585797</v>
      </c>
      <c r="Y18" s="17">
        <v>0.34772719573741701</v>
      </c>
      <c r="Z18" s="17">
        <v>0.42168636157119099</v>
      </c>
      <c r="AA18" s="17">
        <v>0.29399469768908598</v>
      </c>
      <c r="AB18" s="17">
        <v>0.34377529025935299</v>
      </c>
      <c r="AC18" s="17">
        <v>0.434501559009704</v>
      </c>
      <c r="AD18" s="17">
        <v>0.35992418956053701</v>
      </c>
      <c r="AE18" s="17"/>
      <c r="AF18" s="17">
        <v>0.366485961327007</v>
      </c>
      <c r="AG18" s="17">
        <v>0.37499072281044399</v>
      </c>
      <c r="AH18" s="17">
        <v>0.29613101675249798</v>
      </c>
      <c r="AI18" s="17"/>
      <c r="AJ18" s="17">
        <v>0.37144277785933499</v>
      </c>
      <c r="AK18" s="17">
        <v>0.353033004304457</v>
      </c>
      <c r="AL18" s="17">
        <v>0.34878626402608598</v>
      </c>
      <c r="AM18" s="17">
        <v>0.30879671126837599</v>
      </c>
      <c r="AN18" s="17">
        <v>0.32905529821954299</v>
      </c>
      <c r="AO18" s="17"/>
      <c r="AP18" s="17">
        <v>0.37177871114938799</v>
      </c>
      <c r="AQ18" s="17">
        <v>0.36608606586320003</v>
      </c>
      <c r="AR18" s="17">
        <v>0.37323305928526501</v>
      </c>
      <c r="AS18" s="17"/>
      <c r="AT18" s="17">
        <v>0.33302291995656402</v>
      </c>
      <c r="AU18" s="17">
        <v>0.30072753809036301</v>
      </c>
      <c r="AV18" s="17">
        <v>0.38139491968987999</v>
      </c>
      <c r="AW18" s="17">
        <v>0.38537939350055</v>
      </c>
      <c r="AX18" s="17">
        <v>0.41651685685742801</v>
      </c>
      <c r="AY18" s="17"/>
      <c r="AZ18" s="17">
        <v>0.214072596954483</v>
      </c>
      <c r="BA18" s="17">
        <v>0.379821488677761</v>
      </c>
      <c r="BB18" s="17">
        <v>0.34090660804510903</v>
      </c>
      <c r="BC18" s="17">
        <v>0.36256712260995999</v>
      </c>
      <c r="BD18" s="17">
        <v>0.38582683743825202</v>
      </c>
      <c r="BE18" s="17">
        <v>0.41423490900375998</v>
      </c>
      <c r="BF18" s="17">
        <v>0.29801135172279197</v>
      </c>
      <c r="BG18" s="17">
        <v>0.31755722564316602</v>
      </c>
      <c r="BH18" s="17">
        <v>0.24859475951448001</v>
      </c>
      <c r="BI18" s="17">
        <v>0.32018641553931798</v>
      </c>
      <c r="BJ18" s="17">
        <v>0.376595616253669</v>
      </c>
      <c r="BK18" s="17">
        <v>0.404008745775434</v>
      </c>
      <c r="BL18" s="17">
        <v>0.32669035116158301</v>
      </c>
      <c r="BM18" s="17">
        <v>0.41609243493017301</v>
      </c>
      <c r="BN18" s="17">
        <v>0.31809738717333003</v>
      </c>
      <c r="BO18" s="17">
        <v>0.399147818968211</v>
      </c>
      <c r="BP18" s="17"/>
      <c r="BQ18" s="17">
        <v>0.42966721965316101</v>
      </c>
      <c r="BR18" s="17">
        <v>0.32655451114657502</v>
      </c>
    </row>
    <row r="19" spans="2:70" x14ac:dyDescent="0.35">
      <c r="B19" s="18" t="s">
        <v>339</v>
      </c>
      <c r="C19" s="17">
        <v>0.30428121967971999</v>
      </c>
      <c r="D19" s="17">
        <v>0.29301918456543602</v>
      </c>
      <c r="E19" s="17">
        <v>0.31543081051653998</v>
      </c>
      <c r="F19" s="17"/>
      <c r="G19" s="17">
        <v>0.235347653747079</v>
      </c>
      <c r="H19" s="17">
        <v>0.30014458782380099</v>
      </c>
      <c r="I19" s="17">
        <v>0.33835249659104</v>
      </c>
      <c r="J19" s="17">
        <v>0.31141070884185001</v>
      </c>
      <c r="K19" s="17">
        <v>0.32519318415480197</v>
      </c>
      <c r="L19" s="17">
        <v>0.30629543142708798</v>
      </c>
      <c r="M19" s="17"/>
      <c r="N19" s="17">
        <v>0.34448110905561702</v>
      </c>
      <c r="O19" s="17">
        <v>0.31322454263606098</v>
      </c>
      <c r="P19" s="17">
        <v>0.26785744376648901</v>
      </c>
      <c r="Q19" s="17">
        <v>0.28581965488507599</v>
      </c>
      <c r="R19" s="17"/>
      <c r="S19" s="17">
        <v>0.25445527454218098</v>
      </c>
      <c r="T19" s="17">
        <v>0.31896896947623599</v>
      </c>
      <c r="U19" s="17">
        <v>0.35659015916112902</v>
      </c>
      <c r="V19" s="17">
        <v>0.310762558185604</v>
      </c>
      <c r="W19" s="17">
        <v>0.24656849696656</v>
      </c>
      <c r="X19" s="17">
        <v>0.29589125064876598</v>
      </c>
      <c r="Y19" s="17">
        <v>0.358706583842136</v>
      </c>
      <c r="Z19" s="17">
        <v>0.29228326752737099</v>
      </c>
      <c r="AA19" s="17">
        <v>0.28799155260780301</v>
      </c>
      <c r="AB19" s="17">
        <v>0.30243449230346597</v>
      </c>
      <c r="AC19" s="17">
        <v>0.31560668077535098</v>
      </c>
      <c r="AD19" s="17">
        <v>0.37714192245082301</v>
      </c>
      <c r="AE19" s="17"/>
      <c r="AF19" s="17">
        <v>0.31507367543849601</v>
      </c>
      <c r="AG19" s="17">
        <v>0.35044525007583599</v>
      </c>
      <c r="AH19" s="17">
        <v>0.20053915613452999</v>
      </c>
      <c r="AI19" s="17"/>
      <c r="AJ19" s="17">
        <v>0.31618244309919302</v>
      </c>
      <c r="AK19" s="17">
        <v>0.33906737715583402</v>
      </c>
      <c r="AL19" s="17">
        <v>0.350711767773011</v>
      </c>
      <c r="AM19" s="17">
        <v>0.34823739818549099</v>
      </c>
      <c r="AN19" s="17">
        <v>0.19899123009469599</v>
      </c>
      <c r="AO19" s="17"/>
      <c r="AP19" s="17">
        <v>0.31874366235250601</v>
      </c>
      <c r="AQ19" s="17">
        <v>0.31940953590011001</v>
      </c>
      <c r="AR19" s="17">
        <v>0.38450579150587499</v>
      </c>
      <c r="AS19" s="17"/>
      <c r="AT19" s="17">
        <v>0.25790885902879701</v>
      </c>
      <c r="AU19" s="17">
        <v>0.29383128364095701</v>
      </c>
      <c r="AV19" s="17">
        <v>0.32274081928924497</v>
      </c>
      <c r="AW19" s="17">
        <v>0.35288490554622198</v>
      </c>
      <c r="AX19" s="17">
        <v>0.57309108753376004</v>
      </c>
      <c r="AY19" s="17"/>
      <c r="AZ19" s="17">
        <v>0.30817875517591697</v>
      </c>
      <c r="BA19" s="17">
        <v>0.304272848139162</v>
      </c>
      <c r="BB19" s="17">
        <v>0.25217895598128298</v>
      </c>
      <c r="BC19" s="17">
        <v>0.316741854805215</v>
      </c>
      <c r="BD19" s="17">
        <v>0.28057582236595002</v>
      </c>
      <c r="BE19" s="17">
        <v>0.283910642323777</v>
      </c>
      <c r="BF19" s="17">
        <v>0.307788339360968</v>
      </c>
      <c r="BG19" s="17">
        <v>0.28272771800512703</v>
      </c>
      <c r="BH19" s="17">
        <v>0.298335300208666</v>
      </c>
      <c r="BI19" s="17">
        <v>0.36760766931545302</v>
      </c>
      <c r="BJ19" s="17">
        <v>0.31227886641079999</v>
      </c>
      <c r="BK19" s="17">
        <v>0.30496917811917901</v>
      </c>
      <c r="BL19" s="17">
        <v>0.34215914820707899</v>
      </c>
      <c r="BM19" s="17">
        <v>0.420442259166729</v>
      </c>
      <c r="BN19" s="17">
        <v>0.29245484677095901</v>
      </c>
      <c r="BO19" s="17">
        <v>0.42839490799832097</v>
      </c>
      <c r="BP19" s="17"/>
      <c r="BQ19" s="17">
        <v>0.39301357580410001</v>
      </c>
      <c r="BR19" s="17">
        <v>0.27116975350196998</v>
      </c>
    </row>
    <row r="20" spans="2:70" x14ac:dyDescent="0.35">
      <c r="B20" s="18" t="s">
        <v>340</v>
      </c>
      <c r="C20" s="17">
        <v>0.21121128356897501</v>
      </c>
      <c r="D20" s="17">
        <v>0.18271023864977101</v>
      </c>
      <c r="E20" s="17">
        <v>0.238545800805155</v>
      </c>
      <c r="F20" s="17"/>
      <c r="G20" s="17">
        <v>0.13587760594450901</v>
      </c>
      <c r="H20" s="17">
        <v>0.19915656533515899</v>
      </c>
      <c r="I20" s="17">
        <v>0.22854312995477299</v>
      </c>
      <c r="J20" s="17">
        <v>0.22411822191623201</v>
      </c>
      <c r="K20" s="17">
        <v>0.21292935740108401</v>
      </c>
      <c r="L20" s="17">
        <v>0.24503711987041299</v>
      </c>
      <c r="M20" s="17"/>
      <c r="N20" s="17">
        <v>0.22757540320191699</v>
      </c>
      <c r="O20" s="17">
        <v>0.22230858691980099</v>
      </c>
      <c r="P20" s="17">
        <v>0.176541408380576</v>
      </c>
      <c r="Q20" s="17">
        <v>0.21465736722138101</v>
      </c>
      <c r="R20" s="17"/>
      <c r="S20" s="17">
        <v>0.21295228186224799</v>
      </c>
      <c r="T20" s="17">
        <v>0.20333554932051301</v>
      </c>
      <c r="U20" s="17">
        <v>0.204727694047244</v>
      </c>
      <c r="V20" s="17">
        <v>0.224926366677666</v>
      </c>
      <c r="W20" s="17">
        <v>0.154322609704517</v>
      </c>
      <c r="X20" s="17">
        <v>0.217086215389937</v>
      </c>
      <c r="Y20" s="17">
        <v>0.176601886307798</v>
      </c>
      <c r="Z20" s="17">
        <v>0.24891860772244401</v>
      </c>
      <c r="AA20" s="17">
        <v>0.21825418503366101</v>
      </c>
      <c r="AB20" s="17">
        <v>0.20638755245200099</v>
      </c>
      <c r="AC20" s="17">
        <v>0.32050897622117602</v>
      </c>
      <c r="AD20" s="17">
        <v>0.207798698806305</v>
      </c>
      <c r="AE20" s="17"/>
      <c r="AF20" s="17">
        <v>0.22845978177787099</v>
      </c>
      <c r="AG20" s="17">
        <v>0.23747326592511001</v>
      </c>
      <c r="AH20" s="17">
        <v>0.156608776189571</v>
      </c>
      <c r="AI20" s="17"/>
      <c r="AJ20" s="17">
        <v>0.222847022331226</v>
      </c>
      <c r="AK20" s="17">
        <v>0.20676022811182801</v>
      </c>
      <c r="AL20" s="17">
        <v>0.266180170323014</v>
      </c>
      <c r="AM20" s="17">
        <v>0.20927695880417699</v>
      </c>
      <c r="AN20" s="17">
        <v>0.16680048801733099</v>
      </c>
      <c r="AO20" s="17"/>
      <c r="AP20" s="17">
        <v>0.22019008149536901</v>
      </c>
      <c r="AQ20" s="17">
        <v>0.20992977931098999</v>
      </c>
      <c r="AR20" s="17">
        <v>0.29681818594888598</v>
      </c>
      <c r="AS20" s="17"/>
      <c r="AT20" s="17">
        <v>0.16525069723953401</v>
      </c>
      <c r="AU20" s="17">
        <v>0.201177497512248</v>
      </c>
      <c r="AV20" s="17">
        <v>0.23458936843185199</v>
      </c>
      <c r="AW20" s="17">
        <v>0.225206979207106</v>
      </c>
      <c r="AX20" s="17">
        <v>0.36216545843660802</v>
      </c>
      <c r="AY20" s="17"/>
      <c r="AZ20" s="17">
        <v>9.7641308025428003E-2</v>
      </c>
      <c r="BA20" s="17">
        <v>0.236990473671461</v>
      </c>
      <c r="BB20" s="17">
        <v>0.20694006147195601</v>
      </c>
      <c r="BC20" s="17">
        <v>0.25498754707589399</v>
      </c>
      <c r="BD20" s="17">
        <v>0.243754734104486</v>
      </c>
      <c r="BE20" s="17">
        <v>0.20969003612007101</v>
      </c>
      <c r="BF20" s="17">
        <v>0.17154026891194099</v>
      </c>
      <c r="BG20" s="17">
        <v>0.142381872906331</v>
      </c>
      <c r="BH20" s="17">
        <v>0.163034856449362</v>
      </c>
      <c r="BI20" s="17">
        <v>0.16586513002991901</v>
      </c>
      <c r="BJ20" s="17">
        <v>0.25980482139771399</v>
      </c>
      <c r="BK20" s="17">
        <v>0.20777813851867399</v>
      </c>
      <c r="BL20" s="17">
        <v>0.19957826106430401</v>
      </c>
      <c r="BM20" s="17">
        <v>0.35974674551491598</v>
      </c>
      <c r="BN20" s="17">
        <v>0.195060694183604</v>
      </c>
      <c r="BO20" s="17">
        <v>0.29341831520297501</v>
      </c>
      <c r="BP20" s="17"/>
      <c r="BQ20" s="17">
        <v>0.335986924657176</v>
      </c>
      <c r="BR20" s="17">
        <v>0.15957693009006399</v>
      </c>
    </row>
    <row r="21" spans="2:70" x14ac:dyDescent="0.35">
      <c r="B21" s="18" t="s">
        <v>129</v>
      </c>
      <c r="C21" s="17">
        <v>6.9805240409204702E-2</v>
      </c>
      <c r="D21" s="17">
        <v>5.1932814534395702E-2</v>
      </c>
      <c r="E21" s="17">
        <v>8.7445505456490005E-2</v>
      </c>
      <c r="F21" s="17"/>
      <c r="G21" s="17">
        <v>7.1432535345039197E-2</v>
      </c>
      <c r="H21" s="17">
        <v>4.66760244264567E-2</v>
      </c>
      <c r="I21" s="17">
        <v>7.8619724502484695E-2</v>
      </c>
      <c r="J21" s="17">
        <v>6.6781561960812003E-2</v>
      </c>
      <c r="K21" s="17">
        <v>6.29282356779408E-2</v>
      </c>
      <c r="L21" s="17">
        <v>8.7128707693722704E-2</v>
      </c>
      <c r="M21" s="17"/>
      <c r="N21" s="17">
        <v>3.8815068426143802E-2</v>
      </c>
      <c r="O21" s="17">
        <v>8.6970177455322595E-2</v>
      </c>
      <c r="P21" s="17">
        <v>6.7486184110102196E-2</v>
      </c>
      <c r="Q21" s="17">
        <v>8.4260478942607103E-2</v>
      </c>
      <c r="R21" s="17"/>
      <c r="S21" s="17">
        <v>6.8026403227319093E-2</v>
      </c>
      <c r="T21" s="17">
        <v>5.7449701662298298E-2</v>
      </c>
      <c r="U21" s="17">
        <v>7.0307448071094306E-2</v>
      </c>
      <c r="V21" s="17">
        <v>3.8252896162247502E-2</v>
      </c>
      <c r="W21" s="17">
        <v>0.12609506442454699</v>
      </c>
      <c r="X21" s="17">
        <v>6.47055859120933E-2</v>
      </c>
      <c r="Y21" s="17">
        <v>8.7360957155490401E-2</v>
      </c>
      <c r="Z21" s="17">
        <v>9.5701444394949306E-2</v>
      </c>
      <c r="AA21" s="17">
        <v>9.5379182018921996E-2</v>
      </c>
      <c r="AB21" s="17">
        <v>4.1189612131249297E-2</v>
      </c>
      <c r="AC21" s="17">
        <v>3.2662411072085597E-2</v>
      </c>
      <c r="AD21" s="17">
        <v>6.1974411671718098E-2</v>
      </c>
      <c r="AE21" s="17"/>
      <c r="AF21" s="17">
        <v>6.3139461072366898E-2</v>
      </c>
      <c r="AG21" s="17">
        <v>5.2862899342068503E-2</v>
      </c>
      <c r="AH21" s="17">
        <v>0.13530534524978599</v>
      </c>
      <c r="AI21" s="17"/>
      <c r="AJ21" s="17">
        <v>5.1600479967738699E-2</v>
      </c>
      <c r="AK21" s="17">
        <v>5.40903024245823E-2</v>
      </c>
      <c r="AL21" s="17">
        <v>7.4477269043049105E-2</v>
      </c>
      <c r="AM21" s="17">
        <v>0</v>
      </c>
      <c r="AN21" s="17">
        <v>0.124107930633462</v>
      </c>
      <c r="AO21" s="17"/>
      <c r="AP21" s="17">
        <v>4.1641420904802398E-2</v>
      </c>
      <c r="AQ21" s="17">
        <v>4.6605804298665697E-2</v>
      </c>
      <c r="AR21" s="17">
        <v>5.7711023102053297E-2</v>
      </c>
      <c r="AS21" s="17"/>
      <c r="AT21" s="17">
        <v>7.6698342148595097E-2</v>
      </c>
      <c r="AU21" s="17">
        <v>8.0618631041112193E-2</v>
      </c>
      <c r="AV21" s="17">
        <v>6.1521311791270801E-2</v>
      </c>
      <c r="AW21" s="17">
        <v>2.4863703482160202E-2</v>
      </c>
      <c r="AX21" s="17">
        <v>3.9183224041339802E-2</v>
      </c>
      <c r="AY21" s="17"/>
      <c r="AZ21" s="17">
        <v>9.6578508192176699E-2</v>
      </c>
      <c r="BA21" s="17">
        <v>8.4549957072003704E-2</v>
      </c>
      <c r="BB21" s="17">
        <v>0.12455107168108299</v>
      </c>
      <c r="BC21" s="17">
        <v>7.5554740560268702E-2</v>
      </c>
      <c r="BD21" s="17">
        <v>6.1257375204079201E-2</v>
      </c>
      <c r="BE21" s="17">
        <v>5.6031095441150001E-2</v>
      </c>
      <c r="BF21" s="17">
        <v>7.9945686052613096E-2</v>
      </c>
      <c r="BG21" s="17">
        <v>4.6541902536668699E-2</v>
      </c>
      <c r="BH21" s="17">
        <v>3.51097448109913E-2</v>
      </c>
      <c r="BI21" s="17">
        <v>6.3323452216332801E-2</v>
      </c>
      <c r="BJ21" s="17">
        <v>5.8137442054038001E-2</v>
      </c>
      <c r="BK21" s="17">
        <v>5.2766624135724E-2</v>
      </c>
      <c r="BL21" s="17">
        <v>8.8149635054002001E-2</v>
      </c>
      <c r="BM21" s="17">
        <v>1.9738647358417901E-2</v>
      </c>
      <c r="BN21" s="17">
        <v>5.3534577626382703E-2</v>
      </c>
      <c r="BO21" s="17">
        <v>0</v>
      </c>
      <c r="BP21" s="17"/>
      <c r="BQ21" s="17">
        <v>3.4738116675663601E-2</v>
      </c>
      <c r="BR21" s="17">
        <v>7.8571863907842404E-2</v>
      </c>
    </row>
    <row r="22" spans="2:70" x14ac:dyDescent="0.35">
      <c r="B22" s="18" t="s">
        <v>130</v>
      </c>
      <c r="C22" s="19">
        <v>2.2372207389362402E-2</v>
      </c>
      <c r="D22" s="19">
        <v>2.8410024899473901E-2</v>
      </c>
      <c r="E22" s="19">
        <v>1.6650655859805599E-2</v>
      </c>
      <c r="F22" s="19"/>
      <c r="G22" s="19">
        <v>1.6140882853558702E-2</v>
      </c>
      <c r="H22" s="19">
        <v>3.9809021306906098E-2</v>
      </c>
      <c r="I22" s="19">
        <v>2.0369456562193099E-2</v>
      </c>
      <c r="J22" s="19">
        <v>2.2891360648343101E-2</v>
      </c>
      <c r="K22" s="19">
        <v>1.36266210608058E-2</v>
      </c>
      <c r="L22" s="19">
        <v>1.9061480568207199E-2</v>
      </c>
      <c r="M22" s="19"/>
      <c r="N22" s="19">
        <v>1.3857864065780399E-2</v>
      </c>
      <c r="O22" s="19">
        <v>2.10020868417575E-2</v>
      </c>
      <c r="P22" s="19">
        <v>2.5655039722228299E-2</v>
      </c>
      <c r="Q22" s="19">
        <v>2.7203592447239199E-2</v>
      </c>
      <c r="R22" s="19"/>
      <c r="S22" s="19">
        <v>1.2561790992728099E-2</v>
      </c>
      <c r="T22" s="19">
        <v>2.1309609315817601E-2</v>
      </c>
      <c r="U22" s="19">
        <v>2.1600308513379098E-2</v>
      </c>
      <c r="V22" s="19">
        <v>5.3589778007764703E-2</v>
      </c>
      <c r="W22" s="19">
        <v>7.2213810078578904E-3</v>
      </c>
      <c r="X22" s="19">
        <v>2.84805931991425E-2</v>
      </c>
      <c r="Y22" s="19">
        <v>1.28250372491669E-2</v>
      </c>
      <c r="Z22" s="19">
        <v>4.1558236299020501E-2</v>
      </c>
      <c r="AA22" s="19">
        <v>4.3466949634691403E-3</v>
      </c>
      <c r="AB22" s="19">
        <v>3.5066334281231501E-2</v>
      </c>
      <c r="AC22" s="19">
        <v>1.43433807834886E-2</v>
      </c>
      <c r="AD22" s="19">
        <v>3.4829874889716297E-2</v>
      </c>
      <c r="AE22" s="19"/>
      <c r="AF22" s="19">
        <v>2.9697621893054599E-2</v>
      </c>
      <c r="AG22" s="19">
        <v>1.50320318557635E-2</v>
      </c>
      <c r="AH22" s="19">
        <v>2.9360266458344501E-2</v>
      </c>
      <c r="AI22" s="19"/>
      <c r="AJ22" s="19">
        <v>2.0949682462094301E-2</v>
      </c>
      <c r="AK22" s="19">
        <v>1.1175977921213E-2</v>
      </c>
      <c r="AL22" s="19">
        <v>1.5425435649959801E-2</v>
      </c>
      <c r="AM22" s="19">
        <v>6.2536511438420206E-2</v>
      </c>
      <c r="AN22" s="19">
        <v>4.8977953068891397E-2</v>
      </c>
      <c r="AO22" s="19"/>
      <c r="AP22" s="19">
        <v>1.01503925571371E-2</v>
      </c>
      <c r="AQ22" s="19">
        <v>1.26758174407371E-2</v>
      </c>
      <c r="AR22" s="19">
        <v>1.5830290157573399E-2</v>
      </c>
      <c r="AS22" s="19"/>
      <c r="AT22" s="19">
        <v>2.9274616056115799E-2</v>
      </c>
      <c r="AU22" s="19">
        <v>3.01466024786427E-2</v>
      </c>
      <c r="AV22" s="19">
        <v>6.4557120334734703E-3</v>
      </c>
      <c r="AW22" s="19">
        <v>2.29564054311268E-2</v>
      </c>
      <c r="AX22" s="19">
        <v>3.2119173243178298E-2</v>
      </c>
      <c r="AY22" s="19"/>
      <c r="AZ22" s="19">
        <v>4.6752301647500501E-2</v>
      </c>
      <c r="BA22" s="19">
        <v>3.8547714043825801E-2</v>
      </c>
      <c r="BB22" s="19">
        <v>1.9933708261018101E-2</v>
      </c>
      <c r="BC22" s="19">
        <v>1.9417389036347901E-2</v>
      </c>
      <c r="BD22" s="19">
        <v>1.1000194773198401E-2</v>
      </c>
      <c r="BE22" s="19">
        <v>2.15458886106598E-2</v>
      </c>
      <c r="BF22" s="19">
        <v>1.8092698389381798E-2</v>
      </c>
      <c r="BG22" s="19">
        <v>3.91056458305142E-2</v>
      </c>
      <c r="BH22" s="19">
        <v>2.2073754634406102E-2</v>
      </c>
      <c r="BI22" s="19">
        <v>1.4644034996036601E-2</v>
      </c>
      <c r="BJ22" s="19">
        <v>3.4566576671025903E-2</v>
      </c>
      <c r="BK22" s="19">
        <v>0</v>
      </c>
      <c r="BL22" s="19">
        <v>0</v>
      </c>
      <c r="BM22" s="19">
        <v>1.9585186596182899E-2</v>
      </c>
      <c r="BN22" s="19">
        <v>5.3993986503489598E-2</v>
      </c>
      <c r="BO22" s="19">
        <v>1.6399405747499499E-2</v>
      </c>
      <c r="BP22" s="19"/>
      <c r="BQ22" s="19">
        <v>9.2309486422313004E-3</v>
      </c>
      <c r="BR22" s="19">
        <v>2.6189854740532498E-2</v>
      </c>
    </row>
    <row r="23" spans="2:70" x14ac:dyDescent="0.35">
      <c r="B23" s="16"/>
    </row>
    <row r="24" spans="2:70" x14ac:dyDescent="0.35">
      <c r="B24" t="s">
        <v>98</v>
      </c>
    </row>
    <row r="25" spans="2:70" x14ac:dyDescent="0.35">
      <c r="B25" t="s">
        <v>99</v>
      </c>
    </row>
    <row r="27" spans="2:70" x14ac:dyDescent="0.35">
      <c r="B27" s="8" t="str">
        <f>HYPERLINK("#'Contents'!A1", "Return to Contents")</f>
        <v>Return to Contents</v>
      </c>
    </row>
  </sheetData>
  <mergeCells count="11">
    <mergeCell ref="BQ5:BR5"/>
    <mergeCell ref="D5:E5"/>
    <mergeCell ref="G5:L5"/>
    <mergeCell ref="N5:Q5"/>
    <mergeCell ref="S5:AD5"/>
    <mergeCell ref="AF5:AH5"/>
    <mergeCell ref="D2:BJ2"/>
    <mergeCell ref="AJ5:AN5"/>
    <mergeCell ref="AP5:AR5"/>
    <mergeCell ref="AT5:AX5"/>
    <mergeCell ref="AZ5:BO5"/>
  </mergeCells>
  <pageMargins left="0.7" right="0.7" top="0.75" bottom="0.75" header="0.3" footer="0.3"/>
  <pageSetup paperSize="9" orientation="portrait" horizontalDpi="300" verticalDpi="300"/>
  <drawing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dimension ref="B2:BR27"/>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67" width="10.7265625" customWidth="1"/>
    <col min="68" max="68" width="2.1796875" customWidth="1"/>
    <col min="69" max="70" width="10.7265625" customWidth="1"/>
    <col min="71" max="71" width="2.1796875" customWidth="1"/>
  </cols>
  <sheetData>
    <row r="2" spans="2:70" ht="40" customHeight="1" x14ac:dyDescent="0.35">
      <c r="D2" s="29" t="s">
        <v>342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row>
    <row r="5" spans="2:70" ht="30" customHeight="1" x14ac:dyDescent="0.35">
      <c r="B5" s="15"/>
      <c r="C5" s="15"/>
      <c r="D5" s="30" t="s">
        <v>74</v>
      </c>
      <c r="E5" s="30"/>
      <c r="F5" s="15"/>
      <c r="G5" s="30" t="s">
        <v>75</v>
      </c>
      <c r="H5" s="30"/>
      <c r="I5" s="30"/>
      <c r="J5" s="30"/>
      <c r="K5" s="30"/>
      <c r="L5" s="30"/>
      <c r="M5" s="15"/>
      <c r="N5" s="30" t="s">
        <v>76</v>
      </c>
      <c r="O5" s="30"/>
      <c r="P5" s="30"/>
      <c r="Q5" s="30"/>
      <c r="R5" s="15"/>
      <c r="S5" s="30" t="s">
        <v>77</v>
      </c>
      <c r="T5" s="30"/>
      <c r="U5" s="30"/>
      <c r="V5" s="30"/>
      <c r="W5" s="30"/>
      <c r="X5" s="30"/>
      <c r="Y5" s="30"/>
      <c r="Z5" s="30"/>
      <c r="AA5" s="30"/>
      <c r="AB5" s="30"/>
      <c r="AC5" s="30"/>
      <c r="AD5" s="30"/>
      <c r="AE5" s="15"/>
      <c r="AF5" s="30" t="s">
        <v>78</v>
      </c>
      <c r="AG5" s="30"/>
      <c r="AH5" s="30"/>
      <c r="AI5" s="15"/>
      <c r="AJ5" s="30" t="s">
        <v>79</v>
      </c>
      <c r="AK5" s="30"/>
      <c r="AL5" s="30"/>
      <c r="AM5" s="30"/>
      <c r="AN5" s="30"/>
      <c r="AO5" s="15"/>
      <c r="AP5" s="30" t="s">
        <v>80</v>
      </c>
      <c r="AQ5" s="30"/>
      <c r="AR5" s="30"/>
      <c r="AS5" s="15"/>
      <c r="AT5" s="30" t="s">
        <v>81</v>
      </c>
      <c r="AU5" s="30"/>
      <c r="AV5" s="30"/>
      <c r="AW5" s="30"/>
      <c r="AX5" s="30"/>
      <c r="AY5" s="15"/>
      <c r="AZ5" s="30" t="s">
        <v>82</v>
      </c>
      <c r="BA5" s="30"/>
      <c r="BB5" s="30"/>
      <c r="BC5" s="30"/>
      <c r="BD5" s="30"/>
      <c r="BE5" s="30"/>
      <c r="BF5" s="30"/>
      <c r="BG5" s="30"/>
      <c r="BH5" s="30"/>
      <c r="BI5" s="30"/>
      <c r="BJ5" s="30"/>
      <c r="BK5" s="30"/>
      <c r="BL5" s="30"/>
      <c r="BM5" s="30"/>
      <c r="BN5" s="30"/>
      <c r="BO5" s="30"/>
      <c r="BP5" s="15"/>
      <c r="BQ5" s="30" t="s">
        <v>83</v>
      </c>
      <c r="BR5" s="30"/>
    </row>
    <row r="6" spans="2:7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46</v>
      </c>
      <c r="AQ6" s="12" t="s">
        <v>47</v>
      </c>
      <c r="AR6" s="12" t="s">
        <v>50</v>
      </c>
      <c r="AT6" s="12" t="s">
        <v>51</v>
      </c>
      <c r="AU6" s="12" t="s">
        <v>52</v>
      </c>
      <c r="AV6" s="12" t="s">
        <v>53</v>
      </c>
      <c r="AW6" s="12" t="s">
        <v>54</v>
      </c>
      <c r="AX6" s="12" t="s">
        <v>55</v>
      </c>
      <c r="AZ6" s="12" t="s">
        <v>56</v>
      </c>
      <c r="BA6" s="12" t="s">
        <v>57</v>
      </c>
      <c r="BB6" s="12" t="s">
        <v>58</v>
      </c>
      <c r="BC6" s="12" t="s">
        <v>59</v>
      </c>
      <c r="BD6" s="12" t="s">
        <v>60</v>
      </c>
      <c r="BE6" s="12" t="s">
        <v>61</v>
      </c>
      <c r="BF6" s="12" t="s">
        <v>62</v>
      </c>
      <c r="BG6" s="12" t="s">
        <v>63</v>
      </c>
      <c r="BH6" s="12" t="s">
        <v>64</v>
      </c>
      <c r="BI6" s="12" t="s">
        <v>65</v>
      </c>
      <c r="BJ6" s="12" t="s">
        <v>66</v>
      </c>
      <c r="BK6" s="12" t="s">
        <v>67</v>
      </c>
      <c r="BL6" s="12" t="s">
        <v>68</v>
      </c>
      <c r="BM6" s="12" t="s">
        <v>69</v>
      </c>
      <c r="BN6" s="12" t="s">
        <v>70</v>
      </c>
      <c r="BO6" s="12" t="s">
        <v>71</v>
      </c>
      <c r="BQ6" s="12" t="s">
        <v>72</v>
      </c>
      <c r="BR6" s="12" t="s">
        <v>73</v>
      </c>
    </row>
    <row r="7" spans="2:70" ht="30" customHeight="1" x14ac:dyDescent="0.35">
      <c r="B7" s="10" t="s">
        <v>19</v>
      </c>
      <c r="C7" s="10">
        <v>4012</v>
      </c>
      <c r="D7" s="10">
        <v>1971</v>
      </c>
      <c r="E7" s="10">
        <v>2028</v>
      </c>
      <c r="F7" s="10"/>
      <c r="G7" s="10">
        <v>497</v>
      </c>
      <c r="H7" s="10">
        <v>704</v>
      </c>
      <c r="I7" s="10">
        <v>694</v>
      </c>
      <c r="J7" s="10">
        <v>693</v>
      </c>
      <c r="K7" s="10">
        <v>571</v>
      </c>
      <c r="L7" s="10">
        <v>853</v>
      </c>
      <c r="M7" s="10"/>
      <c r="N7" s="10">
        <v>1178</v>
      </c>
      <c r="O7" s="10">
        <v>1131</v>
      </c>
      <c r="P7" s="10">
        <v>781</v>
      </c>
      <c r="Q7" s="10">
        <v>909</v>
      </c>
      <c r="R7" s="10"/>
      <c r="S7" s="10">
        <v>563</v>
      </c>
      <c r="T7" s="10">
        <v>553</v>
      </c>
      <c r="U7" s="10">
        <v>314</v>
      </c>
      <c r="V7" s="10">
        <v>343</v>
      </c>
      <c r="W7" s="10">
        <v>293</v>
      </c>
      <c r="X7" s="10">
        <v>376</v>
      </c>
      <c r="Y7" s="10">
        <v>336</v>
      </c>
      <c r="Z7" s="10">
        <v>171</v>
      </c>
      <c r="AA7" s="10">
        <v>447</v>
      </c>
      <c r="AB7" s="10">
        <v>337</v>
      </c>
      <c r="AC7" s="10">
        <v>188</v>
      </c>
      <c r="AD7" s="10">
        <v>91</v>
      </c>
      <c r="AE7" s="10"/>
      <c r="AF7" s="10">
        <v>1421</v>
      </c>
      <c r="AG7" s="10">
        <v>1665</v>
      </c>
      <c r="AH7" s="10">
        <v>577</v>
      </c>
      <c r="AI7" s="10"/>
      <c r="AJ7" s="10">
        <v>1433</v>
      </c>
      <c r="AK7" s="10">
        <v>1082</v>
      </c>
      <c r="AL7" s="10">
        <v>299</v>
      </c>
      <c r="AM7" s="10">
        <v>42</v>
      </c>
      <c r="AN7" s="10">
        <v>541</v>
      </c>
      <c r="AO7" s="10"/>
      <c r="AP7" s="10">
        <v>878</v>
      </c>
      <c r="AQ7" s="10">
        <v>1369</v>
      </c>
      <c r="AR7" s="10">
        <v>264</v>
      </c>
      <c r="AS7" s="10"/>
      <c r="AT7" s="10">
        <v>929</v>
      </c>
      <c r="AU7" s="10">
        <v>932</v>
      </c>
      <c r="AV7" s="10">
        <v>1096</v>
      </c>
      <c r="AW7" s="10">
        <v>455</v>
      </c>
      <c r="AX7" s="10">
        <v>62</v>
      </c>
      <c r="AY7" s="10"/>
      <c r="AZ7" s="10">
        <v>33</v>
      </c>
      <c r="BA7" s="10">
        <v>185</v>
      </c>
      <c r="BB7" s="10">
        <v>256</v>
      </c>
      <c r="BC7" s="10">
        <v>269</v>
      </c>
      <c r="BD7" s="10">
        <v>403</v>
      </c>
      <c r="BE7" s="10">
        <v>436</v>
      </c>
      <c r="BF7" s="10">
        <v>391</v>
      </c>
      <c r="BG7" s="10">
        <v>312</v>
      </c>
      <c r="BH7" s="10">
        <v>253</v>
      </c>
      <c r="BI7" s="10">
        <v>211</v>
      </c>
      <c r="BJ7" s="10">
        <v>336</v>
      </c>
      <c r="BK7" s="10">
        <v>187</v>
      </c>
      <c r="BL7" s="10">
        <v>180</v>
      </c>
      <c r="BM7" s="10">
        <v>103</v>
      </c>
      <c r="BN7" s="10">
        <v>95</v>
      </c>
      <c r="BO7" s="10">
        <v>161</v>
      </c>
      <c r="BP7" s="10"/>
      <c r="BQ7" s="10">
        <v>1235</v>
      </c>
      <c r="BR7" s="10">
        <v>2665</v>
      </c>
    </row>
    <row r="8" spans="2:70" ht="30" customHeight="1" x14ac:dyDescent="0.35">
      <c r="B8" s="11" t="s">
        <v>20</v>
      </c>
      <c r="C8" s="11">
        <v>4012</v>
      </c>
      <c r="D8" s="11">
        <v>1975</v>
      </c>
      <c r="E8" s="11">
        <v>2024</v>
      </c>
      <c r="F8" s="11"/>
      <c r="G8" s="11">
        <v>558</v>
      </c>
      <c r="H8" s="11">
        <v>682</v>
      </c>
      <c r="I8" s="11">
        <v>685</v>
      </c>
      <c r="J8" s="11">
        <v>686</v>
      </c>
      <c r="K8" s="11">
        <v>562</v>
      </c>
      <c r="L8" s="11">
        <v>839</v>
      </c>
      <c r="M8" s="11"/>
      <c r="N8" s="11">
        <v>1080</v>
      </c>
      <c r="O8" s="11">
        <v>1039</v>
      </c>
      <c r="P8" s="11">
        <v>880</v>
      </c>
      <c r="Q8" s="11">
        <v>1000</v>
      </c>
      <c r="R8" s="11"/>
      <c r="S8" s="11">
        <v>562</v>
      </c>
      <c r="T8" s="11">
        <v>522</v>
      </c>
      <c r="U8" s="11">
        <v>321</v>
      </c>
      <c r="V8" s="11">
        <v>361</v>
      </c>
      <c r="W8" s="11">
        <v>281</v>
      </c>
      <c r="X8" s="11">
        <v>361</v>
      </c>
      <c r="Y8" s="11">
        <v>321</v>
      </c>
      <c r="Z8" s="11">
        <v>160</v>
      </c>
      <c r="AA8" s="11">
        <v>441</v>
      </c>
      <c r="AB8" s="11">
        <v>361</v>
      </c>
      <c r="AC8" s="11">
        <v>201</v>
      </c>
      <c r="AD8" s="11">
        <v>120</v>
      </c>
      <c r="AE8" s="11"/>
      <c r="AF8" s="11">
        <v>1410</v>
      </c>
      <c r="AG8" s="11">
        <v>1629</v>
      </c>
      <c r="AH8" s="11">
        <v>599</v>
      </c>
      <c r="AI8" s="11"/>
      <c r="AJ8" s="11">
        <v>1397</v>
      </c>
      <c r="AK8" s="11">
        <v>1071</v>
      </c>
      <c r="AL8" s="11">
        <v>288</v>
      </c>
      <c r="AM8" s="11">
        <v>45</v>
      </c>
      <c r="AN8" s="11">
        <v>558</v>
      </c>
      <c r="AO8" s="11"/>
      <c r="AP8" s="11">
        <v>856</v>
      </c>
      <c r="AQ8" s="11">
        <v>1358</v>
      </c>
      <c r="AR8" s="11">
        <v>259</v>
      </c>
      <c r="AS8" s="11"/>
      <c r="AT8" s="11">
        <v>961</v>
      </c>
      <c r="AU8" s="11">
        <v>958</v>
      </c>
      <c r="AV8" s="11">
        <v>1056</v>
      </c>
      <c r="AW8" s="11">
        <v>434</v>
      </c>
      <c r="AX8" s="11">
        <v>55</v>
      </c>
      <c r="AY8" s="11"/>
      <c r="AZ8" s="11">
        <v>33</v>
      </c>
      <c r="BA8" s="11">
        <v>186</v>
      </c>
      <c r="BB8" s="11">
        <v>267</v>
      </c>
      <c r="BC8" s="11">
        <v>280</v>
      </c>
      <c r="BD8" s="11">
        <v>416</v>
      </c>
      <c r="BE8" s="11">
        <v>443</v>
      </c>
      <c r="BF8" s="11">
        <v>394</v>
      </c>
      <c r="BG8" s="11">
        <v>314</v>
      </c>
      <c r="BH8" s="11">
        <v>257</v>
      </c>
      <c r="BI8" s="11">
        <v>206</v>
      </c>
      <c r="BJ8" s="11">
        <v>329</v>
      </c>
      <c r="BK8" s="11">
        <v>179</v>
      </c>
      <c r="BL8" s="11">
        <v>174</v>
      </c>
      <c r="BM8" s="11">
        <v>97</v>
      </c>
      <c r="BN8" s="11">
        <v>87</v>
      </c>
      <c r="BO8" s="11">
        <v>148</v>
      </c>
      <c r="BP8" s="11"/>
      <c r="BQ8" s="11">
        <v>1209</v>
      </c>
      <c r="BR8" s="11">
        <v>2688</v>
      </c>
    </row>
    <row r="9" spans="2:70" x14ac:dyDescent="0.35">
      <c r="B9" s="18" t="s">
        <v>333</v>
      </c>
      <c r="C9" s="17">
        <v>0.63204015708260697</v>
      </c>
      <c r="D9" s="17">
        <v>0.61012863475768098</v>
      </c>
      <c r="E9" s="17">
        <v>0.65496901361424398</v>
      </c>
      <c r="F9" s="17"/>
      <c r="G9" s="17">
        <v>0.476286338157075</v>
      </c>
      <c r="H9" s="17">
        <v>0.477881599219381</v>
      </c>
      <c r="I9" s="17">
        <v>0.58786707696382801</v>
      </c>
      <c r="J9" s="17">
        <v>0.697214399687202</v>
      </c>
      <c r="K9" s="17">
        <v>0.76763001921903995</v>
      </c>
      <c r="L9" s="17">
        <v>0.76171637429907402</v>
      </c>
      <c r="M9" s="17"/>
      <c r="N9" s="17">
        <v>0.67161612802451998</v>
      </c>
      <c r="O9" s="17">
        <v>0.65354522963737705</v>
      </c>
      <c r="P9" s="17">
        <v>0.57504881558466803</v>
      </c>
      <c r="Q9" s="17">
        <v>0.62103715830273398</v>
      </c>
      <c r="R9" s="17"/>
      <c r="S9" s="17">
        <v>0.57020309796266</v>
      </c>
      <c r="T9" s="17">
        <v>0.66015639089024603</v>
      </c>
      <c r="U9" s="17">
        <v>0.67611133563843195</v>
      </c>
      <c r="V9" s="17">
        <v>0.62767535919524897</v>
      </c>
      <c r="W9" s="17">
        <v>0.63378871881812204</v>
      </c>
      <c r="X9" s="17">
        <v>0.66245532782885597</v>
      </c>
      <c r="Y9" s="17">
        <v>0.57893063799959898</v>
      </c>
      <c r="Z9" s="17">
        <v>0.57746305795201602</v>
      </c>
      <c r="AA9" s="17">
        <v>0.663526589601943</v>
      </c>
      <c r="AB9" s="17">
        <v>0.67687945435165198</v>
      </c>
      <c r="AC9" s="17">
        <v>0.62771601830156498</v>
      </c>
      <c r="AD9" s="17">
        <v>0.59456331869856005</v>
      </c>
      <c r="AE9" s="17"/>
      <c r="AF9" s="17">
        <v>0.67970778548313904</v>
      </c>
      <c r="AG9" s="17">
        <v>0.65906600177111396</v>
      </c>
      <c r="AH9" s="17">
        <v>0.52419627029320903</v>
      </c>
      <c r="AI9" s="17"/>
      <c r="AJ9" s="17">
        <v>0.68637958495305995</v>
      </c>
      <c r="AK9" s="17">
        <v>0.61631690972167397</v>
      </c>
      <c r="AL9" s="17">
        <v>0.70019714289834101</v>
      </c>
      <c r="AM9" s="17">
        <v>0.64316508481250401</v>
      </c>
      <c r="AN9" s="17">
        <v>0.53677261240227703</v>
      </c>
      <c r="AO9" s="17"/>
      <c r="AP9" s="17">
        <v>0.63496578643596702</v>
      </c>
      <c r="AQ9" s="17">
        <v>0.61166419028971897</v>
      </c>
      <c r="AR9" s="17">
        <v>0.66989029218045004</v>
      </c>
      <c r="AS9" s="17"/>
      <c r="AT9" s="17">
        <v>0.64461531908368597</v>
      </c>
      <c r="AU9" s="17">
        <v>0.60776270071304594</v>
      </c>
      <c r="AV9" s="17">
        <v>0.64571808237691097</v>
      </c>
      <c r="AW9" s="17">
        <v>0.59502070790940798</v>
      </c>
      <c r="AX9" s="17">
        <v>0.476433262247488</v>
      </c>
      <c r="AY9" s="17"/>
      <c r="AZ9" s="17">
        <v>0.407404540023936</v>
      </c>
      <c r="BA9" s="17">
        <v>0.58292403963727202</v>
      </c>
      <c r="BB9" s="17">
        <v>0.7049183493458</v>
      </c>
      <c r="BC9" s="17">
        <v>0.65106783446569105</v>
      </c>
      <c r="BD9" s="17">
        <v>0.57829294567981504</v>
      </c>
      <c r="BE9" s="17">
        <v>0.61489747173114295</v>
      </c>
      <c r="BF9" s="17">
        <v>0.59118536055892901</v>
      </c>
      <c r="BG9" s="17">
        <v>0.68465628188887595</v>
      </c>
      <c r="BH9" s="17">
        <v>0.62330135269629205</v>
      </c>
      <c r="BI9" s="17">
        <v>0.60129708462765497</v>
      </c>
      <c r="BJ9" s="17">
        <v>0.648854557172584</v>
      </c>
      <c r="BK9" s="17">
        <v>0.77438708321462602</v>
      </c>
      <c r="BL9" s="17">
        <v>0.66181035122484999</v>
      </c>
      <c r="BM9" s="17">
        <v>0.60587993930311701</v>
      </c>
      <c r="BN9" s="17">
        <v>0.64574424057933999</v>
      </c>
      <c r="BO9" s="17">
        <v>0.57185230033058199</v>
      </c>
      <c r="BP9" s="17"/>
      <c r="BQ9" s="17">
        <v>0.68453041256747305</v>
      </c>
      <c r="BR9" s="17">
        <v>0.61495045025551298</v>
      </c>
    </row>
    <row r="10" spans="2:70" x14ac:dyDescent="0.35">
      <c r="B10" s="18" t="s">
        <v>334</v>
      </c>
      <c r="C10" s="17">
        <v>0.57802812934235703</v>
      </c>
      <c r="D10" s="17">
        <v>0.52831620549207103</v>
      </c>
      <c r="E10" s="17">
        <v>0.62457655617602503</v>
      </c>
      <c r="F10" s="17"/>
      <c r="G10" s="17">
        <v>0.38368859742418499</v>
      </c>
      <c r="H10" s="17">
        <v>0.41851466854589098</v>
      </c>
      <c r="I10" s="17">
        <v>0.57394394445115104</v>
      </c>
      <c r="J10" s="17">
        <v>0.59668587727692801</v>
      </c>
      <c r="K10" s="17">
        <v>0.72577413503840005</v>
      </c>
      <c r="L10" s="17">
        <v>0.73970538011106401</v>
      </c>
      <c r="M10" s="17"/>
      <c r="N10" s="17">
        <v>0.63876570395336296</v>
      </c>
      <c r="O10" s="17">
        <v>0.58323707994422103</v>
      </c>
      <c r="P10" s="17">
        <v>0.53087478984594705</v>
      </c>
      <c r="Q10" s="17">
        <v>0.55323680713261902</v>
      </c>
      <c r="R10" s="17"/>
      <c r="S10" s="17">
        <v>0.48829106842562198</v>
      </c>
      <c r="T10" s="17">
        <v>0.59351077224201998</v>
      </c>
      <c r="U10" s="17">
        <v>0.65959582578878295</v>
      </c>
      <c r="V10" s="17">
        <v>0.56175679132355905</v>
      </c>
      <c r="W10" s="17">
        <v>0.56468266014388702</v>
      </c>
      <c r="X10" s="17">
        <v>0.49124272576557199</v>
      </c>
      <c r="Y10" s="17">
        <v>0.58949982334421303</v>
      </c>
      <c r="Z10" s="17">
        <v>0.57327896865949601</v>
      </c>
      <c r="AA10" s="17">
        <v>0.66835215077561305</v>
      </c>
      <c r="AB10" s="17">
        <v>0.61831874829766698</v>
      </c>
      <c r="AC10" s="17">
        <v>0.63270031023849405</v>
      </c>
      <c r="AD10" s="17">
        <v>0.54930750952241603</v>
      </c>
      <c r="AE10" s="17"/>
      <c r="AF10" s="17">
        <v>0.62850313569223304</v>
      </c>
      <c r="AG10" s="17">
        <v>0.60671049447960501</v>
      </c>
      <c r="AH10" s="17">
        <v>0.487149164382778</v>
      </c>
      <c r="AI10" s="17"/>
      <c r="AJ10" s="17">
        <v>0.61746113107321698</v>
      </c>
      <c r="AK10" s="17">
        <v>0.558514649514807</v>
      </c>
      <c r="AL10" s="17">
        <v>0.63815918799219096</v>
      </c>
      <c r="AM10" s="17">
        <v>0.64830419881200096</v>
      </c>
      <c r="AN10" s="17">
        <v>0.51359728420858697</v>
      </c>
      <c r="AO10" s="17"/>
      <c r="AP10" s="17">
        <v>0.57040397706410395</v>
      </c>
      <c r="AQ10" s="17">
        <v>0.56368962934805</v>
      </c>
      <c r="AR10" s="17">
        <v>0.58019711851668399</v>
      </c>
      <c r="AS10" s="17"/>
      <c r="AT10" s="17">
        <v>0.58060414509152702</v>
      </c>
      <c r="AU10" s="17">
        <v>0.56169333532851795</v>
      </c>
      <c r="AV10" s="17">
        <v>0.574715791524261</v>
      </c>
      <c r="AW10" s="17">
        <v>0.54444730881870296</v>
      </c>
      <c r="AX10" s="17">
        <v>0.51271139319374703</v>
      </c>
      <c r="AY10" s="17"/>
      <c r="AZ10" s="17">
        <v>0.42779919559473201</v>
      </c>
      <c r="BA10" s="17">
        <v>0.532925899453913</v>
      </c>
      <c r="BB10" s="17">
        <v>0.62240388640634303</v>
      </c>
      <c r="BC10" s="17">
        <v>0.620155279341563</v>
      </c>
      <c r="BD10" s="17">
        <v>0.58987318895729801</v>
      </c>
      <c r="BE10" s="17">
        <v>0.55275283273655995</v>
      </c>
      <c r="BF10" s="17">
        <v>0.58472488083111795</v>
      </c>
      <c r="BG10" s="17">
        <v>0.60879119968903095</v>
      </c>
      <c r="BH10" s="17">
        <v>0.52080239966327702</v>
      </c>
      <c r="BI10" s="17">
        <v>0.62978334049847795</v>
      </c>
      <c r="BJ10" s="17">
        <v>0.59181686109742004</v>
      </c>
      <c r="BK10" s="17">
        <v>0.68346686504228205</v>
      </c>
      <c r="BL10" s="17">
        <v>0.59919362394446196</v>
      </c>
      <c r="BM10" s="17">
        <v>0.57143209938968598</v>
      </c>
      <c r="BN10" s="17">
        <v>0.61174825760741003</v>
      </c>
      <c r="BO10" s="17">
        <v>0.40917707412793602</v>
      </c>
      <c r="BP10" s="17"/>
      <c r="BQ10" s="17">
        <v>0.63968098098956006</v>
      </c>
      <c r="BR10" s="17">
        <v>0.55973256671761196</v>
      </c>
    </row>
    <row r="11" spans="2:70" x14ac:dyDescent="0.35">
      <c r="B11" s="18" t="s">
        <v>336</v>
      </c>
      <c r="C11" s="17">
        <v>0.57302829471060501</v>
      </c>
      <c r="D11" s="17">
        <v>0.55918394064016397</v>
      </c>
      <c r="E11" s="17">
        <v>0.58875251732673095</v>
      </c>
      <c r="F11" s="17"/>
      <c r="G11" s="17">
        <v>0.36761585166579103</v>
      </c>
      <c r="H11" s="17">
        <v>0.49859184868321599</v>
      </c>
      <c r="I11" s="17">
        <v>0.55177243615205995</v>
      </c>
      <c r="J11" s="17">
        <v>0.62734381171687703</v>
      </c>
      <c r="K11" s="17">
        <v>0.66571689961894598</v>
      </c>
      <c r="L11" s="17">
        <v>0.68590338299428799</v>
      </c>
      <c r="M11" s="17"/>
      <c r="N11" s="17">
        <v>0.62580107693678999</v>
      </c>
      <c r="O11" s="17">
        <v>0.57341843427441597</v>
      </c>
      <c r="P11" s="17">
        <v>0.51464759760277301</v>
      </c>
      <c r="Q11" s="17">
        <v>0.57274277124389095</v>
      </c>
      <c r="R11" s="17"/>
      <c r="S11" s="17">
        <v>0.56353897303657197</v>
      </c>
      <c r="T11" s="17">
        <v>0.62510346816939699</v>
      </c>
      <c r="U11" s="17">
        <v>0.52648614844180297</v>
      </c>
      <c r="V11" s="17">
        <v>0.53906271757715396</v>
      </c>
      <c r="W11" s="17">
        <v>0.59995168111952701</v>
      </c>
      <c r="X11" s="17">
        <v>0.56127295119613696</v>
      </c>
      <c r="Y11" s="17">
        <v>0.54987424327666901</v>
      </c>
      <c r="Z11" s="17">
        <v>0.48681300663960098</v>
      </c>
      <c r="AA11" s="17">
        <v>0.63240075721459599</v>
      </c>
      <c r="AB11" s="17">
        <v>0.57897713841165499</v>
      </c>
      <c r="AC11" s="17">
        <v>0.56246745578665802</v>
      </c>
      <c r="AD11" s="17">
        <v>0.57800041995210205</v>
      </c>
      <c r="AE11" s="17"/>
      <c r="AF11" s="17">
        <v>0.61778267593622205</v>
      </c>
      <c r="AG11" s="17">
        <v>0.60267919185549002</v>
      </c>
      <c r="AH11" s="17">
        <v>0.51926481328231899</v>
      </c>
      <c r="AI11" s="17"/>
      <c r="AJ11" s="17">
        <v>0.62012487816802198</v>
      </c>
      <c r="AK11" s="17">
        <v>0.55518241994182704</v>
      </c>
      <c r="AL11" s="17">
        <v>0.62913436301882697</v>
      </c>
      <c r="AM11" s="17">
        <v>0.52948220501902499</v>
      </c>
      <c r="AN11" s="17">
        <v>0.51896371150119103</v>
      </c>
      <c r="AO11" s="17"/>
      <c r="AP11" s="17">
        <v>0.59080171016998595</v>
      </c>
      <c r="AQ11" s="17">
        <v>0.55720361860672996</v>
      </c>
      <c r="AR11" s="17">
        <v>0.584178965944955</v>
      </c>
      <c r="AS11" s="17"/>
      <c r="AT11" s="17">
        <v>0.56244913673678298</v>
      </c>
      <c r="AU11" s="17">
        <v>0.53328886598908098</v>
      </c>
      <c r="AV11" s="17">
        <v>0.58216325740336705</v>
      </c>
      <c r="AW11" s="17">
        <v>0.56639309619127798</v>
      </c>
      <c r="AX11" s="17">
        <v>0.53877584307922399</v>
      </c>
      <c r="AY11" s="17"/>
      <c r="AZ11" s="17">
        <v>0.32019913301222902</v>
      </c>
      <c r="BA11" s="17">
        <v>0.57094180583853504</v>
      </c>
      <c r="BB11" s="17">
        <v>0.61457236097513301</v>
      </c>
      <c r="BC11" s="17">
        <v>0.53438988391096498</v>
      </c>
      <c r="BD11" s="17">
        <v>0.53686801038336496</v>
      </c>
      <c r="BE11" s="17">
        <v>0.52569946880018104</v>
      </c>
      <c r="BF11" s="17">
        <v>0.55687322410555895</v>
      </c>
      <c r="BG11" s="17">
        <v>0.60725582870227901</v>
      </c>
      <c r="BH11" s="17">
        <v>0.59116063766960303</v>
      </c>
      <c r="BI11" s="17">
        <v>0.58497006239734695</v>
      </c>
      <c r="BJ11" s="17">
        <v>0.66189759626581701</v>
      </c>
      <c r="BK11" s="17">
        <v>0.61167978847295701</v>
      </c>
      <c r="BL11" s="17">
        <v>0.59064726792294897</v>
      </c>
      <c r="BM11" s="17">
        <v>0.61772034652908503</v>
      </c>
      <c r="BN11" s="17">
        <v>0.53829701842075295</v>
      </c>
      <c r="BO11" s="17">
        <v>0.59612989231066005</v>
      </c>
      <c r="BP11" s="17"/>
      <c r="BQ11" s="17">
        <v>0.65140938359252698</v>
      </c>
      <c r="BR11" s="17">
        <v>0.54371945299199798</v>
      </c>
    </row>
    <row r="12" spans="2:70" ht="29" x14ac:dyDescent="0.35">
      <c r="B12" s="18" t="s">
        <v>330</v>
      </c>
      <c r="C12" s="17">
        <v>0.541201506362462</v>
      </c>
      <c r="D12" s="17">
        <v>0.50037149444352202</v>
      </c>
      <c r="E12" s="17">
        <v>0.58519765754213304</v>
      </c>
      <c r="F12" s="17"/>
      <c r="G12" s="17">
        <v>0.47509763205751199</v>
      </c>
      <c r="H12" s="17">
        <v>0.54731834893261999</v>
      </c>
      <c r="I12" s="17">
        <v>0.48200840708917297</v>
      </c>
      <c r="J12" s="17">
        <v>0.50861025410053395</v>
      </c>
      <c r="K12" s="17">
        <v>0.586396380220776</v>
      </c>
      <c r="L12" s="17">
        <v>0.62620692037057102</v>
      </c>
      <c r="M12" s="17"/>
      <c r="N12" s="17">
        <v>0.58387145755664904</v>
      </c>
      <c r="O12" s="17">
        <v>0.53317014859170997</v>
      </c>
      <c r="P12" s="17">
        <v>0.53814395348642896</v>
      </c>
      <c r="Q12" s="17">
        <v>0.51185131186954902</v>
      </c>
      <c r="R12" s="17"/>
      <c r="S12" s="17">
        <v>0.51526458004086495</v>
      </c>
      <c r="T12" s="17">
        <v>0.54753824934471096</v>
      </c>
      <c r="U12" s="17">
        <v>0.55590306157592095</v>
      </c>
      <c r="V12" s="17">
        <v>0.57589349878892704</v>
      </c>
      <c r="W12" s="17">
        <v>0.49266734842096899</v>
      </c>
      <c r="X12" s="17">
        <v>0.56174754097892998</v>
      </c>
      <c r="Y12" s="17">
        <v>0.505901135825645</v>
      </c>
      <c r="Z12" s="17">
        <v>0.519412074069318</v>
      </c>
      <c r="AA12" s="17">
        <v>0.56998722287535697</v>
      </c>
      <c r="AB12" s="17">
        <v>0.57318913399984694</v>
      </c>
      <c r="AC12" s="17">
        <v>0.58008601995468501</v>
      </c>
      <c r="AD12" s="17">
        <v>0.41151013328950098</v>
      </c>
      <c r="AE12" s="17"/>
      <c r="AF12" s="17">
        <v>0.55468914341936704</v>
      </c>
      <c r="AG12" s="17">
        <v>0.55361771620957501</v>
      </c>
      <c r="AH12" s="17">
        <v>0.45673092344691402</v>
      </c>
      <c r="AI12" s="17"/>
      <c r="AJ12" s="17">
        <v>0.57215717002338096</v>
      </c>
      <c r="AK12" s="17">
        <v>0.52651544429458796</v>
      </c>
      <c r="AL12" s="17">
        <v>0.53773313575620996</v>
      </c>
      <c r="AM12" s="17">
        <v>0.55051897956126805</v>
      </c>
      <c r="AN12" s="17">
        <v>0.48813362879731498</v>
      </c>
      <c r="AO12" s="17"/>
      <c r="AP12" s="17">
        <v>0.53265093298812305</v>
      </c>
      <c r="AQ12" s="17">
        <v>0.54783560129228603</v>
      </c>
      <c r="AR12" s="17">
        <v>0.57687083681334095</v>
      </c>
      <c r="AS12" s="17"/>
      <c r="AT12" s="17">
        <v>0.526351437632535</v>
      </c>
      <c r="AU12" s="17">
        <v>0.55053424230956305</v>
      </c>
      <c r="AV12" s="17">
        <v>0.53726793946166096</v>
      </c>
      <c r="AW12" s="17">
        <v>0.51180370313549906</v>
      </c>
      <c r="AX12" s="17">
        <v>0.67019505260268297</v>
      </c>
      <c r="AY12" s="17"/>
      <c r="AZ12" s="17">
        <v>0.400728420255614</v>
      </c>
      <c r="BA12" s="17">
        <v>0.410899095332106</v>
      </c>
      <c r="BB12" s="17">
        <v>0.56099690960007498</v>
      </c>
      <c r="BC12" s="17">
        <v>0.557650269150751</v>
      </c>
      <c r="BD12" s="17">
        <v>0.52778989432059897</v>
      </c>
      <c r="BE12" s="17">
        <v>0.48357389122533601</v>
      </c>
      <c r="BF12" s="17">
        <v>0.53040746179402998</v>
      </c>
      <c r="BG12" s="17">
        <v>0.52185150468761898</v>
      </c>
      <c r="BH12" s="17">
        <v>0.56734873139346398</v>
      </c>
      <c r="BI12" s="17">
        <v>0.65460811468584301</v>
      </c>
      <c r="BJ12" s="17">
        <v>0.55980003642299503</v>
      </c>
      <c r="BK12" s="17">
        <v>0.68826091336653095</v>
      </c>
      <c r="BL12" s="17">
        <v>0.61711138225810303</v>
      </c>
      <c r="BM12" s="17">
        <v>0.55655393983032098</v>
      </c>
      <c r="BN12" s="17">
        <v>0.58168622002973802</v>
      </c>
      <c r="BO12" s="17">
        <v>0.45331152115244899</v>
      </c>
      <c r="BP12" s="17"/>
      <c r="BQ12" s="17">
        <v>0.58563917850019798</v>
      </c>
      <c r="BR12" s="17">
        <v>0.52134318498305199</v>
      </c>
    </row>
    <row r="13" spans="2:70" x14ac:dyDescent="0.35">
      <c r="B13" s="18" t="s">
        <v>329</v>
      </c>
      <c r="C13" s="17">
        <v>0.53450291479727396</v>
      </c>
      <c r="D13" s="17">
        <v>0.58425477031464301</v>
      </c>
      <c r="E13" s="17">
        <v>0.48668419335753899</v>
      </c>
      <c r="F13" s="17"/>
      <c r="G13" s="17">
        <v>0.43367059687123699</v>
      </c>
      <c r="H13" s="17">
        <v>0.43848305691596601</v>
      </c>
      <c r="I13" s="17">
        <v>0.48418557934024897</v>
      </c>
      <c r="J13" s="17">
        <v>0.60346253539384298</v>
      </c>
      <c r="K13" s="17">
        <v>0.59514257391287895</v>
      </c>
      <c r="L13" s="17">
        <v>0.62605153645202705</v>
      </c>
      <c r="M13" s="17"/>
      <c r="N13" s="17">
        <v>0.58583482824349697</v>
      </c>
      <c r="O13" s="17">
        <v>0.56400804366999602</v>
      </c>
      <c r="P13" s="17">
        <v>0.495384745723777</v>
      </c>
      <c r="Q13" s="17">
        <v>0.487743575627965</v>
      </c>
      <c r="R13" s="17"/>
      <c r="S13" s="17">
        <v>0.503719712255283</v>
      </c>
      <c r="T13" s="17">
        <v>0.510001587543091</v>
      </c>
      <c r="U13" s="17">
        <v>0.59513936035135095</v>
      </c>
      <c r="V13" s="17">
        <v>0.59024509564786598</v>
      </c>
      <c r="W13" s="17">
        <v>0.49552382812592999</v>
      </c>
      <c r="X13" s="17">
        <v>0.47095028090125401</v>
      </c>
      <c r="Y13" s="17">
        <v>0.49193602901723998</v>
      </c>
      <c r="Z13" s="17">
        <v>0.52722982629715098</v>
      </c>
      <c r="AA13" s="17">
        <v>0.55450398408691703</v>
      </c>
      <c r="AB13" s="17">
        <v>0.57555960758223901</v>
      </c>
      <c r="AC13" s="17">
        <v>0.55115098177323296</v>
      </c>
      <c r="AD13" s="17">
        <v>0.65844131885425095</v>
      </c>
      <c r="AE13" s="17"/>
      <c r="AF13" s="17">
        <v>0.56378959620872604</v>
      </c>
      <c r="AG13" s="17">
        <v>0.56746167049115104</v>
      </c>
      <c r="AH13" s="17">
        <v>0.41743700874468898</v>
      </c>
      <c r="AI13" s="17"/>
      <c r="AJ13" s="17">
        <v>0.597865337489078</v>
      </c>
      <c r="AK13" s="17">
        <v>0.51206202492847297</v>
      </c>
      <c r="AL13" s="17">
        <v>0.55188970997803499</v>
      </c>
      <c r="AM13" s="17">
        <v>0.487720920511786</v>
      </c>
      <c r="AN13" s="17">
        <v>0.43567732937597498</v>
      </c>
      <c r="AO13" s="17"/>
      <c r="AP13" s="17">
        <v>0.58260000427809799</v>
      </c>
      <c r="AQ13" s="17">
        <v>0.53306064557625299</v>
      </c>
      <c r="AR13" s="17">
        <v>0.54510391446316697</v>
      </c>
      <c r="AS13" s="17"/>
      <c r="AT13" s="17">
        <v>0.52759483141822405</v>
      </c>
      <c r="AU13" s="17">
        <v>0.52539998725881298</v>
      </c>
      <c r="AV13" s="17">
        <v>0.55571558577272395</v>
      </c>
      <c r="AW13" s="17">
        <v>0.48722217566937798</v>
      </c>
      <c r="AX13" s="17">
        <v>0.568585517289111</v>
      </c>
      <c r="AY13" s="17"/>
      <c r="AZ13" s="17">
        <v>0.247631106226745</v>
      </c>
      <c r="BA13" s="17">
        <v>0.30134828227696397</v>
      </c>
      <c r="BB13" s="17">
        <v>0.54548297537197399</v>
      </c>
      <c r="BC13" s="17">
        <v>0.57744564817225597</v>
      </c>
      <c r="BD13" s="17">
        <v>0.53996972457278303</v>
      </c>
      <c r="BE13" s="17">
        <v>0.46576127891765901</v>
      </c>
      <c r="BF13" s="17">
        <v>0.52879498394675595</v>
      </c>
      <c r="BG13" s="17">
        <v>0.53637664907922999</v>
      </c>
      <c r="BH13" s="17">
        <v>0.54945111491306198</v>
      </c>
      <c r="BI13" s="17">
        <v>0.72673467789981205</v>
      </c>
      <c r="BJ13" s="17">
        <v>0.54403868362576202</v>
      </c>
      <c r="BK13" s="17">
        <v>0.61903524621031403</v>
      </c>
      <c r="BL13" s="17">
        <v>0.56324863535382397</v>
      </c>
      <c r="BM13" s="17">
        <v>0.61664207314116204</v>
      </c>
      <c r="BN13" s="17">
        <v>0.63755963173970098</v>
      </c>
      <c r="BO13" s="17">
        <v>0.61888971065585296</v>
      </c>
      <c r="BP13" s="17"/>
      <c r="BQ13" s="17">
        <v>0.57179362376897602</v>
      </c>
      <c r="BR13" s="17">
        <v>0.51822085393123996</v>
      </c>
    </row>
    <row r="14" spans="2:70" x14ac:dyDescent="0.35">
      <c r="B14" s="18" t="s">
        <v>339</v>
      </c>
      <c r="C14" s="17">
        <v>0.46507021479779997</v>
      </c>
      <c r="D14" s="17">
        <v>0.438335166483584</v>
      </c>
      <c r="E14" s="17">
        <v>0.49084084132543798</v>
      </c>
      <c r="F14" s="17"/>
      <c r="G14" s="17">
        <v>0.37841743071134898</v>
      </c>
      <c r="H14" s="17">
        <v>0.37387198969525998</v>
      </c>
      <c r="I14" s="17">
        <v>0.47403245724111698</v>
      </c>
      <c r="J14" s="17">
        <v>0.50892929415023702</v>
      </c>
      <c r="K14" s="17">
        <v>0.50257433621163305</v>
      </c>
      <c r="L14" s="17">
        <v>0.53315496725509604</v>
      </c>
      <c r="M14" s="17"/>
      <c r="N14" s="17">
        <v>0.52143670939525599</v>
      </c>
      <c r="O14" s="17">
        <v>0.476772430856019</v>
      </c>
      <c r="P14" s="17">
        <v>0.44575310435828303</v>
      </c>
      <c r="Q14" s="17">
        <v>0.41778140845966399</v>
      </c>
      <c r="R14" s="17"/>
      <c r="S14" s="17">
        <v>0.421744473503052</v>
      </c>
      <c r="T14" s="17">
        <v>0.42050279910539601</v>
      </c>
      <c r="U14" s="17">
        <v>0.56291120420773999</v>
      </c>
      <c r="V14" s="17">
        <v>0.54322303338002698</v>
      </c>
      <c r="W14" s="17">
        <v>0.51451247482765405</v>
      </c>
      <c r="X14" s="17">
        <v>0.48570602641284</v>
      </c>
      <c r="Y14" s="17">
        <v>0.402352898971508</v>
      </c>
      <c r="Z14" s="17">
        <v>0.36195489114538698</v>
      </c>
      <c r="AA14" s="17">
        <v>0.50556221235799303</v>
      </c>
      <c r="AB14" s="17">
        <v>0.45943022902230402</v>
      </c>
      <c r="AC14" s="17">
        <v>0.46448875863518602</v>
      </c>
      <c r="AD14" s="17">
        <v>0.43014263699841199</v>
      </c>
      <c r="AE14" s="17"/>
      <c r="AF14" s="17">
        <v>0.49800679610910498</v>
      </c>
      <c r="AG14" s="17">
        <v>0.499448592812475</v>
      </c>
      <c r="AH14" s="17">
        <v>0.35586531064014099</v>
      </c>
      <c r="AI14" s="17"/>
      <c r="AJ14" s="17">
        <v>0.50688865795862004</v>
      </c>
      <c r="AK14" s="17">
        <v>0.44057767247729501</v>
      </c>
      <c r="AL14" s="17">
        <v>0.569125678667737</v>
      </c>
      <c r="AM14" s="17">
        <v>0.40804557337825098</v>
      </c>
      <c r="AN14" s="17">
        <v>0.381452303438232</v>
      </c>
      <c r="AO14" s="17"/>
      <c r="AP14" s="17">
        <v>0.47077226125472799</v>
      </c>
      <c r="AQ14" s="17">
        <v>0.466771925294311</v>
      </c>
      <c r="AR14" s="17">
        <v>0.49937928679851801</v>
      </c>
      <c r="AS14" s="17"/>
      <c r="AT14" s="17">
        <v>0.42110098672994201</v>
      </c>
      <c r="AU14" s="17">
        <v>0.44088877107551899</v>
      </c>
      <c r="AV14" s="17">
        <v>0.52635581102236895</v>
      </c>
      <c r="AW14" s="17">
        <v>0.48323676186900399</v>
      </c>
      <c r="AX14" s="17">
        <v>0.50916820572867205</v>
      </c>
      <c r="AY14" s="17"/>
      <c r="AZ14" s="17">
        <v>0.16061763844551999</v>
      </c>
      <c r="BA14" s="17">
        <v>0.49417957903198401</v>
      </c>
      <c r="BB14" s="17">
        <v>0.44562144472652598</v>
      </c>
      <c r="BC14" s="17">
        <v>0.48127041524921998</v>
      </c>
      <c r="BD14" s="17">
        <v>0.43222212605347499</v>
      </c>
      <c r="BE14" s="17">
        <v>0.38410824929073401</v>
      </c>
      <c r="BF14" s="17">
        <v>0.49739277211892002</v>
      </c>
      <c r="BG14" s="17">
        <v>0.46456967453895498</v>
      </c>
      <c r="BH14" s="17">
        <v>0.434726225032743</v>
      </c>
      <c r="BI14" s="17">
        <v>0.56090184364270701</v>
      </c>
      <c r="BJ14" s="17">
        <v>0.56757253915588601</v>
      </c>
      <c r="BK14" s="17">
        <v>0.39832735906775701</v>
      </c>
      <c r="BL14" s="17">
        <v>0.46763395516956002</v>
      </c>
      <c r="BM14" s="17">
        <v>0.42757141960760497</v>
      </c>
      <c r="BN14" s="17">
        <v>0.49040671083953802</v>
      </c>
      <c r="BO14" s="17">
        <v>0.49376761590664298</v>
      </c>
      <c r="BP14" s="17"/>
      <c r="BQ14" s="17">
        <v>0.57001840523896297</v>
      </c>
      <c r="BR14" s="17">
        <v>0.41705640056785798</v>
      </c>
    </row>
    <row r="15" spans="2:70" ht="29" x14ac:dyDescent="0.35">
      <c r="B15" s="18" t="s">
        <v>335</v>
      </c>
      <c r="C15" s="17">
        <v>0.45651194936787198</v>
      </c>
      <c r="D15" s="17">
        <v>0.430571977095702</v>
      </c>
      <c r="E15" s="17">
        <v>0.48507485805304201</v>
      </c>
      <c r="F15" s="17"/>
      <c r="G15" s="17">
        <v>0.25288099603566</v>
      </c>
      <c r="H15" s="17">
        <v>0.33045683087216299</v>
      </c>
      <c r="I15" s="17">
        <v>0.42836923137704802</v>
      </c>
      <c r="J15" s="17">
        <v>0.51446844420112503</v>
      </c>
      <c r="K15" s="17">
        <v>0.56181990007999905</v>
      </c>
      <c r="L15" s="17">
        <v>0.60700265691570099</v>
      </c>
      <c r="M15" s="17"/>
      <c r="N15" s="17">
        <v>0.526336646221368</v>
      </c>
      <c r="O15" s="17">
        <v>0.46884767655534099</v>
      </c>
      <c r="P15" s="17">
        <v>0.39536051424399099</v>
      </c>
      <c r="Q15" s="17">
        <v>0.43096929295004999</v>
      </c>
      <c r="R15" s="17"/>
      <c r="S15" s="17">
        <v>0.45450877279575402</v>
      </c>
      <c r="T15" s="17">
        <v>0.51272217865451197</v>
      </c>
      <c r="U15" s="17">
        <v>0.54116363998765904</v>
      </c>
      <c r="V15" s="17">
        <v>0.53959113223851096</v>
      </c>
      <c r="W15" s="17">
        <v>0.497686159387424</v>
      </c>
      <c r="X15" s="17">
        <v>0.40494185535476801</v>
      </c>
      <c r="Y15" s="17">
        <v>0.40077569267141</v>
      </c>
      <c r="Z15" s="17">
        <v>0.36056752577752399</v>
      </c>
      <c r="AA15" s="17">
        <v>0.41197461228766302</v>
      </c>
      <c r="AB15" s="17">
        <v>0.46671717488687198</v>
      </c>
      <c r="AC15" s="17">
        <v>0.38110732961965399</v>
      </c>
      <c r="AD15" s="17">
        <v>0.324730995267969</v>
      </c>
      <c r="AE15" s="17"/>
      <c r="AF15" s="17">
        <v>0.51612927292880295</v>
      </c>
      <c r="AG15" s="17">
        <v>0.47448101996784497</v>
      </c>
      <c r="AH15" s="17">
        <v>0.35642910579910198</v>
      </c>
      <c r="AI15" s="17"/>
      <c r="AJ15" s="17">
        <v>0.52181599708878401</v>
      </c>
      <c r="AK15" s="17">
        <v>0.43174422001954699</v>
      </c>
      <c r="AL15" s="17">
        <v>0.53454063629280502</v>
      </c>
      <c r="AM15" s="17">
        <v>0.41043950262343598</v>
      </c>
      <c r="AN15" s="17">
        <v>0.337954953736266</v>
      </c>
      <c r="AO15" s="17"/>
      <c r="AP15" s="17">
        <v>0.488898006910165</v>
      </c>
      <c r="AQ15" s="17">
        <v>0.46540200924549702</v>
      </c>
      <c r="AR15" s="17">
        <v>0.475811907027888</v>
      </c>
      <c r="AS15" s="17"/>
      <c r="AT15" s="17">
        <v>0.45487373433496398</v>
      </c>
      <c r="AU15" s="17">
        <v>0.39534658437016001</v>
      </c>
      <c r="AV15" s="17">
        <v>0.468982301790069</v>
      </c>
      <c r="AW15" s="17">
        <v>0.479974615303848</v>
      </c>
      <c r="AX15" s="17">
        <v>0.46808551580907998</v>
      </c>
      <c r="AY15" s="17"/>
      <c r="AZ15" s="17">
        <v>0.32851519156729903</v>
      </c>
      <c r="BA15" s="17">
        <v>0.34447900276369903</v>
      </c>
      <c r="BB15" s="17">
        <v>0.494684025488691</v>
      </c>
      <c r="BC15" s="17">
        <v>0.46997292959403703</v>
      </c>
      <c r="BD15" s="17">
        <v>0.40820873248468598</v>
      </c>
      <c r="BE15" s="17">
        <v>0.42789195119759799</v>
      </c>
      <c r="BF15" s="17">
        <v>0.49628544293712101</v>
      </c>
      <c r="BG15" s="17">
        <v>0.44189997658503799</v>
      </c>
      <c r="BH15" s="17">
        <v>0.499550010641993</v>
      </c>
      <c r="BI15" s="17">
        <v>0.59891579810099405</v>
      </c>
      <c r="BJ15" s="17">
        <v>0.48935674116938299</v>
      </c>
      <c r="BK15" s="17">
        <v>0.42492447513831499</v>
      </c>
      <c r="BL15" s="17">
        <v>0.46185334285243101</v>
      </c>
      <c r="BM15" s="17">
        <v>0.50129965596995096</v>
      </c>
      <c r="BN15" s="17">
        <v>0.47673909040808099</v>
      </c>
      <c r="BO15" s="17">
        <v>0.45617603189107903</v>
      </c>
      <c r="BP15" s="17"/>
      <c r="BQ15" s="17">
        <v>0.57017142551809596</v>
      </c>
      <c r="BR15" s="17">
        <v>0.40874253816898398</v>
      </c>
    </row>
    <row r="16" spans="2:70" ht="29" x14ac:dyDescent="0.35">
      <c r="B16" s="18" t="s">
        <v>331</v>
      </c>
      <c r="C16" s="17">
        <v>0.45411777121702102</v>
      </c>
      <c r="D16" s="17">
        <v>0.44720330753884102</v>
      </c>
      <c r="E16" s="17">
        <v>0.46009482542977098</v>
      </c>
      <c r="F16" s="17"/>
      <c r="G16" s="17">
        <v>0.41466575935781402</v>
      </c>
      <c r="H16" s="17">
        <v>0.439758744980488</v>
      </c>
      <c r="I16" s="17">
        <v>0.42450014317065199</v>
      </c>
      <c r="J16" s="17">
        <v>0.49706296744629902</v>
      </c>
      <c r="K16" s="17">
        <v>0.47096808469415002</v>
      </c>
      <c r="L16" s="17">
        <v>0.468106987441266</v>
      </c>
      <c r="M16" s="17"/>
      <c r="N16" s="17">
        <v>0.473612494279811</v>
      </c>
      <c r="O16" s="17">
        <v>0.49009767478715899</v>
      </c>
      <c r="P16" s="17">
        <v>0.44502627057560401</v>
      </c>
      <c r="Q16" s="17">
        <v>0.40839666464819202</v>
      </c>
      <c r="R16" s="17"/>
      <c r="S16" s="17">
        <v>0.44570303150256202</v>
      </c>
      <c r="T16" s="17">
        <v>0.41387184588051801</v>
      </c>
      <c r="U16" s="17">
        <v>0.454858526907223</v>
      </c>
      <c r="V16" s="17">
        <v>0.43592541855403399</v>
      </c>
      <c r="W16" s="17">
        <v>0.47530026565559602</v>
      </c>
      <c r="X16" s="17">
        <v>0.48267507221097899</v>
      </c>
      <c r="Y16" s="17">
        <v>0.41897139990932603</v>
      </c>
      <c r="Z16" s="17">
        <v>0.44677696804698702</v>
      </c>
      <c r="AA16" s="17">
        <v>0.45965298930149001</v>
      </c>
      <c r="AB16" s="17">
        <v>0.475515479717948</v>
      </c>
      <c r="AC16" s="17">
        <v>0.52160581245777904</v>
      </c>
      <c r="AD16" s="17">
        <v>0.50364834180518603</v>
      </c>
      <c r="AE16" s="17"/>
      <c r="AF16" s="17">
        <v>0.43623174890084998</v>
      </c>
      <c r="AG16" s="17">
        <v>0.50156040458336604</v>
      </c>
      <c r="AH16" s="17">
        <v>0.363956046100952</v>
      </c>
      <c r="AI16" s="17"/>
      <c r="AJ16" s="17">
        <v>0.451876215234298</v>
      </c>
      <c r="AK16" s="17">
        <v>0.45659126704977598</v>
      </c>
      <c r="AL16" s="17">
        <v>0.47318523243252503</v>
      </c>
      <c r="AM16" s="17">
        <v>0.46083079877470401</v>
      </c>
      <c r="AN16" s="17">
        <v>0.399621403227855</v>
      </c>
      <c r="AO16" s="17"/>
      <c r="AP16" s="17">
        <v>0.44164126497544598</v>
      </c>
      <c r="AQ16" s="17">
        <v>0.492872750153457</v>
      </c>
      <c r="AR16" s="17">
        <v>0.46206216176892501</v>
      </c>
      <c r="AS16" s="17"/>
      <c r="AT16" s="17">
        <v>0.41687644865458001</v>
      </c>
      <c r="AU16" s="17">
        <v>0.454210987005633</v>
      </c>
      <c r="AV16" s="17">
        <v>0.473760460934193</v>
      </c>
      <c r="AW16" s="17">
        <v>0.46497838267119401</v>
      </c>
      <c r="AX16" s="17">
        <v>0.52369277918419799</v>
      </c>
      <c r="AY16" s="17"/>
      <c r="AZ16" s="17">
        <v>0.25081048400475803</v>
      </c>
      <c r="BA16" s="17">
        <v>0.31684105289921899</v>
      </c>
      <c r="BB16" s="17">
        <v>0.48920306284659898</v>
      </c>
      <c r="BC16" s="17">
        <v>0.474161418014662</v>
      </c>
      <c r="BD16" s="17">
        <v>0.43252687121198002</v>
      </c>
      <c r="BE16" s="17">
        <v>0.42226067039672699</v>
      </c>
      <c r="BF16" s="17">
        <v>0.53616567562135997</v>
      </c>
      <c r="BG16" s="17">
        <v>0.47234724189660499</v>
      </c>
      <c r="BH16" s="17">
        <v>0.44532348306439301</v>
      </c>
      <c r="BI16" s="17">
        <v>0.49252601420396802</v>
      </c>
      <c r="BJ16" s="17">
        <v>0.52741124779733894</v>
      </c>
      <c r="BK16" s="17">
        <v>0.404634972105263</v>
      </c>
      <c r="BL16" s="17">
        <v>0.43302065093599501</v>
      </c>
      <c r="BM16" s="17">
        <v>0.34765962747010098</v>
      </c>
      <c r="BN16" s="17">
        <v>0.52920663460601203</v>
      </c>
      <c r="BO16" s="17">
        <v>0.43599175937579998</v>
      </c>
      <c r="BP16" s="17"/>
      <c r="BQ16" s="17">
        <v>0.51456367946624204</v>
      </c>
      <c r="BR16" s="17">
        <v>0.42307555361656002</v>
      </c>
    </row>
    <row r="17" spans="2:70" x14ac:dyDescent="0.35">
      <c r="B17" s="18" t="s">
        <v>332</v>
      </c>
      <c r="C17" s="17">
        <v>0.44499808800667201</v>
      </c>
      <c r="D17" s="17">
        <v>0.437910889132337</v>
      </c>
      <c r="E17" s="17">
        <v>0.44992638855383599</v>
      </c>
      <c r="F17" s="17"/>
      <c r="G17" s="17">
        <v>0.38006931381269898</v>
      </c>
      <c r="H17" s="17">
        <v>0.367544791717066</v>
      </c>
      <c r="I17" s="17">
        <v>0.40035599627519602</v>
      </c>
      <c r="J17" s="17">
        <v>0.51869069523851696</v>
      </c>
      <c r="K17" s="17">
        <v>0.50176635709960604</v>
      </c>
      <c r="L17" s="17">
        <v>0.49030637857558501</v>
      </c>
      <c r="M17" s="17"/>
      <c r="N17" s="17">
        <v>0.50180348228875404</v>
      </c>
      <c r="O17" s="17">
        <v>0.47324454404735</v>
      </c>
      <c r="P17" s="17">
        <v>0.40290908748783899</v>
      </c>
      <c r="Q17" s="17">
        <v>0.39578704909302398</v>
      </c>
      <c r="R17" s="17"/>
      <c r="S17" s="17">
        <v>0.423211728170447</v>
      </c>
      <c r="T17" s="17">
        <v>0.46393246941677502</v>
      </c>
      <c r="U17" s="17">
        <v>0.46982621291624199</v>
      </c>
      <c r="V17" s="17">
        <v>0.48223944940455898</v>
      </c>
      <c r="W17" s="17">
        <v>0.46919834617876</v>
      </c>
      <c r="X17" s="17">
        <v>0.46738673930694402</v>
      </c>
      <c r="Y17" s="17">
        <v>0.36288187029222801</v>
      </c>
      <c r="Z17" s="17">
        <v>0.331040122444269</v>
      </c>
      <c r="AA17" s="17">
        <v>0.429194359166232</v>
      </c>
      <c r="AB17" s="17">
        <v>0.489372732380571</v>
      </c>
      <c r="AC17" s="17">
        <v>0.42114491024802198</v>
      </c>
      <c r="AD17" s="17">
        <v>0.49645985963518002</v>
      </c>
      <c r="AE17" s="17"/>
      <c r="AF17" s="17">
        <v>0.46183621023315602</v>
      </c>
      <c r="AG17" s="17">
        <v>0.488719146881959</v>
      </c>
      <c r="AH17" s="17">
        <v>0.30961171837739998</v>
      </c>
      <c r="AI17" s="17"/>
      <c r="AJ17" s="17">
        <v>0.468323890316585</v>
      </c>
      <c r="AK17" s="17">
        <v>0.43324749827291797</v>
      </c>
      <c r="AL17" s="17">
        <v>0.51314962984391799</v>
      </c>
      <c r="AM17" s="17">
        <v>0.43058523662942799</v>
      </c>
      <c r="AN17" s="17">
        <v>0.34486708518635201</v>
      </c>
      <c r="AO17" s="17"/>
      <c r="AP17" s="17">
        <v>0.439808224314374</v>
      </c>
      <c r="AQ17" s="17">
        <v>0.45703435064262898</v>
      </c>
      <c r="AR17" s="17">
        <v>0.44300453076409202</v>
      </c>
      <c r="AS17" s="17"/>
      <c r="AT17" s="17">
        <v>0.43450494054025302</v>
      </c>
      <c r="AU17" s="17">
        <v>0.41347692549065401</v>
      </c>
      <c r="AV17" s="17">
        <v>0.47861653252784397</v>
      </c>
      <c r="AW17" s="17">
        <v>0.46206134505246699</v>
      </c>
      <c r="AX17" s="17">
        <v>0.45400226859197701</v>
      </c>
      <c r="AY17" s="17"/>
      <c r="AZ17" s="17">
        <v>0.40290031219141498</v>
      </c>
      <c r="BA17" s="17">
        <v>0.318616891499928</v>
      </c>
      <c r="BB17" s="17">
        <v>0.43695235307392599</v>
      </c>
      <c r="BC17" s="17">
        <v>0.42861923067422097</v>
      </c>
      <c r="BD17" s="17">
        <v>0.45943659081854099</v>
      </c>
      <c r="BE17" s="17">
        <v>0.41099156408420701</v>
      </c>
      <c r="BF17" s="17">
        <v>0.45922575842916502</v>
      </c>
      <c r="BG17" s="17">
        <v>0.43795051295686299</v>
      </c>
      <c r="BH17" s="17">
        <v>0.47247462325587702</v>
      </c>
      <c r="BI17" s="17">
        <v>0.58376281102437799</v>
      </c>
      <c r="BJ17" s="17">
        <v>0.47708364332752201</v>
      </c>
      <c r="BK17" s="17">
        <v>0.47415129027730601</v>
      </c>
      <c r="BL17" s="17">
        <v>0.43008595985701098</v>
      </c>
      <c r="BM17" s="17">
        <v>0.49607135640001399</v>
      </c>
      <c r="BN17" s="17">
        <v>0.45323258098990998</v>
      </c>
      <c r="BO17" s="17">
        <v>0.45506103660013397</v>
      </c>
      <c r="BP17" s="17"/>
      <c r="BQ17" s="17">
        <v>0.50927117346301498</v>
      </c>
      <c r="BR17" s="17">
        <v>0.41915567953070798</v>
      </c>
    </row>
    <row r="18" spans="2:70" x14ac:dyDescent="0.35">
      <c r="B18" s="18" t="s">
        <v>338</v>
      </c>
      <c r="C18" s="17">
        <v>0.44081460519490001</v>
      </c>
      <c r="D18" s="17">
        <v>0.40280000890554202</v>
      </c>
      <c r="E18" s="17">
        <v>0.47709645870813999</v>
      </c>
      <c r="F18" s="17"/>
      <c r="G18" s="17">
        <v>0.34625480083233201</v>
      </c>
      <c r="H18" s="17">
        <v>0.37411551911108798</v>
      </c>
      <c r="I18" s="17">
        <v>0.36871419854357101</v>
      </c>
      <c r="J18" s="17">
        <v>0.47018363919313999</v>
      </c>
      <c r="K18" s="17">
        <v>0.52348705814980101</v>
      </c>
      <c r="L18" s="17">
        <v>0.54028961447884405</v>
      </c>
      <c r="M18" s="17"/>
      <c r="N18" s="17">
        <v>0.47641382722460801</v>
      </c>
      <c r="O18" s="17">
        <v>0.448489314399797</v>
      </c>
      <c r="P18" s="17">
        <v>0.40396920741888998</v>
      </c>
      <c r="Q18" s="17">
        <v>0.43076449576662901</v>
      </c>
      <c r="R18" s="17"/>
      <c r="S18" s="17">
        <v>0.48991493216945797</v>
      </c>
      <c r="T18" s="17">
        <v>0.43733175662253598</v>
      </c>
      <c r="U18" s="17">
        <v>0.45954681623925198</v>
      </c>
      <c r="V18" s="17">
        <v>0.410149851226906</v>
      </c>
      <c r="W18" s="17">
        <v>0.45118106235386302</v>
      </c>
      <c r="X18" s="17">
        <v>0.410009566457673</v>
      </c>
      <c r="Y18" s="17">
        <v>0.36371131274715401</v>
      </c>
      <c r="Z18" s="17">
        <v>0.36485473569141003</v>
      </c>
      <c r="AA18" s="17">
        <v>0.44964863968402202</v>
      </c>
      <c r="AB18" s="17">
        <v>0.45833682365065098</v>
      </c>
      <c r="AC18" s="17">
        <v>0.53589779436570395</v>
      </c>
      <c r="AD18" s="17">
        <v>0.38760249667486801</v>
      </c>
      <c r="AE18" s="17"/>
      <c r="AF18" s="17">
        <v>0.46905606233458003</v>
      </c>
      <c r="AG18" s="17">
        <v>0.47603209810992902</v>
      </c>
      <c r="AH18" s="17">
        <v>0.31685123897955197</v>
      </c>
      <c r="AI18" s="17"/>
      <c r="AJ18" s="17">
        <v>0.49248978812503202</v>
      </c>
      <c r="AK18" s="17">
        <v>0.43333342440420902</v>
      </c>
      <c r="AL18" s="17">
        <v>0.50261681503829303</v>
      </c>
      <c r="AM18" s="17">
        <v>0.35327794756712699</v>
      </c>
      <c r="AN18" s="17">
        <v>0.32112754983084302</v>
      </c>
      <c r="AO18" s="17"/>
      <c r="AP18" s="17">
        <v>0.477622810853156</v>
      </c>
      <c r="AQ18" s="17">
        <v>0.44561646058515503</v>
      </c>
      <c r="AR18" s="17">
        <v>0.477113322592364</v>
      </c>
      <c r="AS18" s="17"/>
      <c r="AT18" s="17">
        <v>0.4119661688363</v>
      </c>
      <c r="AU18" s="17">
        <v>0.413474325255899</v>
      </c>
      <c r="AV18" s="17">
        <v>0.45411808502696799</v>
      </c>
      <c r="AW18" s="17">
        <v>0.42245989289068098</v>
      </c>
      <c r="AX18" s="17">
        <v>0.55303257589347599</v>
      </c>
      <c r="AY18" s="17"/>
      <c r="AZ18" s="17">
        <v>0.16061763844551999</v>
      </c>
      <c r="BA18" s="17">
        <v>0.31440745992208202</v>
      </c>
      <c r="BB18" s="17">
        <v>0.502708356436676</v>
      </c>
      <c r="BC18" s="17">
        <v>0.51432665195370797</v>
      </c>
      <c r="BD18" s="17">
        <v>0.48712794691057798</v>
      </c>
      <c r="BE18" s="17">
        <v>0.40895233267265502</v>
      </c>
      <c r="BF18" s="17">
        <v>0.48037093675657799</v>
      </c>
      <c r="BG18" s="17">
        <v>0.40806013534818503</v>
      </c>
      <c r="BH18" s="17">
        <v>0.36074276640109099</v>
      </c>
      <c r="BI18" s="17">
        <v>0.49161810993416699</v>
      </c>
      <c r="BJ18" s="17">
        <v>0.46068081407465</v>
      </c>
      <c r="BK18" s="17">
        <v>0.49359014105710203</v>
      </c>
      <c r="BL18" s="17">
        <v>0.491644830369034</v>
      </c>
      <c r="BM18" s="17">
        <v>0.409152971248473</v>
      </c>
      <c r="BN18" s="17">
        <v>0.28765079658500398</v>
      </c>
      <c r="BO18" s="17">
        <v>0.44364514109999797</v>
      </c>
      <c r="BP18" s="17"/>
      <c r="BQ18" s="17">
        <v>0.57936870177764999</v>
      </c>
      <c r="BR18" s="17">
        <v>0.38137195418256697</v>
      </c>
    </row>
    <row r="19" spans="2:70" ht="29" x14ac:dyDescent="0.35">
      <c r="B19" s="18" t="s">
        <v>337</v>
      </c>
      <c r="C19" s="17">
        <v>0.26735429314587</v>
      </c>
      <c r="D19" s="17">
        <v>0.21826678346404901</v>
      </c>
      <c r="E19" s="17">
        <v>0.31419679711374898</v>
      </c>
      <c r="F19" s="17"/>
      <c r="G19" s="17">
        <v>0.31768131019538098</v>
      </c>
      <c r="H19" s="17">
        <v>0.24038605832162299</v>
      </c>
      <c r="I19" s="17">
        <v>0.256524895513287</v>
      </c>
      <c r="J19" s="17">
        <v>0.27383070589353697</v>
      </c>
      <c r="K19" s="17">
        <v>0.24999724894210801</v>
      </c>
      <c r="L19" s="17">
        <v>0.27067630874173298</v>
      </c>
      <c r="M19" s="17"/>
      <c r="N19" s="17">
        <v>0.284319812789464</v>
      </c>
      <c r="O19" s="17">
        <v>0.23624144826496299</v>
      </c>
      <c r="P19" s="17">
        <v>0.27695115777457602</v>
      </c>
      <c r="Q19" s="17">
        <v>0.27324331721825501</v>
      </c>
      <c r="R19" s="17"/>
      <c r="S19" s="17">
        <v>0.30734207890204701</v>
      </c>
      <c r="T19" s="17">
        <v>0.25766271406028501</v>
      </c>
      <c r="U19" s="17">
        <v>0.236995229070005</v>
      </c>
      <c r="V19" s="17">
        <v>0.28450141214609798</v>
      </c>
      <c r="W19" s="17">
        <v>0.26568470744837203</v>
      </c>
      <c r="X19" s="17">
        <v>0.29085336089724201</v>
      </c>
      <c r="Y19" s="17">
        <v>0.21705313804395601</v>
      </c>
      <c r="Z19" s="17">
        <v>0.29666708880616799</v>
      </c>
      <c r="AA19" s="17">
        <v>0.262979937506156</v>
      </c>
      <c r="AB19" s="17">
        <v>0.21896738487950701</v>
      </c>
      <c r="AC19" s="17">
        <v>0.32298671778209398</v>
      </c>
      <c r="AD19" s="17">
        <v>0.25595147078915897</v>
      </c>
      <c r="AE19" s="17"/>
      <c r="AF19" s="17">
        <v>0.26010993507670899</v>
      </c>
      <c r="AG19" s="17">
        <v>0.25143248513145899</v>
      </c>
      <c r="AH19" s="17">
        <v>0.28741934504389699</v>
      </c>
      <c r="AI19" s="17"/>
      <c r="AJ19" s="17">
        <v>0.28081260164779198</v>
      </c>
      <c r="AK19" s="17">
        <v>0.27164756321555</v>
      </c>
      <c r="AL19" s="17">
        <v>0.23248762642505999</v>
      </c>
      <c r="AM19" s="17">
        <v>0.13435882668217</v>
      </c>
      <c r="AN19" s="17">
        <v>0.25705586463119501</v>
      </c>
      <c r="AO19" s="17"/>
      <c r="AP19" s="17">
        <v>0.25754915942079998</v>
      </c>
      <c r="AQ19" s="17">
        <v>0.291421636957862</v>
      </c>
      <c r="AR19" s="17">
        <v>0.26408071739517602</v>
      </c>
      <c r="AS19" s="17"/>
      <c r="AT19" s="17">
        <v>0.24252525389063101</v>
      </c>
      <c r="AU19" s="17">
        <v>0.28087617267328902</v>
      </c>
      <c r="AV19" s="17">
        <v>0.273786712857643</v>
      </c>
      <c r="AW19" s="17">
        <v>0.30604916048827402</v>
      </c>
      <c r="AX19" s="17">
        <v>0.30503155343848098</v>
      </c>
      <c r="AY19" s="17"/>
      <c r="AZ19" s="17">
        <v>9.2364737495038596E-2</v>
      </c>
      <c r="BA19" s="17">
        <v>0.22316849281550999</v>
      </c>
      <c r="BB19" s="17">
        <v>0.32129924674250998</v>
      </c>
      <c r="BC19" s="17">
        <v>0.29815980551923599</v>
      </c>
      <c r="BD19" s="17">
        <v>0.28186556210605801</v>
      </c>
      <c r="BE19" s="17">
        <v>0.24691094717777601</v>
      </c>
      <c r="BF19" s="17">
        <v>0.325155083171913</v>
      </c>
      <c r="BG19" s="17">
        <v>0.22022599818757199</v>
      </c>
      <c r="BH19" s="17">
        <v>0.23841200137526899</v>
      </c>
      <c r="BI19" s="17">
        <v>0.28903140551844703</v>
      </c>
      <c r="BJ19" s="17">
        <v>0.25823119514049803</v>
      </c>
      <c r="BK19" s="17">
        <v>0.24158529732226799</v>
      </c>
      <c r="BL19" s="17">
        <v>0.30370252382484297</v>
      </c>
      <c r="BM19" s="17">
        <v>0.200603169202553</v>
      </c>
      <c r="BN19" s="17">
        <v>0.22860150962828299</v>
      </c>
      <c r="BO19" s="17">
        <v>0.31843647263084002</v>
      </c>
      <c r="BP19" s="17"/>
      <c r="BQ19" s="17">
        <v>0.32548140018607402</v>
      </c>
      <c r="BR19" s="17">
        <v>0.23814138300961801</v>
      </c>
    </row>
    <row r="20" spans="2:70" x14ac:dyDescent="0.35">
      <c r="B20" s="18" t="s">
        <v>340</v>
      </c>
      <c r="C20" s="17">
        <v>0.20306331151769799</v>
      </c>
      <c r="D20" s="17">
        <v>0.17708866421085601</v>
      </c>
      <c r="E20" s="17">
        <v>0.22928989508720901</v>
      </c>
      <c r="F20" s="17"/>
      <c r="G20" s="17">
        <v>0.16218345141675</v>
      </c>
      <c r="H20" s="17">
        <v>0.17811765422454001</v>
      </c>
      <c r="I20" s="17">
        <v>0.17665103246912001</v>
      </c>
      <c r="J20" s="17">
        <v>0.25123964046534297</v>
      </c>
      <c r="K20" s="17">
        <v>0.21169086960752401</v>
      </c>
      <c r="L20" s="17">
        <v>0.225316071852903</v>
      </c>
      <c r="M20" s="17"/>
      <c r="N20" s="17">
        <v>0.24544649435414401</v>
      </c>
      <c r="O20" s="17">
        <v>0.21139961856373499</v>
      </c>
      <c r="P20" s="17">
        <v>0.17703042967857199</v>
      </c>
      <c r="Q20" s="17">
        <v>0.17420049795720599</v>
      </c>
      <c r="R20" s="17"/>
      <c r="S20" s="17">
        <v>0.27028330901495901</v>
      </c>
      <c r="T20" s="17">
        <v>0.13742908577861801</v>
      </c>
      <c r="U20" s="17">
        <v>0.19850260498948599</v>
      </c>
      <c r="V20" s="17">
        <v>0.226198151786383</v>
      </c>
      <c r="W20" s="17">
        <v>0.24512128428319899</v>
      </c>
      <c r="X20" s="17">
        <v>0.20710988331041599</v>
      </c>
      <c r="Y20" s="17">
        <v>0.144651874740892</v>
      </c>
      <c r="Z20" s="17">
        <v>0.17512405955247801</v>
      </c>
      <c r="AA20" s="17">
        <v>0.19504634000791901</v>
      </c>
      <c r="AB20" s="17">
        <v>0.194614407151804</v>
      </c>
      <c r="AC20" s="17">
        <v>0.23227017825893001</v>
      </c>
      <c r="AD20" s="17">
        <v>0.20769012815519999</v>
      </c>
      <c r="AE20" s="17"/>
      <c r="AF20" s="17">
        <v>0.21213181460000799</v>
      </c>
      <c r="AG20" s="17">
        <v>0.210413933821298</v>
      </c>
      <c r="AH20" s="17">
        <v>0.19838655101241301</v>
      </c>
      <c r="AI20" s="17"/>
      <c r="AJ20" s="17">
        <v>0.223553014185809</v>
      </c>
      <c r="AK20" s="17">
        <v>0.19765407204437799</v>
      </c>
      <c r="AL20" s="17">
        <v>0.203964580725088</v>
      </c>
      <c r="AM20" s="17">
        <v>0.248036098147003</v>
      </c>
      <c r="AN20" s="17">
        <v>0.174294658560497</v>
      </c>
      <c r="AO20" s="17"/>
      <c r="AP20" s="17">
        <v>0.209196687506253</v>
      </c>
      <c r="AQ20" s="17">
        <v>0.21503939666663199</v>
      </c>
      <c r="AR20" s="17">
        <v>0.206253172438571</v>
      </c>
      <c r="AS20" s="17"/>
      <c r="AT20" s="17">
        <v>0.13929754702472699</v>
      </c>
      <c r="AU20" s="17">
        <v>0.207812693185844</v>
      </c>
      <c r="AV20" s="17">
        <v>0.23474786012694901</v>
      </c>
      <c r="AW20" s="17">
        <v>0.26137511321238199</v>
      </c>
      <c r="AX20" s="17">
        <v>0.27326533055005497</v>
      </c>
      <c r="AY20" s="17"/>
      <c r="AZ20" s="17">
        <v>7.5149459702255006E-2</v>
      </c>
      <c r="BA20" s="17">
        <v>9.4176458011063904E-2</v>
      </c>
      <c r="BB20" s="17">
        <v>0.188881896512863</v>
      </c>
      <c r="BC20" s="17">
        <v>0.209245035701982</v>
      </c>
      <c r="BD20" s="17">
        <v>0.21711573776009099</v>
      </c>
      <c r="BE20" s="17">
        <v>0.153608816120956</v>
      </c>
      <c r="BF20" s="17">
        <v>0.21970658406128499</v>
      </c>
      <c r="BG20" s="17">
        <v>0.15488827009016401</v>
      </c>
      <c r="BH20" s="17">
        <v>0.19006938247533101</v>
      </c>
      <c r="BI20" s="17">
        <v>0.23392372458067501</v>
      </c>
      <c r="BJ20" s="17">
        <v>0.27130484486176198</v>
      </c>
      <c r="BK20" s="17">
        <v>0.23203802417755601</v>
      </c>
      <c r="BL20" s="17">
        <v>0.25200493963591403</v>
      </c>
      <c r="BM20" s="17">
        <v>0.23157019061581899</v>
      </c>
      <c r="BN20" s="17">
        <v>0.345287464956678</v>
      </c>
      <c r="BO20" s="17">
        <v>0.24632705768226101</v>
      </c>
      <c r="BP20" s="17"/>
      <c r="BQ20" s="17">
        <v>0.33591008104523101</v>
      </c>
      <c r="BR20" s="17">
        <v>0.14172257882207001</v>
      </c>
    </row>
    <row r="21" spans="2:70" x14ac:dyDescent="0.35">
      <c r="B21" s="18" t="s">
        <v>129</v>
      </c>
      <c r="C21" s="17">
        <v>5.2771196699997802E-2</v>
      </c>
      <c r="D21" s="17">
        <v>3.7989800104630697E-2</v>
      </c>
      <c r="E21" s="17">
        <v>6.7665294821775704E-2</v>
      </c>
      <c r="F21" s="17"/>
      <c r="G21" s="17">
        <v>5.2102720078483301E-2</v>
      </c>
      <c r="H21" s="17">
        <v>6.3673000351037706E-2</v>
      </c>
      <c r="I21" s="17">
        <v>7.15103631209075E-2</v>
      </c>
      <c r="J21" s="17">
        <v>3.8784538607391499E-2</v>
      </c>
      <c r="K21" s="17">
        <v>3.1714340375405402E-2</v>
      </c>
      <c r="L21" s="17">
        <v>5.4678721869260101E-2</v>
      </c>
      <c r="M21" s="17"/>
      <c r="N21" s="17">
        <v>2.89990528643751E-2</v>
      </c>
      <c r="O21" s="17">
        <v>7.7332242157022599E-2</v>
      </c>
      <c r="P21" s="17">
        <v>4.7587578557761301E-2</v>
      </c>
      <c r="Q21" s="17">
        <v>5.6913665009466999E-2</v>
      </c>
      <c r="R21" s="17"/>
      <c r="S21" s="17">
        <v>4.6246013997449903E-2</v>
      </c>
      <c r="T21" s="17">
        <v>4.4272654861510698E-2</v>
      </c>
      <c r="U21" s="17">
        <v>5.84737528667039E-2</v>
      </c>
      <c r="V21" s="17">
        <v>5.52159801789762E-2</v>
      </c>
      <c r="W21" s="17">
        <v>0.11085393565997199</v>
      </c>
      <c r="X21" s="17">
        <v>3.6970714219823897E-2</v>
      </c>
      <c r="Y21" s="17">
        <v>7.1956740796008195E-2</v>
      </c>
      <c r="Z21" s="17">
        <v>7.9147325312794198E-2</v>
      </c>
      <c r="AA21" s="17">
        <v>3.6431579542567302E-2</v>
      </c>
      <c r="AB21" s="17">
        <v>3.9842345613751801E-2</v>
      </c>
      <c r="AC21" s="17">
        <v>4.1399113721451997E-2</v>
      </c>
      <c r="AD21" s="17">
        <v>4.9618676975317598E-2</v>
      </c>
      <c r="AE21" s="17"/>
      <c r="AF21" s="17">
        <v>4.3982705620325198E-2</v>
      </c>
      <c r="AG21" s="17">
        <v>3.6641290280629103E-2</v>
      </c>
      <c r="AH21" s="17">
        <v>0.10900000934552601</v>
      </c>
      <c r="AI21" s="17"/>
      <c r="AJ21" s="17">
        <v>3.8087028483930398E-2</v>
      </c>
      <c r="AK21" s="17">
        <v>5.0259432911754699E-2</v>
      </c>
      <c r="AL21" s="17">
        <v>2.8684968595457199E-2</v>
      </c>
      <c r="AM21" s="17">
        <v>0</v>
      </c>
      <c r="AN21" s="17">
        <v>0.107913130473442</v>
      </c>
      <c r="AO21" s="17"/>
      <c r="AP21" s="17">
        <v>4.3502337465231702E-2</v>
      </c>
      <c r="AQ21" s="17">
        <v>4.33423729377381E-2</v>
      </c>
      <c r="AR21" s="17">
        <v>8.0860642937534699E-3</v>
      </c>
      <c r="AS21" s="17"/>
      <c r="AT21" s="17">
        <v>4.7021961061662398E-2</v>
      </c>
      <c r="AU21" s="17">
        <v>6.9680143985984003E-2</v>
      </c>
      <c r="AV21" s="17">
        <v>3.8801441661517E-2</v>
      </c>
      <c r="AW21" s="17">
        <v>3.3682305013854101E-2</v>
      </c>
      <c r="AX21" s="17">
        <v>3.36731944228656E-2</v>
      </c>
      <c r="AY21" s="17"/>
      <c r="AZ21" s="17">
        <v>0.179235855330379</v>
      </c>
      <c r="BA21" s="17">
        <v>7.2954034385666694E-2</v>
      </c>
      <c r="BB21" s="17">
        <v>6.3982112528231896E-2</v>
      </c>
      <c r="BC21" s="17">
        <v>4.9685060202565801E-2</v>
      </c>
      <c r="BD21" s="17">
        <v>5.9064198428788101E-2</v>
      </c>
      <c r="BE21" s="17">
        <v>6.4990798374173306E-2</v>
      </c>
      <c r="BF21" s="17">
        <v>4.6982585536928002E-2</v>
      </c>
      <c r="BG21" s="17">
        <v>3.08929393650728E-2</v>
      </c>
      <c r="BH21" s="17">
        <v>4.14404754055724E-2</v>
      </c>
      <c r="BI21" s="17">
        <v>4.5121388578599403E-2</v>
      </c>
      <c r="BJ21" s="17">
        <v>3.2442346688496201E-2</v>
      </c>
      <c r="BK21" s="17">
        <v>4.12816118690046E-2</v>
      </c>
      <c r="BL21" s="17">
        <v>2.92174433294431E-2</v>
      </c>
      <c r="BM21" s="17">
        <v>2.1182845386028298E-2</v>
      </c>
      <c r="BN21" s="17">
        <v>7.4694767098416201E-2</v>
      </c>
      <c r="BO21" s="17">
        <v>1.5183841114653899E-2</v>
      </c>
      <c r="BP21" s="17"/>
      <c r="BQ21" s="17">
        <v>9.5388780528797099E-3</v>
      </c>
      <c r="BR21" s="17">
        <v>6.8547478708972195E-2</v>
      </c>
    </row>
    <row r="22" spans="2:70" x14ac:dyDescent="0.35">
      <c r="B22" s="18" t="s">
        <v>130</v>
      </c>
      <c r="C22" s="19">
        <v>2.1803244156650099E-2</v>
      </c>
      <c r="D22" s="19">
        <v>2.40223120084797E-2</v>
      </c>
      <c r="E22" s="19">
        <v>1.98586353253472E-2</v>
      </c>
      <c r="F22" s="19"/>
      <c r="G22" s="19">
        <v>3.3082496468417197E-2</v>
      </c>
      <c r="H22" s="19">
        <v>3.08189119763334E-2</v>
      </c>
      <c r="I22" s="19">
        <v>2.3268749635447901E-2</v>
      </c>
      <c r="J22" s="19">
        <v>2.49612530513438E-2</v>
      </c>
      <c r="K22" s="19">
        <v>1.22698319194032E-2</v>
      </c>
      <c r="L22" s="19">
        <v>8.5895866849582895E-3</v>
      </c>
      <c r="M22" s="19"/>
      <c r="N22" s="19">
        <v>1.53106593175934E-2</v>
      </c>
      <c r="O22" s="19">
        <v>1.46183049633871E-2</v>
      </c>
      <c r="P22" s="19">
        <v>2.92038848548033E-2</v>
      </c>
      <c r="Q22" s="19">
        <v>2.9300644910529802E-2</v>
      </c>
      <c r="R22" s="19"/>
      <c r="S22" s="19">
        <v>1.75817838028554E-2</v>
      </c>
      <c r="T22" s="19">
        <v>2.3692214301299201E-2</v>
      </c>
      <c r="U22" s="19">
        <v>0</v>
      </c>
      <c r="V22" s="19">
        <v>2.3129900517887499E-2</v>
      </c>
      <c r="W22" s="19">
        <v>1.00408535516109E-2</v>
      </c>
      <c r="X22" s="19">
        <v>2.7794712386079199E-2</v>
      </c>
      <c r="Y22" s="19">
        <v>2.2135457175999299E-2</v>
      </c>
      <c r="Z22" s="19">
        <v>1.6603485519088999E-2</v>
      </c>
      <c r="AA22" s="19">
        <v>2.7385055859846699E-2</v>
      </c>
      <c r="AB22" s="19">
        <v>3.4112711910544498E-2</v>
      </c>
      <c r="AC22" s="19">
        <v>2.5234785172809499E-2</v>
      </c>
      <c r="AD22" s="19">
        <v>3.91513032689167E-2</v>
      </c>
      <c r="AE22" s="19"/>
      <c r="AF22" s="19">
        <v>1.7494205724192399E-2</v>
      </c>
      <c r="AG22" s="19">
        <v>2.2807314999873499E-2</v>
      </c>
      <c r="AH22" s="19">
        <v>2.88955834072533E-2</v>
      </c>
      <c r="AI22" s="19"/>
      <c r="AJ22" s="19">
        <v>1.3849631193366701E-2</v>
      </c>
      <c r="AK22" s="19">
        <v>9.8721409523840793E-3</v>
      </c>
      <c r="AL22" s="19">
        <v>3.0031685404981901E-2</v>
      </c>
      <c r="AM22" s="19">
        <v>5.5830444795064098E-2</v>
      </c>
      <c r="AN22" s="19">
        <v>5.1033586134416997E-2</v>
      </c>
      <c r="AO22" s="19"/>
      <c r="AP22" s="19">
        <v>1.21318615706138E-2</v>
      </c>
      <c r="AQ22" s="19">
        <v>1.38915995709458E-2</v>
      </c>
      <c r="AR22" s="19">
        <v>3.4680777881477602E-2</v>
      </c>
      <c r="AS22" s="19"/>
      <c r="AT22" s="19">
        <v>2.4060926683480401E-2</v>
      </c>
      <c r="AU22" s="19">
        <v>2.1477060510573399E-2</v>
      </c>
      <c r="AV22" s="19">
        <v>2.3917927503104602E-2</v>
      </c>
      <c r="AW22" s="19">
        <v>2.4062686496188299E-2</v>
      </c>
      <c r="AX22" s="19">
        <v>0</v>
      </c>
      <c r="AY22" s="19"/>
      <c r="AZ22" s="19">
        <v>0</v>
      </c>
      <c r="BA22" s="19">
        <v>7.4431479036081605E-2</v>
      </c>
      <c r="BB22" s="19">
        <v>1.6215797141740498E-2</v>
      </c>
      <c r="BC22" s="19">
        <v>0</v>
      </c>
      <c r="BD22" s="19">
        <v>1.3102365222339899E-2</v>
      </c>
      <c r="BE22" s="19">
        <v>2.73848464400521E-2</v>
      </c>
      <c r="BF22" s="19">
        <v>1.05181679370457E-2</v>
      </c>
      <c r="BG22" s="19">
        <v>2.94061759583738E-2</v>
      </c>
      <c r="BH22" s="19">
        <v>5.3689575088222898E-2</v>
      </c>
      <c r="BI22" s="19">
        <v>0</v>
      </c>
      <c r="BJ22" s="19">
        <v>3.4197652550685902E-2</v>
      </c>
      <c r="BK22" s="19">
        <v>0</v>
      </c>
      <c r="BL22" s="19">
        <v>1.2517719463475799E-2</v>
      </c>
      <c r="BM22" s="19">
        <v>0</v>
      </c>
      <c r="BN22" s="19">
        <v>0</v>
      </c>
      <c r="BO22" s="19">
        <v>7.1246615023786694E-2</v>
      </c>
      <c r="BP22" s="19"/>
      <c r="BQ22" s="19">
        <v>1.2783392921362701E-2</v>
      </c>
      <c r="BR22" s="19">
        <v>2.57811882711492E-2</v>
      </c>
    </row>
    <row r="23" spans="2:70" x14ac:dyDescent="0.35">
      <c r="B23" s="16"/>
    </row>
    <row r="24" spans="2:70" x14ac:dyDescent="0.35">
      <c r="B24" t="s">
        <v>98</v>
      </c>
    </row>
    <row r="25" spans="2:70" x14ac:dyDescent="0.35">
      <c r="B25" t="s">
        <v>99</v>
      </c>
    </row>
    <row r="27" spans="2:70" x14ac:dyDescent="0.35">
      <c r="B27" s="8" t="str">
        <f>HYPERLINK("#'Contents'!A1", "Return to Contents")</f>
        <v>Return to Contents</v>
      </c>
    </row>
  </sheetData>
  <mergeCells count="11">
    <mergeCell ref="BQ5:BR5"/>
    <mergeCell ref="D5:E5"/>
    <mergeCell ref="G5:L5"/>
    <mergeCell ref="N5:Q5"/>
    <mergeCell ref="S5:AD5"/>
    <mergeCell ref="AF5:AH5"/>
    <mergeCell ref="D2:BJ2"/>
    <mergeCell ref="AJ5:AN5"/>
    <mergeCell ref="AP5:AR5"/>
    <mergeCell ref="AT5:AX5"/>
    <mergeCell ref="AZ5:BO5"/>
  </mergeCells>
  <pageMargins left="0.7" right="0.7" top="0.75" bottom="0.75" header="0.3" footer="0.3"/>
  <pageSetup paperSize="9" orientation="portrait" horizontalDpi="300" verticalDpi="300"/>
  <drawing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dimension ref="B2:BR27"/>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67" width="10.7265625" customWidth="1"/>
    <col min="68" max="68" width="2.1796875" customWidth="1"/>
    <col min="69" max="70" width="10.7265625" customWidth="1"/>
    <col min="71" max="71" width="2.1796875" customWidth="1"/>
  </cols>
  <sheetData>
    <row r="2" spans="2:70" ht="40" customHeight="1" x14ac:dyDescent="0.35">
      <c r="D2" s="29" t="s">
        <v>343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row>
    <row r="5" spans="2:70" ht="30" customHeight="1" x14ac:dyDescent="0.35">
      <c r="B5" s="15"/>
      <c r="C5" s="15"/>
      <c r="D5" s="30" t="s">
        <v>74</v>
      </c>
      <c r="E5" s="30"/>
      <c r="F5" s="15"/>
      <c r="G5" s="30" t="s">
        <v>75</v>
      </c>
      <c r="H5" s="30"/>
      <c r="I5" s="30"/>
      <c r="J5" s="30"/>
      <c r="K5" s="30"/>
      <c r="L5" s="30"/>
      <c r="M5" s="15"/>
      <c r="N5" s="30" t="s">
        <v>76</v>
      </c>
      <c r="O5" s="30"/>
      <c r="P5" s="30"/>
      <c r="Q5" s="30"/>
      <c r="R5" s="15"/>
      <c r="S5" s="30" t="s">
        <v>77</v>
      </c>
      <c r="T5" s="30"/>
      <c r="U5" s="30"/>
      <c r="V5" s="30"/>
      <c r="W5" s="30"/>
      <c r="X5" s="30"/>
      <c r="Y5" s="30"/>
      <c r="Z5" s="30"/>
      <c r="AA5" s="30"/>
      <c r="AB5" s="30"/>
      <c r="AC5" s="30"/>
      <c r="AD5" s="30"/>
      <c r="AE5" s="15"/>
      <c r="AF5" s="30" t="s">
        <v>78</v>
      </c>
      <c r="AG5" s="30"/>
      <c r="AH5" s="30"/>
      <c r="AI5" s="15"/>
      <c r="AJ5" s="30" t="s">
        <v>79</v>
      </c>
      <c r="AK5" s="30"/>
      <c r="AL5" s="30"/>
      <c r="AM5" s="30"/>
      <c r="AN5" s="30"/>
      <c r="AO5" s="15"/>
      <c r="AP5" s="30" t="s">
        <v>80</v>
      </c>
      <c r="AQ5" s="30"/>
      <c r="AR5" s="30"/>
      <c r="AS5" s="15"/>
      <c r="AT5" s="30" t="s">
        <v>81</v>
      </c>
      <c r="AU5" s="30"/>
      <c r="AV5" s="30"/>
      <c r="AW5" s="30"/>
      <c r="AX5" s="30"/>
      <c r="AY5" s="15"/>
      <c r="AZ5" s="30" t="s">
        <v>82</v>
      </c>
      <c r="BA5" s="30"/>
      <c r="BB5" s="30"/>
      <c r="BC5" s="30"/>
      <c r="BD5" s="30"/>
      <c r="BE5" s="30"/>
      <c r="BF5" s="30"/>
      <c r="BG5" s="30"/>
      <c r="BH5" s="30"/>
      <c r="BI5" s="30"/>
      <c r="BJ5" s="30"/>
      <c r="BK5" s="30"/>
      <c r="BL5" s="30"/>
      <c r="BM5" s="30"/>
      <c r="BN5" s="30"/>
      <c r="BO5" s="30"/>
      <c r="BP5" s="15"/>
      <c r="BQ5" s="30" t="s">
        <v>83</v>
      </c>
      <c r="BR5" s="30"/>
    </row>
    <row r="6" spans="2:7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46</v>
      </c>
      <c r="AQ6" s="12" t="s">
        <v>47</v>
      </c>
      <c r="AR6" s="12" t="s">
        <v>50</v>
      </c>
      <c r="AT6" s="12" t="s">
        <v>51</v>
      </c>
      <c r="AU6" s="12" t="s">
        <v>52</v>
      </c>
      <c r="AV6" s="12" t="s">
        <v>53</v>
      </c>
      <c r="AW6" s="12" t="s">
        <v>54</v>
      </c>
      <c r="AX6" s="12" t="s">
        <v>55</v>
      </c>
      <c r="AZ6" s="12" t="s">
        <v>56</v>
      </c>
      <c r="BA6" s="12" t="s">
        <v>57</v>
      </c>
      <c r="BB6" s="12" t="s">
        <v>58</v>
      </c>
      <c r="BC6" s="12" t="s">
        <v>59</v>
      </c>
      <c r="BD6" s="12" t="s">
        <v>60</v>
      </c>
      <c r="BE6" s="12" t="s">
        <v>61</v>
      </c>
      <c r="BF6" s="12" t="s">
        <v>62</v>
      </c>
      <c r="BG6" s="12" t="s">
        <v>63</v>
      </c>
      <c r="BH6" s="12" t="s">
        <v>64</v>
      </c>
      <c r="BI6" s="12" t="s">
        <v>65</v>
      </c>
      <c r="BJ6" s="12" t="s">
        <v>66</v>
      </c>
      <c r="BK6" s="12" t="s">
        <v>67</v>
      </c>
      <c r="BL6" s="12" t="s">
        <v>68</v>
      </c>
      <c r="BM6" s="12" t="s">
        <v>69</v>
      </c>
      <c r="BN6" s="12" t="s">
        <v>70</v>
      </c>
      <c r="BO6" s="12" t="s">
        <v>71</v>
      </c>
      <c r="BQ6" s="12" t="s">
        <v>72</v>
      </c>
      <c r="BR6" s="12" t="s">
        <v>73</v>
      </c>
    </row>
    <row r="7" spans="2:70" ht="30" customHeight="1" x14ac:dyDescent="0.35">
      <c r="B7" s="10" t="s">
        <v>19</v>
      </c>
      <c r="C7" s="10">
        <v>4012</v>
      </c>
      <c r="D7" s="10">
        <v>1971</v>
      </c>
      <c r="E7" s="10">
        <v>2028</v>
      </c>
      <c r="F7" s="10"/>
      <c r="G7" s="10">
        <v>497</v>
      </c>
      <c r="H7" s="10">
        <v>704</v>
      </c>
      <c r="I7" s="10">
        <v>694</v>
      </c>
      <c r="J7" s="10">
        <v>693</v>
      </c>
      <c r="K7" s="10">
        <v>571</v>
      </c>
      <c r="L7" s="10">
        <v>853</v>
      </c>
      <c r="M7" s="10"/>
      <c r="N7" s="10">
        <v>1178</v>
      </c>
      <c r="O7" s="10">
        <v>1131</v>
      </c>
      <c r="P7" s="10">
        <v>781</v>
      </c>
      <c r="Q7" s="10">
        <v>909</v>
      </c>
      <c r="R7" s="10"/>
      <c r="S7" s="10">
        <v>563</v>
      </c>
      <c r="T7" s="10">
        <v>553</v>
      </c>
      <c r="U7" s="10">
        <v>314</v>
      </c>
      <c r="V7" s="10">
        <v>343</v>
      </c>
      <c r="W7" s="10">
        <v>293</v>
      </c>
      <c r="X7" s="10">
        <v>376</v>
      </c>
      <c r="Y7" s="10">
        <v>336</v>
      </c>
      <c r="Z7" s="10">
        <v>171</v>
      </c>
      <c r="AA7" s="10">
        <v>447</v>
      </c>
      <c r="AB7" s="10">
        <v>337</v>
      </c>
      <c r="AC7" s="10">
        <v>188</v>
      </c>
      <c r="AD7" s="10">
        <v>91</v>
      </c>
      <c r="AE7" s="10"/>
      <c r="AF7" s="10">
        <v>1421</v>
      </c>
      <c r="AG7" s="10">
        <v>1665</v>
      </c>
      <c r="AH7" s="10">
        <v>577</v>
      </c>
      <c r="AI7" s="10"/>
      <c r="AJ7" s="10">
        <v>1433</v>
      </c>
      <c r="AK7" s="10">
        <v>1082</v>
      </c>
      <c r="AL7" s="10">
        <v>299</v>
      </c>
      <c r="AM7" s="10">
        <v>42</v>
      </c>
      <c r="AN7" s="10">
        <v>541</v>
      </c>
      <c r="AO7" s="10"/>
      <c r="AP7" s="10">
        <v>878</v>
      </c>
      <c r="AQ7" s="10">
        <v>1369</v>
      </c>
      <c r="AR7" s="10">
        <v>264</v>
      </c>
      <c r="AS7" s="10"/>
      <c r="AT7" s="10">
        <v>929</v>
      </c>
      <c r="AU7" s="10">
        <v>932</v>
      </c>
      <c r="AV7" s="10">
        <v>1096</v>
      </c>
      <c r="AW7" s="10">
        <v>455</v>
      </c>
      <c r="AX7" s="10">
        <v>62</v>
      </c>
      <c r="AY7" s="10"/>
      <c r="AZ7" s="10">
        <v>33</v>
      </c>
      <c r="BA7" s="10">
        <v>185</v>
      </c>
      <c r="BB7" s="10">
        <v>256</v>
      </c>
      <c r="BC7" s="10">
        <v>269</v>
      </c>
      <c r="BD7" s="10">
        <v>403</v>
      </c>
      <c r="BE7" s="10">
        <v>436</v>
      </c>
      <c r="BF7" s="10">
        <v>391</v>
      </c>
      <c r="BG7" s="10">
        <v>312</v>
      </c>
      <c r="BH7" s="10">
        <v>253</v>
      </c>
      <c r="BI7" s="10">
        <v>211</v>
      </c>
      <c r="BJ7" s="10">
        <v>336</v>
      </c>
      <c r="BK7" s="10">
        <v>187</v>
      </c>
      <c r="BL7" s="10">
        <v>180</v>
      </c>
      <c r="BM7" s="10">
        <v>103</v>
      </c>
      <c r="BN7" s="10">
        <v>95</v>
      </c>
      <c r="BO7" s="10">
        <v>161</v>
      </c>
      <c r="BP7" s="10"/>
      <c r="BQ7" s="10">
        <v>1235</v>
      </c>
      <c r="BR7" s="10">
        <v>2665</v>
      </c>
    </row>
    <row r="8" spans="2:70" ht="30" customHeight="1" x14ac:dyDescent="0.35">
      <c r="B8" s="11" t="s">
        <v>20</v>
      </c>
      <c r="C8" s="11">
        <v>4012</v>
      </c>
      <c r="D8" s="11">
        <v>1975</v>
      </c>
      <c r="E8" s="11">
        <v>2024</v>
      </c>
      <c r="F8" s="11"/>
      <c r="G8" s="11">
        <v>558</v>
      </c>
      <c r="H8" s="11">
        <v>682</v>
      </c>
      <c r="I8" s="11">
        <v>685</v>
      </c>
      <c r="J8" s="11">
        <v>686</v>
      </c>
      <c r="K8" s="11">
        <v>562</v>
      </c>
      <c r="L8" s="11">
        <v>839</v>
      </c>
      <c r="M8" s="11"/>
      <c r="N8" s="11">
        <v>1080</v>
      </c>
      <c r="O8" s="11">
        <v>1039</v>
      </c>
      <c r="P8" s="11">
        <v>880</v>
      </c>
      <c r="Q8" s="11">
        <v>1000</v>
      </c>
      <c r="R8" s="11"/>
      <c r="S8" s="11">
        <v>562</v>
      </c>
      <c r="T8" s="11">
        <v>522</v>
      </c>
      <c r="U8" s="11">
        <v>321</v>
      </c>
      <c r="V8" s="11">
        <v>361</v>
      </c>
      <c r="W8" s="11">
        <v>281</v>
      </c>
      <c r="X8" s="11">
        <v>361</v>
      </c>
      <c r="Y8" s="11">
        <v>321</v>
      </c>
      <c r="Z8" s="11">
        <v>160</v>
      </c>
      <c r="AA8" s="11">
        <v>441</v>
      </c>
      <c r="AB8" s="11">
        <v>361</v>
      </c>
      <c r="AC8" s="11">
        <v>201</v>
      </c>
      <c r="AD8" s="11">
        <v>120</v>
      </c>
      <c r="AE8" s="11"/>
      <c r="AF8" s="11">
        <v>1410</v>
      </c>
      <c r="AG8" s="11">
        <v>1629</v>
      </c>
      <c r="AH8" s="11">
        <v>599</v>
      </c>
      <c r="AI8" s="11"/>
      <c r="AJ8" s="11">
        <v>1397</v>
      </c>
      <c r="AK8" s="11">
        <v>1071</v>
      </c>
      <c r="AL8" s="11">
        <v>288</v>
      </c>
      <c r="AM8" s="11">
        <v>45</v>
      </c>
      <c r="AN8" s="11">
        <v>558</v>
      </c>
      <c r="AO8" s="11"/>
      <c r="AP8" s="11">
        <v>856</v>
      </c>
      <c r="AQ8" s="11">
        <v>1358</v>
      </c>
      <c r="AR8" s="11">
        <v>259</v>
      </c>
      <c r="AS8" s="11"/>
      <c r="AT8" s="11">
        <v>961</v>
      </c>
      <c r="AU8" s="11">
        <v>958</v>
      </c>
      <c r="AV8" s="11">
        <v>1056</v>
      </c>
      <c r="AW8" s="11">
        <v>434</v>
      </c>
      <c r="AX8" s="11">
        <v>55</v>
      </c>
      <c r="AY8" s="11"/>
      <c r="AZ8" s="11">
        <v>33</v>
      </c>
      <c r="BA8" s="11">
        <v>186</v>
      </c>
      <c r="BB8" s="11">
        <v>267</v>
      </c>
      <c r="BC8" s="11">
        <v>280</v>
      </c>
      <c r="BD8" s="11">
        <v>416</v>
      </c>
      <c r="BE8" s="11">
        <v>443</v>
      </c>
      <c r="BF8" s="11">
        <v>394</v>
      </c>
      <c r="BG8" s="11">
        <v>314</v>
      </c>
      <c r="BH8" s="11">
        <v>257</v>
      </c>
      <c r="BI8" s="11">
        <v>206</v>
      </c>
      <c r="BJ8" s="11">
        <v>329</v>
      </c>
      <c r="BK8" s="11">
        <v>179</v>
      </c>
      <c r="BL8" s="11">
        <v>174</v>
      </c>
      <c r="BM8" s="11">
        <v>97</v>
      </c>
      <c r="BN8" s="11">
        <v>87</v>
      </c>
      <c r="BO8" s="11">
        <v>148</v>
      </c>
      <c r="BP8" s="11"/>
      <c r="BQ8" s="11">
        <v>1209</v>
      </c>
      <c r="BR8" s="11">
        <v>2688</v>
      </c>
    </row>
    <row r="9" spans="2:70" ht="29" x14ac:dyDescent="0.35">
      <c r="B9" s="18" t="s">
        <v>330</v>
      </c>
      <c r="C9" s="17">
        <v>0.61978755718609702</v>
      </c>
      <c r="D9" s="17">
        <v>0.60013859524292001</v>
      </c>
      <c r="E9" s="17">
        <v>0.63902336358452305</v>
      </c>
      <c r="F9" s="17"/>
      <c r="G9" s="17">
        <v>0.52593077745309702</v>
      </c>
      <c r="H9" s="17">
        <v>0.57718518997181001</v>
      </c>
      <c r="I9" s="17">
        <v>0.63480886796028202</v>
      </c>
      <c r="J9" s="17">
        <v>0.64776041011677898</v>
      </c>
      <c r="K9" s="17">
        <v>0.64851688289515796</v>
      </c>
      <c r="L9" s="17">
        <v>0.66056467204232205</v>
      </c>
      <c r="M9" s="17"/>
      <c r="N9" s="17">
        <v>0.67406462406103895</v>
      </c>
      <c r="O9" s="17">
        <v>0.62741630242521595</v>
      </c>
      <c r="P9" s="17">
        <v>0.61378259020764703</v>
      </c>
      <c r="Q9" s="17">
        <v>0.55869645888311303</v>
      </c>
      <c r="R9" s="17"/>
      <c r="S9" s="17">
        <v>0.57890543476676704</v>
      </c>
      <c r="T9" s="17">
        <v>0.64073192778499299</v>
      </c>
      <c r="U9" s="17">
        <v>0.61244588510857201</v>
      </c>
      <c r="V9" s="17">
        <v>0.58117668367109998</v>
      </c>
      <c r="W9" s="17">
        <v>0.61667833729257904</v>
      </c>
      <c r="X9" s="17">
        <v>0.60373076428064099</v>
      </c>
      <c r="Y9" s="17">
        <v>0.64257992905074801</v>
      </c>
      <c r="Z9" s="17">
        <v>0.60689159763042</v>
      </c>
      <c r="AA9" s="17">
        <v>0.67302746912394196</v>
      </c>
      <c r="AB9" s="17">
        <v>0.615744600554468</v>
      </c>
      <c r="AC9" s="17">
        <v>0.56235992228114995</v>
      </c>
      <c r="AD9" s="17">
        <v>0.78616360437743704</v>
      </c>
      <c r="AE9" s="17"/>
      <c r="AF9" s="17">
        <v>0.63795929998639</v>
      </c>
      <c r="AG9" s="17">
        <v>0.63812670738607902</v>
      </c>
      <c r="AH9" s="17">
        <v>0.53366974739628703</v>
      </c>
      <c r="AI9" s="17"/>
      <c r="AJ9" s="17">
        <v>0.65139217320797205</v>
      </c>
      <c r="AK9" s="17">
        <v>0.602919669196324</v>
      </c>
      <c r="AL9" s="17">
        <v>0.66114962619622997</v>
      </c>
      <c r="AM9" s="17">
        <v>0.531786610993501</v>
      </c>
      <c r="AN9" s="17">
        <v>0.552713234645827</v>
      </c>
      <c r="AO9" s="17"/>
      <c r="AP9" s="17">
        <v>0.65450913687268497</v>
      </c>
      <c r="AQ9" s="17">
        <v>0.62437025084451703</v>
      </c>
      <c r="AR9" s="17">
        <v>0.57844634543991102</v>
      </c>
      <c r="AS9" s="17"/>
      <c r="AT9" s="17">
        <v>0.58231382715730895</v>
      </c>
      <c r="AU9" s="17">
        <v>0.65365610330768997</v>
      </c>
      <c r="AV9" s="17">
        <v>0.66664758102020805</v>
      </c>
      <c r="AW9" s="17">
        <v>0.61748780931214198</v>
      </c>
      <c r="AX9" s="17">
        <v>0.54954104390957903</v>
      </c>
      <c r="AY9" s="17"/>
      <c r="AZ9" s="17">
        <v>0.43514868171903398</v>
      </c>
      <c r="BA9" s="17">
        <v>0.53294081958706696</v>
      </c>
      <c r="BB9" s="17">
        <v>0.60047884270189</v>
      </c>
      <c r="BC9" s="17">
        <v>0.51467288711155201</v>
      </c>
      <c r="BD9" s="17">
        <v>0.55873588150208198</v>
      </c>
      <c r="BE9" s="17">
        <v>0.57937873455316302</v>
      </c>
      <c r="BF9" s="17">
        <v>0.64085093269248095</v>
      </c>
      <c r="BG9" s="17">
        <v>0.71246463429756302</v>
      </c>
      <c r="BH9" s="17">
        <v>0.60209062218786802</v>
      </c>
      <c r="BI9" s="17">
        <v>0.70362002301174198</v>
      </c>
      <c r="BJ9" s="17">
        <v>0.63484184964953905</v>
      </c>
      <c r="BK9" s="17">
        <v>0.70003113707989895</v>
      </c>
      <c r="BL9" s="17">
        <v>0.62578722058779301</v>
      </c>
      <c r="BM9" s="17">
        <v>0.74719087307402599</v>
      </c>
      <c r="BN9" s="17">
        <v>0.65299445520425703</v>
      </c>
      <c r="BO9" s="17">
        <v>0.73091540911120301</v>
      </c>
      <c r="BP9" s="17"/>
      <c r="BQ9" s="17">
        <v>0.64092433804389404</v>
      </c>
      <c r="BR9" s="17">
        <v>0.61020886722519196</v>
      </c>
    </row>
    <row r="10" spans="2:70" x14ac:dyDescent="0.35">
      <c r="B10" s="18" t="s">
        <v>334</v>
      </c>
      <c r="C10" s="17">
        <v>0.461593529854887</v>
      </c>
      <c r="D10" s="17">
        <v>0.40672925190945097</v>
      </c>
      <c r="E10" s="17">
        <v>0.51451913541729299</v>
      </c>
      <c r="F10" s="17"/>
      <c r="G10" s="17">
        <v>0.31767718695367703</v>
      </c>
      <c r="H10" s="17">
        <v>0.43276936897935903</v>
      </c>
      <c r="I10" s="17">
        <v>0.45190082828949901</v>
      </c>
      <c r="J10" s="17">
        <v>0.50343821706513703</v>
      </c>
      <c r="K10" s="17">
        <v>0.50251956553834698</v>
      </c>
      <c r="L10" s="17">
        <v>0.52291090406866003</v>
      </c>
      <c r="M10" s="17"/>
      <c r="N10" s="17">
        <v>0.46932630604500303</v>
      </c>
      <c r="O10" s="17">
        <v>0.486375437109626</v>
      </c>
      <c r="P10" s="17">
        <v>0.43780622752957499</v>
      </c>
      <c r="Q10" s="17">
        <v>0.44316747137972801</v>
      </c>
      <c r="R10" s="17"/>
      <c r="S10" s="17">
        <v>0.36392079276839201</v>
      </c>
      <c r="T10" s="17">
        <v>0.44913525704749802</v>
      </c>
      <c r="U10" s="17">
        <v>0.55981113660121695</v>
      </c>
      <c r="V10" s="17">
        <v>0.45256565089149797</v>
      </c>
      <c r="W10" s="17">
        <v>0.402478508480071</v>
      </c>
      <c r="X10" s="17">
        <v>0.40713990198934402</v>
      </c>
      <c r="Y10" s="17">
        <v>0.48296113615755898</v>
      </c>
      <c r="Z10" s="17">
        <v>0.47371489111416798</v>
      </c>
      <c r="AA10" s="17">
        <v>0.48166069932865102</v>
      </c>
      <c r="AB10" s="17">
        <v>0.54760141986937805</v>
      </c>
      <c r="AC10" s="17">
        <v>0.48484778553007701</v>
      </c>
      <c r="AD10" s="17">
        <v>0.62157760089397096</v>
      </c>
      <c r="AE10" s="17"/>
      <c r="AF10" s="17">
        <v>0.48459321718065801</v>
      </c>
      <c r="AG10" s="17">
        <v>0.48103953327583998</v>
      </c>
      <c r="AH10" s="17">
        <v>0.393267581878193</v>
      </c>
      <c r="AI10" s="17"/>
      <c r="AJ10" s="17">
        <v>0.48037688410646501</v>
      </c>
      <c r="AK10" s="17">
        <v>0.40258562790567298</v>
      </c>
      <c r="AL10" s="17">
        <v>0.50871751368404805</v>
      </c>
      <c r="AM10" s="17">
        <v>0.32839680388260301</v>
      </c>
      <c r="AN10" s="17">
        <v>0.430559863354599</v>
      </c>
      <c r="AO10" s="17"/>
      <c r="AP10" s="17">
        <v>0.46819843453918902</v>
      </c>
      <c r="AQ10" s="17">
        <v>0.44348893498976</v>
      </c>
      <c r="AR10" s="17">
        <v>0.54031736820612897</v>
      </c>
      <c r="AS10" s="17"/>
      <c r="AT10" s="17">
        <v>0.45220384923163298</v>
      </c>
      <c r="AU10" s="17">
        <v>0.49273369417492702</v>
      </c>
      <c r="AV10" s="17">
        <v>0.43744083648138998</v>
      </c>
      <c r="AW10" s="17">
        <v>0.46067416930895</v>
      </c>
      <c r="AX10" s="17">
        <v>0.40579922888622999</v>
      </c>
      <c r="AY10" s="17"/>
      <c r="AZ10" s="17">
        <v>0.204866713501519</v>
      </c>
      <c r="BA10" s="17">
        <v>0.40319554950639203</v>
      </c>
      <c r="BB10" s="17">
        <v>0.50553377989274095</v>
      </c>
      <c r="BC10" s="17">
        <v>0.43275393337867402</v>
      </c>
      <c r="BD10" s="17">
        <v>0.44810078804979703</v>
      </c>
      <c r="BE10" s="17">
        <v>0.50929467518859195</v>
      </c>
      <c r="BF10" s="17">
        <v>0.45256094307841499</v>
      </c>
      <c r="BG10" s="17">
        <v>0.485827229279791</v>
      </c>
      <c r="BH10" s="17">
        <v>0.48647142945556698</v>
      </c>
      <c r="BI10" s="17">
        <v>0.43035760005289703</v>
      </c>
      <c r="BJ10" s="17">
        <v>0.462178783894379</v>
      </c>
      <c r="BK10" s="17">
        <v>0.43675675987608298</v>
      </c>
      <c r="BL10" s="17">
        <v>0.46867107548329401</v>
      </c>
      <c r="BM10" s="17">
        <v>0.45523781977314098</v>
      </c>
      <c r="BN10" s="17">
        <v>0.61564567689616101</v>
      </c>
      <c r="BO10" s="17">
        <v>0.50055982838145396</v>
      </c>
      <c r="BP10" s="17"/>
      <c r="BQ10" s="17">
        <v>0.515934014100628</v>
      </c>
      <c r="BR10" s="17">
        <v>0.435338651121219</v>
      </c>
    </row>
    <row r="11" spans="2:70" x14ac:dyDescent="0.35">
      <c r="B11" s="18" t="s">
        <v>333</v>
      </c>
      <c r="C11" s="17">
        <v>0.43877344397616702</v>
      </c>
      <c r="D11" s="17">
        <v>0.43609906967425</v>
      </c>
      <c r="E11" s="17">
        <v>0.44122479800720099</v>
      </c>
      <c r="F11" s="17"/>
      <c r="G11" s="17">
        <v>0.34034683710048802</v>
      </c>
      <c r="H11" s="17">
        <v>0.38576277578783402</v>
      </c>
      <c r="I11" s="17">
        <v>0.43845352985264602</v>
      </c>
      <c r="J11" s="17">
        <v>0.51324711857523997</v>
      </c>
      <c r="K11" s="17">
        <v>0.46452054267192799</v>
      </c>
      <c r="L11" s="17">
        <v>0.46966917698765498</v>
      </c>
      <c r="M11" s="17"/>
      <c r="N11" s="17">
        <v>0.46299210624271298</v>
      </c>
      <c r="O11" s="17">
        <v>0.457586773985939</v>
      </c>
      <c r="P11" s="17">
        <v>0.40995438928824701</v>
      </c>
      <c r="Q11" s="17">
        <v>0.42170308763380998</v>
      </c>
      <c r="R11" s="17"/>
      <c r="S11" s="17">
        <v>0.39454473196939599</v>
      </c>
      <c r="T11" s="17">
        <v>0.44783394866204401</v>
      </c>
      <c r="U11" s="17">
        <v>0.51784623461588297</v>
      </c>
      <c r="V11" s="17">
        <v>0.47230884400370199</v>
      </c>
      <c r="W11" s="17">
        <v>0.44219133863801402</v>
      </c>
      <c r="X11" s="17">
        <v>0.43732235560266502</v>
      </c>
      <c r="Y11" s="17">
        <v>0.45674573945203001</v>
      </c>
      <c r="Z11" s="17">
        <v>0.42527658997771201</v>
      </c>
      <c r="AA11" s="17">
        <v>0.38347035371820598</v>
      </c>
      <c r="AB11" s="17">
        <v>0.49120838597017302</v>
      </c>
      <c r="AC11" s="17">
        <v>0.35424028560554499</v>
      </c>
      <c r="AD11" s="17">
        <v>0.45278580435698301</v>
      </c>
      <c r="AE11" s="17"/>
      <c r="AF11" s="17">
        <v>0.43253792741374902</v>
      </c>
      <c r="AG11" s="17">
        <v>0.46064982440473801</v>
      </c>
      <c r="AH11" s="17">
        <v>0.40839267038357502</v>
      </c>
      <c r="AI11" s="17"/>
      <c r="AJ11" s="17">
        <v>0.46657046948994302</v>
      </c>
      <c r="AK11" s="17">
        <v>0.42129976128035002</v>
      </c>
      <c r="AL11" s="17">
        <v>0.46380026550518</v>
      </c>
      <c r="AM11" s="17">
        <v>0.36322059697294401</v>
      </c>
      <c r="AN11" s="17">
        <v>0.39459554913796302</v>
      </c>
      <c r="AO11" s="17"/>
      <c r="AP11" s="17">
        <v>0.45011384438709601</v>
      </c>
      <c r="AQ11" s="17">
        <v>0.46005070264639703</v>
      </c>
      <c r="AR11" s="17">
        <v>0.43450112509126099</v>
      </c>
      <c r="AS11" s="17"/>
      <c r="AT11" s="17">
        <v>0.43923689283208101</v>
      </c>
      <c r="AU11" s="17">
        <v>0.43693402841339501</v>
      </c>
      <c r="AV11" s="17">
        <v>0.47094878474565699</v>
      </c>
      <c r="AW11" s="17">
        <v>0.43846156775021</v>
      </c>
      <c r="AX11" s="17">
        <v>0.272453431487164</v>
      </c>
      <c r="AY11" s="17"/>
      <c r="AZ11" s="17">
        <v>0.241855508686141</v>
      </c>
      <c r="BA11" s="17">
        <v>0.41965706052944302</v>
      </c>
      <c r="BB11" s="17">
        <v>0.44765119177506602</v>
      </c>
      <c r="BC11" s="17">
        <v>0.38755470091911498</v>
      </c>
      <c r="BD11" s="17">
        <v>0.39116137664932299</v>
      </c>
      <c r="BE11" s="17">
        <v>0.444084963748622</v>
      </c>
      <c r="BF11" s="17">
        <v>0.48099519758628301</v>
      </c>
      <c r="BG11" s="17">
        <v>0.43771213609410198</v>
      </c>
      <c r="BH11" s="17">
        <v>0.49891273090139299</v>
      </c>
      <c r="BI11" s="17">
        <v>0.47912285525765702</v>
      </c>
      <c r="BJ11" s="17">
        <v>0.448829694000765</v>
      </c>
      <c r="BK11" s="17">
        <v>0.389586211501256</v>
      </c>
      <c r="BL11" s="17">
        <v>0.52607745025348995</v>
      </c>
      <c r="BM11" s="17">
        <v>0.36327478297187299</v>
      </c>
      <c r="BN11" s="17">
        <v>0.52018041775224</v>
      </c>
      <c r="BO11" s="17">
        <v>0.398633043999433</v>
      </c>
      <c r="BP11" s="17"/>
      <c r="BQ11" s="17">
        <v>0.50218482877110404</v>
      </c>
      <c r="BR11" s="17">
        <v>0.41258680386868701</v>
      </c>
    </row>
    <row r="12" spans="2:70" x14ac:dyDescent="0.35">
      <c r="B12" s="18" t="s">
        <v>329</v>
      </c>
      <c r="C12" s="17">
        <v>0.39835088607074998</v>
      </c>
      <c r="D12" s="17">
        <v>0.47142997767164702</v>
      </c>
      <c r="E12" s="17">
        <v>0.32752356876771899</v>
      </c>
      <c r="F12" s="17"/>
      <c r="G12" s="17">
        <v>0.40444962129426498</v>
      </c>
      <c r="H12" s="17">
        <v>0.40213835478570198</v>
      </c>
      <c r="I12" s="17">
        <v>0.42343724424266199</v>
      </c>
      <c r="J12" s="17">
        <v>0.40675192046613201</v>
      </c>
      <c r="K12" s="17">
        <v>0.39770852244039601</v>
      </c>
      <c r="L12" s="17">
        <v>0.36644441216402002</v>
      </c>
      <c r="M12" s="17"/>
      <c r="N12" s="17">
        <v>0.44949056842007201</v>
      </c>
      <c r="O12" s="17">
        <v>0.40593021067102603</v>
      </c>
      <c r="P12" s="17">
        <v>0.37052718983724697</v>
      </c>
      <c r="Q12" s="17">
        <v>0.36056904642904902</v>
      </c>
      <c r="R12" s="17"/>
      <c r="S12" s="17">
        <v>0.34947180957616703</v>
      </c>
      <c r="T12" s="17">
        <v>0.307328576572094</v>
      </c>
      <c r="U12" s="17">
        <v>0.37947108126066598</v>
      </c>
      <c r="V12" s="17">
        <v>0.33945936347300998</v>
      </c>
      <c r="W12" s="17">
        <v>0.43526781045832602</v>
      </c>
      <c r="X12" s="17">
        <v>0.35523517579407698</v>
      </c>
      <c r="Y12" s="17">
        <v>0.40194813957822301</v>
      </c>
      <c r="Z12" s="17">
        <v>0.48104938397737002</v>
      </c>
      <c r="AA12" s="17">
        <v>0.430715730497018</v>
      </c>
      <c r="AB12" s="17">
        <v>0.48800517067070598</v>
      </c>
      <c r="AC12" s="17">
        <v>0.43814087549888397</v>
      </c>
      <c r="AD12" s="17">
        <v>0.67634607357593002</v>
      </c>
      <c r="AE12" s="17"/>
      <c r="AF12" s="17">
        <v>0.368174080270946</v>
      </c>
      <c r="AG12" s="17">
        <v>0.43870046246045102</v>
      </c>
      <c r="AH12" s="17">
        <v>0.36435896015163499</v>
      </c>
      <c r="AI12" s="17"/>
      <c r="AJ12" s="17">
        <v>0.40579063380755998</v>
      </c>
      <c r="AK12" s="17">
        <v>0.40786688735290899</v>
      </c>
      <c r="AL12" s="17">
        <v>0.35409957740444398</v>
      </c>
      <c r="AM12" s="17">
        <v>0.47439376294914498</v>
      </c>
      <c r="AN12" s="17">
        <v>0.35470739688926201</v>
      </c>
      <c r="AO12" s="17"/>
      <c r="AP12" s="17">
        <v>0.41309342962562601</v>
      </c>
      <c r="AQ12" s="17">
        <v>0.44856763860308702</v>
      </c>
      <c r="AR12" s="17">
        <v>0.35853984378539899</v>
      </c>
      <c r="AS12" s="17"/>
      <c r="AT12" s="17">
        <v>0.34952878135995902</v>
      </c>
      <c r="AU12" s="17">
        <v>0.42081949385483097</v>
      </c>
      <c r="AV12" s="17">
        <v>0.41731377696357203</v>
      </c>
      <c r="AW12" s="17">
        <v>0.48458863432723298</v>
      </c>
      <c r="AX12" s="17">
        <v>0.310273180408139</v>
      </c>
      <c r="AY12" s="17"/>
      <c r="AZ12" s="17">
        <v>0</v>
      </c>
      <c r="BA12" s="17">
        <v>0.286560715334438</v>
      </c>
      <c r="BB12" s="17">
        <v>0.336451892740254</v>
      </c>
      <c r="BC12" s="17">
        <v>0.33418477436969202</v>
      </c>
      <c r="BD12" s="17">
        <v>0.40435208063234201</v>
      </c>
      <c r="BE12" s="17">
        <v>0.32708005135641099</v>
      </c>
      <c r="BF12" s="17">
        <v>0.457594940482763</v>
      </c>
      <c r="BG12" s="17">
        <v>0.42009996537111399</v>
      </c>
      <c r="BH12" s="17">
        <v>0.44074602713748701</v>
      </c>
      <c r="BI12" s="17">
        <v>0.47330699422012101</v>
      </c>
      <c r="BJ12" s="17">
        <v>0.468028903533526</v>
      </c>
      <c r="BK12" s="17">
        <v>0.45976954192111702</v>
      </c>
      <c r="BL12" s="17">
        <v>0.359149941622881</v>
      </c>
      <c r="BM12" s="17">
        <v>0.41006937259493298</v>
      </c>
      <c r="BN12" s="17">
        <v>0.55913559117081202</v>
      </c>
      <c r="BO12" s="17">
        <v>0.57151895648935203</v>
      </c>
      <c r="BP12" s="17"/>
      <c r="BQ12" s="17">
        <v>0.469311377368964</v>
      </c>
      <c r="BR12" s="17">
        <v>0.36922446749215398</v>
      </c>
    </row>
    <row r="13" spans="2:70" x14ac:dyDescent="0.35">
      <c r="B13" s="18" t="s">
        <v>336</v>
      </c>
      <c r="C13" s="17">
        <v>0.35776022229444898</v>
      </c>
      <c r="D13" s="17">
        <v>0.33675362703047301</v>
      </c>
      <c r="E13" s="17">
        <v>0.37775248791746402</v>
      </c>
      <c r="F13" s="17"/>
      <c r="G13" s="17">
        <v>0.33805549601738599</v>
      </c>
      <c r="H13" s="17">
        <v>0.39028722945708899</v>
      </c>
      <c r="I13" s="17">
        <v>0.38221231774388398</v>
      </c>
      <c r="J13" s="17">
        <v>0.39655501623811701</v>
      </c>
      <c r="K13" s="17">
        <v>0.33962358409733101</v>
      </c>
      <c r="L13" s="17">
        <v>0.30843519374216699</v>
      </c>
      <c r="M13" s="17"/>
      <c r="N13" s="17">
        <v>0.359643736428162</v>
      </c>
      <c r="O13" s="17">
        <v>0.34400542096018999</v>
      </c>
      <c r="P13" s="17">
        <v>0.34075717788901499</v>
      </c>
      <c r="Q13" s="17">
        <v>0.38485197069556398</v>
      </c>
      <c r="R13" s="17"/>
      <c r="S13" s="17">
        <v>0.3739219755514</v>
      </c>
      <c r="T13" s="17">
        <v>0.30523538165539299</v>
      </c>
      <c r="U13" s="17">
        <v>0.345849913424155</v>
      </c>
      <c r="V13" s="17">
        <v>0.323652936767724</v>
      </c>
      <c r="W13" s="17">
        <v>0.26888107491073998</v>
      </c>
      <c r="X13" s="17">
        <v>0.41326784275480899</v>
      </c>
      <c r="Y13" s="17">
        <v>0.35298439680773802</v>
      </c>
      <c r="Z13" s="17">
        <v>0.35297132796425401</v>
      </c>
      <c r="AA13" s="17">
        <v>0.35663536943385499</v>
      </c>
      <c r="AB13" s="17">
        <v>0.41294991679182302</v>
      </c>
      <c r="AC13" s="17">
        <v>0.384232751033935</v>
      </c>
      <c r="AD13" s="17">
        <v>0.50903749688119704</v>
      </c>
      <c r="AE13" s="17"/>
      <c r="AF13" s="17">
        <v>0.32737773351112098</v>
      </c>
      <c r="AG13" s="17">
        <v>0.37038209436287101</v>
      </c>
      <c r="AH13" s="17">
        <v>0.37204465194806902</v>
      </c>
      <c r="AI13" s="17"/>
      <c r="AJ13" s="17">
        <v>0.34106184259899103</v>
      </c>
      <c r="AK13" s="17">
        <v>0.40207821341745198</v>
      </c>
      <c r="AL13" s="17">
        <v>0.31042846088255399</v>
      </c>
      <c r="AM13" s="17">
        <v>0.356315877968087</v>
      </c>
      <c r="AN13" s="17">
        <v>0.315394604120805</v>
      </c>
      <c r="AO13" s="17"/>
      <c r="AP13" s="17">
        <v>0.34945245433238198</v>
      </c>
      <c r="AQ13" s="17">
        <v>0.412314792744845</v>
      </c>
      <c r="AR13" s="17">
        <v>0.25809805555330401</v>
      </c>
      <c r="AS13" s="17"/>
      <c r="AT13" s="17">
        <v>0.34073372057385798</v>
      </c>
      <c r="AU13" s="17">
        <v>0.32599463438557602</v>
      </c>
      <c r="AV13" s="17">
        <v>0.40865425900566699</v>
      </c>
      <c r="AW13" s="17">
        <v>0.37129909524480098</v>
      </c>
      <c r="AX13" s="17">
        <v>0.35109128459727301</v>
      </c>
      <c r="AY13" s="17"/>
      <c r="AZ13" s="17">
        <v>0.45791044461642499</v>
      </c>
      <c r="BA13" s="17">
        <v>0.336355821519703</v>
      </c>
      <c r="BB13" s="17">
        <v>0.41704580711599099</v>
      </c>
      <c r="BC13" s="17">
        <v>0.35496988801145402</v>
      </c>
      <c r="BD13" s="17">
        <v>0.42022075727130598</v>
      </c>
      <c r="BE13" s="17">
        <v>0.366793252969773</v>
      </c>
      <c r="BF13" s="17">
        <v>0.34746062475050998</v>
      </c>
      <c r="BG13" s="17">
        <v>0.26000925238497202</v>
      </c>
      <c r="BH13" s="17">
        <v>0.35349225040058802</v>
      </c>
      <c r="BI13" s="17">
        <v>0.452553192137021</v>
      </c>
      <c r="BJ13" s="17">
        <v>0.33035860523423699</v>
      </c>
      <c r="BK13" s="17">
        <v>0.37980866052614198</v>
      </c>
      <c r="BL13" s="17">
        <v>0.35107047248552498</v>
      </c>
      <c r="BM13" s="17">
        <v>0.228654384679609</v>
      </c>
      <c r="BN13" s="17">
        <v>0.20405580625380099</v>
      </c>
      <c r="BO13" s="17">
        <v>0.47541355905218602</v>
      </c>
      <c r="BP13" s="17"/>
      <c r="BQ13" s="17">
        <v>0.43450878598953502</v>
      </c>
      <c r="BR13" s="17">
        <v>0.32203215082138498</v>
      </c>
    </row>
    <row r="14" spans="2:70" ht="29" x14ac:dyDescent="0.35">
      <c r="B14" s="18" t="s">
        <v>331</v>
      </c>
      <c r="C14" s="17">
        <v>0.35307529325001802</v>
      </c>
      <c r="D14" s="17">
        <v>0.33871224787399401</v>
      </c>
      <c r="E14" s="17">
        <v>0.366638631881119</v>
      </c>
      <c r="F14" s="17"/>
      <c r="G14" s="17">
        <v>0.42402218140867898</v>
      </c>
      <c r="H14" s="17">
        <v>0.416001959657119</v>
      </c>
      <c r="I14" s="17">
        <v>0.392743198768919</v>
      </c>
      <c r="J14" s="17">
        <v>0.349277525842906</v>
      </c>
      <c r="K14" s="17">
        <v>0.30605529386262098</v>
      </c>
      <c r="L14" s="17">
        <v>0.26259495854874898</v>
      </c>
      <c r="M14" s="17"/>
      <c r="N14" s="17">
        <v>0.38703147903398799</v>
      </c>
      <c r="O14" s="17">
        <v>0.34837057897831403</v>
      </c>
      <c r="P14" s="17">
        <v>0.34679598365921599</v>
      </c>
      <c r="Q14" s="17">
        <v>0.322323933082654</v>
      </c>
      <c r="R14" s="17"/>
      <c r="S14" s="17">
        <v>0.443007088413719</v>
      </c>
      <c r="T14" s="17">
        <v>0.28599073263952601</v>
      </c>
      <c r="U14" s="17">
        <v>0.35487415729036598</v>
      </c>
      <c r="V14" s="17">
        <v>0.38152871108023101</v>
      </c>
      <c r="W14" s="17">
        <v>0.226665124525538</v>
      </c>
      <c r="X14" s="17">
        <v>0.38967577962257399</v>
      </c>
      <c r="Y14" s="17">
        <v>0.316604371227792</v>
      </c>
      <c r="Z14" s="17">
        <v>0.38268623929876899</v>
      </c>
      <c r="AA14" s="17">
        <v>0.31643972243143598</v>
      </c>
      <c r="AB14" s="17">
        <v>0.31544540031980201</v>
      </c>
      <c r="AC14" s="17">
        <v>0.427523029026385</v>
      </c>
      <c r="AD14" s="17">
        <v>0.54910350188741697</v>
      </c>
      <c r="AE14" s="17"/>
      <c r="AF14" s="17">
        <v>0.306993350618747</v>
      </c>
      <c r="AG14" s="17">
        <v>0.36164479414866502</v>
      </c>
      <c r="AH14" s="17">
        <v>0.39117041221542098</v>
      </c>
      <c r="AI14" s="17"/>
      <c r="AJ14" s="17">
        <v>0.31220899175650502</v>
      </c>
      <c r="AK14" s="17">
        <v>0.41741312050107299</v>
      </c>
      <c r="AL14" s="17">
        <v>0.28582667144288698</v>
      </c>
      <c r="AM14" s="17">
        <v>0.53156626979228205</v>
      </c>
      <c r="AN14" s="17">
        <v>0.31622434084921502</v>
      </c>
      <c r="AO14" s="17"/>
      <c r="AP14" s="17">
        <v>0.31838093475878199</v>
      </c>
      <c r="AQ14" s="17">
        <v>0.40205241752537002</v>
      </c>
      <c r="AR14" s="17">
        <v>0.28762792117646302</v>
      </c>
      <c r="AS14" s="17"/>
      <c r="AT14" s="17">
        <v>0.31030694717479501</v>
      </c>
      <c r="AU14" s="17">
        <v>0.40291512919432498</v>
      </c>
      <c r="AV14" s="17">
        <v>0.36562084982933002</v>
      </c>
      <c r="AW14" s="17">
        <v>0.38080005196504302</v>
      </c>
      <c r="AX14" s="17">
        <v>0.23303254481719099</v>
      </c>
      <c r="AY14" s="17"/>
      <c r="AZ14" s="17">
        <v>0.245685964108287</v>
      </c>
      <c r="BA14" s="17">
        <v>0.212631372412418</v>
      </c>
      <c r="BB14" s="17">
        <v>0.303976108096358</v>
      </c>
      <c r="BC14" s="17">
        <v>0.28914633915071303</v>
      </c>
      <c r="BD14" s="17">
        <v>0.33374338769433998</v>
      </c>
      <c r="BE14" s="17">
        <v>0.333649036187048</v>
      </c>
      <c r="BF14" s="17">
        <v>0.38723986037332098</v>
      </c>
      <c r="BG14" s="17">
        <v>0.38413588633516199</v>
      </c>
      <c r="BH14" s="17">
        <v>0.39824841192340399</v>
      </c>
      <c r="BI14" s="17">
        <v>0.38071106918998399</v>
      </c>
      <c r="BJ14" s="17">
        <v>0.37860864710761599</v>
      </c>
      <c r="BK14" s="17">
        <v>0.46166207116598401</v>
      </c>
      <c r="BL14" s="17">
        <v>0.26930679505321697</v>
      </c>
      <c r="BM14" s="17">
        <v>0.324626878447969</v>
      </c>
      <c r="BN14" s="17">
        <v>0.26685993198527203</v>
      </c>
      <c r="BO14" s="17">
        <v>0.55856203479956301</v>
      </c>
      <c r="BP14" s="17"/>
      <c r="BQ14" s="17">
        <v>0.41795667473038001</v>
      </c>
      <c r="BR14" s="17">
        <v>0.32905319064673</v>
      </c>
    </row>
    <row r="15" spans="2:70" x14ac:dyDescent="0.35">
      <c r="B15" s="18" t="s">
        <v>332</v>
      </c>
      <c r="C15" s="17">
        <v>0.34814978171577798</v>
      </c>
      <c r="D15" s="17">
        <v>0.33386617979717498</v>
      </c>
      <c r="E15" s="17">
        <v>0.36162592396330501</v>
      </c>
      <c r="F15" s="17"/>
      <c r="G15" s="17">
        <v>0.35839149788843999</v>
      </c>
      <c r="H15" s="17">
        <v>0.42291987867735598</v>
      </c>
      <c r="I15" s="17">
        <v>0.36923509462142501</v>
      </c>
      <c r="J15" s="17">
        <v>0.339681047408042</v>
      </c>
      <c r="K15" s="17">
        <v>0.35876642590950503</v>
      </c>
      <c r="L15" s="17">
        <v>0.26507351247780297</v>
      </c>
      <c r="M15" s="17"/>
      <c r="N15" s="17">
        <v>0.37585965342212102</v>
      </c>
      <c r="O15" s="17">
        <v>0.32476393096557898</v>
      </c>
      <c r="P15" s="17">
        <v>0.35917063628050599</v>
      </c>
      <c r="Q15" s="17">
        <v>0.33884865957014498</v>
      </c>
      <c r="R15" s="17"/>
      <c r="S15" s="17">
        <v>0.364286594415627</v>
      </c>
      <c r="T15" s="17">
        <v>0.30517347167701597</v>
      </c>
      <c r="U15" s="17">
        <v>0.316729818890365</v>
      </c>
      <c r="V15" s="17">
        <v>0.32827973696137502</v>
      </c>
      <c r="W15" s="17">
        <v>0.29130924293355298</v>
      </c>
      <c r="X15" s="17">
        <v>0.34285651778523102</v>
      </c>
      <c r="Y15" s="17">
        <v>0.412219778723937</v>
      </c>
      <c r="Z15" s="17">
        <v>0.425315367055845</v>
      </c>
      <c r="AA15" s="17">
        <v>0.31361075100422098</v>
      </c>
      <c r="AB15" s="17">
        <v>0.37286963258300299</v>
      </c>
      <c r="AC15" s="17">
        <v>0.28083011020214599</v>
      </c>
      <c r="AD15" s="17">
        <v>0.65865382135682005</v>
      </c>
      <c r="AE15" s="17"/>
      <c r="AF15" s="17">
        <v>0.277394900319962</v>
      </c>
      <c r="AG15" s="17">
        <v>0.37883929568589902</v>
      </c>
      <c r="AH15" s="17">
        <v>0.39015198662263101</v>
      </c>
      <c r="AI15" s="17"/>
      <c r="AJ15" s="17">
        <v>0.29722511430061699</v>
      </c>
      <c r="AK15" s="17">
        <v>0.39953206099048599</v>
      </c>
      <c r="AL15" s="17">
        <v>0.32851624596474299</v>
      </c>
      <c r="AM15" s="17">
        <v>0.216498656952961</v>
      </c>
      <c r="AN15" s="17">
        <v>0.31737985653095202</v>
      </c>
      <c r="AO15" s="17"/>
      <c r="AP15" s="17">
        <v>0.316311580338905</v>
      </c>
      <c r="AQ15" s="17">
        <v>0.40939214461798001</v>
      </c>
      <c r="AR15" s="17">
        <v>0.29247972157449698</v>
      </c>
      <c r="AS15" s="17"/>
      <c r="AT15" s="17">
        <v>0.30264161035425202</v>
      </c>
      <c r="AU15" s="17">
        <v>0.37307682232864398</v>
      </c>
      <c r="AV15" s="17">
        <v>0.35653892465061199</v>
      </c>
      <c r="AW15" s="17">
        <v>0.42748782802146201</v>
      </c>
      <c r="AX15" s="17">
        <v>0.43384566808472302</v>
      </c>
      <c r="AY15" s="17"/>
      <c r="AZ15" s="17">
        <v>0.104348584461833</v>
      </c>
      <c r="BA15" s="17">
        <v>0.246624083604193</v>
      </c>
      <c r="BB15" s="17">
        <v>0.25731142365050502</v>
      </c>
      <c r="BC15" s="17">
        <v>0.27036950817058097</v>
      </c>
      <c r="BD15" s="17">
        <v>0.36848985256778799</v>
      </c>
      <c r="BE15" s="17">
        <v>0.33774358370143898</v>
      </c>
      <c r="BF15" s="17">
        <v>0.41321263211655301</v>
      </c>
      <c r="BG15" s="17">
        <v>0.31378156632734699</v>
      </c>
      <c r="BH15" s="17">
        <v>0.3647646309141</v>
      </c>
      <c r="BI15" s="17">
        <v>0.300361872839504</v>
      </c>
      <c r="BJ15" s="17">
        <v>0.40045047271932399</v>
      </c>
      <c r="BK15" s="17">
        <v>0.46238484668040802</v>
      </c>
      <c r="BL15" s="17">
        <v>0.40299312743142002</v>
      </c>
      <c r="BM15" s="17">
        <v>0.41297527317930199</v>
      </c>
      <c r="BN15" s="17">
        <v>0.31837288579716599</v>
      </c>
      <c r="BO15" s="17">
        <v>0.462527482738603</v>
      </c>
      <c r="BP15" s="17"/>
      <c r="BQ15" s="17">
        <v>0.40987712548070199</v>
      </c>
      <c r="BR15" s="17">
        <v>0.32088262523821298</v>
      </c>
    </row>
    <row r="16" spans="2:70" ht="29" x14ac:dyDescent="0.35">
      <c r="B16" s="18" t="s">
        <v>335</v>
      </c>
      <c r="C16" s="17">
        <v>0.318933220198722</v>
      </c>
      <c r="D16" s="17">
        <v>0.28743394185288801</v>
      </c>
      <c r="E16" s="17">
        <v>0.34898123564307698</v>
      </c>
      <c r="F16" s="17"/>
      <c r="G16" s="17">
        <v>0.25787233366543499</v>
      </c>
      <c r="H16" s="17">
        <v>0.31128228882210301</v>
      </c>
      <c r="I16" s="17">
        <v>0.30840420814880998</v>
      </c>
      <c r="J16" s="17">
        <v>0.33939595433974501</v>
      </c>
      <c r="K16" s="17">
        <v>0.34223661291444502</v>
      </c>
      <c r="L16" s="17">
        <v>0.34019425706337197</v>
      </c>
      <c r="M16" s="17"/>
      <c r="N16" s="17">
        <v>0.37472274864910898</v>
      </c>
      <c r="O16" s="17">
        <v>0.320530553763893</v>
      </c>
      <c r="P16" s="17">
        <v>0.29195558880699801</v>
      </c>
      <c r="Q16" s="17">
        <v>0.28304160214299701</v>
      </c>
      <c r="R16" s="17"/>
      <c r="S16" s="17">
        <v>0.369550102171332</v>
      </c>
      <c r="T16" s="17">
        <v>0.30865915516620301</v>
      </c>
      <c r="U16" s="17">
        <v>0.36611772619696997</v>
      </c>
      <c r="V16" s="17">
        <v>0.30595015093281103</v>
      </c>
      <c r="W16" s="17">
        <v>0.23267012656012501</v>
      </c>
      <c r="X16" s="17">
        <v>0.36933297590354502</v>
      </c>
      <c r="Y16" s="17">
        <v>0.32920442727806698</v>
      </c>
      <c r="Z16" s="17">
        <v>0.385867765127416</v>
      </c>
      <c r="AA16" s="17">
        <v>0.28358206726617602</v>
      </c>
      <c r="AB16" s="17">
        <v>0.27430865659831</v>
      </c>
      <c r="AC16" s="17">
        <v>0.292510483852369</v>
      </c>
      <c r="AD16" s="17">
        <v>0.34145924980734799</v>
      </c>
      <c r="AE16" s="17"/>
      <c r="AF16" s="17">
        <v>0.334146561368523</v>
      </c>
      <c r="AG16" s="17">
        <v>0.31922341041042102</v>
      </c>
      <c r="AH16" s="17">
        <v>0.30346118850398002</v>
      </c>
      <c r="AI16" s="17"/>
      <c r="AJ16" s="17">
        <v>0.33797570196087801</v>
      </c>
      <c r="AK16" s="17">
        <v>0.337702754205014</v>
      </c>
      <c r="AL16" s="17">
        <v>0.32882843205677298</v>
      </c>
      <c r="AM16" s="17">
        <v>0.39868756423554602</v>
      </c>
      <c r="AN16" s="17">
        <v>0.22410511053607701</v>
      </c>
      <c r="AO16" s="17"/>
      <c r="AP16" s="17">
        <v>0.341247686562338</v>
      </c>
      <c r="AQ16" s="17">
        <v>0.34352115297998098</v>
      </c>
      <c r="AR16" s="17">
        <v>0.33524969149607198</v>
      </c>
      <c r="AS16" s="17"/>
      <c r="AT16" s="17">
        <v>0.276617030998623</v>
      </c>
      <c r="AU16" s="17">
        <v>0.32185449391332099</v>
      </c>
      <c r="AV16" s="17">
        <v>0.32870595535327501</v>
      </c>
      <c r="AW16" s="17">
        <v>0.36905776837978999</v>
      </c>
      <c r="AX16" s="17">
        <v>0.22155434020256201</v>
      </c>
      <c r="AY16" s="17"/>
      <c r="AZ16" s="17">
        <v>0.25304373111490602</v>
      </c>
      <c r="BA16" s="17">
        <v>0.22849620886667699</v>
      </c>
      <c r="BB16" s="17">
        <v>0.241513410005986</v>
      </c>
      <c r="BC16" s="17">
        <v>0.30098936253204001</v>
      </c>
      <c r="BD16" s="17">
        <v>0.359124852143202</v>
      </c>
      <c r="BE16" s="17">
        <v>0.27826931226595403</v>
      </c>
      <c r="BF16" s="17">
        <v>0.36860138883514398</v>
      </c>
      <c r="BG16" s="17">
        <v>0.32393583213015598</v>
      </c>
      <c r="BH16" s="17">
        <v>0.28849462107052998</v>
      </c>
      <c r="BI16" s="17">
        <v>0.27543068659377101</v>
      </c>
      <c r="BJ16" s="17">
        <v>0.30341914728520403</v>
      </c>
      <c r="BK16" s="17">
        <v>0.40670997524709301</v>
      </c>
      <c r="BL16" s="17">
        <v>0.36536387722320801</v>
      </c>
      <c r="BM16" s="17">
        <v>0.37670989811622202</v>
      </c>
      <c r="BN16" s="17">
        <v>0.33189582198059497</v>
      </c>
      <c r="BO16" s="17">
        <v>0.51799973604983196</v>
      </c>
      <c r="BP16" s="17"/>
      <c r="BQ16" s="17">
        <v>0.41024422363056501</v>
      </c>
      <c r="BR16" s="17">
        <v>0.27823150086096099</v>
      </c>
    </row>
    <row r="17" spans="2:70" x14ac:dyDescent="0.35">
      <c r="B17" s="18" t="s">
        <v>338</v>
      </c>
      <c r="C17" s="17">
        <v>0.23004575108724501</v>
      </c>
      <c r="D17" s="17">
        <v>0.19825732639927299</v>
      </c>
      <c r="E17" s="17">
        <v>0.26018477014077601</v>
      </c>
      <c r="F17" s="17"/>
      <c r="G17" s="17">
        <v>0.26404808224987297</v>
      </c>
      <c r="H17" s="17">
        <v>0.28607227736285501</v>
      </c>
      <c r="I17" s="17">
        <v>0.26305093000480601</v>
      </c>
      <c r="J17" s="17">
        <v>0.229239862185045</v>
      </c>
      <c r="K17" s="17">
        <v>0.20040062812069101</v>
      </c>
      <c r="L17" s="17">
        <v>0.15929734401589299</v>
      </c>
      <c r="M17" s="17"/>
      <c r="N17" s="17">
        <v>0.234218558472928</v>
      </c>
      <c r="O17" s="17">
        <v>0.23965204931370601</v>
      </c>
      <c r="P17" s="17">
        <v>0.203676860103783</v>
      </c>
      <c r="Q17" s="17">
        <v>0.23906814743715299</v>
      </c>
      <c r="R17" s="17"/>
      <c r="S17" s="17">
        <v>0.27962386495710001</v>
      </c>
      <c r="T17" s="17">
        <v>0.171967604339861</v>
      </c>
      <c r="U17" s="17">
        <v>0.269888818505441</v>
      </c>
      <c r="V17" s="17">
        <v>0.196519155883256</v>
      </c>
      <c r="W17" s="17">
        <v>0.168607965124314</v>
      </c>
      <c r="X17" s="17">
        <v>0.25148919429960298</v>
      </c>
      <c r="Y17" s="17">
        <v>0.22718163244172701</v>
      </c>
      <c r="Z17" s="17">
        <v>0.30479204620215999</v>
      </c>
      <c r="AA17" s="17">
        <v>0.222945760153381</v>
      </c>
      <c r="AB17" s="17">
        <v>0.25808948224420197</v>
      </c>
      <c r="AC17" s="17">
        <v>0.22109927088461001</v>
      </c>
      <c r="AD17" s="17">
        <v>0.20323023651750399</v>
      </c>
      <c r="AE17" s="17"/>
      <c r="AF17" s="17">
        <v>0.18591423494717199</v>
      </c>
      <c r="AG17" s="17">
        <v>0.23506069998512799</v>
      </c>
      <c r="AH17" s="17">
        <v>0.28511977081808398</v>
      </c>
      <c r="AI17" s="17"/>
      <c r="AJ17" s="17">
        <v>0.18291208750240401</v>
      </c>
      <c r="AK17" s="17">
        <v>0.29587348669055302</v>
      </c>
      <c r="AL17" s="17">
        <v>0.200827283097465</v>
      </c>
      <c r="AM17" s="17">
        <v>0.16192411317394101</v>
      </c>
      <c r="AN17" s="17">
        <v>0.247224581829144</v>
      </c>
      <c r="AO17" s="17"/>
      <c r="AP17" s="17">
        <v>0.18918077935219099</v>
      </c>
      <c r="AQ17" s="17">
        <v>0.29255176642883801</v>
      </c>
      <c r="AR17" s="17">
        <v>0.18703813799280899</v>
      </c>
      <c r="AS17" s="17"/>
      <c r="AT17" s="17">
        <v>0.19773186922865199</v>
      </c>
      <c r="AU17" s="17">
        <v>0.21586704731485801</v>
      </c>
      <c r="AV17" s="17">
        <v>0.26688510800373699</v>
      </c>
      <c r="AW17" s="17">
        <v>0.26991577325769101</v>
      </c>
      <c r="AX17" s="17">
        <v>0.30255639231747</v>
      </c>
      <c r="AY17" s="17"/>
      <c r="AZ17" s="17">
        <v>0.34620409314797301</v>
      </c>
      <c r="BA17" s="17">
        <v>0.29954334461673099</v>
      </c>
      <c r="BB17" s="17">
        <v>0.24096888184255799</v>
      </c>
      <c r="BC17" s="17">
        <v>0.23502725301866201</v>
      </c>
      <c r="BD17" s="17">
        <v>0.25448811052405901</v>
      </c>
      <c r="BE17" s="17">
        <v>0.20074801398042899</v>
      </c>
      <c r="BF17" s="17">
        <v>0.27566675260477103</v>
      </c>
      <c r="BG17" s="17">
        <v>0.22580591382715201</v>
      </c>
      <c r="BH17" s="17">
        <v>0.19824904773718499</v>
      </c>
      <c r="BI17" s="17">
        <v>0.22280747243823601</v>
      </c>
      <c r="BJ17" s="17">
        <v>0.22121941761060299</v>
      </c>
      <c r="BK17" s="17">
        <v>0.15764827036958301</v>
      </c>
      <c r="BL17" s="17">
        <v>0.25594641356759101</v>
      </c>
      <c r="BM17" s="17">
        <v>0.12962272323399701</v>
      </c>
      <c r="BN17" s="17">
        <v>0.228350033883118</v>
      </c>
      <c r="BO17" s="17">
        <v>0.24316142742670899</v>
      </c>
      <c r="BP17" s="17"/>
      <c r="BQ17" s="17">
        <v>0.29492004352119</v>
      </c>
      <c r="BR17" s="17">
        <v>0.19780376784306999</v>
      </c>
    </row>
    <row r="18" spans="2:70" x14ac:dyDescent="0.35">
      <c r="B18" s="18" t="s">
        <v>339</v>
      </c>
      <c r="C18" s="17">
        <v>0.147578008918716</v>
      </c>
      <c r="D18" s="17">
        <v>0.14738844824889999</v>
      </c>
      <c r="E18" s="17">
        <v>0.147011436643465</v>
      </c>
      <c r="F18" s="17"/>
      <c r="G18" s="17">
        <v>0.17004157472193801</v>
      </c>
      <c r="H18" s="17">
        <v>0.19994976258620001</v>
      </c>
      <c r="I18" s="17">
        <v>0.18389690767952499</v>
      </c>
      <c r="J18" s="17">
        <v>0.154277506573401</v>
      </c>
      <c r="K18" s="17">
        <v>0.100471312116838</v>
      </c>
      <c r="L18" s="17">
        <v>9.0497864417314694E-2</v>
      </c>
      <c r="M18" s="17"/>
      <c r="N18" s="17">
        <v>0.15540930914068499</v>
      </c>
      <c r="O18" s="17">
        <v>0.12916057325532501</v>
      </c>
      <c r="P18" s="17">
        <v>0.16927984827967099</v>
      </c>
      <c r="Q18" s="17">
        <v>0.13780823454552801</v>
      </c>
      <c r="R18" s="17"/>
      <c r="S18" s="17">
        <v>0.18577421287742099</v>
      </c>
      <c r="T18" s="17">
        <v>0.14126960169788699</v>
      </c>
      <c r="U18" s="17">
        <v>0.119450511762538</v>
      </c>
      <c r="V18" s="17">
        <v>0.17291946771842201</v>
      </c>
      <c r="W18" s="17">
        <v>0.11203441809775901</v>
      </c>
      <c r="X18" s="17">
        <v>0.19808175435595299</v>
      </c>
      <c r="Y18" s="17">
        <v>9.8285296220170904E-2</v>
      </c>
      <c r="Z18" s="17">
        <v>0.146245801780889</v>
      </c>
      <c r="AA18" s="17">
        <v>0.16306836877359501</v>
      </c>
      <c r="AB18" s="17">
        <v>0.117786161286108</v>
      </c>
      <c r="AC18" s="17">
        <v>8.8399925245674402E-2</v>
      </c>
      <c r="AD18" s="17">
        <v>0.195926493501386</v>
      </c>
      <c r="AE18" s="17"/>
      <c r="AF18" s="17">
        <v>0.13790162554180599</v>
      </c>
      <c r="AG18" s="17">
        <v>0.15874490960146201</v>
      </c>
      <c r="AH18" s="17">
        <v>0.13851632614729101</v>
      </c>
      <c r="AI18" s="17"/>
      <c r="AJ18" s="17">
        <v>0.13858469373176499</v>
      </c>
      <c r="AK18" s="17">
        <v>0.182355301598739</v>
      </c>
      <c r="AL18" s="17">
        <v>0.13824564337537801</v>
      </c>
      <c r="AM18" s="17">
        <v>0.102654660797853</v>
      </c>
      <c r="AN18" s="17">
        <v>0.102747358754241</v>
      </c>
      <c r="AO18" s="17"/>
      <c r="AP18" s="17">
        <v>0.14665352716173499</v>
      </c>
      <c r="AQ18" s="17">
        <v>0.17969134558774499</v>
      </c>
      <c r="AR18" s="17">
        <v>0.170874223104623</v>
      </c>
      <c r="AS18" s="17"/>
      <c r="AT18" s="17">
        <v>0.13205609675277599</v>
      </c>
      <c r="AU18" s="17">
        <v>0.117049627104724</v>
      </c>
      <c r="AV18" s="17">
        <v>0.14914885756499499</v>
      </c>
      <c r="AW18" s="17">
        <v>0.22377103724097899</v>
      </c>
      <c r="AX18" s="17">
        <v>0.29379027860800899</v>
      </c>
      <c r="AY18" s="17"/>
      <c r="AZ18" s="17">
        <v>0</v>
      </c>
      <c r="BA18" s="17">
        <v>0.14390553181440199</v>
      </c>
      <c r="BB18" s="17">
        <v>0.20561003945265199</v>
      </c>
      <c r="BC18" s="17">
        <v>0.105837722741564</v>
      </c>
      <c r="BD18" s="17">
        <v>0.187759104695708</v>
      </c>
      <c r="BE18" s="17">
        <v>0.14192175513101901</v>
      </c>
      <c r="BF18" s="17">
        <v>0.22047900678642399</v>
      </c>
      <c r="BG18" s="17">
        <v>0.14999375385674901</v>
      </c>
      <c r="BH18" s="17">
        <v>0.12748122422313499</v>
      </c>
      <c r="BI18" s="17">
        <v>9.0595155714763106E-2</v>
      </c>
      <c r="BJ18" s="17">
        <v>0.159128763098037</v>
      </c>
      <c r="BK18" s="17">
        <v>0.14628343124225801</v>
      </c>
      <c r="BL18" s="17">
        <v>0.15896358568647101</v>
      </c>
      <c r="BM18" s="17">
        <v>5.6634413419509498E-2</v>
      </c>
      <c r="BN18" s="17">
        <v>2.3338048854985201E-2</v>
      </c>
      <c r="BO18" s="17">
        <v>0.20204216759854501</v>
      </c>
      <c r="BP18" s="17"/>
      <c r="BQ18" s="17">
        <v>0.21401415850817401</v>
      </c>
      <c r="BR18" s="17">
        <v>0.118179523726713</v>
      </c>
    </row>
    <row r="19" spans="2:70" ht="29" x14ac:dyDescent="0.35">
      <c r="B19" s="18" t="s">
        <v>337</v>
      </c>
      <c r="C19" s="17">
        <v>0.143862533175767</v>
      </c>
      <c r="D19" s="17">
        <v>0.11974284927468699</v>
      </c>
      <c r="E19" s="17">
        <v>0.16640937513332399</v>
      </c>
      <c r="F19" s="17"/>
      <c r="G19" s="17">
        <v>0.239424425968563</v>
      </c>
      <c r="H19" s="17">
        <v>0.23784178915816401</v>
      </c>
      <c r="I19" s="17">
        <v>0.179235413930068</v>
      </c>
      <c r="J19" s="17">
        <v>0.124745965210024</v>
      </c>
      <c r="K19" s="17">
        <v>7.9277906986607499E-2</v>
      </c>
      <c r="L19" s="17">
        <v>3.97785860078518E-2</v>
      </c>
      <c r="M19" s="17"/>
      <c r="N19" s="17">
        <v>0.1486315525986</v>
      </c>
      <c r="O19" s="17">
        <v>0.12812990635924401</v>
      </c>
      <c r="P19" s="17">
        <v>0.13912024417848401</v>
      </c>
      <c r="Q19" s="17">
        <v>0.160628164356519</v>
      </c>
      <c r="R19" s="17"/>
      <c r="S19" s="17">
        <v>0.24707625162987301</v>
      </c>
      <c r="T19" s="17">
        <v>0.114739120153819</v>
      </c>
      <c r="U19" s="17">
        <v>0.104384139085606</v>
      </c>
      <c r="V19" s="17">
        <v>9.6585869881388398E-2</v>
      </c>
      <c r="W19" s="17">
        <v>6.6925662065019903E-2</v>
      </c>
      <c r="X19" s="17">
        <v>0.14342343727840101</v>
      </c>
      <c r="Y19" s="17">
        <v>0.15529855770694501</v>
      </c>
      <c r="Z19" s="17">
        <v>0.23283279028290699</v>
      </c>
      <c r="AA19" s="17">
        <v>0.101054392658494</v>
      </c>
      <c r="AB19" s="17">
        <v>0.129707410804243</v>
      </c>
      <c r="AC19" s="17">
        <v>0.18893338738020399</v>
      </c>
      <c r="AD19" s="17">
        <v>0.236230640694402</v>
      </c>
      <c r="AE19" s="17"/>
      <c r="AF19" s="17">
        <v>9.16761339958862E-2</v>
      </c>
      <c r="AG19" s="17">
        <v>0.14420517952952</v>
      </c>
      <c r="AH19" s="17">
        <v>0.22574201690703699</v>
      </c>
      <c r="AI19" s="17"/>
      <c r="AJ19" s="17">
        <v>9.4691972747003403E-2</v>
      </c>
      <c r="AK19" s="17">
        <v>0.19719860810782699</v>
      </c>
      <c r="AL19" s="17">
        <v>0.110923989047108</v>
      </c>
      <c r="AM19" s="17">
        <v>0.23402260045120599</v>
      </c>
      <c r="AN19" s="17">
        <v>0.187656199179035</v>
      </c>
      <c r="AO19" s="17"/>
      <c r="AP19" s="17">
        <v>0.12056853534758299</v>
      </c>
      <c r="AQ19" s="17">
        <v>0.197895948677803</v>
      </c>
      <c r="AR19" s="17">
        <v>0.109932835768472</v>
      </c>
      <c r="AS19" s="17"/>
      <c r="AT19" s="17">
        <v>0.12622772279387701</v>
      </c>
      <c r="AU19" s="17">
        <v>0.17750825374136001</v>
      </c>
      <c r="AV19" s="17">
        <v>0.140294681685705</v>
      </c>
      <c r="AW19" s="17">
        <v>0.18299010496086601</v>
      </c>
      <c r="AX19" s="17">
        <v>0.14292278479887999</v>
      </c>
      <c r="AY19" s="17"/>
      <c r="AZ19" s="17">
        <v>0</v>
      </c>
      <c r="BA19" s="17">
        <v>0.116244603740875</v>
      </c>
      <c r="BB19" s="17">
        <v>0.176675332680514</v>
      </c>
      <c r="BC19" s="17">
        <v>0.128557655623419</v>
      </c>
      <c r="BD19" s="17">
        <v>0.15704894248123399</v>
      </c>
      <c r="BE19" s="17">
        <v>0.14494428337189</v>
      </c>
      <c r="BF19" s="17">
        <v>0.150004209481373</v>
      </c>
      <c r="BG19" s="17">
        <v>0.103136667260388</v>
      </c>
      <c r="BH19" s="17">
        <v>0.11701928098051299</v>
      </c>
      <c r="BI19" s="17">
        <v>0.16366500097805001</v>
      </c>
      <c r="BJ19" s="17">
        <v>0.14275256079995799</v>
      </c>
      <c r="BK19" s="17">
        <v>0.16306374536533599</v>
      </c>
      <c r="BL19" s="17">
        <v>0.16154427397318399</v>
      </c>
      <c r="BM19" s="17">
        <v>0.151440290246626</v>
      </c>
      <c r="BN19" s="17">
        <v>0.172705291049815</v>
      </c>
      <c r="BO19" s="17">
        <v>0.227586315915392</v>
      </c>
      <c r="BP19" s="17"/>
      <c r="BQ19" s="17">
        <v>0.18019000831648099</v>
      </c>
      <c r="BR19" s="17">
        <v>0.124869168729504</v>
      </c>
    </row>
    <row r="20" spans="2:70" x14ac:dyDescent="0.35">
      <c r="B20" s="18" t="s">
        <v>340</v>
      </c>
      <c r="C20" s="17">
        <v>8.2243579884060503E-2</v>
      </c>
      <c r="D20" s="17">
        <v>7.9286352375035105E-2</v>
      </c>
      <c r="E20" s="17">
        <v>8.4212671446755802E-2</v>
      </c>
      <c r="F20" s="17"/>
      <c r="G20" s="17">
        <v>6.9166178870827405E-2</v>
      </c>
      <c r="H20" s="17">
        <v>0.116462016815108</v>
      </c>
      <c r="I20" s="17">
        <v>0.11313131529682401</v>
      </c>
      <c r="J20" s="17">
        <v>9.5729443613853105E-2</v>
      </c>
      <c r="K20" s="17">
        <v>4.9576812674085001E-2</v>
      </c>
      <c r="L20" s="17">
        <v>5.1199954871141803E-2</v>
      </c>
      <c r="M20" s="17"/>
      <c r="N20" s="17">
        <v>0.104267933324697</v>
      </c>
      <c r="O20" s="17">
        <v>9.2057720255932604E-2</v>
      </c>
      <c r="P20" s="17">
        <v>6.0039221496949603E-2</v>
      </c>
      <c r="Q20" s="17">
        <v>6.7887298233937604E-2</v>
      </c>
      <c r="R20" s="17"/>
      <c r="S20" s="17">
        <v>0.160474570402552</v>
      </c>
      <c r="T20" s="17">
        <v>5.6611540813481798E-2</v>
      </c>
      <c r="U20" s="17">
        <v>3.62296906493213E-2</v>
      </c>
      <c r="V20" s="17">
        <v>5.69775875667956E-2</v>
      </c>
      <c r="W20" s="17">
        <v>3.58483769116371E-2</v>
      </c>
      <c r="X20" s="17">
        <v>9.8474357278087496E-2</v>
      </c>
      <c r="Y20" s="17">
        <v>5.2455917835980297E-2</v>
      </c>
      <c r="Z20" s="17">
        <v>0.101159267308869</v>
      </c>
      <c r="AA20" s="17">
        <v>5.4134072756412403E-2</v>
      </c>
      <c r="AB20" s="17">
        <v>9.6522141625410202E-2</v>
      </c>
      <c r="AC20" s="17">
        <v>0.14186775648497399</v>
      </c>
      <c r="AD20" s="17">
        <v>0.115442594955481</v>
      </c>
      <c r="AE20" s="17"/>
      <c r="AF20" s="17">
        <v>6.3833101679616699E-2</v>
      </c>
      <c r="AG20" s="17">
        <v>9.1126832678465899E-2</v>
      </c>
      <c r="AH20" s="17">
        <v>0.102208701469457</v>
      </c>
      <c r="AI20" s="17"/>
      <c r="AJ20" s="17">
        <v>8.2528577455437999E-2</v>
      </c>
      <c r="AK20" s="17">
        <v>0.113627518801193</v>
      </c>
      <c r="AL20" s="17">
        <v>1.5779332649466599E-2</v>
      </c>
      <c r="AM20" s="17">
        <v>0.13340907235055099</v>
      </c>
      <c r="AN20" s="17">
        <v>9.0315843474604904E-2</v>
      </c>
      <c r="AO20" s="17"/>
      <c r="AP20" s="17">
        <v>6.64491740933396E-2</v>
      </c>
      <c r="AQ20" s="17">
        <v>0.115848001229005</v>
      </c>
      <c r="AR20" s="17">
        <v>3.51903835261312E-2</v>
      </c>
      <c r="AS20" s="17"/>
      <c r="AT20" s="17">
        <v>7.3296531170583101E-2</v>
      </c>
      <c r="AU20" s="17">
        <v>6.1956968362295597E-2</v>
      </c>
      <c r="AV20" s="17">
        <v>0.101195568440737</v>
      </c>
      <c r="AW20" s="17">
        <v>9.4962622484278794E-2</v>
      </c>
      <c r="AX20" s="17">
        <v>7.5862944116270703E-2</v>
      </c>
      <c r="AY20" s="17"/>
      <c r="AZ20" s="17">
        <v>0</v>
      </c>
      <c r="BA20" s="17">
        <v>7.0215012033935195E-2</v>
      </c>
      <c r="BB20" s="17">
        <v>8.1682199750629306E-2</v>
      </c>
      <c r="BC20" s="17">
        <v>6.3006557646397898E-2</v>
      </c>
      <c r="BD20" s="17">
        <v>9.4392562990527895E-2</v>
      </c>
      <c r="BE20" s="17">
        <v>9.0846685870076299E-2</v>
      </c>
      <c r="BF20" s="17">
        <v>0.10500861040288501</v>
      </c>
      <c r="BG20" s="17">
        <v>0.100713748913746</v>
      </c>
      <c r="BH20" s="17">
        <v>4.9387091330098297E-2</v>
      </c>
      <c r="BI20" s="17">
        <v>6.6476747805430794E-2</v>
      </c>
      <c r="BJ20" s="17">
        <v>0.10527842903764199</v>
      </c>
      <c r="BK20" s="17">
        <v>7.3683303115742199E-2</v>
      </c>
      <c r="BL20" s="17">
        <v>5.2220348386519802E-2</v>
      </c>
      <c r="BM20" s="17">
        <v>2.9342732396299E-2</v>
      </c>
      <c r="BN20" s="17">
        <v>8.7226512642609499E-2</v>
      </c>
      <c r="BO20" s="17">
        <v>0.16503440550363899</v>
      </c>
      <c r="BP20" s="17"/>
      <c r="BQ20" s="17">
        <v>0.148077712534888</v>
      </c>
      <c r="BR20" s="17">
        <v>5.3759227687008797E-2</v>
      </c>
    </row>
    <row r="21" spans="2:70" x14ac:dyDescent="0.35">
      <c r="B21" s="18" t="s">
        <v>129</v>
      </c>
      <c r="C21" s="17">
        <v>7.4479315090720394E-2</v>
      </c>
      <c r="D21" s="17">
        <v>5.4810210509297602E-2</v>
      </c>
      <c r="E21" s="17">
        <v>9.2584722224453006E-2</v>
      </c>
      <c r="F21" s="17"/>
      <c r="G21" s="17">
        <v>5.9631950754052102E-2</v>
      </c>
      <c r="H21" s="17">
        <v>6.1765273937535101E-2</v>
      </c>
      <c r="I21" s="17">
        <v>8.6734884295857698E-2</v>
      </c>
      <c r="J21" s="17">
        <v>6.5749434603070506E-2</v>
      </c>
      <c r="K21" s="17">
        <v>6.7941622146576203E-2</v>
      </c>
      <c r="L21" s="17">
        <v>9.5416352580256603E-2</v>
      </c>
      <c r="M21" s="17"/>
      <c r="N21" s="17">
        <v>4.9304117700351403E-2</v>
      </c>
      <c r="O21" s="17">
        <v>9.3153953110168705E-2</v>
      </c>
      <c r="P21" s="17">
        <v>5.85131908863466E-2</v>
      </c>
      <c r="Q21" s="17">
        <v>9.5960150714416298E-2</v>
      </c>
      <c r="R21" s="17"/>
      <c r="S21" s="17">
        <v>7.7613953969587604E-2</v>
      </c>
      <c r="T21" s="17">
        <v>7.4232442354000602E-2</v>
      </c>
      <c r="U21" s="17">
        <v>0.101586570078115</v>
      </c>
      <c r="V21" s="17">
        <v>3.2686440974859003E-2</v>
      </c>
      <c r="W21" s="17">
        <v>0.100272207627221</v>
      </c>
      <c r="X21" s="17">
        <v>8.0507368265598206E-2</v>
      </c>
      <c r="Y21" s="17">
        <v>0.10853095773624399</v>
      </c>
      <c r="Z21" s="17">
        <v>9.6245902588679599E-2</v>
      </c>
      <c r="AA21" s="17">
        <v>5.7933845699200501E-2</v>
      </c>
      <c r="AB21" s="17">
        <v>3.8689107796025198E-2</v>
      </c>
      <c r="AC21" s="17">
        <v>0.119582258506957</v>
      </c>
      <c r="AD21" s="17">
        <v>2.2597244100448399E-2</v>
      </c>
      <c r="AE21" s="17"/>
      <c r="AF21" s="17">
        <v>6.1311853722350103E-2</v>
      </c>
      <c r="AG21" s="17">
        <v>6.9244922029718797E-2</v>
      </c>
      <c r="AH21" s="17">
        <v>0.12824682289150099</v>
      </c>
      <c r="AI21" s="17"/>
      <c r="AJ21" s="17">
        <v>7.1444778948256099E-2</v>
      </c>
      <c r="AK21" s="17">
        <v>6.2265431097485897E-2</v>
      </c>
      <c r="AL21" s="17">
        <v>7.9141289762120703E-2</v>
      </c>
      <c r="AM21" s="17">
        <v>6.83401813899919E-2</v>
      </c>
      <c r="AN21" s="17">
        <v>0.13514640525810201</v>
      </c>
      <c r="AO21" s="17"/>
      <c r="AP21" s="17">
        <v>7.28189885495166E-2</v>
      </c>
      <c r="AQ21" s="17">
        <v>5.4775551090656099E-2</v>
      </c>
      <c r="AR21" s="17">
        <v>4.0742128119652603E-2</v>
      </c>
      <c r="AS21" s="17"/>
      <c r="AT21" s="17">
        <v>7.9481534265876494E-2</v>
      </c>
      <c r="AU21" s="17">
        <v>7.0284921883424098E-2</v>
      </c>
      <c r="AV21" s="17">
        <v>7.39682371161723E-2</v>
      </c>
      <c r="AW21" s="17">
        <v>3.4150042085114997E-2</v>
      </c>
      <c r="AX21" s="17">
        <v>0</v>
      </c>
      <c r="AY21" s="17"/>
      <c r="AZ21" s="17">
        <v>0.21174378279338599</v>
      </c>
      <c r="BA21" s="17">
        <v>9.5529693478952502E-2</v>
      </c>
      <c r="BB21" s="17">
        <v>0.124330225400375</v>
      </c>
      <c r="BC21" s="17">
        <v>8.0411764004615499E-2</v>
      </c>
      <c r="BD21" s="17">
        <v>8.5292595085266598E-2</v>
      </c>
      <c r="BE21" s="17">
        <v>6.0569776378989401E-2</v>
      </c>
      <c r="BF21" s="17">
        <v>8.2870888286601205E-2</v>
      </c>
      <c r="BG21" s="17">
        <v>3.7999837758386203E-2</v>
      </c>
      <c r="BH21" s="17">
        <v>5.6094644609396199E-2</v>
      </c>
      <c r="BI21" s="17">
        <v>7.0583466891653304E-2</v>
      </c>
      <c r="BJ21" s="17">
        <v>8.1919550138410999E-2</v>
      </c>
      <c r="BK21" s="17">
        <v>1.7162679287592499E-2</v>
      </c>
      <c r="BL21" s="17">
        <v>2.4406321810606101E-2</v>
      </c>
      <c r="BM21" s="17">
        <v>2.5311413261489599E-2</v>
      </c>
      <c r="BN21" s="17">
        <v>2.8935270622279099E-2</v>
      </c>
      <c r="BO21" s="17">
        <v>4.11688810419268E-2</v>
      </c>
      <c r="BP21" s="17"/>
      <c r="BQ21" s="17">
        <v>3.0489060641800101E-2</v>
      </c>
      <c r="BR21" s="17">
        <v>9.4147646154949999E-2</v>
      </c>
    </row>
    <row r="22" spans="2:70" x14ac:dyDescent="0.35">
      <c r="B22" s="18" t="s">
        <v>130</v>
      </c>
      <c r="C22" s="19">
        <v>4.5376914673338299E-2</v>
      </c>
      <c r="D22" s="19">
        <v>5.8532077092994801E-2</v>
      </c>
      <c r="E22" s="19">
        <v>3.2762557507975097E-2</v>
      </c>
      <c r="F22" s="19"/>
      <c r="G22" s="19">
        <v>2.56330061622232E-2</v>
      </c>
      <c r="H22" s="19">
        <v>1.7790690401328701E-2</v>
      </c>
      <c r="I22" s="19">
        <v>2.3615891393246199E-2</v>
      </c>
      <c r="J22" s="19">
        <v>7.1842991766498193E-2</v>
      </c>
      <c r="K22" s="19">
        <v>5.2416560956224899E-2</v>
      </c>
      <c r="L22" s="19">
        <v>7.1863774783821596E-2</v>
      </c>
      <c r="M22" s="19"/>
      <c r="N22" s="19">
        <v>4.3004209923422798E-2</v>
      </c>
      <c r="O22" s="19">
        <v>4.1402967029287703E-2</v>
      </c>
      <c r="P22" s="19">
        <v>4.4220284470008503E-2</v>
      </c>
      <c r="Q22" s="19">
        <v>5.1714611978604601E-2</v>
      </c>
      <c r="R22" s="19"/>
      <c r="S22" s="19">
        <v>3.7994064521526101E-2</v>
      </c>
      <c r="T22" s="19">
        <v>4.8366579377080401E-2</v>
      </c>
      <c r="U22" s="19">
        <v>2.71021651904149E-2</v>
      </c>
      <c r="V22" s="19">
        <v>9.1847733098113601E-2</v>
      </c>
      <c r="W22" s="19">
        <v>6.2923820536930603E-2</v>
      </c>
      <c r="X22" s="19">
        <v>4.4387578070296398E-2</v>
      </c>
      <c r="Y22" s="19">
        <v>3.0155199501220298E-2</v>
      </c>
      <c r="Z22" s="19">
        <v>4.91857683483682E-2</v>
      </c>
      <c r="AA22" s="19">
        <v>2.5176708673872599E-2</v>
      </c>
      <c r="AB22" s="19">
        <v>6.4724532578986096E-2</v>
      </c>
      <c r="AC22" s="19">
        <v>2.82633066394141E-2</v>
      </c>
      <c r="AD22" s="19">
        <v>0</v>
      </c>
      <c r="AE22" s="19"/>
      <c r="AF22" s="19">
        <v>6.2030213902310803E-2</v>
      </c>
      <c r="AG22" s="19">
        <v>3.53192652712149E-2</v>
      </c>
      <c r="AH22" s="19">
        <v>4.5192313908416999E-2</v>
      </c>
      <c r="AI22" s="19"/>
      <c r="AJ22" s="19">
        <v>6.5281866240004899E-2</v>
      </c>
      <c r="AK22" s="19">
        <v>3.0630915863364899E-2</v>
      </c>
      <c r="AL22" s="19">
        <v>3.06192321281007E-2</v>
      </c>
      <c r="AM22" s="19">
        <v>0</v>
      </c>
      <c r="AN22" s="19">
        <v>6.6361325713098496E-2</v>
      </c>
      <c r="AO22" s="19"/>
      <c r="AP22" s="19">
        <v>5.1017659315396598E-2</v>
      </c>
      <c r="AQ22" s="19">
        <v>3.8058859452539999E-2</v>
      </c>
      <c r="AR22" s="19">
        <v>2.52829569821157E-2</v>
      </c>
      <c r="AS22" s="19"/>
      <c r="AT22" s="19">
        <v>6.5030979535849104E-2</v>
      </c>
      <c r="AU22" s="19">
        <v>3.0472231083771999E-2</v>
      </c>
      <c r="AV22" s="19">
        <v>3.7550781329701299E-2</v>
      </c>
      <c r="AW22" s="19">
        <v>3.0686755453744899E-2</v>
      </c>
      <c r="AX22" s="19">
        <v>3.8505824358244803E-2</v>
      </c>
      <c r="AY22" s="19"/>
      <c r="AZ22" s="19">
        <v>0.100063804372673</v>
      </c>
      <c r="BA22" s="19">
        <v>5.3555415632686301E-2</v>
      </c>
      <c r="BB22" s="19">
        <v>3.6847417357670997E-2</v>
      </c>
      <c r="BC22" s="19">
        <v>7.9960680724659394E-2</v>
      </c>
      <c r="BD22" s="19">
        <v>3.56065446315596E-2</v>
      </c>
      <c r="BE22" s="19">
        <v>5.18319468865047E-2</v>
      </c>
      <c r="BF22" s="19">
        <v>3.4696778281690301E-2</v>
      </c>
      <c r="BG22" s="19">
        <v>1.7743520458864698E-2</v>
      </c>
      <c r="BH22" s="19">
        <v>3.3221667449142601E-2</v>
      </c>
      <c r="BI22" s="19">
        <v>1.9998366266913599E-2</v>
      </c>
      <c r="BJ22" s="19">
        <v>4.7010024879684399E-2</v>
      </c>
      <c r="BK22" s="19">
        <v>4.0822962663052999E-2</v>
      </c>
      <c r="BL22" s="19">
        <v>6.9478125851643896E-2</v>
      </c>
      <c r="BM22" s="19">
        <v>5.1061434690637099E-2</v>
      </c>
      <c r="BN22" s="19">
        <v>6.4229636942789894E-2</v>
      </c>
      <c r="BO22" s="19">
        <v>4.6756366490278402E-2</v>
      </c>
      <c r="BP22" s="19"/>
      <c r="BQ22" s="19">
        <v>2.9792205660601902E-2</v>
      </c>
      <c r="BR22" s="19">
        <v>5.3981741195033399E-2</v>
      </c>
    </row>
    <row r="23" spans="2:70" x14ac:dyDescent="0.35">
      <c r="B23" s="16"/>
    </row>
    <row r="24" spans="2:70" x14ac:dyDescent="0.35">
      <c r="B24" t="s">
        <v>98</v>
      </c>
    </row>
    <row r="25" spans="2:70" x14ac:dyDescent="0.35">
      <c r="B25" t="s">
        <v>99</v>
      </c>
    </row>
    <row r="27" spans="2:70" x14ac:dyDescent="0.35">
      <c r="B27" s="8" t="str">
        <f>HYPERLINK("#'Contents'!A1", "Return to Contents")</f>
        <v>Return to Contents</v>
      </c>
    </row>
  </sheetData>
  <mergeCells count="11">
    <mergeCell ref="BQ5:BR5"/>
    <mergeCell ref="D5:E5"/>
    <mergeCell ref="G5:L5"/>
    <mergeCell ref="N5:Q5"/>
    <mergeCell ref="S5:AD5"/>
    <mergeCell ref="AF5:AH5"/>
    <mergeCell ref="D2:BJ2"/>
    <mergeCell ref="AJ5:AN5"/>
    <mergeCell ref="AP5:AR5"/>
    <mergeCell ref="AT5:AX5"/>
    <mergeCell ref="AZ5:BO5"/>
  </mergeCells>
  <pageMargins left="0.7" right="0.7" top="0.75" bottom="0.75" header="0.3" footer="0.3"/>
  <pageSetup paperSize="9" orientation="portrait" horizontalDpi="300" verticalDpi="300"/>
  <drawing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dimension ref="B2:BR27"/>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67" width="10.7265625" customWidth="1"/>
    <col min="68" max="68" width="2.1796875" customWidth="1"/>
    <col min="69" max="70" width="10.7265625" customWidth="1"/>
    <col min="71" max="71" width="2.1796875" customWidth="1"/>
  </cols>
  <sheetData>
    <row r="2" spans="2:70" ht="40" customHeight="1" x14ac:dyDescent="0.35">
      <c r="D2" s="29" t="s">
        <v>344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row>
    <row r="5" spans="2:70" ht="30" customHeight="1" x14ac:dyDescent="0.35">
      <c r="B5" s="15"/>
      <c r="C5" s="15"/>
      <c r="D5" s="30" t="s">
        <v>74</v>
      </c>
      <c r="E5" s="30"/>
      <c r="F5" s="15"/>
      <c r="G5" s="30" t="s">
        <v>75</v>
      </c>
      <c r="H5" s="30"/>
      <c r="I5" s="30"/>
      <c r="J5" s="30"/>
      <c r="K5" s="30"/>
      <c r="L5" s="30"/>
      <c r="M5" s="15"/>
      <c r="N5" s="30" t="s">
        <v>76</v>
      </c>
      <c r="O5" s="30"/>
      <c r="P5" s="30"/>
      <c r="Q5" s="30"/>
      <c r="R5" s="15"/>
      <c r="S5" s="30" t="s">
        <v>77</v>
      </c>
      <c r="T5" s="30"/>
      <c r="U5" s="30"/>
      <c r="V5" s="30"/>
      <c r="W5" s="30"/>
      <c r="X5" s="30"/>
      <c r="Y5" s="30"/>
      <c r="Z5" s="30"/>
      <c r="AA5" s="30"/>
      <c r="AB5" s="30"/>
      <c r="AC5" s="30"/>
      <c r="AD5" s="30"/>
      <c r="AE5" s="15"/>
      <c r="AF5" s="30" t="s">
        <v>78</v>
      </c>
      <c r="AG5" s="30"/>
      <c r="AH5" s="30"/>
      <c r="AI5" s="15"/>
      <c r="AJ5" s="30" t="s">
        <v>79</v>
      </c>
      <c r="AK5" s="30"/>
      <c r="AL5" s="30"/>
      <c r="AM5" s="30"/>
      <c r="AN5" s="30"/>
      <c r="AO5" s="15"/>
      <c r="AP5" s="30" t="s">
        <v>80</v>
      </c>
      <c r="AQ5" s="30"/>
      <c r="AR5" s="30"/>
      <c r="AS5" s="15"/>
      <c r="AT5" s="30" t="s">
        <v>81</v>
      </c>
      <c r="AU5" s="30"/>
      <c r="AV5" s="30"/>
      <c r="AW5" s="30"/>
      <c r="AX5" s="30"/>
      <c r="AY5" s="15"/>
      <c r="AZ5" s="30" t="s">
        <v>82</v>
      </c>
      <c r="BA5" s="30"/>
      <c r="BB5" s="30"/>
      <c r="BC5" s="30"/>
      <c r="BD5" s="30"/>
      <c r="BE5" s="30"/>
      <c r="BF5" s="30"/>
      <c r="BG5" s="30"/>
      <c r="BH5" s="30"/>
      <c r="BI5" s="30"/>
      <c r="BJ5" s="30"/>
      <c r="BK5" s="30"/>
      <c r="BL5" s="30"/>
      <c r="BM5" s="30"/>
      <c r="BN5" s="30"/>
      <c r="BO5" s="30"/>
      <c r="BP5" s="15"/>
      <c r="BQ5" s="30" t="s">
        <v>83</v>
      </c>
      <c r="BR5" s="30"/>
    </row>
    <row r="6" spans="2:7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46</v>
      </c>
      <c r="AQ6" s="12" t="s">
        <v>47</v>
      </c>
      <c r="AR6" s="12" t="s">
        <v>50</v>
      </c>
      <c r="AT6" s="12" t="s">
        <v>51</v>
      </c>
      <c r="AU6" s="12" t="s">
        <v>52</v>
      </c>
      <c r="AV6" s="12" t="s">
        <v>53</v>
      </c>
      <c r="AW6" s="12" t="s">
        <v>54</v>
      </c>
      <c r="AX6" s="12" t="s">
        <v>55</v>
      </c>
      <c r="AZ6" s="12" t="s">
        <v>56</v>
      </c>
      <c r="BA6" s="12" t="s">
        <v>57</v>
      </c>
      <c r="BB6" s="12" t="s">
        <v>58</v>
      </c>
      <c r="BC6" s="12" t="s">
        <v>59</v>
      </c>
      <c r="BD6" s="12" t="s">
        <v>60</v>
      </c>
      <c r="BE6" s="12" t="s">
        <v>61</v>
      </c>
      <c r="BF6" s="12" t="s">
        <v>62</v>
      </c>
      <c r="BG6" s="12" t="s">
        <v>63</v>
      </c>
      <c r="BH6" s="12" t="s">
        <v>64</v>
      </c>
      <c r="BI6" s="12" t="s">
        <v>65</v>
      </c>
      <c r="BJ6" s="12" t="s">
        <v>66</v>
      </c>
      <c r="BK6" s="12" t="s">
        <v>67</v>
      </c>
      <c r="BL6" s="12" t="s">
        <v>68</v>
      </c>
      <c r="BM6" s="12" t="s">
        <v>69</v>
      </c>
      <c r="BN6" s="12" t="s">
        <v>70</v>
      </c>
      <c r="BO6" s="12" t="s">
        <v>71</v>
      </c>
      <c r="BQ6" s="12" t="s">
        <v>72</v>
      </c>
      <c r="BR6" s="12" t="s">
        <v>73</v>
      </c>
    </row>
    <row r="7" spans="2:70" ht="30" customHeight="1" x14ac:dyDescent="0.35">
      <c r="B7" s="10" t="s">
        <v>19</v>
      </c>
      <c r="C7" s="10">
        <v>4012</v>
      </c>
      <c r="D7" s="10">
        <v>1971</v>
      </c>
      <c r="E7" s="10">
        <v>2028</v>
      </c>
      <c r="F7" s="10"/>
      <c r="G7" s="10">
        <v>497</v>
      </c>
      <c r="H7" s="10">
        <v>704</v>
      </c>
      <c r="I7" s="10">
        <v>694</v>
      </c>
      <c r="J7" s="10">
        <v>693</v>
      </c>
      <c r="K7" s="10">
        <v>571</v>
      </c>
      <c r="L7" s="10">
        <v>853</v>
      </c>
      <c r="M7" s="10"/>
      <c r="N7" s="10">
        <v>1178</v>
      </c>
      <c r="O7" s="10">
        <v>1131</v>
      </c>
      <c r="P7" s="10">
        <v>781</v>
      </c>
      <c r="Q7" s="10">
        <v>909</v>
      </c>
      <c r="R7" s="10"/>
      <c r="S7" s="10">
        <v>563</v>
      </c>
      <c r="T7" s="10">
        <v>553</v>
      </c>
      <c r="U7" s="10">
        <v>314</v>
      </c>
      <c r="V7" s="10">
        <v>343</v>
      </c>
      <c r="W7" s="10">
        <v>293</v>
      </c>
      <c r="X7" s="10">
        <v>376</v>
      </c>
      <c r="Y7" s="10">
        <v>336</v>
      </c>
      <c r="Z7" s="10">
        <v>171</v>
      </c>
      <c r="AA7" s="10">
        <v>447</v>
      </c>
      <c r="AB7" s="10">
        <v>337</v>
      </c>
      <c r="AC7" s="10">
        <v>188</v>
      </c>
      <c r="AD7" s="10">
        <v>91</v>
      </c>
      <c r="AE7" s="10"/>
      <c r="AF7" s="10">
        <v>1421</v>
      </c>
      <c r="AG7" s="10">
        <v>1665</v>
      </c>
      <c r="AH7" s="10">
        <v>577</v>
      </c>
      <c r="AI7" s="10"/>
      <c r="AJ7" s="10">
        <v>1433</v>
      </c>
      <c r="AK7" s="10">
        <v>1082</v>
      </c>
      <c r="AL7" s="10">
        <v>299</v>
      </c>
      <c r="AM7" s="10">
        <v>42</v>
      </c>
      <c r="AN7" s="10">
        <v>541</v>
      </c>
      <c r="AO7" s="10"/>
      <c r="AP7" s="10">
        <v>878</v>
      </c>
      <c r="AQ7" s="10">
        <v>1369</v>
      </c>
      <c r="AR7" s="10">
        <v>264</v>
      </c>
      <c r="AS7" s="10"/>
      <c r="AT7" s="10">
        <v>929</v>
      </c>
      <c r="AU7" s="10">
        <v>932</v>
      </c>
      <c r="AV7" s="10">
        <v>1096</v>
      </c>
      <c r="AW7" s="10">
        <v>455</v>
      </c>
      <c r="AX7" s="10">
        <v>62</v>
      </c>
      <c r="AY7" s="10"/>
      <c r="AZ7" s="10">
        <v>33</v>
      </c>
      <c r="BA7" s="10">
        <v>185</v>
      </c>
      <c r="BB7" s="10">
        <v>256</v>
      </c>
      <c r="BC7" s="10">
        <v>269</v>
      </c>
      <c r="BD7" s="10">
        <v>403</v>
      </c>
      <c r="BE7" s="10">
        <v>436</v>
      </c>
      <c r="BF7" s="10">
        <v>391</v>
      </c>
      <c r="BG7" s="10">
        <v>312</v>
      </c>
      <c r="BH7" s="10">
        <v>253</v>
      </c>
      <c r="BI7" s="10">
        <v>211</v>
      </c>
      <c r="BJ7" s="10">
        <v>336</v>
      </c>
      <c r="BK7" s="10">
        <v>187</v>
      </c>
      <c r="BL7" s="10">
        <v>180</v>
      </c>
      <c r="BM7" s="10">
        <v>103</v>
      </c>
      <c r="BN7" s="10">
        <v>95</v>
      </c>
      <c r="BO7" s="10">
        <v>161</v>
      </c>
      <c r="BP7" s="10"/>
      <c r="BQ7" s="10">
        <v>1235</v>
      </c>
      <c r="BR7" s="10">
        <v>2665</v>
      </c>
    </row>
    <row r="8" spans="2:70" ht="30" customHeight="1" x14ac:dyDescent="0.35">
      <c r="B8" s="11" t="s">
        <v>20</v>
      </c>
      <c r="C8" s="11">
        <v>4012</v>
      </c>
      <c r="D8" s="11">
        <v>1975</v>
      </c>
      <c r="E8" s="11">
        <v>2024</v>
      </c>
      <c r="F8" s="11"/>
      <c r="G8" s="11">
        <v>558</v>
      </c>
      <c r="H8" s="11">
        <v>682</v>
      </c>
      <c r="I8" s="11">
        <v>685</v>
      </c>
      <c r="J8" s="11">
        <v>686</v>
      </c>
      <c r="K8" s="11">
        <v>562</v>
      </c>
      <c r="L8" s="11">
        <v>839</v>
      </c>
      <c r="M8" s="11"/>
      <c r="N8" s="11">
        <v>1080</v>
      </c>
      <c r="O8" s="11">
        <v>1039</v>
      </c>
      <c r="P8" s="11">
        <v>880</v>
      </c>
      <c r="Q8" s="11">
        <v>1000</v>
      </c>
      <c r="R8" s="11"/>
      <c r="S8" s="11">
        <v>562</v>
      </c>
      <c r="T8" s="11">
        <v>522</v>
      </c>
      <c r="U8" s="11">
        <v>321</v>
      </c>
      <c r="V8" s="11">
        <v>361</v>
      </c>
      <c r="W8" s="11">
        <v>281</v>
      </c>
      <c r="X8" s="11">
        <v>361</v>
      </c>
      <c r="Y8" s="11">
        <v>321</v>
      </c>
      <c r="Z8" s="11">
        <v>160</v>
      </c>
      <c r="AA8" s="11">
        <v>441</v>
      </c>
      <c r="AB8" s="11">
        <v>361</v>
      </c>
      <c r="AC8" s="11">
        <v>201</v>
      </c>
      <c r="AD8" s="11">
        <v>120</v>
      </c>
      <c r="AE8" s="11"/>
      <c r="AF8" s="11">
        <v>1410</v>
      </c>
      <c r="AG8" s="11">
        <v>1629</v>
      </c>
      <c r="AH8" s="11">
        <v>599</v>
      </c>
      <c r="AI8" s="11"/>
      <c r="AJ8" s="11">
        <v>1397</v>
      </c>
      <c r="AK8" s="11">
        <v>1071</v>
      </c>
      <c r="AL8" s="11">
        <v>288</v>
      </c>
      <c r="AM8" s="11">
        <v>45</v>
      </c>
      <c r="AN8" s="11">
        <v>558</v>
      </c>
      <c r="AO8" s="11"/>
      <c r="AP8" s="11">
        <v>856</v>
      </c>
      <c r="AQ8" s="11">
        <v>1358</v>
      </c>
      <c r="AR8" s="11">
        <v>259</v>
      </c>
      <c r="AS8" s="11"/>
      <c r="AT8" s="11">
        <v>961</v>
      </c>
      <c r="AU8" s="11">
        <v>958</v>
      </c>
      <c r="AV8" s="11">
        <v>1056</v>
      </c>
      <c r="AW8" s="11">
        <v>434</v>
      </c>
      <c r="AX8" s="11">
        <v>55</v>
      </c>
      <c r="AY8" s="11"/>
      <c r="AZ8" s="11">
        <v>33</v>
      </c>
      <c r="BA8" s="11">
        <v>186</v>
      </c>
      <c r="BB8" s="11">
        <v>267</v>
      </c>
      <c r="BC8" s="11">
        <v>280</v>
      </c>
      <c r="BD8" s="11">
        <v>416</v>
      </c>
      <c r="BE8" s="11">
        <v>443</v>
      </c>
      <c r="BF8" s="11">
        <v>394</v>
      </c>
      <c r="BG8" s="11">
        <v>314</v>
      </c>
      <c r="BH8" s="11">
        <v>257</v>
      </c>
      <c r="BI8" s="11">
        <v>206</v>
      </c>
      <c r="BJ8" s="11">
        <v>329</v>
      </c>
      <c r="BK8" s="11">
        <v>179</v>
      </c>
      <c r="BL8" s="11">
        <v>174</v>
      </c>
      <c r="BM8" s="11">
        <v>97</v>
      </c>
      <c r="BN8" s="11">
        <v>87</v>
      </c>
      <c r="BO8" s="11">
        <v>148</v>
      </c>
      <c r="BP8" s="11"/>
      <c r="BQ8" s="11">
        <v>1209</v>
      </c>
      <c r="BR8" s="11">
        <v>2688</v>
      </c>
    </row>
    <row r="9" spans="2:70" x14ac:dyDescent="0.35">
      <c r="B9" s="18" t="s">
        <v>333</v>
      </c>
      <c r="C9" s="17">
        <v>0.72949637021099101</v>
      </c>
      <c r="D9" s="17">
        <v>0.70642080870068502</v>
      </c>
      <c r="E9" s="17">
        <v>0.75325336538127696</v>
      </c>
      <c r="F9" s="17"/>
      <c r="G9" s="17">
        <v>0.48876284813923099</v>
      </c>
      <c r="H9" s="17">
        <v>0.60709161337672202</v>
      </c>
      <c r="I9" s="17">
        <v>0.70411547256489004</v>
      </c>
      <c r="J9" s="17">
        <v>0.80959389682090699</v>
      </c>
      <c r="K9" s="17">
        <v>0.83850916522756902</v>
      </c>
      <c r="L9" s="17">
        <v>0.87311772790450304</v>
      </c>
      <c r="M9" s="17"/>
      <c r="N9" s="17">
        <v>0.76886823641602997</v>
      </c>
      <c r="O9" s="17">
        <v>0.72378558583830699</v>
      </c>
      <c r="P9" s="17">
        <v>0.70190981827155596</v>
      </c>
      <c r="Q9" s="17">
        <v>0.71379885981254498</v>
      </c>
      <c r="R9" s="17"/>
      <c r="S9" s="17">
        <v>0.63821105554097701</v>
      </c>
      <c r="T9" s="17">
        <v>0.787999792493014</v>
      </c>
      <c r="U9" s="17">
        <v>0.83895433606800196</v>
      </c>
      <c r="V9" s="17">
        <v>0.79013286557953699</v>
      </c>
      <c r="W9" s="17">
        <v>0.704964990548551</v>
      </c>
      <c r="X9" s="17">
        <v>0.76283857426353296</v>
      </c>
      <c r="Y9" s="17">
        <v>0.79676772842886001</v>
      </c>
      <c r="Z9" s="17">
        <v>0.62106861871659902</v>
      </c>
      <c r="AA9" s="17">
        <v>0.73109952583600502</v>
      </c>
      <c r="AB9" s="17">
        <v>0.63782180076518702</v>
      </c>
      <c r="AC9" s="17">
        <v>0.71989341777725002</v>
      </c>
      <c r="AD9" s="17">
        <v>0.584222484385718</v>
      </c>
      <c r="AE9" s="17"/>
      <c r="AF9" s="17">
        <v>0.78361120983811705</v>
      </c>
      <c r="AG9" s="17">
        <v>0.74546649579746804</v>
      </c>
      <c r="AH9" s="17">
        <v>0.62442542579845195</v>
      </c>
      <c r="AI9" s="17"/>
      <c r="AJ9" s="17">
        <v>0.762254451864947</v>
      </c>
      <c r="AK9" s="17">
        <v>0.72254060836696998</v>
      </c>
      <c r="AL9" s="17">
        <v>0.76234324820518395</v>
      </c>
      <c r="AM9" s="17">
        <v>0.70209957463477402</v>
      </c>
      <c r="AN9" s="17">
        <v>0.70520139856243302</v>
      </c>
      <c r="AO9" s="17"/>
      <c r="AP9" s="17">
        <v>0.76951845215125603</v>
      </c>
      <c r="AQ9" s="17">
        <v>0.71621012522495697</v>
      </c>
      <c r="AR9" s="17">
        <v>0.74013609902834299</v>
      </c>
      <c r="AS9" s="17"/>
      <c r="AT9" s="17">
        <v>0.75129620844255296</v>
      </c>
      <c r="AU9" s="17">
        <v>0.697047902517278</v>
      </c>
      <c r="AV9" s="17">
        <v>0.73484162250197904</v>
      </c>
      <c r="AW9" s="17">
        <v>0.70757314025093698</v>
      </c>
      <c r="AX9" s="17">
        <v>0.651769292878428</v>
      </c>
      <c r="AY9" s="17"/>
      <c r="AZ9" s="17">
        <v>0.55408037372784202</v>
      </c>
      <c r="BA9" s="17">
        <v>0.62530980219512999</v>
      </c>
      <c r="BB9" s="17">
        <v>0.639081123580579</v>
      </c>
      <c r="BC9" s="17">
        <v>0.80893996165302295</v>
      </c>
      <c r="BD9" s="17">
        <v>0.73831302215924499</v>
      </c>
      <c r="BE9" s="17">
        <v>0.67080937543642605</v>
      </c>
      <c r="BF9" s="17">
        <v>0.71503012454991199</v>
      </c>
      <c r="BG9" s="17">
        <v>0.774248647882673</v>
      </c>
      <c r="BH9" s="17">
        <v>0.76198085826796003</v>
      </c>
      <c r="BI9" s="17">
        <v>0.75763135329428</v>
      </c>
      <c r="BJ9" s="17">
        <v>0.76804619234634097</v>
      </c>
      <c r="BK9" s="17">
        <v>0.80675285719404799</v>
      </c>
      <c r="BL9" s="17">
        <v>0.75116407903211002</v>
      </c>
      <c r="BM9" s="17">
        <v>0.56740389405838099</v>
      </c>
      <c r="BN9" s="17">
        <v>0.80069585030141799</v>
      </c>
      <c r="BO9" s="17">
        <v>0.65738197344431903</v>
      </c>
      <c r="BP9" s="17"/>
      <c r="BQ9" s="17">
        <v>0.74102520103263902</v>
      </c>
      <c r="BR9" s="17">
        <v>0.73518723945242503</v>
      </c>
    </row>
    <row r="10" spans="2:70" x14ac:dyDescent="0.35">
      <c r="B10" s="18" t="s">
        <v>336</v>
      </c>
      <c r="C10" s="17">
        <v>0.64477360845766896</v>
      </c>
      <c r="D10" s="17">
        <v>0.63984466073224799</v>
      </c>
      <c r="E10" s="17">
        <v>0.64903521164975597</v>
      </c>
      <c r="F10" s="17"/>
      <c r="G10" s="17">
        <v>0.42307185575795397</v>
      </c>
      <c r="H10" s="17">
        <v>0.54593586061362298</v>
      </c>
      <c r="I10" s="17">
        <v>0.66834373789253398</v>
      </c>
      <c r="J10" s="17">
        <v>0.69008501489413099</v>
      </c>
      <c r="K10" s="17">
        <v>0.73940390558578895</v>
      </c>
      <c r="L10" s="17">
        <v>0.75131468072796403</v>
      </c>
      <c r="M10" s="17"/>
      <c r="N10" s="17">
        <v>0.68688259701160803</v>
      </c>
      <c r="O10" s="17">
        <v>0.61867353176554396</v>
      </c>
      <c r="P10" s="17">
        <v>0.62752394071130901</v>
      </c>
      <c r="Q10" s="17">
        <v>0.63769230781180297</v>
      </c>
      <c r="R10" s="17"/>
      <c r="S10" s="17">
        <v>0.57592824807040399</v>
      </c>
      <c r="T10" s="17">
        <v>0.74289314935083495</v>
      </c>
      <c r="U10" s="17">
        <v>0.688529733892843</v>
      </c>
      <c r="V10" s="17">
        <v>0.70672959268832802</v>
      </c>
      <c r="W10" s="17">
        <v>0.61817603994315196</v>
      </c>
      <c r="X10" s="17">
        <v>0.60498321921960596</v>
      </c>
      <c r="Y10" s="17">
        <v>0.57779835789228295</v>
      </c>
      <c r="Z10" s="17">
        <v>0.59043283744854402</v>
      </c>
      <c r="AA10" s="17">
        <v>0.67570923079344003</v>
      </c>
      <c r="AB10" s="17">
        <v>0.58751056257058298</v>
      </c>
      <c r="AC10" s="17">
        <v>0.67154102903425605</v>
      </c>
      <c r="AD10" s="17">
        <v>0.62807517123369605</v>
      </c>
      <c r="AE10" s="17"/>
      <c r="AF10" s="17">
        <v>0.69106944419189698</v>
      </c>
      <c r="AG10" s="17">
        <v>0.65959075211597396</v>
      </c>
      <c r="AH10" s="17">
        <v>0.57797857852081702</v>
      </c>
      <c r="AI10" s="17"/>
      <c r="AJ10" s="17">
        <v>0.68026174567315101</v>
      </c>
      <c r="AK10" s="17">
        <v>0.67081525833058397</v>
      </c>
      <c r="AL10" s="17">
        <v>0.61694864552598905</v>
      </c>
      <c r="AM10" s="17">
        <v>0.55478730022481504</v>
      </c>
      <c r="AN10" s="17">
        <v>0.60167350107338402</v>
      </c>
      <c r="AO10" s="17"/>
      <c r="AP10" s="17">
        <v>0.70456180416758196</v>
      </c>
      <c r="AQ10" s="17">
        <v>0.64754792145970297</v>
      </c>
      <c r="AR10" s="17">
        <v>0.60480846097621499</v>
      </c>
      <c r="AS10" s="17"/>
      <c r="AT10" s="17">
        <v>0.63899326920152599</v>
      </c>
      <c r="AU10" s="17">
        <v>0.58436827366816702</v>
      </c>
      <c r="AV10" s="17">
        <v>0.66527955787134396</v>
      </c>
      <c r="AW10" s="17">
        <v>0.65951362618871601</v>
      </c>
      <c r="AX10" s="17">
        <v>0.77262344778528302</v>
      </c>
      <c r="AY10" s="17"/>
      <c r="AZ10" s="17">
        <v>0.365309944100566</v>
      </c>
      <c r="BA10" s="17">
        <v>0.58942094335017003</v>
      </c>
      <c r="BB10" s="17">
        <v>0.62657256189764898</v>
      </c>
      <c r="BC10" s="17">
        <v>0.61630202278206703</v>
      </c>
      <c r="BD10" s="17">
        <v>0.64590507725138102</v>
      </c>
      <c r="BE10" s="17">
        <v>0.61461995237746703</v>
      </c>
      <c r="BF10" s="17">
        <v>0.59825069978256795</v>
      </c>
      <c r="BG10" s="17">
        <v>0.69049169154391898</v>
      </c>
      <c r="BH10" s="17">
        <v>0.69224686998845097</v>
      </c>
      <c r="BI10" s="17">
        <v>0.64510306716895105</v>
      </c>
      <c r="BJ10" s="17">
        <v>0.68401215162481999</v>
      </c>
      <c r="BK10" s="17">
        <v>0.72046339469098997</v>
      </c>
      <c r="BL10" s="17">
        <v>0.72814751644541997</v>
      </c>
      <c r="BM10" s="17">
        <v>0.53457481965414499</v>
      </c>
      <c r="BN10" s="17">
        <v>0.76781937634057795</v>
      </c>
      <c r="BO10" s="17">
        <v>0.67492510560640795</v>
      </c>
      <c r="BP10" s="17"/>
      <c r="BQ10" s="17">
        <v>0.71185344689215402</v>
      </c>
      <c r="BR10" s="17">
        <v>0.63076811871539995</v>
      </c>
    </row>
    <row r="11" spans="2:70" x14ac:dyDescent="0.35">
      <c r="B11" s="18" t="s">
        <v>334</v>
      </c>
      <c r="C11" s="17">
        <v>0.61967895563004904</v>
      </c>
      <c r="D11" s="17">
        <v>0.60653512969996604</v>
      </c>
      <c r="E11" s="17">
        <v>0.63465176868275797</v>
      </c>
      <c r="F11" s="17"/>
      <c r="G11" s="17">
        <v>0.424743038042244</v>
      </c>
      <c r="H11" s="17">
        <v>0.42973710832281198</v>
      </c>
      <c r="I11" s="17">
        <v>0.64916159490749203</v>
      </c>
      <c r="J11" s="17">
        <v>0.63740959869351899</v>
      </c>
      <c r="K11" s="17">
        <v>0.76006387265971298</v>
      </c>
      <c r="L11" s="17">
        <v>0.76450461510557299</v>
      </c>
      <c r="M11" s="17"/>
      <c r="N11" s="17">
        <v>0.66759239210954702</v>
      </c>
      <c r="O11" s="17">
        <v>0.62011679055560398</v>
      </c>
      <c r="P11" s="17">
        <v>0.57186146729248</v>
      </c>
      <c r="Q11" s="17">
        <v>0.600750543631554</v>
      </c>
      <c r="R11" s="17"/>
      <c r="S11" s="17">
        <v>0.46072705206975001</v>
      </c>
      <c r="T11" s="17">
        <v>0.66812514256665401</v>
      </c>
      <c r="U11" s="17">
        <v>0.73451331795331898</v>
      </c>
      <c r="V11" s="17">
        <v>0.65619322850823403</v>
      </c>
      <c r="W11" s="17">
        <v>0.57245513299621098</v>
      </c>
      <c r="X11" s="17">
        <v>0.64698218833783105</v>
      </c>
      <c r="Y11" s="17">
        <v>0.66354329969055703</v>
      </c>
      <c r="Z11" s="17">
        <v>0.55266124696904695</v>
      </c>
      <c r="AA11" s="17">
        <v>0.62030392107435295</v>
      </c>
      <c r="AB11" s="17">
        <v>0.62999611563819502</v>
      </c>
      <c r="AC11" s="17">
        <v>0.66047879687545297</v>
      </c>
      <c r="AD11" s="17">
        <v>0.58888131264853905</v>
      </c>
      <c r="AE11" s="17"/>
      <c r="AF11" s="17">
        <v>0.69478473077457703</v>
      </c>
      <c r="AG11" s="17">
        <v>0.63870507788610198</v>
      </c>
      <c r="AH11" s="17">
        <v>0.46072133905587598</v>
      </c>
      <c r="AI11" s="17"/>
      <c r="AJ11" s="17">
        <v>0.66405957868966703</v>
      </c>
      <c r="AK11" s="17">
        <v>0.59783831662453302</v>
      </c>
      <c r="AL11" s="17">
        <v>0.66224677318531899</v>
      </c>
      <c r="AM11" s="17">
        <v>0.77104479035406603</v>
      </c>
      <c r="AN11" s="17">
        <v>0.532266539044285</v>
      </c>
      <c r="AO11" s="17"/>
      <c r="AP11" s="17">
        <v>0.63508847542449398</v>
      </c>
      <c r="AQ11" s="17">
        <v>0.60485884650844601</v>
      </c>
      <c r="AR11" s="17">
        <v>0.62798303916869902</v>
      </c>
      <c r="AS11" s="17"/>
      <c r="AT11" s="17">
        <v>0.614431912994023</v>
      </c>
      <c r="AU11" s="17">
        <v>0.58472214078861295</v>
      </c>
      <c r="AV11" s="17">
        <v>0.61287964380381499</v>
      </c>
      <c r="AW11" s="17">
        <v>0.61145464119798298</v>
      </c>
      <c r="AX11" s="17">
        <v>0.670567258172309</v>
      </c>
      <c r="AY11" s="17"/>
      <c r="AZ11" s="17">
        <v>0.373414079549167</v>
      </c>
      <c r="BA11" s="17">
        <v>0.51348343509034899</v>
      </c>
      <c r="BB11" s="17">
        <v>0.58806961672975799</v>
      </c>
      <c r="BC11" s="17">
        <v>0.60224023813743</v>
      </c>
      <c r="BD11" s="17">
        <v>0.65138404522686699</v>
      </c>
      <c r="BE11" s="17">
        <v>0.53618644938816695</v>
      </c>
      <c r="BF11" s="17">
        <v>0.65224998898430198</v>
      </c>
      <c r="BG11" s="17">
        <v>0.65003743921368196</v>
      </c>
      <c r="BH11" s="17">
        <v>0.63255048204341102</v>
      </c>
      <c r="BI11" s="17">
        <v>0.69932017952757797</v>
      </c>
      <c r="BJ11" s="17">
        <v>0.62106921234163304</v>
      </c>
      <c r="BK11" s="17">
        <v>0.70384711272687395</v>
      </c>
      <c r="BL11" s="17">
        <v>0.62639470580536305</v>
      </c>
      <c r="BM11" s="17">
        <v>0.61816658127667801</v>
      </c>
      <c r="BN11" s="17">
        <v>0.74390853899931697</v>
      </c>
      <c r="BO11" s="17">
        <v>0.54543466173144795</v>
      </c>
      <c r="BP11" s="17"/>
      <c r="BQ11" s="17">
        <v>0.64443390743814499</v>
      </c>
      <c r="BR11" s="17">
        <v>0.61796073228668502</v>
      </c>
    </row>
    <row r="12" spans="2:70" x14ac:dyDescent="0.35">
      <c r="B12" s="18" t="s">
        <v>339</v>
      </c>
      <c r="C12" s="17">
        <v>0.53469435415881605</v>
      </c>
      <c r="D12" s="17">
        <v>0.52521696403284601</v>
      </c>
      <c r="E12" s="17">
        <v>0.54302238258743896</v>
      </c>
      <c r="F12" s="17"/>
      <c r="G12" s="17">
        <v>0.48819983147525903</v>
      </c>
      <c r="H12" s="17">
        <v>0.48307723456628598</v>
      </c>
      <c r="I12" s="17">
        <v>0.488920860673421</v>
      </c>
      <c r="J12" s="17">
        <v>0.54347089853842001</v>
      </c>
      <c r="K12" s="17">
        <v>0.55625192935387902</v>
      </c>
      <c r="L12" s="17">
        <v>0.62582504272504202</v>
      </c>
      <c r="M12" s="17"/>
      <c r="N12" s="17">
        <v>0.63297660683720902</v>
      </c>
      <c r="O12" s="17">
        <v>0.53279752677744197</v>
      </c>
      <c r="P12" s="17">
        <v>0.466023413917597</v>
      </c>
      <c r="Q12" s="17">
        <v>0.48240657617710597</v>
      </c>
      <c r="R12" s="17"/>
      <c r="S12" s="17">
        <v>0.51803109856398499</v>
      </c>
      <c r="T12" s="17">
        <v>0.58611014877922296</v>
      </c>
      <c r="U12" s="17">
        <v>0.48680303129658498</v>
      </c>
      <c r="V12" s="17">
        <v>0.61311616122877899</v>
      </c>
      <c r="W12" s="17">
        <v>0.51196550504482696</v>
      </c>
      <c r="X12" s="17">
        <v>0.50783278411303101</v>
      </c>
      <c r="Y12" s="17">
        <v>0.49936398834646101</v>
      </c>
      <c r="Z12" s="17">
        <v>0.53653218042778805</v>
      </c>
      <c r="AA12" s="17">
        <v>0.53187002851653098</v>
      </c>
      <c r="AB12" s="17">
        <v>0.51348350391150099</v>
      </c>
      <c r="AC12" s="17">
        <v>0.52572844124973195</v>
      </c>
      <c r="AD12" s="17">
        <v>0.59696948567886399</v>
      </c>
      <c r="AE12" s="17"/>
      <c r="AF12" s="17">
        <v>0.52179799362851997</v>
      </c>
      <c r="AG12" s="17">
        <v>0.57069554008519996</v>
      </c>
      <c r="AH12" s="17">
        <v>0.46596123098894898</v>
      </c>
      <c r="AI12" s="17"/>
      <c r="AJ12" s="17">
        <v>0.54754352704749198</v>
      </c>
      <c r="AK12" s="17">
        <v>0.56281896338800297</v>
      </c>
      <c r="AL12" s="17">
        <v>0.62849335242641502</v>
      </c>
      <c r="AM12" s="17">
        <v>0.47237190517980798</v>
      </c>
      <c r="AN12" s="17">
        <v>0.47141216430833999</v>
      </c>
      <c r="AO12" s="17"/>
      <c r="AP12" s="17">
        <v>0.54477572602626301</v>
      </c>
      <c r="AQ12" s="17">
        <v>0.55068599533696805</v>
      </c>
      <c r="AR12" s="17">
        <v>0.67188396343128898</v>
      </c>
      <c r="AS12" s="17"/>
      <c r="AT12" s="17">
        <v>0.486911386660204</v>
      </c>
      <c r="AU12" s="17">
        <v>0.48127267307604599</v>
      </c>
      <c r="AV12" s="17">
        <v>0.60981284958497395</v>
      </c>
      <c r="AW12" s="17">
        <v>0.56748757211416001</v>
      </c>
      <c r="AX12" s="17">
        <v>0.85057218001538804</v>
      </c>
      <c r="AY12" s="17"/>
      <c r="AZ12" s="17">
        <v>0.39141558873200899</v>
      </c>
      <c r="BA12" s="17">
        <v>0.50152372335043305</v>
      </c>
      <c r="BB12" s="17">
        <v>0.48926587326392501</v>
      </c>
      <c r="BC12" s="17">
        <v>0.52611785828353297</v>
      </c>
      <c r="BD12" s="17">
        <v>0.58177357576447397</v>
      </c>
      <c r="BE12" s="17">
        <v>0.38362962654335703</v>
      </c>
      <c r="BF12" s="17">
        <v>0.56857341801198802</v>
      </c>
      <c r="BG12" s="17">
        <v>0.52555317041000005</v>
      </c>
      <c r="BH12" s="17">
        <v>0.52242142997947405</v>
      </c>
      <c r="BI12" s="17">
        <v>0.55245306902991198</v>
      </c>
      <c r="BJ12" s="17">
        <v>0.57180488772596905</v>
      </c>
      <c r="BK12" s="17">
        <v>0.58427910504761105</v>
      </c>
      <c r="BL12" s="17">
        <v>0.64565247269988801</v>
      </c>
      <c r="BM12" s="17">
        <v>0.50861017658623098</v>
      </c>
      <c r="BN12" s="17">
        <v>0.51386174370753002</v>
      </c>
      <c r="BO12" s="17">
        <v>0.60525723641683105</v>
      </c>
      <c r="BP12" s="17"/>
      <c r="BQ12" s="17">
        <v>0.62029069676750603</v>
      </c>
      <c r="BR12" s="17">
        <v>0.50253075603660402</v>
      </c>
    </row>
    <row r="13" spans="2:70" x14ac:dyDescent="0.35">
      <c r="B13" s="18" t="s">
        <v>329</v>
      </c>
      <c r="C13" s="17">
        <v>0.51673733539691202</v>
      </c>
      <c r="D13" s="17">
        <v>0.57639361184345295</v>
      </c>
      <c r="E13" s="17">
        <v>0.45520533670560998</v>
      </c>
      <c r="F13" s="17"/>
      <c r="G13" s="17">
        <v>0.41446150848688901</v>
      </c>
      <c r="H13" s="17">
        <v>0.39752060490226798</v>
      </c>
      <c r="I13" s="17">
        <v>0.51114097687072102</v>
      </c>
      <c r="J13" s="17">
        <v>0.56865571258078496</v>
      </c>
      <c r="K13" s="17">
        <v>0.60259532556569395</v>
      </c>
      <c r="L13" s="17">
        <v>0.58402984122031099</v>
      </c>
      <c r="M13" s="17"/>
      <c r="N13" s="17">
        <v>0.57988332081669702</v>
      </c>
      <c r="O13" s="17">
        <v>0.502484938250226</v>
      </c>
      <c r="P13" s="17">
        <v>0.45196588291769901</v>
      </c>
      <c r="Q13" s="17">
        <v>0.51134769600526597</v>
      </c>
      <c r="R13" s="17"/>
      <c r="S13" s="17">
        <v>0.464491738283829</v>
      </c>
      <c r="T13" s="17">
        <v>0.51921152021994998</v>
      </c>
      <c r="U13" s="17">
        <v>0.51756172467337003</v>
      </c>
      <c r="V13" s="17">
        <v>0.55651526347820801</v>
      </c>
      <c r="W13" s="17">
        <v>0.44670040995758697</v>
      </c>
      <c r="X13" s="17">
        <v>0.464220572220996</v>
      </c>
      <c r="Y13" s="17">
        <v>0.51602684280967404</v>
      </c>
      <c r="Z13" s="17">
        <v>0.53019980644865905</v>
      </c>
      <c r="AA13" s="17">
        <v>0.63827265439028402</v>
      </c>
      <c r="AB13" s="17">
        <v>0.52941922270222097</v>
      </c>
      <c r="AC13" s="17">
        <v>0.45045887376194199</v>
      </c>
      <c r="AD13" s="17">
        <v>0.58611367590555996</v>
      </c>
      <c r="AE13" s="17"/>
      <c r="AF13" s="17">
        <v>0.54659143401355104</v>
      </c>
      <c r="AG13" s="17">
        <v>0.52855057616744205</v>
      </c>
      <c r="AH13" s="17">
        <v>0.442952112732447</v>
      </c>
      <c r="AI13" s="17"/>
      <c r="AJ13" s="17">
        <v>0.57589251432482003</v>
      </c>
      <c r="AK13" s="17">
        <v>0.51981168338184103</v>
      </c>
      <c r="AL13" s="17">
        <v>0.50018970397030604</v>
      </c>
      <c r="AM13" s="17">
        <v>0.65322841952288002</v>
      </c>
      <c r="AN13" s="17">
        <v>0.43753450837737701</v>
      </c>
      <c r="AO13" s="17"/>
      <c r="AP13" s="17">
        <v>0.56473735022935301</v>
      </c>
      <c r="AQ13" s="17">
        <v>0.541115902951675</v>
      </c>
      <c r="AR13" s="17">
        <v>0.46457037939698398</v>
      </c>
      <c r="AS13" s="17"/>
      <c r="AT13" s="17">
        <v>0.53001122244724996</v>
      </c>
      <c r="AU13" s="17">
        <v>0.46634278608955398</v>
      </c>
      <c r="AV13" s="17">
        <v>0.53940692200231299</v>
      </c>
      <c r="AW13" s="17">
        <v>0.52505679445529096</v>
      </c>
      <c r="AX13" s="17">
        <v>0.659216776720289</v>
      </c>
      <c r="AY13" s="17"/>
      <c r="AZ13" s="17">
        <v>0.24255464616344699</v>
      </c>
      <c r="BA13" s="17">
        <v>0.31593259973791998</v>
      </c>
      <c r="BB13" s="17">
        <v>0.52590842655564296</v>
      </c>
      <c r="BC13" s="17">
        <v>0.51689458684491796</v>
      </c>
      <c r="BD13" s="17">
        <v>0.49326390211849502</v>
      </c>
      <c r="BE13" s="17">
        <v>0.437438415857341</v>
      </c>
      <c r="BF13" s="17">
        <v>0.57804302891117298</v>
      </c>
      <c r="BG13" s="17">
        <v>0.53280201632690805</v>
      </c>
      <c r="BH13" s="17">
        <v>0.506850444192813</v>
      </c>
      <c r="BI13" s="17">
        <v>0.60142170366741499</v>
      </c>
      <c r="BJ13" s="17">
        <v>0.43270935102403502</v>
      </c>
      <c r="BK13" s="17">
        <v>0.57734745976339197</v>
      </c>
      <c r="BL13" s="17">
        <v>0.60625057738727905</v>
      </c>
      <c r="BM13" s="17">
        <v>0.52013916651153302</v>
      </c>
      <c r="BN13" s="17">
        <v>0.77581886208199002</v>
      </c>
      <c r="BO13" s="17">
        <v>0.60296674763297997</v>
      </c>
      <c r="BP13" s="17"/>
      <c r="BQ13" s="17">
        <v>0.55397135639480199</v>
      </c>
      <c r="BR13" s="17">
        <v>0.50838406599183905</v>
      </c>
    </row>
    <row r="14" spans="2:70" ht="29" x14ac:dyDescent="0.35">
      <c r="B14" s="18" t="s">
        <v>330</v>
      </c>
      <c r="C14" s="17">
        <v>0.47383421916999402</v>
      </c>
      <c r="D14" s="17">
        <v>0.44966925374844702</v>
      </c>
      <c r="E14" s="17">
        <v>0.49929378168570798</v>
      </c>
      <c r="F14" s="17"/>
      <c r="G14" s="17">
        <v>0.46996519426219802</v>
      </c>
      <c r="H14" s="17">
        <v>0.39568189677487398</v>
      </c>
      <c r="I14" s="17">
        <v>0.48343429819431</v>
      </c>
      <c r="J14" s="17">
        <v>0.47323538958459899</v>
      </c>
      <c r="K14" s="17">
        <v>0.52663319876608194</v>
      </c>
      <c r="L14" s="17">
        <v>0.49304377219530998</v>
      </c>
      <c r="M14" s="17"/>
      <c r="N14" s="17">
        <v>0.51798381096314905</v>
      </c>
      <c r="O14" s="17">
        <v>0.47587807424995099</v>
      </c>
      <c r="P14" s="17">
        <v>0.42162562457160901</v>
      </c>
      <c r="Q14" s="17">
        <v>0.45897040352457502</v>
      </c>
      <c r="R14" s="17"/>
      <c r="S14" s="17">
        <v>0.45927449086056299</v>
      </c>
      <c r="T14" s="17">
        <v>0.48840302318670298</v>
      </c>
      <c r="U14" s="17">
        <v>0.56829662516185298</v>
      </c>
      <c r="V14" s="17">
        <v>0.45974166237644498</v>
      </c>
      <c r="W14" s="17">
        <v>0.510788851384401</v>
      </c>
      <c r="X14" s="17">
        <v>0.4126353108111</v>
      </c>
      <c r="Y14" s="17">
        <v>0.42962165613238201</v>
      </c>
      <c r="Z14" s="17">
        <v>0.384139893432693</v>
      </c>
      <c r="AA14" s="17">
        <v>0.478413738394249</v>
      </c>
      <c r="AB14" s="17">
        <v>0.42398143713033298</v>
      </c>
      <c r="AC14" s="17">
        <v>0.52687302084181897</v>
      </c>
      <c r="AD14" s="17">
        <v>0.56192059981995202</v>
      </c>
      <c r="AE14" s="17"/>
      <c r="AF14" s="17">
        <v>0.50415717793877102</v>
      </c>
      <c r="AG14" s="17">
        <v>0.46542629443074102</v>
      </c>
      <c r="AH14" s="17">
        <v>0.39325023827496303</v>
      </c>
      <c r="AI14" s="17"/>
      <c r="AJ14" s="17">
        <v>0.51438732291970102</v>
      </c>
      <c r="AK14" s="17">
        <v>0.45404806640699702</v>
      </c>
      <c r="AL14" s="17">
        <v>0.40929907415129002</v>
      </c>
      <c r="AM14" s="17">
        <v>0.539013630111286</v>
      </c>
      <c r="AN14" s="17">
        <v>0.44709082491371799</v>
      </c>
      <c r="AO14" s="17"/>
      <c r="AP14" s="17">
        <v>0.49785685373194299</v>
      </c>
      <c r="AQ14" s="17">
        <v>0.495911719669829</v>
      </c>
      <c r="AR14" s="17">
        <v>0.40900078592456501</v>
      </c>
      <c r="AS14" s="17"/>
      <c r="AT14" s="17">
        <v>0.51231408905167897</v>
      </c>
      <c r="AU14" s="17">
        <v>0.454745803045283</v>
      </c>
      <c r="AV14" s="17">
        <v>0.454011160497093</v>
      </c>
      <c r="AW14" s="17">
        <v>0.47646318680627597</v>
      </c>
      <c r="AX14" s="17">
        <v>0.510432962551153</v>
      </c>
      <c r="AY14" s="17"/>
      <c r="AZ14" s="17">
        <v>0.37067285480068901</v>
      </c>
      <c r="BA14" s="17">
        <v>0.38205772281878497</v>
      </c>
      <c r="BB14" s="17">
        <v>0.51175041996816195</v>
      </c>
      <c r="BC14" s="17">
        <v>0.41215851489640698</v>
      </c>
      <c r="BD14" s="17">
        <v>0.38822157297411197</v>
      </c>
      <c r="BE14" s="17">
        <v>0.42561761537918702</v>
      </c>
      <c r="BF14" s="17">
        <v>0.50572877988524101</v>
      </c>
      <c r="BG14" s="17">
        <v>0.479331436645832</v>
      </c>
      <c r="BH14" s="17">
        <v>0.53235713620717295</v>
      </c>
      <c r="BI14" s="17">
        <v>0.48979480517174301</v>
      </c>
      <c r="BJ14" s="17">
        <v>0.45876878054786102</v>
      </c>
      <c r="BK14" s="17">
        <v>0.62455377478991303</v>
      </c>
      <c r="BL14" s="17">
        <v>0.48023594583647999</v>
      </c>
      <c r="BM14" s="17">
        <v>0.44924832851644803</v>
      </c>
      <c r="BN14" s="17">
        <v>0.53089013428839404</v>
      </c>
      <c r="BO14" s="17">
        <v>0.60681981424838005</v>
      </c>
      <c r="BP14" s="17"/>
      <c r="BQ14" s="17">
        <v>0.52716634923239303</v>
      </c>
      <c r="BR14" s="17">
        <v>0.45956804224515402</v>
      </c>
    </row>
    <row r="15" spans="2:70" ht="29" x14ac:dyDescent="0.35">
      <c r="B15" s="18" t="s">
        <v>335</v>
      </c>
      <c r="C15" s="17">
        <v>0.45563614394627899</v>
      </c>
      <c r="D15" s="17">
        <v>0.40433186271154098</v>
      </c>
      <c r="E15" s="17">
        <v>0.50839371700828395</v>
      </c>
      <c r="F15" s="17"/>
      <c r="G15" s="17">
        <v>0.238717984583977</v>
      </c>
      <c r="H15" s="17">
        <v>0.37331981694433403</v>
      </c>
      <c r="I15" s="17">
        <v>0.463479721302192</v>
      </c>
      <c r="J15" s="17">
        <v>0.45498592840951901</v>
      </c>
      <c r="K15" s="17">
        <v>0.54119024521796799</v>
      </c>
      <c r="L15" s="17">
        <v>0.60315492184214703</v>
      </c>
      <c r="M15" s="17"/>
      <c r="N15" s="17">
        <v>0.55069712139891502</v>
      </c>
      <c r="O15" s="17">
        <v>0.45288214415767503</v>
      </c>
      <c r="P15" s="17">
        <v>0.36289290483374897</v>
      </c>
      <c r="Q15" s="17">
        <v>0.42968907723904298</v>
      </c>
      <c r="R15" s="17"/>
      <c r="S15" s="17">
        <v>0.45747389614995598</v>
      </c>
      <c r="T15" s="17">
        <v>0.51673288420355601</v>
      </c>
      <c r="U15" s="17">
        <v>0.45431341522312801</v>
      </c>
      <c r="V15" s="17">
        <v>0.52874617541111302</v>
      </c>
      <c r="W15" s="17">
        <v>0.39774533240292098</v>
      </c>
      <c r="X15" s="17">
        <v>0.40327606967603102</v>
      </c>
      <c r="Y15" s="17">
        <v>0.429214413325406</v>
      </c>
      <c r="Z15" s="17">
        <v>0.43766197981829003</v>
      </c>
      <c r="AA15" s="17">
        <v>0.51845278966160302</v>
      </c>
      <c r="AB15" s="17">
        <v>0.37854645005208598</v>
      </c>
      <c r="AC15" s="17">
        <v>0.375028378255573</v>
      </c>
      <c r="AD15" s="17">
        <v>0.47481758640414801</v>
      </c>
      <c r="AE15" s="17"/>
      <c r="AF15" s="17">
        <v>0.48623624793374798</v>
      </c>
      <c r="AG15" s="17">
        <v>0.48907887810522999</v>
      </c>
      <c r="AH15" s="17">
        <v>0.37435768616791598</v>
      </c>
      <c r="AI15" s="17"/>
      <c r="AJ15" s="17">
        <v>0.51052873959339196</v>
      </c>
      <c r="AK15" s="17">
        <v>0.473287671042392</v>
      </c>
      <c r="AL15" s="17">
        <v>0.53030047885017595</v>
      </c>
      <c r="AM15" s="17">
        <v>0.44546864047219797</v>
      </c>
      <c r="AN15" s="17">
        <v>0.36049726539656601</v>
      </c>
      <c r="AO15" s="17"/>
      <c r="AP15" s="17">
        <v>0.492434545682847</v>
      </c>
      <c r="AQ15" s="17">
        <v>0.486331833213968</v>
      </c>
      <c r="AR15" s="17">
        <v>0.46309229747755598</v>
      </c>
      <c r="AS15" s="17"/>
      <c r="AT15" s="17">
        <v>0.42923029796439</v>
      </c>
      <c r="AU15" s="17">
        <v>0.39472660055530101</v>
      </c>
      <c r="AV15" s="17">
        <v>0.52415969532027196</v>
      </c>
      <c r="AW15" s="17">
        <v>0.42657535255610801</v>
      </c>
      <c r="AX15" s="17">
        <v>0.66906643607652805</v>
      </c>
      <c r="AY15" s="17"/>
      <c r="AZ15" s="17">
        <v>0.31811931814743299</v>
      </c>
      <c r="BA15" s="17">
        <v>0.294255982308812</v>
      </c>
      <c r="BB15" s="17">
        <v>0.46318477982247303</v>
      </c>
      <c r="BC15" s="17">
        <v>0.452040476264158</v>
      </c>
      <c r="BD15" s="17">
        <v>0.41898172987499799</v>
      </c>
      <c r="BE15" s="17">
        <v>0.44270282693733098</v>
      </c>
      <c r="BF15" s="17">
        <v>0.48160788061667797</v>
      </c>
      <c r="BG15" s="17">
        <v>0.46587469471304099</v>
      </c>
      <c r="BH15" s="17">
        <v>0.47276710601939298</v>
      </c>
      <c r="BI15" s="17">
        <v>0.49347900156297397</v>
      </c>
      <c r="BJ15" s="17">
        <v>0.46918705405927003</v>
      </c>
      <c r="BK15" s="17">
        <v>0.54983314072268097</v>
      </c>
      <c r="BL15" s="17">
        <v>0.475990606294449</v>
      </c>
      <c r="BM15" s="17">
        <v>0.58281498683166799</v>
      </c>
      <c r="BN15" s="17">
        <v>0.56986356609063704</v>
      </c>
      <c r="BO15" s="17">
        <v>0.47515584722651899</v>
      </c>
      <c r="BP15" s="17"/>
      <c r="BQ15" s="17">
        <v>0.55965614802407904</v>
      </c>
      <c r="BR15" s="17">
        <v>0.41866075987602602</v>
      </c>
    </row>
    <row r="16" spans="2:70" x14ac:dyDescent="0.35">
      <c r="B16" s="18" t="s">
        <v>338</v>
      </c>
      <c r="C16" s="17">
        <v>0.413329744178764</v>
      </c>
      <c r="D16" s="17">
        <v>0.39565256273914801</v>
      </c>
      <c r="E16" s="17">
        <v>0.43175796790655602</v>
      </c>
      <c r="F16" s="17"/>
      <c r="G16" s="17">
        <v>0.30310233367659101</v>
      </c>
      <c r="H16" s="17">
        <v>0.345533779175278</v>
      </c>
      <c r="I16" s="17">
        <v>0.42085900579785201</v>
      </c>
      <c r="J16" s="17">
        <v>0.39936339726650599</v>
      </c>
      <c r="K16" s="17">
        <v>0.47220459767179102</v>
      </c>
      <c r="L16" s="17">
        <v>0.50578429409526604</v>
      </c>
      <c r="M16" s="17"/>
      <c r="N16" s="17">
        <v>0.46328697226580501</v>
      </c>
      <c r="O16" s="17">
        <v>0.40625474805395001</v>
      </c>
      <c r="P16" s="17">
        <v>0.34943609223730598</v>
      </c>
      <c r="Q16" s="17">
        <v>0.41940507718939402</v>
      </c>
      <c r="R16" s="17"/>
      <c r="S16" s="17">
        <v>0.43241783607591</v>
      </c>
      <c r="T16" s="17">
        <v>0.48320031386234602</v>
      </c>
      <c r="U16" s="17">
        <v>0.350983712822173</v>
      </c>
      <c r="V16" s="17">
        <v>0.447357811994614</v>
      </c>
      <c r="W16" s="17">
        <v>0.41265986846102398</v>
      </c>
      <c r="X16" s="17">
        <v>0.35748246080326201</v>
      </c>
      <c r="Y16" s="17">
        <v>0.42803009861917202</v>
      </c>
      <c r="Z16" s="17">
        <v>0.33360179230738801</v>
      </c>
      <c r="AA16" s="17">
        <v>0.42653675845197397</v>
      </c>
      <c r="AB16" s="17">
        <v>0.40379041800524001</v>
      </c>
      <c r="AC16" s="17">
        <v>0.40974026673967301</v>
      </c>
      <c r="AD16" s="17">
        <v>0.32139905055401302</v>
      </c>
      <c r="AE16" s="17"/>
      <c r="AF16" s="17">
        <v>0.44562104228509503</v>
      </c>
      <c r="AG16" s="17">
        <v>0.42980982581824101</v>
      </c>
      <c r="AH16" s="17">
        <v>0.32296568325966901</v>
      </c>
      <c r="AI16" s="17"/>
      <c r="AJ16" s="17">
        <v>0.43719797498853002</v>
      </c>
      <c r="AK16" s="17">
        <v>0.41804070364236101</v>
      </c>
      <c r="AL16" s="17">
        <v>0.48560680577941001</v>
      </c>
      <c r="AM16" s="17">
        <v>0.51681669359578197</v>
      </c>
      <c r="AN16" s="17">
        <v>0.34928035988901202</v>
      </c>
      <c r="AO16" s="17"/>
      <c r="AP16" s="17">
        <v>0.44644909520013398</v>
      </c>
      <c r="AQ16" s="17">
        <v>0.41781273988867801</v>
      </c>
      <c r="AR16" s="17">
        <v>0.45492770051377601</v>
      </c>
      <c r="AS16" s="17"/>
      <c r="AT16" s="17">
        <v>0.40200772107578198</v>
      </c>
      <c r="AU16" s="17">
        <v>0.36824611536454599</v>
      </c>
      <c r="AV16" s="17">
        <v>0.48399486046805901</v>
      </c>
      <c r="AW16" s="17">
        <v>0.368072676111665</v>
      </c>
      <c r="AX16" s="17">
        <v>0.53622470070089001</v>
      </c>
      <c r="AY16" s="17"/>
      <c r="AZ16" s="17">
        <v>0.17552950397348499</v>
      </c>
      <c r="BA16" s="17">
        <v>0.38156223992041999</v>
      </c>
      <c r="BB16" s="17">
        <v>0.34510028323451503</v>
      </c>
      <c r="BC16" s="17">
        <v>0.36135645565000701</v>
      </c>
      <c r="BD16" s="17">
        <v>0.43772461189270601</v>
      </c>
      <c r="BE16" s="17">
        <v>0.37499732325662899</v>
      </c>
      <c r="BF16" s="17">
        <v>0.43907385853271103</v>
      </c>
      <c r="BG16" s="17">
        <v>0.47337150802077799</v>
      </c>
      <c r="BH16" s="17">
        <v>0.40786926163631598</v>
      </c>
      <c r="BI16" s="17">
        <v>0.48383005974433702</v>
      </c>
      <c r="BJ16" s="17">
        <v>0.36384863270573897</v>
      </c>
      <c r="BK16" s="17">
        <v>0.44904538152157197</v>
      </c>
      <c r="BL16" s="17">
        <v>0.453327438739765</v>
      </c>
      <c r="BM16" s="17">
        <v>0.43909674389334302</v>
      </c>
      <c r="BN16" s="17">
        <v>0.46790122322714101</v>
      </c>
      <c r="BO16" s="17">
        <v>0.37764661915935299</v>
      </c>
      <c r="BP16" s="17"/>
      <c r="BQ16" s="17">
        <v>0.51129878796288597</v>
      </c>
      <c r="BR16" s="17">
        <v>0.37474192219843899</v>
      </c>
    </row>
    <row r="17" spans="2:70" ht="29" x14ac:dyDescent="0.35">
      <c r="B17" s="18" t="s">
        <v>331</v>
      </c>
      <c r="C17" s="17">
        <v>0.38524327680472098</v>
      </c>
      <c r="D17" s="17">
        <v>0.38244748233166997</v>
      </c>
      <c r="E17" s="17">
        <v>0.38804167536201001</v>
      </c>
      <c r="F17" s="17"/>
      <c r="G17" s="17">
        <v>0.30101833567521402</v>
      </c>
      <c r="H17" s="17">
        <v>0.31649214697129302</v>
      </c>
      <c r="I17" s="17">
        <v>0.40707920512036999</v>
      </c>
      <c r="J17" s="17">
        <v>0.40430166572725801</v>
      </c>
      <c r="K17" s="17">
        <v>0.44392927909388102</v>
      </c>
      <c r="L17" s="17">
        <v>0.42145268128811603</v>
      </c>
      <c r="M17" s="17"/>
      <c r="N17" s="17">
        <v>0.42091083190930201</v>
      </c>
      <c r="O17" s="17">
        <v>0.39296756801738397</v>
      </c>
      <c r="P17" s="17">
        <v>0.37110503040919202</v>
      </c>
      <c r="Q17" s="17">
        <v>0.35124027225534199</v>
      </c>
      <c r="R17" s="17"/>
      <c r="S17" s="17">
        <v>0.36663406218531103</v>
      </c>
      <c r="T17" s="17">
        <v>0.411791686544975</v>
      </c>
      <c r="U17" s="17">
        <v>0.40393418580856599</v>
      </c>
      <c r="V17" s="17">
        <v>0.44277056289980798</v>
      </c>
      <c r="W17" s="17">
        <v>0.317879868098705</v>
      </c>
      <c r="X17" s="17">
        <v>0.32454892491026099</v>
      </c>
      <c r="Y17" s="17">
        <v>0.33591717967671098</v>
      </c>
      <c r="Z17" s="17">
        <v>0.36096653748083202</v>
      </c>
      <c r="AA17" s="17">
        <v>0.451632061881168</v>
      </c>
      <c r="AB17" s="17">
        <v>0.41273373985616002</v>
      </c>
      <c r="AC17" s="17">
        <v>0.36048153055102</v>
      </c>
      <c r="AD17" s="17">
        <v>0.36261862669058897</v>
      </c>
      <c r="AE17" s="17"/>
      <c r="AF17" s="17">
        <v>0.42260250036749902</v>
      </c>
      <c r="AG17" s="17">
        <v>0.39013222612967502</v>
      </c>
      <c r="AH17" s="17">
        <v>0.28485704047666999</v>
      </c>
      <c r="AI17" s="17"/>
      <c r="AJ17" s="17">
        <v>0.42184985471126801</v>
      </c>
      <c r="AK17" s="17">
        <v>0.41007701694971499</v>
      </c>
      <c r="AL17" s="17">
        <v>0.37656825964922502</v>
      </c>
      <c r="AM17" s="17">
        <v>0.42895748676816298</v>
      </c>
      <c r="AN17" s="17">
        <v>0.29379347694020003</v>
      </c>
      <c r="AO17" s="17"/>
      <c r="AP17" s="17">
        <v>0.41019395300174599</v>
      </c>
      <c r="AQ17" s="17">
        <v>0.41091730378416202</v>
      </c>
      <c r="AR17" s="17">
        <v>0.34277802057998502</v>
      </c>
      <c r="AS17" s="17"/>
      <c r="AT17" s="17">
        <v>0.35644836172385402</v>
      </c>
      <c r="AU17" s="17">
        <v>0.36358487892135699</v>
      </c>
      <c r="AV17" s="17">
        <v>0.38691773648611999</v>
      </c>
      <c r="AW17" s="17">
        <v>0.42907032394612499</v>
      </c>
      <c r="AX17" s="17">
        <v>0.58426372191946496</v>
      </c>
      <c r="AY17" s="17"/>
      <c r="AZ17" s="17">
        <v>0.32103827075524</v>
      </c>
      <c r="BA17" s="17">
        <v>0.270887072168496</v>
      </c>
      <c r="BB17" s="17">
        <v>0.37363430320047197</v>
      </c>
      <c r="BC17" s="17">
        <v>0.41677969922733898</v>
      </c>
      <c r="BD17" s="17">
        <v>0.33005141249286901</v>
      </c>
      <c r="BE17" s="17">
        <v>0.31933033912997799</v>
      </c>
      <c r="BF17" s="17">
        <v>0.443717151722888</v>
      </c>
      <c r="BG17" s="17">
        <v>0.39771922082122502</v>
      </c>
      <c r="BH17" s="17">
        <v>0.36819183406057499</v>
      </c>
      <c r="BI17" s="17">
        <v>0.51716436431082302</v>
      </c>
      <c r="BJ17" s="17">
        <v>0.32493039711322003</v>
      </c>
      <c r="BK17" s="17">
        <v>0.34725709168216701</v>
      </c>
      <c r="BL17" s="17">
        <v>0.37299260036923598</v>
      </c>
      <c r="BM17" s="17">
        <v>0.37660846010276999</v>
      </c>
      <c r="BN17" s="17">
        <v>0.57085572666093198</v>
      </c>
      <c r="BO17" s="17">
        <v>0.54355844885937499</v>
      </c>
      <c r="BP17" s="17"/>
      <c r="BQ17" s="17">
        <v>0.48503575522456799</v>
      </c>
      <c r="BR17" s="17">
        <v>0.34534008131394001</v>
      </c>
    </row>
    <row r="18" spans="2:70" x14ac:dyDescent="0.35">
      <c r="B18" s="18" t="s">
        <v>332</v>
      </c>
      <c r="C18" s="17">
        <v>0.36352786302136603</v>
      </c>
      <c r="D18" s="17">
        <v>0.36321953844488702</v>
      </c>
      <c r="E18" s="17">
        <v>0.36359081764358803</v>
      </c>
      <c r="F18" s="17"/>
      <c r="G18" s="17">
        <v>0.25484009305566901</v>
      </c>
      <c r="H18" s="17">
        <v>0.298378127321071</v>
      </c>
      <c r="I18" s="17">
        <v>0.39590749360025501</v>
      </c>
      <c r="J18" s="17">
        <v>0.43100277889295302</v>
      </c>
      <c r="K18" s="17">
        <v>0.46083438318229403</v>
      </c>
      <c r="L18" s="17">
        <v>0.33832249571261203</v>
      </c>
      <c r="M18" s="17"/>
      <c r="N18" s="17">
        <v>0.36655199414572298</v>
      </c>
      <c r="O18" s="17">
        <v>0.351375812241289</v>
      </c>
      <c r="P18" s="17">
        <v>0.36074932462824599</v>
      </c>
      <c r="Q18" s="17">
        <v>0.37922280744658698</v>
      </c>
      <c r="R18" s="17"/>
      <c r="S18" s="17">
        <v>0.30368191618469698</v>
      </c>
      <c r="T18" s="17">
        <v>0.39497161356649502</v>
      </c>
      <c r="U18" s="17">
        <v>0.36427266593473301</v>
      </c>
      <c r="V18" s="17">
        <v>0.39263730964204502</v>
      </c>
      <c r="W18" s="17">
        <v>0.36242743251067</v>
      </c>
      <c r="X18" s="17">
        <v>0.39514399930814198</v>
      </c>
      <c r="Y18" s="17">
        <v>0.31000479231495998</v>
      </c>
      <c r="Z18" s="17">
        <v>0.304044766283459</v>
      </c>
      <c r="AA18" s="17">
        <v>0.40385123897623998</v>
      </c>
      <c r="AB18" s="17">
        <v>0.37510198532021799</v>
      </c>
      <c r="AC18" s="17">
        <v>0.31968175655679698</v>
      </c>
      <c r="AD18" s="17">
        <v>0.45557229729658699</v>
      </c>
      <c r="AE18" s="17"/>
      <c r="AF18" s="17">
        <v>0.38086638492484998</v>
      </c>
      <c r="AG18" s="17">
        <v>0.37561048305844402</v>
      </c>
      <c r="AH18" s="17">
        <v>0.31320245222063597</v>
      </c>
      <c r="AI18" s="17"/>
      <c r="AJ18" s="17">
        <v>0.363198849271199</v>
      </c>
      <c r="AK18" s="17">
        <v>0.40092643111038401</v>
      </c>
      <c r="AL18" s="17">
        <v>0.34631669632433598</v>
      </c>
      <c r="AM18" s="17">
        <v>0.38697276226795602</v>
      </c>
      <c r="AN18" s="17">
        <v>0.32760175176282502</v>
      </c>
      <c r="AO18" s="17"/>
      <c r="AP18" s="17">
        <v>0.35301578702589298</v>
      </c>
      <c r="AQ18" s="17">
        <v>0.39297439486006402</v>
      </c>
      <c r="AR18" s="17">
        <v>0.308422464654874</v>
      </c>
      <c r="AS18" s="17"/>
      <c r="AT18" s="17">
        <v>0.38062452497170302</v>
      </c>
      <c r="AU18" s="17">
        <v>0.33627506378566002</v>
      </c>
      <c r="AV18" s="17">
        <v>0.381413558955499</v>
      </c>
      <c r="AW18" s="17">
        <v>0.34876915438586997</v>
      </c>
      <c r="AX18" s="17">
        <v>0.48241684443421801</v>
      </c>
      <c r="AY18" s="17"/>
      <c r="AZ18" s="17">
        <v>0.37920136647619301</v>
      </c>
      <c r="BA18" s="17">
        <v>0.34840066154304</v>
      </c>
      <c r="BB18" s="17">
        <v>0.27719759170708203</v>
      </c>
      <c r="BC18" s="17">
        <v>0.37198940132584302</v>
      </c>
      <c r="BD18" s="17">
        <v>0.36649018307237002</v>
      </c>
      <c r="BE18" s="17">
        <v>0.32156359087697201</v>
      </c>
      <c r="BF18" s="17">
        <v>0.39283556226836303</v>
      </c>
      <c r="BG18" s="17">
        <v>0.46010022157833003</v>
      </c>
      <c r="BH18" s="17">
        <v>0.35066569484280702</v>
      </c>
      <c r="BI18" s="17">
        <v>0.33550309579076498</v>
      </c>
      <c r="BJ18" s="17">
        <v>0.336908188049866</v>
      </c>
      <c r="BK18" s="17">
        <v>0.36546021504252302</v>
      </c>
      <c r="BL18" s="17">
        <v>0.344055123074619</v>
      </c>
      <c r="BM18" s="17">
        <v>0.423937415241881</v>
      </c>
      <c r="BN18" s="17">
        <v>0.46212703903260599</v>
      </c>
      <c r="BO18" s="17">
        <v>0.371948589379337</v>
      </c>
      <c r="BP18" s="17"/>
      <c r="BQ18" s="17">
        <v>0.42473361431990803</v>
      </c>
      <c r="BR18" s="17">
        <v>0.33879194846704702</v>
      </c>
    </row>
    <row r="19" spans="2:70" ht="29" x14ac:dyDescent="0.35">
      <c r="B19" s="18" t="s">
        <v>337</v>
      </c>
      <c r="C19" s="17">
        <v>0.19072358350065199</v>
      </c>
      <c r="D19" s="17">
        <v>0.170466754221447</v>
      </c>
      <c r="E19" s="17">
        <v>0.20937688520902401</v>
      </c>
      <c r="F19" s="17"/>
      <c r="G19" s="17">
        <v>0.15945533612462001</v>
      </c>
      <c r="H19" s="17">
        <v>0.181693789676385</v>
      </c>
      <c r="I19" s="17">
        <v>0.21219337094589899</v>
      </c>
      <c r="J19" s="17">
        <v>0.18730482106379601</v>
      </c>
      <c r="K19" s="17">
        <v>0.201386710243117</v>
      </c>
      <c r="L19" s="17">
        <v>0.195531074812134</v>
      </c>
      <c r="M19" s="17"/>
      <c r="N19" s="17">
        <v>0.21798571367748901</v>
      </c>
      <c r="O19" s="17">
        <v>0.18594802119904</v>
      </c>
      <c r="P19" s="17">
        <v>0.174809019912158</v>
      </c>
      <c r="Q19" s="17">
        <v>0.17526778738201099</v>
      </c>
      <c r="R19" s="17"/>
      <c r="S19" s="17">
        <v>0.22883161893733001</v>
      </c>
      <c r="T19" s="17">
        <v>0.16958714788224</v>
      </c>
      <c r="U19" s="17">
        <v>0.18714424446909</v>
      </c>
      <c r="V19" s="17">
        <v>0.18668930851749499</v>
      </c>
      <c r="W19" s="17">
        <v>0.184463548540895</v>
      </c>
      <c r="X19" s="17">
        <v>0.163659760864452</v>
      </c>
      <c r="Y19" s="17">
        <v>0.17444184298939699</v>
      </c>
      <c r="Z19" s="17">
        <v>0.16114045528910301</v>
      </c>
      <c r="AA19" s="17">
        <v>0.18244272458937899</v>
      </c>
      <c r="AB19" s="17">
        <v>0.205812417704581</v>
      </c>
      <c r="AC19" s="17">
        <v>0.229444564976298</v>
      </c>
      <c r="AD19" s="17">
        <v>0.21564149670677701</v>
      </c>
      <c r="AE19" s="17"/>
      <c r="AF19" s="17">
        <v>0.225868101554865</v>
      </c>
      <c r="AG19" s="17">
        <v>0.19339292645994399</v>
      </c>
      <c r="AH19" s="17">
        <v>0.10922216475760201</v>
      </c>
      <c r="AI19" s="17"/>
      <c r="AJ19" s="17">
        <v>0.221230196091835</v>
      </c>
      <c r="AK19" s="17">
        <v>0.21571387650926199</v>
      </c>
      <c r="AL19" s="17">
        <v>0.14038441733257201</v>
      </c>
      <c r="AM19" s="17">
        <v>0.15227395295441101</v>
      </c>
      <c r="AN19" s="17">
        <v>0.130683392680393</v>
      </c>
      <c r="AO19" s="17"/>
      <c r="AP19" s="17">
        <v>0.20992690109534201</v>
      </c>
      <c r="AQ19" s="17">
        <v>0.197582002538669</v>
      </c>
      <c r="AR19" s="17">
        <v>0.15250541787170399</v>
      </c>
      <c r="AS19" s="17"/>
      <c r="AT19" s="17">
        <v>0.17491615982952199</v>
      </c>
      <c r="AU19" s="17">
        <v>0.164354661365091</v>
      </c>
      <c r="AV19" s="17">
        <v>0.21227459486247599</v>
      </c>
      <c r="AW19" s="17">
        <v>0.22549766582367101</v>
      </c>
      <c r="AX19" s="17">
        <v>0.22033718573410499</v>
      </c>
      <c r="AY19" s="17"/>
      <c r="AZ19" s="17">
        <v>0</v>
      </c>
      <c r="BA19" s="17">
        <v>0.16644952994829601</v>
      </c>
      <c r="BB19" s="17">
        <v>0.172296492637244</v>
      </c>
      <c r="BC19" s="17">
        <v>9.6606374559419603E-2</v>
      </c>
      <c r="BD19" s="17">
        <v>0.182123325474952</v>
      </c>
      <c r="BE19" s="17">
        <v>0.201056901289767</v>
      </c>
      <c r="BF19" s="17">
        <v>0.19890377329208001</v>
      </c>
      <c r="BG19" s="17">
        <v>0.21125141154418101</v>
      </c>
      <c r="BH19" s="17">
        <v>0.154852533703044</v>
      </c>
      <c r="BI19" s="17">
        <v>0.24769041251336699</v>
      </c>
      <c r="BJ19" s="17">
        <v>0.20179355750747399</v>
      </c>
      <c r="BK19" s="17">
        <v>0.25550273562016701</v>
      </c>
      <c r="BL19" s="17">
        <v>0.12504780301311699</v>
      </c>
      <c r="BM19" s="17">
        <v>0.18149353556550399</v>
      </c>
      <c r="BN19" s="17">
        <v>0.23477926493725601</v>
      </c>
      <c r="BO19" s="17">
        <v>0.31911568033950299</v>
      </c>
      <c r="BP19" s="17"/>
      <c r="BQ19" s="17">
        <v>0.257842244404277</v>
      </c>
      <c r="BR19" s="17">
        <v>0.16289249446457901</v>
      </c>
    </row>
    <row r="20" spans="2:70" x14ac:dyDescent="0.35">
      <c r="B20" s="18" t="s">
        <v>340</v>
      </c>
      <c r="C20" s="17">
        <v>0.190089513750826</v>
      </c>
      <c r="D20" s="17">
        <v>0.17140290576851999</v>
      </c>
      <c r="E20" s="17">
        <v>0.21080732714819</v>
      </c>
      <c r="F20" s="17"/>
      <c r="G20" s="17">
        <v>0.12519830121832101</v>
      </c>
      <c r="H20" s="17">
        <v>0.15597669751122201</v>
      </c>
      <c r="I20" s="17">
        <v>0.21205216311326899</v>
      </c>
      <c r="J20" s="17">
        <v>0.196752846190512</v>
      </c>
      <c r="K20" s="17">
        <v>0.20777976083209601</v>
      </c>
      <c r="L20" s="17">
        <v>0.22430687815863901</v>
      </c>
      <c r="M20" s="17"/>
      <c r="N20" s="17">
        <v>0.20455658393627599</v>
      </c>
      <c r="O20" s="17">
        <v>0.20045087391789901</v>
      </c>
      <c r="P20" s="17">
        <v>0.16778273343568101</v>
      </c>
      <c r="Q20" s="17">
        <v>0.181038715060202</v>
      </c>
      <c r="R20" s="17"/>
      <c r="S20" s="17">
        <v>0.24056872906572699</v>
      </c>
      <c r="T20" s="17">
        <v>0.214814033620402</v>
      </c>
      <c r="U20" s="17">
        <v>0.19608018665872301</v>
      </c>
      <c r="V20" s="17">
        <v>0.26538828955057497</v>
      </c>
      <c r="W20" s="17">
        <v>0.14623851562659501</v>
      </c>
      <c r="X20" s="17">
        <v>0.123160509135221</v>
      </c>
      <c r="Y20" s="17">
        <v>0.123019191862818</v>
      </c>
      <c r="Z20" s="17">
        <v>0.14946030881794301</v>
      </c>
      <c r="AA20" s="17">
        <v>0.19349905006142701</v>
      </c>
      <c r="AB20" s="17">
        <v>0.22828992699728501</v>
      </c>
      <c r="AC20" s="17">
        <v>0.127775559850034</v>
      </c>
      <c r="AD20" s="17">
        <v>0.14195574704952199</v>
      </c>
      <c r="AE20" s="17"/>
      <c r="AF20" s="17">
        <v>0.22237657475862899</v>
      </c>
      <c r="AG20" s="17">
        <v>0.19187475509288901</v>
      </c>
      <c r="AH20" s="17">
        <v>0.15460513620645699</v>
      </c>
      <c r="AI20" s="17"/>
      <c r="AJ20" s="17">
        <v>0.22883272608663899</v>
      </c>
      <c r="AK20" s="17">
        <v>0.19634428928041101</v>
      </c>
      <c r="AL20" s="17">
        <v>0.169442268805754</v>
      </c>
      <c r="AM20" s="17">
        <v>0.108049294479746</v>
      </c>
      <c r="AN20" s="17">
        <v>0.162727732830558</v>
      </c>
      <c r="AO20" s="17"/>
      <c r="AP20" s="17">
        <v>0.214213979366631</v>
      </c>
      <c r="AQ20" s="17">
        <v>0.17576420912764401</v>
      </c>
      <c r="AR20" s="17">
        <v>0.237710460381687</v>
      </c>
      <c r="AS20" s="17"/>
      <c r="AT20" s="17">
        <v>0.186217560956767</v>
      </c>
      <c r="AU20" s="17">
        <v>0.15622121825787599</v>
      </c>
      <c r="AV20" s="17">
        <v>0.239370578664335</v>
      </c>
      <c r="AW20" s="17">
        <v>0.21834036424185199</v>
      </c>
      <c r="AX20" s="17">
        <v>0.153607494857808</v>
      </c>
      <c r="AY20" s="17"/>
      <c r="AZ20" s="17">
        <v>5.8163095720952303E-2</v>
      </c>
      <c r="BA20" s="17">
        <v>0.13024586351729001</v>
      </c>
      <c r="BB20" s="17">
        <v>0.131522523668966</v>
      </c>
      <c r="BC20" s="17">
        <v>0.21915285585896099</v>
      </c>
      <c r="BD20" s="17">
        <v>0.20226119428636699</v>
      </c>
      <c r="BE20" s="17">
        <v>0.194554687521555</v>
      </c>
      <c r="BF20" s="17">
        <v>0.18376899017144099</v>
      </c>
      <c r="BG20" s="17">
        <v>0.196469238827084</v>
      </c>
      <c r="BH20" s="17">
        <v>0.202708985341535</v>
      </c>
      <c r="BI20" s="17">
        <v>0.187484541839812</v>
      </c>
      <c r="BJ20" s="17">
        <v>0.18672350250935199</v>
      </c>
      <c r="BK20" s="17">
        <v>0.172170210627686</v>
      </c>
      <c r="BL20" s="17">
        <v>0.211810963003909</v>
      </c>
      <c r="BM20" s="17">
        <v>0.20488586678453899</v>
      </c>
      <c r="BN20" s="17">
        <v>0.215861269824728</v>
      </c>
      <c r="BO20" s="17">
        <v>0.28507433753496297</v>
      </c>
      <c r="BP20" s="17"/>
      <c r="BQ20" s="17">
        <v>0.28821041723231999</v>
      </c>
      <c r="BR20" s="17">
        <v>0.14741620085534901</v>
      </c>
    </row>
    <row r="21" spans="2:70" x14ac:dyDescent="0.35">
      <c r="B21" s="18" t="s">
        <v>129</v>
      </c>
      <c r="C21" s="17">
        <v>2.7692011791090598E-2</v>
      </c>
      <c r="D21" s="17">
        <v>2.0470907542394699E-2</v>
      </c>
      <c r="E21" s="17">
        <v>3.5412229542644898E-2</v>
      </c>
      <c r="F21" s="17"/>
      <c r="G21" s="17">
        <v>4.5117393237700802E-2</v>
      </c>
      <c r="H21" s="17">
        <v>3.1172859239156799E-2</v>
      </c>
      <c r="I21" s="17">
        <v>2.3403532272894E-2</v>
      </c>
      <c r="J21" s="17">
        <v>6.84828840794241E-3</v>
      </c>
      <c r="K21" s="17">
        <v>2.4017945506738601E-2</v>
      </c>
      <c r="L21" s="17">
        <v>3.6120055172999502E-2</v>
      </c>
      <c r="M21" s="17"/>
      <c r="N21" s="17">
        <v>1.8478587152585602E-2</v>
      </c>
      <c r="O21" s="17">
        <v>3.56301810328436E-2</v>
      </c>
      <c r="P21" s="17">
        <v>2.0787901062349699E-2</v>
      </c>
      <c r="Q21" s="17">
        <v>3.7984641769220999E-2</v>
      </c>
      <c r="R21" s="17"/>
      <c r="S21" s="17">
        <v>1.48729708328091E-2</v>
      </c>
      <c r="T21" s="17">
        <v>1.6970509531012999E-2</v>
      </c>
      <c r="U21" s="17">
        <v>1.26331248820142E-2</v>
      </c>
      <c r="V21" s="17">
        <v>2.12958977083938E-2</v>
      </c>
      <c r="W21" s="17">
        <v>4.6623127409522597E-2</v>
      </c>
      <c r="X21" s="17">
        <v>3.3572103709679099E-2</v>
      </c>
      <c r="Y21" s="17">
        <v>3.8812888994434601E-2</v>
      </c>
      <c r="Z21" s="17">
        <v>6.1425390521162297E-2</v>
      </c>
      <c r="AA21" s="17">
        <v>2.3048196919014999E-2</v>
      </c>
      <c r="AB21" s="17">
        <v>3.3076547041659701E-2</v>
      </c>
      <c r="AC21" s="17">
        <v>3.5338075023557701E-2</v>
      </c>
      <c r="AD21" s="17">
        <v>5.1655982976761702E-2</v>
      </c>
      <c r="AE21" s="17"/>
      <c r="AF21" s="17">
        <v>2.78290905024632E-2</v>
      </c>
      <c r="AG21" s="17">
        <v>1.33070471121635E-2</v>
      </c>
      <c r="AH21" s="17">
        <v>5.29616343972166E-2</v>
      </c>
      <c r="AI21" s="17"/>
      <c r="AJ21" s="17">
        <v>2.1917854917320401E-2</v>
      </c>
      <c r="AK21" s="17">
        <v>9.3811786797119E-3</v>
      </c>
      <c r="AL21" s="17">
        <v>1.4404263360319801E-2</v>
      </c>
      <c r="AM21" s="17">
        <v>0</v>
      </c>
      <c r="AN21" s="17">
        <v>6.7481859047338597E-2</v>
      </c>
      <c r="AO21" s="17"/>
      <c r="AP21" s="17">
        <v>1.45538505929235E-2</v>
      </c>
      <c r="AQ21" s="17">
        <v>1.04947476968692E-2</v>
      </c>
      <c r="AR21" s="17">
        <v>1.56087287916546E-2</v>
      </c>
      <c r="AS21" s="17"/>
      <c r="AT21" s="17">
        <v>3.4541458007923798E-2</v>
      </c>
      <c r="AU21" s="17">
        <v>4.8084345388221199E-2</v>
      </c>
      <c r="AV21" s="17">
        <v>1.8031479284985101E-2</v>
      </c>
      <c r="AW21" s="17">
        <v>4.9719401772175299E-3</v>
      </c>
      <c r="AX21" s="17">
        <v>0</v>
      </c>
      <c r="AY21" s="17"/>
      <c r="AZ21" s="17">
        <v>5.5259851887527897E-2</v>
      </c>
      <c r="BA21" s="17">
        <v>5.1617175860250199E-2</v>
      </c>
      <c r="BB21" s="17">
        <v>7.7696554212986907E-2</v>
      </c>
      <c r="BC21" s="17">
        <v>1.50613977456368E-2</v>
      </c>
      <c r="BD21" s="17">
        <v>1.33664006443959E-2</v>
      </c>
      <c r="BE21" s="17">
        <v>5.43186922828282E-2</v>
      </c>
      <c r="BF21" s="17">
        <v>3.0596159965845901E-2</v>
      </c>
      <c r="BG21" s="17">
        <v>1.38424295696607E-2</v>
      </c>
      <c r="BH21" s="17">
        <v>2.6797535300024999E-2</v>
      </c>
      <c r="BI21" s="17">
        <v>1.00233175231321E-2</v>
      </c>
      <c r="BJ21" s="17">
        <v>2.0192125346559699E-2</v>
      </c>
      <c r="BK21" s="17">
        <v>1.3484169325319701E-2</v>
      </c>
      <c r="BL21" s="17">
        <v>1.3991973424854601E-2</v>
      </c>
      <c r="BM21" s="17">
        <v>0</v>
      </c>
      <c r="BN21" s="17">
        <v>0</v>
      </c>
      <c r="BO21" s="17">
        <v>0</v>
      </c>
      <c r="BP21" s="17"/>
      <c r="BQ21" s="17">
        <v>8.0621550064045693E-3</v>
      </c>
      <c r="BR21" s="17">
        <v>3.17385149109932E-2</v>
      </c>
    </row>
    <row r="22" spans="2:70" x14ac:dyDescent="0.35">
      <c r="B22" s="18" t="s">
        <v>130</v>
      </c>
      <c r="C22" s="19">
        <v>2.6082882317703698E-2</v>
      </c>
      <c r="D22" s="19">
        <v>1.8815901955675899E-2</v>
      </c>
      <c r="E22" s="19">
        <v>3.3840999038979497E-2</v>
      </c>
      <c r="F22" s="19"/>
      <c r="G22" s="19">
        <v>2.8880790205702001E-2</v>
      </c>
      <c r="H22" s="19">
        <v>4.8127540199114999E-2</v>
      </c>
      <c r="I22" s="19">
        <v>2.42298706587094E-2</v>
      </c>
      <c r="J22" s="19">
        <v>2.11382522137907E-2</v>
      </c>
      <c r="K22" s="19">
        <v>1.2989798175199199E-2</v>
      </c>
      <c r="L22" s="19">
        <v>2.1581799662909001E-2</v>
      </c>
      <c r="M22" s="19"/>
      <c r="N22" s="19">
        <v>1.27026627279672E-2</v>
      </c>
      <c r="O22" s="19">
        <v>3.1372626003066402E-2</v>
      </c>
      <c r="P22" s="19">
        <v>2.4596405654273099E-2</v>
      </c>
      <c r="Q22" s="19">
        <v>3.9090432740828303E-2</v>
      </c>
      <c r="R22" s="19"/>
      <c r="S22" s="19">
        <v>2.2118608630529502E-2</v>
      </c>
      <c r="T22" s="19">
        <v>1.3340408804104399E-2</v>
      </c>
      <c r="U22" s="19">
        <v>1.4323564004341399E-2</v>
      </c>
      <c r="V22" s="19">
        <v>2.5268776764994502E-2</v>
      </c>
      <c r="W22" s="19">
        <v>1.7564400165887499E-2</v>
      </c>
      <c r="X22" s="19">
        <v>3.4647162969610699E-2</v>
      </c>
      <c r="Y22" s="19">
        <v>3.9539831519987703E-2</v>
      </c>
      <c r="Z22" s="19">
        <v>4.2560313805936098E-2</v>
      </c>
      <c r="AA22" s="19">
        <v>1.2287693502493501E-2</v>
      </c>
      <c r="AB22" s="19">
        <v>5.2578022158427502E-2</v>
      </c>
      <c r="AC22" s="19">
        <v>3.0844126299064401E-2</v>
      </c>
      <c r="AD22" s="19">
        <v>4.4794310482662802E-2</v>
      </c>
      <c r="AE22" s="19"/>
      <c r="AF22" s="19">
        <v>2.4571946287444298E-2</v>
      </c>
      <c r="AG22" s="19">
        <v>2.1738649625352699E-2</v>
      </c>
      <c r="AH22" s="19">
        <v>4.8216650602554097E-2</v>
      </c>
      <c r="AI22" s="19"/>
      <c r="AJ22" s="19">
        <v>1.9205909496648001E-2</v>
      </c>
      <c r="AK22" s="19">
        <v>2.2820175202138901E-2</v>
      </c>
      <c r="AL22" s="19">
        <v>1.7087613891729098E-2</v>
      </c>
      <c r="AM22" s="19">
        <v>0</v>
      </c>
      <c r="AN22" s="19">
        <v>5.33275903341629E-2</v>
      </c>
      <c r="AO22" s="19"/>
      <c r="AP22" s="19">
        <v>1.02933562912768E-2</v>
      </c>
      <c r="AQ22" s="19">
        <v>1.7448078476390499E-2</v>
      </c>
      <c r="AR22" s="19">
        <v>2.6285010503925801E-2</v>
      </c>
      <c r="AS22" s="19"/>
      <c r="AT22" s="19">
        <v>2.5984739031789699E-2</v>
      </c>
      <c r="AU22" s="19">
        <v>2.43616267961714E-2</v>
      </c>
      <c r="AV22" s="19">
        <v>3.00509307388869E-2</v>
      </c>
      <c r="AW22" s="19">
        <v>1.5772258395289802E-2</v>
      </c>
      <c r="AX22" s="19">
        <v>0</v>
      </c>
      <c r="AY22" s="19"/>
      <c r="AZ22" s="19">
        <v>0.133478237511858</v>
      </c>
      <c r="BA22" s="19">
        <v>4.1892065784797698E-2</v>
      </c>
      <c r="BB22" s="19">
        <v>1.1544552859295501E-2</v>
      </c>
      <c r="BC22" s="19">
        <v>7.6594221110677504E-3</v>
      </c>
      <c r="BD22" s="19">
        <v>2.4345573539769599E-2</v>
      </c>
      <c r="BE22" s="19">
        <v>6.1508279736033997E-2</v>
      </c>
      <c r="BF22" s="19">
        <v>1.2027016036243499E-2</v>
      </c>
      <c r="BG22" s="19">
        <v>6.9048399627596397E-3</v>
      </c>
      <c r="BH22" s="19">
        <v>5.2499531728607898E-2</v>
      </c>
      <c r="BI22" s="19">
        <v>1.2488148307818201E-2</v>
      </c>
      <c r="BJ22" s="19">
        <v>3.7161610912316803E-2</v>
      </c>
      <c r="BK22" s="19">
        <v>1.69362443067591E-2</v>
      </c>
      <c r="BL22" s="19">
        <v>1.6761167511134101E-2</v>
      </c>
      <c r="BM22" s="19">
        <v>0</v>
      </c>
      <c r="BN22" s="19">
        <v>0</v>
      </c>
      <c r="BO22" s="19">
        <v>1.6822247588218198E-2</v>
      </c>
      <c r="BP22" s="19"/>
      <c r="BQ22" s="19">
        <v>1.2264818899208999E-2</v>
      </c>
      <c r="BR22" s="19">
        <v>3.02964399860992E-2</v>
      </c>
    </row>
    <row r="23" spans="2:70" x14ac:dyDescent="0.35">
      <c r="B23" s="16"/>
    </row>
    <row r="24" spans="2:70" x14ac:dyDescent="0.35">
      <c r="B24" t="s">
        <v>98</v>
      </c>
    </row>
    <row r="25" spans="2:70" x14ac:dyDescent="0.35">
      <c r="B25" t="s">
        <v>99</v>
      </c>
    </row>
    <row r="27" spans="2:70" x14ac:dyDescent="0.35">
      <c r="B27" s="8" t="str">
        <f>HYPERLINK("#'Contents'!A1", "Return to Contents")</f>
        <v>Return to Contents</v>
      </c>
    </row>
  </sheetData>
  <mergeCells count="11">
    <mergeCell ref="BQ5:BR5"/>
    <mergeCell ref="D5:E5"/>
    <mergeCell ref="G5:L5"/>
    <mergeCell ref="N5:Q5"/>
    <mergeCell ref="S5:AD5"/>
    <mergeCell ref="AF5:AH5"/>
    <mergeCell ref="D2:BJ2"/>
    <mergeCell ref="AJ5:AN5"/>
    <mergeCell ref="AP5:AR5"/>
    <mergeCell ref="AT5:AX5"/>
    <mergeCell ref="AZ5:BO5"/>
  </mergeCells>
  <pageMargins left="0.7" right="0.7" top="0.75" bottom="0.75" header="0.3" footer="0.3"/>
  <pageSetup paperSize="9" orientation="portrait" horizontalDpi="300" verticalDpi="300"/>
  <drawing r:id="rId1"/>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dimension ref="B2:BR27"/>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67" width="10.7265625" customWidth="1"/>
    <col min="68" max="68" width="2.1796875" customWidth="1"/>
    <col min="69" max="70" width="10.7265625" customWidth="1"/>
    <col min="71" max="71" width="2.1796875" customWidth="1"/>
  </cols>
  <sheetData>
    <row r="2" spans="2:70" ht="40" customHeight="1" x14ac:dyDescent="0.35">
      <c r="D2" s="29" t="s">
        <v>345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row>
    <row r="5" spans="2:70" ht="30" customHeight="1" x14ac:dyDescent="0.35">
      <c r="B5" s="15"/>
      <c r="C5" s="15"/>
      <c r="D5" s="30" t="s">
        <v>74</v>
      </c>
      <c r="E5" s="30"/>
      <c r="F5" s="15"/>
      <c r="G5" s="30" t="s">
        <v>75</v>
      </c>
      <c r="H5" s="30"/>
      <c r="I5" s="30"/>
      <c r="J5" s="30"/>
      <c r="K5" s="30"/>
      <c r="L5" s="30"/>
      <c r="M5" s="15"/>
      <c r="N5" s="30" t="s">
        <v>76</v>
      </c>
      <c r="O5" s="30"/>
      <c r="P5" s="30"/>
      <c r="Q5" s="30"/>
      <c r="R5" s="15"/>
      <c r="S5" s="30" t="s">
        <v>77</v>
      </c>
      <c r="T5" s="30"/>
      <c r="U5" s="30"/>
      <c r="V5" s="30"/>
      <c r="W5" s="30"/>
      <c r="X5" s="30"/>
      <c r="Y5" s="30"/>
      <c r="Z5" s="30"/>
      <c r="AA5" s="30"/>
      <c r="AB5" s="30"/>
      <c r="AC5" s="30"/>
      <c r="AD5" s="30"/>
      <c r="AE5" s="15"/>
      <c r="AF5" s="30" t="s">
        <v>78</v>
      </c>
      <c r="AG5" s="30"/>
      <c r="AH5" s="30"/>
      <c r="AI5" s="15"/>
      <c r="AJ5" s="30" t="s">
        <v>79</v>
      </c>
      <c r="AK5" s="30"/>
      <c r="AL5" s="30"/>
      <c r="AM5" s="30"/>
      <c r="AN5" s="30"/>
      <c r="AO5" s="15"/>
      <c r="AP5" s="30" t="s">
        <v>80</v>
      </c>
      <c r="AQ5" s="30"/>
      <c r="AR5" s="30"/>
      <c r="AS5" s="15"/>
      <c r="AT5" s="30" t="s">
        <v>81</v>
      </c>
      <c r="AU5" s="30"/>
      <c r="AV5" s="30"/>
      <c r="AW5" s="30"/>
      <c r="AX5" s="30"/>
      <c r="AY5" s="15"/>
      <c r="AZ5" s="30" t="s">
        <v>82</v>
      </c>
      <c r="BA5" s="30"/>
      <c r="BB5" s="30"/>
      <c r="BC5" s="30"/>
      <c r="BD5" s="30"/>
      <c r="BE5" s="30"/>
      <c r="BF5" s="30"/>
      <c r="BG5" s="30"/>
      <c r="BH5" s="30"/>
      <c r="BI5" s="30"/>
      <c r="BJ5" s="30"/>
      <c r="BK5" s="30"/>
      <c r="BL5" s="30"/>
      <c r="BM5" s="30"/>
      <c r="BN5" s="30"/>
      <c r="BO5" s="30"/>
      <c r="BP5" s="15"/>
      <c r="BQ5" s="30" t="s">
        <v>83</v>
      </c>
      <c r="BR5" s="30"/>
    </row>
    <row r="6" spans="2:7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46</v>
      </c>
      <c r="AQ6" s="12" t="s">
        <v>47</v>
      </c>
      <c r="AR6" s="12" t="s">
        <v>50</v>
      </c>
      <c r="AT6" s="12" t="s">
        <v>51</v>
      </c>
      <c r="AU6" s="12" t="s">
        <v>52</v>
      </c>
      <c r="AV6" s="12" t="s">
        <v>53</v>
      </c>
      <c r="AW6" s="12" t="s">
        <v>54</v>
      </c>
      <c r="AX6" s="12" t="s">
        <v>55</v>
      </c>
      <c r="AZ6" s="12" t="s">
        <v>56</v>
      </c>
      <c r="BA6" s="12" t="s">
        <v>57</v>
      </c>
      <c r="BB6" s="12" t="s">
        <v>58</v>
      </c>
      <c r="BC6" s="12" t="s">
        <v>59</v>
      </c>
      <c r="BD6" s="12" t="s">
        <v>60</v>
      </c>
      <c r="BE6" s="12" t="s">
        <v>61</v>
      </c>
      <c r="BF6" s="12" t="s">
        <v>62</v>
      </c>
      <c r="BG6" s="12" t="s">
        <v>63</v>
      </c>
      <c r="BH6" s="12" t="s">
        <v>64</v>
      </c>
      <c r="BI6" s="12" t="s">
        <v>65</v>
      </c>
      <c r="BJ6" s="12" t="s">
        <v>66</v>
      </c>
      <c r="BK6" s="12" t="s">
        <v>67</v>
      </c>
      <c r="BL6" s="12" t="s">
        <v>68</v>
      </c>
      <c r="BM6" s="12" t="s">
        <v>69</v>
      </c>
      <c r="BN6" s="12" t="s">
        <v>70</v>
      </c>
      <c r="BO6" s="12" t="s">
        <v>71</v>
      </c>
      <c r="BQ6" s="12" t="s">
        <v>72</v>
      </c>
      <c r="BR6" s="12" t="s">
        <v>73</v>
      </c>
    </row>
    <row r="7" spans="2:70" ht="30" customHeight="1" x14ac:dyDescent="0.35">
      <c r="B7" s="10" t="s">
        <v>19</v>
      </c>
      <c r="C7" s="10">
        <v>4012</v>
      </c>
      <c r="D7" s="10">
        <v>1971</v>
      </c>
      <c r="E7" s="10">
        <v>2028</v>
      </c>
      <c r="F7" s="10"/>
      <c r="G7" s="10">
        <v>497</v>
      </c>
      <c r="H7" s="10">
        <v>704</v>
      </c>
      <c r="I7" s="10">
        <v>694</v>
      </c>
      <c r="J7" s="10">
        <v>693</v>
      </c>
      <c r="K7" s="10">
        <v>571</v>
      </c>
      <c r="L7" s="10">
        <v>853</v>
      </c>
      <c r="M7" s="10"/>
      <c r="N7" s="10">
        <v>1178</v>
      </c>
      <c r="O7" s="10">
        <v>1131</v>
      </c>
      <c r="P7" s="10">
        <v>781</v>
      </c>
      <c r="Q7" s="10">
        <v>909</v>
      </c>
      <c r="R7" s="10"/>
      <c r="S7" s="10">
        <v>563</v>
      </c>
      <c r="T7" s="10">
        <v>553</v>
      </c>
      <c r="U7" s="10">
        <v>314</v>
      </c>
      <c r="V7" s="10">
        <v>343</v>
      </c>
      <c r="W7" s="10">
        <v>293</v>
      </c>
      <c r="X7" s="10">
        <v>376</v>
      </c>
      <c r="Y7" s="10">
        <v>336</v>
      </c>
      <c r="Z7" s="10">
        <v>171</v>
      </c>
      <c r="AA7" s="10">
        <v>447</v>
      </c>
      <c r="AB7" s="10">
        <v>337</v>
      </c>
      <c r="AC7" s="10">
        <v>188</v>
      </c>
      <c r="AD7" s="10">
        <v>91</v>
      </c>
      <c r="AE7" s="10"/>
      <c r="AF7" s="10">
        <v>1421</v>
      </c>
      <c r="AG7" s="10">
        <v>1665</v>
      </c>
      <c r="AH7" s="10">
        <v>577</v>
      </c>
      <c r="AI7" s="10"/>
      <c r="AJ7" s="10">
        <v>1433</v>
      </c>
      <c r="AK7" s="10">
        <v>1082</v>
      </c>
      <c r="AL7" s="10">
        <v>299</v>
      </c>
      <c r="AM7" s="10">
        <v>42</v>
      </c>
      <c r="AN7" s="10">
        <v>541</v>
      </c>
      <c r="AO7" s="10"/>
      <c r="AP7" s="10">
        <v>878</v>
      </c>
      <c r="AQ7" s="10">
        <v>1369</v>
      </c>
      <c r="AR7" s="10">
        <v>264</v>
      </c>
      <c r="AS7" s="10"/>
      <c r="AT7" s="10">
        <v>929</v>
      </c>
      <c r="AU7" s="10">
        <v>932</v>
      </c>
      <c r="AV7" s="10">
        <v>1096</v>
      </c>
      <c r="AW7" s="10">
        <v>455</v>
      </c>
      <c r="AX7" s="10">
        <v>62</v>
      </c>
      <c r="AY7" s="10"/>
      <c r="AZ7" s="10">
        <v>33</v>
      </c>
      <c r="BA7" s="10">
        <v>185</v>
      </c>
      <c r="BB7" s="10">
        <v>256</v>
      </c>
      <c r="BC7" s="10">
        <v>269</v>
      </c>
      <c r="BD7" s="10">
        <v>403</v>
      </c>
      <c r="BE7" s="10">
        <v>436</v>
      </c>
      <c r="BF7" s="10">
        <v>391</v>
      </c>
      <c r="BG7" s="10">
        <v>312</v>
      </c>
      <c r="BH7" s="10">
        <v>253</v>
      </c>
      <c r="BI7" s="10">
        <v>211</v>
      </c>
      <c r="BJ7" s="10">
        <v>336</v>
      </c>
      <c r="BK7" s="10">
        <v>187</v>
      </c>
      <c r="BL7" s="10">
        <v>180</v>
      </c>
      <c r="BM7" s="10">
        <v>103</v>
      </c>
      <c r="BN7" s="10">
        <v>95</v>
      </c>
      <c r="BO7" s="10">
        <v>161</v>
      </c>
      <c r="BP7" s="10"/>
      <c r="BQ7" s="10">
        <v>1235</v>
      </c>
      <c r="BR7" s="10">
        <v>2665</v>
      </c>
    </row>
    <row r="8" spans="2:70" ht="30" customHeight="1" x14ac:dyDescent="0.35">
      <c r="B8" s="11" t="s">
        <v>20</v>
      </c>
      <c r="C8" s="11">
        <v>4012</v>
      </c>
      <c r="D8" s="11">
        <v>1975</v>
      </c>
      <c r="E8" s="11">
        <v>2024</v>
      </c>
      <c r="F8" s="11"/>
      <c r="G8" s="11">
        <v>558</v>
      </c>
      <c r="H8" s="11">
        <v>682</v>
      </c>
      <c r="I8" s="11">
        <v>685</v>
      </c>
      <c r="J8" s="11">
        <v>686</v>
      </c>
      <c r="K8" s="11">
        <v>562</v>
      </c>
      <c r="L8" s="11">
        <v>839</v>
      </c>
      <c r="M8" s="11"/>
      <c r="N8" s="11">
        <v>1080</v>
      </c>
      <c r="O8" s="11">
        <v>1039</v>
      </c>
      <c r="P8" s="11">
        <v>880</v>
      </c>
      <c r="Q8" s="11">
        <v>1000</v>
      </c>
      <c r="R8" s="11"/>
      <c r="S8" s="11">
        <v>562</v>
      </c>
      <c r="T8" s="11">
        <v>522</v>
      </c>
      <c r="U8" s="11">
        <v>321</v>
      </c>
      <c r="V8" s="11">
        <v>361</v>
      </c>
      <c r="W8" s="11">
        <v>281</v>
      </c>
      <c r="X8" s="11">
        <v>361</v>
      </c>
      <c r="Y8" s="11">
        <v>321</v>
      </c>
      <c r="Z8" s="11">
        <v>160</v>
      </c>
      <c r="AA8" s="11">
        <v>441</v>
      </c>
      <c r="AB8" s="11">
        <v>361</v>
      </c>
      <c r="AC8" s="11">
        <v>201</v>
      </c>
      <c r="AD8" s="11">
        <v>120</v>
      </c>
      <c r="AE8" s="11"/>
      <c r="AF8" s="11">
        <v>1410</v>
      </c>
      <c r="AG8" s="11">
        <v>1629</v>
      </c>
      <c r="AH8" s="11">
        <v>599</v>
      </c>
      <c r="AI8" s="11"/>
      <c r="AJ8" s="11">
        <v>1397</v>
      </c>
      <c r="AK8" s="11">
        <v>1071</v>
      </c>
      <c r="AL8" s="11">
        <v>288</v>
      </c>
      <c r="AM8" s="11">
        <v>45</v>
      </c>
      <c r="AN8" s="11">
        <v>558</v>
      </c>
      <c r="AO8" s="11"/>
      <c r="AP8" s="11">
        <v>856</v>
      </c>
      <c r="AQ8" s="11">
        <v>1358</v>
      </c>
      <c r="AR8" s="11">
        <v>259</v>
      </c>
      <c r="AS8" s="11"/>
      <c r="AT8" s="11">
        <v>961</v>
      </c>
      <c r="AU8" s="11">
        <v>958</v>
      </c>
      <c r="AV8" s="11">
        <v>1056</v>
      </c>
      <c r="AW8" s="11">
        <v>434</v>
      </c>
      <c r="AX8" s="11">
        <v>55</v>
      </c>
      <c r="AY8" s="11"/>
      <c r="AZ8" s="11">
        <v>33</v>
      </c>
      <c r="BA8" s="11">
        <v>186</v>
      </c>
      <c r="BB8" s="11">
        <v>267</v>
      </c>
      <c r="BC8" s="11">
        <v>280</v>
      </c>
      <c r="BD8" s="11">
        <v>416</v>
      </c>
      <c r="BE8" s="11">
        <v>443</v>
      </c>
      <c r="BF8" s="11">
        <v>394</v>
      </c>
      <c r="BG8" s="11">
        <v>314</v>
      </c>
      <c r="BH8" s="11">
        <v>257</v>
      </c>
      <c r="BI8" s="11">
        <v>206</v>
      </c>
      <c r="BJ8" s="11">
        <v>329</v>
      </c>
      <c r="BK8" s="11">
        <v>179</v>
      </c>
      <c r="BL8" s="11">
        <v>174</v>
      </c>
      <c r="BM8" s="11">
        <v>97</v>
      </c>
      <c r="BN8" s="11">
        <v>87</v>
      </c>
      <c r="BO8" s="11">
        <v>148</v>
      </c>
      <c r="BP8" s="11"/>
      <c r="BQ8" s="11">
        <v>1209</v>
      </c>
      <c r="BR8" s="11">
        <v>2688</v>
      </c>
    </row>
    <row r="9" spans="2:70" x14ac:dyDescent="0.35">
      <c r="B9" s="18" t="s">
        <v>333</v>
      </c>
      <c r="C9" s="17">
        <v>0.74161007072718599</v>
      </c>
      <c r="D9" s="17">
        <v>0.73331430772647899</v>
      </c>
      <c r="E9" s="17">
        <v>0.75176063054854203</v>
      </c>
      <c r="F9" s="17"/>
      <c r="G9" s="17">
        <v>0.58984981318372898</v>
      </c>
      <c r="H9" s="17">
        <v>0.58317578788132596</v>
      </c>
      <c r="I9" s="17">
        <v>0.71661771453365397</v>
      </c>
      <c r="J9" s="17">
        <v>0.80207171246695497</v>
      </c>
      <c r="K9" s="17">
        <v>0.82628350044104504</v>
      </c>
      <c r="L9" s="17">
        <v>0.88126171308772505</v>
      </c>
      <c r="M9" s="17"/>
      <c r="N9" s="17">
        <v>0.77374030211275402</v>
      </c>
      <c r="O9" s="17">
        <v>0.73039658772557603</v>
      </c>
      <c r="P9" s="17">
        <v>0.71731535031433202</v>
      </c>
      <c r="Q9" s="17">
        <v>0.73843471607189903</v>
      </c>
      <c r="R9" s="17"/>
      <c r="S9" s="17">
        <v>0.67569240837612399</v>
      </c>
      <c r="T9" s="17">
        <v>0.79653502983027902</v>
      </c>
      <c r="U9" s="17">
        <v>0.81519685564309996</v>
      </c>
      <c r="V9" s="17">
        <v>0.80320414947377505</v>
      </c>
      <c r="W9" s="17">
        <v>0.77110732306486196</v>
      </c>
      <c r="X9" s="17">
        <v>0.66160265720404399</v>
      </c>
      <c r="Y9" s="17">
        <v>0.73962983944731897</v>
      </c>
      <c r="Z9" s="17">
        <v>0.78282691192899101</v>
      </c>
      <c r="AA9" s="17">
        <v>0.72774571538434096</v>
      </c>
      <c r="AB9" s="17">
        <v>0.72217650327135097</v>
      </c>
      <c r="AC9" s="17">
        <v>0.75781019905358005</v>
      </c>
      <c r="AD9" s="17">
        <v>0.66337585527158005</v>
      </c>
      <c r="AE9" s="17"/>
      <c r="AF9" s="17">
        <v>0.81410065203968895</v>
      </c>
      <c r="AG9" s="17">
        <v>0.75017824059955895</v>
      </c>
      <c r="AH9" s="17">
        <v>0.603779681059464</v>
      </c>
      <c r="AI9" s="17"/>
      <c r="AJ9" s="17">
        <v>0.802599229459109</v>
      </c>
      <c r="AK9" s="17">
        <v>0.68502488662130201</v>
      </c>
      <c r="AL9" s="17">
        <v>0.81272688198666998</v>
      </c>
      <c r="AM9" s="17">
        <v>0.76493952188877101</v>
      </c>
      <c r="AN9" s="17">
        <v>0.69513586502498603</v>
      </c>
      <c r="AO9" s="17"/>
      <c r="AP9" s="17">
        <v>0.77787284826176795</v>
      </c>
      <c r="AQ9" s="17">
        <v>0.71351537750802596</v>
      </c>
      <c r="AR9" s="17">
        <v>0.73832973552544001</v>
      </c>
      <c r="AS9" s="17"/>
      <c r="AT9" s="17">
        <v>0.74394720316639296</v>
      </c>
      <c r="AU9" s="17">
        <v>0.72907805840165496</v>
      </c>
      <c r="AV9" s="17">
        <v>0.73354388709517904</v>
      </c>
      <c r="AW9" s="17">
        <v>0.72219561924176501</v>
      </c>
      <c r="AX9" s="17">
        <v>0.63404635884458305</v>
      </c>
      <c r="AY9" s="17"/>
      <c r="AZ9" s="17">
        <v>0.49218223622063501</v>
      </c>
      <c r="BA9" s="17">
        <v>0.68838371506234797</v>
      </c>
      <c r="BB9" s="17">
        <v>0.71627530144868601</v>
      </c>
      <c r="BC9" s="17">
        <v>0.75582761200347703</v>
      </c>
      <c r="BD9" s="17">
        <v>0.73430313932298596</v>
      </c>
      <c r="BE9" s="17">
        <v>0.73734063816871298</v>
      </c>
      <c r="BF9" s="17">
        <v>0.78784260142422702</v>
      </c>
      <c r="BG9" s="17">
        <v>0.767792665172361</v>
      </c>
      <c r="BH9" s="17">
        <v>0.712006197223779</v>
      </c>
      <c r="BI9" s="17">
        <v>0.75930855527243801</v>
      </c>
      <c r="BJ9" s="17">
        <v>0.72000784333985801</v>
      </c>
      <c r="BK9" s="17">
        <v>0.782468490922404</v>
      </c>
      <c r="BL9" s="17">
        <v>0.79641938006434199</v>
      </c>
      <c r="BM9" s="17">
        <v>0.76788034422100104</v>
      </c>
      <c r="BN9" s="17">
        <v>0.78841459321889396</v>
      </c>
      <c r="BO9" s="17">
        <v>0.65755970762504701</v>
      </c>
      <c r="BP9" s="17"/>
      <c r="BQ9" s="17">
        <v>0.77247190887941197</v>
      </c>
      <c r="BR9" s="17">
        <v>0.735921896291441</v>
      </c>
    </row>
    <row r="10" spans="2:70" x14ac:dyDescent="0.35">
      <c r="B10" s="18" t="s">
        <v>336</v>
      </c>
      <c r="C10" s="17">
        <v>0.65870641993632295</v>
      </c>
      <c r="D10" s="17">
        <v>0.65002228830457398</v>
      </c>
      <c r="E10" s="17">
        <v>0.66741844826897301</v>
      </c>
      <c r="F10" s="17"/>
      <c r="G10" s="17">
        <v>0.47971163442871001</v>
      </c>
      <c r="H10" s="17">
        <v>0.523138528008256</v>
      </c>
      <c r="I10" s="17">
        <v>0.62233700178328899</v>
      </c>
      <c r="J10" s="17">
        <v>0.73947013572411302</v>
      </c>
      <c r="K10" s="17">
        <v>0.71232974709975405</v>
      </c>
      <c r="L10" s="17">
        <v>0.81353766990103105</v>
      </c>
      <c r="M10" s="17"/>
      <c r="N10" s="17">
        <v>0.68855744700803201</v>
      </c>
      <c r="O10" s="17">
        <v>0.67336737386976997</v>
      </c>
      <c r="P10" s="17">
        <v>0.64773198198901905</v>
      </c>
      <c r="Q10" s="17">
        <v>0.61996368046047201</v>
      </c>
      <c r="R10" s="17"/>
      <c r="S10" s="17">
        <v>0.65807381728488901</v>
      </c>
      <c r="T10" s="17">
        <v>0.71886914161682502</v>
      </c>
      <c r="U10" s="17">
        <v>0.71273400690901101</v>
      </c>
      <c r="V10" s="17">
        <v>0.71816616998476202</v>
      </c>
      <c r="W10" s="17">
        <v>0.68286630022422101</v>
      </c>
      <c r="X10" s="17">
        <v>0.55981196888138296</v>
      </c>
      <c r="Y10" s="17">
        <v>0.65417365502045099</v>
      </c>
      <c r="Z10" s="17">
        <v>0.60724723347887199</v>
      </c>
      <c r="AA10" s="17">
        <v>0.68318626361384505</v>
      </c>
      <c r="AB10" s="17">
        <v>0.59413846187876096</v>
      </c>
      <c r="AC10" s="17">
        <v>0.62987178028389801</v>
      </c>
      <c r="AD10" s="17">
        <v>0.56665897602644699</v>
      </c>
      <c r="AE10" s="17"/>
      <c r="AF10" s="17">
        <v>0.74332973608707598</v>
      </c>
      <c r="AG10" s="17">
        <v>0.65352392759142897</v>
      </c>
      <c r="AH10" s="17">
        <v>0.58809417717494405</v>
      </c>
      <c r="AI10" s="17"/>
      <c r="AJ10" s="17">
        <v>0.69947250322603804</v>
      </c>
      <c r="AK10" s="17">
        <v>0.65226944272378795</v>
      </c>
      <c r="AL10" s="17">
        <v>0.73470633014354003</v>
      </c>
      <c r="AM10" s="17">
        <v>0.51447642970529095</v>
      </c>
      <c r="AN10" s="17">
        <v>0.61426445134625696</v>
      </c>
      <c r="AO10" s="17"/>
      <c r="AP10" s="17">
        <v>0.66367073324713599</v>
      </c>
      <c r="AQ10" s="17">
        <v>0.64540645403672903</v>
      </c>
      <c r="AR10" s="17">
        <v>0.65499522112193798</v>
      </c>
      <c r="AS10" s="17"/>
      <c r="AT10" s="17">
        <v>0.65263337299897695</v>
      </c>
      <c r="AU10" s="17">
        <v>0.632099678730073</v>
      </c>
      <c r="AV10" s="17">
        <v>0.66833092667874605</v>
      </c>
      <c r="AW10" s="17">
        <v>0.62378297547124095</v>
      </c>
      <c r="AX10" s="17">
        <v>0.64347404203925096</v>
      </c>
      <c r="AY10" s="17"/>
      <c r="AZ10" s="17">
        <v>0.60230268466160997</v>
      </c>
      <c r="BA10" s="17">
        <v>0.59900737392504799</v>
      </c>
      <c r="BB10" s="17">
        <v>0.64501364013315299</v>
      </c>
      <c r="BC10" s="17">
        <v>0.69194011689455404</v>
      </c>
      <c r="BD10" s="17">
        <v>0.67080744414792504</v>
      </c>
      <c r="BE10" s="17">
        <v>0.64722963024093905</v>
      </c>
      <c r="BF10" s="17">
        <v>0.754410707809957</v>
      </c>
      <c r="BG10" s="17">
        <v>0.65179190280384103</v>
      </c>
      <c r="BH10" s="17">
        <v>0.61532966696670899</v>
      </c>
      <c r="BI10" s="17">
        <v>0.72173842531339705</v>
      </c>
      <c r="BJ10" s="17">
        <v>0.684382155242657</v>
      </c>
      <c r="BK10" s="17">
        <v>0.58807367276712996</v>
      </c>
      <c r="BL10" s="17">
        <v>0.72766120563427905</v>
      </c>
      <c r="BM10" s="17">
        <v>0.64636981903093305</v>
      </c>
      <c r="BN10" s="17">
        <v>0.50758758249062297</v>
      </c>
      <c r="BO10" s="17">
        <v>0.61502567228723304</v>
      </c>
      <c r="BP10" s="17"/>
      <c r="BQ10" s="17">
        <v>0.716364353500891</v>
      </c>
      <c r="BR10" s="17">
        <v>0.63677379032276804</v>
      </c>
    </row>
    <row r="11" spans="2:70" x14ac:dyDescent="0.35">
      <c r="B11" s="18" t="s">
        <v>334</v>
      </c>
      <c r="C11" s="17">
        <v>0.65416612160905696</v>
      </c>
      <c r="D11" s="17">
        <v>0.62440330567629598</v>
      </c>
      <c r="E11" s="17">
        <v>0.68100106516335002</v>
      </c>
      <c r="F11" s="17"/>
      <c r="G11" s="17">
        <v>0.41041361300430301</v>
      </c>
      <c r="H11" s="17">
        <v>0.44461264877897599</v>
      </c>
      <c r="I11" s="17">
        <v>0.67109070361464196</v>
      </c>
      <c r="J11" s="17">
        <v>0.71756012658142099</v>
      </c>
      <c r="K11" s="17">
        <v>0.795197458492092</v>
      </c>
      <c r="L11" s="17">
        <v>0.819839381249724</v>
      </c>
      <c r="M11" s="17"/>
      <c r="N11" s="17">
        <v>0.70661384129342997</v>
      </c>
      <c r="O11" s="17">
        <v>0.64832239871747799</v>
      </c>
      <c r="P11" s="17">
        <v>0.59448646816113204</v>
      </c>
      <c r="Q11" s="17">
        <v>0.64906374854862803</v>
      </c>
      <c r="R11" s="17"/>
      <c r="S11" s="17">
        <v>0.573555235860156</v>
      </c>
      <c r="T11" s="17">
        <v>0.70839817662414695</v>
      </c>
      <c r="U11" s="17">
        <v>0.82378040702338795</v>
      </c>
      <c r="V11" s="17">
        <v>0.67946118592889804</v>
      </c>
      <c r="W11" s="17">
        <v>0.64144024476802897</v>
      </c>
      <c r="X11" s="17">
        <v>0.61757446382578995</v>
      </c>
      <c r="Y11" s="17">
        <v>0.62387580754081495</v>
      </c>
      <c r="Z11" s="17">
        <v>0.57253627619333602</v>
      </c>
      <c r="AA11" s="17">
        <v>0.65246676266384496</v>
      </c>
      <c r="AB11" s="17">
        <v>0.66920297200562295</v>
      </c>
      <c r="AC11" s="17">
        <v>0.68524817388086501</v>
      </c>
      <c r="AD11" s="17">
        <v>0.57051249537043103</v>
      </c>
      <c r="AE11" s="17"/>
      <c r="AF11" s="17">
        <v>0.74987118339103498</v>
      </c>
      <c r="AG11" s="17">
        <v>0.67007750813238698</v>
      </c>
      <c r="AH11" s="17">
        <v>0.51069778581180003</v>
      </c>
      <c r="AI11" s="17"/>
      <c r="AJ11" s="17">
        <v>0.73694351951310699</v>
      </c>
      <c r="AK11" s="17">
        <v>0.59386536615058105</v>
      </c>
      <c r="AL11" s="17">
        <v>0.74422625133005804</v>
      </c>
      <c r="AM11" s="17">
        <v>0.57820034214112603</v>
      </c>
      <c r="AN11" s="17">
        <v>0.56645690882223199</v>
      </c>
      <c r="AO11" s="17"/>
      <c r="AP11" s="17">
        <v>0.69456312252859598</v>
      </c>
      <c r="AQ11" s="17">
        <v>0.62925376031856495</v>
      </c>
      <c r="AR11" s="17">
        <v>0.65010792596501399</v>
      </c>
      <c r="AS11" s="17"/>
      <c r="AT11" s="17">
        <v>0.66591015904228701</v>
      </c>
      <c r="AU11" s="17">
        <v>0.650173771698207</v>
      </c>
      <c r="AV11" s="17">
        <v>0.64636987744563001</v>
      </c>
      <c r="AW11" s="17">
        <v>0.64419954301507698</v>
      </c>
      <c r="AX11" s="17">
        <v>0.55851127082912999</v>
      </c>
      <c r="AY11" s="17"/>
      <c r="AZ11" s="17">
        <v>0.64534778588277997</v>
      </c>
      <c r="BA11" s="17">
        <v>0.60199564205232303</v>
      </c>
      <c r="BB11" s="17">
        <v>0.58252410146032696</v>
      </c>
      <c r="BC11" s="17">
        <v>0.62269381417933201</v>
      </c>
      <c r="BD11" s="17">
        <v>0.66216587114332004</v>
      </c>
      <c r="BE11" s="17">
        <v>0.64054196358194504</v>
      </c>
      <c r="BF11" s="17">
        <v>0.717255972279775</v>
      </c>
      <c r="BG11" s="17">
        <v>0.66053444419193597</v>
      </c>
      <c r="BH11" s="17">
        <v>0.66410270154838302</v>
      </c>
      <c r="BI11" s="17">
        <v>0.66487721658634003</v>
      </c>
      <c r="BJ11" s="17">
        <v>0.73124724589157397</v>
      </c>
      <c r="BK11" s="17">
        <v>0.71366348171174998</v>
      </c>
      <c r="BL11" s="17">
        <v>0.69846373754379898</v>
      </c>
      <c r="BM11" s="17">
        <v>0.59525827367832995</v>
      </c>
      <c r="BN11" s="17">
        <v>0.64958152808978598</v>
      </c>
      <c r="BO11" s="17">
        <v>0.508674180786164</v>
      </c>
      <c r="BP11" s="17"/>
      <c r="BQ11" s="17">
        <v>0.666999153538679</v>
      </c>
      <c r="BR11" s="17">
        <v>0.65427639173170904</v>
      </c>
    </row>
    <row r="12" spans="2:70" x14ac:dyDescent="0.35">
      <c r="B12" s="18" t="s">
        <v>339</v>
      </c>
      <c r="C12" s="17">
        <v>0.55724280975473595</v>
      </c>
      <c r="D12" s="17">
        <v>0.54072049689615698</v>
      </c>
      <c r="E12" s="17">
        <v>0.57235137981538897</v>
      </c>
      <c r="F12" s="17"/>
      <c r="G12" s="17">
        <v>0.43968845683922703</v>
      </c>
      <c r="H12" s="17">
        <v>0.50771519578380697</v>
      </c>
      <c r="I12" s="17">
        <v>0.57269319992999901</v>
      </c>
      <c r="J12" s="17">
        <v>0.573710096798138</v>
      </c>
      <c r="K12" s="17">
        <v>0.54749403896792503</v>
      </c>
      <c r="L12" s="17">
        <v>0.65762332239875698</v>
      </c>
      <c r="M12" s="17"/>
      <c r="N12" s="17">
        <v>0.630215279190669</v>
      </c>
      <c r="O12" s="17">
        <v>0.57394761117664905</v>
      </c>
      <c r="P12" s="17">
        <v>0.50586014724738004</v>
      </c>
      <c r="Q12" s="17">
        <v>0.50225900466125495</v>
      </c>
      <c r="R12" s="17"/>
      <c r="S12" s="17">
        <v>0.54374627016906296</v>
      </c>
      <c r="T12" s="17">
        <v>0.57207897527100404</v>
      </c>
      <c r="U12" s="17">
        <v>0.59998063987483496</v>
      </c>
      <c r="V12" s="17">
        <v>0.53960761447595196</v>
      </c>
      <c r="W12" s="17">
        <v>0.58221887008041295</v>
      </c>
      <c r="X12" s="17">
        <v>0.51381062396782995</v>
      </c>
      <c r="Y12" s="17">
        <v>0.60114099761144701</v>
      </c>
      <c r="Z12" s="17">
        <v>0.57234083076176001</v>
      </c>
      <c r="AA12" s="17">
        <v>0.57820486798860904</v>
      </c>
      <c r="AB12" s="17">
        <v>0.53200126674655202</v>
      </c>
      <c r="AC12" s="17">
        <v>0.51835402691459198</v>
      </c>
      <c r="AD12" s="17">
        <v>0.52472055659752004</v>
      </c>
      <c r="AE12" s="17"/>
      <c r="AF12" s="17">
        <v>0.59367429489443502</v>
      </c>
      <c r="AG12" s="17">
        <v>0.59435203525828595</v>
      </c>
      <c r="AH12" s="17">
        <v>0.42420149613015501</v>
      </c>
      <c r="AI12" s="17"/>
      <c r="AJ12" s="17">
        <v>0.572548536909954</v>
      </c>
      <c r="AK12" s="17">
        <v>0.58706849820792695</v>
      </c>
      <c r="AL12" s="17">
        <v>0.59033740558613801</v>
      </c>
      <c r="AM12" s="17">
        <v>0.69042693208199801</v>
      </c>
      <c r="AN12" s="17">
        <v>0.44076645512097401</v>
      </c>
      <c r="AO12" s="17"/>
      <c r="AP12" s="17">
        <v>0.515350393624048</v>
      </c>
      <c r="AQ12" s="17">
        <v>0.587327519653839</v>
      </c>
      <c r="AR12" s="17">
        <v>0.53256029002021399</v>
      </c>
      <c r="AS12" s="17"/>
      <c r="AT12" s="17">
        <v>0.48092654663685402</v>
      </c>
      <c r="AU12" s="17">
        <v>0.52129980377168395</v>
      </c>
      <c r="AV12" s="17">
        <v>0.65462080923572996</v>
      </c>
      <c r="AW12" s="17">
        <v>0.62555036043902901</v>
      </c>
      <c r="AX12" s="17">
        <v>0.49670784815416402</v>
      </c>
      <c r="AY12" s="17"/>
      <c r="AZ12" s="17">
        <v>0.32026352962011401</v>
      </c>
      <c r="BA12" s="17">
        <v>0.50358502144957196</v>
      </c>
      <c r="BB12" s="17">
        <v>0.51643995047139502</v>
      </c>
      <c r="BC12" s="17">
        <v>0.57767955711388597</v>
      </c>
      <c r="BD12" s="17">
        <v>0.53536051143740804</v>
      </c>
      <c r="BE12" s="17">
        <v>0.58720451827326703</v>
      </c>
      <c r="BF12" s="17">
        <v>0.631592797847081</v>
      </c>
      <c r="BG12" s="17">
        <v>0.56287404523588602</v>
      </c>
      <c r="BH12" s="17">
        <v>0.56192420250717101</v>
      </c>
      <c r="BI12" s="17">
        <v>0.52854119887727002</v>
      </c>
      <c r="BJ12" s="17">
        <v>0.51438533567034705</v>
      </c>
      <c r="BK12" s="17">
        <v>0.61181324337080201</v>
      </c>
      <c r="BL12" s="17">
        <v>0.652127064868401</v>
      </c>
      <c r="BM12" s="17">
        <v>0.47749935933805898</v>
      </c>
      <c r="BN12" s="17">
        <v>0.60262605790167501</v>
      </c>
      <c r="BO12" s="17">
        <v>0.56860298063477999</v>
      </c>
      <c r="BP12" s="17"/>
      <c r="BQ12" s="17">
        <v>0.65352005825259596</v>
      </c>
      <c r="BR12" s="17">
        <v>0.51443865011437995</v>
      </c>
    </row>
    <row r="13" spans="2:70" x14ac:dyDescent="0.35">
      <c r="B13" s="18" t="s">
        <v>329</v>
      </c>
      <c r="C13" s="17">
        <v>0.52939489239340298</v>
      </c>
      <c r="D13" s="17">
        <v>0.57391571960068899</v>
      </c>
      <c r="E13" s="17">
        <v>0.48857755484516902</v>
      </c>
      <c r="F13" s="17"/>
      <c r="G13" s="17">
        <v>0.48679077093909401</v>
      </c>
      <c r="H13" s="17">
        <v>0.410838825951717</v>
      </c>
      <c r="I13" s="17">
        <v>0.50448171010421605</v>
      </c>
      <c r="J13" s="17">
        <v>0.55355562866636598</v>
      </c>
      <c r="K13" s="17">
        <v>0.65388040781379697</v>
      </c>
      <c r="L13" s="17">
        <v>0.56413845160201903</v>
      </c>
      <c r="M13" s="17"/>
      <c r="N13" s="17">
        <v>0.58138673632083004</v>
      </c>
      <c r="O13" s="17">
        <v>0.52232404886762196</v>
      </c>
      <c r="P13" s="17">
        <v>0.54451553101036898</v>
      </c>
      <c r="Q13" s="17">
        <v>0.46649272236811301</v>
      </c>
      <c r="R13" s="17"/>
      <c r="S13" s="17">
        <v>0.492959918421425</v>
      </c>
      <c r="T13" s="17">
        <v>0.59882075337762297</v>
      </c>
      <c r="U13" s="17">
        <v>0.54247963024802404</v>
      </c>
      <c r="V13" s="17">
        <v>0.53358854469296901</v>
      </c>
      <c r="W13" s="17">
        <v>0.51905870027314305</v>
      </c>
      <c r="X13" s="17">
        <v>0.48554646220394598</v>
      </c>
      <c r="Y13" s="17">
        <v>0.43380301243818098</v>
      </c>
      <c r="Z13" s="17">
        <v>0.435929296829906</v>
      </c>
      <c r="AA13" s="17">
        <v>0.58799319233231595</v>
      </c>
      <c r="AB13" s="17">
        <v>0.55992282502397706</v>
      </c>
      <c r="AC13" s="17">
        <v>0.454573969813373</v>
      </c>
      <c r="AD13" s="17">
        <v>0.67139608949431395</v>
      </c>
      <c r="AE13" s="17"/>
      <c r="AF13" s="17">
        <v>0.54210956921011799</v>
      </c>
      <c r="AG13" s="17">
        <v>0.56517520856635795</v>
      </c>
      <c r="AH13" s="17">
        <v>0.42648747142336102</v>
      </c>
      <c r="AI13" s="17"/>
      <c r="AJ13" s="17">
        <v>0.53080300919865597</v>
      </c>
      <c r="AK13" s="17">
        <v>0.55304218972861197</v>
      </c>
      <c r="AL13" s="17">
        <v>0.51562410606001197</v>
      </c>
      <c r="AM13" s="17">
        <v>0.64649055416272705</v>
      </c>
      <c r="AN13" s="17">
        <v>0.448504062696023</v>
      </c>
      <c r="AO13" s="17"/>
      <c r="AP13" s="17">
        <v>0.47613985276950999</v>
      </c>
      <c r="AQ13" s="17">
        <v>0.57348457217222404</v>
      </c>
      <c r="AR13" s="17">
        <v>0.54429081100342702</v>
      </c>
      <c r="AS13" s="17"/>
      <c r="AT13" s="17">
        <v>0.47993802414749398</v>
      </c>
      <c r="AU13" s="17">
        <v>0.58681710281037003</v>
      </c>
      <c r="AV13" s="17">
        <v>0.55389058215093501</v>
      </c>
      <c r="AW13" s="17">
        <v>0.574169284275034</v>
      </c>
      <c r="AX13" s="17">
        <v>0.50983164435283901</v>
      </c>
      <c r="AY13" s="17"/>
      <c r="AZ13" s="17">
        <v>0.57906425293294606</v>
      </c>
      <c r="BA13" s="17">
        <v>0.42272353328936302</v>
      </c>
      <c r="BB13" s="17">
        <v>0.440857288381936</v>
      </c>
      <c r="BC13" s="17">
        <v>0.48184643044308101</v>
      </c>
      <c r="BD13" s="17">
        <v>0.43079505788740402</v>
      </c>
      <c r="BE13" s="17">
        <v>0.56468761726231098</v>
      </c>
      <c r="BF13" s="17">
        <v>0.58527364447792696</v>
      </c>
      <c r="BG13" s="17">
        <v>0.45466288985131298</v>
      </c>
      <c r="BH13" s="17">
        <v>0.59847618432313598</v>
      </c>
      <c r="BI13" s="17">
        <v>0.61616379585880199</v>
      </c>
      <c r="BJ13" s="17">
        <v>0.57626784473676396</v>
      </c>
      <c r="BK13" s="17">
        <v>0.53203360159766599</v>
      </c>
      <c r="BL13" s="17">
        <v>0.63833603491959601</v>
      </c>
      <c r="BM13" s="17">
        <v>0.68739909409400302</v>
      </c>
      <c r="BN13" s="17">
        <v>0.68409233886358001</v>
      </c>
      <c r="BO13" s="17">
        <v>0.55130517428745496</v>
      </c>
      <c r="BP13" s="17"/>
      <c r="BQ13" s="17">
        <v>0.54829190648091397</v>
      </c>
      <c r="BR13" s="17">
        <v>0.52388220126387097</v>
      </c>
    </row>
    <row r="14" spans="2:70" ht="29" x14ac:dyDescent="0.35">
      <c r="B14" s="18" t="s">
        <v>330</v>
      </c>
      <c r="C14" s="17">
        <v>0.49760650071907497</v>
      </c>
      <c r="D14" s="17">
        <v>0.45634724171742902</v>
      </c>
      <c r="E14" s="17">
        <v>0.53604018912528795</v>
      </c>
      <c r="F14" s="17"/>
      <c r="G14" s="17">
        <v>0.53555557550092303</v>
      </c>
      <c r="H14" s="17">
        <v>0.41322003496855902</v>
      </c>
      <c r="I14" s="17">
        <v>0.501064110993099</v>
      </c>
      <c r="J14" s="17">
        <v>0.52378071066462495</v>
      </c>
      <c r="K14" s="17">
        <v>0.50480626096584302</v>
      </c>
      <c r="L14" s="17">
        <v>0.50933211471953999</v>
      </c>
      <c r="M14" s="17"/>
      <c r="N14" s="17">
        <v>0.56099954999288604</v>
      </c>
      <c r="O14" s="17">
        <v>0.50390717354739401</v>
      </c>
      <c r="P14" s="17">
        <v>0.462882088174636</v>
      </c>
      <c r="Q14" s="17">
        <v>0.45417047880051797</v>
      </c>
      <c r="R14" s="17"/>
      <c r="S14" s="17">
        <v>0.49971422748313599</v>
      </c>
      <c r="T14" s="17">
        <v>0.50292099676024604</v>
      </c>
      <c r="U14" s="17">
        <v>0.52019289008672898</v>
      </c>
      <c r="V14" s="17">
        <v>0.56596943557572699</v>
      </c>
      <c r="W14" s="17">
        <v>0.47599642306912698</v>
      </c>
      <c r="X14" s="17">
        <v>0.49360231266937998</v>
      </c>
      <c r="Y14" s="17">
        <v>0.48975567858645003</v>
      </c>
      <c r="Z14" s="17">
        <v>0.36394266471539399</v>
      </c>
      <c r="AA14" s="17">
        <v>0.54995280628247301</v>
      </c>
      <c r="AB14" s="17">
        <v>0.43950475894789398</v>
      </c>
      <c r="AC14" s="17">
        <v>0.49771031734542098</v>
      </c>
      <c r="AD14" s="17">
        <v>0.43391865173310101</v>
      </c>
      <c r="AE14" s="17"/>
      <c r="AF14" s="17">
        <v>0.48357995983701202</v>
      </c>
      <c r="AG14" s="17">
        <v>0.53007840840017895</v>
      </c>
      <c r="AH14" s="17">
        <v>0.41325589940589502</v>
      </c>
      <c r="AI14" s="17"/>
      <c r="AJ14" s="17">
        <v>0.50805822841961501</v>
      </c>
      <c r="AK14" s="17">
        <v>0.51144273758887204</v>
      </c>
      <c r="AL14" s="17">
        <v>0.47790903345268498</v>
      </c>
      <c r="AM14" s="17">
        <v>0.54874759772663795</v>
      </c>
      <c r="AN14" s="17">
        <v>0.42106031992341802</v>
      </c>
      <c r="AO14" s="17"/>
      <c r="AP14" s="17">
        <v>0.46523803158100502</v>
      </c>
      <c r="AQ14" s="17">
        <v>0.53713449004173497</v>
      </c>
      <c r="AR14" s="17">
        <v>0.49897189390262198</v>
      </c>
      <c r="AS14" s="17"/>
      <c r="AT14" s="17">
        <v>0.46459580599741601</v>
      </c>
      <c r="AU14" s="17">
        <v>0.52972355934141602</v>
      </c>
      <c r="AV14" s="17">
        <v>0.51115947446131105</v>
      </c>
      <c r="AW14" s="17">
        <v>0.54593248713746401</v>
      </c>
      <c r="AX14" s="17">
        <v>0.332944122603198</v>
      </c>
      <c r="AY14" s="17"/>
      <c r="AZ14" s="17">
        <v>0.33907069143639301</v>
      </c>
      <c r="BA14" s="17">
        <v>0.379025165371567</v>
      </c>
      <c r="BB14" s="17">
        <v>0.51150721512291497</v>
      </c>
      <c r="BC14" s="17">
        <v>0.46260272449152601</v>
      </c>
      <c r="BD14" s="17">
        <v>0.46118661569838798</v>
      </c>
      <c r="BE14" s="17">
        <v>0.469687107696387</v>
      </c>
      <c r="BF14" s="17">
        <v>0.593261815485293</v>
      </c>
      <c r="BG14" s="17">
        <v>0.44113222954250098</v>
      </c>
      <c r="BH14" s="17">
        <v>0.49926501896806302</v>
      </c>
      <c r="BI14" s="17">
        <v>0.56105642597729899</v>
      </c>
      <c r="BJ14" s="17">
        <v>0.51213539730610802</v>
      </c>
      <c r="BK14" s="17">
        <v>0.555152033848616</v>
      </c>
      <c r="BL14" s="17">
        <v>0.56367102362787702</v>
      </c>
      <c r="BM14" s="17">
        <v>0.68590411766311099</v>
      </c>
      <c r="BN14" s="17">
        <v>0.48954684951555999</v>
      </c>
      <c r="BO14" s="17">
        <v>0.53181463762585501</v>
      </c>
      <c r="BP14" s="17"/>
      <c r="BQ14" s="17">
        <v>0.56525402360362598</v>
      </c>
      <c r="BR14" s="17">
        <v>0.46610116840094901</v>
      </c>
    </row>
    <row r="15" spans="2:70" ht="29" x14ac:dyDescent="0.35">
      <c r="B15" s="18" t="s">
        <v>335</v>
      </c>
      <c r="C15" s="17">
        <v>0.48310535683741901</v>
      </c>
      <c r="D15" s="17">
        <v>0.43659418022319602</v>
      </c>
      <c r="E15" s="17">
        <v>0.52543983941194705</v>
      </c>
      <c r="F15" s="17"/>
      <c r="G15" s="17">
        <v>0.341874811757164</v>
      </c>
      <c r="H15" s="17">
        <v>0.38410338224273199</v>
      </c>
      <c r="I15" s="17">
        <v>0.41871376485746897</v>
      </c>
      <c r="J15" s="17">
        <v>0.52206662139838</v>
      </c>
      <c r="K15" s="17">
        <v>0.54469683222411802</v>
      </c>
      <c r="L15" s="17">
        <v>0.63511811625482595</v>
      </c>
      <c r="M15" s="17"/>
      <c r="N15" s="17">
        <v>0.53832590985775897</v>
      </c>
      <c r="O15" s="17">
        <v>0.49533821220754698</v>
      </c>
      <c r="P15" s="17">
        <v>0.44532835082841099</v>
      </c>
      <c r="Q15" s="17">
        <v>0.442372739365613</v>
      </c>
      <c r="R15" s="17"/>
      <c r="S15" s="17">
        <v>0.52450241004854503</v>
      </c>
      <c r="T15" s="17">
        <v>0.54356994009923898</v>
      </c>
      <c r="U15" s="17">
        <v>0.54890941662190895</v>
      </c>
      <c r="V15" s="17">
        <v>0.54253982459880801</v>
      </c>
      <c r="W15" s="17">
        <v>0.45276269475201297</v>
      </c>
      <c r="X15" s="17">
        <v>0.39431913173912903</v>
      </c>
      <c r="Y15" s="17">
        <v>0.50999478090952499</v>
      </c>
      <c r="Z15" s="17">
        <v>0.40994467741040602</v>
      </c>
      <c r="AA15" s="17">
        <v>0.44349621001796302</v>
      </c>
      <c r="AB15" s="17">
        <v>0.44886629977588999</v>
      </c>
      <c r="AC15" s="17">
        <v>0.372639352148111</v>
      </c>
      <c r="AD15" s="17">
        <v>0.52214230877272205</v>
      </c>
      <c r="AE15" s="17"/>
      <c r="AF15" s="17">
        <v>0.54621581698271104</v>
      </c>
      <c r="AG15" s="17">
        <v>0.51129708935719098</v>
      </c>
      <c r="AH15" s="17">
        <v>0.31385020002751901</v>
      </c>
      <c r="AI15" s="17"/>
      <c r="AJ15" s="17">
        <v>0.545659589226829</v>
      </c>
      <c r="AK15" s="17">
        <v>0.49139315088864299</v>
      </c>
      <c r="AL15" s="17">
        <v>0.45066651583216299</v>
      </c>
      <c r="AM15" s="17">
        <v>0.58322372276893997</v>
      </c>
      <c r="AN15" s="17">
        <v>0.36042846691333602</v>
      </c>
      <c r="AO15" s="17"/>
      <c r="AP15" s="17">
        <v>0.48521760977807199</v>
      </c>
      <c r="AQ15" s="17">
        <v>0.49186680953647999</v>
      </c>
      <c r="AR15" s="17">
        <v>0.44246957322728703</v>
      </c>
      <c r="AS15" s="17"/>
      <c r="AT15" s="17">
        <v>0.459562276946826</v>
      </c>
      <c r="AU15" s="17">
        <v>0.446668618141986</v>
      </c>
      <c r="AV15" s="17">
        <v>0.52441350072885096</v>
      </c>
      <c r="AW15" s="17">
        <v>0.52812202442154499</v>
      </c>
      <c r="AX15" s="17">
        <v>0.44925835324937402</v>
      </c>
      <c r="AY15" s="17"/>
      <c r="AZ15" s="17">
        <v>0.39762248474068101</v>
      </c>
      <c r="BA15" s="17">
        <v>0.28951962992608499</v>
      </c>
      <c r="BB15" s="17">
        <v>0.49504807101524101</v>
      </c>
      <c r="BC15" s="17">
        <v>0.53086396702120697</v>
      </c>
      <c r="BD15" s="17">
        <v>0.38447528931642</v>
      </c>
      <c r="BE15" s="17">
        <v>0.53393796484808598</v>
      </c>
      <c r="BF15" s="17">
        <v>0.48718812718264998</v>
      </c>
      <c r="BG15" s="17">
        <v>0.510097762093217</v>
      </c>
      <c r="BH15" s="17">
        <v>0.47623895556623902</v>
      </c>
      <c r="BI15" s="17">
        <v>0.51146108725775197</v>
      </c>
      <c r="BJ15" s="17">
        <v>0.53896238090347803</v>
      </c>
      <c r="BK15" s="17">
        <v>0.53356255536146502</v>
      </c>
      <c r="BL15" s="17">
        <v>0.510263473593217</v>
      </c>
      <c r="BM15" s="17">
        <v>0.53039533109923998</v>
      </c>
      <c r="BN15" s="17">
        <v>0.57602178037738705</v>
      </c>
      <c r="BO15" s="17">
        <v>0.51594809226301197</v>
      </c>
      <c r="BP15" s="17"/>
      <c r="BQ15" s="17">
        <v>0.58801350157391596</v>
      </c>
      <c r="BR15" s="17">
        <v>0.43979997524965397</v>
      </c>
    </row>
    <row r="16" spans="2:70" x14ac:dyDescent="0.35">
      <c r="B16" s="18" t="s">
        <v>338</v>
      </c>
      <c r="C16" s="17">
        <v>0.46080452062116101</v>
      </c>
      <c r="D16" s="17">
        <v>0.43235662239157502</v>
      </c>
      <c r="E16" s="17">
        <v>0.487564201517658</v>
      </c>
      <c r="F16" s="17"/>
      <c r="G16" s="17">
        <v>0.36236897130351697</v>
      </c>
      <c r="H16" s="17">
        <v>0.38227167264794498</v>
      </c>
      <c r="I16" s="17">
        <v>0.45449996590860098</v>
      </c>
      <c r="J16" s="17">
        <v>0.48894314063481897</v>
      </c>
      <c r="K16" s="17">
        <v>0.488615243217424</v>
      </c>
      <c r="L16" s="17">
        <v>0.55255666602348197</v>
      </c>
      <c r="M16" s="17"/>
      <c r="N16" s="17">
        <v>0.47096593003009202</v>
      </c>
      <c r="O16" s="17">
        <v>0.50278316192727701</v>
      </c>
      <c r="P16" s="17">
        <v>0.43438509716205898</v>
      </c>
      <c r="Q16" s="17">
        <v>0.42869868601004202</v>
      </c>
      <c r="R16" s="17"/>
      <c r="S16" s="17">
        <v>0.48984755217485099</v>
      </c>
      <c r="T16" s="17">
        <v>0.491774516213355</v>
      </c>
      <c r="U16" s="17">
        <v>0.47284495799173698</v>
      </c>
      <c r="V16" s="17">
        <v>0.43650326548780999</v>
      </c>
      <c r="W16" s="17">
        <v>0.50426322813056701</v>
      </c>
      <c r="X16" s="17">
        <v>0.42254929681187298</v>
      </c>
      <c r="Y16" s="17">
        <v>0.50401744035673701</v>
      </c>
      <c r="Z16" s="17">
        <v>0.411520607241739</v>
      </c>
      <c r="AA16" s="17">
        <v>0.45277488628452101</v>
      </c>
      <c r="AB16" s="17">
        <v>0.38446477120181899</v>
      </c>
      <c r="AC16" s="17">
        <v>0.48437431152574101</v>
      </c>
      <c r="AD16" s="17">
        <v>0.41972848654585998</v>
      </c>
      <c r="AE16" s="17"/>
      <c r="AF16" s="17">
        <v>0.45677825456151999</v>
      </c>
      <c r="AG16" s="17">
        <v>0.50520203884859405</v>
      </c>
      <c r="AH16" s="17">
        <v>0.38773804177681798</v>
      </c>
      <c r="AI16" s="17"/>
      <c r="AJ16" s="17">
        <v>0.47932427433339297</v>
      </c>
      <c r="AK16" s="17">
        <v>0.496218373705135</v>
      </c>
      <c r="AL16" s="17">
        <v>0.49946127381689398</v>
      </c>
      <c r="AM16" s="17">
        <v>0.39975767573351201</v>
      </c>
      <c r="AN16" s="17">
        <v>0.40163614944070702</v>
      </c>
      <c r="AO16" s="17"/>
      <c r="AP16" s="17">
        <v>0.43031284390176799</v>
      </c>
      <c r="AQ16" s="17">
        <v>0.48655698663046698</v>
      </c>
      <c r="AR16" s="17">
        <v>0.44877352705225099</v>
      </c>
      <c r="AS16" s="17"/>
      <c r="AT16" s="17">
        <v>0.44351319902901598</v>
      </c>
      <c r="AU16" s="17">
        <v>0.40790026414778702</v>
      </c>
      <c r="AV16" s="17">
        <v>0.52217501787324805</v>
      </c>
      <c r="AW16" s="17">
        <v>0.47202387471749402</v>
      </c>
      <c r="AX16" s="17">
        <v>0.45873358415443699</v>
      </c>
      <c r="AY16" s="17"/>
      <c r="AZ16" s="17">
        <v>0.42543135546148497</v>
      </c>
      <c r="BA16" s="17">
        <v>0.39964582375098601</v>
      </c>
      <c r="BB16" s="17">
        <v>0.48795163905686301</v>
      </c>
      <c r="BC16" s="17">
        <v>0.45491151310476502</v>
      </c>
      <c r="BD16" s="17">
        <v>0.47508181942315503</v>
      </c>
      <c r="BE16" s="17">
        <v>0.496158996712803</v>
      </c>
      <c r="BF16" s="17">
        <v>0.49744448930066598</v>
      </c>
      <c r="BG16" s="17">
        <v>0.40580541770948603</v>
      </c>
      <c r="BH16" s="17">
        <v>0.44309344971437498</v>
      </c>
      <c r="BI16" s="17">
        <v>0.425319514323521</v>
      </c>
      <c r="BJ16" s="17">
        <v>0.50498682575702103</v>
      </c>
      <c r="BK16" s="17">
        <v>0.40707728715124197</v>
      </c>
      <c r="BL16" s="17">
        <v>0.45524501502832598</v>
      </c>
      <c r="BM16" s="17">
        <v>0.42967210612135898</v>
      </c>
      <c r="BN16" s="17">
        <v>0.47240649529488199</v>
      </c>
      <c r="BO16" s="17">
        <v>0.39266573119688197</v>
      </c>
      <c r="BP16" s="17"/>
      <c r="BQ16" s="17">
        <v>0.56139913732265301</v>
      </c>
      <c r="BR16" s="17">
        <v>0.41669448191404201</v>
      </c>
    </row>
    <row r="17" spans="2:70" x14ac:dyDescent="0.35">
      <c r="B17" s="18" t="s">
        <v>332</v>
      </c>
      <c r="C17" s="17">
        <v>0.42223616884326298</v>
      </c>
      <c r="D17" s="17">
        <v>0.407980819598949</v>
      </c>
      <c r="E17" s="17">
        <v>0.43405706882329897</v>
      </c>
      <c r="F17" s="17"/>
      <c r="G17" s="17">
        <v>0.40978550190298801</v>
      </c>
      <c r="H17" s="17">
        <v>0.33466216956679701</v>
      </c>
      <c r="I17" s="17">
        <v>0.42629362349406102</v>
      </c>
      <c r="J17" s="17">
        <v>0.473013027708994</v>
      </c>
      <c r="K17" s="17">
        <v>0.49917391185558002</v>
      </c>
      <c r="L17" s="17">
        <v>0.39978054156430098</v>
      </c>
      <c r="M17" s="17"/>
      <c r="N17" s="17">
        <v>0.41734886325306397</v>
      </c>
      <c r="O17" s="17">
        <v>0.44342711996381201</v>
      </c>
      <c r="P17" s="17">
        <v>0.43904682602783202</v>
      </c>
      <c r="Q17" s="17">
        <v>0.39178400179135298</v>
      </c>
      <c r="R17" s="17"/>
      <c r="S17" s="17">
        <v>0.37048818498054897</v>
      </c>
      <c r="T17" s="17">
        <v>0.42952211863655998</v>
      </c>
      <c r="U17" s="17">
        <v>0.406038067934131</v>
      </c>
      <c r="V17" s="17">
        <v>0.48837211875944597</v>
      </c>
      <c r="W17" s="17">
        <v>0.44252864494185301</v>
      </c>
      <c r="X17" s="17">
        <v>0.423487084201769</v>
      </c>
      <c r="Y17" s="17">
        <v>0.43569878344475499</v>
      </c>
      <c r="Z17" s="17">
        <v>0.34914210518947097</v>
      </c>
      <c r="AA17" s="17">
        <v>0.42706089195730901</v>
      </c>
      <c r="AB17" s="17">
        <v>0.38739518561992398</v>
      </c>
      <c r="AC17" s="17">
        <v>0.44063565573807001</v>
      </c>
      <c r="AD17" s="17">
        <v>0.52255300283936101</v>
      </c>
      <c r="AE17" s="17"/>
      <c r="AF17" s="17">
        <v>0.44129461235838702</v>
      </c>
      <c r="AG17" s="17">
        <v>0.45545808649915298</v>
      </c>
      <c r="AH17" s="17">
        <v>0.29530379900415199</v>
      </c>
      <c r="AI17" s="17"/>
      <c r="AJ17" s="17">
        <v>0.41877098292978399</v>
      </c>
      <c r="AK17" s="17">
        <v>0.47125070648152101</v>
      </c>
      <c r="AL17" s="17">
        <v>0.36316101096709702</v>
      </c>
      <c r="AM17" s="17">
        <v>0.32901369452380902</v>
      </c>
      <c r="AN17" s="17">
        <v>0.30507518451159799</v>
      </c>
      <c r="AO17" s="17"/>
      <c r="AP17" s="17">
        <v>0.35559521225081198</v>
      </c>
      <c r="AQ17" s="17">
        <v>0.46268321606238799</v>
      </c>
      <c r="AR17" s="17">
        <v>0.36283432425648499</v>
      </c>
      <c r="AS17" s="17"/>
      <c r="AT17" s="17">
        <v>0.393780838442857</v>
      </c>
      <c r="AU17" s="17">
        <v>0.42988708305545098</v>
      </c>
      <c r="AV17" s="17">
        <v>0.46345941454772499</v>
      </c>
      <c r="AW17" s="17">
        <v>0.46794421589523</v>
      </c>
      <c r="AX17" s="17">
        <v>0.45244392847577702</v>
      </c>
      <c r="AY17" s="17"/>
      <c r="AZ17" s="17">
        <v>0.35005376068973598</v>
      </c>
      <c r="BA17" s="17">
        <v>0.36385014013282602</v>
      </c>
      <c r="BB17" s="17">
        <v>0.40882835346135898</v>
      </c>
      <c r="BC17" s="17">
        <v>0.42968821416095898</v>
      </c>
      <c r="BD17" s="17">
        <v>0.39345543703158797</v>
      </c>
      <c r="BE17" s="17">
        <v>0.45230545773119601</v>
      </c>
      <c r="BF17" s="17">
        <v>0.46643237576546598</v>
      </c>
      <c r="BG17" s="17">
        <v>0.38499974438251999</v>
      </c>
      <c r="BH17" s="17">
        <v>0.477057012594305</v>
      </c>
      <c r="BI17" s="17">
        <v>0.42797075372104698</v>
      </c>
      <c r="BJ17" s="17">
        <v>0.36387789915021401</v>
      </c>
      <c r="BK17" s="17">
        <v>0.36793081654804599</v>
      </c>
      <c r="BL17" s="17">
        <v>0.54513452812043195</v>
      </c>
      <c r="BM17" s="17">
        <v>0.43319004561132102</v>
      </c>
      <c r="BN17" s="17">
        <v>0.52642697218478196</v>
      </c>
      <c r="BO17" s="17">
        <v>0.38374175638049102</v>
      </c>
      <c r="BP17" s="17"/>
      <c r="BQ17" s="17">
        <v>0.49929012998379202</v>
      </c>
      <c r="BR17" s="17">
        <v>0.38979582058575102</v>
      </c>
    </row>
    <row r="18" spans="2:70" ht="29" x14ac:dyDescent="0.35">
      <c r="B18" s="18" t="s">
        <v>331</v>
      </c>
      <c r="C18" s="17">
        <v>0.406859647283216</v>
      </c>
      <c r="D18" s="17">
        <v>0.41123825829514998</v>
      </c>
      <c r="E18" s="17">
        <v>0.40120783396157</v>
      </c>
      <c r="F18" s="17"/>
      <c r="G18" s="17">
        <v>0.34739540587712697</v>
      </c>
      <c r="H18" s="17">
        <v>0.383300418731718</v>
      </c>
      <c r="I18" s="17">
        <v>0.41174308820858602</v>
      </c>
      <c r="J18" s="17">
        <v>0.45471859078075</v>
      </c>
      <c r="K18" s="17">
        <v>0.42384077267084003</v>
      </c>
      <c r="L18" s="17">
        <v>0.41022850818318402</v>
      </c>
      <c r="M18" s="17"/>
      <c r="N18" s="17">
        <v>0.42568989010189301</v>
      </c>
      <c r="O18" s="17">
        <v>0.41715390642550998</v>
      </c>
      <c r="P18" s="17">
        <v>0.43122860691242199</v>
      </c>
      <c r="Q18" s="17">
        <v>0.35813978404417401</v>
      </c>
      <c r="R18" s="17"/>
      <c r="S18" s="17">
        <v>0.420571092762698</v>
      </c>
      <c r="T18" s="17">
        <v>0.41641463609787299</v>
      </c>
      <c r="U18" s="17">
        <v>0.39719996010714698</v>
      </c>
      <c r="V18" s="17">
        <v>0.44189392118892201</v>
      </c>
      <c r="W18" s="17">
        <v>0.38673273025412402</v>
      </c>
      <c r="X18" s="17">
        <v>0.36482829534975503</v>
      </c>
      <c r="Y18" s="17">
        <v>0.41066478047110899</v>
      </c>
      <c r="Z18" s="17">
        <v>0.36049897381033102</v>
      </c>
      <c r="AA18" s="17">
        <v>0.375319135081296</v>
      </c>
      <c r="AB18" s="17">
        <v>0.40068383999826601</v>
      </c>
      <c r="AC18" s="17">
        <v>0.419775248352321</v>
      </c>
      <c r="AD18" s="17">
        <v>0.55574861365906103</v>
      </c>
      <c r="AE18" s="17"/>
      <c r="AF18" s="17">
        <v>0.445820697775198</v>
      </c>
      <c r="AG18" s="17">
        <v>0.42906914612814401</v>
      </c>
      <c r="AH18" s="17">
        <v>0.29492336738001801</v>
      </c>
      <c r="AI18" s="17"/>
      <c r="AJ18" s="17">
        <v>0.42734623552822798</v>
      </c>
      <c r="AK18" s="17">
        <v>0.45701183809876</v>
      </c>
      <c r="AL18" s="17">
        <v>0.319101518132412</v>
      </c>
      <c r="AM18" s="17">
        <v>0.27022336637119798</v>
      </c>
      <c r="AN18" s="17">
        <v>0.31720566838990699</v>
      </c>
      <c r="AO18" s="17"/>
      <c r="AP18" s="17">
        <v>0.38265903805616702</v>
      </c>
      <c r="AQ18" s="17">
        <v>0.44459739028317102</v>
      </c>
      <c r="AR18" s="17">
        <v>0.39802821412836897</v>
      </c>
      <c r="AS18" s="17"/>
      <c r="AT18" s="17">
        <v>0.38736110903897802</v>
      </c>
      <c r="AU18" s="17">
        <v>0.39208863721592901</v>
      </c>
      <c r="AV18" s="17">
        <v>0.42740279493093197</v>
      </c>
      <c r="AW18" s="17">
        <v>0.475964892244709</v>
      </c>
      <c r="AX18" s="17">
        <v>0.53605822840439099</v>
      </c>
      <c r="AY18" s="17"/>
      <c r="AZ18" s="17">
        <v>0.431328239240721</v>
      </c>
      <c r="BA18" s="17">
        <v>0.26898787800979301</v>
      </c>
      <c r="BB18" s="17">
        <v>0.41766083761504003</v>
      </c>
      <c r="BC18" s="17">
        <v>0.44927277844675501</v>
      </c>
      <c r="BD18" s="17">
        <v>0.36172147203320698</v>
      </c>
      <c r="BE18" s="17">
        <v>0.44131375950206803</v>
      </c>
      <c r="BF18" s="17">
        <v>0.43226740349505999</v>
      </c>
      <c r="BG18" s="17">
        <v>0.39266271998481</v>
      </c>
      <c r="BH18" s="17">
        <v>0.39644980254404999</v>
      </c>
      <c r="BI18" s="17">
        <v>0.46802933371004302</v>
      </c>
      <c r="BJ18" s="17">
        <v>0.455741207229308</v>
      </c>
      <c r="BK18" s="17">
        <v>0.406923348699405</v>
      </c>
      <c r="BL18" s="17">
        <v>0.40033472079112198</v>
      </c>
      <c r="BM18" s="17">
        <v>0.371521500381988</v>
      </c>
      <c r="BN18" s="17">
        <v>0.37108166494288802</v>
      </c>
      <c r="BO18" s="17">
        <v>0.517456635498869</v>
      </c>
      <c r="BP18" s="17"/>
      <c r="BQ18" s="17">
        <v>0.48579029883136898</v>
      </c>
      <c r="BR18" s="17">
        <v>0.37602669938894701</v>
      </c>
    </row>
    <row r="19" spans="2:70" ht="29" x14ac:dyDescent="0.35">
      <c r="B19" s="18" t="s">
        <v>337</v>
      </c>
      <c r="C19" s="17">
        <v>0.24624387369974099</v>
      </c>
      <c r="D19" s="17">
        <v>0.23079858893699901</v>
      </c>
      <c r="E19" s="17">
        <v>0.25991384397393402</v>
      </c>
      <c r="F19" s="17"/>
      <c r="G19" s="17">
        <v>0.28453392401187799</v>
      </c>
      <c r="H19" s="17">
        <v>0.19836473185821901</v>
      </c>
      <c r="I19" s="17">
        <v>0.26655301583727598</v>
      </c>
      <c r="J19" s="17">
        <v>0.26040099601845401</v>
      </c>
      <c r="K19" s="17">
        <v>0.25188321839042399</v>
      </c>
      <c r="L19" s="17">
        <v>0.225754887792461</v>
      </c>
      <c r="M19" s="17"/>
      <c r="N19" s="17">
        <v>0.25599158443930697</v>
      </c>
      <c r="O19" s="17">
        <v>0.233204362553011</v>
      </c>
      <c r="P19" s="17">
        <v>0.25934944789796699</v>
      </c>
      <c r="Q19" s="17">
        <v>0.24079689040215899</v>
      </c>
      <c r="R19" s="17"/>
      <c r="S19" s="17">
        <v>0.27944585798120802</v>
      </c>
      <c r="T19" s="17">
        <v>0.25266733930678298</v>
      </c>
      <c r="U19" s="17">
        <v>0.21482000894762701</v>
      </c>
      <c r="V19" s="17">
        <v>0.250596105760032</v>
      </c>
      <c r="W19" s="17">
        <v>0.238550852651949</v>
      </c>
      <c r="X19" s="17">
        <v>0.285608137483363</v>
      </c>
      <c r="Y19" s="17">
        <v>0.18934021707013701</v>
      </c>
      <c r="Z19" s="17">
        <v>0.178145157479074</v>
      </c>
      <c r="AA19" s="17">
        <v>0.26076154192997197</v>
      </c>
      <c r="AB19" s="17">
        <v>0.21455976680713901</v>
      </c>
      <c r="AC19" s="17">
        <v>0.26167573202717598</v>
      </c>
      <c r="AD19" s="17">
        <v>0.24614722600528699</v>
      </c>
      <c r="AE19" s="17"/>
      <c r="AF19" s="17">
        <v>0.28407980356277401</v>
      </c>
      <c r="AG19" s="17">
        <v>0.22813393064596801</v>
      </c>
      <c r="AH19" s="17">
        <v>0.20571459947781701</v>
      </c>
      <c r="AI19" s="17"/>
      <c r="AJ19" s="17">
        <v>0.26627075737877598</v>
      </c>
      <c r="AK19" s="17">
        <v>0.26822280549046601</v>
      </c>
      <c r="AL19" s="17">
        <v>0.147415199781152</v>
      </c>
      <c r="AM19" s="17">
        <v>0.158763663300207</v>
      </c>
      <c r="AN19" s="17">
        <v>0.22235585480400299</v>
      </c>
      <c r="AO19" s="17"/>
      <c r="AP19" s="17">
        <v>0.231914780948687</v>
      </c>
      <c r="AQ19" s="17">
        <v>0.260590882093932</v>
      </c>
      <c r="AR19" s="17">
        <v>0.23033209179981201</v>
      </c>
      <c r="AS19" s="17"/>
      <c r="AT19" s="17">
        <v>0.22696783006294399</v>
      </c>
      <c r="AU19" s="17">
        <v>0.21988689619888499</v>
      </c>
      <c r="AV19" s="17">
        <v>0.26751151763499798</v>
      </c>
      <c r="AW19" s="17">
        <v>0.304837239227639</v>
      </c>
      <c r="AX19" s="17">
        <v>0.238376904463732</v>
      </c>
      <c r="AY19" s="17"/>
      <c r="AZ19" s="17">
        <v>0.35406163703754401</v>
      </c>
      <c r="BA19" s="17">
        <v>0.25096285503337201</v>
      </c>
      <c r="BB19" s="17">
        <v>0.304881691235868</v>
      </c>
      <c r="BC19" s="17">
        <v>0.24255322148592701</v>
      </c>
      <c r="BD19" s="17">
        <v>0.196611382233394</v>
      </c>
      <c r="BE19" s="17">
        <v>0.27270760039533798</v>
      </c>
      <c r="BF19" s="17">
        <v>0.29366351537810298</v>
      </c>
      <c r="BG19" s="17">
        <v>0.211004764141667</v>
      </c>
      <c r="BH19" s="17">
        <v>0.24474177190055099</v>
      </c>
      <c r="BI19" s="17">
        <v>0.223482693868779</v>
      </c>
      <c r="BJ19" s="17">
        <v>0.265982731846583</v>
      </c>
      <c r="BK19" s="17">
        <v>0.17718679149231001</v>
      </c>
      <c r="BL19" s="17">
        <v>0.242329555254506</v>
      </c>
      <c r="BM19" s="17">
        <v>0.23571615655292899</v>
      </c>
      <c r="BN19" s="17">
        <v>0.241116913243697</v>
      </c>
      <c r="BO19" s="17">
        <v>0.257245711954939</v>
      </c>
      <c r="BP19" s="17"/>
      <c r="BQ19" s="17">
        <v>0.30145010087836699</v>
      </c>
      <c r="BR19" s="17">
        <v>0.222529289002109</v>
      </c>
    </row>
    <row r="20" spans="2:70" x14ac:dyDescent="0.35">
      <c r="B20" s="18" t="s">
        <v>340</v>
      </c>
      <c r="C20" s="17">
        <v>0.21323210971033499</v>
      </c>
      <c r="D20" s="17">
        <v>0.21289452945467699</v>
      </c>
      <c r="E20" s="17">
        <v>0.21171872791115201</v>
      </c>
      <c r="F20" s="17"/>
      <c r="G20" s="17">
        <v>0.17256356548098001</v>
      </c>
      <c r="H20" s="17">
        <v>0.17784432080819301</v>
      </c>
      <c r="I20" s="17">
        <v>0.20800233298617199</v>
      </c>
      <c r="J20" s="17">
        <v>0.24769306564812801</v>
      </c>
      <c r="K20" s="17">
        <v>0.217351801608582</v>
      </c>
      <c r="L20" s="17">
        <v>0.24197416113533701</v>
      </c>
      <c r="M20" s="17"/>
      <c r="N20" s="17">
        <v>0.21131335526431799</v>
      </c>
      <c r="O20" s="17">
        <v>0.236972250570089</v>
      </c>
      <c r="P20" s="17">
        <v>0.19663283024157099</v>
      </c>
      <c r="Q20" s="17">
        <v>0.20449276917408399</v>
      </c>
      <c r="R20" s="17"/>
      <c r="S20" s="17">
        <v>0.27115029377947297</v>
      </c>
      <c r="T20" s="17">
        <v>0.20714211662152099</v>
      </c>
      <c r="U20" s="17">
        <v>0.25335477189525002</v>
      </c>
      <c r="V20" s="17">
        <v>0.24164670274149799</v>
      </c>
      <c r="W20" s="17">
        <v>0.26802656386511398</v>
      </c>
      <c r="X20" s="17">
        <v>0.16531993526705599</v>
      </c>
      <c r="Y20" s="17">
        <v>0.14877131848595301</v>
      </c>
      <c r="Z20" s="17">
        <v>0.19670886054952699</v>
      </c>
      <c r="AA20" s="17">
        <v>0.19017035296441001</v>
      </c>
      <c r="AB20" s="17">
        <v>0.181710540163291</v>
      </c>
      <c r="AC20" s="17">
        <v>0.19299584519558799</v>
      </c>
      <c r="AD20" s="17">
        <v>0.208463716942385</v>
      </c>
      <c r="AE20" s="17"/>
      <c r="AF20" s="17">
        <v>0.242294255518792</v>
      </c>
      <c r="AG20" s="17">
        <v>0.20745848127814701</v>
      </c>
      <c r="AH20" s="17">
        <v>0.17780550509888601</v>
      </c>
      <c r="AI20" s="17"/>
      <c r="AJ20" s="17">
        <v>0.24860809215867799</v>
      </c>
      <c r="AK20" s="17">
        <v>0.219965704473709</v>
      </c>
      <c r="AL20" s="17">
        <v>0.18564426825712099</v>
      </c>
      <c r="AM20" s="17">
        <v>0.14769896581493</v>
      </c>
      <c r="AN20" s="17">
        <v>0.18161104361125299</v>
      </c>
      <c r="AO20" s="17"/>
      <c r="AP20" s="17">
        <v>0.204974559842169</v>
      </c>
      <c r="AQ20" s="17">
        <v>0.232469419557328</v>
      </c>
      <c r="AR20" s="17">
        <v>0.18279940061274799</v>
      </c>
      <c r="AS20" s="17"/>
      <c r="AT20" s="17">
        <v>0.19671943709252299</v>
      </c>
      <c r="AU20" s="17">
        <v>0.19191653669782899</v>
      </c>
      <c r="AV20" s="17">
        <v>0.25265434762696698</v>
      </c>
      <c r="AW20" s="17">
        <v>0.22573374866478699</v>
      </c>
      <c r="AX20" s="17">
        <v>0.40139580465938401</v>
      </c>
      <c r="AY20" s="17"/>
      <c r="AZ20" s="17">
        <v>0.15782058337680799</v>
      </c>
      <c r="BA20" s="17">
        <v>0.160957892482297</v>
      </c>
      <c r="BB20" s="17">
        <v>0.21478828645931999</v>
      </c>
      <c r="BC20" s="17">
        <v>0.202892865553917</v>
      </c>
      <c r="BD20" s="17">
        <v>0.145436391914953</v>
      </c>
      <c r="BE20" s="17">
        <v>0.23807148361890901</v>
      </c>
      <c r="BF20" s="17">
        <v>0.33036587948618601</v>
      </c>
      <c r="BG20" s="17">
        <v>0.189427246422114</v>
      </c>
      <c r="BH20" s="17">
        <v>0.216816130242863</v>
      </c>
      <c r="BI20" s="17">
        <v>0.167984814077764</v>
      </c>
      <c r="BJ20" s="17">
        <v>0.235931960706671</v>
      </c>
      <c r="BK20" s="17">
        <v>0.19627217590198401</v>
      </c>
      <c r="BL20" s="17">
        <v>0.23959815529789999</v>
      </c>
      <c r="BM20" s="17">
        <v>0.163205377523224</v>
      </c>
      <c r="BN20" s="17">
        <v>0.240684310438494</v>
      </c>
      <c r="BO20" s="17">
        <v>0.25307144413090998</v>
      </c>
      <c r="BP20" s="17"/>
      <c r="BQ20" s="17">
        <v>0.34854368963667698</v>
      </c>
      <c r="BR20" s="17">
        <v>0.15218971176700399</v>
      </c>
    </row>
    <row r="21" spans="2:70" x14ac:dyDescent="0.35">
      <c r="B21" s="18" t="s">
        <v>129</v>
      </c>
      <c r="C21" s="17">
        <v>2.9599974931589602E-2</v>
      </c>
      <c r="D21" s="17">
        <v>2.8432376937048299E-2</v>
      </c>
      <c r="E21" s="17">
        <v>2.8749096697666E-2</v>
      </c>
      <c r="F21" s="17"/>
      <c r="G21" s="17">
        <v>3.6324706009043702E-2</v>
      </c>
      <c r="H21" s="17">
        <v>2.88343358340735E-2</v>
      </c>
      <c r="I21" s="17">
        <v>3.36720582883651E-2</v>
      </c>
      <c r="J21" s="17">
        <v>1.6923787078109102E-2</v>
      </c>
      <c r="K21" s="17">
        <v>3.0235985647433999E-2</v>
      </c>
      <c r="L21" s="17">
        <v>3.2339585171390198E-2</v>
      </c>
      <c r="M21" s="17"/>
      <c r="N21" s="17">
        <v>2.17557620804247E-2</v>
      </c>
      <c r="O21" s="17">
        <v>3.1843528991569899E-2</v>
      </c>
      <c r="P21" s="17">
        <v>2.89780677030783E-2</v>
      </c>
      <c r="Q21" s="17">
        <v>3.6519218805054703E-2</v>
      </c>
      <c r="R21" s="17"/>
      <c r="S21" s="17">
        <v>3.17239734035204E-2</v>
      </c>
      <c r="T21" s="17">
        <v>2.60357957044903E-2</v>
      </c>
      <c r="U21" s="17">
        <v>1.84112772669861E-2</v>
      </c>
      <c r="V21" s="17">
        <v>3.17078647569215E-2</v>
      </c>
      <c r="W21" s="17">
        <v>2.8992589009262701E-2</v>
      </c>
      <c r="X21" s="17">
        <v>4.2461165072486699E-2</v>
      </c>
      <c r="Y21" s="17">
        <v>2.5893614961152101E-2</v>
      </c>
      <c r="Z21" s="17">
        <v>4.1664543154538901E-2</v>
      </c>
      <c r="AA21" s="17">
        <v>2.1898769930468801E-2</v>
      </c>
      <c r="AB21" s="17">
        <v>3.0207442333165201E-2</v>
      </c>
      <c r="AC21" s="17">
        <v>5.06939737471453E-2</v>
      </c>
      <c r="AD21" s="17">
        <v>0</v>
      </c>
      <c r="AE21" s="17"/>
      <c r="AF21" s="17">
        <v>2.7912129049875601E-2</v>
      </c>
      <c r="AG21" s="17">
        <v>1.7372968478373701E-2</v>
      </c>
      <c r="AH21" s="17">
        <v>6.3276948037859701E-2</v>
      </c>
      <c r="AI21" s="17"/>
      <c r="AJ21" s="17">
        <v>3.1373168494798501E-2</v>
      </c>
      <c r="AK21" s="17">
        <v>1.8405050788030099E-2</v>
      </c>
      <c r="AL21" s="17">
        <v>1.65820035214433E-2</v>
      </c>
      <c r="AM21" s="17">
        <v>0</v>
      </c>
      <c r="AN21" s="17">
        <v>5.7313306208218701E-2</v>
      </c>
      <c r="AO21" s="17"/>
      <c r="AP21" s="17">
        <v>3.7600705738369301E-2</v>
      </c>
      <c r="AQ21" s="17">
        <v>2.56585203728966E-2</v>
      </c>
      <c r="AR21" s="17">
        <v>8.7269655168468307E-3</v>
      </c>
      <c r="AS21" s="17"/>
      <c r="AT21" s="17">
        <v>3.3289825892689397E-2</v>
      </c>
      <c r="AU21" s="17">
        <v>4.0068318975729003E-2</v>
      </c>
      <c r="AV21" s="17">
        <v>1.9173023184726901E-2</v>
      </c>
      <c r="AW21" s="17">
        <v>1.0098183147758601E-2</v>
      </c>
      <c r="AX21" s="17">
        <v>0</v>
      </c>
      <c r="AY21" s="17"/>
      <c r="AZ21" s="17">
        <v>7.1686074383304099E-2</v>
      </c>
      <c r="BA21" s="17">
        <v>6.8316112569978299E-2</v>
      </c>
      <c r="BB21" s="17">
        <v>3.9317059168934E-2</v>
      </c>
      <c r="BC21" s="17">
        <v>1.9947378710387299E-2</v>
      </c>
      <c r="BD21" s="17">
        <v>1.29917571129449E-2</v>
      </c>
      <c r="BE21" s="17">
        <v>5.33827448683694E-2</v>
      </c>
      <c r="BF21" s="17">
        <v>1.9698767053696799E-2</v>
      </c>
      <c r="BG21" s="17">
        <v>3.8505753977966399E-2</v>
      </c>
      <c r="BH21" s="17">
        <v>2.98030287415177E-2</v>
      </c>
      <c r="BI21" s="17">
        <v>0</v>
      </c>
      <c r="BJ21" s="17">
        <v>1.54369907358579E-2</v>
      </c>
      <c r="BK21" s="17">
        <v>1.2571817811253799E-2</v>
      </c>
      <c r="BL21" s="17">
        <v>2.5072217533611399E-2</v>
      </c>
      <c r="BM21" s="17">
        <v>0</v>
      </c>
      <c r="BN21" s="17">
        <v>0</v>
      </c>
      <c r="BO21" s="17">
        <v>2.9207058693930602E-2</v>
      </c>
      <c r="BP21" s="17"/>
      <c r="BQ21" s="17">
        <v>7.59719839166134E-3</v>
      </c>
      <c r="BR21" s="17">
        <v>3.7254431055653202E-2</v>
      </c>
    </row>
    <row r="22" spans="2:70" x14ac:dyDescent="0.35">
      <c r="B22" s="18" t="s">
        <v>130</v>
      </c>
      <c r="C22" s="19">
        <v>1.4996185889307999E-2</v>
      </c>
      <c r="D22" s="19">
        <v>1.8914298620670102E-2</v>
      </c>
      <c r="E22" s="19">
        <v>1.14854917401919E-2</v>
      </c>
      <c r="F22" s="19"/>
      <c r="G22" s="19">
        <v>5.7106325955693501E-3</v>
      </c>
      <c r="H22" s="19">
        <v>2.4424443252372498E-2</v>
      </c>
      <c r="I22" s="19">
        <v>1.71658063557996E-2</v>
      </c>
      <c r="J22" s="19">
        <v>1.7450644055767201E-2</v>
      </c>
      <c r="K22" s="19">
        <v>1.22826975919989E-2</v>
      </c>
      <c r="L22" s="19">
        <v>1.19195371518677E-2</v>
      </c>
      <c r="M22" s="19"/>
      <c r="N22" s="19">
        <v>1.0594197209183E-2</v>
      </c>
      <c r="O22" s="19">
        <v>1.54166837995627E-2</v>
      </c>
      <c r="P22" s="19">
        <v>1.004711068481E-2</v>
      </c>
      <c r="Q22" s="19">
        <v>2.3452928500384201E-2</v>
      </c>
      <c r="R22" s="19"/>
      <c r="S22" s="19">
        <v>8.5777410584459701E-3</v>
      </c>
      <c r="T22" s="19">
        <v>7.4921435144742103E-3</v>
      </c>
      <c r="U22" s="19">
        <v>1.10182276077127E-2</v>
      </c>
      <c r="V22" s="19">
        <v>1.6293037943036201E-2</v>
      </c>
      <c r="W22" s="19">
        <v>2.5117240275415599E-2</v>
      </c>
      <c r="X22" s="19">
        <v>1.3032987070601101E-2</v>
      </c>
      <c r="Y22" s="19">
        <v>9.50610345242907E-3</v>
      </c>
      <c r="Z22" s="19">
        <v>3.1260894940618601E-2</v>
      </c>
      <c r="AA22" s="19">
        <v>4.9769880651132298E-3</v>
      </c>
      <c r="AB22" s="19">
        <v>3.1068779555213401E-2</v>
      </c>
      <c r="AC22" s="19">
        <v>1.53632866349306E-2</v>
      </c>
      <c r="AD22" s="19">
        <v>4.8631448173107203E-2</v>
      </c>
      <c r="AE22" s="19"/>
      <c r="AF22" s="19">
        <v>6.09552957750863E-3</v>
      </c>
      <c r="AG22" s="19">
        <v>1.2803099130561201E-2</v>
      </c>
      <c r="AH22" s="19">
        <v>4.3180302841811E-2</v>
      </c>
      <c r="AI22" s="19"/>
      <c r="AJ22" s="19">
        <v>8.8574905398750396E-3</v>
      </c>
      <c r="AK22" s="19">
        <v>1.3270919090316901E-2</v>
      </c>
      <c r="AL22" s="19">
        <v>1.4206418098347299E-2</v>
      </c>
      <c r="AM22" s="19">
        <v>0</v>
      </c>
      <c r="AN22" s="19">
        <v>4.2363158891950102E-2</v>
      </c>
      <c r="AO22" s="19"/>
      <c r="AP22" s="19">
        <v>3.7886723272173399E-3</v>
      </c>
      <c r="AQ22" s="19">
        <v>6.8572086675745599E-3</v>
      </c>
      <c r="AR22" s="19">
        <v>1.90567254352773E-2</v>
      </c>
      <c r="AS22" s="19"/>
      <c r="AT22" s="19">
        <v>2.5568291197584501E-2</v>
      </c>
      <c r="AU22" s="19">
        <v>1.2851720363304101E-2</v>
      </c>
      <c r="AV22" s="19">
        <v>7.3231344272708301E-3</v>
      </c>
      <c r="AW22" s="19">
        <v>2.0315592284833602E-2</v>
      </c>
      <c r="AX22" s="19">
        <v>0.119781067311944</v>
      </c>
      <c r="AY22" s="19"/>
      <c r="AZ22" s="19">
        <v>0.101762131503426</v>
      </c>
      <c r="BA22" s="19">
        <v>3.8940228433181102E-2</v>
      </c>
      <c r="BB22" s="19">
        <v>1.00394051518812E-2</v>
      </c>
      <c r="BC22" s="19">
        <v>1.1341442188043E-2</v>
      </c>
      <c r="BD22" s="19">
        <v>1.33052645258384E-2</v>
      </c>
      <c r="BE22" s="19">
        <v>2.3997685611721799E-2</v>
      </c>
      <c r="BF22" s="19">
        <v>1.29462019191243E-2</v>
      </c>
      <c r="BG22" s="19">
        <v>2.1504010778961299E-2</v>
      </c>
      <c r="BH22" s="19">
        <v>1.85238916858965E-2</v>
      </c>
      <c r="BI22" s="19">
        <v>0</v>
      </c>
      <c r="BJ22" s="19">
        <v>7.3901021276570403E-3</v>
      </c>
      <c r="BK22" s="19">
        <v>0</v>
      </c>
      <c r="BL22" s="19">
        <v>0</v>
      </c>
      <c r="BM22" s="19">
        <v>0</v>
      </c>
      <c r="BN22" s="19">
        <v>2.59193115230897E-2</v>
      </c>
      <c r="BO22" s="19">
        <v>3.4030691452413497E-2</v>
      </c>
      <c r="BP22" s="19"/>
      <c r="BQ22" s="19">
        <v>3.80912769895004E-3</v>
      </c>
      <c r="BR22" s="19">
        <v>1.90790615026427E-2</v>
      </c>
    </row>
    <row r="23" spans="2:70" x14ac:dyDescent="0.35">
      <c r="B23" s="16"/>
    </row>
    <row r="24" spans="2:70" x14ac:dyDescent="0.35">
      <c r="B24" t="s">
        <v>98</v>
      </c>
    </row>
    <row r="25" spans="2:70" x14ac:dyDescent="0.35">
      <c r="B25" t="s">
        <v>99</v>
      </c>
    </row>
    <row r="27" spans="2:70" x14ac:dyDescent="0.35">
      <c r="B27" s="8" t="str">
        <f>HYPERLINK("#'Contents'!A1", "Return to Contents")</f>
        <v>Return to Contents</v>
      </c>
    </row>
  </sheetData>
  <mergeCells count="11">
    <mergeCell ref="BQ5:BR5"/>
    <mergeCell ref="D5:E5"/>
    <mergeCell ref="G5:L5"/>
    <mergeCell ref="N5:Q5"/>
    <mergeCell ref="S5:AD5"/>
    <mergeCell ref="AF5:AH5"/>
    <mergeCell ref="D2:BJ2"/>
    <mergeCell ref="AJ5:AN5"/>
    <mergeCell ref="AP5:AR5"/>
    <mergeCell ref="AT5:AX5"/>
    <mergeCell ref="AZ5:BO5"/>
  </mergeCells>
  <pageMargins left="0.7" right="0.7" top="0.75" bottom="0.75" header="0.3" footer="0.3"/>
  <pageSetup paperSize="9" orientation="portrait" horizontalDpi="300" verticalDpi="300"/>
  <drawing r:id="rId1"/>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dimension ref="B2:H22"/>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8" width="20.7265625" customWidth="1"/>
  </cols>
  <sheetData>
    <row r="2" spans="2:8" ht="40" customHeight="1" x14ac:dyDescent="0.35">
      <c r="D2" s="29" t="s">
        <v>144</v>
      </c>
      <c r="E2" s="26"/>
      <c r="F2" s="26"/>
      <c r="G2" s="26"/>
      <c r="H2" s="26"/>
    </row>
    <row r="6" spans="2:8" ht="50.15" customHeight="1" x14ac:dyDescent="0.35">
      <c r="B6" s="20" t="s">
        <v>15</v>
      </c>
      <c r="C6" s="20" t="s">
        <v>346</v>
      </c>
      <c r="D6" s="20" t="s">
        <v>347</v>
      </c>
      <c r="E6" s="20" t="s">
        <v>348</v>
      </c>
      <c r="F6" s="20" t="s">
        <v>349</v>
      </c>
      <c r="G6" s="20" t="s">
        <v>350</v>
      </c>
    </row>
    <row r="7" spans="2:8" x14ac:dyDescent="0.35">
      <c r="B7" s="18" t="s">
        <v>136</v>
      </c>
      <c r="C7" s="17">
        <v>0.352182887613322</v>
      </c>
      <c r="D7" s="17">
        <v>0.355510173803191</v>
      </c>
      <c r="E7" s="17">
        <v>0.10192287273332699</v>
      </c>
      <c r="F7" s="17">
        <v>0.11620989615372899</v>
      </c>
      <c r="G7" s="17">
        <v>8.4686903588312296E-2</v>
      </c>
    </row>
    <row r="8" spans="2:8" x14ac:dyDescent="0.35">
      <c r="B8" s="18" t="s">
        <v>137</v>
      </c>
      <c r="C8" s="17">
        <v>0.44808943850386701</v>
      </c>
      <c r="D8" s="17">
        <v>0.41474377830049602</v>
      </c>
      <c r="E8" s="17">
        <v>0.332916974164715</v>
      </c>
      <c r="F8" s="17">
        <v>0.37218744734310599</v>
      </c>
      <c r="G8" s="17">
        <v>0.17283953009257499</v>
      </c>
    </row>
    <row r="9" spans="2:8" x14ac:dyDescent="0.35">
      <c r="B9" s="18" t="s">
        <v>214</v>
      </c>
      <c r="C9" s="17">
        <v>0.149601549726703</v>
      </c>
      <c r="D9" s="17">
        <v>0.14004903036480401</v>
      </c>
      <c r="E9" s="17">
        <v>0.39117094852838502</v>
      </c>
      <c r="F9" s="17">
        <v>0.34922084930023101</v>
      </c>
      <c r="G9" s="17">
        <v>0.30939248573825601</v>
      </c>
    </row>
    <row r="10" spans="2:8" x14ac:dyDescent="0.35">
      <c r="B10" s="18" t="s">
        <v>139</v>
      </c>
      <c r="C10" s="17">
        <v>2.8979391668372399E-2</v>
      </c>
      <c r="D10" s="17">
        <v>5.63844783753975E-2</v>
      </c>
      <c r="E10" s="17">
        <v>9.6503535922963402E-2</v>
      </c>
      <c r="F10" s="17">
        <v>8.6830682406076706E-2</v>
      </c>
      <c r="G10" s="17">
        <v>0.26657682052638698</v>
      </c>
    </row>
    <row r="11" spans="2:8" x14ac:dyDescent="0.35">
      <c r="B11" s="18" t="s">
        <v>140</v>
      </c>
      <c r="C11" s="17">
        <v>1.27928875988554E-2</v>
      </c>
      <c r="D11" s="17">
        <v>2.9224970364316399E-2</v>
      </c>
      <c r="E11" s="17">
        <v>2.1540015680689899E-2</v>
      </c>
      <c r="F11" s="17">
        <v>4.7316216841657502E-2</v>
      </c>
      <c r="G11" s="17">
        <v>0.13779175695183199</v>
      </c>
    </row>
    <row r="12" spans="2:8" x14ac:dyDescent="0.35">
      <c r="B12" s="18" t="s">
        <v>129</v>
      </c>
      <c r="C12" s="17">
        <v>8.3538448888797502E-3</v>
      </c>
      <c r="D12" s="17">
        <v>4.0875687917950702E-3</v>
      </c>
      <c r="E12" s="17">
        <v>5.5945652969919699E-2</v>
      </c>
      <c r="F12" s="17">
        <v>2.82349079551991E-2</v>
      </c>
      <c r="G12" s="17">
        <v>2.8712503102638998E-2</v>
      </c>
    </row>
    <row r="13" spans="2:8" x14ac:dyDescent="0.35">
      <c r="B13" s="23" t="s">
        <v>141</v>
      </c>
      <c r="C13" s="21">
        <v>0.80027232611718901</v>
      </c>
      <c r="D13" s="21">
        <v>0.77025395210368697</v>
      </c>
      <c r="E13" s="21">
        <v>0.434839846898042</v>
      </c>
      <c r="F13" s="21">
        <v>0.488397343496836</v>
      </c>
      <c r="G13" s="21">
        <v>0.25752643368088701</v>
      </c>
    </row>
    <row r="14" spans="2:8" x14ac:dyDescent="0.35">
      <c r="B14" s="23" t="s">
        <v>142</v>
      </c>
      <c r="C14" s="21">
        <v>4.1772279267227701E-2</v>
      </c>
      <c r="D14" s="21">
        <v>8.5609448739713906E-2</v>
      </c>
      <c r="E14" s="21">
        <v>0.118043551603653</v>
      </c>
      <c r="F14" s="21">
        <v>0.13414689924773401</v>
      </c>
      <c r="G14" s="21">
        <v>0.40436857747821803</v>
      </c>
    </row>
    <row r="15" spans="2:8" x14ac:dyDescent="0.35">
      <c r="B15" s="23" t="s">
        <v>143</v>
      </c>
      <c r="C15" s="22">
        <v>0.75850004684996197</v>
      </c>
      <c r="D15" s="22">
        <v>0.68464450336397298</v>
      </c>
      <c r="E15" s="22">
        <v>0.31679629529438902</v>
      </c>
      <c r="F15" s="22">
        <v>0.35425044424910201</v>
      </c>
      <c r="G15" s="22">
        <v>-0.14684214379733099</v>
      </c>
    </row>
    <row r="16" spans="2:8" x14ac:dyDescent="0.35">
      <c r="B16" s="16"/>
      <c r="C16" s="16"/>
      <c r="D16" s="16"/>
      <c r="E16" s="16"/>
      <c r="F16" s="16"/>
      <c r="G16" s="16"/>
    </row>
    <row r="17" spans="2:2" x14ac:dyDescent="0.35">
      <c r="B17" t="s">
        <v>98</v>
      </c>
    </row>
    <row r="18" spans="2:2" x14ac:dyDescent="0.35">
      <c r="B18" t="s">
        <v>99</v>
      </c>
    </row>
    <row r="22" spans="2:2" x14ac:dyDescent="0.35">
      <c r="B22" s="8" t="str">
        <f>HYPERLINK("#'Contents'!A1", "Return to Contents")</f>
        <v>Return to Contents</v>
      </c>
    </row>
  </sheetData>
  <mergeCells count="1">
    <mergeCell ref="D2:H2"/>
  </mergeCells>
  <pageMargins left="0.7" right="0.7" top="0.75" bottom="0.75" header="0.3" footer="0.3"/>
  <pageSetup paperSize="9" orientation="portrait" horizontalDpi="300" verticalDpi="300"/>
  <drawing r:id="rId1"/>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dimension ref="B2:BR22"/>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67" width="10.7265625" customWidth="1"/>
    <col min="68" max="68" width="2.1796875" customWidth="1"/>
    <col min="69" max="70" width="10.7265625" customWidth="1"/>
    <col min="71" max="71" width="2.1796875" customWidth="1"/>
  </cols>
  <sheetData>
    <row r="2" spans="2:70" ht="40" customHeight="1" x14ac:dyDescent="0.35">
      <c r="D2" s="29" t="s">
        <v>351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row>
    <row r="5" spans="2:70" ht="30" customHeight="1" x14ac:dyDescent="0.35">
      <c r="B5" s="15"/>
      <c r="C5" s="15"/>
      <c r="D5" s="30" t="s">
        <v>74</v>
      </c>
      <c r="E5" s="30"/>
      <c r="F5" s="15"/>
      <c r="G5" s="30" t="s">
        <v>75</v>
      </c>
      <c r="H5" s="30"/>
      <c r="I5" s="30"/>
      <c r="J5" s="30"/>
      <c r="K5" s="30"/>
      <c r="L5" s="30"/>
      <c r="M5" s="15"/>
      <c r="N5" s="30" t="s">
        <v>76</v>
      </c>
      <c r="O5" s="30"/>
      <c r="P5" s="30"/>
      <c r="Q5" s="30"/>
      <c r="R5" s="15"/>
      <c r="S5" s="30" t="s">
        <v>77</v>
      </c>
      <c r="T5" s="30"/>
      <c r="U5" s="30"/>
      <c r="V5" s="30"/>
      <c r="W5" s="30"/>
      <c r="X5" s="30"/>
      <c r="Y5" s="30"/>
      <c r="Z5" s="30"/>
      <c r="AA5" s="30"/>
      <c r="AB5" s="30"/>
      <c r="AC5" s="30"/>
      <c r="AD5" s="30"/>
      <c r="AE5" s="15"/>
      <c r="AF5" s="30" t="s">
        <v>78</v>
      </c>
      <c r="AG5" s="30"/>
      <c r="AH5" s="30"/>
      <c r="AI5" s="15"/>
      <c r="AJ5" s="30" t="s">
        <v>79</v>
      </c>
      <c r="AK5" s="30"/>
      <c r="AL5" s="30"/>
      <c r="AM5" s="30"/>
      <c r="AN5" s="30"/>
      <c r="AO5" s="15"/>
      <c r="AP5" s="30" t="s">
        <v>80</v>
      </c>
      <c r="AQ5" s="30"/>
      <c r="AR5" s="30"/>
      <c r="AS5" s="15"/>
      <c r="AT5" s="30" t="s">
        <v>81</v>
      </c>
      <c r="AU5" s="30"/>
      <c r="AV5" s="30"/>
      <c r="AW5" s="30"/>
      <c r="AX5" s="30"/>
      <c r="AY5" s="15"/>
      <c r="AZ5" s="30" t="s">
        <v>82</v>
      </c>
      <c r="BA5" s="30"/>
      <c r="BB5" s="30"/>
      <c r="BC5" s="30"/>
      <c r="BD5" s="30"/>
      <c r="BE5" s="30"/>
      <c r="BF5" s="30"/>
      <c r="BG5" s="30"/>
      <c r="BH5" s="30"/>
      <c r="BI5" s="30"/>
      <c r="BJ5" s="30"/>
      <c r="BK5" s="30"/>
      <c r="BL5" s="30"/>
      <c r="BM5" s="30"/>
      <c r="BN5" s="30"/>
      <c r="BO5" s="30"/>
      <c r="BP5" s="15"/>
      <c r="BQ5" s="30" t="s">
        <v>83</v>
      </c>
      <c r="BR5" s="30"/>
    </row>
    <row r="6" spans="2:7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46</v>
      </c>
      <c r="AQ6" s="12" t="s">
        <v>47</v>
      </c>
      <c r="AR6" s="12" t="s">
        <v>50</v>
      </c>
      <c r="AT6" s="12" t="s">
        <v>51</v>
      </c>
      <c r="AU6" s="12" t="s">
        <v>52</v>
      </c>
      <c r="AV6" s="12" t="s">
        <v>53</v>
      </c>
      <c r="AW6" s="12" t="s">
        <v>54</v>
      </c>
      <c r="AX6" s="12" t="s">
        <v>55</v>
      </c>
      <c r="AZ6" s="12" t="s">
        <v>56</v>
      </c>
      <c r="BA6" s="12" t="s">
        <v>57</v>
      </c>
      <c r="BB6" s="12" t="s">
        <v>58</v>
      </c>
      <c r="BC6" s="12" t="s">
        <v>59</v>
      </c>
      <c r="BD6" s="12" t="s">
        <v>60</v>
      </c>
      <c r="BE6" s="12" t="s">
        <v>61</v>
      </c>
      <c r="BF6" s="12" t="s">
        <v>62</v>
      </c>
      <c r="BG6" s="12" t="s">
        <v>63</v>
      </c>
      <c r="BH6" s="12" t="s">
        <v>64</v>
      </c>
      <c r="BI6" s="12" t="s">
        <v>65</v>
      </c>
      <c r="BJ6" s="12" t="s">
        <v>66</v>
      </c>
      <c r="BK6" s="12" t="s">
        <v>67</v>
      </c>
      <c r="BL6" s="12" t="s">
        <v>68</v>
      </c>
      <c r="BM6" s="12" t="s">
        <v>69</v>
      </c>
      <c r="BN6" s="12" t="s">
        <v>70</v>
      </c>
      <c r="BO6" s="12" t="s">
        <v>71</v>
      </c>
      <c r="BQ6" s="12" t="s">
        <v>72</v>
      </c>
      <c r="BR6" s="12" t="s">
        <v>73</v>
      </c>
    </row>
    <row r="7" spans="2:70" ht="30" customHeight="1" x14ac:dyDescent="0.35">
      <c r="B7" s="10" t="s">
        <v>19</v>
      </c>
      <c r="C7" s="10">
        <v>4012</v>
      </c>
      <c r="D7" s="10">
        <v>1971</v>
      </c>
      <c r="E7" s="10">
        <v>2028</v>
      </c>
      <c r="F7" s="10"/>
      <c r="G7" s="10">
        <v>497</v>
      </c>
      <c r="H7" s="10">
        <v>704</v>
      </c>
      <c r="I7" s="10">
        <v>694</v>
      </c>
      <c r="J7" s="10">
        <v>693</v>
      </c>
      <c r="K7" s="10">
        <v>571</v>
      </c>
      <c r="L7" s="10">
        <v>853</v>
      </c>
      <c r="M7" s="10"/>
      <c r="N7" s="10">
        <v>1178</v>
      </c>
      <c r="O7" s="10">
        <v>1131</v>
      </c>
      <c r="P7" s="10">
        <v>781</v>
      </c>
      <c r="Q7" s="10">
        <v>909</v>
      </c>
      <c r="R7" s="10"/>
      <c r="S7" s="10">
        <v>563</v>
      </c>
      <c r="T7" s="10">
        <v>553</v>
      </c>
      <c r="U7" s="10">
        <v>314</v>
      </c>
      <c r="V7" s="10">
        <v>343</v>
      </c>
      <c r="W7" s="10">
        <v>293</v>
      </c>
      <c r="X7" s="10">
        <v>376</v>
      </c>
      <c r="Y7" s="10">
        <v>336</v>
      </c>
      <c r="Z7" s="10">
        <v>171</v>
      </c>
      <c r="AA7" s="10">
        <v>447</v>
      </c>
      <c r="AB7" s="10">
        <v>337</v>
      </c>
      <c r="AC7" s="10">
        <v>188</v>
      </c>
      <c r="AD7" s="10">
        <v>91</v>
      </c>
      <c r="AE7" s="10"/>
      <c r="AF7" s="10">
        <v>1421</v>
      </c>
      <c r="AG7" s="10">
        <v>1665</v>
      </c>
      <c r="AH7" s="10">
        <v>577</v>
      </c>
      <c r="AI7" s="10"/>
      <c r="AJ7" s="10">
        <v>1433</v>
      </c>
      <c r="AK7" s="10">
        <v>1082</v>
      </c>
      <c r="AL7" s="10">
        <v>299</v>
      </c>
      <c r="AM7" s="10">
        <v>42</v>
      </c>
      <c r="AN7" s="10">
        <v>541</v>
      </c>
      <c r="AO7" s="10"/>
      <c r="AP7" s="10">
        <v>878</v>
      </c>
      <c r="AQ7" s="10">
        <v>1369</v>
      </c>
      <c r="AR7" s="10">
        <v>264</v>
      </c>
      <c r="AS7" s="10"/>
      <c r="AT7" s="10">
        <v>929</v>
      </c>
      <c r="AU7" s="10">
        <v>932</v>
      </c>
      <c r="AV7" s="10">
        <v>1096</v>
      </c>
      <c r="AW7" s="10">
        <v>455</v>
      </c>
      <c r="AX7" s="10">
        <v>62</v>
      </c>
      <c r="AY7" s="10"/>
      <c r="AZ7" s="10">
        <v>33</v>
      </c>
      <c r="BA7" s="10">
        <v>185</v>
      </c>
      <c r="BB7" s="10">
        <v>256</v>
      </c>
      <c r="BC7" s="10">
        <v>269</v>
      </c>
      <c r="BD7" s="10">
        <v>403</v>
      </c>
      <c r="BE7" s="10">
        <v>436</v>
      </c>
      <c r="BF7" s="10">
        <v>391</v>
      </c>
      <c r="BG7" s="10">
        <v>312</v>
      </c>
      <c r="BH7" s="10">
        <v>253</v>
      </c>
      <c r="BI7" s="10">
        <v>211</v>
      </c>
      <c r="BJ7" s="10">
        <v>336</v>
      </c>
      <c r="BK7" s="10">
        <v>187</v>
      </c>
      <c r="BL7" s="10">
        <v>180</v>
      </c>
      <c r="BM7" s="10">
        <v>103</v>
      </c>
      <c r="BN7" s="10">
        <v>95</v>
      </c>
      <c r="BO7" s="10">
        <v>161</v>
      </c>
      <c r="BP7" s="10"/>
      <c r="BQ7" s="10">
        <v>1235</v>
      </c>
      <c r="BR7" s="10">
        <v>2665</v>
      </c>
    </row>
    <row r="8" spans="2:70" ht="30" customHeight="1" x14ac:dyDescent="0.35">
      <c r="B8" s="11" t="s">
        <v>20</v>
      </c>
      <c r="C8" s="11">
        <v>4012</v>
      </c>
      <c r="D8" s="11">
        <v>1975</v>
      </c>
      <c r="E8" s="11">
        <v>2024</v>
      </c>
      <c r="F8" s="11"/>
      <c r="G8" s="11">
        <v>558</v>
      </c>
      <c r="H8" s="11">
        <v>682</v>
      </c>
      <c r="I8" s="11">
        <v>685</v>
      </c>
      <c r="J8" s="11">
        <v>686</v>
      </c>
      <c r="K8" s="11">
        <v>562</v>
      </c>
      <c r="L8" s="11">
        <v>839</v>
      </c>
      <c r="M8" s="11"/>
      <c r="N8" s="11">
        <v>1080</v>
      </c>
      <c r="O8" s="11">
        <v>1039</v>
      </c>
      <c r="P8" s="11">
        <v>880</v>
      </c>
      <c r="Q8" s="11">
        <v>1000</v>
      </c>
      <c r="R8" s="11"/>
      <c r="S8" s="11">
        <v>562</v>
      </c>
      <c r="T8" s="11">
        <v>522</v>
      </c>
      <c r="U8" s="11">
        <v>321</v>
      </c>
      <c r="V8" s="11">
        <v>361</v>
      </c>
      <c r="W8" s="11">
        <v>281</v>
      </c>
      <c r="X8" s="11">
        <v>361</v>
      </c>
      <c r="Y8" s="11">
        <v>321</v>
      </c>
      <c r="Z8" s="11">
        <v>160</v>
      </c>
      <c r="AA8" s="11">
        <v>441</v>
      </c>
      <c r="AB8" s="11">
        <v>361</v>
      </c>
      <c r="AC8" s="11">
        <v>201</v>
      </c>
      <c r="AD8" s="11">
        <v>120</v>
      </c>
      <c r="AE8" s="11"/>
      <c r="AF8" s="11">
        <v>1410</v>
      </c>
      <c r="AG8" s="11">
        <v>1629</v>
      </c>
      <c r="AH8" s="11">
        <v>599</v>
      </c>
      <c r="AI8" s="11"/>
      <c r="AJ8" s="11">
        <v>1397</v>
      </c>
      <c r="AK8" s="11">
        <v>1071</v>
      </c>
      <c r="AL8" s="11">
        <v>288</v>
      </c>
      <c r="AM8" s="11">
        <v>45</v>
      </c>
      <c r="AN8" s="11">
        <v>558</v>
      </c>
      <c r="AO8" s="11"/>
      <c r="AP8" s="11">
        <v>856</v>
      </c>
      <c r="AQ8" s="11">
        <v>1358</v>
      </c>
      <c r="AR8" s="11">
        <v>259</v>
      </c>
      <c r="AS8" s="11"/>
      <c r="AT8" s="11">
        <v>961</v>
      </c>
      <c r="AU8" s="11">
        <v>958</v>
      </c>
      <c r="AV8" s="11">
        <v>1056</v>
      </c>
      <c r="AW8" s="11">
        <v>434</v>
      </c>
      <c r="AX8" s="11">
        <v>55</v>
      </c>
      <c r="AY8" s="11"/>
      <c r="AZ8" s="11">
        <v>33</v>
      </c>
      <c r="BA8" s="11">
        <v>186</v>
      </c>
      <c r="BB8" s="11">
        <v>267</v>
      </c>
      <c r="BC8" s="11">
        <v>280</v>
      </c>
      <c r="BD8" s="11">
        <v>416</v>
      </c>
      <c r="BE8" s="11">
        <v>443</v>
      </c>
      <c r="BF8" s="11">
        <v>394</v>
      </c>
      <c r="BG8" s="11">
        <v>314</v>
      </c>
      <c r="BH8" s="11">
        <v>257</v>
      </c>
      <c r="BI8" s="11">
        <v>206</v>
      </c>
      <c r="BJ8" s="11">
        <v>329</v>
      </c>
      <c r="BK8" s="11">
        <v>179</v>
      </c>
      <c r="BL8" s="11">
        <v>174</v>
      </c>
      <c r="BM8" s="11">
        <v>97</v>
      </c>
      <c r="BN8" s="11">
        <v>87</v>
      </c>
      <c r="BO8" s="11">
        <v>148</v>
      </c>
      <c r="BP8" s="11"/>
      <c r="BQ8" s="11">
        <v>1209</v>
      </c>
      <c r="BR8" s="11">
        <v>2688</v>
      </c>
    </row>
    <row r="9" spans="2:70" x14ac:dyDescent="0.35">
      <c r="B9" s="18" t="s">
        <v>136</v>
      </c>
      <c r="C9" s="17">
        <v>0.355510173803191</v>
      </c>
      <c r="D9" s="17">
        <v>0.37893456344739401</v>
      </c>
      <c r="E9" s="17">
        <v>0.332763971722906</v>
      </c>
      <c r="F9" s="17"/>
      <c r="G9" s="17">
        <v>0.25855506096911601</v>
      </c>
      <c r="H9" s="17">
        <v>0.30084068571461398</v>
      </c>
      <c r="I9" s="17">
        <v>0.36266187632061903</v>
      </c>
      <c r="J9" s="17">
        <v>0.375928684336093</v>
      </c>
      <c r="K9" s="17">
        <v>0.387144767237115</v>
      </c>
      <c r="L9" s="17">
        <v>0.420783510943256</v>
      </c>
      <c r="M9" s="17"/>
      <c r="N9" s="17">
        <v>0.397782327503514</v>
      </c>
      <c r="O9" s="17">
        <v>0.35937423137563701</v>
      </c>
      <c r="P9" s="17">
        <v>0.33961909124630302</v>
      </c>
      <c r="Q9" s="17">
        <v>0.320563793553371</v>
      </c>
      <c r="R9" s="17"/>
      <c r="S9" s="17">
        <v>0.32988821042048899</v>
      </c>
      <c r="T9" s="17">
        <v>0.40205481846764801</v>
      </c>
      <c r="U9" s="17">
        <v>0.35214571082044499</v>
      </c>
      <c r="V9" s="17">
        <v>0.38542020171192298</v>
      </c>
      <c r="W9" s="17">
        <v>0.331141912062136</v>
      </c>
      <c r="X9" s="17">
        <v>0.33068590601084602</v>
      </c>
      <c r="Y9" s="17">
        <v>0.353462088228926</v>
      </c>
      <c r="Z9" s="17">
        <v>0.39924668766106802</v>
      </c>
      <c r="AA9" s="17">
        <v>0.34881515284352799</v>
      </c>
      <c r="AB9" s="17">
        <v>0.32705151104178898</v>
      </c>
      <c r="AC9" s="17">
        <v>0.35445459834230603</v>
      </c>
      <c r="AD9" s="17">
        <v>0.38296269012821399</v>
      </c>
      <c r="AE9" s="17"/>
      <c r="AF9" s="17">
        <v>0.38779358071630599</v>
      </c>
      <c r="AG9" s="17">
        <v>0.365982873957648</v>
      </c>
      <c r="AH9" s="17">
        <v>0.292687105357889</v>
      </c>
      <c r="AI9" s="17"/>
      <c r="AJ9" s="17">
        <v>0.393579302775871</v>
      </c>
      <c r="AK9" s="17">
        <v>0.33272035283274798</v>
      </c>
      <c r="AL9" s="17">
        <v>0.38201148951575298</v>
      </c>
      <c r="AM9" s="17">
        <v>0.52042244746839705</v>
      </c>
      <c r="AN9" s="17">
        <v>0.29368987424172499</v>
      </c>
      <c r="AO9" s="17"/>
      <c r="AP9" s="17">
        <v>0.37451316574048299</v>
      </c>
      <c r="AQ9" s="17">
        <v>0.34295668993160799</v>
      </c>
      <c r="AR9" s="17">
        <v>0.37203993751686099</v>
      </c>
      <c r="AS9" s="17"/>
      <c r="AT9" s="17">
        <v>0.31032722934979301</v>
      </c>
      <c r="AU9" s="17">
        <v>0.32400336813497699</v>
      </c>
      <c r="AV9" s="17">
        <v>0.39907141597336898</v>
      </c>
      <c r="AW9" s="17">
        <v>0.39138374582943602</v>
      </c>
      <c r="AX9" s="17">
        <v>0.42521492289297502</v>
      </c>
      <c r="AY9" s="17"/>
      <c r="AZ9" s="17">
        <v>0.35188110739868</v>
      </c>
      <c r="BA9" s="17">
        <v>0.28127135558233002</v>
      </c>
      <c r="BB9" s="17">
        <v>0.316878938951971</v>
      </c>
      <c r="BC9" s="17">
        <v>0.39743094623085401</v>
      </c>
      <c r="BD9" s="17">
        <v>0.36298681298027202</v>
      </c>
      <c r="BE9" s="17">
        <v>0.32273586847406699</v>
      </c>
      <c r="BF9" s="17">
        <v>0.37441820358127398</v>
      </c>
      <c r="BG9" s="17">
        <v>0.406252054973538</v>
      </c>
      <c r="BH9" s="17">
        <v>0.320971346930704</v>
      </c>
      <c r="BI9" s="17">
        <v>0.38428566650691098</v>
      </c>
      <c r="BJ9" s="17">
        <v>0.35487379015442</v>
      </c>
      <c r="BK9" s="17">
        <v>0.41548325754314602</v>
      </c>
      <c r="BL9" s="17">
        <v>0.38777273127042999</v>
      </c>
      <c r="BM9" s="17">
        <v>0.28161061842809898</v>
      </c>
      <c r="BN9" s="17">
        <v>0.39511892421802203</v>
      </c>
      <c r="BO9" s="17">
        <v>0.41479437941278002</v>
      </c>
      <c r="BP9" s="17"/>
      <c r="BQ9" s="17">
        <v>0.44632392595854098</v>
      </c>
      <c r="BR9" s="17">
        <v>0.31978923259922198</v>
      </c>
    </row>
    <row r="10" spans="2:70" x14ac:dyDescent="0.35">
      <c r="B10" s="18" t="s">
        <v>137</v>
      </c>
      <c r="C10" s="17">
        <v>0.41474377830049602</v>
      </c>
      <c r="D10" s="17">
        <v>0.41783164455023197</v>
      </c>
      <c r="E10" s="17">
        <v>0.41206995226550902</v>
      </c>
      <c r="F10" s="17"/>
      <c r="G10" s="17">
        <v>0.41542107925875099</v>
      </c>
      <c r="H10" s="17">
        <v>0.44087012497672601</v>
      </c>
      <c r="I10" s="17">
        <v>0.40886672378957001</v>
      </c>
      <c r="J10" s="17">
        <v>0.397816668371544</v>
      </c>
      <c r="K10" s="17">
        <v>0.41875657719556197</v>
      </c>
      <c r="L10" s="17">
        <v>0.40899668264273298</v>
      </c>
      <c r="M10" s="17"/>
      <c r="N10" s="17">
        <v>0.42589057280829901</v>
      </c>
      <c r="O10" s="17">
        <v>0.42826854435950501</v>
      </c>
      <c r="P10" s="17">
        <v>0.40573036918120198</v>
      </c>
      <c r="Q10" s="17">
        <v>0.39519660448306698</v>
      </c>
      <c r="R10" s="17"/>
      <c r="S10" s="17">
        <v>0.43768224981784698</v>
      </c>
      <c r="T10" s="17">
        <v>0.41739991274258198</v>
      </c>
      <c r="U10" s="17">
        <v>0.44371069889318798</v>
      </c>
      <c r="V10" s="17">
        <v>0.37889336259242201</v>
      </c>
      <c r="W10" s="17">
        <v>0.38627169512936899</v>
      </c>
      <c r="X10" s="17">
        <v>0.443066847529406</v>
      </c>
      <c r="Y10" s="17">
        <v>0.43406833225715102</v>
      </c>
      <c r="Z10" s="17">
        <v>0.350589638175756</v>
      </c>
      <c r="AA10" s="17">
        <v>0.417212358517704</v>
      </c>
      <c r="AB10" s="17">
        <v>0.40243685083410602</v>
      </c>
      <c r="AC10" s="17">
        <v>0.418834662530641</v>
      </c>
      <c r="AD10" s="17">
        <v>0.36253761130897599</v>
      </c>
      <c r="AE10" s="17"/>
      <c r="AF10" s="17">
        <v>0.398378631548296</v>
      </c>
      <c r="AG10" s="17">
        <v>0.43664714101792501</v>
      </c>
      <c r="AH10" s="17">
        <v>0.389158489719794</v>
      </c>
      <c r="AI10" s="17"/>
      <c r="AJ10" s="17">
        <v>0.41375508737206801</v>
      </c>
      <c r="AK10" s="17">
        <v>0.44212989419183402</v>
      </c>
      <c r="AL10" s="17">
        <v>0.40714282384245898</v>
      </c>
      <c r="AM10" s="17">
        <v>0.28011379488450999</v>
      </c>
      <c r="AN10" s="17">
        <v>0.38422450609660103</v>
      </c>
      <c r="AO10" s="17"/>
      <c r="AP10" s="17">
        <v>0.42476624010245101</v>
      </c>
      <c r="AQ10" s="17">
        <v>0.44222004639284002</v>
      </c>
      <c r="AR10" s="17">
        <v>0.41619244251222698</v>
      </c>
      <c r="AS10" s="17"/>
      <c r="AT10" s="17">
        <v>0.41539421068189702</v>
      </c>
      <c r="AU10" s="17">
        <v>0.41481356413017201</v>
      </c>
      <c r="AV10" s="17">
        <v>0.41964966909776302</v>
      </c>
      <c r="AW10" s="17">
        <v>0.42065137741561598</v>
      </c>
      <c r="AX10" s="17">
        <v>0.34123207591459398</v>
      </c>
      <c r="AY10" s="17"/>
      <c r="AZ10" s="17">
        <v>0.29627828437821901</v>
      </c>
      <c r="BA10" s="17">
        <v>0.42008492676162201</v>
      </c>
      <c r="BB10" s="17">
        <v>0.41492757575362699</v>
      </c>
      <c r="BC10" s="17">
        <v>0.39039150210128698</v>
      </c>
      <c r="BD10" s="17">
        <v>0.38518796496394597</v>
      </c>
      <c r="BE10" s="17">
        <v>0.44839579646078498</v>
      </c>
      <c r="BF10" s="17">
        <v>0.38850629699064698</v>
      </c>
      <c r="BG10" s="17">
        <v>0.41474843422164598</v>
      </c>
      <c r="BH10" s="17">
        <v>0.42591503675086401</v>
      </c>
      <c r="BI10" s="17">
        <v>0.40015962254932402</v>
      </c>
      <c r="BJ10" s="17">
        <v>0.413202820530015</v>
      </c>
      <c r="BK10" s="17">
        <v>0.41443313683175997</v>
      </c>
      <c r="BL10" s="17">
        <v>0.46559928258290401</v>
      </c>
      <c r="BM10" s="17">
        <v>0.49307632146422797</v>
      </c>
      <c r="BN10" s="17">
        <v>0.41588714145301098</v>
      </c>
      <c r="BO10" s="17">
        <v>0.37743656443922302</v>
      </c>
      <c r="BP10" s="17"/>
      <c r="BQ10" s="17">
        <v>0.41065568893075999</v>
      </c>
      <c r="BR10" s="17">
        <v>0.41828272186330001</v>
      </c>
    </row>
    <row r="11" spans="2:70" x14ac:dyDescent="0.35">
      <c r="B11" s="18" t="s">
        <v>214</v>
      </c>
      <c r="C11" s="17">
        <v>0.14004903036480401</v>
      </c>
      <c r="D11" s="17">
        <v>0.128574908182365</v>
      </c>
      <c r="E11" s="17">
        <v>0.15172993876705901</v>
      </c>
      <c r="F11" s="17"/>
      <c r="G11" s="17">
        <v>0.18811820016379099</v>
      </c>
      <c r="H11" s="17">
        <v>0.14086253857341299</v>
      </c>
      <c r="I11" s="17">
        <v>0.13962613258755499</v>
      </c>
      <c r="J11" s="17">
        <v>0.15016842093615801</v>
      </c>
      <c r="K11" s="17">
        <v>0.126777160485015</v>
      </c>
      <c r="L11" s="17">
        <v>0.10835184472102399</v>
      </c>
      <c r="M11" s="17"/>
      <c r="N11" s="17">
        <v>0.116429513184543</v>
      </c>
      <c r="O11" s="17">
        <v>0.13587343289269699</v>
      </c>
      <c r="P11" s="17">
        <v>0.139127322105285</v>
      </c>
      <c r="Q11" s="17">
        <v>0.17019165165790301</v>
      </c>
      <c r="R11" s="17"/>
      <c r="S11" s="17">
        <v>0.16532418364259999</v>
      </c>
      <c r="T11" s="17">
        <v>0.100866890956837</v>
      </c>
      <c r="U11" s="17">
        <v>0.14102971746481699</v>
      </c>
      <c r="V11" s="17">
        <v>0.13898365146387701</v>
      </c>
      <c r="W11" s="17">
        <v>0.174045266590835</v>
      </c>
      <c r="X11" s="17">
        <v>0.13880190370425</v>
      </c>
      <c r="Y11" s="17">
        <v>0.1277060452139</v>
      </c>
      <c r="Z11" s="17">
        <v>0.12708937276681601</v>
      </c>
      <c r="AA11" s="17">
        <v>0.11913939351576799</v>
      </c>
      <c r="AB11" s="17">
        <v>0.17204779127858799</v>
      </c>
      <c r="AC11" s="17">
        <v>0.13855169996866701</v>
      </c>
      <c r="AD11" s="17">
        <v>0.150225582623466</v>
      </c>
      <c r="AE11" s="17"/>
      <c r="AF11" s="17">
        <v>0.126238244633709</v>
      </c>
      <c r="AG11" s="17">
        <v>0.127695653211015</v>
      </c>
      <c r="AH11" s="17">
        <v>0.19240044357264699</v>
      </c>
      <c r="AI11" s="17"/>
      <c r="AJ11" s="17">
        <v>0.126344748751021</v>
      </c>
      <c r="AK11" s="17">
        <v>0.14496979216193601</v>
      </c>
      <c r="AL11" s="17">
        <v>0.12438232875052101</v>
      </c>
      <c r="AM11" s="17">
        <v>0.133623199347254</v>
      </c>
      <c r="AN11" s="17">
        <v>0.17516199854945699</v>
      </c>
      <c r="AO11" s="17"/>
      <c r="AP11" s="17">
        <v>0.13533039767055999</v>
      </c>
      <c r="AQ11" s="17">
        <v>0.132625909144021</v>
      </c>
      <c r="AR11" s="17">
        <v>0.13400842821753201</v>
      </c>
      <c r="AS11" s="17"/>
      <c r="AT11" s="17">
        <v>0.16876885401212299</v>
      </c>
      <c r="AU11" s="17">
        <v>0.15110083287064</v>
      </c>
      <c r="AV11" s="17">
        <v>0.118323571047287</v>
      </c>
      <c r="AW11" s="17">
        <v>0.12717895030356</v>
      </c>
      <c r="AX11" s="17">
        <v>0.15010815217321</v>
      </c>
      <c r="AY11" s="17"/>
      <c r="AZ11" s="17">
        <v>0.174212053906349</v>
      </c>
      <c r="BA11" s="17">
        <v>0.15823121016599201</v>
      </c>
      <c r="BB11" s="17">
        <v>0.14817997290728999</v>
      </c>
      <c r="BC11" s="17">
        <v>0.13405626103426899</v>
      </c>
      <c r="BD11" s="17">
        <v>0.16877263183942401</v>
      </c>
      <c r="BE11" s="17">
        <v>0.12636194140411799</v>
      </c>
      <c r="BF11" s="17">
        <v>0.158821732936372</v>
      </c>
      <c r="BG11" s="17">
        <v>0.11642735322375899</v>
      </c>
      <c r="BH11" s="17">
        <v>0.16022299335725201</v>
      </c>
      <c r="BI11" s="17">
        <v>0.12848192464968</v>
      </c>
      <c r="BJ11" s="17">
        <v>0.131276280352701</v>
      </c>
      <c r="BK11" s="17">
        <v>0.111987556102422</v>
      </c>
      <c r="BL11" s="17">
        <v>9.62671348956297E-2</v>
      </c>
      <c r="BM11" s="17">
        <v>0.11142336284497301</v>
      </c>
      <c r="BN11" s="17">
        <v>0.13561170744054199</v>
      </c>
      <c r="BO11" s="17">
        <v>0.121492150216455</v>
      </c>
      <c r="BP11" s="17"/>
      <c r="BQ11" s="17">
        <v>0.10316765737629099</v>
      </c>
      <c r="BR11" s="17">
        <v>0.151831055653498</v>
      </c>
    </row>
    <row r="12" spans="2:70" x14ac:dyDescent="0.35">
      <c r="B12" s="18" t="s">
        <v>139</v>
      </c>
      <c r="C12" s="17">
        <v>5.63844783753975E-2</v>
      </c>
      <c r="D12" s="17">
        <v>4.50952623297491E-2</v>
      </c>
      <c r="E12" s="17">
        <v>6.6807732414960894E-2</v>
      </c>
      <c r="F12" s="17"/>
      <c r="G12" s="17">
        <v>7.1042751743616794E-2</v>
      </c>
      <c r="H12" s="17">
        <v>7.6120231923058598E-2</v>
      </c>
      <c r="I12" s="17">
        <v>5.9440547971741302E-2</v>
      </c>
      <c r="J12" s="17">
        <v>4.7892351023729497E-2</v>
      </c>
      <c r="K12" s="17">
        <v>4.5171720455747001E-2</v>
      </c>
      <c r="L12" s="17">
        <v>4.2534242449526603E-2</v>
      </c>
      <c r="M12" s="17"/>
      <c r="N12" s="17">
        <v>4.47686190068931E-2</v>
      </c>
      <c r="O12" s="17">
        <v>5.0886266553226603E-2</v>
      </c>
      <c r="P12" s="17">
        <v>5.9767885647576201E-2</v>
      </c>
      <c r="Q12" s="17">
        <v>7.2397848395980902E-2</v>
      </c>
      <c r="R12" s="17"/>
      <c r="S12" s="17">
        <v>4.4148831861717898E-2</v>
      </c>
      <c r="T12" s="17">
        <v>4.0619652786223003E-2</v>
      </c>
      <c r="U12" s="17">
        <v>4.0297272004857401E-2</v>
      </c>
      <c r="V12" s="17">
        <v>6.4679770459201105E-2</v>
      </c>
      <c r="W12" s="17">
        <v>8.5458151262390397E-2</v>
      </c>
      <c r="X12" s="17">
        <v>4.2730852241272203E-2</v>
      </c>
      <c r="Y12" s="17">
        <v>5.49289830044681E-2</v>
      </c>
      <c r="Z12" s="17">
        <v>6.6813249265426505E-2</v>
      </c>
      <c r="AA12" s="17">
        <v>9.0234682486378295E-2</v>
      </c>
      <c r="AB12" s="17">
        <v>4.4216723995753798E-2</v>
      </c>
      <c r="AC12" s="17">
        <v>6.9190117243083396E-2</v>
      </c>
      <c r="AD12" s="17">
        <v>5.4069329799010898E-2</v>
      </c>
      <c r="AE12" s="17"/>
      <c r="AF12" s="17">
        <v>5.0049034817726497E-2</v>
      </c>
      <c r="AG12" s="17">
        <v>5.3904477087495101E-2</v>
      </c>
      <c r="AH12" s="17">
        <v>6.83062713449967E-2</v>
      </c>
      <c r="AI12" s="17"/>
      <c r="AJ12" s="17">
        <v>4.1741386096281599E-2</v>
      </c>
      <c r="AK12" s="17">
        <v>5.0216793111008601E-2</v>
      </c>
      <c r="AL12" s="17">
        <v>5.8633278613062598E-2</v>
      </c>
      <c r="AM12" s="17">
        <v>0</v>
      </c>
      <c r="AN12" s="17">
        <v>8.6726858202327797E-2</v>
      </c>
      <c r="AO12" s="17"/>
      <c r="AP12" s="17">
        <v>4.2880067711983501E-2</v>
      </c>
      <c r="AQ12" s="17">
        <v>5.31667845422081E-2</v>
      </c>
      <c r="AR12" s="17">
        <v>5.36316694517169E-2</v>
      </c>
      <c r="AS12" s="17"/>
      <c r="AT12" s="17">
        <v>6.5647425963725498E-2</v>
      </c>
      <c r="AU12" s="17">
        <v>6.7193862956845499E-2</v>
      </c>
      <c r="AV12" s="17">
        <v>4.3706177032272302E-2</v>
      </c>
      <c r="AW12" s="17">
        <v>3.9278868702264699E-2</v>
      </c>
      <c r="AX12" s="17">
        <v>6.6939580660407005E-2</v>
      </c>
      <c r="AY12" s="17"/>
      <c r="AZ12" s="17">
        <v>9.1183910913802693E-2</v>
      </c>
      <c r="BA12" s="17">
        <v>0.10045674896260499</v>
      </c>
      <c r="BB12" s="17">
        <v>7.1877714791494296E-2</v>
      </c>
      <c r="BC12" s="17">
        <v>4.1998578364660401E-2</v>
      </c>
      <c r="BD12" s="17">
        <v>5.35251871735773E-2</v>
      </c>
      <c r="BE12" s="17">
        <v>6.3762893709151197E-2</v>
      </c>
      <c r="BF12" s="17">
        <v>6.5870273097642901E-2</v>
      </c>
      <c r="BG12" s="17">
        <v>4.2885035483180102E-2</v>
      </c>
      <c r="BH12" s="17">
        <v>5.10882274387695E-2</v>
      </c>
      <c r="BI12" s="17">
        <v>4.1618460777550097E-2</v>
      </c>
      <c r="BJ12" s="17">
        <v>5.7313858669467102E-2</v>
      </c>
      <c r="BK12" s="17">
        <v>5.1609179905642802E-2</v>
      </c>
      <c r="BL12" s="17">
        <v>2.5646088994496202E-2</v>
      </c>
      <c r="BM12" s="17">
        <v>7.4973840153629498E-2</v>
      </c>
      <c r="BN12" s="17">
        <v>3.1424274182570898E-2</v>
      </c>
      <c r="BO12" s="17">
        <v>5.7430517279956003E-2</v>
      </c>
      <c r="BP12" s="17"/>
      <c r="BQ12" s="17">
        <v>2.7732535745130401E-2</v>
      </c>
      <c r="BR12" s="17">
        <v>6.9427987405065297E-2</v>
      </c>
    </row>
    <row r="13" spans="2:70" x14ac:dyDescent="0.35">
      <c r="B13" s="18" t="s">
        <v>140</v>
      </c>
      <c r="C13" s="17">
        <v>2.9224970364316399E-2</v>
      </c>
      <c r="D13" s="17">
        <v>2.4189585667296599E-2</v>
      </c>
      <c r="E13" s="17">
        <v>3.3770001429034899E-2</v>
      </c>
      <c r="F13" s="17"/>
      <c r="G13" s="17">
        <v>5.1335612648308E-2</v>
      </c>
      <c r="H13" s="17">
        <v>3.4417635557891298E-2</v>
      </c>
      <c r="I13" s="17">
        <v>2.64937659918652E-2</v>
      </c>
      <c r="J13" s="17">
        <v>2.66820908384456E-2</v>
      </c>
      <c r="K13" s="17">
        <v>2.2149774626560401E-2</v>
      </c>
      <c r="L13" s="17">
        <v>1.93337192434609E-2</v>
      </c>
      <c r="M13" s="17"/>
      <c r="N13" s="17">
        <v>1.4285224672358701E-2</v>
      </c>
      <c r="O13" s="17">
        <v>2.3953113676299102E-2</v>
      </c>
      <c r="P13" s="17">
        <v>4.39532457002254E-2</v>
      </c>
      <c r="Q13" s="17">
        <v>3.8256397129616801E-2</v>
      </c>
      <c r="R13" s="17"/>
      <c r="S13" s="17">
        <v>2.2956524257345401E-2</v>
      </c>
      <c r="T13" s="17">
        <v>3.0467396607786499E-2</v>
      </c>
      <c r="U13" s="17">
        <v>2.0040192042394201E-2</v>
      </c>
      <c r="V13" s="17">
        <v>3.2023013772577102E-2</v>
      </c>
      <c r="W13" s="17">
        <v>1.9348831777612398E-2</v>
      </c>
      <c r="X13" s="17">
        <v>3.4214636423875303E-2</v>
      </c>
      <c r="Y13" s="17">
        <v>2.9834551295554401E-2</v>
      </c>
      <c r="Z13" s="17">
        <v>4.7880755587646699E-2</v>
      </c>
      <c r="AA13" s="17">
        <v>2.14369108860617E-2</v>
      </c>
      <c r="AB13" s="17">
        <v>4.9969430485844298E-2</v>
      </c>
      <c r="AC13" s="17">
        <v>1.8968921915302899E-2</v>
      </c>
      <c r="AD13" s="17">
        <v>3.4335332598856301E-2</v>
      </c>
      <c r="AE13" s="17"/>
      <c r="AF13" s="17">
        <v>3.4823040913833501E-2</v>
      </c>
      <c r="AG13" s="17">
        <v>1.3794246860545799E-2</v>
      </c>
      <c r="AH13" s="17">
        <v>4.6412051608469701E-2</v>
      </c>
      <c r="AI13" s="17"/>
      <c r="AJ13" s="17">
        <v>2.0941789441627699E-2</v>
      </c>
      <c r="AK13" s="17">
        <v>2.7080630106898599E-2</v>
      </c>
      <c r="AL13" s="17">
        <v>2.4668522897931099E-2</v>
      </c>
      <c r="AM13" s="17">
        <v>6.58405582998388E-2</v>
      </c>
      <c r="AN13" s="17">
        <v>5.2960252839496499E-2</v>
      </c>
      <c r="AO13" s="17"/>
      <c r="AP13" s="17">
        <v>1.7784797721811799E-2</v>
      </c>
      <c r="AQ13" s="17">
        <v>2.7280430228342499E-2</v>
      </c>
      <c r="AR13" s="17">
        <v>2.0603832808055399E-2</v>
      </c>
      <c r="AS13" s="17"/>
      <c r="AT13" s="17">
        <v>3.6532402944767797E-2</v>
      </c>
      <c r="AU13" s="17">
        <v>3.5854328565188602E-2</v>
      </c>
      <c r="AV13" s="17">
        <v>1.8254517573002501E-2</v>
      </c>
      <c r="AW13" s="17">
        <v>1.9406395131224101E-2</v>
      </c>
      <c r="AX13" s="17">
        <v>1.65052683588141E-2</v>
      </c>
      <c r="AY13" s="17"/>
      <c r="AZ13" s="17">
        <v>8.6444643402949606E-2</v>
      </c>
      <c r="BA13" s="17">
        <v>3.5176816609023401E-2</v>
      </c>
      <c r="BB13" s="17">
        <v>4.8135797595618701E-2</v>
      </c>
      <c r="BC13" s="17">
        <v>3.61227122689304E-2</v>
      </c>
      <c r="BD13" s="17">
        <v>2.3981802984501501E-2</v>
      </c>
      <c r="BE13" s="17">
        <v>3.1412707685532698E-2</v>
      </c>
      <c r="BF13" s="17">
        <v>1.23834933940639E-2</v>
      </c>
      <c r="BG13" s="17">
        <v>1.9687122097877499E-2</v>
      </c>
      <c r="BH13" s="17">
        <v>2.6146476428903598E-2</v>
      </c>
      <c r="BI13" s="17">
        <v>4.5454325516534798E-2</v>
      </c>
      <c r="BJ13" s="17">
        <v>4.0565630309851199E-2</v>
      </c>
      <c r="BK13" s="17">
        <v>6.4868696170296801E-3</v>
      </c>
      <c r="BL13" s="17">
        <v>1.66929860577756E-2</v>
      </c>
      <c r="BM13" s="17">
        <v>3.8915857109070702E-2</v>
      </c>
      <c r="BN13" s="17">
        <v>2.1957952705854399E-2</v>
      </c>
      <c r="BO13" s="17">
        <v>1.8390781500922899E-2</v>
      </c>
      <c r="BP13" s="17"/>
      <c r="BQ13" s="17">
        <v>1.1010731804915099E-2</v>
      </c>
      <c r="BR13" s="17">
        <v>3.6323470867974501E-2</v>
      </c>
    </row>
    <row r="14" spans="2:70" x14ac:dyDescent="0.35">
      <c r="B14" s="18" t="s">
        <v>129</v>
      </c>
      <c r="C14" s="17">
        <v>4.0875687917950702E-3</v>
      </c>
      <c r="D14" s="17">
        <v>5.3740358229636999E-3</v>
      </c>
      <c r="E14" s="17">
        <v>2.8584034005297199E-3</v>
      </c>
      <c r="F14" s="17"/>
      <c r="G14" s="17">
        <v>1.5527295216417601E-2</v>
      </c>
      <c r="H14" s="17">
        <v>6.8887832542969098E-3</v>
      </c>
      <c r="I14" s="17">
        <v>2.9109533386499002E-3</v>
      </c>
      <c r="J14" s="17">
        <v>1.51178449403054E-3</v>
      </c>
      <c r="K14" s="17">
        <v>0</v>
      </c>
      <c r="L14" s="17">
        <v>0</v>
      </c>
      <c r="M14" s="17"/>
      <c r="N14" s="17">
        <v>8.43742824391519E-4</v>
      </c>
      <c r="O14" s="17">
        <v>1.64441114263555E-3</v>
      </c>
      <c r="P14" s="17">
        <v>1.18020861194082E-2</v>
      </c>
      <c r="Q14" s="17">
        <v>3.3937047800614E-3</v>
      </c>
      <c r="R14" s="17"/>
      <c r="S14" s="17">
        <v>0</v>
      </c>
      <c r="T14" s="17">
        <v>8.5913284389233895E-3</v>
      </c>
      <c r="U14" s="17">
        <v>2.7764087742987299E-3</v>
      </c>
      <c r="V14" s="17">
        <v>0</v>
      </c>
      <c r="W14" s="17">
        <v>3.7341431776576998E-3</v>
      </c>
      <c r="X14" s="17">
        <v>1.04998540903495E-2</v>
      </c>
      <c r="Y14" s="17">
        <v>0</v>
      </c>
      <c r="Z14" s="17">
        <v>8.3802965432857295E-3</v>
      </c>
      <c r="AA14" s="17">
        <v>3.1615017505598601E-3</v>
      </c>
      <c r="AB14" s="17">
        <v>4.2776923639182398E-3</v>
      </c>
      <c r="AC14" s="17">
        <v>0</v>
      </c>
      <c r="AD14" s="17">
        <v>1.5869453541476501E-2</v>
      </c>
      <c r="AE14" s="17"/>
      <c r="AF14" s="17">
        <v>2.71746737012995E-3</v>
      </c>
      <c r="AG14" s="17">
        <v>1.9756078653718101E-3</v>
      </c>
      <c r="AH14" s="17">
        <v>1.1035638396203201E-2</v>
      </c>
      <c r="AI14" s="17"/>
      <c r="AJ14" s="17">
        <v>3.63768556313134E-3</v>
      </c>
      <c r="AK14" s="17">
        <v>2.8825375955755001E-3</v>
      </c>
      <c r="AL14" s="17">
        <v>3.16155638027299E-3</v>
      </c>
      <c r="AM14" s="17">
        <v>0</v>
      </c>
      <c r="AN14" s="17">
        <v>7.2365100703924599E-3</v>
      </c>
      <c r="AO14" s="17"/>
      <c r="AP14" s="17">
        <v>4.7253310527116399E-3</v>
      </c>
      <c r="AQ14" s="17">
        <v>1.75013976098023E-3</v>
      </c>
      <c r="AR14" s="17">
        <v>3.5236894936082402E-3</v>
      </c>
      <c r="AS14" s="17"/>
      <c r="AT14" s="17">
        <v>3.3298770476938499E-3</v>
      </c>
      <c r="AU14" s="17">
        <v>7.03404334217722E-3</v>
      </c>
      <c r="AV14" s="17">
        <v>9.9464927630615505E-4</v>
      </c>
      <c r="AW14" s="17">
        <v>2.10066261789912E-3</v>
      </c>
      <c r="AX14" s="17">
        <v>0</v>
      </c>
      <c r="AY14" s="17"/>
      <c r="AZ14" s="17">
        <v>0</v>
      </c>
      <c r="BA14" s="17">
        <v>4.7789419184280299E-3</v>
      </c>
      <c r="BB14" s="17">
        <v>0</v>
      </c>
      <c r="BC14" s="17">
        <v>0</v>
      </c>
      <c r="BD14" s="17">
        <v>5.5456000582792602E-3</v>
      </c>
      <c r="BE14" s="17">
        <v>7.3307922663462298E-3</v>
      </c>
      <c r="BF14" s="17">
        <v>0</v>
      </c>
      <c r="BG14" s="17">
        <v>0</v>
      </c>
      <c r="BH14" s="17">
        <v>1.56559190935078E-2</v>
      </c>
      <c r="BI14" s="17">
        <v>0</v>
      </c>
      <c r="BJ14" s="17">
        <v>2.7676199835458999E-3</v>
      </c>
      <c r="BK14" s="17">
        <v>0</v>
      </c>
      <c r="BL14" s="17">
        <v>8.0217761987640204E-3</v>
      </c>
      <c r="BM14" s="17">
        <v>0</v>
      </c>
      <c r="BN14" s="17">
        <v>0</v>
      </c>
      <c r="BO14" s="17">
        <v>1.0455607150663199E-2</v>
      </c>
      <c r="BP14" s="17"/>
      <c r="BQ14" s="17">
        <v>1.10946018436211E-3</v>
      </c>
      <c r="BR14" s="17">
        <v>4.3455316109402503E-3</v>
      </c>
    </row>
    <row r="15" spans="2:70" x14ac:dyDescent="0.35">
      <c r="B15" s="18" t="s">
        <v>141</v>
      </c>
      <c r="C15" s="21">
        <v>0.77025395210368697</v>
      </c>
      <c r="D15" s="21">
        <v>0.79676620799762599</v>
      </c>
      <c r="E15" s="21">
        <v>0.74483392398841497</v>
      </c>
      <c r="F15" s="21"/>
      <c r="G15" s="21">
        <v>0.673976140227867</v>
      </c>
      <c r="H15" s="21">
        <v>0.74171081069134004</v>
      </c>
      <c r="I15" s="21">
        <v>0.77152860011018898</v>
      </c>
      <c r="J15" s="21">
        <v>0.773745352707637</v>
      </c>
      <c r="K15" s="21">
        <v>0.80590134443267802</v>
      </c>
      <c r="L15" s="21">
        <v>0.82978019358598898</v>
      </c>
      <c r="M15" s="21"/>
      <c r="N15" s="21">
        <v>0.82367290031181395</v>
      </c>
      <c r="O15" s="21">
        <v>0.78764277573514196</v>
      </c>
      <c r="P15" s="21">
        <v>0.74534946042750505</v>
      </c>
      <c r="Q15" s="21">
        <v>0.71576039803643698</v>
      </c>
      <c r="R15" s="21"/>
      <c r="S15" s="21">
        <v>0.76757046023833597</v>
      </c>
      <c r="T15" s="21">
        <v>0.81945473121023005</v>
      </c>
      <c r="U15" s="21">
        <v>0.79585640971363303</v>
      </c>
      <c r="V15" s="21">
        <v>0.76431356430434505</v>
      </c>
      <c r="W15" s="21">
        <v>0.71741360719150404</v>
      </c>
      <c r="X15" s="21">
        <v>0.77375275354025297</v>
      </c>
      <c r="Y15" s="21">
        <v>0.78753042048607802</v>
      </c>
      <c r="Z15" s="21">
        <v>0.74983632583682502</v>
      </c>
      <c r="AA15" s="21">
        <v>0.76602751136123204</v>
      </c>
      <c r="AB15" s="21">
        <v>0.72948836187589605</v>
      </c>
      <c r="AC15" s="21">
        <v>0.77328926087294703</v>
      </c>
      <c r="AD15" s="21">
        <v>0.74550030143719004</v>
      </c>
      <c r="AE15" s="21"/>
      <c r="AF15" s="21">
        <v>0.78617221226460199</v>
      </c>
      <c r="AG15" s="21">
        <v>0.80263001497557296</v>
      </c>
      <c r="AH15" s="21">
        <v>0.68184559507768305</v>
      </c>
      <c r="AI15" s="21"/>
      <c r="AJ15" s="21">
        <v>0.80733439014793895</v>
      </c>
      <c r="AK15" s="21">
        <v>0.77485024702458105</v>
      </c>
      <c r="AL15" s="21">
        <v>0.78915431335821296</v>
      </c>
      <c r="AM15" s="21">
        <v>0.80053624235290699</v>
      </c>
      <c r="AN15" s="21">
        <v>0.67791438033832596</v>
      </c>
      <c r="AO15" s="21"/>
      <c r="AP15" s="21">
        <v>0.799279405842934</v>
      </c>
      <c r="AQ15" s="21">
        <v>0.78517673632444795</v>
      </c>
      <c r="AR15" s="21">
        <v>0.78823238002908802</v>
      </c>
      <c r="AS15" s="21"/>
      <c r="AT15" s="21">
        <v>0.72572144003169003</v>
      </c>
      <c r="AU15" s="21">
        <v>0.738816932265149</v>
      </c>
      <c r="AV15" s="21">
        <v>0.81872108507113195</v>
      </c>
      <c r="AW15" s="21">
        <v>0.812035123245052</v>
      </c>
      <c r="AX15" s="21">
        <v>0.76644699880756895</v>
      </c>
      <c r="AY15" s="21"/>
      <c r="AZ15" s="21">
        <v>0.64815939177689896</v>
      </c>
      <c r="BA15" s="21">
        <v>0.70135628234395098</v>
      </c>
      <c r="BB15" s="21">
        <v>0.73180651470559699</v>
      </c>
      <c r="BC15" s="21">
        <v>0.78782244833213999</v>
      </c>
      <c r="BD15" s="21">
        <v>0.74817477794421805</v>
      </c>
      <c r="BE15" s="21">
        <v>0.77113166493485197</v>
      </c>
      <c r="BF15" s="21">
        <v>0.76292450057192096</v>
      </c>
      <c r="BG15" s="21">
        <v>0.82100048919518298</v>
      </c>
      <c r="BH15" s="21">
        <v>0.74688638368156701</v>
      </c>
      <c r="BI15" s="21">
        <v>0.78444528905623501</v>
      </c>
      <c r="BJ15" s="21">
        <v>0.768076610684435</v>
      </c>
      <c r="BK15" s="21">
        <v>0.82991639437490505</v>
      </c>
      <c r="BL15" s="21">
        <v>0.85337201385333405</v>
      </c>
      <c r="BM15" s="21">
        <v>0.77468693989232695</v>
      </c>
      <c r="BN15" s="21">
        <v>0.81100606567103295</v>
      </c>
      <c r="BO15" s="21">
        <v>0.79223094385200299</v>
      </c>
      <c r="BP15" s="21"/>
      <c r="BQ15" s="21">
        <v>0.85697961488930197</v>
      </c>
      <c r="BR15" s="21">
        <v>0.73807195446252205</v>
      </c>
    </row>
    <row r="16" spans="2:70" x14ac:dyDescent="0.35">
      <c r="B16" s="18" t="s">
        <v>142</v>
      </c>
      <c r="C16" s="21">
        <v>8.5609448739713906E-2</v>
      </c>
      <c r="D16" s="21">
        <v>6.9284847997045707E-2</v>
      </c>
      <c r="E16" s="21">
        <v>0.100577733843996</v>
      </c>
      <c r="F16" s="21"/>
      <c r="G16" s="21">
        <v>0.122378364391925</v>
      </c>
      <c r="H16" s="21">
        <v>0.11053786748095</v>
      </c>
      <c r="I16" s="21">
        <v>8.5934313963606498E-2</v>
      </c>
      <c r="J16" s="21">
        <v>7.4574441862175198E-2</v>
      </c>
      <c r="K16" s="21">
        <v>6.7321495082307406E-2</v>
      </c>
      <c r="L16" s="21">
        <v>6.18679616929875E-2</v>
      </c>
      <c r="M16" s="21"/>
      <c r="N16" s="21">
        <v>5.9053843679251698E-2</v>
      </c>
      <c r="O16" s="21">
        <v>7.4839380229525604E-2</v>
      </c>
      <c r="P16" s="21">
        <v>0.103721131347802</v>
      </c>
      <c r="Q16" s="21">
        <v>0.11065424552559799</v>
      </c>
      <c r="R16" s="21"/>
      <c r="S16" s="21">
        <v>6.7105356119063403E-2</v>
      </c>
      <c r="T16" s="21">
        <v>7.1087049394009394E-2</v>
      </c>
      <c r="U16" s="21">
        <v>6.0337464047251599E-2</v>
      </c>
      <c r="V16" s="21">
        <v>9.6702784231778194E-2</v>
      </c>
      <c r="W16" s="21">
        <v>0.10480698304000299</v>
      </c>
      <c r="X16" s="21">
        <v>7.6945488665147499E-2</v>
      </c>
      <c r="Y16" s="21">
        <v>8.4763534300022494E-2</v>
      </c>
      <c r="Z16" s="21">
        <v>0.114694004853073</v>
      </c>
      <c r="AA16" s="21">
        <v>0.11167159337244</v>
      </c>
      <c r="AB16" s="21">
        <v>9.41861544815982E-2</v>
      </c>
      <c r="AC16" s="21">
        <v>8.8159039158386202E-2</v>
      </c>
      <c r="AD16" s="21">
        <v>8.8404662397867206E-2</v>
      </c>
      <c r="AE16" s="21"/>
      <c r="AF16" s="21">
        <v>8.4872075731559901E-2</v>
      </c>
      <c r="AG16" s="21">
        <v>6.7698723948040898E-2</v>
      </c>
      <c r="AH16" s="21">
        <v>0.114718322953466</v>
      </c>
      <c r="AI16" s="21"/>
      <c r="AJ16" s="21">
        <v>6.2683175537909294E-2</v>
      </c>
      <c r="AK16" s="21">
        <v>7.7297423217907293E-2</v>
      </c>
      <c r="AL16" s="21">
        <v>8.3301801510993603E-2</v>
      </c>
      <c r="AM16" s="21">
        <v>6.58405582998388E-2</v>
      </c>
      <c r="AN16" s="21">
        <v>0.13968711104182399</v>
      </c>
      <c r="AO16" s="21"/>
      <c r="AP16" s="21">
        <v>6.0664865433795297E-2</v>
      </c>
      <c r="AQ16" s="21">
        <v>8.0447214770550696E-2</v>
      </c>
      <c r="AR16" s="21">
        <v>7.4235502259772407E-2</v>
      </c>
      <c r="AS16" s="21"/>
      <c r="AT16" s="21">
        <v>0.102179828908493</v>
      </c>
      <c r="AU16" s="21">
        <v>0.103048191522034</v>
      </c>
      <c r="AV16" s="21">
        <v>6.1960694605274903E-2</v>
      </c>
      <c r="AW16" s="21">
        <v>5.8685263833488897E-2</v>
      </c>
      <c r="AX16" s="21">
        <v>8.3444849019221098E-2</v>
      </c>
      <c r="AY16" s="21"/>
      <c r="AZ16" s="21">
        <v>0.17762855431675201</v>
      </c>
      <c r="BA16" s="21">
        <v>0.13563356557162901</v>
      </c>
      <c r="BB16" s="21">
        <v>0.120013512387113</v>
      </c>
      <c r="BC16" s="21">
        <v>7.8121290633590801E-2</v>
      </c>
      <c r="BD16" s="21">
        <v>7.7506990158078798E-2</v>
      </c>
      <c r="BE16" s="21">
        <v>9.5175601394683895E-2</v>
      </c>
      <c r="BF16" s="21">
        <v>7.8253766491706803E-2</v>
      </c>
      <c r="BG16" s="21">
        <v>6.2572157581057594E-2</v>
      </c>
      <c r="BH16" s="21">
        <v>7.7234703867673005E-2</v>
      </c>
      <c r="BI16" s="21">
        <v>8.7072786294084895E-2</v>
      </c>
      <c r="BJ16" s="21">
        <v>9.7879488979318294E-2</v>
      </c>
      <c r="BK16" s="21">
        <v>5.8096049522672499E-2</v>
      </c>
      <c r="BL16" s="21">
        <v>4.2339075052271802E-2</v>
      </c>
      <c r="BM16" s="21">
        <v>0.1138896972627</v>
      </c>
      <c r="BN16" s="21">
        <v>5.3382226888425303E-2</v>
      </c>
      <c r="BO16" s="21">
        <v>7.5821298780878899E-2</v>
      </c>
      <c r="BP16" s="21"/>
      <c r="BQ16" s="21">
        <v>3.87432675500455E-2</v>
      </c>
      <c r="BR16" s="21">
        <v>0.10575145827304</v>
      </c>
    </row>
    <row r="17" spans="2:70" x14ac:dyDescent="0.35">
      <c r="B17" s="18" t="s">
        <v>143</v>
      </c>
      <c r="C17" s="22">
        <v>0.68464450336397298</v>
      </c>
      <c r="D17" s="22">
        <v>0.72748136000057995</v>
      </c>
      <c r="E17" s="22">
        <v>0.64425619014441904</v>
      </c>
      <c r="F17" s="22"/>
      <c r="G17" s="22">
        <v>0.55159777583594205</v>
      </c>
      <c r="H17" s="22">
        <v>0.63117294321038997</v>
      </c>
      <c r="I17" s="22">
        <v>0.68559428614658202</v>
      </c>
      <c r="J17" s="22">
        <v>0.69917091084546201</v>
      </c>
      <c r="K17" s="22">
        <v>0.73857984935037002</v>
      </c>
      <c r="L17" s="22">
        <v>0.76791223189300095</v>
      </c>
      <c r="M17" s="22"/>
      <c r="N17" s="22">
        <v>0.76461905663256202</v>
      </c>
      <c r="O17" s="22">
        <v>0.712803395505616</v>
      </c>
      <c r="P17" s="22">
        <v>0.64162832907970302</v>
      </c>
      <c r="Q17" s="22">
        <v>0.60510615251083999</v>
      </c>
      <c r="R17" s="22"/>
      <c r="S17" s="22">
        <v>0.70046510411927299</v>
      </c>
      <c r="T17" s="22">
        <v>0.74836768181622104</v>
      </c>
      <c r="U17" s="22">
        <v>0.73551894566638099</v>
      </c>
      <c r="V17" s="22">
        <v>0.66761078007256702</v>
      </c>
      <c r="W17" s="22">
        <v>0.61260662415150202</v>
      </c>
      <c r="X17" s="22">
        <v>0.69680726487510503</v>
      </c>
      <c r="Y17" s="22">
        <v>0.70276688618605498</v>
      </c>
      <c r="Z17" s="22">
        <v>0.63514232098375101</v>
      </c>
      <c r="AA17" s="22">
        <v>0.654355917988792</v>
      </c>
      <c r="AB17" s="22">
        <v>0.63530220739429699</v>
      </c>
      <c r="AC17" s="22">
        <v>0.68513022171456095</v>
      </c>
      <c r="AD17" s="22">
        <v>0.657095639039323</v>
      </c>
      <c r="AE17" s="22"/>
      <c r="AF17" s="22">
        <v>0.70130013653304202</v>
      </c>
      <c r="AG17" s="22">
        <v>0.73493129102753196</v>
      </c>
      <c r="AH17" s="22">
        <v>0.56712727212421699</v>
      </c>
      <c r="AI17" s="22"/>
      <c r="AJ17" s="22">
        <v>0.74465121461002903</v>
      </c>
      <c r="AK17" s="22">
        <v>0.69755282380667405</v>
      </c>
      <c r="AL17" s="22">
        <v>0.70585251184721898</v>
      </c>
      <c r="AM17" s="22">
        <v>0.73469568405306795</v>
      </c>
      <c r="AN17" s="22">
        <v>0.538227269296502</v>
      </c>
      <c r="AO17" s="22"/>
      <c r="AP17" s="22">
        <v>0.73861454040913799</v>
      </c>
      <c r="AQ17" s="22">
        <v>0.70472952155389701</v>
      </c>
      <c r="AR17" s="22">
        <v>0.71399687776931597</v>
      </c>
      <c r="AS17" s="22"/>
      <c r="AT17" s="22">
        <v>0.62354161112319695</v>
      </c>
      <c r="AU17" s="22">
        <v>0.63576874074311496</v>
      </c>
      <c r="AV17" s="22">
        <v>0.75676039046585697</v>
      </c>
      <c r="AW17" s="22">
        <v>0.75334985941156296</v>
      </c>
      <c r="AX17" s="22">
        <v>0.68300214978834795</v>
      </c>
      <c r="AY17" s="22"/>
      <c r="AZ17" s="22">
        <v>0.47053083746014701</v>
      </c>
      <c r="BA17" s="22">
        <v>0.565722716772322</v>
      </c>
      <c r="BB17" s="22">
        <v>0.61179300231848399</v>
      </c>
      <c r="BC17" s="22">
        <v>0.70970115769855002</v>
      </c>
      <c r="BD17" s="22">
        <v>0.670667787786139</v>
      </c>
      <c r="BE17" s="22">
        <v>0.67595606354016802</v>
      </c>
      <c r="BF17" s="22">
        <v>0.68467073408021395</v>
      </c>
      <c r="BG17" s="22">
        <v>0.75842833161412604</v>
      </c>
      <c r="BH17" s="22">
        <v>0.66965167981389395</v>
      </c>
      <c r="BI17" s="22">
        <v>0.69737250276215001</v>
      </c>
      <c r="BJ17" s="22">
        <v>0.67019712170511603</v>
      </c>
      <c r="BK17" s="22">
        <v>0.77182034485223305</v>
      </c>
      <c r="BL17" s="22">
        <v>0.81103293880106297</v>
      </c>
      <c r="BM17" s="22">
        <v>0.66079724262962702</v>
      </c>
      <c r="BN17" s="22">
        <v>0.75762383878260797</v>
      </c>
      <c r="BO17" s="22">
        <v>0.71640964507112403</v>
      </c>
      <c r="BP17" s="22"/>
      <c r="BQ17" s="22">
        <v>0.81823634733925599</v>
      </c>
      <c r="BR17" s="22">
        <v>0.63232049618948205</v>
      </c>
    </row>
    <row r="18" spans="2:70" x14ac:dyDescent="0.35">
      <c r="B18" s="16"/>
    </row>
    <row r="19" spans="2:70" x14ac:dyDescent="0.35">
      <c r="B19" t="s">
        <v>98</v>
      </c>
    </row>
    <row r="20" spans="2:70" x14ac:dyDescent="0.35">
      <c r="B20" t="s">
        <v>99</v>
      </c>
    </row>
    <row r="22" spans="2:70" x14ac:dyDescent="0.35">
      <c r="B22" s="8" t="str">
        <f>HYPERLINK("#'Contents'!A1", "Return to Contents")</f>
        <v>Return to Contents</v>
      </c>
    </row>
  </sheetData>
  <mergeCells count="11">
    <mergeCell ref="BQ5:BR5"/>
    <mergeCell ref="D5:E5"/>
    <mergeCell ref="G5:L5"/>
    <mergeCell ref="N5:Q5"/>
    <mergeCell ref="S5:AD5"/>
    <mergeCell ref="AF5:AH5"/>
    <mergeCell ref="D2:BJ2"/>
    <mergeCell ref="AJ5:AN5"/>
    <mergeCell ref="AP5:AR5"/>
    <mergeCell ref="AT5:AX5"/>
    <mergeCell ref="AZ5:BO5"/>
  </mergeCells>
  <pageMargins left="0.7" right="0.7" top="0.75" bottom="0.75" header="0.3" footer="0.3"/>
  <pageSetup paperSize="9" orientation="portrait" horizontalDpi="300" verticalDpi="300"/>
  <drawing r:id="rId1"/>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dimension ref="B2:BR22"/>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67" width="10.7265625" customWidth="1"/>
    <col min="68" max="68" width="2.1796875" customWidth="1"/>
    <col min="69" max="70" width="10.7265625" customWidth="1"/>
    <col min="71" max="71" width="2.1796875" customWidth="1"/>
  </cols>
  <sheetData>
    <row r="2" spans="2:70" ht="40" customHeight="1" x14ac:dyDescent="0.35">
      <c r="D2" s="29" t="s">
        <v>352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row>
    <row r="5" spans="2:70" ht="30" customHeight="1" x14ac:dyDescent="0.35">
      <c r="B5" s="15"/>
      <c r="C5" s="15"/>
      <c r="D5" s="30" t="s">
        <v>74</v>
      </c>
      <c r="E5" s="30"/>
      <c r="F5" s="15"/>
      <c r="G5" s="30" t="s">
        <v>75</v>
      </c>
      <c r="H5" s="30"/>
      <c r="I5" s="30"/>
      <c r="J5" s="30"/>
      <c r="K5" s="30"/>
      <c r="L5" s="30"/>
      <c r="M5" s="15"/>
      <c r="N5" s="30" t="s">
        <v>76</v>
      </c>
      <c r="O5" s="30"/>
      <c r="P5" s="30"/>
      <c r="Q5" s="30"/>
      <c r="R5" s="15"/>
      <c r="S5" s="30" t="s">
        <v>77</v>
      </c>
      <c r="T5" s="30"/>
      <c r="U5" s="30"/>
      <c r="V5" s="30"/>
      <c r="W5" s="30"/>
      <c r="X5" s="30"/>
      <c r="Y5" s="30"/>
      <c r="Z5" s="30"/>
      <c r="AA5" s="30"/>
      <c r="AB5" s="30"/>
      <c r="AC5" s="30"/>
      <c r="AD5" s="30"/>
      <c r="AE5" s="15"/>
      <c r="AF5" s="30" t="s">
        <v>78</v>
      </c>
      <c r="AG5" s="30"/>
      <c r="AH5" s="30"/>
      <c r="AI5" s="15"/>
      <c r="AJ5" s="30" t="s">
        <v>79</v>
      </c>
      <c r="AK5" s="30"/>
      <c r="AL5" s="30"/>
      <c r="AM5" s="30"/>
      <c r="AN5" s="30"/>
      <c r="AO5" s="15"/>
      <c r="AP5" s="30" t="s">
        <v>80</v>
      </c>
      <c r="AQ5" s="30"/>
      <c r="AR5" s="30"/>
      <c r="AS5" s="15"/>
      <c r="AT5" s="30" t="s">
        <v>81</v>
      </c>
      <c r="AU5" s="30"/>
      <c r="AV5" s="30"/>
      <c r="AW5" s="30"/>
      <c r="AX5" s="30"/>
      <c r="AY5" s="15"/>
      <c r="AZ5" s="30" t="s">
        <v>82</v>
      </c>
      <c r="BA5" s="30"/>
      <c r="BB5" s="30"/>
      <c r="BC5" s="30"/>
      <c r="BD5" s="30"/>
      <c r="BE5" s="30"/>
      <c r="BF5" s="30"/>
      <c r="BG5" s="30"/>
      <c r="BH5" s="30"/>
      <c r="BI5" s="30"/>
      <c r="BJ5" s="30"/>
      <c r="BK5" s="30"/>
      <c r="BL5" s="30"/>
      <c r="BM5" s="30"/>
      <c r="BN5" s="30"/>
      <c r="BO5" s="30"/>
      <c r="BP5" s="15"/>
      <c r="BQ5" s="30" t="s">
        <v>83</v>
      </c>
      <c r="BR5" s="30"/>
    </row>
    <row r="6" spans="2:7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46</v>
      </c>
      <c r="AQ6" s="12" t="s">
        <v>47</v>
      </c>
      <c r="AR6" s="12" t="s">
        <v>50</v>
      </c>
      <c r="AT6" s="12" t="s">
        <v>51</v>
      </c>
      <c r="AU6" s="12" t="s">
        <v>52</v>
      </c>
      <c r="AV6" s="12" t="s">
        <v>53</v>
      </c>
      <c r="AW6" s="12" t="s">
        <v>54</v>
      </c>
      <c r="AX6" s="12" t="s">
        <v>55</v>
      </c>
      <c r="AZ6" s="12" t="s">
        <v>56</v>
      </c>
      <c r="BA6" s="12" t="s">
        <v>57</v>
      </c>
      <c r="BB6" s="12" t="s">
        <v>58</v>
      </c>
      <c r="BC6" s="12" t="s">
        <v>59</v>
      </c>
      <c r="BD6" s="12" t="s">
        <v>60</v>
      </c>
      <c r="BE6" s="12" t="s">
        <v>61</v>
      </c>
      <c r="BF6" s="12" t="s">
        <v>62</v>
      </c>
      <c r="BG6" s="12" t="s">
        <v>63</v>
      </c>
      <c r="BH6" s="12" t="s">
        <v>64</v>
      </c>
      <c r="BI6" s="12" t="s">
        <v>65</v>
      </c>
      <c r="BJ6" s="12" t="s">
        <v>66</v>
      </c>
      <c r="BK6" s="12" t="s">
        <v>67</v>
      </c>
      <c r="BL6" s="12" t="s">
        <v>68</v>
      </c>
      <c r="BM6" s="12" t="s">
        <v>69</v>
      </c>
      <c r="BN6" s="12" t="s">
        <v>70</v>
      </c>
      <c r="BO6" s="12" t="s">
        <v>71</v>
      </c>
      <c r="BQ6" s="12" t="s">
        <v>72</v>
      </c>
      <c r="BR6" s="12" t="s">
        <v>73</v>
      </c>
    </row>
    <row r="7" spans="2:70" ht="30" customHeight="1" x14ac:dyDescent="0.35">
      <c r="B7" s="10" t="s">
        <v>19</v>
      </c>
      <c r="C7" s="10">
        <v>4012</v>
      </c>
      <c r="D7" s="10">
        <v>1971</v>
      </c>
      <c r="E7" s="10">
        <v>2028</v>
      </c>
      <c r="F7" s="10"/>
      <c r="G7" s="10">
        <v>497</v>
      </c>
      <c r="H7" s="10">
        <v>704</v>
      </c>
      <c r="I7" s="10">
        <v>694</v>
      </c>
      <c r="J7" s="10">
        <v>693</v>
      </c>
      <c r="K7" s="10">
        <v>571</v>
      </c>
      <c r="L7" s="10">
        <v>853</v>
      </c>
      <c r="M7" s="10"/>
      <c r="N7" s="10">
        <v>1178</v>
      </c>
      <c r="O7" s="10">
        <v>1131</v>
      </c>
      <c r="P7" s="10">
        <v>781</v>
      </c>
      <c r="Q7" s="10">
        <v>909</v>
      </c>
      <c r="R7" s="10"/>
      <c r="S7" s="10">
        <v>563</v>
      </c>
      <c r="T7" s="10">
        <v>553</v>
      </c>
      <c r="U7" s="10">
        <v>314</v>
      </c>
      <c r="V7" s="10">
        <v>343</v>
      </c>
      <c r="W7" s="10">
        <v>293</v>
      </c>
      <c r="X7" s="10">
        <v>376</v>
      </c>
      <c r="Y7" s="10">
        <v>336</v>
      </c>
      <c r="Z7" s="10">
        <v>171</v>
      </c>
      <c r="AA7" s="10">
        <v>447</v>
      </c>
      <c r="AB7" s="10">
        <v>337</v>
      </c>
      <c r="AC7" s="10">
        <v>188</v>
      </c>
      <c r="AD7" s="10">
        <v>91</v>
      </c>
      <c r="AE7" s="10"/>
      <c r="AF7" s="10">
        <v>1421</v>
      </c>
      <c r="AG7" s="10">
        <v>1665</v>
      </c>
      <c r="AH7" s="10">
        <v>577</v>
      </c>
      <c r="AI7" s="10"/>
      <c r="AJ7" s="10">
        <v>1433</v>
      </c>
      <c r="AK7" s="10">
        <v>1082</v>
      </c>
      <c r="AL7" s="10">
        <v>299</v>
      </c>
      <c r="AM7" s="10">
        <v>42</v>
      </c>
      <c r="AN7" s="10">
        <v>541</v>
      </c>
      <c r="AO7" s="10"/>
      <c r="AP7" s="10">
        <v>878</v>
      </c>
      <c r="AQ7" s="10">
        <v>1369</v>
      </c>
      <c r="AR7" s="10">
        <v>264</v>
      </c>
      <c r="AS7" s="10"/>
      <c r="AT7" s="10">
        <v>929</v>
      </c>
      <c r="AU7" s="10">
        <v>932</v>
      </c>
      <c r="AV7" s="10">
        <v>1096</v>
      </c>
      <c r="AW7" s="10">
        <v>455</v>
      </c>
      <c r="AX7" s="10">
        <v>62</v>
      </c>
      <c r="AY7" s="10"/>
      <c r="AZ7" s="10">
        <v>33</v>
      </c>
      <c r="BA7" s="10">
        <v>185</v>
      </c>
      <c r="BB7" s="10">
        <v>256</v>
      </c>
      <c r="BC7" s="10">
        <v>269</v>
      </c>
      <c r="BD7" s="10">
        <v>403</v>
      </c>
      <c r="BE7" s="10">
        <v>436</v>
      </c>
      <c r="BF7" s="10">
        <v>391</v>
      </c>
      <c r="BG7" s="10">
        <v>312</v>
      </c>
      <c r="BH7" s="10">
        <v>253</v>
      </c>
      <c r="BI7" s="10">
        <v>211</v>
      </c>
      <c r="BJ7" s="10">
        <v>336</v>
      </c>
      <c r="BK7" s="10">
        <v>187</v>
      </c>
      <c r="BL7" s="10">
        <v>180</v>
      </c>
      <c r="BM7" s="10">
        <v>103</v>
      </c>
      <c r="BN7" s="10">
        <v>95</v>
      </c>
      <c r="BO7" s="10">
        <v>161</v>
      </c>
      <c r="BP7" s="10"/>
      <c r="BQ7" s="10">
        <v>1235</v>
      </c>
      <c r="BR7" s="10">
        <v>2665</v>
      </c>
    </row>
    <row r="8" spans="2:70" ht="30" customHeight="1" x14ac:dyDescent="0.35">
      <c r="B8" s="11" t="s">
        <v>20</v>
      </c>
      <c r="C8" s="11">
        <v>4012</v>
      </c>
      <c r="D8" s="11">
        <v>1975</v>
      </c>
      <c r="E8" s="11">
        <v>2024</v>
      </c>
      <c r="F8" s="11"/>
      <c r="G8" s="11">
        <v>558</v>
      </c>
      <c r="H8" s="11">
        <v>682</v>
      </c>
      <c r="I8" s="11">
        <v>685</v>
      </c>
      <c r="J8" s="11">
        <v>686</v>
      </c>
      <c r="K8" s="11">
        <v>562</v>
      </c>
      <c r="L8" s="11">
        <v>839</v>
      </c>
      <c r="M8" s="11"/>
      <c r="N8" s="11">
        <v>1080</v>
      </c>
      <c r="O8" s="11">
        <v>1039</v>
      </c>
      <c r="P8" s="11">
        <v>880</v>
      </c>
      <c r="Q8" s="11">
        <v>1000</v>
      </c>
      <c r="R8" s="11"/>
      <c r="S8" s="11">
        <v>562</v>
      </c>
      <c r="T8" s="11">
        <v>522</v>
      </c>
      <c r="U8" s="11">
        <v>321</v>
      </c>
      <c r="V8" s="11">
        <v>361</v>
      </c>
      <c r="W8" s="11">
        <v>281</v>
      </c>
      <c r="X8" s="11">
        <v>361</v>
      </c>
      <c r="Y8" s="11">
        <v>321</v>
      </c>
      <c r="Z8" s="11">
        <v>160</v>
      </c>
      <c r="AA8" s="11">
        <v>441</v>
      </c>
      <c r="AB8" s="11">
        <v>361</v>
      </c>
      <c r="AC8" s="11">
        <v>201</v>
      </c>
      <c r="AD8" s="11">
        <v>120</v>
      </c>
      <c r="AE8" s="11"/>
      <c r="AF8" s="11">
        <v>1410</v>
      </c>
      <c r="AG8" s="11">
        <v>1629</v>
      </c>
      <c r="AH8" s="11">
        <v>599</v>
      </c>
      <c r="AI8" s="11"/>
      <c r="AJ8" s="11">
        <v>1397</v>
      </c>
      <c r="AK8" s="11">
        <v>1071</v>
      </c>
      <c r="AL8" s="11">
        <v>288</v>
      </c>
      <c r="AM8" s="11">
        <v>45</v>
      </c>
      <c r="AN8" s="11">
        <v>558</v>
      </c>
      <c r="AO8" s="11"/>
      <c r="AP8" s="11">
        <v>856</v>
      </c>
      <c r="AQ8" s="11">
        <v>1358</v>
      </c>
      <c r="AR8" s="11">
        <v>259</v>
      </c>
      <c r="AS8" s="11"/>
      <c r="AT8" s="11">
        <v>961</v>
      </c>
      <c r="AU8" s="11">
        <v>958</v>
      </c>
      <c r="AV8" s="11">
        <v>1056</v>
      </c>
      <c r="AW8" s="11">
        <v>434</v>
      </c>
      <c r="AX8" s="11">
        <v>55</v>
      </c>
      <c r="AY8" s="11"/>
      <c r="AZ8" s="11">
        <v>33</v>
      </c>
      <c r="BA8" s="11">
        <v>186</v>
      </c>
      <c r="BB8" s="11">
        <v>267</v>
      </c>
      <c r="BC8" s="11">
        <v>280</v>
      </c>
      <c r="BD8" s="11">
        <v>416</v>
      </c>
      <c r="BE8" s="11">
        <v>443</v>
      </c>
      <c r="BF8" s="11">
        <v>394</v>
      </c>
      <c r="BG8" s="11">
        <v>314</v>
      </c>
      <c r="BH8" s="11">
        <v>257</v>
      </c>
      <c r="BI8" s="11">
        <v>206</v>
      </c>
      <c r="BJ8" s="11">
        <v>329</v>
      </c>
      <c r="BK8" s="11">
        <v>179</v>
      </c>
      <c r="BL8" s="11">
        <v>174</v>
      </c>
      <c r="BM8" s="11">
        <v>97</v>
      </c>
      <c r="BN8" s="11">
        <v>87</v>
      </c>
      <c r="BO8" s="11">
        <v>148</v>
      </c>
      <c r="BP8" s="11"/>
      <c r="BQ8" s="11">
        <v>1209</v>
      </c>
      <c r="BR8" s="11">
        <v>2688</v>
      </c>
    </row>
    <row r="9" spans="2:70" x14ac:dyDescent="0.35">
      <c r="B9" s="18" t="s">
        <v>136</v>
      </c>
      <c r="C9" s="17">
        <v>8.4686903588312296E-2</v>
      </c>
      <c r="D9" s="17">
        <v>0.106385456970715</v>
      </c>
      <c r="E9" s="17">
        <v>6.3083296931502802E-2</v>
      </c>
      <c r="F9" s="17"/>
      <c r="G9" s="17">
        <v>9.7349292972124704E-2</v>
      </c>
      <c r="H9" s="17">
        <v>9.4727932045776495E-2</v>
      </c>
      <c r="I9" s="17">
        <v>7.0303086849189594E-2</v>
      </c>
      <c r="J9" s="17">
        <v>6.6938693866093205E-2</v>
      </c>
      <c r="K9" s="17">
        <v>0.106903558773317</v>
      </c>
      <c r="L9" s="17">
        <v>7.9468929451547501E-2</v>
      </c>
      <c r="M9" s="17"/>
      <c r="N9" s="17">
        <v>6.3232882900754905E-2</v>
      </c>
      <c r="O9" s="17">
        <v>8.8385210813635498E-2</v>
      </c>
      <c r="P9" s="17">
        <v>9.1024242887465204E-2</v>
      </c>
      <c r="Q9" s="17">
        <v>9.6627241958403304E-2</v>
      </c>
      <c r="R9" s="17"/>
      <c r="S9" s="17">
        <v>8.1523451450361398E-2</v>
      </c>
      <c r="T9" s="17">
        <v>6.8332140692019899E-2</v>
      </c>
      <c r="U9" s="17">
        <v>8.5291264616556006E-2</v>
      </c>
      <c r="V9" s="17">
        <v>0.109750237472411</v>
      </c>
      <c r="W9" s="17">
        <v>0.106116573911903</v>
      </c>
      <c r="X9" s="17">
        <v>8.9922230236195597E-2</v>
      </c>
      <c r="Y9" s="17">
        <v>9.3115542481655295E-2</v>
      </c>
      <c r="Z9" s="17">
        <v>0.10541584786288</v>
      </c>
      <c r="AA9" s="17">
        <v>8.2581125072207398E-2</v>
      </c>
      <c r="AB9" s="17">
        <v>5.9236233724351703E-2</v>
      </c>
      <c r="AC9" s="17">
        <v>8.10279726912468E-2</v>
      </c>
      <c r="AD9" s="17">
        <v>6.7938098983838E-2</v>
      </c>
      <c r="AE9" s="17"/>
      <c r="AF9" s="17">
        <v>0.11111837654843</v>
      </c>
      <c r="AG9" s="17">
        <v>7.1343108069729794E-2</v>
      </c>
      <c r="AH9" s="17">
        <v>6.8860231512412606E-2</v>
      </c>
      <c r="AI9" s="17"/>
      <c r="AJ9" s="17">
        <v>9.5461386191940098E-2</v>
      </c>
      <c r="AK9" s="17">
        <v>8.8051017218168798E-2</v>
      </c>
      <c r="AL9" s="17">
        <v>7.0096826250323402E-2</v>
      </c>
      <c r="AM9" s="17">
        <v>0.18178925245028299</v>
      </c>
      <c r="AN9" s="17">
        <v>7.02573767884975E-2</v>
      </c>
      <c r="AO9" s="17"/>
      <c r="AP9" s="17">
        <v>9.5656422286465703E-2</v>
      </c>
      <c r="AQ9" s="17">
        <v>7.9605439803518196E-2</v>
      </c>
      <c r="AR9" s="17">
        <v>8.6313852647929706E-2</v>
      </c>
      <c r="AS9" s="17"/>
      <c r="AT9" s="17">
        <v>9.1318770017593795E-2</v>
      </c>
      <c r="AU9" s="17">
        <v>9.6860458105348698E-2</v>
      </c>
      <c r="AV9" s="17">
        <v>7.2975284808806704E-2</v>
      </c>
      <c r="AW9" s="17">
        <v>7.3598229468575499E-2</v>
      </c>
      <c r="AX9" s="17">
        <v>0.159205297755183</v>
      </c>
      <c r="AY9" s="17"/>
      <c r="AZ9" s="17">
        <v>5.7579780823068E-2</v>
      </c>
      <c r="BA9" s="17">
        <v>7.8950149151196095E-2</v>
      </c>
      <c r="BB9" s="17">
        <v>4.6276893466506701E-2</v>
      </c>
      <c r="BC9" s="17">
        <v>0.118199450052887</v>
      </c>
      <c r="BD9" s="17">
        <v>8.7608680655063595E-2</v>
      </c>
      <c r="BE9" s="17">
        <v>8.94292934994695E-2</v>
      </c>
      <c r="BF9" s="17">
        <v>7.3165652045117102E-2</v>
      </c>
      <c r="BG9" s="17">
        <v>9.7779047202801297E-2</v>
      </c>
      <c r="BH9" s="17">
        <v>0.113946007902963</v>
      </c>
      <c r="BI9" s="17">
        <v>8.9008342147938693E-2</v>
      </c>
      <c r="BJ9" s="17">
        <v>6.6637621778153397E-2</v>
      </c>
      <c r="BK9" s="17">
        <v>7.2962942666417299E-2</v>
      </c>
      <c r="BL9" s="17">
        <v>8.7331418047870604E-2</v>
      </c>
      <c r="BM9" s="17">
        <v>6.9984983469594003E-2</v>
      </c>
      <c r="BN9" s="17">
        <v>9.6025699938039402E-2</v>
      </c>
      <c r="BO9" s="17">
        <v>6.5219027600106796E-2</v>
      </c>
      <c r="BP9" s="17"/>
      <c r="BQ9" s="17">
        <v>8.5739309953147505E-2</v>
      </c>
      <c r="BR9" s="17">
        <v>8.4776543871667803E-2</v>
      </c>
    </row>
    <row r="10" spans="2:70" x14ac:dyDescent="0.35">
      <c r="B10" s="18" t="s">
        <v>137</v>
      </c>
      <c r="C10" s="17">
        <v>0.17283953009257499</v>
      </c>
      <c r="D10" s="17">
        <v>0.19752814298270299</v>
      </c>
      <c r="E10" s="17">
        <v>0.148966767200605</v>
      </c>
      <c r="F10" s="17"/>
      <c r="G10" s="17">
        <v>0.173798792147773</v>
      </c>
      <c r="H10" s="17">
        <v>0.19507525854156599</v>
      </c>
      <c r="I10" s="17">
        <v>0.16664004859474901</v>
      </c>
      <c r="J10" s="17">
        <v>0.156448459321336</v>
      </c>
      <c r="K10" s="17">
        <v>0.147035045916867</v>
      </c>
      <c r="L10" s="17">
        <v>0.18987183813828001</v>
      </c>
      <c r="M10" s="17"/>
      <c r="N10" s="17">
        <v>0.17534620623479999</v>
      </c>
      <c r="O10" s="17">
        <v>0.15968644505174401</v>
      </c>
      <c r="P10" s="17">
        <v>0.195815598518117</v>
      </c>
      <c r="Q10" s="17">
        <v>0.16479318450327499</v>
      </c>
      <c r="R10" s="17"/>
      <c r="S10" s="17">
        <v>0.178060918936814</v>
      </c>
      <c r="T10" s="17">
        <v>0.177770785184728</v>
      </c>
      <c r="U10" s="17">
        <v>0.17108099866508999</v>
      </c>
      <c r="V10" s="17">
        <v>0.18539831254039801</v>
      </c>
      <c r="W10" s="17">
        <v>0.167387115075639</v>
      </c>
      <c r="X10" s="17">
        <v>0.179774294314553</v>
      </c>
      <c r="Y10" s="17">
        <v>0.16044624283339001</v>
      </c>
      <c r="Z10" s="17">
        <v>0.20437541083589</v>
      </c>
      <c r="AA10" s="17">
        <v>0.16770841691430499</v>
      </c>
      <c r="AB10" s="17">
        <v>0.147496801545034</v>
      </c>
      <c r="AC10" s="17">
        <v>0.19131837300528901</v>
      </c>
      <c r="AD10" s="17">
        <v>0.141018770251509</v>
      </c>
      <c r="AE10" s="17"/>
      <c r="AF10" s="17">
        <v>0.19974731816993499</v>
      </c>
      <c r="AG10" s="17">
        <v>0.16374095317321799</v>
      </c>
      <c r="AH10" s="17">
        <v>0.15379909561355401</v>
      </c>
      <c r="AI10" s="17"/>
      <c r="AJ10" s="17">
        <v>0.190734614970786</v>
      </c>
      <c r="AK10" s="17">
        <v>0.16590955058418699</v>
      </c>
      <c r="AL10" s="17">
        <v>0.226700349337186</v>
      </c>
      <c r="AM10" s="17">
        <v>0.190801341579039</v>
      </c>
      <c r="AN10" s="17">
        <v>0.14241289225617201</v>
      </c>
      <c r="AO10" s="17"/>
      <c r="AP10" s="17">
        <v>0.22505994524764</v>
      </c>
      <c r="AQ10" s="17">
        <v>0.156834545084541</v>
      </c>
      <c r="AR10" s="17">
        <v>0.22819632929431199</v>
      </c>
      <c r="AS10" s="17"/>
      <c r="AT10" s="17">
        <v>0.17632896119258101</v>
      </c>
      <c r="AU10" s="17">
        <v>0.17483762730784499</v>
      </c>
      <c r="AV10" s="17">
        <v>0.17718284022647299</v>
      </c>
      <c r="AW10" s="17">
        <v>0.14391545015657201</v>
      </c>
      <c r="AX10" s="17">
        <v>0.138060728384788</v>
      </c>
      <c r="AY10" s="17"/>
      <c r="AZ10" s="17">
        <v>6.7679034729868304E-2</v>
      </c>
      <c r="BA10" s="17">
        <v>0.18908859452091101</v>
      </c>
      <c r="BB10" s="17">
        <v>0.22458518239571301</v>
      </c>
      <c r="BC10" s="17">
        <v>0.18118684848109801</v>
      </c>
      <c r="BD10" s="17">
        <v>0.16174192675320201</v>
      </c>
      <c r="BE10" s="17">
        <v>0.173857973681908</v>
      </c>
      <c r="BF10" s="17">
        <v>0.17958469578750799</v>
      </c>
      <c r="BG10" s="17">
        <v>0.15085142161918499</v>
      </c>
      <c r="BH10" s="17">
        <v>0.15542985614777999</v>
      </c>
      <c r="BI10" s="17">
        <v>0.168006839510387</v>
      </c>
      <c r="BJ10" s="17">
        <v>0.19556150863881799</v>
      </c>
      <c r="BK10" s="17">
        <v>0.139187672728804</v>
      </c>
      <c r="BL10" s="17">
        <v>0.16709683232115</v>
      </c>
      <c r="BM10" s="17">
        <v>0.17105419802222199</v>
      </c>
      <c r="BN10" s="17">
        <v>0.16530215437473</v>
      </c>
      <c r="BO10" s="17">
        <v>0.17248347749116699</v>
      </c>
      <c r="BP10" s="17"/>
      <c r="BQ10" s="17">
        <v>0.18016197377318499</v>
      </c>
      <c r="BR10" s="17">
        <v>0.169733767302196</v>
      </c>
    </row>
    <row r="11" spans="2:70" x14ac:dyDescent="0.35">
      <c r="B11" s="18" t="s">
        <v>214</v>
      </c>
      <c r="C11" s="17">
        <v>0.30939248573825601</v>
      </c>
      <c r="D11" s="17">
        <v>0.31044483556989599</v>
      </c>
      <c r="E11" s="17">
        <v>0.309797234019973</v>
      </c>
      <c r="F11" s="17"/>
      <c r="G11" s="17">
        <v>0.28073463993236197</v>
      </c>
      <c r="H11" s="17">
        <v>0.236610618432885</v>
      </c>
      <c r="I11" s="17">
        <v>0.26172809204522601</v>
      </c>
      <c r="J11" s="17">
        <v>0.305258846223247</v>
      </c>
      <c r="K11" s="17">
        <v>0.35930409233800797</v>
      </c>
      <c r="L11" s="17">
        <v>0.39654574209568</v>
      </c>
      <c r="M11" s="17"/>
      <c r="N11" s="17">
        <v>0.286518763529723</v>
      </c>
      <c r="O11" s="17">
        <v>0.31664923248430299</v>
      </c>
      <c r="P11" s="17">
        <v>0.293638304940324</v>
      </c>
      <c r="Q11" s="17">
        <v>0.33962995580470301</v>
      </c>
      <c r="R11" s="17"/>
      <c r="S11" s="17">
        <v>0.249701647809244</v>
      </c>
      <c r="T11" s="17">
        <v>0.31169109375100601</v>
      </c>
      <c r="U11" s="17">
        <v>0.29881992763649001</v>
      </c>
      <c r="V11" s="17">
        <v>0.325150229093845</v>
      </c>
      <c r="W11" s="17">
        <v>0.335699450432625</v>
      </c>
      <c r="X11" s="17">
        <v>0.29511515826196999</v>
      </c>
      <c r="Y11" s="17">
        <v>0.34544777106486402</v>
      </c>
      <c r="Z11" s="17">
        <v>0.313780778530098</v>
      </c>
      <c r="AA11" s="17">
        <v>0.31276881378979499</v>
      </c>
      <c r="AB11" s="17">
        <v>0.30136971205063701</v>
      </c>
      <c r="AC11" s="17">
        <v>0.35485124818969499</v>
      </c>
      <c r="AD11" s="17">
        <v>0.37442691907977599</v>
      </c>
      <c r="AE11" s="17"/>
      <c r="AF11" s="17">
        <v>0.33220663029342801</v>
      </c>
      <c r="AG11" s="17">
        <v>0.28326159858987698</v>
      </c>
      <c r="AH11" s="17">
        <v>0.33174927093590501</v>
      </c>
      <c r="AI11" s="17"/>
      <c r="AJ11" s="17">
        <v>0.35142224219081702</v>
      </c>
      <c r="AK11" s="17">
        <v>0.26360345218484699</v>
      </c>
      <c r="AL11" s="17">
        <v>0.22500605272927901</v>
      </c>
      <c r="AM11" s="17">
        <v>0.25225429278778899</v>
      </c>
      <c r="AN11" s="17">
        <v>0.362502038976243</v>
      </c>
      <c r="AO11" s="17"/>
      <c r="AP11" s="17">
        <v>0.316734199074587</v>
      </c>
      <c r="AQ11" s="17">
        <v>0.27743101494842498</v>
      </c>
      <c r="AR11" s="17">
        <v>0.21009693003840599</v>
      </c>
      <c r="AS11" s="17"/>
      <c r="AT11" s="17">
        <v>0.37675674719265601</v>
      </c>
      <c r="AU11" s="17">
        <v>0.30534964832091799</v>
      </c>
      <c r="AV11" s="17">
        <v>0.25806699071472999</v>
      </c>
      <c r="AW11" s="17">
        <v>0.29152907533657602</v>
      </c>
      <c r="AX11" s="17">
        <v>0.173925461056261</v>
      </c>
      <c r="AY11" s="17"/>
      <c r="AZ11" s="17">
        <v>0.44536748254268299</v>
      </c>
      <c r="BA11" s="17">
        <v>0.319935729225097</v>
      </c>
      <c r="BB11" s="17">
        <v>0.33841544539073098</v>
      </c>
      <c r="BC11" s="17">
        <v>0.34933548821388599</v>
      </c>
      <c r="BD11" s="17">
        <v>0.280568481524897</v>
      </c>
      <c r="BE11" s="17">
        <v>0.34630622436040098</v>
      </c>
      <c r="BF11" s="17">
        <v>0.28558989494936199</v>
      </c>
      <c r="BG11" s="17">
        <v>0.34083864775032502</v>
      </c>
      <c r="BH11" s="17">
        <v>0.27018903245325099</v>
      </c>
      <c r="BI11" s="17">
        <v>0.30496399556349502</v>
      </c>
      <c r="BJ11" s="17">
        <v>0.31088874412800799</v>
      </c>
      <c r="BK11" s="17">
        <v>0.27104515157544201</v>
      </c>
      <c r="BL11" s="17">
        <v>0.21932747056096899</v>
      </c>
      <c r="BM11" s="17">
        <v>0.34376849157130401</v>
      </c>
      <c r="BN11" s="17">
        <v>0.245819825668217</v>
      </c>
      <c r="BO11" s="17">
        <v>0.22699566905757801</v>
      </c>
      <c r="BP11" s="17"/>
      <c r="BQ11" s="17">
        <v>0.24941626010226001</v>
      </c>
      <c r="BR11" s="17">
        <v>0.33555440301390299</v>
      </c>
    </row>
    <row r="12" spans="2:70" x14ac:dyDescent="0.35">
      <c r="B12" s="18" t="s">
        <v>139</v>
      </c>
      <c r="C12" s="17">
        <v>0.26657682052638698</v>
      </c>
      <c r="D12" s="17">
        <v>0.23339901103889499</v>
      </c>
      <c r="E12" s="17">
        <v>0.29918214175534902</v>
      </c>
      <c r="F12" s="17"/>
      <c r="G12" s="17">
        <v>0.26645921516541998</v>
      </c>
      <c r="H12" s="17">
        <v>0.30477223322464198</v>
      </c>
      <c r="I12" s="17">
        <v>0.30602190601676799</v>
      </c>
      <c r="J12" s="17">
        <v>0.26957226885289098</v>
      </c>
      <c r="K12" s="17">
        <v>0.22906101290613001</v>
      </c>
      <c r="L12" s="17">
        <v>0.22604997321443199</v>
      </c>
      <c r="M12" s="17"/>
      <c r="N12" s="17">
        <v>0.292713970636375</v>
      </c>
      <c r="O12" s="17">
        <v>0.26946216229119002</v>
      </c>
      <c r="P12" s="17">
        <v>0.26123945894940398</v>
      </c>
      <c r="Q12" s="17">
        <v>0.242209725860181</v>
      </c>
      <c r="R12" s="17"/>
      <c r="S12" s="17">
        <v>0.29186673046724698</v>
      </c>
      <c r="T12" s="17">
        <v>0.276643233895082</v>
      </c>
      <c r="U12" s="17">
        <v>0.28861126822042898</v>
      </c>
      <c r="V12" s="17">
        <v>0.233397257647881</v>
      </c>
      <c r="W12" s="17">
        <v>0.24456270597104601</v>
      </c>
      <c r="X12" s="17">
        <v>0.28844934119255</v>
      </c>
      <c r="Y12" s="17">
        <v>0.25874057769722703</v>
      </c>
      <c r="Z12" s="17">
        <v>0.23793159175890199</v>
      </c>
      <c r="AA12" s="17">
        <v>0.30001515539117302</v>
      </c>
      <c r="AB12" s="17">
        <v>0.26567641446333001</v>
      </c>
      <c r="AC12" s="17">
        <v>0.20815565489633001</v>
      </c>
      <c r="AD12" s="17">
        <v>0.16781667235061501</v>
      </c>
      <c r="AE12" s="17"/>
      <c r="AF12" s="17">
        <v>0.221009203686474</v>
      </c>
      <c r="AG12" s="17">
        <v>0.29806211940482902</v>
      </c>
      <c r="AH12" s="17">
        <v>0.27953698397974103</v>
      </c>
      <c r="AI12" s="17"/>
      <c r="AJ12" s="17">
        <v>0.23230166255706999</v>
      </c>
      <c r="AK12" s="17">
        <v>0.28928554596331801</v>
      </c>
      <c r="AL12" s="17">
        <v>0.30676236050629502</v>
      </c>
      <c r="AM12" s="17">
        <v>0.28105504266076597</v>
      </c>
      <c r="AN12" s="17">
        <v>0.25131310903508303</v>
      </c>
      <c r="AO12" s="17"/>
      <c r="AP12" s="17">
        <v>0.22218918592984099</v>
      </c>
      <c r="AQ12" s="17">
        <v>0.28765541297014102</v>
      </c>
      <c r="AR12" s="17">
        <v>0.29638515098302798</v>
      </c>
      <c r="AS12" s="17"/>
      <c r="AT12" s="17">
        <v>0.24018614879788899</v>
      </c>
      <c r="AU12" s="17">
        <v>0.26687018533649998</v>
      </c>
      <c r="AV12" s="17">
        <v>0.289656068165563</v>
      </c>
      <c r="AW12" s="17">
        <v>0.295268299167325</v>
      </c>
      <c r="AX12" s="17">
        <v>0.26521182791277198</v>
      </c>
      <c r="AY12" s="17"/>
      <c r="AZ12" s="17">
        <v>0.28260990501295802</v>
      </c>
      <c r="BA12" s="17">
        <v>0.21772635001923199</v>
      </c>
      <c r="BB12" s="17">
        <v>0.23930189697305501</v>
      </c>
      <c r="BC12" s="17">
        <v>0.25307766968935402</v>
      </c>
      <c r="BD12" s="17">
        <v>0.29213614285736</v>
      </c>
      <c r="BE12" s="17">
        <v>0.23205189045140301</v>
      </c>
      <c r="BF12" s="17">
        <v>0.263202154212068</v>
      </c>
      <c r="BG12" s="17">
        <v>0.27481376168751898</v>
      </c>
      <c r="BH12" s="17">
        <v>0.27642276783465802</v>
      </c>
      <c r="BI12" s="17">
        <v>0.27723436865437501</v>
      </c>
      <c r="BJ12" s="17">
        <v>0.27684798713563002</v>
      </c>
      <c r="BK12" s="17">
        <v>0.32810668883486499</v>
      </c>
      <c r="BL12" s="17">
        <v>0.32416185007835902</v>
      </c>
      <c r="BM12" s="17">
        <v>0.247717144300825</v>
      </c>
      <c r="BN12" s="17">
        <v>0.28419642300405801</v>
      </c>
      <c r="BO12" s="17">
        <v>0.31407104996670299</v>
      </c>
      <c r="BP12" s="17"/>
      <c r="BQ12" s="17">
        <v>0.28889687824055599</v>
      </c>
      <c r="BR12" s="17">
        <v>0.257255178485922</v>
      </c>
    </row>
    <row r="13" spans="2:70" x14ac:dyDescent="0.35">
      <c r="B13" s="18" t="s">
        <v>140</v>
      </c>
      <c r="C13" s="17">
        <v>0.13779175695183199</v>
      </c>
      <c r="D13" s="17">
        <v>0.12552281816604999</v>
      </c>
      <c r="E13" s="17">
        <v>0.14812891324359101</v>
      </c>
      <c r="F13" s="17"/>
      <c r="G13" s="17">
        <v>0.15898039952774401</v>
      </c>
      <c r="H13" s="17">
        <v>0.13952293244996899</v>
      </c>
      <c r="I13" s="17">
        <v>0.171437082769792</v>
      </c>
      <c r="J13" s="17">
        <v>0.16545718896336201</v>
      </c>
      <c r="K13" s="17">
        <v>0.118540815120682</v>
      </c>
      <c r="L13" s="17">
        <v>8.5068684377776996E-2</v>
      </c>
      <c r="M13" s="17"/>
      <c r="N13" s="17">
        <v>0.16437725634404399</v>
      </c>
      <c r="O13" s="17">
        <v>0.13790748622549201</v>
      </c>
      <c r="P13" s="17">
        <v>0.12518351607432099</v>
      </c>
      <c r="Q13" s="17">
        <v>0.118906068798867</v>
      </c>
      <c r="R13" s="17"/>
      <c r="S13" s="17">
        <v>0.18213284788251899</v>
      </c>
      <c r="T13" s="17">
        <v>0.14248412016237799</v>
      </c>
      <c r="U13" s="17">
        <v>0.13530929607485101</v>
      </c>
      <c r="V13" s="17">
        <v>0.13264954893263201</v>
      </c>
      <c r="W13" s="17">
        <v>0.12521789289285901</v>
      </c>
      <c r="X13" s="17">
        <v>0.112608656745518</v>
      </c>
      <c r="Y13" s="17">
        <v>0.11914532592578</v>
      </c>
      <c r="Z13" s="17">
        <v>9.1608374744793095E-2</v>
      </c>
      <c r="AA13" s="17">
        <v>0.10718539614405501</v>
      </c>
      <c r="AB13" s="17">
        <v>0.17111727098452401</v>
      </c>
      <c r="AC13" s="17">
        <v>0.116096419290854</v>
      </c>
      <c r="AD13" s="17">
        <v>0.19707354611717001</v>
      </c>
      <c r="AE13" s="17"/>
      <c r="AF13" s="17">
        <v>0.10400327194278999</v>
      </c>
      <c r="AG13" s="17">
        <v>0.15547052786172499</v>
      </c>
      <c r="AH13" s="17">
        <v>0.13850913588501601</v>
      </c>
      <c r="AI13" s="17"/>
      <c r="AJ13" s="17">
        <v>0.10413057354075</v>
      </c>
      <c r="AK13" s="17">
        <v>0.16880088880656599</v>
      </c>
      <c r="AL13" s="17">
        <v>0.133439202013064</v>
      </c>
      <c r="AM13" s="17">
        <v>7.2354844349795805E-2</v>
      </c>
      <c r="AN13" s="17">
        <v>0.14204028795698001</v>
      </c>
      <c r="AO13" s="17"/>
      <c r="AP13" s="17">
        <v>0.11881701703019699</v>
      </c>
      <c r="AQ13" s="17">
        <v>0.17185980218247901</v>
      </c>
      <c r="AR13" s="17">
        <v>0.167011784976933</v>
      </c>
      <c r="AS13" s="17"/>
      <c r="AT13" s="17">
        <v>7.7056431971020606E-2</v>
      </c>
      <c r="AU13" s="17">
        <v>0.122722615696987</v>
      </c>
      <c r="AV13" s="17">
        <v>0.18124272636911401</v>
      </c>
      <c r="AW13" s="17">
        <v>0.18423350042891801</v>
      </c>
      <c r="AX13" s="17">
        <v>0.26359668489099602</v>
      </c>
      <c r="AY13" s="17"/>
      <c r="AZ13" s="17">
        <v>0.120611766850969</v>
      </c>
      <c r="BA13" s="17">
        <v>0.140626664779262</v>
      </c>
      <c r="BB13" s="17">
        <v>0.12075274078337001</v>
      </c>
      <c r="BC13" s="17">
        <v>8.2185756210559194E-2</v>
      </c>
      <c r="BD13" s="17">
        <v>0.15182703445330301</v>
      </c>
      <c r="BE13" s="17">
        <v>0.13226278804880401</v>
      </c>
      <c r="BF13" s="17">
        <v>0.181516448302564</v>
      </c>
      <c r="BG13" s="17">
        <v>0.108408499226941</v>
      </c>
      <c r="BH13" s="17">
        <v>0.14368075927355201</v>
      </c>
      <c r="BI13" s="17">
        <v>0.122324242350465</v>
      </c>
      <c r="BJ13" s="17">
        <v>0.12334667666041101</v>
      </c>
      <c r="BK13" s="17">
        <v>0.17286844398687701</v>
      </c>
      <c r="BL13" s="17">
        <v>0.15796552439188799</v>
      </c>
      <c r="BM13" s="17">
        <v>0.15835999966084099</v>
      </c>
      <c r="BN13" s="17">
        <v>0.17782257029081699</v>
      </c>
      <c r="BO13" s="17">
        <v>0.22123077588444601</v>
      </c>
      <c r="BP13" s="17"/>
      <c r="BQ13" s="17">
        <v>0.189007789232088</v>
      </c>
      <c r="BR13" s="17">
        <v>0.115596666054314</v>
      </c>
    </row>
    <row r="14" spans="2:70" x14ac:dyDescent="0.35">
      <c r="B14" s="18" t="s">
        <v>129</v>
      </c>
      <c r="C14" s="17">
        <v>2.8712503102638998E-2</v>
      </c>
      <c r="D14" s="17">
        <v>2.671973527174E-2</v>
      </c>
      <c r="E14" s="17">
        <v>3.0841646848979599E-2</v>
      </c>
      <c r="F14" s="17"/>
      <c r="G14" s="17">
        <v>2.2677660254576199E-2</v>
      </c>
      <c r="H14" s="17">
        <v>2.9291025305161599E-2</v>
      </c>
      <c r="I14" s="17">
        <v>2.3869783724275499E-2</v>
      </c>
      <c r="J14" s="17">
        <v>3.6324542773071102E-2</v>
      </c>
      <c r="K14" s="17">
        <v>3.9155474944996202E-2</v>
      </c>
      <c r="L14" s="17">
        <v>2.2994832722283601E-2</v>
      </c>
      <c r="M14" s="17"/>
      <c r="N14" s="17">
        <v>1.7810920354302099E-2</v>
      </c>
      <c r="O14" s="17">
        <v>2.7909463133635799E-2</v>
      </c>
      <c r="P14" s="17">
        <v>3.3098878630367999E-2</v>
      </c>
      <c r="Q14" s="17">
        <v>3.7833823074570103E-2</v>
      </c>
      <c r="R14" s="17"/>
      <c r="S14" s="17">
        <v>1.6714403453814999E-2</v>
      </c>
      <c r="T14" s="17">
        <v>2.3078626314786702E-2</v>
      </c>
      <c r="U14" s="17">
        <v>2.08872447865842E-2</v>
      </c>
      <c r="V14" s="17">
        <v>1.36544143128328E-2</v>
      </c>
      <c r="W14" s="17">
        <v>2.1016261715927801E-2</v>
      </c>
      <c r="X14" s="17">
        <v>3.4130319249214301E-2</v>
      </c>
      <c r="Y14" s="17">
        <v>2.31045399970831E-2</v>
      </c>
      <c r="Z14" s="17">
        <v>4.6887996267436699E-2</v>
      </c>
      <c r="AA14" s="17">
        <v>2.9741092688463599E-2</v>
      </c>
      <c r="AB14" s="17">
        <v>5.5103567232124097E-2</v>
      </c>
      <c r="AC14" s="17">
        <v>4.8550331926585602E-2</v>
      </c>
      <c r="AD14" s="17">
        <v>5.1725993217092599E-2</v>
      </c>
      <c r="AE14" s="17"/>
      <c r="AF14" s="17">
        <v>3.1915199358941902E-2</v>
      </c>
      <c r="AG14" s="17">
        <v>2.8121692900621199E-2</v>
      </c>
      <c r="AH14" s="17">
        <v>2.7545282073370501E-2</v>
      </c>
      <c r="AI14" s="17"/>
      <c r="AJ14" s="17">
        <v>2.59495205486358E-2</v>
      </c>
      <c r="AK14" s="17">
        <v>2.4349545242912999E-2</v>
      </c>
      <c r="AL14" s="17">
        <v>3.7995209163852503E-2</v>
      </c>
      <c r="AM14" s="17">
        <v>2.1745226172327398E-2</v>
      </c>
      <c r="AN14" s="17">
        <v>3.1474294987025198E-2</v>
      </c>
      <c r="AO14" s="17"/>
      <c r="AP14" s="17">
        <v>2.1543230431269201E-2</v>
      </c>
      <c r="AQ14" s="17">
        <v>2.66137850108954E-2</v>
      </c>
      <c r="AR14" s="17">
        <v>1.19959520593916E-2</v>
      </c>
      <c r="AS14" s="17"/>
      <c r="AT14" s="17">
        <v>3.8352940828258998E-2</v>
      </c>
      <c r="AU14" s="17">
        <v>3.3359465232400798E-2</v>
      </c>
      <c r="AV14" s="17">
        <v>2.0876089715312601E-2</v>
      </c>
      <c r="AW14" s="17">
        <v>1.14554454420333E-2</v>
      </c>
      <c r="AX14" s="17">
        <v>0</v>
      </c>
      <c r="AY14" s="17"/>
      <c r="AZ14" s="17">
        <v>2.6152030040453401E-2</v>
      </c>
      <c r="BA14" s="17">
        <v>5.3672512304301999E-2</v>
      </c>
      <c r="BB14" s="17">
        <v>3.0667840990623599E-2</v>
      </c>
      <c r="BC14" s="17">
        <v>1.6014787352215901E-2</v>
      </c>
      <c r="BD14" s="17">
        <v>2.6117733756174401E-2</v>
      </c>
      <c r="BE14" s="17">
        <v>2.60918299580143E-2</v>
      </c>
      <c r="BF14" s="17">
        <v>1.6941154703380801E-2</v>
      </c>
      <c r="BG14" s="17">
        <v>2.73086225132293E-2</v>
      </c>
      <c r="BH14" s="17">
        <v>4.03315763877947E-2</v>
      </c>
      <c r="BI14" s="17">
        <v>3.8462211773339E-2</v>
      </c>
      <c r="BJ14" s="17">
        <v>2.6717461658978901E-2</v>
      </c>
      <c r="BK14" s="17">
        <v>1.5829100207594302E-2</v>
      </c>
      <c r="BL14" s="17">
        <v>4.4116904599762599E-2</v>
      </c>
      <c r="BM14" s="17">
        <v>9.1151829752134806E-3</v>
      </c>
      <c r="BN14" s="17">
        <v>3.0833326724139101E-2</v>
      </c>
      <c r="BO14" s="17">
        <v>0</v>
      </c>
      <c r="BP14" s="17"/>
      <c r="BQ14" s="17">
        <v>6.7777886987634098E-3</v>
      </c>
      <c r="BR14" s="17">
        <v>3.7083441271996698E-2</v>
      </c>
    </row>
    <row r="15" spans="2:70" x14ac:dyDescent="0.35">
      <c r="B15" s="18" t="s">
        <v>141</v>
      </c>
      <c r="C15" s="21">
        <v>0.25752643368088701</v>
      </c>
      <c r="D15" s="21">
        <v>0.30391359995341799</v>
      </c>
      <c r="E15" s="21">
        <v>0.212050064132108</v>
      </c>
      <c r="F15" s="21"/>
      <c r="G15" s="21">
        <v>0.27114808511989802</v>
      </c>
      <c r="H15" s="21">
        <v>0.289803190587343</v>
      </c>
      <c r="I15" s="21">
        <v>0.236943135443939</v>
      </c>
      <c r="J15" s="21">
        <v>0.22338715318742899</v>
      </c>
      <c r="K15" s="21">
        <v>0.25393860469018398</v>
      </c>
      <c r="L15" s="21">
        <v>0.269340767589827</v>
      </c>
      <c r="M15" s="21"/>
      <c r="N15" s="21">
        <v>0.23857908913555501</v>
      </c>
      <c r="O15" s="21">
        <v>0.24807165586537999</v>
      </c>
      <c r="P15" s="21">
        <v>0.286839841405582</v>
      </c>
      <c r="Q15" s="21">
        <v>0.26142042646167801</v>
      </c>
      <c r="R15" s="21"/>
      <c r="S15" s="21">
        <v>0.25958437038717502</v>
      </c>
      <c r="T15" s="21">
        <v>0.24610292587674801</v>
      </c>
      <c r="U15" s="21">
        <v>0.25637226328164597</v>
      </c>
      <c r="V15" s="21">
        <v>0.29514855001280899</v>
      </c>
      <c r="W15" s="21">
        <v>0.27350368898754202</v>
      </c>
      <c r="X15" s="21">
        <v>0.269696524550748</v>
      </c>
      <c r="Y15" s="21">
        <v>0.25356178531504497</v>
      </c>
      <c r="Z15" s="21">
        <v>0.30979125869877</v>
      </c>
      <c r="AA15" s="21">
        <v>0.25028954198651299</v>
      </c>
      <c r="AB15" s="21">
        <v>0.206733035269385</v>
      </c>
      <c r="AC15" s="21">
        <v>0.27234634569653499</v>
      </c>
      <c r="AD15" s="21">
        <v>0.20895686923534701</v>
      </c>
      <c r="AE15" s="21"/>
      <c r="AF15" s="21">
        <v>0.310865694718366</v>
      </c>
      <c r="AG15" s="21">
        <v>0.23508406124294801</v>
      </c>
      <c r="AH15" s="21">
        <v>0.222659327125967</v>
      </c>
      <c r="AI15" s="21"/>
      <c r="AJ15" s="21">
        <v>0.28619600116272598</v>
      </c>
      <c r="AK15" s="21">
        <v>0.25396056780235599</v>
      </c>
      <c r="AL15" s="21">
        <v>0.29679717558751001</v>
      </c>
      <c r="AM15" s="21">
        <v>0.37259059402932199</v>
      </c>
      <c r="AN15" s="21">
        <v>0.21267026904466901</v>
      </c>
      <c r="AO15" s="21"/>
      <c r="AP15" s="21">
        <v>0.32071636753410498</v>
      </c>
      <c r="AQ15" s="21">
        <v>0.23643998488805901</v>
      </c>
      <c r="AR15" s="21">
        <v>0.31451018194224201</v>
      </c>
      <c r="AS15" s="21"/>
      <c r="AT15" s="21">
        <v>0.26764773121017499</v>
      </c>
      <c r="AU15" s="21">
        <v>0.27169808541319401</v>
      </c>
      <c r="AV15" s="21">
        <v>0.25015812503528001</v>
      </c>
      <c r="AW15" s="21">
        <v>0.217513679625148</v>
      </c>
      <c r="AX15" s="21">
        <v>0.297266026139971</v>
      </c>
      <c r="AY15" s="21"/>
      <c r="AZ15" s="21">
        <v>0.125258815552936</v>
      </c>
      <c r="BA15" s="21">
        <v>0.268038743672107</v>
      </c>
      <c r="BB15" s="21">
        <v>0.27086207586222</v>
      </c>
      <c r="BC15" s="21">
        <v>0.29938629853398402</v>
      </c>
      <c r="BD15" s="21">
        <v>0.24935060740826501</v>
      </c>
      <c r="BE15" s="21">
        <v>0.26328726718137802</v>
      </c>
      <c r="BF15" s="21">
        <v>0.25275034783262501</v>
      </c>
      <c r="BG15" s="21">
        <v>0.248630468821986</v>
      </c>
      <c r="BH15" s="21">
        <v>0.26937586405074398</v>
      </c>
      <c r="BI15" s="21">
        <v>0.25701518165832599</v>
      </c>
      <c r="BJ15" s="21">
        <v>0.26219913041697201</v>
      </c>
      <c r="BK15" s="21">
        <v>0.21215061539522201</v>
      </c>
      <c r="BL15" s="21">
        <v>0.254428250369021</v>
      </c>
      <c r="BM15" s="21">
        <v>0.241039181491816</v>
      </c>
      <c r="BN15" s="21">
        <v>0.261327854312769</v>
      </c>
      <c r="BO15" s="21">
        <v>0.237702505091273</v>
      </c>
      <c r="BP15" s="21"/>
      <c r="BQ15" s="21">
        <v>0.26590128372633298</v>
      </c>
      <c r="BR15" s="21">
        <v>0.25451031117386402</v>
      </c>
    </row>
    <row r="16" spans="2:70" x14ac:dyDescent="0.35">
      <c r="B16" s="18" t="s">
        <v>142</v>
      </c>
      <c r="C16" s="21">
        <v>0.40436857747821803</v>
      </c>
      <c r="D16" s="21">
        <v>0.35892182920494498</v>
      </c>
      <c r="E16" s="21">
        <v>0.44731105499893897</v>
      </c>
      <c r="F16" s="21"/>
      <c r="G16" s="21">
        <v>0.42543961469316399</v>
      </c>
      <c r="H16" s="21">
        <v>0.44429516567461003</v>
      </c>
      <c r="I16" s="21">
        <v>0.47745898878656001</v>
      </c>
      <c r="J16" s="21">
        <v>0.43502945781625302</v>
      </c>
      <c r="K16" s="21">
        <v>0.347601828026812</v>
      </c>
      <c r="L16" s="21">
        <v>0.31111865759220902</v>
      </c>
      <c r="M16" s="21"/>
      <c r="N16" s="21">
        <v>0.45709122698041899</v>
      </c>
      <c r="O16" s="21">
        <v>0.407369648516682</v>
      </c>
      <c r="P16" s="21">
        <v>0.38642297502372502</v>
      </c>
      <c r="Q16" s="21">
        <v>0.36111579465904903</v>
      </c>
      <c r="R16" s="21"/>
      <c r="S16" s="21">
        <v>0.47399957834976603</v>
      </c>
      <c r="T16" s="21">
        <v>0.41912735405745999</v>
      </c>
      <c r="U16" s="21">
        <v>0.42392056429528002</v>
      </c>
      <c r="V16" s="21">
        <v>0.36604680658051297</v>
      </c>
      <c r="W16" s="21">
        <v>0.36978059886390502</v>
      </c>
      <c r="X16" s="21">
        <v>0.40105799793806801</v>
      </c>
      <c r="Y16" s="21">
        <v>0.377885903623008</v>
      </c>
      <c r="Z16" s="21">
        <v>0.32953996650369499</v>
      </c>
      <c r="AA16" s="21">
        <v>0.40720055153522899</v>
      </c>
      <c r="AB16" s="21">
        <v>0.43679368544785402</v>
      </c>
      <c r="AC16" s="21">
        <v>0.32425207418718399</v>
      </c>
      <c r="AD16" s="21">
        <v>0.36489021846778502</v>
      </c>
      <c r="AE16" s="21"/>
      <c r="AF16" s="21">
        <v>0.325012475629265</v>
      </c>
      <c r="AG16" s="21">
        <v>0.45353264726655501</v>
      </c>
      <c r="AH16" s="21">
        <v>0.41804611986475798</v>
      </c>
      <c r="AI16" s="21"/>
      <c r="AJ16" s="21">
        <v>0.33643223609782102</v>
      </c>
      <c r="AK16" s="21">
        <v>0.45808643476988398</v>
      </c>
      <c r="AL16" s="21">
        <v>0.44020156251935899</v>
      </c>
      <c r="AM16" s="21">
        <v>0.35340988701056197</v>
      </c>
      <c r="AN16" s="21">
        <v>0.39335339699206301</v>
      </c>
      <c r="AO16" s="21"/>
      <c r="AP16" s="21">
        <v>0.34100620296003797</v>
      </c>
      <c r="AQ16" s="21">
        <v>0.45951521515262</v>
      </c>
      <c r="AR16" s="21">
        <v>0.46339693595996001</v>
      </c>
      <c r="AS16" s="21"/>
      <c r="AT16" s="21">
        <v>0.31724258076890999</v>
      </c>
      <c r="AU16" s="21">
        <v>0.38959280103348698</v>
      </c>
      <c r="AV16" s="21">
        <v>0.47089879453467698</v>
      </c>
      <c r="AW16" s="21">
        <v>0.47950179959624301</v>
      </c>
      <c r="AX16" s="21">
        <v>0.52880851280376895</v>
      </c>
      <c r="AY16" s="21"/>
      <c r="AZ16" s="21">
        <v>0.40322167186392699</v>
      </c>
      <c r="BA16" s="21">
        <v>0.35835301479849402</v>
      </c>
      <c r="BB16" s="21">
        <v>0.36005463775642599</v>
      </c>
      <c r="BC16" s="21">
        <v>0.33526342589991298</v>
      </c>
      <c r="BD16" s="21">
        <v>0.44396317731066298</v>
      </c>
      <c r="BE16" s="21">
        <v>0.36431467850020699</v>
      </c>
      <c r="BF16" s="21">
        <v>0.44471860251463202</v>
      </c>
      <c r="BG16" s="21">
        <v>0.38322226091445999</v>
      </c>
      <c r="BH16" s="21">
        <v>0.42010352710820997</v>
      </c>
      <c r="BI16" s="21">
        <v>0.39955861100484003</v>
      </c>
      <c r="BJ16" s="21">
        <v>0.40019466379604202</v>
      </c>
      <c r="BK16" s="21">
        <v>0.500975132821742</v>
      </c>
      <c r="BL16" s="21">
        <v>0.48212737447024701</v>
      </c>
      <c r="BM16" s="21">
        <v>0.406077143961666</v>
      </c>
      <c r="BN16" s="21">
        <v>0.462018993294875</v>
      </c>
      <c r="BO16" s="21">
        <v>0.53530182585114905</v>
      </c>
      <c r="BP16" s="21"/>
      <c r="BQ16" s="21">
        <v>0.47790466747264299</v>
      </c>
      <c r="BR16" s="21">
        <v>0.37285184454023601</v>
      </c>
    </row>
    <row r="17" spans="2:70" x14ac:dyDescent="0.35">
      <c r="B17" s="18" t="s">
        <v>143</v>
      </c>
      <c r="C17" s="22">
        <v>-0.14684214379733099</v>
      </c>
      <c r="D17" s="22">
        <v>-5.5008229251527298E-2</v>
      </c>
      <c r="E17" s="22">
        <v>-0.235260990866831</v>
      </c>
      <c r="F17" s="22"/>
      <c r="G17" s="22">
        <v>-0.154291529573266</v>
      </c>
      <c r="H17" s="22">
        <v>-0.154491975087268</v>
      </c>
      <c r="I17" s="22">
        <v>-0.24051585334262099</v>
      </c>
      <c r="J17" s="22">
        <v>-0.211642304628824</v>
      </c>
      <c r="K17" s="22">
        <v>-9.3663223336628298E-2</v>
      </c>
      <c r="L17" s="22">
        <v>-4.1777890002381197E-2</v>
      </c>
      <c r="M17" s="22"/>
      <c r="N17" s="22">
        <v>-0.21851213784486401</v>
      </c>
      <c r="O17" s="22">
        <v>-0.15929799265130201</v>
      </c>
      <c r="P17" s="22">
        <v>-9.9583133618142694E-2</v>
      </c>
      <c r="Q17" s="22">
        <v>-9.9695368197370599E-2</v>
      </c>
      <c r="R17" s="22"/>
      <c r="S17" s="22">
        <v>-0.214415207962591</v>
      </c>
      <c r="T17" s="22">
        <v>-0.17302442818071201</v>
      </c>
      <c r="U17" s="22">
        <v>-0.16754830101363399</v>
      </c>
      <c r="V17" s="22">
        <v>-7.0898256567703904E-2</v>
      </c>
      <c r="W17" s="22">
        <v>-9.6276909876362504E-2</v>
      </c>
      <c r="X17" s="22">
        <v>-0.13136147338731899</v>
      </c>
      <c r="Y17" s="22">
        <v>-0.124324118307962</v>
      </c>
      <c r="Z17" s="22">
        <v>-1.97487078049257E-2</v>
      </c>
      <c r="AA17" s="22">
        <v>-0.15691100954871601</v>
      </c>
      <c r="AB17" s="22">
        <v>-0.230060650178468</v>
      </c>
      <c r="AC17" s="22">
        <v>-5.1905728490649103E-2</v>
      </c>
      <c r="AD17" s="22">
        <v>-0.15593334923243801</v>
      </c>
      <c r="AE17" s="22"/>
      <c r="AF17" s="22">
        <v>-1.41467809108988E-2</v>
      </c>
      <c r="AG17" s="22">
        <v>-0.21844858602360701</v>
      </c>
      <c r="AH17" s="22">
        <v>-0.195386792738791</v>
      </c>
      <c r="AI17" s="22"/>
      <c r="AJ17" s="22">
        <v>-5.0236234935094902E-2</v>
      </c>
      <c r="AK17" s="22">
        <v>-0.20412586696752799</v>
      </c>
      <c r="AL17" s="22">
        <v>-0.14340438693185001</v>
      </c>
      <c r="AM17" s="22">
        <v>1.9180707018760301E-2</v>
      </c>
      <c r="AN17" s="22">
        <v>-0.180683127947393</v>
      </c>
      <c r="AO17" s="22"/>
      <c r="AP17" s="22">
        <v>-2.0289835425932601E-2</v>
      </c>
      <c r="AQ17" s="22">
        <v>-0.223075230264561</v>
      </c>
      <c r="AR17" s="22">
        <v>-0.148886754017719</v>
      </c>
      <c r="AS17" s="22"/>
      <c r="AT17" s="22">
        <v>-4.9594849558734701E-2</v>
      </c>
      <c r="AU17" s="22">
        <v>-0.11789471562029399</v>
      </c>
      <c r="AV17" s="22">
        <v>-0.220740669499397</v>
      </c>
      <c r="AW17" s="22">
        <v>-0.261988119971095</v>
      </c>
      <c r="AX17" s="22">
        <v>-0.23154248666379801</v>
      </c>
      <c r="AY17" s="22"/>
      <c r="AZ17" s="22">
        <v>-0.27796285631099099</v>
      </c>
      <c r="BA17" s="22">
        <v>-9.0314271126386694E-2</v>
      </c>
      <c r="BB17" s="22">
        <v>-8.9192561894206199E-2</v>
      </c>
      <c r="BC17" s="22">
        <v>-3.5877127365928803E-2</v>
      </c>
      <c r="BD17" s="22">
        <v>-0.194612569902398</v>
      </c>
      <c r="BE17" s="22">
        <v>-0.10102741131883</v>
      </c>
      <c r="BF17" s="22">
        <v>-0.19196825468200701</v>
      </c>
      <c r="BG17" s="22">
        <v>-0.13459179209247299</v>
      </c>
      <c r="BH17" s="22">
        <v>-0.15072766305746699</v>
      </c>
      <c r="BI17" s="22">
        <v>-0.14254342934651401</v>
      </c>
      <c r="BJ17" s="22">
        <v>-0.13799553337907</v>
      </c>
      <c r="BK17" s="22">
        <v>-0.28882451742651999</v>
      </c>
      <c r="BL17" s="22">
        <v>-0.227699124101226</v>
      </c>
      <c r="BM17" s="22">
        <v>-0.16503796246985</v>
      </c>
      <c r="BN17" s="22">
        <v>-0.200691138982106</v>
      </c>
      <c r="BO17" s="22">
        <v>-0.297599320759875</v>
      </c>
      <c r="BP17" s="22"/>
      <c r="BQ17" s="22">
        <v>-0.21200338374631</v>
      </c>
      <c r="BR17" s="22">
        <v>-0.118341533366372</v>
      </c>
    </row>
    <row r="18" spans="2:70" x14ac:dyDescent="0.35">
      <c r="B18" s="16"/>
    </row>
    <row r="19" spans="2:70" x14ac:dyDescent="0.35">
      <c r="B19" t="s">
        <v>98</v>
      </c>
    </row>
    <row r="20" spans="2:70" x14ac:dyDescent="0.35">
      <c r="B20" t="s">
        <v>99</v>
      </c>
    </row>
    <row r="22" spans="2:70" x14ac:dyDescent="0.35">
      <c r="B22" s="8" t="str">
        <f>HYPERLINK("#'Contents'!A1", "Return to Contents")</f>
        <v>Return to Contents</v>
      </c>
    </row>
  </sheetData>
  <mergeCells count="11">
    <mergeCell ref="BQ5:BR5"/>
    <mergeCell ref="D5:E5"/>
    <mergeCell ref="G5:L5"/>
    <mergeCell ref="N5:Q5"/>
    <mergeCell ref="S5:AD5"/>
    <mergeCell ref="AF5:AH5"/>
    <mergeCell ref="D2:BJ2"/>
    <mergeCell ref="AJ5:AN5"/>
    <mergeCell ref="AP5:AR5"/>
    <mergeCell ref="AT5:AX5"/>
    <mergeCell ref="AZ5:BO5"/>
  </mergeCells>
  <pageMargins left="0.7" right="0.7" top="0.75" bottom="0.75" header="0.3" footer="0.3"/>
  <pageSetup paperSize="9" orientation="portrait" horizontalDpi="300" verticalDpi="300"/>
  <drawing r:id="rId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dimension ref="B2:BR22"/>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67" width="10.7265625" customWidth="1"/>
    <col min="68" max="68" width="2.1796875" customWidth="1"/>
    <col min="69" max="70" width="10.7265625" customWidth="1"/>
    <col min="71" max="71" width="2.1796875" customWidth="1"/>
  </cols>
  <sheetData>
    <row r="2" spans="2:70" ht="40" customHeight="1" x14ac:dyDescent="0.35">
      <c r="D2" s="29" t="s">
        <v>353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row>
    <row r="5" spans="2:70" ht="30" customHeight="1" x14ac:dyDescent="0.35">
      <c r="B5" s="15"/>
      <c r="C5" s="15"/>
      <c r="D5" s="30" t="s">
        <v>74</v>
      </c>
      <c r="E5" s="30"/>
      <c r="F5" s="15"/>
      <c r="G5" s="30" t="s">
        <v>75</v>
      </c>
      <c r="H5" s="30"/>
      <c r="I5" s="30"/>
      <c r="J5" s="30"/>
      <c r="K5" s="30"/>
      <c r="L5" s="30"/>
      <c r="M5" s="15"/>
      <c r="N5" s="30" t="s">
        <v>76</v>
      </c>
      <c r="O5" s="30"/>
      <c r="P5" s="30"/>
      <c r="Q5" s="30"/>
      <c r="R5" s="15"/>
      <c r="S5" s="30" t="s">
        <v>77</v>
      </c>
      <c r="T5" s="30"/>
      <c r="U5" s="30"/>
      <c r="V5" s="30"/>
      <c r="W5" s="30"/>
      <c r="X5" s="30"/>
      <c r="Y5" s="30"/>
      <c r="Z5" s="30"/>
      <c r="AA5" s="30"/>
      <c r="AB5" s="30"/>
      <c r="AC5" s="30"/>
      <c r="AD5" s="30"/>
      <c r="AE5" s="15"/>
      <c r="AF5" s="30" t="s">
        <v>78</v>
      </c>
      <c r="AG5" s="30"/>
      <c r="AH5" s="30"/>
      <c r="AI5" s="15"/>
      <c r="AJ5" s="30" t="s">
        <v>79</v>
      </c>
      <c r="AK5" s="30"/>
      <c r="AL5" s="30"/>
      <c r="AM5" s="30"/>
      <c r="AN5" s="30"/>
      <c r="AO5" s="15"/>
      <c r="AP5" s="30" t="s">
        <v>80</v>
      </c>
      <c r="AQ5" s="30"/>
      <c r="AR5" s="30"/>
      <c r="AS5" s="15"/>
      <c r="AT5" s="30" t="s">
        <v>81</v>
      </c>
      <c r="AU5" s="30"/>
      <c r="AV5" s="30"/>
      <c r="AW5" s="30"/>
      <c r="AX5" s="30"/>
      <c r="AY5" s="15"/>
      <c r="AZ5" s="30" t="s">
        <v>82</v>
      </c>
      <c r="BA5" s="30"/>
      <c r="BB5" s="30"/>
      <c r="BC5" s="30"/>
      <c r="BD5" s="30"/>
      <c r="BE5" s="30"/>
      <c r="BF5" s="30"/>
      <c r="BG5" s="30"/>
      <c r="BH5" s="30"/>
      <c r="BI5" s="30"/>
      <c r="BJ5" s="30"/>
      <c r="BK5" s="30"/>
      <c r="BL5" s="30"/>
      <c r="BM5" s="30"/>
      <c r="BN5" s="30"/>
      <c r="BO5" s="30"/>
      <c r="BP5" s="15"/>
      <c r="BQ5" s="30" t="s">
        <v>83</v>
      </c>
      <c r="BR5" s="30"/>
    </row>
    <row r="6" spans="2:7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46</v>
      </c>
      <c r="AQ6" s="12" t="s">
        <v>47</v>
      </c>
      <c r="AR6" s="12" t="s">
        <v>50</v>
      </c>
      <c r="AT6" s="12" t="s">
        <v>51</v>
      </c>
      <c r="AU6" s="12" t="s">
        <v>52</v>
      </c>
      <c r="AV6" s="12" t="s">
        <v>53</v>
      </c>
      <c r="AW6" s="12" t="s">
        <v>54</v>
      </c>
      <c r="AX6" s="12" t="s">
        <v>55</v>
      </c>
      <c r="AZ6" s="12" t="s">
        <v>56</v>
      </c>
      <c r="BA6" s="12" t="s">
        <v>57</v>
      </c>
      <c r="BB6" s="12" t="s">
        <v>58</v>
      </c>
      <c r="BC6" s="12" t="s">
        <v>59</v>
      </c>
      <c r="BD6" s="12" t="s">
        <v>60</v>
      </c>
      <c r="BE6" s="12" t="s">
        <v>61</v>
      </c>
      <c r="BF6" s="12" t="s">
        <v>62</v>
      </c>
      <c r="BG6" s="12" t="s">
        <v>63</v>
      </c>
      <c r="BH6" s="12" t="s">
        <v>64</v>
      </c>
      <c r="BI6" s="12" t="s">
        <v>65</v>
      </c>
      <c r="BJ6" s="12" t="s">
        <v>66</v>
      </c>
      <c r="BK6" s="12" t="s">
        <v>67</v>
      </c>
      <c r="BL6" s="12" t="s">
        <v>68</v>
      </c>
      <c r="BM6" s="12" t="s">
        <v>69</v>
      </c>
      <c r="BN6" s="12" t="s">
        <v>70</v>
      </c>
      <c r="BO6" s="12" t="s">
        <v>71</v>
      </c>
      <c r="BQ6" s="12" t="s">
        <v>72</v>
      </c>
      <c r="BR6" s="12" t="s">
        <v>73</v>
      </c>
    </row>
    <row r="7" spans="2:70" ht="30" customHeight="1" x14ac:dyDescent="0.35">
      <c r="B7" s="10" t="s">
        <v>19</v>
      </c>
      <c r="C7" s="10">
        <v>4012</v>
      </c>
      <c r="D7" s="10">
        <v>1971</v>
      </c>
      <c r="E7" s="10">
        <v>2028</v>
      </c>
      <c r="F7" s="10"/>
      <c r="G7" s="10">
        <v>497</v>
      </c>
      <c r="H7" s="10">
        <v>704</v>
      </c>
      <c r="I7" s="10">
        <v>694</v>
      </c>
      <c r="J7" s="10">
        <v>693</v>
      </c>
      <c r="K7" s="10">
        <v>571</v>
      </c>
      <c r="L7" s="10">
        <v>853</v>
      </c>
      <c r="M7" s="10"/>
      <c r="N7" s="10">
        <v>1178</v>
      </c>
      <c r="O7" s="10">
        <v>1131</v>
      </c>
      <c r="P7" s="10">
        <v>781</v>
      </c>
      <c r="Q7" s="10">
        <v>909</v>
      </c>
      <c r="R7" s="10"/>
      <c r="S7" s="10">
        <v>563</v>
      </c>
      <c r="T7" s="10">
        <v>553</v>
      </c>
      <c r="U7" s="10">
        <v>314</v>
      </c>
      <c r="V7" s="10">
        <v>343</v>
      </c>
      <c r="W7" s="10">
        <v>293</v>
      </c>
      <c r="X7" s="10">
        <v>376</v>
      </c>
      <c r="Y7" s="10">
        <v>336</v>
      </c>
      <c r="Z7" s="10">
        <v>171</v>
      </c>
      <c r="AA7" s="10">
        <v>447</v>
      </c>
      <c r="AB7" s="10">
        <v>337</v>
      </c>
      <c r="AC7" s="10">
        <v>188</v>
      </c>
      <c r="AD7" s="10">
        <v>91</v>
      </c>
      <c r="AE7" s="10"/>
      <c r="AF7" s="10">
        <v>1421</v>
      </c>
      <c r="AG7" s="10">
        <v>1665</v>
      </c>
      <c r="AH7" s="10">
        <v>577</v>
      </c>
      <c r="AI7" s="10"/>
      <c r="AJ7" s="10">
        <v>1433</v>
      </c>
      <c r="AK7" s="10">
        <v>1082</v>
      </c>
      <c r="AL7" s="10">
        <v>299</v>
      </c>
      <c r="AM7" s="10">
        <v>42</v>
      </c>
      <c r="AN7" s="10">
        <v>541</v>
      </c>
      <c r="AO7" s="10"/>
      <c r="AP7" s="10">
        <v>878</v>
      </c>
      <c r="AQ7" s="10">
        <v>1369</v>
      </c>
      <c r="AR7" s="10">
        <v>264</v>
      </c>
      <c r="AS7" s="10"/>
      <c r="AT7" s="10">
        <v>929</v>
      </c>
      <c r="AU7" s="10">
        <v>932</v>
      </c>
      <c r="AV7" s="10">
        <v>1096</v>
      </c>
      <c r="AW7" s="10">
        <v>455</v>
      </c>
      <c r="AX7" s="10">
        <v>62</v>
      </c>
      <c r="AY7" s="10"/>
      <c r="AZ7" s="10">
        <v>33</v>
      </c>
      <c r="BA7" s="10">
        <v>185</v>
      </c>
      <c r="BB7" s="10">
        <v>256</v>
      </c>
      <c r="BC7" s="10">
        <v>269</v>
      </c>
      <c r="BD7" s="10">
        <v>403</v>
      </c>
      <c r="BE7" s="10">
        <v>436</v>
      </c>
      <c r="BF7" s="10">
        <v>391</v>
      </c>
      <c r="BG7" s="10">
        <v>312</v>
      </c>
      <c r="BH7" s="10">
        <v>253</v>
      </c>
      <c r="BI7" s="10">
        <v>211</v>
      </c>
      <c r="BJ7" s="10">
        <v>336</v>
      </c>
      <c r="BK7" s="10">
        <v>187</v>
      </c>
      <c r="BL7" s="10">
        <v>180</v>
      </c>
      <c r="BM7" s="10">
        <v>103</v>
      </c>
      <c r="BN7" s="10">
        <v>95</v>
      </c>
      <c r="BO7" s="10">
        <v>161</v>
      </c>
      <c r="BP7" s="10"/>
      <c r="BQ7" s="10">
        <v>1235</v>
      </c>
      <c r="BR7" s="10">
        <v>2665</v>
      </c>
    </row>
    <row r="8" spans="2:70" ht="30" customHeight="1" x14ac:dyDescent="0.35">
      <c r="B8" s="11" t="s">
        <v>20</v>
      </c>
      <c r="C8" s="11">
        <v>4012</v>
      </c>
      <c r="D8" s="11">
        <v>1975</v>
      </c>
      <c r="E8" s="11">
        <v>2024</v>
      </c>
      <c r="F8" s="11"/>
      <c r="G8" s="11">
        <v>558</v>
      </c>
      <c r="H8" s="11">
        <v>682</v>
      </c>
      <c r="I8" s="11">
        <v>685</v>
      </c>
      <c r="J8" s="11">
        <v>686</v>
      </c>
      <c r="K8" s="11">
        <v>562</v>
      </c>
      <c r="L8" s="11">
        <v>839</v>
      </c>
      <c r="M8" s="11"/>
      <c r="N8" s="11">
        <v>1080</v>
      </c>
      <c r="O8" s="11">
        <v>1039</v>
      </c>
      <c r="P8" s="11">
        <v>880</v>
      </c>
      <c r="Q8" s="11">
        <v>1000</v>
      </c>
      <c r="R8" s="11"/>
      <c r="S8" s="11">
        <v>562</v>
      </c>
      <c r="T8" s="11">
        <v>522</v>
      </c>
      <c r="U8" s="11">
        <v>321</v>
      </c>
      <c r="V8" s="11">
        <v>361</v>
      </c>
      <c r="W8" s="11">
        <v>281</v>
      </c>
      <c r="X8" s="11">
        <v>361</v>
      </c>
      <c r="Y8" s="11">
        <v>321</v>
      </c>
      <c r="Z8" s="11">
        <v>160</v>
      </c>
      <c r="AA8" s="11">
        <v>441</v>
      </c>
      <c r="AB8" s="11">
        <v>361</v>
      </c>
      <c r="AC8" s="11">
        <v>201</v>
      </c>
      <c r="AD8" s="11">
        <v>120</v>
      </c>
      <c r="AE8" s="11"/>
      <c r="AF8" s="11">
        <v>1410</v>
      </c>
      <c r="AG8" s="11">
        <v>1629</v>
      </c>
      <c r="AH8" s="11">
        <v>599</v>
      </c>
      <c r="AI8" s="11"/>
      <c r="AJ8" s="11">
        <v>1397</v>
      </c>
      <c r="AK8" s="11">
        <v>1071</v>
      </c>
      <c r="AL8" s="11">
        <v>288</v>
      </c>
      <c r="AM8" s="11">
        <v>45</v>
      </c>
      <c r="AN8" s="11">
        <v>558</v>
      </c>
      <c r="AO8" s="11"/>
      <c r="AP8" s="11">
        <v>856</v>
      </c>
      <c r="AQ8" s="11">
        <v>1358</v>
      </c>
      <c r="AR8" s="11">
        <v>259</v>
      </c>
      <c r="AS8" s="11"/>
      <c r="AT8" s="11">
        <v>961</v>
      </c>
      <c r="AU8" s="11">
        <v>958</v>
      </c>
      <c r="AV8" s="11">
        <v>1056</v>
      </c>
      <c r="AW8" s="11">
        <v>434</v>
      </c>
      <c r="AX8" s="11">
        <v>55</v>
      </c>
      <c r="AY8" s="11"/>
      <c r="AZ8" s="11">
        <v>33</v>
      </c>
      <c r="BA8" s="11">
        <v>186</v>
      </c>
      <c r="BB8" s="11">
        <v>267</v>
      </c>
      <c r="BC8" s="11">
        <v>280</v>
      </c>
      <c r="BD8" s="11">
        <v>416</v>
      </c>
      <c r="BE8" s="11">
        <v>443</v>
      </c>
      <c r="BF8" s="11">
        <v>394</v>
      </c>
      <c r="BG8" s="11">
        <v>314</v>
      </c>
      <c r="BH8" s="11">
        <v>257</v>
      </c>
      <c r="BI8" s="11">
        <v>206</v>
      </c>
      <c r="BJ8" s="11">
        <v>329</v>
      </c>
      <c r="BK8" s="11">
        <v>179</v>
      </c>
      <c r="BL8" s="11">
        <v>174</v>
      </c>
      <c r="BM8" s="11">
        <v>97</v>
      </c>
      <c r="BN8" s="11">
        <v>87</v>
      </c>
      <c r="BO8" s="11">
        <v>148</v>
      </c>
      <c r="BP8" s="11"/>
      <c r="BQ8" s="11">
        <v>1209</v>
      </c>
      <c r="BR8" s="11">
        <v>2688</v>
      </c>
    </row>
    <row r="9" spans="2:70" x14ac:dyDescent="0.35">
      <c r="B9" s="18" t="s">
        <v>136</v>
      </c>
      <c r="C9" s="17">
        <v>0.352182887613322</v>
      </c>
      <c r="D9" s="17">
        <v>0.342759493316798</v>
      </c>
      <c r="E9" s="17">
        <v>0.359926597731896</v>
      </c>
      <c r="F9" s="17"/>
      <c r="G9" s="17">
        <v>0.26335593437267901</v>
      </c>
      <c r="H9" s="17">
        <v>0.260640377098114</v>
      </c>
      <c r="I9" s="17">
        <v>0.321578618908749</v>
      </c>
      <c r="J9" s="17">
        <v>0.37319335058786801</v>
      </c>
      <c r="K9" s="17">
        <v>0.38696143793253301</v>
      </c>
      <c r="L9" s="17">
        <v>0.47029092508490999</v>
      </c>
      <c r="M9" s="17"/>
      <c r="N9" s="17">
        <v>0.367612461964684</v>
      </c>
      <c r="O9" s="17">
        <v>0.32615735224065701</v>
      </c>
      <c r="P9" s="17">
        <v>0.374697965024127</v>
      </c>
      <c r="Q9" s="17">
        <v>0.34245363965332798</v>
      </c>
      <c r="R9" s="17"/>
      <c r="S9" s="17">
        <v>0.32661238481688798</v>
      </c>
      <c r="T9" s="17">
        <v>0.387893032600512</v>
      </c>
      <c r="U9" s="17">
        <v>0.35876076914968402</v>
      </c>
      <c r="V9" s="17">
        <v>0.36503026974852298</v>
      </c>
      <c r="W9" s="17">
        <v>0.35526043984206801</v>
      </c>
      <c r="X9" s="17">
        <v>0.320794408978402</v>
      </c>
      <c r="Y9" s="17">
        <v>0.37083885073891498</v>
      </c>
      <c r="Z9" s="17">
        <v>0.31356193864370602</v>
      </c>
      <c r="AA9" s="17">
        <v>0.380753900123938</v>
      </c>
      <c r="AB9" s="17">
        <v>0.30333116502148999</v>
      </c>
      <c r="AC9" s="17">
        <v>0.34607998620692898</v>
      </c>
      <c r="AD9" s="17">
        <v>0.40134892700198499</v>
      </c>
      <c r="AE9" s="17"/>
      <c r="AF9" s="17">
        <v>0.45004280194468699</v>
      </c>
      <c r="AG9" s="17">
        <v>0.30985647593361598</v>
      </c>
      <c r="AH9" s="17">
        <v>0.291216752085102</v>
      </c>
      <c r="AI9" s="17"/>
      <c r="AJ9" s="17">
        <v>0.46075777153473801</v>
      </c>
      <c r="AK9" s="17">
        <v>0.28692802533554301</v>
      </c>
      <c r="AL9" s="17">
        <v>0.29754137139106102</v>
      </c>
      <c r="AM9" s="17">
        <v>0.54572450670497297</v>
      </c>
      <c r="AN9" s="17">
        <v>0.276281602667096</v>
      </c>
      <c r="AO9" s="17"/>
      <c r="AP9" s="17">
        <v>0.45704813270383698</v>
      </c>
      <c r="AQ9" s="17">
        <v>0.295236727507656</v>
      </c>
      <c r="AR9" s="17">
        <v>0.31290949399759199</v>
      </c>
      <c r="AS9" s="17"/>
      <c r="AT9" s="17">
        <v>0.35622670894207498</v>
      </c>
      <c r="AU9" s="17">
        <v>0.35033116511627399</v>
      </c>
      <c r="AV9" s="17">
        <v>0.32858305873579702</v>
      </c>
      <c r="AW9" s="17">
        <v>0.32087682489966901</v>
      </c>
      <c r="AX9" s="17">
        <v>0.47832315362279099</v>
      </c>
      <c r="AY9" s="17"/>
      <c r="AZ9" s="17">
        <v>0.229924553906902</v>
      </c>
      <c r="BA9" s="17">
        <v>0.30421543499700598</v>
      </c>
      <c r="BB9" s="17">
        <v>0.39429911198303302</v>
      </c>
      <c r="BC9" s="17">
        <v>0.39807692139621598</v>
      </c>
      <c r="BD9" s="17">
        <v>0.355507887353326</v>
      </c>
      <c r="BE9" s="17">
        <v>0.35271621048631402</v>
      </c>
      <c r="BF9" s="17">
        <v>0.35197547053278799</v>
      </c>
      <c r="BG9" s="17">
        <v>0.38822313889548499</v>
      </c>
      <c r="BH9" s="17">
        <v>0.33529213021408699</v>
      </c>
      <c r="BI9" s="17">
        <v>0.32203973933865598</v>
      </c>
      <c r="BJ9" s="17">
        <v>0.34584343133634199</v>
      </c>
      <c r="BK9" s="17">
        <v>0.38061829288375898</v>
      </c>
      <c r="BL9" s="17">
        <v>0.28992158220672498</v>
      </c>
      <c r="BM9" s="17">
        <v>0.29102454138028699</v>
      </c>
      <c r="BN9" s="17">
        <v>0.391056067899825</v>
      </c>
      <c r="BO9" s="17">
        <v>0.32363268504145998</v>
      </c>
      <c r="BP9" s="17"/>
      <c r="BQ9" s="17">
        <v>0.41507611409187101</v>
      </c>
      <c r="BR9" s="17">
        <v>0.32825565575161902</v>
      </c>
    </row>
    <row r="10" spans="2:70" x14ac:dyDescent="0.35">
      <c r="B10" s="18" t="s">
        <v>137</v>
      </c>
      <c r="C10" s="17">
        <v>0.44808943850386701</v>
      </c>
      <c r="D10" s="17">
        <v>0.44136068624935598</v>
      </c>
      <c r="E10" s="17">
        <v>0.45618050021949602</v>
      </c>
      <c r="F10" s="17"/>
      <c r="G10" s="17">
        <v>0.428025854873196</v>
      </c>
      <c r="H10" s="17">
        <v>0.48752242653081601</v>
      </c>
      <c r="I10" s="17">
        <v>0.47851637124297403</v>
      </c>
      <c r="J10" s="17">
        <v>0.42551600024678099</v>
      </c>
      <c r="K10" s="17">
        <v>0.45039276847973703</v>
      </c>
      <c r="L10" s="17">
        <v>0.42142911785942599</v>
      </c>
      <c r="M10" s="17"/>
      <c r="N10" s="17">
        <v>0.45357888398340801</v>
      </c>
      <c r="O10" s="17">
        <v>0.46522384495908797</v>
      </c>
      <c r="P10" s="17">
        <v>0.42844375457962602</v>
      </c>
      <c r="Q10" s="17">
        <v>0.44448515231829999</v>
      </c>
      <c r="R10" s="17"/>
      <c r="S10" s="17">
        <v>0.46065829473124797</v>
      </c>
      <c r="T10" s="17">
        <v>0.43063582557290803</v>
      </c>
      <c r="U10" s="17">
        <v>0.47093741007738998</v>
      </c>
      <c r="V10" s="17">
        <v>0.47557599731939998</v>
      </c>
      <c r="W10" s="17">
        <v>0.42675115047418899</v>
      </c>
      <c r="X10" s="17">
        <v>0.47046446585768298</v>
      </c>
      <c r="Y10" s="17">
        <v>0.42694584394803098</v>
      </c>
      <c r="Z10" s="17">
        <v>0.46997443428001701</v>
      </c>
      <c r="AA10" s="17">
        <v>0.42752559791517902</v>
      </c>
      <c r="AB10" s="17">
        <v>0.45753240586786698</v>
      </c>
      <c r="AC10" s="17">
        <v>0.48329439124644602</v>
      </c>
      <c r="AD10" s="17">
        <v>0.319577875597431</v>
      </c>
      <c r="AE10" s="17"/>
      <c r="AF10" s="17">
        <v>0.42435371458197602</v>
      </c>
      <c r="AG10" s="17">
        <v>0.46903324085139197</v>
      </c>
      <c r="AH10" s="17">
        <v>0.44412610246131801</v>
      </c>
      <c r="AI10" s="17"/>
      <c r="AJ10" s="17">
        <v>0.43115431305364699</v>
      </c>
      <c r="AK10" s="17">
        <v>0.45636245831746097</v>
      </c>
      <c r="AL10" s="17">
        <v>0.494918089176062</v>
      </c>
      <c r="AM10" s="17">
        <v>0.36340981927085297</v>
      </c>
      <c r="AN10" s="17">
        <v>0.45817197156836198</v>
      </c>
      <c r="AO10" s="17"/>
      <c r="AP10" s="17">
        <v>0.42164977384806801</v>
      </c>
      <c r="AQ10" s="17">
        <v>0.48057158463180399</v>
      </c>
      <c r="AR10" s="17">
        <v>0.49044358293174201</v>
      </c>
      <c r="AS10" s="17"/>
      <c r="AT10" s="17">
        <v>0.44245836949920098</v>
      </c>
      <c r="AU10" s="17">
        <v>0.46634105254809499</v>
      </c>
      <c r="AV10" s="17">
        <v>0.46130175021247999</v>
      </c>
      <c r="AW10" s="17">
        <v>0.45804910384372</v>
      </c>
      <c r="AX10" s="17">
        <v>0.21064776702865501</v>
      </c>
      <c r="AY10" s="17"/>
      <c r="AZ10" s="17">
        <v>0.35747722814719002</v>
      </c>
      <c r="BA10" s="17">
        <v>0.39685142091834902</v>
      </c>
      <c r="BB10" s="17">
        <v>0.42631048021147899</v>
      </c>
      <c r="BC10" s="17">
        <v>0.415810106224628</v>
      </c>
      <c r="BD10" s="17">
        <v>0.45112202916965399</v>
      </c>
      <c r="BE10" s="17">
        <v>0.44792964248795603</v>
      </c>
      <c r="BF10" s="17">
        <v>0.45618733001509998</v>
      </c>
      <c r="BG10" s="17">
        <v>0.43693772549691101</v>
      </c>
      <c r="BH10" s="17">
        <v>0.46238011603712298</v>
      </c>
      <c r="BI10" s="17">
        <v>0.51233270512464102</v>
      </c>
      <c r="BJ10" s="17">
        <v>0.422093933910477</v>
      </c>
      <c r="BK10" s="17">
        <v>0.426506893949615</v>
      </c>
      <c r="BL10" s="17">
        <v>0.53085183897085197</v>
      </c>
      <c r="BM10" s="17">
        <v>0.50444665628531404</v>
      </c>
      <c r="BN10" s="17">
        <v>0.48880942729096</v>
      </c>
      <c r="BO10" s="17">
        <v>0.478425934841744</v>
      </c>
      <c r="BP10" s="17"/>
      <c r="BQ10" s="17">
        <v>0.43178124355785802</v>
      </c>
      <c r="BR10" s="17">
        <v>0.45759424137501697</v>
      </c>
    </row>
    <row r="11" spans="2:70" x14ac:dyDescent="0.35">
      <c r="B11" s="18" t="s">
        <v>214</v>
      </c>
      <c r="C11" s="17">
        <v>0.149601549726703</v>
      </c>
      <c r="D11" s="17">
        <v>0.15818040120759</v>
      </c>
      <c r="E11" s="17">
        <v>0.14130464578611701</v>
      </c>
      <c r="F11" s="17"/>
      <c r="G11" s="17">
        <v>0.20051285090618901</v>
      </c>
      <c r="H11" s="17">
        <v>0.17886973923998301</v>
      </c>
      <c r="I11" s="17">
        <v>0.14713773320490001</v>
      </c>
      <c r="J11" s="17">
        <v>0.16385126159498101</v>
      </c>
      <c r="K11" s="17">
        <v>0.13559667699917999</v>
      </c>
      <c r="L11" s="17">
        <v>9.16503648801546E-2</v>
      </c>
      <c r="M11" s="17"/>
      <c r="N11" s="17">
        <v>0.142277054783742</v>
      </c>
      <c r="O11" s="17">
        <v>0.148056365327009</v>
      </c>
      <c r="P11" s="17">
        <v>0.15474131946956299</v>
      </c>
      <c r="Q11" s="17">
        <v>0.153715306862896</v>
      </c>
      <c r="R11" s="17"/>
      <c r="S11" s="17">
        <v>0.14967081582535799</v>
      </c>
      <c r="T11" s="17">
        <v>0.13696347824149699</v>
      </c>
      <c r="U11" s="17">
        <v>0.142869604770131</v>
      </c>
      <c r="V11" s="17">
        <v>0.117585089523009</v>
      </c>
      <c r="W11" s="17">
        <v>0.185991250614926</v>
      </c>
      <c r="X11" s="17">
        <v>0.14992640216950601</v>
      </c>
      <c r="Y11" s="17">
        <v>0.15092450296916601</v>
      </c>
      <c r="Z11" s="17">
        <v>0.16325250245041201</v>
      </c>
      <c r="AA11" s="17">
        <v>0.13550602798547601</v>
      </c>
      <c r="AB11" s="17">
        <v>0.18479004619446901</v>
      </c>
      <c r="AC11" s="17">
        <v>0.118885190783863</v>
      </c>
      <c r="AD11" s="17">
        <v>0.208031775730222</v>
      </c>
      <c r="AE11" s="17"/>
      <c r="AF11" s="17">
        <v>9.79725793614281E-2</v>
      </c>
      <c r="AG11" s="17">
        <v>0.16456826829513499</v>
      </c>
      <c r="AH11" s="17">
        <v>0.198409055533769</v>
      </c>
      <c r="AI11" s="17"/>
      <c r="AJ11" s="17">
        <v>8.7289567661435696E-2</v>
      </c>
      <c r="AK11" s="17">
        <v>0.19018604998984401</v>
      </c>
      <c r="AL11" s="17">
        <v>0.153429784825063</v>
      </c>
      <c r="AM11" s="17">
        <v>7.1784241968276194E-2</v>
      </c>
      <c r="AN11" s="17">
        <v>0.19973381891526101</v>
      </c>
      <c r="AO11" s="17"/>
      <c r="AP11" s="17">
        <v>0.10004364381252</v>
      </c>
      <c r="AQ11" s="17">
        <v>0.171914596951912</v>
      </c>
      <c r="AR11" s="17">
        <v>0.13708186944057299</v>
      </c>
      <c r="AS11" s="17"/>
      <c r="AT11" s="17">
        <v>0.15371473919060299</v>
      </c>
      <c r="AU11" s="17">
        <v>0.13959455174103</v>
      </c>
      <c r="AV11" s="17">
        <v>0.154564901305555</v>
      </c>
      <c r="AW11" s="17">
        <v>0.158683478372455</v>
      </c>
      <c r="AX11" s="17">
        <v>0.233826822985328</v>
      </c>
      <c r="AY11" s="17"/>
      <c r="AZ11" s="17">
        <v>0.17136183219101001</v>
      </c>
      <c r="BA11" s="17">
        <v>0.19166364154915</v>
      </c>
      <c r="BB11" s="17">
        <v>0.13072465311015799</v>
      </c>
      <c r="BC11" s="17">
        <v>0.15202011971882001</v>
      </c>
      <c r="BD11" s="17">
        <v>0.15363476291027001</v>
      </c>
      <c r="BE11" s="17">
        <v>0.142735420841896</v>
      </c>
      <c r="BF11" s="17">
        <v>0.15062529407498201</v>
      </c>
      <c r="BG11" s="17">
        <v>0.13335595277457701</v>
      </c>
      <c r="BH11" s="17">
        <v>0.141838293066987</v>
      </c>
      <c r="BI11" s="17">
        <v>0.138486942885366</v>
      </c>
      <c r="BJ11" s="17">
        <v>0.16649080875354699</v>
      </c>
      <c r="BK11" s="17">
        <v>0.15147663175520401</v>
      </c>
      <c r="BL11" s="17">
        <v>0.142317896197692</v>
      </c>
      <c r="BM11" s="17">
        <v>0.13500108924037399</v>
      </c>
      <c r="BN11" s="17">
        <v>0.10263421515516501</v>
      </c>
      <c r="BO11" s="17">
        <v>0.12738500081118101</v>
      </c>
      <c r="BP11" s="17"/>
      <c r="BQ11" s="17">
        <v>0.11798777552571101</v>
      </c>
      <c r="BR11" s="17">
        <v>0.158935317512539</v>
      </c>
    </row>
    <row r="12" spans="2:70" x14ac:dyDescent="0.35">
      <c r="B12" s="18" t="s">
        <v>139</v>
      </c>
      <c r="C12" s="17">
        <v>2.8979391668372399E-2</v>
      </c>
      <c r="D12" s="17">
        <v>2.9887753554865001E-2</v>
      </c>
      <c r="E12" s="17">
        <v>2.7809782162755599E-2</v>
      </c>
      <c r="F12" s="17"/>
      <c r="G12" s="17">
        <v>5.6195870030317202E-2</v>
      </c>
      <c r="H12" s="17">
        <v>4.0513276593635697E-2</v>
      </c>
      <c r="I12" s="17">
        <v>3.1678858395791501E-2</v>
      </c>
      <c r="J12" s="17">
        <v>2.4006390623750502E-2</v>
      </c>
      <c r="K12" s="17">
        <v>1.8412007292719301E-2</v>
      </c>
      <c r="L12" s="17">
        <v>1.0421737842525799E-2</v>
      </c>
      <c r="M12" s="17"/>
      <c r="N12" s="17">
        <v>2.34966932433547E-2</v>
      </c>
      <c r="O12" s="17">
        <v>3.4659634581175602E-2</v>
      </c>
      <c r="P12" s="17">
        <v>2.35822171885396E-2</v>
      </c>
      <c r="Q12" s="17">
        <v>3.3109974934279598E-2</v>
      </c>
      <c r="R12" s="17"/>
      <c r="S12" s="17">
        <v>3.8393134794665003E-2</v>
      </c>
      <c r="T12" s="17">
        <v>2.1666140621170001E-2</v>
      </c>
      <c r="U12" s="17">
        <v>8.3312383129007898E-3</v>
      </c>
      <c r="V12" s="17">
        <v>2.5497535062381602E-2</v>
      </c>
      <c r="W12" s="17">
        <v>1.6233167869151199E-2</v>
      </c>
      <c r="X12" s="17">
        <v>3.7351349022607901E-2</v>
      </c>
      <c r="Y12" s="17">
        <v>3.3805543152600301E-2</v>
      </c>
      <c r="Z12" s="17">
        <v>3.3249879069979497E-2</v>
      </c>
      <c r="AA12" s="17">
        <v>3.9966123658605301E-2</v>
      </c>
      <c r="AB12" s="17">
        <v>2.9205535842723999E-2</v>
      </c>
      <c r="AC12" s="17">
        <v>2.8329320609626899E-2</v>
      </c>
      <c r="AD12" s="17">
        <v>2.8504044051599599E-2</v>
      </c>
      <c r="AE12" s="17"/>
      <c r="AF12" s="17">
        <v>1.4987188248517301E-2</v>
      </c>
      <c r="AG12" s="17">
        <v>3.5687842919530199E-2</v>
      </c>
      <c r="AH12" s="17">
        <v>3.1426338237042002E-2</v>
      </c>
      <c r="AI12" s="17"/>
      <c r="AJ12" s="17">
        <v>1.1482346929494E-2</v>
      </c>
      <c r="AK12" s="17">
        <v>4.0819822949596699E-2</v>
      </c>
      <c r="AL12" s="17">
        <v>4.5214599407246502E-2</v>
      </c>
      <c r="AM12" s="17">
        <v>0</v>
      </c>
      <c r="AN12" s="17">
        <v>2.7181096702362101E-2</v>
      </c>
      <c r="AO12" s="17"/>
      <c r="AP12" s="17">
        <v>1.3602852693876301E-2</v>
      </c>
      <c r="AQ12" s="17">
        <v>3.2585907777286302E-2</v>
      </c>
      <c r="AR12" s="17">
        <v>4.0768131566200197E-2</v>
      </c>
      <c r="AS12" s="17"/>
      <c r="AT12" s="17">
        <v>2.5090885593440599E-2</v>
      </c>
      <c r="AU12" s="17">
        <v>2.7535765749881001E-2</v>
      </c>
      <c r="AV12" s="17">
        <v>3.5636381032630601E-2</v>
      </c>
      <c r="AW12" s="17">
        <v>2.6291871473072301E-2</v>
      </c>
      <c r="AX12" s="17">
        <v>4.5874947081977702E-2</v>
      </c>
      <c r="AY12" s="17"/>
      <c r="AZ12" s="17">
        <v>6.0463825938155198E-2</v>
      </c>
      <c r="BA12" s="17">
        <v>6.4907433608165296E-2</v>
      </c>
      <c r="BB12" s="17">
        <v>3.3408444628973001E-2</v>
      </c>
      <c r="BC12" s="17">
        <v>2.62626404862621E-2</v>
      </c>
      <c r="BD12" s="17">
        <v>2.33097907881155E-2</v>
      </c>
      <c r="BE12" s="17">
        <v>2.8762543433153199E-2</v>
      </c>
      <c r="BF12" s="17">
        <v>2.3265851521397998E-2</v>
      </c>
      <c r="BG12" s="17">
        <v>3.8273185606804101E-2</v>
      </c>
      <c r="BH12" s="17">
        <v>2.8138106281183101E-2</v>
      </c>
      <c r="BI12" s="17">
        <v>1.1804252537738201E-2</v>
      </c>
      <c r="BJ12" s="17">
        <v>3.9022383510022303E-2</v>
      </c>
      <c r="BK12" s="17">
        <v>2.63526245038062E-2</v>
      </c>
      <c r="BL12" s="17">
        <v>2.1421836153460199E-2</v>
      </c>
      <c r="BM12" s="17">
        <v>3.9405599657676003E-2</v>
      </c>
      <c r="BN12" s="17">
        <v>1.7500289654048901E-2</v>
      </c>
      <c r="BO12" s="17">
        <v>3.20434957866223E-2</v>
      </c>
      <c r="BP12" s="17"/>
      <c r="BQ12" s="17">
        <v>2.52329117024984E-2</v>
      </c>
      <c r="BR12" s="17">
        <v>3.1113333295622402E-2</v>
      </c>
    </row>
    <row r="13" spans="2:70" x14ac:dyDescent="0.35">
      <c r="B13" s="18" t="s">
        <v>140</v>
      </c>
      <c r="C13" s="17">
        <v>1.27928875988554E-2</v>
      </c>
      <c r="D13" s="17">
        <v>1.7727460039527399E-2</v>
      </c>
      <c r="E13" s="17">
        <v>8.0595692943818895E-3</v>
      </c>
      <c r="F13" s="17"/>
      <c r="G13" s="17">
        <v>2.96071292641715E-2</v>
      </c>
      <c r="H13" s="17">
        <v>2.0580742462802001E-2</v>
      </c>
      <c r="I13" s="17">
        <v>9.1217517190697803E-3</v>
      </c>
      <c r="J13" s="17">
        <v>7.8976325335110998E-3</v>
      </c>
      <c r="K13" s="17">
        <v>6.9118506088672402E-3</v>
      </c>
      <c r="L13" s="17">
        <v>6.2078543329842899E-3</v>
      </c>
      <c r="M13" s="17"/>
      <c r="N13" s="17">
        <v>8.9734665617665493E-3</v>
      </c>
      <c r="O13" s="17">
        <v>1.6748534765985701E-2</v>
      </c>
      <c r="P13" s="17">
        <v>1.01532032337563E-2</v>
      </c>
      <c r="Q13" s="17">
        <v>1.39936953839601E-2</v>
      </c>
      <c r="R13" s="17"/>
      <c r="S13" s="17">
        <v>1.5056385491844701E-2</v>
      </c>
      <c r="T13" s="17">
        <v>8.4805832335973792E-3</v>
      </c>
      <c r="U13" s="17">
        <v>1.35220109140696E-2</v>
      </c>
      <c r="V13" s="17">
        <v>1.3725267571679099E-2</v>
      </c>
      <c r="W13" s="17">
        <v>9.5969146461639E-3</v>
      </c>
      <c r="X13" s="17">
        <v>8.50095687759953E-3</v>
      </c>
      <c r="Y13" s="17">
        <v>1.15045623214059E-2</v>
      </c>
      <c r="Z13" s="17">
        <v>1.3434319605312099E-2</v>
      </c>
      <c r="AA13" s="17">
        <v>1.42094018562958E-2</v>
      </c>
      <c r="AB13" s="17">
        <v>1.4681898106182799E-2</v>
      </c>
      <c r="AC13" s="17">
        <v>1.3763269157696E-2</v>
      </c>
      <c r="AD13" s="17">
        <v>2.6667924077286399E-2</v>
      </c>
      <c r="AE13" s="17"/>
      <c r="AF13" s="17">
        <v>7.9708595161284094E-3</v>
      </c>
      <c r="AG13" s="17">
        <v>1.3540625192036301E-2</v>
      </c>
      <c r="AH13" s="17">
        <v>1.64071320032925E-2</v>
      </c>
      <c r="AI13" s="17"/>
      <c r="AJ13" s="17">
        <v>5.6864797320199199E-3</v>
      </c>
      <c r="AK13" s="17">
        <v>1.4937307851497401E-2</v>
      </c>
      <c r="AL13" s="17">
        <v>5.7345988202949904E-3</v>
      </c>
      <c r="AM13" s="17">
        <v>1.9081432055897601E-2</v>
      </c>
      <c r="AN13" s="17">
        <v>2.21846419390354E-2</v>
      </c>
      <c r="AO13" s="17"/>
      <c r="AP13" s="17">
        <v>5.9588070884935597E-3</v>
      </c>
      <c r="AQ13" s="17">
        <v>1.1668586450922801E-2</v>
      </c>
      <c r="AR13" s="17">
        <v>8.9239990872304695E-3</v>
      </c>
      <c r="AS13" s="17"/>
      <c r="AT13" s="17">
        <v>1.4154464005110799E-2</v>
      </c>
      <c r="AU13" s="17">
        <v>8.62258667471286E-3</v>
      </c>
      <c r="AV13" s="17">
        <v>1.34716831546306E-2</v>
      </c>
      <c r="AW13" s="17">
        <v>2.4910935619242899E-2</v>
      </c>
      <c r="AX13" s="17">
        <v>3.1327309281248397E-2</v>
      </c>
      <c r="AY13" s="17"/>
      <c r="AZ13" s="17">
        <v>0.124920730044789</v>
      </c>
      <c r="BA13" s="17">
        <v>3.2382809051601097E-2</v>
      </c>
      <c r="BB13" s="17">
        <v>3.2738666049663399E-3</v>
      </c>
      <c r="BC13" s="17">
        <v>0</v>
      </c>
      <c r="BD13" s="17">
        <v>1.0879929720356001E-2</v>
      </c>
      <c r="BE13" s="17">
        <v>1.5872069516244199E-2</v>
      </c>
      <c r="BF13" s="17">
        <v>1.5112790744141701E-2</v>
      </c>
      <c r="BG13" s="17">
        <v>3.2099972262230299E-3</v>
      </c>
      <c r="BH13" s="17">
        <v>1.6463763619514599E-2</v>
      </c>
      <c r="BI13" s="17">
        <v>1.1321548750438301E-2</v>
      </c>
      <c r="BJ13" s="17">
        <v>1.19952805094605E-2</v>
      </c>
      <c r="BK13" s="17">
        <v>1.50455569076164E-2</v>
      </c>
      <c r="BL13" s="17">
        <v>1.54868464712715E-2</v>
      </c>
      <c r="BM13" s="17">
        <v>2.0878715659737399E-2</v>
      </c>
      <c r="BN13" s="17">
        <v>0</v>
      </c>
      <c r="BO13" s="17">
        <v>2.6034721929203902E-2</v>
      </c>
      <c r="BP13" s="17"/>
      <c r="BQ13" s="17">
        <v>8.1694750468965793E-3</v>
      </c>
      <c r="BR13" s="17">
        <v>1.4666256336142301E-2</v>
      </c>
    </row>
    <row r="14" spans="2:70" x14ac:dyDescent="0.35">
      <c r="B14" s="18" t="s">
        <v>129</v>
      </c>
      <c r="C14" s="17">
        <v>8.3538448888797502E-3</v>
      </c>
      <c r="D14" s="17">
        <v>1.0084205631863101E-2</v>
      </c>
      <c r="E14" s="17">
        <v>6.7189048053538803E-3</v>
      </c>
      <c r="F14" s="17"/>
      <c r="G14" s="17">
        <v>2.2302360553447999E-2</v>
      </c>
      <c r="H14" s="17">
        <v>1.18734380746494E-2</v>
      </c>
      <c r="I14" s="17">
        <v>1.1966666528515199E-2</v>
      </c>
      <c r="J14" s="17">
        <v>5.5353644131085501E-3</v>
      </c>
      <c r="K14" s="17">
        <v>1.7252586869637701E-3</v>
      </c>
      <c r="L14" s="17">
        <v>0</v>
      </c>
      <c r="M14" s="17"/>
      <c r="N14" s="17">
        <v>4.06143946304413E-3</v>
      </c>
      <c r="O14" s="17">
        <v>9.1542681260837408E-3</v>
      </c>
      <c r="P14" s="17">
        <v>8.3815405043872592E-3</v>
      </c>
      <c r="Q14" s="17">
        <v>1.22422308472361E-2</v>
      </c>
      <c r="R14" s="17"/>
      <c r="S14" s="17">
        <v>9.6089843399957894E-3</v>
      </c>
      <c r="T14" s="17">
        <v>1.4360939730316E-2</v>
      </c>
      <c r="U14" s="17">
        <v>5.5789667758236097E-3</v>
      </c>
      <c r="V14" s="17">
        <v>2.5858407750071902E-3</v>
      </c>
      <c r="W14" s="17">
        <v>6.1670765535024596E-3</v>
      </c>
      <c r="X14" s="17">
        <v>1.2962417094201199E-2</v>
      </c>
      <c r="Y14" s="17">
        <v>5.9806968698810402E-3</v>
      </c>
      <c r="Z14" s="17">
        <v>6.5269259505737398E-3</v>
      </c>
      <c r="AA14" s="17">
        <v>2.03894846050538E-3</v>
      </c>
      <c r="AB14" s="17">
        <v>1.0458948967267101E-2</v>
      </c>
      <c r="AC14" s="17">
        <v>9.6478419954386004E-3</v>
      </c>
      <c r="AD14" s="17">
        <v>1.5869453541476501E-2</v>
      </c>
      <c r="AE14" s="17"/>
      <c r="AF14" s="17">
        <v>4.6728563472633097E-3</v>
      </c>
      <c r="AG14" s="17">
        <v>7.3135468082908403E-3</v>
      </c>
      <c r="AH14" s="17">
        <v>1.8414619679476499E-2</v>
      </c>
      <c r="AI14" s="17"/>
      <c r="AJ14" s="17">
        <v>3.6295210886653799E-3</v>
      </c>
      <c r="AK14" s="17">
        <v>1.0766335556058401E-2</v>
      </c>
      <c r="AL14" s="17">
        <v>3.16155638027299E-3</v>
      </c>
      <c r="AM14" s="17">
        <v>0</v>
      </c>
      <c r="AN14" s="17">
        <v>1.64468682078837E-2</v>
      </c>
      <c r="AO14" s="17"/>
      <c r="AP14" s="17">
        <v>1.6967898532044101E-3</v>
      </c>
      <c r="AQ14" s="17">
        <v>8.0225966804201004E-3</v>
      </c>
      <c r="AR14" s="17">
        <v>9.8729229766626094E-3</v>
      </c>
      <c r="AS14" s="17"/>
      <c r="AT14" s="17">
        <v>8.3548327695689706E-3</v>
      </c>
      <c r="AU14" s="17">
        <v>7.5748781700074597E-3</v>
      </c>
      <c r="AV14" s="17">
        <v>6.4422255589066599E-3</v>
      </c>
      <c r="AW14" s="17">
        <v>1.1187785791840399E-2</v>
      </c>
      <c r="AX14" s="17">
        <v>0</v>
      </c>
      <c r="AY14" s="17"/>
      <c r="AZ14" s="17">
        <v>5.5851829771953597E-2</v>
      </c>
      <c r="BA14" s="17">
        <v>9.9792598757287403E-3</v>
      </c>
      <c r="BB14" s="17">
        <v>1.1983443461390599E-2</v>
      </c>
      <c r="BC14" s="17">
        <v>7.8302121740744593E-3</v>
      </c>
      <c r="BD14" s="17">
        <v>5.5456000582792602E-3</v>
      </c>
      <c r="BE14" s="17">
        <v>1.1984113234436201E-2</v>
      </c>
      <c r="BF14" s="17">
        <v>2.83326311158973E-3</v>
      </c>
      <c r="BG14" s="17">
        <v>0</v>
      </c>
      <c r="BH14" s="17">
        <v>1.5887590781105101E-2</v>
      </c>
      <c r="BI14" s="17">
        <v>4.0148113631600498E-3</v>
      </c>
      <c r="BJ14" s="17">
        <v>1.4554161980150899E-2</v>
      </c>
      <c r="BK14" s="17">
        <v>0</v>
      </c>
      <c r="BL14" s="17">
        <v>0</v>
      </c>
      <c r="BM14" s="17">
        <v>9.2433977766119696E-3</v>
      </c>
      <c r="BN14" s="17">
        <v>0</v>
      </c>
      <c r="BO14" s="17">
        <v>1.24781615897884E-2</v>
      </c>
      <c r="BP14" s="17"/>
      <c r="BQ14" s="17">
        <v>1.75248007516403E-3</v>
      </c>
      <c r="BR14" s="17">
        <v>9.4351957290613308E-3</v>
      </c>
    </row>
    <row r="15" spans="2:70" x14ac:dyDescent="0.35">
      <c r="B15" s="18" t="s">
        <v>141</v>
      </c>
      <c r="C15" s="21">
        <v>0.80027232611718901</v>
      </c>
      <c r="D15" s="21">
        <v>0.78412017956615399</v>
      </c>
      <c r="E15" s="21">
        <v>0.81610709795139202</v>
      </c>
      <c r="F15" s="21"/>
      <c r="G15" s="21">
        <v>0.69138178924587501</v>
      </c>
      <c r="H15" s="21">
        <v>0.74816280362892995</v>
      </c>
      <c r="I15" s="21">
        <v>0.80009499015172403</v>
      </c>
      <c r="J15" s="21">
        <v>0.798709350834649</v>
      </c>
      <c r="K15" s="21">
        <v>0.83735420641226999</v>
      </c>
      <c r="L15" s="21">
        <v>0.89172004294433505</v>
      </c>
      <c r="M15" s="21"/>
      <c r="N15" s="21">
        <v>0.82119134594809196</v>
      </c>
      <c r="O15" s="21">
        <v>0.79138119719974598</v>
      </c>
      <c r="P15" s="21">
        <v>0.80314171960375302</v>
      </c>
      <c r="Q15" s="21">
        <v>0.78693879197162797</v>
      </c>
      <c r="R15" s="21"/>
      <c r="S15" s="21">
        <v>0.78727067954813601</v>
      </c>
      <c r="T15" s="21">
        <v>0.81852885817342003</v>
      </c>
      <c r="U15" s="21">
        <v>0.82969817922707501</v>
      </c>
      <c r="V15" s="21">
        <v>0.84060626706792296</v>
      </c>
      <c r="W15" s="21">
        <v>0.782011590316257</v>
      </c>
      <c r="X15" s="21">
        <v>0.79125887483608603</v>
      </c>
      <c r="Y15" s="21">
        <v>0.79778469468694602</v>
      </c>
      <c r="Z15" s="21">
        <v>0.78353637292372302</v>
      </c>
      <c r="AA15" s="21">
        <v>0.80827949803911803</v>
      </c>
      <c r="AB15" s="21">
        <v>0.76086357088935697</v>
      </c>
      <c r="AC15" s="21">
        <v>0.82937437745337494</v>
      </c>
      <c r="AD15" s="21">
        <v>0.72092680259941599</v>
      </c>
      <c r="AE15" s="21"/>
      <c r="AF15" s="21">
        <v>0.87439651652666295</v>
      </c>
      <c r="AG15" s="21">
        <v>0.77888971678500796</v>
      </c>
      <c r="AH15" s="21">
        <v>0.73534285454642001</v>
      </c>
      <c r="AI15" s="21"/>
      <c r="AJ15" s="21">
        <v>0.891912084588385</v>
      </c>
      <c r="AK15" s="21">
        <v>0.74329048365300399</v>
      </c>
      <c r="AL15" s="21">
        <v>0.79245946056712202</v>
      </c>
      <c r="AM15" s="21">
        <v>0.909134325975826</v>
      </c>
      <c r="AN15" s="21">
        <v>0.73445357423545798</v>
      </c>
      <c r="AO15" s="21"/>
      <c r="AP15" s="21">
        <v>0.87869790655190605</v>
      </c>
      <c r="AQ15" s="21">
        <v>0.775808312139459</v>
      </c>
      <c r="AR15" s="21">
        <v>0.803353076929334</v>
      </c>
      <c r="AS15" s="21"/>
      <c r="AT15" s="21">
        <v>0.79868507844127701</v>
      </c>
      <c r="AU15" s="21">
        <v>0.81667221766436904</v>
      </c>
      <c r="AV15" s="21">
        <v>0.78988480894827695</v>
      </c>
      <c r="AW15" s="21">
        <v>0.77892592874338895</v>
      </c>
      <c r="AX15" s="21">
        <v>0.68897092065144605</v>
      </c>
      <c r="AY15" s="21"/>
      <c r="AZ15" s="21">
        <v>0.58740178205409199</v>
      </c>
      <c r="BA15" s="21">
        <v>0.701066855915355</v>
      </c>
      <c r="BB15" s="21">
        <v>0.82060959219451202</v>
      </c>
      <c r="BC15" s="21">
        <v>0.81388702762084397</v>
      </c>
      <c r="BD15" s="21">
        <v>0.80662991652298</v>
      </c>
      <c r="BE15" s="21">
        <v>0.80064585297427004</v>
      </c>
      <c r="BF15" s="21">
        <v>0.80816280054788903</v>
      </c>
      <c r="BG15" s="21">
        <v>0.825160864392396</v>
      </c>
      <c r="BH15" s="21">
        <v>0.79767224625121003</v>
      </c>
      <c r="BI15" s="21">
        <v>0.83437244446329795</v>
      </c>
      <c r="BJ15" s="21">
        <v>0.76793736524681899</v>
      </c>
      <c r="BK15" s="21">
        <v>0.80712518683337398</v>
      </c>
      <c r="BL15" s="21">
        <v>0.82077342117757601</v>
      </c>
      <c r="BM15" s="21">
        <v>0.79547119766560104</v>
      </c>
      <c r="BN15" s="21">
        <v>0.87986549519078605</v>
      </c>
      <c r="BO15" s="21">
        <v>0.80205861988320404</v>
      </c>
      <c r="BP15" s="21"/>
      <c r="BQ15" s="21">
        <v>0.84685735764972903</v>
      </c>
      <c r="BR15" s="21">
        <v>0.785849897126635</v>
      </c>
    </row>
    <row r="16" spans="2:70" x14ac:dyDescent="0.35">
      <c r="B16" s="18" t="s">
        <v>142</v>
      </c>
      <c r="C16" s="21">
        <v>4.1772279267227701E-2</v>
      </c>
      <c r="D16" s="21">
        <v>4.76152135943924E-2</v>
      </c>
      <c r="E16" s="21">
        <v>3.5869351457137502E-2</v>
      </c>
      <c r="F16" s="21"/>
      <c r="G16" s="21">
        <v>8.5802999294488605E-2</v>
      </c>
      <c r="H16" s="21">
        <v>6.1094019056437701E-2</v>
      </c>
      <c r="I16" s="21">
        <v>4.0800610114861198E-2</v>
      </c>
      <c r="J16" s="21">
        <v>3.1904023157261603E-2</v>
      </c>
      <c r="K16" s="21">
        <v>2.5323857901586599E-2</v>
      </c>
      <c r="L16" s="21">
        <v>1.6629592175510102E-2</v>
      </c>
      <c r="M16" s="21"/>
      <c r="N16" s="21">
        <v>3.2470159805121301E-2</v>
      </c>
      <c r="O16" s="21">
        <v>5.1408169347161303E-2</v>
      </c>
      <c r="P16" s="21">
        <v>3.3735420422295902E-2</v>
      </c>
      <c r="Q16" s="21">
        <v>4.7103670318239699E-2</v>
      </c>
      <c r="R16" s="21"/>
      <c r="S16" s="21">
        <v>5.3449520286509698E-2</v>
      </c>
      <c r="T16" s="21">
        <v>3.0146723854767399E-2</v>
      </c>
      <c r="U16" s="21">
        <v>2.1853249226970399E-2</v>
      </c>
      <c r="V16" s="21">
        <v>3.9222802634060701E-2</v>
      </c>
      <c r="W16" s="21">
        <v>2.58300825153151E-2</v>
      </c>
      <c r="X16" s="21">
        <v>4.5852305900207502E-2</v>
      </c>
      <c r="Y16" s="21">
        <v>4.5310105474006199E-2</v>
      </c>
      <c r="Z16" s="21">
        <v>4.6684198675291499E-2</v>
      </c>
      <c r="AA16" s="21">
        <v>5.4175525514900999E-2</v>
      </c>
      <c r="AB16" s="21">
        <v>4.3887433948906797E-2</v>
      </c>
      <c r="AC16" s="21">
        <v>4.2092589767322899E-2</v>
      </c>
      <c r="AD16" s="21">
        <v>5.5171968128886001E-2</v>
      </c>
      <c r="AE16" s="21"/>
      <c r="AF16" s="21">
        <v>2.29580477646457E-2</v>
      </c>
      <c r="AG16" s="21">
        <v>4.9228468111566497E-2</v>
      </c>
      <c r="AH16" s="21">
        <v>4.7833470240334401E-2</v>
      </c>
      <c r="AI16" s="21"/>
      <c r="AJ16" s="21">
        <v>1.7168826661513901E-2</v>
      </c>
      <c r="AK16" s="21">
        <v>5.5757130801093999E-2</v>
      </c>
      <c r="AL16" s="21">
        <v>5.0949198227541501E-2</v>
      </c>
      <c r="AM16" s="21">
        <v>1.9081432055897601E-2</v>
      </c>
      <c r="AN16" s="21">
        <v>4.9365738641397497E-2</v>
      </c>
      <c r="AO16" s="21"/>
      <c r="AP16" s="21">
        <v>1.95616597823699E-2</v>
      </c>
      <c r="AQ16" s="21">
        <v>4.4254494228209103E-2</v>
      </c>
      <c r="AR16" s="21">
        <v>4.9692130653430699E-2</v>
      </c>
      <c r="AS16" s="21"/>
      <c r="AT16" s="21">
        <v>3.9245349598551402E-2</v>
      </c>
      <c r="AU16" s="21">
        <v>3.6158352424593802E-2</v>
      </c>
      <c r="AV16" s="21">
        <v>4.9108064187261199E-2</v>
      </c>
      <c r="AW16" s="21">
        <v>5.12028070923152E-2</v>
      </c>
      <c r="AX16" s="21">
        <v>7.7202256363226099E-2</v>
      </c>
      <c r="AY16" s="21"/>
      <c r="AZ16" s="21">
        <v>0.18538455598294401</v>
      </c>
      <c r="BA16" s="21">
        <v>9.7290242659766393E-2</v>
      </c>
      <c r="BB16" s="21">
        <v>3.6682311233939301E-2</v>
      </c>
      <c r="BC16" s="21">
        <v>2.62626404862621E-2</v>
      </c>
      <c r="BD16" s="21">
        <v>3.4189720508471501E-2</v>
      </c>
      <c r="BE16" s="21">
        <v>4.4634612949397398E-2</v>
      </c>
      <c r="BF16" s="21">
        <v>3.8378642265539699E-2</v>
      </c>
      <c r="BG16" s="21">
        <v>4.1483182833027203E-2</v>
      </c>
      <c r="BH16" s="21">
        <v>4.4601869900697699E-2</v>
      </c>
      <c r="BI16" s="21">
        <v>2.3125801288176501E-2</v>
      </c>
      <c r="BJ16" s="21">
        <v>5.1017664019482899E-2</v>
      </c>
      <c r="BK16" s="21">
        <v>4.1398181411422597E-2</v>
      </c>
      <c r="BL16" s="21">
        <v>3.6908682624731702E-2</v>
      </c>
      <c r="BM16" s="21">
        <v>6.0284315317413302E-2</v>
      </c>
      <c r="BN16" s="21">
        <v>1.7500289654048901E-2</v>
      </c>
      <c r="BO16" s="21">
        <v>5.8078217715826198E-2</v>
      </c>
      <c r="BP16" s="21"/>
      <c r="BQ16" s="21">
        <v>3.3402386749394997E-2</v>
      </c>
      <c r="BR16" s="21">
        <v>4.5779589631764699E-2</v>
      </c>
    </row>
    <row r="17" spans="2:70" x14ac:dyDescent="0.35">
      <c r="B17" s="18" t="s">
        <v>143</v>
      </c>
      <c r="C17" s="22">
        <v>0.75850004684996197</v>
      </c>
      <c r="D17" s="22">
        <v>0.73650496597176196</v>
      </c>
      <c r="E17" s="22">
        <v>0.78023774649425404</v>
      </c>
      <c r="F17" s="22"/>
      <c r="G17" s="22">
        <v>0.60557878995138603</v>
      </c>
      <c r="H17" s="22">
        <v>0.68706878457249199</v>
      </c>
      <c r="I17" s="22">
        <v>0.759294380036863</v>
      </c>
      <c r="J17" s="22">
        <v>0.76680532767738696</v>
      </c>
      <c r="K17" s="22">
        <v>0.81203034851068301</v>
      </c>
      <c r="L17" s="22">
        <v>0.87509045076882497</v>
      </c>
      <c r="M17" s="22"/>
      <c r="N17" s="22">
        <v>0.78872118614297104</v>
      </c>
      <c r="O17" s="22">
        <v>0.73997302785258401</v>
      </c>
      <c r="P17" s="22">
        <v>0.76940629918145698</v>
      </c>
      <c r="Q17" s="22">
        <v>0.73983512165338805</v>
      </c>
      <c r="R17" s="22"/>
      <c r="S17" s="22">
        <v>0.73382115926162605</v>
      </c>
      <c r="T17" s="22">
        <v>0.78838213431865301</v>
      </c>
      <c r="U17" s="22">
        <v>0.80784493000010404</v>
      </c>
      <c r="V17" s="22">
        <v>0.80138346443386299</v>
      </c>
      <c r="W17" s="22">
        <v>0.75618150780094195</v>
      </c>
      <c r="X17" s="22">
        <v>0.74540656893587798</v>
      </c>
      <c r="Y17" s="22">
        <v>0.75247458921293997</v>
      </c>
      <c r="Z17" s="22">
        <v>0.73685217424843097</v>
      </c>
      <c r="AA17" s="22">
        <v>0.75410397252421701</v>
      </c>
      <c r="AB17" s="22">
        <v>0.71697613694045104</v>
      </c>
      <c r="AC17" s="22">
        <v>0.78728178768605195</v>
      </c>
      <c r="AD17" s="22">
        <v>0.66575483447052997</v>
      </c>
      <c r="AE17" s="22"/>
      <c r="AF17" s="22">
        <v>0.85143846876201701</v>
      </c>
      <c r="AG17" s="22">
        <v>0.72966124867344195</v>
      </c>
      <c r="AH17" s="22">
        <v>0.68750938430608499</v>
      </c>
      <c r="AI17" s="22"/>
      <c r="AJ17" s="22">
        <v>0.87474325792687102</v>
      </c>
      <c r="AK17" s="22">
        <v>0.68753335285190997</v>
      </c>
      <c r="AL17" s="22">
        <v>0.74151026233958095</v>
      </c>
      <c r="AM17" s="22">
        <v>0.89005289391992903</v>
      </c>
      <c r="AN17" s="22">
        <v>0.68508783559405995</v>
      </c>
      <c r="AO17" s="22"/>
      <c r="AP17" s="22">
        <v>0.85913624676953604</v>
      </c>
      <c r="AQ17" s="22">
        <v>0.73155381791124996</v>
      </c>
      <c r="AR17" s="22">
        <v>0.75366094627590396</v>
      </c>
      <c r="AS17" s="22"/>
      <c r="AT17" s="22">
        <v>0.75943972884272504</v>
      </c>
      <c r="AU17" s="22">
        <v>0.78051386523977495</v>
      </c>
      <c r="AV17" s="22">
        <v>0.74077674476101596</v>
      </c>
      <c r="AW17" s="22">
        <v>0.727723121651074</v>
      </c>
      <c r="AX17" s="22">
        <v>0.61176866428821997</v>
      </c>
      <c r="AY17" s="22"/>
      <c r="AZ17" s="22">
        <v>0.40201722607114798</v>
      </c>
      <c r="BA17" s="22">
        <v>0.60377661325558796</v>
      </c>
      <c r="BB17" s="22">
        <v>0.78392728096057296</v>
      </c>
      <c r="BC17" s="22">
        <v>0.78762438713458205</v>
      </c>
      <c r="BD17" s="22">
        <v>0.77244019601450797</v>
      </c>
      <c r="BE17" s="22">
        <v>0.75601124002487297</v>
      </c>
      <c r="BF17" s="22">
        <v>0.76978415828234903</v>
      </c>
      <c r="BG17" s="22">
        <v>0.78367768155936901</v>
      </c>
      <c r="BH17" s="22">
        <v>0.75307037635051199</v>
      </c>
      <c r="BI17" s="22">
        <v>0.81124664317512096</v>
      </c>
      <c r="BJ17" s="22">
        <v>0.71691970122733595</v>
      </c>
      <c r="BK17" s="22">
        <v>0.76572700542195105</v>
      </c>
      <c r="BL17" s="22">
        <v>0.783864738552845</v>
      </c>
      <c r="BM17" s="22">
        <v>0.73518688234818796</v>
      </c>
      <c r="BN17" s="22">
        <v>0.86236520553673701</v>
      </c>
      <c r="BO17" s="22">
        <v>0.74398040216737804</v>
      </c>
      <c r="BP17" s="22"/>
      <c r="BQ17" s="22">
        <v>0.81345497090033403</v>
      </c>
      <c r="BR17" s="22">
        <v>0.74007030749487002</v>
      </c>
    </row>
    <row r="18" spans="2:70" x14ac:dyDescent="0.35">
      <c r="B18" s="16"/>
    </row>
    <row r="19" spans="2:70" x14ac:dyDescent="0.35">
      <c r="B19" t="s">
        <v>98</v>
      </c>
    </row>
    <row r="20" spans="2:70" x14ac:dyDescent="0.35">
      <c r="B20" t="s">
        <v>99</v>
      </c>
    </row>
    <row r="22" spans="2:70" x14ac:dyDescent="0.35">
      <c r="B22" s="8" t="str">
        <f>HYPERLINK("#'Contents'!A1", "Return to Contents")</f>
        <v>Return to Contents</v>
      </c>
    </row>
  </sheetData>
  <mergeCells count="11">
    <mergeCell ref="BQ5:BR5"/>
    <mergeCell ref="D5:E5"/>
    <mergeCell ref="G5:L5"/>
    <mergeCell ref="N5:Q5"/>
    <mergeCell ref="S5:AD5"/>
    <mergeCell ref="AF5:AH5"/>
    <mergeCell ref="D2:BJ2"/>
    <mergeCell ref="AJ5:AN5"/>
    <mergeCell ref="AP5:AR5"/>
    <mergeCell ref="AT5:AX5"/>
    <mergeCell ref="AZ5:BO5"/>
  </mergeCells>
  <pageMargins left="0.7" right="0.7" top="0.75" bottom="0.75" header="0.3" footer="0.3"/>
  <pageSetup paperSize="9" orientation="portrait" horizontalDpi="300" verticalDpi="300"/>
  <drawing r:id="rId1"/>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dimension ref="B2:BR22"/>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67" width="10.7265625" customWidth="1"/>
    <col min="68" max="68" width="2.1796875" customWidth="1"/>
    <col min="69" max="70" width="10.7265625" customWidth="1"/>
    <col min="71" max="71" width="2.1796875" customWidth="1"/>
  </cols>
  <sheetData>
    <row r="2" spans="2:70" ht="40" customHeight="1" x14ac:dyDescent="0.35">
      <c r="D2" s="29" t="s">
        <v>354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row>
    <row r="5" spans="2:70" ht="30" customHeight="1" x14ac:dyDescent="0.35">
      <c r="B5" s="15"/>
      <c r="C5" s="15"/>
      <c r="D5" s="30" t="s">
        <v>74</v>
      </c>
      <c r="E5" s="30"/>
      <c r="F5" s="15"/>
      <c r="G5" s="30" t="s">
        <v>75</v>
      </c>
      <c r="H5" s="30"/>
      <c r="I5" s="30"/>
      <c r="J5" s="30"/>
      <c r="K5" s="30"/>
      <c r="L5" s="30"/>
      <c r="M5" s="15"/>
      <c r="N5" s="30" t="s">
        <v>76</v>
      </c>
      <c r="O5" s="30"/>
      <c r="P5" s="30"/>
      <c r="Q5" s="30"/>
      <c r="R5" s="15"/>
      <c r="S5" s="30" t="s">
        <v>77</v>
      </c>
      <c r="T5" s="30"/>
      <c r="U5" s="30"/>
      <c r="V5" s="30"/>
      <c r="W5" s="30"/>
      <c r="X5" s="30"/>
      <c r="Y5" s="30"/>
      <c r="Z5" s="30"/>
      <c r="AA5" s="30"/>
      <c r="AB5" s="30"/>
      <c r="AC5" s="30"/>
      <c r="AD5" s="30"/>
      <c r="AE5" s="15"/>
      <c r="AF5" s="30" t="s">
        <v>78</v>
      </c>
      <c r="AG5" s="30"/>
      <c r="AH5" s="30"/>
      <c r="AI5" s="15"/>
      <c r="AJ5" s="30" t="s">
        <v>79</v>
      </c>
      <c r="AK5" s="30"/>
      <c r="AL5" s="30"/>
      <c r="AM5" s="30"/>
      <c r="AN5" s="30"/>
      <c r="AO5" s="15"/>
      <c r="AP5" s="30" t="s">
        <v>80</v>
      </c>
      <c r="AQ5" s="30"/>
      <c r="AR5" s="30"/>
      <c r="AS5" s="15"/>
      <c r="AT5" s="30" t="s">
        <v>81</v>
      </c>
      <c r="AU5" s="30"/>
      <c r="AV5" s="30"/>
      <c r="AW5" s="30"/>
      <c r="AX5" s="30"/>
      <c r="AY5" s="15"/>
      <c r="AZ5" s="30" t="s">
        <v>82</v>
      </c>
      <c r="BA5" s="30"/>
      <c r="BB5" s="30"/>
      <c r="BC5" s="30"/>
      <c r="BD5" s="30"/>
      <c r="BE5" s="30"/>
      <c r="BF5" s="30"/>
      <c r="BG5" s="30"/>
      <c r="BH5" s="30"/>
      <c r="BI5" s="30"/>
      <c r="BJ5" s="30"/>
      <c r="BK5" s="30"/>
      <c r="BL5" s="30"/>
      <c r="BM5" s="30"/>
      <c r="BN5" s="30"/>
      <c r="BO5" s="30"/>
      <c r="BP5" s="15"/>
      <c r="BQ5" s="30" t="s">
        <v>83</v>
      </c>
      <c r="BR5" s="30"/>
    </row>
    <row r="6" spans="2:7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46</v>
      </c>
      <c r="AQ6" s="12" t="s">
        <v>47</v>
      </c>
      <c r="AR6" s="12" t="s">
        <v>50</v>
      </c>
      <c r="AT6" s="12" t="s">
        <v>51</v>
      </c>
      <c r="AU6" s="12" t="s">
        <v>52</v>
      </c>
      <c r="AV6" s="12" t="s">
        <v>53</v>
      </c>
      <c r="AW6" s="12" t="s">
        <v>54</v>
      </c>
      <c r="AX6" s="12" t="s">
        <v>55</v>
      </c>
      <c r="AZ6" s="12" t="s">
        <v>56</v>
      </c>
      <c r="BA6" s="12" t="s">
        <v>57</v>
      </c>
      <c r="BB6" s="12" t="s">
        <v>58</v>
      </c>
      <c r="BC6" s="12" t="s">
        <v>59</v>
      </c>
      <c r="BD6" s="12" t="s">
        <v>60</v>
      </c>
      <c r="BE6" s="12" t="s">
        <v>61</v>
      </c>
      <c r="BF6" s="12" t="s">
        <v>62</v>
      </c>
      <c r="BG6" s="12" t="s">
        <v>63</v>
      </c>
      <c r="BH6" s="12" t="s">
        <v>64</v>
      </c>
      <c r="BI6" s="12" t="s">
        <v>65</v>
      </c>
      <c r="BJ6" s="12" t="s">
        <v>66</v>
      </c>
      <c r="BK6" s="12" t="s">
        <v>67</v>
      </c>
      <c r="BL6" s="12" t="s">
        <v>68</v>
      </c>
      <c r="BM6" s="12" t="s">
        <v>69</v>
      </c>
      <c r="BN6" s="12" t="s">
        <v>70</v>
      </c>
      <c r="BO6" s="12" t="s">
        <v>71</v>
      </c>
      <c r="BQ6" s="12" t="s">
        <v>72</v>
      </c>
      <c r="BR6" s="12" t="s">
        <v>73</v>
      </c>
    </row>
    <row r="7" spans="2:70" ht="30" customHeight="1" x14ac:dyDescent="0.35">
      <c r="B7" s="10" t="s">
        <v>19</v>
      </c>
      <c r="C7" s="10">
        <v>4012</v>
      </c>
      <c r="D7" s="10">
        <v>1971</v>
      </c>
      <c r="E7" s="10">
        <v>2028</v>
      </c>
      <c r="F7" s="10"/>
      <c r="G7" s="10">
        <v>497</v>
      </c>
      <c r="H7" s="10">
        <v>704</v>
      </c>
      <c r="I7" s="10">
        <v>694</v>
      </c>
      <c r="J7" s="10">
        <v>693</v>
      </c>
      <c r="K7" s="10">
        <v>571</v>
      </c>
      <c r="L7" s="10">
        <v>853</v>
      </c>
      <c r="M7" s="10"/>
      <c r="N7" s="10">
        <v>1178</v>
      </c>
      <c r="O7" s="10">
        <v>1131</v>
      </c>
      <c r="P7" s="10">
        <v>781</v>
      </c>
      <c r="Q7" s="10">
        <v>909</v>
      </c>
      <c r="R7" s="10"/>
      <c r="S7" s="10">
        <v>563</v>
      </c>
      <c r="T7" s="10">
        <v>553</v>
      </c>
      <c r="U7" s="10">
        <v>314</v>
      </c>
      <c r="V7" s="10">
        <v>343</v>
      </c>
      <c r="W7" s="10">
        <v>293</v>
      </c>
      <c r="X7" s="10">
        <v>376</v>
      </c>
      <c r="Y7" s="10">
        <v>336</v>
      </c>
      <c r="Z7" s="10">
        <v>171</v>
      </c>
      <c r="AA7" s="10">
        <v>447</v>
      </c>
      <c r="AB7" s="10">
        <v>337</v>
      </c>
      <c r="AC7" s="10">
        <v>188</v>
      </c>
      <c r="AD7" s="10">
        <v>91</v>
      </c>
      <c r="AE7" s="10"/>
      <c r="AF7" s="10">
        <v>1421</v>
      </c>
      <c r="AG7" s="10">
        <v>1665</v>
      </c>
      <c r="AH7" s="10">
        <v>577</v>
      </c>
      <c r="AI7" s="10"/>
      <c r="AJ7" s="10">
        <v>1433</v>
      </c>
      <c r="AK7" s="10">
        <v>1082</v>
      </c>
      <c r="AL7" s="10">
        <v>299</v>
      </c>
      <c r="AM7" s="10">
        <v>42</v>
      </c>
      <c r="AN7" s="10">
        <v>541</v>
      </c>
      <c r="AO7" s="10"/>
      <c r="AP7" s="10">
        <v>878</v>
      </c>
      <c r="AQ7" s="10">
        <v>1369</v>
      </c>
      <c r="AR7" s="10">
        <v>264</v>
      </c>
      <c r="AS7" s="10"/>
      <c r="AT7" s="10">
        <v>929</v>
      </c>
      <c r="AU7" s="10">
        <v>932</v>
      </c>
      <c r="AV7" s="10">
        <v>1096</v>
      </c>
      <c r="AW7" s="10">
        <v>455</v>
      </c>
      <c r="AX7" s="10">
        <v>62</v>
      </c>
      <c r="AY7" s="10"/>
      <c r="AZ7" s="10">
        <v>33</v>
      </c>
      <c r="BA7" s="10">
        <v>185</v>
      </c>
      <c r="BB7" s="10">
        <v>256</v>
      </c>
      <c r="BC7" s="10">
        <v>269</v>
      </c>
      <c r="BD7" s="10">
        <v>403</v>
      </c>
      <c r="BE7" s="10">
        <v>436</v>
      </c>
      <c r="BF7" s="10">
        <v>391</v>
      </c>
      <c r="BG7" s="10">
        <v>312</v>
      </c>
      <c r="BH7" s="10">
        <v>253</v>
      </c>
      <c r="BI7" s="10">
        <v>211</v>
      </c>
      <c r="BJ7" s="10">
        <v>336</v>
      </c>
      <c r="BK7" s="10">
        <v>187</v>
      </c>
      <c r="BL7" s="10">
        <v>180</v>
      </c>
      <c r="BM7" s="10">
        <v>103</v>
      </c>
      <c r="BN7" s="10">
        <v>95</v>
      </c>
      <c r="BO7" s="10">
        <v>161</v>
      </c>
      <c r="BP7" s="10"/>
      <c r="BQ7" s="10">
        <v>1235</v>
      </c>
      <c r="BR7" s="10">
        <v>2665</v>
      </c>
    </row>
    <row r="8" spans="2:70" ht="30" customHeight="1" x14ac:dyDescent="0.35">
      <c r="B8" s="11" t="s">
        <v>20</v>
      </c>
      <c r="C8" s="11">
        <v>4012</v>
      </c>
      <c r="D8" s="11">
        <v>1975</v>
      </c>
      <c r="E8" s="11">
        <v>2024</v>
      </c>
      <c r="F8" s="11"/>
      <c r="G8" s="11">
        <v>558</v>
      </c>
      <c r="H8" s="11">
        <v>682</v>
      </c>
      <c r="I8" s="11">
        <v>685</v>
      </c>
      <c r="J8" s="11">
        <v>686</v>
      </c>
      <c r="K8" s="11">
        <v>562</v>
      </c>
      <c r="L8" s="11">
        <v>839</v>
      </c>
      <c r="M8" s="11"/>
      <c r="N8" s="11">
        <v>1080</v>
      </c>
      <c r="O8" s="11">
        <v>1039</v>
      </c>
      <c r="P8" s="11">
        <v>880</v>
      </c>
      <c r="Q8" s="11">
        <v>1000</v>
      </c>
      <c r="R8" s="11"/>
      <c r="S8" s="11">
        <v>562</v>
      </c>
      <c r="T8" s="11">
        <v>522</v>
      </c>
      <c r="U8" s="11">
        <v>321</v>
      </c>
      <c r="V8" s="11">
        <v>361</v>
      </c>
      <c r="W8" s="11">
        <v>281</v>
      </c>
      <c r="X8" s="11">
        <v>361</v>
      </c>
      <c r="Y8" s="11">
        <v>321</v>
      </c>
      <c r="Z8" s="11">
        <v>160</v>
      </c>
      <c r="AA8" s="11">
        <v>441</v>
      </c>
      <c r="AB8" s="11">
        <v>361</v>
      </c>
      <c r="AC8" s="11">
        <v>201</v>
      </c>
      <c r="AD8" s="11">
        <v>120</v>
      </c>
      <c r="AE8" s="11"/>
      <c r="AF8" s="11">
        <v>1410</v>
      </c>
      <c r="AG8" s="11">
        <v>1629</v>
      </c>
      <c r="AH8" s="11">
        <v>599</v>
      </c>
      <c r="AI8" s="11"/>
      <c r="AJ8" s="11">
        <v>1397</v>
      </c>
      <c r="AK8" s="11">
        <v>1071</v>
      </c>
      <c r="AL8" s="11">
        <v>288</v>
      </c>
      <c r="AM8" s="11">
        <v>45</v>
      </c>
      <c r="AN8" s="11">
        <v>558</v>
      </c>
      <c r="AO8" s="11"/>
      <c r="AP8" s="11">
        <v>856</v>
      </c>
      <c r="AQ8" s="11">
        <v>1358</v>
      </c>
      <c r="AR8" s="11">
        <v>259</v>
      </c>
      <c r="AS8" s="11"/>
      <c r="AT8" s="11">
        <v>961</v>
      </c>
      <c r="AU8" s="11">
        <v>958</v>
      </c>
      <c r="AV8" s="11">
        <v>1056</v>
      </c>
      <c r="AW8" s="11">
        <v>434</v>
      </c>
      <c r="AX8" s="11">
        <v>55</v>
      </c>
      <c r="AY8" s="11"/>
      <c r="AZ8" s="11">
        <v>33</v>
      </c>
      <c r="BA8" s="11">
        <v>186</v>
      </c>
      <c r="BB8" s="11">
        <v>267</v>
      </c>
      <c r="BC8" s="11">
        <v>280</v>
      </c>
      <c r="BD8" s="11">
        <v>416</v>
      </c>
      <c r="BE8" s="11">
        <v>443</v>
      </c>
      <c r="BF8" s="11">
        <v>394</v>
      </c>
      <c r="BG8" s="11">
        <v>314</v>
      </c>
      <c r="BH8" s="11">
        <v>257</v>
      </c>
      <c r="BI8" s="11">
        <v>206</v>
      </c>
      <c r="BJ8" s="11">
        <v>329</v>
      </c>
      <c r="BK8" s="11">
        <v>179</v>
      </c>
      <c r="BL8" s="11">
        <v>174</v>
      </c>
      <c r="BM8" s="11">
        <v>97</v>
      </c>
      <c r="BN8" s="11">
        <v>87</v>
      </c>
      <c r="BO8" s="11">
        <v>148</v>
      </c>
      <c r="BP8" s="11"/>
      <c r="BQ8" s="11">
        <v>1209</v>
      </c>
      <c r="BR8" s="11">
        <v>2688</v>
      </c>
    </row>
    <row r="9" spans="2:70" x14ac:dyDescent="0.35">
      <c r="B9" s="18" t="s">
        <v>136</v>
      </c>
      <c r="C9" s="17">
        <v>0.11620989615372899</v>
      </c>
      <c r="D9" s="17">
        <v>0.119328077570869</v>
      </c>
      <c r="E9" s="17">
        <v>0.109886973233128</v>
      </c>
      <c r="F9" s="17"/>
      <c r="G9" s="17">
        <v>0.146657094008804</v>
      </c>
      <c r="H9" s="17">
        <v>0.17639752570421999</v>
      </c>
      <c r="I9" s="17">
        <v>0.15138558942847699</v>
      </c>
      <c r="J9" s="17">
        <v>0.12374958447303799</v>
      </c>
      <c r="K9" s="17">
        <v>6.3590553707002506E-2</v>
      </c>
      <c r="L9" s="17">
        <v>4.7341046598937501E-2</v>
      </c>
      <c r="M9" s="17"/>
      <c r="N9" s="17">
        <v>0.13511531033743099</v>
      </c>
      <c r="O9" s="17">
        <v>0.100704321053047</v>
      </c>
      <c r="P9" s="17">
        <v>0.111899460836673</v>
      </c>
      <c r="Q9" s="17">
        <v>0.115264539681529</v>
      </c>
      <c r="R9" s="17"/>
      <c r="S9" s="17">
        <v>0.18171698224573499</v>
      </c>
      <c r="T9" s="17">
        <v>9.6823941539963806E-2</v>
      </c>
      <c r="U9" s="17">
        <v>9.8202933019688105E-2</v>
      </c>
      <c r="V9" s="17">
        <v>0.112756212115976</v>
      </c>
      <c r="W9" s="17">
        <v>8.2809105472186798E-2</v>
      </c>
      <c r="X9" s="17">
        <v>0.117921673013811</v>
      </c>
      <c r="Y9" s="17">
        <v>0.102595657864624</v>
      </c>
      <c r="Z9" s="17">
        <v>9.5728749060709398E-2</v>
      </c>
      <c r="AA9" s="17">
        <v>0.10656069371667</v>
      </c>
      <c r="AB9" s="17">
        <v>0.10526618444493099</v>
      </c>
      <c r="AC9" s="17">
        <v>0.123223394148711</v>
      </c>
      <c r="AD9" s="17">
        <v>0.14575275839298801</v>
      </c>
      <c r="AE9" s="17"/>
      <c r="AF9" s="17">
        <v>8.5797576078314397E-2</v>
      </c>
      <c r="AG9" s="17">
        <v>0.136878790039067</v>
      </c>
      <c r="AH9" s="17">
        <v>0.11304876259941</v>
      </c>
      <c r="AI9" s="17"/>
      <c r="AJ9" s="17">
        <v>8.2625981942614099E-2</v>
      </c>
      <c r="AK9" s="17">
        <v>0.15703744590336499</v>
      </c>
      <c r="AL9" s="17">
        <v>0.111982064300265</v>
      </c>
      <c r="AM9" s="17">
        <v>0.20664259532811</v>
      </c>
      <c r="AN9" s="17">
        <v>9.3158005411290296E-2</v>
      </c>
      <c r="AO9" s="17"/>
      <c r="AP9" s="17">
        <v>9.1714470873275403E-2</v>
      </c>
      <c r="AQ9" s="17">
        <v>0.15741348173810199</v>
      </c>
      <c r="AR9" s="17">
        <v>0.115202196130392</v>
      </c>
      <c r="AS9" s="17"/>
      <c r="AT9" s="17">
        <v>7.5915550436946005E-2</v>
      </c>
      <c r="AU9" s="17">
        <v>0.103917373484689</v>
      </c>
      <c r="AV9" s="17">
        <v>0.14895233639848701</v>
      </c>
      <c r="AW9" s="17">
        <v>0.16495634783036101</v>
      </c>
      <c r="AX9" s="17">
        <v>0.28463562922722302</v>
      </c>
      <c r="AY9" s="17"/>
      <c r="AZ9" s="17">
        <v>0.118312795030889</v>
      </c>
      <c r="BA9" s="17">
        <v>0.123639399889772</v>
      </c>
      <c r="BB9" s="17">
        <v>9.4061236658918301E-2</v>
      </c>
      <c r="BC9" s="17">
        <v>9.3512689825293399E-2</v>
      </c>
      <c r="BD9" s="17">
        <v>0.119051004153615</v>
      </c>
      <c r="BE9" s="17">
        <v>0.111883027142455</v>
      </c>
      <c r="BF9" s="17">
        <v>0.13270988592455299</v>
      </c>
      <c r="BG9" s="17">
        <v>9.1735685724395E-2</v>
      </c>
      <c r="BH9" s="17">
        <v>0.105750643787968</v>
      </c>
      <c r="BI9" s="17">
        <v>0.11663701620118</v>
      </c>
      <c r="BJ9" s="17">
        <v>0.133443604637562</v>
      </c>
      <c r="BK9" s="17">
        <v>0.142285487188195</v>
      </c>
      <c r="BL9" s="17">
        <v>0.104922191203095</v>
      </c>
      <c r="BM9" s="17">
        <v>0.113814236092253</v>
      </c>
      <c r="BN9" s="17">
        <v>0.14050896098169299</v>
      </c>
      <c r="BO9" s="17">
        <v>0.20800172925871699</v>
      </c>
      <c r="BP9" s="17"/>
      <c r="BQ9" s="17">
        <v>0.19002965771133801</v>
      </c>
      <c r="BR9" s="17">
        <v>8.4061499986291102E-2</v>
      </c>
    </row>
    <row r="10" spans="2:70" x14ac:dyDescent="0.35">
      <c r="B10" s="18" t="s">
        <v>137</v>
      </c>
      <c r="C10" s="17">
        <v>0.37218744734310599</v>
      </c>
      <c r="D10" s="17">
        <v>0.338080132523151</v>
      </c>
      <c r="E10" s="17">
        <v>0.40742439218094001</v>
      </c>
      <c r="F10" s="17"/>
      <c r="G10" s="17">
        <v>0.40863505785666199</v>
      </c>
      <c r="H10" s="17">
        <v>0.43146992122477301</v>
      </c>
      <c r="I10" s="17">
        <v>0.44657460916298097</v>
      </c>
      <c r="J10" s="17">
        <v>0.36480849974634699</v>
      </c>
      <c r="K10" s="17">
        <v>0.30998308034525301</v>
      </c>
      <c r="L10" s="17">
        <v>0.28664592684290802</v>
      </c>
      <c r="M10" s="17"/>
      <c r="N10" s="17">
        <v>0.38721835214921801</v>
      </c>
      <c r="O10" s="17">
        <v>0.39061182572333902</v>
      </c>
      <c r="P10" s="17">
        <v>0.37033215706982198</v>
      </c>
      <c r="Q10" s="17">
        <v>0.34130388639338</v>
      </c>
      <c r="R10" s="17"/>
      <c r="S10" s="17">
        <v>0.41321268990427901</v>
      </c>
      <c r="T10" s="17">
        <v>0.378819995718571</v>
      </c>
      <c r="U10" s="17">
        <v>0.36801431025127102</v>
      </c>
      <c r="V10" s="17">
        <v>0.35157891220427101</v>
      </c>
      <c r="W10" s="17">
        <v>0.38881525887560098</v>
      </c>
      <c r="X10" s="17">
        <v>0.35505795326869499</v>
      </c>
      <c r="Y10" s="17">
        <v>0.36094047558298697</v>
      </c>
      <c r="Z10" s="17">
        <v>0.31603439709347902</v>
      </c>
      <c r="AA10" s="17">
        <v>0.375329747789449</v>
      </c>
      <c r="AB10" s="17">
        <v>0.36923332210291498</v>
      </c>
      <c r="AC10" s="17">
        <v>0.35267577139685202</v>
      </c>
      <c r="AD10" s="17">
        <v>0.371949686244683</v>
      </c>
      <c r="AE10" s="17"/>
      <c r="AF10" s="17">
        <v>0.28743045525658201</v>
      </c>
      <c r="AG10" s="17">
        <v>0.42769346193192198</v>
      </c>
      <c r="AH10" s="17">
        <v>0.38087368991317799</v>
      </c>
      <c r="AI10" s="17"/>
      <c r="AJ10" s="17">
        <v>0.32807501118784899</v>
      </c>
      <c r="AK10" s="17">
        <v>0.43907668250036602</v>
      </c>
      <c r="AL10" s="17">
        <v>0.385406734194784</v>
      </c>
      <c r="AM10" s="17">
        <v>0.17257643283576701</v>
      </c>
      <c r="AN10" s="17">
        <v>0.33042138414095801</v>
      </c>
      <c r="AO10" s="17"/>
      <c r="AP10" s="17">
        <v>0.34773565450014798</v>
      </c>
      <c r="AQ10" s="17">
        <v>0.43518738281591002</v>
      </c>
      <c r="AR10" s="17">
        <v>0.409669323353544</v>
      </c>
      <c r="AS10" s="17"/>
      <c r="AT10" s="17">
        <v>0.31473671261449898</v>
      </c>
      <c r="AU10" s="17">
        <v>0.36737951837906602</v>
      </c>
      <c r="AV10" s="17">
        <v>0.43261080869264301</v>
      </c>
      <c r="AW10" s="17">
        <v>0.45115738234179498</v>
      </c>
      <c r="AX10" s="17">
        <v>0.34121716525375001</v>
      </c>
      <c r="AY10" s="17"/>
      <c r="AZ10" s="17">
        <v>0.24137273831484299</v>
      </c>
      <c r="BA10" s="17">
        <v>0.31026054834413902</v>
      </c>
      <c r="BB10" s="17">
        <v>0.33999268432183</v>
      </c>
      <c r="BC10" s="17">
        <v>0.38012421804911001</v>
      </c>
      <c r="BD10" s="17">
        <v>0.375318316116319</v>
      </c>
      <c r="BE10" s="17">
        <v>0.37602077634514097</v>
      </c>
      <c r="BF10" s="17">
        <v>0.39854354785357898</v>
      </c>
      <c r="BG10" s="17">
        <v>0.36977087121984997</v>
      </c>
      <c r="BH10" s="17">
        <v>0.39713560108197399</v>
      </c>
      <c r="BI10" s="17">
        <v>0.36840230689287001</v>
      </c>
      <c r="BJ10" s="17">
        <v>0.36030161491429702</v>
      </c>
      <c r="BK10" s="17">
        <v>0.432928304232919</v>
      </c>
      <c r="BL10" s="17">
        <v>0.44371361483194</v>
      </c>
      <c r="BM10" s="17">
        <v>0.39636452891875601</v>
      </c>
      <c r="BN10" s="17">
        <v>0.39437587329993601</v>
      </c>
      <c r="BO10" s="17">
        <v>0.34112453024401301</v>
      </c>
      <c r="BP10" s="17"/>
      <c r="BQ10" s="17">
        <v>0.43470595412493002</v>
      </c>
      <c r="BR10" s="17">
        <v>0.34639824810115399</v>
      </c>
    </row>
    <row r="11" spans="2:70" x14ac:dyDescent="0.35">
      <c r="B11" s="18" t="s">
        <v>214</v>
      </c>
      <c r="C11" s="17">
        <v>0.34922084930023101</v>
      </c>
      <c r="D11" s="17">
        <v>0.34736436078634803</v>
      </c>
      <c r="E11" s="17">
        <v>0.35275873045528799</v>
      </c>
      <c r="F11" s="17"/>
      <c r="G11" s="17">
        <v>0.275543410751664</v>
      </c>
      <c r="H11" s="17">
        <v>0.271091061396944</v>
      </c>
      <c r="I11" s="17">
        <v>0.27350685651018902</v>
      </c>
      <c r="J11" s="17">
        <v>0.34571075896840398</v>
      </c>
      <c r="K11" s="17">
        <v>0.42093044965600501</v>
      </c>
      <c r="L11" s="17">
        <v>0.47849401033378403</v>
      </c>
      <c r="M11" s="17"/>
      <c r="N11" s="17">
        <v>0.33893906260739498</v>
      </c>
      <c r="O11" s="17">
        <v>0.34816742395773498</v>
      </c>
      <c r="P11" s="17">
        <v>0.35423193708954398</v>
      </c>
      <c r="Q11" s="17">
        <v>0.35572242589860298</v>
      </c>
      <c r="R11" s="17"/>
      <c r="S11" s="17">
        <v>0.29371685940120501</v>
      </c>
      <c r="T11" s="17">
        <v>0.35811459010305902</v>
      </c>
      <c r="U11" s="17">
        <v>0.37580783121590899</v>
      </c>
      <c r="V11" s="17">
        <v>0.37075655636308003</v>
      </c>
      <c r="W11" s="17">
        <v>0.36598755793116999</v>
      </c>
      <c r="X11" s="17">
        <v>0.37591639732969201</v>
      </c>
      <c r="Y11" s="17">
        <v>0.34643344055342401</v>
      </c>
      <c r="Z11" s="17">
        <v>0.32650548324038697</v>
      </c>
      <c r="AA11" s="17">
        <v>0.34696394868987401</v>
      </c>
      <c r="AB11" s="17">
        <v>0.354439279873839</v>
      </c>
      <c r="AC11" s="17">
        <v>0.384980475327172</v>
      </c>
      <c r="AD11" s="17">
        <v>0.28541765181665901</v>
      </c>
      <c r="AE11" s="17"/>
      <c r="AF11" s="17">
        <v>0.41231046954620099</v>
      </c>
      <c r="AG11" s="17">
        <v>0.31434528969682501</v>
      </c>
      <c r="AH11" s="17">
        <v>0.344908746536704</v>
      </c>
      <c r="AI11" s="17"/>
      <c r="AJ11" s="17">
        <v>0.39584771605783597</v>
      </c>
      <c r="AK11" s="17">
        <v>0.27648215690585598</v>
      </c>
      <c r="AL11" s="17">
        <v>0.348922736667438</v>
      </c>
      <c r="AM11" s="17">
        <v>0.40128518161564197</v>
      </c>
      <c r="AN11" s="17">
        <v>0.39226417790446999</v>
      </c>
      <c r="AO11" s="17"/>
      <c r="AP11" s="17">
        <v>0.364125964007178</v>
      </c>
      <c r="AQ11" s="17">
        <v>0.296696531386138</v>
      </c>
      <c r="AR11" s="17">
        <v>0.32138092232266602</v>
      </c>
      <c r="AS11" s="17"/>
      <c r="AT11" s="17">
        <v>0.402878612687598</v>
      </c>
      <c r="AU11" s="17">
        <v>0.35111935174786102</v>
      </c>
      <c r="AV11" s="17">
        <v>0.29135888594693798</v>
      </c>
      <c r="AW11" s="17">
        <v>0.28253374438286</v>
      </c>
      <c r="AX11" s="17">
        <v>0.26004554250303602</v>
      </c>
      <c r="AY11" s="17"/>
      <c r="AZ11" s="17">
        <v>0.41533504759058498</v>
      </c>
      <c r="BA11" s="17">
        <v>0.365508193956887</v>
      </c>
      <c r="BB11" s="17">
        <v>0.408355104935405</v>
      </c>
      <c r="BC11" s="17">
        <v>0.36034532015221099</v>
      </c>
      <c r="BD11" s="17">
        <v>0.34958068712443402</v>
      </c>
      <c r="BE11" s="17">
        <v>0.34010854484048603</v>
      </c>
      <c r="BF11" s="17">
        <v>0.34242279908835299</v>
      </c>
      <c r="BG11" s="17">
        <v>0.35471604981616001</v>
      </c>
      <c r="BH11" s="17">
        <v>0.31184748977228599</v>
      </c>
      <c r="BI11" s="17">
        <v>0.36413867939307798</v>
      </c>
      <c r="BJ11" s="17">
        <v>0.33015111682153497</v>
      </c>
      <c r="BK11" s="17">
        <v>0.30759002674020097</v>
      </c>
      <c r="BL11" s="17">
        <v>0.279295734943589</v>
      </c>
      <c r="BM11" s="17">
        <v>0.35777543295456798</v>
      </c>
      <c r="BN11" s="17">
        <v>0.30584030152604702</v>
      </c>
      <c r="BO11" s="17">
        <v>0.31825919283690002</v>
      </c>
      <c r="BP11" s="17"/>
      <c r="BQ11" s="17">
        <v>0.28441586519561401</v>
      </c>
      <c r="BR11" s="17">
        <v>0.37660731306169198</v>
      </c>
    </row>
    <row r="12" spans="2:70" x14ac:dyDescent="0.35">
      <c r="B12" s="18" t="s">
        <v>139</v>
      </c>
      <c r="C12" s="17">
        <v>8.6830682406076706E-2</v>
      </c>
      <c r="D12" s="17">
        <v>0.10992603552794</v>
      </c>
      <c r="E12" s="17">
        <v>6.4381096845452901E-2</v>
      </c>
      <c r="F12" s="17"/>
      <c r="G12" s="17">
        <v>8.4119213271937707E-2</v>
      </c>
      <c r="H12" s="17">
        <v>6.2413049783544901E-2</v>
      </c>
      <c r="I12" s="17">
        <v>6.5572117790000203E-2</v>
      </c>
      <c r="J12" s="17">
        <v>9.3457628049892896E-2</v>
      </c>
      <c r="K12" s="17">
        <v>9.6662416125587597E-2</v>
      </c>
      <c r="L12" s="17">
        <v>0.11385738775823501</v>
      </c>
      <c r="M12" s="17"/>
      <c r="N12" s="17">
        <v>8.2296775071704201E-2</v>
      </c>
      <c r="O12" s="17">
        <v>8.8919408560369798E-2</v>
      </c>
      <c r="P12" s="17">
        <v>7.0886064041320404E-2</v>
      </c>
      <c r="Q12" s="17">
        <v>0.104717178885153</v>
      </c>
      <c r="R12" s="17"/>
      <c r="S12" s="17">
        <v>5.1675722043522901E-2</v>
      </c>
      <c r="T12" s="17">
        <v>0.104881658757403</v>
      </c>
      <c r="U12" s="17">
        <v>8.1257620206242803E-2</v>
      </c>
      <c r="V12" s="17">
        <v>9.9017789307985105E-2</v>
      </c>
      <c r="W12" s="17">
        <v>8.3877263020552303E-2</v>
      </c>
      <c r="X12" s="17">
        <v>8.0808522562473603E-2</v>
      </c>
      <c r="Y12" s="17">
        <v>0.11048023361774301</v>
      </c>
      <c r="Z12" s="17">
        <v>0.13952726815445099</v>
      </c>
      <c r="AA12" s="17">
        <v>8.6305020393608003E-2</v>
      </c>
      <c r="AB12" s="17">
        <v>7.4877964518668294E-2</v>
      </c>
      <c r="AC12" s="17">
        <v>6.1421353138967801E-2</v>
      </c>
      <c r="AD12" s="17">
        <v>0.123149100292973</v>
      </c>
      <c r="AE12" s="17"/>
      <c r="AF12" s="17">
        <v>0.11068076181377701</v>
      </c>
      <c r="AG12" s="17">
        <v>7.7014757606360701E-2</v>
      </c>
      <c r="AH12" s="17">
        <v>6.3807973205814397E-2</v>
      </c>
      <c r="AI12" s="17"/>
      <c r="AJ12" s="17">
        <v>0.111051624851635</v>
      </c>
      <c r="AK12" s="17">
        <v>7.1270707400165695E-2</v>
      </c>
      <c r="AL12" s="17">
        <v>0.102993049047284</v>
      </c>
      <c r="AM12" s="17">
        <v>0.111596909749478</v>
      </c>
      <c r="AN12" s="17">
        <v>6.4538321364384102E-2</v>
      </c>
      <c r="AO12" s="17"/>
      <c r="AP12" s="17">
        <v>0.116285144522027</v>
      </c>
      <c r="AQ12" s="17">
        <v>5.9959585392063197E-2</v>
      </c>
      <c r="AR12" s="17">
        <v>0.10117717772785299</v>
      </c>
      <c r="AS12" s="17"/>
      <c r="AT12" s="17">
        <v>0.104259432449739</v>
      </c>
      <c r="AU12" s="17">
        <v>9.3110981764822603E-2</v>
      </c>
      <c r="AV12" s="17">
        <v>7.0423898459454903E-2</v>
      </c>
      <c r="AW12" s="17">
        <v>6.0042016189218797E-2</v>
      </c>
      <c r="AX12" s="17">
        <v>0.100777676873128</v>
      </c>
      <c r="AY12" s="17"/>
      <c r="AZ12" s="17">
        <v>0.113045139964009</v>
      </c>
      <c r="BA12" s="17">
        <v>8.7389062010024304E-2</v>
      </c>
      <c r="BB12" s="17">
        <v>9.8062357579100506E-2</v>
      </c>
      <c r="BC12" s="17">
        <v>8.5129757463332206E-2</v>
      </c>
      <c r="BD12" s="17">
        <v>8.8130545522290299E-2</v>
      </c>
      <c r="BE12" s="17">
        <v>0.10083165518472301</v>
      </c>
      <c r="BF12" s="17">
        <v>6.3206252852935699E-2</v>
      </c>
      <c r="BG12" s="17">
        <v>0.105070281709097</v>
      </c>
      <c r="BH12" s="17">
        <v>7.7494032599316795E-2</v>
      </c>
      <c r="BI12" s="17">
        <v>5.2956878234111E-2</v>
      </c>
      <c r="BJ12" s="17">
        <v>8.9142597520646294E-2</v>
      </c>
      <c r="BK12" s="17">
        <v>6.53057931200276E-2</v>
      </c>
      <c r="BL12" s="17">
        <v>0.11600634848114801</v>
      </c>
      <c r="BM12" s="17">
        <v>7.4608954262598198E-2</v>
      </c>
      <c r="BN12" s="17">
        <v>0.100609105130109</v>
      </c>
      <c r="BO12" s="17">
        <v>8.1236971231215802E-2</v>
      </c>
      <c r="BP12" s="17"/>
      <c r="BQ12" s="17">
        <v>5.9987318168012199E-2</v>
      </c>
      <c r="BR12" s="17">
        <v>9.86795504035958E-2</v>
      </c>
    </row>
    <row r="13" spans="2:70" x14ac:dyDescent="0.35">
      <c r="B13" s="18" t="s">
        <v>140</v>
      </c>
      <c r="C13" s="17">
        <v>4.7316216841657502E-2</v>
      </c>
      <c r="D13" s="17">
        <v>5.8969550567470497E-2</v>
      </c>
      <c r="E13" s="17">
        <v>3.5275362267766799E-2</v>
      </c>
      <c r="F13" s="17"/>
      <c r="G13" s="17">
        <v>4.64942960543051E-2</v>
      </c>
      <c r="H13" s="17">
        <v>4.0015397520107299E-2</v>
      </c>
      <c r="I13" s="17">
        <v>3.4553172006483501E-2</v>
      </c>
      <c r="J13" s="17">
        <v>3.6599868894526003E-2</v>
      </c>
      <c r="K13" s="17">
        <v>7.6869710433525806E-2</v>
      </c>
      <c r="L13" s="17">
        <v>5.3189930229662702E-2</v>
      </c>
      <c r="M13" s="17"/>
      <c r="N13" s="17">
        <v>3.4376834530551501E-2</v>
      </c>
      <c r="O13" s="17">
        <v>4.0837338883232002E-2</v>
      </c>
      <c r="P13" s="17">
        <v>6.3530598386141807E-2</v>
      </c>
      <c r="Q13" s="17">
        <v>5.1116195033736801E-2</v>
      </c>
      <c r="R13" s="17"/>
      <c r="S13" s="17">
        <v>3.7297541250961103E-2</v>
      </c>
      <c r="T13" s="17">
        <v>3.0402182125322301E-2</v>
      </c>
      <c r="U13" s="17">
        <v>5.52336288369384E-2</v>
      </c>
      <c r="V13" s="17">
        <v>4.5814602661069598E-2</v>
      </c>
      <c r="W13" s="17">
        <v>4.2881411235830502E-2</v>
      </c>
      <c r="X13" s="17">
        <v>4.1961623297383198E-2</v>
      </c>
      <c r="Y13" s="17">
        <v>4.7206484222871103E-2</v>
      </c>
      <c r="Z13" s="17">
        <v>7.9740764567399605E-2</v>
      </c>
      <c r="AA13" s="17">
        <v>6.5432042860169307E-2</v>
      </c>
      <c r="AB13" s="17">
        <v>6.4506410787101107E-2</v>
      </c>
      <c r="AC13" s="17">
        <v>4.2515333658740599E-2</v>
      </c>
      <c r="AD13" s="17">
        <v>2.4450237925286101E-2</v>
      </c>
      <c r="AE13" s="17"/>
      <c r="AF13" s="17">
        <v>7.3299195185015403E-2</v>
      </c>
      <c r="AG13" s="17">
        <v>2.32419328650116E-2</v>
      </c>
      <c r="AH13" s="17">
        <v>6.16354310100799E-2</v>
      </c>
      <c r="AI13" s="17"/>
      <c r="AJ13" s="17">
        <v>5.4373641304673703E-2</v>
      </c>
      <c r="AK13" s="17">
        <v>3.1789511811085303E-2</v>
      </c>
      <c r="AL13" s="17">
        <v>3.3731646167344899E-2</v>
      </c>
      <c r="AM13" s="17">
        <v>8.3281380348666195E-2</v>
      </c>
      <c r="AN13" s="17">
        <v>7.8333765589642695E-2</v>
      </c>
      <c r="AO13" s="17"/>
      <c r="AP13" s="17">
        <v>5.1070252503838197E-2</v>
      </c>
      <c r="AQ13" s="17">
        <v>2.9315105103877401E-2</v>
      </c>
      <c r="AR13" s="17">
        <v>3.4369005284221599E-2</v>
      </c>
      <c r="AS13" s="17"/>
      <c r="AT13" s="17">
        <v>6.6276171147591503E-2</v>
      </c>
      <c r="AU13" s="17">
        <v>5.6895754081230203E-2</v>
      </c>
      <c r="AV13" s="17">
        <v>2.9762017772483301E-2</v>
      </c>
      <c r="AW13" s="17">
        <v>2.3004972230446299E-2</v>
      </c>
      <c r="AX13" s="17">
        <v>1.33239861428638E-2</v>
      </c>
      <c r="AY13" s="17"/>
      <c r="AZ13" s="17">
        <v>2.7752077432577901E-2</v>
      </c>
      <c r="BA13" s="17">
        <v>6.5273997980259499E-2</v>
      </c>
      <c r="BB13" s="17">
        <v>3.2372330155661003E-2</v>
      </c>
      <c r="BC13" s="17">
        <v>6.2491263254054401E-2</v>
      </c>
      <c r="BD13" s="17">
        <v>4.8342725690028003E-2</v>
      </c>
      <c r="BE13" s="17">
        <v>4.8965945742549602E-2</v>
      </c>
      <c r="BF13" s="17">
        <v>3.5018798079920498E-2</v>
      </c>
      <c r="BG13" s="17">
        <v>4.1703892289121601E-2</v>
      </c>
      <c r="BH13" s="17">
        <v>7.63887163713005E-2</v>
      </c>
      <c r="BI13" s="17">
        <v>7.07629778989535E-2</v>
      </c>
      <c r="BJ13" s="17">
        <v>5.0660545154019097E-2</v>
      </c>
      <c r="BK13" s="17">
        <v>3.0137408792435601E-2</v>
      </c>
      <c r="BL13" s="17">
        <v>2.66490870363503E-2</v>
      </c>
      <c r="BM13" s="17">
        <v>3.6984897488442803E-2</v>
      </c>
      <c r="BN13" s="17">
        <v>2.5962781048720001E-2</v>
      </c>
      <c r="BO13" s="17">
        <v>3.7865695584891203E-2</v>
      </c>
      <c r="BP13" s="17"/>
      <c r="BQ13" s="17">
        <v>2.3432319267158101E-2</v>
      </c>
      <c r="BR13" s="17">
        <v>5.7527819983308998E-2</v>
      </c>
    </row>
    <row r="14" spans="2:70" x14ac:dyDescent="0.35">
      <c r="B14" s="18" t="s">
        <v>129</v>
      </c>
      <c r="C14" s="17">
        <v>2.82349079551991E-2</v>
      </c>
      <c r="D14" s="17">
        <v>2.6331843024221299E-2</v>
      </c>
      <c r="E14" s="17">
        <v>3.0273445017423802E-2</v>
      </c>
      <c r="F14" s="17"/>
      <c r="G14" s="17">
        <v>3.8550928056626702E-2</v>
      </c>
      <c r="H14" s="17">
        <v>1.8613044370410801E-2</v>
      </c>
      <c r="I14" s="17">
        <v>2.8407655101869201E-2</v>
      </c>
      <c r="J14" s="17">
        <v>3.5673659867792501E-2</v>
      </c>
      <c r="K14" s="17">
        <v>3.19637897326258E-2</v>
      </c>
      <c r="L14" s="17">
        <v>2.0471698236473299E-2</v>
      </c>
      <c r="M14" s="17"/>
      <c r="N14" s="17">
        <v>2.2053665303700801E-2</v>
      </c>
      <c r="O14" s="17">
        <v>3.07596818222764E-2</v>
      </c>
      <c r="P14" s="17">
        <v>2.9119782576499401E-2</v>
      </c>
      <c r="Q14" s="17">
        <v>3.1875774107597302E-2</v>
      </c>
      <c r="R14" s="17"/>
      <c r="S14" s="17">
        <v>2.2380205154296701E-2</v>
      </c>
      <c r="T14" s="17">
        <v>3.09576317556804E-2</v>
      </c>
      <c r="U14" s="17">
        <v>2.1483676469950998E-2</v>
      </c>
      <c r="V14" s="17">
        <v>2.0075927347619399E-2</v>
      </c>
      <c r="W14" s="17">
        <v>3.5629403464659801E-2</v>
      </c>
      <c r="X14" s="17">
        <v>2.8333830527945299E-2</v>
      </c>
      <c r="Y14" s="17">
        <v>3.2343708158350998E-2</v>
      </c>
      <c r="Z14" s="17">
        <v>4.2463337883574301E-2</v>
      </c>
      <c r="AA14" s="17">
        <v>1.94085465502301E-2</v>
      </c>
      <c r="AB14" s="17">
        <v>3.1676838272545402E-2</v>
      </c>
      <c r="AC14" s="17">
        <v>3.5183672329556097E-2</v>
      </c>
      <c r="AD14" s="17">
        <v>4.9280565327410999E-2</v>
      </c>
      <c r="AE14" s="17"/>
      <c r="AF14" s="17">
        <v>3.0481542120109499E-2</v>
      </c>
      <c r="AG14" s="17">
        <v>2.0825767860813599E-2</v>
      </c>
      <c r="AH14" s="17">
        <v>3.5725396734813099E-2</v>
      </c>
      <c r="AI14" s="17"/>
      <c r="AJ14" s="17">
        <v>2.8026024655392199E-2</v>
      </c>
      <c r="AK14" s="17">
        <v>2.4343495479162699E-2</v>
      </c>
      <c r="AL14" s="17">
        <v>1.6963769622882999E-2</v>
      </c>
      <c r="AM14" s="17">
        <v>2.4617500122337599E-2</v>
      </c>
      <c r="AN14" s="17">
        <v>4.1284345589254201E-2</v>
      </c>
      <c r="AO14" s="17"/>
      <c r="AP14" s="17">
        <v>2.9068513593533199E-2</v>
      </c>
      <c r="AQ14" s="17">
        <v>2.1427913563909901E-2</v>
      </c>
      <c r="AR14" s="17">
        <v>1.8201375181322799E-2</v>
      </c>
      <c r="AS14" s="17"/>
      <c r="AT14" s="17">
        <v>3.5933520663625498E-2</v>
      </c>
      <c r="AU14" s="17">
        <v>2.7577020542331299E-2</v>
      </c>
      <c r="AV14" s="17">
        <v>2.6892052729993801E-2</v>
      </c>
      <c r="AW14" s="17">
        <v>1.8305537025318199E-2</v>
      </c>
      <c r="AX14" s="17">
        <v>0</v>
      </c>
      <c r="AY14" s="17"/>
      <c r="AZ14" s="17">
        <v>8.4182201667096002E-2</v>
      </c>
      <c r="BA14" s="17">
        <v>4.7928797818918401E-2</v>
      </c>
      <c r="BB14" s="17">
        <v>2.7156286349086099E-2</v>
      </c>
      <c r="BC14" s="17">
        <v>1.83967512559986E-2</v>
      </c>
      <c r="BD14" s="17">
        <v>1.9576721393313699E-2</v>
      </c>
      <c r="BE14" s="17">
        <v>2.2190050744644502E-2</v>
      </c>
      <c r="BF14" s="17">
        <v>2.8098716200658701E-2</v>
      </c>
      <c r="BG14" s="17">
        <v>3.7003219241376499E-2</v>
      </c>
      <c r="BH14" s="17">
        <v>3.1383516387155502E-2</v>
      </c>
      <c r="BI14" s="17">
        <v>2.7102141379807598E-2</v>
      </c>
      <c r="BJ14" s="17">
        <v>3.6300520951940897E-2</v>
      </c>
      <c r="BK14" s="17">
        <v>2.17529799262219E-2</v>
      </c>
      <c r="BL14" s="17">
        <v>2.94130235038782E-2</v>
      </c>
      <c r="BM14" s="17">
        <v>2.0451950283383102E-2</v>
      </c>
      <c r="BN14" s="17">
        <v>3.2702978013495199E-2</v>
      </c>
      <c r="BO14" s="17">
        <v>1.35118808442633E-2</v>
      </c>
      <c r="BP14" s="17"/>
      <c r="BQ14" s="17">
        <v>7.4288855329473699E-3</v>
      </c>
      <c r="BR14" s="17">
        <v>3.67255684639579E-2</v>
      </c>
    </row>
    <row r="15" spans="2:70" x14ac:dyDescent="0.35">
      <c r="B15" s="18" t="s">
        <v>141</v>
      </c>
      <c r="C15" s="21">
        <v>0.488397343496836</v>
      </c>
      <c r="D15" s="21">
        <v>0.45740821009402</v>
      </c>
      <c r="E15" s="21">
        <v>0.51731136541406797</v>
      </c>
      <c r="F15" s="21"/>
      <c r="G15" s="21">
        <v>0.55529215186546599</v>
      </c>
      <c r="H15" s="21">
        <v>0.60786744692899297</v>
      </c>
      <c r="I15" s="21">
        <v>0.59796019859145799</v>
      </c>
      <c r="J15" s="21">
        <v>0.48855808421938501</v>
      </c>
      <c r="K15" s="21">
        <v>0.37357363405225502</v>
      </c>
      <c r="L15" s="21">
        <v>0.33398697344184503</v>
      </c>
      <c r="M15" s="21"/>
      <c r="N15" s="21">
        <v>0.52233366248664903</v>
      </c>
      <c r="O15" s="21">
        <v>0.49131614677638702</v>
      </c>
      <c r="P15" s="21">
        <v>0.48223161790649399</v>
      </c>
      <c r="Q15" s="21">
        <v>0.45656842607490999</v>
      </c>
      <c r="R15" s="21"/>
      <c r="S15" s="21">
        <v>0.59492967215001402</v>
      </c>
      <c r="T15" s="21">
        <v>0.47564393725853499</v>
      </c>
      <c r="U15" s="21">
        <v>0.46621724327095898</v>
      </c>
      <c r="V15" s="21">
        <v>0.46433512432024598</v>
      </c>
      <c r="W15" s="21">
        <v>0.47162436434778698</v>
      </c>
      <c r="X15" s="21">
        <v>0.472979626282506</v>
      </c>
      <c r="Y15" s="21">
        <v>0.46353613344761102</v>
      </c>
      <c r="Z15" s="21">
        <v>0.41176314615418802</v>
      </c>
      <c r="AA15" s="21">
        <v>0.48189044150611798</v>
      </c>
      <c r="AB15" s="21">
        <v>0.47449950654784601</v>
      </c>
      <c r="AC15" s="21">
        <v>0.475899165545563</v>
      </c>
      <c r="AD15" s="21">
        <v>0.51770244463767101</v>
      </c>
      <c r="AE15" s="21"/>
      <c r="AF15" s="21">
        <v>0.37322803133489602</v>
      </c>
      <c r="AG15" s="21">
        <v>0.56457225197098904</v>
      </c>
      <c r="AH15" s="21">
        <v>0.49392245251258798</v>
      </c>
      <c r="AI15" s="21"/>
      <c r="AJ15" s="21">
        <v>0.41070099313046299</v>
      </c>
      <c r="AK15" s="21">
        <v>0.59611412840373001</v>
      </c>
      <c r="AL15" s="21">
        <v>0.49738879849504902</v>
      </c>
      <c r="AM15" s="21">
        <v>0.37921902816387698</v>
      </c>
      <c r="AN15" s="21">
        <v>0.423579389552249</v>
      </c>
      <c r="AO15" s="21"/>
      <c r="AP15" s="21">
        <v>0.43945012537342398</v>
      </c>
      <c r="AQ15" s="21">
        <v>0.59260086455401195</v>
      </c>
      <c r="AR15" s="21">
        <v>0.52487151948393596</v>
      </c>
      <c r="AS15" s="21"/>
      <c r="AT15" s="21">
        <v>0.39065226305144501</v>
      </c>
      <c r="AU15" s="21">
        <v>0.47129689186375501</v>
      </c>
      <c r="AV15" s="21">
        <v>0.58156314509113005</v>
      </c>
      <c r="AW15" s="21">
        <v>0.61611373017215598</v>
      </c>
      <c r="AX15" s="21">
        <v>0.62585279448097197</v>
      </c>
      <c r="AY15" s="21"/>
      <c r="AZ15" s="21">
        <v>0.359685533345732</v>
      </c>
      <c r="BA15" s="21">
        <v>0.43389994823390998</v>
      </c>
      <c r="BB15" s="21">
        <v>0.43405392098074802</v>
      </c>
      <c r="BC15" s="21">
        <v>0.47363690787440399</v>
      </c>
      <c r="BD15" s="21">
        <v>0.49436932026993402</v>
      </c>
      <c r="BE15" s="21">
        <v>0.48790380348759599</v>
      </c>
      <c r="BF15" s="21">
        <v>0.53125343377813194</v>
      </c>
      <c r="BG15" s="21">
        <v>0.46150655694424503</v>
      </c>
      <c r="BH15" s="21">
        <v>0.50288624486994205</v>
      </c>
      <c r="BI15" s="21">
        <v>0.48503932309405001</v>
      </c>
      <c r="BJ15" s="21">
        <v>0.49374521955185902</v>
      </c>
      <c r="BK15" s="21">
        <v>0.57521379142111395</v>
      </c>
      <c r="BL15" s="21">
        <v>0.54863580603503403</v>
      </c>
      <c r="BM15" s="21">
        <v>0.51017876501100801</v>
      </c>
      <c r="BN15" s="21">
        <v>0.53488483428162903</v>
      </c>
      <c r="BO15" s="21">
        <v>0.54912625950272997</v>
      </c>
      <c r="BP15" s="21"/>
      <c r="BQ15" s="21">
        <v>0.62473561183626802</v>
      </c>
      <c r="BR15" s="21">
        <v>0.43045974808744503</v>
      </c>
    </row>
    <row r="16" spans="2:70" x14ac:dyDescent="0.35">
      <c r="B16" s="18" t="s">
        <v>142</v>
      </c>
      <c r="C16" s="21">
        <v>0.13414689924773401</v>
      </c>
      <c r="D16" s="21">
        <v>0.168895586095411</v>
      </c>
      <c r="E16" s="21">
        <v>9.9656459113219797E-2</v>
      </c>
      <c r="F16" s="21"/>
      <c r="G16" s="21">
        <v>0.13061350932624299</v>
      </c>
      <c r="H16" s="21">
        <v>0.102428447303652</v>
      </c>
      <c r="I16" s="21">
        <v>0.100125289796484</v>
      </c>
      <c r="J16" s="21">
        <v>0.13005749694441901</v>
      </c>
      <c r="K16" s="21">
        <v>0.17353212655911299</v>
      </c>
      <c r="L16" s="21">
        <v>0.16704731798789699</v>
      </c>
      <c r="M16" s="21"/>
      <c r="N16" s="21">
        <v>0.11667360960225601</v>
      </c>
      <c r="O16" s="21">
        <v>0.12975674744360199</v>
      </c>
      <c r="P16" s="21">
        <v>0.134416662427462</v>
      </c>
      <c r="Q16" s="21">
        <v>0.15583337391888999</v>
      </c>
      <c r="R16" s="21"/>
      <c r="S16" s="21">
        <v>8.8973263294484004E-2</v>
      </c>
      <c r="T16" s="21">
        <v>0.13528384088272599</v>
      </c>
      <c r="U16" s="21">
        <v>0.136491249043181</v>
      </c>
      <c r="V16" s="21">
        <v>0.14483239196905501</v>
      </c>
      <c r="W16" s="21">
        <v>0.12675867425638301</v>
      </c>
      <c r="X16" s="21">
        <v>0.122770145859857</v>
      </c>
      <c r="Y16" s="21">
        <v>0.157686717840614</v>
      </c>
      <c r="Z16" s="21">
        <v>0.21926803272185</v>
      </c>
      <c r="AA16" s="21">
        <v>0.151737063253777</v>
      </c>
      <c r="AB16" s="21">
        <v>0.139384375305769</v>
      </c>
      <c r="AC16" s="21">
        <v>0.103936686797708</v>
      </c>
      <c r="AD16" s="21">
        <v>0.14759933821825899</v>
      </c>
      <c r="AE16" s="21"/>
      <c r="AF16" s="21">
        <v>0.18397995699879199</v>
      </c>
      <c r="AG16" s="21">
        <v>0.10025669047137201</v>
      </c>
      <c r="AH16" s="21">
        <v>0.12544340421589401</v>
      </c>
      <c r="AI16" s="21"/>
      <c r="AJ16" s="21">
        <v>0.16542526615630901</v>
      </c>
      <c r="AK16" s="21">
        <v>0.103060219211251</v>
      </c>
      <c r="AL16" s="21">
        <v>0.13672469521462899</v>
      </c>
      <c r="AM16" s="21">
        <v>0.194878290098144</v>
      </c>
      <c r="AN16" s="21">
        <v>0.14287208695402701</v>
      </c>
      <c r="AO16" s="21"/>
      <c r="AP16" s="21">
        <v>0.16735539702586499</v>
      </c>
      <c r="AQ16" s="21">
        <v>8.9274690495940598E-2</v>
      </c>
      <c r="AR16" s="21">
        <v>0.13554618301207499</v>
      </c>
      <c r="AS16" s="21"/>
      <c r="AT16" s="21">
        <v>0.170535603597331</v>
      </c>
      <c r="AU16" s="21">
        <v>0.15000673584605301</v>
      </c>
      <c r="AV16" s="21">
        <v>0.100185916231938</v>
      </c>
      <c r="AW16" s="21">
        <v>8.3046988419665096E-2</v>
      </c>
      <c r="AX16" s="21">
        <v>0.11410166301599201</v>
      </c>
      <c r="AY16" s="21"/>
      <c r="AZ16" s="21">
        <v>0.14079721739658699</v>
      </c>
      <c r="BA16" s="21">
        <v>0.15266305999028401</v>
      </c>
      <c r="BB16" s="21">
        <v>0.13043468773476199</v>
      </c>
      <c r="BC16" s="21">
        <v>0.147621020717387</v>
      </c>
      <c r="BD16" s="21">
        <v>0.136473271212318</v>
      </c>
      <c r="BE16" s="21">
        <v>0.14979760092727301</v>
      </c>
      <c r="BF16" s="21">
        <v>9.8225050932856106E-2</v>
      </c>
      <c r="BG16" s="21">
        <v>0.14677417399821799</v>
      </c>
      <c r="BH16" s="21">
        <v>0.15388274897061699</v>
      </c>
      <c r="BI16" s="21">
        <v>0.12371985613306501</v>
      </c>
      <c r="BJ16" s="21">
        <v>0.13980314267466501</v>
      </c>
      <c r="BK16" s="21">
        <v>9.5443201912463194E-2</v>
      </c>
      <c r="BL16" s="21">
        <v>0.14265543551749901</v>
      </c>
      <c r="BM16" s="21">
        <v>0.111593851751041</v>
      </c>
      <c r="BN16" s="21">
        <v>0.126571886178829</v>
      </c>
      <c r="BO16" s="21">
        <v>0.119102666816107</v>
      </c>
      <c r="BP16" s="21"/>
      <c r="BQ16" s="21">
        <v>8.3419637435170294E-2</v>
      </c>
      <c r="BR16" s="21">
        <v>0.15620737038690499</v>
      </c>
    </row>
    <row r="17" spans="2:70" x14ac:dyDescent="0.35">
      <c r="B17" s="18" t="s">
        <v>143</v>
      </c>
      <c r="C17" s="22">
        <v>0.35425044424910201</v>
      </c>
      <c r="D17" s="22">
        <v>0.288512623998609</v>
      </c>
      <c r="E17" s="22">
        <v>0.417654906300849</v>
      </c>
      <c r="F17" s="22"/>
      <c r="G17" s="22">
        <v>0.42467864253922299</v>
      </c>
      <c r="H17" s="22">
        <v>0.505438999625341</v>
      </c>
      <c r="I17" s="22">
        <v>0.497834908794974</v>
      </c>
      <c r="J17" s="22">
        <v>0.35850058727496598</v>
      </c>
      <c r="K17" s="22">
        <v>0.20004150749314201</v>
      </c>
      <c r="L17" s="22">
        <v>0.16693965545394801</v>
      </c>
      <c r="M17" s="22"/>
      <c r="N17" s="22">
        <v>0.405660052884393</v>
      </c>
      <c r="O17" s="22">
        <v>0.36155939933278503</v>
      </c>
      <c r="P17" s="22">
        <v>0.34781495547903202</v>
      </c>
      <c r="Q17" s="22">
        <v>0.30073505215601998</v>
      </c>
      <c r="R17" s="22"/>
      <c r="S17" s="22">
        <v>0.50595640885552995</v>
      </c>
      <c r="T17" s="22">
        <v>0.340360096375809</v>
      </c>
      <c r="U17" s="22">
        <v>0.32972599422777799</v>
      </c>
      <c r="V17" s="22">
        <v>0.31950273235119098</v>
      </c>
      <c r="W17" s="22">
        <v>0.344865690091404</v>
      </c>
      <c r="X17" s="22">
        <v>0.35020948042264899</v>
      </c>
      <c r="Y17" s="22">
        <v>0.30584941560699702</v>
      </c>
      <c r="Z17" s="22">
        <v>0.19249511343233799</v>
      </c>
      <c r="AA17" s="22">
        <v>0.33015337825234098</v>
      </c>
      <c r="AB17" s="22">
        <v>0.33511513124207698</v>
      </c>
      <c r="AC17" s="22">
        <v>0.37196247874785499</v>
      </c>
      <c r="AD17" s="22">
        <v>0.37010310641941202</v>
      </c>
      <c r="AE17" s="22"/>
      <c r="AF17" s="22">
        <v>0.18924807433610399</v>
      </c>
      <c r="AG17" s="22">
        <v>0.464315561499617</v>
      </c>
      <c r="AH17" s="22">
        <v>0.36847904829669398</v>
      </c>
      <c r="AI17" s="22"/>
      <c r="AJ17" s="22">
        <v>0.24527572697415401</v>
      </c>
      <c r="AK17" s="22">
        <v>0.49305390919247899</v>
      </c>
      <c r="AL17" s="22">
        <v>0.36066410328041998</v>
      </c>
      <c r="AM17" s="22">
        <v>0.18434073806573201</v>
      </c>
      <c r="AN17" s="22">
        <v>0.28070730259822202</v>
      </c>
      <c r="AO17" s="22"/>
      <c r="AP17" s="22">
        <v>0.27209472834755899</v>
      </c>
      <c r="AQ17" s="22">
        <v>0.50332617405807101</v>
      </c>
      <c r="AR17" s="22">
        <v>0.38932533647186102</v>
      </c>
      <c r="AS17" s="22"/>
      <c r="AT17" s="22">
        <v>0.22011665945411399</v>
      </c>
      <c r="AU17" s="22">
        <v>0.321290156017702</v>
      </c>
      <c r="AV17" s="22">
        <v>0.48137722885919199</v>
      </c>
      <c r="AW17" s="22">
        <v>0.53306674175249102</v>
      </c>
      <c r="AX17" s="22">
        <v>0.51175113146497997</v>
      </c>
      <c r="AY17" s="22"/>
      <c r="AZ17" s="22">
        <v>0.21888831594914501</v>
      </c>
      <c r="BA17" s="22">
        <v>0.28123688824362603</v>
      </c>
      <c r="BB17" s="22">
        <v>0.303619233245986</v>
      </c>
      <c r="BC17" s="22">
        <v>0.32601588715701701</v>
      </c>
      <c r="BD17" s="22">
        <v>0.35789604905761502</v>
      </c>
      <c r="BE17" s="22">
        <v>0.33810620256032298</v>
      </c>
      <c r="BF17" s="22">
        <v>0.43302838284527601</v>
      </c>
      <c r="BG17" s="22">
        <v>0.31473238294602701</v>
      </c>
      <c r="BH17" s="22">
        <v>0.349003495899324</v>
      </c>
      <c r="BI17" s="22">
        <v>0.36131946696098599</v>
      </c>
      <c r="BJ17" s="22">
        <v>0.35394207687719398</v>
      </c>
      <c r="BK17" s="22">
        <v>0.47977058950865098</v>
      </c>
      <c r="BL17" s="22">
        <v>0.40598037051753599</v>
      </c>
      <c r="BM17" s="22">
        <v>0.39858491325996698</v>
      </c>
      <c r="BN17" s="22">
        <v>0.4083129481028</v>
      </c>
      <c r="BO17" s="22">
        <v>0.43002359268662299</v>
      </c>
      <c r="BP17" s="22"/>
      <c r="BQ17" s="22">
        <v>0.54131597440109802</v>
      </c>
      <c r="BR17" s="22">
        <v>0.27425237770054001</v>
      </c>
    </row>
    <row r="18" spans="2:70" x14ac:dyDescent="0.35">
      <c r="B18" s="16"/>
    </row>
    <row r="19" spans="2:70" x14ac:dyDescent="0.35">
      <c r="B19" t="s">
        <v>98</v>
      </c>
    </row>
    <row r="20" spans="2:70" x14ac:dyDescent="0.35">
      <c r="B20" t="s">
        <v>99</v>
      </c>
    </row>
    <row r="22" spans="2:70" x14ac:dyDescent="0.35">
      <c r="B22" s="8" t="str">
        <f>HYPERLINK("#'Contents'!A1", "Return to Contents")</f>
        <v>Return to Contents</v>
      </c>
    </row>
  </sheetData>
  <mergeCells count="11">
    <mergeCell ref="BQ5:BR5"/>
    <mergeCell ref="D5:E5"/>
    <mergeCell ref="G5:L5"/>
    <mergeCell ref="N5:Q5"/>
    <mergeCell ref="S5:AD5"/>
    <mergeCell ref="AF5:AH5"/>
    <mergeCell ref="D2:BJ2"/>
    <mergeCell ref="AJ5:AN5"/>
    <mergeCell ref="AP5:AR5"/>
    <mergeCell ref="AT5:AX5"/>
    <mergeCell ref="AZ5:BO5"/>
  </mergeCells>
  <pageMargins left="0.7" right="0.7" top="0.75" bottom="0.75" header="0.3" footer="0.3"/>
  <pageSetup paperSize="9" orientation="portrait" horizontalDpi="300" verticalDpi="300"/>
  <drawing r:id="rId1"/>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dimension ref="B2:BR22"/>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67" width="10.7265625" customWidth="1"/>
    <col min="68" max="68" width="2.1796875" customWidth="1"/>
    <col min="69" max="70" width="10.7265625" customWidth="1"/>
    <col min="71" max="71" width="2.1796875" customWidth="1"/>
  </cols>
  <sheetData>
    <row r="2" spans="2:70" ht="40" customHeight="1" x14ac:dyDescent="0.35">
      <c r="D2" s="29" t="s">
        <v>355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row>
    <row r="5" spans="2:70" ht="30" customHeight="1" x14ac:dyDescent="0.35">
      <c r="B5" s="15"/>
      <c r="C5" s="15"/>
      <c r="D5" s="30" t="s">
        <v>74</v>
      </c>
      <c r="E5" s="30"/>
      <c r="F5" s="15"/>
      <c r="G5" s="30" t="s">
        <v>75</v>
      </c>
      <c r="H5" s="30"/>
      <c r="I5" s="30"/>
      <c r="J5" s="30"/>
      <c r="K5" s="30"/>
      <c r="L5" s="30"/>
      <c r="M5" s="15"/>
      <c r="N5" s="30" t="s">
        <v>76</v>
      </c>
      <c r="O5" s="30"/>
      <c r="P5" s="30"/>
      <c r="Q5" s="30"/>
      <c r="R5" s="15"/>
      <c r="S5" s="30" t="s">
        <v>77</v>
      </c>
      <c r="T5" s="30"/>
      <c r="U5" s="30"/>
      <c r="V5" s="30"/>
      <c r="W5" s="30"/>
      <c r="X5" s="30"/>
      <c r="Y5" s="30"/>
      <c r="Z5" s="30"/>
      <c r="AA5" s="30"/>
      <c r="AB5" s="30"/>
      <c r="AC5" s="30"/>
      <c r="AD5" s="30"/>
      <c r="AE5" s="15"/>
      <c r="AF5" s="30" t="s">
        <v>78</v>
      </c>
      <c r="AG5" s="30"/>
      <c r="AH5" s="30"/>
      <c r="AI5" s="15"/>
      <c r="AJ5" s="30" t="s">
        <v>79</v>
      </c>
      <c r="AK5" s="30"/>
      <c r="AL5" s="30"/>
      <c r="AM5" s="30"/>
      <c r="AN5" s="30"/>
      <c r="AO5" s="15"/>
      <c r="AP5" s="30" t="s">
        <v>80</v>
      </c>
      <c r="AQ5" s="30"/>
      <c r="AR5" s="30"/>
      <c r="AS5" s="15"/>
      <c r="AT5" s="30" t="s">
        <v>81</v>
      </c>
      <c r="AU5" s="30"/>
      <c r="AV5" s="30"/>
      <c r="AW5" s="30"/>
      <c r="AX5" s="30"/>
      <c r="AY5" s="15"/>
      <c r="AZ5" s="30" t="s">
        <v>82</v>
      </c>
      <c r="BA5" s="30"/>
      <c r="BB5" s="30"/>
      <c r="BC5" s="30"/>
      <c r="BD5" s="30"/>
      <c r="BE5" s="30"/>
      <c r="BF5" s="30"/>
      <c r="BG5" s="30"/>
      <c r="BH5" s="30"/>
      <c r="BI5" s="30"/>
      <c r="BJ5" s="30"/>
      <c r="BK5" s="30"/>
      <c r="BL5" s="30"/>
      <c r="BM5" s="30"/>
      <c r="BN5" s="30"/>
      <c r="BO5" s="30"/>
      <c r="BP5" s="15"/>
      <c r="BQ5" s="30" t="s">
        <v>83</v>
      </c>
      <c r="BR5" s="30"/>
    </row>
    <row r="6" spans="2:7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46</v>
      </c>
      <c r="AQ6" s="12" t="s">
        <v>47</v>
      </c>
      <c r="AR6" s="12" t="s">
        <v>50</v>
      </c>
      <c r="AT6" s="12" t="s">
        <v>51</v>
      </c>
      <c r="AU6" s="12" t="s">
        <v>52</v>
      </c>
      <c r="AV6" s="12" t="s">
        <v>53</v>
      </c>
      <c r="AW6" s="12" t="s">
        <v>54</v>
      </c>
      <c r="AX6" s="12" t="s">
        <v>55</v>
      </c>
      <c r="AZ6" s="12" t="s">
        <v>56</v>
      </c>
      <c r="BA6" s="12" t="s">
        <v>57</v>
      </c>
      <c r="BB6" s="12" t="s">
        <v>58</v>
      </c>
      <c r="BC6" s="12" t="s">
        <v>59</v>
      </c>
      <c r="BD6" s="12" t="s">
        <v>60</v>
      </c>
      <c r="BE6" s="12" t="s">
        <v>61</v>
      </c>
      <c r="BF6" s="12" t="s">
        <v>62</v>
      </c>
      <c r="BG6" s="12" t="s">
        <v>63</v>
      </c>
      <c r="BH6" s="12" t="s">
        <v>64</v>
      </c>
      <c r="BI6" s="12" t="s">
        <v>65</v>
      </c>
      <c r="BJ6" s="12" t="s">
        <v>66</v>
      </c>
      <c r="BK6" s="12" t="s">
        <v>67</v>
      </c>
      <c r="BL6" s="12" t="s">
        <v>68</v>
      </c>
      <c r="BM6" s="12" t="s">
        <v>69</v>
      </c>
      <c r="BN6" s="12" t="s">
        <v>70</v>
      </c>
      <c r="BO6" s="12" t="s">
        <v>71</v>
      </c>
      <c r="BQ6" s="12" t="s">
        <v>72</v>
      </c>
      <c r="BR6" s="12" t="s">
        <v>73</v>
      </c>
    </row>
    <row r="7" spans="2:70" ht="30" customHeight="1" x14ac:dyDescent="0.35">
      <c r="B7" s="10" t="s">
        <v>19</v>
      </c>
      <c r="C7" s="10">
        <v>4012</v>
      </c>
      <c r="D7" s="10">
        <v>1971</v>
      </c>
      <c r="E7" s="10">
        <v>2028</v>
      </c>
      <c r="F7" s="10"/>
      <c r="G7" s="10">
        <v>497</v>
      </c>
      <c r="H7" s="10">
        <v>704</v>
      </c>
      <c r="I7" s="10">
        <v>694</v>
      </c>
      <c r="J7" s="10">
        <v>693</v>
      </c>
      <c r="K7" s="10">
        <v>571</v>
      </c>
      <c r="L7" s="10">
        <v>853</v>
      </c>
      <c r="M7" s="10"/>
      <c r="N7" s="10">
        <v>1178</v>
      </c>
      <c r="O7" s="10">
        <v>1131</v>
      </c>
      <c r="P7" s="10">
        <v>781</v>
      </c>
      <c r="Q7" s="10">
        <v>909</v>
      </c>
      <c r="R7" s="10"/>
      <c r="S7" s="10">
        <v>563</v>
      </c>
      <c r="T7" s="10">
        <v>553</v>
      </c>
      <c r="U7" s="10">
        <v>314</v>
      </c>
      <c r="V7" s="10">
        <v>343</v>
      </c>
      <c r="W7" s="10">
        <v>293</v>
      </c>
      <c r="X7" s="10">
        <v>376</v>
      </c>
      <c r="Y7" s="10">
        <v>336</v>
      </c>
      <c r="Z7" s="10">
        <v>171</v>
      </c>
      <c r="AA7" s="10">
        <v>447</v>
      </c>
      <c r="AB7" s="10">
        <v>337</v>
      </c>
      <c r="AC7" s="10">
        <v>188</v>
      </c>
      <c r="AD7" s="10">
        <v>91</v>
      </c>
      <c r="AE7" s="10"/>
      <c r="AF7" s="10">
        <v>1421</v>
      </c>
      <c r="AG7" s="10">
        <v>1665</v>
      </c>
      <c r="AH7" s="10">
        <v>577</v>
      </c>
      <c r="AI7" s="10"/>
      <c r="AJ7" s="10">
        <v>1433</v>
      </c>
      <c r="AK7" s="10">
        <v>1082</v>
      </c>
      <c r="AL7" s="10">
        <v>299</v>
      </c>
      <c r="AM7" s="10">
        <v>42</v>
      </c>
      <c r="AN7" s="10">
        <v>541</v>
      </c>
      <c r="AO7" s="10"/>
      <c r="AP7" s="10">
        <v>878</v>
      </c>
      <c r="AQ7" s="10">
        <v>1369</v>
      </c>
      <c r="AR7" s="10">
        <v>264</v>
      </c>
      <c r="AS7" s="10"/>
      <c r="AT7" s="10">
        <v>929</v>
      </c>
      <c r="AU7" s="10">
        <v>932</v>
      </c>
      <c r="AV7" s="10">
        <v>1096</v>
      </c>
      <c r="AW7" s="10">
        <v>455</v>
      </c>
      <c r="AX7" s="10">
        <v>62</v>
      </c>
      <c r="AY7" s="10"/>
      <c r="AZ7" s="10">
        <v>33</v>
      </c>
      <c r="BA7" s="10">
        <v>185</v>
      </c>
      <c r="BB7" s="10">
        <v>256</v>
      </c>
      <c r="BC7" s="10">
        <v>269</v>
      </c>
      <c r="BD7" s="10">
        <v>403</v>
      </c>
      <c r="BE7" s="10">
        <v>436</v>
      </c>
      <c r="BF7" s="10">
        <v>391</v>
      </c>
      <c r="BG7" s="10">
        <v>312</v>
      </c>
      <c r="BH7" s="10">
        <v>253</v>
      </c>
      <c r="BI7" s="10">
        <v>211</v>
      </c>
      <c r="BJ7" s="10">
        <v>336</v>
      </c>
      <c r="BK7" s="10">
        <v>187</v>
      </c>
      <c r="BL7" s="10">
        <v>180</v>
      </c>
      <c r="BM7" s="10">
        <v>103</v>
      </c>
      <c r="BN7" s="10">
        <v>95</v>
      </c>
      <c r="BO7" s="10">
        <v>161</v>
      </c>
      <c r="BP7" s="10"/>
      <c r="BQ7" s="10">
        <v>1235</v>
      </c>
      <c r="BR7" s="10">
        <v>2665</v>
      </c>
    </row>
    <row r="8" spans="2:70" ht="30" customHeight="1" x14ac:dyDescent="0.35">
      <c r="B8" s="11" t="s">
        <v>20</v>
      </c>
      <c r="C8" s="11">
        <v>4012</v>
      </c>
      <c r="D8" s="11">
        <v>1975</v>
      </c>
      <c r="E8" s="11">
        <v>2024</v>
      </c>
      <c r="F8" s="11"/>
      <c r="G8" s="11">
        <v>558</v>
      </c>
      <c r="H8" s="11">
        <v>682</v>
      </c>
      <c r="I8" s="11">
        <v>685</v>
      </c>
      <c r="J8" s="11">
        <v>686</v>
      </c>
      <c r="K8" s="11">
        <v>562</v>
      </c>
      <c r="L8" s="11">
        <v>839</v>
      </c>
      <c r="M8" s="11"/>
      <c r="N8" s="11">
        <v>1080</v>
      </c>
      <c r="O8" s="11">
        <v>1039</v>
      </c>
      <c r="P8" s="11">
        <v>880</v>
      </c>
      <c r="Q8" s="11">
        <v>1000</v>
      </c>
      <c r="R8" s="11"/>
      <c r="S8" s="11">
        <v>562</v>
      </c>
      <c r="T8" s="11">
        <v>522</v>
      </c>
      <c r="U8" s="11">
        <v>321</v>
      </c>
      <c r="V8" s="11">
        <v>361</v>
      </c>
      <c r="W8" s="11">
        <v>281</v>
      </c>
      <c r="X8" s="11">
        <v>361</v>
      </c>
      <c r="Y8" s="11">
        <v>321</v>
      </c>
      <c r="Z8" s="11">
        <v>160</v>
      </c>
      <c r="AA8" s="11">
        <v>441</v>
      </c>
      <c r="AB8" s="11">
        <v>361</v>
      </c>
      <c r="AC8" s="11">
        <v>201</v>
      </c>
      <c r="AD8" s="11">
        <v>120</v>
      </c>
      <c r="AE8" s="11"/>
      <c r="AF8" s="11">
        <v>1410</v>
      </c>
      <c r="AG8" s="11">
        <v>1629</v>
      </c>
      <c r="AH8" s="11">
        <v>599</v>
      </c>
      <c r="AI8" s="11"/>
      <c r="AJ8" s="11">
        <v>1397</v>
      </c>
      <c r="AK8" s="11">
        <v>1071</v>
      </c>
      <c r="AL8" s="11">
        <v>288</v>
      </c>
      <c r="AM8" s="11">
        <v>45</v>
      </c>
      <c r="AN8" s="11">
        <v>558</v>
      </c>
      <c r="AO8" s="11"/>
      <c r="AP8" s="11">
        <v>856</v>
      </c>
      <c r="AQ8" s="11">
        <v>1358</v>
      </c>
      <c r="AR8" s="11">
        <v>259</v>
      </c>
      <c r="AS8" s="11"/>
      <c r="AT8" s="11">
        <v>961</v>
      </c>
      <c r="AU8" s="11">
        <v>958</v>
      </c>
      <c r="AV8" s="11">
        <v>1056</v>
      </c>
      <c r="AW8" s="11">
        <v>434</v>
      </c>
      <c r="AX8" s="11">
        <v>55</v>
      </c>
      <c r="AY8" s="11"/>
      <c r="AZ8" s="11">
        <v>33</v>
      </c>
      <c r="BA8" s="11">
        <v>186</v>
      </c>
      <c r="BB8" s="11">
        <v>267</v>
      </c>
      <c r="BC8" s="11">
        <v>280</v>
      </c>
      <c r="BD8" s="11">
        <v>416</v>
      </c>
      <c r="BE8" s="11">
        <v>443</v>
      </c>
      <c r="BF8" s="11">
        <v>394</v>
      </c>
      <c r="BG8" s="11">
        <v>314</v>
      </c>
      <c r="BH8" s="11">
        <v>257</v>
      </c>
      <c r="BI8" s="11">
        <v>206</v>
      </c>
      <c r="BJ8" s="11">
        <v>329</v>
      </c>
      <c r="BK8" s="11">
        <v>179</v>
      </c>
      <c r="BL8" s="11">
        <v>174</v>
      </c>
      <c r="BM8" s="11">
        <v>97</v>
      </c>
      <c r="BN8" s="11">
        <v>87</v>
      </c>
      <c r="BO8" s="11">
        <v>148</v>
      </c>
      <c r="BP8" s="11"/>
      <c r="BQ8" s="11">
        <v>1209</v>
      </c>
      <c r="BR8" s="11">
        <v>2688</v>
      </c>
    </row>
    <row r="9" spans="2:70" x14ac:dyDescent="0.35">
      <c r="B9" s="18" t="s">
        <v>136</v>
      </c>
      <c r="C9" s="17">
        <v>0.10192287273332699</v>
      </c>
      <c r="D9" s="17">
        <v>0.113739052133232</v>
      </c>
      <c r="E9" s="17">
        <v>8.9188430706276703E-2</v>
      </c>
      <c r="F9" s="17"/>
      <c r="G9" s="17">
        <v>0.13731037529683801</v>
      </c>
      <c r="H9" s="17">
        <v>0.12704255162202299</v>
      </c>
      <c r="I9" s="17">
        <v>0.127086803698607</v>
      </c>
      <c r="J9" s="17">
        <v>0.10281171486587901</v>
      </c>
      <c r="K9" s="17">
        <v>7.2520825305985095E-2</v>
      </c>
      <c r="L9" s="17">
        <v>5.6349371154300498E-2</v>
      </c>
      <c r="M9" s="17"/>
      <c r="N9" s="17">
        <v>0.10631549321431499</v>
      </c>
      <c r="O9" s="17">
        <v>0.100673891410762</v>
      </c>
      <c r="P9" s="17">
        <v>9.2520622138332897E-2</v>
      </c>
      <c r="Q9" s="17">
        <v>0.10521787840042</v>
      </c>
      <c r="R9" s="17"/>
      <c r="S9" s="17">
        <v>0.15016445476519399</v>
      </c>
      <c r="T9" s="17">
        <v>8.8702498946267597E-2</v>
      </c>
      <c r="U9" s="17">
        <v>7.1041530400328096E-2</v>
      </c>
      <c r="V9" s="17">
        <v>9.7747071267136207E-2</v>
      </c>
      <c r="W9" s="17">
        <v>6.6301717550356007E-2</v>
      </c>
      <c r="X9" s="17">
        <v>0.124200354245041</v>
      </c>
      <c r="Y9" s="17">
        <v>7.5595650272007001E-2</v>
      </c>
      <c r="Z9" s="17">
        <v>0.121995674177001</v>
      </c>
      <c r="AA9" s="17">
        <v>9.2186494144788397E-2</v>
      </c>
      <c r="AB9" s="17">
        <v>8.8658340684903206E-2</v>
      </c>
      <c r="AC9" s="17">
        <v>0.10939753955109301</v>
      </c>
      <c r="AD9" s="17">
        <v>0.15190951011210299</v>
      </c>
      <c r="AE9" s="17"/>
      <c r="AF9" s="17">
        <v>9.2057252059908098E-2</v>
      </c>
      <c r="AG9" s="17">
        <v>0.103001379181772</v>
      </c>
      <c r="AH9" s="17">
        <v>0.105836025440179</v>
      </c>
      <c r="AI9" s="17"/>
      <c r="AJ9" s="17">
        <v>9.0475394260003297E-2</v>
      </c>
      <c r="AK9" s="17">
        <v>0.122338550662059</v>
      </c>
      <c r="AL9" s="17">
        <v>9.6028771524061002E-2</v>
      </c>
      <c r="AM9" s="17">
        <v>0.33940428264738798</v>
      </c>
      <c r="AN9" s="17">
        <v>8.4667952433892399E-2</v>
      </c>
      <c r="AO9" s="17"/>
      <c r="AP9" s="17">
        <v>0.120692693009053</v>
      </c>
      <c r="AQ9" s="17">
        <v>0.116950717992425</v>
      </c>
      <c r="AR9" s="17">
        <v>0.109428265126088</v>
      </c>
      <c r="AS9" s="17"/>
      <c r="AT9" s="17">
        <v>8.1346383006262804E-2</v>
      </c>
      <c r="AU9" s="17">
        <v>8.5815028092414397E-2</v>
      </c>
      <c r="AV9" s="17">
        <v>0.12182921128749399</v>
      </c>
      <c r="AW9" s="17">
        <v>0.137627050762859</v>
      </c>
      <c r="AX9" s="17">
        <v>0.21930152387789101</v>
      </c>
      <c r="AY9" s="17"/>
      <c r="AZ9" s="17">
        <v>5.4788582143081799E-2</v>
      </c>
      <c r="BA9" s="17">
        <v>0.104226190934346</v>
      </c>
      <c r="BB9" s="17">
        <v>9.62570226844746E-2</v>
      </c>
      <c r="BC9" s="17">
        <v>0.110980833458255</v>
      </c>
      <c r="BD9" s="17">
        <v>9.9776099696340007E-2</v>
      </c>
      <c r="BE9" s="17">
        <v>0.10156841798436</v>
      </c>
      <c r="BF9" s="17">
        <v>0.109033537012675</v>
      </c>
      <c r="BG9" s="17">
        <v>0.14707199278097</v>
      </c>
      <c r="BH9" s="17">
        <v>6.9146858494828697E-2</v>
      </c>
      <c r="BI9" s="17">
        <v>8.5487395823711704E-2</v>
      </c>
      <c r="BJ9" s="17">
        <v>9.9716468113126996E-2</v>
      </c>
      <c r="BK9" s="17">
        <v>0.114433335756381</v>
      </c>
      <c r="BL9" s="17">
        <v>8.42808884837596E-2</v>
      </c>
      <c r="BM9" s="17">
        <v>7.7238262193024806E-2</v>
      </c>
      <c r="BN9" s="17">
        <v>0.107084298660528</v>
      </c>
      <c r="BO9" s="17">
        <v>0.13128711271933399</v>
      </c>
      <c r="BP9" s="17"/>
      <c r="BQ9" s="17">
        <v>0.16059311431066101</v>
      </c>
      <c r="BR9" s="17">
        <v>7.6928011058090606E-2</v>
      </c>
    </row>
    <row r="10" spans="2:70" x14ac:dyDescent="0.35">
      <c r="B10" s="18" t="s">
        <v>137</v>
      </c>
      <c r="C10" s="17">
        <v>0.332916974164715</v>
      </c>
      <c r="D10" s="17">
        <v>0.34336309359341899</v>
      </c>
      <c r="E10" s="17">
        <v>0.32430509153536502</v>
      </c>
      <c r="F10" s="17"/>
      <c r="G10" s="17">
        <v>0.30742214222870701</v>
      </c>
      <c r="H10" s="17">
        <v>0.37258687092415099</v>
      </c>
      <c r="I10" s="17">
        <v>0.36643072200772397</v>
      </c>
      <c r="J10" s="17">
        <v>0.33260571568916197</v>
      </c>
      <c r="K10" s="17">
        <v>0.29238009879246601</v>
      </c>
      <c r="L10" s="17">
        <v>0.31765776189940198</v>
      </c>
      <c r="M10" s="17"/>
      <c r="N10" s="17">
        <v>0.36610408788339199</v>
      </c>
      <c r="O10" s="17">
        <v>0.32819185506660498</v>
      </c>
      <c r="P10" s="17">
        <v>0.33138355355564802</v>
      </c>
      <c r="Q10" s="17">
        <v>0.304443212358743</v>
      </c>
      <c r="R10" s="17"/>
      <c r="S10" s="17">
        <v>0.35438880812915802</v>
      </c>
      <c r="T10" s="17">
        <v>0.33131982466879301</v>
      </c>
      <c r="U10" s="17">
        <v>0.31849909856203901</v>
      </c>
      <c r="V10" s="17">
        <v>0.34162487434419597</v>
      </c>
      <c r="W10" s="17">
        <v>0.36098483046325103</v>
      </c>
      <c r="X10" s="17">
        <v>0.27941349344724598</v>
      </c>
      <c r="Y10" s="17">
        <v>0.27578769709595602</v>
      </c>
      <c r="Z10" s="17">
        <v>0.32888289547667598</v>
      </c>
      <c r="AA10" s="17">
        <v>0.34486717873476402</v>
      </c>
      <c r="AB10" s="17">
        <v>0.35833698299488997</v>
      </c>
      <c r="AC10" s="17">
        <v>0.34207238064943402</v>
      </c>
      <c r="AD10" s="17">
        <v>0.36939904036000198</v>
      </c>
      <c r="AE10" s="17"/>
      <c r="AF10" s="17">
        <v>0.31448669733299101</v>
      </c>
      <c r="AG10" s="17">
        <v>0.37513553923797299</v>
      </c>
      <c r="AH10" s="17">
        <v>0.28924242112094001</v>
      </c>
      <c r="AI10" s="17"/>
      <c r="AJ10" s="17">
        <v>0.33747347950516898</v>
      </c>
      <c r="AK10" s="17">
        <v>0.36239845695380002</v>
      </c>
      <c r="AL10" s="17">
        <v>0.35888410066098703</v>
      </c>
      <c r="AM10" s="17">
        <v>0.16906205741438701</v>
      </c>
      <c r="AN10" s="17">
        <v>0.26073260071833498</v>
      </c>
      <c r="AO10" s="17"/>
      <c r="AP10" s="17">
        <v>0.32605156939058899</v>
      </c>
      <c r="AQ10" s="17">
        <v>0.36984693914656502</v>
      </c>
      <c r="AR10" s="17">
        <v>0.41178943709739801</v>
      </c>
      <c r="AS10" s="17"/>
      <c r="AT10" s="17">
        <v>0.30454732012390001</v>
      </c>
      <c r="AU10" s="17">
        <v>0.32415146772340198</v>
      </c>
      <c r="AV10" s="17">
        <v>0.34577967566358397</v>
      </c>
      <c r="AW10" s="17">
        <v>0.37992688436081401</v>
      </c>
      <c r="AX10" s="17">
        <v>0.331511399083537</v>
      </c>
      <c r="AY10" s="17"/>
      <c r="AZ10" s="17">
        <v>0.183467231844687</v>
      </c>
      <c r="BA10" s="17">
        <v>0.27930213728975201</v>
      </c>
      <c r="BB10" s="17">
        <v>0.33271288077490802</v>
      </c>
      <c r="BC10" s="17">
        <v>0.33323971804939501</v>
      </c>
      <c r="BD10" s="17">
        <v>0.31491865164362998</v>
      </c>
      <c r="BE10" s="17">
        <v>0.33316274999523499</v>
      </c>
      <c r="BF10" s="17">
        <v>0.36662320028242201</v>
      </c>
      <c r="BG10" s="17">
        <v>0.29951909435484397</v>
      </c>
      <c r="BH10" s="17">
        <v>0.34629469887243303</v>
      </c>
      <c r="BI10" s="17">
        <v>0.34021154799547598</v>
      </c>
      <c r="BJ10" s="17">
        <v>0.36888590406201799</v>
      </c>
      <c r="BK10" s="17">
        <v>0.32538954897223898</v>
      </c>
      <c r="BL10" s="17">
        <v>0.36317750364775198</v>
      </c>
      <c r="BM10" s="17">
        <v>0.29897898177676602</v>
      </c>
      <c r="BN10" s="17">
        <v>0.41887743713071501</v>
      </c>
      <c r="BO10" s="17">
        <v>0.38003919396082902</v>
      </c>
      <c r="BP10" s="17"/>
      <c r="BQ10" s="17">
        <v>0.38434963560874602</v>
      </c>
      <c r="BR10" s="17">
        <v>0.31122219403986301</v>
      </c>
    </row>
    <row r="11" spans="2:70" x14ac:dyDescent="0.35">
      <c r="B11" s="18" t="s">
        <v>214</v>
      </c>
      <c r="C11" s="17">
        <v>0.39117094852838502</v>
      </c>
      <c r="D11" s="17">
        <v>0.37937193448573497</v>
      </c>
      <c r="E11" s="17">
        <v>0.40339865260968299</v>
      </c>
      <c r="F11" s="17"/>
      <c r="G11" s="17">
        <v>0.342893579664517</v>
      </c>
      <c r="H11" s="17">
        <v>0.33366984005188599</v>
      </c>
      <c r="I11" s="17">
        <v>0.33148180482567002</v>
      </c>
      <c r="J11" s="17">
        <v>0.40447350049271702</v>
      </c>
      <c r="K11" s="17">
        <v>0.43607702773603801</v>
      </c>
      <c r="L11" s="17">
        <v>0.47787700417789097</v>
      </c>
      <c r="M11" s="17"/>
      <c r="N11" s="17">
        <v>0.38556345704186701</v>
      </c>
      <c r="O11" s="17">
        <v>0.405869152470064</v>
      </c>
      <c r="P11" s="17">
        <v>0.37435675842725102</v>
      </c>
      <c r="Q11" s="17">
        <v>0.39685512720063998</v>
      </c>
      <c r="R11" s="17"/>
      <c r="S11" s="17">
        <v>0.34217037276498702</v>
      </c>
      <c r="T11" s="17">
        <v>0.409310986278762</v>
      </c>
      <c r="U11" s="17">
        <v>0.44646740895176301</v>
      </c>
      <c r="V11" s="17">
        <v>0.38992775507224797</v>
      </c>
      <c r="W11" s="17">
        <v>0.408572378089197</v>
      </c>
      <c r="X11" s="17">
        <v>0.41228994803805502</v>
      </c>
      <c r="Y11" s="17">
        <v>0.46405807664696402</v>
      </c>
      <c r="Z11" s="17">
        <v>0.33433401235096299</v>
      </c>
      <c r="AA11" s="17">
        <v>0.38082533962374499</v>
      </c>
      <c r="AB11" s="17">
        <v>0.37350963054734299</v>
      </c>
      <c r="AC11" s="17">
        <v>0.344064466116135</v>
      </c>
      <c r="AD11" s="17">
        <v>0.344126977880509</v>
      </c>
      <c r="AE11" s="17"/>
      <c r="AF11" s="17">
        <v>0.410195835584173</v>
      </c>
      <c r="AG11" s="17">
        <v>0.37479319411520301</v>
      </c>
      <c r="AH11" s="17">
        <v>0.40286987806867902</v>
      </c>
      <c r="AI11" s="17"/>
      <c r="AJ11" s="17">
        <v>0.40717227200651002</v>
      </c>
      <c r="AK11" s="17">
        <v>0.358900510551864</v>
      </c>
      <c r="AL11" s="17">
        <v>0.36710708634489397</v>
      </c>
      <c r="AM11" s="17">
        <v>0.29405942826815001</v>
      </c>
      <c r="AN11" s="17">
        <v>0.43515423491907801</v>
      </c>
      <c r="AO11" s="17"/>
      <c r="AP11" s="17">
        <v>0.409021789291799</v>
      </c>
      <c r="AQ11" s="17">
        <v>0.36793573372720301</v>
      </c>
      <c r="AR11" s="17">
        <v>0.28269461182960698</v>
      </c>
      <c r="AS11" s="17"/>
      <c r="AT11" s="17">
        <v>0.448463737853044</v>
      </c>
      <c r="AU11" s="17">
        <v>0.388600500825937</v>
      </c>
      <c r="AV11" s="17">
        <v>0.362862020792803</v>
      </c>
      <c r="AW11" s="17">
        <v>0.33517381158829401</v>
      </c>
      <c r="AX11" s="17">
        <v>0.31016483068790501</v>
      </c>
      <c r="AY11" s="17"/>
      <c r="AZ11" s="17">
        <v>0.47907309019135402</v>
      </c>
      <c r="BA11" s="17">
        <v>0.39115587535037499</v>
      </c>
      <c r="BB11" s="17">
        <v>0.41401434656962999</v>
      </c>
      <c r="BC11" s="17">
        <v>0.39202003616231601</v>
      </c>
      <c r="BD11" s="17">
        <v>0.398826631074649</v>
      </c>
      <c r="BE11" s="17">
        <v>0.40690551148199999</v>
      </c>
      <c r="BF11" s="17">
        <v>0.37146486397678202</v>
      </c>
      <c r="BG11" s="17">
        <v>0.39649922212761102</v>
      </c>
      <c r="BH11" s="17">
        <v>0.36009274310914002</v>
      </c>
      <c r="BI11" s="17">
        <v>0.39112968056948999</v>
      </c>
      <c r="BJ11" s="17">
        <v>0.35266932746215401</v>
      </c>
      <c r="BK11" s="17">
        <v>0.38457814697121301</v>
      </c>
      <c r="BL11" s="17">
        <v>0.39610147536653101</v>
      </c>
      <c r="BM11" s="17">
        <v>0.47220429931555202</v>
      </c>
      <c r="BN11" s="17">
        <v>0.33350661220842698</v>
      </c>
      <c r="BO11" s="17">
        <v>0.30197833954714198</v>
      </c>
      <c r="BP11" s="17"/>
      <c r="BQ11" s="17">
        <v>0.32857313825998902</v>
      </c>
      <c r="BR11" s="17">
        <v>0.41905802693163002</v>
      </c>
    </row>
    <row r="12" spans="2:70" x14ac:dyDescent="0.35">
      <c r="B12" s="18" t="s">
        <v>139</v>
      </c>
      <c r="C12" s="17">
        <v>9.6503535922963402E-2</v>
      </c>
      <c r="D12" s="17">
        <v>8.6115870567335301E-2</v>
      </c>
      <c r="E12" s="17">
        <v>0.105466643720993</v>
      </c>
      <c r="F12" s="17"/>
      <c r="G12" s="17">
        <v>0.128921815209389</v>
      </c>
      <c r="H12" s="17">
        <v>0.102798231952938</v>
      </c>
      <c r="I12" s="17">
        <v>0.110403200314002</v>
      </c>
      <c r="J12" s="17">
        <v>7.4639734999191507E-2</v>
      </c>
      <c r="K12" s="17">
        <v>0.100403921318708</v>
      </c>
      <c r="L12" s="17">
        <v>7.3711542944858405E-2</v>
      </c>
      <c r="M12" s="17"/>
      <c r="N12" s="17">
        <v>0.100920858997482</v>
      </c>
      <c r="O12" s="17">
        <v>9.5386980765426996E-2</v>
      </c>
      <c r="P12" s="17">
        <v>0.107636379928735</v>
      </c>
      <c r="Q12" s="17">
        <v>8.3424005400952295E-2</v>
      </c>
      <c r="R12" s="17"/>
      <c r="S12" s="17">
        <v>9.3315536556821399E-2</v>
      </c>
      <c r="T12" s="17">
        <v>0.10543764578416</v>
      </c>
      <c r="U12" s="17">
        <v>8.7756609116556597E-2</v>
      </c>
      <c r="V12" s="17">
        <v>0.100742140989196</v>
      </c>
      <c r="W12" s="17">
        <v>9.3753084698897093E-2</v>
      </c>
      <c r="X12" s="17">
        <v>0.10124735292141999</v>
      </c>
      <c r="Y12" s="17">
        <v>0.100442418483603</v>
      </c>
      <c r="Z12" s="17">
        <v>0.10909205106699101</v>
      </c>
      <c r="AA12" s="17">
        <v>9.0803079849054502E-2</v>
      </c>
      <c r="AB12" s="17">
        <v>0.100656617343944</v>
      </c>
      <c r="AC12" s="17">
        <v>0.10579816546343999</v>
      </c>
      <c r="AD12" s="17">
        <v>4.0956518708858802E-2</v>
      </c>
      <c r="AE12" s="17"/>
      <c r="AF12" s="17">
        <v>9.4424360615363703E-2</v>
      </c>
      <c r="AG12" s="17">
        <v>9.1234369216564096E-2</v>
      </c>
      <c r="AH12" s="17">
        <v>0.100376577958806</v>
      </c>
      <c r="AI12" s="17"/>
      <c r="AJ12" s="17">
        <v>8.9588227030003895E-2</v>
      </c>
      <c r="AK12" s="17">
        <v>0.103608002601906</v>
      </c>
      <c r="AL12" s="17">
        <v>0.11382619924604601</v>
      </c>
      <c r="AM12" s="17">
        <v>6.7707702827587105E-2</v>
      </c>
      <c r="AN12" s="17">
        <v>9.1863531862905107E-2</v>
      </c>
      <c r="AO12" s="17"/>
      <c r="AP12" s="17">
        <v>8.6953858953207105E-2</v>
      </c>
      <c r="AQ12" s="17">
        <v>9.2237581712037497E-2</v>
      </c>
      <c r="AR12" s="17">
        <v>0.15209407004935699</v>
      </c>
      <c r="AS12" s="17"/>
      <c r="AT12" s="17">
        <v>7.3368016558404706E-2</v>
      </c>
      <c r="AU12" s="17">
        <v>0.118275838684296</v>
      </c>
      <c r="AV12" s="17">
        <v>0.103530573881051</v>
      </c>
      <c r="AW12" s="17">
        <v>0.108414657338191</v>
      </c>
      <c r="AX12" s="17">
        <v>0.105107211217289</v>
      </c>
      <c r="AY12" s="17"/>
      <c r="AZ12" s="17">
        <v>9.8227622984563404E-2</v>
      </c>
      <c r="BA12" s="17">
        <v>0.103957276707762</v>
      </c>
      <c r="BB12" s="17">
        <v>8.3300032077959996E-2</v>
      </c>
      <c r="BC12" s="17">
        <v>6.8079246744781802E-2</v>
      </c>
      <c r="BD12" s="17">
        <v>0.118322701104366</v>
      </c>
      <c r="BE12" s="17">
        <v>6.6474879793289796E-2</v>
      </c>
      <c r="BF12" s="17">
        <v>0.100993816123039</v>
      </c>
      <c r="BG12" s="17">
        <v>9.0296525300682107E-2</v>
      </c>
      <c r="BH12" s="17">
        <v>0.12722245420963799</v>
      </c>
      <c r="BI12" s="17">
        <v>0.11576272444491401</v>
      </c>
      <c r="BJ12" s="17">
        <v>0.10631561743200001</v>
      </c>
      <c r="BK12" s="17">
        <v>0.105068713016747</v>
      </c>
      <c r="BL12" s="17">
        <v>0.106368668700142</v>
      </c>
      <c r="BM12" s="17">
        <v>9.4867682180498805E-2</v>
      </c>
      <c r="BN12" s="17">
        <v>0.117751686834128</v>
      </c>
      <c r="BO12" s="17">
        <v>0.129808085905186</v>
      </c>
      <c r="BP12" s="17"/>
      <c r="BQ12" s="17">
        <v>0.100101300722408</v>
      </c>
      <c r="BR12" s="17">
        <v>9.3726075243119794E-2</v>
      </c>
    </row>
    <row r="13" spans="2:70" x14ac:dyDescent="0.35">
      <c r="B13" s="18" t="s">
        <v>140</v>
      </c>
      <c r="C13" s="17">
        <v>2.1540015680689899E-2</v>
      </c>
      <c r="D13" s="17">
        <v>2.4725372524958902E-2</v>
      </c>
      <c r="E13" s="17">
        <v>1.8569900493358601E-2</v>
      </c>
      <c r="F13" s="17"/>
      <c r="G13" s="17">
        <v>2.74639464051998E-2</v>
      </c>
      <c r="H13" s="17">
        <v>2.4701902189487999E-2</v>
      </c>
      <c r="I13" s="17">
        <v>2.0373244764147098E-2</v>
      </c>
      <c r="J13" s="17">
        <v>2.3537903980232401E-2</v>
      </c>
      <c r="K13" s="17">
        <v>2.37043769827344E-2</v>
      </c>
      <c r="L13" s="17">
        <v>1.28943589671624E-2</v>
      </c>
      <c r="M13" s="17"/>
      <c r="N13" s="17">
        <v>1.10936328281312E-2</v>
      </c>
      <c r="O13" s="17">
        <v>2.2468846724734499E-2</v>
      </c>
      <c r="P13" s="17">
        <v>2.5494412649797699E-2</v>
      </c>
      <c r="Q13" s="17">
        <v>2.8657204577725099E-2</v>
      </c>
      <c r="R13" s="17"/>
      <c r="S13" s="17">
        <v>1.7596543581235E-2</v>
      </c>
      <c r="T13" s="17">
        <v>1.52581870048355E-2</v>
      </c>
      <c r="U13" s="17">
        <v>1.9131677759625699E-2</v>
      </c>
      <c r="V13" s="17">
        <v>2.2846374670683699E-2</v>
      </c>
      <c r="W13" s="17">
        <v>7.2169382750636602E-3</v>
      </c>
      <c r="X13" s="17">
        <v>1.7794567001689202E-2</v>
      </c>
      <c r="Y13" s="17">
        <v>3.3083921066672302E-2</v>
      </c>
      <c r="Z13" s="17">
        <v>2.51337175192216E-2</v>
      </c>
      <c r="AA13" s="17">
        <v>2.8811544463374399E-2</v>
      </c>
      <c r="AB13" s="17">
        <v>2.3056985555175599E-2</v>
      </c>
      <c r="AC13" s="17">
        <v>3.99394501300094E-2</v>
      </c>
      <c r="AD13" s="17">
        <v>1.6873356357691001E-2</v>
      </c>
      <c r="AE13" s="17"/>
      <c r="AF13" s="17">
        <v>2.6636028163929501E-2</v>
      </c>
      <c r="AG13" s="17">
        <v>1.01728464235373E-2</v>
      </c>
      <c r="AH13" s="17">
        <v>3.6700686162822502E-2</v>
      </c>
      <c r="AI13" s="17"/>
      <c r="AJ13" s="17">
        <v>2.1638657770547302E-2</v>
      </c>
      <c r="AK13" s="17">
        <v>1.3795276077289901E-2</v>
      </c>
      <c r="AL13" s="17">
        <v>1.32979472857775E-2</v>
      </c>
      <c r="AM13" s="17">
        <v>4.1355195023421602E-2</v>
      </c>
      <c r="AN13" s="17">
        <v>4.2854177426274502E-2</v>
      </c>
      <c r="AO13" s="17"/>
      <c r="AP13" s="17">
        <v>1.6686493640377199E-2</v>
      </c>
      <c r="AQ13" s="17">
        <v>1.2995806480491E-2</v>
      </c>
      <c r="AR13" s="17">
        <v>1.1049300443514799E-2</v>
      </c>
      <c r="AS13" s="17"/>
      <c r="AT13" s="17">
        <v>1.7910317582619701E-2</v>
      </c>
      <c r="AU13" s="17">
        <v>2.5812892057780801E-2</v>
      </c>
      <c r="AV13" s="17">
        <v>2.2080530343706901E-2</v>
      </c>
      <c r="AW13" s="17">
        <v>1.0202969690208299E-2</v>
      </c>
      <c r="AX13" s="17">
        <v>3.3915035133377798E-2</v>
      </c>
      <c r="AY13" s="17"/>
      <c r="AZ13" s="17">
        <v>9.4791539713669506E-2</v>
      </c>
      <c r="BA13" s="17">
        <v>2.94985063295344E-2</v>
      </c>
      <c r="BB13" s="17">
        <v>8.5801177276462696E-3</v>
      </c>
      <c r="BC13" s="17">
        <v>1.1778723100334501E-2</v>
      </c>
      <c r="BD13" s="17">
        <v>2.4646195600912899E-2</v>
      </c>
      <c r="BE13" s="17">
        <v>2.1224244542943801E-2</v>
      </c>
      <c r="BF13" s="17">
        <v>1.5752112202463701E-2</v>
      </c>
      <c r="BG13" s="17">
        <v>1.15708707670172E-2</v>
      </c>
      <c r="BH13" s="17">
        <v>4.45513684535883E-2</v>
      </c>
      <c r="BI13" s="17">
        <v>2.6212476510727101E-2</v>
      </c>
      <c r="BJ13" s="17">
        <v>2.4004355776416401E-2</v>
      </c>
      <c r="BK13" s="17">
        <v>2.6909384045062601E-2</v>
      </c>
      <c r="BL13" s="17">
        <v>1.0128300885950899E-2</v>
      </c>
      <c r="BM13" s="17">
        <v>2.0149345085683699E-2</v>
      </c>
      <c r="BN13" s="17">
        <v>0</v>
      </c>
      <c r="BO13" s="17">
        <v>1.9105880443206599E-2</v>
      </c>
      <c r="BP13" s="17"/>
      <c r="BQ13" s="17">
        <v>1.0740734194642901E-2</v>
      </c>
      <c r="BR13" s="17">
        <v>2.5614274174445301E-2</v>
      </c>
    </row>
    <row r="14" spans="2:70" x14ac:dyDescent="0.35">
      <c r="B14" s="18" t="s">
        <v>129</v>
      </c>
      <c r="C14" s="17">
        <v>5.5945652969919699E-2</v>
      </c>
      <c r="D14" s="17">
        <v>5.2684676695319899E-2</v>
      </c>
      <c r="E14" s="17">
        <v>5.90712809343239E-2</v>
      </c>
      <c r="F14" s="17"/>
      <c r="G14" s="17">
        <v>5.5988141195348499E-2</v>
      </c>
      <c r="H14" s="17">
        <v>3.9200603259513501E-2</v>
      </c>
      <c r="I14" s="17">
        <v>4.4224224389850297E-2</v>
      </c>
      <c r="J14" s="17">
        <v>6.1931429972819099E-2</v>
      </c>
      <c r="K14" s="17">
        <v>7.4913749864067306E-2</v>
      </c>
      <c r="L14" s="17">
        <v>6.1509960856385902E-2</v>
      </c>
      <c r="M14" s="17"/>
      <c r="N14" s="17">
        <v>3.0002470034813902E-2</v>
      </c>
      <c r="O14" s="17">
        <v>4.7409273562408101E-2</v>
      </c>
      <c r="P14" s="17">
        <v>6.8608273300235195E-2</v>
      </c>
      <c r="Q14" s="17">
        <v>8.1402572061518894E-2</v>
      </c>
      <c r="R14" s="17"/>
      <c r="S14" s="17">
        <v>4.23642842026049E-2</v>
      </c>
      <c r="T14" s="17">
        <v>4.9970857317181802E-2</v>
      </c>
      <c r="U14" s="17">
        <v>5.7103675209687899E-2</v>
      </c>
      <c r="V14" s="17">
        <v>4.7111783656539501E-2</v>
      </c>
      <c r="W14" s="17">
        <v>6.3171050923234703E-2</v>
      </c>
      <c r="X14" s="17">
        <v>6.5054284346549196E-2</v>
      </c>
      <c r="Y14" s="17">
        <v>5.1032236434797401E-2</v>
      </c>
      <c r="Z14" s="17">
        <v>8.0561649409146993E-2</v>
      </c>
      <c r="AA14" s="17">
        <v>6.2506363184273703E-2</v>
      </c>
      <c r="AB14" s="17">
        <v>5.5781442873744501E-2</v>
      </c>
      <c r="AC14" s="17">
        <v>5.8727998089889599E-2</v>
      </c>
      <c r="AD14" s="17">
        <v>7.6734596580836395E-2</v>
      </c>
      <c r="AE14" s="17"/>
      <c r="AF14" s="17">
        <v>6.2199826243635098E-2</v>
      </c>
      <c r="AG14" s="17">
        <v>4.5662671824949701E-2</v>
      </c>
      <c r="AH14" s="17">
        <v>6.4974411248573297E-2</v>
      </c>
      <c r="AI14" s="17"/>
      <c r="AJ14" s="17">
        <v>5.3651969427766399E-2</v>
      </c>
      <c r="AK14" s="17">
        <v>3.89592031530804E-2</v>
      </c>
      <c r="AL14" s="17">
        <v>5.0855894938234503E-2</v>
      </c>
      <c r="AM14" s="17">
        <v>8.8411333819066101E-2</v>
      </c>
      <c r="AN14" s="17">
        <v>8.4727502639514604E-2</v>
      </c>
      <c r="AO14" s="17"/>
      <c r="AP14" s="17">
        <v>4.0593595714974999E-2</v>
      </c>
      <c r="AQ14" s="17">
        <v>4.0033220941279E-2</v>
      </c>
      <c r="AR14" s="17">
        <v>3.2944315454035103E-2</v>
      </c>
      <c r="AS14" s="17"/>
      <c r="AT14" s="17">
        <v>7.4364224875768298E-2</v>
      </c>
      <c r="AU14" s="17">
        <v>5.73442726161697E-2</v>
      </c>
      <c r="AV14" s="17">
        <v>4.3917988031360898E-2</v>
      </c>
      <c r="AW14" s="17">
        <v>2.8654626259634199E-2</v>
      </c>
      <c r="AX14" s="17">
        <v>0</v>
      </c>
      <c r="AY14" s="17"/>
      <c r="AZ14" s="17">
        <v>8.9651933122643704E-2</v>
      </c>
      <c r="BA14" s="17">
        <v>9.1860013388229494E-2</v>
      </c>
      <c r="BB14" s="17">
        <v>6.5135600165381197E-2</v>
      </c>
      <c r="BC14" s="17">
        <v>8.3901442484917793E-2</v>
      </c>
      <c r="BD14" s="17">
        <v>4.3509720880101903E-2</v>
      </c>
      <c r="BE14" s="17">
        <v>7.0664196202172E-2</v>
      </c>
      <c r="BF14" s="17">
        <v>3.6132470402618098E-2</v>
      </c>
      <c r="BG14" s="17">
        <v>5.5042294668875197E-2</v>
      </c>
      <c r="BH14" s="17">
        <v>5.2691876860371599E-2</v>
      </c>
      <c r="BI14" s="17">
        <v>4.1196174655681102E-2</v>
      </c>
      <c r="BJ14" s="17">
        <v>4.8408327154284697E-2</v>
      </c>
      <c r="BK14" s="17">
        <v>4.3620871238356403E-2</v>
      </c>
      <c r="BL14" s="17">
        <v>3.9943162915864402E-2</v>
      </c>
      <c r="BM14" s="17">
        <v>3.6561429448475E-2</v>
      </c>
      <c r="BN14" s="17">
        <v>2.27799651662016E-2</v>
      </c>
      <c r="BO14" s="17">
        <v>3.7781387424301899E-2</v>
      </c>
      <c r="BP14" s="17"/>
      <c r="BQ14" s="17">
        <v>1.5642076903553299E-2</v>
      </c>
      <c r="BR14" s="17">
        <v>7.34514185528512E-2</v>
      </c>
    </row>
    <row r="15" spans="2:70" x14ac:dyDescent="0.35">
      <c r="B15" s="18" t="s">
        <v>141</v>
      </c>
      <c r="C15" s="21">
        <v>0.434839846898042</v>
      </c>
      <c r="D15" s="21">
        <v>0.45710214572665098</v>
      </c>
      <c r="E15" s="21">
        <v>0.41349352224164099</v>
      </c>
      <c r="F15" s="21"/>
      <c r="G15" s="21">
        <v>0.44473251752554499</v>
      </c>
      <c r="H15" s="21">
        <v>0.49962942254617498</v>
      </c>
      <c r="I15" s="21">
        <v>0.49351752570633101</v>
      </c>
      <c r="J15" s="21">
        <v>0.43541743055504001</v>
      </c>
      <c r="K15" s="21">
        <v>0.36490092409845198</v>
      </c>
      <c r="L15" s="21">
        <v>0.37400713305370298</v>
      </c>
      <c r="M15" s="21"/>
      <c r="N15" s="21">
        <v>0.47241958109770699</v>
      </c>
      <c r="O15" s="21">
        <v>0.42886574647736603</v>
      </c>
      <c r="P15" s="21">
        <v>0.42390417569398098</v>
      </c>
      <c r="Q15" s="21">
        <v>0.40966109075916302</v>
      </c>
      <c r="R15" s="21"/>
      <c r="S15" s="21">
        <v>0.50455326289435098</v>
      </c>
      <c r="T15" s="21">
        <v>0.42002232361505998</v>
      </c>
      <c r="U15" s="21">
        <v>0.38954062896236702</v>
      </c>
      <c r="V15" s="21">
        <v>0.43937194561133203</v>
      </c>
      <c r="W15" s="21">
        <v>0.42728654801360699</v>
      </c>
      <c r="X15" s="21">
        <v>0.40361384769228698</v>
      </c>
      <c r="Y15" s="21">
        <v>0.35138334736796301</v>
      </c>
      <c r="Z15" s="21">
        <v>0.45087856965367701</v>
      </c>
      <c r="AA15" s="21">
        <v>0.43705367287955299</v>
      </c>
      <c r="AB15" s="21">
        <v>0.446995323679794</v>
      </c>
      <c r="AC15" s="21">
        <v>0.45146992020052601</v>
      </c>
      <c r="AD15" s="21">
        <v>0.521308550472105</v>
      </c>
      <c r="AE15" s="21"/>
      <c r="AF15" s="21">
        <v>0.40654394939289901</v>
      </c>
      <c r="AG15" s="21">
        <v>0.47813691841974498</v>
      </c>
      <c r="AH15" s="21">
        <v>0.39507844656112001</v>
      </c>
      <c r="AI15" s="21"/>
      <c r="AJ15" s="21">
        <v>0.42794887376517199</v>
      </c>
      <c r="AK15" s="21">
        <v>0.48473700761585897</v>
      </c>
      <c r="AL15" s="21">
        <v>0.454912872185048</v>
      </c>
      <c r="AM15" s="21">
        <v>0.50846634006177605</v>
      </c>
      <c r="AN15" s="21">
        <v>0.34540055315222801</v>
      </c>
      <c r="AO15" s="21"/>
      <c r="AP15" s="21">
        <v>0.44674426239964099</v>
      </c>
      <c r="AQ15" s="21">
        <v>0.48679765713898898</v>
      </c>
      <c r="AR15" s="21">
        <v>0.52121770222348596</v>
      </c>
      <c r="AS15" s="21"/>
      <c r="AT15" s="21">
        <v>0.38589370313016302</v>
      </c>
      <c r="AU15" s="21">
        <v>0.40996649581581601</v>
      </c>
      <c r="AV15" s="21">
        <v>0.467608886951078</v>
      </c>
      <c r="AW15" s="21">
        <v>0.51755393512367298</v>
      </c>
      <c r="AX15" s="21">
        <v>0.55081292296142803</v>
      </c>
      <c r="AY15" s="21"/>
      <c r="AZ15" s="21">
        <v>0.23825581398776899</v>
      </c>
      <c r="BA15" s="21">
        <v>0.38352832822409899</v>
      </c>
      <c r="BB15" s="21">
        <v>0.42896990345938302</v>
      </c>
      <c r="BC15" s="21">
        <v>0.44422055150765</v>
      </c>
      <c r="BD15" s="21">
        <v>0.41469475133997002</v>
      </c>
      <c r="BE15" s="21">
        <v>0.43473116797959399</v>
      </c>
      <c r="BF15" s="21">
        <v>0.475656737295097</v>
      </c>
      <c r="BG15" s="21">
        <v>0.44659108713581502</v>
      </c>
      <c r="BH15" s="21">
        <v>0.41544155736726202</v>
      </c>
      <c r="BI15" s="21">
        <v>0.42569894381918699</v>
      </c>
      <c r="BJ15" s="21">
        <v>0.468602372175145</v>
      </c>
      <c r="BK15" s="21">
        <v>0.43982288472862102</v>
      </c>
      <c r="BL15" s="21">
        <v>0.44745839213151201</v>
      </c>
      <c r="BM15" s="21">
        <v>0.376217243969791</v>
      </c>
      <c r="BN15" s="21">
        <v>0.52596173579124295</v>
      </c>
      <c r="BO15" s="21">
        <v>0.51132630668016299</v>
      </c>
      <c r="BP15" s="21"/>
      <c r="BQ15" s="21">
        <v>0.54494274991940705</v>
      </c>
      <c r="BR15" s="21">
        <v>0.388150205097954</v>
      </c>
    </row>
    <row r="16" spans="2:70" x14ac:dyDescent="0.35">
      <c r="B16" s="18" t="s">
        <v>142</v>
      </c>
      <c r="C16" s="21">
        <v>0.118043551603653</v>
      </c>
      <c r="D16" s="21">
        <v>0.110841243092294</v>
      </c>
      <c r="E16" s="21">
        <v>0.12403654421435099</v>
      </c>
      <c r="F16" s="21"/>
      <c r="G16" s="21">
        <v>0.156385761614589</v>
      </c>
      <c r="H16" s="21">
        <v>0.127500134142426</v>
      </c>
      <c r="I16" s="21">
        <v>0.13077644507814901</v>
      </c>
      <c r="J16" s="21">
        <v>9.8177638979423998E-2</v>
      </c>
      <c r="K16" s="21">
        <v>0.124108298301443</v>
      </c>
      <c r="L16" s="21">
        <v>8.6605901912020805E-2</v>
      </c>
      <c r="M16" s="21"/>
      <c r="N16" s="21">
        <v>0.112014491825613</v>
      </c>
      <c r="O16" s="21">
        <v>0.11785582749016101</v>
      </c>
      <c r="P16" s="21">
        <v>0.133130792578533</v>
      </c>
      <c r="Q16" s="21">
        <v>0.112081209978677</v>
      </c>
      <c r="R16" s="21"/>
      <c r="S16" s="21">
        <v>0.11091208013805599</v>
      </c>
      <c r="T16" s="21">
        <v>0.120695832788996</v>
      </c>
      <c r="U16" s="21">
        <v>0.106888286876182</v>
      </c>
      <c r="V16" s="21">
        <v>0.12358851565987999</v>
      </c>
      <c r="W16" s="21">
        <v>0.100970022973961</v>
      </c>
      <c r="X16" s="21">
        <v>0.119041919923109</v>
      </c>
      <c r="Y16" s="21">
        <v>0.13352633955027499</v>
      </c>
      <c r="Z16" s="21">
        <v>0.13422576858621299</v>
      </c>
      <c r="AA16" s="21">
        <v>0.119614624312429</v>
      </c>
      <c r="AB16" s="21">
        <v>0.12371360289911899</v>
      </c>
      <c r="AC16" s="21">
        <v>0.145737615593449</v>
      </c>
      <c r="AD16" s="21">
        <v>5.7829875066549803E-2</v>
      </c>
      <c r="AE16" s="21"/>
      <c r="AF16" s="21">
        <v>0.121060388779293</v>
      </c>
      <c r="AG16" s="21">
        <v>0.10140721564010099</v>
      </c>
      <c r="AH16" s="21">
        <v>0.13707726412162799</v>
      </c>
      <c r="AI16" s="21"/>
      <c r="AJ16" s="21">
        <v>0.111226884800551</v>
      </c>
      <c r="AK16" s="21">
        <v>0.117403278679196</v>
      </c>
      <c r="AL16" s="21">
        <v>0.127124146531823</v>
      </c>
      <c r="AM16" s="21">
        <v>0.10906289785100901</v>
      </c>
      <c r="AN16" s="21">
        <v>0.13471770928918</v>
      </c>
      <c r="AO16" s="21"/>
      <c r="AP16" s="21">
        <v>0.10364035259358401</v>
      </c>
      <c r="AQ16" s="21">
        <v>0.105233388192528</v>
      </c>
      <c r="AR16" s="21">
        <v>0.163143370492872</v>
      </c>
      <c r="AS16" s="21"/>
      <c r="AT16" s="21">
        <v>9.1278334141024403E-2</v>
      </c>
      <c r="AU16" s="21">
        <v>0.14408873074207701</v>
      </c>
      <c r="AV16" s="21">
        <v>0.12561110422475799</v>
      </c>
      <c r="AW16" s="21">
        <v>0.11861762702839899</v>
      </c>
      <c r="AX16" s="21">
        <v>0.13902224635066701</v>
      </c>
      <c r="AY16" s="21"/>
      <c r="AZ16" s="21">
        <v>0.19301916269823299</v>
      </c>
      <c r="BA16" s="21">
        <v>0.13345578303729599</v>
      </c>
      <c r="BB16" s="21">
        <v>9.1880149805606201E-2</v>
      </c>
      <c r="BC16" s="21">
        <v>7.9857969845116297E-2</v>
      </c>
      <c r="BD16" s="21">
        <v>0.14296889670527901</v>
      </c>
      <c r="BE16" s="21">
        <v>8.76991243362336E-2</v>
      </c>
      <c r="BF16" s="21">
        <v>0.116745928325503</v>
      </c>
      <c r="BG16" s="21">
        <v>0.101867396067699</v>
      </c>
      <c r="BH16" s="21">
        <v>0.17177382266322599</v>
      </c>
      <c r="BI16" s="21">
        <v>0.14197520095564201</v>
      </c>
      <c r="BJ16" s="21">
        <v>0.13031997320841601</v>
      </c>
      <c r="BK16" s="21">
        <v>0.13197809706180999</v>
      </c>
      <c r="BL16" s="21">
        <v>0.116496969586093</v>
      </c>
      <c r="BM16" s="21">
        <v>0.115017027266183</v>
      </c>
      <c r="BN16" s="21">
        <v>0.117751686834128</v>
      </c>
      <c r="BO16" s="21">
        <v>0.14891396634839299</v>
      </c>
      <c r="BP16" s="21"/>
      <c r="BQ16" s="21">
        <v>0.110842034917051</v>
      </c>
      <c r="BR16" s="21">
        <v>0.11934034941756499</v>
      </c>
    </row>
    <row r="17" spans="2:70" x14ac:dyDescent="0.35">
      <c r="B17" s="18" t="s">
        <v>143</v>
      </c>
      <c r="C17" s="22">
        <v>0.31679629529438902</v>
      </c>
      <c r="D17" s="22">
        <v>0.34626090263435699</v>
      </c>
      <c r="E17" s="22">
        <v>0.28945697802728998</v>
      </c>
      <c r="F17" s="22"/>
      <c r="G17" s="22">
        <v>0.28834675591095699</v>
      </c>
      <c r="H17" s="22">
        <v>0.37212928840374898</v>
      </c>
      <c r="I17" s="22">
        <v>0.362741080628182</v>
      </c>
      <c r="J17" s="22">
        <v>0.33723979157561601</v>
      </c>
      <c r="K17" s="22">
        <v>0.240792625797009</v>
      </c>
      <c r="L17" s="22">
        <v>0.28740123114168198</v>
      </c>
      <c r="M17" s="22"/>
      <c r="N17" s="22">
        <v>0.36040508927209403</v>
      </c>
      <c r="O17" s="22">
        <v>0.31100991898720498</v>
      </c>
      <c r="P17" s="22">
        <v>0.29077338311544698</v>
      </c>
      <c r="Q17" s="22">
        <v>0.29757988078048597</v>
      </c>
      <c r="R17" s="22"/>
      <c r="S17" s="22">
        <v>0.393641182756295</v>
      </c>
      <c r="T17" s="22">
        <v>0.29932649082606499</v>
      </c>
      <c r="U17" s="22">
        <v>0.28265234208618401</v>
      </c>
      <c r="V17" s="22">
        <v>0.31578342995145198</v>
      </c>
      <c r="W17" s="22">
        <v>0.32631652503964598</v>
      </c>
      <c r="X17" s="22">
        <v>0.284571927769179</v>
      </c>
      <c r="Y17" s="22">
        <v>0.21785700781768799</v>
      </c>
      <c r="Z17" s="22">
        <v>0.31665280106746402</v>
      </c>
      <c r="AA17" s="22">
        <v>0.31743904856712402</v>
      </c>
      <c r="AB17" s="22">
        <v>0.32328172078067402</v>
      </c>
      <c r="AC17" s="22">
        <v>0.30573230460707701</v>
      </c>
      <c r="AD17" s="22">
        <v>0.46347867540555499</v>
      </c>
      <c r="AE17" s="22"/>
      <c r="AF17" s="22">
        <v>0.28548356061360602</v>
      </c>
      <c r="AG17" s="22">
        <v>0.37672970277964402</v>
      </c>
      <c r="AH17" s="22">
        <v>0.25800118243949099</v>
      </c>
      <c r="AI17" s="22"/>
      <c r="AJ17" s="22">
        <v>0.316721988964621</v>
      </c>
      <c r="AK17" s="22">
        <v>0.367333728936663</v>
      </c>
      <c r="AL17" s="22">
        <v>0.32778872565322498</v>
      </c>
      <c r="AM17" s="22">
        <v>0.39940344221076701</v>
      </c>
      <c r="AN17" s="22">
        <v>0.210682843863048</v>
      </c>
      <c r="AO17" s="22"/>
      <c r="AP17" s="22">
        <v>0.34310390980605698</v>
      </c>
      <c r="AQ17" s="22">
        <v>0.381564268946461</v>
      </c>
      <c r="AR17" s="22">
        <v>0.35807433173061398</v>
      </c>
      <c r="AS17" s="22"/>
      <c r="AT17" s="22">
        <v>0.29461536898913898</v>
      </c>
      <c r="AU17" s="22">
        <v>0.26587776507374</v>
      </c>
      <c r="AV17" s="22">
        <v>0.34199778272631998</v>
      </c>
      <c r="AW17" s="22">
        <v>0.39893630809527397</v>
      </c>
      <c r="AX17" s="22">
        <v>0.41179067661076102</v>
      </c>
      <c r="AY17" s="22"/>
      <c r="AZ17" s="22">
        <v>4.5236651289536099E-2</v>
      </c>
      <c r="BA17" s="22">
        <v>0.250072545186802</v>
      </c>
      <c r="BB17" s="22">
        <v>0.33708975365377702</v>
      </c>
      <c r="BC17" s="22">
        <v>0.36436258166253399</v>
      </c>
      <c r="BD17" s="22">
        <v>0.27172585463469101</v>
      </c>
      <c r="BE17" s="22">
        <v>0.34703204364336099</v>
      </c>
      <c r="BF17" s="22">
        <v>0.35891080896959399</v>
      </c>
      <c r="BG17" s="22">
        <v>0.34472369106811601</v>
      </c>
      <c r="BH17" s="22">
        <v>0.24366773470403599</v>
      </c>
      <c r="BI17" s="22">
        <v>0.28372374286354601</v>
      </c>
      <c r="BJ17" s="22">
        <v>0.33828239896672802</v>
      </c>
      <c r="BK17" s="22">
        <v>0.307844787666811</v>
      </c>
      <c r="BL17" s="22">
        <v>0.33096142254541899</v>
      </c>
      <c r="BM17" s="22">
        <v>0.26120021670360799</v>
      </c>
      <c r="BN17" s="22">
        <v>0.40821004895711499</v>
      </c>
      <c r="BO17" s="22">
        <v>0.362412340331771</v>
      </c>
      <c r="BP17" s="22"/>
      <c r="BQ17" s="22">
        <v>0.43410071500235597</v>
      </c>
      <c r="BR17" s="22">
        <v>0.26880985568038901</v>
      </c>
    </row>
    <row r="18" spans="2:70" x14ac:dyDescent="0.35">
      <c r="B18" s="16"/>
    </row>
    <row r="19" spans="2:70" x14ac:dyDescent="0.35">
      <c r="B19" t="s">
        <v>98</v>
      </c>
    </row>
    <row r="20" spans="2:70" x14ac:dyDescent="0.35">
      <c r="B20" t="s">
        <v>99</v>
      </c>
    </row>
    <row r="22" spans="2:70" x14ac:dyDescent="0.35">
      <c r="B22" s="8" t="str">
        <f>HYPERLINK("#'Contents'!A1", "Return to Contents")</f>
        <v>Return to Contents</v>
      </c>
    </row>
  </sheetData>
  <mergeCells count="11">
    <mergeCell ref="BQ5:BR5"/>
    <mergeCell ref="D5:E5"/>
    <mergeCell ref="G5:L5"/>
    <mergeCell ref="N5:Q5"/>
    <mergeCell ref="S5:AD5"/>
    <mergeCell ref="AF5:AH5"/>
    <mergeCell ref="D2:BJ2"/>
    <mergeCell ref="AJ5:AN5"/>
    <mergeCell ref="AP5:AR5"/>
    <mergeCell ref="AT5:AX5"/>
    <mergeCell ref="AZ5:BO5"/>
  </mergeCells>
  <pageMargins left="0.7" right="0.7" top="0.75" bottom="0.75" header="0.3" footer="0.3"/>
  <pageSetup paperSize="9" orientation="portrait" horizontalDpi="300" verticalDpi="300"/>
  <drawing r:id="rId1"/>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dimension ref="B2:G22"/>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7" width="20.7265625" customWidth="1"/>
  </cols>
  <sheetData>
    <row r="2" spans="2:7" ht="40" customHeight="1" x14ac:dyDescent="0.35">
      <c r="D2" s="29" t="s">
        <v>360</v>
      </c>
      <c r="E2" s="26"/>
      <c r="F2" s="26"/>
      <c r="G2" s="26"/>
    </row>
    <row r="6" spans="2:7" ht="50.15" customHeight="1" x14ac:dyDescent="0.35">
      <c r="B6" s="20" t="s">
        <v>15</v>
      </c>
      <c r="C6" s="20" t="s">
        <v>356</v>
      </c>
      <c r="D6" s="20" t="s">
        <v>357</v>
      </c>
      <c r="E6" s="20" t="s">
        <v>358</v>
      </c>
      <c r="F6" s="20" t="s">
        <v>359</v>
      </c>
    </row>
    <row r="7" spans="2:7" x14ac:dyDescent="0.35">
      <c r="B7" s="18" t="s">
        <v>136</v>
      </c>
      <c r="C7" s="17">
        <v>0.26634627478859002</v>
      </c>
      <c r="D7" s="17">
        <v>0.19403256087262799</v>
      </c>
      <c r="E7" s="17">
        <v>7.8495187261848398E-2</v>
      </c>
      <c r="F7" s="17">
        <v>8.06606940197752E-2</v>
      </c>
    </row>
    <row r="8" spans="2:7" x14ac:dyDescent="0.35">
      <c r="B8" s="18" t="s">
        <v>137</v>
      </c>
      <c r="C8" s="17">
        <v>0.425448179538986</v>
      </c>
      <c r="D8" s="17">
        <v>0.47575828585721502</v>
      </c>
      <c r="E8" s="17">
        <v>0.22121630037492099</v>
      </c>
      <c r="F8" s="17">
        <v>0.19334672102605099</v>
      </c>
    </row>
    <row r="9" spans="2:7" x14ac:dyDescent="0.35">
      <c r="B9" s="18" t="s">
        <v>214</v>
      </c>
      <c r="C9" s="17">
        <v>0.24711780234300301</v>
      </c>
      <c r="D9" s="17">
        <v>0.231875664258296</v>
      </c>
      <c r="E9" s="17">
        <v>0.33149396221775101</v>
      </c>
      <c r="F9" s="17">
        <v>0.31430040470091702</v>
      </c>
    </row>
    <row r="10" spans="2:7" x14ac:dyDescent="0.35">
      <c r="B10" s="18" t="s">
        <v>139</v>
      </c>
      <c r="C10" s="17">
        <v>4.1946078276344903E-2</v>
      </c>
      <c r="D10" s="17">
        <v>6.3313809381916802E-2</v>
      </c>
      <c r="E10" s="17">
        <v>0.26071322174499501</v>
      </c>
      <c r="F10" s="17">
        <v>0.29890558132146799</v>
      </c>
    </row>
    <row r="11" spans="2:7" x14ac:dyDescent="0.35">
      <c r="B11" s="18" t="s">
        <v>140</v>
      </c>
      <c r="C11" s="17">
        <v>6.9232046557927496E-3</v>
      </c>
      <c r="D11" s="17">
        <v>1.9363309169225101E-2</v>
      </c>
      <c r="E11" s="17">
        <v>8.8556889398995295E-2</v>
      </c>
      <c r="F11" s="17">
        <v>9.1744373260828599E-2</v>
      </c>
    </row>
    <row r="12" spans="2:7" x14ac:dyDescent="0.35">
      <c r="B12" s="18" t="s">
        <v>129</v>
      </c>
      <c r="C12" s="17">
        <v>1.22184603972826E-2</v>
      </c>
      <c r="D12" s="17">
        <v>1.56563704607189E-2</v>
      </c>
      <c r="E12" s="17">
        <v>1.95244390014905E-2</v>
      </c>
      <c r="F12" s="17">
        <v>2.1042225670959799E-2</v>
      </c>
    </row>
    <row r="13" spans="2:7" x14ac:dyDescent="0.35">
      <c r="B13" s="23" t="s">
        <v>141</v>
      </c>
      <c r="C13" s="21">
        <v>0.69179445432757602</v>
      </c>
      <c r="D13" s="21">
        <v>0.66979084672984301</v>
      </c>
      <c r="E13" s="21">
        <v>0.29971148763676903</v>
      </c>
      <c r="F13" s="21">
        <v>0.27400741504582599</v>
      </c>
    </row>
    <row r="14" spans="2:7" x14ac:dyDescent="0.35">
      <c r="B14" s="23" t="s">
        <v>142</v>
      </c>
      <c r="C14" s="21">
        <v>4.8869282932137603E-2</v>
      </c>
      <c r="D14" s="21">
        <v>8.2677118551141807E-2</v>
      </c>
      <c r="E14" s="21">
        <v>0.34927011114398998</v>
      </c>
      <c r="F14" s="21">
        <v>0.39064995458229601</v>
      </c>
    </row>
    <row r="15" spans="2:7" x14ac:dyDescent="0.35">
      <c r="B15" s="23" t="s">
        <v>143</v>
      </c>
      <c r="C15" s="22">
        <v>0.64292517139543903</v>
      </c>
      <c r="D15" s="22">
        <v>0.587113728178701</v>
      </c>
      <c r="E15" s="22">
        <v>-4.95586235072209E-2</v>
      </c>
      <c r="F15" s="22">
        <v>-0.11664253953647</v>
      </c>
    </row>
    <row r="16" spans="2:7" x14ac:dyDescent="0.35">
      <c r="B16" s="16"/>
      <c r="C16" s="16"/>
      <c r="D16" s="16"/>
      <c r="E16" s="16"/>
      <c r="F16" s="16"/>
    </row>
    <row r="17" spans="2:2" x14ac:dyDescent="0.35">
      <c r="B17" t="s">
        <v>98</v>
      </c>
    </row>
    <row r="18" spans="2:2" x14ac:dyDescent="0.35">
      <c r="B18" t="s">
        <v>99</v>
      </c>
    </row>
    <row r="22" spans="2:2" x14ac:dyDescent="0.35">
      <c r="B22" s="8" t="str">
        <f>HYPERLINK("#'Contents'!A1", "Return to Contents")</f>
        <v>Return to Contents</v>
      </c>
    </row>
  </sheetData>
  <mergeCells count="1">
    <mergeCell ref="D2:G2"/>
  </mergeCells>
  <pageMargins left="0.7" right="0.7" top="0.75" bottom="0.75" header="0.3" footer="0.3"/>
  <pageSetup paperSize="9" orientation="portrait" horizontalDpi="300" verticalDpi="300"/>
  <drawing r:id="rId1"/>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dimension ref="B2:BR22"/>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67" width="10.7265625" customWidth="1"/>
    <col min="68" max="68" width="2.1796875" customWidth="1"/>
    <col min="69" max="70" width="10.7265625" customWidth="1"/>
    <col min="71" max="71" width="2.1796875" customWidth="1"/>
  </cols>
  <sheetData>
    <row r="2" spans="2:70" ht="40" customHeight="1" x14ac:dyDescent="0.35">
      <c r="D2" s="29" t="s">
        <v>361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row>
    <row r="5" spans="2:70" ht="30" customHeight="1" x14ac:dyDescent="0.35">
      <c r="B5" s="15"/>
      <c r="C5" s="15"/>
      <c r="D5" s="30" t="s">
        <v>74</v>
      </c>
      <c r="E5" s="30"/>
      <c r="F5" s="15"/>
      <c r="G5" s="30" t="s">
        <v>75</v>
      </c>
      <c r="H5" s="30"/>
      <c r="I5" s="30"/>
      <c r="J5" s="30"/>
      <c r="K5" s="30"/>
      <c r="L5" s="30"/>
      <c r="M5" s="15"/>
      <c r="N5" s="30" t="s">
        <v>76</v>
      </c>
      <c r="O5" s="30"/>
      <c r="P5" s="30"/>
      <c r="Q5" s="30"/>
      <c r="R5" s="15"/>
      <c r="S5" s="30" t="s">
        <v>77</v>
      </c>
      <c r="T5" s="30"/>
      <c r="U5" s="30"/>
      <c r="V5" s="30"/>
      <c r="W5" s="30"/>
      <c r="X5" s="30"/>
      <c r="Y5" s="30"/>
      <c r="Z5" s="30"/>
      <c r="AA5" s="30"/>
      <c r="AB5" s="30"/>
      <c r="AC5" s="30"/>
      <c r="AD5" s="30"/>
      <c r="AE5" s="15"/>
      <c r="AF5" s="30" t="s">
        <v>78</v>
      </c>
      <c r="AG5" s="30"/>
      <c r="AH5" s="30"/>
      <c r="AI5" s="15"/>
      <c r="AJ5" s="30" t="s">
        <v>79</v>
      </c>
      <c r="AK5" s="30"/>
      <c r="AL5" s="30"/>
      <c r="AM5" s="30"/>
      <c r="AN5" s="30"/>
      <c r="AO5" s="15"/>
      <c r="AP5" s="30" t="s">
        <v>80</v>
      </c>
      <c r="AQ5" s="30"/>
      <c r="AR5" s="30"/>
      <c r="AS5" s="15"/>
      <c r="AT5" s="30" t="s">
        <v>81</v>
      </c>
      <c r="AU5" s="30"/>
      <c r="AV5" s="30"/>
      <c r="AW5" s="30"/>
      <c r="AX5" s="30"/>
      <c r="AY5" s="15"/>
      <c r="AZ5" s="30" t="s">
        <v>82</v>
      </c>
      <c r="BA5" s="30"/>
      <c r="BB5" s="30"/>
      <c r="BC5" s="30"/>
      <c r="BD5" s="30"/>
      <c r="BE5" s="30"/>
      <c r="BF5" s="30"/>
      <c r="BG5" s="30"/>
      <c r="BH5" s="30"/>
      <c r="BI5" s="30"/>
      <c r="BJ5" s="30"/>
      <c r="BK5" s="30"/>
      <c r="BL5" s="30"/>
      <c r="BM5" s="30"/>
      <c r="BN5" s="30"/>
      <c r="BO5" s="30"/>
      <c r="BP5" s="15"/>
      <c r="BQ5" s="30" t="s">
        <v>83</v>
      </c>
      <c r="BR5" s="30"/>
    </row>
    <row r="6" spans="2:7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46</v>
      </c>
      <c r="AQ6" s="12" t="s">
        <v>47</v>
      </c>
      <c r="AR6" s="12" t="s">
        <v>50</v>
      </c>
      <c r="AT6" s="12" t="s">
        <v>51</v>
      </c>
      <c r="AU6" s="12" t="s">
        <v>52</v>
      </c>
      <c r="AV6" s="12" t="s">
        <v>53</v>
      </c>
      <c r="AW6" s="12" t="s">
        <v>54</v>
      </c>
      <c r="AX6" s="12" t="s">
        <v>55</v>
      </c>
      <c r="AZ6" s="12" t="s">
        <v>56</v>
      </c>
      <c r="BA6" s="12" t="s">
        <v>57</v>
      </c>
      <c r="BB6" s="12" t="s">
        <v>58</v>
      </c>
      <c r="BC6" s="12" t="s">
        <v>59</v>
      </c>
      <c r="BD6" s="12" t="s">
        <v>60</v>
      </c>
      <c r="BE6" s="12" t="s">
        <v>61</v>
      </c>
      <c r="BF6" s="12" t="s">
        <v>62</v>
      </c>
      <c r="BG6" s="12" t="s">
        <v>63</v>
      </c>
      <c r="BH6" s="12" t="s">
        <v>64</v>
      </c>
      <c r="BI6" s="12" t="s">
        <v>65</v>
      </c>
      <c r="BJ6" s="12" t="s">
        <v>66</v>
      </c>
      <c r="BK6" s="12" t="s">
        <v>67</v>
      </c>
      <c r="BL6" s="12" t="s">
        <v>68</v>
      </c>
      <c r="BM6" s="12" t="s">
        <v>69</v>
      </c>
      <c r="BN6" s="12" t="s">
        <v>70</v>
      </c>
      <c r="BO6" s="12" t="s">
        <v>71</v>
      </c>
      <c r="BQ6" s="12" t="s">
        <v>72</v>
      </c>
      <c r="BR6" s="12" t="s">
        <v>73</v>
      </c>
    </row>
    <row r="7" spans="2:70" ht="30" customHeight="1" x14ac:dyDescent="0.35">
      <c r="B7" s="10" t="s">
        <v>19</v>
      </c>
      <c r="C7" s="10">
        <v>4012</v>
      </c>
      <c r="D7" s="10">
        <v>1971</v>
      </c>
      <c r="E7" s="10">
        <v>2028</v>
      </c>
      <c r="F7" s="10"/>
      <c r="G7" s="10">
        <v>497</v>
      </c>
      <c r="H7" s="10">
        <v>704</v>
      </c>
      <c r="I7" s="10">
        <v>694</v>
      </c>
      <c r="J7" s="10">
        <v>693</v>
      </c>
      <c r="K7" s="10">
        <v>571</v>
      </c>
      <c r="L7" s="10">
        <v>853</v>
      </c>
      <c r="M7" s="10"/>
      <c r="N7" s="10">
        <v>1178</v>
      </c>
      <c r="O7" s="10">
        <v>1131</v>
      </c>
      <c r="P7" s="10">
        <v>781</v>
      </c>
      <c r="Q7" s="10">
        <v>909</v>
      </c>
      <c r="R7" s="10"/>
      <c r="S7" s="10">
        <v>563</v>
      </c>
      <c r="T7" s="10">
        <v>553</v>
      </c>
      <c r="U7" s="10">
        <v>314</v>
      </c>
      <c r="V7" s="10">
        <v>343</v>
      </c>
      <c r="W7" s="10">
        <v>293</v>
      </c>
      <c r="X7" s="10">
        <v>376</v>
      </c>
      <c r="Y7" s="10">
        <v>336</v>
      </c>
      <c r="Z7" s="10">
        <v>171</v>
      </c>
      <c r="AA7" s="10">
        <v>447</v>
      </c>
      <c r="AB7" s="10">
        <v>337</v>
      </c>
      <c r="AC7" s="10">
        <v>188</v>
      </c>
      <c r="AD7" s="10">
        <v>91</v>
      </c>
      <c r="AE7" s="10"/>
      <c r="AF7" s="10">
        <v>1421</v>
      </c>
      <c r="AG7" s="10">
        <v>1665</v>
      </c>
      <c r="AH7" s="10">
        <v>577</v>
      </c>
      <c r="AI7" s="10"/>
      <c r="AJ7" s="10">
        <v>1433</v>
      </c>
      <c r="AK7" s="10">
        <v>1082</v>
      </c>
      <c r="AL7" s="10">
        <v>299</v>
      </c>
      <c r="AM7" s="10">
        <v>42</v>
      </c>
      <c r="AN7" s="10">
        <v>541</v>
      </c>
      <c r="AO7" s="10"/>
      <c r="AP7" s="10">
        <v>878</v>
      </c>
      <c r="AQ7" s="10">
        <v>1369</v>
      </c>
      <c r="AR7" s="10">
        <v>264</v>
      </c>
      <c r="AS7" s="10"/>
      <c r="AT7" s="10">
        <v>929</v>
      </c>
      <c r="AU7" s="10">
        <v>932</v>
      </c>
      <c r="AV7" s="10">
        <v>1096</v>
      </c>
      <c r="AW7" s="10">
        <v>455</v>
      </c>
      <c r="AX7" s="10">
        <v>62</v>
      </c>
      <c r="AY7" s="10"/>
      <c r="AZ7" s="10">
        <v>33</v>
      </c>
      <c r="BA7" s="10">
        <v>185</v>
      </c>
      <c r="BB7" s="10">
        <v>256</v>
      </c>
      <c r="BC7" s="10">
        <v>269</v>
      </c>
      <c r="BD7" s="10">
        <v>403</v>
      </c>
      <c r="BE7" s="10">
        <v>436</v>
      </c>
      <c r="BF7" s="10">
        <v>391</v>
      </c>
      <c r="BG7" s="10">
        <v>312</v>
      </c>
      <c r="BH7" s="10">
        <v>253</v>
      </c>
      <c r="BI7" s="10">
        <v>211</v>
      </c>
      <c r="BJ7" s="10">
        <v>336</v>
      </c>
      <c r="BK7" s="10">
        <v>187</v>
      </c>
      <c r="BL7" s="10">
        <v>180</v>
      </c>
      <c r="BM7" s="10">
        <v>103</v>
      </c>
      <c r="BN7" s="10">
        <v>95</v>
      </c>
      <c r="BO7" s="10">
        <v>161</v>
      </c>
      <c r="BP7" s="10"/>
      <c r="BQ7" s="10">
        <v>1235</v>
      </c>
      <c r="BR7" s="10">
        <v>2665</v>
      </c>
    </row>
    <row r="8" spans="2:70" ht="30" customHeight="1" x14ac:dyDescent="0.35">
      <c r="B8" s="11" t="s">
        <v>20</v>
      </c>
      <c r="C8" s="11">
        <v>4012</v>
      </c>
      <c r="D8" s="11">
        <v>1975</v>
      </c>
      <c r="E8" s="11">
        <v>2024</v>
      </c>
      <c r="F8" s="11"/>
      <c r="G8" s="11">
        <v>558</v>
      </c>
      <c r="H8" s="11">
        <v>682</v>
      </c>
      <c r="I8" s="11">
        <v>685</v>
      </c>
      <c r="J8" s="11">
        <v>686</v>
      </c>
      <c r="K8" s="11">
        <v>562</v>
      </c>
      <c r="L8" s="11">
        <v>839</v>
      </c>
      <c r="M8" s="11"/>
      <c r="N8" s="11">
        <v>1080</v>
      </c>
      <c r="O8" s="11">
        <v>1039</v>
      </c>
      <c r="P8" s="11">
        <v>880</v>
      </c>
      <c r="Q8" s="11">
        <v>1000</v>
      </c>
      <c r="R8" s="11"/>
      <c r="S8" s="11">
        <v>562</v>
      </c>
      <c r="T8" s="11">
        <v>522</v>
      </c>
      <c r="U8" s="11">
        <v>321</v>
      </c>
      <c r="V8" s="11">
        <v>361</v>
      </c>
      <c r="W8" s="11">
        <v>281</v>
      </c>
      <c r="X8" s="11">
        <v>361</v>
      </c>
      <c r="Y8" s="11">
        <v>321</v>
      </c>
      <c r="Z8" s="11">
        <v>160</v>
      </c>
      <c r="AA8" s="11">
        <v>441</v>
      </c>
      <c r="AB8" s="11">
        <v>361</v>
      </c>
      <c r="AC8" s="11">
        <v>201</v>
      </c>
      <c r="AD8" s="11">
        <v>120</v>
      </c>
      <c r="AE8" s="11"/>
      <c r="AF8" s="11">
        <v>1410</v>
      </c>
      <c r="AG8" s="11">
        <v>1629</v>
      </c>
      <c r="AH8" s="11">
        <v>599</v>
      </c>
      <c r="AI8" s="11"/>
      <c r="AJ8" s="11">
        <v>1397</v>
      </c>
      <c r="AK8" s="11">
        <v>1071</v>
      </c>
      <c r="AL8" s="11">
        <v>288</v>
      </c>
      <c r="AM8" s="11">
        <v>45</v>
      </c>
      <c r="AN8" s="11">
        <v>558</v>
      </c>
      <c r="AO8" s="11"/>
      <c r="AP8" s="11">
        <v>856</v>
      </c>
      <c r="AQ8" s="11">
        <v>1358</v>
      </c>
      <c r="AR8" s="11">
        <v>259</v>
      </c>
      <c r="AS8" s="11"/>
      <c r="AT8" s="11">
        <v>961</v>
      </c>
      <c r="AU8" s="11">
        <v>958</v>
      </c>
      <c r="AV8" s="11">
        <v>1056</v>
      </c>
      <c r="AW8" s="11">
        <v>434</v>
      </c>
      <c r="AX8" s="11">
        <v>55</v>
      </c>
      <c r="AY8" s="11"/>
      <c r="AZ8" s="11">
        <v>33</v>
      </c>
      <c r="BA8" s="11">
        <v>186</v>
      </c>
      <c r="BB8" s="11">
        <v>267</v>
      </c>
      <c r="BC8" s="11">
        <v>280</v>
      </c>
      <c r="BD8" s="11">
        <v>416</v>
      </c>
      <c r="BE8" s="11">
        <v>443</v>
      </c>
      <c r="BF8" s="11">
        <v>394</v>
      </c>
      <c r="BG8" s="11">
        <v>314</v>
      </c>
      <c r="BH8" s="11">
        <v>257</v>
      </c>
      <c r="BI8" s="11">
        <v>206</v>
      </c>
      <c r="BJ8" s="11">
        <v>329</v>
      </c>
      <c r="BK8" s="11">
        <v>179</v>
      </c>
      <c r="BL8" s="11">
        <v>174</v>
      </c>
      <c r="BM8" s="11">
        <v>97</v>
      </c>
      <c r="BN8" s="11">
        <v>87</v>
      </c>
      <c r="BO8" s="11">
        <v>148</v>
      </c>
      <c r="BP8" s="11"/>
      <c r="BQ8" s="11">
        <v>1209</v>
      </c>
      <c r="BR8" s="11">
        <v>2688</v>
      </c>
    </row>
    <row r="9" spans="2:70" x14ac:dyDescent="0.35">
      <c r="B9" s="18" t="s">
        <v>136</v>
      </c>
      <c r="C9" s="17">
        <v>7.8495187261848398E-2</v>
      </c>
      <c r="D9" s="17">
        <v>9.5031326837452898E-2</v>
      </c>
      <c r="E9" s="17">
        <v>6.1756891670337301E-2</v>
      </c>
      <c r="F9" s="17"/>
      <c r="G9" s="17">
        <v>9.9589370216349005E-2</v>
      </c>
      <c r="H9" s="17">
        <v>0.11304311764474501</v>
      </c>
      <c r="I9" s="17">
        <v>8.4053994947571598E-2</v>
      </c>
      <c r="J9" s="17">
        <v>8.2242219213245399E-2</v>
      </c>
      <c r="K9" s="17">
        <v>5.2718245079881897E-2</v>
      </c>
      <c r="L9" s="17">
        <v>4.6019222184783201E-2</v>
      </c>
      <c r="M9" s="17"/>
      <c r="N9" s="17">
        <v>7.7207719035576897E-2</v>
      </c>
      <c r="O9" s="17">
        <v>6.4148340468568404E-2</v>
      </c>
      <c r="P9" s="17">
        <v>8.8303618224264996E-2</v>
      </c>
      <c r="Q9" s="17">
        <v>8.3343001891394805E-2</v>
      </c>
      <c r="R9" s="17"/>
      <c r="S9" s="17">
        <v>9.4482294699484201E-2</v>
      </c>
      <c r="T9" s="17">
        <v>6.7771657889832998E-2</v>
      </c>
      <c r="U9" s="17">
        <v>6.1716331691182798E-2</v>
      </c>
      <c r="V9" s="17">
        <v>6.9456660974715603E-2</v>
      </c>
      <c r="W9" s="17">
        <v>8.4363525648925602E-2</v>
      </c>
      <c r="X9" s="17">
        <v>8.8464912961707304E-2</v>
      </c>
      <c r="Y9" s="17">
        <v>6.78643976503569E-2</v>
      </c>
      <c r="Z9" s="17">
        <v>6.5138893264208894E-2</v>
      </c>
      <c r="AA9" s="17">
        <v>7.6994065568817105E-2</v>
      </c>
      <c r="AB9" s="17">
        <v>8.5508068010212102E-2</v>
      </c>
      <c r="AC9" s="17">
        <v>6.9743531254162494E-2</v>
      </c>
      <c r="AD9" s="17">
        <v>0.12393529626893</v>
      </c>
      <c r="AE9" s="17"/>
      <c r="AF9" s="17">
        <v>8.9436847633764596E-2</v>
      </c>
      <c r="AG9" s="17">
        <v>6.8756993359508994E-2</v>
      </c>
      <c r="AH9" s="17">
        <v>8.1110277108730103E-2</v>
      </c>
      <c r="AI9" s="17"/>
      <c r="AJ9" s="17">
        <v>8.5990262625635305E-2</v>
      </c>
      <c r="AK9" s="17">
        <v>8.0550682786084293E-2</v>
      </c>
      <c r="AL9" s="17">
        <v>4.9133508578417202E-2</v>
      </c>
      <c r="AM9" s="17">
        <v>0.25627513961135301</v>
      </c>
      <c r="AN9" s="17">
        <v>6.8250525359639699E-2</v>
      </c>
      <c r="AO9" s="17"/>
      <c r="AP9" s="17">
        <v>8.5906944657556203E-2</v>
      </c>
      <c r="AQ9" s="17">
        <v>7.0542173704061101E-2</v>
      </c>
      <c r="AR9" s="17">
        <v>7.6969114027857194E-2</v>
      </c>
      <c r="AS9" s="17"/>
      <c r="AT9" s="17">
        <v>7.3330271417518397E-2</v>
      </c>
      <c r="AU9" s="17">
        <v>8.1314513332001098E-2</v>
      </c>
      <c r="AV9" s="17">
        <v>8.13875672517647E-2</v>
      </c>
      <c r="AW9" s="17">
        <v>8.1825017855166493E-2</v>
      </c>
      <c r="AX9" s="17">
        <v>0.14449754595015399</v>
      </c>
      <c r="AY9" s="17"/>
      <c r="AZ9" s="17">
        <v>0.117043014570592</v>
      </c>
      <c r="BA9" s="17">
        <v>0.105044248660977</v>
      </c>
      <c r="BB9" s="17">
        <v>8.8913457263210705E-2</v>
      </c>
      <c r="BC9" s="17">
        <v>8.98310621779424E-2</v>
      </c>
      <c r="BD9" s="17">
        <v>7.5320366367567795E-2</v>
      </c>
      <c r="BE9" s="17">
        <v>7.0746461487702E-2</v>
      </c>
      <c r="BF9" s="17">
        <v>7.2576004995174706E-2</v>
      </c>
      <c r="BG9" s="17">
        <v>8.8112068124790804E-2</v>
      </c>
      <c r="BH9" s="17">
        <v>6.0492118720497499E-2</v>
      </c>
      <c r="BI9" s="17">
        <v>0.11686040080304901</v>
      </c>
      <c r="BJ9" s="17">
        <v>6.4360849622817407E-2</v>
      </c>
      <c r="BK9" s="17">
        <v>8.29215572229689E-2</v>
      </c>
      <c r="BL9" s="17">
        <v>7.53666551668732E-2</v>
      </c>
      <c r="BM9" s="17">
        <v>0.123647454924352</v>
      </c>
      <c r="BN9" s="17">
        <v>5.8017255931536497E-2</v>
      </c>
      <c r="BO9" s="17">
        <v>6.7633572544891996E-2</v>
      </c>
      <c r="BP9" s="17"/>
      <c r="BQ9" s="17">
        <v>0.112337568838978</v>
      </c>
      <c r="BR9" s="17">
        <v>6.4352227209552706E-2</v>
      </c>
    </row>
    <row r="10" spans="2:70" x14ac:dyDescent="0.35">
      <c r="B10" s="18" t="s">
        <v>137</v>
      </c>
      <c r="C10" s="17">
        <v>0.22121630037492099</v>
      </c>
      <c r="D10" s="17">
        <v>0.23790021328990299</v>
      </c>
      <c r="E10" s="17">
        <v>0.20538410766395099</v>
      </c>
      <c r="F10" s="17"/>
      <c r="G10" s="17">
        <v>0.25863378305340601</v>
      </c>
      <c r="H10" s="17">
        <v>0.26647737568035001</v>
      </c>
      <c r="I10" s="17">
        <v>0.24872743272547601</v>
      </c>
      <c r="J10" s="17">
        <v>0.21858604733428999</v>
      </c>
      <c r="K10" s="17">
        <v>0.16330575115559001</v>
      </c>
      <c r="L10" s="17">
        <v>0.17797016940184399</v>
      </c>
      <c r="M10" s="17"/>
      <c r="N10" s="17">
        <v>0.19408785530091299</v>
      </c>
      <c r="O10" s="17">
        <v>0.22895506073175301</v>
      </c>
      <c r="P10" s="17">
        <v>0.251640115081115</v>
      </c>
      <c r="Q10" s="17">
        <v>0.21857730400752301</v>
      </c>
      <c r="R10" s="17"/>
      <c r="S10" s="17">
        <v>0.23154234459365999</v>
      </c>
      <c r="T10" s="17">
        <v>0.19835198543990401</v>
      </c>
      <c r="U10" s="17">
        <v>0.217930096470424</v>
      </c>
      <c r="V10" s="17">
        <v>0.25128362395826598</v>
      </c>
      <c r="W10" s="17">
        <v>0.23581154506851201</v>
      </c>
      <c r="X10" s="17">
        <v>0.23679211142543399</v>
      </c>
      <c r="Y10" s="17">
        <v>0.207582999406007</v>
      </c>
      <c r="Z10" s="17">
        <v>0.21613466805668399</v>
      </c>
      <c r="AA10" s="17">
        <v>0.222019499990737</v>
      </c>
      <c r="AB10" s="17">
        <v>0.218542898489235</v>
      </c>
      <c r="AC10" s="17">
        <v>0.23179952222053299</v>
      </c>
      <c r="AD10" s="17">
        <v>0.14022580493896999</v>
      </c>
      <c r="AE10" s="17"/>
      <c r="AF10" s="17">
        <v>0.21380758007235001</v>
      </c>
      <c r="AG10" s="17">
        <v>0.237130175825194</v>
      </c>
      <c r="AH10" s="17">
        <v>0.21350434915889899</v>
      </c>
      <c r="AI10" s="17"/>
      <c r="AJ10" s="17">
        <v>0.20625221538888</v>
      </c>
      <c r="AK10" s="17">
        <v>0.251474571089151</v>
      </c>
      <c r="AL10" s="17">
        <v>0.25745121654726399</v>
      </c>
      <c r="AM10" s="17">
        <v>0.240456246776552</v>
      </c>
      <c r="AN10" s="17">
        <v>0.208953253998266</v>
      </c>
      <c r="AO10" s="17"/>
      <c r="AP10" s="17">
        <v>0.21453792023639101</v>
      </c>
      <c r="AQ10" s="17">
        <v>0.235355770819386</v>
      </c>
      <c r="AR10" s="17">
        <v>0.264993751830151</v>
      </c>
      <c r="AS10" s="17"/>
      <c r="AT10" s="17">
        <v>0.221538916675078</v>
      </c>
      <c r="AU10" s="17">
        <v>0.223303449567469</v>
      </c>
      <c r="AV10" s="17">
        <v>0.22513979690806099</v>
      </c>
      <c r="AW10" s="17">
        <v>0.23951379754556401</v>
      </c>
      <c r="AX10" s="17">
        <v>0.19421366065325599</v>
      </c>
      <c r="AY10" s="17"/>
      <c r="AZ10" s="17">
        <v>0.16377942174231799</v>
      </c>
      <c r="BA10" s="17">
        <v>0.20637063517785201</v>
      </c>
      <c r="BB10" s="17">
        <v>0.221244801451255</v>
      </c>
      <c r="BC10" s="17">
        <v>0.210380342571517</v>
      </c>
      <c r="BD10" s="17">
        <v>0.221672798252112</v>
      </c>
      <c r="BE10" s="17">
        <v>0.23929065019410001</v>
      </c>
      <c r="BF10" s="17">
        <v>0.248085299077417</v>
      </c>
      <c r="BG10" s="17">
        <v>0.261144985091605</v>
      </c>
      <c r="BH10" s="17">
        <v>0.23501820430999101</v>
      </c>
      <c r="BI10" s="17">
        <v>0.228691068997976</v>
      </c>
      <c r="BJ10" s="17">
        <v>0.185689708640147</v>
      </c>
      <c r="BK10" s="17">
        <v>0.19959589944844999</v>
      </c>
      <c r="BL10" s="17">
        <v>0.18051314929823301</v>
      </c>
      <c r="BM10" s="17">
        <v>0.231122822605862</v>
      </c>
      <c r="BN10" s="17">
        <v>0.26684800432820799</v>
      </c>
      <c r="BO10" s="17">
        <v>0.20830155115466201</v>
      </c>
      <c r="BP10" s="17"/>
      <c r="BQ10" s="17">
        <v>0.22599383436828499</v>
      </c>
      <c r="BR10" s="17">
        <v>0.216915743528386</v>
      </c>
    </row>
    <row r="11" spans="2:70" x14ac:dyDescent="0.35">
      <c r="B11" s="18" t="s">
        <v>214</v>
      </c>
      <c r="C11" s="17">
        <v>0.33149396221775101</v>
      </c>
      <c r="D11" s="17">
        <v>0.34022982553480102</v>
      </c>
      <c r="E11" s="17">
        <v>0.32348352235899902</v>
      </c>
      <c r="F11" s="17"/>
      <c r="G11" s="17">
        <v>0.297554649971707</v>
      </c>
      <c r="H11" s="17">
        <v>0.33643521630775602</v>
      </c>
      <c r="I11" s="17">
        <v>0.306564596323603</v>
      </c>
      <c r="J11" s="17">
        <v>0.34921099942376099</v>
      </c>
      <c r="K11" s="17">
        <v>0.351535625563208</v>
      </c>
      <c r="L11" s="17">
        <v>0.34252026776174099</v>
      </c>
      <c r="M11" s="17"/>
      <c r="N11" s="17">
        <v>0.31508510256765199</v>
      </c>
      <c r="O11" s="17">
        <v>0.32753684160077701</v>
      </c>
      <c r="P11" s="17">
        <v>0.336281386962477</v>
      </c>
      <c r="Q11" s="17">
        <v>0.349537601759914</v>
      </c>
      <c r="R11" s="17"/>
      <c r="S11" s="17">
        <v>0.35103239418182203</v>
      </c>
      <c r="T11" s="17">
        <v>0.33299848605458399</v>
      </c>
      <c r="U11" s="17">
        <v>0.29900319877332898</v>
      </c>
      <c r="V11" s="17">
        <v>0.31422410809085999</v>
      </c>
      <c r="W11" s="17">
        <v>0.32862346989265401</v>
      </c>
      <c r="X11" s="17">
        <v>0.31536110995635303</v>
      </c>
      <c r="Y11" s="17">
        <v>0.330960694959607</v>
      </c>
      <c r="Z11" s="17">
        <v>0.31732990057545901</v>
      </c>
      <c r="AA11" s="17">
        <v>0.32040545589880198</v>
      </c>
      <c r="AB11" s="17">
        <v>0.35397962237599201</v>
      </c>
      <c r="AC11" s="17">
        <v>0.356438642815676</v>
      </c>
      <c r="AD11" s="17">
        <v>0.37920889606839198</v>
      </c>
      <c r="AE11" s="17"/>
      <c r="AF11" s="17">
        <v>0.32496269374937398</v>
      </c>
      <c r="AG11" s="17">
        <v>0.31268560236204701</v>
      </c>
      <c r="AH11" s="17">
        <v>0.38600640159069799</v>
      </c>
      <c r="AI11" s="17"/>
      <c r="AJ11" s="17">
        <v>0.31305354965886101</v>
      </c>
      <c r="AK11" s="17">
        <v>0.31431706176137802</v>
      </c>
      <c r="AL11" s="17">
        <v>0.34761245225572701</v>
      </c>
      <c r="AM11" s="17">
        <v>0.21935288154257099</v>
      </c>
      <c r="AN11" s="17">
        <v>0.39912366965724</v>
      </c>
      <c r="AO11" s="17"/>
      <c r="AP11" s="17">
        <v>0.32403961697761902</v>
      </c>
      <c r="AQ11" s="17">
        <v>0.32057392873184898</v>
      </c>
      <c r="AR11" s="17">
        <v>0.343299417762229</v>
      </c>
      <c r="AS11" s="17"/>
      <c r="AT11" s="17">
        <v>0.36052219202293101</v>
      </c>
      <c r="AU11" s="17">
        <v>0.31304094003024302</v>
      </c>
      <c r="AV11" s="17">
        <v>0.30722448200228503</v>
      </c>
      <c r="AW11" s="17">
        <v>0.33185486846781298</v>
      </c>
      <c r="AX11" s="17">
        <v>0.34009841965611698</v>
      </c>
      <c r="AY11" s="17"/>
      <c r="AZ11" s="17">
        <v>0.39110347996543599</v>
      </c>
      <c r="BA11" s="17">
        <v>0.37969139049754302</v>
      </c>
      <c r="BB11" s="17">
        <v>0.320119554338123</v>
      </c>
      <c r="BC11" s="17">
        <v>0.33871329985037801</v>
      </c>
      <c r="BD11" s="17">
        <v>0.321555523972758</v>
      </c>
      <c r="BE11" s="17">
        <v>0.33116271574106898</v>
      </c>
      <c r="BF11" s="17">
        <v>0.32927117793041399</v>
      </c>
      <c r="BG11" s="17">
        <v>0.347078630311564</v>
      </c>
      <c r="BH11" s="17">
        <v>0.30678045797029802</v>
      </c>
      <c r="BI11" s="17">
        <v>0.336855275662307</v>
      </c>
      <c r="BJ11" s="17">
        <v>0.31321762739049502</v>
      </c>
      <c r="BK11" s="17">
        <v>0.29070476226159903</v>
      </c>
      <c r="BL11" s="17">
        <v>0.35270679173584601</v>
      </c>
      <c r="BM11" s="17">
        <v>0.29626581969032401</v>
      </c>
      <c r="BN11" s="17">
        <v>0.24784784947229599</v>
      </c>
      <c r="BO11" s="17">
        <v>0.27470895848247701</v>
      </c>
      <c r="BP11" s="17"/>
      <c r="BQ11" s="17">
        <v>0.28189863624351902</v>
      </c>
      <c r="BR11" s="17">
        <v>0.34921363834247099</v>
      </c>
    </row>
    <row r="12" spans="2:70" x14ac:dyDescent="0.35">
      <c r="B12" s="18" t="s">
        <v>139</v>
      </c>
      <c r="C12" s="17">
        <v>0.26071322174499501</v>
      </c>
      <c r="D12" s="17">
        <v>0.23501505567539799</v>
      </c>
      <c r="E12" s="17">
        <v>0.28657781368726298</v>
      </c>
      <c r="F12" s="17"/>
      <c r="G12" s="17">
        <v>0.25169295880409998</v>
      </c>
      <c r="H12" s="17">
        <v>0.19357763657274499</v>
      </c>
      <c r="I12" s="17">
        <v>0.26562753865609001</v>
      </c>
      <c r="J12" s="17">
        <v>0.23597176934206501</v>
      </c>
      <c r="K12" s="17">
        <v>0.31012428272176401</v>
      </c>
      <c r="L12" s="17">
        <v>0.30443167463902998</v>
      </c>
      <c r="M12" s="17"/>
      <c r="N12" s="17">
        <v>0.30074379728276501</v>
      </c>
      <c r="O12" s="17">
        <v>0.26651456447930599</v>
      </c>
      <c r="P12" s="17">
        <v>0.229761647645256</v>
      </c>
      <c r="Q12" s="17">
        <v>0.23783607541834501</v>
      </c>
      <c r="R12" s="17"/>
      <c r="S12" s="17">
        <v>0.243018176859399</v>
      </c>
      <c r="T12" s="17">
        <v>0.29894082072048</v>
      </c>
      <c r="U12" s="17">
        <v>0.30285772459841698</v>
      </c>
      <c r="V12" s="17">
        <v>0.27327438848202601</v>
      </c>
      <c r="W12" s="17">
        <v>0.23972067468622199</v>
      </c>
      <c r="X12" s="17">
        <v>0.258951422998139</v>
      </c>
      <c r="Y12" s="17">
        <v>0.25615334032784198</v>
      </c>
      <c r="Z12" s="17">
        <v>0.27601960979030998</v>
      </c>
      <c r="AA12" s="17">
        <v>0.25256789534007701</v>
      </c>
      <c r="AB12" s="17">
        <v>0.232152195870196</v>
      </c>
      <c r="AC12" s="17">
        <v>0.24544248279547701</v>
      </c>
      <c r="AD12" s="17">
        <v>0.21446099529705501</v>
      </c>
      <c r="AE12" s="17"/>
      <c r="AF12" s="17">
        <v>0.258213999954297</v>
      </c>
      <c r="AG12" s="17">
        <v>0.27668494933378401</v>
      </c>
      <c r="AH12" s="17">
        <v>0.20929258129772699</v>
      </c>
      <c r="AI12" s="17"/>
      <c r="AJ12" s="17">
        <v>0.28146009525228999</v>
      </c>
      <c r="AK12" s="17">
        <v>0.25400975515292201</v>
      </c>
      <c r="AL12" s="17">
        <v>0.27856586286429702</v>
      </c>
      <c r="AM12" s="17">
        <v>0.14328431552005699</v>
      </c>
      <c r="AN12" s="17">
        <v>0.20507168856955801</v>
      </c>
      <c r="AO12" s="17"/>
      <c r="AP12" s="17">
        <v>0.27510103828402999</v>
      </c>
      <c r="AQ12" s="17">
        <v>0.27771278490378698</v>
      </c>
      <c r="AR12" s="17">
        <v>0.22015493851023299</v>
      </c>
      <c r="AS12" s="17"/>
      <c r="AT12" s="17">
        <v>0.24050641957322599</v>
      </c>
      <c r="AU12" s="17">
        <v>0.26788663635356003</v>
      </c>
      <c r="AV12" s="17">
        <v>0.29089318169484202</v>
      </c>
      <c r="AW12" s="17">
        <v>0.231088557844224</v>
      </c>
      <c r="AX12" s="17">
        <v>0.24377105227513099</v>
      </c>
      <c r="AY12" s="17"/>
      <c r="AZ12" s="17">
        <v>0.212631821103238</v>
      </c>
      <c r="BA12" s="17">
        <v>0.22017723504315401</v>
      </c>
      <c r="BB12" s="17">
        <v>0.26329111255225202</v>
      </c>
      <c r="BC12" s="17">
        <v>0.24068778924885001</v>
      </c>
      <c r="BD12" s="17">
        <v>0.247569773912486</v>
      </c>
      <c r="BE12" s="17">
        <v>0.24312520638472199</v>
      </c>
      <c r="BF12" s="17">
        <v>0.23249823524343499</v>
      </c>
      <c r="BG12" s="17">
        <v>0.227920678846976</v>
      </c>
      <c r="BH12" s="17">
        <v>0.26631487319222202</v>
      </c>
      <c r="BI12" s="17">
        <v>0.228304963486335</v>
      </c>
      <c r="BJ12" s="17">
        <v>0.32515741180055802</v>
      </c>
      <c r="BK12" s="17">
        <v>0.30264774323964899</v>
      </c>
      <c r="BL12" s="17">
        <v>0.30007167135545199</v>
      </c>
      <c r="BM12" s="17">
        <v>0.33117591314794997</v>
      </c>
      <c r="BN12" s="17">
        <v>0.31422740213736799</v>
      </c>
      <c r="BO12" s="17">
        <v>0.32683575241334001</v>
      </c>
      <c r="BP12" s="17"/>
      <c r="BQ12" s="17">
        <v>0.28604509743491802</v>
      </c>
      <c r="BR12" s="17">
        <v>0.25220051664172599</v>
      </c>
    </row>
    <row r="13" spans="2:70" x14ac:dyDescent="0.35">
      <c r="B13" s="18" t="s">
        <v>140</v>
      </c>
      <c r="C13" s="17">
        <v>8.8556889398995295E-2</v>
      </c>
      <c r="D13" s="17">
        <v>7.3105017902407005E-2</v>
      </c>
      <c r="E13" s="17">
        <v>0.10283070060982</v>
      </c>
      <c r="F13" s="17"/>
      <c r="G13" s="17">
        <v>7.0806419412555902E-2</v>
      </c>
      <c r="H13" s="17">
        <v>6.9116342117835794E-2</v>
      </c>
      <c r="I13" s="17">
        <v>7.4697915051829794E-2</v>
      </c>
      <c r="J13" s="17">
        <v>9.6565353719938796E-2</v>
      </c>
      <c r="K13" s="17">
        <v>0.105650285400177</v>
      </c>
      <c r="L13" s="17">
        <v>0.109506592423255</v>
      </c>
      <c r="M13" s="17"/>
      <c r="N13" s="17">
        <v>0.10263143245714999</v>
      </c>
      <c r="O13" s="17">
        <v>9.2199385446744206E-2</v>
      </c>
      <c r="P13" s="17">
        <v>7.6745422236980304E-2</v>
      </c>
      <c r="Q13" s="17">
        <v>8.0084254897672194E-2</v>
      </c>
      <c r="R13" s="17"/>
      <c r="S13" s="17">
        <v>6.7886380828996506E-2</v>
      </c>
      <c r="T13" s="17">
        <v>8.25574692764042E-2</v>
      </c>
      <c r="U13" s="17">
        <v>0.101972280993386</v>
      </c>
      <c r="V13" s="17">
        <v>7.2176210395953996E-2</v>
      </c>
      <c r="W13" s="17">
        <v>9.4109689664410107E-2</v>
      </c>
      <c r="X13" s="17">
        <v>6.7001565153685702E-2</v>
      </c>
      <c r="Y13" s="17">
        <v>0.108706500162874</v>
      </c>
      <c r="Z13" s="17">
        <v>7.9307310729940905E-2</v>
      </c>
      <c r="AA13" s="17">
        <v>0.11437786085695401</v>
      </c>
      <c r="AB13" s="17">
        <v>9.7434842689568493E-2</v>
      </c>
      <c r="AC13" s="17">
        <v>8.6927978918713705E-2</v>
      </c>
      <c r="AD13" s="17">
        <v>0.11624342262894601</v>
      </c>
      <c r="AE13" s="17"/>
      <c r="AF13" s="17">
        <v>9.5018154686635894E-2</v>
      </c>
      <c r="AG13" s="17">
        <v>8.9826990357282796E-2</v>
      </c>
      <c r="AH13" s="17">
        <v>7.7335623084011901E-2</v>
      </c>
      <c r="AI13" s="17"/>
      <c r="AJ13" s="17">
        <v>9.5478547920838097E-2</v>
      </c>
      <c r="AK13" s="17">
        <v>7.8986805627890594E-2</v>
      </c>
      <c r="AL13" s="17">
        <v>6.0875098494010703E-2</v>
      </c>
      <c r="AM13" s="17">
        <v>0.14063141654946701</v>
      </c>
      <c r="AN13" s="17">
        <v>9.4225764134357196E-2</v>
      </c>
      <c r="AO13" s="17"/>
      <c r="AP13" s="17">
        <v>8.5947507159227304E-2</v>
      </c>
      <c r="AQ13" s="17">
        <v>8.1929982567752094E-2</v>
      </c>
      <c r="AR13" s="17">
        <v>7.5061778950767502E-2</v>
      </c>
      <c r="AS13" s="17"/>
      <c r="AT13" s="17">
        <v>8.0622809841957299E-2</v>
      </c>
      <c r="AU13" s="17">
        <v>9.2916892129376399E-2</v>
      </c>
      <c r="AV13" s="17">
        <v>7.7857236545575303E-2</v>
      </c>
      <c r="AW13" s="17">
        <v>0.104480629484763</v>
      </c>
      <c r="AX13" s="17">
        <v>4.6281569134529701E-2</v>
      </c>
      <c r="AY13" s="17"/>
      <c r="AZ13" s="17">
        <v>3.3438402806008197E-2</v>
      </c>
      <c r="BA13" s="17">
        <v>5.9923400932852998E-2</v>
      </c>
      <c r="BB13" s="17">
        <v>8.6743617216790594E-2</v>
      </c>
      <c r="BC13" s="17">
        <v>8.8803893120869698E-2</v>
      </c>
      <c r="BD13" s="17">
        <v>0.111582453282352</v>
      </c>
      <c r="BE13" s="17">
        <v>0.102875688981737</v>
      </c>
      <c r="BF13" s="17">
        <v>9.3285886820143202E-2</v>
      </c>
      <c r="BG13" s="17">
        <v>5.5123021644709003E-2</v>
      </c>
      <c r="BH13" s="17">
        <v>0.10844978958564599</v>
      </c>
      <c r="BI13" s="17">
        <v>7.4043654826156199E-2</v>
      </c>
      <c r="BJ13" s="17">
        <v>9.9989319638027596E-2</v>
      </c>
      <c r="BK13" s="17">
        <v>0.111262657421847</v>
      </c>
      <c r="BL13" s="17">
        <v>8.6397939564303097E-2</v>
      </c>
      <c r="BM13" s="17">
        <v>8.91131251491354E-3</v>
      </c>
      <c r="BN13" s="17">
        <v>0.113059488130591</v>
      </c>
      <c r="BO13" s="17">
        <v>0.122520165404629</v>
      </c>
      <c r="BP13" s="17"/>
      <c r="BQ13" s="17">
        <v>8.8883080389000599E-2</v>
      </c>
      <c r="BR13" s="17">
        <v>9.12283170450124E-2</v>
      </c>
    </row>
    <row r="14" spans="2:70" x14ac:dyDescent="0.35">
      <c r="B14" s="18" t="s">
        <v>129</v>
      </c>
      <c r="C14" s="17">
        <v>1.95244390014905E-2</v>
      </c>
      <c r="D14" s="17">
        <v>1.8718560760038899E-2</v>
      </c>
      <c r="E14" s="17">
        <v>1.9966964009629599E-2</v>
      </c>
      <c r="F14" s="17"/>
      <c r="G14" s="17">
        <v>2.17228185418816E-2</v>
      </c>
      <c r="H14" s="17">
        <v>2.1350311676568999E-2</v>
      </c>
      <c r="I14" s="17">
        <v>2.03285222954297E-2</v>
      </c>
      <c r="J14" s="17">
        <v>1.74236109666994E-2</v>
      </c>
      <c r="K14" s="17">
        <v>1.6665810079379201E-2</v>
      </c>
      <c r="L14" s="17">
        <v>1.95520735893468E-2</v>
      </c>
      <c r="M14" s="17"/>
      <c r="N14" s="17">
        <v>1.0244093355942599E-2</v>
      </c>
      <c r="O14" s="17">
        <v>2.06458072728514E-2</v>
      </c>
      <c r="P14" s="17">
        <v>1.7267809849907199E-2</v>
      </c>
      <c r="Q14" s="17">
        <v>3.0621762025151E-2</v>
      </c>
      <c r="R14" s="17"/>
      <c r="S14" s="17">
        <v>1.20384088366385E-2</v>
      </c>
      <c r="T14" s="17">
        <v>1.9379580618794998E-2</v>
      </c>
      <c r="U14" s="17">
        <v>1.6520367473260401E-2</v>
      </c>
      <c r="V14" s="17">
        <v>1.9585008098177901E-2</v>
      </c>
      <c r="W14" s="17">
        <v>1.73710950392767E-2</v>
      </c>
      <c r="X14" s="17">
        <v>3.3428877504681702E-2</v>
      </c>
      <c r="Y14" s="17">
        <v>2.8732067493311999E-2</v>
      </c>
      <c r="Z14" s="17">
        <v>4.6069617583398198E-2</v>
      </c>
      <c r="AA14" s="17">
        <v>1.3635222344613399E-2</v>
      </c>
      <c r="AB14" s="17">
        <v>1.23823725647961E-2</v>
      </c>
      <c r="AC14" s="17">
        <v>9.6478419954386004E-3</v>
      </c>
      <c r="AD14" s="17">
        <v>2.5925584797705799E-2</v>
      </c>
      <c r="AE14" s="17"/>
      <c r="AF14" s="17">
        <v>1.85607239035782E-2</v>
      </c>
      <c r="AG14" s="17">
        <v>1.49152887621836E-2</v>
      </c>
      <c r="AH14" s="17">
        <v>3.27507677599332E-2</v>
      </c>
      <c r="AI14" s="17"/>
      <c r="AJ14" s="17">
        <v>1.7765329153495601E-2</v>
      </c>
      <c r="AK14" s="17">
        <v>2.0661123582574499E-2</v>
      </c>
      <c r="AL14" s="17">
        <v>6.3618612602841396E-3</v>
      </c>
      <c r="AM14" s="17">
        <v>0</v>
      </c>
      <c r="AN14" s="17">
        <v>2.43750982809386E-2</v>
      </c>
      <c r="AO14" s="17"/>
      <c r="AP14" s="17">
        <v>1.4466972685176801E-2</v>
      </c>
      <c r="AQ14" s="17">
        <v>1.38853592731643E-2</v>
      </c>
      <c r="AR14" s="17">
        <v>1.95209989187628E-2</v>
      </c>
      <c r="AS14" s="17"/>
      <c r="AT14" s="17">
        <v>2.3479390469288802E-2</v>
      </c>
      <c r="AU14" s="17">
        <v>2.1537568587349998E-2</v>
      </c>
      <c r="AV14" s="17">
        <v>1.7497735597471701E-2</v>
      </c>
      <c r="AW14" s="17">
        <v>1.1237128802469401E-2</v>
      </c>
      <c r="AX14" s="17">
        <v>3.1137752330812601E-2</v>
      </c>
      <c r="AY14" s="17"/>
      <c r="AZ14" s="17">
        <v>8.2003859812407001E-2</v>
      </c>
      <c r="BA14" s="17">
        <v>2.8793089687620399E-2</v>
      </c>
      <c r="BB14" s="17">
        <v>1.96874571783687E-2</v>
      </c>
      <c r="BC14" s="17">
        <v>3.1583613030443103E-2</v>
      </c>
      <c r="BD14" s="17">
        <v>2.22990842127237E-2</v>
      </c>
      <c r="BE14" s="17">
        <v>1.2799277210669599E-2</v>
      </c>
      <c r="BF14" s="17">
        <v>2.4283395933416899E-2</v>
      </c>
      <c r="BG14" s="17">
        <v>2.0620615980355601E-2</v>
      </c>
      <c r="BH14" s="17">
        <v>2.2944556221345402E-2</v>
      </c>
      <c r="BI14" s="17">
        <v>1.52446362241764E-2</v>
      </c>
      <c r="BJ14" s="17">
        <v>1.1585082907955501E-2</v>
      </c>
      <c r="BK14" s="17">
        <v>1.2867380405486101E-2</v>
      </c>
      <c r="BL14" s="17">
        <v>4.94379287929223E-3</v>
      </c>
      <c r="BM14" s="17">
        <v>8.8766771165991899E-3</v>
      </c>
      <c r="BN14" s="17">
        <v>0</v>
      </c>
      <c r="BO14" s="17">
        <v>0</v>
      </c>
      <c r="BP14" s="17"/>
      <c r="BQ14" s="17">
        <v>4.8417827252995203E-3</v>
      </c>
      <c r="BR14" s="17">
        <v>2.60895572328524E-2</v>
      </c>
    </row>
    <row r="15" spans="2:70" x14ac:dyDescent="0.35">
      <c r="B15" s="18" t="s">
        <v>141</v>
      </c>
      <c r="C15" s="21">
        <v>0.29971148763676903</v>
      </c>
      <c r="D15" s="21">
        <v>0.33293154012735598</v>
      </c>
      <c r="E15" s="21">
        <v>0.26714099933428798</v>
      </c>
      <c r="F15" s="21"/>
      <c r="G15" s="21">
        <v>0.35822315326975501</v>
      </c>
      <c r="H15" s="21">
        <v>0.37952049332509502</v>
      </c>
      <c r="I15" s="21">
        <v>0.33278142767304703</v>
      </c>
      <c r="J15" s="21">
        <v>0.30082826654753497</v>
      </c>
      <c r="K15" s="21">
        <v>0.216023996235472</v>
      </c>
      <c r="L15" s="21">
        <v>0.22398939158662701</v>
      </c>
      <c r="M15" s="21"/>
      <c r="N15" s="21">
        <v>0.27129557433648999</v>
      </c>
      <c r="O15" s="21">
        <v>0.29310340120032202</v>
      </c>
      <c r="P15" s="21">
        <v>0.33994373330538002</v>
      </c>
      <c r="Q15" s="21">
        <v>0.301920305898917</v>
      </c>
      <c r="R15" s="21"/>
      <c r="S15" s="21">
        <v>0.32602463929314401</v>
      </c>
      <c r="T15" s="21">
        <v>0.26612364332973698</v>
      </c>
      <c r="U15" s="21">
        <v>0.27964642816160701</v>
      </c>
      <c r="V15" s="21">
        <v>0.32074028493298201</v>
      </c>
      <c r="W15" s="21">
        <v>0.320175070717438</v>
      </c>
      <c r="X15" s="21">
        <v>0.32525702438714099</v>
      </c>
      <c r="Y15" s="21">
        <v>0.27544739705636401</v>
      </c>
      <c r="Z15" s="21">
        <v>0.28127356132089198</v>
      </c>
      <c r="AA15" s="21">
        <v>0.299013565559554</v>
      </c>
      <c r="AB15" s="21">
        <v>0.30405096649944702</v>
      </c>
      <c r="AC15" s="21">
        <v>0.30154305347469501</v>
      </c>
      <c r="AD15" s="21">
        <v>0.26416110120789998</v>
      </c>
      <c r="AE15" s="21"/>
      <c r="AF15" s="21">
        <v>0.30324442770611398</v>
      </c>
      <c r="AG15" s="21">
        <v>0.30588716918470299</v>
      </c>
      <c r="AH15" s="21">
        <v>0.29461462626763002</v>
      </c>
      <c r="AI15" s="21"/>
      <c r="AJ15" s="21">
        <v>0.29224247801451497</v>
      </c>
      <c r="AK15" s="21">
        <v>0.33202525387523502</v>
      </c>
      <c r="AL15" s="21">
        <v>0.30658472512568102</v>
      </c>
      <c r="AM15" s="21">
        <v>0.49673138638790498</v>
      </c>
      <c r="AN15" s="21">
        <v>0.27720377935790502</v>
      </c>
      <c r="AO15" s="21"/>
      <c r="AP15" s="21">
        <v>0.30044486489394701</v>
      </c>
      <c r="AQ15" s="21">
        <v>0.30589794452344798</v>
      </c>
      <c r="AR15" s="21">
        <v>0.341962865858008</v>
      </c>
      <c r="AS15" s="21"/>
      <c r="AT15" s="21">
        <v>0.29486918809259699</v>
      </c>
      <c r="AU15" s="21">
        <v>0.30461796289947102</v>
      </c>
      <c r="AV15" s="21">
        <v>0.30652736415982501</v>
      </c>
      <c r="AW15" s="21">
        <v>0.32133881540073</v>
      </c>
      <c r="AX15" s="21">
        <v>0.33871120660340998</v>
      </c>
      <c r="AY15" s="21"/>
      <c r="AZ15" s="21">
        <v>0.28082243631291098</v>
      </c>
      <c r="BA15" s="21">
        <v>0.31141488383882998</v>
      </c>
      <c r="BB15" s="21">
        <v>0.31015825871446601</v>
      </c>
      <c r="BC15" s="21">
        <v>0.30021140474946001</v>
      </c>
      <c r="BD15" s="21">
        <v>0.29699316461968001</v>
      </c>
      <c r="BE15" s="21">
        <v>0.31003711168180198</v>
      </c>
      <c r="BF15" s="21">
        <v>0.32066130407259102</v>
      </c>
      <c r="BG15" s="21">
        <v>0.349257053216395</v>
      </c>
      <c r="BH15" s="21">
        <v>0.29551032303048802</v>
      </c>
      <c r="BI15" s="21">
        <v>0.34555146980102502</v>
      </c>
      <c r="BJ15" s="21">
        <v>0.25005055826296502</v>
      </c>
      <c r="BK15" s="21">
        <v>0.28251745667141898</v>
      </c>
      <c r="BL15" s="21">
        <v>0.255879804465106</v>
      </c>
      <c r="BM15" s="21">
        <v>0.35477027753021401</v>
      </c>
      <c r="BN15" s="21">
        <v>0.32486526025974399</v>
      </c>
      <c r="BO15" s="21">
        <v>0.27593512369955397</v>
      </c>
      <c r="BP15" s="21"/>
      <c r="BQ15" s="21">
        <v>0.33833140320726302</v>
      </c>
      <c r="BR15" s="21">
        <v>0.28126797073793802</v>
      </c>
    </row>
    <row r="16" spans="2:70" x14ac:dyDescent="0.35">
      <c r="B16" s="18" t="s">
        <v>142</v>
      </c>
      <c r="C16" s="21">
        <v>0.34927011114398998</v>
      </c>
      <c r="D16" s="21">
        <v>0.30812007357780502</v>
      </c>
      <c r="E16" s="21">
        <v>0.38940851429708301</v>
      </c>
      <c r="F16" s="21"/>
      <c r="G16" s="21">
        <v>0.32249937821665597</v>
      </c>
      <c r="H16" s="21">
        <v>0.26269397869058098</v>
      </c>
      <c r="I16" s="21">
        <v>0.34032545370792</v>
      </c>
      <c r="J16" s="21">
        <v>0.332537123062004</v>
      </c>
      <c r="K16" s="21">
        <v>0.41577456812194002</v>
      </c>
      <c r="L16" s="21">
        <v>0.41393826706228498</v>
      </c>
      <c r="M16" s="21"/>
      <c r="N16" s="21">
        <v>0.40337522973991502</v>
      </c>
      <c r="O16" s="21">
        <v>0.35871394992604999</v>
      </c>
      <c r="P16" s="21">
        <v>0.30650706988223603</v>
      </c>
      <c r="Q16" s="21">
        <v>0.31792033031601702</v>
      </c>
      <c r="R16" s="21"/>
      <c r="S16" s="21">
        <v>0.31090455768839598</v>
      </c>
      <c r="T16" s="21">
        <v>0.38149828999688401</v>
      </c>
      <c r="U16" s="21">
        <v>0.40483000559180299</v>
      </c>
      <c r="V16" s="21">
        <v>0.34545059887798002</v>
      </c>
      <c r="W16" s="21">
        <v>0.33383036435063201</v>
      </c>
      <c r="X16" s="21">
        <v>0.325952988151824</v>
      </c>
      <c r="Y16" s="21">
        <v>0.36485984049071701</v>
      </c>
      <c r="Z16" s="21">
        <v>0.35532692052025</v>
      </c>
      <c r="AA16" s="21">
        <v>0.36694575619703101</v>
      </c>
      <c r="AB16" s="21">
        <v>0.32958703855976501</v>
      </c>
      <c r="AC16" s="21">
        <v>0.33237046171418999</v>
      </c>
      <c r="AD16" s="21">
        <v>0.33070441792600103</v>
      </c>
      <c r="AE16" s="21"/>
      <c r="AF16" s="21">
        <v>0.35323215464093299</v>
      </c>
      <c r="AG16" s="21">
        <v>0.36651193969106699</v>
      </c>
      <c r="AH16" s="21">
        <v>0.28662820438173903</v>
      </c>
      <c r="AI16" s="21"/>
      <c r="AJ16" s="21">
        <v>0.37693864317312797</v>
      </c>
      <c r="AK16" s="21">
        <v>0.33299656078081202</v>
      </c>
      <c r="AL16" s="21">
        <v>0.33944096135830798</v>
      </c>
      <c r="AM16" s="21">
        <v>0.28391573206952397</v>
      </c>
      <c r="AN16" s="21">
        <v>0.299297452703916</v>
      </c>
      <c r="AO16" s="21"/>
      <c r="AP16" s="21">
        <v>0.36104854544325798</v>
      </c>
      <c r="AQ16" s="21">
        <v>0.35964276747154</v>
      </c>
      <c r="AR16" s="21">
        <v>0.29521671746100098</v>
      </c>
      <c r="AS16" s="21"/>
      <c r="AT16" s="21">
        <v>0.32112922941518401</v>
      </c>
      <c r="AU16" s="21">
        <v>0.36080352848293701</v>
      </c>
      <c r="AV16" s="21">
        <v>0.36875041824041799</v>
      </c>
      <c r="AW16" s="21">
        <v>0.33556918732898799</v>
      </c>
      <c r="AX16" s="21">
        <v>0.29005262140966098</v>
      </c>
      <c r="AY16" s="21"/>
      <c r="AZ16" s="21">
        <v>0.24607022390924599</v>
      </c>
      <c r="BA16" s="21">
        <v>0.28010063597600698</v>
      </c>
      <c r="BB16" s="21">
        <v>0.35003472976904298</v>
      </c>
      <c r="BC16" s="21">
        <v>0.32949168236971899</v>
      </c>
      <c r="BD16" s="21">
        <v>0.35915222719483803</v>
      </c>
      <c r="BE16" s="21">
        <v>0.346000895366459</v>
      </c>
      <c r="BF16" s="21">
        <v>0.32578412206357799</v>
      </c>
      <c r="BG16" s="21">
        <v>0.28304370049168498</v>
      </c>
      <c r="BH16" s="21">
        <v>0.37476466277786802</v>
      </c>
      <c r="BI16" s="21">
        <v>0.30234861831249099</v>
      </c>
      <c r="BJ16" s="21">
        <v>0.425146731438585</v>
      </c>
      <c r="BK16" s="21">
        <v>0.41391040066149598</v>
      </c>
      <c r="BL16" s="21">
        <v>0.38646961091975501</v>
      </c>
      <c r="BM16" s="21">
        <v>0.34008722566286398</v>
      </c>
      <c r="BN16" s="21">
        <v>0.42728689026795902</v>
      </c>
      <c r="BO16" s="21">
        <v>0.44935591781796902</v>
      </c>
      <c r="BP16" s="21"/>
      <c r="BQ16" s="21">
        <v>0.37492817782391802</v>
      </c>
      <c r="BR16" s="21">
        <v>0.34342883368673899</v>
      </c>
    </row>
    <row r="17" spans="2:70" x14ac:dyDescent="0.35">
      <c r="B17" s="18" t="s">
        <v>143</v>
      </c>
      <c r="C17" s="22">
        <v>-4.95586235072209E-2</v>
      </c>
      <c r="D17" s="22">
        <v>2.48114665495512E-2</v>
      </c>
      <c r="E17" s="22">
        <v>-0.122267514962795</v>
      </c>
      <c r="F17" s="22"/>
      <c r="G17" s="22">
        <v>3.5723775053098303E-2</v>
      </c>
      <c r="H17" s="22">
        <v>0.116826514634514</v>
      </c>
      <c r="I17" s="22">
        <v>-7.5440260348726999E-3</v>
      </c>
      <c r="J17" s="22">
        <v>-3.1708856514468801E-2</v>
      </c>
      <c r="K17" s="22">
        <v>-0.199750571886469</v>
      </c>
      <c r="L17" s="22">
        <v>-0.189948875475658</v>
      </c>
      <c r="M17" s="22"/>
      <c r="N17" s="22">
        <v>-0.13207965540342501</v>
      </c>
      <c r="O17" s="22">
        <v>-6.5610548725728496E-2</v>
      </c>
      <c r="P17" s="22">
        <v>3.3436663423143699E-2</v>
      </c>
      <c r="Q17" s="22">
        <v>-1.6000024417099998E-2</v>
      </c>
      <c r="R17" s="22"/>
      <c r="S17" s="22">
        <v>1.5120081604748601E-2</v>
      </c>
      <c r="T17" s="22">
        <v>-0.115374646667147</v>
      </c>
      <c r="U17" s="22">
        <v>-0.12518357743019701</v>
      </c>
      <c r="V17" s="22">
        <v>-2.4710313944998199E-2</v>
      </c>
      <c r="W17" s="22">
        <v>-1.3655293633194201E-2</v>
      </c>
      <c r="X17" s="22">
        <v>-6.9596376468328302E-4</v>
      </c>
      <c r="Y17" s="22">
        <v>-8.9412443434352895E-2</v>
      </c>
      <c r="Z17" s="22">
        <v>-7.4053359199358001E-2</v>
      </c>
      <c r="AA17" s="22">
        <v>-6.7932190637476395E-2</v>
      </c>
      <c r="AB17" s="22">
        <v>-2.5536072060317699E-2</v>
      </c>
      <c r="AC17" s="22">
        <v>-3.0827408239495299E-2</v>
      </c>
      <c r="AD17" s="22">
        <v>-6.6543316718101E-2</v>
      </c>
      <c r="AE17" s="22"/>
      <c r="AF17" s="22">
        <v>-4.9987726934818899E-2</v>
      </c>
      <c r="AG17" s="22">
        <v>-6.06247705063638E-2</v>
      </c>
      <c r="AH17" s="22">
        <v>7.9864218858905506E-3</v>
      </c>
      <c r="AI17" s="22"/>
      <c r="AJ17" s="22">
        <v>-8.4696165158612405E-2</v>
      </c>
      <c r="AK17" s="22">
        <v>-9.7130690557678501E-4</v>
      </c>
      <c r="AL17" s="22">
        <v>-3.2856236232627102E-2</v>
      </c>
      <c r="AM17" s="22">
        <v>0.21281565431838101</v>
      </c>
      <c r="AN17" s="22">
        <v>-2.2093673346010301E-2</v>
      </c>
      <c r="AO17" s="22"/>
      <c r="AP17" s="22">
        <v>-6.0603680549310798E-2</v>
      </c>
      <c r="AQ17" s="22">
        <v>-5.3744822948091998E-2</v>
      </c>
      <c r="AR17" s="22">
        <v>4.6746148397007199E-2</v>
      </c>
      <c r="AS17" s="22"/>
      <c r="AT17" s="22">
        <v>-2.6260041322587101E-2</v>
      </c>
      <c r="AU17" s="22">
        <v>-5.6185565583466199E-2</v>
      </c>
      <c r="AV17" s="22">
        <v>-6.2223054080592102E-2</v>
      </c>
      <c r="AW17" s="22">
        <v>-1.42303719282574E-2</v>
      </c>
      <c r="AX17" s="22">
        <v>4.8658585193749701E-2</v>
      </c>
      <c r="AY17" s="22"/>
      <c r="AZ17" s="22">
        <v>3.4752212403664599E-2</v>
      </c>
      <c r="BA17" s="22">
        <v>3.1314247862822601E-2</v>
      </c>
      <c r="BB17" s="22">
        <v>-3.9876471054576798E-2</v>
      </c>
      <c r="BC17" s="22">
        <v>-2.9280277620259799E-2</v>
      </c>
      <c r="BD17" s="22">
        <v>-6.2159062575158401E-2</v>
      </c>
      <c r="BE17" s="22">
        <v>-3.5963783684657198E-2</v>
      </c>
      <c r="BF17" s="22">
        <v>-5.1228179909866304E-3</v>
      </c>
      <c r="BG17" s="22">
        <v>6.6213352724710406E-2</v>
      </c>
      <c r="BH17" s="22">
        <v>-7.9254339747379596E-2</v>
      </c>
      <c r="BI17" s="22">
        <v>4.3202851488534297E-2</v>
      </c>
      <c r="BJ17" s="22">
        <v>-0.17509617317562001</v>
      </c>
      <c r="BK17" s="22">
        <v>-0.131392943990078</v>
      </c>
      <c r="BL17" s="22">
        <v>-0.13058980645464899</v>
      </c>
      <c r="BM17" s="22">
        <v>1.468305186735E-2</v>
      </c>
      <c r="BN17" s="22">
        <v>-0.102421630008215</v>
      </c>
      <c r="BO17" s="22">
        <v>-0.17342079411841599</v>
      </c>
      <c r="BP17" s="22"/>
      <c r="BQ17" s="22">
        <v>-3.6596774616654802E-2</v>
      </c>
      <c r="BR17" s="22">
        <v>-6.2160862948800098E-2</v>
      </c>
    </row>
    <row r="18" spans="2:70" x14ac:dyDescent="0.35">
      <c r="B18" s="16"/>
    </row>
    <row r="19" spans="2:70" x14ac:dyDescent="0.35">
      <c r="B19" t="s">
        <v>98</v>
      </c>
    </row>
    <row r="20" spans="2:70" x14ac:dyDescent="0.35">
      <c r="B20" t="s">
        <v>99</v>
      </c>
    </row>
    <row r="22" spans="2:70" x14ac:dyDescent="0.35">
      <c r="B22" s="8" t="str">
        <f>HYPERLINK("#'Contents'!A1", "Return to Contents")</f>
        <v>Return to Contents</v>
      </c>
    </row>
  </sheetData>
  <mergeCells count="11">
    <mergeCell ref="BQ5:BR5"/>
    <mergeCell ref="D5:E5"/>
    <mergeCell ref="G5:L5"/>
    <mergeCell ref="N5:Q5"/>
    <mergeCell ref="S5:AD5"/>
    <mergeCell ref="AF5:AH5"/>
    <mergeCell ref="D2:BJ2"/>
    <mergeCell ref="AJ5:AN5"/>
    <mergeCell ref="AP5:AR5"/>
    <mergeCell ref="AT5:AX5"/>
    <mergeCell ref="AZ5:BO5"/>
  </mergeCells>
  <pageMargins left="0.7" right="0.7" top="0.75" bottom="0.75" header="0.3" footer="0.3"/>
  <pageSetup paperSize="9" orientation="portrait" horizontalDpi="300" verticalDpi="300"/>
  <drawing r:id="rId1"/>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dimension ref="B2:BR22"/>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67" width="10.7265625" customWidth="1"/>
    <col min="68" max="68" width="2.1796875" customWidth="1"/>
    <col min="69" max="70" width="10.7265625" customWidth="1"/>
    <col min="71" max="71" width="2.1796875" customWidth="1"/>
  </cols>
  <sheetData>
    <row r="2" spans="2:70" ht="40" customHeight="1" x14ac:dyDescent="0.35">
      <c r="D2" s="29" t="s">
        <v>362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row>
    <row r="5" spans="2:70" ht="30" customHeight="1" x14ac:dyDescent="0.35">
      <c r="B5" s="15"/>
      <c r="C5" s="15"/>
      <c r="D5" s="30" t="s">
        <v>74</v>
      </c>
      <c r="E5" s="30"/>
      <c r="F5" s="15"/>
      <c r="G5" s="30" t="s">
        <v>75</v>
      </c>
      <c r="H5" s="30"/>
      <c r="I5" s="30"/>
      <c r="J5" s="30"/>
      <c r="K5" s="30"/>
      <c r="L5" s="30"/>
      <c r="M5" s="15"/>
      <c r="N5" s="30" t="s">
        <v>76</v>
      </c>
      <c r="O5" s="30"/>
      <c r="P5" s="30"/>
      <c r="Q5" s="30"/>
      <c r="R5" s="15"/>
      <c r="S5" s="30" t="s">
        <v>77</v>
      </c>
      <c r="T5" s="30"/>
      <c r="U5" s="30"/>
      <c r="V5" s="30"/>
      <c r="W5" s="30"/>
      <c r="X5" s="30"/>
      <c r="Y5" s="30"/>
      <c r="Z5" s="30"/>
      <c r="AA5" s="30"/>
      <c r="AB5" s="30"/>
      <c r="AC5" s="30"/>
      <c r="AD5" s="30"/>
      <c r="AE5" s="15"/>
      <c r="AF5" s="30" t="s">
        <v>78</v>
      </c>
      <c r="AG5" s="30"/>
      <c r="AH5" s="30"/>
      <c r="AI5" s="15"/>
      <c r="AJ5" s="30" t="s">
        <v>79</v>
      </c>
      <c r="AK5" s="30"/>
      <c r="AL5" s="30"/>
      <c r="AM5" s="30"/>
      <c r="AN5" s="30"/>
      <c r="AO5" s="15"/>
      <c r="AP5" s="30" t="s">
        <v>80</v>
      </c>
      <c r="AQ5" s="30"/>
      <c r="AR5" s="30"/>
      <c r="AS5" s="15"/>
      <c r="AT5" s="30" t="s">
        <v>81</v>
      </c>
      <c r="AU5" s="30"/>
      <c r="AV5" s="30"/>
      <c r="AW5" s="30"/>
      <c r="AX5" s="30"/>
      <c r="AY5" s="15"/>
      <c r="AZ5" s="30" t="s">
        <v>82</v>
      </c>
      <c r="BA5" s="30"/>
      <c r="BB5" s="30"/>
      <c r="BC5" s="30"/>
      <c r="BD5" s="30"/>
      <c r="BE5" s="30"/>
      <c r="BF5" s="30"/>
      <c r="BG5" s="30"/>
      <c r="BH5" s="30"/>
      <c r="BI5" s="30"/>
      <c r="BJ5" s="30"/>
      <c r="BK5" s="30"/>
      <c r="BL5" s="30"/>
      <c r="BM5" s="30"/>
      <c r="BN5" s="30"/>
      <c r="BO5" s="30"/>
      <c r="BP5" s="15"/>
      <c r="BQ5" s="30" t="s">
        <v>83</v>
      </c>
      <c r="BR5" s="30"/>
    </row>
    <row r="6" spans="2:7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46</v>
      </c>
      <c r="AQ6" s="12" t="s">
        <v>47</v>
      </c>
      <c r="AR6" s="12" t="s">
        <v>50</v>
      </c>
      <c r="AT6" s="12" t="s">
        <v>51</v>
      </c>
      <c r="AU6" s="12" t="s">
        <v>52</v>
      </c>
      <c r="AV6" s="12" t="s">
        <v>53</v>
      </c>
      <c r="AW6" s="12" t="s">
        <v>54</v>
      </c>
      <c r="AX6" s="12" t="s">
        <v>55</v>
      </c>
      <c r="AZ6" s="12" t="s">
        <v>56</v>
      </c>
      <c r="BA6" s="12" t="s">
        <v>57</v>
      </c>
      <c r="BB6" s="12" t="s">
        <v>58</v>
      </c>
      <c r="BC6" s="12" t="s">
        <v>59</v>
      </c>
      <c r="BD6" s="12" t="s">
        <v>60</v>
      </c>
      <c r="BE6" s="12" t="s">
        <v>61</v>
      </c>
      <c r="BF6" s="12" t="s">
        <v>62</v>
      </c>
      <c r="BG6" s="12" t="s">
        <v>63</v>
      </c>
      <c r="BH6" s="12" t="s">
        <v>64</v>
      </c>
      <c r="BI6" s="12" t="s">
        <v>65</v>
      </c>
      <c r="BJ6" s="12" t="s">
        <v>66</v>
      </c>
      <c r="BK6" s="12" t="s">
        <v>67</v>
      </c>
      <c r="BL6" s="12" t="s">
        <v>68</v>
      </c>
      <c r="BM6" s="12" t="s">
        <v>69</v>
      </c>
      <c r="BN6" s="12" t="s">
        <v>70</v>
      </c>
      <c r="BO6" s="12" t="s">
        <v>71</v>
      </c>
      <c r="BQ6" s="12" t="s">
        <v>72</v>
      </c>
      <c r="BR6" s="12" t="s">
        <v>73</v>
      </c>
    </row>
    <row r="7" spans="2:70" ht="30" customHeight="1" x14ac:dyDescent="0.35">
      <c r="B7" s="10" t="s">
        <v>19</v>
      </c>
      <c r="C7" s="10">
        <v>4012</v>
      </c>
      <c r="D7" s="10">
        <v>1971</v>
      </c>
      <c r="E7" s="10">
        <v>2028</v>
      </c>
      <c r="F7" s="10"/>
      <c r="G7" s="10">
        <v>497</v>
      </c>
      <c r="H7" s="10">
        <v>704</v>
      </c>
      <c r="I7" s="10">
        <v>694</v>
      </c>
      <c r="J7" s="10">
        <v>693</v>
      </c>
      <c r="K7" s="10">
        <v>571</v>
      </c>
      <c r="L7" s="10">
        <v>853</v>
      </c>
      <c r="M7" s="10"/>
      <c r="N7" s="10">
        <v>1178</v>
      </c>
      <c r="O7" s="10">
        <v>1131</v>
      </c>
      <c r="P7" s="10">
        <v>781</v>
      </c>
      <c r="Q7" s="10">
        <v>909</v>
      </c>
      <c r="R7" s="10"/>
      <c r="S7" s="10">
        <v>563</v>
      </c>
      <c r="T7" s="10">
        <v>553</v>
      </c>
      <c r="U7" s="10">
        <v>314</v>
      </c>
      <c r="V7" s="10">
        <v>343</v>
      </c>
      <c r="W7" s="10">
        <v>293</v>
      </c>
      <c r="X7" s="10">
        <v>376</v>
      </c>
      <c r="Y7" s="10">
        <v>336</v>
      </c>
      <c r="Z7" s="10">
        <v>171</v>
      </c>
      <c r="AA7" s="10">
        <v>447</v>
      </c>
      <c r="AB7" s="10">
        <v>337</v>
      </c>
      <c r="AC7" s="10">
        <v>188</v>
      </c>
      <c r="AD7" s="10">
        <v>91</v>
      </c>
      <c r="AE7" s="10"/>
      <c r="AF7" s="10">
        <v>1421</v>
      </c>
      <c r="AG7" s="10">
        <v>1665</v>
      </c>
      <c r="AH7" s="10">
        <v>577</v>
      </c>
      <c r="AI7" s="10"/>
      <c r="AJ7" s="10">
        <v>1433</v>
      </c>
      <c r="AK7" s="10">
        <v>1082</v>
      </c>
      <c r="AL7" s="10">
        <v>299</v>
      </c>
      <c r="AM7" s="10">
        <v>42</v>
      </c>
      <c r="AN7" s="10">
        <v>541</v>
      </c>
      <c r="AO7" s="10"/>
      <c r="AP7" s="10">
        <v>878</v>
      </c>
      <c r="AQ7" s="10">
        <v>1369</v>
      </c>
      <c r="AR7" s="10">
        <v>264</v>
      </c>
      <c r="AS7" s="10"/>
      <c r="AT7" s="10">
        <v>929</v>
      </c>
      <c r="AU7" s="10">
        <v>932</v>
      </c>
      <c r="AV7" s="10">
        <v>1096</v>
      </c>
      <c r="AW7" s="10">
        <v>455</v>
      </c>
      <c r="AX7" s="10">
        <v>62</v>
      </c>
      <c r="AY7" s="10"/>
      <c r="AZ7" s="10">
        <v>33</v>
      </c>
      <c r="BA7" s="10">
        <v>185</v>
      </c>
      <c r="BB7" s="10">
        <v>256</v>
      </c>
      <c r="BC7" s="10">
        <v>269</v>
      </c>
      <c r="BD7" s="10">
        <v>403</v>
      </c>
      <c r="BE7" s="10">
        <v>436</v>
      </c>
      <c r="BF7" s="10">
        <v>391</v>
      </c>
      <c r="BG7" s="10">
        <v>312</v>
      </c>
      <c r="BH7" s="10">
        <v>253</v>
      </c>
      <c r="BI7" s="10">
        <v>211</v>
      </c>
      <c r="BJ7" s="10">
        <v>336</v>
      </c>
      <c r="BK7" s="10">
        <v>187</v>
      </c>
      <c r="BL7" s="10">
        <v>180</v>
      </c>
      <c r="BM7" s="10">
        <v>103</v>
      </c>
      <c r="BN7" s="10">
        <v>95</v>
      </c>
      <c r="BO7" s="10">
        <v>161</v>
      </c>
      <c r="BP7" s="10"/>
      <c r="BQ7" s="10">
        <v>1235</v>
      </c>
      <c r="BR7" s="10">
        <v>2665</v>
      </c>
    </row>
    <row r="8" spans="2:70" ht="30" customHeight="1" x14ac:dyDescent="0.35">
      <c r="B8" s="11" t="s">
        <v>20</v>
      </c>
      <c r="C8" s="11">
        <v>4012</v>
      </c>
      <c r="D8" s="11">
        <v>1975</v>
      </c>
      <c r="E8" s="11">
        <v>2024</v>
      </c>
      <c r="F8" s="11"/>
      <c r="G8" s="11">
        <v>558</v>
      </c>
      <c r="H8" s="11">
        <v>682</v>
      </c>
      <c r="I8" s="11">
        <v>685</v>
      </c>
      <c r="J8" s="11">
        <v>686</v>
      </c>
      <c r="K8" s="11">
        <v>562</v>
      </c>
      <c r="L8" s="11">
        <v>839</v>
      </c>
      <c r="M8" s="11"/>
      <c r="N8" s="11">
        <v>1080</v>
      </c>
      <c r="O8" s="11">
        <v>1039</v>
      </c>
      <c r="P8" s="11">
        <v>880</v>
      </c>
      <c r="Q8" s="11">
        <v>1000</v>
      </c>
      <c r="R8" s="11"/>
      <c r="S8" s="11">
        <v>562</v>
      </c>
      <c r="T8" s="11">
        <v>522</v>
      </c>
      <c r="U8" s="11">
        <v>321</v>
      </c>
      <c r="V8" s="11">
        <v>361</v>
      </c>
      <c r="W8" s="11">
        <v>281</v>
      </c>
      <c r="X8" s="11">
        <v>361</v>
      </c>
      <c r="Y8" s="11">
        <v>321</v>
      </c>
      <c r="Z8" s="11">
        <v>160</v>
      </c>
      <c r="AA8" s="11">
        <v>441</v>
      </c>
      <c r="AB8" s="11">
        <v>361</v>
      </c>
      <c r="AC8" s="11">
        <v>201</v>
      </c>
      <c r="AD8" s="11">
        <v>120</v>
      </c>
      <c r="AE8" s="11"/>
      <c r="AF8" s="11">
        <v>1410</v>
      </c>
      <c r="AG8" s="11">
        <v>1629</v>
      </c>
      <c r="AH8" s="11">
        <v>599</v>
      </c>
      <c r="AI8" s="11"/>
      <c r="AJ8" s="11">
        <v>1397</v>
      </c>
      <c r="AK8" s="11">
        <v>1071</v>
      </c>
      <c r="AL8" s="11">
        <v>288</v>
      </c>
      <c r="AM8" s="11">
        <v>45</v>
      </c>
      <c r="AN8" s="11">
        <v>558</v>
      </c>
      <c r="AO8" s="11"/>
      <c r="AP8" s="11">
        <v>856</v>
      </c>
      <c r="AQ8" s="11">
        <v>1358</v>
      </c>
      <c r="AR8" s="11">
        <v>259</v>
      </c>
      <c r="AS8" s="11"/>
      <c r="AT8" s="11">
        <v>961</v>
      </c>
      <c r="AU8" s="11">
        <v>958</v>
      </c>
      <c r="AV8" s="11">
        <v>1056</v>
      </c>
      <c r="AW8" s="11">
        <v>434</v>
      </c>
      <c r="AX8" s="11">
        <v>55</v>
      </c>
      <c r="AY8" s="11"/>
      <c r="AZ8" s="11">
        <v>33</v>
      </c>
      <c r="BA8" s="11">
        <v>186</v>
      </c>
      <c r="BB8" s="11">
        <v>267</v>
      </c>
      <c r="BC8" s="11">
        <v>280</v>
      </c>
      <c r="BD8" s="11">
        <v>416</v>
      </c>
      <c r="BE8" s="11">
        <v>443</v>
      </c>
      <c r="BF8" s="11">
        <v>394</v>
      </c>
      <c r="BG8" s="11">
        <v>314</v>
      </c>
      <c r="BH8" s="11">
        <v>257</v>
      </c>
      <c r="BI8" s="11">
        <v>206</v>
      </c>
      <c r="BJ8" s="11">
        <v>329</v>
      </c>
      <c r="BK8" s="11">
        <v>179</v>
      </c>
      <c r="BL8" s="11">
        <v>174</v>
      </c>
      <c r="BM8" s="11">
        <v>97</v>
      </c>
      <c r="BN8" s="11">
        <v>87</v>
      </c>
      <c r="BO8" s="11">
        <v>148</v>
      </c>
      <c r="BP8" s="11"/>
      <c r="BQ8" s="11">
        <v>1209</v>
      </c>
      <c r="BR8" s="11">
        <v>2688</v>
      </c>
    </row>
    <row r="9" spans="2:70" x14ac:dyDescent="0.35">
      <c r="B9" s="18" t="s">
        <v>136</v>
      </c>
      <c r="C9" s="17">
        <v>0.19403256087262799</v>
      </c>
      <c r="D9" s="17">
        <v>0.19014593905614399</v>
      </c>
      <c r="E9" s="17">
        <v>0.198232680628561</v>
      </c>
      <c r="F9" s="17"/>
      <c r="G9" s="17">
        <v>0.22437553275675301</v>
      </c>
      <c r="H9" s="17">
        <v>0.21426331315225899</v>
      </c>
      <c r="I9" s="17">
        <v>0.20564080684682101</v>
      </c>
      <c r="J9" s="17">
        <v>0.18613886952201</v>
      </c>
      <c r="K9" s="17">
        <v>0.159923222337156</v>
      </c>
      <c r="L9" s="17">
        <v>0.17720312182210801</v>
      </c>
      <c r="M9" s="17"/>
      <c r="N9" s="17">
        <v>0.18282625542290601</v>
      </c>
      <c r="O9" s="17">
        <v>0.19070751126903199</v>
      </c>
      <c r="P9" s="17">
        <v>0.21476393453009199</v>
      </c>
      <c r="Q9" s="17">
        <v>0.18959081377877901</v>
      </c>
      <c r="R9" s="17"/>
      <c r="S9" s="17">
        <v>0.19436228001491301</v>
      </c>
      <c r="T9" s="17">
        <v>0.165678776471747</v>
      </c>
      <c r="U9" s="17">
        <v>0.19674526971379</v>
      </c>
      <c r="V9" s="17">
        <v>0.178340081511069</v>
      </c>
      <c r="W9" s="17">
        <v>0.21437202370205399</v>
      </c>
      <c r="X9" s="17">
        <v>0.199184754217648</v>
      </c>
      <c r="Y9" s="17">
        <v>0.18009670067054501</v>
      </c>
      <c r="Z9" s="17">
        <v>0.206050582342032</v>
      </c>
      <c r="AA9" s="17">
        <v>0.19773126368325</v>
      </c>
      <c r="AB9" s="17">
        <v>0.17684646421929801</v>
      </c>
      <c r="AC9" s="17">
        <v>0.21031144579656799</v>
      </c>
      <c r="AD9" s="17">
        <v>0.32473153896777102</v>
      </c>
      <c r="AE9" s="17"/>
      <c r="AF9" s="17">
        <v>0.190998662590839</v>
      </c>
      <c r="AG9" s="17">
        <v>0.19833738879059101</v>
      </c>
      <c r="AH9" s="17">
        <v>0.16360739501706101</v>
      </c>
      <c r="AI9" s="17"/>
      <c r="AJ9" s="17">
        <v>0.195141269556979</v>
      </c>
      <c r="AK9" s="17">
        <v>0.20550338422883099</v>
      </c>
      <c r="AL9" s="17">
        <v>0.15155416987628201</v>
      </c>
      <c r="AM9" s="17">
        <v>0.33281356547077101</v>
      </c>
      <c r="AN9" s="17">
        <v>0.16701453296539701</v>
      </c>
      <c r="AO9" s="17"/>
      <c r="AP9" s="17">
        <v>0.206026656763384</v>
      </c>
      <c r="AQ9" s="17">
        <v>0.20247547857429901</v>
      </c>
      <c r="AR9" s="17">
        <v>0.17776228301828101</v>
      </c>
      <c r="AS9" s="17"/>
      <c r="AT9" s="17">
        <v>0.16639204538125099</v>
      </c>
      <c r="AU9" s="17">
        <v>0.187128652295005</v>
      </c>
      <c r="AV9" s="17">
        <v>0.207566819562996</v>
      </c>
      <c r="AW9" s="17">
        <v>0.194699097277898</v>
      </c>
      <c r="AX9" s="17">
        <v>0.32577742053016701</v>
      </c>
      <c r="AY9" s="17"/>
      <c r="AZ9" s="17">
        <v>0.14974384101351801</v>
      </c>
      <c r="BA9" s="17">
        <v>0.16969848565740001</v>
      </c>
      <c r="BB9" s="17">
        <v>0.19917266328578101</v>
      </c>
      <c r="BC9" s="17">
        <v>0.19407815547946899</v>
      </c>
      <c r="BD9" s="17">
        <v>0.228495972418015</v>
      </c>
      <c r="BE9" s="17">
        <v>0.19717915104987799</v>
      </c>
      <c r="BF9" s="17">
        <v>0.21097117778725</v>
      </c>
      <c r="BG9" s="17">
        <v>0.18762150981909401</v>
      </c>
      <c r="BH9" s="17">
        <v>0.16427427057990901</v>
      </c>
      <c r="BI9" s="17">
        <v>0.16680879201843099</v>
      </c>
      <c r="BJ9" s="17">
        <v>0.19219519641389399</v>
      </c>
      <c r="BK9" s="17">
        <v>0.23973677022938</v>
      </c>
      <c r="BL9" s="17">
        <v>0.14457723801022199</v>
      </c>
      <c r="BM9" s="17">
        <v>8.73133767198261E-2</v>
      </c>
      <c r="BN9" s="17">
        <v>0.20674217681856599</v>
      </c>
      <c r="BO9" s="17">
        <v>0.31199357855828203</v>
      </c>
      <c r="BP9" s="17"/>
      <c r="BQ9" s="17">
        <v>0.25023145754290899</v>
      </c>
      <c r="BR9" s="17">
        <v>0.170062666801193</v>
      </c>
    </row>
    <row r="10" spans="2:70" x14ac:dyDescent="0.35">
      <c r="B10" s="18" t="s">
        <v>137</v>
      </c>
      <c r="C10" s="17">
        <v>0.47575828585721502</v>
      </c>
      <c r="D10" s="17">
        <v>0.45370032898702201</v>
      </c>
      <c r="E10" s="17">
        <v>0.49794028993483702</v>
      </c>
      <c r="F10" s="17"/>
      <c r="G10" s="17">
        <v>0.401440880255509</v>
      </c>
      <c r="H10" s="17">
        <v>0.478573742564604</v>
      </c>
      <c r="I10" s="17">
        <v>0.52327727349446596</v>
      </c>
      <c r="J10" s="17">
        <v>0.492082945952102</v>
      </c>
      <c r="K10" s="17">
        <v>0.49064993671567098</v>
      </c>
      <c r="L10" s="17">
        <v>0.46079329113800299</v>
      </c>
      <c r="M10" s="17"/>
      <c r="N10" s="17">
        <v>0.53841994696603102</v>
      </c>
      <c r="O10" s="17">
        <v>0.48236761894464902</v>
      </c>
      <c r="P10" s="17">
        <v>0.432173400538789</v>
      </c>
      <c r="Q10" s="17">
        <v>0.44088073533689398</v>
      </c>
      <c r="R10" s="17"/>
      <c r="S10" s="17">
        <v>0.48661823935019299</v>
      </c>
      <c r="T10" s="17">
        <v>0.486858475681267</v>
      </c>
      <c r="U10" s="17">
        <v>0.47702768985065902</v>
      </c>
      <c r="V10" s="17">
        <v>0.50549772881389399</v>
      </c>
      <c r="W10" s="17">
        <v>0.45772881835805102</v>
      </c>
      <c r="X10" s="17">
        <v>0.46724083388030002</v>
      </c>
      <c r="Y10" s="17">
        <v>0.45131097432207701</v>
      </c>
      <c r="Z10" s="17">
        <v>0.51280099269119706</v>
      </c>
      <c r="AA10" s="17">
        <v>0.46039045766827003</v>
      </c>
      <c r="AB10" s="17">
        <v>0.486079252322621</v>
      </c>
      <c r="AC10" s="17">
        <v>0.47532668360739899</v>
      </c>
      <c r="AD10" s="17">
        <v>0.39376913823960102</v>
      </c>
      <c r="AE10" s="17"/>
      <c r="AF10" s="17">
        <v>0.44112934505843998</v>
      </c>
      <c r="AG10" s="17">
        <v>0.53144529053920897</v>
      </c>
      <c r="AH10" s="17">
        <v>0.43273904277275299</v>
      </c>
      <c r="AI10" s="17"/>
      <c r="AJ10" s="17">
        <v>0.46784813301854</v>
      </c>
      <c r="AK10" s="17">
        <v>0.49352191630009101</v>
      </c>
      <c r="AL10" s="17">
        <v>0.58121928461151995</v>
      </c>
      <c r="AM10" s="17">
        <v>0.238952766264135</v>
      </c>
      <c r="AN10" s="17">
        <v>0.43506415678613503</v>
      </c>
      <c r="AO10" s="17"/>
      <c r="AP10" s="17">
        <v>0.47404712614883698</v>
      </c>
      <c r="AQ10" s="17">
        <v>0.52457318934868102</v>
      </c>
      <c r="AR10" s="17">
        <v>0.52718213297153504</v>
      </c>
      <c r="AS10" s="17"/>
      <c r="AT10" s="17">
        <v>0.44731834297342599</v>
      </c>
      <c r="AU10" s="17">
        <v>0.46554441123450502</v>
      </c>
      <c r="AV10" s="17">
        <v>0.51975325955252905</v>
      </c>
      <c r="AW10" s="17">
        <v>0.49379849260262199</v>
      </c>
      <c r="AX10" s="17">
        <v>0.38635833235899197</v>
      </c>
      <c r="AY10" s="17"/>
      <c r="AZ10" s="17">
        <v>0.38009603174801798</v>
      </c>
      <c r="BA10" s="17">
        <v>0.46808512822279102</v>
      </c>
      <c r="BB10" s="17">
        <v>0.38208995931856998</v>
      </c>
      <c r="BC10" s="17">
        <v>0.46790574888303599</v>
      </c>
      <c r="BD10" s="17">
        <v>0.45636882250965</v>
      </c>
      <c r="BE10" s="17">
        <v>0.46722812156093901</v>
      </c>
      <c r="BF10" s="17">
        <v>0.44699653085042401</v>
      </c>
      <c r="BG10" s="17">
        <v>0.50607711506558695</v>
      </c>
      <c r="BH10" s="17">
        <v>0.53504685487341497</v>
      </c>
      <c r="BI10" s="17">
        <v>0.45633828688103301</v>
      </c>
      <c r="BJ10" s="17">
        <v>0.51054472129122697</v>
      </c>
      <c r="BK10" s="17">
        <v>0.49399395065108898</v>
      </c>
      <c r="BL10" s="17">
        <v>0.52865084785706995</v>
      </c>
      <c r="BM10" s="17">
        <v>0.63898002351848404</v>
      </c>
      <c r="BN10" s="17">
        <v>0.60095175379715104</v>
      </c>
      <c r="BO10" s="17">
        <v>0.41096391966622098</v>
      </c>
      <c r="BP10" s="17"/>
      <c r="BQ10" s="17">
        <v>0.49076105805866499</v>
      </c>
      <c r="BR10" s="17">
        <v>0.47106135620919298</v>
      </c>
    </row>
    <row r="11" spans="2:70" x14ac:dyDescent="0.35">
      <c r="B11" s="18" t="s">
        <v>214</v>
      </c>
      <c r="C11" s="17">
        <v>0.231875664258296</v>
      </c>
      <c r="D11" s="17">
        <v>0.24649582406985199</v>
      </c>
      <c r="E11" s="17">
        <v>0.21688566233201501</v>
      </c>
      <c r="F11" s="17"/>
      <c r="G11" s="17">
        <v>0.24546261075909601</v>
      </c>
      <c r="H11" s="17">
        <v>0.21241545376433901</v>
      </c>
      <c r="I11" s="17">
        <v>0.19948303393440001</v>
      </c>
      <c r="J11" s="17">
        <v>0.23553118932876699</v>
      </c>
      <c r="K11" s="17">
        <v>0.23827980454068501</v>
      </c>
      <c r="L11" s="17">
        <v>0.257842998413504</v>
      </c>
      <c r="M11" s="17"/>
      <c r="N11" s="17">
        <v>0.20385972032201599</v>
      </c>
      <c r="O11" s="17">
        <v>0.234442855762417</v>
      </c>
      <c r="P11" s="17">
        <v>0.23777850034499501</v>
      </c>
      <c r="Q11" s="17">
        <v>0.25533530349563799</v>
      </c>
      <c r="R11" s="17"/>
      <c r="S11" s="17">
        <v>0.23107256113025201</v>
      </c>
      <c r="T11" s="17">
        <v>0.25743229844258197</v>
      </c>
      <c r="U11" s="17">
        <v>0.203325643704974</v>
      </c>
      <c r="V11" s="17">
        <v>0.223023282499586</v>
      </c>
      <c r="W11" s="17">
        <v>0.24791014432081601</v>
      </c>
      <c r="X11" s="17">
        <v>0.24152341348398201</v>
      </c>
      <c r="Y11" s="17">
        <v>0.25755181170688901</v>
      </c>
      <c r="Z11" s="17">
        <v>0.18167825212959099</v>
      </c>
      <c r="AA11" s="17">
        <v>0.219250223358466</v>
      </c>
      <c r="AB11" s="17">
        <v>0.229926188368797</v>
      </c>
      <c r="AC11" s="17">
        <v>0.23111084742985599</v>
      </c>
      <c r="AD11" s="17">
        <v>0.21268959886060801</v>
      </c>
      <c r="AE11" s="17"/>
      <c r="AF11" s="17">
        <v>0.23884820466519699</v>
      </c>
      <c r="AG11" s="17">
        <v>0.203477865180684</v>
      </c>
      <c r="AH11" s="17">
        <v>0.30039235598501601</v>
      </c>
      <c r="AI11" s="17"/>
      <c r="AJ11" s="17">
        <v>0.22493163541546199</v>
      </c>
      <c r="AK11" s="17">
        <v>0.22206855732349201</v>
      </c>
      <c r="AL11" s="17">
        <v>0.20044250511589201</v>
      </c>
      <c r="AM11" s="17">
        <v>0.26072691769918999</v>
      </c>
      <c r="AN11" s="17">
        <v>0.28076499301392999</v>
      </c>
      <c r="AO11" s="17"/>
      <c r="AP11" s="17">
        <v>0.21795856555354201</v>
      </c>
      <c r="AQ11" s="17">
        <v>0.20408812129253501</v>
      </c>
      <c r="AR11" s="17">
        <v>0.20034096884487801</v>
      </c>
      <c r="AS11" s="17"/>
      <c r="AT11" s="17">
        <v>0.26450547877090802</v>
      </c>
      <c r="AU11" s="17">
        <v>0.242227196479331</v>
      </c>
      <c r="AV11" s="17">
        <v>0.19972500241978999</v>
      </c>
      <c r="AW11" s="17">
        <v>0.22523958165244401</v>
      </c>
      <c r="AX11" s="17">
        <v>0.23065214172419099</v>
      </c>
      <c r="AY11" s="17"/>
      <c r="AZ11" s="17">
        <v>0.27058035226434302</v>
      </c>
      <c r="BA11" s="17">
        <v>0.27311292239905099</v>
      </c>
      <c r="BB11" s="17">
        <v>0.30083656342824</v>
      </c>
      <c r="BC11" s="17">
        <v>0.23293651080229999</v>
      </c>
      <c r="BD11" s="17">
        <v>0.226894579249558</v>
      </c>
      <c r="BE11" s="17">
        <v>0.214573633446726</v>
      </c>
      <c r="BF11" s="17">
        <v>0.23411239502383999</v>
      </c>
      <c r="BG11" s="17">
        <v>0.22043952374106601</v>
      </c>
      <c r="BH11" s="17">
        <v>0.19533883358753101</v>
      </c>
      <c r="BI11" s="17">
        <v>0.25089007151250298</v>
      </c>
      <c r="BJ11" s="17">
        <v>0.215411648056137</v>
      </c>
      <c r="BK11" s="17">
        <v>0.203623411773007</v>
      </c>
      <c r="BL11" s="17">
        <v>0.24520735818765099</v>
      </c>
      <c r="BM11" s="17">
        <v>0.19363021984591799</v>
      </c>
      <c r="BN11" s="17">
        <v>0.15011007284196901</v>
      </c>
      <c r="BO11" s="17">
        <v>0.20074502464602501</v>
      </c>
      <c r="BP11" s="17"/>
      <c r="BQ11" s="17">
        <v>0.18705293714742899</v>
      </c>
      <c r="BR11" s="17">
        <v>0.24959503387239099</v>
      </c>
    </row>
    <row r="12" spans="2:70" x14ac:dyDescent="0.35">
      <c r="B12" s="18" t="s">
        <v>139</v>
      </c>
      <c r="C12" s="17">
        <v>6.3313809381916802E-2</v>
      </c>
      <c r="D12" s="17">
        <v>7.2054432182463296E-2</v>
      </c>
      <c r="E12" s="17">
        <v>5.4774764278427902E-2</v>
      </c>
      <c r="F12" s="17"/>
      <c r="G12" s="17">
        <v>7.6192667465885794E-2</v>
      </c>
      <c r="H12" s="17">
        <v>6.6552206887990295E-2</v>
      </c>
      <c r="I12" s="17">
        <v>4.5040423775189499E-2</v>
      </c>
      <c r="J12" s="17">
        <v>5.2575671506098903E-2</v>
      </c>
      <c r="K12" s="17">
        <v>7.1477775468752294E-2</v>
      </c>
      <c r="L12" s="17">
        <v>7.0345741882886101E-2</v>
      </c>
      <c r="M12" s="17"/>
      <c r="N12" s="17">
        <v>5.3406389122836503E-2</v>
      </c>
      <c r="O12" s="17">
        <v>6.4355164450958804E-2</v>
      </c>
      <c r="P12" s="17">
        <v>6.9071520835619196E-2</v>
      </c>
      <c r="Q12" s="17">
        <v>6.8688148787695594E-2</v>
      </c>
      <c r="R12" s="17"/>
      <c r="S12" s="17">
        <v>5.3602036731819798E-2</v>
      </c>
      <c r="T12" s="17">
        <v>5.7298409926704701E-2</v>
      </c>
      <c r="U12" s="17">
        <v>8.2339422663069303E-2</v>
      </c>
      <c r="V12" s="17">
        <v>5.7920995998683701E-2</v>
      </c>
      <c r="W12" s="17">
        <v>5.1912756474319199E-2</v>
      </c>
      <c r="X12" s="17">
        <v>5.4528054207361898E-2</v>
      </c>
      <c r="Y12" s="17">
        <v>5.4351127140525202E-2</v>
      </c>
      <c r="Z12" s="17">
        <v>4.0032070092432398E-2</v>
      </c>
      <c r="AA12" s="17">
        <v>9.1667629077889903E-2</v>
      </c>
      <c r="AB12" s="17">
        <v>8.3958350288754202E-2</v>
      </c>
      <c r="AC12" s="17">
        <v>5.6858946286480201E-2</v>
      </c>
      <c r="AD12" s="17">
        <v>5.29402703905439E-2</v>
      </c>
      <c r="AE12" s="17"/>
      <c r="AF12" s="17">
        <v>8.3959971542740097E-2</v>
      </c>
      <c r="AG12" s="17">
        <v>4.8223859479192902E-2</v>
      </c>
      <c r="AH12" s="17">
        <v>5.1479066672814697E-2</v>
      </c>
      <c r="AI12" s="17"/>
      <c r="AJ12" s="17">
        <v>7.1957110413695194E-2</v>
      </c>
      <c r="AK12" s="17">
        <v>5.47020849815123E-2</v>
      </c>
      <c r="AL12" s="17">
        <v>5.2719018814945597E-2</v>
      </c>
      <c r="AM12" s="17">
        <v>0.122708291290649</v>
      </c>
      <c r="AN12" s="17">
        <v>7.1160863698941396E-2</v>
      </c>
      <c r="AO12" s="17"/>
      <c r="AP12" s="17">
        <v>6.80723341184577E-2</v>
      </c>
      <c r="AQ12" s="17">
        <v>5.0677014809118098E-2</v>
      </c>
      <c r="AR12" s="17">
        <v>5.0634305120932102E-2</v>
      </c>
      <c r="AS12" s="17"/>
      <c r="AT12" s="17">
        <v>7.1606817240423698E-2</v>
      </c>
      <c r="AU12" s="17">
        <v>6.7339826706512201E-2</v>
      </c>
      <c r="AV12" s="17">
        <v>5.0328100516485903E-2</v>
      </c>
      <c r="AW12" s="17">
        <v>6.7282030205578006E-2</v>
      </c>
      <c r="AX12" s="17">
        <v>2.60972312636326E-2</v>
      </c>
      <c r="AY12" s="17"/>
      <c r="AZ12" s="17">
        <v>0.116095179074911</v>
      </c>
      <c r="BA12" s="17">
        <v>6.0279754090418101E-2</v>
      </c>
      <c r="BB12" s="17">
        <v>8.2447928993529096E-2</v>
      </c>
      <c r="BC12" s="17">
        <v>7.0560330548772199E-2</v>
      </c>
      <c r="BD12" s="17">
        <v>6.4181301127609905E-2</v>
      </c>
      <c r="BE12" s="17">
        <v>7.6101695928931803E-2</v>
      </c>
      <c r="BF12" s="17">
        <v>7.1328092491394601E-2</v>
      </c>
      <c r="BG12" s="17">
        <v>5.2289473881921997E-2</v>
      </c>
      <c r="BH12" s="17">
        <v>4.9805681925325099E-2</v>
      </c>
      <c r="BI12" s="17">
        <v>9.5568229318508502E-2</v>
      </c>
      <c r="BJ12" s="17">
        <v>5.1776457755531698E-2</v>
      </c>
      <c r="BK12" s="17">
        <v>5.13272479360826E-2</v>
      </c>
      <c r="BL12" s="17">
        <v>5.24798682421962E-2</v>
      </c>
      <c r="BM12" s="17">
        <v>2.6845700366643299E-2</v>
      </c>
      <c r="BN12" s="17">
        <v>3.09200690838266E-2</v>
      </c>
      <c r="BO12" s="17">
        <v>7.1145792448659095E-2</v>
      </c>
      <c r="BP12" s="17"/>
      <c r="BQ12" s="17">
        <v>5.3832205800095699E-2</v>
      </c>
      <c r="BR12" s="17">
        <v>6.7590599034684604E-2</v>
      </c>
    </row>
    <row r="13" spans="2:70" x14ac:dyDescent="0.35">
      <c r="B13" s="18" t="s">
        <v>140</v>
      </c>
      <c r="C13" s="17">
        <v>1.9363309169225101E-2</v>
      </c>
      <c r="D13" s="17">
        <v>2.1149432478590201E-2</v>
      </c>
      <c r="E13" s="17">
        <v>1.7188075385403598E-2</v>
      </c>
      <c r="F13" s="17"/>
      <c r="G13" s="17">
        <v>2.8881207690248701E-2</v>
      </c>
      <c r="H13" s="17">
        <v>1.5187313568968699E-2</v>
      </c>
      <c r="I13" s="17">
        <v>1.32642805634079E-2</v>
      </c>
      <c r="J13" s="17">
        <v>1.7838119889548799E-2</v>
      </c>
      <c r="K13" s="17">
        <v>2.8648705619383201E-2</v>
      </c>
      <c r="L13" s="17">
        <v>1.6432490816372401E-2</v>
      </c>
      <c r="M13" s="17"/>
      <c r="N13" s="17">
        <v>1.37264309856361E-2</v>
      </c>
      <c r="O13" s="17">
        <v>1.37167665338058E-2</v>
      </c>
      <c r="P13" s="17">
        <v>2.75619603135033E-2</v>
      </c>
      <c r="Q13" s="17">
        <v>2.24584757698344E-2</v>
      </c>
      <c r="R13" s="17"/>
      <c r="S13" s="17">
        <v>1.67255606265715E-2</v>
      </c>
      <c r="T13" s="17">
        <v>1.5455550876886701E-2</v>
      </c>
      <c r="U13" s="17">
        <v>2.9588714572988398E-2</v>
      </c>
      <c r="V13" s="17">
        <v>1.8264247718136499E-2</v>
      </c>
      <c r="W13" s="17">
        <v>1.0445986826500799E-2</v>
      </c>
      <c r="X13" s="17">
        <v>2.1204196815073101E-2</v>
      </c>
      <c r="Y13" s="17">
        <v>3.7294574706743501E-2</v>
      </c>
      <c r="Z13" s="17">
        <v>3.2674136195146898E-2</v>
      </c>
      <c r="AA13" s="17">
        <v>2.0717261925543198E-2</v>
      </c>
      <c r="AB13" s="17">
        <v>1.40146431927011E-2</v>
      </c>
      <c r="AC13" s="17">
        <v>1.0653073024376101E-2</v>
      </c>
      <c r="AD13" s="17">
        <v>0</v>
      </c>
      <c r="AE13" s="17"/>
      <c r="AF13" s="17">
        <v>2.7237922498621E-2</v>
      </c>
      <c r="AG13" s="17">
        <v>8.8663126336899194E-3</v>
      </c>
      <c r="AH13" s="17">
        <v>2.7111138859299999E-2</v>
      </c>
      <c r="AI13" s="17"/>
      <c r="AJ13" s="17">
        <v>2.10315733704598E-2</v>
      </c>
      <c r="AK13" s="17">
        <v>1.35702810207259E-2</v>
      </c>
      <c r="AL13" s="17">
        <v>1.09034652010869E-2</v>
      </c>
      <c r="AM13" s="17">
        <v>4.47984592752547E-2</v>
      </c>
      <c r="AN13" s="17">
        <v>2.7825876909147999E-2</v>
      </c>
      <c r="AO13" s="17"/>
      <c r="AP13" s="17">
        <v>1.9975141152944801E-2</v>
      </c>
      <c r="AQ13" s="17">
        <v>9.7648027919891005E-3</v>
      </c>
      <c r="AR13" s="17">
        <v>2.6597795948828599E-2</v>
      </c>
      <c r="AS13" s="17"/>
      <c r="AT13" s="17">
        <v>2.8668428866033401E-2</v>
      </c>
      <c r="AU13" s="17">
        <v>2.7052023122355301E-2</v>
      </c>
      <c r="AV13" s="17">
        <v>9.0775890045266695E-3</v>
      </c>
      <c r="AW13" s="17">
        <v>1.04733649904982E-2</v>
      </c>
      <c r="AX13" s="17">
        <v>3.11148741230175E-2</v>
      </c>
      <c r="AY13" s="17"/>
      <c r="AZ13" s="17">
        <v>5.4030076365919902E-2</v>
      </c>
      <c r="BA13" s="17">
        <v>1.8977558032669099E-2</v>
      </c>
      <c r="BB13" s="17">
        <v>2.65244815272953E-2</v>
      </c>
      <c r="BC13" s="17">
        <v>1.5313405950719E-2</v>
      </c>
      <c r="BD13" s="17">
        <v>1.1309709450801401E-2</v>
      </c>
      <c r="BE13" s="17">
        <v>3.36791989482099E-2</v>
      </c>
      <c r="BF13" s="17">
        <v>2.41348100304071E-2</v>
      </c>
      <c r="BG13" s="17">
        <v>2.3576056769910099E-2</v>
      </c>
      <c r="BH13" s="17">
        <v>2.8240465858656701E-2</v>
      </c>
      <c r="BI13" s="17">
        <v>7.1854611957052001E-3</v>
      </c>
      <c r="BJ13" s="17">
        <v>1.17519249625036E-2</v>
      </c>
      <c r="BK13" s="17">
        <v>5.0400346038260496E-3</v>
      </c>
      <c r="BL13" s="17">
        <v>1.6119118624804401E-2</v>
      </c>
      <c r="BM13" s="17">
        <v>5.3230679549128801E-2</v>
      </c>
      <c r="BN13" s="17">
        <v>0</v>
      </c>
      <c r="BO13" s="17">
        <v>5.1516846808127301E-3</v>
      </c>
      <c r="BP13" s="17"/>
      <c r="BQ13" s="17">
        <v>1.5637913717651001E-2</v>
      </c>
      <c r="BR13" s="17">
        <v>2.0423877538035699E-2</v>
      </c>
    </row>
    <row r="14" spans="2:70" x14ac:dyDescent="0.35">
      <c r="B14" s="18" t="s">
        <v>129</v>
      </c>
      <c r="C14" s="17">
        <v>1.56563704607189E-2</v>
      </c>
      <c r="D14" s="17">
        <v>1.64540432259291E-2</v>
      </c>
      <c r="E14" s="17">
        <v>1.4978527440756201E-2</v>
      </c>
      <c r="F14" s="17"/>
      <c r="G14" s="17">
        <v>2.36471010725075E-2</v>
      </c>
      <c r="H14" s="17">
        <v>1.30079700618382E-2</v>
      </c>
      <c r="I14" s="17">
        <v>1.32941813857149E-2</v>
      </c>
      <c r="J14" s="17">
        <v>1.5833203801472899E-2</v>
      </c>
      <c r="K14" s="17">
        <v>1.1020555318352301E-2</v>
      </c>
      <c r="L14" s="17">
        <v>1.73823559271272E-2</v>
      </c>
      <c r="M14" s="17"/>
      <c r="N14" s="17">
        <v>7.7612571805747103E-3</v>
      </c>
      <c r="O14" s="17">
        <v>1.44100830391365E-2</v>
      </c>
      <c r="P14" s="17">
        <v>1.8650683437000701E-2</v>
      </c>
      <c r="Q14" s="17">
        <v>2.3046522831160099E-2</v>
      </c>
      <c r="R14" s="17"/>
      <c r="S14" s="17">
        <v>1.7619322146251601E-2</v>
      </c>
      <c r="T14" s="17">
        <v>1.7276488600812701E-2</v>
      </c>
      <c r="U14" s="17">
        <v>1.0973259494518999E-2</v>
      </c>
      <c r="V14" s="17">
        <v>1.69536634586312E-2</v>
      </c>
      <c r="W14" s="17">
        <v>1.7630270318258999E-2</v>
      </c>
      <c r="X14" s="17">
        <v>1.6318747395634901E-2</v>
      </c>
      <c r="Y14" s="17">
        <v>1.93948114532204E-2</v>
      </c>
      <c r="Z14" s="17">
        <v>2.6763966549600299E-2</v>
      </c>
      <c r="AA14" s="17">
        <v>1.0243164286581501E-2</v>
      </c>
      <c r="AB14" s="17">
        <v>9.1751016078286708E-3</v>
      </c>
      <c r="AC14" s="17">
        <v>1.57390038553211E-2</v>
      </c>
      <c r="AD14" s="17">
        <v>1.5869453541476501E-2</v>
      </c>
      <c r="AE14" s="17"/>
      <c r="AF14" s="17">
        <v>1.7825893644162399E-2</v>
      </c>
      <c r="AG14" s="17">
        <v>9.6492833766343902E-3</v>
      </c>
      <c r="AH14" s="17">
        <v>2.46710006930549E-2</v>
      </c>
      <c r="AI14" s="17"/>
      <c r="AJ14" s="17">
        <v>1.9090278224864098E-2</v>
      </c>
      <c r="AK14" s="17">
        <v>1.06337761453488E-2</v>
      </c>
      <c r="AL14" s="17">
        <v>3.16155638027299E-3</v>
      </c>
      <c r="AM14" s="17">
        <v>0</v>
      </c>
      <c r="AN14" s="17">
        <v>1.8169576626448199E-2</v>
      </c>
      <c r="AO14" s="17"/>
      <c r="AP14" s="17">
        <v>1.3920176262834099E-2</v>
      </c>
      <c r="AQ14" s="17">
        <v>8.4213931833771998E-3</v>
      </c>
      <c r="AR14" s="17">
        <v>1.7482514095545899E-2</v>
      </c>
      <c r="AS14" s="17"/>
      <c r="AT14" s="17">
        <v>2.15088867679585E-2</v>
      </c>
      <c r="AU14" s="17">
        <v>1.0707890162291E-2</v>
      </c>
      <c r="AV14" s="17">
        <v>1.3549228943672E-2</v>
      </c>
      <c r="AW14" s="17">
        <v>8.5074332709599992E-3</v>
      </c>
      <c r="AX14" s="17">
        <v>0</v>
      </c>
      <c r="AY14" s="17"/>
      <c r="AZ14" s="17">
        <v>2.94545195332899E-2</v>
      </c>
      <c r="BA14" s="17">
        <v>9.8461515976700099E-3</v>
      </c>
      <c r="BB14" s="17">
        <v>8.9284034465846405E-3</v>
      </c>
      <c r="BC14" s="17">
        <v>1.9205848335703601E-2</v>
      </c>
      <c r="BD14" s="17">
        <v>1.2749615244365299E-2</v>
      </c>
      <c r="BE14" s="17">
        <v>1.12381990653151E-2</v>
      </c>
      <c r="BF14" s="17">
        <v>1.24569938166843E-2</v>
      </c>
      <c r="BG14" s="17">
        <v>9.9963207224208206E-3</v>
      </c>
      <c r="BH14" s="17">
        <v>2.72938931751632E-2</v>
      </c>
      <c r="BI14" s="17">
        <v>2.3209159073818101E-2</v>
      </c>
      <c r="BJ14" s="17">
        <v>1.8320051520707099E-2</v>
      </c>
      <c r="BK14" s="17">
        <v>6.2785848066156599E-3</v>
      </c>
      <c r="BL14" s="17">
        <v>1.2965569078056301E-2</v>
      </c>
      <c r="BM14" s="17">
        <v>0</v>
      </c>
      <c r="BN14" s="17">
        <v>1.1275927458487E-2</v>
      </c>
      <c r="BO14" s="17">
        <v>0</v>
      </c>
      <c r="BP14" s="17"/>
      <c r="BQ14" s="17">
        <v>2.48442773325008E-3</v>
      </c>
      <c r="BR14" s="17">
        <v>2.1266466544502999E-2</v>
      </c>
    </row>
    <row r="15" spans="2:70" x14ac:dyDescent="0.35">
      <c r="B15" s="18" t="s">
        <v>141</v>
      </c>
      <c r="C15" s="21">
        <v>0.66979084672984301</v>
      </c>
      <c r="D15" s="21">
        <v>0.64384626804316603</v>
      </c>
      <c r="E15" s="21">
        <v>0.696172970563397</v>
      </c>
      <c r="F15" s="21"/>
      <c r="G15" s="21">
        <v>0.62581641301226199</v>
      </c>
      <c r="H15" s="21">
        <v>0.69283705571686405</v>
      </c>
      <c r="I15" s="21">
        <v>0.72891808034128702</v>
      </c>
      <c r="J15" s="21">
        <v>0.67822181547411198</v>
      </c>
      <c r="K15" s="21">
        <v>0.65057315905282698</v>
      </c>
      <c r="L15" s="21">
        <v>0.637996412960111</v>
      </c>
      <c r="M15" s="21"/>
      <c r="N15" s="21">
        <v>0.721246202388937</v>
      </c>
      <c r="O15" s="21">
        <v>0.67307513021368104</v>
      </c>
      <c r="P15" s="21">
        <v>0.64693733506888196</v>
      </c>
      <c r="Q15" s="21">
        <v>0.63047154911567205</v>
      </c>
      <c r="R15" s="21"/>
      <c r="S15" s="21">
        <v>0.68098051936510495</v>
      </c>
      <c r="T15" s="21">
        <v>0.65253725215301395</v>
      </c>
      <c r="U15" s="21">
        <v>0.67377295956445005</v>
      </c>
      <c r="V15" s="21">
        <v>0.68383781032496305</v>
      </c>
      <c r="W15" s="21">
        <v>0.67210084206010501</v>
      </c>
      <c r="X15" s="21">
        <v>0.66642558809794805</v>
      </c>
      <c r="Y15" s="21">
        <v>0.63140767499262196</v>
      </c>
      <c r="Z15" s="21">
        <v>0.71885157503322905</v>
      </c>
      <c r="AA15" s="21">
        <v>0.65812172135151903</v>
      </c>
      <c r="AB15" s="21">
        <v>0.66292571654191901</v>
      </c>
      <c r="AC15" s="21">
        <v>0.68563812940396696</v>
      </c>
      <c r="AD15" s="21">
        <v>0.71850067720737198</v>
      </c>
      <c r="AE15" s="21"/>
      <c r="AF15" s="21">
        <v>0.63212800764927901</v>
      </c>
      <c r="AG15" s="21">
        <v>0.72978267932979901</v>
      </c>
      <c r="AH15" s="21">
        <v>0.596346437789814</v>
      </c>
      <c r="AI15" s="21"/>
      <c r="AJ15" s="21">
        <v>0.66298940257551897</v>
      </c>
      <c r="AK15" s="21">
        <v>0.69902530052892198</v>
      </c>
      <c r="AL15" s="21">
        <v>0.73277345448780296</v>
      </c>
      <c r="AM15" s="21">
        <v>0.57176633173490599</v>
      </c>
      <c r="AN15" s="21">
        <v>0.602078689751532</v>
      </c>
      <c r="AO15" s="21"/>
      <c r="AP15" s="21">
        <v>0.68007378291222098</v>
      </c>
      <c r="AQ15" s="21">
        <v>0.72704866792297995</v>
      </c>
      <c r="AR15" s="21">
        <v>0.70494441598981505</v>
      </c>
      <c r="AS15" s="21"/>
      <c r="AT15" s="21">
        <v>0.61371038835467695</v>
      </c>
      <c r="AU15" s="21">
        <v>0.65267306352951004</v>
      </c>
      <c r="AV15" s="21">
        <v>0.72732007911552599</v>
      </c>
      <c r="AW15" s="21">
        <v>0.68849758988052001</v>
      </c>
      <c r="AX15" s="21">
        <v>0.71213575288915898</v>
      </c>
      <c r="AY15" s="21"/>
      <c r="AZ15" s="21">
        <v>0.52983987276153599</v>
      </c>
      <c r="BA15" s="21">
        <v>0.637783613880191</v>
      </c>
      <c r="BB15" s="21">
        <v>0.58126262260435102</v>
      </c>
      <c r="BC15" s="21">
        <v>0.66198390436250598</v>
      </c>
      <c r="BD15" s="21">
        <v>0.68486479492766505</v>
      </c>
      <c r="BE15" s="21">
        <v>0.664407272610817</v>
      </c>
      <c r="BF15" s="21">
        <v>0.65796770863767395</v>
      </c>
      <c r="BG15" s="21">
        <v>0.69369862488468104</v>
      </c>
      <c r="BH15" s="21">
        <v>0.69932112545332403</v>
      </c>
      <c r="BI15" s="21">
        <v>0.62314707889946497</v>
      </c>
      <c r="BJ15" s="21">
        <v>0.70273991770512101</v>
      </c>
      <c r="BK15" s="21">
        <v>0.73373072088046898</v>
      </c>
      <c r="BL15" s="21">
        <v>0.67322808586729199</v>
      </c>
      <c r="BM15" s="21">
        <v>0.72629340023831002</v>
      </c>
      <c r="BN15" s="21">
        <v>0.80769393061571704</v>
      </c>
      <c r="BO15" s="21">
        <v>0.72295749822450295</v>
      </c>
      <c r="BP15" s="21"/>
      <c r="BQ15" s="21">
        <v>0.74099251560157398</v>
      </c>
      <c r="BR15" s="21">
        <v>0.64112402301038596</v>
      </c>
    </row>
    <row r="16" spans="2:70" x14ac:dyDescent="0.35">
      <c r="B16" s="18" t="s">
        <v>142</v>
      </c>
      <c r="C16" s="21">
        <v>8.2677118551141807E-2</v>
      </c>
      <c r="D16" s="21">
        <v>9.3203864661053501E-2</v>
      </c>
      <c r="E16" s="21">
        <v>7.1962839663831504E-2</v>
      </c>
      <c r="F16" s="21"/>
      <c r="G16" s="21">
        <v>0.105073875156135</v>
      </c>
      <c r="H16" s="21">
        <v>8.1739520456958994E-2</v>
      </c>
      <c r="I16" s="21">
        <v>5.8304704338597503E-2</v>
      </c>
      <c r="J16" s="21">
        <v>7.0413791395647601E-2</v>
      </c>
      <c r="K16" s="21">
        <v>0.100126481088136</v>
      </c>
      <c r="L16" s="21">
        <v>8.6778232699258398E-2</v>
      </c>
      <c r="M16" s="21"/>
      <c r="N16" s="21">
        <v>6.7132820108472602E-2</v>
      </c>
      <c r="O16" s="21">
        <v>7.8071930984764601E-2</v>
      </c>
      <c r="P16" s="21">
        <v>9.6633481149122402E-2</v>
      </c>
      <c r="Q16" s="21">
        <v>9.1146624557530004E-2</v>
      </c>
      <c r="R16" s="21"/>
      <c r="S16" s="21">
        <v>7.0327597358391294E-2</v>
      </c>
      <c r="T16" s="21">
        <v>7.2753960803591394E-2</v>
      </c>
      <c r="U16" s="21">
        <v>0.111928137236058</v>
      </c>
      <c r="V16" s="21">
        <v>7.61852437168202E-2</v>
      </c>
      <c r="W16" s="21">
        <v>6.2358743300819898E-2</v>
      </c>
      <c r="X16" s="21">
        <v>7.5732251022434999E-2</v>
      </c>
      <c r="Y16" s="21">
        <v>9.1645701847268599E-2</v>
      </c>
      <c r="Z16" s="21">
        <v>7.2706206287579303E-2</v>
      </c>
      <c r="AA16" s="21">
        <v>0.112384891003433</v>
      </c>
      <c r="AB16" s="21">
        <v>9.7972993481455301E-2</v>
      </c>
      <c r="AC16" s="21">
        <v>6.7512019310856305E-2</v>
      </c>
      <c r="AD16" s="21">
        <v>5.29402703905439E-2</v>
      </c>
      <c r="AE16" s="21"/>
      <c r="AF16" s="21">
        <v>0.111197894041361</v>
      </c>
      <c r="AG16" s="21">
        <v>5.7090172112882899E-2</v>
      </c>
      <c r="AH16" s="21">
        <v>7.8590205532114807E-2</v>
      </c>
      <c r="AI16" s="21"/>
      <c r="AJ16" s="21">
        <v>9.2988683784154993E-2</v>
      </c>
      <c r="AK16" s="21">
        <v>6.8272366002238197E-2</v>
      </c>
      <c r="AL16" s="21">
        <v>6.3622484016032502E-2</v>
      </c>
      <c r="AM16" s="21">
        <v>0.167506750565904</v>
      </c>
      <c r="AN16" s="21">
        <v>9.8986740608089305E-2</v>
      </c>
      <c r="AO16" s="21"/>
      <c r="AP16" s="21">
        <v>8.8047475271402498E-2</v>
      </c>
      <c r="AQ16" s="21">
        <v>6.0441817601107201E-2</v>
      </c>
      <c r="AR16" s="21">
        <v>7.7232101069760695E-2</v>
      </c>
      <c r="AS16" s="21"/>
      <c r="AT16" s="21">
        <v>0.10027524610645699</v>
      </c>
      <c r="AU16" s="21">
        <v>9.4391849828867599E-2</v>
      </c>
      <c r="AV16" s="21">
        <v>5.9405689521012599E-2</v>
      </c>
      <c r="AW16" s="21">
        <v>7.7755395196076202E-2</v>
      </c>
      <c r="AX16" s="21">
        <v>5.72121053866501E-2</v>
      </c>
      <c r="AY16" s="21"/>
      <c r="AZ16" s="21">
        <v>0.17012525544083101</v>
      </c>
      <c r="BA16" s="21">
        <v>7.9257312123087301E-2</v>
      </c>
      <c r="BB16" s="21">
        <v>0.108972410520824</v>
      </c>
      <c r="BC16" s="21">
        <v>8.5873736499491093E-2</v>
      </c>
      <c r="BD16" s="21">
        <v>7.5491010578411302E-2</v>
      </c>
      <c r="BE16" s="21">
        <v>0.109780894877142</v>
      </c>
      <c r="BF16" s="21">
        <v>9.5462902521801701E-2</v>
      </c>
      <c r="BG16" s="21">
        <v>7.5865530651832103E-2</v>
      </c>
      <c r="BH16" s="21">
        <v>7.8046147783981806E-2</v>
      </c>
      <c r="BI16" s="21">
        <v>0.102753690514214</v>
      </c>
      <c r="BJ16" s="21">
        <v>6.3528382718035306E-2</v>
      </c>
      <c r="BK16" s="21">
        <v>5.6367282539908699E-2</v>
      </c>
      <c r="BL16" s="21">
        <v>6.8598986867000597E-2</v>
      </c>
      <c r="BM16" s="21">
        <v>8.00763799157721E-2</v>
      </c>
      <c r="BN16" s="21">
        <v>3.09200690838266E-2</v>
      </c>
      <c r="BO16" s="21">
        <v>7.6297477129471894E-2</v>
      </c>
      <c r="BP16" s="21"/>
      <c r="BQ16" s="21">
        <v>6.9470119517746703E-2</v>
      </c>
      <c r="BR16" s="21">
        <v>8.8014476572720296E-2</v>
      </c>
    </row>
    <row r="17" spans="2:70" x14ac:dyDescent="0.35">
      <c r="B17" s="18" t="s">
        <v>143</v>
      </c>
      <c r="C17" s="22">
        <v>0.587113728178701</v>
      </c>
      <c r="D17" s="22">
        <v>0.55064240338211201</v>
      </c>
      <c r="E17" s="22">
        <v>0.62421013089956601</v>
      </c>
      <c r="F17" s="22"/>
      <c r="G17" s="22">
        <v>0.52074253785612701</v>
      </c>
      <c r="H17" s="22">
        <v>0.61109753525990496</v>
      </c>
      <c r="I17" s="22">
        <v>0.67061337600269</v>
      </c>
      <c r="J17" s="22">
        <v>0.60780802407846501</v>
      </c>
      <c r="K17" s="22">
        <v>0.55044667796469204</v>
      </c>
      <c r="L17" s="22">
        <v>0.55121818026085201</v>
      </c>
      <c r="M17" s="22"/>
      <c r="N17" s="22">
        <v>0.65411338228046401</v>
      </c>
      <c r="O17" s="22">
        <v>0.59500319922891698</v>
      </c>
      <c r="P17" s="22">
        <v>0.550303853919759</v>
      </c>
      <c r="Q17" s="22">
        <v>0.53932492455814196</v>
      </c>
      <c r="R17" s="22"/>
      <c r="S17" s="22">
        <v>0.61065292200671395</v>
      </c>
      <c r="T17" s="22">
        <v>0.57978329134942197</v>
      </c>
      <c r="U17" s="22">
        <v>0.56184482232839195</v>
      </c>
      <c r="V17" s="22">
        <v>0.60765256660814304</v>
      </c>
      <c r="W17" s="22">
        <v>0.60974209875928498</v>
      </c>
      <c r="X17" s="22">
        <v>0.59069333707551297</v>
      </c>
      <c r="Y17" s="22">
        <v>0.53976197314535301</v>
      </c>
      <c r="Z17" s="22">
        <v>0.64614536874564998</v>
      </c>
      <c r="AA17" s="22">
        <v>0.54573683034808596</v>
      </c>
      <c r="AB17" s="22">
        <v>0.56495272306046396</v>
      </c>
      <c r="AC17" s="22">
        <v>0.61812611009311003</v>
      </c>
      <c r="AD17" s="22">
        <v>0.66556040681682804</v>
      </c>
      <c r="AE17" s="22"/>
      <c r="AF17" s="22">
        <v>0.52093011360791797</v>
      </c>
      <c r="AG17" s="22">
        <v>0.67269250721691598</v>
      </c>
      <c r="AH17" s="22">
        <v>0.51775623225769896</v>
      </c>
      <c r="AI17" s="22"/>
      <c r="AJ17" s="22">
        <v>0.57000071879136405</v>
      </c>
      <c r="AK17" s="22">
        <v>0.63075293452668302</v>
      </c>
      <c r="AL17" s="22">
        <v>0.66915097047176997</v>
      </c>
      <c r="AM17" s="22">
        <v>0.40425958116900301</v>
      </c>
      <c r="AN17" s="22">
        <v>0.50309194914344302</v>
      </c>
      <c r="AO17" s="22"/>
      <c r="AP17" s="22">
        <v>0.59202630764081898</v>
      </c>
      <c r="AQ17" s="22">
        <v>0.66660685032187295</v>
      </c>
      <c r="AR17" s="22">
        <v>0.62771231492005497</v>
      </c>
      <c r="AS17" s="22"/>
      <c r="AT17" s="22">
        <v>0.51343514224821996</v>
      </c>
      <c r="AU17" s="22">
        <v>0.55828121370064299</v>
      </c>
      <c r="AV17" s="22">
        <v>0.66791438959451299</v>
      </c>
      <c r="AW17" s="22">
        <v>0.61074219468444402</v>
      </c>
      <c r="AX17" s="22">
        <v>0.65492364750250898</v>
      </c>
      <c r="AY17" s="22"/>
      <c r="AZ17" s="22">
        <v>0.35971461732070498</v>
      </c>
      <c r="BA17" s="22">
        <v>0.55852630175710405</v>
      </c>
      <c r="BB17" s="22">
        <v>0.47229021208352701</v>
      </c>
      <c r="BC17" s="22">
        <v>0.57611016786301406</v>
      </c>
      <c r="BD17" s="22">
        <v>0.60937378434925404</v>
      </c>
      <c r="BE17" s="22">
        <v>0.55462637773367596</v>
      </c>
      <c r="BF17" s="22">
        <v>0.56250480611587195</v>
      </c>
      <c r="BG17" s="22">
        <v>0.61783309423284904</v>
      </c>
      <c r="BH17" s="22">
        <v>0.62127497766934203</v>
      </c>
      <c r="BI17" s="22">
        <v>0.52039338838525095</v>
      </c>
      <c r="BJ17" s="22">
        <v>0.63921153498708505</v>
      </c>
      <c r="BK17" s="22">
        <v>0.67736343834056001</v>
      </c>
      <c r="BL17" s="22">
        <v>0.60462909900029105</v>
      </c>
      <c r="BM17" s="22">
        <v>0.64621702032253803</v>
      </c>
      <c r="BN17" s="22">
        <v>0.77677386153189099</v>
      </c>
      <c r="BO17" s="22">
        <v>0.64666002109503096</v>
      </c>
      <c r="BP17" s="22"/>
      <c r="BQ17" s="22">
        <v>0.67152239608382702</v>
      </c>
      <c r="BR17" s="22">
        <v>0.55310954643766497</v>
      </c>
    </row>
    <row r="18" spans="2:70" x14ac:dyDescent="0.35">
      <c r="B18" s="16"/>
    </row>
    <row r="19" spans="2:70" x14ac:dyDescent="0.35">
      <c r="B19" t="s">
        <v>98</v>
      </c>
    </row>
    <row r="20" spans="2:70" x14ac:dyDescent="0.35">
      <c r="B20" t="s">
        <v>99</v>
      </c>
    </row>
    <row r="22" spans="2:70" x14ac:dyDescent="0.35">
      <c r="B22" s="8" t="str">
        <f>HYPERLINK("#'Contents'!A1", "Return to Contents")</f>
        <v>Return to Contents</v>
      </c>
    </row>
  </sheetData>
  <mergeCells count="11">
    <mergeCell ref="BQ5:BR5"/>
    <mergeCell ref="D5:E5"/>
    <mergeCell ref="G5:L5"/>
    <mergeCell ref="N5:Q5"/>
    <mergeCell ref="S5:AD5"/>
    <mergeCell ref="AF5:AH5"/>
    <mergeCell ref="D2:BJ2"/>
    <mergeCell ref="AJ5:AN5"/>
    <mergeCell ref="AP5:AR5"/>
    <mergeCell ref="AT5:AX5"/>
    <mergeCell ref="AZ5:BO5"/>
  </mergeCells>
  <pageMargins left="0.7" right="0.7" top="0.75" bottom="0.75" header="0.3" footer="0.3"/>
  <pageSetup paperSize="9" orientation="portrait" horizontalDpi="300" verticalDpi="300"/>
  <drawing r:id="rId1"/>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dimension ref="B2:BR22"/>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67" width="10.7265625" customWidth="1"/>
    <col min="68" max="68" width="2.1796875" customWidth="1"/>
    <col min="69" max="70" width="10.7265625" customWidth="1"/>
    <col min="71" max="71" width="2.1796875" customWidth="1"/>
  </cols>
  <sheetData>
    <row r="2" spans="2:70" ht="40" customHeight="1" x14ac:dyDescent="0.35">
      <c r="D2" s="29" t="s">
        <v>363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row>
    <row r="5" spans="2:70" ht="30" customHeight="1" x14ac:dyDescent="0.35">
      <c r="B5" s="15"/>
      <c r="C5" s="15"/>
      <c r="D5" s="30" t="s">
        <v>74</v>
      </c>
      <c r="E5" s="30"/>
      <c r="F5" s="15"/>
      <c r="G5" s="30" t="s">
        <v>75</v>
      </c>
      <c r="H5" s="30"/>
      <c r="I5" s="30"/>
      <c r="J5" s="30"/>
      <c r="K5" s="30"/>
      <c r="L5" s="30"/>
      <c r="M5" s="15"/>
      <c r="N5" s="30" t="s">
        <v>76</v>
      </c>
      <c r="O5" s="30"/>
      <c r="P5" s="30"/>
      <c r="Q5" s="30"/>
      <c r="R5" s="15"/>
      <c r="S5" s="30" t="s">
        <v>77</v>
      </c>
      <c r="T5" s="30"/>
      <c r="U5" s="30"/>
      <c r="V5" s="30"/>
      <c r="W5" s="30"/>
      <c r="X5" s="30"/>
      <c r="Y5" s="30"/>
      <c r="Z5" s="30"/>
      <c r="AA5" s="30"/>
      <c r="AB5" s="30"/>
      <c r="AC5" s="30"/>
      <c r="AD5" s="30"/>
      <c r="AE5" s="15"/>
      <c r="AF5" s="30" t="s">
        <v>78</v>
      </c>
      <c r="AG5" s="30"/>
      <c r="AH5" s="30"/>
      <c r="AI5" s="15"/>
      <c r="AJ5" s="30" t="s">
        <v>79</v>
      </c>
      <c r="AK5" s="30"/>
      <c r="AL5" s="30"/>
      <c r="AM5" s="30"/>
      <c r="AN5" s="30"/>
      <c r="AO5" s="15"/>
      <c r="AP5" s="30" t="s">
        <v>80</v>
      </c>
      <c r="AQ5" s="30"/>
      <c r="AR5" s="30"/>
      <c r="AS5" s="15"/>
      <c r="AT5" s="30" t="s">
        <v>81</v>
      </c>
      <c r="AU5" s="30"/>
      <c r="AV5" s="30"/>
      <c r="AW5" s="30"/>
      <c r="AX5" s="30"/>
      <c r="AY5" s="15"/>
      <c r="AZ5" s="30" t="s">
        <v>82</v>
      </c>
      <c r="BA5" s="30"/>
      <c r="BB5" s="30"/>
      <c r="BC5" s="30"/>
      <c r="BD5" s="30"/>
      <c r="BE5" s="30"/>
      <c r="BF5" s="30"/>
      <c r="BG5" s="30"/>
      <c r="BH5" s="30"/>
      <c r="BI5" s="30"/>
      <c r="BJ5" s="30"/>
      <c r="BK5" s="30"/>
      <c r="BL5" s="30"/>
      <c r="BM5" s="30"/>
      <c r="BN5" s="30"/>
      <c r="BO5" s="30"/>
      <c r="BP5" s="15"/>
      <c r="BQ5" s="30" t="s">
        <v>83</v>
      </c>
      <c r="BR5" s="30"/>
    </row>
    <row r="6" spans="2:7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46</v>
      </c>
      <c r="AQ6" s="12" t="s">
        <v>47</v>
      </c>
      <c r="AR6" s="12" t="s">
        <v>50</v>
      </c>
      <c r="AT6" s="12" t="s">
        <v>51</v>
      </c>
      <c r="AU6" s="12" t="s">
        <v>52</v>
      </c>
      <c r="AV6" s="12" t="s">
        <v>53</v>
      </c>
      <c r="AW6" s="12" t="s">
        <v>54</v>
      </c>
      <c r="AX6" s="12" t="s">
        <v>55</v>
      </c>
      <c r="AZ6" s="12" t="s">
        <v>56</v>
      </c>
      <c r="BA6" s="12" t="s">
        <v>57</v>
      </c>
      <c r="BB6" s="12" t="s">
        <v>58</v>
      </c>
      <c r="BC6" s="12" t="s">
        <v>59</v>
      </c>
      <c r="BD6" s="12" t="s">
        <v>60</v>
      </c>
      <c r="BE6" s="12" t="s">
        <v>61</v>
      </c>
      <c r="BF6" s="12" t="s">
        <v>62</v>
      </c>
      <c r="BG6" s="12" t="s">
        <v>63</v>
      </c>
      <c r="BH6" s="12" t="s">
        <v>64</v>
      </c>
      <c r="BI6" s="12" t="s">
        <v>65</v>
      </c>
      <c r="BJ6" s="12" t="s">
        <v>66</v>
      </c>
      <c r="BK6" s="12" t="s">
        <v>67</v>
      </c>
      <c r="BL6" s="12" t="s">
        <v>68</v>
      </c>
      <c r="BM6" s="12" t="s">
        <v>69</v>
      </c>
      <c r="BN6" s="12" t="s">
        <v>70</v>
      </c>
      <c r="BO6" s="12" t="s">
        <v>71</v>
      </c>
      <c r="BQ6" s="12" t="s">
        <v>72</v>
      </c>
      <c r="BR6" s="12" t="s">
        <v>73</v>
      </c>
    </row>
    <row r="7" spans="2:70" ht="30" customHeight="1" x14ac:dyDescent="0.35">
      <c r="B7" s="10" t="s">
        <v>19</v>
      </c>
      <c r="C7" s="10">
        <v>4012</v>
      </c>
      <c r="D7" s="10">
        <v>1971</v>
      </c>
      <c r="E7" s="10">
        <v>2028</v>
      </c>
      <c r="F7" s="10"/>
      <c r="G7" s="10">
        <v>497</v>
      </c>
      <c r="H7" s="10">
        <v>704</v>
      </c>
      <c r="I7" s="10">
        <v>694</v>
      </c>
      <c r="J7" s="10">
        <v>693</v>
      </c>
      <c r="K7" s="10">
        <v>571</v>
      </c>
      <c r="L7" s="10">
        <v>853</v>
      </c>
      <c r="M7" s="10"/>
      <c r="N7" s="10">
        <v>1178</v>
      </c>
      <c r="O7" s="10">
        <v>1131</v>
      </c>
      <c r="P7" s="10">
        <v>781</v>
      </c>
      <c r="Q7" s="10">
        <v>909</v>
      </c>
      <c r="R7" s="10"/>
      <c r="S7" s="10">
        <v>563</v>
      </c>
      <c r="T7" s="10">
        <v>553</v>
      </c>
      <c r="U7" s="10">
        <v>314</v>
      </c>
      <c r="V7" s="10">
        <v>343</v>
      </c>
      <c r="W7" s="10">
        <v>293</v>
      </c>
      <c r="X7" s="10">
        <v>376</v>
      </c>
      <c r="Y7" s="10">
        <v>336</v>
      </c>
      <c r="Z7" s="10">
        <v>171</v>
      </c>
      <c r="AA7" s="10">
        <v>447</v>
      </c>
      <c r="AB7" s="10">
        <v>337</v>
      </c>
      <c r="AC7" s="10">
        <v>188</v>
      </c>
      <c r="AD7" s="10">
        <v>91</v>
      </c>
      <c r="AE7" s="10"/>
      <c r="AF7" s="10">
        <v>1421</v>
      </c>
      <c r="AG7" s="10">
        <v>1665</v>
      </c>
      <c r="AH7" s="10">
        <v>577</v>
      </c>
      <c r="AI7" s="10"/>
      <c r="AJ7" s="10">
        <v>1433</v>
      </c>
      <c r="AK7" s="10">
        <v>1082</v>
      </c>
      <c r="AL7" s="10">
        <v>299</v>
      </c>
      <c r="AM7" s="10">
        <v>42</v>
      </c>
      <c r="AN7" s="10">
        <v>541</v>
      </c>
      <c r="AO7" s="10"/>
      <c r="AP7" s="10">
        <v>878</v>
      </c>
      <c r="AQ7" s="10">
        <v>1369</v>
      </c>
      <c r="AR7" s="10">
        <v>264</v>
      </c>
      <c r="AS7" s="10"/>
      <c r="AT7" s="10">
        <v>929</v>
      </c>
      <c r="AU7" s="10">
        <v>932</v>
      </c>
      <c r="AV7" s="10">
        <v>1096</v>
      </c>
      <c r="AW7" s="10">
        <v>455</v>
      </c>
      <c r="AX7" s="10">
        <v>62</v>
      </c>
      <c r="AY7" s="10"/>
      <c r="AZ7" s="10">
        <v>33</v>
      </c>
      <c r="BA7" s="10">
        <v>185</v>
      </c>
      <c r="BB7" s="10">
        <v>256</v>
      </c>
      <c r="BC7" s="10">
        <v>269</v>
      </c>
      <c r="BD7" s="10">
        <v>403</v>
      </c>
      <c r="BE7" s="10">
        <v>436</v>
      </c>
      <c r="BF7" s="10">
        <v>391</v>
      </c>
      <c r="BG7" s="10">
        <v>312</v>
      </c>
      <c r="BH7" s="10">
        <v>253</v>
      </c>
      <c r="BI7" s="10">
        <v>211</v>
      </c>
      <c r="BJ7" s="10">
        <v>336</v>
      </c>
      <c r="BK7" s="10">
        <v>187</v>
      </c>
      <c r="BL7" s="10">
        <v>180</v>
      </c>
      <c r="BM7" s="10">
        <v>103</v>
      </c>
      <c r="BN7" s="10">
        <v>95</v>
      </c>
      <c r="BO7" s="10">
        <v>161</v>
      </c>
      <c r="BP7" s="10"/>
      <c r="BQ7" s="10">
        <v>1235</v>
      </c>
      <c r="BR7" s="10">
        <v>2665</v>
      </c>
    </row>
    <row r="8" spans="2:70" ht="30" customHeight="1" x14ac:dyDescent="0.35">
      <c r="B8" s="11" t="s">
        <v>20</v>
      </c>
      <c r="C8" s="11">
        <v>4012</v>
      </c>
      <c r="D8" s="11">
        <v>1975</v>
      </c>
      <c r="E8" s="11">
        <v>2024</v>
      </c>
      <c r="F8" s="11"/>
      <c r="G8" s="11">
        <v>558</v>
      </c>
      <c r="H8" s="11">
        <v>682</v>
      </c>
      <c r="I8" s="11">
        <v>685</v>
      </c>
      <c r="J8" s="11">
        <v>686</v>
      </c>
      <c r="K8" s="11">
        <v>562</v>
      </c>
      <c r="L8" s="11">
        <v>839</v>
      </c>
      <c r="M8" s="11"/>
      <c r="N8" s="11">
        <v>1080</v>
      </c>
      <c r="O8" s="11">
        <v>1039</v>
      </c>
      <c r="P8" s="11">
        <v>880</v>
      </c>
      <c r="Q8" s="11">
        <v>1000</v>
      </c>
      <c r="R8" s="11"/>
      <c r="S8" s="11">
        <v>562</v>
      </c>
      <c r="T8" s="11">
        <v>522</v>
      </c>
      <c r="U8" s="11">
        <v>321</v>
      </c>
      <c r="V8" s="11">
        <v>361</v>
      </c>
      <c r="W8" s="11">
        <v>281</v>
      </c>
      <c r="X8" s="11">
        <v>361</v>
      </c>
      <c r="Y8" s="11">
        <v>321</v>
      </c>
      <c r="Z8" s="11">
        <v>160</v>
      </c>
      <c r="AA8" s="11">
        <v>441</v>
      </c>
      <c r="AB8" s="11">
        <v>361</v>
      </c>
      <c r="AC8" s="11">
        <v>201</v>
      </c>
      <c r="AD8" s="11">
        <v>120</v>
      </c>
      <c r="AE8" s="11"/>
      <c r="AF8" s="11">
        <v>1410</v>
      </c>
      <c r="AG8" s="11">
        <v>1629</v>
      </c>
      <c r="AH8" s="11">
        <v>599</v>
      </c>
      <c r="AI8" s="11"/>
      <c r="AJ8" s="11">
        <v>1397</v>
      </c>
      <c r="AK8" s="11">
        <v>1071</v>
      </c>
      <c r="AL8" s="11">
        <v>288</v>
      </c>
      <c r="AM8" s="11">
        <v>45</v>
      </c>
      <c r="AN8" s="11">
        <v>558</v>
      </c>
      <c r="AO8" s="11"/>
      <c r="AP8" s="11">
        <v>856</v>
      </c>
      <c r="AQ8" s="11">
        <v>1358</v>
      </c>
      <c r="AR8" s="11">
        <v>259</v>
      </c>
      <c r="AS8" s="11"/>
      <c r="AT8" s="11">
        <v>961</v>
      </c>
      <c r="AU8" s="11">
        <v>958</v>
      </c>
      <c r="AV8" s="11">
        <v>1056</v>
      </c>
      <c r="AW8" s="11">
        <v>434</v>
      </c>
      <c r="AX8" s="11">
        <v>55</v>
      </c>
      <c r="AY8" s="11"/>
      <c r="AZ8" s="11">
        <v>33</v>
      </c>
      <c r="BA8" s="11">
        <v>186</v>
      </c>
      <c r="BB8" s="11">
        <v>267</v>
      </c>
      <c r="BC8" s="11">
        <v>280</v>
      </c>
      <c r="BD8" s="11">
        <v>416</v>
      </c>
      <c r="BE8" s="11">
        <v>443</v>
      </c>
      <c r="BF8" s="11">
        <v>394</v>
      </c>
      <c r="BG8" s="11">
        <v>314</v>
      </c>
      <c r="BH8" s="11">
        <v>257</v>
      </c>
      <c r="BI8" s="11">
        <v>206</v>
      </c>
      <c r="BJ8" s="11">
        <v>329</v>
      </c>
      <c r="BK8" s="11">
        <v>179</v>
      </c>
      <c r="BL8" s="11">
        <v>174</v>
      </c>
      <c r="BM8" s="11">
        <v>97</v>
      </c>
      <c r="BN8" s="11">
        <v>87</v>
      </c>
      <c r="BO8" s="11">
        <v>148</v>
      </c>
      <c r="BP8" s="11"/>
      <c r="BQ8" s="11">
        <v>1209</v>
      </c>
      <c r="BR8" s="11">
        <v>2688</v>
      </c>
    </row>
    <row r="9" spans="2:70" x14ac:dyDescent="0.35">
      <c r="B9" s="18" t="s">
        <v>136</v>
      </c>
      <c r="C9" s="17">
        <v>0.26634627478859002</v>
      </c>
      <c r="D9" s="17">
        <v>0.26652776359417901</v>
      </c>
      <c r="E9" s="17">
        <v>0.26516465653725102</v>
      </c>
      <c r="F9" s="17"/>
      <c r="G9" s="17">
        <v>0.212596711719513</v>
      </c>
      <c r="H9" s="17">
        <v>0.26647512713100202</v>
      </c>
      <c r="I9" s="17">
        <v>0.25431297849101703</v>
      </c>
      <c r="J9" s="17">
        <v>0.293331109882701</v>
      </c>
      <c r="K9" s="17">
        <v>0.25161724128248603</v>
      </c>
      <c r="L9" s="17">
        <v>0.29965686028778499</v>
      </c>
      <c r="M9" s="17"/>
      <c r="N9" s="17">
        <v>0.249293753545967</v>
      </c>
      <c r="O9" s="17">
        <v>0.25550368639920701</v>
      </c>
      <c r="P9" s="17">
        <v>0.29234872417893898</v>
      </c>
      <c r="Q9" s="17">
        <v>0.27167335572623702</v>
      </c>
      <c r="R9" s="17"/>
      <c r="S9" s="17">
        <v>0.24876160567865699</v>
      </c>
      <c r="T9" s="17">
        <v>0.26658882577388598</v>
      </c>
      <c r="U9" s="17">
        <v>0.24496021426779499</v>
      </c>
      <c r="V9" s="17">
        <v>0.28928920645850897</v>
      </c>
      <c r="W9" s="17">
        <v>0.25159251855334203</v>
      </c>
      <c r="X9" s="17">
        <v>0.26816224628096502</v>
      </c>
      <c r="Y9" s="17">
        <v>0.29616952108882799</v>
      </c>
      <c r="Z9" s="17">
        <v>0.25092761045088602</v>
      </c>
      <c r="AA9" s="17">
        <v>0.28968440050623301</v>
      </c>
      <c r="AB9" s="17">
        <v>0.240178550258658</v>
      </c>
      <c r="AC9" s="17">
        <v>0.27119574595846202</v>
      </c>
      <c r="AD9" s="17">
        <v>0.290521183379084</v>
      </c>
      <c r="AE9" s="17"/>
      <c r="AF9" s="17">
        <v>0.32190256812568002</v>
      </c>
      <c r="AG9" s="17">
        <v>0.231713370743449</v>
      </c>
      <c r="AH9" s="17">
        <v>0.249012192010062</v>
      </c>
      <c r="AI9" s="17"/>
      <c r="AJ9" s="17">
        <v>0.29986944211376299</v>
      </c>
      <c r="AK9" s="17">
        <v>0.22822731749029601</v>
      </c>
      <c r="AL9" s="17">
        <v>0.22507718205805</v>
      </c>
      <c r="AM9" s="17">
        <v>0.49323408181957301</v>
      </c>
      <c r="AN9" s="17">
        <v>0.28938982167197103</v>
      </c>
      <c r="AO9" s="17"/>
      <c r="AP9" s="17">
        <v>0.29017394209842201</v>
      </c>
      <c r="AQ9" s="17">
        <v>0.22932904333425599</v>
      </c>
      <c r="AR9" s="17">
        <v>0.26156191437958298</v>
      </c>
      <c r="AS9" s="17"/>
      <c r="AT9" s="17">
        <v>0.26501807307934999</v>
      </c>
      <c r="AU9" s="17">
        <v>0.27088027223837202</v>
      </c>
      <c r="AV9" s="17">
        <v>0.26123959328186103</v>
      </c>
      <c r="AW9" s="17">
        <v>0.212702449798162</v>
      </c>
      <c r="AX9" s="17">
        <v>0.30441607337993098</v>
      </c>
      <c r="AY9" s="17"/>
      <c r="AZ9" s="17">
        <v>0.22857021525539301</v>
      </c>
      <c r="BA9" s="17">
        <v>0.25152404584302201</v>
      </c>
      <c r="BB9" s="17">
        <v>0.31772397528469898</v>
      </c>
      <c r="BC9" s="17">
        <v>0.30366690927135398</v>
      </c>
      <c r="BD9" s="17">
        <v>0.27547075487484601</v>
      </c>
      <c r="BE9" s="17">
        <v>0.27772611469734398</v>
      </c>
      <c r="BF9" s="17">
        <v>0.25646277970287801</v>
      </c>
      <c r="BG9" s="17">
        <v>0.307259441816296</v>
      </c>
      <c r="BH9" s="17">
        <v>0.25515089266636198</v>
      </c>
      <c r="BI9" s="17">
        <v>0.28466078566386799</v>
      </c>
      <c r="BJ9" s="17">
        <v>0.22492951239756501</v>
      </c>
      <c r="BK9" s="17">
        <v>0.20949745282721699</v>
      </c>
      <c r="BL9" s="17">
        <v>0.257915349630159</v>
      </c>
      <c r="BM9" s="17">
        <v>0.258334097204997</v>
      </c>
      <c r="BN9" s="17">
        <v>0.26039604639134301</v>
      </c>
      <c r="BO9" s="17">
        <v>0.21439953082197899</v>
      </c>
      <c r="BP9" s="17"/>
      <c r="BQ9" s="17">
        <v>0.29150320235142402</v>
      </c>
      <c r="BR9" s="17">
        <v>0.256463940444835</v>
      </c>
    </row>
    <row r="10" spans="2:70" x14ac:dyDescent="0.35">
      <c r="B10" s="18" t="s">
        <v>137</v>
      </c>
      <c r="C10" s="17">
        <v>0.425448179538986</v>
      </c>
      <c r="D10" s="17">
        <v>0.436430143059932</v>
      </c>
      <c r="E10" s="17">
        <v>0.41557978126616002</v>
      </c>
      <c r="F10" s="17"/>
      <c r="G10" s="17">
        <v>0.39407526587161201</v>
      </c>
      <c r="H10" s="17">
        <v>0.392749137110743</v>
      </c>
      <c r="I10" s="17">
        <v>0.42618663276207502</v>
      </c>
      <c r="J10" s="17">
        <v>0.41943259141685801</v>
      </c>
      <c r="K10" s="17">
        <v>0.46703188706044102</v>
      </c>
      <c r="L10" s="17">
        <v>0.44938244420609602</v>
      </c>
      <c r="M10" s="17"/>
      <c r="N10" s="17">
        <v>0.42820809159453399</v>
      </c>
      <c r="O10" s="17">
        <v>0.44876102078645402</v>
      </c>
      <c r="P10" s="17">
        <v>0.411278574150993</v>
      </c>
      <c r="Q10" s="17">
        <v>0.41295356840957598</v>
      </c>
      <c r="R10" s="17"/>
      <c r="S10" s="17">
        <v>0.44630889172673099</v>
      </c>
      <c r="T10" s="17">
        <v>0.41361749411193999</v>
      </c>
      <c r="U10" s="17">
        <v>0.48138512217429302</v>
      </c>
      <c r="V10" s="17">
        <v>0.43792828023372599</v>
      </c>
      <c r="W10" s="17">
        <v>0.417379352252636</v>
      </c>
      <c r="X10" s="17">
        <v>0.40635685833669499</v>
      </c>
      <c r="Y10" s="17">
        <v>0.40636244627293999</v>
      </c>
      <c r="Z10" s="17">
        <v>0.38662473039985301</v>
      </c>
      <c r="AA10" s="17">
        <v>0.42008704643887002</v>
      </c>
      <c r="AB10" s="17">
        <v>0.45207266828315901</v>
      </c>
      <c r="AC10" s="17">
        <v>0.43255906694170798</v>
      </c>
      <c r="AD10" s="17">
        <v>0.29889028702152598</v>
      </c>
      <c r="AE10" s="17"/>
      <c r="AF10" s="17">
        <v>0.42646958385693401</v>
      </c>
      <c r="AG10" s="17">
        <v>0.44539731917668601</v>
      </c>
      <c r="AH10" s="17">
        <v>0.37860136604702599</v>
      </c>
      <c r="AI10" s="17"/>
      <c r="AJ10" s="17">
        <v>0.43986462746962601</v>
      </c>
      <c r="AK10" s="17">
        <v>0.43690429032262901</v>
      </c>
      <c r="AL10" s="17">
        <v>0.46795211279358501</v>
      </c>
      <c r="AM10" s="17">
        <v>0.22457350631461701</v>
      </c>
      <c r="AN10" s="17">
        <v>0.36682939308373802</v>
      </c>
      <c r="AO10" s="17"/>
      <c r="AP10" s="17">
        <v>0.443736486052134</v>
      </c>
      <c r="AQ10" s="17">
        <v>0.44167919866574101</v>
      </c>
      <c r="AR10" s="17">
        <v>0.44382247387790202</v>
      </c>
      <c r="AS10" s="17"/>
      <c r="AT10" s="17">
        <v>0.447563857191218</v>
      </c>
      <c r="AU10" s="17">
        <v>0.42120319106081999</v>
      </c>
      <c r="AV10" s="17">
        <v>0.42675013934127998</v>
      </c>
      <c r="AW10" s="17">
        <v>0.42540289183428998</v>
      </c>
      <c r="AX10" s="17">
        <v>0.27812307051950003</v>
      </c>
      <c r="AY10" s="17"/>
      <c r="AZ10" s="17">
        <v>0.32495507754354103</v>
      </c>
      <c r="BA10" s="17">
        <v>0.36606865727906102</v>
      </c>
      <c r="BB10" s="17">
        <v>0.43064682192810599</v>
      </c>
      <c r="BC10" s="17">
        <v>0.40038644728285999</v>
      </c>
      <c r="BD10" s="17">
        <v>0.42818256457892101</v>
      </c>
      <c r="BE10" s="17">
        <v>0.37449379659357002</v>
      </c>
      <c r="BF10" s="17">
        <v>0.45001943016700502</v>
      </c>
      <c r="BG10" s="17">
        <v>0.42812831508097099</v>
      </c>
      <c r="BH10" s="17">
        <v>0.42356250207748902</v>
      </c>
      <c r="BI10" s="17">
        <v>0.40479509753256698</v>
      </c>
      <c r="BJ10" s="17">
        <v>0.45408459359724701</v>
      </c>
      <c r="BK10" s="17">
        <v>0.48994868402922798</v>
      </c>
      <c r="BL10" s="17">
        <v>0.42773800577429499</v>
      </c>
      <c r="BM10" s="17">
        <v>0.479424126615069</v>
      </c>
      <c r="BN10" s="17">
        <v>0.45907990757107903</v>
      </c>
      <c r="BO10" s="17">
        <v>0.43167415098207401</v>
      </c>
      <c r="BP10" s="17"/>
      <c r="BQ10" s="17">
        <v>0.426834303974096</v>
      </c>
      <c r="BR10" s="17">
        <v>0.42738146066975802</v>
      </c>
    </row>
    <row r="11" spans="2:70" x14ac:dyDescent="0.35">
      <c r="B11" s="18" t="s">
        <v>214</v>
      </c>
      <c r="C11" s="17">
        <v>0.24711780234300301</v>
      </c>
      <c r="D11" s="17">
        <v>0.24090209235656901</v>
      </c>
      <c r="E11" s="17">
        <v>0.25341708314721201</v>
      </c>
      <c r="F11" s="17"/>
      <c r="G11" s="17">
        <v>0.27674912321768702</v>
      </c>
      <c r="H11" s="17">
        <v>0.24875176141462399</v>
      </c>
      <c r="I11" s="17">
        <v>0.25882077884535698</v>
      </c>
      <c r="J11" s="17">
        <v>0.239550478416094</v>
      </c>
      <c r="K11" s="17">
        <v>0.230857700120426</v>
      </c>
      <c r="L11" s="17">
        <v>0.233584379352543</v>
      </c>
      <c r="M11" s="17"/>
      <c r="N11" s="17">
        <v>0.26719922895376702</v>
      </c>
      <c r="O11" s="17">
        <v>0.23534805954577201</v>
      </c>
      <c r="P11" s="17">
        <v>0.229557007112586</v>
      </c>
      <c r="Q11" s="17">
        <v>0.25155203618136901</v>
      </c>
      <c r="R11" s="17"/>
      <c r="S11" s="17">
        <v>0.231219301781981</v>
      </c>
      <c r="T11" s="17">
        <v>0.247983068396289</v>
      </c>
      <c r="U11" s="17">
        <v>0.22584617000705801</v>
      </c>
      <c r="V11" s="17">
        <v>0.233931915286541</v>
      </c>
      <c r="W11" s="17">
        <v>0.25342470920157001</v>
      </c>
      <c r="X11" s="17">
        <v>0.25010981829715101</v>
      </c>
      <c r="Y11" s="17">
        <v>0.24546096750897201</v>
      </c>
      <c r="Z11" s="17">
        <v>0.27941194121719098</v>
      </c>
      <c r="AA11" s="17">
        <v>0.23433744145836699</v>
      </c>
      <c r="AB11" s="17">
        <v>0.265602228174383</v>
      </c>
      <c r="AC11" s="17">
        <v>0.25373437815779698</v>
      </c>
      <c r="AD11" s="17">
        <v>0.33225592915456997</v>
      </c>
      <c r="AE11" s="17"/>
      <c r="AF11" s="17">
        <v>0.20666705265105101</v>
      </c>
      <c r="AG11" s="17">
        <v>0.25926102738628498</v>
      </c>
      <c r="AH11" s="17">
        <v>0.29583335770251601</v>
      </c>
      <c r="AI11" s="17"/>
      <c r="AJ11" s="17">
        <v>0.219159148297175</v>
      </c>
      <c r="AK11" s="17">
        <v>0.259958705290115</v>
      </c>
      <c r="AL11" s="17">
        <v>0.238338349924169</v>
      </c>
      <c r="AM11" s="17">
        <v>0.21253983423596701</v>
      </c>
      <c r="AN11" s="17">
        <v>0.265654912276374</v>
      </c>
      <c r="AO11" s="17"/>
      <c r="AP11" s="17">
        <v>0.219043548812734</v>
      </c>
      <c r="AQ11" s="17">
        <v>0.26044372681713501</v>
      </c>
      <c r="AR11" s="17">
        <v>0.216842819271681</v>
      </c>
      <c r="AS11" s="17"/>
      <c r="AT11" s="17">
        <v>0.23379067178033699</v>
      </c>
      <c r="AU11" s="17">
        <v>0.24414009333738401</v>
      </c>
      <c r="AV11" s="17">
        <v>0.25272992908150599</v>
      </c>
      <c r="AW11" s="17">
        <v>0.28756708886336801</v>
      </c>
      <c r="AX11" s="17">
        <v>0.338675210381012</v>
      </c>
      <c r="AY11" s="17"/>
      <c r="AZ11" s="17">
        <v>0.29315998116815301</v>
      </c>
      <c r="BA11" s="17">
        <v>0.33636526228243302</v>
      </c>
      <c r="BB11" s="17">
        <v>0.186031582590438</v>
      </c>
      <c r="BC11" s="17">
        <v>0.231776772843654</v>
      </c>
      <c r="BD11" s="17">
        <v>0.24050820779436499</v>
      </c>
      <c r="BE11" s="17">
        <v>0.28299595055575599</v>
      </c>
      <c r="BF11" s="17">
        <v>0.234894967012511</v>
      </c>
      <c r="BG11" s="17">
        <v>0.197634148867847</v>
      </c>
      <c r="BH11" s="17">
        <v>0.25983404829053203</v>
      </c>
      <c r="BI11" s="17">
        <v>0.26703676068936999</v>
      </c>
      <c r="BJ11" s="17">
        <v>0.25872774490045802</v>
      </c>
      <c r="BK11" s="17">
        <v>0.23159470509511301</v>
      </c>
      <c r="BL11" s="17">
        <v>0.26085955699847102</v>
      </c>
      <c r="BM11" s="17">
        <v>0.23804845006763001</v>
      </c>
      <c r="BN11" s="17">
        <v>0.213057174533935</v>
      </c>
      <c r="BO11" s="17">
        <v>0.29256089615720099</v>
      </c>
      <c r="BP11" s="17"/>
      <c r="BQ11" s="17">
        <v>0.22641918805566899</v>
      </c>
      <c r="BR11" s="17">
        <v>0.25269692099227298</v>
      </c>
    </row>
    <row r="12" spans="2:70" x14ac:dyDescent="0.35">
      <c r="B12" s="18" t="s">
        <v>139</v>
      </c>
      <c r="C12" s="17">
        <v>4.1946078276344903E-2</v>
      </c>
      <c r="D12" s="17">
        <v>3.70557254669618E-2</v>
      </c>
      <c r="E12" s="17">
        <v>4.6517835920439198E-2</v>
      </c>
      <c r="F12" s="17"/>
      <c r="G12" s="17">
        <v>7.4838219642389306E-2</v>
      </c>
      <c r="H12" s="17">
        <v>6.7707107863356097E-2</v>
      </c>
      <c r="I12" s="17">
        <v>4.4927066318747599E-2</v>
      </c>
      <c r="J12" s="17">
        <v>2.7582608639129001E-2</v>
      </c>
      <c r="K12" s="17">
        <v>3.7521293452835502E-2</v>
      </c>
      <c r="L12" s="17">
        <v>1.13713397396613E-2</v>
      </c>
      <c r="M12" s="17"/>
      <c r="N12" s="17">
        <v>4.63339007216622E-2</v>
      </c>
      <c r="O12" s="17">
        <v>4.5212662002157102E-2</v>
      </c>
      <c r="P12" s="17">
        <v>3.8525505493444002E-2</v>
      </c>
      <c r="Q12" s="17">
        <v>3.7368652610828501E-2</v>
      </c>
      <c r="R12" s="17"/>
      <c r="S12" s="17">
        <v>6.3691700933554196E-2</v>
      </c>
      <c r="T12" s="17">
        <v>4.7645803182036199E-2</v>
      </c>
      <c r="U12" s="17">
        <v>3.2044064672692302E-2</v>
      </c>
      <c r="V12" s="17">
        <v>2.3205684009438E-2</v>
      </c>
      <c r="W12" s="17">
        <v>4.5978928969004899E-2</v>
      </c>
      <c r="X12" s="17">
        <v>4.6767229877211797E-2</v>
      </c>
      <c r="Y12" s="17">
        <v>4.0632801915952102E-2</v>
      </c>
      <c r="Z12" s="17">
        <v>3.2262950259874398E-2</v>
      </c>
      <c r="AA12" s="17">
        <v>3.8768966651939601E-2</v>
      </c>
      <c r="AB12" s="17">
        <v>2.5794121866514301E-2</v>
      </c>
      <c r="AC12" s="17">
        <v>4.2510808942032699E-2</v>
      </c>
      <c r="AD12" s="17">
        <v>4.9980270379012003E-2</v>
      </c>
      <c r="AE12" s="17"/>
      <c r="AF12" s="17">
        <v>2.7830145936116601E-2</v>
      </c>
      <c r="AG12" s="17">
        <v>4.7480725075005697E-2</v>
      </c>
      <c r="AH12" s="17">
        <v>5.0703583276975502E-2</v>
      </c>
      <c r="AI12" s="17"/>
      <c r="AJ12" s="17">
        <v>2.8737345278688198E-2</v>
      </c>
      <c r="AK12" s="17">
        <v>5.5022456229368202E-2</v>
      </c>
      <c r="AL12" s="17">
        <v>5.2022539337776202E-2</v>
      </c>
      <c r="AM12" s="17">
        <v>5.1055852684403297E-2</v>
      </c>
      <c r="AN12" s="17">
        <v>5.9117024196920297E-2</v>
      </c>
      <c r="AO12" s="17"/>
      <c r="AP12" s="17">
        <v>3.4336960955718199E-2</v>
      </c>
      <c r="AQ12" s="17">
        <v>5.4309831370042701E-2</v>
      </c>
      <c r="AR12" s="17">
        <v>4.9712444688268097E-2</v>
      </c>
      <c r="AS12" s="17"/>
      <c r="AT12" s="17">
        <v>3.0834698110567701E-2</v>
      </c>
      <c r="AU12" s="17">
        <v>4.4776196927220402E-2</v>
      </c>
      <c r="AV12" s="17">
        <v>4.0856867058869602E-2</v>
      </c>
      <c r="AW12" s="17">
        <v>6.7708390097936194E-2</v>
      </c>
      <c r="AX12" s="17">
        <v>4.9156854184389302E-2</v>
      </c>
      <c r="AY12" s="17"/>
      <c r="AZ12" s="17">
        <v>0.119876323226906</v>
      </c>
      <c r="BA12" s="17">
        <v>2.4917515741021998E-2</v>
      </c>
      <c r="BB12" s="17">
        <v>6.0995522671767402E-2</v>
      </c>
      <c r="BC12" s="17">
        <v>3.5764155617357497E-2</v>
      </c>
      <c r="BD12" s="17">
        <v>3.6316672298647101E-2</v>
      </c>
      <c r="BE12" s="17">
        <v>4.2739733704020899E-2</v>
      </c>
      <c r="BF12" s="17">
        <v>3.6752634030936801E-2</v>
      </c>
      <c r="BG12" s="17">
        <v>4.7389736090726498E-2</v>
      </c>
      <c r="BH12" s="17">
        <v>2.9427450696983E-2</v>
      </c>
      <c r="BI12" s="17">
        <v>2.5540365384713201E-2</v>
      </c>
      <c r="BJ12" s="17">
        <v>4.3984807999357098E-2</v>
      </c>
      <c r="BK12" s="17">
        <v>5.7575657783869701E-2</v>
      </c>
      <c r="BL12" s="17">
        <v>4.3877731555868202E-2</v>
      </c>
      <c r="BM12" s="17">
        <v>2.4193326112304101E-2</v>
      </c>
      <c r="BN12" s="17">
        <v>6.7466871503642695E-2</v>
      </c>
      <c r="BO12" s="17">
        <v>6.1365422038746398E-2</v>
      </c>
      <c r="BP12" s="17"/>
      <c r="BQ12" s="17">
        <v>4.5677471875459397E-2</v>
      </c>
      <c r="BR12" s="17">
        <v>4.1623913627745902E-2</v>
      </c>
    </row>
    <row r="13" spans="2:70" x14ac:dyDescent="0.35">
      <c r="B13" s="18" t="s">
        <v>140</v>
      </c>
      <c r="C13" s="17">
        <v>6.9232046557927496E-3</v>
      </c>
      <c r="D13" s="17">
        <v>8.3310105401326398E-3</v>
      </c>
      <c r="E13" s="17">
        <v>5.5938454328541398E-3</v>
      </c>
      <c r="F13" s="17"/>
      <c r="G13" s="17">
        <v>1.9588638461170101E-2</v>
      </c>
      <c r="H13" s="17">
        <v>6.1082614792391902E-3</v>
      </c>
      <c r="I13" s="17">
        <v>6.1764771104270196E-3</v>
      </c>
      <c r="J13" s="17">
        <v>7.5922109442597202E-3</v>
      </c>
      <c r="K13" s="17">
        <v>5.7558362266575697E-3</v>
      </c>
      <c r="L13" s="17">
        <v>0</v>
      </c>
      <c r="M13" s="17"/>
      <c r="N13" s="17">
        <v>3.1867247259049201E-3</v>
      </c>
      <c r="O13" s="17">
        <v>8.1387214444385708E-3</v>
      </c>
      <c r="P13" s="17">
        <v>8.3727225785082404E-3</v>
      </c>
      <c r="Q13" s="17">
        <v>8.5101069252042794E-3</v>
      </c>
      <c r="R13" s="17"/>
      <c r="S13" s="17">
        <v>3.7699467374708502E-3</v>
      </c>
      <c r="T13" s="17">
        <v>8.0126358510938505E-3</v>
      </c>
      <c r="U13" s="17">
        <v>6.2911002516425401E-3</v>
      </c>
      <c r="V13" s="17">
        <v>3.5168378794668501E-3</v>
      </c>
      <c r="W13" s="17">
        <v>1.27625881552341E-2</v>
      </c>
      <c r="X13" s="17">
        <v>8.33404182347499E-3</v>
      </c>
      <c r="Y13" s="17">
        <v>4.48259931190514E-3</v>
      </c>
      <c r="Z13" s="17">
        <v>1.3574982343127E-2</v>
      </c>
      <c r="AA13" s="17">
        <v>9.6544298536073991E-3</v>
      </c>
      <c r="AB13" s="17">
        <v>6.1609485261870101E-3</v>
      </c>
      <c r="AC13" s="17">
        <v>0</v>
      </c>
      <c r="AD13" s="17">
        <v>1.2482876524331801E-2</v>
      </c>
      <c r="AE13" s="17"/>
      <c r="AF13" s="17">
        <v>5.9455817550820604E-3</v>
      </c>
      <c r="AG13" s="17">
        <v>5.58918631127793E-3</v>
      </c>
      <c r="AH13" s="17">
        <v>4.8567078358888599E-3</v>
      </c>
      <c r="AI13" s="17"/>
      <c r="AJ13" s="17">
        <v>3.4773080317867001E-3</v>
      </c>
      <c r="AK13" s="17">
        <v>7.4133500080498802E-3</v>
      </c>
      <c r="AL13" s="17">
        <v>9.7607788978415402E-3</v>
      </c>
      <c r="AM13" s="17">
        <v>1.8596724945439801E-2</v>
      </c>
      <c r="AN13" s="17">
        <v>7.7736767345701801E-3</v>
      </c>
      <c r="AO13" s="17"/>
      <c r="AP13" s="17">
        <v>0</v>
      </c>
      <c r="AQ13" s="17">
        <v>8.1486006819453498E-3</v>
      </c>
      <c r="AR13" s="17">
        <v>3.4939095463539199E-3</v>
      </c>
      <c r="AS13" s="17"/>
      <c r="AT13" s="17">
        <v>8.0684610266726908E-3</v>
      </c>
      <c r="AU13" s="17">
        <v>8.2324537412775903E-3</v>
      </c>
      <c r="AV13" s="17">
        <v>7.7742145657223498E-3</v>
      </c>
      <c r="AW13" s="17">
        <v>2.0020925616288298E-3</v>
      </c>
      <c r="AX13" s="17">
        <v>1.6452314632851701E-2</v>
      </c>
      <c r="AY13" s="17"/>
      <c r="AZ13" s="17">
        <v>3.3438402806008197E-2</v>
      </c>
      <c r="BA13" s="17">
        <v>1.6345576936034299E-2</v>
      </c>
      <c r="BB13" s="17">
        <v>0</v>
      </c>
      <c r="BC13" s="17">
        <v>1.2686081981164299E-2</v>
      </c>
      <c r="BD13" s="17">
        <v>7.5190851481812997E-3</v>
      </c>
      <c r="BE13" s="17">
        <v>7.2554018164362301E-3</v>
      </c>
      <c r="BF13" s="17">
        <v>1.00459818809939E-2</v>
      </c>
      <c r="BG13" s="17">
        <v>0</v>
      </c>
      <c r="BH13" s="17">
        <v>8.4640513294960903E-3</v>
      </c>
      <c r="BI13" s="17">
        <v>7.1854611957052001E-3</v>
      </c>
      <c r="BJ13" s="17">
        <v>7.1226650612132804E-3</v>
      </c>
      <c r="BK13" s="17">
        <v>5.1049154579567001E-3</v>
      </c>
      <c r="BL13" s="17">
        <v>9.6093560412064197E-3</v>
      </c>
      <c r="BM13" s="17">
        <v>0</v>
      </c>
      <c r="BN13" s="17">
        <v>0</v>
      </c>
      <c r="BO13" s="17">
        <v>0</v>
      </c>
      <c r="BP13" s="17"/>
      <c r="BQ13" s="17">
        <v>8.0647986206169395E-3</v>
      </c>
      <c r="BR13" s="17">
        <v>5.7565749797913899E-3</v>
      </c>
    </row>
    <row r="14" spans="2:70" x14ac:dyDescent="0.35">
      <c r="B14" s="18" t="s">
        <v>129</v>
      </c>
      <c r="C14" s="17">
        <v>1.22184603972826E-2</v>
      </c>
      <c r="D14" s="17">
        <v>1.0753264982225799E-2</v>
      </c>
      <c r="E14" s="17">
        <v>1.37267976960845E-2</v>
      </c>
      <c r="F14" s="17"/>
      <c r="G14" s="17">
        <v>2.2152041087628398E-2</v>
      </c>
      <c r="H14" s="17">
        <v>1.8208605001036101E-2</v>
      </c>
      <c r="I14" s="17">
        <v>9.5760664723766892E-3</v>
      </c>
      <c r="J14" s="17">
        <v>1.2511000700957901E-2</v>
      </c>
      <c r="K14" s="17">
        <v>7.2160418571539297E-3</v>
      </c>
      <c r="L14" s="17">
        <v>6.00497641391462E-3</v>
      </c>
      <c r="M14" s="17"/>
      <c r="N14" s="17">
        <v>5.7783004581650598E-3</v>
      </c>
      <c r="O14" s="17">
        <v>7.0358498219711E-3</v>
      </c>
      <c r="P14" s="17">
        <v>1.99174664855294E-2</v>
      </c>
      <c r="Q14" s="17">
        <v>1.79422801467858E-2</v>
      </c>
      <c r="R14" s="17"/>
      <c r="S14" s="17">
        <v>6.2485531416057501E-3</v>
      </c>
      <c r="T14" s="17">
        <v>1.6152172684754499E-2</v>
      </c>
      <c r="U14" s="17">
        <v>9.4733286265200594E-3</v>
      </c>
      <c r="V14" s="17">
        <v>1.2128076132318699E-2</v>
      </c>
      <c r="W14" s="17">
        <v>1.8861902868211801E-2</v>
      </c>
      <c r="X14" s="17">
        <v>2.0269805384501901E-2</v>
      </c>
      <c r="Y14" s="17">
        <v>6.8916639014022004E-3</v>
      </c>
      <c r="Z14" s="17">
        <v>3.7197785329068499E-2</v>
      </c>
      <c r="AA14" s="17">
        <v>7.4677150909841497E-3</v>
      </c>
      <c r="AB14" s="17">
        <v>1.01914828910993E-2</v>
      </c>
      <c r="AC14" s="17">
        <v>0</v>
      </c>
      <c r="AD14" s="17">
        <v>1.5869453541476501E-2</v>
      </c>
      <c r="AE14" s="17"/>
      <c r="AF14" s="17">
        <v>1.11850676751373E-2</v>
      </c>
      <c r="AG14" s="17">
        <v>1.05583713072963E-2</v>
      </c>
      <c r="AH14" s="17">
        <v>2.09927931275317E-2</v>
      </c>
      <c r="AI14" s="17"/>
      <c r="AJ14" s="17">
        <v>8.8921288089614803E-3</v>
      </c>
      <c r="AK14" s="17">
        <v>1.2473880659543E-2</v>
      </c>
      <c r="AL14" s="17">
        <v>6.8490369885778899E-3</v>
      </c>
      <c r="AM14" s="17">
        <v>0</v>
      </c>
      <c r="AN14" s="17">
        <v>1.12351720364256E-2</v>
      </c>
      <c r="AO14" s="17"/>
      <c r="AP14" s="17">
        <v>1.2709062080991901E-2</v>
      </c>
      <c r="AQ14" s="17">
        <v>6.0895991308796103E-3</v>
      </c>
      <c r="AR14" s="17">
        <v>2.45664382362125E-2</v>
      </c>
      <c r="AS14" s="17"/>
      <c r="AT14" s="17">
        <v>1.47242388118546E-2</v>
      </c>
      <c r="AU14" s="17">
        <v>1.07677926949262E-2</v>
      </c>
      <c r="AV14" s="17">
        <v>1.06492566707607E-2</v>
      </c>
      <c r="AW14" s="17">
        <v>4.6170868446156104E-3</v>
      </c>
      <c r="AX14" s="17">
        <v>1.31764769023165E-2</v>
      </c>
      <c r="AY14" s="17"/>
      <c r="AZ14" s="17">
        <v>0</v>
      </c>
      <c r="BA14" s="17">
        <v>4.7789419184280299E-3</v>
      </c>
      <c r="BB14" s="17">
        <v>4.6020975249884896E-3</v>
      </c>
      <c r="BC14" s="17">
        <v>1.57196330036104E-2</v>
      </c>
      <c r="BD14" s="17">
        <v>1.2002715305039701E-2</v>
      </c>
      <c r="BE14" s="17">
        <v>1.47890026328717E-2</v>
      </c>
      <c r="BF14" s="17">
        <v>1.1824207205675501E-2</v>
      </c>
      <c r="BG14" s="17">
        <v>1.9588358144159199E-2</v>
      </c>
      <c r="BH14" s="17">
        <v>2.3561054939137599E-2</v>
      </c>
      <c r="BI14" s="17">
        <v>1.07815295337767E-2</v>
      </c>
      <c r="BJ14" s="17">
        <v>1.1150676044160601E-2</v>
      </c>
      <c r="BK14" s="17">
        <v>6.2785848066156599E-3</v>
      </c>
      <c r="BL14" s="17">
        <v>0</v>
      </c>
      <c r="BM14" s="17">
        <v>0</v>
      </c>
      <c r="BN14" s="17">
        <v>0</v>
      </c>
      <c r="BO14" s="17">
        <v>0</v>
      </c>
      <c r="BP14" s="17"/>
      <c r="BQ14" s="17">
        <v>1.50103512273453E-3</v>
      </c>
      <c r="BR14" s="17">
        <v>1.6077189285596202E-2</v>
      </c>
    </row>
    <row r="15" spans="2:70" x14ac:dyDescent="0.35">
      <c r="B15" s="18" t="s">
        <v>141</v>
      </c>
      <c r="C15" s="21">
        <v>0.69179445432757602</v>
      </c>
      <c r="D15" s="21">
        <v>0.70295790665411095</v>
      </c>
      <c r="E15" s="21">
        <v>0.68074443780340999</v>
      </c>
      <c r="F15" s="21"/>
      <c r="G15" s="21">
        <v>0.60667197759112501</v>
      </c>
      <c r="H15" s="21">
        <v>0.65922426424174496</v>
      </c>
      <c r="I15" s="21">
        <v>0.680499611253092</v>
      </c>
      <c r="J15" s="21">
        <v>0.71276370129955902</v>
      </c>
      <c r="K15" s="21">
        <v>0.71864912834292705</v>
      </c>
      <c r="L15" s="21">
        <v>0.74903930449388101</v>
      </c>
      <c r="M15" s="21"/>
      <c r="N15" s="21">
        <v>0.67750184514050005</v>
      </c>
      <c r="O15" s="21">
        <v>0.70426470718566103</v>
      </c>
      <c r="P15" s="21">
        <v>0.70362729832993298</v>
      </c>
      <c r="Q15" s="21">
        <v>0.68462692413581305</v>
      </c>
      <c r="R15" s="21"/>
      <c r="S15" s="21">
        <v>0.69507049740538795</v>
      </c>
      <c r="T15" s="21">
        <v>0.68020631988582603</v>
      </c>
      <c r="U15" s="21">
        <v>0.72634533644208699</v>
      </c>
      <c r="V15" s="21">
        <v>0.72721748669223596</v>
      </c>
      <c r="W15" s="21">
        <v>0.66897187080597897</v>
      </c>
      <c r="X15" s="21">
        <v>0.67451910461765996</v>
      </c>
      <c r="Y15" s="21">
        <v>0.70253196736176804</v>
      </c>
      <c r="Z15" s="21">
        <v>0.63755234085073897</v>
      </c>
      <c r="AA15" s="21">
        <v>0.70977144694510197</v>
      </c>
      <c r="AB15" s="21">
        <v>0.69225121854181704</v>
      </c>
      <c r="AC15" s="21">
        <v>0.70375481290016995</v>
      </c>
      <c r="AD15" s="21">
        <v>0.58941147040061004</v>
      </c>
      <c r="AE15" s="21"/>
      <c r="AF15" s="21">
        <v>0.74837215198261298</v>
      </c>
      <c r="AG15" s="21">
        <v>0.67711068992013501</v>
      </c>
      <c r="AH15" s="21">
        <v>0.62761355805708796</v>
      </c>
      <c r="AI15" s="21"/>
      <c r="AJ15" s="21">
        <v>0.73973406958338805</v>
      </c>
      <c r="AK15" s="21">
        <v>0.66513160781292402</v>
      </c>
      <c r="AL15" s="21">
        <v>0.693029294851636</v>
      </c>
      <c r="AM15" s="21">
        <v>0.71780758813418999</v>
      </c>
      <c r="AN15" s="21">
        <v>0.65621921475570899</v>
      </c>
      <c r="AO15" s="21"/>
      <c r="AP15" s="21">
        <v>0.73391042815055596</v>
      </c>
      <c r="AQ15" s="21">
        <v>0.67100824199999698</v>
      </c>
      <c r="AR15" s="21">
        <v>0.70538438825748495</v>
      </c>
      <c r="AS15" s="21"/>
      <c r="AT15" s="21">
        <v>0.71258193027056804</v>
      </c>
      <c r="AU15" s="21">
        <v>0.69208346329919201</v>
      </c>
      <c r="AV15" s="21">
        <v>0.687989732623142</v>
      </c>
      <c r="AW15" s="21">
        <v>0.63810534163245203</v>
      </c>
      <c r="AX15" s="21">
        <v>0.58253914389943096</v>
      </c>
      <c r="AY15" s="21"/>
      <c r="AZ15" s="21">
        <v>0.55352529279893303</v>
      </c>
      <c r="BA15" s="21">
        <v>0.61759270312208303</v>
      </c>
      <c r="BB15" s="21">
        <v>0.74837079721280597</v>
      </c>
      <c r="BC15" s="21">
        <v>0.70405335655421397</v>
      </c>
      <c r="BD15" s="21">
        <v>0.70365331945376697</v>
      </c>
      <c r="BE15" s="21">
        <v>0.65221991129091506</v>
      </c>
      <c r="BF15" s="21">
        <v>0.70648220986988297</v>
      </c>
      <c r="BG15" s="21">
        <v>0.73538775689726699</v>
      </c>
      <c r="BH15" s="21">
        <v>0.67871339474385195</v>
      </c>
      <c r="BI15" s="21">
        <v>0.68945588319643503</v>
      </c>
      <c r="BJ15" s="21">
        <v>0.67901410599481105</v>
      </c>
      <c r="BK15" s="21">
        <v>0.69944613685644497</v>
      </c>
      <c r="BL15" s="21">
        <v>0.68565335540445405</v>
      </c>
      <c r="BM15" s="21">
        <v>0.73775822382006595</v>
      </c>
      <c r="BN15" s="21">
        <v>0.71947595396242203</v>
      </c>
      <c r="BO15" s="21">
        <v>0.646073681804053</v>
      </c>
      <c r="BP15" s="21"/>
      <c r="BQ15" s="21">
        <v>0.71833750632551996</v>
      </c>
      <c r="BR15" s="21">
        <v>0.68384540111459402</v>
      </c>
    </row>
    <row r="16" spans="2:70" x14ac:dyDescent="0.35">
      <c r="B16" s="18" t="s">
        <v>142</v>
      </c>
      <c r="C16" s="21">
        <v>4.8869282932137603E-2</v>
      </c>
      <c r="D16" s="21">
        <v>4.5386736007094398E-2</v>
      </c>
      <c r="E16" s="21">
        <v>5.2111681353293401E-2</v>
      </c>
      <c r="F16" s="21"/>
      <c r="G16" s="21">
        <v>9.4426858103559497E-2</v>
      </c>
      <c r="H16" s="21">
        <v>7.3815369342595305E-2</v>
      </c>
      <c r="I16" s="21">
        <v>5.11035434291746E-2</v>
      </c>
      <c r="J16" s="21">
        <v>3.5174819583388701E-2</v>
      </c>
      <c r="K16" s="21">
        <v>4.3277129679493098E-2</v>
      </c>
      <c r="L16" s="21">
        <v>1.13713397396613E-2</v>
      </c>
      <c r="M16" s="21"/>
      <c r="N16" s="21">
        <v>4.95206254475671E-2</v>
      </c>
      <c r="O16" s="21">
        <v>5.33513834465957E-2</v>
      </c>
      <c r="P16" s="21">
        <v>4.6898228071952201E-2</v>
      </c>
      <c r="Q16" s="21">
        <v>4.5878759536032702E-2</v>
      </c>
      <c r="R16" s="21"/>
      <c r="S16" s="21">
        <v>6.7461647671025096E-2</v>
      </c>
      <c r="T16" s="21">
        <v>5.5658439033130003E-2</v>
      </c>
      <c r="U16" s="21">
        <v>3.8335164924334801E-2</v>
      </c>
      <c r="V16" s="21">
        <v>2.67225218889049E-2</v>
      </c>
      <c r="W16" s="21">
        <v>5.8741517124239001E-2</v>
      </c>
      <c r="X16" s="21">
        <v>5.5101271700686801E-2</v>
      </c>
      <c r="Y16" s="21">
        <v>4.5115401227857198E-2</v>
      </c>
      <c r="Z16" s="21">
        <v>4.5837932603001397E-2</v>
      </c>
      <c r="AA16" s="21">
        <v>4.8423396505547001E-2</v>
      </c>
      <c r="AB16" s="21">
        <v>3.1955070392701297E-2</v>
      </c>
      <c r="AC16" s="21">
        <v>4.2510808942032699E-2</v>
      </c>
      <c r="AD16" s="21">
        <v>6.2463146903343703E-2</v>
      </c>
      <c r="AE16" s="21"/>
      <c r="AF16" s="21">
        <v>3.3775727691198701E-2</v>
      </c>
      <c r="AG16" s="21">
        <v>5.3069911386283697E-2</v>
      </c>
      <c r="AH16" s="21">
        <v>5.5560291112864403E-2</v>
      </c>
      <c r="AI16" s="21"/>
      <c r="AJ16" s="21">
        <v>3.2214653310474899E-2</v>
      </c>
      <c r="AK16" s="21">
        <v>6.2435806237418102E-2</v>
      </c>
      <c r="AL16" s="21">
        <v>6.1783318235617703E-2</v>
      </c>
      <c r="AM16" s="21">
        <v>6.9652577629843102E-2</v>
      </c>
      <c r="AN16" s="21">
        <v>6.6890700931490493E-2</v>
      </c>
      <c r="AO16" s="21"/>
      <c r="AP16" s="21">
        <v>3.4336960955718199E-2</v>
      </c>
      <c r="AQ16" s="21">
        <v>6.2458432051988103E-2</v>
      </c>
      <c r="AR16" s="21">
        <v>5.3206354234622E-2</v>
      </c>
      <c r="AS16" s="21"/>
      <c r="AT16" s="21">
        <v>3.8903159137240399E-2</v>
      </c>
      <c r="AU16" s="21">
        <v>5.3008650668497997E-2</v>
      </c>
      <c r="AV16" s="21">
        <v>4.8631081624591899E-2</v>
      </c>
      <c r="AW16" s="21">
        <v>6.9710482659565004E-2</v>
      </c>
      <c r="AX16" s="21">
        <v>6.5609168817241006E-2</v>
      </c>
      <c r="AY16" s="21"/>
      <c r="AZ16" s="21">
        <v>0.15331472603291399</v>
      </c>
      <c r="BA16" s="21">
        <v>4.1263092677056301E-2</v>
      </c>
      <c r="BB16" s="21">
        <v>6.0995522671767402E-2</v>
      </c>
      <c r="BC16" s="21">
        <v>4.8450237598521802E-2</v>
      </c>
      <c r="BD16" s="21">
        <v>4.3835757446828397E-2</v>
      </c>
      <c r="BE16" s="21">
        <v>4.9995135520457201E-2</v>
      </c>
      <c r="BF16" s="21">
        <v>4.6798615911930602E-2</v>
      </c>
      <c r="BG16" s="21">
        <v>4.7389736090726498E-2</v>
      </c>
      <c r="BH16" s="21">
        <v>3.7891502026479E-2</v>
      </c>
      <c r="BI16" s="21">
        <v>3.27258265804184E-2</v>
      </c>
      <c r="BJ16" s="21">
        <v>5.1107473060570403E-2</v>
      </c>
      <c r="BK16" s="21">
        <v>6.2680573241826396E-2</v>
      </c>
      <c r="BL16" s="21">
        <v>5.3487087597074698E-2</v>
      </c>
      <c r="BM16" s="21">
        <v>2.4193326112304101E-2</v>
      </c>
      <c r="BN16" s="21">
        <v>6.7466871503642695E-2</v>
      </c>
      <c r="BO16" s="21">
        <v>6.1365422038746398E-2</v>
      </c>
      <c r="BP16" s="21"/>
      <c r="BQ16" s="21">
        <v>5.37422704960763E-2</v>
      </c>
      <c r="BR16" s="21">
        <v>4.7380488607537297E-2</v>
      </c>
    </row>
    <row r="17" spans="2:70" x14ac:dyDescent="0.35">
      <c r="B17" s="18" t="s">
        <v>143</v>
      </c>
      <c r="C17" s="22">
        <v>0.64292517139543903</v>
      </c>
      <c r="D17" s="22">
        <v>0.65757117064701698</v>
      </c>
      <c r="E17" s="22">
        <v>0.62863275645011696</v>
      </c>
      <c r="F17" s="22"/>
      <c r="G17" s="22">
        <v>0.51224511948756501</v>
      </c>
      <c r="H17" s="22">
        <v>0.58540889489914905</v>
      </c>
      <c r="I17" s="22">
        <v>0.62939606782391699</v>
      </c>
      <c r="J17" s="22">
        <v>0.67758888171617004</v>
      </c>
      <c r="K17" s="22">
        <v>0.675371998663434</v>
      </c>
      <c r="L17" s="22">
        <v>0.73766796475422003</v>
      </c>
      <c r="M17" s="22"/>
      <c r="N17" s="22">
        <v>0.62798121969293297</v>
      </c>
      <c r="O17" s="22">
        <v>0.65091332373906496</v>
      </c>
      <c r="P17" s="22">
        <v>0.65672907025798</v>
      </c>
      <c r="Q17" s="22">
        <v>0.63874816459978001</v>
      </c>
      <c r="R17" s="22"/>
      <c r="S17" s="22">
        <v>0.62760884973436304</v>
      </c>
      <c r="T17" s="22">
        <v>0.62454788085269597</v>
      </c>
      <c r="U17" s="22">
        <v>0.68801017151775201</v>
      </c>
      <c r="V17" s="22">
        <v>0.70049496480333096</v>
      </c>
      <c r="W17" s="22">
        <v>0.61023035368173995</v>
      </c>
      <c r="X17" s="22">
        <v>0.61941783291697405</v>
      </c>
      <c r="Y17" s="22">
        <v>0.65741656613391097</v>
      </c>
      <c r="Z17" s="22">
        <v>0.59171440824773702</v>
      </c>
      <c r="AA17" s="22">
        <v>0.66134805043955502</v>
      </c>
      <c r="AB17" s="22">
        <v>0.66029614814911497</v>
      </c>
      <c r="AC17" s="22">
        <v>0.66124400395813698</v>
      </c>
      <c r="AD17" s="22">
        <v>0.52694832349726595</v>
      </c>
      <c r="AE17" s="22"/>
      <c r="AF17" s="22">
        <v>0.71459642429141501</v>
      </c>
      <c r="AG17" s="22">
        <v>0.62404077853385098</v>
      </c>
      <c r="AH17" s="22">
        <v>0.57205326694422398</v>
      </c>
      <c r="AI17" s="22"/>
      <c r="AJ17" s="22">
        <v>0.70751941627291404</v>
      </c>
      <c r="AK17" s="22">
        <v>0.60269580157550595</v>
      </c>
      <c r="AL17" s="22">
        <v>0.631245976616018</v>
      </c>
      <c r="AM17" s="22">
        <v>0.64815501050434698</v>
      </c>
      <c r="AN17" s="22">
        <v>0.58932851382421902</v>
      </c>
      <c r="AO17" s="22"/>
      <c r="AP17" s="22">
        <v>0.69957346719483804</v>
      </c>
      <c r="AQ17" s="22">
        <v>0.608549809948009</v>
      </c>
      <c r="AR17" s="22">
        <v>0.65217803402286301</v>
      </c>
      <c r="AS17" s="22"/>
      <c r="AT17" s="22">
        <v>0.67367877113332797</v>
      </c>
      <c r="AU17" s="22">
        <v>0.63907481263069399</v>
      </c>
      <c r="AV17" s="22">
        <v>0.63935865099855005</v>
      </c>
      <c r="AW17" s="22">
        <v>0.568394858972887</v>
      </c>
      <c r="AX17" s="22">
        <v>0.51692997508218996</v>
      </c>
      <c r="AY17" s="22"/>
      <c r="AZ17" s="22">
        <v>0.40021056676602002</v>
      </c>
      <c r="BA17" s="22">
        <v>0.57632961044502595</v>
      </c>
      <c r="BB17" s="22">
        <v>0.68737527454103797</v>
      </c>
      <c r="BC17" s="22">
        <v>0.65560311895569201</v>
      </c>
      <c r="BD17" s="22">
        <v>0.65981756200693797</v>
      </c>
      <c r="BE17" s="22">
        <v>0.60222477577045697</v>
      </c>
      <c r="BF17" s="22">
        <v>0.65968359395795195</v>
      </c>
      <c r="BG17" s="22">
        <v>0.68799802080654104</v>
      </c>
      <c r="BH17" s="22">
        <v>0.640821892717372</v>
      </c>
      <c r="BI17" s="22">
        <v>0.65673005661601602</v>
      </c>
      <c r="BJ17" s="22">
        <v>0.62790663293424098</v>
      </c>
      <c r="BK17" s="22">
        <v>0.636765563614619</v>
      </c>
      <c r="BL17" s="22">
        <v>0.63216626780737994</v>
      </c>
      <c r="BM17" s="22">
        <v>0.71356489770776199</v>
      </c>
      <c r="BN17" s="22">
        <v>0.65200908245877998</v>
      </c>
      <c r="BO17" s="22">
        <v>0.58470825976530605</v>
      </c>
      <c r="BP17" s="22"/>
      <c r="BQ17" s="22">
        <v>0.66459523582944402</v>
      </c>
      <c r="BR17" s="22">
        <v>0.63646491250705595</v>
      </c>
    </row>
    <row r="18" spans="2:70" x14ac:dyDescent="0.35">
      <c r="B18" s="16"/>
    </row>
    <row r="19" spans="2:70" x14ac:dyDescent="0.35">
      <c r="B19" t="s">
        <v>98</v>
      </c>
    </row>
    <row r="20" spans="2:70" x14ac:dyDescent="0.35">
      <c r="B20" t="s">
        <v>99</v>
      </c>
    </row>
    <row r="22" spans="2:70" x14ac:dyDescent="0.35">
      <c r="B22" s="8" t="str">
        <f>HYPERLINK("#'Contents'!A1", "Return to Contents")</f>
        <v>Return to Contents</v>
      </c>
    </row>
  </sheetData>
  <mergeCells count="11">
    <mergeCell ref="BQ5:BR5"/>
    <mergeCell ref="D5:E5"/>
    <mergeCell ref="G5:L5"/>
    <mergeCell ref="N5:Q5"/>
    <mergeCell ref="S5:AD5"/>
    <mergeCell ref="AF5:AH5"/>
    <mergeCell ref="D2:BJ2"/>
    <mergeCell ref="AJ5:AN5"/>
    <mergeCell ref="AP5:AR5"/>
    <mergeCell ref="AT5:AX5"/>
    <mergeCell ref="AZ5:BO5"/>
  </mergeCells>
  <pageMargins left="0.7" right="0.7" top="0.75" bottom="0.75" header="0.3" footer="0.3"/>
  <pageSetup paperSize="9" orientation="portrait" horizontalDpi="300" verticalDpi="300"/>
  <drawing r:id="rId1"/>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dimension ref="B2:BR22"/>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67" width="10.7265625" customWidth="1"/>
    <col min="68" max="68" width="2.1796875" customWidth="1"/>
    <col min="69" max="70" width="10.7265625" customWidth="1"/>
    <col min="71" max="71" width="2.1796875" customWidth="1"/>
  </cols>
  <sheetData>
    <row r="2" spans="2:70" ht="40" customHeight="1" x14ac:dyDescent="0.35">
      <c r="D2" s="29" t="s">
        <v>364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row>
    <row r="5" spans="2:70" ht="30" customHeight="1" x14ac:dyDescent="0.35">
      <c r="B5" s="15"/>
      <c r="C5" s="15"/>
      <c r="D5" s="30" t="s">
        <v>74</v>
      </c>
      <c r="E5" s="30"/>
      <c r="F5" s="15"/>
      <c r="G5" s="30" t="s">
        <v>75</v>
      </c>
      <c r="H5" s="30"/>
      <c r="I5" s="30"/>
      <c r="J5" s="30"/>
      <c r="K5" s="30"/>
      <c r="L5" s="30"/>
      <c r="M5" s="15"/>
      <c r="N5" s="30" t="s">
        <v>76</v>
      </c>
      <c r="O5" s="30"/>
      <c r="P5" s="30"/>
      <c r="Q5" s="30"/>
      <c r="R5" s="15"/>
      <c r="S5" s="30" t="s">
        <v>77</v>
      </c>
      <c r="T5" s="30"/>
      <c r="U5" s="30"/>
      <c r="V5" s="30"/>
      <c r="W5" s="30"/>
      <c r="X5" s="30"/>
      <c r="Y5" s="30"/>
      <c r="Z5" s="30"/>
      <c r="AA5" s="30"/>
      <c r="AB5" s="30"/>
      <c r="AC5" s="30"/>
      <c r="AD5" s="30"/>
      <c r="AE5" s="15"/>
      <c r="AF5" s="30" t="s">
        <v>78</v>
      </c>
      <c r="AG5" s="30"/>
      <c r="AH5" s="30"/>
      <c r="AI5" s="15"/>
      <c r="AJ5" s="30" t="s">
        <v>79</v>
      </c>
      <c r="AK5" s="30"/>
      <c r="AL5" s="30"/>
      <c r="AM5" s="30"/>
      <c r="AN5" s="30"/>
      <c r="AO5" s="15"/>
      <c r="AP5" s="30" t="s">
        <v>80</v>
      </c>
      <c r="AQ5" s="30"/>
      <c r="AR5" s="30"/>
      <c r="AS5" s="15"/>
      <c r="AT5" s="30" t="s">
        <v>81</v>
      </c>
      <c r="AU5" s="30"/>
      <c r="AV5" s="30"/>
      <c r="AW5" s="30"/>
      <c r="AX5" s="30"/>
      <c r="AY5" s="15"/>
      <c r="AZ5" s="30" t="s">
        <v>82</v>
      </c>
      <c r="BA5" s="30"/>
      <c r="BB5" s="30"/>
      <c r="BC5" s="30"/>
      <c r="BD5" s="30"/>
      <c r="BE5" s="30"/>
      <c r="BF5" s="30"/>
      <c r="BG5" s="30"/>
      <c r="BH5" s="30"/>
      <c r="BI5" s="30"/>
      <c r="BJ5" s="30"/>
      <c r="BK5" s="30"/>
      <c r="BL5" s="30"/>
      <c r="BM5" s="30"/>
      <c r="BN5" s="30"/>
      <c r="BO5" s="30"/>
      <c r="BP5" s="15"/>
      <c r="BQ5" s="30" t="s">
        <v>83</v>
      </c>
      <c r="BR5" s="30"/>
    </row>
    <row r="6" spans="2:7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46</v>
      </c>
      <c r="AQ6" s="12" t="s">
        <v>47</v>
      </c>
      <c r="AR6" s="12" t="s">
        <v>50</v>
      </c>
      <c r="AT6" s="12" t="s">
        <v>51</v>
      </c>
      <c r="AU6" s="12" t="s">
        <v>52</v>
      </c>
      <c r="AV6" s="12" t="s">
        <v>53</v>
      </c>
      <c r="AW6" s="12" t="s">
        <v>54</v>
      </c>
      <c r="AX6" s="12" t="s">
        <v>55</v>
      </c>
      <c r="AZ6" s="12" t="s">
        <v>56</v>
      </c>
      <c r="BA6" s="12" t="s">
        <v>57</v>
      </c>
      <c r="BB6" s="12" t="s">
        <v>58</v>
      </c>
      <c r="BC6" s="12" t="s">
        <v>59</v>
      </c>
      <c r="BD6" s="12" t="s">
        <v>60</v>
      </c>
      <c r="BE6" s="12" t="s">
        <v>61</v>
      </c>
      <c r="BF6" s="12" t="s">
        <v>62</v>
      </c>
      <c r="BG6" s="12" t="s">
        <v>63</v>
      </c>
      <c r="BH6" s="12" t="s">
        <v>64</v>
      </c>
      <c r="BI6" s="12" t="s">
        <v>65</v>
      </c>
      <c r="BJ6" s="12" t="s">
        <v>66</v>
      </c>
      <c r="BK6" s="12" t="s">
        <v>67</v>
      </c>
      <c r="BL6" s="12" t="s">
        <v>68</v>
      </c>
      <c r="BM6" s="12" t="s">
        <v>69</v>
      </c>
      <c r="BN6" s="12" t="s">
        <v>70</v>
      </c>
      <c r="BO6" s="12" t="s">
        <v>71</v>
      </c>
      <c r="BQ6" s="12" t="s">
        <v>72</v>
      </c>
      <c r="BR6" s="12" t="s">
        <v>73</v>
      </c>
    </row>
    <row r="7" spans="2:70" ht="30" customHeight="1" x14ac:dyDescent="0.35">
      <c r="B7" s="10" t="s">
        <v>19</v>
      </c>
      <c r="C7" s="10">
        <v>4012</v>
      </c>
      <c r="D7" s="10">
        <v>1971</v>
      </c>
      <c r="E7" s="10">
        <v>2028</v>
      </c>
      <c r="F7" s="10"/>
      <c r="G7" s="10">
        <v>497</v>
      </c>
      <c r="H7" s="10">
        <v>704</v>
      </c>
      <c r="I7" s="10">
        <v>694</v>
      </c>
      <c r="J7" s="10">
        <v>693</v>
      </c>
      <c r="K7" s="10">
        <v>571</v>
      </c>
      <c r="L7" s="10">
        <v>853</v>
      </c>
      <c r="M7" s="10"/>
      <c r="N7" s="10">
        <v>1178</v>
      </c>
      <c r="O7" s="10">
        <v>1131</v>
      </c>
      <c r="P7" s="10">
        <v>781</v>
      </c>
      <c r="Q7" s="10">
        <v>909</v>
      </c>
      <c r="R7" s="10"/>
      <c r="S7" s="10">
        <v>563</v>
      </c>
      <c r="T7" s="10">
        <v>553</v>
      </c>
      <c r="U7" s="10">
        <v>314</v>
      </c>
      <c r="V7" s="10">
        <v>343</v>
      </c>
      <c r="W7" s="10">
        <v>293</v>
      </c>
      <c r="X7" s="10">
        <v>376</v>
      </c>
      <c r="Y7" s="10">
        <v>336</v>
      </c>
      <c r="Z7" s="10">
        <v>171</v>
      </c>
      <c r="AA7" s="10">
        <v>447</v>
      </c>
      <c r="AB7" s="10">
        <v>337</v>
      </c>
      <c r="AC7" s="10">
        <v>188</v>
      </c>
      <c r="AD7" s="10">
        <v>91</v>
      </c>
      <c r="AE7" s="10"/>
      <c r="AF7" s="10">
        <v>1421</v>
      </c>
      <c r="AG7" s="10">
        <v>1665</v>
      </c>
      <c r="AH7" s="10">
        <v>577</v>
      </c>
      <c r="AI7" s="10"/>
      <c r="AJ7" s="10">
        <v>1433</v>
      </c>
      <c r="AK7" s="10">
        <v>1082</v>
      </c>
      <c r="AL7" s="10">
        <v>299</v>
      </c>
      <c r="AM7" s="10">
        <v>42</v>
      </c>
      <c r="AN7" s="10">
        <v>541</v>
      </c>
      <c r="AO7" s="10"/>
      <c r="AP7" s="10">
        <v>878</v>
      </c>
      <c r="AQ7" s="10">
        <v>1369</v>
      </c>
      <c r="AR7" s="10">
        <v>264</v>
      </c>
      <c r="AS7" s="10"/>
      <c r="AT7" s="10">
        <v>929</v>
      </c>
      <c r="AU7" s="10">
        <v>932</v>
      </c>
      <c r="AV7" s="10">
        <v>1096</v>
      </c>
      <c r="AW7" s="10">
        <v>455</v>
      </c>
      <c r="AX7" s="10">
        <v>62</v>
      </c>
      <c r="AY7" s="10"/>
      <c r="AZ7" s="10">
        <v>33</v>
      </c>
      <c r="BA7" s="10">
        <v>185</v>
      </c>
      <c r="BB7" s="10">
        <v>256</v>
      </c>
      <c r="BC7" s="10">
        <v>269</v>
      </c>
      <c r="BD7" s="10">
        <v>403</v>
      </c>
      <c r="BE7" s="10">
        <v>436</v>
      </c>
      <c r="BF7" s="10">
        <v>391</v>
      </c>
      <c r="BG7" s="10">
        <v>312</v>
      </c>
      <c r="BH7" s="10">
        <v>253</v>
      </c>
      <c r="BI7" s="10">
        <v>211</v>
      </c>
      <c r="BJ7" s="10">
        <v>336</v>
      </c>
      <c r="BK7" s="10">
        <v>187</v>
      </c>
      <c r="BL7" s="10">
        <v>180</v>
      </c>
      <c r="BM7" s="10">
        <v>103</v>
      </c>
      <c r="BN7" s="10">
        <v>95</v>
      </c>
      <c r="BO7" s="10">
        <v>161</v>
      </c>
      <c r="BP7" s="10"/>
      <c r="BQ7" s="10">
        <v>1235</v>
      </c>
      <c r="BR7" s="10">
        <v>2665</v>
      </c>
    </row>
    <row r="8" spans="2:70" ht="30" customHeight="1" x14ac:dyDescent="0.35">
      <c r="B8" s="11" t="s">
        <v>20</v>
      </c>
      <c r="C8" s="11">
        <v>4012</v>
      </c>
      <c r="D8" s="11">
        <v>1975</v>
      </c>
      <c r="E8" s="11">
        <v>2024</v>
      </c>
      <c r="F8" s="11"/>
      <c r="G8" s="11">
        <v>558</v>
      </c>
      <c r="H8" s="11">
        <v>682</v>
      </c>
      <c r="I8" s="11">
        <v>685</v>
      </c>
      <c r="J8" s="11">
        <v>686</v>
      </c>
      <c r="K8" s="11">
        <v>562</v>
      </c>
      <c r="L8" s="11">
        <v>839</v>
      </c>
      <c r="M8" s="11"/>
      <c r="N8" s="11">
        <v>1080</v>
      </c>
      <c r="O8" s="11">
        <v>1039</v>
      </c>
      <c r="P8" s="11">
        <v>880</v>
      </c>
      <c r="Q8" s="11">
        <v>1000</v>
      </c>
      <c r="R8" s="11"/>
      <c r="S8" s="11">
        <v>562</v>
      </c>
      <c r="T8" s="11">
        <v>522</v>
      </c>
      <c r="U8" s="11">
        <v>321</v>
      </c>
      <c r="V8" s="11">
        <v>361</v>
      </c>
      <c r="W8" s="11">
        <v>281</v>
      </c>
      <c r="X8" s="11">
        <v>361</v>
      </c>
      <c r="Y8" s="11">
        <v>321</v>
      </c>
      <c r="Z8" s="11">
        <v>160</v>
      </c>
      <c r="AA8" s="11">
        <v>441</v>
      </c>
      <c r="AB8" s="11">
        <v>361</v>
      </c>
      <c r="AC8" s="11">
        <v>201</v>
      </c>
      <c r="AD8" s="11">
        <v>120</v>
      </c>
      <c r="AE8" s="11"/>
      <c r="AF8" s="11">
        <v>1410</v>
      </c>
      <c r="AG8" s="11">
        <v>1629</v>
      </c>
      <c r="AH8" s="11">
        <v>599</v>
      </c>
      <c r="AI8" s="11"/>
      <c r="AJ8" s="11">
        <v>1397</v>
      </c>
      <c r="AK8" s="11">
        <v>1071</v>
      </c>
      <c r="AL8" s="11">
        <v>288</v>
      </c>
      <c r="AM8" s="11">
        <v>45</v>
      </c>
      <c r="AN8" s="11">
        <v>558</v>
      </c>
      <c r="AO8" s="11"/>
      <c r="AP8" s="11">
        <v>856</v>
      </c>
      <c r="AQ8" s="11">
        <v>1358</v>
      </c>
      <c r="AR8" s="11">
        <v>259</v>
      </c>
      <c r="AS8" s="11"/>
      <c r="AT8" s="11">
        <v>961</v>
      </c>
      <c r="AU8" s="11">
        <v>958</v>
      </c>
      <c r="AV8" s="11">
        <v>1056</v>
      </c>
      <c r="AW8" s="11">
        <v>434</v>
      </c>
      <c r="AX8" s="11">
        <v>55</v>
      </c>
      <c r="AY8" s="11"/>
      <c r="AZ8" s="11">
        <v>33</v>
      </c>
      <c r="BA8" s="11">
        <v>186</v>
      </c>
      <c r="BB8" s="11">
        <v>267</v>
      </c>
      <c r="BC8" s="11">
        <v>280</v>
      </c>
      <c r="BD8" s="11">
        <v>416</v>
      </c>
      <c r="BE8" s="11">
        <v>443</v>
      </c>
      <c r="BF8" s="11">
        <v>394</v>
      </c>
      <c r="BG8" s="11">
        <v>314</v>
      </c>
      <c r="BH8" s="11">
        <v>257</v>
      </c>
      <c r="BI8" s="11">
        <v>206</v>
      </c>
      <c r="BJ8" s="11">
        <v>329</v>
      </c>
      <c r="BK8" s="11">
        <v>179</v>
      </c>
      <c r="BL8" s="11">
        <v>174</v>
      </c>
      <c r="BM8" s="11">
        <v>97</v>
      </c>
      <c r="BN8" s="11">
        <v>87</v>
      </c>
      <c r="BO8" s="11">
        <v>148</v>
      </c>
      <c r="BP8" s="11"/>
      <c r="BQ8" s="11">
        <v>1209</v>
      </c>
      <c r="BR8" s="11">
        <v>2688</v>
      </c>
    </row>
    <row r="9" spans="2:70" x14ac:dyDescent="0.35">
      <c r="B9" s="18" t="s">
        <v>136</v>
      </c>
      <c r="C9" s="17">
        <v>8.06606940197752E-2</v>
      </c>
      <c r="D9" s="17">
        <v>8.9847658972411704E-2</v>
      </c>
      <c r="E9" s="17">
        <v>7.0687239398595003E-2</v>
      </c>
      <c r="F9" s="17"/>
      <c r="G9" s="17">
        <v>9.0149946621501803E-2</v>
      </c>
      <c r="H9" s="17">
        <v>0.103098765708979</v>
      </c>
      <c r="I9" s="17">
        <v>8.1351376297295802E-2</v>
      </c>
      <c r="J9" s="17">
        <v>7.4433222821959202E-2</v>
      </c>
      <c r="K9" s="17">
        <v>6.8993452682179199E-2</v>
      </c>
      <c r="L9" s="17">
        <v>6.8438755425566503E-2</v>
      </c>
      <c r="M9" s="17"/>
      <c r="N9" s="17">
        <v>7.4990752174995706E-2</v>
      </c>
      <c r="O9" s="17">
        <v>7.28710309947187E-2</v>
      </c>
      <c r="P9" s="17">
        <v>9.4072109224698594E-2</v>
      </c>
      <c r="Q9" s="17">
        <v>8.1194674391431604E-2</v>
      </c>
      <c r="R9" s="17"/>
      <c r="S9" s="17">
        <v>8.8538346488105102E-2</v>
      </c>
      <c r="T9" s="17">
        <v>7.0452240199839505E-2</v>
      </c>
      <c r="U9" s="17">
        <v>6.4768668202676294E-2</v>
      </c>
      <c r="V9" s="17">
        <v>6.9601301644073202E-2</v>
      </c>
      <c r="W9" s="17">
        <v>8.5328097189463506E-2</v>
      </c>
      <c r="X9" s="17">
        <v>7.3785437687901897E-2</v>
      </c>
      <c r="Y9" s="17">
        <v>8.2451581104591901E-2</v>
      </c>
      <c r="Z9" s="17">
        <v>8.22713769295874E-2</v>
      </c>
      <c r="AA9" s="17">
        <v>9.4755436127464204E-2</v>
      </c>
      <c r="AB9" s="17">
        <v>8.9700751822105795E-2</v>
      </c>
      <c r="AC9" s="17">
        <v>6.5295825330944093E-2</v>
      </c>
      <c r="AD9" s="17">
        <v>0.113512196195915</v>
      </c>
      <c r="AE9" s="17"/>
      <c r="AF9" s="17">
        <v>0.100943680485804</v>
      </c>
      <c r="AG9" s="17">
        <v>6.7957490859217304E-2</v>
      </c>
      <c r="AH9" s="17">
        <v>8.1626957805304406E-2</v>
      </c>
      <c r="AI9" s="17"/>
      <c r="AJ9" s="17">
        <v>8.2895208851874902E-2</v>
      </c>
      <c r="AK9" s="17">
        <v>8.9330636986662201E-2</v>
      </c>
      <c r="AL9" s="17">
        <v>6.9104748033180494E-2</v>
      </c>
      <c r="AM9" s="17">
        <v>0.19205066610066401</v>
      </c>
      <c r="AN9" s="17">
        <v>8.3434804965302201E-2</v>
      </c>
      <c r="AO9" s="17"/>
      <c r="AP9" s="17">
        <v>8.9834283579825994E-2</v>
      </c>
      <c r="AQ9" s="17">
        <v>7.1338652612097E-2</v>
      </c>
      <c r="AR9" s="17">
        <v>8.7740422343969393E-2</v>
      </c>
      <c r="AS9" s="17"/>
      <c r="AT9" s="17">
        <v>8.86442444323782E-2</v>
      </c>
      <c r="AU9" s="17">
        <v>8.2097362775671701E-2</v>
      </c>
      <c r="AV9" s="17">
        <v>8.0957562262288299E-2</v>
      </c>
      <c r="AW9" s="17">
        <v>6.7062476348522498E-2</v>
      </c>
      <c r="AX9" s="17">
        <v>0.190255309877262</v>
      </c>
      <c r="AY9" s="17"/>
      <c r="AZ9" s="17">
        <v>0.175858120790093</v>
      </c>
      <c r="BA9" s="17">
        <v>8.4559941342119097E-2</v>
      </c>
      <c r="BB9" s="17">
        <v>7.8423211599634501E-2</v>
      </c>
      <c r="BC9" s="17">
        <v>0.112141571138868</v>
      </c>
      <c r="BD9" s="17">
        <v>7.9959442803763006E-2</v>
      </c>
      <c r="BE9" s="17">
        <v>7.7180571508726301E-2</v>
      </c>
      <c r="BF9" s="17">
        <v>7.8006125659752706E-2</v>
      </c>
      <c r="BG9" s="17">
        <v>9.5966021868704399E-2</v>
      </c>
      <c r="BH9" s="17">
        <v>8.7876883209243695E-2</v>
      </c>
      <c r="BI9" s="17">
        <v>9.0262864817108796E-2</v>
      </c>
      <c r="BJ9" s="17">
        <v>8.1078780676832801E-2</v>
      </c>
      <c r="BK9" s="17">
        <v>3.8715008451332598E-2</v>
      </c>
      <c r="BL9" s="17">
        <v>6.28827001367602E-2</v>
      </c>
      <c r="BM9" s="17">
        <v>6.8165641596209497E-2</v>
      </c>
      <c r="BN9" s="17">
        <v>9.1083847631021106E-2</v>
      </c>
      <c r="BO9" s="17">
        <v>7.8569097152095493E-2</v>
      </c>
      <c r="BP9" s="17"/>
      <c r="BQ9" s="17">
        <v>0.10789187946119599</v>
      </c>
      <c r="BR9" s="17">
        <v>6.9289935242042994E-2</v>
      </c>
    </row>
    <row r="10" spans="2:70" x14ac:dyDescent="0.35">
      <c r="B10" s="18" t="s">
        <v>137</v>
      </c>
      <c r="C10" s="17">
        <v>0.19334672102605099</v>
      </c>
      <c r="D10" s="17">
        <v>0.20406002871727499</v>
      </c>
      <c r="E10" s="17">
        <v>0.18325022758974299</v>
      </c>
      <c r="F10" s="17"/>
      <c r="G10" s="17">
        <v>0.219359268463793</v>
      </c>
      <c r="H10" s="17">
        <v>0.22658667104234101</v>
      </c>
      <c r="I10" s="17">
        <v>0.19896645005323399</v>
      </c>
      <c r="J10" s="17">
        <v>0.19825985869901999</v>
      </c>
      <c r="K10" s="17">
        <v>0.14489849105208299</v>
      </c>
      <c r="L10" s="17">
        <v>0.172847023308554</v>
      </c>
      <c r="M10" s="17"/>
      <c r="N10" s="17">
        <v>0.17241919907206599</v>
      </c>
      <c r="O10" s="17">
        <v>0.18605873326644701</v>
      </c>
      <c r="P10" s="17">
        <v>0.20570956305825799</v>
      </c>
      <c r="Q10" s="17">
        <v>0.21412170601373601</v>
      </c>
      <c r="R10" s="17"/>
      <c r="S10" s="17">
        <v>0.207439565254359</v>
      </c>
      <c r="T10" s="17">
        <v>0.16515556874565299</v>
      </c>
      <c r="U10" s="17">
        <v>0.20069390984372201</v>
      </c>
      <c r="V10" s="17">
        <v>0.18283039454015201</v>
      </c>
      <c r="W10" s="17">
        <v>0.228390147677345</v>
      </c>
      <c r="X10" s="17">
        <v>0.234871637809237</v>
      </c>
      <c r="Y10" s="17">
        <v>0.17678406711411301</v>
      </c>
      <c r="Z10" s="17">
        <v>0.216541067587569</v>
      </c>
      <c r="AA10" s="17">
        <v>0.19577163167612799</v>
      </c>
      <c r="AB10" s="17">
        <v>0.17503792919094899</v>
      </c>
      <c r="AC10" s="17">
        <v>0.18603032290150201</v>
      </c>
      <c r="AD10" s="17">
        <v>0.12677207564346199</v>
      </c>
      <c r="AE10" s="17"/>
      <c r="AF10" s="17">
        <v>0.209467474145973</v>
      </c>
      <c r="AG10" s="17">
        <v>0.18184275740922801</v>
      </c>
      <c r="AH10" s="17">
        <v>0.191838306294008</v>
      </c>
      <c r="AI10" s="17"/>
      <c r="AJ10" s="17">
        <v>0.213449222896607</v>
      </c>
      <c r="AK10" s="17">
        <v>0.20111256598414201</v>
      </c>
      <c r="AL10" s="17">
        <v>0.17543248734359301</v>
      </c>
      <c r="AM10" s="17">
        <v>0.22387484930868901</v>
      </c>
      <c r="AN10" s="17">
        <v>0.16517063044983499</v>
      </c>
      <c r="AO10" s="17"/>
      <c r="AP10" s="17">
        <v>0.22203957294466001</v>
      </c>
      <c r="AQ10" s="17">
        <v>0.18516062385986601</v>
      </c>
      <c r="AR10" s="17">
        <v>0.21714705895029099</v>
      </c>
      <c r="AS10" s="17"/>
      <c r="AT10" s="17">
        <v>0.196460998128547</v>
      </c>
      <c r="AU10" s="17">
        <v>0.20804901042994101</v>
      </c>
      <c r="AV10" s="17">
        <v>0.19004122956147701</v>
      </c>
      <c r="AW10" s="17">
        <v>0.190076002100351</v>
      </c>
      <c r="AX10" s="17">
        <v>0.123033054637454</v>
      </c>
      <c r="AY10" s="17"/>
      <c r="AZ10" s="17">
        <v>0.15225054742052299</v>
      </c>
      <c r="BA10" s="17">
        <v>0.171088088611492</v>
      </c>
      <c r="BB10" s="17">
        <v>0.26407698889572001</v>
      </c>
      <c r="BC10" s="17">
        <v>0.190704827888001</v>
      </c>
      <c r="BD10" s="17">
        <v>0.20177806894115699</v>
      </c>
      <c r="BE10" s="17">
        <v>0.202093753149518</v>
      </c>
      <c r="BF10" s="17">
        <v>0.21308874565638899</v>
      </c>
      <c r="BG10" s="17">
        <v>0.211886018489576</v>
      </c>
      <c r="BH10" s="17">
        <v>0.15757249629391001</v>
      </c>
      <c r="BI10" s="17">
        <v>0.19510219531060699</v>
      </c>
      <c r="BJ10" s="17">
        <v>0.18479171367024799</v>
      </c>
      <c r="BK10" s="17">
        <v>0.222862975276509</v>
      </c>
      <c r="BL10" s="17">
        <v>0.157806050703614</v>
      </c>
      <c r="BM10" s="17">
        <v>0.14735082926576201</v>
      </c>
      <c r="BN10" s="17">
        <v>0.165890236802132</v>
      </c>
      <c r="BO10" s="17">
        <v>0.12758348401667799</v>
      </c>
      <c r="BP10" s="17"/>
      <c r="BQ10" s="17">
        <v>0.190961749534132</v>
      </c>
      <c r="BR10" s="17">
        <v>0.194288647299067</v>
      </c>
    </row>
    <row r="11" spans="2:70" x14ac:dyDescent="0.35">
      <c r="B11" s="18" t="s">
        <v>214</v>
      </c>
      <c r="C11" s="17">
        <v>0.31430040470091702</v>
      </c>
      <c r="D11" s="17">
        <v>0.31091356290261102</v>
      </c>
      <c r="E11" s="17">
        <v>0.31906876036128001</v>
      </c>
      <c r="F11" s="17"/>
      <c r="G11" s="17">
        <v>0.31545314185256601</v>
      </c>
      <c r="H11" s="17">
        <v>0.28207702593060002</v>
      </c>
      <c r="I11" s="17">
        <v>0.29887913378009101</v>
      </c>
      <c r="J11" s="17">
        <v>0.33192037398825902</v>
      </c>
      <c r="K11" s="17">
        <v>0.30725735931000198</v>
      </c>
      <c r="L11" s="17">
        <v>0.34265215982771702</v>
      </c>
      <c r="M11" s="17"/>
      <c r="N11" s="17">
        <v>0.288086334312391</v>
      </c>
      <c r="O11" s="17">
        <v>0.33319525320733201</v>
      </c>
      <c r="P11" s="17">
        <v>0.32170793222947303</v>
      </c>
      <c r="Q11" s="17">
        <v>0.31634831624167697</v>
      </c>
      <c r="R11" s="17"/>
      <c r="S11" s="17">
        <v>0.29234354075190799</v>
      </c>
      <c r="T11" s="17">
        <v>0.31621589568906</v>
      </c>
      <c r="U11" s="17">
        <v>0.288894102475722</v>
      </c>
      <c r="V11" s="17">
        <v>0.35879100284703402</v>
      </c>
      <c r="W11" s="17">
        <v>0.33497012598613601</v>
      </c>
      <c r="X11" s="17">
        <v>0.26618238775070702</v>
      </c>
      <c r="Y11" s="17">
        <v>0.36788622802677801</v>
      </c>
      <c r="Z11" s="17">
        <v>0.30167073496068703</v>
      </c>
      <c r="AA11" s="17">
        <v>0.31547986632492703</v>
      </c>
      <c r="AB11" s="17">
        <v>0.30239414374808399</v>
      </c>
      <c r="AC11" s="17">
        <v>0.34181708875368499</v>
      </c>
      <c r="AD11" s="17">
        <v>0.29815420995597902</v>
      </c>
      <c r="AE11" s="17"/>
      <c r="AF11" s="17">
        <v>0.31866146162579601</v>
      </c>
      <c r="AG11" s="17">
        <v>0.28811759058999398</v>
      </c>
      <c r="AH11" s="17">
        <v>0.375984806223015</v>
      </c>
      <c r="AI11" s="17"/>
      <c r="AJ11" s="17">
        <v>0.30728508579367703</v>
      </c>
      <c r="AK11" s="17">
        <v>0.30601005450618401</v>
      </c>
      <c r="AL11" s="17">
        <v>0.29678012133134302</v>
      </c>
      <c r="AM11" s="17">
        <v>0.204852049384564</v>
      </c>
      <c r="AN11" s="17">
        <v>0.368045988871334</v>
      </c>
      <c r="AO11" s="17"/>
      <c r="AP11" s="17">
        <v>0.32426920704134699</v>
      </c>
      <c r="AQ11" s="17">
        <v>0.30769383034144299</v>
      </c>
      <c r="AR11" s="17">
        <v>0.27008689902440602</v>
      </c>
      <c r="AS11" s="17"/>
      <c r="AT11" s="17">
        <v>0.367337653148188</v>
      </c>
      <c r="AU11" s="17">
        <v>0.29994735696888802</v>
      </c>
      <c r="AV11" s="17">
        <v>0.28308867527200998</v>
      </c>
      <c r="AW11" s="17">
        <v>0.29596620975549098</v>
      </c>
      <c r="AX11" s="17">
        <v>0.35412727708566</v>
      </c>
      <c r="AY11" s="17"/>
      <c r="AZ11" s="17">
        <v>0.35421326717596202</v>
      </c>
      <c r="BA11" s="17">
        <v>0.38929326656767799</v>
      </c>
      <c r="BB11" s="17">
        <v>0.30967846070210903</v>
      </c>
      <c r="BC11" s="17">
        <v>0.32475384651010902</v>
      </c>
      <c r="BD11" s="17">
        <v>0.32942230001707201</v>
      </c>
      <c r="BE11" s="17">
        <v>0.31290413337830297</v>
      </c>
      <c r="BF11" s="17">
        <v>0.34167053860622398</v>
      </c>
      <c r="BG11" s="17">
        <v>0.27856219200283799</v>
      </c>
      <c r="BH11" s="17">
        <v>0.27717277670378598</v>
      </c>
      <c r="BI11" s="17">
        <v>0.33431117526618098</v>
      </c>
      <c r="BJ11" s="17">
        <v>0.285188312541791</v>
      </c>
      <c r="BK11" s="17">
        <v>0.287546194578646</v>
      </c>
      <c r="BL11" s="17">
        <v>0.27165349130494798</v>
      </c>
      <c r="BM11" s="17">
        <v>0.406089139427384</v>
      </c>
      <c r="BN11" s="17">
        <v>0.24908728864339499</v>
      </c>
      <c r="BO11" s="17">
        <v>0.25028552014588701</v>
      </c>
      <c r="BP11" s="17"/>
      <c r="BQ11" s="17">
        <v>0.27655591989141998</v>
      </c>
      <c r="BR11" s="17">
        <v>0.32471306868709199</v>
      </c>
    </row>
    <row r="12" spans="2:70" x14ac:dyDescent="0.35">
      <c r="B12" s="18" t="s">
        <v>139</v>
      </c>
      <c r="C12" s="17">
        <v>0.29890558132146799</v>
      </c>
      <c r="D12" s="17">
        <v>0.28739949117501301</v>
      </c>
      <c r="E12" s="17">
        <v>0.310909625499312</v>
      </c>
      <c r="F12" s="17"/>
      <c r="G12" s="17">
        <v>0.25819509135465801</v>
      </c>
      <c r="H12" s="17">
        <v>0.29563435954998002</v>
      </c>
      <c r="I12" s="17">
        <v>0.30314904521915498</v>
      </c>
      <c r="J12" s="17">
        <v>0.29217728188501801</v>
      </c>
      <c r="K12" s="17">
        <v>0.346751411498185</v>
      </c>
      <c r="L12" s="17">
        <v>0.29864453856364198</v>
      </c>
      <c r="M12" s="17"/>
      <c r="N12" s="17">
        <v>0.35222974877118302</v>
      </c>
      <c r="O12" s="17">
        <v>0.29087524721848801</v>
      </c>
      <c r="P12" s="17">
        <v>0.27404766374155198</v>
      </c>
      <c r="Q12" s="17">
        <v>0.272522668272975</v>
      </c>
      <c r="R12" s="17"/>
      <c r="S12" s="17">
        <v>0.29031772774331399</v>
      </c>
      <c r="T12" s="17">
        <v>0.32257840733915299</v>
      </c>
      <c r="U12" s="17">
        <v>0.33919331850342499</v>
      </c>
      <c r="V12" s="17">
        <v>0.27814881999047703</v>
      </c>
      <c r="W12" s="17">
        <v>0.25527793703479301</v>
      </c>
      <c r="X12" s="17">
        <v>0.32993286262420302</v>
      </c>
      <c r="Y12" s="17">
        <v>0.27324115862055898</v>
      </c>
      <c r="Z12" s="17">
        <v>0.31242099969590997</v>
      </c>
      <c r="AA12" s="17">
        <v>0.27661005921959902</v>
      </c>
      <c r="AB12" s="17">
        <v>0.317976920825568</v>
      </c>
      <c r="AC12" s="17">
        <v>0.24492815521863401</v>
      </c>
      <c r="AD12" s="17">
        <v>0.365258743351493</v>
      </c>
      <c r="AE12" s="17"/>
      <c r="AF12" s="17">
        <v>0.26407381954068099</v>
      </c>
      <c r="AG12" s="17">
        <v>0.34344995139720902</v>
      </c>
      <c r="AH12" s="17">
        <v>0.23708919092321701</v>
      </c>
      <c r="AI12" s="17"/>
      <c r="AJ12" s="17">
        <v>0.28217831328972598</v>
      </c>
      <c r="AK12" s="17">
        <v>0.29403574550845002</v>
      </c>
      <c r="AL12" s="17">
        <v>0.35198079069152899</v>
      </c>
      <c r="AM12" s="17">
        <v>0.23993625914234901</v>
      </c>
      <c r="AN12" s="17">
        <v>0.28796860221098802</v>
      </c>
      <c r="AO12" s="17"/>
      <c r="AP12" s="17">
        <v>0.265889656490015</v>
      </c>
      <c r="AQ12" s="17">
        <v>0.32508306607419502</v>
      </c>
      <c r="AR12" s="17">
        <v>0.27570792315159898</v>
      </c>
      <c r="AS12" s="17"/>
      <c r="AT12" s="17">
        <v>0.25130202224089998</v>
      </c>
      <c r="AU12" s="17">
        <v>0.29560794062026302</v>
      </c>
      <c r="AV12" s="17">
        <v>0.32785778748600902</v>
      </c>
      <c r="AW12" s="17">
        <v>0.34238477838605202</v>
      </c>
      <c r="AX12" s="17">
        <v>0.26666543114661401</v>
      </c>
      <c r="AY12" s="17"/>
      <c r="AZ12" s="17">
        <v>0.20711812901975701</v>
      </c>
      <c r="BA12" s="17">
        <v>0.263201419024859</v>
      </c>
      <c r="BB12" s="17">
        <v>0.240552828607558</v>
      </c>
      <c r="BC12" s="17">
        <v>0.27094107626888397</v>
      </c>
      <c r="BD12" s="17">
        <v>0.261464666732172</v>
      </c>
      <c r="BE12" s="17">
        <v>0.300795516929871</v>
      </c>
      <c r="BF12" s="17">
        <v>0.25016111473205799</v>
      </c>
      <c r="BG12" s="17">
        <v>0.29794943630689802</v>
      </c>
      <c r="BH12" s="17">
        <v>0.34094204994286398</v>
      </c>
      <c r="BI12" s="17">
        <v>0.29936776188709602</v>
      </c>
      <c r="BJ12" s="17">
        <v>0.32496373858558902</v>
      </c>
      <c r="BK12" s="17">
        <v>0.3098020623294</v>
      </c>
      <c r="BL12" s="17">
        <v>0.40177073604608898</v>
      </c>
      <c r="BM12" s="17">
        <v>0.33247835517371199</v>
      </c>
      <c r="BN12" s="17">
        <v>0.39858445012188798</v>
      </c>
      <c r="BO12" s="17">
        <v>0.40204110364051998</v>
      </c>
      <c r="BP12" s="17"/>
      <c r="BQ12" s="17">
        <v>0.30838500843768102</v>
      </c>
      <c r="BR12" s="17">
        <v>0.29977452763493301</v>
      </c>
    </row>
    <row r="13" spans="2:70" x14ac:dyDescent="0.35">
      <c r="B13" s="18" t="s">
        <v>140</v>
      </c>
      <c r="C13" s="17">
        <v>9.1744373260828599E-2</v>
      </c>
      <c r="D13" s="17">
        <v>8.9207314404283894E-2</v>
      </c>
      <c r="E13" s="17">
        <v>9.29654029265152E-2</v>
      </c>
      <c r="F13" s="17"/>
      <c r="G13" s="17">
        <v>0.10295498095554199</v>
      </c>
      <c r="H13" s="17">
        <v>7.6289889109816197E-2</v>
      </c>
      <c r="I13" s="17">
        <v>9.7224113875841595E-2</v>
      </c>
      <c r="J13" s="17">
        <v>7.8445936243770997E-2</v>
      </c>
      <c r="K13" s="17">
        <v>0.105235559457852</v>
      </c>
      <c r="L13" s="17">
        <v>9.4209023187014101E-2</v>
      </c>
      <c r="M13" s="17"/>
      <c r="N13" s="17">
        <v>0.10103565271791901</v>
      </c>
      <c r="O13" s="17">
        <v>9.2190069341913802E-2</v>
      </c>
      <c r="P13" s="17">
        <v>8.3647446324153094E-2</v>
      </c>
      <c r="Q13" s="17">
        <v>8.7623297791065494E-2</v>
      </c>
      <c r="R13" s="17"/>
      <c r="S13" s="17">
        <v>0.102829340156666</v>
      </c>
      <c r="T13" s="17">
        <v>0.101372290296358</v>
      </c>
      <c r="U13" s="17">
        <v>8.9799988322131499E-2</v>
      </c>
      <c r="V13" s="17">
        <v>8.5931003321204E-2</v>
      </c>
      <c r="W13" s="17">
        <v>8.2307199443243204E-2</v>
      </c>
      <c r="X13" s="17">
        <v>6.4820267100699894E-2</v>
      </c>
      <c r="Y13" s="17">
        <v>7.9092417023594902E-2</v>
      </c>
      <c r="Z13" s="17">
        <v>7.4498449696142499E-2</v>
      </c>
      <c r="AA13" s="17">
        <v>9.7002678709435006E-2</v>
      </c>
      <c r="AB13" s="17">
        <v>9.7963284560224601E-2</v>
      </c>
      <c r="AC13" s="17">
        <v>0.13511389235802901</v>
      </c>
      <c r="AD13" s="17">
        <v>6.9905059547613696E-2</v>
      </c>
      <c r="AE13" s="17"/>
      <c r="AF13" s="17">
        <v>8.3370032939032002E-2</v>
      </c>
      <c r="AG13" s="17">
        <v>0.100332633686098</v>
      </c>
      <c r="AH13" s="17">
        <v>8.6051891811155704E-2</v>
      </c>
      <c r="AI13" s="17"/>
      <c r="AJ13" s="17">
        <v>8.9111298163557007E-2</v>
      </c>
      <c r="AK13" s="17">
        <v>9.7574262689336305E-2</v>
      </c>
      <c r="AL13" s="17">
        <v>9.4043252085888401E-2</v>
      </c>
      <c r="AM13" s="17">
        <v>9.3288180823561995E-2</v>
      </c>
      <c r="AN13" s="17">
        <v>7.0101060337148705E-2</v>
      </c>
      <c r="AO13" s="17"/>
      <c r="AP13" s="17">
        <v>8.0853410809553494E-2</v>
      </c>
      <c r="AQ13" s="17">
        <v>9.9836908742274494E-2</v>
      </c>
      <c r="AR13" s="17">
        <v>0.120442621140898</v>
      </c>
      <c r="AS13" s="17"/>
      <c r="AT13" s="17">
        <v>7.3299777638994104E-2</v>
      </c>
      <c r="AU13" s="17">
        <v>9.7531135205467107E-2</v>
      </c>
      <c r="AV13" s="17">
        <v>9.9003302459711298E-2</v>
      </c>
      <c r="AW13" s="17">
        <v>9.1441930246296696E-2</v>
      </c>
      <c r="AX13" s="17">
        <v>4.9413658894195397E-2</v>
      </c>
      <c r="AY13" s="17"/>
      <c r="AZ13" s="17">
        <v>5.4708105821710998E-2</v>
      </c>
      <c r="BA13" s="17">
        <v>7.0619267119526694E-2</v>
      </c>
      <c r="BB13" s="17">
        <v>8.6789705480425999E-2</v>
      </c>
      <c r="BC13" s="17">
        <v>8.1995078108878294E-2</v>
      </c>
      <c r="BD13" s="17">
        <v>0.102638340603231</v>
      </c>
      <c r="BE13" s="17">
        <v>8.6435612270133105E-2</v>
      </c>
      <c r="BF13" s="17">
        <v>0.10443577040384699</v>
      </c>
      <c r="BG13" s="17">
        <v>8.9181077067592193E-2</v>
      </c>
      <c r="BH13" s="17">
        <v>0.101780328220327</v>
      </c>
      <c r="BI13" s="17">
        <v>7.2064013627104601E-2</v>
      </c>
      <c r="BJ13" s="17">
        <v>9.8382654567091499E-2</v>
      </c>
      <c r="BK13" s="17">
        <v>0.128907409298785</v>
      </c>
      <c r="BL13" s="17">
        <v>0.100943228929296</v>
      </c>
      <c r="BM13" s="17">
        <v>4.5916034536932E-2</v>
      </c>
      <c r="BN13" s="17">
        <v>7.3569211850628105E-2</v>
      </c>
      <c r="BO13" s="17">
        <v>0.14152079504482001</v>
      </c>
      <c r="BP13" s="17"/>
      <c r="BQ13" s="17">
        <v>0.11004790891390399</v>
      </c>
      <c r="BR13" s="17">
        <v>8.41992367125102E-2</v>
      </c>
    </row>
    <row r="14" spans="2:70" x14ac:dyDescent="0.35">
      <c r="B14" s="18" t="s">
        <v>129</v>
      </c>
      <c r="C14" s="17">
        <v>2.1042225670959799E-2</v>
      </c>
      <c r="D14" s="17">
        <v>1.85719438284064E-2</v>
      </c>
      <c r="E14" s="17">
        <v>2.3118744224554701E-2</v>
      </c>
      <c r="F14" s="17"/>
      <c r="G14" s="17">
        <v>1.38875707519397E-2</v>
      </c>
      <c r="H14" s="17">
        <v>1.6313288658284599E-2</v>
      </c>
      <c r="I14" s="17">
        <v>2.0429880774382601E-2</v>
      </c>
      <c r="J14" s="17">
        <v>2.4763326361972201E-2</v>
      </c>
      <c r="K14" s="17">
        <v>2.6863725999698201E-2</v>
      </c>
      <c r="L14" s="17">
        <v>2.3208499687506001E-2</v>
      </c>
      <c r="M14" s="17"/>
      <c r="N14" s="17">
        <v>1.1238312951446399E-2</v>
      </c>
      <c r="O14" s="17">
        <v>2.4809665971100001E-2</v>
      </c>
      <c r="P14" s="17">
        <v>2.08152854218649E-2</v>
      </c>
      <c r="Q14" s="17">
        <v>2.8189337289114699E-2</v>
      </c>
      <c r="R14" s="17"/>
      <c r="S14" s="17">
        <v>1.8531479605648101E-2</v>
      </c>
      <c r="T14" s="17">
        <v>2.4225597729936099E-2</v>
      </c>
      <c r="U14" s="17">
        <v>1.6650012652322601E-2</v>
      </c>
      <c r="V14" s="17">
        <v>2.4697477657059E-2</v>
      </c>
      <c r="W14" s="17">
        <v>1.3726492669018099E-2</v>
      </c>
      <c r="X14" s="17">
        <v>3.0407407027252201E-2</v>
      </c>
      <c r="Y14" s="17">
        <v>2.05445481103637E-2</v>
      </c>
      <c r="Z14" s="17">
        <v>1.25973711301046E-2</v>
      </c>
      <c r="AA14" s="17">
        <v>2.0380327942446302E-2</v>
      </c>
      <c r="AB14" s="17">
        <v>1.6926969853069199E-2</v>
      </c>
      <c r="AC14" s="17">
        <v>2.6814715437205199E-2</v>
      </c>
      <c r="AD14" s="17">
        <v>2.63977153055375E-2</v>
      </c>
      <c r="AE14" s="17"/>
      <c r="AF14" s="17">
        <v>2.3483531262714099E-2</v>
      </c>
      <c r="AG14" s="17">
        <v>1.8299576058253799E-2</v>
      </c>
      <c r="AH14" s="17">
        <v>2.7408846943299401E-2</v>
      </c>
      <c r="AI14" s="17"/>
      <c r="AJ14" s="17">
        <v>2.5080871004558299E-2</v>
      </c>
      <c r="AK14" s="17">
        <v>1.19367343252255E-2</v>
      </c>
      <c r="AL14" s="17">
        <v>1.2658600514466999E-2</v>
      </c>
      <c r="AM14" s="17">
        <v>4.5997995240173298E-2</v>
      </c>
      <c r="AN14" s="17">
        <v>2.5278913165391801E-2</v>
      </c>
      <c r="AO14" s="17"/>
      <c r="AP14" s="17">
        <v>1.71138691345986E-2</v>
      </c>
      <c r="AQ14" s="17">
        <v>1.08869183701243E-2</v>
      </c>
      <c r="AR14" s="17">
        <v>2.88750753888363E-2</v>
      </c>
      <c r="AS14" s="17"/>
      <c r="AT14" s="17">
        <v>2.2955304410992899E-2</v>
      </c>
      <c r="AU14" s="17">
        <v>1.6767193999769999E-2</v>
      </c>
      <c r="AV14" s="17">
        <v>1.90514429585045E-2</v>
      </c>
      <c r="AW14" s="17">
        <v>1.3068603163286899E-2</v>
      </c>
      <c r="AX14" s="17">
        <v>1.65052683588141E-2</v>
      </c>
      <c r="AY14" s="17"/>
      <c r="AZ14" s="17">
        <v>5.5851829771953597E-2</v>
      </c>
      <c r="BA14" s="17">
        <v>2.1238017334325399E-2</v>
      </c>
      <c r="BB14" s="17">
        <v>2.04788047145536E-2</v>
      </c>
      <c r="BC14" s="17">
        <v>1.9463600085260099E-2</v>
      </c>
      <c r="BD14" s="17">
        <v>2.47371809026052E-2</v>
      </c>
      <c r="BE14" s="17">
        <v>2.0590412763448699E-2</v>
      </c>
      <c r="BF14" s="17">
        <v>1.2637704941728599E-2</v>
      </c>
      <c r="BG14" s="17">
        <v>2.64552542643916E-2</v>
      </c>
      <c r="BH14" s="17">
        <v>3.465546562987E-2</v>
      </c>
      <c r="BI14" s="17">
        <v>8.8919890919025406E-3</v>
      </c>
      <c r="BJ14" s="17">
        <v>2.5594799958447201E-2</v>
      </c>
      <c r="BK14" s="17">
        <v>1.21663500653267E-2</v>
      </c>
      <c r="BL14" s="17">
        <v>4.94379287929223E-3</v>
      </c>
      <c r="BM14" s="17">
        <v>0</v>
      </c>
      <c r="BN14" s="17">
        <v>2.1784964950935699E-2</v>
      </c>
      <c r="BO14" s="17">
        <v>0</v>
      </c>
      <c r="BP14" s="17"/>
      <c r="BQ14" s="17">
        <v>6.1575337616676402E-3</v>
      </c>
      <c r="BR14" s="17">
        <v>2.7734584424355401E-2</v>
      </c>
    </row>
    <row r="15" spans="2:70" x14ac:dyDescent="0.35">
      <c r="B15" s="18" t="s">
        <v>141</v>
      </c>
      <c r="C15" s="21">
        <v>0.27400741504582599</v>
      </c>
      <c r="D15" s="21">
        <v>0.293907687689686</v>
      </c>
      <c r="E15" s="21">
        <v>0.25393746698833802</v>
      </c>
      <c r="F15" s="21"/>
      <c r="G15" s="21">
        <v>0.309509215085295</v>
      </c>
      <c r="H15" s="21">
        <v>0.32968543675132</v>
      </c>
      <c r="I15" s="21">
        <v>0.28031782635052999</v>
      </c>
      <c r="J15" s="21">
        <v>0.27269308152097999</v>
      </c>
      <c r="K15" s="21">
        <v>0.21389194373426301</v>
      </c>
      <c r="L15" s="21">
        <v>0.24128577873412099</v>
      </c>
      <c r="M15" s="21"/>
      <c r="N15" s="21">
        <v>0.247409951247061</v>
      </c>
      <c r="O15" s="21">
        <v>0.25892976426116598</v>
      </c>
      <c r="P15" s="21">
        <v>0.29978167228295599</v>
      </c>
      <c r="Q15" s="21">
        <v>0.295316380405168</v>
      </c>
      <c r="R15" s="21"/>
      <c r="S15" s="21">
        <v>0.29597791174246402</v>
      </c>
      <c r="T15" s="21">
        <v>0.23560780894549199</v>
      </c>
      <c r="U15" s="21">
        <v>0.265462578046398</v>
      </c>
      <c r="V15" s="21">
        <v>0.25243169618422501</v>
      </c>
      <c r="W15" s="21">
        <v>0.31371824486680899</v>
      </c>
      <c r="X15" s="21">
        <v>0.308657075497139</v>
      </c>
      <c r="Y15" s="21">
        <v>0.25923564821870498</v>
      </c>
      <c r="Z15" s="21">
        <v>0.298812444517156</v>
      </c>
      <c r="AA15" s="21">
        <v>0.290527067803593</v>
      </c>
      <c r="AB15" s="21">
        <v>0.26473868101305398</v>
      </c>
      <c r="AC15" s="21">
        <v>0.25132614823244598</v>
      </c>
      <c r="AD15" s="21">
        <v>0.24028427183937701</v>
      </c>
      <c r="AE15" s="21"/>
      <c r="AF15" s="21">
        <v>0.31041115463177699</v>
      </c>
      <c r="AG15" s="21">
        <v>0.24980024826844499</v>
      </c>
      <c r="AH15" s="21">
        <v>0.27346526409931299</v>
      </c>
      <c r="AI15" s="21"/>
      <c r="AJ15" s="21">
        <v>0.29634443174848202</v>
      </c>
      <c r="AK15" s="21">
        <v>0.290443202970804</v>
      </c>
      <c r="AL15" s="21">
        <v>0.24453723537677299</v>
      </c>
      <c r="AM15" s="21">
        <v>0.41592551540935302</v>
      </c>
      <c r="AN15" s="21">
        <v>0.24860543541513699</v>
      </c>
      <c r="AO15" s="21"/>
      <c r="AP15" s="21">
        <v>0.31187385652448602</v>
      </c>
      <c r="AQ15" s="21">
        <v>0.25649927647196302</v>
      </c>
      <c r="AR15" s="21">
        <v>0.30488748129426002</v>
      </c>
      <c r="AS15" s="21"/>
      <c r="AT15" s="21">
        <v>0.28510524256092501</v>
      </c>
      <c r="AU15" s="21">
        <v>0.29014637320561298</v>
      </c>
      <c r="AV15" s="21">
        <v>0.27099879182376502</v>
      </c>
      <c r="AW15" s="21">
        <v>0.257138478448873</v>
      </c>
      <c r="AX15" s="21">
        <v>0.31328836451471598</v>
      </c>
      <c r="AY15" s="21"/>
      <c r="AZ15" s="21">
        <v>0.32810866821061602</v>
      </c>
      <c r="BA15" s="21">
        <v>0.25564802995361102</v>
      </c>
      <c r="BB15" s="21">
        <v>0.34250020049535401</v>
      </c>
      <c r="BC15" s="21">
        <v>0.302846399026868</v>
      </c>
      <c r="BD15" s="21">
        <v>0.28173751174492001</v>
      </c>
      <c r="BE15" s="21">
        <v>0.27927432465824398</v>
      </c>
      <c r="BF15" s="21">
        <v>0.29109487131614198</v>
      </c>
      <c r="BG15" s="21">
        <v>0.30785204035828101</v>
      </c>
      <c r="BH15" s="21">
        <v>0.24544937950315401</v>
      </c>
      <c r="BI15" s="21">
        <v>0.28536506012771601</v>
      </c>
      <c r="BJ15" s="21">
        <v>0.26587049434708099</v>
      </c>
      <c r="BK15" s="21">
        <v>0.26157798372784202</v>
      </c>
      <c r="BL15" s="21">
        <v>0.22068875084037501</v>
      </c>
      <c r="BM15" s="21">
        <v>0.21551647086197201</v>
      </c>
      <c r="BN15" s="21">
        <v>0.256974084433153</v>
      </c>
      <c r="BO15" s="21">
        <v>0.206152581168773</v>
      </c>
      <c r="BP15" s="21"/>
      <c r="BQ15" s="21">
        <v>0.29885362899532703</v>
      </c>
      <c r="BR15" s="21">
        <v>0.26357858254111</v>
      </c>
    </row>
    <row r="16" spans="2:70" x14ac:dyDescent="0.35">
      <c r="B16" s="18" t="s">
        <v>142</v>
      </c>
      <c r="C16" s="21">
        <v>0.39064995458229601</v>
      </c>
      <c r="D16" s="21">
        <v>0.37660680557929599</v>
      </c>
      <c r="E16" s="21">
        <v>0.40387502842582701</v>
      </c>
      <c r="F16" s="21"/>
      <c r="G16" s="21">
        <v>0.36115007231019902</v>
      </c>
      <c r="H16" s="21">
        <v>0.37192424865979601</v>
      </c>
      <c r="I16" s="21">
        <v>0.40037315909499699</v>
      </c>
      <c r="J16" s="21">
        <v>0.37062321812878901</v>
      </c>
      <c r="K16" s="21">
        <v>0.45198697095603702</v>
      </c>
      <c r="L16" s="21">
        <v>0.392853561750656</v>
      </c>
      <c r="M16" s="21"/>
      <c r="N16" s="21">
        <v>0.45326540148910199</v>
      </c>
      <c r="O16" s="21">
        <v>0.38306531656040199</v>
      </c>
      <c r="P16" s="21">
        <v>0.35769511006570498</v>
      </c>
      <c r="Q16" s="21">
        <v>0.36014596606403998</v>
      </c>
      <c r="R16" s="21"/>
      <c r="S16" s="21">
        <v>0.39314706789998</v>
      </c>
      <c r="T16" s="21">
        <v>0.42395069763551202</v>
      </c>
      <c r="U16" s="21">
        <v>0.42899330682555697</v>
      </c>
      <c r="V16" s="21">
        <v>0.36407982331168098</v>
      </c>
      <c r="W16" s="21">
        <v>0.33758513647803601</v>
      </c>
      <c r="X16" s="21">
        <v>0.39475312972490301</v>
      </c>
      <c r="Y16" s="21">
        <v>0.35233357564415402</v>
      </c>
      <c r="Z16" s="21">
        <v>0.38691944939205303</v>
      </c>
      <c r="AA16" s="21">
        <v>0.37361273792903399</v>
      </c>
      <c r="AB16" s="21">
        <v>0.41594020538579202</v>
      </c>
      <c r="AC16" s="21">
        <v>0.38004204757666299</v>
      </c>
      <c r="AD16" s="21">
        <v>0.435163802899107</v>
      </c>
      <c r="AE16" s="21"/>
      <c r="AF16" s="21">
        <v>0.34744385247971299</v>
      </c>
      <c r="AG16" s="21">
        <v>0.44378258508330698</v>
      </c>
      <c r="AH16" s="21">
        <v>0.32314108273437298</v>
      </c>
      <c r="AI16" s="21"/>
      <c r="AJ16" s="21">
        <v>0.37128961145328299</v>
      </c>
      <c r="AK16" s="21">
        <v>0.39161000819778702</v>
      </c>
      <c r="AL16" s="21">
        <v>0.44602404277741697</v>
      </c>
      <c r="AM16" s="21">
        <v>0.333224439965911</v>
      </c>
      <c r="AN16" s="21">
        <v>0.35806966254813699</v>
      </c>
      <c r="AO16" s="21"/>
      <c r="AP16" s="21">
        <v>0.346743067299569</v>
      </c>
      <c r="AQ16" s="21">
        <v>0.42491997481646898</v>
      </c>
      <c r="AR16" s="21">
        <v>0.39615054429249702</v>
      </c>
      <c r="AS16" s="21"/>
      <c r="AT16" s="21">
        <v>0.32460179987989402</v>
      </c>
      <c r="AU16" s="21">
        <v>0.39313907582572999</v>
      </c>
      <c r="AV16" s="21">
        <v>0.42686108994571997</v>
      </c>
      <c r="AW16" s="21">
        <v>0.43382670863234901</v>
      </c>
      <c r="AX16" s="21">
        <v>0.31607909004080897</v>
      </c>
      <c r="AY16" s="21"/>
      <c r="AZ16" s="21">
        <v>0.261826234841468</v>
      </c>
      <c r="BA16" s="21">
        <v>0.33382068614438598</v>
      </c>
      <c r="BB16" s="21">
        <v>0.32734253408798403</v>
      </c>
      <c r="BC16" s="21">
        <v>0.35293615437776199</v>
      </c>
      <c r="BD16" s="21">
        <v>0.36410300733540202</v>
      </c>
      <c r="BE16" s="21">
        <v>0.38723112920000502</v>
      </c>
      <c r="BF16" s="21">
        <v>0.35459688513590598</v>
      </c>
      <c r="BG16" s="21">
        <v>0.38713051337449</v>
      </c>
      <c r="BH16" s="21">
        <v>0.44272237816319099</v>
      </c>
      <c r="BI16" s="21">
        <v>0.37143177551420098</v>
      </c>
      <c r="BJ16" s="21">
        <v>0.42334639315268102</v>
      </c>
      <c r="BK16" s="21">
        <v>0.43870947162818502</v>
      </c>
      <c r="BL16" s="21">
        <v>0.50271396497538501</v>
      </c>
      <c r="BM16" s="21">
        <v>0.37839438971064399</v>
      </c>
      <c r="BN16" s="21">
        <v>0.47215366197251701</v>
      </c>
      <c r="BO16" s="21">
        <v>0.54356189868533999</v>
      </c>
      <c r="BP16" s="21"/>
      <c r="BQ16" s="21">
        <v>0.418432917351585</v>
      </c>
      <c r="BR16" s="21">
        <v>0.38397376434744301</v>
      </c>
    </row>
    <row r="17" spans="2:70" x14ac:dyDescent="0.35">
      <c r="B17" s="18" t="s">
        <v>143</v>
      </c>
      <c r="C17" s="22">
        <v>-0.11664253953647</v>
      </c>
      <c r="D17" s="22">
        <v>-8.2699117889609999E-2</v>
      </c>
      <c r="E17" s="22">
        <v>-0.14993756143748899</v>
      </c>
      <c r="F17" s="22"/>
      <c r="G17" s="22">
        <v>-5.1640857224904302E-2</v>
      </c>
      <c r="H17" s="22">
        <v>-4.2238811908475803E-2</v>
      </c>
      <c r="I17" s="22">
        <v>-0.120055332744467</v>
      </c>
      <c r="J17" s="22">
        <v>-9.7930136607809096E-2</v>
      </c>
      <c r="K17" s="22">
        <v>-0.238095027221774</v>
      </c>
      <c r="L17" s="22">
        <v>-0.15156778301653501</v>
      </c>
      <c r="M17" s="22"/>
      <c r="N17" s="22">
        <v>-0.20585545024203999</v>
      </c>
      <c r="O17" s="22">
        <v>-0.12413555229923599</v>
      </c>
      <c r="P17" s="22">
        <v>-5.7913437782748697E-2</v>
      </c>
      <c r="Q17" s="22">
        <v>-6.4829585658872396E-2</v>
      </c>
      <c r="R17" s="22"/>
      <c r="S17" s="22">
        <v>-9.7169156157515396E-2</v>
      </c>
      <c r="T17" s="22">
        <v>-0.188342888690019</v>
      </c>
      <c r="U17" s="22">
        <v>-0.163530728779158</v>
      </c>
      <c r="V17" s="22">
        <v>-0.111648127127456</v>
      </c>
      <c r="W17" s="22">
        <v>-2.38668916112274E-2</v>
      </c>
      <c r="X17" s="22">
        <v>-8.6096054227763702E-2</v>
      </c>
      <c r="Y17" s="22">
        <v>-9.3097927425448604E-2</v>
      </c>
      <c r="Z17" s="22">
        <v>-8.8107004874896297E-2</v>
      </c>
      <c r="AA17" s="22">
        <v>-8.3085670125441102E-2</v>
      </c>
      <c r="AB17" s="22">
        <v>-0.15120152437273801</v>
      </c>
      <c r="AC17" s="22">
        <v>-0.12871589934421801</v>
      </c>
      <c r="AD17" s="22">
        <v>-0.19487953105972999</v>
      </c>
      <c r="AE17" s="22"/>
      <c r="AF17" s="22">
        <v>-3.7032697847936197E-2</v>
      </c>
      <c r="AG17" s="22">
        <v>-0.19398233681486099</v>
      </c>
      <c r="AH17" s="22">
        <v>-4.9675818635060202E-2</v>
      </c>
      <c r="AI17" s="22"/>
      <c r="AJ17" s="22">
        <v>-7.4945179704800899E-2</v>
      </c>
      <c r="AK17" s="22">
        <v>-0.101166805226982</v>
      </c>
      <c r="AL17" s="22">
        <v>-0.20148680740064401</v>
      </c>
      <c r="AM17" s="22">
        <v>8.2701075443441893E-2</v>
      </c>
      <c r="AN17" s="22">
        <v>-0.109464227133</v>
      </c>
      <c r="AO17" s="22"/>
      <c r="AP17" s="22">
        <v>-3.4869210775082503E-2</v>
      </c>
      <c r="AQ17" s="22">
        <v>-0.16842069834450599</v>
      </c>
      <c r="AR17" s="22">
        <v>-9.1263062998237096E-2</v>
      </c>
      <c r="AS17" s="22"/>
      <c r="AT17" s="22">
        <v>-3.9496557318969103E-2</v>
      </c>
      <c r="AU17" s="22">
        <v>-0.102992702620117</v>
      </c>
      <c r="AV17" s="22">
        <v>-0.15586229812195501</v>
      </c>
      <c r="AW17" s="22">
        <v>-0.17668823018347499</v>
      </c>
      <c r="AX17" s="22">
        <v>-2.7907255260928901E-3</v>
      </c>
      <c r="AY17" s="22"/>
      <c r="AZ17" s="22">
        <v>6.6282433369148394E-2</v>
      </c>
      <c r="BA17" s="22">
        <v>-7.81726561907755E-2</v>
      </c>
      <c r="BB17" s="22">
        <v>1.51576664073707E-2</v>
      </c>
      <c r="BC17" s="22">
        <v>-5.0089755350894001E-2</v>
      </c>
      <c r="BD17" s="22">
        <v>-8.2365495590482202E-2</v>
      </c>
      <c r="BE17" s="22">
        <v>-0.107956804541761</v>
      </c>
      <c r="BF17" s="22">
        <v>-6.3502013819763406E-2</v>
      </c>
      <c r="BG17" s="22">
        <v>-7.9278473016209397E-2</v>
      </c>
      <c r="BH17" s="22">
        <v>-0.197272998660037</v>
      </c>
      <c r="BI17" s="22">
        <v>-8.6066715386485096E-2</v>
      </c>
      <c r="BJ17" s="22">
        <v>-0.15747589880560001</v>
      </c>
      <c r="BK17" s="22">
        <v>-0.177131487900344</v>
      </c>
      <c r="BL17" s="22">
        <v>-0.28202521413501003</v>
      </c>
      <c r="BM17" s="22">
        <v>-0.162877918848673</v>
      </c>
      <c r="BN17" s="22">
        <v>-0.21517957753936401</v>
      </c>
      <c r="BO17" s="22">
        <v>-0.337409317516566</v>
      </c>
      <c r="BP17" s="22"/>
      <c r="BQ17" s="22">
        <v>-0.119579288356258</v>
      </c>
      <c r="BR17" s="22">
        <v>-0.120395181806333</v>
      </c>
    </row>
    <row r="18" spans="2:70" x14ac:dyDescent="0.35">
      <c r="B18" s="16"/>
    </row>
    <row r="19" spans="2:70" x14ac:dyDescent="0.35">
      <c r="B19" t="s">
        <v>98</v>
      </c>
    </row>
    <row r="20" spans="2:70" x14ac:dyDescent="0.35">
      <c r="B20" t="s">
        <v>99</v>
      </c>
    </row>
    <row r="22" spans="2:70" x14ac:dyDescent="0.35">
      <c r="B22" s="8" t="str">
        <f>HYPERLINK("#'Contents'!A1", "Return to Contents")</f>
        <v>Return to Contents</v>
      </c>
    </row>
  </sheetData>
  <mergeCells count="11">
    <mergeCell ref="BQ5:BR5"/>
    <mergeCell ref="D5:E5"/>
    <mergeCell ref="G5:L5"/>
    <mergeCell ref="N5:Q5"/>
    <mergeCell ref="S5:AD5"/>
    <mergeCell ref="AF5:AH5"/>
    <mergeCell ref="D2:BJ2"/>
    <mergeCell ref="AJ5:AN5"/>
    <mergeCell ref="AP5:AR5"/>
    <mergeCell ref="AT5:AX5"/>
    <mergeCell ref="AZ5:BO5"/>
  </mergeCells>
  <pageMargins left="0.7" right="0.7" top="0.75" bottom="0.75" header="0.3" footer="0.3"/>
  <pageSetup paperSize="9" orientation="portrait" horizontalDpi="300" verticalDpi="300"/>
  <drawing r:id="rId1"/>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dimension ref="B2:O17"/>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15" width="20.7265625" customWidth="1"/>
  </cols>
  <sheetData>
    <row r="2" spans="2:15" ht="40" customHeight="1" x14ac:dyDescent="0.35">
      <c r="D2" s="29" t="s">
        <v>380</v>
      </c>
      <c r="E2" s="26"/>
      <c r="F2" s="26"/>
      <c r="G2" s="26"/>
      <c r="H2" s="26"/>
      <c r="I2" s="26"/>
      <c r="J2" s="26"/>
      <c r="K2" s="26"/>
      <c r="L2" s="26"/>
      <c r="M2" s="26"/>
      <c r="N2" s="26"/>
      <c r="O2" s="26"/>
    </row>
    <row r="6" spans="2:15" ht="50.15" customHeight="1" x14ac:dyDescent="0.35">
      <c r="B6" s="20" t="s">
        <v>15</v>
      </c>
      <c r="C6" s="20" t="s">
        <v>365</v>
      </c>
      <c r="D6" s="20" t="s">
        <v>366</v>
      </c>
      <c r="E6" s="20" t="s">
        <v>367</v>
      </c>
      <c r="F6" s="20" t="s">
        <v>368</v>
      </c>
      <c r="G6" s="20" t="s">
        <v>369</v>
      </c>
      <c r="H6" s="20" t="s">
        <v>370</v>
      </c>
      <c r="I6" s="20" t="s">
        <v>371</v>
      </c>
      <c r="J6" s="20" t="s">
        <v>372</v>
      </c>
      <c r="K6" s="20" t="s">
        <v>373</v>
      </c>
      <c r="L6" s="20" t="s">
        <v>374</v>
      </c>
      <c r="M6" s="20" t="s">
        <v>375</v>
      </c>
      <c r="N6" s="20" t="s">
        <v>376</v>
      </c>
    </row>
    <row r="7" spans="2:15" x14ac:dyDescent="0.35">
      <c r="B7" s="18" t="s">
        <v>377</v>
      </c>
      <c r="C7" s="17">
        <v>9.2239225458513194E-2</v>
      </c>
      <c r="D7" s="17">
        <v>9.4808495648895805E-2</v>
      </c>
      <c r="E7" s="17">
        <v>2.5773849827818399E-2</v>
      </c>
      <c r="F7" s="17">
        <v>8.6170443710583203E-2</v>
      </c>
      <c r="G7" s="17">
        <v>8.4762076745824297E-2</v>
      </c>
      <c r="H7" s="17">
        <v>3.2431870806046099E-2</v>
      </c>
      <c r="I7" s="17">
        <v>4.9684934206745197E-2</v>
      </c>
      <c r="J7" s="17">
        <v>9.6419024893895505E-2</v>
      </c>
      <c r="K7" s="17">
        <v>5.08785356089137E-2</v>
      </c>
      <c r="L7" s="17">
        <v>0.14035065312183001</v>
      </c>
      <c r="M7" s="17">
        <v>3.4151321342994402E-2</v>
      </c>
      <c r="N7" s="17">
        <v>4.2974776212211602E-2</v>
      </c>
    </row>
    <row r="8" spans="2:15" x14ac:dyDescent="0.35">
      <c r="B8" s="18" t="s">
        <v>378</v>
      </c>
      <c r="C8" s="17">
        <v>0.46379045114691703</v>
      </c>
      <c r="D8" s="17">
        <v>0.45458097180500601</v>
      </c>
      <c r="E8" s="17">
        <v>0.115380123111336</v>
      </c>
      <c r="F8" s="17">
        <v>0.45479274975380202</v>
      </c>
      <c r="G8" s="17">
        <v>0.51084698682136298</v>
      </c>
      <c r="H8" s="17">
        <v>0.149720394244509</v>
      </c>
      <c r="I8" s="17">
        <v>0.24958404727575001</v>
      </c>
      <c r="J8" s="17">
        <v>0.52037142453893104</v>
      </c>
      <c r="K8" s="17">
        <v>0.45224820162770601</v>
      </c>
      <c r="L8" s="17">
        <v>0.53198335753187997</v>
      </c>
      <c r="M8" s="17">
        <v>0.18219628354607001</v>
      </c>
      <c r="N8" s="17">
        <v>0.178365966194166</v>
      </c>
    </row>
    <row r="9" spans="2:15" ht="29" x14ac:dyDescent="0.35">
      <c r="B9" s="18" t="s">
        <v>379</v>
      </c>
      <c r="C9" s="17">
        <v>0.39577925979035999</v>
      </c>
      <c r="D9" s="17">
        <v>0.408589398255569</v>
      </c>
      <c r="E9" s="17">
        <v>0.79634426859024698</v>
      </c>
      <c r="F9" s="17">
        <v>0.41220673812180503</v>
      </c>
      <c r="G9" s="17">
        <v>0.36067641836953201</v>
      </c>
      <c r="H9" s="17">
        <v>0.76506651633516698</v>
      </c>
      <c r="I9" s="17">
        <v>0.64517576693444301</v>
      </c>
      <c r="J9" s="17">
        <v>0.34383810010636601</v>
      </c>
      <c r="K9" s="17">
        <v>0.44863270064926902</v>
      </c>
      <c r="L9" s="17">
        <v>0.28845499123524498</v>
      </c>
      <c r="M9" s="17">
        <v>0.73443783851392896</v>
      </c>
      <c r="N9" s="17">
        <v>0.73219795776955399</v>
      </c>
    </row>
    <row r="10" spans="2:15" x14ac:dyDescent="0.35">
      <c r="B10" s="18" t="s">
        <v>129</v>
      </c>
      <c r="C10" s="17">
        <v>4.8191063604209397E-2</v>
      </c>
      <c r="D10" s="17">
        <v>4.20211342905292E-2</v>
      </c>
      <c r="E10" s="17">
        <v>6.2501758470598898E-2</v>
      </c>
      <c r="F10" s="17">
        <v>4.6830068413809503E-2</v>
      </c>
      <c r="G10" s="17">
        <v>4.3714518063280999E-2</v>
      </c>
      <c r="H10" s="17">
        <v>5.2781218614277398E-2</v>
      </c>
      <c r="I10" s="17">
        <v>5.5555251583061502E-2</v>
      </c>
      <c r="J10" s="17">
        <v>3.93714504608072E-2</v>
      </c>
      <c r="K10" s="17">
        <v>4.8240562114111402E-2</v>
      </c>
      <c r="L10" s="17">
        <v>3.92109981110461E-2</v>
      </c>
      <c r="M10" s="17">
        <v>4.9214556597007297E-2</v>
      </c>
      <c r="N10" s="17">
        <v>4.6461299824068603E-2</v>
      </c>
    </row>
    <row r="11" spans="2:15" x14ac:dyDescent="0.35">
      <c r="B11" s="16"/>
      <c r="C11" s="16"/>
      <c r="D11" s="16"/>
      <c r="E11" s="16"/>
      <c r="F11" s="16"/>
      <c r="G11" s="16"/>
      <c r="H11" s="16"/>
      <c r="I11" s="16"/>
      <c r="J11" s="16"/>
      <c r="K11" s="16"/>
      <c r="L11" s="16"/>
      <c r="M11" s="16"/>
      <c r="N11" s="16"/>
    </row>
    <row r="12" spans="2:15" x14ac:dyDescent="0.35">
      <c r="B12" t="s">
        <v>98</v>
      </c>
    </row>
    <row r="13" spans="2:15" x14ac:dyDescent="0.35">
      <c r="B13" t="s">
        <v>99</v>
      </c>
    </row>
    <row r="17" spans="2:2" x14ac:dyDescent="0.35">
      <c r="B17" s="8" t="str">
        <f>HYPERLINK("#'Contents'!A1", "Return to Contents")</f>
        <v>Return to Contents</v>
      </c>
    </row>
  </sheetData>
  <mergeCells count="1">
    <mergeCell ref="D2:O2"/>
  </mergeCells>
  <pageMargins left="0.7" right="0.7" top="0.75" bottom="0.75" header="0.3" footer="0.3"/>
  <pageSetup paperSize="9" orientation="portrait" horizontalDpi="300" verticalDpi="300"/>
  <drawing r:id="rId1"/>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dimension ref="B2:BR17"/>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67" width="10.7265625" customWidth="1"/>
    <col min="68" max="68" width="2.1796875" customWidth="1"/>
    <col min="69" max="70" width="10.7265625" customWidth="1"/>
    <col min="71" max="71" width="2.1796875" customWidth="1"/>
  </cols>
  <sheetData>
    <row r="2" spans="2:70" ht="40" customHeight="1" x14ac:dyDescent="0.35">
      <c r="D2" s="29" t="s">
        <v>381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row>
    <row r="5" spans="2:70" ht="30" customHeight="1" x14ac:dyDescent="0.35">
      <c r="B5" s="15"/>
      <c r="C5" s="15"/>
      <c r="D5" s="30" t="s">
        <v>74</v>
      </c>
      <c r="E5" s="30"/>
      <c r="F5" s="15"/>
      <c r="G5" s="30" t="s">
        <v>75</v>
      </c>
      <c r="H5" s="30"/>
      <c r="I5" s="30"/>
      <c r="J5" s="30"/>
      <c r="K5" s="30"/>
      <c r="L5" s="30"/>
      <c r="M5" s="15"/>
      <c r="N5" s="30" t="s">
        <v>76</v>
      </c>
      <c r="O5" s="30"/>
      <c r="P5" s="30"/>
      <c r="Q5" s="30"/>
      <c r="R5" s="15"/>
      <c r="S5" s="30" t="s">
        <v>77</v>
      </c>
      <c r="T5" s="30"/>
      <c r="U5" s="30"/>
      <c r="V5" s="30"/>
      <c r="W5" s="30"/>
      <c r="X5" s="30"/>
      <c r="Y5" s="30"/>
      <c r="Z5" s="30"/>
      <c r="AA5" s="30"/>
      <c r="AB5" s="30"/>
      <c r="AC5" s="30"/>
      <c r="AD5" s="30"/>
      <c r="AE5" s="15"/>
      <c r="AF5" s="30" t="s">
        <v>78</v>
      </c>
      <c r="AG5" s="30"/>
      <c r="AH5" s="30"/>
      <c r="AI5" s="15"/>
      <c r="AJ5" s="30" t="s">
        <v>79</v>
      </c>
      <c r="AK5" s="30"/>
      <c r="AL5" s="30"/>
      <c r="AM5" s="30"/>
      <c r="AN5" s="30"/>
      <c r="AO5" s="15"/>
      <c r="AP5" s="30" t="s">
        <v>80</v>
      </c>
      <c r="AQ5" s="30"/>
      <c r="AR5" s="30"/>
      <c r="AS5" s="15"/>
      <c r="AT5" s="30" t="s">
        <v>81</v>
      </c>
      <c r="AU5" s="30"/>
      <c r="AV5" s="30"/>
      <c r="AW5" s="30"/>
      <c r="AX5" s="30"/>
      <c r="AY5" s="15"/>
      <c r="AZ5" s="30" t="s">
        <v>82</v>
      </c>
      <c r="BA5" s="30"/>
      <c r="BB5" s="30"/>
      <c r="BC5" s="30"/>
      <c r="BD5" s="30"/>
      <c r="BE5" s="30"/>
      <c r="BF5" s="30"/>
      <c r="BG5" s="30"/>
      <c r="BH5" s="30"/>
      <c r="BI5" s="30"/>
      <c r="BJ5" s="30"/>
      <c r="BK5" s="30"/>
      <c r="BL5" s="30"/>
      <c r="BM5" s="30"/>
      <c r="BN5" s="30"/>
      <c r="BO5" s="30"/>
      <c r="BP5" s="15"/>
      <c r="BQ5" s="30" t="s">
        <v>83</v>
      </c>
      <c r="BR5" s="30"/>
    </row>
    <row r="6" spans="2:7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46</v>
      </c>
      <c r="AQ6" s="12" t="s">
        <v>47</v>
      </c>
      <c r="AR6" s="12" t="s">
        <v>50</v>
      </c>
      <c r="AT6" s="12" t="s">
        <v>51</v>
      </c>
      <c r="AU6" s="12" t="s">
        <v>52</v>
      </c>
      <c r="AV6" s="12" t="s">
        <v>53</v>
      </c>
      <c r="AW6" s="12" t="s">
        <v>54</v>
      </c>
      <c r="AX6" s="12" t="s">
        <v>55</v>
      </c>
      <c r="AZ6" s="12" t="s">
        <v>56</v>
      </c>
      <c r="BA6" s="12" t="s">
        <v>57</v>
      </c>
      <c r="BB6" s="12" t="s">
        <v>58</v>
      </c>
      <c r="BC6" s="12" t="s">
        <v>59</v>
      </c>
      <c r="BD6" s="12" t="s">
        <v>60</v>
      </c>
      <c r="BE6" s="12" t="s">
        <v>61</v>
      </c>
      <c r="BF6" s="12" t="s">
        <v>62</v>
      </c>
      <c r="BG6" s="12" t="s">
        <v>63</v>
      </c>
      <c r="BH6" s="12" t="s">
        <v>64</v>
      </c>
      <c r="BI6" s="12" t="s">
        <v>65</v>
      </c>
      <c r="BJ6" s="12" t="s">
        <v>66</v>
      </c>
      <c r="BK6" s="12" t="s">
        <v>67</v>
      </c>
      <c r="BL6" s="12" t="s">
        <v>68</v>
      </c>
      <c r="BM6" s="12" t="s">
        <v>69</v>
      </c>
      <c r="BN6" s="12" t="s">
        <v>70</v>
      </c>
      <c r="BO6" s="12" t="s">
        <v>71</v>
      </c>
      <c r="BQ6" s="12" t="s">
        <v>72</v>
      </c>
      <c r="BR6" s="12" t="s">
        <v>73</v>
      </c>
    </row>
    <row r="7" spans="2:70" ht="30" customHeight="1" x14ac:dyDescent="0.35">
      <c r="B7" s="10" t="s">
        <v>19</v>
      </c>
      <c r="C7" s="10">
        <v>4012</v>
      </c>
      <c r="D7" s="10">
        <v>1971</v>
      </c>
      <c r="E7" s="10">
        <v>2028</v>
      </c>
      <c r="F7" s="10"/>
      <c r="G7" s="10">
        <v>497</v>
      </c>
      <c r="H7" s="10">
        <v>704</v>
      </c>
      <c r="I7" s="10">
        <v>694</v>
      </c>
      <c r="J7" s="10">
        <v>693</v>
      </c>
      <c r="K7" s="10">
        <v>571</v>
      </c>
      <c r="L7" s="10">
        <v>853</v>
      </c>
      <c r="M7" s="10"/>
      <c r="N7" s="10">
        <v>1178</v>
      </c>
      <c r="O7" s="10">
        <v>1131</v>
      </c>
      <c r="P7" s="10">
        <v>781</v>
      </c>
      <c r="Q7" s="10">
        <v>909</v>
      </c>
      <c r="R7" s="10"/>
      <c r="S7" s="10">
        <v>563</v>
      </c>
      <c r="T7" s="10">
        <v>553</v>
      </c>
      <c r="U7" s="10">
        <v>314</v>
      </c>
      <c r="V7" s="10">
        <v>343</v>
      </c>
      <c r="W7" s="10">
        <v>293</v>
      </c>
      <c r="X7" s="10">
        <v>376</v>
      </c>
      <c r="Y7" s="10">
        <v>336</v>
      </c>
      <c r="Z7" s="10">
        <v>171</v>
      </c>
      <c r="AA7" s="10">
        <v>447</v>
      </c>
      <c r="AB7" s="10">
        <v>337</v>
      </c>
      <c r="AC7" s="10">
        <v>188</v>
      </c>
      <c r="AD7" s="10">
        <v>91</v>
      </c>
      <c r="AE7" s="10"/>
      <c r="AF7" s="10">
        <v>1421</v>
      </c>
      <c r="AG7" s="10">
        <v>1665</v>
      </c>
      <c r="AH7" s="10">
        <v>577</v>
      </c>
      <c r="AI7" s="10"/>
      <c r="AJ7" s="10">
        <v>1433</v>
      </c>
      <c r="AK7" s="10">
        <v>1082</v>
      </c>
      <c r="AL7" s="10">
        <v>299</v>
      </c>
      <c r="AM7" s="10">
        <v>42</v>
      </c>
      <c r="AN7" s="10">
        <v>541</v>
      </c>
      <c r="AO7" s="10"/>
      <c r="AP7" s="10">
        <v>878</v>
      </c>
      <c r="AQ7" s="10">
        <v>1369</v>
      </c>
      <c r="AR7" s="10">
        <v>264</v>
      </c>
      <c r="AS7" s="10"/>
      <c r="AT7" s="10">
        <v>929</v>
      </c>
      <c r="AU7" s="10">
        <v>932</v>
      </c>
      <c r="AV7" s="10">
        <v>1096</v>
      </c>
      <c r="AW7" s="10">
        <v>455</v>
      </c>
      <c r="AX7" s="10">
        <v>62</v>
      </c>
      <c r="AY7" s="10"/>
      <c r="AZ7" s="10">
        <v>33</v>
      </c>
      <c r="BA7" s="10">
        <v>185</v>
      </c>
      <c r="BB7" s="10">
        <v>256</v>
      </c>
      <c r="BC7" s="10">
        <v>269</v>
      </c>
      <c r="BD7" s="10">
        <v>403</v>
      </c>
      <c r="BE7" s="10">
        <v>436</v>
      </c>
      <c r="BF7" s="10">
        <v>391</v>
      </c>
      <c r="BG7" s="10">
        <v>312</v>
      </c>
      <c r="BH7" s="10">
        <v>253</v>
      </c>
      <c r="BI7" s="10">
        <v>211</v>
      </c>
      <c r="BJ7" s="10">
        <v>336</v>
      </c>
      <c r="BK7" s="10">
        <v>187</v>
      </c>
      <c r="BL7" s="10">
        <v>180</v>
      </c>
      <c r="BM7" s="10">
        <v>103</v>
      </c>
      <c r="BN7" s="10">
        <v>95</v>
      </c>
      <c r="BO7" s="10">
        <v>161</v>
      </c>
      <c r="BP7" s="10"/>
      <c r="BQ7" s="10">
        <v>1235</v>
      </c>
      <c r="BR7" s="10">
        <v>2665</v>
      </c>
    </row>
    <row r="8" spans="2:70" ht="30" customHeight="1" x14ac:dyDescent="0.35">
      <c r="B8" s="11" t="s">
        <v>20</v>
      </c>
      <c r="C8" s="11">
        <v>4012</v>
      </c>
      <c r="D8" s="11">
        <v>1975</v>
      </c>
      <c r="E8" s="11">
        <v>2024</v>
      </c>
      <c r="F8" s="11"/>
      <c r="G8" s="11">
        <v>558</v>
      </c>
      <c r="H8" s="11">
        <v>682</v>
      </c>
      <c r="I8" s="11">
        <v>685</v>
      </c>
      <c r="J8" s="11">
        <v>686</v>
      </c>
      <c r="K8" s="11">
        <v>562</v>
      </c>
      <c r="L8" s="11">
        <v>839</v>
      </c>
      <c r="M8" s="11"/>
      <c r="N8" s="11">
        <v>1080</v>
      </c>
      <c r="O8" s="11">
        <v>1039</v>
      </c>
      <c r="P8" s="11">
        <v>880</v>
      </c>
      <c r="Q8" s="11">
        <v>1000</v>
      </c>
      <c r="R8" s="11"/>
      <c r="S8" s="11">
        <v>562</v>
      </c>
      <c r="T8" s="11">
        <v>522</v>
      </c>
      <c r="U8" s="11">
        <v>321</v>
      </c>
      <c r="V8" s="11">
        <v>361</v>
      </c>
      <c r="W8" s="11">
        <v>281</v>
      </c>
      <c r="X8" s="11">
        <v>361</v>
      </c>
      <c r="Y8" s="11">
        <v>321</v>
      </c>
      <c r="Z8" s="11">
        <v>160</v>
      </c>
      <c r="AA8" s="11">
        <v>441</v>
      </c>
      <c r="AB8" s="11">
        <v>361</v>
      </c>
      <c r="AC8" s="11">
        <v>201</v>
      </c>
      <c r="AD8" s="11">
        <v>120</v>
      </c>
      <c r="AE8" s="11"/>
      <c r="AF8" s="11">
        <v>1410</v>
      </c>
      <c r="AG8" s="11">
        <v>1629</v>
      </c>
      <c r="AH8" s="11">
        <v>599</v>
      </c>
      <c r="AI8" s="11"/>
      <c r="AJ8" s="11">
        <v>1397</v>
      </c>
      <c r="AK8" s="11">
        <v>1071</v>
      </c>
      <c r="AL8" s="11">
        <v>288</v>
      </c>
      <c r="AM8" s="11">
        <v>45</v>
      </c>
      <c r="AN8" s="11">
        <v>558</v>
      </c>
      <c r="AO8" s="11"/>
      <c r="AP8" s="11">
        <v>856</v>
      </c>
      <c r="AQ8" s="11">
        <v>1358</v>
      </c>
      <c r="AR8" s="11">
        <v>259</v>
      </c>
      <c r="AS8" s="11"/>
      <c r="AT8" s="11">
        <v>961</v>
      </c>
      <c r="AU8" s="11">
        <v>958</v>
      </c>
      <c r="AV8" s="11">
        <v>1056</v>
      </c>
      <c r="AW8" s="11">
        <v>434</v>
      </c>
      <c r="AX8" s="11">
        <v>55</v>
      </c>
      <c r="AY8" s="11"/>
      <c r="AZ8" s="11">
        <v>33</v>
      </c>
      <c r="BA8" s="11">
        <v>186</v>
      </c>
      <c r="BB8" s="11">
        <v>267</v>
      </c>
      <c r="BC8" s="11">
        <v>280</v>
      </c>
      <c r="BD8" s="11">
        <v>416</v>
      </c>
      <c r="BE8" s="11">
        <v>443</v>
      </c>
      <c r="BF8" s="11">
        <v>394</v>
      </c>
      <c r="BG8" s="11">
        <v>314</v>
      </c>
      <c r="BH8" s="11">
        <v>257</v>
      </c>
      <c r="BI8" s="11">
        <v>206</v>
      </c>
      <c r="BJ8" s="11">
        <v>329</v>
      </c>
      <c r="BK8" s="11">
        <v>179</v>
      </c>
      <c r="BL8" s="11">
        <v>174</v>
      </c>
      <c r="BM8" s="11">
        <v>97</v>
      </c>
      <c r="BN8" s="11">
        <v>87</v>
      </c>
      <c r="BO8" s="11">
        <v>148</v>
      </c>
      <c r="BP8" s="11"/>
      <c r="BQ8" s="11">
        <v>1209</v>
      </c>
      <c r="BR8" s="11">
        <v>2688</v>
      </c>
    </row>
    <row r="9" spans="2:70" x14ac:dyDescent="0.35">
      <c r="B9" s="18" t="s">
        <v>377</v>
      </c>
      <c r="C9" s="17">
        <v>9.2239225458513194E-2</v>
      </c>
      <c r="D9" s="17">
        <v>9.3506342161848305E-2</v>
      </c>
      <c r="E9" s="17">
        <v>9.1046424447097304E-2</v>
      </c>
      <c r="F9" s="17"/>
      <c r="G9" s="17">
        <v>7.4473109019097705E-2</v>
      </c>
      <c r="H9" s="17">
        <v>8.8076337138982899E-2</v>
      </c>
      <c r="I9" s="17">
        <v>6.9970599005917497E-2</v>
      </c>
      <c r="J9" s="17">
        <v>8.2228133834149106E-2</v>
      </c>
      <c r="K9" s="17">
        <v>8.7506751854035905E-2</v>
      </c>
      <c r="L9" s="17">
        <v>0.13700101904116799</v>
      </c>
      <c r="M9" s="17"/>
      <c r="N9" s="17">
        <v>0.15134296136973199</v>
      </c>
      <c r="O9" s="17">
        <v>8.36268488277504E-2</v>
      </c>
      <c r="P9" s="17">
        <v>5.96685384013729E-2</v>
      </c>
      <c r="Q9" s="17">
        <v>6.7216764535004095E-2</v>
      </c>
      <c r="R9" s="17"/>
      <c r="S9" s="17">
        <v>0.128045191645377</v>
      </c>
      <c r="T9" s="17">
        <v>9.5793684489863307E-2</v>
      </c>
      <c r="U9" s="17">
        <v>0.10357786679487101</v>
      </c>
      <c r="V9" s="17">
        <v>0.101563571199314</v>
      </c>
      <c r="W9" s="17">
        <v>7.9890768738792903E-2</v>
      </c>
      <c r="X9" s="17">
        <v>7.7235614553220297E-2</v>
      </c>
      <c r="Y9" s="17">
        <v>8.0896851825886296E-2</v>
      </c>
      <c r="Z9" s="17">
        <v>5.5290177601763899E-2</v>
      </c>
      <c r="AA9" s="17">
        <v>7.9431149972224696E-2</v>
      </c>
      <c r="AB9" s="17">
        <v>7.3725677663709799E-2</v>
      </c>
      <c r="AC9" s="17">
        <v>0.11077228802153</v>
      </c>
      <c r="AD9" s="17">
        <v>7.6101075689346501E-2</v>
      </c>
      <c r="AE9" s="17"/>
      <c r="AF9" s="17">
        <v>8.8237136735303104E-2</v>
      </c>
      <c r="AG9" s="17">
        <v>0.120679536873794</v>
      </c>
      <c r="AH9" s="17">
        <v>4.9432617799489098E-2</v>
      </c>
      <c r="AI9" s="17"/>
      <c r="AJ9" s="17">
        <v>0.100298165400172</v>
      </c>
      <c r="AK9" s="17">
        <v>9.2562412833875396E-2</v>
      </c>
      <c r="AL9" s="17">
        <v>0.16929070359889201</v>
      </c>
      <c r="AM9" s="17">
        <v>8.6770895112769794E-2</v>
      </c>
      <c r="AN9" s="17">
        <v>3.6552377511324501E-2</v>
      </c>
      <c r="AO9" s="17"/>
      <c r="AP9" s="17">
        <v>0.10747467490976</v>
      </c>
      <c r="AQ9" s="17">
        <v>9.49273938612505E-2</v>
      </c>
      <c r="AR9" s="17">
        <v>0.128820573594111</v>
      </c>
      <c r="AS9" s="17"/>
      <c r="AT9" s="17">
        <v>5.8328366615336497E-2</v>
      </c>
      <c r="AU9" s="17">
        <v>5.71519910349138E-2</v>
      </c>
      <c r="AV9" s="17">
        <v>0.114138892939223</v>
      </c>
      <c r="AW9" s="17">
        <v>0.165426305670683</v>
      </c>
      <c r="AX9" s="17">
        <v>0.24297770439480701</v>
      </c>
      <c r="AY9" s="17"/>
      <c r="AZ9" s="17">
        <v>5.3718787957640401E-2</v>
      </c>
      <c r="BA9" s="17">
        <v>5.2008359910096398E-2</v>
      </c>
      <c r="BB9" s="17">
        <v>5.27667515518307E-2</v>
      </c>
      <c r="BC9" s="17">
        <v>7.4509832321828701E-2</v>
      </c>
      <c r="BD9" s="17">
        <v>9.0084800305583301E-2</v>
      </c>
      <c r="BE9" s="17">
        <v>7.0984251715795907E-2</v>
      </c>
      <c r="BF9" s="17">
        <v>9.4018364105589003E-2</v>
      </c>
      <c r="BG9" s="17">
        <v>9.1895287763271702E-2</v>
      </c>
      <c r="BH9" s="17">
        <v>9.9244622526346499E-2</v>
      </c>
      <c r="BI9" s="17">
        <v>6.9649425841609103E-2</v>
      </c>
      <c r="BJ9" s="17">
        <v>0.123787365883857</v>
      </c>
      <c r="BK9" s="17">
        <v>0.13256136317452499</v>
      </c>
      <c r="BL9" s="17">
        <v>0.101325450867459</v>
      </c>
      <c r="BM9" s="17">
        <v>8.6120293022820399E-2</v>
      </c>
      <c r="BN9" s="17">
        <v>0.18877827597135399</v>
      </c>
      <c r="BO9" s="17">
        <v>0.19380696674610701</v>
      </c>
      <c r="BP9" s="17"/>
      <c r="BQ9" s="17">
        <v>0.26111095703225901</v>
      </c>
      <c r="BR9" s="17">
        <v>1.8018222302798901E-2</v>
      </c>
    </row>
    <row r="10" spans="2:70" x14ac:dyDescent="0.35">
      <c r="B10" s="18" t="s">
        <v>378</v>
      </c>
      <c r="C10" s="17">
        <v>0.46379045114691703</v>
      </c>
      <c r="D10" s="17">
        <v>0.46252842659986698</v>
      </c>
      <c r="E10" s="17">
        <v>0.46580683872798401</v>
      </c>
      <c r="F10" s="17"/>
      <c r="G10" s="17">
        <v>0.198011311998253</v>
      </c>
      <c r="H10" s="17">
        <v>0.264836934130324</v>
      </c>
      <c r="I10" s="17">
        <v>0.37327723042386701</v>
      </c>
      <c r="J10" s="17">
        <v>0.52791184042128103</v>
      </c>
      <c r="K10" s="17">
        <v>0.63735075204315395</v>
      </c>
      <c r="L10" s="17">
        <v>0.70776521095255396</v>
      </c>
      <c r="M10" s="17"/>
      <c r="N10" s="17">
        <v>0.50873230737188302</v>
      </c>
      <c r="O10" s="17">
        <v>0.49199418243816601</v>
      </c>
      <c r="P10" s="17">
        <v>0.42392536224539201</v>
      </c>
      <c r="Q10" s="17">
        <v>0.41934460190296802</v>
      </c>
      <c r="R10" s="17"/>
      <c r="S10" s="17">
        <v>0.42187605895949898</v>
      </c>
      <c r="T10" s="17">
        <v>0.50491203710169097</v>
      </c>
      <c r="U10" s="17">
        <v>0.44295277761339302</v>
      </c>
      <c r="V10" s="17">
        <v>0.476428930105321</v>
      </c>
      <c r="W10" s="17">
        <v>0.38541127494475502</v>
      </c>
      <c r="X10" s="17">
        <v>0.423812953673321</v>
      </c>
      <c r="Y10" s="17">
        <v>0.43808412693889198</v>
      </c>
      <c r="Z10" s="17">
        <v>0.50735584980448101</v>
      </c>
      <c r="AA10" s="17">
        <v>0.51519119948243297</v>
      </c>
      <c r="AB10" s="17">
        <v>0.54765495317601198</v>
      </c>
      <c r="AC10" s="17">
        <v>0.43819986147217799</v>
      </c>
      <c r="AD10" s="17">
        <v>0.41510362962285402</v>
      </c>
      <c r="AE10" s="17"/>
      <c r="AF10" s="17">
        <v>0.53490809075621304</v>
      </c>
      <c r="AG10" s="17">
        <v>0.51777313857868101</v>
      </c>
      <c r="AH10" s="17">
        <v>0.31102456226177899</v>
      </c>
      <c r="AI10" s="17"/>
      <c r="AJ10" s="17">
        <v>0.56329438331472004</v>
      </c>
      <c r="AK10" s="17">
        <v>0.419307099273317</v>
      </c>
      <c r="AL10" s="17">
        <v>0.54716551058013696</v>
      </c>
      <c r="AM10" s="17">
        <v>0.50536630690009698</v>
      </c>
      <c r="AN10" s="17">
        <v>0.34989889514471501</v>
      </c>
      <c r="AO10" s="17"/>
      <c r="AP10" s="17">
        <v>0.53582330434412795</v>
      </c>
      <c r="AQ10" s="17">
        <v>0.431252256786196</v>
      </c>
      <c r="AR10" s="17">
        <v>0.51860334659352803</v>
      </c>
      <c r="AS10" s="17"/>
      <c r="AT10" s="17">
        <v>0.47817206750711599</v>
      </c>
      <c r="AU10" s="17">
        <v>0.41404466902888898</v>
      </c>
      <c r="AV10" s="17">
        <v>0.46613017480340702</v>
      </c>
      <c r="AW10" s="17">
        <v>0.46893037630658901</v>
      </c>
      <c r="AX10" s="17">
        <v>0.40949767938922499</v>
      </c>
      <c r="AY10" s="17"/>
      <c r="AZ10" s="17">
        <v>0.25835540467398499</v>
      </c>
      <c r="BA10" s="17">
        <v>0.431459234592452</v>
      </c>
      <c r="BB10" s="17">
        <v>0.53774281246389199</v>
      </c>
      <c r="BC10" s="17">
        <v>0.49128175247285299</v>
      </c>
      <c r="BD10" s="17">
        <v>0.43516061175123899</v>
      </c>
      <c r="BE10" s="17">
        <v>0.47187887899360798</v>
      </c>
      <c r="BF10" s="17">
        <v>0.47642808492317301</v>
      </c>
      <c r="BG10" s="17">
        <v>0.50855787045881795</v>
      </c>
      <c r="BH10" s="17">
        <v>0.42506201110041397</v>
      </c>
      <c r="BI10" s="17">
        <v>0.46580809800882</v>
      </c>
      <c r="BJ10" s="17">
        <v>0.39846725065092298</v>
      </c>
      <c r="BK10" s="17">
        <v>0.50179140496735997</v>
      </c>
      <c r="BL10" s="17">
        <v>0.45634219770324502</v>
      </c>
      <c r="BM10" s="17">
        <v>0.44217027409019999</v>
      </c>
      <c r="BN10" s="17">
        <v>0.445445937890317</v>
      </c>
      <c r="BO10" s="17">
        <v>0.440129941280551</v>
      </c>
      <c r="BP10" s="17"/>
      <c r="BQ10" s="17">
        <v>0.50143850205539997</v>
      </c>
      <c r="BR10" s="17">
        <v>0.45407566458973497</v>
      </c>
    </row>
    <row r="11" spans="2:70" ht="29" x14ac:dyDescent="0.35">
      <c r="B11" s="18" t="s">
        <v>379</v>
      </c>
      <c r="C11" s="17">
        <v>0.39577925979035999</v>
      </c>
      <c r="D11" s="17">
        <v>0.39091853991575298</v>
      </c>
      <c r="E11" s="17">
        <v>0.39938454037896298</v>
      </c>
      <c r="F11" s="17"/>
      <c r="G11" s="17">
        <v>0.62398523513284798</v>
      </c>
      <c r="H11" s="17">
        <v>0.57968875282086096</v>
      </c>
      <c r="I11" s="17">
        <v>0.48017488044858597</v>
      </c>
      <c r="J11" s="17">
        <v>0.36111963611855902</v>
      </c>
      <c r="K11" s="17">
        <v>0.25969656224454202</v>
      </c>
      <c r="L11" s="17">
        <v>0.144850678967784</v>
      </c>
      <c r="M11" s="17"/>
      <c r="N11" s="17">
        <v>0.30692697550535902</v>
      </c>
      <c r="O11" s="17">
        <v>0.38467194246067798</v>
      </c>
      <c r="P11" s="17">
        <v>0.45345583418408703</v>
      </c>
      <c r="Q11" s="17">
        <v>0.45560390477498502</v>
      </c>
      <c r="R11" s="17"/>
      <c r="S11" s="17">
        <v>0.37394506607094202</v>
      </c>
      <c r="T11" s="17">
        <v>0.359501540324555</v>
      </c>
      <c r="U11" s="17">
        <v>0.41910607810253597</v>
      </c>
      <c r="V11" s="17">
        <v>0.372851663808348</v>
      </c>
      <c r="W11" s="17">
        <v>0.471821214851321</v>
      </c>
      <c r="X11" s="17">
        <v>0.43095354707824701</v>
      </c>
      <c r="Y11" s="17">
        <v>0.43923921182685899</v>
      </c>
      <c r="Z11" s="17">
        <v>0.39943563339438098</v>
      </c>
      <c r="AA11" s="17">
        <v>0.36185299492787099</v>
      </c>
      <c r="AB11" s="17">
        <v>0.35493118997830497</v>
      </c>
      <c r="AC11" s="17">
        <v>0.42866055309627399</v>
      </c>
      <c r="AD11" s="17">
        <v>0.449854066963701</v>
      </c>
      <c r="AE11" s="17"/>
      <c r="AF11" s="17">
        <v>0.34503973228051998</v>
      </c>
      <c r="AG11" s="17">
        <v>0.32732404855071401</v>
      </c>
      <c r="AH11" s="17">
        <v>0.53469533150447401</v>
      </c>
      <c r="AI11" s="17"/>
      <c r="AJ11" s="17">
        <v>0.30306297028243501</v>
      </c>
      <c r="AK11" s="17">
        <v>0.43946249081030098</v>
      </c>
      <c r="AL11" s="17">
        <v>0.253709592262224</v>
      </c>
      <c r="AM11" s="17">
        <v>0.38728043811575902</v>
      </c>
      <c r="AN11" s="17">
        <v>0.53695618611569595</v>
      </c>
      <c r="AO11" s="17"/>
      <c r="AP11" s="17">
        <v>0.318073131179613</v>
      </c>
      <c r="AQ11" s="17">
        <v>0.42535334271428998</v>
      </c>
      <c r="AR11" s="17">
        <v>0.32053825438644001</v>
      </c>
      <c r="AS11" s="17"/>
      <c r="AT11" s="17">
        <v>0.414440899364589</v>
      </c>
      <c r="AU11" s="17">
        <v>0.48104098402522399</v>
      </c>
      <c r="AV11" s="17">
        <v>0.37283707097607099</v>
      </c>
      <c r="AW11" s="17">
        <v>0.30099553864880602</v>
      </c>
      <c r="AX11" s="17">
        <v>0.27537817048292801</v>
      </c>
      <c r="AY11" s="17"/>
      <c r="AZ11" s="17">
        <v>0.54268385616306603</v>
      </c>
      <c r="BA11" s="17">
        <v>0.42302642073234298</v>
      </c>
      <c r="BB11" s="17">
        <v>0.35358393200152699</v>
      </c>
      <c r="BC11" s="17">
        <v>0.37049907006132499</v>
      </c>
      <c r="BD11" s="17">
        <v>0.42214936957334698</v>
      </c>
      <c r="BE11" s="17">
        <v>0.41162660663277501</v>
      </c>
      <c r="BF11" s="17">
        <v>0.37901994563210101</v>
      </c>
      <c r="BG11" s="17">
        <v>0.37382022797139303</v>
      </c>
      <c r="BH11" s="17">
        <v>0.42574207423764399</v>
      </c>
      <c r="BI11" s="17">
        <v>0.41689676961293698</v>
      </c>
      <c r="BJ11" s="17">
        <v>0.451053532473013</v>
      </c>
      <c r="BK11" s="17">
        <v>0.33761273815173298</v>
      </c>
      <c r="BL11" s="17">
        <v>0.39593962482547401</v>
      </c>
      <c r="BM11" s="17">
        <v>0.43429465919563398</v>
      </c>
      <c r="BN11" s="17">
        <v>0.34616976993891801</v>
      </c>
      <c r="BO11" s="17">
        <v>0.29182714465658</v>
      </c>
      <c r="BP11" s="17"/>
      <c r="BQ11" s="17">
        <v>0.21044207637898099</v>
      </c>
      <c r="BR11" s="17">
        <v>0.48055929950335802</v>
      </c>
    </row>
    <row r="12" spans="2:70" x14ac:dyDescent="0.35">
      <c r="B12" s="18" t="s">
        <v>129</v>
      </c>
      <c r="C12" s="19">
        <v>4.8191063604209397E-2</v>
      </c>
      <c r="D12" s="19">
        <v>5.3046691322532001E-2</v>
      </c>
      <c r="E12" s="19">
        <v>4.37621964459552E-2</v>
      </c>
      <c r="F12" s="19"/>
      <c r="G12" s="19">
        <v>0.103530343849801</v>
      </c>
      <c r="H12" s="19">
        <v>6.7397975909831806E-2</v>
      </c>
      <c r="I12" s="19">
        <v>7.6577290121629601E-2</v>
      </c>
      <c r="J12" s="19">
        <v>2.87403896260108E-2</v>
      </c>
      <c r="K12" s="19">
        <v>1.54459338582679E-2</v>
      </c>
      <c r="L12" s="19">
        <v>1.03830910384945E-2</v>
      </c>
      <c r="M12" s="19"/>
      <c r="N12" s="19">
        <v>3.2997755753026402E-2</v>
      </c>
      <c r="O12" s="19">
        <v>3.97070262734057E-2</v>
      </c>
      <c r="P12" s="19">
        <v>6.2950265169147604E-2</v>
      </c>
      <c r="Q12" s="19">
        <v>5.7834728787042697E-2</v>
      </c>
      <c r="R12" s="19"/>
      <c r="S12" s="19">
        <v>7.61336833241818E-2</v>
      </c>
      <c r="T12" s="19">
        <v>3.9792738083890097E-2</v>
      </c>
      <c r="U12" s="19">
        <v>3.4363277489198998E-2</v>
      </c>
      <c r="V12" s="19">
        <v>4.9155834887016497E-2</v>
      </c>
      <c r="W12" s="19">
        <v>6.2876741465131503E-2</v>
      </c>
      <c r="X12" s="19">
        <v>6.7997884695212105E-2</v>
      </c>
      <c r="Y12" s="19">
        <v>4.1779809408362997E-2</v>
      </c>
      <c r="Z12" s="19">
        <v>3.7918339199374103E-2</v>
      </c>
      <c r="AA12" s="19">
        <v>4.3524655617471299E-2</v>
      </c>
      <c r="AB12" s="19">
        <v>2.36881791819737E-2</v>
      </c>
      <c r="AC12" s="19">
        <v>2.2367297410018399E-2</v>
      </c>
      <c r="AD12" s="19">
        <v>5.8941227724097801E-2</v>
      </c>
      <c r="AE12" s="19"/>
      <c r="AF12" s="19">
        <v>3.1815040227963602E-2</v>
      </c>
      <c r="AG12" s="19">
        <v>3.4223275996810701E-2</v>
      </c>
      <c r="AH12" s="19">
        <v>0.10484748843425799</v>
      </c>
      <c r="AI12" s="19"/>
      <c r="AJ12" s="19">
        <v>3.3344481002672802E-2</v>
      </c>
      <c r="AK12" s="19">
        <v>4.8667997082506798E-2</v>
      </c>
      <c r="AL12" s="19">
        <v>2.9834193558746301E-2</v>
      </c>
      <c r="AM12" s="19">
        <v>2.0582359871374301E-2</v>
      </c>
      <c r="AN12" s="19">
        <v>7.6592541228264394E-2</v>
      </c>
      <c r="AO12" s="19"/>
      <c r="AP12" s="19">
        <v>3.8628889566499097E-2</v>
      </c>
      <c r="AQ12" s="19">
        <v>4.8467006638264302E-2</v>
      </c>
      <c r="AR12" s="19">
        <v>3.20378254259207E-2</v>
      </c>
      <c r="AS12" s="19"/>
      <c r="AT12" s="19">
        <v>4.90586665129586E-2</v>
      </c>
      <c r="AU12" s="19">
        <v>4.7762355910972498E-2</v>
      </c>
      <c r="AV12" s="19">
        <v>4.6893861281298202E-2</v>
      </c>
      <c r="AW12" s="19">
        <v>6.4647779373922104E-2</v>
      </c>
      <c r="AX12" s="19">
        <v>7.2146445733040201E-2</v>
      </c>
      <c r="AY12" s="19"/>
      <c r="AZ12" s="19">
        <v>0.145241951205309</v>
      </c>
      <c r="BA12" s="19">
        <v>9.35059847651077E-2</v>
      </c>
      <c r="BB12" s="19">
        <v>5.5906503982750003E-2</v>
      </c>
      <c r="BC12" s="19">
        <v>6.3709345143993804E-2</v>
      </c>
      <c r="BD12" s="19">
        <v>5.2605218369830398E-2</v>
      </c>
      <c r="BE12" s="19">
        <v>4.5510262657820801E-2</v>
      </c>
      <c r="BF12" s="19">
        <v>5.0533605339136603E-2</v>
      </c>
      <c r="BG12" s="19">
        <v>2.57266138065174E-2</v>
      </c>
      <c r="BH12" s="19">
        <v>4.9951292135595599E-2</v>
      </c>
      <c r="BI12" s="19">
        <v>4.7645706536634497E-2</v>
      </c>
      <c r="BJ12" s="19">
        <v>2.6691850992207399E-2</v>
      </c>
      <c r="BK12" s="19">
        <v>2.8034493706382599E-2</v>
      </c>
      <c r="BL12" s="19">
        <v>4.6392726603822002E-2</v>
      </c>
      <c r="BM12" s="19">
        <v>3.7414773691345403E-2</v>
      </c>
      <c r="BN12" s="19">
        <v>1.9606016199410999E-2</v>
      </c>
      <c r="BO12" s="19">
        <v>7.4235947316762599E-2</v>
      </c>
      <c r="BP12" s="19"/>
      <c r="BQ12" s="19">
        <v>2.70084645333604E-2</v>
      </c>
      <c r="BR12" s="19">
        <v>4.7346813604107502E-2</v>
      </c>
    </row>
    <row r="13" spans="2:70" x14ac:dyDescent="0.35">
      <c r="B13" s="16"/>
    </row>
    <row r="14" spans="2:70" x14ac:dyDescent="0.35">
      <c r="B14" t="s">
        <v>98</v>
      </c>
    </row>
    <row r="15" spans="2:70" x14ac:dyDescent="0.35">
      <c r="B15" t="s">
        <v>99</v>
      </c>
    </row>
    <row r="17" spans="2:2" x14ac:dyDescent="0.35">
      <c r="B17" s="8" t="str">
        <f>HYPERLINK("#'Contents'!A1", "Return to Contents")</f>
        <v>Return to Contents</v>
      </c>
    </row>
  </sheetData>
  <mergeCells count="11">
    <mergeCell ref="BQ5:BR5"/>
    <mergeCell ref="D5:E5"/>
    <mergeCell ref="G5:L5"/>
    <mergeCell ref="N5:Q5"/>
    <mergeCell ref="S5:AD5"/>
    <mergeCell ref="AF5:AH5"/>
    <mergeCell ref="D2:BJ2"/>
    <mergeCell ref="AJ5:AN5"/>
    <mergeCell ref="AP5:AR5"/>
    <mergeCell ref="AT5:AX5"/>
    <mergeCell ref="AZ5:BO5"/>
  </mergeCells>
  <pageMargins left="0.7" right="0.7" top="0.75" bottom="0.75" header="0.3" footer="0.3"/>
  <pageSetup paperSize="9" orientation="portrait" horizontalDpi="300" verticalDpi="300"/>
  <drawing r:id="rId1"/>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dimension ref="B2:BR17"/>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67" width="10.7265625" customWidth="1"/>
    <col min="68" max="68" width="2.1796875" customWidth="1"/>
    <col min="69" max="70" width="10.7265625" customWidth="1"/>
    <col min="71" max="71" width="2.1796875" customWidth="1"/>
  </cols>
  <sheetData>
    <row r="2" spans="2:70" ht="40" customHeight="1" x14ac:dyDescent="0.35">
      <c r="D2" s="29" t="s">
        <v>382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row>
    <row r="5" spans="2:70" ht="30" customHeight="1" x14ac:dyDescent="0.35">
      <c r="B5" s="15"/>
      <c r="C5" s="15"/>
      <c r="D5" s="30" t="s">
        <v>74</v>
      </c>
      <c r="E5" s="30"/>
      <c r="F5" s="15"/>
      <c r="G5" s="30" t="s">
        <v>75</v>
      </c>
      <c r="H5" s="30"/>
      <c r="I5" s="30"/>
      <c r="J5" s="30"/>
      <c r="K5" s="30"/>
      <c r="L5" s="30"/>
      <c r="M5" s="15"/>
      <c r="N5" s="30" t="s">
        <v>76</v>
      </c>
      <c r="O5" s="30"/>
      <c r="P5" s="30"/>
      <c r="Q5" s="30"/>
      <c r="R5" s="15"/>
      <c r="S5" s="30" t="s">
        <v>77</v>
      </c>
      <c r="T5" s="30"/>
      <c r="U5" s="30"/>
      <c r="V5" s="30"/>
      <c r="W5" s="30"/>
      <c r="X5" s="30"/>
      <c r="Y5" s="30"/>
      <c r="Z5" s="30"/>
      <c r="AA5" s="30"/>
      <c r="AB5" s="30"/>
      <c r="AC5" s="30"/>
      <c r="AD5" s="30"/>
      <c r="AE5" s="15"/>
      <c r="AF5" s="30" t="s">
        <v>78</v>
      </c>
      <c r="AG5" s="30"/>
      <c r="AH5" s="30"/>
      <c r="AI5" s="15"/>
      <c r="AJ5" s="30" t="s">
        <v>79</v>
      </c>
      <c r="AK5" s="30"/>
      <c r="AL5" s="30"/>
      <c r="AM5" s="30"/>
      <c r="AN5" s="30"/>
      <c r="AO5" s="15"/>
      <c r="AP5" s="30" t="s">
        <v>80</v>
      </c>
      <c r="AQ5" s="30"/>
      <c r="AR5" s="30"/>
      <c r="AS5" s="15"/>
      <c r="AT5" s="30" t="s">
        <v>81</v>
      </c>
      <c r="AU5" s="30"/>
      <c r="AV5" s="30"/>
      <c r="AW5" s="30"/>
      <c r="AX5" s="30"/>
      <c r="AY5" s="15"/>
      <c r="AZ5" s="30" t="s">
        <v>82</v>
      </c>
      <c r="BA5" s="30"/>
      <c r="BB5" s="30"/>
      <c r="BC5" s="30"/>
      <c r="BD5" s="30"/>
      <c r="BE5" s="30"/>
      <c r="BF5" s="30"/>
      <c r="BG5" s="30"/>
      <c r="BH5" s="30"/>
      <c r="BI5" s="30"/>
      <c r="BJ5" s="30"/>
      <c r="BK5" s="30"/>
      <c r="BL5" s="30"/>
      <c r="BM5" s="30"/>
      <c r="BN5" s="30"/>
      <c r="BO5" s="30"/>
      <c r="BP5" s="15"/>
      <c r="BQ5" s="30" t="s">
        <v>83</v>
      </c>
      <c r="BR5" s="30"/>
    </row>
    <row r="6" spans="2:7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46</v>
      </c>
      <c r="AQ6" s="12" t="s">
        <v>47</v>
      </c>
      <c r="AR6" s="12" t="s">
        <v>50</v>
      </c>
      <c r="AT6" s="12" t="s">
        <v>51</v>
      </c>
      <c r="AU6" s="12" t="s">
        <v>52</v>
      </c>
      <c r="AV6" s="12" t="s">
        <v>53</v>
      </c>
      <c r="AW6" s="12" t="s">
        <v>54</v>
      </c>
      <c r="AX6" s="12" t="s">
        <v>55</v>
      </c>
      <c r="AZ6" s="12" t="s">
        <v>56</v>
      </c>
      <c r="BA6" s="12" t="s">
        <v>57</v>
      </c>
      <c r="BB6" s="12" t="s">
        <v>58</v>
      </c>
      <c r="BC6" s="12" t="s">
        <v>59</v>
      </c>
      <c r="BD6" s="12" t="s">
        <v>60</v>
      </c>
      <c r="BE6" s="12" t="s">
        <v>61</v>
      </c>
      <c r="BF6" s="12" t="s">
        <v>62</v>
      </c>
      <c r="BG6" s="12" t="s">
        <v>63</v>
      </c>
      <c r="BH6" s="12" t="s">
        <v>64</v>
      </c>
      <c r="BI6" s="12" t="s">
        <v>65</v>
      </c>
      <c r="BJ6" s="12" t="s">
        <v>66</v>
      </c>
      <c r="BK6" s="12" t="s">
        <v>67</v>
      </c>
      <c r="BL6" s="12" t="s">
        <v>68</v>
      </c>
      <c r="BM6" s="12" t="s">
        <v>69</v>
      </c>
      <c r="BN6" s="12" t="s">
        <v>70</v>
      </c>
      <c r="BO6" s="12" t="s">
        <v>71</v>
      </c>
      <c r="BQ6" s="12" t="s">
        <v>72</v>
      </c>
      <c r="BR6" s="12" t="s">
        <v>73</v>
      </c>
    </row>
    <row r="7" spans="2:70" ht="30" customHeight="1" x14ac:dyDescent="0.35">
      <c r="B7" s="10" t="s">
        <v>19</v>
      </c>
      <c r="C7" s="10">
        <v>4012</v>
      </c>
      <c r="D7" s="10">
        <v>1971</v>
      </c>
      <c r="E7" s="10">
        <v>2028</v>
      </c>
      <c r="F7" s="10"/>
      <c r="G7" s="10">
        <v>497</v>
      </c>
      <c r="H7" s="10">
        <v>704</v>
      </c>
      <c r="I7" s="10">
        <v>694</v>
      </c>
      <c r="J7" s="10">
        <v>693</v>
      </c>
      <c r="K7" s="10">
        <v>571</v>
      </c>
      <c r="L7" s="10">
        <v>853</v>
      </c>
      <c r="M7" s="10"/>
      <c r="N7" s="10">
        <v>1178</v>
      </c>
      <c r="O7" s="10">
        <v>1131</v>
      </c>
      <c r="P7" s="10">
        <v>781</v>
      </c>
      <c r="Q7" s="10">
        <v>909</v>
      </c>
      <c r="R7" s="10"/>
      <c r="S7" s="10">
        <v>563</v>
      </c>
      <c r="T7" s="10">
        <v>553</v>
      </c>
      <c r="U7" s="10">
        <v>314</v>
      </c>
      <c r="V7" s="10">
        <v>343</v>
      </c>
      <c r="W7" s="10">
        <v>293</v>
      </c>
      <c r="X7" s="10">
        <v>376</v>
      </c>
      <c r="Y7" s="10">
        <v>336</v>
      </c>
      <c r="Z7" s="10">
        <v>171</v>
      </c>
      <c r="AA7" s="10">
        <v>447</v>
      </c>
      <c r="AB7" s="10">
        <v>337</v>
      </c>
      <c r="AC7" s="10">
        <v>188</v>
      </c>
      <c r="AD7" s="10">
        <v>91</v>
      </c>
      <c r="AE7" s="10"/>
      <c r="AF7" s="10">
        <v>1421</v>
      </c>
      <c r="AG7" s="10">
        <v>1665</v>
      </c>
      <c r="AH7" s="10">
        <v>577</v>
      </c>
      <c r="AI7" s="10"/>
      <c r="AJ7" s="10">
        <v>1433</v>
      </c>
      <c r="AK7" s="10">
        <v>1082</v>
      </c>
      <c r="AL7" s="10">
        <v>299</v>
      </c>
      <c r="AM7" s="10">
        <v>42</v>
      </c>
      <c r="AN7" s="10">
        <v>541</v>
      </c>
      <c r="AO7" s="10"/>
      <c r="AP7" s="10">
        <v>878</v>
      </c>
      <c r="AQ7" s="10">
        <v>1369</v>
      </c>
      <c r="AR7" s="10">
        <v>264</v>
      </c>
      <c r="AS7" s="10"/>
      <c r="AT7" s="10">
        <v>929</v>
      </c>
      <c r="AU7" s="10">
        <v>932</v>
      </c>
      <c r="AV7" s="10">
        <v>1096</v>
      </c>
      <c r="AW7" s="10">
        <v>455</v>
      </c>
      <c r="AX7" s="10">
        <v>62</v>
      </c>
      <c r="AY7" s="10"/>
      <c r="AZ7" s="10">
        <v>33</v>
      </c>
      <c r="BA7" s="10">
        <v>185</v>
      </c>
      <c r="BB7" s="10">
        <v>256</v>
      </c>
      <c r="BC7" s="10">
        <v>269</v>
      </c>
      <c r="BD7" s="10">
        <v>403</v>
      </c>
      <c r="BE7" s="10">
        <v>436</v>
      </c>
      <c r="BF7" s="10">
        <v>391</v>
      </c>
      <c r="BG7" s="10">
        <v>312</v>
      </c>
      <c r="BH7" s="10">
        <v>253</v>
      </c>
      <c r="BI7" s="10">
        <v>211</v>
      </c>
      <c r="BJ7" s="10">
        <v>336</v>
      </c>
      <c r="BK7" s="10">
        <v>187</v>
      </c>
      <c r="BL7" s="10">
        <v>180</v>
      </c>
      <c r="BM7" s="10">
        <v>103</v>
      </c>
      <c r="BN7" s="10">
        <v>95</v>
      </c>
      <c r="BO7" s="10">
        <v>161</v>
      </c>
      <c r="BP7" s="10"/>
      <c r="BQ7" s="10">
        <v>1235</v>
      </c>
      <c r="BR7" s="10">
        <v>2665</v>
      </c>
    </row>
    <row r="8" spans="2:70" ht="30" customHeight="1" x14ac:dyDescent="0.35">
      <c r="B8" s="11" t="s">
        <v>20</v>
      </c>
      <c r="C8" s="11">
        <v>4012</v>
      </c>
      <c r="D8" s="11">
        <v>1975</v>
      </c>
      <c r="E8" s="11">
        <v>2024</v>
      </c>
      <c r="F8" s="11"/>
      <c r="G8" s="11">
        <v>558</v>
      </c>
      <c r="H8" s="11">
        <v>682</v>
      </c>
      <c r="I8" s="11">
        <v>685</v>
      </c>
      <c r="J8" s="11">
        <v>686</v>
      </c>
      <c r="K8" s="11">
        <v>562</v>
      </c>
      <c r="L8" s="11">
        <v>839</v>
      </c>
      <c r="M8" s="11"/>
      <c r="N8" s="11">
        <v>1080</v>
      </c>
      <c r="O8" s="11">
        <v>1039</v>
      </c>
      <c r="P8" s="11">
        <v>880</v>
      </c>
      <c r="Q8" s="11">
        <v>1000</v>
      </c>
      <c r="R8" s="11"/>
      <c r="S8" s="11">
        <v>562</v>
      </c>
      <c r="T8" s="11">
        <v>522</v>
      </c>
      <c r="U8" s="11">
        <v>321</v>
      </c>
      <c r="V8" s="11">
        <v>361</v>
      </c>
      <c r="W8" s="11">
        <v>281</v>
      </c>
      <c r="X8" s="11">
        <v>361</v>
      </c>
      <c r="Y8" s="11">
        <v>321</v>
      </c>
      <c r="Z8" s="11">
        <v>160</v>
      </c>
      <c r="AA8" s="11">
        <v>441</v>
      </c>
      <c r="AB8" s="11">
        <v>361</v>
      </c>
      <c r="AC8" s="11">
        <v>201</v>
      </c>
      <c r="AD8" s="11">
        <v>120</v>
      </c>
      <c r="AE8" s="11"/>
      <c r="AF8" s="11">
        <v>1410</v>
      </c>
      <c r="AG8" s="11">
        <v>1629</v>
      </c>
      <c r="AH8" s="11">
        <v>599</v>
      </c>
      <c r="AI8" s="11"/>
      <c r="AJ8" s="11">
        <v>1397</v>
      </c>
      <c r="AK8" s="11">
        <v>1071</v>
      </c>
      <c r="AL8" s="11">
        <v>288</v>
      </c>
      <c r="AM8" s="11">
        <v>45</v>
      </c>
      <c r="AN8" s="11">
        <v>558</v>
      </c>
      <c r="AO8" s="11"/>
      <c r="AP8" s="11">
        <v>856</v>
      </c>
      <c r="AQ8" s="11">
        <v>1358</v>
      </c>
      <c r="AR8" s="11">
        <v>259</v>
      </c>
      <c r="AS8" s="11"/>
      <c r="AT8" s="11">
        <v>961</v>
      </c>
      <c r="AU8" s="11">
        <v>958</v>
      </c>
      <c r="AV8" s="11">
        <v>1056</v>
      </c>
      <c r="AW8" s="11">
        <v>434</v>
      </c>
      <c r="AX8" s="11">
        <v>55</v>
      </c>
      <c r="AY8" s="11"/>
      <c r="AZ8" s="11">
        <v>33</v>
      </c>
      <c r="BA8" s="11">
        <v>186</v>
      </c>
      <c r="BB8" s="11">
        <v>267</v>
      </c>
      <c r="BC8" s="11">
        <v>280</v>
      </c>
      <c r="BD8" s="11">
        <v>416</v>
      </c>
      <c r="BE8" s="11">
        <v>443</v>
      </c>
      <c r="BF8" s="11">
        <v>394</v>
      </c>
      <c r="BG8" s="11">
        <v>314</v>
      </c>
      <c r="BH8" s="11">
        <v>257</v>
      </c>
      <c r="BI8" s="11">
        <v>206</v>
      </c>
      <c r="BJ8" s="11">
        <v>329</v>
      </c>
      <c r="BK8" s="11">
        <v>179</v>
      </c>
      <c r="BL8" s="11">
        <v>174</v>
      </c>
      <c r="BM8" s="11">
        <v>97</v>
      </c>
      <c r="BN8" s="11">
        <v>87</v>
      </c>
      <c r="BO8" s="11">
        <v>148</v>
      </c>
      <c r="BP8" s="11"/>
      <c r="BQ8" s="11">
        <v>1209</v>
      </c>
      <c r="BR8" s="11">
        <v>2688</v>
      </c>
    </row>
    <row r="9" spans="2:70" x14ac:dyDescent="0.35">
      <c r="B9" s="18" t="s">
        <v>377</v>
      </c>
      <c r="C9" s="17">
        <v>9.4808495648895805E-2</v>
      </c>
      <c r="D9" s="17">
        <v>0.100438888499843</v>
      </c>
      <c r="E9" s="17">
        <v>8.9034387026797598E-2</v>
      </c>
      <c r="F9" s="17"/>
      <c r="G9" s="17">
        <v>8.7461228105975897E-2</v>
      </c>
      <c r="H9" s="17">
        <v>9.6419132980500297E-2</v>
      </c>
      <c r="I9" s="17">
        <v>9.5481578375742698E-2</v>
      </c>
      <c r="J9" s="17">
        <v>6.76007774216522E-2</v>
      </c>
      <c r="K9" s="17">
        <v>7.5932301867462096E-2</v>
      </c>
      <c r="L9" s="17">
        <v>0.132733200309229</v>
      </c>
      <c r="M9" s="17"/>
      <c r="N9" s="17">
        <v>0.15831179257375599</v>
      </c>
      <c r="O9" s="17">
        <v>8.4489521944719495E-2</v>
      </c>
      <c r="P9" s="17">
        <v>8.3383068123914203E-2</v>
      </c>
      <c r="Q9" s="17">
        <v>4.8233235314105401E-2</v>
      </c>
      <c r="R9" s="17"/>
      <c r="S9" s="17">
        <v>0.13803037055197001</v>
      </c>
      <c r="T9" s="17">
        <v>8.0023085255070195E-2</v>
      </c>
      <c r="U9" s="17">
        <v>9.5675044234054901E-2</v>
      </c>
      <c r="V9" s="17">
        <v>7.8311530215832301E-2</v>
      </c>
      <c r="W9" s="17">
        <v>8.6916610108753095E-2</v>
      </c>
      <c r="X9" s="17">
        <v>8.6139664392378898E-2</v>
      </c>
      <c r="Y9" s="17">
        <v>8.57254513130431E-2</v>
      </c>
      <c r="Z9" s="17">
        <v>8.0563347039374303E-2</v>
      </c>
      <c r="AA9" s="17">
        <v>0.101763872179518</v>
      </c>
      <c r="AB9" s="17">
        <v>8.2622809583395698E-2</v>
      </c>
      <c r="AC9" s="17">
        <v>0.105504392567044</v>
      </c>
      <c r="AD9" s="17">
        <v>8.5055759237256903E-2</v>
      </c>
      <c r="AE9" s="17"/>
      <c r="AF9" s="17">
        <v>8.8651101620930206E-2</v>
      </c>
      <c r="AG9" s="17">
        <v>0.118928398128784</v>
      </c>
      <c r="AH9" s="17">
        <v>6.6701087470919698E-2</v>
      </c>
      <c r="AI9" s="17"/>
      <c r="AJ9" s="17">
        <v>9.8520407848393193E-2</v>
      </c>
      <c r="AK9" s="17">
        <v>9.1562347550662407E-2</v>
      </c>
      <c r="AL9" s="17">
        <v>0.15219935359244499</v>
      </c>
      <c r="AM9" s="17">
        <v>0.12934971821545799</v>
      </c>
      <c r="AN9" s="17">
        <v>5.0501213432809097E-2</v>
      </c>
      <c r="AO9" s="17"/>
      <c r="AP9" s="17">
        <v>9.6518871993161406E-2</v>
      </c>
      <c r="AQ9" s="17">
        <v>9.54420279463261E-2</v>
      </c>
      <c r="AR9" s="17">
        <v>0.163647809929514</v>
      </c>
      <c r="AS9" s="17"/>
      <c r="AT9" s="17">
        <v>3.9320783142217798E-2</v>
      </c>
      <c r="AU9" s="17">
        <v>5.99038206683567E-2</v>
      </c>
      <c r="AV9" s="17">
        <v>0.13433387801671101</v>
      </c>
      <c r="AW9" s="17">
        <v>0.18392391196711699</v>
      </c>
      <c r="AX9" s="17">
        <v>0.29374413888712197</v>
      </c>
      <c r="AY9" s="17"/>
      <c r="AZ9" s="17">
        <v>7.7899899279523094E-2</v>
      </c>
      <c r="BA9" s="17">
        <v>5.2891033086912197E-2</v>
      </c>
      <c r="BB9" s="17">
        <v>6.7594315000042399E-2</v>
      </c>
      <c r="BC9" s="17">
        <v>9.4812217927587997E-2</v>
      </c>
      <c r="BD9" s="17">
        <v>7.9788157319890904E-2</v>
      </c>
      <c r="BE9" s="17">
        <v>6.5904630270005093E-2</v>
      </c>
      <c r="BF9" s="17">
        <v>0.112778384107623</v>
      </c>
      <c r="BG9" s="17">
        <v>0.114570409824966</v>
      </c>
      <c r="BH9" s="17">
        <v>7.7697506618112505E-2</v>
      </c>
      <c r="BI9" s="17">
        <v>8.6670990263764194E-2</v>
      </c>
      <c r="BJ9" s="17">
        <v>0.13350100002634499</v>
      </c>
      <c r="BK9" s="17">
        <v>9.0221713608049106E-2</v>
      </c>
      <c r="BL9" s="17">
        <v>0.12675592732145999</v>
      </c>
      <c r="BM9" s="17">
        <v>6.9463364328236105E-2</v>
      </c>
      <c r="BN9" s="17">
        <v>0.136658395899004</v>
      </c>
      <c r="BO9" s="17">
        <v>0.19265883367394199</v>
      </c>
      <c r="BP9" s="17"/>
      <c r="BQ9" s="17">
        <v>0.26481492480284502</v>
      </c>
      <c r="BR9" s="17">
        <v>1.9734531808850601E-2</v>
      </c>
    </row>
    <row r="10" spans="2:70" x14ac:dyDescent="0.35">
      <c r="B10" s="18" t="s">
        <v>378</v>
      </c>
      <c r="C10" s="17">
        <v>0.45458097180500601</v>
      </c>
      <c r="D10" s="17">
        <v>0.45556668138494899</v>
      </c>
      <c r="E10" s="17">
        <v>0.45395976244700897</v>
      </c>
      <c r="F10" s="17"/>
      <c r="G10" s="17">
        <v>0.235015312915442</v>
      </c>
      <c r="H10" s="17">
        <v>0.29869297471838002</v>
      </c>
      <c r="I10" s="17">
        <v>0.32406631739931802</v>
      </c>
      <c r="J10" s="17">
        <v>0.46904266683441898</v>
      </c>
      <c r="K10" s="17">
        <v>0.60790500717131501</v>
      </c>
      <c r="L10" s="17">
        <v>0.71960812820536302</v>
      </c>
      <c r="M10" s="17"/>
      <c r="N10" s="17">
        <v>0.49468692100806499</v>
      </c>
      <c r="O10" s="17">
        <v>0.46425019001201101</v>
      </c>
      <c r="P10" s="17">
        <v>0.39780813184441699</v>
      </c>
      <c r="Q10" s="17">
        <v>0.447308289280267</v>
      </c>
      <c r="R10" s="17"/>
      <c r="S10" s="17">
        <v>0.37955607431731497</v>
      </c>
      <c r="T10" s="17">
        <v>0.47440815736062802</v>
      </c>
      <c r="U10" s="17">
        <v>0.483367098438926</v>
      </c>
      <c r="V10" s="17">
        <v>0.50484271044343698</v>
      </c>
      <c r="W10" s="17">
        <v>0.41424837844926399</v>
      </c>
      <c r="X10" s="17">
        <v>0.46219989923249899</v>
      </c>
      <c r="Y10" s="17">
        <v>0.465598343378612</v>
      </c>
      <c r="Z10" s="17">
        <v>0.51421388436911397</v>
      </c>
      <c r="AA10" s="17">
        <v>0.44160742815364101</v>
      </c>
      <c r="AB10" s="17">
        <v>0.473399634269488</v>
      </c>
      <c r="AC10" s="17">
        <v>0.50265252513249203</v>
      </c>
      <c r="AD10" s="17">
        <v>0.36456656352905698</v>
      </c>
      <c r="AE10" s="17"/>
      <c r="AF10" s="17">
        <v>0.52595994990305805</v>
      </c>
      <c r="AG10" s="17">
        <v>0.49558723997581899</v>
      </c>
      <c r="AH10" s="17">
        <v>0.31401672461532998</v>
      </c>
      <c r="AI10" s="17"/>
      <c r="AJ10" s="17">
        <v>0.55513036334503196</v>
      </c>
      <c r="AK10" s="17">
        <v>0.42917864959531299</v>
      </c>
      <c r="AL10" s="17">
        <v>0.53075483685022795</v>
      </c>
      <c r="AM10" s="17">
        <v>0.376417198373238</v>
      </c>
      <c r="AN10" s="17">
        <v>0.32681606704169602</v>
      </c>
      <c r="AO10" s="17"/>
      <c r="AP10" s="17">
        <v>0.57458285963086597</v>
      </c>
      <c r="AQ10" s="17">
        <v>0.41951972476897997</v>
      </c>
      <c r="AR10" s="17">
        <v>0.46472373398799699</v>
      </c>
      <c r="AS10" s="17"/>
      <c r="AT10" s="17">
        <v>0.47400748224908701</v>
      </c>
      <c r="AU10" s="17">
        <v>0.39887889689383099</v>
      </c>
      <c r="AV10" s="17">
        <v>0.46042758881206503</v>
      </c>
      <c r="AW10" s="17">
        <v>0.44199659307699202</v>
      </c>
      <c r="AX10" s="17">
        <v>0.44779988545594301</v>
      </c>
      <c r="AY10" s="17"/>
      <c r="AZ10" s="17">
        <v>0.16979290754905901</v>
      </c>
      <c r="BA10" s="17">
        <v>0.406772349607671</v>
      </c>
      <c r="BB10" s="17">
        <v>0.51490670192361498</v>
      </c>
      <c r="BC10" s="17">
        <v>0.47519293397183499</v>
      </c>
      <c r="BD10" s="17">
        <v>0.45208922786674499</v>
      </c>
      <c r="BE10" s="17">
        <v>0.47541114755674302</v>
      </c>
      <c r="BF10" s="17">
        <v>0.479777416584448</v>
      </c>
      <c r="BG10" s="17">
        <v>0.49978955585313101</v>
      </c>
      <c r="BH10" s="17">
        <v>0.45151462518513902</v>
      </c>
      <c r="BI10" s="17">
        <v>0.45004626679695903</v>
      </c>
      <c r="BJ10" s="17">
        <v>0.38259463505529401</v>
      </c>
      <c r="BK10" s="17">
        <v>0.49863809720969199</v>
      </c>
      <c r="BL10" s="17">
        <v>0.44805616164909201</v>
      </c>
      <c r="BM10" s="17">
        <v>0.41519417331311997</v>
      </c>
      <c r="BN10" s="17">
        <v>0.40852126047356202</v>
      </c>
      <c r="BO10" s="17">
        <v>0.42778144117376898</v>
      </c>
      <c r="BP10" s="17"/>
      <c r="BQ10" s="17">
        <v>0.49881368172748802</v>
      </c>
      <c r="BR10" s="17">
        <v>0.43904278556328402</v>
      </c>
    </row>
    <row r="11" spans="2:70" ht="29" x14ac:dyDescent="0.35">
      <c r="B11" s="18" t="s">
        <v>379</v>
      </c>
      <c r="C11" s="17">
        <v>0.408589398255569</v>
      </c>
      <c r="D11" s="17">
        <v>0.39585818439034898</v>
      </c>
      <c r="E11" s="17">
        <v>0.42119965335864201</v>
      </c>
      <c r="F11" s="17"/>
      <c r="G11" s="17">
        <v>0.59077714306139995</v>
      </c>
      <c r="H11" s="17">
        <v>0.54016655677487202</v>
      </c>
      <c r="I11" s="17">
        <v>0.521876594044269</v>
      </c>
      <c r="J11" s="17">
        <v>0.43715818999786898</v>
      </c>
      <c r="K11" s="17">
        <v>0.296631369766716</v>
      </c>
      <c r="L11" s="17">
        <v>0.13939220671715999</v>
      </c>
      <c r="M11" s="17"/>
      <c r="N11" s="17">
        <v>0.32266784129124498</v>
      </c>
      <c r="O11" s="17">
        <v>0.413982990340519</v>
      </c>
      <c r="P11" s="17">
        <v>0.46212919795906099</v>
      </c>
      <c r="Q11" s="17">
        <v>0.45167595923644299</v>
      </c>
      <c r="R11" s="17"/>
      <c r="S11" s="17">
        <v>0.43257231279864999</v>
      </c>
      <c r="T11" s="17">
        <v>0.40663137479281503</v>
      </c>
      <c r="U11" s="17">
        <v>0.39588501880221899</v>
      </c>
      <c r="V11" s="17">
        <v>0.37683434177907699</v>
      </c>
      <c r="W11" s="17">
        <v>0.43965055209798698</v>
      </c>
      <c r="X11" s="17">
        <v>0.39943130956657602</v>
      </c>
      <c r="Y11" s="17">
        <v>0.42413680033870499</v>
      </c>
      <c r="Z11" s="17">
        <v>0.37583285578269998</v>
      </c>
      <c r="AA11" s="17">
        <v>0.41940595972178402</v>
      </c>
      <c r="AB11" s="17">
        <v>0.39093667465536303</v>
      </c>
      <c r="AC11" s="17">
        <v>0.37466635474256299</v>
      </c>
      <c r="AD11" s="17">
        <v>0.46137925245969802</v>
      </c>
      <c r="AE11" s="17"/>
      <c r="AF11" s="17">
        <v>0.35555792803933001</v>
      </c>
      <c r="AG11" s="17">
        <v>0.35657102284773301</v>
      </c>
      <c r="AH11" s="17">
        <v>0.52888240331143399</v>
      </c>
      <c r="AI11" s="17"/>
      <c r="AJ11" s="17">
        <v>0.32046959478959702</v>
      </c>
      <c r="AK11" s="17">
        <v>0.43444199240002901</v>
      </c>
      <c r="AL11" s="17">
        <v>0.30026064689124699</v>
      </c>
      <c r="AM11" s="17">
        <v>0.423056053968691</v>
      </c>
      <c r="AN11" s="17">
        <v>0.55961849613289505</v>
      </c>
      <c r="AO11" s="17"/>
      <c r="AP11" s="17">
        <v>0.29679746430692899</v>
      </c>
      <c r="AQ11" s="17">
        <v>0.44194957139202601</v>
      </c>
      <c r="AR11" s="17">
        <v>0.33539883567662299</v>
      </c>
      <c r="AS11" s="17"/>
      <c r="AT11" s="17">
        <v>0.442617752159358</v>
      </c>
      <c r="AU11" s="17">
        <v>0.49477464196966803</v>
      </c>
      <c r="AV11" s="17">
        <v>0.36826790542938898</v>
      </c>
      <c r="AW11" s="17">
        <v>0.333572778696552</v>
      </c>
      <c r="AX11" s="17">
        <v>0.203236744602625</v>
      </c>
      <c r="AY11" s="17"/>
      <c r="AZ11" s="17">
        <v>0.59811986778693105</v>
      </c>
      <c r="BA11" s="17">
        <v>0.43212046897355399</v>
      </c>
      <c r="BB11" s="17">
        <v>0.37297623634377602</v>
      </c>
      <c r="BC11" s="17">
        <v>0.382978370530701</v>
      </c>
      <c r="BD11" s="17">
        <v>0.43720382012520798</v>
      </c>
      <c r="BE11" s="17">
        <v>0.41826901951607698</v>
      </c>
      <c r="BF11" s="17">
        <v>0.36774764445310498</v>
      </c>
      <c r="BG11" s="17">
        <v>0.36600344210186297</v>
      </c>
      <c r="BH11" s="17">
        <v>0.43749712238771699</v>
      </c>
      <c r="BI11" s="17">
        <v>0.40174239456826799</v>
      </c>
      <c r="BJ11" s="17">
        <v>0.44908956014874302</v>
      </c>
      <c r="BK11" s="17">
        <v>0.36127743260291501</v>
      </c>
      <c r="BL11" s="17">
        <v>0.39586106302316199</v>
      </c>
      <c r="BM11" s="17">
        <v>0.50657492188638698</v>
      </c>
      <c r="BN11" s="17">
        <v>0.44522284649937199</v>
      </c>
      <c r="BO11" s="17">
        <v>0.34253650408595099</v>
      </c>
      <c r="BP11" s="17"/>
      <c r="BQ11" s="17">
        <v>0.21721509305762801</v>
      </c>
      <c r="BR11" s="17">
        <v>0.49585547872700197</v>
      </c>
    </row>
    <row r="12" spans="2:70" x14ac:dyDescent="0.35">
      <c r="B12" s="18" t="s">
        <v>129</v>
      </c>
      <c r="C12" s="19">
        <v>4.20211342905292E-2</v>
      </c>
      <c r="D12" s="19">
        <v>4.8136245724859798E-2</v>
      </c>
      <c r="E12" s="19">
        <v>3.5806197167551797E-2</v>
      </c>
      <c r="F12" s="19"/>
      <c r="G12" s="19">
        <v>8.6746315917182695E-2</v>
      </c>
      <c r="H12" s="19">
        <v>6.4721335526247897E-2</v>
      </c>
      <c r="I12" s="19">
        <v>5.8575510180670698E-2</v>
      </c>
      <c r="J12" s="19">
        <v>2.6198365746059799E-2</v>
      </c>
      <c r="K12" s="19">
        <v>1.9531321194507002E-2</v>
      </c>
      <c r="L12" s="19">
        <v>8.2664647682478293E-3</v>
      </c>
      <c r="M12" s="19"/>
      <c r="N12" s="19">
        <v>2.4333445126933601E-2</v>
      </c>
      <c r="O12" s="19">
        <v>3.7277297702751198E-2</v>
      </c>
      <c r="P12" s="19">
        <v>5.6679602072607201E-2</v>
      </c>
      <c r="Q12" s="19">
        <v>5.2782516169184598E-2</v>
      </c>
      <c r="R12" s="19"/>
      <c r="S12" s="19">
        <v>4.9841242332065903E-2</v>
      </c>
      <c r="T12" s="19">
        <v>3.8937382591486901E-2</v>
      </c>
      <c r="U12" s="19">
        <v>2.50728385248002E-2</v>
      </c>
      <c r="V12" s="19">
        <v>4.0011417561654099E-2</v>
      </c>
      <c r="W12" s="19">
        <v>5.9184459343996097E-2</v>
      </c>
      <c r="X12" s="19">
        <v>5.2229126808546099E-2</v>
      </c>
      <c r="Y12" s="19">
        <v>2.45394049696392E-2</v>
      </c>
      <c r="Z12" s="19">
        <v>2.9389912808811199E-2</v>
      </c>
      <c r="AA12" s="19">
        <v>3.7222739945057197E-2</v>
      </c>
      <c r="AB12" s="19">
        <v>5.3040881491753802E-2</v>
      </c>
      <c r="AC12" s="19">
        <v>1.7176727557900499E-2</v>
      </c>
      <c r="AD12" s="19">
        <v>8.8998424773988102E-2</v>
      </c>
      <c r="AE12" s="19"/>
      <c r="AF12" s="19">
        <v>2.9831020436682201E-2</v>
      </c>
      <c r="AG12" s="19">
        <v>2.8913339047664102E-2</v>
      </c>
      <c r="AH12" s="19">
        <v>9.0399784602316194E-2</v>
      </c>
      <c r="AI12" s="19"/>
      <c r="AJ12" s="19">
        <v>2.58796340169784E-2</v>
      </c>
      <c r="AK12" s="19">
        <v>4.48170104539952E-2</v>
      </c>
      <c r="AL12" s="19">
        <v>1.6785162666079601E-2</v>
      </c>
      <c r="AM12" s="19">
        <v>7.1177029442613796E-2</v>
      </c>
      <c r="AN12" s="19">
        <v>6.3064223392600205E-2</v>
      </c>
      <c r="AO12" s="19"/>
      <c r="AP12" s="19">
        <v>3.21008040690434E-2</v>
      </c>
      <c r="AQ12" s="19">
        <v>4.3088675892668099E-2</v>
      </c>
      <c r="AR12" s="19">
        <v>3.62296204058652E-2</v>
      </c>
      <c r="AS12" s="19"/>
      <c r="AT12" s="19">
        <v>4.4053982449337399E-2</v>
      </c>
      <c r="AU12" s="19">
        <v>4.6442640468144197E-2</v>
      </c>
      <c r="AV12" s="19">
        <v>3.6970627741835398E-2</v>
      </c>
      <c r="AW12" s="19">
        <v>4.0506716259338903E-2</v>
      </c>
      <c r="AX12" s="19">
        <v>5.5219231054310002E-2</v>
      </c>
      <c r="AY12" s="19"/>
      <c r="AZ12" s="19">
        <v>0.15418732538448701</v>
      </c>
      <c r="BA12" s="19">
        <v>0.10821614833186199</v>
      </c>
      <c r="BB12" s="19">
        <v>4.4522746732567398E-2</v>
      </c>
      <c r="BC12" s="19">
        <v>4.7016477569876099E-2</v>
      </c>
      <c r="BD12" s="19">
        <v>3.0918794688156202E-2</v>
      </c>
      <c r="BE12" s="19">
        <v>4.0415202657174902E-2</v>
      </c>
      <c r="BF12" s="19">
        <v>3.9696554854823901E-2</v>
      </c>
      <c r="BG12" s="19">
        <v>1.9636592220040501E-2</v>
      </c>
      <c r="BH12" s="19">
        <v>3.3290745809032199E-2</v>
      </c>
      <c r="BI12" s="19">
        <v>6.1540348371008802E-2</v>
      </c>
      <c r="BJ12" s="19">
        <v>3.4814804769618797E-2</v>
      </c>
      <c r="BK12" s="19">
        <v>4.98627565793444E-2</v>
      </c>
      <c r="BL12" s="19">
        <v>2.9326848006286401E-2</v>
      </c>
      <c r="BM12" s="19">
        <v>8.7675404722569808E-3</v>
      </c>
      <c r="BN12" s="19">
        <v>9.5974971280613792E-3</v>
      </c>
      <c r="BO12" s="19">
        <v>3.7023221066338298E-2</v>
      </c>
      <c r="BP12" s="19"/>
      <c r="BQ12" s="19">
        <v>1.9156300412038599E-2</v>
      </c>
      <c r="BR12" s="19">
        <v>4.5367203900864003E-2</v>
      </c>
    </row>
    <row r="13" spans="2:70" x14ac:dyDescent="0.35">
      <c r="B13" s="16"/>
    </row>
    <row r="14" spans="2:70" x14ac:dyDescent="0.35">
      <c r="B14" t="s">
        <v>98</v>
      </c>
    </row>
    <row r="15" spans="2:70" x14ac:dyDescent="0.35">
      <c r="B15" t="s">
        <v>99</v>
      </c>
    </row>
    <row r="17" spans="2:2" x14ac:dyDescent="0.35">
      <c r="B17" s="8" t="str">
        <f>HYPERLINK("#'Contents'!A1", "Return to Contents")</f>
        <v>Return to Contents</v>
      </c>
    </row>
  </sheetData>
  <mergeCells count="11">
    <mergeCell ref="BQ5:BR5"/>
    <mergeCell ref="D5:E5"/>
    <mergeCell ref="G5:L5"/>
    <mergeCell ref="N5:Q5"/>
    <mergeCell ref="S5:AD5"/>
    <mergeCell ref="AF5:AH5"/>
    <mergeCell ref="D2:BJ2"/>
    <mergeCell ref="AJ5:AN5"/>
    <mergeCell ref="AP5:AR5"/>
    <mergeCell ref="AT5:AX5"/>
    <mergeCell ref="AZ5:BO5"/>
  </mergeCells>
  <pageMargins left="0.7" right="0.7" top="0.75" bottom="0.75" header="0.3" footer="0.3"/>
  <pageSetup paperSize="9" orientation="portrait" horizontalDpi="300" verticalDpi="300"/>
  <drawing r:id="rId1"/>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dimension ref="B2:BR17"/>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67" width="10.7265625" customWidth="1"/>
    <col min="68" max="68" width="2.1796875" customWidth="1"/>
    <col min="69" max="70" width="10.7265625" customWidth="1"/>
    <col min="71" max="71" width="2.1796875" customWidth="1"/>
  </cols>
  <sheetData>
    <row r="2" spans="2:70" ht="40" customHeight="1" x14ac:dyDescent="0.35">
      <c r="D2" s="29" t="s">
        <v>383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row>
    <row r="5" spans="2:70" ht="30" customHeight="1" x14ac:dyDescent="0.35">
      <c r="B5" s="15"/>
      <c r="C5" s="15"/>
      <c r="D5" s="30" t="s">
        <v>74</v>
      </c>
      <c r="E5" s="30"/>
      <c r="F5" s="15"/>
      <c r="G5" s="30" t="s">
        <v>75</v>
      </c>
      <c r="H5" s="30"/>
      <c r="I5" s="30"/>
      <c r="J5" s="30"/>
      <c r="K5" s="30"/>
      <c r="L5" s="30"/>
      <c r="M5" s="15"/>
      <c r="N5" s="30" t="s">
        <v>76</v>
      </c>
      <c r="O5" s="30"/>
      <c r="P5" s="30"/>
      <c r="Q5" s="30"/>
      <c r="R5" s="15"/>
      <c r="S5" s="30" t="s">
        <v>77</v>
      </c>
      <c r="T5" s="30"/>
      <c r="U5" s="30"/>
      <c r="V5" s="30"/>
      <c r="W5" s="30"/>
      <c r="X5" s="30"/>
      <c r="Y5" s="30"/>
      <c r="Z5" s="30"/>
      <c r="AA5" s="30"/>
      <c r="AB5" s="30"/>
      <c r="AC5" s="30"/>
      <c r="AD5" s="30"/>
      <c r="AE5" s="15"/>
      <c r="AF5" s="30" t="s">
        <v>78</v>
      </c>
      <c r="AG5" s="30"/>
      <c r="AH5" s="30"/>
      <c r="AI5" s="15"/>
      <c r="AJ5" s="30" t="s">
        <v>79</v>
      </c>
      <c r="AK5" s="30"/>
      <c r="AL5" s="30"/>
      <c r="AM5" s="30"/>
      <c r="AN5" s="30"/>
      <c r="AO5" s="15"/>
      <c r="AP5" s="30" t="s">
        <v>80</v>
      </c>
      <c r="AQ5" s="30"/>
      <c r="AR5" s="30"/>
      <c r="AS5" s="15"/>
      <c r="AT5" s="30" t="s">
        <v>81</v>
      </c>
      <c r="AU5" s="30"/>
      <c r="AV5" s="30"/>
      <c r="AW5" s="30"/>
      <c r="AX5" s="30"/>
      <c r="AY5" s="15"/>
      <c r="AZ5" s="30" t="s">
        <v>82</v>
      </c>
      <c r="BA5" s="30"/>
      <c r="BB5" s="30"/>
      <c r="BC5" s="30"/>
      <c r="BD5" s="30"/>
      <c r="BE5" s="30"/>
      <c r="BF5" s="30"/>
      <c r="BG5" s="30"/>
      <c r="BH5" s="30"/>
      <c r="BI5" s="30"/>
      <c r="BJ5" s="30"/>
      <c r="BK5" s="30"/>
      <c r="BL5" s="30"/>
      <c r="BM5" s="30"/>
      <c r="BN5" s="30"/>
      <c r="BO5" s="30"/>
      <c r="BP5" s="15"/>
      <c r="BQ5" s="30" t="s">
        <v>83</v>
      </c>
      <c r="BR5" s="30"/>
    </row>
    <row r="6" spans="2:7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46</v>
      </c>
      <c r="AQ6" s="12" t="s">
        <v>47</v>
      </c>
      <c r="AR6" s="12" t="s">
        <v>50</v>
      </c>
      <c r="AT6" s="12" t="s">
        <v>51</v>
      </c>
      <c r="AU6" s="12" t="s">
        <v>52</v>
      </c>
      <c r="AV6" s="12" t="s">
        <v>53</v>
      </c>
      <c r="AW6" s="12" t="s">
        <v>54</v>
      </c>
      <c r="AX6" s="12" t="s">
        <v>55</v>
      </c>
      <c r="AZ6" s="12" t="s">
        <v>56</v>
      </c>
      <c r="BA6" s="12" t="s">
        <v>57</v>
      </c>
      <c r="BB6" s="12" t="s">
        <v>58</v>
      </c>
      <c r="BC6" s="12" t="s">
        <v>59</v>
      </c>
      <c r="BD6" s="12" t="s">
        <v>60</v>
      </c>
      <c r="BE6" s="12" t="s">
        <v>61</v>
      </c>
      <c r="BF6" s="12" t="s">
        <v>62</v>
      </c>
      <c r="BG6" s="12" t="s">
        <v>63</v>
      </c>
      <c r="BH6" s="12" t="s">
        <v>64</v>
      </c>
      <c r="BI6" s="12" t="s">
        <v>65</v>
      </c>
      <c r="BJ6" s="12" t="s">
        <v>66</v>
      </c>
      <c r="BK6" s="12" t="s">
        <v>67</v>
      </c>
      <c r="BL6" s="12" t="s">
        <v>68</v>
      </c>
      <c r="BM6" s="12" t="s">
        <v>69</v>
      </c>
      <c r="BN6" s="12" t="s">
        <v>70</v>
      </c>
      <c r="BO6" s="12" t="s">
        <v>71</v>
      </c>
      <c r="BQ6" s="12" t="s">
        <v>72</v>
      </c>
      <c r="BR6" s="12" t="s">
        <v>73</v>
      </c>
    </row>
    <row r="7" spans="2:70" ht="30" customHeight="1" x14ac:dyDescent="0.35">
      <c r="B7" s="10" t="s">
        <v>19</v>
      </c>
      <c r="C7" s="10">
        <v>4012</v>
      </c>
      <c r="D7" s="10">
        <v>1971</v>
      </c>
      <c r="E7" s="10">
        <v>2028</v>
      </c>
      <c r="F7" s="10"/>
      <c r="G7" s="10">
        <v>497</v>
      </c>
      <c r="H7" s="10">
        <v>704</v>
      </c>
      <c r="I7" s="10">
        <v>694</v>
      </c>
      <c r="J7" s="10">
        <v>693</v>
      </c>
      <c r="K7" s="10">
        <v>571</v>
      </c>
      <c r="L7" s="10">
        <v>853</v>
      </c>
      <c r="M7" s="10"/>
      <c r="N7" s="10">
        <v>1178</v>
      </c>
      <c r="O7" s="10">
        <v>1131</v>
      </c>
      <c r="P7" s="10">
        <v>781</v>
      </c>
      <c r="Q7" s="10">
        <v>909</v>
      </c>
      <c r="R7" s="10"/>
      <c r="S7" s="10">
        <v>563</v>
      </c>
      <c r="T7" s="10">
        <v>553</v>
      </c>
      <c r="U7" s="10">
        <v>314</v>
      </c>
      <c r="V7" s="10">
        <v>343</v>
      </c>
      <c r="W7" s="10">
        <v>293</v>
      </c>
      <c r="X7" s="10">
        <v>376</v>
      </c>
      <c r="Y7" s="10">
        <v>336</v>
      </c>
      <c r="Z7" s="10">
        <v>171</v>
      </c>
      <c r="AA7" s="10">
        <v>447</v>
      </c>
      <c r="AB7" s="10">
        <v>337</v>
      </c>
      <c r="AC7" s="10">
        <v>188</v>
      </c>
      <c r="AD7" s="10">
        <v>91</v>
      </c>
      <c r="AE7" s="10"/>
      <c r="AF7" s="10">
        <v>1421</v>
      </c>
      <c r="AG7" s="10">
        <v>1665</v>
      </c>
      <c r="AH7" s="10">
        <v>577</v>
      </c>
      <c r="AI7" s="10"/>
      <c r="AJ7" s="10">
        <v>1433</v>
      </c>
      <c r="AK7" s="10">
        <v>1082</v>
      </c>
      <c r="AL7" s="10">
        <v>299</v>
      </c>
      <c r="AM7" s="10">
        <v>42</v>
      </c>
      <c r="AN7" s="10">
        <v>541</v>
      </c>
      <c r="AO7" s="10"/>
      <c r="AP7" s="10">
        <v>878</v>
      </c>
      <c r="AQ7" s="10">
        <v>1369</v>
      </c>
      <c r="AR7" s="10">
        <v>264</v>
      </c>
      <c r="AS7" s="10"/>
      <c r="AT7" s="10">
        <v>929</v>
      </c>
      <c r="AU7" s="10">
        <v>932</v>
      </c>
      <c r="AV7" s="10">
        <v>1096</v>
      </c>
      <c r="AW7" s="10">
        <v>455</v>
      </c>
      <c r="AX7" s="10">
        <v>62</v>
      </c>
      <c r="AY7" s="10"/>
      <c r="AZ7" s="10">
        <v>33</v>
      </c>
      <c r="BA7" s="10">
        <v>185</v>
      </c>
      <c r="BB7" s="10">
        <v>256</v>
      </c>
      <c r="BC7" s="10">
        <v>269</v>
      </c>
      <c r="BD7" s="10">
        <v>403</v>
      </c>
      <c r="BE7" s="10">
        <v>436</v>
      </c>
      <c r="BF7" s="10">
        <v>391</v>
      </c>
      <c r="BG7" s="10">
        <v>312</v>
      </c>
      <c r="BH7" s="10">
        <v>253</v>
      </c>
      <c r="BI7" s="10">
        <v>211</v>
      </c>
      <c r="BJ7" s="10">
        <v>336</v>
      </c>
      <c r="BK7" s="10">
        <v>187</v>
      </c>
      <c r="BL7" s="10">
        <v>180</v>
      </c>
      <c r="BM7" s="10">
        <v>103</v>
      </c>
      <c r="BN7" s="10">
        <v>95</v>
      </c>
      <c r="BO7" s="10">
        <v>161</v>
      </c>
      <c r="BP7" s="10"/>
      <c r="BQ7" s="10">
        <v>1235</v>
      </c>
      <c r="BR7" s="10">
        <v>2665</v>
      </c>
    </row>
    <row r="8" spans="2:70" ht="30" customHeight="1" x14ac:dyDescent="0.35">
      <c r="B8" s="11" t="s">
        <v>20</v>
      </c>
      <c r="C8" s="11">
        <v>4012</v>
      </c>
      <c r="D8" s="11">
        <v>1975</v>
      </c>
      <c r="E8" s="11">
        <v>2024</v>
      </c>
      <c r="F8" s="11"/>
      <c r="G8" s="11">
        <v>558</v>
      </c>
      <c r="H8" s="11">
        <v>682</v>
      </c>
      <c r="I8" s="11">
        <v>685</v>
      </c>
      <c r="J8" s="11">
        <v>686</v>
      </c>
      <c r="K8" s="11">
        <v>562</v>
      </c>
      <c r="L8" s="11">
        <v>839</v>
      </c>
      <c r="M8" s="11"/>
      <c r="N8" s="11">
        <v>1080</v>
      </c>
      <c r="O8" s="11">
        <v>1039</v>
      </c>
      <c r="P8" s="11">
        <v>880</v>
      </c>
      <c r="Q8" s="11">
        <v>1000</v>
      </c>
      <c r="R8" s="11"/>
      <c r="S8" s="11">
        <v>562</v>
      </c>
      <c r="T8" s="11">
        <v>522</v>
      </c>
      <c r="U8" s="11">
        <v>321</v>
      </c>
      <c r="V8" s="11">
        <v>361</v>
      </c>
      <c r="W8" s="11">
        <v>281</v>
      </c>
      <c r="X8" s="11">
        <v>361</v>
      </c>
      <c r="Y8" s="11">
        <v>321</v>
      </c>
      <c r="Z8" s="11">
        <v>160</v>
      </c>
      <c r="AA8" s="11">
        <v>441</v>
      </c>
      <c r="AB8" s="11">
        <v>361</v>
      </c>
      <c r="AC8" s="11">
        <v>201</v>
      </c>
      <c r="AD8" s="11">
        <v>120</v>
      </c>
      <c r="AE8" s="11"/>
      <c r="AF8" s="11">
        <v>1410</v>
      </c>
      <c r="AG8" s="11">
        <v>1629</v>
      </c>
      <c r="AH8" s="11">
        <v>599</v>
      </c>
      <c r="AI8" s="11"/>
      <c r="AJ8" s="11">
        <v>1397</v>
      </c>
      <c r="AK8" s="11">
        <v>1071</v>
      </c>
      <c r="AL8" s="11">
        <v>288</v>
      </c>
      <c r="AM8" s="11">
        <v>45</v>
      </c>
      <c r="AN8" s="11">
        <v>558</v>
      </c>
      <c r="AO8" s="11"/>
      <c r="AP8" s="11">
        <v>856</v>
      </c>
      <c r="AQ8" s="11">
        <v>1358</v>
      </c>
      <c r="AR8" s="11">
        <v>259</v>
      </c>
      <c r="AS8" s="11"/>
      <c r="AT8" s="11">
        <v>961</v>
      </c>
      <c r="AU8" s="11">
        <v>958</v>
      </c>
      <c r="AV8" s="11">
        <v>1056</v>
      </c>
      <c r="AW8" s="11">
        <v>434</v>
      </c>
      <c r="AX8" s="11">
        <v>55</v>
      </c>
      <c r="AY8" s="11"/>
      <c r="AZ8" s="11">
        <v>33</v>
      </c>
      <c r="BA8" s="11">
        <v>186</v>
      </c>
      <c r="BB8" s="11">
        <v>267</v>
      </c>
      <c r="BC8" s="11">
        <v>280</v>
      </c>
      <c r="BD8" s="11">
        <v>416</v>
      </c>
      <c r="BE8" s="11">
        <v>443</v>
      </c>
      <c r="BF8" s="11">
        <v>394</v>
      </c>
      <c r="BG8" s="11">
        <v>314</v>
      </c>
      <c r="BH8" s="11">
        <v>257</v>
      </c>
      <c r="BI8" s="11">
        <v>206</v>
      </c>
      <c r="BJ8" s="11">
        <v>329</v>
      </c>
      <c r="BK8" s="11">
        <v>179</v>
      </c>
      <c r="BL8" s="11">
        <v>174</v>
      </c>
      <c r="BM8" s="11">
        <v>97</v>
      </c>
      <c r="BN8" s="11">
        <v>87</v>
      </c>
      <c r="BO8" s="11">
        <v>148</v>
      </c>
      <c r="BP8" s="11"/>
      <c r="BQ8" s="11">
        <v>1209</v>
      </c>
      <c r="BR8" s="11">
        <v>2688</v>
      </c>
    </row>
    <row r="9" spans="2:70" x14ac:dyDescent="0.35">
      <c r="B9" s="18" t="s">
        <v>377</v>
      </c>
      <c r="C9" s="17">
        <v>2.5773849827818399E-2</v>
      </c>
      <c r="D9" s="17">
        <v>3.3039808874706499E-2</v>
      </c>
      <c r="E9" s="17">
        <v>1.8427879011057999E-2</v>
      </c>
      <c r="F9" s="17"/>
      <c r="G9" s="17">
        <v>5.1314374427413302E-2</v>
      </c>
      <c r="H9" s="17">
        <v>6.4233700263449697E-2</v>
      </c>
      <c r="I9" s="17">
        <v>2.5773315953469E-2</v>
      </c>
      <c r="J9" s="17">
        <v>7.6845762197186498E-3</v>
      </c>
      <c r="K9" s="17">
        <v>9.1001823449390392E-3</v>
      </c>
      <c r="L9" s="17">
        <v>3.4535286539410098E-3</v>
      </c>
      <c r="M9" s="17"/>
      <c r="N9" s="17">
        <v>3.6121748486027602E-2</v>
      </c>
      <c r="O9" s="17">
        <v>1.6066780567012998E-2</v>
      </c>
      <c r="P9" s="17">
        <v>3.3482285234192499E-2</v>
      </c>
      <c r="Q9" s="17">
        <v>1.82354011290819E-2</v>
      </c>
      <c r="R9" s="17"/>
      <c r="S9" s="17">
        <v>6.5256629122815907E-2</v>
      </c>
      <c r="T9" s="17">
        <v>2.77718257314583E-2</v>
      </c>
      <c r="U9" s="17">
        <v>4.5407888613106899E-3</v>
      </c>
      <c r="V9" s="17">
        <v>1.40477770217205E-2</v>
      </c>
      <c r="W9" s="17">
        <v>2.3616908382783301E-2</v>
      </c>
      <c r="X9" s="17">
        <v>1.9806428671569998E-2</v>
      </c>
      <c r="Y9" s="17">
        <v>1.0790496524313801E-2</v>
      </c>
      <c r="Z9" s="17">
        <v>2.3356012311246298E-2</v>
      </c>
      <c r="AA9" s="17">
        <v>3.12842470662692E-2</v>
      </c>
      <c r="AB9" s="17">
        <v>1.11347668565528E-2</v>
      </c>
      <c r="AC9" s="17">
        <v>1.4136069592026601E-2</v>
      </c>
      <c r="AD9" s="17">
        <v>3.3852730470264297E-2</v>
      </c>
      <c r="AE9" s="17"/>
      <c r="AF9" s="17">
        <v>1.6015254748877598E-2</v>
      </c>
      <c r="AG9" s="17">
        <v>3.7660567461359998E-2</v>
      </c>
      <c r="AH9" s="17">
        <v>1.8281880238200699E-2</v>
      </c>
      <c r="AI9" s="17"/>
      <c r="AJ9" s="17">
        <v>2.38794336087866E-2</v>
      </c>
      <c r="AK9" s="17">
        <v>3.5729849075871498E-2</v>
      </c>
      <c r="AL9" s="17">
        <v>2.9665252681984101E-2</v>
      </c>
      <c r="AM9" s="17">
        <v>8.6165970718790605E-2</v>
      </c>
      <c r="AN9" s="17">
        <v>9.5667452178111404E-3</v>
      </c>
      <c r="AO9" s="17"/>
      <c r="AP9" s="17">
        <v>4.3918242565898997E-2</v>
      </c>
      <c r="AQ9" s="17">
        <v>2.90611449393617E-2</v>
      </c>
      <c r="AR9" s="17">
        <v>4.4648875211700703E-2</v>
      </c>
      <c r="AS9" s="17"/>
      <c r="AT9" s="17">
        <v>1.58692759803323E-2</v>
      </c>
      <c r="AU9" s="17">
        <v>1.7249222828629899E-2</v>
      </c>
      <c r="AV9" s="17">
        <v>3.4605663863985101E-2</v>
      </c>
      <c r="AW9" s="17">
        <v>3.8066089316018403E-2</v>
      </c>
      <c r="AX9" s="17">
        <v>0.138653062751939</v>
      </c>
      <c r="AY9" s="17"/>
      <c r="AZ9" s="17">
        <v>0</v>
      </c>
      <c r="BA9" s="17">
        <v>2.1232016982779999E-2</v>
      </c>
      <c r="BB9" s="17">
        <v>3.10399742718949E-2</v>
      </c>
      <c r="BC9" s="17">
        <v>2.4833658929249599E-2</v>
      </c>
      <c r="BD9" s="17">
        <v>2.3689172391920602E-2</v>
      </c>
      <c r="BE9" s="17">
        <v>3.0031885491530401E-2</v>
      </c>
      <c r="BF9" s="17">
        <v>1.94815843857945E-2</v>
      </c>
      <c r="BG9" s="17">
        <v>3.58466775382352E-2</v>
      </c>
      <c r="BH9" s="17">
        <v>8.3503100956510701E-3</v>
      </c>
      <c r="BI9" s="17">
        <v>2.2659628926239701E-2</v>
      </c>
      <c r="BJ9" s="17">
        <v>2.75975064835575E-2</v>
      </c>
      <c r="BK9" s="17">
        <v>1.52517764374012E-2</v>
      </c>
      <c r="BL9" s="17">
        <v>2.2659931634404398E-2</v>
      </c>
      <c r="BM9" s="17">
        <v>2.5223503864201399E-2</v>
      </c>
      <c r="BN9" s="17">
        <v>6.9835683011767305E-2</v>
      </c>
      <c r="BO9" s="17">
        <v>5.7842938880938402E-2</v>
      </c>
      <c r="BP9" s="17"/>
      <c r="BQ9" s="17">
        <v>6.7004485125105206E-2</v>
      </c>
      <c r="BR9" s="17">
        <v>7.1514392215950599E-3</v>
      </c>
    </row>
    <row r="10" spans="2:70" x14ac:dyDescent="0.35">
      <c r="B10" s="18" t="s">
        <v>378</v>
      </c>
      <c r="C10" s="17">
        <v>0.115380123111336</v>
      </c>
      <c r="D10" s="17">
        <v>0.120141101825816</v>
      </c>
      <c r="E10" s="17">
        <v>0.11058918137396501</v>
      </c>
      <c r="F10" s="17"/>
      <c r="G10" s="17">
        <v>0.15051206885151899</v>
      </c>
      <c r="H10" s="17">
        <v>0.179196365076006</v>
      </c>
      <c r="I10" s="17">
        <v>0.122917617245707</v>
      </c>
      <c r="J10" s="17">
        <v>0.103133011701872</v>
      </c>
      <c r="K10" s="17">
        <v>6.7966865166591894E-2</v>
      </c>
      <c r="L10" s="17">
        <v>7.5711825229320406E-2</v>
      </c>
      <c r="M10" s="17"/>
      <c r="N10" s="17">
        <v>0.13434578779754899</v>
      </c>
      <c r="O10" s="17">
        <v>0.109545356189925</v>
      </c>
      <c r="P10" s="17">
        <v>0.119583354474478</v>
      </c>
      <c r="Q10" s="17">
        <v>9.8760626082454506E-2</v>
      </c>
      <c r="R10" s="17"/>
      <c r="S10" s="17">
        <v>0.169078546582871</v>
      </c>
      <c r="T10" s="17">
        <v>8.3339574368372596E-2</v>
      </c>
      <c r="U10" s="17">
        <v>0.117542920208467</v>
      </c>
      <c r="V10" s="17">
        <v>0.120483355070803</v>
      </c>
      <c r="W10" s="17">
        <v>0.12116573536087</v>
      </c>
      <c r="X10" s="17">
        <v>0.11108697357767799</v>
      </c>
      <c r="Y10" s="17">
        <v>0.10427342819074099</v>
      </c>
      <c r="Z10" s="17">
        <v>0.110331991594177</v>
      </c>
      <c r="AA10" s="17">
        <v>9.7729429710967694E-2</v>
      </c>
      <c r="AB10" s="17">
        <v>9.7612953263064198E-2</v>
      </c>
      <c r="AC10" s="17">
        <v>0.150218971840473</v>
      </c>
      <c r="AD10" s="17">
        <v>7.7910733287409606E-2</v>
      </c>
      <c r="AE10" s="17"/>
      <c r="AF10" s="17">
        <v>0.1011741581924</v>
      </c>
      <c r="AG10" s="17">
        <v>0.133442494213034</v>
      </c>
      <c r="AH10" s="17">
        <v>9.8671958980351193E-2</v>
      </c>
      <c r="AI10" s="17"/>
      <c r="AJ10" s="17">
        <v>0.109872535878815</v>
      </c>
      <c r="AK10" s="17">
        <v>0.15093138561780001</v>
      </c>
      <c r="AL10" s="17">
        <v>0.12479405630767799</v>
      </c>
      <c r="AM10" s="17">
        <v>9.3392248414328596E-2</v>
      </c>
      <c r="AN10" s="17">
        <v>6.55836360404633E-2</v>
      </c>
      <c r="AO10" s="17"/>
      <c r="AP10" s="17">
        <v>0.115493845483692</v>
      </c>
      <c r="AQ10" s="17">
        <v>0.14519023617467799</v>
      </c>
      <c r="AR10" s="17">
        <v>0.147699167228908</v>
      </c>
      <c r="AS10" s="17"/>
      <c r="AT10" s="17">
        <v>7.81791798501007E-2</v>
      </c>
      <c r="AU10" s="17">
        <v>9.19583262658068E-2</v>
      </c>
      <c r="AV10" s="17">
        <v>0.13596900855834801</v>
      </c>
      <c r="AW10" s="17">
        <v>0.20162669501582101</v>
      </c>
      <c r="AX10" s="17">
        <v>0.204069850609052</v>
      </c>
      <c r="AY10" s="17"/>
      <c r="AZ10" s="17">
        <v>8.8389641618165302E-2</v>
      </c>
      <c r="BA10" s="17">
        <v>0.125476934176387</v>
      </c>
      <c r="BB10" s="17">
        <v>7.3134975129284199E-2</v>
      </c>
      <c r="BC10" s="17">
        <v>0.10218658523497701</v>
      </c>
      <c r="BD10" s="17">
        <v>0.124052286377045</v>
      </c>
      <c r="BE10" s="17">
        <v>0.111766776658143</v>
      </c>
      <c r="BF10" s="17">
        <v>0.12915828058961101</v>
      </c>
      <c r="BG10" s="17">
        <v>0.100254686956394</v>
      </c>
      <c r="BH10" s="17">
        <v>0.108609375521282</v>
      </c>
      <c r="BI10" s="17">
        <v>0.129219331172302</v>
      </c>
      <c r="BJ10" s="17">
        <v>0.108699627818198</v>
      </c>
      <c r="BK10" s="17">
        <v>0.14505319925806601</v>
      </c>
      <c r="BL10" s="17">
        <v>0.100896740999166</v>
      </c>
      <c r="BM10" s="17">
        <v>0.14296413957600701</v>
      </c>
      <c r="BN10" s="17">
        <v>0.107098200186169</v>
      </c>
      <c r="BO10" s="17">
        <v>0.21179120235429499</v>
      </c>
      <c r="BP10" s="17"/>
      <c r="BQ10" s="17">
        <v>0.23963082954235601</v>
      </c>
      <c r="BR10" s="17">
        <v>5.91459804643968E-2</v>
      </c>
    </row>
    <row r="11" spans="2:70" ht="29" x14ac:dyDescent="0.35">
      <c r="B11" s="18" t="s">
        <v>379</v>
      </c>
      <c r="C11" s="17">
        <v>0.79634426859024698</v>
      </c>
      <c r="D11" s="17">
        <v>0.78509062679747299</v>
      </c>
      <c r="E11" s="17">
        <v>0.80784234801319499</v>
      </c>
      <c r="F11" s="17"/>
      <c r="G11" s="17">
        <v>0.68439049120287598</v>
      </c>
      <c r="H11" s="17">
        <v>0.67573921800207204</v>
      </c>
      <c r="I11" s="17">
        <v>0.76709288115596197</v>
      </c>
      <c r="J11" s="17">
        <v>0.84279898735891101</v>
      </c>
      <c r="K11" s="17">
        <v>0.89412286908850103</v>
      </c>
      <c r="L11" s="17">
        <v>0.88936528171438001</v>
      </c>
      <c r="M11" s="17"/>
      <c r="N11" s="17">
        <v>0.78524479557266003</v>
      </c>
      <c r="O11" s="17">
        <v>0.82544978854140205</v>
      </c>
      <c r="P11" s="17">
        <v>0.74931300779431298</v>
      </c>
      <c r="Q11" s="17">
        <v>0.81874597843656904</v>
      </c>
      <c r="R11" s="17"/>
      <c r="S11" s="17">
        <v>0.67968617901237505</v>
      </c>
      <c r="T11" s="17">
        <v>0.825635988446627</v>
      </c>
      <c r="U11" s="17">
        <v>0.79619547992814299</v>
      </c>
      <c r="V11" s="17">
        <v>0.81118484127118495</v>
      </c>
      <c r="W11" s="17">
        <v>0.771122583834011</v>
      </c>
      <c r="X11" s="17">
        <v>0.80926177237913199</v>
      </c>
      <c r="Y11" s="17">
        <v>0.84241903891687797</v>
      </c>
      <c r="Z11" s="17">
        <v>0.81880659644093801</v>
      </c>
      <c r="AA11" s="17">
        <v>0.81608511798703898</v>
      </c>
      <c r="AB11" s="17">
        <v>0.84251918515455004</v>
      </c>
      <c r="AC11" s="17">
        <v>0.788698883491186</v>
      </c>
      <c r="AD11" s="17">
        <v>0.83933947608144699</v>
      </c>
      <c r="AE11" s="17"/>
      <c r="AF11" s="17">
        <v>0.83654898405785605</v>
      </c>
      <c r="AG11" s="17">
        <v>0.78714215834425405</v>
      </c>
      <c r="AH11" s="17">
        <v>0.76447830724754695</v>
      </c>
      <c r="AI11" s="17"/>
      <c r="AJ11" s="17">
        <v>0.820130807470828</v>
      </c>
      <c r="AK11" s="17">
        <v>0.75398581528974196</v>
      </c>
      <c r="AL11" s="17">
        <v>0.81014784792983796</v>
      </c>
      <c r="AM11" s="17">
        <v>0.80136034881098295</v>
      </c>
      <c r="AN11" s="17">
        <v>0.83715671407863901</v>
      </c>
      <c r="AO11" s="17"/>
      <c r="AP11" s="17">
        <v>0.792933016485868</v>
      </c>
      <c r="AQ11" s="17">
        <v>0.76641040422873197</v>
      </c>
      <c r="AR11" s="17">
        <v>0.73050743927982298</v>
      </c>
      <c r="AS11" s="17"/>
      <c r="AT11" s="17">
        <v>0.84957296982575203</v>
      </c>
      <c r="AU11" s="17">
        <v>0.82010466448972896</v>
      </c>
      <c r="AV11" s="17">
        <v>0.76891641264839405</v>
      </c>
      <c r="AW11" s="17">
        <v>0.68962203556429003</v>
      </c>
      <c r="AX11" s="17">
        <v>0.58758715674200201</v>
      </c>
      <c r="AY11" s="17"/>
      <c r="AZ11" s="17">
        <v>0.81877616990500901</v>
      </c>
      <c r="BA11" s="17">
        <v>0.73140142457493995</v>
      </c>
      <c r="BB11" s="17">
        <v>0.80063452423589698</v>
      </c>
      <c r="BC11" s="17">
        <v>0.81069694099870104</v>
      </c>
      <c r="BD11" s="17">
        <v>0.79176679857177601</v>
      </c>
      <c r="BE11" s="17">
        <v>0.78823625153850896</v>
      </c>
      <c r="BF11" s="17">
        <v>0.80423263037761505</v>
      </c>
      <c r="BG11" s="17">
        <v>0.82909765716760797</v>
      </c>
      <c r="BH11" s="17">
        <v>0.82123043325994205</v>
      </c>
      <c r="BI11" s="17">
        <v>0.77184086410860597</v>
      </c>
      <c r="BJ11" s="17">
        <v>0.81496748067384495</v>
      </c>
      <c r="BK11" s="17">
        <v>0.79034295925423004</v>
      </c>
      <c r="BL11" s="17">
        <v>0.82981413971872897</v>
      </c>
      <c r="BM11" s="17">
        <v>0.77088490078219196</v>
      </c>
      <c r="BN11" s="17">
        <v>0.781931157393008</v>
      </c>
      <c r="BO11" s="17">
        <v>0.67113282815819497</v>
      </c>
      <c r="BP11" s="17"/>
      <c r="BQ11" s="17">
        <v>0.64694508620408997</v>
      </c>
      <c r="BR11" s="17">
        <v>0.87384975374824303</v>
      </c>
    </row>
    <row r="12" spans="2:70" x14ac:dyDescent="0.35">
      <c r="B12" s="18" t="s">
        <v>129</v>
      </c>
      <c r="C12" s="19">
        <v>6.2501758470598898E-2</v>
      </c>
      <c r="D12" s="19">
        <v>6.1728462502003999E-2</v>
      </c>
      <c r="E12" s="19">
        <v>6.3140591601781496E-2</v>
      </c>
      <c r="F12" s="19"/>
      <c r="G12" s="19">
        <v>0.11378306551819201</v>
      </c>
      <c r="H12" s="19">
        <v>8.0830716658471705E-2</v>
      </c>
      <c r="I12" s="19">
        <v>8.4216185644861802E-2</v>
      </c>
      <c r="J12" s="19">
        <v>4.6383424719498301E-2</v>
      </c>
      <c r="K12" s="19">
        <v>2.8810083399968E-2</v>
      </c>
      <c r="L12" s="19">
        <v>3.1469364402358202E-2</v>
      </c>
      <c r="M12" s="19"/>
      <c r="N12" s="19">
        <v>4.4287668143763302E-2</v>
      </c>
      <c r="O12" s="19">
        <v>4.8938074701660103E-2</v>
      </c>
      <c r="P12" s="19">
        <v>9.7621352497016894E-2</v>
      </c>
      <c r="Q12" s="19">
        <v>6.4257994351895095E-2</v>
      </c>
      <c r="R12" s="19"/>
      <c r="S12" s="19">
        <v>8.5978645281937993E-2</v>
      </c>
      <c r="T12" s="19">
        <v>6.3252611453542107E-2</v>
      </c>
      <c r="U12" s="19">
        <v>8.17208110020788E-2</v>
      </c>
      <c r="V12" s="19">
        <v>5.4284026636291997E-2</v>
      </c>
      <c r="W12" s="19">
        <v>8.4094772422335901E-2</v>
      </c>
      <c r="X12" s="19">
        <v>5.9844825371619101E-2</v>
      </c>
      <c r="Y12" s="19">
        <v>4.2517036368067397E-2</v>
      </c>
      <c r="Z12" s="19">
        <v>4.7505399653638397E-2</v>
      </c>
      <c r="AA12" s="19">
        <v>5.4901205235724303E-2</v>
      </c>
      <c r="AB12" s="19">
        <v>4.8733094725832697E-2</v>
      </c>
      <c r="AC12" s="19">
        <v>4.6946075076315097E-2</v>
      </c>
      <c r="AD12" s="19">
        <v>4.88970601608789E-2</v>
      </c>
      <c r="AE12" s="19"/>
      <c r="AF12" s="19">
        <v>4.6261603000866298E-2</v>
      </c>
      <c r="AG12" s="19">
        <v>4.1754779981352297E-2</v>
      </c>
      <c r="AH12" s="19">
        <v>0.11856785353390099</v>
      </c>
      <c r="AI12" s="19"/>
      <c r="AJ12" s="19">
        <v>4.6117223041569698E-2</v>
      </c>
      <c r="AK12" s="19">
        <v>5.9352950016586699E-2</v>
      </c>
      <c r="AL12" s="19">
        <v>3.53928430805001E-2</v>
      </c>
      <c r="AM12" s="19">
        <v>1.9081432055897601E-2</v>
      </c>
      <c r="AN12" s="19">
        <v>8.7692904663086102E-2</v>
      </c>
      <c r="AO12" s="19"/>
      <c r="AP12" s="19">
        <v>4.7654895464541297E-2</v>
      </c>
      <c r="AQ12" s="19">
        <v>5.9338214657228397E-2</v>
      </c>
      <c r="AR12" s="19">
        <v>7.7144518279568003E-2</v>
      </c>
      <c r="AS12" s="19"/>
      <c r="AT12" s="19">
        <v>5.6378574343814998E-2</v>
      </c>
      <c r="AU12" s="19">
        <v>7.06877864158343E-2</v>
      </c>
      <c r="AV12" s="19">
        <v>6.0508914929273398E-2</v>
      </c>
      <c r="AW12" s="19">
        <v>7.0685180103870496E-2</v>
      </c>
      <c r="AX12" s="19">
        <v>6.9689929897007299E-2</v>
      </c>
      <c r="AY12" s="19"/>
      <c r="AZ12" s="19">
        <v>9.2834188476825702E-2</v>
      </c>
      <c r="BA12" s="19">
        <v>0.121889624265894</v>
      </c>
      <c r="BB12" s="19">
        <v>9.5190526362923494E-2</v>
      </c>
      <c r="BC12" s="19">
        <v>6.2282814837072098E-2</v>
      </c>
      <c r="BD12" s="19">
        <v>6.0491742659258399E-2</v>
      </c>
      <c r="BE12" s="19">
        <v>6.9965086311817901E-2</v>
      </c>
      <c r="BF12" s="19">
        <v>4.7127504646979297E-2</v>
      </c>
      <c r="BG12" s="19">
        <v>3.48009783377628E-2</v>
      </c>
      <c r="BH12" s="19">
        <v>6.1809881123125097E-2</v>
      </c>
      <c r="BI12" s="19">
        <v>7.62801757928524E-2</v>
      </c>
      <c r="BJ12" s="19">
        <v>4.8735385024399398E-2</v>
      </c>
      <c r="BK12" s="19">
        <v>4.9352065050302797E-2</v>
      </c>
      <c r="BL12" s="19">
        <v>4.6629187647700902E-2</v>
      </c>
      <c r="BM12" s="19">
        <v>6.0927455777599997E-2</v>
      </c>
      <c r="BN12" s="19">
        <v>4.1134959409055399E-2</v>
      </c>
      <c r="BO12" s="19">
        <v>5.9233030606571702E-2</v>
      </c>
      <c r="BP12" s="19"/>
      <c r="BQ12" s="19">
        <v>4.6419599128448903E-2</v>
      </c>
      <c r="BR12" s="19">
        <v>5.9852826565764898E-2</v>
      </c>
    </row>
    <row r="13" spans="2:70" x14ac:dyDescent="0.35">
      <c r="B13" s="16"/>
    </row>
    <row r="14" spans="2:70" x14ac:dyDescent="0.35">
      <c r="B14" t="s">
        <v>98</v>
      </c>
    </row>
    <row r="15" spans="2:70" x14ac:dyDescent="0.35">
      <c r="B15" t="s">
        <v>99</v>
      </c>
    </row>
    <row r="17" spans="2:2" x14ac:dyDescent="0.35">
      <c r="B17" s="8" t="str">
        <f>HYPERLINK("#'Contents'!A1", "Return to Contents")</f>
        <v>Return to Contents</v>
      </c>
    </row>
  </sheetData>
  <mergeCells count="11">
    <mergeCell ref="BQ5:BR5"/>
    <mergeCell ref="D5:E5"/>
    <mergeCell ref="G5:L5"/>
    <mergeCell ref="N5:Q5"/>
    <mergeCell ref="S5:AD5"/>
    <mergeCell ref="AF5:AH5"/>
    <mergeCell ref="D2:BJ2"/>
    <mergeCell ref="AJ5:AN5"/>
    <mergeCell ref="AP5:AR5"/>
    <mergeCell ref="AT5:AX5"/>
    <mergeCell ref="AZ5:BO5"/>
  </mergeCells>
  <pageMargins left="0.7" right="0.7" top="0.75" bottom="0.75" header="0.3" footer="0.3"/>
  <pageSetup paperSize="9" orientation="portrait" horizontalDpi="300" verticalDpi="300"/>
  <drawing r:id="rId1"/>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dimension ref="B2:BR17"/>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67" width="10.7265625" customWidth="1"/>
    <col min="68" max="68" width="2.1796875" customWidth="1"/>
    <col min="69" max="70" width="10.7265625" customWidth="1"/>
    <col min="71" max="71" width="2.1796875" customWidth="1"/>
  </cols>
  <sheetData>
    <row r="2" spans="2:70" ht="40" customHeight="1" x14ac:dyDescent="0.35">
      <c r="D2" s="29" t="s">
        <v>384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row>
    <row r="5" spans="2:70" ht="30" customHeight="1" x14ac:dyDescent="0.35">
      <c r="B5" s="15"/>
      <c r="C5" s="15"/>
      <c r="D5" s="30" t="s">
        <v>74</v>
      </c>
      <c r="E5" s="30"/>
      <c r="F5" s="15"/>
      <c r="G5" s="30" t="s">
        <v>75</v>
      </c>
      <c r="H5" s="30"/>
      <c r="I5" s="30"/>
      <c r="J5" s="30"/>
      <c r="K5" s="30"/>
      <c r="L5" s="30"/>
      <c r="M5" s="15"/>
      <c r="N5" s="30" t="s">
        <v>76</v>
      </c>
      <c r="O5" s="30"/>
      <c r="P5" s="30"/>
      <c r="Q5" s="30"/>
      <c r="R5" s="15"/>
      <c r="S5" s="30" t="s">
        <v>77</v>
      </c>
      <c r="T5" s="30"/>
      <c r="U5" s="30"/>
      <c r="V5" s="30"/>
      <c r="W5" s="30"/>
      <c r="X5" s="30"/>
      <c r="Y5" s="30"/>
      <c r="Z5" s="30"/>
      <c r="AA5" s="30"/>
      <c r="AB5" s="30"/>
      <c r="AC5" s="30"/>
      <c r="AD5" s="30"/>
      <c r="AE5" s="15"/>
      <c r="AF5" s="30" t="s">
        <v>78</v>
      </c>
      <c r="AG5" s="30"/>
      <c r="AH5" s="30"/>
      <c r="AI5" s="15"/>
      <c r="AJ5" s="30" t="s">
        <v>79</v>
      </c>
      <c r="AK5" s="30"/>
      <c r="AL5" s="30"/>
      <c r="AM5" s="30"/>
      <c r="AN5" s="30"/>
      <c r="AO5" s="15"/>
      <c r="AP5" s="30" t="s">
        <v>80</v>
      </c>
      <c r="AQ5" s="30"/>
      <c r="AR5" s="30"/>
      <c r="AS5" s="15"/>
      <c r="AT5" s="30" t="s">
        <v>81</v>
      </c>
      <c r="AU5" s="30"/>
      <c r="AV5" s="30"/>
      <c r="AW5" s="30"/>
      <c r="AX5" s="30"/>
      <c r="AY5" s="15"/>
      <c r="AZ5" s="30" t="s">
        <v>82</v>
      </c>
      <c r="BA5" s="30"/>
      <c r="BB5" s="30"/>
      <c r="BC5" s="30"/>
      <c r="BD5" s="30"/>
      <c r="BE5" s="30"/>
      <c r="BF5" s="30"/>
      <c r="BG5" s="30"/>
      <c r="BH5" s="30"/>
      <c r="BI5" s="30"/>
      <c r="BJ5" s="30"/>
      <c r="BK5" s="30"/>
      <c r="BL5" s="30"/>
      <c r="BM5" s="30"/>
      <c r="BN5" s="30"/>
      <c r="BO5" s="30"/>
      <c r="BP5" s="15"/>
      <c r="BQ5" s="30" t="s">
        <v>83</v>
      </c>
      <c r="BR5" s="30"/>
    </row>
    <row r="6" spans="2:7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46</v>
      </c>
      <c r="AQ6" s="12" t="s">
        <v>47</v>
      </c>
      <c r="AR6" s="12" t="s">
        <v>50</v>
      </c>
      <c r="AT6" s="12" t="s">
        <v>51</v>
      </c>
      <c r="AU6" s="12" t="s">
        <v>52</v>
      </c>
      <c r="AV6" s="12" t="s">
        <v>53</v>
      </c>
      <c r="AW6" s="12" t="s">
        <v>54</v>
      </c>
      <c r="AX6" s="12" t="s">
        <v>55</v>
      </c>
      <c r="AZ6" s="12" t="s">
        <v>56</v>
      </c>
      <c r="BA6" s="12" t="s">
        <v>57</v>
      </c>
      <c r="BB6" s="12" t="s">
        <v>58</v>
      </c>
      <c r="BC6" s="12" t="s">
        <v>59</v>
      </c>
      <c r="BD6" s="12" t="s">
        <v>60</v>
      </c>
      <c r="BE6" s="12" t="s">
        <v>61</v>
      </c>
      <c r="BF6" s="12" t="s">
        <v>62</v>
      </c>
      <c r="BG6" s="12" t="s">
        <v>63</v>
      </c>
      <c r="BH6" s="12" t="s">
        <v>64</v>
      </c>
      <c r="BI6" s="12" t="s">
        <v>65</v>
      </c>
      <c r="BJ6" s="12" t="s">
        <v>66</v>
      </c>
      <c r="BK6" s="12" t="s">
        <v>67</v>
      </c>
      <c r="BL6" s="12" t="s">
        <v>68</v>
      </c>
      <c r="BM6" s="12" t="s">
        <v>69</v>
      </c>
      <c r="BN6" s="12" t="s">
        <v>70</v>
      </c>
      <c r="BO6" s="12" t="s">
        <v>71</v>
      </c>
      <c r="BQ6" s="12" t="s">
        <v>72</v>
      </c>
      <c r="BR6" s="12" t="s">
        <v>73</v>
      </c>
    </row>
    <row r="7" spans="2:70" ht="30" customHeight="1" x14ac:dyDescent="0.35">
      <c r="B7" s="10" t="s">
        <v>19</v>
      </c>
      <c r="C7" s="10">
        <v>4012</v>
      </c>
      <c r="D7" s="10">
        <v>1971</v>
      </c>
      <c r="E7" s="10">
        <v>2028</v>
      </c>
      <c r="F7" s="10"/>
      <c r="G7" s="10">
        <v>497</v>
      </c>
      <c r="H7" s="10">
        <v>704</v>
      </c>
      <c r="I7" s="10">
        <v>694</v>
      </c>
      <c r="J7" s="10">
        <v>693</v>
      </c>
      <c r="K7" s="10">
        <v>571</v>
      </c>
      <c r="L7" s="10">
        <v>853</v>
      </c>
      <c r="M7" s="10"/>
      <c r="N7" s="10">
        <v>1178</v>
      </c>
      <c r="O7" s="10">
        <v>1131</v>
      </c>
      <c r="P7" s="10">
        <v>781</v>
      </c>
      <c r="Q7" s="10">
        <v>909</v>
      </c>
      <c r="R7" s="10"/>
      <c r="S7" s="10">
        <v>563</v>
      </c>
      <c r="T7" s="10">
        <v>553</v>
      </c>
      <c r="U7" s="10">
        <v>314</v>
      </c>
      <c r="V7" s="10">
        <v>343</v>
      </c>
      <c r="W7" s="10">
        <v>293</v>
      </c>
      <c r="X7" s="10">
        <v>376</v>
      </c>
      <c r="Y7" s="10">
        <v>336</v>
      </c>
      <c r="Z7" s="10">
        <v>171</v>
      </c>
      <c r="AA7" s="10">
        <v>447</v>
      </c>
      <c r="AB7" s="10">
        <v>337</v>
      </c>
      <c r="AC7" s="10">
        <v>188</v>
      </c>
      <c r="AD7" s="10">
        <v>91</v>
      </c>
      <c r="AE7" s="10"/>
      <c r="AF7" s="10">
        <v>1421</v>
      </c>
      <c r="AG7" s="10">
        <v>1665</v>
      </c>
      <c r="AH7" s="10">
        <v>577</v>
      </c>
      <c r="AI7" s="10"/>
      <c r="AJ7" s="10">
        <v>1433</v>
      </c>
      <c r="AK7" s="10">
        <v>1082</v>
      </c>
      <c r="AL7" s="10">
        <v>299</v>
      </c>
      <c r="AM7" s="10">
        <v>42</v>
      </c>
      <c r="AN7" s="10">
        <v>541</v>
      </c>
      <c r="AO7" s="10"/>
      <c r="AP7" s="10">
        <v>878</v>
      </c>
      <c r="AQ7" s="10">
        <v>1369</v>
      </c>
      <c r="AR7" s="10">
        <v>264</v>
      </c>
      <c r="AS7" s="10"/>
      <c r="AT7" s="10">
        <v>929</v>
      </c>
      <c r="AU7" s="10">
        <v>932</v>
      </c>
      <c r="AV7" s="10">
        <v>1096</v>
      </c>
      <c r="AW7" s="10">
        <v>455</v>
      </c>
      <c r="AX7" s="10">
        <v>62</v>
      </c>
      <c r="AY7" s="10"/>
      <c r="AZ7" s="10">
        <v>33</v>
      </c>
      <c r="BA7" s="10">
        <v>185</v>
      </c>
      <c r="BB7" s="10">
        <v>256</v>
      </c>
      <c r="BC7" s="10">
        <v>269</v>
      </c>
      <c r="BD7" s="10">
        <v>403</v>
      </c>
      <c r="BE7" s="10">
        <v>436</v>
      </c>
      <c r="BF7" s="10">
        <v>391</v>
      </c>
      <c r="BG7" s="10">
        <v>312</v>
      </c>
      <c r="BH7" s="10">
        <v>253</v>
      </c>
      <c r="BI7" s="10">
        <v>211</v>
      </c>
      <c r="BJ7" s="10">
        <v>336</v>
      </c>
      <c r="BK7" s="10">
        <v>187</v>
      </c>
      <c r="BL7" s="10">
        <v>180</v>
      </c>
      <c r="BM7" s="10">
        <v>103</v>
      </c>
      <c r="BN7" s="10">
        <v>95</v>
      </c>
      <c r="BO7" s="10">
        <v>161</v>
      </c>
      <c r="BP7" s="10"/>
      <c r="BQ7" s="10">
        <v>1235</v>
      </c>
      <c r="BR7" s="10">
        <v>2665</v>
      </c>
    </row>
    <row r="8" spans="2:70" ht="30" customHeight="1" x14ac:dyDescent="0.35">
      <c r="B8" s="11" t="s">
        <v>20</v>
      </c>
      <c r="C8" s="11">
        <v>4012</v>
      </c>
      <c r="D8" s="11">
        <v>1975</v>
      </c>
      <c r="E8" s="11">
        <v>2024</v>
      </c>
      <c r="F8" s="11"/>
      <c r="G8" s="11">
        <v>558</v>
      </c>
      <c r="H8" s="11">
        <v>682</v>
      </c>
      <c r="I8" s="11">
        <v>685</v>
      </c>
      <c r="J8" s="11">
        <v>686</v>
      </c>
      <c r="K8" s="11">
        <v>562</v>
      </c>
      <c r="L8" s="11">
        <v>839</v>
      </c>
      <c r="M8" s="11"/>
      <c r="N8" s="11">
        <v>1080</v>
      </c>
      <c r="O8" s="11">
        <v>1039</v>
      </c>
      <c r="P8" s="11">
        <v>880</v>
      </c>
      <c r="Q8" s="11">
        <v>1000</v>
      </c>
      <c r="R8" s="11"/>
      <c r="S8" s="11">
        <v>562</v>
      </c>
      <c r="T8" s="11">
        <v>522</v>
      </c>
      <c r="U8" s="11">
        <v>321</v>
      </c>
      <c r="V8" s="11">
        <v>361</v>
      </c>
      <c r="W8" s="11">
        <v>281</v>
      </c>
      <c r="X8" s="11">
        <v>361</v>
      </c>
      <c r="Y8" s="11">
        <v>321</v>
      </c>
      <c r="Z8" s="11">
        <v>160</v>
      </c>
      <c r="AA8" s="11">
        <v>441</v>
      </c>
      <c r="AB8" s="11">
        <v>361</v>
      </c>
      <c r="AC8" s="11">
        <v>201</v>
      </c>
      <c r="AD8" s="11">
        <v>120</v>
      </c>
      <c r="AE8" s="11"/>
      <c r="AF8" s="11">
        <v>1410</v>
      </c>
      <c r="AG8" s="11">
        <v>1629</v>
      </c>
      <c r="AH8" s="11">
        <v>599</v>
      </c>
      <c r="AI8" s="11"/>
      <c r="AJ8" s="11">
        <v>1397</v>
      </c>
      <c r="AK8" s="11">
        <v>1071</v>
      </c>
      <c r="AL8" s="11">
        <v>288</v>
      </c>
      <c r="AM8" s="11">
        <v>45</v>
      </c>
      <c r="AN8" s="11">
        <v>558</v>
      </c>
      <c r="AO8" s="11"/>
      <c r="AP8" s="11">
        <v>856</v>
      </c>
      <c r="AQ8" s="11">
        <v>1358</v>
      </c>
      <c r="AR8" s="11">
        <v>259</v>
      </c>
      <c r="AS8" s="11"/>
      <c r="AT8" s="11">
        <v>961</v>
      </c>
      <c r="AU8" s="11">
        <v>958</v>
      </c>
      <c r="AV8" s="11">
        <v>1056</v>
      </c>
      <c r="AW8" s="11">
        <v>434</v>
      </c>
      <c r="AX8" s="11">
        <v>55</v>
      </c>
      <c r="AY8" s="11"/>
      <c r="AZ8" s="11">
        <v>33</v>
      </c>
      <c r="BA8" s="11">
        <v>186</v>
      </c>
      <c r="BB8" s="11">
        <v>267</v>
      </c>
      <c r="BC8" s="11">
        <v>280</v>
      </c>
      <c r="BD8" s="11">
        <v>416</v>
      </c>
      <c r="BE8" s="11">
        <v>443</v>
      </c>
      <c r="BF8" s="11">
        <v>394</v>
      </c>
      <c r="BG8" s="11">
        <v>314</v>
      </c>
      <c r="BH8" s="11">
        <v>257</v>
      </c>
      <c r="BI8" s="11">
        <v>206</v>
      </c>
      <c r="BJ8" s="11">
        <v>329</v>
      </c>
      <c r="BK8" s="11">
        <v>179</v>
      </c>
      <c r="BL8" s="11">
        <v>174</v>
      </c>
      <c r="BM8" s="11">
        <v>97</v>
      </c>
      <c r="BN8" s="11">
        <v>87</v>
      </c>
      <c r="BO8" s="11">
        <v>148</v>
      </c>
      <c r="BP8" s="11"/>
      <c r="BQ8" s="11">
        <v>1209</v>
      </c>
      <c r="BR8" s="11">
        <v>2688</v>
      </c>
    </row>
    <row r="9" spans="2:70" x14ac:dyDescent="0.35">
      <c r="B9" s="18" t="s">
        <v>377</v>
      </c>
      <c r="C9" s="17">
        <v>8.6170443710583203E-2</v>
      </c>
      <c r="D9" s="17">
        <v>8.5140304175539E-2</v>
      </c>
      <c r="E9" s="17">
        <v>8.6712735923234197E-2</v>
      </c>
      <c r="F9" s="17"/>
      <c r="G9" s="17">
        <v>7.16532510388532E-2</v>
      </c>
      <c r="H9" s="17">
        <v>8.1432110867566798E-2</v>
      </c>
      <c r="I9" s="17">
        <v>6.7742586209438502E-2</v>
      </c>
      <c r="J9" s="17">
        <v>7.4713455775635304E-2</v>
      </c>
      <c r="K9" s="17">
        <v>8.9510598725991999E-2</v>
      </c>
      <c r="L9" s="17">
        <v>0.121873278662116</v>
      </c>
      <c r="M9" s="17"/>
      <c r="N9" s="17">
        <v>0.13627098310632099</v>
      </c>
      <c r="O9" s="17">
        <v>8.4955235096988296E-2</v>
      </c>
      <c r="P9" s="17">
        <v>6.5137337900797093E-2</v>
      </c>
      <c r="Q9" s="17">
        <v>5.29538117935607E-2</v>
      </c>
      <c r="R9" s="17"/>
      <c r="S9" s="17">
        <v>0.11398878055287701</v>
      </c>
      <c r="T9" s="17">
        <v>7.8174033843716503E-2</v>
      </c>
      <c r="U9" s="17">
        <v>9.0111031377936204E-2</v>
      </c>
      <c r="V9" s="17">
        <v>0.100842518243275</v>
      </c>
      <c r="W9" s="17">
        <v>7.2767842297012303E-2</v>
      </c>
      <c r="X9" s="17">
        <v>5.5327861056231997E-2</v>
      </c>
      <c r="Y9" s="17">
        <v>8.5734513031459694E-2</v>
      </c>
      <c r="Z9" s="17">
        <v>7.9101805462394204E-2</v>
      </c>
      <c r="AA9" s="17">
        <v>8.3249975695494305E-2</v>
      </c>
      <c r="AB9" s="17">
        <v>8.8813905374237001E-2</v>
      </c>
      <c r="AC9" s="17">
        <v>8.4266355446235702E-2</v>
      </c>
      <c r="AD9" s="17">
        <v>7.6735873393596402E-2</v>
      </c>
      <c r="AE9" s="17"/>
      <c r="AF9" s="17">
        <v>8.5960097332069899E-2</v>
      </c>
      <c r="AG9" s="17">
        <v>0.112189279164277</v>
      </c>
      <c r="AH9" s="17">
        <v>4.6605586261937899E-2</v>
      </c>
      <c r="AI9" s="17"/>
      <c r="AJ9" s="17">
        <v>9.6482963539632399E-2</v>
      </c>
      <c r="AK9" s="17">
        <v>9.0641393399381598E-2</v>
      </c>
      <c r="AL9" s="17">
        <v>0.13914688396896699</v>
      </c>
      <c r="AM9" s="17">
        <v>0.194409297466208</v>
      </c>
      <c r="AN9" s="17">
        <v>3.0472208595427101E-2</v>
      </c>
      <c r="AO9" s="17"/>
      <c r="AP9" s="17">
        <v>0.10350817946237301</v>
      </c>
      <c r="AQ9" s="17">
        <v>9.5080341309054198E-2</v>
      </c>
      <c r="AR9" s="17">
        <v>0.124258438116485</v>
      </c>
      <c r="AS9" s="17"/>
      <c r="AT9" s="17">
        <v>4.52254880509875E-2</v>
      </c>
      <c r="AU9" s="17">
        <v>5.1896888911648197E-2</v>
      </c>
      <c r="AV9" s="17">
        <v>0.122222064621217</v>
      </c>
      <c r="AW9" s="17">
        <v>0.14035014053141701</v>
      </c>
      <c r="AX9" s="17">
        <v>0.25537159946346799</v>
      </c>
      <c r="AY9" s="17"/>
      <c r="AZ9" s="17">
        <v>2.7925033559249399E-2</v>
      </c>
      <c r="BA9" s="17">
        <v>4.6206782067819703E-2</v>
      </c>
      <c r="BB9" s="17">
        <v>5.3425795708469503E-2</v>
      </c>
      <c r="BC9" s="17">
        <v>8.0671335168415903E-2</v>
      </c>
      <c r="BD9" s="17">
        <v>8.0460483068700295E-2</v>
      </c>
      <c r="BE9" s="17">
        <v>8.2683157434527907E-2</v>
      </c>
      <c r="BF9" s="17">
        <v>8.0484333401188102E-2</v>
      </c>
      <c r="BG9" s="17">
        <v>9.4490049128081205E-2</v>
      </c>
      <c r="BH9" s="17">
        <v>6.4729341294850404E-2</v>
      </c>
      <c r="BI9" s="17">
        <v>7.6682878756544795E-2</v>
      </c>
      <c r="BJ9" s="17">
        <v>0.12071863705745001</v>
      </c>
      <c r="BK9" s="17">
        <v>0.10515634613767701</v>
      </c>
      <c r="BL9" s="17">
        <v>8.3525373772209296E-2</v>
      </c>
      <c r="BM9" s="17">
        <v>0.14783284022009699</v>
      </c>
      <c r="BN9" s="17">
        <v>0.140519487460879</v>
      </c>
      <c r="BO9" s="17">
        <v>0.16813249069336</v>
      </c>
      <c r="BP9" s="17"/>
      <c r="BQ9" s="17">
        <v>0.25063407481587302</v>
      </c>
      <c r="BR9" s="17">
        <v>1.5003359960870001E-2</v>
      </c>
    </row>
    <row r="10" spans="2:70" x14ac:dyDescent="0.35">
      <c r="B10" s="18" t="s">
        <v>378</v>
      </c>
      <c r="C10" s="17">
        <v>0.45479274975380202</v>
      </c>
      <c r="D10" s="17">
        <v>0.46347956750657698</v>
      </c>
      <c r="E10" s="17">
        <v>0.44756361714140402</v>
      </c>
      <c r="F10" s="17"/>
      <c r="G10" s="17">
        <v>0.180600798693279</v>
      </c>
      <c r="H10" s="17">
        <v>0.25403606552373598</v>
      </c>
      <c r="I10" s="17">
        <v>0.33283480932570703</v>
      </c>
      <c r="J10" s="17">
        <v>0.49366502722341499</v>
      </c>
      <c r="K10" s="17">
        <v>0.65028064450817002</v>
      </c>
      <c r="L10" s="17">
        <v>0.73747752287270096</v>
      </c>
      <c r="M10" s="17"/>
      <c r="N10" s="17">
        <v>0.51950984512252596</v>
      </c>
      <c r="O10" s="17">
        <v>0.47220451983151801</v>
      </c>
      <c r="P10" s="17">
        <v>0.39963197556865598</v>
      </c>
      <c r="Q10" s="17">
        <v>0.41222454256954</v>
      </c>
      <c r="R10" s="17"/>
      <c r="S10" s="17">
        <v>0.41742081124039998</v>
      </c>
      <c r="T10" s="17">
        <v>0.50064894816755001</v>
      </c>
      <c r="U10" s="17">
        <v>0.45025271064960798</v>
      </c>
      <c r="V10" s="17">
        <v>0.47569749891951102</v>
      </c>
      <c r="W10" s="17">
        <v>0.41000455755472498</v>
      </c>
      <c r="X10" s="17">
        <v>0.420363603687952</v>
      </c>
      <c r="Y10" s="17">
        <v>0.46048083356203001</v>
      </c>
      <c r="Z10" s="17">
        <v>0.45740133121125198</v>
      </c>
      <c r="AA10" s="17">
        <v>0.44670798524674799</v>
      </c>
      <c r="AB10" s="17">
        <v>0.50069354988151604</v>
      </c>
      <c r="AC10" s="17">
        <v>0.50734692568354001</v>
      </c>
      <c r="AD10" s="17">
        <v>0.37296893880540699</v>
      </c>
      <c r="AE10" s="17"/>
      <c r="AF10" s="17">
        <v>0.53688765731676502</v>
      </c>
      <c r="AG10" s="17">
        <v>0.50050729826934304</v>
      </c>
      <c r="AH10" s="17">
        <v>0.30174169470243101</v>
      </c>
      <c r="AI10" s="17"/>
      <c r="AJ10" s="17">
        <v>0.56158307777663996</v>
      </c>
      <c r="AK10" s="17">
        <v>0.388380276059892</v>
      </c>
      <c r="AL10" s="17">
        <v>0.63097064813826498</v>
      </c>
      <c r="AM10" s="17">
        <v>0.35229797833335602</v>
      </c>
      <c r="AN10" s="17">
        <v>0.34427355637527202</v>
      </c>
      <c r="AO10" s="17"/>
      <c r="AP10" s="17">
        <v>0.53751172133175096</v>
      </c>
      <c r="AQ10" s="17">
        <v>0.40801205992899903</v>
      </c>
      <c r="AR10" s="17">
        <v>0.55062972092631302</v>
      </c>
      <c r="AS10" s="17"/>
      <c r="AT10" s="17">
        <v>0.44807243475913699</v>
      </c>
      <c r="AU10" s="17">
        <v>0.41423658613560799</v>
      </c>
      <c r="AV10" s="17">
        <v>0.46703969107576099</v>
      </c>
      <c r="AW10" s="17">
        <v>0.46801686772634599</v>
      </c>
      <c r="AX10" s="17">
        <v>0.41054691213668398</v>
      </c>
      <c r="AY10" s="17"/>
      <c r="AZ10" s="17">
        <v>0.16545747161633001</v>
      </c>
      <c r="BA10" s="17">
        <v>0.42198454760837301</v>
      </c>
      <c r="BB10" s="17">
        <v>0.48107298615267502</v>
      </c>
      <c r="BC10" s="17">
        <v>0.46877977406017302</v>
      </c>
      <c r="BD10" s="17">
        <v>0.421068471145507</v>
      </c>
      <c r="BE10" s="17">
        <v>0.46658705784564197</v>
      </c>
      <c r="BF10" s="17">
        <v>0.49129780390695799</v>
      </c>
      <c r="BG10" s="17">
        <v>0.503238462849668</v>
      </c>
      <c r="BH10" s="17">
        <v>0.43560699334595798</v>
      </c>
      <c r="BI10" s="17">
        <v>0.47871840151017497</v>
      </c>
      <c r="BJ10" s="17">
        <v>0.41942851400040498</v>
      </c>
      <c r="BK10" s="17">
        <v>0.47879685402965799</v>
      </c>
      <c r="BL10" s="17">
        <v>0.43538163547020198</v>
      </c>
      <c r="BM10" s="17">
        <v>0.35461737478729499</v>
      </c>
      <c r="BN10" s="17">
        <v>0.44266478482417598</v>
      </c>
      <c r="BO10" s="17">
        <v>0.46047090971245602</v>
      </c>
      <c r="BP10" s="17"/>
      <c r="BQ10" s="17">
        <v>0.50600096171000797</v>
      </c>
      <c r="BR10" s="17">
        <v>0.43673612302241699</v>
      </c>
    </row>
    <row r="11" spans="2:70" ht="29" x14ac:dyDescent="0.35">
      <c r="B11" s="18" t="s">
        <v>379</v>
      </c>
      <c r="C11" s="17">
        <v>0.41220673812180503</v>
      </c>
      <c r="D11" s="17">
        <v>0.40134592352140203</v>
      </c>
      <c r="E11" s="17">
        <v>0.422236885965039</v>
      </c>
      <c r="F11" s="17"/>
      <c r="G11" s="17">
        <v>0.63073056872085798</v>
      </c>
      <c r="H11" s="17">
        <v>0.596046387526316</v>
      </c>
      <c r="I11" s="17">
        <v>0.540556527288514</v>
      </c>
      <c r="J11" s="17">
        <v>0.40205242853135897</v>
      </c>
      <c r="K11" s="17">
        <v>0.249460983609186</v>
      </c>
      <c r="L11" s="17">
        <v>0.129698140944178</v>
      </c>
      <c r="M11" s="17"/>
      <c r="N11" s="17">
        <v>0.311563735466723</v>
      </c>
      <c r="O11" s="17">
        <v>0.40909638153245198</v>
      </c>
      <c r="P11" s="17">
        <v>0.46938286722279998</v>
      </c>
      <c r="Q11" s="17">
        <v>0.47613022930763699</v>
      </c>
      <c r="R11" s="17"/>
      <c r="S11" s="17">
        <v>0.40539267784651001</v>
      </c>
      <c r="T11" s="17">
        <v>0.38455289017996303</v>
      </c>
      <c r="U11" s="17">
        <v>0.41524338398010602</v>
      </c>
      <c r="V11" s="17">
        <v>0.38343820750527302</v>
      </c>
      <c r="W11" s="17">
        <v>0.45509544139795099</v>
      </c>
      <c r="X11" s="17">
        <v>0.46491075161288098</v>
      </c>
      <c r="Y11" s="17">
        <v>0.417441690015809</v>
      </c>
      <c r="Z11" s="17">
        <v>0.44906282491967597</v>
      </c>
      <c r="AA11" s="17">
        <v>0.414856742155995</v>
      </c>
      <c r="AB11" s="17">
        <v>0.36916905804910599</v>
      </c>
      <c r="AC11" s="17">
        <v>0.36959331793495898</v>
      </c>
      <c r="AD11" s="17">
        <v>0.51179495022656296</v>
      </c>
      <c r="AE11" s="17"/>
      <c r="AF11" s="17">
        <v>0.348945082878233</v>
      </c>
      <c r="AG11" s="17">
        <v>0.35389207173676002</v>
      </c>
      <c r="AH11" s="17">
        <v>0.55255854341677002</v>
      </c>
      <c r="AI11" s="17"/>
      <c r="AJ11" s="17">
        <v>0.31172481025009702</v>
      </c>
      <c r="AK11" s="17">
        <v>0.46531317764939401</v>
      </c>
      <c r="AL11" s="17">
        <v>0.215088790790227</v>
      </c>
      <c r="AM11" s="17">
        <v>0.45329272420043498</v>
      </c>
      <c r="AN11" s="17">
        <v>0.55477481691297004</v>
      </c>
      <c r="AO11" s="17"/>
      <c r="AP11" s="17">
        <v>0.32088198165723603</v>
      </c>
      <c r="AQ11" s="17">
        <v>0.45010945589645102</v>
      </c>
      <c r="AR11" s="17">
        <v>0.30011568214704798</v>
      </c>
      <c r="AS11" s="17"/>
      <c r="AT11" s="17">
        <v>0.46692045375049901</v>
      </c>
      <c r="AU11" s="17">
        <v>0.475423820850217</v>
      </c>
      <c r="AV11" s="17">
        <v>0.37180857810519202</v>
      </c>
      <c r="AW11" s="17">
        <v>0.33480591957269301</v>
      </c>
      <c r="AX11" s="17">
        <v>0.27886225734553899</v>
      </c>
      <c r="AY11" s="17"/>
      <c r="AZ11" s="17">
        <v>0.64916279110151398</v>
      </c>
      <c r="BA11" s="17">
        <v>0.43818935025439298</v>
      </c>
      <c r="BB11" s="17">
        <v>0.40095010426941902</v>
      </c>
      <c r="BC11" s="17">
        <v>0.39987080181799001</v>
      </c>
      <c r="BD11" s="17">
        <v>0.436226270379453</v>
      </c>
      <c r="BE11" s="17">
        <v>0.41223842321441001</v>
      </c>
      <c r="BF11" s="17">
        <v>0.38866587709748601</v>
      </c>
      <c r="BG11" s="17">
        <v>0.37831814331192898</v>
      </c>
      <c r="BH11" s="17">
        <v>0.45234132885811901</v>
      </c>
      <c r="BI11" s="17">
        <v>0.40672436281963797</v>
      </c>
      <c r="BJ11" s="17">
        <v>0.42484222704577801</v>
      </c>
      <c r="BK11" s="17">
        <v>0.37040072459073498</v>
      </c>
      <c r="BL11" s="17">
        <v>0.45257552956369901</v>
      </c>
      <c r="BM11" s="17">
        <v>0.45317202361617198</v>
      </c>
      <c r="BN11" s="17">
        <v>0.40689615627002901</v>
      </c>
      <c r="BO11" s="17">
        <v>0.32072206815865001</v>
      </c>
      <c r="BP11" s="17"/>
      <c r="BQ11" s="17">
        <v>0.215482280255376</v>
      </c>
      <c r="BR11" s="17">
        <v>0.50247075164780297</v>
      </c>
    </row>
    <row r="12" spans="2:70" x14ac:dyDescent="0.35">
      <c r="B12" s="18" t="s">
        <v>129</v>
      </c>
      <c r="C12" s="19">
        <v>4.6830068413809503E-2</v>
      </c>
      <c r="D12" s="19">
        <v>5.0034204796482198E-2</v>
      </c>
      <c r="E12" s="19">
        <v>4.3486760970322801E-2</v>
      </c>
      <c r="F12" s="19"/>
      <c r="G12" s="19">
        <v>0.117015381547009</v>
      </c>
      <c r="H12" s="19">
        <v>6.8485436082381002E-2</v>
      </c>
      <c r="I12" s="19">
        <v>5.8866077176340598E-2</v>
      </c>
      <c r="J12" s="19">
        <v>2.9569088469590901E-2</v>
      </c>
      <c r="K12" s="19">
        <v>1.07477731566522E-2</v>
      </c>
      <c r="L12" s="19">
        <v>1.09510575210051E-2</v>
      </c>
      <c r="M12" s="19"/>
      <c r="N12" s="19">
        <v>3.2655436304429401E-2</v>
      </c>
      <c r="O12" s="19">
        <v>3.3743863539040901E-2</v>
      </c>
      <c r="P12" s="19">
        <v>6.5847819307746705E-2</v>
      </c>
      <c r="Q12" s="19">
        <v>5.8691416329261899E-2</v>
      </c>
      <c r="R12" s="19"/>
      <c r="S12" s="19">
        <v>6.3197730360212701E-2</v>
      </c>
      <c r="T12" s="19">
        <v>3.6624127808770397E-2</v>
      </c>
      <c r="U12" s="19">
        <v>4.4392873992349299E-2</v>
      </c>
      <c r="V12" s="19">
        <v>4.0021775331940797E-2</v>
      </c>
      <c r="W12" s="19">
        <v>6.2132158750312201E-2</v>
      </c>
      <c r="X12" s="19">
        <v>5.9397783642934798E-2</v>
      </c>
      <c r="Y12" s="19">
        <v>3.6342963390700998E-2</v>
      </c>
      <c r="Z12" s="19">
        <v>1.44340384066777E-2</v>
      </c>
      <c r="AA12" s="19">
        <v>5.51852969017625E-2</v>
      </c>
      <c r="AB12" s="19">
        <v>4.1323486695141499E-2</v>
      </c>
      <c r="AC12" s="19">
        <v>3.87934009352651E-2</v>
      </c>
      <c r="AD12" s="19">
        <v>3.8500237574433903E-2</v>
      </c>
      <c r="AE12" s="19"/>
      <c r="AF12" s="19">
        <v>2.8207162472932101E-2</v>
      </c>
      <c r="AG12" s="19">
        <v>3.3411350829620101E-2</v>
      </c>
      <c r="AH12" s="19">
        <v>9.9094175618861094E-2</v>
      </c>
      <c r="AI12" s="19"/>
      <c r="AJ12" s="19">
        <v>3.02091484336308E-2</v>
      </c>
      <c r="AK12" s="19">
        <v>5.5665152891331802E-2</v>
      </c>
      <c r="AL12" s="19">
        <v>1.4793677102541199E-2</v>
      </c>
      <c r="AM12" s="19">
        <v>0</v>
      </c>
      <c r="AN12" s="19">
        <v>7.0479418116330406E-2</v>
      </c>
      <c r="AO12" s="19"/>
      <c r="AP12" s="19">
        <v>3.8098117548639197E-2</v>
      </c>
      <c r="AQ12" s="19">
        <v>4.6798142865495301E-2</v>
      </c>
      <c r="AR12" s="19">
        <v>2.49961588101534E-2</v>
      </c>
      <c r="AS12" s="19"/>
      <c r="AT12" s="19">
        <v>3.97816234393761E-2</v>
      </c>
      <c r="AU12" s="19">
        <v>5.8442704102527297E-2</v>
      </c>
      <c r="AV12" s="19">
        <v>3.8929666197828998E-2</v>
      </c>
      <c r="AW12" s="19">
        <v>5.6827072169543302E-2</v>
      </c>
      <c r="AX12" s="19">
        <v>5.5219231054310002E-2</v>
      </c>
      <c r="AY12" s="19"/>
      <c r="AZ12" s="19">
        <v>0.15745470372290599</v>
      </c>
      <c r="BA12" s="19">
        <v>9.36193200694138E-2</v>
      </c>
      <c r="BB12" s="19">
        <v>6.4551113869436599E-2</v>
      </c>
      <c r="BC12" s="19">
        <v>5.0678088953420498E-2</v>
      </c>
      <c r="BD12" s="19">
        <v>6.2244775406339603E-2</v>
      </c>
      <c r="BE12" s="19">
        <v>3.84913615054207E-2</v>
      </c>
      <c r="BF12" s="19">
        <v>3.9551985594367699E-2</v>
      </c>
      <c r="BG12" s="19">
        <v>2.39533447103225E-2</v>
      </c>
      <c r="BH12" s="19">
        <v>4.73223365010726E-2</v>
      </c>
      <c r="BI12" s="19">
        <v>3.7874356913641799E-2</v>
      </c>
      <c r="BJ12" s="19">
        <v>3.5010621896366903E-2</v>
      </c>
      <c r="BK12" s="19">
        <v>4.5646075241929998E-2</v>
      </c>
      <c r="BL12" s="19">
        <v>2.8517461193889499E-2</v>
      </c>
      <c r="BM12" s="19">
        <v>4.4377761376435801E-2</v>
      </c>
      <c r="BN12" s="19">
        <v>9.9195714449159898E-3</v>
      </c>
      <c r="BO12" s="19">
        <v>5.0674531435533403E-2</v>
      </c>
      <c r="BP12" s="19"/>
      <c r="BQ12" s="19">
        <v>2.78826832187422E-2</v>
      </c>
      <c r="BR12" s="19">
        <v>4.5789765368910502E-2</v>
      </c>
    </row>
    <row r="13" spans="2:70" x14ac:dyDescent="0.35">
      <c r="B13" s="16"/>
    </row>
    <row r="14" spans="2:70" x14ac:dyDescent="0.35">
      <c r="B14" t="s">
        <v>98</v>
      </c>
    </row>
    <row r="15" spans="2:70" x14ac:dyDescent="0.35">
      <c r="B15" t="s">
        <v>99</v>
      </c>
    </row>
    <row r="17" spans="2:2" x14ac:dyDescent="0.35">
      <c r="B17" s="8" t="str">
        <f>HYPERLINK("#'Contents'!A1", "Return to Contents")</f>
        <v>Return to Contents</v>
      </c>
    </row>
  </sheetData>
  <mergeCells count="11">
    <mergeCell ref="BQ5:BR5"/>
    <mergeCell ref="D5:E5"/>
    <mergeCell ref="G5:L5"/>
    <mergeCell ref="N5:Q5"/>
    <mergeCell ref="S5:AD5"/>
    <mergeCell ref="AF5:AH5"/>
    <mergeCell ref="D2:BJ2"/>
    <mergeCell ref="AJ5:AN5"/>
    <mergeCell ref="AP5:AR5"/>
    <mergeCell ref="AT5:AX5"/>
    <mergeCell ref="AZ5:BO5"/>
  </mergeCells>
  <pageMargins left="0.7" right="0.7" top="0.75" bottom="0.75" header="0.3" footer="0.3"/>
  <pageSetup paperSize="9" orientation="portrait" horizontalDpi="300" verticalDpi="300"/>
  <drawing r:id="rId1"/>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dimension ref="B2:BR17"/>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67" width="10.7265625" customWidth="1"/>
    <col min="68" max="68" width="2.1796875" customWidth="1"/>
    <col min="69" max="70" width="10.7265625" customWidth="1"/>
    <col min="71" max="71" width="2.1796875" customWidth="1"/>
  </cols>
  <sheetData>
    <row r="2" spans="2:70" ht="40" customHeight="1" x14ac:dyDescent="0.35">
      <c r="D2" s="29" t="s">
        <v>385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row>
    <row r="5" spans="2:70" ht="30" customHeight="1" x14ac:dyDescent="0.35">
      <c r="B5" s="15"/>
      <c r="C5" s="15"/>
      <c r="D5" s="30" t="s">
        <v>74</v>
      </c>
      <c r="E5" s="30"/>
      <c r="F5" s="15"/>
      <c r="G5" s="30" t="s">
        <v>75</v>
      </c>
      <c r="H5" s="30"/>
      <c r="I5" s="30"/>
      <c r="J5" s="30"/>
      <c r="K5" s="30"/>
      <c r="L5" s="30"/>
      <c r="M5" s="15"/>
      <c r="N5" s="30" t="s">
        <v>76</v>
      </c>
      <c r="O5" s="30"/>
      <c r="P5" s="30"/>
      <c r="Q5" s="30"/>
      <c r="R5" s="15"/>
      <c r="S5" s="30" t="s">
        <v>77</v>
      </c>
      <c r="T5" s="30"/>
      <c r="U5" s="30"/>
      <c r="V5" s="30"/>
      <c r="W5" s="30"/>
      <c r="X5" s="30"/>
      <c r="Y5" s="30"/>
      <c r="Z5" s="30"/>
      <c r="AA5" s="30"/>
      <c r="AB5" s="30"/>
      <c r="AC5" s="30"/>
      <c r="AD5" s="30"/>
      <c r="AE5" s="15"/>
      <c r="AF5" s="30" t="s">
        <v>78</v>
      </c>
      <c r="AG5" s="30"/>
      <c r="AH5" s="30"/>
      <c r="AI5" s="15"/>
      <c r="AJ5" s="30" t="s">
        <v>79</v>
      </c>
      <c r="AK5" s="30"/>
      <c r="AL5" s="30"/>
      <c r="AM5" s="30"/>
      <c r="AN5" s="30"/>
      <c r="AO5" s="15"/>
      <c r="AP5" s="30" t="s">
        <v>80</v>
      </c>
      <c r="AQ5" s="30"/>
      <c r="AR5" s="30"/>
      <c r="AS5" s="15"/>
      <c r="AT5" s="30" t="s">
        <v>81</v>
      </c>
      <c r="AU5" s="30"/>
      <c r="AV5" s="30"/>
      <c r="AW5" s="30"/>
      <c r="AX5" s="30"/>
      <c r="AY5" s="15"/>
      <c r="AZ5" s="30" t="s">
        <v>82</v>
      </c>
      <c r="BA5" s="30"/>
      <c r="BB5" s="30"/>
      <c r="BC5" s="30"/>
      <c r="BD5" s="30"/>
      <c r="BE5" s="30"/>
      <c r="BF5" s="30"/>
      <c r="BG5" s="30"/>
      <c r="BH5" s="30"/>
      <c r="BI5" s="30"/>
      <c r="BJ5" s="30"/>
      <c r="BK5" s="30"/>
      <c r="BL5" s="30"/>
      <c r="BM5" s="30"/>
      <c r="BN5" s="30"/>
      <c r="BO5" s="30"/>
      <c r="BP5" s="15"/>
      <c r="BQ5" s="30" t="s">
        <v>83</v>
      </c>
      <c r="BR5" s="30"/>
    </row>
    <row r="6" spans="2:7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46</v>
      </c>
      <c r="AQ6" s="12" t="s">
        <v>47</v>
      </c>
      <c r="AR6" s="12" t="s">
        <v>50</v>
      </c>
      <c r="AT6" s="12" t="s">
        <v>51</v>
      </c>
      <c r="AU6" s="12" t="s">
        <v>52</v>
      </c>
      <c r="AV6" s="12" t="s">
        <v>53</v>
      </c>
      <c r="AW6" s="12" t="s">
        <v>54</v>
      </c>
      <c r="AX6" s="12" t="s">
        <v>55</v>
      </c>
      <c r="AZ6" s="12" t="s">
        <v>56</v>
      </c>
      <c r="BA6" s="12" t="s">
        <v>57</v>
      </c>
      <c r="BB6" s="12" t="s">
        <v>58</v>
      </c>
      <c r="BC6" s="12" t="s">
        <v>59</v>
      </c>
      <c r="BD6" s="12" t="s">
        <v>60</v>
      </c>
      <c r="BE6" s="12" t="s">
        <v>61</v>
      </c>
      <c r="BF6" s="12" t="s">
        <v>62</v>
      </c>
      <c r="BG6" s="12" t="s">
        <v>63</v>
      </c>
      <c r="BH6" s="12" t="s">
        <v>64</v>
      </c>
      <c r="BI6" s="12" t="s">
        <v>65</v>
      </c>
      <c r="BJ6" s="12" t="s">
        <v>66</v>
      </c>
      <c r="BK6" s="12" t="s">
        <v>67</v>
      </c>
      <c r="BL6" s="12" t="s">
        <v>68</v>
      </c>
      <c r="BM6" s="12" t="s">
        <v>69</v>
      </c>
      <c r="BN6" s="12" t="s">
        <v>70</v>
      </c>
      <c r="BO6" s="12" t="s">
        <v>71</v>
      </c>
      <c r="BQ6" s="12" t="s">
        <v>72</v>
      </c>
      <c r="BR6" s="12" t="s">
        <v>73</v>
      </c>
    </row>
    <row r="7" spans="2:70" ht="30" customHeight="1" x14ac:dyDescent="0.35">
      <c r="B7" s="10" t="s">
        <v>19</v>
      </c>
      <c r="C7" s="10">
        <v>4012</v>
      </c>
      <c r="D7" s="10">
        <v>1971</v>
      </c>
      <c r="E7" s="10">
        <v>2028</v>
      </c>
      <c r="F7" s="10"/>
      <c r="G7" s="10">
        <v>497</v>
      </c>
      <c r="H7" s="10">
        <v>704</v>
      </c>
      <c r="I7" s="10">
        <v>694</v>
      </c>
      <c r="J7" s="10">
        <v>693</v>
      </c>
      <c r="K7" s="10">
        <v>571</v>
      </c>
      <c r="L7" s="10">
        <v>853</v>
      </c>
      <c r="M7" s="10"/>
      <c r="N7" s="10">
        <v>1178</v>
      </c>
      <c r="O7" s="10">
        <v>1131</v>
      </c>
      <c r="P7" s="10">
        <v>781</v>
      </c>
      <c r="Q7" s="10">
        <v>909</v>
      </c>
      <c r="R7" s="10"/>
      <c r="S7" s="10">
        <v>563</v>
      </c>
      <c r="T7" s="10">
        <v>553</v>
      </c>
      <c r="U7" s="10">
        <v>314</v>
      </c>
      <c r="V7" s="10">
        <v>343</v>
      </c>
      <c r="W7" s="10">
        <v>293</v>
      </c>
      <c r="X7" s="10">
        <v>376</v>
      </c>
      <c r="Y7" s="10">
        <v>336</v>
      </c>
      <c r="Z7" s="10">
        <v>171</v>
      </c>
      <c r="AA7" s="10">
        <v>447</v>
      </c>
      <c r="AB7" s="10">
        <v>337</v>
      </c>
      <c r="AC7" s="10">
        <v>188</v>
      </c>
      <c r="AD7" s="10">
        <v>91</v>
      </c>
      <c r="AE7" s="10"/>
      <c r="AF7" s="10">
        <v>1421</v>
      </c>
      <c r="AG7" s="10">
        <v>1665</v>
      </c>
      <c r="AH7" s="10">
        <v>577</v>
      </c>
      <c r="AI7" s="10"/>
      <c r="AJ7" s="10">
        <v>1433</v>
      </c>
      <c r="AK7" s="10">
        <v>1082</v>
      </c>
      <c r="AL7" s="10">
        <v>299</v>
      </c>
      <c r="AM7" s="10">
        <v>42</v>
      </c>
      <c r="AN7" s="10">
        <v>541</v>
      </c>
      <c r="AO7" s="10"/>
      <c r="AP7" s="10">
        <v>878</v>
      </c>
      <c r="AQ7" s="10">
        <v>1369</v>
      </c>
      <c r="AR7" s="10">
        <v>264</v>
      </c>
      <c r="AS7" s="10"/>
      <c r="AT7" s="10">
        <v>929</v>
      </c>
      <c r="AU7" s="10">
        <v>932</v>
      </c>
      <c r="AV7" s="10">
        <v>1096</v>
      </c>
      <c r="AW7" s="10">
        <v>455</v>
      </c>
      <c r="AX7" s="10">
        <v>62</v>
      </c>
      <c r="AY7" s="10"/>
      <c r="AZ7" s="10">
        <v>33</v>
      </c>
      <c r="BA7" s="10">
        <v>185</v>
      </c>
      <c r="BB7" s="10">
        <v>256</v>
      </c>
      <c r="BC7" s="10">
        <v>269</v>
      </c>
      <c r="BD7" s="10">
        <v>403</v>
      </c>
      <c r="BE7" s="10">
        <v>436</v>
      </c>
      <c r="BF7" s="10">
        <v>391</v>
      </c>
      <c r="BG7" s="10">
        <v>312</v>
      </c>
      <c r="BH7" s="10">
        <v>253</v>
      </c>
      <c r="BI7" s="10">
        <v>211</v>
      </c>
      <c r="BJ7" s="10">
        <v>336</v>
      </c>
      <c r="BK7" s="10">
        <v>187</v>
      </c>
      <c r="BL7" s="10">
        <v>180</v>
      </c>
      <c r="BM7" s="10">
        <v>103</v>
      </c>
      <c r="BN7" s="10">
        <v>95</v>
      </c>
      <c r="BO7" s="10">
        <v>161</v>
      </c>
      <c r="BP7" s="10"/>
      <c r="BQ7" s="10">
        <v>1235</v>
      </c>
      <c r="BR7" s="10">
        <v>2665</v>
      </c>
    </row>
    <row r="8" spans="2:70" ht="30" customHeight="1" x14ac:dyDescent="0.35">
      <c r="B8" s="11" t="s">
        <v>20</v>
      </c>
      <c r="C8" s="11">
        <v>4012</v>
      </c>
      <c r="D8" s="11">
        <v>1975</v>
      </c>
      <c r="E8" s="11">
        <v>2024</v>
      </c>
      <c r="F8" s="11"/>
      <c r="G8" s="11">
        <v>558</v>
      </c>
      <c r="H8" s="11">
        <v>682</v>
      </c>
      <c r="I8" s="11">
        <v>685</v>
      </c>
      <c r="J8" s="11">
        <v>686</v>
      </c>
      <c r="K8" s="11">
        <v>562</v>
      </c>
      <c r="L8" s="11">
        <v>839</v>
      </c>
      <c r="M8" s="11"/>
      <c r="N8" s="11">
        <v>1080</v>
      </c>
      <c r="O8" s="11">
        <v>1039</v>
      </c>
      <c r="P8" s="11">
        <v>880</v>
      </c>
      <c r="Q8" s="11">
        <v>1000</v>
      </c>
      <c r="R8" s="11"/>
      <c r="S8" s="11">
        <v>562</v>
      </c>
      <c r="T8" s="11">
        <v>522</v>
      </c>
      <c r="U8" s="11">
        <v>321</v>
      </c>
      <c r="V8" s="11">
        <v>361</v>
      </c>
      <c r="W8" s="11">
        <v>281</v>
      </c>
      <c r="X8" s="11">
        <v>361</v>
      </c>
      <c r="Y8" s="11">
        <v>321</v>
      </c>
      <c r="Z8" s="11">
        <v>160</v>
      </c>
      <c r="AA8" s="11">
        <v>441</v>
      </c>
      <c r="AB8" s="11">
        <v>361</v>
      </c>
      <c r="AC8" s="11">
        <v>201</v>
      </c>
      <c r="AD8" s="11">
        <v>120</v>
      </c>
      <c r="AE8" s="11"/>
      <c r="AF8" s="11">
        <v>1410</v>
      </c>
      <c r="AG8" s="11">
        <v>1629</v>
      </c>
      <c r="AH8" s="11">
        <v>599</v>
      </c>
      <c r="AI8" s="11"/>
      <c r="AJ8" s="11">
        <v>1397</v>
      </c>
      <c r="AK8" s="11">
        <v>1071</v>
      </c>
      <c r="AL8" s="11">
        <v>288</v>
      </c>
      <c r="AM8" s="11">
        <v>45</v>
      </c>
      <c r="AN8" s="11">
        <v>558</v>
      </c>
      <c r="AO8" s="11"/>
      <c r="AP8" s="11">
        <v>856</v>
      </c>
      <c r="AQ8" s="11">
        <v>1358</v>
      </c>
      <c r="AR8" s="11">
        <v>259</v>
      </c>
      <c r="AS8" s="11"/>
      <c r="AT8" s="11">
        <v>961</v>
      </c>
      <c r="AU8" s="11">
        <v>958</v>
      </c>
      <c r="AV8" s="11">
        <v>1056</v>
      </c>
      <c r="AW8" s="11">
        <v>434</v>
      </c>
      <c r="AX8" s="11">
        <v>55</v>
      </c>
      <c r="AY8" s="11"/>
      <c r="AZ8" s="11">
        <v>33</v>
      </c>
      <c r="BA8" s="11">
        <v>186</v>
      </c>
      <c r="BB8" s="11">
        <v>267</v>
      </c>
      <c r="BC8" s="11">
        <v>280</v>
      </c>
      <c r="BD8" s="11">
        <v>416</v>
      </c>
      <c r="BE8" s="11">
        <v>443</v>
      </c>
      <c r="BF8" s="11">
        <v>394</v>
      </c>
      <c r="BG8" s="11">
        <v>314</v>
      </c>
      <c r="BH8" s="11">
        <v>257</v>
      </c>
      <c r="BI8" s="11">
        <v>206</v>
      </c>
      <c r="BJ8" s="11">
        <v>329</v>
      </c>
      <c r="BK8" s="11">
        <v>179</v>
      </c>
      <c r="BL8" s="11">
        <v>174</v>
      </c>
      <c r="BM8" s="11">
        <v>97</v>
      </c>
      <c r="BN8" s="11">
        <v>87</v>
      </c>
      <c r="BO8" s="11">
        <v>148</v>
      </c>
      <c r="BP8" s="11"/>
      <c r="BQ8" s="11">
        <v>1209</v>
      </c>
      <c r="BR8" s="11">
        <v>2688</v>
      </c>
    </row>
    <row r="9" spans="2:70" x14ac:dyDescent="0.35">
      <c r="B9" s="18" t="s">
        <v>377</v>
      </c>
      <c r="C9" s="17">
        <v>8.4762076745824297E-2</v>
      </c>
      <c r="D9" s="17">
        <v>9.48454401712127E-2</v>
      </c>
      <c r="E9" s="17">
        <v>7.4029063899537006E-2</v>
      </c>
      <c r="F9" s="17"/>
      <c r="G9" s="17">
        <v>4.2893073970281401E-2</v>
      </c>
      <c r="H9" s="17">
        <v>9.4175331727752901E-2</v>
      </c>
      <c r="I9" s="17">
        <v>6.8640699684866302E-2</v>
      </c>
      <c r="J9" s="17">
        <v>7.0738303215378107E-2</v>
      </c>
      <c r="K9" s="17">
        <v>8.3919736583081106E-2</v>
      </c>
      <c r="L9" s="17">
        <v>0.13017927119408099</v>
      </c>
      <c r="M9" s="17"/>
      <c r="N9" s="17">
        <v>0.13641788534749699</v>
      </c>
      <c r="O9" s="17">
        <v>7.8975588879586001E-2</v>
      </c>
      <c r="P9" s="17">
        <v>6.5840097745903103E-2</v>
      </c>
      <c r="Q9" s="17">
        <v>5.2739212866666101E-2</v>
      </c>
      <c r="R9" s="17"/>
      <c r="S9" s="17">
        <v>0.124077589731074</v>
      </c>
      <c r="T9" s="17">
        <v>7.9815800404087006E-2</v>
      </c>
      <c r="U9" s="17">
        <v>8.9358256909946795E-2</v>
      </c>
      <c r="V9" s="17">
        <v>6.3939596903119997E-2</v>
      </c>
      <c r="W9" s="17">
        <v>8.8622376146851201E-2</v>
      </c>
      <c r="X9" s="17">
        <v>6.5865835949405302E-2</v>
      </c>
      <c r="Y9" s="17">
        <v>6.3676632904777306E-2</v>
      </c>
      <c r="Z9" s="17">
        <v>7.6537900859682803E-2</v>
      </c>
      <c r="AA9" s="17">
        <v>7.7070927031618705E-2</v>
      </c>
      <c r="AB9" s="17">
        <v>9.62773961407552E-2</v>
      </c>
      <c r="AC9" s="17">
        <v>0.112664719368352</v>
      </c>
      <c r="AD9" s="17">
        <v>3.4574635400333703E-2</v>
      </c>
      <c r="AE9" s="17"/>
      <c r="AF9" s="17">
        <v>8.79070385685356E-2</v>
      </c>
      <c r="AG9" s="17">
        <v>0.105530650707485</v>
      </c>
      <c r="AH9" s="17">
        <v>5.3731934382763399E-2</v>
      </c>
      <c r="AI9" s="17"/>
      <c r="AJ9" s="17">
        <v>9.6774846656841607E-2</v>
      </c>
      <c r="AK9" s="17">
        <v>8.6856240984901203E-2</v>
      </c>
      <c r="AL9" s="17">
        <v>0.11931699936812</v>
      </c>
      <c r="AM9" s="17">
        <v>0.15698280641922299</v>
      </c>
      <c r="AN9" s="17">
        <v>4.4577993437280201E-2</v>
      </c>
      <c r="AO9" s="17"/>
      <c r="AP9" s="17">
        <v>0.108070577428079</v>
      </c>
      <c r="AQ9" s="17">
        <v>8.1864801985634006E-2</v>
      </c>
      <c r="AR9" s="17">
        <v>0.11310096269094801</v>
      </c>
      <c r="AS9" s="17"/>
      <c r="AT9" s="17">
        <v>4.0414555174026902E-2</v>
      </c>
      <c r="AU9" s="17">
        <v>5.9328015666437597E-2</v>
      </c>
      <c r="AV9" s="17">
        <v>0.115546695974114</v>
      </c>
      <c r="AW9" s="17">
        <v>0.158356341132175</v>
      </c>
      <c r="AX9" s="17">
        <v>0.18051890649539601</v>
      </c>
      <c r="AY9" s="17"/>
      <c r="AZ9" s="17">
        <v>5.49615382697533E-2</v>
      </c>
      <c r="BA9" s="17">
        <v>6.76732921936265E-2</v>
      </c>
      <c r="BB9" s="17">
        <v>5.9945132811944198E-2</v>
      </c>
      <c r="BC9" s="17">
        <v>6.5705127959138701E-2</v>
      </c>
      <c r="BD9" s="17">
        <v>7.5589138884132101E-2</v>
      </c>
      <c r="BE9" s="17">
        <v>6.8664878775698601E-2</v>
      </c>
      <c r="BF9" s="17">
        <v>9.4456751497468003E-2</v>
      </c>
      <c r="BG9" s="17">
        <v>0.115842432904586</v>
      </c>
      <c r="BH9" s="17">
        <v>8.2029240487445504E-2</v>
      </c>
      <c r="BI9" s="17">
        <v>6.9103454577425796E-2</v>
      </c>
      <c r="BJ9" s="17">
        <v>0.115387325123086</v>
      </c>
      <c r="BK9" s="17">
        <v>9.4812645854864194E-2</v>
      </c>
      <c r="BL9" s="17">
        <v>9.8475026059724705E-2</v>
      </c>
      <c r="BM9" s="17">
        <v>9.5779522309626303E-2</v>
      </c>
      <c r="BN9" s="17">
        <v>0.12211882740907</v>
      </c>
      <c r="BO9" s="17">
        <v>0.13618197042806801</v>
      </c>
      <c r="BP9" s="17"/>
      <c r="BQ9" s="17">
        <v>0.240099840327788</v>
      </c>
      <c r="BR9" s="17">
        <v>1.5818759998342199E-2</v>
      </c>
    </row>
    <row r="10" spans="2:70" x14ac:dyDescent="0.35">
      <c r="B10" s="18" t="s">
        <v>378</v>
      </c>
      <c r="C10" s="17">
        <v>0.51084698682136298</v>
      </c>
      <c r="D10" s="17">
        <v>0.53939043961558297</v>
      </c>
      <c r="E10" s="17">
        <v>0.484453039775677</v>
      </c>
      <c r="F10" s="17"/>
      <c r="G10" s="17">
        <v>0.19498479040814301</v>
      </c>
      <c r="H10" s="17">
        <v>0.27655005954819101</v>
      </c>
      <c r="I10" s="17">
        <v>0.39052156569338697</v>
      </c>
      <c r="J10" s="17">
        <v>0.56817170906080094</v>
      </c>
      <c r="K10" s="17">
        <v>0.76028665314821497</v>
      </c>
      <c r="L10" s="17">
        <v>0.79598152595963001</v>
      </c>
      <c r="M10" s="17"/>
      <c r="N10" s="17">
        <v>0.56018143516430496</v>
      </c>
      <c r="O10" s="17">
        <v>0.52540354357649999</v>
      </c>
      <c r="P10" s="17">
        <v>0.44670778402460498</v>
      </c>
      <c r="Q10" s="17">
        <v>0.49677660235492499</v>
      </c>
      <c r="R10" s="17"/>
      <c r="S10" s="17">
        <v>0.43201047182221403</v>
      </c>
      <c r="T10" s="17">
        <v>0.55257285640823595</v>
      </c>
      <c r="U10" s="17">
        <v>0.51445768272466297</v>
      </c>
      <c r="V10" s="17">
        <v>0.54599562089217801</v>
      </c>
      <c r="W10" s="17">
        <v>0.47101614012933202</v>
      </c>
      <c r="X10" s="17">
        <v>0.46325504872859202</v>
      </c>
      <c r="Y10" s="17">
        <v>0.49988597629210402</v>
      </c>
      <c r="Z10" s="17">
        <v>0.54503110482750505</v>
      </c>
      <c r="AA10" s="17">
        <v>0.52755893420238698</v>
      </c>
      <c r="AB10" s="17">
        <v>0.59392110596535796</v>
      </c>
      <c r="AC10" s="17">
        <v>0.52103523663253104</v>
      </c>
      <c r="AD10" s="17">
        <v>0.47494779009360399</v>
      </c>
      <c r="AE10" s="17"/>
      <c r="AF10" s="17">
        <v>0.61215031307606904</v>
      </c>
      <c r="AG10" s="17">
        <v>0.56035369966646997</v>
      </c>
      <c r="AH10" s="17">
        <v>0.33088252035987897</v>
      </c>
      <c r="AI10" s="17"/>
      <c r="AJ10" s="17">
        <v>0.64265490333618402</v>
      </c>
      <c r="AK10" s="17">
        <v>0.45058096842954598</v>
      </c>
      <c r="AL10" s="17">
        <v>0.64092817356841203</v>
      </c>
      <c r="AM10" s="17">
        <v>0.40634089186821598</v>
      </c>
      <c r="AN10" s="17">
        <v>0.35319118519778198</v>
      </c>
      <c r="AO10" s="17"/>
      <c r="AP10" s="17">
        <v>0.61500299198955799</v>
      </c>
      <c r="AQ10" s="17">
        <v>0.47634813511587099</v>
      </c>
      <c r="AR10" s="17">
        <v>0.567566717777927</v>
      </c>
      <c r="AS10" s="17"/>
      <c r="AT10" s="17">
        <v>0.54849935991933196</v>
      </c>
      <c r="AU10" s="17">
        <v>0.46572389482161303</v>
      </c>
      <c r="AV10" s="17">
        <v>0.50220348454004005</v>
      </c>
      <c r="AW10" s="17">
        <v>0.452517261496441</v>
      </c>
      <c r="AX10" s="17">
        <v>0.54172549111190205</v>
      </c>
      <c r="AY10" s="17"/>
      <c r="AZ10" s="17">
        <v>0.28343026487151901</v>
      </c>
      <c r="BA10" s="17">
        <v>0.46187737174266702</v>
      </c>
      <c r="BB10" s="17">
        <v>0.53388082659770597</v>
      </c>
      <c r="BC10" s="17">
        <v>0.55220316712191198</v>
      </c>
      <c r="BD10" s="17">
        <v>0.493386187551274</v>
      </c>
      <c r="BE10" s="17">
        <v>0.52684902122626298</v>
      </c>
      <c r="BF10" s="17">
        <v>0.52227712827795203</v>
      </c>
      <c r="BG10" s="17">
        <v>0.55249672823249496</v>
      </c>
      <c r="BH10" s="17">
        <v>0.48033345700181301</v>
      </c>
      <c r="BI10" s="17">
        <v>0.50888000382406195</v>
      </c>
      <c r="BJ10" s="17">
        <v>0.49047289393641103</v>
      </c>
      <c r="BK10" s="17">
        <v>0.56768579632009497</v>
      </c>
      <c r="BL10" s="17">
        <v>0.49324450295503602</v>
      </c>
      <c r="BM10" s="17">
        <v>0.41136845014242401</v>
      </c>
      <c r="BN10" s="17">
        <v>0.51444310790308401</v>
      </c>
      <c r="BO10" s="17">
        <v>0.487175098224786</v>
      </c>
      <c r="BP10" s="17"/>
      <c r="BQ10" s="17">
        <v>0.53979241071496398</v>
      </c>
      <c r="BR10" s="17">
        <v>0.506323713971359</v>
      </c>
    </row>
    <row r="11" spans="2:70" ht="29" x14ac:dyDescent="0.35">
      <c r="B11" s="18" t="s">
        <v>379</v>
      </c>
      <c r="C11" s="17">
        <v>0.36067641836953201</v>
      </c>
      <c r="D11" s="17">
        <v>0.313147348213141</v>
      </c>
      <c r="E11" s="17">
        <v>0.406209988408815</v>
      </c>
      <c r="F11" s="17"/>
      <c r="G11" s="17">
        <v>0.66517088307445504</v>
      </c>
      <c r="H11" s="17">
        <v>0.56627529816726796</v>
      </c>
      <c r="I11" s="17">
        <v>0.48322849910754501</v>
      </c>
      <c r="J11" s="17">
        <v>0.32166696214260398</v>
      </c>
      <c r="K11" s="17">
        <v>0.141996399961555</v>
      </c>
      <c r="L11" s="17">
        <v>6.9046815053268304E-2</v>
      </c>
      <c r="M11" s="17"/>
      <c r="N11" s="17">
        <v>0.27310529450589699</v>
      </c>
      <c r="O11" s="17">
        <v>0.35481649139199001</v>
      </c>
      <c r="P11" s="17">
        <v>0.42878272841834503</v>
      </c>
      <c r="Q11" s="17">
        <v>0.40276235567534602</v>
      </c>
      <c r="R11" s="17"/>
      <c r="S11" s="17">
        <v>0.38801180290927501</v>
      </c>
      <c r="T11" s="17">
        <v>0.331527737454063</v>
      </c>
      <c r="U11" s="17">
        <v>0.35517084523374398</v>
      </c>
      <c r="V11" s="17">
        <v>0.35036823595843303</v>
      </c>
      <c r="W11" s="17">
        <v>0.35796755787148499</v>
      </c>
      <c r="X11" s="17">
        <v>0.42118817508526901</v>
      </c>
      <c r="Y11" s="17">
        <v>0.409126243313575</v>
      </c>
      <c r="Z11" s="17">
        <v>0.367505885844501</v>
      </c>
      <c r="AA11" s="17">
        <v>0.35804330952702501</v>
      </c>
      <c r="AB11" s="17">
        <v>0.268652428734176</v>
      </c>
      <c r="AC11" s="17">
        <v>0.34462818104732001</v>
      </c>
      <c r="AD11" s="17">
        <v>0.40416745853681102</v>
      </c>
      <c r="AE11" s="17"/>
      <c r="AF11" s="17">
        <v>0.27721801462531598</v>
      </c>
      <c r="AG11" s="17">
        <v>0.30089525535662398</v>
      </c>
      <c r="AH11" s="17">
        <v>0.50994192290726004</v>
      </c>
      <c r="AI11" s="17"/>
      <c r="AJ11" s="17">
        <v>0.229543578146057</v>
      </c>
      <c r="AK11" s="17">
        <v>0.41808893445992901</v>
      </c>
      <c r="AL11" s="17">
        <v>0.21933008962980399</v>
      </c>
      <c r="AM11" s="17">
        <v>0.41262461522616001</v>
      </c>
      <c r="AN11" s="17">
        <v>0.52690862527643501</v>
      </c>
      <c r="AO11" s="17"/>
      <c r="AP11" s="17">
        <v>0.24288128190090799</v>
      </c>
      <c r="AQ11" s="17">
        <v>0.40209394318761499</v>
      </c>
      <c r="AR11" s="17">
        <v>0.28322961474235703</v>
      </c>
      <c r="AS11" s="17"/>
      <c r="AT11" s="17">
        <v>0.36704300013386698</v>
      </c>
      <c r="AU11" s="17">
        <v>0.429073206562195</v>
      </c>
      <c r="AV11" s="17">
        <v>0.34016608285494199</v>
      </c>
      <c r="AW11" s="17">
        <v>0.34248253581950899</v>
      </c>
      <c r="AX11" s="17">
        <v>0.21954747091572199</v>
      </c>
      <c r="AY11" s="17"/>
      <c r="AZ11" s="17">
        <v>0.451760412021805</v>
      </c>
      <c r="BA11" s="17">
        <v>0.37024602594768702</v>
      </c>
      <c r="BB11" s="17">
        <v>0.34948028847436302</v>
      </c>
      <c r="BC11" s="17">
        <v>0.34058544542264102</v>
      </c>
      <c r="BD11" s="17">
        <v>0.39610822727377698</v>
      </c>
      <c r="BE11" s="17">
        <v>0.370202019613044</v>
      </c>
      <c r="BF11" s="17">
        <v>0.325565851463606</v>
      </c>
      <c r="BG11" s="17">
        <v>0.30213246168847602</v>
      </c>
      <c r="BH11" s="17">
        <v>0.39333906700337001</v>
      </c>
      <c r="BI11" s="17">
        <v>0.377769268039088</v>
      </c>
      <c r="BJ11" s="17">
        <v>0.37197529702627402</v>
      </c>
      <c r="BK11" s="17">
        <v>0.31445113255889001</v>
      </c>
      <c r="BL11" s="17">
        <v>0.37803857747138903</v>
      </c>
      <c r="BM11" s="17">
        <v>0.43622907534454902</v>
      </c>
      <c r="BN11" s="17">
        <v>0.35340695452502702</v>
      </c>
      <c r="BO11" s="17">
        <v>0.325320245179683</v>
      </c>
      <c r="BP11" s="17"/>
      <c r="BQ11" s="17">
        <v>0.19656472861691801</v>
      </c>
      <c r="BR11" s="17">
        <v>0.43527332287056703</v>
      </c>
    </row>
    <row r="12" spans="2:70" x14ac:dyDescent="0.35">
      <c r="B12" s="18" t="s">
        <v>129</v>
      </c>
      <c r="C12" s="19">
        <v>4.3714518063280999E-2</v>
      </c>
      <c r="D12" s="19">
        <v>5.2616772000063199E-2</v>
      </c>
      <c r="E12" s="19">
        <v>3.5307907915971097E-2</v>
      </c>
      <c r="F12" s="19"/>
      <c r="G12" s="19">
        <v>9.6951252547120906E-2</v>
      </c>
      <c r="H12" s="19">
        <v>6.2999310556787896E-2</v>
      </c>
      <c r="I12" s="19">
        <v>5.7609235514201197E-2</v>
      </c>
      <c r="J12" s="19">
        <v>3.9423025581216603E-2</v>
      </c>
      <c r="K12" s="19">
        <v>1.3797210307149199E-2</v>
      </c>
      <c r="L12" s="19">
        <v>4.79238779302045E-3</v>
      </c>
      <c r="M12" s="19"/>
      <c r="N12" s="19">
        <v>3.0295384982301402E-2</v>
      </c>
      <c r="O12" s="19">
        <v>4.0804376151923699E-2</v>
      </c>
      <c r="P12" s="19">
        <v>5.8669389811147103E-2</v>
      </c>
      <c r="Q12" s="19">
        <v>4.77218291030626E-2</v>
      </c>
      <c r="R12" s="19"/>
      <c r="S12" s="19">
        <v>5.5900135537436897E-2</v>
      </c>
      <c r="T12" s="19">
        <v>3.6083605733613501E-2</v>
      </c>
      <c r="U12" s="19">
        <v>4.1013215131645901E-2</v>
      </c>
      <c r="V12" s="19">
        <v>3.96965462462694E-2</v>
      </c>
      <c r="W12" s="19">
        <v>8.2393925852331795E-2</v>
      </c>
      <c r="X12" s="19">
        <v>4.9690940236733899E-2</v>
      </c>
      <c r="Y12" s="19">
        <v>2.73111474895435E-2</v>
      </c>
      <c r="Z12" s="19">
        <v>1.09251084683104E-2</v>
      </c>
      <c r="AA12" s="19">
        <v>3.7326829238968601E-2</v>
      </c>
      <c r="AB12" s="19">
        <v>4.1149069159710297E-2</v>
      </c>
      <c r="AC12" s="19">
        <v>2.1671862951797301E-2</v>
      </c>
      <c r="AD12" s="19">
        <v>8.6310115969251797E-2</v>
      </c>
      <c r="AE12" s="19"/>
      <c r="AF12" s="19">
        <v>2.2724633730079401E-2</v>
      </c>
      <c r="AG12" s="19">
        <v>3.3220394269421902E-2</v>
      </c>
      <c r="AH12" s="19">
        <v>0.10544362235009801</v>
      </c>
      <c r="AI12" s="19"/>
      <c r="AJ12" s="19">
        <v>3.1026671860917399E-2</v>
      </c>
      <c r="AK12" s="19">
        <v>4.4473856125623802E-2</v>
      </c>
      <c r="AL12" s="19">
        <v>2.0424737433663701E-2</v>
      </c>
      <c r="AM12" s="19">
        <v>2.4051686486401099E-2</v>
      </c>
      <c r="AN12" s="19">
        <v>7.5322196088503005E-2</v>
      </c>
      <c r="AO12" s="19"/>
      <c r="AP12" s="19">
        <v>3.4045148681455403E-2</v>
      </c>
      <c r="AQ12" s="19">
        <v>3.9693119710879299E-2</v>
      </c>
      <c r="AR12" s="19">
        <v>3.6102704788768501E-2</v>
      </c>
      <c r="AS12" s="19"/>
      <c r="AT12" s="19">
        <v>4.4043084772773501E-2</v>
      </c>
      <c r="AU12" s="19">
        <v>4.5874882949754697E-2</v>
      </c>
      <c r="AV12" s="19">
        <v>4.2083736630903597E-2</v>
      </c>
      <c r="AW12" s="19">
        <v>4.6643861551874902E-2</v>
      </c>
      <c r="AX12" s="19">
        <v>5.8208131476980202E-2</v>
      </c>
      <c r="AY12" s="19"/>
      <c r="AZ12" s="19">
        <v>0.20984778483692201</v>
      </c>
      <c r="BA12" s="19">
        <v>0.100203310116019</v>
      </c>
      <c r="BB12" s="19">
        <v>5.6693752115986401E-2</v>
      </c>
      <c r="BC12" s="19">
        <v>4.1506259496307901E-2</v>
      </c>
      <c r="BD12" s="19">
        <v>3.4916446290816798E-2</v>
      </c>
      <c r="BE12" s="19">
        <v>3.4284080384994399E-2</v>
      </c>
      <c r="BF12" s="19">
        <v>5.7700268760973498E-2</v>
      </c>
      <c r="BG12" s="19">
        <v>2.9528377174443999E-2</v>
      </c>
      <c r="BH12" s="19">
        <v>4.4298235507371601E-2</v>
      </c>
      <c r="BI12" s="19">
        <v>4.4247273559425197E-2</v>
      </c>
      <c r="BJ12" s="19">
        <v>2.21644839142295E-2</v>
      </c>
      <c r="BK12" s="19">
        <v>2.3050425266150702E-2</v>
      </c>
      <c r="BL12" s="19">
        <v>3.0241893513850201E-2</v>
      </c>
      <c r="BM12" s="19">
        <v>5.6622952203400301E-2</v>
      </c>
      <c r="BN12" s="19">
        <v>1.00311101628191E-2</v>
      </c>
      <c r="BO12" s="19">
        <v>5.1322686167463202E-2</v>
      </c>
      <c r="BP12" s="19"/>
      <c r="BQ12" s="19">
        <v>2.3543020340330199E-2</v>
      </c>
      <c r="BR12" s="19">
        <v>4.2584203159732402E-2</v>
      </c>
    </row>
    <row r="13" spans="2:70" x14ac:dyDescent="0.35">
      <c r="B13" s="16"/>
    </row>
    <row r="14" spans="2:70" x14ac:dyDescent="0.35">
      <c r="B14" t="s">
        <v>98</v>
      </c>
    </row>
    <row r="15" spans="2:70" x14ac:dyDescent="0.35">
      <c r="B15" t="s">
        <v>99</v>
      </c>
    </row>
    <row r="17" spans="2:2" x14ac:dyDescent="0.35">
      <c r="B17" s="8" t="str">
        <f>HYPERLINK("#'Contents'!A1", "Return to Contents")</f>
        <v>Return to Contents</v>
      </c>
    </row>
  </sheetData>
  <mergeCells count="11">
    <mergeCell ref="BQ5:BR5"/>
    <mergeCell ref="D5:E5"/>
    <mergeCell ref="G5:L5"/>
    <mergeCell ref="N5:Q5"/>
    <mergeCell ref="S5:AD5"/>
    <mergeCell ref="AF5:AH5"/>
    <mergeCell ref="D2:BJ2"/>
    <mergeCell ref="AJ5:AN5"/>
    <mergeCell ref="AP5:AR5"/>
    <mergeCell ref="AT5:AX5"/>
    <mergeCell ref="AZ5:BO5"/>
  </mergeCells>
  <pageMargins left="0.7" right="0.7" top="0.75" bottom="0.75" header="0.3" footer="0.3"/>
  <pageSetup paperSize="9" orientation="portrait" horizontalDpi="300" verticalDpi="300"/>
  <drawing r:id="rId1"/>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dimension ref="B2:BR17"/>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67" width="10.7265625" customWidth="1"/>
    <col min="68" max="68" width="2.1796875" customWidth="1"/>
    <col min="69" max="70" width="10.7265625" customWidth="1"/>
    <col min="71" max="71" width="2.1796875" customWidth="1"/>
  </cols>
  <sheetData>
    <row r="2" spans="2:70" ht="40" customHeight="1" x14ac:dyDescent="0.35">
      <c r="D2" s="29" t="s">
        <v>386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row>
    <row r="5" spans="2:70" ht="30" customHeight="1" x14ac:dyDescent="0.35">
      <c r="B5" s="15"/>
      <c r="C5" s="15"/>
      <c r="D5" s="30" t="s">
        <v>74</v>
      </c>
      <c r="E5" s="30"/>
      <c r="F5" s="15"/>
      <c r="G5" s="30" t="s">
        <v>75</v>
      </c>
      <c r="H5" s="30"/>
      <c r="I5" s="30"/>
      <c r="J5" s="30"/>
      <c r="K5" s="30"/>
      <c r="L5" s="30"/>
      <c r="M5" s="15"/>
      <c r="N5" s="30" t="s">
        <v>76</v>
      </c>
      <c r="O5" s="30"/>
      <c r="P5" s="30"/>
      <c r="Q5" s="30"/>
      <c r="R5" s="15"/>
      <c r="S5" s="30" t="s">
        <v>77</v>
      </c>
      <c r="T5" s="30"/>
      <c r="U5" s="30"/>
      <c r="V5" s="30"/>
      <c r="W5" s="30"/>
      <c r="X5" s="30"/>
      <c r="Y5" s="30"/>
      <c r="Z5" s="30"/>
      <c r="AA5" s="30"/>
      <c r="AB5" s="30"/>
      <c r="AC5" s="30"/>
      <c r="AD5" s="30"/>
      <c r="AE5" s="15"/>
      <c r="AF5" s="30" t="s">
        <v>78</v>
      </c>
      <c r="AG5" s="30"/>
      <c r="AH5" s="30"/>
      <c r="AI5" s="15"/>
      <c r="AJ5" s="30" t="s">
        <v>79</v>
      </c>
      <c r="AK5" s="30"/>
      <c r="AL5" s="30"/>
      <c r="AM5" s="30"/>
      <c r="AN5" s="30"/>
      <c r="AO5" s="15"/>
      <c r="AP5" s="30" t="s">
        <v>80</v>
      </c>
      <c r="AQ5" s="30"/>
      <c r="AR5" s="30"/>
      <c r="AS5" s="15"/>
      <c r="AT5" s="30" t="s">
        <v>81</v>
      </c>
      <c r="AU5" s="30"/>
      <c r="AV5" s="30"/>
      <c r="AW5" s="30"/>
      <c r="AX5" s="30"/>
      <c r="AY5" s="15"/>
      <c r="AZ5" s="30" t="s">
        <v>82</v>
      </c>
      <c r="BA5" s="30"/>
      <c r="BB5" s="30"/>
      <c r="BC5" s="30"/>
      <c r="BD5" s="30"/>
      <c r="BE5" s="30"/>
      <c r="BF5" s="30"/>
      <c r="BG5" s="30"/>
      <c r="BH5" s="30"/>
      <c r="BI5" s="30"/>
      <c r="BJ5" s="30"/>
      <c r="BK5" s="30"/>
      <c r="BL5" s="30"/>
      <c r="BM5" s="30"/>
      <c r="BN5" s="30"/>
      <c r="BO5" s="30"/>
      <c r="BP5" s="15"/>
      <c r="BQ5" s="30" t="s">
        <v>83</v>
      </c>
      <c r="BR5" s="30"/>
    </row>
    <row r="6" spans="2:7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46</v>
      </c>
      <c r="AQ6" s="12" t="s">
        <v>47</v>
      </c>
      <c r="AR6" s="12" t="s">
        <v>50</v>
      </c>
      <c r="AT6" s="12" t="s">
        <v>51</v>
      </c>
      <c r="AU6" s="12" t="s">
        <v>52</v>
      </c>
      <c r="AV6" s="12" t="s">
        <v>53</v>
      </c>
      <c r="AW6" s="12" t="s">
        <v>54</v>
      </c>
      <c r="AX6" s="12" t="s">
        <v>55</v>
      </c>
      <c r="AZ6" s="12" t="s">
        <v>56</v>
      </c>
      <c r="BA6" s="12" t="s">
        <v>57</v>
      </c>
      <c r="BB6" s="12" t="s">
        <v>58</v>
      </c>
      <c r="BC6" s="12" t="s">
        <v>59</v>
      </c>
      <c r="BD6" s="12" t="s">
        <v>60</v>
      </c>
      <c r="BE6" s="12" t="s">
        <v>61</v>
      </c>
      <c r="BF6" s="12" t="s">
        <v>62</v>
      </c>
      <c r="BG6" s="12" t="s">
        <v>63</v>
      </c>
      <c r="BH6" s="12" t="s">
        <v>64</v>
      </c>
      <c r="BI6" s="12" t="s">
        <v>65</v>
      </c>
      <c r="BJ6" s="12" t="s">
        <v>66</v>
      </c>
      <c r="BK6" s="12" t="s">
        <v>67</v>
      </c>
      <c r="BL6" s="12" t="s">
        <v>68</v>
      </c>
      <c r="BM6" s="12" t="s">
        <v>69</v>
      </c>
      <c r="BN6" s="12" t="s">
        <v>70</v>
      </c>
      <c r="BO6" s="12" t="s">
        <v>71</v>
      </c>
      <c r="BQ6" s="12" t="s">
        <v>72</v>
      </c>
      <c r="BR6" s="12" t="s">
        <v>73</v>
      </c>
    </row>
    <row r="7" spans="2:70" ht="30" customHeight="1" x14ac:dyDescent="0.35">
      <c r="B7" s="10" t="s">
        <v>19</v>
      </c>
      <c r="C7" s="10">
        <v>4012</v>
      </c>
      <c r="D7" s="10">
        <v>1971</v>
      </c>
      <c r="E7" s="10">
        <v>2028</v>
      </c>
      <c r="F7" s="10"/>
      <c r="G7" s="10">
        <v>497</v>
      </c>
      <c r="H7" s="10">
        <v>704</v>
      </c>
      <c r="I7" s="10">
        <v>694</v>
      </c>
      <c r="J7" s="10">
        <v>693</v>
      </c>
      <c r="K7" s="10">
        <v>571</v>
      </c>
      <c r="L7" s="10">
        <v>853</v>
      </c>
      <c r="M7" s="10"/>
      <c r="N7" s="10">
        <v>1178</v>
      </c>
      <c r="O7" s="10">
        <v>1131</v>
      </c>
      <c r="P7" s="10">
        <v>781</v>
      </c>
      <c r="Q7" s="10">
        <v>909</v>
      </c>
      <c r="R7" s="10"/>
      <c r="S7" s="10">
        <v>563</v>
      </c>
      <c r="T7" s="10">
        <v>553</v>
      </c>
      <c r="U7" s="10">
        <v>314</v>
      </c>
      <c r="V7" s="10">
        <v>343</v>
      </c>
      <c r="W7" s="10">
        <v>293</v>
      </c>
      <c r="X7" s="10">
        <v>376</v>
      </c>
      <c r="Y7" s="10">
        <v>336</v>
      </c>
      <c r="Z7" s="10">
        <v>171</v>
      </c>
      <c r="AA7" s="10">
        <v>447</v>
      </c>
      <c r="AB7" s="10">
        <v>337</v>
      </c>
      <c r="AC7" s="10">
        <v>188</v>
      </c>
      <c r="AD7" s="10">
        <v>91</v>
      </c>
      <c r="AE7" s="10"/>
      <c r="AF7" s="10">
        <v>1421</v>
      </c>
      <c r="AG7" s="10">
        <v>1665</v>
      </c>
      <c r="AH7" s="10">
        <v>577</v>
      </c>
      <c r="AI7" s="10"/>
      <c r="AJ7" s="10">
        <v>1433</v>
      </c>
      <c r="AK7" s="10">
        <v>1082</v>
      </c>
      <c r="AL7" s="10">
        <v>299</v>
      </c>
      <c r="AM7" s="10">
        <v>42</v>
      </c>
      <c r="AN7" s="10">
        <v>541</v>
      </c>
      <c r="AO7" s="10"/>
      <c r="AP7" s="10">
        <v>878</v>
      </c>
      <c r="AQ7" s="10">
        <v>1369</v>
      </c>
      <c r="AR7" s="10">
        <v>264</v>
      </c>
      <c r="AS7" s="10"/>
      <c r="AT7" s="10">
        <v>929</v>
      </c>
      <c r="AU7" s="10">
        <v>932</v>
      </c>
      <c r="AV7" s="10">
        <v>1096</v>
      </c>
      <c r="AW7" s="10">
        <v>455</v>
      </c>
      <c r="AX7" s="10">
        <v>62</v>
      </c>
      <c r="AY7" s="10"/>
      <c r="AZ7" s="10">
        <v>33</v>
      </c>
      <c r="BA7" s="10">
        <v>185</v>
      </c>
      <c r="BB7" s="10">
        <v>256</v>
      </c>
      <c r="BC7" s="10">
        <v>269</v>
      </c>
      <c r="BD7" s="10">
        <v>403</v>
      </c>
      <c r="BE7" s="10">
        <v>436</v>
      </c>
      <c r="BF7" s="10">
        <v>391</v>
      </c>
      <c r="BG7" s="10">
        <v>312</v>
      </c>
      <c r="BH7" s="10">
        <v>253</v>
      </c>
      <c r="BI7" s="10">
        <v>211</v>
      </c>
      <c r="BJ7" s="10">
        <v>336</v>
      </c>
      <c r="BK7" s="10">
        <v>187</v>
      </c>
      <c r="BL7" s="10">
        <v>180</v>
      </c>
      <c r="BM7" s="10">
        <v>103</v>
      </c>
      <c r="BN7" s="10">
        <v>95</v>
      </c>
      <c r="BO7" s="10">
        <v>161</v>
      </c>
      <c r="BP7" s="10"/>
      <c r="BQ7" s="10">
        <v>1235</v>
      </c>
      <c r="BR7" s="10">
        <v>2665</v>
      </c>
    </row>
    <row r="8" spans="2:70" ht="30" customHeight="1" x14ac:dyDescent="0.35">
      <c r="B8" s="11" t="s">
        <v>20</v>
      </c>
      <c r="C8" s="11">
        <v>4012</v>
      </c>
      <c r="D8" s="11">
        <v>1975</v>
      </c>
      <c r="E8" s="11">
        <v>2024</v>
      </c>
      <c r="F8" s="11"/>
      <c r="G8" s="11">
        <v>558</v>
      </c>
      <c r="H8" s="11">
        <v>682</v>
      </c>
      <c r="I8" s="11">
        <v>685</v>
      </c>
      <c r="J8" s="11">
        <v>686</v>
      </c>
      <c r="K8" s="11">
        <v>562</v>
      </c>
      <c r="L8" s="11">
        <v>839</v>
      </c>
      <c r="M8" s="11"/>
      <c r="N8" s="11">
        <v>1080</v>
      </c>
      <c r="O8" s="11">
        <v>1039</v>
      </c>
      <c r="P8" s="11">
        <v>880</v>
      </c>
      <c r="Q8" s="11">
        <v>1000</v>
      </c>
      <c r="R8" s="11"/>
      <c r="S8" s="11">
        <v>562</v>
      </c>
      <c r="T8" s="11">
        <v>522</v>
      </c>
      <c r="U8" s="11">
        <v>321</v>
      </c>
      <c r="V8" s="11">
        <v>361</v>
      </c>
      <c r="W8" s="11">
        <v>281</v>
      </c>
      <c r="X8" s="11">
        <v>361</v>
      </c>
      <c r="Y8" s="11">
        <v>321</v>
      </c>
      <c r="Z8" s="11">
        <v>160</v>
      </c>
      <c r="AA8" s="11">
        <v>441</v>
      </c>
      <c r="AB8" s="11">
        <v>361</v>
      </c>
      <c r="AC8" s="11">
        <v>201</v>
      </c>
      <c r="AD8" s="11">
        <v>120</v>
      </c>
      <c r="AE8" s="11"/>
      <c r="AF8" s="11">
        <v>1410</v>
      </c>
      <c r="AG8" s="11">
        <v>1629</v>
      </c>
      <c r="AH8" s="11">
        <v>599</v>
      </c>
      <c r="AI8" s="11"/>
      <c r="AJ8" s="11">
        <v>1397</v>
      </c>
      <c r="AK8" s="11">
        <v>1071</v>
      </c>
      <c r="AL8" s="11">
        <v>288</v>
      </c>
      <c r="AM8" s="11">
        <v>45</v>
      </c>
      <c r="AN8" s="11">
        <v>558</v>
      </c>
      <c r="AO8" s="11"/>
      <c r="AP8" s="11">
        <v>856</v>
      </c>
      <c r="AQ8" s="11">
        <v>1358</v>
      </c>
      <c r="AR8" s="11">
        <v>259</v>
      </c>
      <c r="AS8" s="11"/>
      <c r="AT8" s="11">
        <v>961</v>
      </c>
      <c r="AU8" s="11">
        <v>958</v>
      </c>
      <c r="AV8" s="11">
        <v>1056</v>
      </c>
      <c r="AW8" s="11">
        <v>434</v>
      </c>
      <c r="AX8" s="11">
        <v>55</v>
      </c>
      <c r="AY8" s="11"/>
      <c r="AZ8" s="11">
        <v>33</v>
      </c>
      <c r="BA8" s="11">
        <v>186</v>
      </c>
      <c r="BB8" s="11">
        <v>267</v>
      </c>
      <c r="BC8" s="11">
        <v>280</v>
      </c>
      <c r="BD8" s="11">
        <v>416</v>
      </c>
      <c r="BE8" s="11">
        <v>443</v>
      </c>
      <c r="BF8" s="11">
        <v>394</v>
      </c>
      <c r="BG8" s="11">
        <v>314</v>
      </c>
      <c r="BH8" s="11">
        <v>257</v>
      </c>
      <c r="BI8" s="11">
        <v>206</v>
      </c>
      <c r="BJ8" s="11">
        <v>329</v>
      </c>
      <c r="BK8" s="11">
        <v>179</v>
      </c>
      <c r="BL8" s="11">
        <v>174</v>
      </c>
      <c r="BM8" s="11">
        <v>97</v>
      </c>
      <c r="BN8" s="11">
        <v>87</v>
      </c>
      <c r="BO8" s="11">
        <v>148</v>
      </c>
      <c r="BP8" s="11"/>
      <c r="BQ8" s="11">
        <v>1209</v>
      </c>
      <c r="BR8" s="11">
        <v>2688</v>
      </c>
    </row>
    <row r="9" spans="2:70" x14ac:dyDescent="0.35">
      <c r="B9" s="18" t="s">
        <v>377</v>
      </c>
      <c r="C9" s="17">
        <v>3.2431870806046099E-2</v>
      </c>
      <c r="D9" s="17">
        <v>3.7755187728156898E-2</v>
      </c>
      <c r="E9" s="17">
        <v>2.7445356426797501E-2</v>
      </c>
      <c r="F9" s="17"/>
      <c r="G9" s="17">
        <v>7.3074173220385494E-2</v>
      </c>
      <c r="H9" s="17">
        <v>7.2465998572938103E-2</v>
      </c>
      <c r="I9" s="17">
        <v>3.6478607926915499E-2</v>
      </c>
      <c r="J9" s="17">
        <v>8.3857621810280707E-3</v>
      </c>
      <c r="K9" s="17">
        <v>1.08683462905806E-2</v>
      </c>
      <c r="L9" s="17">
        <v>3.6184098539170199E-3</v>
      </c>
      <c r="M9" s="17"/>
      <c r="N9" s="17">
        <v>3.29524647774532E-2</v>
      </c>
      <c r="O9" s="17">
        <v>3.3958492237311601E-2</v>
      </c>
      <c r="P9" s="17">
        <v>3.5651641265117398E-2</v>
      </c>
      <c r="Q9" s="17">
        <v>2.7871685966337399E-2</v>
      </c>
      <c r="R9" s="17"/>
      <c r="S9" s="17">
        <v>5.2273177080791301E-2</v>
      </c>
      <c r="T9" s="17">
        <v>2.4121420903983198E-2</v>
      </c>
      <c r="U9" s="17">
        <v>1.6608209716142502E-2</v>
      </c>
      <c r="V9" s="17">
        <v>1.6066089761081901E-2</v>
      </c>
      <c r="W9" s="17">
        <v>4.97326117157166E-2</v>
      </c>
      <c r="X9" s="17">
        <v>4.3540483029686501E-2</v>
      </c>
      <c r="Y9" s="17">
        <v>1.8425514071577598E-2</v>
      </c>
      <c r="Z9" s="17">
        <v>2.7968856901426201E-2</v>
      </c>
      <c r="AA9" s="17">
        <v>4.35014679467082E-2</v>
      </c>
      <c r="AB9" s="17">
        <v>2.82048550925234E-2</v>
      </c>
      <c r="AC9" s="17">
        <v>2.3051424623419799E-2</v>
      </c>
      <c r="AD9" s="17">
        <v>2.4458236414497299E-2</v>
      </c>
      <c r="AE9" s="17"/>
      <c r="AF9" s="17">
        <v>2.6941044012815499E-2</v>
      </c>
      <c r="AG9" s="17">
        <v>3.5887116582641501E-2</v>
      </c>
      <c r="AH9" s="17">
        <v>2.3849675674889E-2</v>
      </c>
      <c r="AI9" s="17"/>
      <c r="AJ9" s="17">
        <v>2.1378601554357099E-2</v>
      </c>
      <c r="AK9" s="17">
        <v>4.87026351931278E-2</v>
      </c>
      <c r="AL9" s="17">
        <v>3.4070914022472101E-2</v>
      </c>
      <c r="AM9" s="17">
        <v>0.12934971821545799</v>
      </c>
      <c r="AN9" s="17">
        <v>1.45213458412381E-2</v>
      </c>
      <c r="AO9" s="17"/>
      <c r="AP9" s="17">
        <v>4.1961310510452703E-2</v>
      </c>
      <c r="AQ9" s="17">
        <v>3.9712484527270997E-2</v>
      </c>
      <c r="AR9" s="17">
        <v>4.9869125028516897E-2</v>
      </c>
      <c r="AS9" s="17"/>
      <c r="AT9" s="17">
        <v>1.8487988870239402E-2</v>
      </c>
      <c r="AU9" s="17">
        <v>2.5997043523642401E-2</v>
      </c>
      <c r="AV9" s="17">
        <v>4.3432226529289499E-2</v>
      </c>
      <c r="AW9" s="17">
        <v>4.9345543604165598E-2</v>
      </c>
      <c r="AX9" s="17">
        <v>0.10987871943388799</v>
      </c>
      <c r="AY9" s="17"/>
      <c r="AZ9" s="17">
        <v>2.4181111321882699E-2</v>
      </c>
      <c r="BA9" s="17">
        <v>3.8197449162632499E-2</v>
      </c>
      <c r="BB9" s="17">
        <v>2.1492269107440901E-2</v>
      </c>
      <c r="BC9" s="17">
        <v>1.8207535573496501E-2</v>
      </c>
      <c r="BD9" s="17">
        <v>3.9630194886766702E-2</v>
      </c>
      <c r="BE9" s="17">
        <v>2.84838451165433E-2</v>
      </c>
      <c r="BF9" s="17">
        <v>4.6732826712454899E-2</v>
      </c>
      <c r="BG9" s="17">
        <v>4.03056277190494E-2</v>
      </c>
      <c r="BH9" s="17">
        <v>1.22294875966033E-2</v>
      </c>
      <c r="BI9" s="17">
        <v>1.42849232415937E-2</v>
      </c>
      <c r="BJ9" s="17">
        <v>2.3948529251779899E-2</v>
      </c>
      <c r="BK9" s="17">
        <v>2.16942007204367E-2</v>
      </c>
      <c r="BL9" s="17">
        <v>5.3790414243942403E-2</v>
      </c>
      <c r="BM9" s="17">
        <v>4.6396930325153497E-2</v>
      </c>
      <c r="BN9" s="17">
        <v>4.2446160595614402E-2</v>
      </c>
      <c r="BO9" s="17">
        <v>8.2446691743040201E-2</v>
      </c>
      <c r="BP9" s="17"/>
      <c r="BQ9" s="17">
        <v>7.9926298416429203E-2</v>
      </c>
      <c r="BR9" s="17">
        <v>1.1062175092593701E-2</v>
      </c>
    </row>
    <row r="10" spans="2:70" x14ac:dyDescent="0.35">
      <c r="B10" s="18" t="s">
        <v>378</v>
      </c>
      <c r="C10" s="17">
        <v>0.149720394244509</v>
      </c>
      <c r="D10" s="17">
        <v>0.15283125261387001</v>
      </c>
      <c r="E10" s="17">
        <v>0.146807199948218</v>
      </c>
      <c r="F10" s="17"/>
      <c r="G10" s="17">
        <v>0.193352643887548</v>
      </c>
      <c r="H10" s="17">
        <v>0.21212373597828399</v>
      </c>
      <c r="I10" s="17">
        <v>0.185426315413212</v>
      </c>
      <c r="J10" s="17">
        <v>0.148622039748908</v>
      </c>
      <c r="K10" s="17">
        <v>9.0749748845887698E-2</v>
      </c>
      <c r="L10" s="17">
        <v>8.1157447976455896E-2</v>
      </c>
      <c r="M10" s="17"/>
      <c r="N10" s="17">
        <v>0.17371215375912899</v>
      </c>
      <c r="O10" s="17">
        <v>0.14023652966001601</v>
      </c>
      <c r="P10" s="17">
        <v>0.157428475728628</v>
      </c>
      <c r="Q10" s="17">
        <v>0.125599116387278</v>
      </c>
      <c r="R10" s="17"/>
      <c r="S10" s="17">
        <v>0.21653568537045501</v>
      </c>
      <c r="T10" s="17">
        <v>0.13330858445009</v>
      </c>
      <c r="U10" s="17">
        <v>0.12090443451850399</v>
      </c>
      <c r="V10" s="17">
        <v>0.14860653088631801</v>
      </c>
      <c r="W10" s="17">
        <v>0.120835416651508</v>
      </c>
      <c r="X10" s="17">
        <v>0.18300183605925599</v>
      </c>
      <c r="Y10" s="17">
        <v>0.11648351670377199</v>
      </c>
      <c r="Z10" s="17">
        <v>0.154712858528363</v>
      </c>
      <c r="AA10" s="17">
        <v>0.132372854240321</v>
      </c>
      <c r="AB10" s="17">
        <v>0.11006414777041799</v>
      </c>
      <c r="AC10" s="17">
        <v>0.18386052228441899</v>
      </c>
      <c r="AD10" s="17">
        <v>0.16428475968794201</v>
      </c>
      <c r="AE10" s="17"/>
      <c r="AF10" s="17">
        <v>0.13352766414761699</v>
      </c>
      <c r="AG10" s="17">
        <v>0.16589151669163299</v>
      </c>
      <c r="AH10" s="17">
        <v>0.141803911094184</v>
      </c>
      <c r="AI10" s="17"/>
      <c r="AJ10" s="17">
        <v>0.14699935509117601</v>
      </c>
      <c r="AK10" s="17">
        <v>0.179117973078877</v>
      </c>
      <c r="AL10" s="17">
        <v>0.17559360828701001</v>
      </c>
      <c r="AM10" s="17">
        <v>9.1942926850047693E-2</v>
      </c>
      <c r="AN10" s="17">
        <v>9.53104673445275E-2</v>
      </c>
      <c r="AO10" s="17"/>
      <c r="AP10" s="17">
        <v>0.14716906556298001</v>
      </c>
      <c r="AQ10" s="17">
        <v>0.17615196083059001</v>
      </c>
      <c r="AR10" s="17">
        <v>0.19008998880959899</v>
      </c>
      <c r="AS10" s="17"/>
      <c r="AT10" s="17">
        <v>0.11466728974078701</v>
      </c>
      <c r="AU10" s="17">
        <v>0.13338450367403501</v>
      </c>
      <c r="AV10" s="17">
        <v>0.18022867927090899</v>
      </c>
      <c r="AW10" s="17">
        <v>0.19917578223336099</v>
      </c>
      <c r="AX10" s="17">
        <v>0.220612297871352</v>
      </c>
      <c r="AY10" s="17"/>
      <c r="AZ10" s="17">
        <v>0.14383340297917199</v>
      </c>
      <c r="BA10" s="17">
        <v>0.13812370661809401</v>
      </c>
      <c r="BB10" s="17">
        <v>0.12227965135411301</v>
      </c>
      <c r="BC10" s="17">
        <v>0.14056611249668999</v>
      </c>
      <c r="BD10" s="17">
        <v>0.16148588698713001</v>
      </c>
      <c r="BE10" s="17">
        <v>0.13900670990156599</v>
      </c>
      <c r="BF10" s="17">
        <v>0.122649533554909</v>
      </c>
      <c r="BG10" s="17">
        <v>0.130735126899827</v>
      </c>
      <c r="BH10" s="17">
        <v>0.14510443315024699</v>
      </c>
      <c r="BI10" s="17">
        <v>0.17931417791936599</v>
      </c>
      <c r="BJ10" s="17">
        <v>0.175905860900752</v>
      </c>
      <c r="BK10" s="17">
        <v>0.178883561476604</v>
      </c>
      <c r="BL10" s="17">
        <v>0.13683090008523499</v>
      </c>
      <c r="BM10" s="17">
        <v>0.150446816896529</v>
      </c>
      <c r="BN10" s="17">
        <v>0.22373990026011401</v>
      </c>
      <c r="BO10" s="17">
        <v>0.25387172151540399</v>
      </c>
      <c r="BP10" s="17"/>
      <c r="BQ10" s="17">
        <v>0.26318822130109099</v>
      </c>
      <c r="BR10" s="17">
        <v>9.9511495464234101E-2</v>
      </c>
    </row>
    <row r="11" spans="2:70" ht="29" x14ac:dyDescent="0.35">
      <c r="B11" s="18" t="s">
        <v>379</v>
      </c>
      <c r="C11" s="17">
        <v>0.76506651633516698</v>
      </c>
      <c r="D11" s="17">
        <v>0.75143448920422196</v>
      </c>
      <c r="E11" s="17">
        <v>0.77821690850853098</v>
      </c>
      <c r="F11" s="17"/>
      <c r="G11" s="17">
        <v>0.62644185505448502</v>
      </c>
      <c r="H11" s="17">
        <v>0.65366317138955099</v>
      </c>
      <c r="I11" s="17">
        <v>0.71012047488931396</v>
      </c>
      <c r="J11" s="17">
        <v>0.80279575526865898</v>
      </c>
      <c r="K11" s="17">
        <v>0.86685202932295402</v>
      </c>
      <c r="L11" s="17">
        <v>0.89379954119735905</v>
      </c>
      <c r="M11" s="17"/>
      <c r="N11" s="17">
        <v>0.74843161138099301</v>
      </c>
      <c r="O11" s="17">
        <v>0.78464205726151104</v>
      </c>
      <c r="P11" s="17">
        <v>0.73230521500107404</v>
      </c>
      <c r="Q11" s="17">
        <v>0.79261319458372603</v>
      </c>
      <c r="R11" s="17"/>
      <c r="S11" s="17">
        <v>0.65710166711904605</v>
      </c>
      <c r="T11" s="17">
        <v>0.797855550966585</v>
      </c>
      <c r="U11" s="17">
        <v>0.81678224592662296</v>
      </c>
      <c r="V11" s="17">
        <v>0.79202774829303502</v>
      </c>
      <c r="W11" s="17">
        <v>0.77228816850692195</v>
      </c>
      <c r="X11" s="17">
        <v>0.701388165298236</v>
      </c>
      <c r="Y11" s="17">
        <v>0.82562867587411704</v>
      </c>
      <c r="Z11" s="17">
        <v>0.781965687748719</v>
      </c>
      <c r="AA11" s="17">
        <v>0.77816611855084195</v>
      </c>
      <c r="AB11" s="17">
        <v>0.807796235737549</v>
      </c>
      <c r="AC11" s="17">
        <v>0.75303416318154304</v>
      </c>
      <c r="AD11" s="17">
        <v>0.742180182958461</v>
      </c>
      <c r="AE11" s="17"/>
      <c r="AF11" s="17">
        <v>0.81228268456859698</v>
      </c>
      <c r="AG11" s="17">
        <v>0.756672926969438</v>
      </c>
      <c r="AH11" s="17">
        <v>0.72541982891607604</v>
      </c>
      <c r="AI11" s="17"/>
      <c r="AJ11" s="17">
        <v>0.80019155584926305</v>
      </c>
      <c r="AK11" s="17">
        <v>0.71768823976739904</v>
      </c>
      <c r="AL11" s="17">
        <v>0.756838262244376</v>
      </c>
      <c r="AM11" s="17">
        <v>0.73500842275625999</v>
      </c>
      <c r="AN11" s="17">
        <v>0.80457371136623002</v>
      </c>
      <c r="AO11" s="17"/>
      <c r="AP11" s="17">
        <v>0.77750956846415198</v>
      </c>
      <c r="AQ11" s="17">
        <v>0.73084612755765599</v>
      </c>
      <c r="AR11" s="17">
        <v>0.71036802255945997</v>
      </c>
      <c r="AS11" s="17"/>
      <c r="AT11" s="17">
        <v>0.82266804750595701</v>
      </c>
      <c r="AU11" s="17">
        <v>0.78189369651987195</v>
      </c>
      <c r="AV11" s="17">
        <v>0.72493130965589603</v>
      </c>
      <c r="AW11" s="17">
        <v>0.68951044290216001</v>
      </c>
      <c r="AX11" s="17">
        <v>0.586560395478958</v>
      </c>
      <c r="AY11" s="17"/>
      <c r="AZ11" s="17">
        <v>0.76655453267148699</v>
      </c>
      <c r="BA11" s="17">
        <v>0.69795791972626997</v>
      </c>
      <c r="BB11" s="17">
        <v>0.78809182620656604</v>
      </c>
      <c r="BC11" s="17">
        <v>0.788215436643665</v>
      </c>
      <c r="BD11" s="17">
        <v>0.75065782089863997</v>
      </c>
      <c r="BE11" s="17">
        <v>0.78573214462923502</v>
      </c>
      <c r="BF11" s="17">
        <v>0.77645060366673102</v>
      </c>
      <c r="BG11" s="17">
        <v>0.79300169161146705</v>
      </c>
      <c r="BH11" s="17">
        <v>0.79705207471223705</v>
      </c>
      <c r="BI11" s="17">
        <v>0.75362259711774504</v>
      </c>
      <c r="BJ11" s="17">
        <v>0.764911861852407</v>
      </c>
      <c r="BK11" s="17">
        <v>0.75454626536681901</v>
      </c>
      <c r="BL11" s="17">
        <v>0.76900041678313802</v>
      </c>
      <c r="BM11" s="17">
        <v>0.76314595819563202</v>
      </c>
      <c r="BN11" s="17">
        <v>0.70375314688017199</v>
      </c>
      <c r="BO11" s="17">
        <v>0.60096768984621096</v>
      </c>
      <c r="BP11" s="17"/>
      <c r="BQ11" s="17">
        <v>0.61911334586389399</v>
      </c>
      <c r="BR11" s="17">
        <v>0.83878127490983401</v>
      </c>
    </row>
    <row r="12" spans="2:70" x14ac:dyDescent="0.35">
      <c r="B12" s="18" t="s">
        <v>129</v>
      </c>
      <c r="C12" s="19">
        <v>5.2781218614277398E-2</v>
      </c>
      <c r="D12" s="19">
        <v>5.7979070453751003E-2</v>
      </c>
      <c r="E12" s="19">
        <v>4.7530535116453401E-2</v>
      </c>
      <c r="F12" s="19"/>
      <c r="G12" s="19">
        <v>0.107131327837581</v>
      </c>
      <c r="H12" s="19">
        <v>6.1747094059226799E-2</v>
      </c>
      <c r="I12" s="19">
        <v>6.7974601770559195E-2</v>
      </c>
      <c r="J12" s="19">
        <v>4.0196442801405802E-2</v>
      </c>
      <c r="K12" s="19">
        <v>3.1529875540578199E-2</v>
      </c>
      <c r="L12" s="19">
        <v>2.14246009722679E-2</v>
      </c>
      <c r="M12" s="19"/>
      <c r="N12" s="19">
        <v>4.4903770082425402E-2</v>
      </c>
      <c r="O12" s="19">
        <v>4.11629208411615E-2</v>
      </c>
      <c r="P12" s="19">
        <v>7.4614668005180407E-2</v>
      </c>
      <c r="Q12" s="19">
        <v>5.39160030626585E-2</v>
      </c>
      <c r="R12" s="19"/>
      <c r="S12" s="19">
        <v>7.4089470429707302E-2</v>
      </c>
      <c r="T12" s="19">
        <v>4.47144436793417E-2</v>
      </c>
      <c r="U12" s="19">
        <v>4.5705109838730697E-2</v>
      </c>
      <c r="V12" s="19">
        <v>4.3299631059565503E-2</v>
      </c>
      <c r="W12" s="19">
        <v>5.7143803125853598E-2</v>
      </c>
      <c r="X12" s="19">
        <v>7.2069515612821003E-2</v>
      </c>
      <c r="Y12" s="19">
        <v>3.9462293350533001E-2</v>
      </c>
      <c r="Z12" s="19">
        <v>3.5352596821491701E-2</v>
      </c>
      <c r="AA12" s="19">
        <v>4.5959559262128198E-2</v>
      </c>
      <c r="AB12" s="19">
        <v>5.3934761399509798E-2</v>
      </c>
      <c r="AC12" s="19">
        <v>4.0053889910617903E-2</v>
      </c>
      <c r="AD12" s="19">
        <v>6.90768209391001E-2</v>
      </c>
      <c r="AE12" s="19"/>
      <c r="AF12" s="19">
        <v>2.7248607270970501E-2</v>
      </c>
      <c r="AG12" s="19">
        <v>4.1548439756287497E-2</v>
      </c>
      <c r="AH12" s="19">
        <v>0.108926584314851</v>
      </c>
      <c r="AI12" s="19"/>
      <c r="AJ12" s="19">
        <v>3.1430487505204198E-2</v>
      </c>
      <c r="AK12" s="19">
        <v>5.4491151960596798E-2</v>
      </c>
      <c r="AL12" s="19">
        <v>3.3497215446142301E-2</v>
      </c>
      <c r="AM12" s="19">
        <v>4.3698932178235103E-2</v>
      </c>
      <c r="AN12" s="19">
        <v>8.5594475448004206E-2</v>
      </c>
      <c r="AO12" s="19"/>
      <c r="AP12" s="19">
        <v>3.3360055462415099E-2</v>
      </c>
      <c r="AQ12" s="19">
        <v>5.3289427084482602E-2</v>
      </c>
      <c r="AR12" s="19">
        <v>4.9672863602423803E-2</v>
      </c>
      <c r="AS12" s="19"/>
      <c r="AT12" s="19">
        <v>4.4176673883016299E-2</v>
      </c>
      <c r="AU12" s="19">
        <v>5.8724756282450899E-2</v>
      </c>
      <c r="AV12" s="19">
        <v>5.1407784543906099E-2</v>
      </c>
      <c r="AW12" s="19">
        <v>6.1968231260312603E-2</v>
      </c>
      <c r="AX12" s="19">
        <v>8.2948587215802796E-2</v>
      </c>
      <c r="AY12" s="19"/>
      <c r="AZ12" s="19">
        <v>6.5430953027458494E-2</v>
      </c>
      <c r="BA12" s="19">
        <v>0.12572092449300301</v>
      </c>
      <c r="BB12" s="19">
        <v>6.8136253331879795E-2</v>
      </c>
      <c r="BC12" s="19">
        <v>5.30109152861492E-2</v>
      </c>
      <c r="BD12" s="19">
        <v>4.8226097227463099E-2</v>
      </c>
      <c r="BE12" s="19">
        <v>4.6777300352656002E-2</v>
      </c>
      <c r="BF12" s="19">
        <v>5.4167036065904998E-2</v>
      </c>
      <c r="BG12" s="19">
        <v>3.5957553769656397E-2</v>
      </c>
      <c r="BH12" s="19">
        <v>4.56140045409128E-2</v>
      </c>
      <c r="BI12" s="19">
        <v>5.2778301721295599E-2</v>
      </c>
      <c r="BJ12" s="19">
        <v>3.52337479950608E-2</v>
      </c>
      <c r="BK12" s="19">
        <v>4.4875972436140298E-2</v>
      </c>
      <c r="BL12" s="19">
        <v>4.0378268887684497E-2</v>
      </c>
      <c r="BM12" s="19">
        <v>4.0010294582685499E-2</v>
      </c>
      <c r="BN12" s="19">
        <v>3.0060792264099901E-2</v>
      </c>
      <c r="BO12" s="19">
        <v>6.2713896895344998E-2</v>
      </c>
      <c r="BP12" s="19"/>
      <c r="BQ12" s="19">
        <v>3.7772134418585103E-2</v>
      </c>
      <c r="BR12" s="19">
        <v>5.0645054533338202E-2</v>
      </c>
    </row>
    <row r="13" spans="2:70" x14ac:dyDescent="0.35">
      <c r="B13" s="16"/>
    </row>
    <row r="14" spans="2:70" x14ac:dyDescent="0.35">
      <c r="B14" t="s">
        <v>98</v>
      </c>
    </row>
    <row r="15" spans="2:70" x14ac:dyDescent="0.35">
      <c r="B15" t="s">
        <v>99</v>
      </c>
    </row>
    <row r="17" spans="2:2" x14ac:dyDescent="0.35">
      <c r="B17" s="8" t="str">
        <f>HYPERLINK("#'Contents'!A1", "Return to Contents")</f>
        <v>Return to Contents</v>
      </c>
    </row>
  </sheetData>
  <mergeCells count="11">
    <mergeCell ref="BQ5:BR5"/>
    <mergeCell ref="D5:E5"/>
    <mergeCell ref="G5:L5"/>
    <mergeCell ref="N5:Q5"/>
    <mergeCell ref="S5:AD5"/>
    <mergeCell ref="AF5:AH5"/>
    <mergeCell ref="D2:BJ2"/>
    <mergeCell ref="AJ5:AN5"/>
    <mergeCell ref="AP5:AR5"/>
    <mergeCell ref="AT5:AX5"/>
    <mergeCell ref="AZ5:BO5"/>
  </mergeCells>
  <pageMargins left="0.7" right="0.7" top="0.75" bottom="0.75" header="0.3" footer="0.3"/>
  <pageSetup paperSize="9" orientation="portrait" horizontalDpi="300" verticalDpi="300"/>
  <drawing r:id="rId1"/>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0-000000000000}">
  <dimension ref="B2:BR17"/>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67" width="10.7265625" customWidth="1"/>
    <col min="68" max="68" width="2.1796875" customWidth="1"/>
    <col min="69" max="70" width="10.7265625" customWidth="1"/>
    <col min="71" max="71" width="2.1796875" customWidth="1"/>
  </cols>
  <sheetData>
    <row r="2" spans="2:70" ht="40" customHeight="1" x14ac:dyDescent="0.35">
      <c r="D2" s="29" t="s">
        <v>387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row>
    <row r="5" spans="2:70" ht="30" customHeight="1" x14ac:dyDescent="0.35">
      <c r="B5" s="15"/>
      <c r="C5" s="15"/>
      <c r="D5" s="30" t="s">
        <v>74</v>
      </c>
      <c r="E5" s="30"/>
      <c r="F5" s="15"/>
      <c r="G5" s="30" t="s">
        <v>75</v>
      </c>
      <c r="H5" s="30"/>
      <c r="I5" s="30"/>
      <c r="J5" s="30"/>
      <c r="K5" s="30"/>
      <c r="L5" s="30"/>
      <c r="M5" s="15"/>
      <c r="N5" s="30" t="s">
        <v>76</v>
      </c>
      <c r="O5" s="30"/>
      <c r="P5" s="30"/>
      <c r="Q5" s="30"/>
      <c r="R5" s="15"/>
      <c r="S5" s="30" t="s">
        <v>77</v>
      </c>
      <c r="T5" s="30"/>
      <c r="U5" s="30"/>
      <c r="V5" s="30"/>
      <c r="W5" s="30"/>
      <c r="X5" s="30"/>
      <c r="Y5" s="30"/>
      <c r="Z5" s="30"/>
      <c r="AA5" s="30"/>
      <c r="AB5" s="30"/>
      <c r="AC5" s="30"/>
      <c r="AD5" s="30"/>
      <c r="AE5" s="15"/>
      <c r="AF5" s="30" t="s">
        <v>78</v>
      </c>
      <c r="AG5" s="30"/>
      <c r="AH5" s="30"/>
      <c r="AI5" s="15"/>
      <c r="AJ5" s="30" t="s">
        <v>79</v>
      </c>
      <c r="AK5" s="30"/>
      <c r="AL5" s="30"/>
      <c r="AM5" s="30"/>
      <c r="AN5" s="30"/>
      <c r="AO5" s="15"/>
      <c r="AP5" s="30" t="s">
        <v>80</v>
      </c>
      <c r="AQ5" s="30"/>
      <c r="AR5" s="30"/>
      <c r="AS5" s="15"/>
      <c r="AT5" s="30" t="s">
        <v>81</v>
      </c>
      <c r="AU5" s="30"/>
      <c r="AV5" s="30"/>
      <c r="AW5" s="30"/>
      <c r="AX5" s="30"/>
      <c r="AY5" s="15"/>
      <c r="AZ5" s="30" t="s">
        <v>82</v>
      </c>
      <c r="BA5" s="30"/>
      <c r="BB5" s="30"/>
      <c r="BC5" s="30"/>
      <c r="BD5" s="30"/>
      <c r="BE5" s="30"/>
      <c r="BF5" s="30"/>
      <c r="BG5" s="30"/>
      <c r="BH5" s="30"/>
      <c r="BI5" s="30"/>
      <c r="BJ5" s="30"/>
      <c r="BK5" s="30"/>
      <c r="BL5" s="30"/>
      <c r="BM5" s="30"/>
      <c r="BN5" s="30"/>
      <c r="BO5" s="30"/>
      <c r="BP5" s="15"/>
      <c r="BQ5" s="30" t="s">
        <v>83</v>
      </c>
      <c r="BR5" s="30"/>
    </row>
    <row r="6" spans="2:7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46</v>
      </c>
      <c r="AQ6" s="12" t="s">
        <v>47</v>
      </c>
      <c r="AR6" s="12" t="s">
        <v>50</v>
      </c>
      <c r="AT6" s="12" t="s">
        <v>51</v>
      </c>
      <c r="AU6" s="12" t="s">
        <v>52</v>
      </c>
      <c r="AV6" s="12" t="s">
        <v>53</v>
      </c>
      <c r="AW6" s="12" t="s">
        <v>54</v>
      </c>
      <c r="AX6" s="12" t="s">
        <v>55</v>
      </c>
      <c r="AZ6" s="12" t="s">
        <v>56</v>
      </c>
      <c r="BA6" s="12" t="s">
        <v>57</v>
      </c>
      <c r="BB6" s="12" t="s">
        <v>58</v>
      </c>
      <c r="BC6" s="12" t="s">
        <v>59</v>
      </c>
      <c r="BD6" s="12" t="s">
        <v>60</v>
      </c>
      <c r="BE6" s="12" t="s">
        <v>61</v>
      </c>
      <c r="BF6" s="12" t="s">
        <v>62</v>
      </c>
      <c r="BG6" s="12" t="s">
        <v>63</v>
      </c>
      <c r="BH6" s="12" t="s">
        <v>64</v>
      </c>
      <c r="BI6" s="12" t="s">
        <v>65</v>
      </c>
      <c r="BJ6" s="12" t="s">
        <v>66</v>
      </c>
      <c r="BK6" s="12" t="s">
        <v>67</v>
      </c>
      <c r="BL6" s="12" t="s">
        <v>68</v>
      </c>
      <c r="BM6" s="12" t="s">
        <v>69</v>
      </c>
      <c r="BN6" s="12" t="s">
        <v>70</v>
      </c>
      <c r="BO6" s="12" t="s">
        <v>71</v>
      </c>
      <c r="BQ6" s="12" t="s">
        <v>72</v>
      </c>
      <c r="BR6" s="12" t="s">
        <v>73</v>
      </c>
    </row>
    <row r="7" spans="2:70" ht="30" customHeight="1" x14ac:dyDescent="0.35">
      <c r="B7" s="10" t="s">
        <v>19</v>
      </c>
      <c r="C7" s="10">
        <v>4012</v>
      </c>
      <c r="D7" s="10">
        <v>1971</v>
      </c>
      <c r="E7" s="10">
        <v>2028</v>
      </c>
      <c r="F7" s="10"/>
      <c r="G7" s="10">
        <v>497</v>
      </c>
      <c r="H7" s="10">
        <v>704</v>
      </c>
      <c r="I7" s="10">
        <v>694</v>
      </c>
      <c r="J7" s="10">
        <v>693</v>
      </c>
      <c r="K7" s="10">
        <v>571</v>
      </c>
      <c r="L7" s="10">
        <v>853</v>
      </c>
      <c r="M7" s="10"/>
      <c r="N7" s="10">
        <v>1178</v>
      </c>
      <c r="O7" s="10">
        <v>1131</v>
      </c>
      <c r="P7" s="10">
        <v>781</v>
      </c>
      <c r="Q7" s="10">
        <v>909</v>
      </c>
      <c r="R7" s="10"/>
      <c r="S7" s="10">
        <v>563</v>
      </c>
      <c r="T7" s="10">
        <v>553</v>
      </c>
      <c r="U7" s="10">
        <v>314</v>
      </c>
      <c r="V7" s="10">
        <v>343</v>
      </c>
      <c r="W7" s="10">
        <v>293</v>
      </c>
      <c r="X7" s="10">
        <v>376</v>
      </c>
      <c r="Y7" s="10">
        <v>336</v>
      </c>
      <c r="Z7" s="10">
        <v>171</v>
      </c>
      <c r="AA7" s="10">
        <v>447</v>
      </c>
      <c r="AB7" s="10">
        <v>337</v>
      </c>
      <c r="AC7" s="10">
        <v>188</v>
      </c>
      <c r="AD7" s="10">
        <v>91</v>
      </c>
      <c r="AE7" s="10"/>
      <c r="AF7" s="10">
        <v>1421</v>
      </c>
      <c r="AG7" s="10">
        <v>1665</v>
      </c>
      <c r="AH7" s="10">
        <v>577</v>
      </c>
      <c r="AI7" s="10"/>
      <c r="AJ7" s="10">
        <v>1433</v>
      </c>
      <c r="AK7" s="10">
        <v>1082</v>
      </c>
      <c r="AL7" s="10">
        <v>299</v>
      </c>
      <c r="AM7" s="10">
        <v>42</v>
      </c>
      <c r="AN7" s="10">
        <v>541</v>
      </c>
      <c r="AO7" s="10"/>
      <c r="AP7" s="10">
        <v>878</v>
      </c>
      <c r="AQ7" s="10">
        <v>1369</v>
      </c>
      <c r="AR7" s="10">
        <v>264</v>
      </c>
      <c r="AS7" s="10"/>
      <c r="AT7" s="10">
        <v>929</v>
      </c>
      <c r="AU7" s="10">
        <v>932</v>
      </c>
      <c r="AV7" s="10">
        <v>1096</v>
      </c>
      <c r="AW7" s="10">
        <v>455</v>
      </c>
      <c r="AX7" s="10">
        <v>62</v>
      </c>
      <c r="AY7" s="10"/>
      <c r="AZ7" s="10">
        <v>33</v>
      </c>
      <c r="BA7" s="10">
        <v>185</v>
      </c>
      <c r="BB7" s="10">
        <v>256</v>
      </c>
      <c r="BC7" s="10">
        <v>269</v>
      </c>
      <c r="BD7" s="10">
        <v>403</v>
      </c>
      <c r="BE7" s="10">
        <v>436</v>
      </c>
      <c r="BF7" s="10">
        <v>391</v>
      </c>
      <c r="BG7" s="10">
        <v>312</v>
      </c>
      <c r="BH7" s="10">
        <v>253</v>
      </c>
      <c r="BI7" s="10">
        <v>211</v>
      </c>
      <c r="BJ7" s="10">
        <v>336</v>
      </c>
      <c r="BK7" s="10">
        <v>187</v>
      </c>
      <c r="BL7" s="10">
        <v>180</v>
      </c>
      <c r="BM7" s="10">
        <v>103</v>
      </c>
      <c r="BN7" s="10">
        <v>95</v>
      </c>
      <c r="BO7" s="10">
        <v>161</v>
      </c>
      <c r="BP7" s="10"/>
      <c r="BQ7" s="10">
        <v>1235</v>
      </c>
      <c r="BR7" s="10">
        <v>2665</v>
      </c>
    </row>
    <row r="8" spans="2:70" ht="30" customHeight="1" x14ac:dyDescent="0.35">
      <c r="B8" s="11" t="s">
        <v>20</v>
      </c>
      <c r="C8" s="11">
        <v>4012</v>
      </c>
      <c r="D8" s="11">
        <v>1975</v>
      </c>
      <c r="E8" s="11">
        <v>2024</v>
      </c>
      <c r="F8" s="11"/>
      <c r="G8" s="11">
        <v>558</v>
      </c>
      <c r="H8" s="11">
        <v>682</v>
      </c>
      <c r="I8" s="11">
        <v>685</v>
      </c>
      <c r="J8" s="11">
        <v>686</v>
      </c>
      <c r="K8" s="11">
        <v>562</v>
      </c>
      <c r="L8" s="11">
        <v>839</v>
      </c>
      <c r="M8" s="11"/>
      <c r="N8" s="11">
        <v>1080</v>
      </c>
      <c r="O8" s="11">
        <v>1039</v>
      </c>
      <c r="P8" s="11">
        <v>880</v>
      </c>
      <c r="Q8" s="11">
        <v>1000</v>
      </c>
      <c r="R8" s="11"/>
      <c r="S8" s="11">
        <v>562</v>
      </c>
      <c r="T8" s="11">
        <v>522</v>
      </c>
      <c r="U8" s="11">
        <v>321</v>
      </c>
      <c r="V8" s="11">
        <v>361</v>
      </c>
      <c r="W8" s="11">
        <v>281</v>
      </c>
      <c r="X8" s="11">
        <v>361</v>
      </c>
      <c r="Y8" s="11">
        <v>321</v>
      </c>
      <c r="Z8" s="11">
        <v>160</v>
      </c>
      <c r="AA8" s="11">
        <v>441</v>
      </c>
      <c r="AB8" s="11">
        <v>361</v>
      </c>
      <c r="AC8" s="11">
        <v>201</v>
      </c>
      <c r="AD8" s="11">
        <v>120</v>
      </c>
      <c r="AE8" s="11"/>
      <c r="AF8" s="11">
        <v>1410</v>
      </c>
      <c r="AG8" s="11">
        <v>1629</v>
      </c>
      <c r="AH8" s="11">
        <v>599</v>
      </c>
      <c r="AI8" s="11"/>
      <c r="AJ8" s="11">
        <v>1397</v>
      </c>
      <c r="AK8" s="11">
        <v>1071</v>
      </c>
      <c r="AL8" s="11">
        <v>288</v>
      </c>
      <c r="AM8" s="11">
        <v>45</v>
      </c>
      <c r="AN8" s="11">
        <v>558</v>
      </c>
      <c r="AO8" s="11"/>
      <c r="AP8" s="11">
        <v>856</v>
      </c>
      <c r="AQ8" s="11">
        <v>1358</v>
      </c>
      <c r="AR8" s="11">
        <v>259</v>
      </c>
      <c r="AS8" s="11"/>
      <c r="AT8" s="11">
        <v>961</v>
      </c>
      <c r="AU8" s="11">
        <v>958</v>
      </c>
      <c r="AV8" s="11">
        <v>1056</v>
      </c>
      <c r="AW8" s="11">
        <v>434</v>
      </c>
      <c r="AX8" s="11">
        <v>55</v>
      </c>
      <c r="AY8" s="11"/>
      <c r="AZ8" s="11">
        <v>33</v>
      </c>
      <c r="BA8" s="11">
        <v>186</v>
      </c>
      <c r="BB8" s="11">
        <v>267</v>
      </c>
      <c r="BC8" s="11">
        <v>280</v>
      </c>
      <c r="BD8" s="11">
        <v>416</v>
      </c>
      <c r="BE8" s="11">
        <v>443</v>
      </c>
      <c r="BF8" s="11">
        <v>394</v>
      </c>
      <c r="BG8" s="11">
        <v>314</v>
      </c>
      <c r="BH8" s="11">
        <v>257</v>
      </c>
      <c r="BI8" s="11">
        <v>206</v>
      </c>
      <c r="BJ8" s="11">
        <v>329</v>
      </c>
      <c r="BK8" s="11">
        <v>179</v>
      </c>
      <c r="BL8" s="11">
        <v>174</v>
      </c>
      <c r="BM8" s="11">
        <v>97</v>
      </c>
      <c r="BN8" s="11">
        <v>87</v>
      </c>
      <c r="BO8" s="11">
        <v>148</v>
      </c>
      <c r="BP8" s="11"/>
      <c r="BQ8" s="11">
        <v>1209</v>
      </c>
      <c r="BR8" s="11">
        <v>2688</v>
      </c>
    </row>
    <row r="9" spans="2:70" x14ac:dyDescent="0.35">
      <c r="B9" s="18" t="s">
        <v>377</v>
      </c>
      <c r="C9" s="17">
        <v>4.9684934206745197E-2</v>
      </c>
      <c r="D9" s="17">
        <v>5.9176416116335402E-2</v>
      </c>
      <c r="E9" s="17">
        <v>4.0320754707125199E-2</v>
      </c>
      <c r="F9" s="17"/>
      <c r="G9" s="17">
        <v>4.2856792825907999E-2</v>
      </c>
      <c r="H9" s="17">
        <v>6.4358072811647696E-2</v>
      </c>
      <c r="I9" s="17">
        <v>3.5929294541539598E-2</v>
      </c>
      <c r="J9" s="17">
        <v>3.1540184726594901E-2</v>
      </c>
      <c r="K9" s="17">
        <v>4.28572203508297E-2</v>
      </c>
      <c r="L9" s="17">
        <v>7.2944823248554003E-2</v>
      </c>
      <c r="M9" s="17"/>
      <c r="N9" s="17">
        <v>8.3183088145331693E-2</v>
      </c>
      <c r="O9" s="17">
        <v>4.0307555203790701E-2</v>
      </c>
      <c r="P9" s="17">
        <v>3.5873462482852697E-2</v>
      </c>
      <c r="Q9" s="17">
        <v>3.6050023998854597E-2</v>
      </c>
      <c r="R9" s="17"/>
      <c r="S9" s="17">
        <v>6.8384606457936301E-2</v>
      </c>
      <c r="T9" s="17">
        <v>4.25291372503417E-2</v>
      </c>
      <c r="U9" s="17">
        <v>5.1188321589386999E-2</v>
      </c>
      <c r="V9" s="17">
        <v>4.4525963611525901E-2</v>
      </c>
      <c r="W9" s="17">
        <v>5.2219765047893302E-2</v>
      </c>
      <c r="X9" s="17">
        <v>4.1242620012266001E-2</v>
      </c>
      <c r="Y9" s="17">
        <v>4.1959604194639802E-2</v>
      </c>
      <c r="Z9" s="17">
        <v>1.97882008723167E-2</v>
      </c>
      <c r="AA9" s="17">
        <v>4.0663119100568801E-2</v>
      </c>
      <c r="AB9" s="17">
        <v>5.8228551823940197E-2</v>
      </c>
      <c r="AC9" s="17">
        <v>7.0535535979652897E-2</v>
      </c>
      <c r="AD9" s="17">
        <v>5.7255512821551301E-2</v>
      </c>
      <c r="AE9" s="17"/>
      <c r="AF9" s="17">
        <v>4.4461345018864597E-2</v>
      </c>
      <c r="AG9" s="17">
        <v>6.8701183661961901E-2</v>
      </c>
      <c r="AH9" s="17">
        <v>2.9368440474280499E-2</v>
      </c>
      <c r="AI9" s="17"/>
      <c r="AJ9" s="17">
        <v>5.5618014591861303E-2</v>
      </c>
      <c r="AK9" s="17">
        <v>5.4099645311750599E-2</v>
      </c>
      <c r="AL9" s="17">
        <v>9.6106822043187795E-2</v>
      </c>
      <c r="AM9" s="17">
        <v>8.6165970718790605E-2</v>
      </c>
      <c r="AN9" s="17">
        <v>1.2361985148033701E-2</v>
      </c>
      <c r="AO9" s="17"/>
      <c r="AP9" s="17">
        <v>5.8787860847182197E-2</v>
      </c>
      <c r="AQ9" s="17">
        <v>5.7394442632484603E-2</v>
      </c>
      <c r="AR9" s="17">
        <v>7.6894888227761304E-2</v>
      </c>
      <c r="AS9" s="17"/>
      <c r="AT9" s="17">
        <v>2.9589834587258501E-2</v>
      </c>
      <c r="AU9" s="17">
        <v>1.91085125340371E-2</v>
      </c>
      <c r="AV9" s="17">
        <v>7.3352928903926404E-2</v>
      </c>
      <c r="AW9" s="17">
        <v>9.48243967008673E-2</v>
      </c>
      <c r="AX9" s="17">
        <v>0.16011011273332201</v>
      </c>
      <c r="AY9" s="17"/>
      <c r="AZ9" s="17">
        <v>0</v>
      </c>
      <c r="BA9" s="17">
        <v>5.2826211939976199E-2</v>
      </c>
      <c r="BB9" s="17">
        <v>2.15096955840944E-2</v>
      </c>
      <c r="BC9" s="17">
        <v>5.0536872620071498E-2</v>
      </c>
      <c r="BD9" s="17">
        <v>4.2753116011526399E-2</v>
      </c>
      <c r="BE9" s="17">
        <v>2.75701257139324E-2</v>
      </c>
      <c r="BF9" s="17">
        <v>5.5965800675982398E-2</v>
      </c>
      <c r="BG9" s="17">
        <v>4.6691534339775902E-2</v>
      </c>
      <c r="BH9" s="17">
        <v>4.1981665384098497E-2</v>
      </c>
      <c r="BI9" s="17">
        <v>4.6962581105572603E-2</v>
      </c>
      <c r="BJ9" s="17">
        <v>7.2595562416848294E-2</v>
      </c>
      <c r="BK9" s="17">
        <v>5.8354035839243E-2</v>
      </c>
      <c r="BL9" s="17">
        <v>4.6881632929547397E-2</v>
      </c>
      <c r="BM9" s="17">
        <v>5.4893704703828199E-2</v>
      </c>
      <c r="BN9" s="17">
        <v>0.11697704426373</v>
      </c>
      <c r="BO9" s="17">
        <v>9.8316016348050303E-2</v>
      </c>
      <c r="BP9" s="17"/>
      <c r="BQ9" s="17">
        <v>0.14310854623108801</v>
      </c>
      <c r="BR9" s="17">
        <v>7.9428334992636997E-3</v>
      </c>
    </row>
    <row r="10" spans="2:70" x14ac:dyDescent="0.35">
      <c r="B10" s="18" t="s">
        <v>378</v>
      </c>
      <c r="C10" s="17">
        <v>0.24958404727575001</v>
      </c>
      <c r="D10" s="17">
        <v>0.26489338861720302</v>
      </c>
      <c r="E10" s="17">
        <v>0.233879187632624</v>
      </c>
      <c r="F10" s="17"/>
      <c r="G10" s="17">
        <v>0.14600773322763899</v>
      </c>
      <c r="H10" s="17">
        <v>0.186533755184417</v>
      </c>
      <c r="I10" s="17">
        <v>0.172455751463582</v>
      </c>
      <c r="J10" s="17">
        <v>0.22749151579798099</v>
      </c>
      <c r="K10" s="17">
        <v>0.30261293297477698</v>
      </c>
      <c r="L10" s="17">
        <v>0.415361305808082</v>
      </c>
      <c r="M10" s="17"/>
      <c r="N10" s="17">
        <v>0.30769486980384197</v>
      </c>
      <c r="O10" s="17">
        <v>0.24791046961951399</v>
      </c>
      <c r="P10" s="17">
        <v>0.221569108354817</v>
      </c>
      <c r="Q10" s="17">
        <v>0.21452523618092001</v>
      </c>
      <c r="R10" s="17"/>
      <c r="S10" s="17">
        <v>0.28400906585841701</v>
      </c>
      <c r="T10" s="17">
        <v>0.25397726901316198</v>
      </c>
      <c r="U10" s="17">
        <v>0.26545934541730598</v>
      </c>
      <c r="V10" s="17">
        <v>0.26403851564026298</v>
      </c>
      <c r="W10" s="17">
        <v>0.196437062197167</v>
      </c>
      <c r="X10" s="17">
        <v>0.269678529779803</v>
      </c>
      <c r="Y10" s="17">
        <v>0.23404543953353199</v>
      </c>
      <c r="Z10" s="17">
        <v>0.27968833977732099</v>
      </c>
      <c r="AA10" s="17">
        <v>0.26026667273882598</v>
      </c>
      <c r="AB10" s="17">
        <v>0.222959251408301</v>
      </c>
      <c r="AC10" s="17">
        <v>0.20803388019305299</v>
      </c>
      <c r="AD10" s="17">
        <v>0.15918577933856001</v>
      </c>
      <c r="AE10" s="17"/>
      <c r="AF10" s="17">
        <v>0.275180636339794</v>
      </c>
      <c r="AG10" s="17">
        <v>0.28591976544102699</v>
      </c>
      <c r="AH10" s="17">
        <v>0.173656330018268</v>
      </c>
      <c r="AI10" s="17"/>
      <c r="AJ10" s="17">
        <v>0.28757083944413098</v>
      </c>
      <c r="AK10" s="17">
        <v>0.25088721839245598</v>
      </c>
      <c r="AL10" s="17">
        <v>0.34438619512356999</v>
      </c>
      <c r="AM10" s="17">
        <v>0.25858657170454202</v>
      </c>
      <c r="AN10" s="17">
        <v>0.14915155609969599</v>
      </c>
      <c r="AO10" s="17"/>
      <c r="AP10" s="17">
        <v>0.31423082724544499</v>
      </c>
      <c r="AQ10" s="17">
        <v>0.243688370664361</v>
      </c>
      <c r="AR10" s="17">
        <v>0.31022356375960197</v>
      </c>
      <c r="AS10" s="17"/>
      <c r="AT10" s="17">
        <v>0.21500138366695001</v>
      </c>
      <c r="AU10" s="17">
        <v>0.21840399200765401</v>
      </c>
      <c r="AV10" s="17">
        <v>0.29510317536606601</v>
      </c>
      <c r="AW10" s="17">
        <v>0.298672059917999</v>
      </c>
      <c r="AX10" s="17">
        <v>0.32306118319549698</v>
      </c>
      <c r="AY10" s="17"/>
      <c r="AZ10" s="17">
        <v>0.202021107047063</v>
      </c>
      <c r="BA10" s="17">
        <v>0.19696640225273199</v>
      </c>
      <c r="BB10" s="17">
        <v>0.219959000082534</v>
      </c>
      <c r="BC10" s="17">
        <v>0.277872499239536</v>
      </c>
      <c r="BD10" s="17">
        <v>0.257968631023407</v>
      </c>
      <c r="BE10" s="17">
        <v>0.25075034409991798</v>
      </c>
      <c r="BF10" s="17">
        <v>0.25471529844569102</v>
      </c>
      <c r="BG10" s="17">
        <v>0.24958784035255899</v>
      </c>
      <c r="BH10" s="17">
        <v>0.24822964703363801</v>
      </c>
      <c r="BI10" s="17">
        <v>0.20854954544183801</v>
      </c>
      <c r="BJ10" s="17">
        <v>0.23306098649166801</v>
      </c>
      <c r="BK10" s="17">
        <v>0.28857379946323403</v>
      </c>
      <c r="BL10" s="17">
        <v>0.28517987061726902</v>
      </c>
      <c r="BM10" s="17">
        <v>0.18750854988836901</v>
      </c>
      <c r="BN10" s="17">
        <v>0.15700216178614901</v>
      </c>
      <c r="BO10" s="17">
        <v>0.341605595719227</v>
      </c>
      <c r="BP10" s="17"/>
      <c r="BQ10" s="17">
        <v>0.37232241603748301</v>
      </c>
      <c r="BR10" s="17">
        <v>0.197868207991372</v>
      </c>
    </row>
    <row r="11" spans="2:70" ht="29" x14ac:dyDescent="0.35">
      <c r="B11" s="18" t="s">
        <v>379</v>
      </c>
      <c r="C11" s="17">
        <v>0.64517576693444301</v>
      </c>
      <c r="D11" s="17">
        <v>0.61561212664877096</v>
      </c>
      <c r="E11" s="17">
        <v>0.674535791672638</v>
      </c>
      <c r="F11" s="17"/>
      <c r="G11" s="17">
        <v>0.69732479541276005</v>
      </c>
      <c r="H11" s="17">
        <v>0.67350252518906595</v>
      </c>
      <c r="I11" s="17">
        <v>0.728883282790036</v>
      </c>
      <c r="J11" s="17">
        <v>0.69465492312067201</v>
      </c>
      <c r="K11" s="17">
        <v>0.63154139684534605</v>
      </c>
      <c r="L11" s="17">
        <v>0.48771277109799999</v>
      </c>
      <c r="M11" s="17"/>
      <c r="N11" s="17">
        <v>0.57100242594410999</v>
      </c>
      <c r="O11" s="17">
        <v>0.66883801032479695</v>
      </c>
      <c r="P11" s="17">
        <v>0.66199310079741402</v>
      </c>
      <c r="Q11" s="17">
        <v>0.68413863603676295</v>
      </c>
      <c r="R11" s="17"/>
      <c r="S11" s="17">
        <v>0.57365388186241495</v>
      </c>
      <c r="T11" s="17">
        <v>0.65096702300589504</v>
      </c>
      <c r="U11" s="17">
        <v>0.64279252695022904</v>
      </c>
      <c r="V11" s="17">
        <v>0.63763328426980004</v>
      </c>
      <c r="W11" s="17">
        <v>0.68851462653412998</v>
      </c>
      <c r="X11" s="17">
        <v>0.62876422873634996</v>
      </c>
      <c r="Y11" s="17">
        <v>0.68763667173781695</v>
      </c>
      <c r="Z11" s="17">
        <v>0.64312611805824205</v>
      </c>
      <c r="AA11" s="17">
        <v>0.64704847714156999</v>
      </c>
      <c r="AB11" s="17">
        <v>0.66380187026619997</v>
      </c>
      <c r="AC11" s="17">
        <v>0.68285925663617197</v>
      </c>
      <c r="AD11" s="17">
        <v>0.694975355565284</v>
      </c>
      <c r="AE11" s="17"/>
      <c r="AF11" s="17">
        <v>0.64551300017534297</v>
      </c>
      <c r="AG11" s="17">
        <v>0.60324464671803701</v>
      </c>
      <c r="AH11" s="17">
        <v>0.67691663432488802</v>
      </c>
      <c r="AI11" s="17"/>
      <c r="AJ11" s="17">
        <v>0.61820305058650604</v>
      </c>
      <c r="AK11" s="17">
        <v>0.63413231747841303</v>
      </c>
      <c r="AL11" s="17">
        <v>0.53439831153010298</v>
      </c>
      <c r="AM11" s="17">
        <v>0.63119577109026603</v>
      </c>
      <c r="AN11" s="17">
        <v>0.75869906855976699</v>
      </c>
      <c r="AO11" s="17"/>
      <c r="AP11" s="17">
        <v>0.584512799900478</v>
      </c>
      <c r="AQ11" s="17">
        <v>0.64629108438263205</v>
      </c>
      <c r="AR11" s="17">
        <v>0.57027722931284996</v>
      </c>
      <c r="AS11" s="17"/>
      <c r="AT11" s="17">
        <v>0.70105042344162005</v>
      </c>
      <c r="AU11" s="17">
        <v>0.69726303359067698</v>
      </c>
      <c r="AV11" s="17">
        <v>0.58133300138342403</v>
      </c>
      <c r="AW11" s="17">
        <v>0.55356595353849902</v>
      </c>
      <c r="AX11" s="17">
        <v>0.46152729260039199</v>
      </c>
      <c r="AY11" s="17"/>
      <c r="AZ11" s="17">
        <v>0.61553434356538195</v>
      </c>
      <c r="BA11" s="17">
        <v>0.66078500586445499</v>
      </c>
      <c r="BB11" s="17">
        <v>0.68270286997984198</v>
      </c>
      <c r="BC11" s="17">
        <v>0.61799970679134697</v>
      </c>
      <c r="BD11" s="17">
        <v>0.64071952135738597</v>
      </c>
      <c r="BE11" s="17">
        <v>0.65586724888956804</v>
      </c>
      <c r="BF11" s="17">
        <v>0.62891276967078802</v>
      </c>
      <c r="BG11" s="17">
        <v>0.67750833691360901</v>
      </c>
      <c r="BH11" s="17">
        <v>0.65327572768831799</v>
      </c>
      <c r="BI11" s="17">
        <v>0.67600930539089099</v>
      </c>
      <c r="BJ11" s="17">
        <v>0.66170784533672999</v>
      </c>
      <c r="BK11" s="17">
        <v>0.60693113108457497</v>
      </c>
      <c r="BL11" s="17">
        <v>0.64427391438524095</v>
      </c>
      <c r="BM11" s="17">
        <v>0.72791089837067502</v>
      </c>
      <c r="BN11" s="17">
        <v>0.69768819970740004</v>
      </c>
      <c r="BO11" s="17">
        <v>0.49605059514827698</v>
      </c>
      <c r="BP11" s="17"/>
      <c r="BQ11" s="17">
        <v>0.44984956840149198</v>
      </c>
      <c r="BR11" s="17">
        <v>0.74192247307829395</v>
      </c>
    </row>
    <row r="12" spans="2:70" x14ac:dyDescent="0.35">
      <c r="B12" s="18" t="s">
        <v>129</v>
      </c>
      <c r="C12" s="19">
        <v>5.5555251583061502E-2</v>
      </c>
      <c r="D12" s="19">
        <v>6.03180686176907E-2</v>
      </c>
      <c r="E12" s="19">
        <v>5.1264265987612599E-2</v>
      </c>
      <c r="F12" s="19"/>
      <c r="G12" s="19">
        <v>0.113810678533693</v>
      </c>
      <c r="H12" s="19">
        <v>7.5605646814869698E-2</v>
      </c>
      <c r="I12" s="19">
        <v>6.2731671204843006E-2</v>
      </c>
      <c r="J12" s="19">
        <v>4.6313376354752099E-2</v>
      </c>
      <c r="K12" s="19">
        <v>2.2988449829047401E-2</v>
      </c>
      <c r="L12" s="19">
        <v>2.39810998453641E-2</v>
      </c>
      <c r="M12" s="19"/>
      <c r="N12" s="19">
        <v>3.81196161067172E-2</v>
      </c>
      <c r="O12" s="19">
        <v>4.2943964851898601E-2</v>
      </c>
      <c r="P12" s="19">
        <v>8.0564328364916601E-2</v>
      </c>
      <c r="Q12" s="19">
        <v>6.5286103783461599E-2</v>
      </c>
      <c r="R12" s="19"/>
      <c r="S12" s="19">
        <v>7.3952445821232504E-2</v>
      </c>
      <c r="T12" s="19">
        <v>5.2526570730600602E-2</v>
      </c>
      <c r="U12" s="19">
        <v>4.0559806043077601E-2</v>
      </c>
      <c r="V12" s="19">
        <v>5.3802236478410502E-2</v>
      </c>
      <c r="W12" s="19">
        <v>6.2828546220809994E-2</v>
      </c>
      <c r="X12" s="19">
        <v>6.0314621471581203E-2</v>
      </c>
      <c r="Y12" s="19">
        <v>3.6358284534011298E-2</v>
      </c>
      <c r="Z12" s="19">
        <v>5.7397341292120797E-2</v>
      </c>
      <c r="AA12" s="19">
        <v>5.2021731019035698E-2</v>
      </c>
      <c r="AB12" s="19">
        <v>5.5010326501559403E-2</v>
      </c>
      <c r="AC12" s="19">
        <v>3.8571327191122197E-2</v>
      </c>
      <c r="AD12" s="19">
        <v>8.8583352274604496E-2</v>
      </c>
      <c r="AE12" s="19"/>
      <c r="AF12" s="19">
        <v>3.48450184659988E-2</v>
      </c>
      <c r="AG12" s="19">
        <v>4.2134404178973899E-2</v>
      </c>
      <c r="AH12" s="19">
        <v>0.120058595182563</v>
      </c>
      <c r="AI12" s="19"/>
      <c r="AJ12" s="19">
        <v>3.86080953775019E-2</v>
      </c>
      <c r="AK12" s="19">
        <v>6.0880818817379903E-2</v>
      </c>
      <c r="AL12" s="19">
        <v>2.51086713031392E-2</v>
      </c>
      <c r="AM12" s="19">
        <v>2.4051686486401099E-2</v>
      </c>
      <c r="AN12" s="19">
        <v>7.9787390192503499E-2</v>
      </c>
      <c r="AO12" s="19"/>
      <c r="AP12" s="19">
        <v>4.2468512006894998E-2</v>
      </c>
      <c r="AQ12" s="19">
        <v>5.2626102320522401E-2</v>
      </c>
      <c r="AR12" s="19">
        <v>4.26043186997868E-2</v>
      </c>
      <c r="AS12" s="19"/>
      <c r="AT12" s="19">
        <v>5.4358358304171302E-2</v>
      </c>
      <c r="AU12" s="19">
        <v>6.5224461867632796E-2</v>
      </c>
      <c r="AV12" s="19">
        <v>5.0210894346584101E-2</v>
      </c>
      <c r="AW12" s="19">
        <v>5.2937589842634698E-2</v>
      </c>
      <c r="AX12" s="19">
        <v>5.5301411470788903E-2</v>
      </c>
      <c r="AY12" s="19"/>
      <c r="AZ12" s="19">
        <v>0.182444549387555</v>
      </c>
      <c r="BA12" s="19">
        <v>8.9422379942835903E-2</v>
      </c>
      <c r="BB12" s="19">
        <v>7.58284343535294E-2</v>
      </c>
      <c r="BC12" s="19">
        <v>5.3590921349045299E-2</v>
      </c>
      <c r="BD12" s="19">
        <v>5.8558731607680103E-2</v>
      </c>
      <c r="BE12" s="19">
        <v>6.5812281296581607E-2</v>
      </c>
      <c r="BF12" s="19">
        <v>6.0406131207537801E-2</v>
      </c>
      <c r="BG12" s="19">
        <v>2.6212288394056201E-2</v>
      </c>
      <c r="BH12" s="19">
        <v>5.6512959893946398E-2</v>
      </c>
      <c r="BI12" s="19">
        <v>6.8478568061698997E-2</v>
      </c>
      <c r="BJ12" s="19">
        <v>3.2635605754754299E-2</v>
      </c>
      <c r="BK12" s="19">
        <v>4.61410336129481E-2</v>
      </c>
      <c r="BL12" s="19">
        <v>2.36645820679433E-2</v>
      </c>
      <c r="BM12" s="19">
        <v>2.96868470371273E-2</v>
      </c>
      <c r="BN12" s="19">
        <v>2.83325942427206E-2</v>
      </c>
      <c r="BO12" s="19">
        <v>6.4027792784445203E-2</v>
      </c>
      <c r="BP12" s="19"/>
      <c r="BQ12" s="19">
        <v>3.4719469329936699E-2</v>
      </c>
      <c r="BR12" s="19">
        <v>5.2266485431070098E-2</v>
      </c>
    </row>
    <row r="13" spans="2:70" x14ac:dyDescent="0.35">
      <c r="B13" s="16"/>
    </row>
    <row r="14" spans="2:70" x14ac:dyDescent="0.35">
      <c r="B14" t="s">
        <v>98</v>
      </c>
    </row>
    <row r="15" spans="2:70" x14ac:dyDescent="0.35">
      <c r="B15" t="s">
        <v>99</v>
      </c>
    </row>
    <row r="17" spans="2:2" x14ac:dyDescent="0.35">
      <c r="B17" s="8" t="str">
        <f>HYPERLINK("#'Contents'!A1", "Return to Contents")</f>
        <v>Return to Contents</v>
      </c>
    </row>
  </sheetData>
  <mergeCells count="11">
    <mergeCell ref="BQ5:BR5"/>
    <mergeCell ref="D5:E5"/>
    <mergeCell ref="G5:L5"/>
    <mergeCell ref="N5:Q5"/>
    <mergeCell ref="S5:AD5"/>
    <mergeCell ref="AF5:AH5"/>
    <mergeCell ref="D2:BJ2"/>
    <mergeCell ref="AJ5:AN5"/>
    <mergeCell ref="AP5:AR5"/>
    <mergeCell ref="AT5:AX5"/>
    <mergeCell ref="AZ5:BO5"/>
  </mergeCells>
  <pageMargins left="0.7" right="0.7" top="0.75" bottom="0.75" header="0.3" footer="0.3"/>
  <pageSetup paperSize="9" orientation="portrait" horizontalDpi="300" verticalDpi="300"/>
  <drawing r:id="rId1"/>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600-000000000000}">
  <dimension ref="B2:BR17"/>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67" width="10.7265625" customWidth="1"/>
    <col min="68" max="68" width="2.1796875" customWidth="1"/>
    <col min="69" max="70" width="10.7265625" customWidth="1"/>
    <col min="71" max="71" width="2.1796875" customWidth="1"/>
  </cols>
  <sheetData>
    <row r="2" spans="2:70" ht="40" customHeight="1" x14ac:dyDescent="0.35">
      <c r="D2" s="29" t="s">
        <v>388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row>
    <row r="5" spans="2:70" ht="30" customHeight="1" x14ac:dyDescent="0.35">
      <c r="B5" s="15"/>
      <c r="C5" s="15"/>
      <c r="D5" s="30" t="s">
        <v>74</v>
      </c>
      <c r="E5" s="30"/>
      <c r="F5" s="15"/>
      <c r="G5" s="30" t="s">
        <v>75</v>
      </c>
      <c r="H5" s="30"/>
      <c r="I5" s="30"/>
      <c r="J5" s="30"/>
      <c r="K5" s="30"/>
      <c r="L5" s="30"/>
      <c r="M5" s="15"/>
      <c r="N5" s="30" t="s">
        <v>76</v>
      </c>
      <c r="O5" s="30"/>
      <c r="P5" s="30"/>
      <c r="Q5" s="30"/>
      <c r="R5" s="15"/>
      <c r="S5" s="30" t="s">
        <v>77</v>
      </c>
      <c r="T5" s="30"/>
      <c r="U5" s="30"/>
      <c r="V5" s="30"/>
      <c r="W5" s="30"/>
      <c r="X5" s="30"/>
      <c r="Y5" s="30"/>
      <c r="Z5" s="30"/>
      <c r="AA5" s="30"/>
      <c r="AB5" s="30"/>
      <c r="AC5" s="30"/>
      <c r="AD5" s="30"/>
      <c r="AE5" s="15"/>
      <c r="AF5" s="30" t="s">
        <v>78</v>
      </c>
      <c r="AG5" s="30"/>
      <c r="AH5" s="30"/>
      <c r="AI5" s="15"/>
      <c r="AJ5" s="30" t="s">
        <v>79</v>
      </c>
      <c r="AK5" s="30"/>
      <c r="AL5" s="30"/>
      <c r="AM5" s="30"/>
      <c r="AN5" s="30"/>
      <c r="AO5" s="15"/>
      <c r="AP5" s="30" t="s">
        <v>80</v>
      </c>
      <c r="AQ5" s="30"/>
      <c r="AR5" s="30"/>
      <c r="AS5" s="15"/>
      <c r="AT5" s="30" t="s">
        <v>81</v>
      </c>
      <c r="AU5" s="30"/>
      <c r="AV5" s="30"/>
      <c r="AW5" s="30"/>
      <c r="AX5" s="30"/>
      <c r="AY5" s="15"/>
      <c r="AZ5" s="30" t="s">
        <v>82</v>
      </c>
      <c r="BA5" s="30"/>
      <c r="BB5" s="30"/>
      <c r="BC5" s="30"/>
      <c r="BD5" s="30"/>
      <c r="BE5" s="30"/>
      <c r="BF5" s="30"/>
      <c r="BG5" s="30"/>
      <c r="BH5" s="30"/>
      <c r="BI5" s="30"/>
      <c r="BJ5" s="30"/>
      <c r="BK5" s="30"/>
      <c r="BL5" s="30"/>
      <c r="BM5" s="30"/>
      <c r="BN5" s="30"/>
      <c r="BO5" s="30"/>
      <c r="BP5" s="15"/>
      <c r="BQ5" s="30" t="s">
        <v>83</v>
      </c>
      <c r="BR5" s="30"/>
    </row>
    <row r="6" spans="2:7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46</v>
      </c>
      <c r="AQ6" s="12" t="s">
        <v>47</v>
      </c>
      <c r="AR6" s="12" t="s">
        <v>50</v>
      </c>
      <c r="AT6" s="12" t="s">
        <v>51</v>
      </c>
      <c r="AU6" s="12" t="s">
        <v>52</v>
      </c>
      <c r="AV6" s="12" t="s">
        <v>53</v>
      </c>
      <c r="AW6" s="12" t="s">
        <v>54</v>
      </c>
      <c r="AX6" s="12" t="s">
        <v>55</v>
      </c>
      <c r="AZ6" s="12" t="s">
        <v>56</v>
      </c>
      <c r="BA6" s="12" t="s">
        <v>57</v>
      </c>
      <c r="BB6" s="12" t="s">
        <v>58</v>
      </c>
      <c r="BC6" s="12" t="s">
        <v>59</v>
      </c>
      <c r="BD6" s="12" t="s">
        <v>60</v>
      </c>
      <c r="BE6" s="12" t="s">
        <v>61</v>
      </c>
      <c r="BF6" s="12" t="s">
        <v>62</v>
      </c>
      <c r="BG6" s="12" t="s">
        <v>63</v>
      </c>
      <c r="BH6" s="12" t="s">
        <v>64</v>
      </c>
      <c r="BI6" s="12" t="s">
        <v>65</v>
      </c>
      <c r="BJ6" s="12" t="s">
        <v>66</v>
      </c>
      <c r="BK6" s="12" t="s">
        <v>67</v>
      </c>
      <c r="BL6" s="12" t="s">
        <v>68</v>
      </c>
      <c r="BM6" s="12" t="s">
        <v>69</v>
      </c>
      <c r="BN6" s="12" t="s">
        <v>70</v>
      </c>
      <c r="BO6" s="12" t="s">
        <v>71</v>
      </c>
      <c r="BQ6" s="12" t="s">
        <v>72</v>
      </c>
      <c r="BR6" s="12" t="s">
        <v>73</v>
      </c>
    </row>
    <row r="7" spans="2:70" ht="30" customHeight="1" x14ac:dyDescent="0.35">
      <c r="B7" s="10" t="s">
        <v>19</v>
      </c>
      <c r="C7" s="10">
        <v>4012</v>
      </c>
      <c r="D7" s="10">
        <v>1971</v>
      </c>
      <c r="E7" s="10">
        <v>2028</v>
      </c>
      <c r="F7" s="10"/>
      <c r="G7" s="10">
        <v>497</v>
      </c>
      <c r="H7" s="10">
        <v>704</v>
      </c>
      <c r="I7" s="10">
        <v>694</v>
      </c>
      <c r="J7" s="10">
        <v>693</v>
      </c>
      <c r="K7" s="10">
        <v>571</v>
      </c>
      <c r="L7" s="10">
        <v>853</v>
      </c>
      <c r="M7" s="10"/>
      <c r="N7" s="10">
        <v>1178</v>
      </c>
      <c r="O7" s="10">
        <v>1131</v>
      </c>
      <c r="P7" s="10">
        <v>781</v>
      </c>
      <c r="Q7" s="10">
        <v>909</v>
      </c>
      <c r="R7" s="10"/>
      <c r="S7" s="10">
        <v>563</v>
      </c>
      <c r="T7" s="10">
        <v>553</v>
      </c>
      <c r="U7" s="10">
        <v>314</v>
      </c>
      <c r="V7" s="10">
        <v>343</v>
      </c>
      <c r="W7" s="10">
        <v>293</v>
      </c>
      <c r="X7" s="10">
        <v>376</v>
      </c>
      <c r="Y7" s="10">
        <v>336</v>
      </c>
      <c r="Z7" s="10">
        <v>171</v>
      </c>
      <c r="AA7" s="10">
        <v>447</v>
      </c>
      <c r="AB7" s="10">
        <v>337</v>
      </c>
      <c r="AC7" s="10">
        <v>188</v>
      </c>
      <c r="AD7" s="10">
        <v>91</v>
      </c>
      <c r="AE7" s="10"/>
      <c r="AF7" s="10">
        <v>1421</v>
      </c>
      <c r="AG7" s="10">
        <v>1665</v>
      </c>
      <c r="AH7" s="10">
        <v>577</v>
      </c>
      <c r="AI7" s="10"/>
      <c r="AJ7" s="10">
        <v>1433</v>
      </c>
      <c r="AK7" s="10">
        <v>1082</v>
      </c>
      <c r="AL7" s="10">
        <v>299</v>
      </c>
      <c r="AM7" s="10">
        <v>42</v>
      </c>
      <c r="AN7" s="10">
        <v>541</v>
      </c>
      <c r="AO7" s="10"/>
      <c r="AP7" s="10">
        <v>878</v>
      </c>
      <c r="AQ7" s="10">
        <v>1369</v>
      </c>
      <c r="AR7" s="10">
        <v>264</v>
      </c>
      <c r="AS7" s="10"/>
      <c r="AT7" s="10">
        <v>929</v>
      </c>
      <c r="AU7" s="10">
        <v>932</v>
      </c>
      <c r="AV7" s="10">
        <v>1096</v>
      </c>
      <c r="AW7" s="10">
        <v>455</v>
      </c>
      <c r="AX7" s="10">
        <v>62</v>
      </c>
      <c r="AY7" s="10"/>
      <c r="AZ7" s="10">
        <v>33</v>
      </c>
      <c r="BA7" s="10">
        <v>185</v>
      </c>
      <c r="BB7" s="10">
        <v>256</v>
      </c>
      <c r="BC7" s="10">
        <v>269</v>
      </c>
      <c r="BD7" s="10">
        <v>403</v>
      </c>
      <c r="BE7" s="10">
        <v>436</v>
      </c>
      <c r="BF7" s="10">
        <v>391</v>
      </c>
      <c r="BG7" s="10">
        <v>312</v>
      </c>
      <c r="BH7" s="10">
        <v>253</v>
      </c>
      <c r="BI7" s="10">
        <v>211</v>
      </c>
      <c r="BJ7" s="10">
        <v>336</v>
      </c>
      <c r="BK7" s="10">
        <v>187</v>
      </c>
      <c r="BL7" s="10">
        <v>180</v>
      </c>
      <c r="BM7" s="10">
        <v>103</v>
      </c>
      <c r="BN7" s="10">
        <v>95</v>
      </c>
      <c r="BO7" s="10">
        <v>161</v>
      </c>
      <c r="BP7" s="10"/>
      <c r="BQ7" s="10">
        <v>1235</v>
      </c>
      <c r="BR7" s="10">
        <v>2665</v>
      </c>
    </row>
    <row r="8" spans="2:70" ht="30" customHeight="1" x14ac:dyDescent="0.35">
      <c r="B8" s="11" t="s">
        <v>20</v>
      </c>
      <c r="C8" s="11">
        <v>4012</v>
      </c>
      <c r="D8" s="11">
        <v>1975</v>
      </c>
      <c r="E8" s="11">
        <v>2024</v>
      </c>
      <c r="F8" s="11"/>
      <c r="G8" s="11">
        <v>558</v>
      </c>
      <c r="H8" s="11">
        <v>682</v>
      </c>
      <c r="I8" s="11">
        <v>685</v>
      </c>
      <c r="J8" s="11">
        <v>686</v>
      </c>
      <c r="K8" s="11">
        <v>562</v>
      </c>
      <c r="L8" s="11">
        <v>839</v>
      </c>
      <c r="M8" s="11"/>
      <c r="N8" s="11">
        <v>1080</v>
      </c>
      <c r="O8" s="11">
        <v>1039</v>
      </c>
      <c r="P8" s="11">
        <v>880</v>
      </c>
      <c r="Q8" s="11">
        <v>1000</v>
      </c>
      <c r="R8" s="11"/>
      <c r="S8" s="11">
        <v>562</v>
      </c>
      <c r="T8" s="11">
        <v>522</v>
      </c>
      <c r="U8" s="11">
        <v>321</v>
      </c>
      <c r="V8" s="11">
        <v>361</v>
      </c>
      <c r="W8" s="11">
        <v>281</v>
      </c>
      <c r="X8" s="11">
        <v>361</v>
      </c>
      <c r="Y8" s="11">
        <v>321</v>
      </c>
      <c r="Z8" s="11">
        <v>160</v>
      </c>
      <c r="AA8" s="11">
        <v>441</v>
      </c>
      <c r="AB8" s="11">
        <v>361</v>
      </c>
      <c r="AC8" s="11">
        <v>201</v>
      </c>
      <c r="AD8" s="11">
        <v>120</v>
      </c>
      <c r="AE8" s="11"/>
      <c r="AF8" s="11">
        <v>1410</v>
      </c>
      <c r="AG8" s="11">
        <v>1629</v>
      </c>
      <c r="AH8" s="11">
        <v>599</v>
      </c>
      <c r="AI8" s="11"/>
      <c r="AJ8" s="11">
        <v>1397</v>
      </c>
      <c r="AK8" s="11">
        <v>1071</v>
      </c>
      <c r="AL8" s="11">
        <v>288</v>
      </c>
      <c r="AM8" s="11">
        <v>45</v>
      </c>
      <c r="AN8" s="11">
        <v>558</v>
      </c>
      <c r="AO8" s="11"/>
      <c r="AP8" s="11">
        <v>856</v>
      </c>
      <c r="AQ8" s="11">
        <v>1358</v>
      </c>
      <c r="AR8" s="11">
        <v>259</v>
      </c>
      <c r="AS8" s="11"/>
      <c r="AT8" s="11">
        <v>961</v>
      </c>
      <c r="AU8" s="11">
        <v>958</v>
      </c>
      <c r="AV8" s="11">
        <v>1056</v>
      </c>
      <c r="AW8" s="11">
        <v>434</v>
      </c>
      <c r="AX8" s="11">
        <v>55</v>
      </c>
      <c r="AY8" s="11"/>
      <c r="AZ8" s="11">
        <v>33</v>
      </c>
      <c r="BA8" s="11">
        <v>186</v>
      </c>
      <c r="BB8" s="11">
        <v>267</v>
      </c>
      <c r="BC8" s="11">
        <v>280</v>
      </c>
      <c r="BD8" s="11">
        <v>416</v>
      </c>
      <c r="BE8" s="11">
        <v>443</v>
      </c>
      <c r="BF8" s="11">
        <v>394</v>
      </c>
      <c r="BG8" s="11">
        <v>314</v>
      </c>
      <c r="BH8" s="11">
        <v>257</v>
      </c>
      <c r="BI8" s="11">
        <v>206</v>
      </c>
      <c r="BJ8" s="11">
        <v>329</v>
      </c>
      <c r="BK8" s="11">
        <v>179</v>
      </c>
      <c r="BL8" s="11">
        <v>174</v>
      </c>
      <c r="BM8" s="11">
        <v>97</v>
      </c>
      <c r="BN8" s="11">
        <v>87</v>
      </c>
      <c r="BO8" s="11">
        <v>148</v>
      </c>
      <c r="BP8" s="11"/>
      <c r="BQ8" s="11">
        <v>1209</v>
      </c>
      <c r="BR8" s="11">
        <v>2688</v>
      </c>
    </row>
    <row r="9" spans="2:70" x14ac:dyDescent="0.35">
      <c r="B9" s="18" t="s">
        <v>377</v>
      </c>
      <c r="C9" s="17">
        <v>9.6419024893895505E-2</v>
      </c>
      <c r="D9" s="17">
        <v>9.8415120640205994E-2</v>
      </c>
      <c r="E9" s="17">
        <v>9.4622782239009204E-2</v>
      </c>
      <c r="F9" s="17"/>
      <c r="G9" s="17">
        <v>7.4739258186376001E-2</v>
      </c>
      <c r="H9" s="17">
        <v>0.10986997884532</v>
      </c>
      <c r="I9" s="17">
        <v>7.0404531814579299E-2</v>
      </c>
      <c r="J9" s="17">
        <v>7.3035417682774495E-2</v>
      </c>
      <c r="K9" s="17">
        <v>0.10150288349236999</v>
      </c>
      <c r="L9" s="17">
        <v>0.13687748878226999</v>
      </c>
      <c r="M9" s="17"/>
      <c r="N9" s="17">
        <v>0.15012262496447301</v>
      </c>
      <c r="O9" s="17">
        <v>8.3408825005573797E-2</v>
      </c>
      <c r="P9" s="17">
        <v>8.5550887999550601E-2</v>
      </c>
      <c r="Q9" s="17">
        <v>6.2754142292282405E-2</v>
      </c>
      <c r="R9" s="17"/>
      <c r="S9" s="17">
        <v>0.145601777946541</v>
      </c>
      <c r="T9" s="17">
        <v>8.7428500954732202E-2</v>
      </c>
      <c r="U9" s="17">
        <v>8.5121381406014093E-2</v>
      </c>
      <c r="V9" s="17">
        <v>7.9549084780221893E-2</v>
      </c>
      <c r="W9" s="17">
        <v>9.2311913833348094E-2</v>
      </c>
      <c r="X9" s="17">
        <v>7.02508160459209E-2</v>
      </c>
      <c r="Y9" s="17">
        <v>9.9265170348926193E-2</v>
      </c>
      <c r="Z9" s="17">
        <v>6.4358106705361601E-2</v>
      </c>
      <c r="AA9" s="17">
        <v>9.1246604174657298E-2</v>
      </c>
      <c r="AB9" s="17">
        <v>0.118879190827967</v>
      </c>
      <c r="AC9" s="17">
        <v>8.4791856372163896E-2</v>
      </c>
      <c r="AD9" s="17">
        <v>8.0569395027070001E-2</v>
      </c>
      <c r="AE9" s="17"/>
      <c r="AF9" s="17">
        <v>8.9742794352607097E-2</v>
      </c>
      <c r="AG9" s="17">
        <v>0.12546649509424701</v>
      </c>
      <c r="AH9" s="17">
        <v>7.0500657599470204E-2</v>
      </c>
      <c r="AI9" s="17"/>
      <c r="AJ9" s="17">
        <v>0.10744327066331399</v>
      </c>
      <c r="AK9" s="17">
        <v>0.100818741770898</v>
      </c>
      <c r="AL9" s="17">
        <v>0.14997617985332801</v>
      </c>
      <c r="AM9" s="17">
        <v>0.14990263177820501</v>
      </c>
      <c r="AN9" s="17">
        <v>4.68122507905325E-2</v>
      </c>
      <c r="AO9" s="17"/>
      <c r="AP9" s="17">
        <v>0.10881680025134501</v>
      </c>
      <c r="AQ9" s="17">
        <v>0.103031373056023</v>
      </c>
      <c r="AR9" s="17">
        <v>0.166476712227068</v>
      </c>
      <c r="AS9" s="17"/>
      <c r="AT9" s="17">
        <v>5.3810862392717998E-2</v>
      </c>
      <c r="AU9" s="17">
        <v>5.6816998604979498E-2</v>
      </c>
      <c r="AV9" s="17">
        <v>0.13496277093803799</v>
      </c>
      <c r="AW9" s="17">
        <v>0.170300981977868</v>
      </c>
      <c r="AX9" s="17">
        <v>0.26205328936677502</v>
      </c>
      <c r="AY9" s="17"/>
      <c r="AZ9" s="17">
        <v>0.15229110867158299</v>
      </c>
      <c r="BA9" s="17">
        <v>5.8828656422596499E-2</v>
      </c>
      <c r="BB9" s="17">
        <v>5.41967665055091E-2</v>
      </c>
      <c r="BC9" s="17">
        <v>8.4811450064642496E-2</v>
      </c>
      <c r="BD9" s="17">
        <v>9.3192820498017997E-2</v>
      </c>
      <c r="BE9" s="17">
        <v>9.3461399658732999E-2</v>
      </c>
      <c r="BF9" s="17">
        <v>8.2598264086772594E-2</v>
      </c>
      <c r="BG9" s="17">
        <v>0.10491475308366301</v>
      </c>
      <c r="BH9" s="17">
        <v>6.6653244449411495E-2</v>
      </c>
      <c r="BI9" s="17">
        <v>0.11346854599440701</v>
      </c>
      <c r="BJ9" s="17">
        <v>0.109114745137198</v>
      </c>
      <c r="BK9" s="17">
        <v>0.12499616450498301</v>
      </c>
      <c r="BL9" s="17">
        <v>0.131224308440577</v>
      </c>
      <c r="BM9" s="17">
        <v>0.11628186668764701</v>
      </c>
      <c r="BN9" s="17">
        <v>0.14775596701666999</v>
      </c>
      <c r="BO9" s="17">
        <v>0.184873875396806</v>
      </c>
      <c r="BP9" s="17"/>
      <c r="BQ9" s="17">
        <v>0.26933194666187399</v>
      </c>
      <c r="BR9" s="17">
        <v>1.9322882277481801E-2</v>
      </c>
    </row>
    <row r="10" spans="2:70" x14ac:dyDescent="0.35">
      <c r="B10" s="18" t="s">
        <v>378</v>
      </c>
      <c r="C10" s="17">
        <v>0.52037142453893104</v>
      </c>
      <c r="D10" s="17">
        <v>0.52316980047661898</v>
      </c>
      <c r="E10" s="17">
        <v>0.51827165940745301</v>
      </c>
      <c r="F10" s="17"/>
      <c r="G10" s="17">
        <v>0.21723257751073999</v>
      </c>
      <c r="H10" s="17">
        <v>0.30433469733337198</v>
      </c>
      <c r="I10" s="17">
        <v>0.403527201577426</v>
      </c>
      <c r="J10" s="17">
        <v>0.57723699456343103</v>
      </c>
      <c r="K10" s="17">
        <v>0.74355421330997895</v>
      </c>
      <c r="L10" s="17">
        <v>0.79730793929145805</v>
      </c>
      <c r="M10" s="17"/>
      <c r="N10" s="17">
        <v>0.57895576857336195</v>
      </c>
      <c r="O10" s="17">
        <v>0.54893642355910599</v>
      </c>
      <c r="P10" s="17">
        <v>0.441941535863908</v>
      </c>
      <c r="Q10" s="17">
        <v>0.49741292016858402</v>
      </c>
      <c r="R10" s="17"/>
      <c r="S10" s="17">
        <v>0.45461089531226401</v>
      </c>
      <c r="T10" s="17">
        <v>0.55053488474851797</v>
      </c>
      <c r="U10" s="17">
        <v>0.55551832860042205</v>
      </c>
      <c r="V10" s="17">
        <v>0.56725004675185497</v>
      </c>
      <c r="W10" s="17">
        <v>0.46412529109339701</v>
      </c>
      <c r="X10" s="17">
        <v>0.45419708079438298</v>
      </c>
      <c r="Y10" s="17">
        <v>0.52935510537087405</v>
      </c>
      <c r="Z10" s="17">
        <v>0.57079860119708603</v>
      </c>
      <c r="AA10" s="17">
        <v>0.53951306001786303</v>
      </c>
      <c r="AB10" s="17">
        <v>0.53615032805648999</v>
      </c>
      <c r="AC10" s="17">
        <v>0.56916294244145604</v>
      </c>
      <c r="AD10" s="17">
        <v>0.50206929766323005</v>
      </c>
      <c r="AE10" s="17"/>
      <c r="AF10" s="17">
        <v>0.606065970960603</v>
      </c>
      <c r="AG10" s="17">
        <v>0.565293533290678</v>
      </c>
      <c r="AH10" s="17">
        <v>0.35860808593247601</v>
      </c>
      <c r="AI10" s="17"/>
      <c r="AJ10" s="17">
        <v>0.63363872764181906</v>
      </c>
      <c r="AK10" s="17">
        <v>0.45494772549023599</v>
      </c>
      <c r="AL10" s="17">
        <v>0.64292484787113102</v>
      </c>
      <c r="AM10" s="17">
        <v>0.45010292701196503</v>
      </c>
      <c r="AN10" s="17">
        <v>0.39986252244460102</v>
      </c>
      <c r="AO10" s="17"/>
      <c r="AP10" s="17">
        <v>0.61792528522944501</v>
      </c>
      <c r="AQ10" s="17">
        <v>0.47335668930783498</v>
      </c>
      <c r="AR10" s="17">
        <v>0.58772704735322301</v>
      </c>
      <c r="AS10" s="17"/>
      <c r="AT10" s="17">
        <v>0.52905189464453195</v>
      </c>
      <c r="AU10" s="17">
        <v>0.48239980931826498</v>
      </c>
      <c r="AV10" s="17">
        <v>0.50911388800594204</v>
      </c>
      <c r="AW10" s="17">
        <v>0.50524880352019097</v>
      </c>
      <c r="AX10" s="17">
        <v>0.58748945309413503</v>
      </c>
      <c r="AY10" s="17"/>
      <c r="AZ10" s="17">
        <v>0.26494816822613299</v>
      </c>
      <c r="BA10" s="17">
        <v>0.49932155387890398</v>
      </c>
      <c r="BB10" s="17">
        <v>0.57459157241269199</v>
      </c>
      <c r="BC10" s="17">
        <v>0.57061267660020998</v>
      </c>
      <c r="BD10" s="17">
        <v>0.48084547155657897</v>
      </c>
      <c r="BE10" s="17">
        <v>0.516521291364894</v>
      </c>
      <c r="BF10" s="17">
        <v>0.54053691464838705</v>
      </c>
      <c r="BG10" s="17">
        <v>0.54746235213386896</v>
      </c>
      <c r="BH10" s="17">
        <v>0.51371736747760699</v>
      </c>
      <c r="BI10" s="17">
        <v>0.47980183436775198</v>
      </c>
      <c r="BJ10" s="17">
        <v>0.50779214330490396</v>
      </c>
      <c r="BK10" s="17">
        <v>0.56790585776187597</v>
      </c>
      <c r="BL10" s="17">
        <v>0.52909304811901403</v>
      </c>
      <c r="BM10" s="17">
        <v>0.46416750659281603</v>
      </c>
      <c r="BN10" s="17">
        <v>0.51607075559897697</v>
      </c>
      <c r="BO10" s="17">
        <v>0.47289155794479398</v>
      </c>
      <c r="BP10" s="17"/>
      <c r="BQ10" s="17">
        <v>0.53184581851216495</v>
      </c>
      <c r="BR10" s="17">
        <v>0.52268982368801198</v>
      </c>
    </row>
    <row r="11" spans="2:70" ht="29" x14ac:dyDescent="0.35">
      <c r="B11" s="18" t="s">
        <v>379</v>
      </c>
      <c r="C11" s="17">
        <v>0.34383810010636601</v>
      </c>
      <c r="D11" s="17">
        <v>0.333608617021731</v>
      </c>
      <c r="E11" s="17">
        <v>0.35278503914999099</v>
      </c>
      <c r="F11" s="17"/>
      <c r="G11" s="17">
        <v>0.62743200203120997</v>
      </c>
      <c r="H11" s="17">
        <v>0.52200576983268498</v>
      </c>
      <c r="I11" s="17">
        <v>0.47111615802080398</v>
      </c>
      <c r="J11" s="17">
        <v>0.31215634627336603</v>
      </c>
      <c r="K11" s="17">
        <v>0.15159701630668601</v>
      </c>
      <c r="L11" s="17">
        <v>6.0865990401928798E-2</v>
      </c>
      <c r="M11" s="17"/>
      <c r="N11" s="17">
        <v>0.24455543867906099</v>
      </c>
      <c r="O11" s="17">
        <v>0.340264630154408</v>
      </c>
      <c r="P11" s="17">
        <v>0.41330472294995002</v>
      </c>
      <c r="Q11" s="17">
        <v>0.39182397804147401</v>
      </c>
      <c r="R11" s="17"/>
      <c r="S11" s="17">
        <v>0.34062809421050999</v>
      </c>
      <c r="T11" s="17">
        <v>0.327438384657955</v>
      </c>
      <c r="U11" s="17">
        <v>0.33449949385497102</v>
      </c>
      <c r="V11" s="17">
        <v>0.31302119185787403</v>
      </c>
      <c r="W11" s="17">
        <v>0.38652583858161299</v>
      </c>
      <c r="X11" s="17">
        <v>0.41469705860537198</v>
      </c>
      <c r="Y11" s="17">
        <v>0.35644739687570498</v>
      </c>
      <c r="Z11" s="17">
        <v>0.33934307680471798</v>
      </c>
      <c r="AA11" s="17">
        <v>0.33218437756830899</v>
      </c>
      <c r="AB11" s="17">
        <v>0.31197571651858402</v>
      </c>
      <c r="AC11" s="17">
        <v>0.33014649783227801</v>
      </c>
      <c r="AD11" s="17">
        <v>0.36862637735790899</v>
      </c>
      <c r="AE11" s="17"/>
      <c r="AF11" s="17">
        <v>0.27450169148517201</v>
      </c>
      <c r="AG11" s="17">
        <v>0.28498580819040098</v>
      </c>
      <c r="AH11" s="17">
        <v>0.48263715249016098</v>
      </c>
      <c r="AI11" s="17"/>
      <c r="AJ11" s="17">
        <v>0.23301833909240499</v>
      </c>
      <c r="AK11" s="17">
        <v>0.39593758937818802</v>
      </c>
      <c r="AL11" s="17">
        <v>0.199434829315419</v>
      </c>
      <c r="AM11" s="17">
        <v>0.377486598375955</v>
      </c>
      <c r="AN11" s="17">
        <v>0.49146357142791403</v>
      </c>
      <c r="AO11" s="17"/>
      <c r="AP11" s="17">
        <v>0.241959825428574</v>
      </c>
      <c r="AQ11" s="17">
        <v>0.38235324160488998</v>
      </c>
      <c r="AR11" s="17">
        <v>0.223782881004365</v>
      </c>
      <c r="AS11" s="17"/>
      <c r="AT11" s="17">
        <v>0.37537162806632501</v>
      </c>
      <c r="AU11" s="17">
        <v>0.41604441558967498</v>
      </c>
      <c r="AV11" s="17">
        <v>0.32390537976297101</v>
      </c>
      <c r="AW11" s="17">
        <v>0.27272661842032703</v>
      </c>
      <c r="AX11" s="17">
        <v>0.13476287456720301</v>
      </c>
      <c r="AY11" s="17"/>
      <c r="AZ11" s="17">
        <v>0.525902968119627</v>
      </c>
      <c r="BA11" s="17">
        <v>0.34674359895541801</v>
      </c>
      <c r="BB11" s="17">
        <v>0.32518618661115201</v>
      </c>
      <c r="BC11" s="17">
        <v>0.301821142820832</v>
      </c>
      <c r="BD11" s="17">
        <v>0.397517101355568</v>
      </c>
      <c r="BE11" s="17">
        <v>0.34657635234127498</v>
      </c>
      <c r="BF11" s="17">
        <v>0.32854729037889402</v>
      </c>
      <c r="BG11" s="17">
        <v>0.319679593826597</v>
      </c>
      <c r="BH11" s="17">
        <v>0.37891775834813901</v>
      </c>
      <c r="BI11" s="17">
        <v>0.36930623864096501</v>
      </c>
      <c r="BJ11" s="17">
        <v>0.36882929698313399</v>
      </c>
      <c r="BK11" s="17">
        <v>0.26763047589378303</v>
      </c>
      <c r="BL11" s="17">
        <v>0.32048687440831197</v>
      </c>
      <c r="BM11" s="17">
        <v>0.38571085551962703</v>
      </c>
      <c r="BN11" s="17">
        <v>0.32464278388934398</v>
      </c>
      <c r="BO11" s="17">
        <v>0.26954694506256399</v>
      </c>
      <c r="BP11" s="17"/>
      <c r="BQ11" s="17">
        <v>0.18088289331969101</v>
      </c>
      <c r="BR11" s="17">
        <v>0.41711049053487997</v>
      </c>
    </row>
    <row r="12" spans="2:70" x14ac:dyDescent="0.35">
      <c r="B12" s="18" t="s">
        <v>129</v>
      </c>
      <c r="C12" s="19">
        <v>3.93714504608072E-2</v>
      </c>
      <c r="D12" s="19">
        <v>4.4806461861443998E-2</v>
      </c>
      <c r="E12" s="19">
        <v>3.4320519203546201E-2</v>
      </c>
      <c r="F12" s="19"/>
      <c r="G12" s="19">
        <v>8.0596162271674099E-2</v>
      </c>
      <c r="H12" s="19">
        <v>6.3789553988623002E-2</v>
      </c>
      <c r="I12" s="19">
        <v>5.4952108587190601E-2</v>
      </c>
      <c r="J12" s="19">
        <v>3.75712414804283E-2</v>
      </c>
      <c r="K12" s="19">
        <v>3.3458868909658399E-3</v>
      </c>
      <c r="L12" s="19">
        <v>4.94858152434304E-3</v>
      </c>
      <c r="M12" s="19"/>
      <c r="N12" s="19">
        <v>2.6366167783104199E-2</v>
      </c>
      <c r="O12" s="19">
        <v>2.7390121280912599E-2</v>
      </c>
      <c r="P12" s="19">
        <v>5.9202853186590701E-2</v>
      </c>
      <c r="Q12" s="19">
        <v>4.80089594976605E-2</v>
      </c>
      <c r="R12" s="19"/>
      <c r="S12" s="19">
        <v>5.9159232530684898E-2</v>
      </c>
      <c r="T12" s="19">
        <v>3.45982296387944E-2</v>
      </c>
      <c r="U12" s="19">
        <v>2.48607961385925E-2</v>
      </c>
      <c r="V12" s="19">
        <v>4.0179676610049099E-2</v>
      </c>
      <c r="W12" s="19">
        <v>5.7036956491641998E-2</v>
      </c>
      <c r="X12" s="19">
        <v>6.0855044554324098E-2</v>
      </c>
      <c r="Y12" s="19">
        <v>1.49323274044944E-2</v>
      </c>
      <c r="Z12" s="19">
        <v>2.5500215292834801E-2</v>
      </c>
      <c r="AA12" s="19">
        <v>3.7055958239170302E-2</v>
      </c>
      <c r="AB12" s="19">
        <v>3.2994764596958902E-2</v>
      </c>
      <c r="AC12" s="19">
        <v>1.5898703354101099E-2</v>
      </c>
      <c r="AD12" s="19">
        <v>4.8734929951790698E-2</v>
      </c>
      <c r="AE12" s="19"/>
      <c r="AF12" s="19">
        <v>2.9689543201617499E-2</v>
      </c>
      <c r="AG12" s="19">
        <v>2.4254163424674801E-2</v>
      </c>
      <c r="AH12" s="19">
        <v>8.8254103977892198E-2</v>
      </c>
      <c r="AI12" s="19"/>
      <c r="AJ12" s="19">
        <v>2.5899662602461099E-2</v>
      </c>
      <c r="AK12" s="19">
        <v>4.8295943360677503E-2</v>
      </c>
      <c r="AL12" s="19">
        <v>7.6641429601224101E-3</v>
      </c>
      <c r="AM12" s="19">
        <v>2.2507842833875202E-2</v>
      </c>
      <c r="AN12" s="19">
        <v>6.1861655336952703E-2</v>
      </c>
      <c r="AO12" s="19"/>
      <c r="AP12" s="19">
        <v>3.1298089090636402E-2</v>
      </c>
      <c r="AQ12" s="19">
        <v>4.1258696031251998E-2</v>
      </c>
      <c r="AR12" s="19">
        <v>2.20133594153442E-2</v>
      </c>
      <c r="AS12" s="19"/>
      <c r="AT12" s="19">
        <v>4.1765614896424497E-2</v>
      </c>
      <c r="AU12" s="19">
        <v>4.4738776487080897E-2</v>
      </c>
      <c r="AV12" s="19">
        <v>3.2017961293048201E-2</v>
      </c>
      <c r="AW12" s="19">
        <v>5.1723596081614601E-2</v>
      </c>
      <c r="AX12" s="19">
        <v>1.5694382971886699E-2</v>
      </c>
      <c r="AY12" s="19"/>
      <c r="AZ12" s="19">
        <v>5.6857754982657202E-2</v>
      </c>
      <c r="BA12" s="19">
        <v>9.5106190743081395E-2</v>
      </c>
      <c r="BB12" s="19">
        <v>4.6025474470647698E-2</v>
      </c>
      <c r="BC12" s="19">
        <v>4.2754730514316101E-2</v>
      </c>
      <c r="BD12" s="19">
        <v>2.8444606589835299E-2</v>
      </c>
      <c r="BE12" s="19">
        <v>4.3440956635097699E-2</v>
      </c>
      <c r="BF12" s="19">
        <v>4.8317530885946799E-2</v>
      </c>
      <c r="BG12" s="19">
        <v>2.79433009558703E-2</v>
      </c>
      <c r="BH12" s="19">
        <v>4.0711629724842997E-2</v>
      </c>
      <c r="BI12" s="19">
        <v>3.7423380996875803E-2</v>
      </c>
      <c r="BJ12" s="19">
        <v>1.4263814574764199E-2</v>
      </c>
      <c r="BK12" s="19">
        <v>3.9467501839357502E-2</v>
      </c>
      <c r="BL12" s="19">
        <v>1.91957690320965E-2</v>
      </c>
      <c r="BM12" s="19">
        <v>3.3839771199909698E-2</v>
      </c>
      <c r="BN12" s="19">
        <v>1.15304934950092E-2</v>
      </c>
      <c r="BO12" s="19">
        <v>7.2687621595836194E-2</v>
      </c>
      <c r="BP12" s="19"/>
      <c r="BQ12" s="19">
        <v>1.7939341506270402E-2</v>
      </c>
      <c r="BR12" s="19">
        <v>4.0876803499626899E-2</v>
      </c>
    </row>
    <row r="13" spans="2:70" x14ac:dyDescent="0.35">
      <c r="B13" s="16"/>
    </row>
    <row r="14" spans="2:70" x14ac:dyDescent="0.35">
      <c r="B14" t="s">
        <v>98</v>
      </c>
    </row>
    <row r="15" spans="2:70" x14ac:dyDescent="0.35">
      <c r="B15" t="s">
        <v>99</v>
      </c>
    </row>
    <row r="17" spans="2:2" x14ac:dyDescent="0.35">
      <c r="B17" s="8" t="str">
        <f>HYPERLINK("#'Contents'!A1", "Return to Contents")</f>
        <v>Return to Contents</v>
      </c>
    </row>
  </sheetData>
  <mergeCells count="11">
    <mergeCell ref="BQ5:BR5"/>
    <mergeCell ref="D5:E5"/>
    <mergeCell ref="G5:L5"/>
    <mergeCell ref="N5:Q5"/>
    <mergeCell ref="S5:AD5"/>
    <mergeCell ref="AF5:AH5"/>
    <mergeCell ref="D2:BJ2"/>
    <mergeCell ref="AJ5:AN5"/>
    <mergeCell ref="AP5:AR5"/>
    <mergeCell ref="AT5:AX5"/>
    <mergeCell ref="AZ5:BO5"/>
  </mergeCells>
  <pageMargins left="0.7" right="0.7" top="0.75" bottom="0.75" header="0.3" footer="0.3"/>
  <pageSetup paperSize="9" orientation="portrait" horizontalDpi="300" verticalDpi="300"/>
  <drawing r:id="rId1"/>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700-000000000000}">
  <dimension ref="B2:BR17"/>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67" width="10.7265625" customWidth="1"/>
    <col min="68" max="68" width="2.1796875" customWidth="1"/>
    <col min="69" max="70" width="10.7265625" customWidth="1"/>
    <col min="71" max="71" width="2.1796875" customWidth="1"/>
  </cols>
  <sheetData>
    <row r="2" spans="2:70" ht="40" customHeight="1" x14ac:dyDescent="0.35">
      <c r="D2" s="29" t="s">
        <v>389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row>
    <row r="5" spans="2:70" ht="30" customHeight="1" x14ac:dyDescent="0.35">
      <c r="B5" s="15"/>
      <c r="C5" s="15"/>
      <c r="D5" s="30" t="s">
        <v>74</v>
      </c>
      <c r="E5" s="30"/>
      <c r="F5" s="15"/>
      <c r="G5" s="30" t="s">
        <v>75</v>
      </c>
      <c r="H5" s="30"/>
      <c r="I5" s="30"/>
      <c r="J5" s="30"/>
      <c r="K5" s="30"/>
      <c r="L5" s="30"/>
      <c r="M5" s="15"/>
      <c r="N5" s="30" t="s">
        <v>76</v>
      </c>
      <c r="O5" s="30"/>
      <c r="P5" s="30"/>
      <c r="Q5" s="30"/>
      <c r="R5" s="15"/>
      <c r="S5" s="30" t="s">
        <v>77</v>
      </c>
      <c r="T5" s="30"/>
      <c r="U5" s="30"/>
      <c r="V5" s="30"/>
      <c r="W5" s="30"/>
      <c r="X5" s="30"/>
      <c r="Y5" s="30"/>
      <c r="Z5" s="30"/>
      <c r="AA5" s="30"/>
      <c r="AB5" s="30"/>
      <c r="AC5" s="30"/>
      <c r="AD5" s="30"/>
      <c r="AE5" s="15"/>
      <c r="AF5" s="30" t="s">
        <v>78</v>
      </c>
      <c r="AG5" s="30"/>
      <c r="AH5" s="30"/>
      <c r="AI5" s="15"/>
      <c r="AJ5" s="30" t="s">
        <v>79</v>
      </c>
      <c r="AK5" s="30"/>
      <c r="AL5" s="30"/>
      <c r="AM5" s="30"/>
      <c r="AN5" s="30"/>
      <c r="AO5" s="15"/>
      <c r="AP5" s="30" t="s">
        <v>80</v>
      </c>
      <c r="AQ5" s="30"/>
      <c r="AR5" s="30"/>
      <c r="AS5" s="15"/>
      <c r="AT5" s="30" t="s">
        <v>81</v>
      </c>
      <c r="AU5" s="30"/>
      <c r="AV5" s="30"/>
      <c r="AW5" s="30"/>
      <c r="AX5" s="30"/>
      <c r="AY5" s="15"/>
      <c r="AZ5" s="30" t="s">
        <v>82</v>
      </c>
      <c r="BA5" s="30"/>
      <c r="BB5" s="30"/>
      <c r="BC5" s="30"/>
      <c r="BD5" s="30"/>
      <c r="BE5" s="30"/>
      <c r="BF5" s="30"/>
      <c r="BG5" s="30"/>
      <c r="BH5" s="30"/>
      <c r="BI5" s="30"/>
      <c r="BJ5" s="30"/>
      <c r="BK5" s="30"/>
      <c r="BL5" s="30"/>
      <c r="BM5" s="30"/>
      <c r="BN5" s="30"/>
      <c r="BO5" s="30"/>
      <c r="BP5" s="15"/>
      <c r="BQ5" s="30" t="s">
        <v>83</v>
      </c>
      <c r="BR5" s="30"/>
    </row>
    <row r="6" spans="2:7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46</v>
      </c>
      <c r="AQ6" s="12" t="s">
        <v>47</v>
      </c>
      <c r="AR6" s="12" t="s">
        <v>50</v>
      </c>
      <c r="AT6" s="12" t="s">
        <v>51</v>
      </c>
      <c r="AU6" s="12" t="s">
        <v>52</v>
      </c>
      <c r="AV6" s="12" t="s">
        <v>53</v>
      </c>
      <c r="AW6" s="12" t="s">
        <v>54</v>
      </c>
      <c r="AX6" s="12" t="s">
        <v>55</v>
      </c>
      <c r="AZ6" s="12" t="s">
        <v>56</v>
      </c>
      <c r="BA6" s="12" t="s">
        <v>57</v>
      </c>
      <c r="BB6" s="12" t="s">
        <v>58</v>
      </c>
      <c r="BC6" s="12" t="s">
        <v>59</v>
      </c>
      <c r="BD6" s="12" t="s">
        <v>60</v>
      </c>
      <c r="BE6" s="12" t="s">
        <v>61</v>
      </c>
      <c r="BF6" s="12" t="s">
        <v>62</v>
      </c>
      <c r="BG6" s="12" t="s">
        <v>63</v>
      </c>
      <c r="BH6" s="12" t="s">
        <v>64</v>
      </c>
      <c r="BI6" s="12" t="s">
        <v>65</v>
      </c>
      <c r="BJ6" s="12" t="s">
        <v>66</v>
      </c>
      <c r="BK6" s="12" t="s">
        <v>67</v>
      </c>
      <c r="BL6" s="12" t="s">
        <v>68</v>
      </c>
      <c r="BM6" s="12" t="s">
        <v>69</v>
      </c>
      <c r="BN6" s="12" t="s">
        <v>70</v>
      </c>
      <c r="BO6" s="12" t="s">
        <v>71</v>
      </c>
      <c r="BQ6" s="12" t="s">
        <v>72</v>
      </c>
      <c r="BR6" s="12" t="s">
        <v>73</v>
      </c>
    </row>
    <row r="7" spans="2:70" ht="30" customHeight="1" x14ac:dyDescent="0.35">
      <c r="B7" s="10" t="s">
        <v>19</v>
      </c>
      <c r="C7" s="10">
        <v>4012</v>
      </c>
      <c r="D7" s="10">
        <v>1971</v>
      </c>
      <c r="E7" s="10">
        <v>2028</v>
      </c>
      <c r="F7" s="10"/>
      <c r="G7" s="10">
        <v>497</v>
      </c>
      <c r="H7" s="10">
        <v>704</v>
      </c>
      <c r="I7" s="10">
        <v>694</v>
      </c>
      <c r="J7" s="10">
        <v>693</v>
      </c>
      <c r="K7" s="10">
        <v>571</v>
      </c>
      <c r="L7" s="10">
        <v>853</v>
      </c>
      <c r="M7" s="10"/>
      <c r="N7" s="10">
        <v>1178</v>
      </c>
      <c r="O7" s="10">
        <v>1131</v>
      </c>
      <c r="P7" s="10">
        <v>781</v>
      </c>
      <c r="Q7" s="10">
        <v>909</v>
      </c>
      <c r="R7" s="10"/>
      <c r="S7" s="10">
        <v>563</v>
      </c>
      <c r="T7" s="10">
        <v>553</v>
      </c>
      <c r="U7" s="10">
        <v>314</v>
      </c>
      <c r="V7" s="10">
        <v>343</v>
      </c>
      <c r="W7" s="10">
        <v>293</v>
      </c>
      <c r="X7" s="10">
        <v>376</v>
      </c>
      <c r="Y7" s="10">
        <v>336</v>
      </c>
      <c r="Z7" s="10">
        <v>171</v>
      </c>
      <c r="AA7" s="10">
        <v>447</v>
      </c>
      <c r="AB7" s="10">
        <v>337</v>
      </c>
      <c r="AC7" s="10">
        <v>188</v>
      </c>
      <c r="AD7" s="10">
        <v>91</v>
      </c>
      <c r="AE7" s="10"/>
      <c r="AF7" s="10">
        <v>1421</v>
      </c>
      <c r="AG7" s="10">
        <v>1665</v>
      </c>
      <c r="AH7" s="10">
        <v>577</v>
      </c>
      <c r="AI7" s="10"/>
      <c r="AJ7" s="10">
        <v>1433</v>
      </c>
      <c r="AK7" s="10">
        <v>1082</v>
      </c>
      <c r="AL7" s="10">
        <v>299</v>
      </c>
      <c r="AM7" s="10">
        <v>42</v>
      </c>
      <c r="AN7" s="10">
        <v>541</v>
      </c>
      <c r="AO7" s="10"/>
      <c r="AP7" s="10">
        <v>878</v>
      </c>
      <c r="AQ7" s="10">
        <v>1369</v>
      </c>
      <c r="AR7" s="10">
        <v>264</v>
      </c>
      <c r="AS7" s="10"/>
      <c r="AT7" s="10">
        <v>929</v>
      </c>
      <c r="AU7" s="10">
        <v>932</v>
      </c>
      <c r="AV7" s="10">
        <v>1096</v>
      </c>
      <c r="AW7" s="10">
        <v>455</v>
      </c>
      <c r="AX7" s="10">
        <v>62</v>
      </c>
      <c r="AY7" s="10"/>
      <c r="AZ7" s="10">
        <v>33</v>
      </c>
      <c r="BA7" s="10">
        <v>185</v>
      </c>
      <c r="BB7" s="10">
        <v>256</v>
      </c>
      <c r="BC7" s="10">
        <v>269</v>
      </c>
      <c r="BD7" s="10">
        <v>403</v>
      </c>
      <c r="BE7" s="10">
        <v>436</v>
      </c>
      <c r="BF7" s="10">
        <v>391</v>
      </c>
      <c r="BG7" s="10">
        <v>312</v>
      </c>
      <c r="BH7" s="10">
        <v>253</v>
      </c>
      <c r="BI7" s="10">
        <v>211</v>
      </c>
      <c r="BJ7" s="10">
        <v>336</v>
      </c>
      <c r="BK7" s="10">
        <v>187</v>
      </c>
      <c r="BL7" s="10">
        <v>180</v>
      </c>
      <c r="BM7" s="10">
        <v>103</v>
      </c>
      <c r="BN7" s="10">
        <v>95</v>
      </c>
      <c r="BO7" s="10">
        <v>161</v>
      </c>
      <c r="BP7" s="10"/>
      <c r="BQ7" s="10">
        <v>1235</v>
      </c>
      <c r="BR7" s="10">
        <v>2665</v>
      </c>
    </row>
    <row r="8" spans="2:70" ht="30" customHeight="1" x14ac:dyDescent="0.35">
      <c r="B8" s="11" t="s">
        <v>20</v>
      </c>
      <c r="C8" s="11">
        <v>4012</v>
      </c>
      <c r="D8" s="11">
        <v>1975</v>
      </c>
      <c r="E8" s="11">
        <v>2024</v>
      </c>
      <c r="F8" s="11"/>
      <c r="G8" s="11">
        <v>558</v>
      </c>
      <c r="H8" s="11">
        <v>682</v>
      </c>
      <c r="I8" s="11">
        <v>685</v>
      </c>
      <c r="J8" s="11">
        <v>686</v>
      </c>
      <c r="K8" s="11">
        <v>562</v>
      </c>
      <c r="L8" s="11">
        <v>839</v>
      </c>
      <c r="M8" s="11"/>
      <c r="N8" s="11">
        <v>1080</v>
      </c>
      <c r="O8" s="11">
        <v>1039</v>
      </c>
      <c r="P8" s="11">
        <v>880</v>
      </c>
      <c r="Q8" s="11">
        <v>1000</v>
      </c>
      <c r="R8" s="11"/>
      <c r="S8" s="11">
        <v>562</v>
      </c>
      <c r="T8" s="11">
        <v>522</v>
      </c>
      <c r="U8" s="11">
        <v>321</v>
      </c>
      <c r="V8" s="11">
        <v>361</v>
      </c>
      <c r="W8" s="11">
        <v>281</v>
      </c>
      <c r="X8" s="11">
        <v>361</v>
      </c>
      <c r="Y8" s="11">
        <v>321</v>
      </c>
      <c r="Z8" s="11">
        <v>160</v>
      </c>
      <c r="AA8" s="11">
        <v>441</v>
      </c>
      <c r="AB8" s="11">
        <v>361</v>
      </c>
      <c r="AC8" s="11">
        <v>201</v>
      </c>
      <c r="AD8" s="11">
        <v>120</v>
      </c>
      <c r="AE8" s="11"/>
      <c r="AF8" s="11">
        <v>1410</v>
      </c>
      <c r="AG8" s="11">
        <v>1629</v>
      </c>
      <c r="AH8" s="11">
        <v>599</v>
      </c>
      <c r="AI8" s="11"/>
      <c r="AJ8" s="11">
        <v>1397</v>
      </c>
      <c r="AK8" s="11">
        <v>1071</v>
      </c>
      <c r="AL8" s="11">
        <v>288</v>
      </c>
      <c r="AM8" s="11">
        <v>45</v>
      </c>
      <c r="AN8" s="11">
        <v>558</v>
      </c>
      <c r="AO8" s="11"/>
      <c r="AP8" s="11">
        <v>856</v>
      </c>
      <c r="AQ8" s="11">
        <v>1358</v>
      </c>
      <c r="AR8" s="11">
        <v>259</v>
      </c>
      <c r="AS8" s="11"/>
      <c r="AT8" s="11">
        <v>961</v>
      </c>
      <c r="AU8" s="11">
        <v>958</v>
      </c>
      <c r="AV8" s="11">
        <v>1056</v>
      </c>
      <c r="AW8" s="11">
        <v>434</v>
      </c>
      <c r="AX8" s="11">
        <v>55</v>
      </c>
      <c r="AY8" s="11"/>
      <c r="AZ8" s="11">
        <v>33</v>
      </c>
      <c r="BA8" s="11">
        <v>186</v>
      </c>
      <c r="BB8" s="11">
        <v>267</v>
      </c>
      <c r="BC8" s="11">
        <v>280</v>
      </c>
      <c r="BD8" s="11">
        <v>416</v>
      </c>
      <c r="BE8" s="11">
        <v>443</v>
      </c>
      <c r="BF8" s="11">
        <v>394</v>
      </c>
      <c r="BG8" s="11">
        <v>314</v>
      </c>
      <c r="BH8" s="11">
        <v>257</v>
      </c>
      <c r="BI8" s="11">
        <v>206</v>
      </c>
      <c r="BJ8" s="11">
        <v>329</v>
      </c>
      <c r="BK8" s="11">
        <v>179</v>
      </c>
      <c r="BL8" s="11">
        <v>174</v>
      </c>
      <c r="BM8" s="11">
        <v>97</v>
      </c>
      <c r="BN8" s="11">
        <v>87</v>
      </c>
      <c r="BO8" s="11">
        <v>148</v>
      </c>
      <c r="BP8" s="11"/>
      <c r="BQ8" s="11">
        <v>1209</v>
      </c>
      <c r="BR8" s="11">
        <v>2688</v>
      </c>
    </row>
    <row r="9" spans="2:70" x14ac:dyDescent="0.35">
      <c r="B9" s="18" t="s">
        <v>377</v>
      </c>
      <c r="C9" s="17">
        <v>5.08785356089137E-2</v>
      </c>
      <c r="D9" s="17">
        <v>4.7775234169163502E-2</v>
      </c>
      <c r="E9" s="17">
        <v>5.3812904309053999E-2</v>
      </c>
      <c r="F9" s="17"/>
      <c r="G9" s="17">
        <v>0.100040817746188</v>
      </c>
      <c r="H9" s="17">
        <v>8.8606029815253104E-2</v>
      </c>
      <c r="I9" s="17">
        <v>6.16886955388143E-2</v>
      </c>
      <c r="J9" s="17">
        <v>2.8324473976800799E-2</v>
      </c>
      <c r="K9" s="17">
        <v>1.2687905006751E-2</v>
      </c>
      <c r="L9" s="17">
        <v>2.26641579465367E-2</v>
      </c>
      <c r="M9" s="17"/>
      <c r="N9" s="17">
        <v>5.4736217050280603E-2</v>
      </c>
      <c r="O9" s="17">
        <v>4.3209544261937703E-2</v>
      </c>
      <c r="P9" s="17">
        <v>6.4765394822405301E-2</v>
      </c>
      <c r="Q9" s="17">
        <v>4.3121306516788901E-2</v>
      </c>
      <c r="R9" s="17"/>
      <c r="S9" s="17">
        <v>8.4508973015941499E-2</v>
      </c>
      <c r="T9" s="17">
        <v>4.2579062933644302E-2</v>
      </c>
      <c r="U9" s="17">
        <v>3.4695241970743002E-2</v>
      </c>
      <c r="V9" s="17">
        <v>3.4506240341343399E-2</v>
      </c>
      <c r="W9" s="17">
        <v>4.25278509607592E-2</v>
      </c>
      <c r="X9" s="17">
        <v>6.8907649143336497E-2</v>
      </c>
      <c r="Y9" s="17">
        <v>5.24849675126981E-2</v>
      </c>
      <c r="Z9" s="17">
        <v>1.7072023653807802E-2</v>
      </c>
      <c r="AA9" s="17">
        <v>5.7564859564499402E-2</v>
      </c>
      <c r="AB9" s="17">
        <v>2.8082353051780699E-2</v>
      </c>
      <c r="AC9" s="17">
        <v>4.6116687478485102E-2</v>
      </c>
      <c r="AD9" s="17">
        <v>8.0105025217758904E-2</v>
      </c>
      <c r="AE9" s="17"/>
      <c r="AF9" s="17">
        <v>3.3088234720228801E-2</v>
      </c>
      <c r="AG9" s="17">
        <v>6.0167295819854902E-2</v>
      </c>
      <c r="AH9" s="17">
        <v>4.0800495357867797E-2</v>
      </c>
      <c r="AI9" s="17"/>
      <c r="AJ9" s="17">
        <v>4.24310464611201E-2</v>
      </c>
      <c r="AK9" s="17">
        <v>6.6784475381721803E-2</v>
      </c>
      <c r="AL9" s="17">
        <v>5.2044577323754997E-2</v>
      </c>
      <c r="AM9" s="17">
        <v>0.119434677550722</v>
      </c>
      <c r="AN9" s="17">
        <v>2.04273178296E-2</v>
      </c>
      <c r="AO9" s="17"/>
      <c r="AP9" s="17">
        <v>5.8112397326179101E-2</v>
      </c>
      <c r="AQ9" s="17">
        <v>5.8483663964068802E-2</v>
      </c>
      <c r="AR9" s="17">
        <v>8.2255277233032706E-2</v>
      </c>
      <c r="AS9" s="17"/>
      <c r="AT9" s="17">
        <v>2.96053241621188E-2</v>
      </c>
      <c r="AU9" s="17">
        <v>5.9157838432409703E-2</v>
      </c>
      <c r="AV9" s="17">
        <v>5.6646657470637199E-2</v>
      </c>
      <c r="AW9" s="17">
        <v>7.4210230957554899E-2</v>
      </c>
      <c r="AX9" s="17">
        <v>0.107436644113502</v>
      </c>
      <c r="AY9" s="17"/>
      <c r="AZ9" s="17">
        <v>9.3472789128259307E-2</v>
      </c>
      <c r="BA9" s="17">
        <v>2.7482807322912101E-2</v>
      </c>
      <c r="BB9" s="17">
        <v>4.3449037477577397E-2</v>
      </c>
      <c r="BC9" s="17">
        <v>2.98061169071633E-2</v>
      </c>
      <c r="BD9" s="17">
        <v>6.4183774562518101E-2</v>
      </c>
      <c r="BE9" s="17">
        <v>6.0720454340383603E-2</v>
      </c>
      <c r="BF9" s="17">
        <v>5.9429405164774997E-2</v>
      </c>
      <c r="BG9" s="17">
        <v>5.5764097395508402E-2</v>
      </c>
      <c r="BH9" s="17">
        <v>3.01881107282563E-2</v>
      </c>
      <c r="BI9" s="17">
        <v>4.0207641971848597E-2</v>
      </c>
      <c r="BJ9" s="17">
        <v>4.8906701290708302E-2</v>
      </c>
      <c r="BK9" s="17">
        <v>7.5294846521497497E-2</v>
      </c>
      <c r="BL9" s="17">
        <v>3.1308844412436698E-2</v>
      </c>
      <c r="BM9" s="17">
        <v>4.8839995066132E-2</v>
      </c>
      <c r="BN9" s="17">
        <v>4.9312514437204899E-2</v>
      </c>
      <c r="BO9" s="17">
        <v>9.4749229626421794E-2</v>
      </c>
      <c r="BP9" s="17"/>
      <c r="BQ9" s="17">
        <v>0.124297437793722</v>
      </c>
      <c r="BR9" s="17">
        <v>1.80882304233588E-2</v>
      </c>
    </row>
    <row r="10" spans="2:70" x14ac:dyDescent="0.35">
      <c r="B10" s="18" t="s">
        <v>378</v>
      </c>
      <c r="C10" s="17">
        <v>0.45224820162770601</v>
      </c>
      <c r="D10" s="17">
        <v>0.42571486253041702</v>
      </c>
      <c r="E10" s="17">
        <v>0.47839028351056101</v>
      </c>
      <c r="F10" s="17"/>
      <c r="G10" s="17">
        <v>0.37926375986620797</v>
      </c>
      <c r="H10" s="17">
        <v>0.41315475251612299</v>
      </c>
      <c r="I10" s="17">
        <v>0.42857764135854698</v>
      </c>
      <c r="J10" s="17">
        <v>0.42972967306204002</v>
      </c>
      <c r="K10" s="17">
        <v>0.51309753700574701</v>
      </c>
      <c r="L10" s="17">
        <v>0.52961082033095597</v>
      </c>
      <c r="M10" s="17"/>
      <c r="N10" s="17">
        <v>0.487192381689737</v>
      </c>
      <c r="O10" s="17">
        <v>0.441173401839003</v>
      </c>
      <c r="P10" s="17">
        <v>0.43346032793924599</v>
      </c>
      <c r="Q10" s="17">
        <v>0.44553074676524201</v>
      </c>
      <c r="R10" s="17"/>
      <c r="S10" s="17">
        <v>0.42808822970265398</v>
      </c>
      <c r="T10" s="17">
        <v>0.44745276484614999</v>
      </c>
      <c r="U10" s="17">
        <v>0.50726595504965899</v>
      </c>
      <c r="V10" s="17">
        <v>0.45997401508591901</v>
      </c>
      <c r="W10" s="17">
        <v>0.41603012196906197</v>
      </c>
      <c r="X10" s="17">
        <v>0.42440127552662599</v>
      </c>
      <c r="Y10" s="17">
        <v>0.47636399738200202</v>
      </c>
      <c r="Z10" s="17">
        <v>0.53292706987601002</v>
      </c>
      <c r="AA10" s="17">
        <v>0.46299596146288702</v>
      </c>
      <c r="AB10" s="17">
        <v>0.42764269098276098</v>
      </c>
      <c r="AC10" s="17">
        <v>0.50366430862719502</v>
      </c>
      <c r="AD10" s="17">
        <v>0.36074011879422102</v>
      </c>
      <c r="AE10" s="17"/>
      <c r="AF10" s="17">
        <v>0.49146494702550098</v>
      </c>
      <c r="AG10" s="17">
        <v>0.45788509377873199</v>
      </c>
      <c r="AH10" s="17">
        <v>0.37301347278941499</v>
      </c>
      <c r="AI10" s="17"/>
      <c r="AJ10" s="17">
        <v>0.48941284748109398</v>
      </c>
      <c r="AK10" s="17">
        <v>0.45615041811560297</v>
      </c>
      <c r="AL10" s="17">
        <v>0.44985718486640502</v>
      </c>
      <c r="AM10" s="17">
        <v>0.47318040734943101</v>
      </c>
      <c r="AN10" s="17">
        <v>0.40208330368450101</v>
      </c>
      <c r="AO10" s="17"/>
      <c r="AP10" s="17">
        <v>0.47376565128735199</v>
      </c>
      <c r="AQ10" s="17">
        <v>0.45337503975160198</v>
      </c>
      <c r="AR10" s="17">
        <v>0.44182968235646902</v>
      </c>
      <c r="AS10" s="17"/>
      <c r="AT10" s="17">
        <v>0.46441906340606798</v>
      </c>
      <c r="AU10" s="17">
        <v>0.45312982300294402</v>
      </c>
      <c r="AV10" s="17">
        <v>0.437709209099513</v>
      </c>
      <c r="AW10" s="17">
        <v>0.44076420516770198</v>
      </c>
      <c r="AX10" s="17">
        <v>0.35456382803581699</v>
      </c>
      <c r="AY10" s="17"/>
      <c r="AZ10" s="17">
        <v>0.36365771740243502</v>
      </c>
      <c r="BA10" s="17">
        <v>0.456407063293229</v>
      </c>
      <c r="BB10" s="17">
        <v>0.47407411735535898</v>
      </c>
      <c r="BC10" s="17">
        <v>0.47002848108256301</v>
      </c>
      <c r="BD10" s="17">
        <v>0.45723119195745199</v>
      </c>
      <c r="BE10" s="17">
        <v>0.42913653076968999</v>
      </c>
      <c r="BF10" s="17">
        <v>0.46297355025826398</v>
      </c>
      <c r="BG10" s="17">
        <v>0.44254243006697103</v>
      </c>
      <c r="BH10" s="17">
        <v>0.43694856145431499</v>
      </c>
      <c r="BI10" s="17">
        <v>0.46173990485584299</v>
      </c>
      <c r="BJ10" s="17">
        <v>0.46113862160000302</v>
      </c>
      <c r="BK10" s="17">
        <v>0.42303042181687001</v>
      </c>
      <c r="BL10" s="17">
        <v>0.49369358578354799</v>
      </c>
      <c r="BM10" s="17">
        <v>0.39526386001862901</v>
      </c>
      <c r="BN10" s="17">
        <v>0.50722190577607495</v>
      </c>
      <c r="BO10" s="17">
        <v>0.41837417776018199</v>
      </c>
      <c r="BP10" s="17"/>
      <c r="BQ10" s="17">
        <v>0.50216296311410402</v>
      </c>
      <c r="BR10" s="17">
        <v>0.43585201157047299</v>
      </c>
    </row>
    <row r="11" spans="2:70" ht="29" x14ac:dyDescent="0.35">
      <c r="B11" s="18" t="s">
        <v>379</v>
      </c>
      <c r="C11" s="17">
        <v>0.44863270064926902</v>
      </c>
      <c r="D11" s="17">
        <v>0.46970887073312301</v>
      </c>
      <c r="E11" s="17">
        <v>0.42760024670283397</v>
      </c>
      <c r="F11" s="17"/>
      <c r="G11" s="17">
        <v>0.41618220557004398</v>
      </c>
      <c r="H11" s="17">
        <v>0.43597249036831198</v>
      </c>
      <c r="I11" s="17">
        <v>0.44542371504482697</v>
      </c>
      <c r="J11" s="17">
        <v>0.51746806545377</v>
      </c>
      <c r="K11" s="17">
        <v>0.45158069542070101</v>
      </c>
      <c r="L11" s="17">
        <v>0.42489444821585198</v>
      </c>
      <c r="M11" s="17"/>
      <c r="N11" s="17">
        <v>0.41997000393703099</v>
      </c>
      <c r="O11" s="17">
        <v>0.47269997906813799</v>
      </c>
      <c r="P11" s="17">
        <v>0.44987150877612803</v>
      </c>
      <c r="Q11" s="17">
        <v>0.45144206865967701</v>
      </c>
      <c r="R11" s="17"/>
      <c r="S11" s="17">
        <v>0.42991742932242799</v>
      </c>
      <c r="T11" s="17">
        <v>0.47260069296732499</v>
      </c>
      <c r="U11" s="17">
        <v>0.41587937960402599</v>
      </c>
      <c r="V11" s="17">
        <v>0.45659979681775797</v>
      </c>
      <c r="W11" s="17">
        <v>0.47952524673732499</v>
      </c>
      <c r="X11" s="17">
        <v>0.44135105518579798</v>
      </c>
      <c r="Y11" s="17">
        <v>0.44342926144161299</v>
      </c>
      <c r="Z11" s="17">
        <v>0.41352793062884502</v>
      </c>
      <c r="AA11" s="17">
        <v>0.41918031930844002</v>
      </c>
      <c r="AB11" s="17">
        <v>0.50847881000337902</v>
      </c>
      <c r="AC11" s="17">
        <v>0.41670654770051002</v>
      </c>
      <c r="AD11" s="17">
        <v>0.48764052570556798</v>
      </c>
      <c r="AE11" s="17"/>
      <c r="AF11" s="17">
        <v>0.43921879668998498</v>
      </c>
      <c r="AG11" s="17">
        <v>0.44669848415032098</v>
      </c>
      <c r="AH11" s="17">
        <v>0.49778559185155402</v>
      </c>
      <c r="AI11" s="17"/>
      <c r="AJ11" s="17">
        <v>0.43260533465721102</v>
      </c>
      <c r="AK11" s="17">
        <v>0.431385856101064</v>
      </c>
      <c r="AL11" s="17">
        <v>0.46366234289851699</v>
      </c>
      <c r="AM11" s="17">
        <v>0.38680255522847301</v>
      </c>
      <c r="AN11" s="17">
        <v>0.51067264969499504</v>
      </c>
      <c r="AO11" s="17"/>
      <c r="AP11" s="17">
        <v>0.42994299298032101</v>
      </c>
      <c r="AQ11" s="17">
        <v>0.44126594320624801</v>
      </c>
      <c r="AR11" s="17">
        <v>0.41562864922363901</v>
      </c>
      <c r="AS11" s="17"/>
      <c r="AT11" s="17">
        <v>0.46038934729231801</v>
      </c>
      <c r="AU11" s="17">
        <v>0.44048778598402299</v>
      </c>
      <c r="AV11" s="17">
        <v>0.45771580748625601</v>
      </c>
      <c r="AW11" s="17">
        <v>0.425852808670309</v>
      </c>
      <c r="AX11" s="17">
        <v>0.46585308211763998</v>
      </c>
      <c r="AY11" s="17"/>
      <c r="AZ11" s="17">
        <v>0.45142808795202799</v>
      </c>
      <c r="BA11" s="17">
        <v>0.423629189112886</v>
      </c>
      <c r="BB11" s="17">
        <v>0.43655673428720698</v>
      </c>
      <c r="BC11" s="17">
        <v>0.44582626531270197</v>
      </c>
      <c r="BD11" s="17">
        <v>0.43831178844408197</v>
      </c>
      <c r="BE11" s="17">
        <v>0.46965024322764798</v>
      </c>
      <c r="BF11" s="17">
        <v>0.41571775568514502</v>
      </c>
      <c r="BG11" s="17">
        <v>0.48825345027646999</v>
      </c>
      <c r="BH11" s="17">
        <v>0.46070911288639099</v>
      </c>
      <c r="BI11" s="17">
        <v>0.442148480490134</v>
      </c>
      <c r="BJ11" s="17">
        <v>0.450584959835448</v>
      </c>
      <c r="BK11" s="17">
        <v>0.46793544086862199</v>
      </c>
      <c r="BL11" s="17">
        <v>0.451332987736072</v>
      </c>
      <c r="BM11" s="17">
        <v>0.51728897395697104</v>
      </c>
      <c r="BN11" s="17">
        <v>0.39791750276641202</v>
      </c>
      <c r="BO11" s="17">
        <v>0.41915389962171801</v>
      </c>
      <c r="BP11" s="17"/>
      <c r="BQ11" s="17">
        <v>0.338636343884618</v>
      </c>
      <c r="BR11" s="17">
        <v>0.49847031905439199</v>
      </c>
    </row>
    <row r="12" spans="2:70" x14ac:dyDescent="0.35">
      <c r="B12" s="18" t="s">
        <v>129</v>
      </c>
      <c r="C12" s="19">
        <v>4.8240562114111402E-2</v>
      </c>
      <c r="D12" s="19">
        <v>5.6801032567296697E-2</v>
      </c>
      <c r="E12" s="19">
        <v>4.0196565477551002E-2</v>
      </c>
      <c r="F12" s="19"/>
      <c r="G12" s="19">
        <v>0.10451321681756</v>
      </c>
      <c r="H12" s="19">
        <v>6.2266727300311402E-2</v>
      </c>
      <c r="I12" s="19">
        <v>6.4309948057811803E-2</v>
      </c>
      <c r="J12" s="19">
        <v>2.44777875073891E-2</v>
      </c>
      <c r="K12" s="19">
        <v>2.2633862566800798E-2</v>
      </c>
      <c r="L12" s="19">
        <v>2.2830573506655599E-2</v>
      </c>
      <c r="M12" s="19"/>
      <c r="N12" s="19">
        <v>3.8101397322952202E-2</v>
      </c>
      <c r="O12" s="19">
        <v>4.2917074830921498E-2</v>
      </c>
      <c r="P12" s="19">
        <v>5.1902768462220701E-2</v>
      </c>
      <c r="Q12" s="19">
        <v>5.9905878058292401E-2</v>
      </c>
      <c r="R12" s="19"/>
      <c r="S12" s="19">
        <v>5.7485367958976498E-2</v>
      </c>
      <c r="T12" s="19">
        <v>3.7367479252880302E-2</v>
      </c>
      <c r="U12" s="19">
        <v>4.2159423375571402E-2</v>
      </c>
      <c r="V12" s="19">
        <v>4.8919947754979598E-2</v>
      </c>
      <c r="W12" s="19">
        <v>6.1916780332853701E-2</v>
      </c>
      <c r="X12" s="19">
        <v>6.5340020144239799E-2</v>
      </c>
      <c r="Y12" s="19">
        <v>2.7721773663687499E-2</v>
      </c>
      <c r="Z12" s="19">
        <v>3.6472975841336498E-2</v>
      </c>
      <c r="AA12" s="19">
        <v>6.0258859664173797E-2</v>
      </c>
      <c r="AB12" s="19">
        <v>3.5796145962079702E-2</v>
      </c>
      <c r="AC12" s="19">
        <v>3.35124561938097E-2</v>
      </c>
      <c r="AD12" s="19">
        <v>7.1514330282452299E-2</v>
      </c>
      <c r="AE12" s="19"/>
      <c r="AF12" s="19">
        <v>3.6228021564285E-2</v>
      </c>
      <c r="AG12" s="19">
        <v>3.5249126251092201E-2</v>
      </c>
      <c r="AH12" s="19">
        <v>8.8400440001163205E-2</v>
      </c>
      <c r="AI12" s="19"/>
      <c r="AJ12" s="19">
        <v>3.5550771400575103E-2</v>
      </c>
      <c r="AK12" s="19">
        <v>4.5679250401610298E-2</v>
      </c>
      <c r="AL12" s="19">
        <v>3.4435894911322602E-2</v>
      </c>
      <c r="AM12" s="19">
        <v>2.0582359871374301E-2</v>
      </c>
      <c r="AN12" s="19">
        <v>6.6816728790904598E-2</v>
      </c>
      <c r="AO12" s="19"/>
      <c r="AP12" s="19">
        <v>3.8178958406147698E-2</v>
      </c>
      <c r="AQ12" s="19">
        <v>4.6875353078081702E-2</v>
      </c>
      <c r="AR12" s="19">
        <v>6.0286391186859502E-2</v>
      </c>
      <c r="AS12" s="19"/>
      <c r="AT12" s="19">
        <v>4.5586265139495999E-2</v>
      </c>
      <c r="AU12" s="19">
        <v>4.7224552580623497E-2</v>
      </c>
      <c r="AV12" s="19">
        <v>4.7928325943593801E-2</v>
      </c>
      <c r="AW12" s="19">
        <v>5.9172755204433998E-2</v>
      </c>
      <c r="AX12" s="19">
        <v>7.2146445733040201E-2</v>
      </c>
      <c r="AY12" s="19"/>
      <c r="AZ12" s="19">
        <v>9.1441405517278307E-2</v>
      </c>
      <c r="BA12" s="19">
        <v>9.2480940270973006E-2</v>
      </c>
      <c r="BB12" s="19">
        <v>4.5920110879857E-2</v>
      </c>
      <c r="BC12" s="19">
        <v>5.43391366975714E-2</v>
      </c>
      <c r="BD12" s="19">
        <v>4.0273245035948001E-2</v>
      </c>
      <c r="BE12" s="19">
        <v>4.0492771662278097E-2</v>
      </c>
      <c r="BF12" s="19">
        <v>6.1879288891816001E-2</v>
      </c>
      <c r="BG12" s="19">
        <v>1.3440022261050399E-2</v>
      </c>
      <c r="BH12" s="19">
        <v>7.2154214931037602E-2</v>
      </c>
      <c r="BI12" s="19">
        <v>5.5903972682174403E-2</v>
      </c>
      <c r="BJ12" s="19">
        <v>3.93697172738404E-2</v>
      </c>
      <c r="BK12" s="19">
        <v>3.3739290793009802E-2</v>
      </c>
      <c r="BL12" s="19">
        <v>2.36645820679433E-2</v>
      </c>
      <c r="BM12" s="19">
        <v>3.8607170958267698E-2</v>
      </c>
      <c r="BN12" s="19">
        <v>4.5548077020308601E-2</v>
      </c>
      <c r="BO12" s="19">
        <v>6.7722692991678296E-2</v>
      </c>
      <c r="BP12" s="19"/>
      <c r="BQ12" s="19">
        <v>3.4903255207556098E-2</v>
      </c>
      <c r="BR12" s="19">
        <v>4.7589438951776503E-2</v>
      </c>
    </row>
    <row r="13" spans="2:70" x14ac:dyDescent="0.35">
      <c r="B13" s="16"/>
    </row>
    <row r="14" spans="2:70" x14ac:dyDescent="0.35">
      <c r="B14" t="s">
        <v>98</v>
      </c>
    </row>
    <row r="15" spans="2:70" x14ac:dyDescent="0.35">
      <c r="B15" t="s">
        <v>99</v>
      </c>
    </row>
    <row r="17" spans="2:2" x14ac:dyDescent="0.35">
      <c r="B17" s="8" t="str">
        <f>HYPERLINK("#'Contents'!A1", "Return to Contents")</f>
        <v>Return to Contents</v>
      </c>
    </row>
  </sheetData>
  <mergeCells count="11">
    <mergeCell ref="BQ5:BR5"/>
    <mergeCell ref="D5:E5"/>
    <mergeCell ref="G5:L5"/>
    <mergeCell ref="N5:Q5"/>
    <mergeCell ref="S5:AD5"/>
    <mergeCell ref="AF5:AH5"/>
    <mergeCell ref="D2:BJ2"/>
    <mergeCell ref="AJ5:AN5"/>
    <mergeCell ref="AP5:AR5"/>
    <mergeCell ref="AT5:AX5"/>
    <mergeCell ref="AZ5:BO5"/>
  </mergeCells>
  <pageMargins left="0.7" right="0.7" top="0.75" bottom="0.75" header="0.3" footer="0.3"/>
  <pageSetup paperSize="9" orientation="portrait" horizontalDpi="300" verticalDpi="300"/>
  <drawing r:id="rId1"/>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800-000000000000}">
  <dimension ref="B2:BR17"/>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67" width="10.7265625" customWidth="1"/>
    <col min="68" max="68" width="2.1796875" customWidth="1"/>
    <col min="69" max="70" width="10.7265625" customWidth="1"/>
    <col min="71" max="71" width="2.1796875" customWidth="1"/>
  </cols>
  <sheetData>
    <row r="2" spans="2:70" ht="40" customHeight="1" x14ac:dyDescent="0.35">
      <c r="D2" s="29" t="s">
        <v>390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row>
    <row r="5" spans="2:70" ht="30" customHeight="1" x14ac:dyDescent="0.35">
      <c r="B5" s="15"/>
      <c r="C5" s="15"/>
      <c r="D5" s="30" t="s">
        <v>74</v>
      </c>
      <c r="E5" s="30"/>
      <c r="F5" s="15"/>
      <c r="G5" s="30" t="s">
        <v>75</v>
      </c>
      <c r="H5" s="30"/>
      <c r="I5" s="30"/>
      <c r="J5" s="30"/>
      <c r="K5" s="30"/>
      <c r="L5" s="30"/>
      <c r="M5" s="15"/>
      <c r="N5" s="30" t="s">
        <v>76</v>
      </c>
      <c r="O5" s="30"/>
      <c r="P5" s="30"/>
      <c r="Q5" s="30"/>
      <c r="R5" s="15"/>
      <c r="S5" s="30" t="s">
        <v>77</v>
      </c>
      <c r="T5" s="30"/>
      <c r="U5" s="30"/>
      <c r="V5" s="30"/>
      <c r="W5" s="30"/>
      <c r="X5" s="30"/>
      <c r="Y5" s="30"/>
      <c r="Z5" s="30"/>
      <c r="AA5" s="30"/>
      <c r="AB5" s="30"/>
      <c r="AC5" s="30"/>
      <c r="AD5" s="30"/>
      <c r="AE5" s="15"/>
      <c r="AF5" s="30" t="s">
        <v>78</v>
      </c>
      <c r="AG5" s="30"/>
      <c r="AH5" s="30"/>
      <c r="AI5" s="15"/>
      <c r="AJ5" s="30" t="s">
        <v>79</v>
      </c>
      <c r="AK5" s="30"/>
      <c r="AL5" s="30"/>
      <c r="AM5" s="30"/>
      <c r="AN5" s="30"/>
      <c r="AO5" s="15"/>
      <c r="AP5" s="30" t="s">
        <v>80</v>
      </c>
      <c r="AQ5" s="30"/>
      <c r="AR5" s="30"/>
      <c r="AS5" s="15"/>
      <c r="AT5" s="30" t="s">
        <v>81</v>
      </c>
      <c r="AU5" s="30"/>
      <c r="AV5" s="30"/>
      <c r="AW5" s="30"/>
      <c r="AX5" s="30"/>
      <c r="AY5" s="15"/>
      <c r="AZ5" s="30" t="s">
        <v>82</v>
      </c>
      <c r="BA5" s="30"/>
      <c r="BB5" s="30"/>
      <c r="BC5" s="30"/>
      <c r="BD5" s="30"/>
      <c r="BE5" s="30"/>
      <c r="BF5" s="30"/>
      <c r="BG5" s="30"/>
      <c r="BH5" s="30"/>
      <c r="BI5" s="30"/>
      <c r="BJ5" s="30"/>
      <c r="BK5" s="30"/>
      <c r="BL5" s="30"/>
      <c r="BM5" s="30"/>
      <c r="BN5" s="30"/>
      <c r="BO5" s="30"/>
      <c r="BP5" s="15"/>
      <c r="BQ5" s="30" t="s">
        <v>83</v>
      </c>
      <c r="BR5" s="30"/>
    </row>
    <row r="6" spans="2:7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46</v>
      </c>
      <c r="AQ6" s="12" t="s">
        <v>47</v>
      </c>
      <c r="AR6" s="12" t="s">
        <v>50</v>
      </c>
      <c r="AT6" s="12" t="s">
        <v>51</v>
      </c>
      <c r="AU6" s="12" t="s">
        <v>52</v>
      </c>
      <c r="AV6" s="12" t="s">
        <v>53</v>
      </c>
      <c r="AW6" s="12" t="s">
        <v>54</v>
      </c>
      <c r="AX6" s="12" t="s">
        <v>55</v>
      </c>
      <c r="AZ6" s="12" t="s">
        <v>56</v>
      </c>
      <c r="BA6" s="12" t="s">
        <v>57</v>
      </c>
      <c r="BB6" s="12" t="s">
        <v>58</v>
      </c>
      <c r="BC6" s="12" t="s">
        <v>59</v>
      </c>
      <c r="BD6" s="12" t="s">
        <v>60</v>
      </c>
      <c r="BE6" s="12" t="s">
        <v>61</v>
      </c>
      <c r="BF6" s="12" t="s">
        <v>62</v>
      </c>
      <c r="BG6" s="12" t="s">
        <v>63</v>
      </c>
      <c r="BH6" s="12" t="s">
        <v>64</v>
      </c>
      <c r="BI6" s="12" t="s">
        <v>65</v>
      </c>
      <c r="BJ6" s="12" t="s">
        <v>66</v>
      </c>
      <c r="BK6" s="12" t="s">
        <v>67</v>
      </c>
      <c r="BL6" s="12" t="s">
        <v>68</v>
      </c>
      <c r="BM6" s="12" t="s">
        <v>69</v>
      </c>
      <c r="BN6" s="12" t="s">
        <v>70</v>
      </c>
      <c r="BO6" s="12" t="s">
        <v>71</v>
      </c>
      <c r="BQ6" s="12" t="s">
        <v>72</v>
      </c>
      <c r="BR6" s="12" t="s">
        <v>73</v>
      </c>
    </row>
    <row r="7" spans="2:70" ht="30" customHeight="1" x14ac:dyDescent="0.35">
      <c r="B7" s="10" t="s">
        <v>19</v>
      </c>
      <c r="C7" s="10">
        <v>4012</v>
      </c>
      <c r="D7" s="10">
        <v>1971</v>
      </c>
      <c r="E7" s="10">
        <v>2028</v>
      </c>
      <c r="F7" s="10"/>
      <c r="G7" s="10">
        <v>497</v>
      </c>
      <c r="H7" s="10">
        <v>704</v>
      </c>
      <c r="I7" s="10">
        <v>694</v>
      </c>
      <c r="J7" s="10">
        <v>693</v>
      </c>
      <c r="K7" s="10">
        <v>571</v>
      </c>
      <c r="L7" s="10">
        <v>853</v>
      </c>
      <c r="M7" s="10"/>
      <c r="N7" s="10">
        <v>1178</v>
      </c>
      <c r="O7" s="10">
        <v>1131</v>
      </c>
      <c r="P7" s="10">
        <v>781</v>
      </c>
      <c r="Q7" s="10">
        <v>909</v>
      </c>
      <c r="R7" s="10"/>
      <c r="S7" s="10">
        <v>563</v>
      </c>
      <c r="T7" s="10">
        <v>553</v>
      </c>
      <c r="U7" s="10">
        <v>314</v>
      </c>
      <c r="V7" s="10">
        <v>343</v>
      </c>
      <c r="W7" s="10">
        <v>293</v>
      </c>
      <c r="X7" s="10">
        <v>376</v>
      </c>
      <c r="Y7" s="10">
        <v>336</v>
      </c>
      <c r="Z7" s="10">
        <v>171</v>
      </c>
      <c r="AA7" s="10">
        <v>447</v>
      </c>
      <c r="AB7" s="10">
        <v>337</v>
      </c>
      <c r="AC7" s="10">
        <v>188</v>
      </c>
      <c r="AD7" s="10">
        <v>91</v>
      </c>
      <c r="AE7" s="10"/>
      <c r="AF7" s="10">
        <v>1421</v>
      </c>
      <c r="AG7" s="10">
        <v>1665</v>
      </c>
      <c r="AH7" s="10">
        <v>577</v>
      </c>
      <c r="AI7" s="10"/>
      <c r="AJ7" s="10">
        <v>1433</v>
      </c>
      <c r="AK7" s="10">
        <v>1082</v>
      </c>
      <c r="AL7" s="10">
        <v>299</v>
      </c>
      <c r="AM7" s="10">
        <v>42</v>
      </c>
      <c r="AN7" s="10">
        <v>541</v>
      </c>
      <c r="AO7" s="10"/>
      <c r="AP7" s="10">
        <v>878</v>
      </c>
      <c r="AQ7" s="10">
        <v>1369</v>
      </c>
      <c r="AR7" s="10">
        <v>264</v>
      </c>
      <c r="AS7" s="10"/>
      <c r="AT7" s="10">
        <v>929</v>
      </c>
      <c r="AU7" s="10">
        <v>932</v>
      </c>
      <c r="AV7" s="10">
        <v>1096</v>
      </c>
      <c r="AW7" s="10">
        <v>455</v>
      </c>
      <c r="AX7" s="10">
        <v>62</v>
      </c>
      <c r="AY7" s="10"/>
      <c r="AZ7" s="10">
        <v>33</v>
      </c>
      <c r="BA7" s="10">
        <v>185</v>
      </c>
      <c r="BB7" s="10">
        <v>256</v>
      </c>
      <c r="BC7" s="10">
        <v>269</v>
      </c>
      <c r="BD7" s="10">
        <v>403</v>
      </c>
      <c r="BE7" s="10">
        <v>436</v>
      </c>
      <c r="BF7" s="10">
        <v>391</v>
      </c>
      <c r="BG7" s="10">
        <v>312</v>
      </c>
      <c r="BH7" s="10">
        <v>253</v>
      </c>
      <c r="BI7" s="10">
        <v>211</v>
      </c>
      <c r="BJ7" s="10">
        <v>336</v>
      </c>
      <c r="BK7" s="10">
        <v>187</v>
      </c>
      <c r="BL7" s="10">
        <v>180</v>
      </c>
      <c r="BM7" s="10">
        <v>103</v>
      </c>
      <c r="BN7" s="10">
        <v>95</v>
      </c>
      <c r="BO7" s="10">
        <v>161</v>
      </c>
      <c r="BP7" s="10"/>
      <c r="BQ7" s="10">
        <v>1235</v>
      </c>
      <c r="BR7" s="10">
        <v>2665</v>
      </c>
    </row>
    <row r="8" spans="2:70" ht="30" customHeight="1" x14ac:dyDescent="0.35">
      <c r="B8" s="11" t="s">
        <v>20</v>
      </c>
      <c r="C8" s="11">
        <v>4012</v>
      </c>
      <c r="D8" s="11">
        <v>1975</v>
      </c>
      <c r="E8" s="11">
        <v>2024</v>
      </c>
      <c r="F8" s="11"/>
      <c r="G8" s="11">
        <v>558</v>
      </c>
      <c r="H8" s="11">
        <v>682</v>
      </c>
      <c r="I8" s="11">
        <v>685</v>
      </c>
      <c r="J8" s="11">
        <v>686</v>
      </c>
      <c r="K8" s="11">
        <v>562</v>
      </c>
      <c r="L8" s="11">
        <v>839</v>
      </c>
      <c r="M8" s="11"/>
      <c r="N8" s="11">
        <v>1080</v>
      </c>
      <c r="O8" s="11">
        <v>1039</v>
      </c>
      <c r="P8" s="11">
        <v>880</v>
      </c>
      <c r="Q8" s="11">
        <v>1000</v>
      </c>
      <c r="R8" s="11"/>
      <c r="S8" s="11">
        <v>562</v>
      </c>
      <c r="T8" s="11">
        <v>522</v>
      </c>
      <c r="U8" s="11">
        <v>321</v>
      </c>
      <c r="V8" s="11">
        <v>361</v>
      </c>
      <c r="W8" s="11">
        <v>281</v>
      </c>
      <c r="X8" s="11">
        <v>361</v>
      </c>
      <c r="Y8" s="11">
        <v>321</v>
      </c>
      <c r="Z8" s="11">
        <v>160</v>
      </c>
      <c r="AA8" s="11">
        <v>441</v>
      </c>
      <c r="AB8" s="11">
        <v>361</v>
      </c>
      <c r="AC8" s="11">
        <v>201</v>
      </c>
      <c r="AD8" s="11">
        <v>120</v>
      </c>
      <c r="AE8" s="11"/>
      <c r="AF8" s="11">
        <v>1410</v>
      </c>
      <c r="AG8" s="11">
        <v>1629</v>
      </c>
      <c r="AH8" s="11">
        <v>599</v>
      </c>
      <c r="AI8" s="11"/>
      <c r="AJ8" s="11">
        <v>1397</v>
      </c>
      <c r="AK8" s="11">
        <v>1071</v>
      </c>
      <c r="AL8" s="11">
        <v>288</v>
      </c>
      <c r="AM8" s="11">
        <v>45</v>
      </c>
      <c r="AN8" s="11">
        <v>558</v>
      </c>
      <c r="AO8" s="11"/>
      <c r="AP8" s="11">
        <v>856</v>
      </c>
      <c r="AQ8" s="11">
        <v>1358</v>
      </c>
      <c r="AR8" s="11">
        <v>259</v>
      </c>
      <c r="AS8" s="11"/>
      <c r="AT8" s="11">
        <v>961</v>
      </c>
      <c r="AU8" s="11">
        <v>958</v>
      </c>
      <c r="AV8" s="11">
        <v>1056</v>
      </c>
      <c r="AW8" s="11">
        <v>434</v>
      </c>
      <c r="AX8" s="11">
        <v>55</v>
      </c>
      <c r="AY8" s="11"/>
      <c r="AZ8" s="11">
        <v>33</v>
      </c>
      <c r="BA8" s="11">
        <v>186</v>
      </c>
      <c r="BB8" s="11">
        <v>267</v>
      </c>
      <c r="BC8" s="11">
        <v>280</v>
      </c>
      <c r="BD8" s="11">
        <v>416</v>
      </c>
      <c r="BE8" s="11">
        <v>443</v>
      </c>
      <c r="BF8" s="11">
        <v>394</v>
      </c>
      <c r="BG8" s="11">
        <v>314</v>
      </c>
      <c r="BH8" s="11">
        <v>257</v>
      </c>
      <c r="BI8" s="11">
        <v>206</v>
      </c>
      <c r="BJ8" s="11">
        <v>329</v>
      </c>
      <c r="BK8" s="11">
        <v>179</v>
      </c>
      <c r="BL8" s="11">
        <v>174</v>
      </c>
      <c r="BM8" s="11">
        <v>97</v>
      </c>
      <c r="BN8" s="11">
        <v>87</v>
      </c>
      <c r="BO8" s="11">
        <v>148</v>
      </c>
      <c r="BP8" s="11"/>
      <c r="BQ8" s="11">
        <v>1209</v>
      </c>
      <c r="BR8" s="11">
        <v>2688</v>
      </c>
    </row>
    <row r="9" spans="2:70" x14ac:dyDescent="0.35">
      <c r="B9" s="18" t="s">
        <v>377</v>
      </c>
      <c r="C9" s="17">
        <v>0.14035065312183001</v>
      </c>
      <c r="D9" s="17">
        <v>0.13721302696844301</v>
      </c>
      <c r="E9" s="17">
        <v>0.14384649269163299</v>
      </c>
      <c r="F9" s="17"/>
      <c r="G9" s="17">
        <v>7.1273545565766205E-2</v>
      </c>
      <c r="H9" s="17">
        <v>0.119801457465172</v>
      </c>
      <c r="I9" s="17">
        <v>0.111575834128484</v>
      </c>
      <c r="J9" s="17">
        <v>0.119391964507681</v>
      </c>
      <c r="K9" s="17">
        <v>0.159219207065216</v>
      </c>
      <c r="L9" s="17">
        <v>0.23105119237357399</v>
      </c>
      <c r="M9" s="17"/>
      <c r="N9" s="17">
        <v>0.211599132799863</v>
      </c>
      <c r="O9" s="17">
        <v>0.1422540603511</v>
      </c>
      <c r="P9" s="17">
        <v>0.100865208324478</v>
      </c>
      <c r="Q9" s="17">
        <v>9.6692925562219201E-2</v>
      </c>
      <c r="R9" s="17"/>
      <c r="S9" s="17">
        <v>0.19849475005792699</v>
      </c>
      <c r="T9" s="17">
        <v>0.13873457273904499</v>
      </c>
      <c r="U9" s="17">
        <v>0.13322011705214301</v>
      </c>
      <c r="V9" s="17">
        <v>0.150794825753824</v>
      </c>
      <c r="W9" s="17">
        <v>0.134251104125236</v>
      </c>
      <c r="X9" s="17">
        <v>0.10581497241790799</v>
      </c>
      <c r="Y9" s="17">
        <v>0.111172030320996</v>
      </c>
      <c r="Z9" s="17">
        <v>0.116221151618267</v>
      </c>
      <c r="AA9" s="17">
        <v>0.131628382559558</v>
      </c>
      <c r="AB9" s="17">
        <v>0.145658663414624</v>
      </c>
      <c r="AC9" s="17">
        <v>0.14122434119264901</v>
      </c>
      <c r="AD9" s="17">
        <v>0.10578327214637701</v>
      </c>
      <c r="AE9" s="17"/>
      <c r="AF9" s="17">
        <v>0.14806231789194399</v>
      </c>
      <c r="AG9" s="17">
        <v>0.171951769772101</v>
      </c>
      <c r="AH9" s="17">
        <v>7.9103722347435304E-2</v>
      </c>
      <c r="AI9" s="17"/>
      <c r="AJ9" s="17">
        <v>0.167227269024222</v>
      </c>
      <c r="AK9" s="17">
        <v>0.122771450562027</v>
      </c>
      <c r="AL9" s="17">
        <v>0.25802871525976701</v>
      </c>
      <c r="AM9" s="17">
        <v>0.180826947084154</v>
      </c>
      <c r="AN9" s="17">
        <v>8.2431543264031196E-2</v>
      </c>
      <c r="AO9" s="17"/>
      <c r="AP9" s="17">
        <v>0.17578703490077199</v>
      </c>
      <c r="AQ9" s="17">
        <v>0.133734905159752</v>
      </c>
      <c r="AR9" s="17">
        <v>0.22294172069754101</v>
      </c>
      <c r="AS9" s="17"/>
      <c r="AT9" s="17">
        <v>8.4129464755083594E-2</v>
      </c>
      <c r="AU9" s="17">
        <v>9.4452601098529307E-2</v>
      </c>
      <c r="AV9" s="17">
        <v>0.186518078254549</v>
      </c>
      <c r="AW9" s="17">
        <v>0.20780393629400601</v>
      </c>
      <c r="AX9" s="17">
        <v>0.32837953875331899</v>
      </c>
      <c r="AY9" s="17"/>
      <c r="AZ9" s="17">
        <v>9.3729170443907994E-2</v>
      </c>
      <c r="BA9" s="17">
        <v>8.3457296735201095E-2</v>
      </c>
      <c r="BB9" s="17">
        <v>0.11545332381609701</v>
      </c>
      <c r="BC9" s="17">
        <v>0.128891021879071</v>
      </c>
      <c r="BD9" s="17">
        <v>0.13653940907651699</v>
      </c>
      <c r="BE9" s="17">
        <v>9.2734626611956694E-2</v>
      </c>
      <c r="BF9" s="17">
        <v>0.14653908354047501</v>
      </c>
      <c r="BG9" s="17">
        <v>0.14751313565854701</v>
      </c>
      <c r="BH9" s="17">
        <v>0.13434337318324799</v>
      </c>
      <c r="BI9" s="17">
        <v>0.13726924174170199</v>
      </c>
      <c r="BJ9" s="17">
        <v>0.17025108939352299</v>
      </c>
      <c r="BK9" s="17">
        <v>0.22781153254714001</v>
      </c>
      <c r="BL9" s="17">
        <v>0.176352026885053</v>
      </c>
      <c r="BM9" s="17">
        <v>0.167727066867455</v>
      </c>
      <c r="BN9" s="17">
        <v>0.177481934069706</v>
      </c>
      <c r="BO9" s="17">
        <v>0.23482878927213699</v>
      </c>
      <c r="BP9" s="17"/>
      <c r="BQ9" s="17">
        <v>0.38090873245781798</v>
      </c>
      <c r="BR9" s="17">
        <v>3.6937375067627697E-2</v>
      </c>
    </row>
    <row r="10" spans="2:70" x14ac:dyDescent="0.35">
      <c r="B10" s="18" t="s">
        <v>378</v>
      </c>
      <c r="C10" s="17">
        <v>0.53198335753187997</v>
      </c>
      <c r="D10" s="17">
        <v>0.53250815602406099</v>
      </c>
      <c r="E10" s="17">
        <v>0.53107200750845895</v>
      </c>
      <c r="F10" s="17"/>
      <c r="G10" s="17">
        <v>0.26486638928122402</v>
      </c>
      <c r="H10" s="17">
        <v>0.32172173669817899</v>
      </c>
      <c r="I10" s="17">
        <v>0.45684805501028503</v>
      </c>
      <c r="J10" s="17">
        <v>0.64067709139967</v>
      </c>
      <c r="K10" s="17">
        <v>0.72672130373001997</v>
      </c>
      <c r="L10" s="17">
        <v>0.72284877994578001</v>
      </c>
      <c r="M10" s="17"/>
      <c r="N10" s="17">
        <v>0.54835842424248205</v>
      </c>
      <c r="O10" s="17">
        <v>0.55275743563859303</v>
      </c>
      <c r="P10" s="17">
        <v>0.51461578742555303</v>
      </c>
      <c r="Q10" s="17">
        <v>0.50513167220589505</v>
      </c>
      <c r="R10" s="17"/>
      <c r="S10" s="17">
        <v>0.46499474236667998</v>
      </c>
      <c r="T10" s="17">
        <v>0.57629905640677104</v>
      </c>
      <c r="U10" s="17">
        <v>0.55632227864970396</v>
      </c>
      <c r="V10" s="17">
        <v>0.55568932333324805</v>
      </c>
      <c r="W10" s="17">
        <v>0.49078372064354298</v>
      </c>
      <c r="X10" s="17">
        <v>0.48745175394294699</v>
      </c>
      <c r="Y10" s="17">
        <v>0.53826218942955195</v>
      </c>
      <c r="Z10" s="17">
        <v>0.55603310896382496</v>
      </c>
      <c r="AA10" s="17">
        <v>0.53440878542038694</v>
      </c>
      <c r="AB10" s="17">
        <v>0.59528543817371204</v>
      </c>
      <c r="AC10" s="17">
        <v>0.55276317328903601</v>
      </c>
      <c r="AD10" s="17">
        <v>0.463945446839229</v>
      </c>
      <c r="AE10" s="17"/>
      <c r="AF10" s="17">
        <v>0.60905555515877097</v>
      </c>
      <c r="AG10" s="17">
        <v>0.56574603015989</v>
      </c>
      <c r="AH10" s="17">
        <v>0.41555308123714702</v>
      </c>
      <c r="AI10" s="17"/>
      <c r="AJ10" s="17">
        <v>0.62194163916563905</v>
      </c>
      <c r="AK10" s="17">
        <v>0.49568678313259901</v>
      </c>
      <c r="AL10" s="17">
        <v>0.58124218309076903</v>
      </c>
      <c r="AM10" s="17">
        <v>0.475737785689615</v>
      </c>
      <c r="AN10" s="17">
        <v>0.42245859836242</v>
      </c>
      <c r="AO10" s="17"/>
      <c r="AP10" s="17">
        <v>0.603989076150513</v>
      </c>
      <c r="AQ10" s="17">
        <v>0.49743154719444199</v>
      </c>
      <c r="AR10" s="17">
        <v>0.56332668833821797</v>
      </c>
      <c r="AS10" s="17"/>
      <c r="AT10" s="17">
        <v>0.58179412384581197</v>
      </c>
      <c r="AU10" s="17">
        <v>0.49697425373741499</v>
      </c>
      <c r="AV10" s="17">
        <v>0.49598955706970099</v>
      </c>
      <c r="AW10" s="17">
        <v>0.51095452078499204</v>
      </c>
      <c r="AX10" s="17">
        <v>0.42640701125008701</v>
      </c>
      <c r="AY10" s="17"/>
      <c r="AZ10" s="17">
        <v>0.27605214068600697</v>
      </c>
      <c r="BA10" s="17">
        <v>0.47128101780987702</v>
      </c>
      <c r="BB10" s="17">
        <v>0.55543724222595703</v>
      </c>
      <c r="BC10" s="17">
        <v>0.55777163207552405</v>
      </c>
      <c r="BD10" s="17">
        <v>0.54772285665639098</v>
      </c>
      <c r="BE10" s="17">
        <v>0.5782050251484</v>
      </c>
      <c r="BF10" s="17">
        <v>0.55084603374392704</v>
      </c>
      <c r="BG10" s="17">
        <v>0.58238445669713701</v>
      </c>
      <c r="BH10" s="17">
        <v>0.49902212578197702</v>
      </c>
      <c r="BI10" s="17">
        <v>0.52499707232137705</v>
      </c>
      <c r="BJ10" s="17">
        <v>0.50475863732429405</v>
      </c>
      <c r="BK10" s="17">
        <v>0.475575501164471</v>
      </c>
      <c r="BL10" s="17">
        <v>0.513311860419148</v>
      </c>
      <c r="BM10" s="17">
        <v>0.488496790912267</v>
      </c>
      <c r="BN10" s="17">
        <v>0.55671871181055899</v>
      </c>
      <c r="BO10" s="17">
        <v>0.460472179299319</v>
      </c>
      <c r="BP10" s="17"/>
      <c r="BQ10" s="17">
        <v>0.44149111636243499</v>
      </c>
      <c r="BR10" s="17">
        <v>0.57896940508000705</v>
      </c>
    </row>
    <row r="11" spans="2:70" ht="29" x14ac:dyDescent="0.35">
      <c r="B11" s="18" t="s">
        <v>379</v>
      </c>
      <c r="C11" s="17">
        <v>0.28845499123524498</v>
      </c>
      <c r="D11" s="17">
        <v>0.28809239743821802</v>
      </c>
      <c r="E11" s="17">
        <v>0.288522221992428</v>
      </c>
      <c r="F11" s="17"/>
      <c r="G11" s="17">
        <v>0.56229939225062797</v>
      </c>
      <c r="H11" s="17">
        <v>0.49778045260242199</v>
      </c>
      <c r="I11" s="17">
        <v>0.38087307201271298</v>
      </c>
      <c r="J11" s="17">
        <v>0.211419786135467</v>
      </c>
      <c r="K11" s="17">
        <v>0.108877526628837</v>
      </c>
      <c r="L11" s="17">
        <v>4.3709717724107901E-2</v>
      </c>
      <c r="M11" s="17"/>
      <c r="N11" s="17">
        <v>0.212003291718735</v>
      </c>
      <c r="O11" s="17">
        <v>0.26851441006236798</v>
      </c>
      <c r="P11" s="17">
        <v>0.33371201038542803</v>
      </c>
      <c r="Q11" s="17">
        <v>0.354666891091384</v>
      </c>
      <c r="R11" s="17"/>
      <c r="S11" s="17">
        <v>0.296726562732469</v>
      </c>
      <c r="T11" s="17">
        <v>0.245909439850307</v>
      </c>
      <c r="U11" s="17">
        <v>0.27070836511186602</v>
      </c>
      <c r="V11" s="17">
        <v>0.25702202765589499</v>
      </c>
      <c r="W11" s="17">
        <v>0.32067544967877898</v>
      </c>
      <c r="X11" s="17">
        <v>0.35442643045462902</v>
      </c>
      <c r="Y11" s="17">
        <v>0.32066556904167898</v>
      </c>
      <c r="Z11" s="17">
        <v>0.31602412766749199</v>
      </c>
      <c r="AA11" s="17">
        <v>0.29041270569033401</v>
      </c>
      <c r="AB11" s="17">
        <v>0.227486406326046</v>
      </c>
      <c r="AC11" s="17">
        <v>0.283374482532679</v>
      </c>
      <c r="AD11" s="17">
        <v>0.36468778659523299</v>
      </c>
      <c r="AE11" s="17"/>
      <c r="AF11" s="17">
        <v>0.223495376659055</v>
      </c>
      <c r="AG11" s="17">
        <v>0.23793372615351899</v>
      </c>
      <c r="AH11" s="17">
        <v>0.40335821636960001</v>
      </c>
      <c r="AI11" s="17"/>
      <c r="AJ11" s="17">
        <v>0.18805268650657</v>
      </c>
      <c r="AK11" s="17">
        <v>0.33846074271951598</v>
      </c>
      <c r="AL11" s="17">
        <v>0.14181773036155501</v>
      </c>
      <c r="AM11" s="17">
        <v>0.26913560046859403</v>
      </c>
      <c r="AN11" s="17">
        <v>0.42907040205215602</v>
      </c>
      <c r="AO11" s="17"/>
      <c r="AP11" s="17">
        <v>0.20005955474759801</v>
      </c>
      <c r="AQ11" s="17">
        <v>0.32868380554054499</v>
      </c>
      <c r="AR11" s="17">
        <v>0.17706195809789099</v>
      </c>
      <c r="AS11" s="17"/>
      <c r="AT11" s="17">
        <v>0.298722762291663</v>
      </c>
      <c r="AU11" s="17">
        <v>0.36271863760325801</v>
      </c>
      <c r="AV11" s="17">
        <v>0.28271845330273798</v>
      </c>
      <c r="AW11" s="17">
        <v>0.23357678797613299</v>
      </c>
      <c r="AX11" s="17">
        <v>0.197852408605831</v>
      </c>
      <c r="AY11" s="17"/>
      <c r="AZ11" s="17">
        <v>0.38039992193578298</v>
      </c>
      <c r="BA11" s="17">
        <v>0.34452294883117102</v>
      </c>
      <c r="BB11" s="17">
        <v>0.28251762070834102</v>
      </c>
      <c r="BC11" s="17">
        <v>0.28188223626049502</v>
      </c>
      <c r="BD11" s="17">
        <v>0.28210968053496299</v>
      </c>
      <c r="BE11" s="17">
        <v>0.28992114544944098</v>
      </c>
      <c r="BF11" s="17">
        <v>0.26616511261689102</v>
      </c>
      <c r="BG11" s="17">
        <v>0.247604777867903</v>
      </c>
      <c r="BH11" s="17">
        <v>0.33450788757942501</v>
      </c>
      <c r="BI11" s="17">
        <v>0.28500530442088401</v>
      </c>
      <c r="BJ11" s="17">
        <v>0.30264905738165898</v>
      </c>
      <c r="BK11" s="17">
        <v>0.27356254102223798</v>
      </c>
      <c r="BL11" s="17">
        <v>0.27721917107034599</v>
      </c>
      <c r="BM11" s="17">
        <v>0.335008601748021</v>
      </c>
      <c r="BN11" s="17">
        <v>0.22816060163813501</v>
      </c>
      <c r="BO11" s="17">
        <v>0.25484109969957203</v>
      </c>
      <c r="BP11" s="17"/>
      <c r="BQ11" s="17">
        <v>0.15718667632765501</v>
      </c>
      <c r="BR11" s="17">
        <v>0.34794255142042901</v>
      </c>
    </row>
    <row r="12" spans="2:70" x14ac:dyDescent="0.35">
      <c r="B12" s="18" t="s">
        <v>129</v>
      </c>
      <c r="C12" s="19">
        <v>3.92109981110461E-2</v>
      </c>
      <c r="D12" s="19">
        <v>4.2186419569278003E-2</v>
      </c>
      <c r="E12" s="19">
        <v>3.6559277807479897E-2</v>
      </c>
      <c r="F12" s="19"/>
      <c r="G12" s="19">
        <v>0.10156067290238199</v>
      </c>
      <c r="H12" s="19">
        <v>6.0696353234227E-2</v>
      </c>
      <c r="I12" s="19">
        <v>5.0703038848517498E-2</v>
      </c>
      <c r="J12" s="19">
        <v>2.8511157957182801E-2</v>
      </c>
      <c r="K12" s="19">
        <v>5.1819625759265599E-3</v>
      </c>
      <c r="L12" s="19">
        <v>2.39030995653802E-3</v>
      </c>
      <c r="M12" s="19"/>
      <c r="N12" s="19">
        <v>2.8039151238919199E-2</v>
      </c>
      <c r="O12" s="19">
        <v>3.6474093947939601E-2</v>
      </c>
      <c r="P12" s="19">
        <v>5.0806993864540698E-2</v>
      </c>
      <c r="Q12" s="19">
        <v>4.3508511140501797E-2</v>
      </c>
      <c r="R12" s="19"/>
      <c r="S12" s="19">
        <v>3.9783944842924399E-2</v>
      </c>
      <c r="T12" s="19">
        <v>3.9056931003876201E-2</v>
      </c>
      <c r="U12" s="19">
        <v>3.9749239186287699E-2</v>
      </c>
      <c r="V12" s="19">
        <v>3.6493823257033299E-2</v>
      </c>
      <c r="W12" s="19">
        <v>5.4289725552441798E-2</v>
      </c>
      <c r="X12" s="19">
        <v>5.2306843184516297E-2</v>
      </c>
      <c r="Y12" s="19">
        <v>2.9900211207774099E-2</v>
      </c>
      <c r="Z12" s="19">
        <v>1.1721611750415001E-2</v>
      </c>
      <c r="AA12" s="19">
        <v>4.3550126329721099E-2</v>
      </c>
      <c r="AB12" s="19">
        <v>3.1569492085617198E-2</v>
      </c>
      <c r="AC12" s="19">
        <v>2.2638002985635401E-2</v>
      </c>
      <c r="AD12" s="19">
        <v>6.5583494419160698E-2</v>
      </c>
      <c r="AE12" s="19"/>
      <c r="AF12" s="19">
        <v>1.9386750290230102E-2</v>
      </c>
      <c r="AG12" s="19">
        <v>2.4368473914489999E-2</v>
      </c>
      <c r="AH12" s="19">
        <v>0.10198498004581801</v>
      </c>
      <c r="AI12" s="19"/>
      <c r="AJ12" s="19">
        <v>2.27784053035694E-2</v>
      </c>
      <c r="AK12" s="19">
        <v>4.3081023585858899E-2</v>
      </c>
      <c r="AL12" s="19">
        <v>1.8911371287908801E-2</v>
      </c>
      <c r="AM12" s="19">
        <v>7.4299666757636607E-2</v>
      </c>
      <c r="AN12" s="19">
        <v>6.6039456321392603E-2</v>
      </c>
      <c r="AO12" s="19"/>
      <c r="AP12" s="19">
        <v>2.0164334201117001E-2</v>
      </c>
      <c r="AQ12" s="19">
        <v>4.0149742105260698E-2</v>
      </c>
      <c r="AR12" s="19">
        <v>3.6669632866351103E-2</v>
      </c>
      <c r="AS12" s="19"/>
      <c r="AT12" s="19">
        <v>3.5353649107442001E-2</v>
      </c>
      <c r="AU12" s="19">
        <v>4.5854507560798098E-2</v>
      </c>
      <c r="AV12" s="19">
        <v>3.4773911373012799E-2</v>
      </c>
      <c r="AW12" s="19">
        <v>4.7664754944868999E-2</v>
      </c>
      <c r="AX12" s="19">
        <v>4.7361041390763199E-2</v>
      </c>
      <c r="AY12" s="19"/>
      <c r="AZ12" s="19">
        <v>0.24981876693430199</v>
      </c>
      <c r="BA12" s="19">
        <v>0.100738736623752</v>
      </c>
      <c r="BB12" s="19">
        <v>4.6591813249604798E-2</v>
      </c>
      <c r="BC12" s="19">
        <v>3.145510978491E-2</v>
      </c>
      <c r="BD12" s="19">
        <v>3.3628053732129098E-2</v>
      </c>
      <c r="BE12" s="19">
        <v>3.9139202790201597E-2</v>
      </c>
      <c r="BF12" s="19">
        <v>3.64497700987075E-2</v>
      </c>
      <c r="BG12" s="19">
        <v>2.24976297764133E-2</v>
      </c>
      <c r="BH12" s="19">
        <v>3.21266134553502E-2</v>
      </c>
      <c r="BI12" s="19">
        <v>5.2728381516036801E-2</v>
      </c>
      <c r="BJ12" s="19">
        <v>2.2341215900523698E-2</v>
      </c>
      <c r="BK12" s="19">
        <v>2.3050425266150702E-2</v>
      </c>
      <c r="BL12" s="19">
        <v>3.3116941625452097E-2</v>
      </c>
      <c r="BM12" s="19">
        <v>8.7675404722569808E-3</v>
      </c>
      <c r="BN12" s="19">
        <v>3.7638752481600098E-2</v>
      </c>
      <c r="BO12" s="19">
        <v>4.9857931728971898E-2</v>
      </c>
      <c r="BP12" s="19"/>
      <c r="BQ12" s="19">
        <v>2.0413474852091999E-2</v>
      </c>
      <c r="BR12" s="19">
        <v>3.6150668431936199E-2</v>
      </c>
    </row>
    <row r="13" spans="2:70" x14ac:dyDescent="0.35">
      <c r="B13" s="16"/>
    </row>
    <row r="14" spans="2:70" x14ac:dyDescent="0.35">
      <c r="B14" t="s">
        <v>98</v>
      </c>
    </row>
    <row r="15" spans="2:70" x14ac:dyDescent="0.35">
      <c r="B15" t="s">
        <v>99</v>
      </c>
    </row>
    <row r="17" spans="2:2" x14ac:dyDescent="0.35">
      <c r="B17" s="8" t="str">
        <f>HYPERLINK("#'Contents'!A1", "Return to Contents")</f>
        <v>Return to Contents</v>
      </c>
    </row>
  </sheetData>
  <mergeCells count="11">
    <mergeCell ref="BQ5:BR5"/>
    <mergeCell ref="D5:E5"/>
    <mergeCell ref="G5:L5"/>
    <mergeCell ref="N5:Q5"/>
    <mergeCell ref="S5:AD5"/>
    <mergeCell ref="AF5:AH5"/>
    <mergeCell ref="D2:BJ2"/>
    <mergeCell ref="AJ5:AN5"/>
    <mergeCell ref="AP5:AR5"/>
    <mergeCell ref="AT5:AX5"/>
    <mergeCell ref="AZ5:BO5"/>
  </mergeCells>
  <pageMargins left="0.7" right="0.7" top="0.75" bottom="0.75" header="0.3" footer="0.3"/>
  <pageSetup paperSize="9" orientation="portrait" horizontalDpi="300" verticalDpi="300"/>
  <drawing r:id="rId1"/>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900-000000000000}">
  <dimension ref="B2:BR17"/>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67" width="10.7265625" customWidth="1"/>
    <col min="68" max="68" width="2.1796875" customWidth="1"/>
    <col min="69" max="70" width="10.7265625" customWidth="1"/>
    <col min="71" max="71" width="2.1796875" customWidth="1"/>
  </cols>
  <sheetData>
    <row r="2" spans="2:70" ht="40" customHeight="1" x14ac:dyDescent="0.35">
      <c r="D2" s="29" t="s">
        <v>391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row>
    <row r="5" spans="2:70" ht="30" customHeight="1" x14ac:dyDescent="0.35">
      <c r="B5" s="15"/>
      <c r="C5" s="15"/>
      <c r="D5" s="30" t="s">
        <v>74</v>
      </c>
      <c r="E5" s="30"/>
      <c r="F5" s="15"/>
      <c r="G5" s="30" t="s">
        <v>75</v>
      </c>
      <c r="H5" s="30"/>
      <c r="I5" s="30"/>
      <c r="J5" s="30"/>
      <c r="K5" s="30"/>
      <c r="L5" s="30"/>
      <c r="M5" s="15"/>
      <c r="N5" s="30" t="s">
        <v>76</v>
      </c>
      <c r="O5" s="30"/>
      <c r="P5" s="30"/>
      <c r="Q5" s="30"/>
      <c r="R5" s="15"/>
      <c r="S5" s="30" t="s">
        <v>77</v>
      </c>
      <c r="T5" s="30"/>
      <c r="U5" s="30"/>
      <c r="V5" s="30"/>
      <c r="W5" s="30"/>
      <c r="X5" s="30"/>
      <c r="Y5" s="30"/>
      <c r="Z5" s="30"/>
      <c r="AA5" s="30"/>
      <c r="AB5" s="30"/>
      <c r="AC5" s="30"/>
      <c r="AD5" s="30"/>
      <c r="AE5" s="15"/>
      <c r="AF5" s="30" t="s">
        <v>78</v>
      </c>
      <c r="AG5" s="30"/>
      <c r="AH5" s="30"/>
      <c r="AI5" s="15"/>
      <c r="AJ5" s="30" t="s">
        <v>79</v>
      </c>
      <c r="AK5" s="30"/>
      <c r="AL5" s="30"/>
      <c r="AM5" s="30"/>
      <c r="AN5" s="30"/>
      <c r="AO5" s="15"/>
      <c r="AP5" s="30" t="s">
        <v>80</v>
      </c>
      <c r="AQ5" s="30"/>
      <c r="AR5" s="30"/>
      <c r="AS5" s="15"/>
      <c r="AT5" s="30" t="s">
        <v>81</v>
      </c>
      <c r="AU5" s="30"/>
      <c r="AV5" s="30"/>
      <c r="AW5" s="30"/>
      <c r="AX5" s="30"/>
      <c r="AY5" s="15"/>
      <c r="AZ5" s="30" t="s">
        <v>82</v>
      </c>
      <c r="BA5" s="30"/>
      <c r="BB5" s="30"/>
      <c r="BC5" s="30"/>
      <c r="BD5" s="30"/>
      <c r="BE5" s="30"/>
      <c r="BF5" s="30"/>
      <c r="BG5" s="30"/>
      <c r="BH5" s="30"/>
      <c r="BI5" s="30"/>
      <c r="BJ5" s="30"/>
      <c r="BK5" s="30"/>
      <c r="BL5" s="30"/>
      <c r="BM5" s="30"/>
      <c r="BN5" s="30"/>
      <c r="BO5" s="30"/>
      <c r="BP5" s="15"/>
      <c r="BQ5" s="30" t="s">
        <v>83</v>
      </c>
      <c r="BR5" s="30"/>
    </row>
    <row r="6" spans="2:7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46</v>
      </c>
      <c r="AQ6" s="12" t="s">
        <v>47</v>
      </c>
      <c r="AR6" s="12" t="s">
        <v>50</v>
      </c>
      <c r="AT6" s="12" t="s">
        <v>51</v>
      </c>
      <c r="AU6" s="12" t="s">
        <v>52</v>
      </c>
      <c r="AV6" s="12" t="s">
        <v>53</v>
      </c>
      <c r="AW6" s="12" t="s">
        <v>54</v>
      </c>
      <c r="AX6" s="12" t="s">
        <v>55</v>
      </c>
      <c r="AZ6" s="12" t="s">
        <v>56</v>
      </c>
      <c r="BA6" s="12" t="s">
        <v>57</v>
      </c>
      <c r="BB6" s="12" t="s">
        <v>58</v>
      </c>
      <c r="BC6" s="12" t="s">
        <v>59</v>
      </c>
      <c r="BD6" s="12" t="s">
        <v>60</v>
      </c>
      <c r="BE6" s="12" t="s">
        <v>61</v>
      </c>
      <c r="BF6" s="12" t="s">
        <v>62</v>
      </c>
      <c r="BG6" s="12" t="s">
        <v>63</v>
      </c>
      <c r="BH6" s="12" t="s">
        <v>64</v>
      </c>
      <c r="BI6" s="12" t="s">
        <v>65</v>
      </c>
      <c r="BJ6" s="12" t="s">
        <v>66</v>
      </c>
      <c r="BK6" s="12" t="s">
        <v>67</v>
      </c>
      <c r="BL6" s="12" t="s">
        <v>68</v>
      </c>
      <c r="BM6" s="12" t="s">
        <v>69</v>
      </c>
      <c r="BN6" s="12" t="s">
        <v>70</v>
      </c>
      <c r="BO6" s="12" t="s">
        <v>71</v>
      </c>
      <c r="BQ6" s="12" t="s">
        <v>72</v>
      </c>
      <c r="BR6" s="12" t="s">
        <v>73</v>
      </c>
    </row>
    <row r="7" spans="2:70" ht="30" customHeight="1" x14ac:dyDescent="0.35">
      <c r="B7" s="10" t="s">
        <v>19</v>
      </c>
      <c r="C7" s="10">
        <v>4012</v>
      </c>
      <c r="D7" s="10">
        <v>1971</v>
      </c>
      <c r="E7" s="10">
        <v>2028</v>
      </c>
      <c r="F7" s="10"/>
      <c r="G7" s="10">
        <v>497</v>
      </c>
      <c r="H7" s="10">
        <v>704</v>
      </c>
      <c r="I7" s="10">
        <v>694</v>
      </c>
      <c r="J7" s="10">
        <v>693</v>
      </c>
      <c r="K7" s="10">
        <v>571</v>
      </c>
      <c r="L7" s="10">
        <v>853</v>
      </c>
      <c r="M7" s="10"/>
      <c r="N7" s="10">
        <v>1178</v>
      </c>
      <c r="O7" s="10">
        <v>1131</v>
      </c>
      <c r="P7" s="10">
        <v>781</v>
      </c>
      <c r="Q7" s="10">
        <v>909</v>
      </c>
      <c r="R7" s="10"/>
      <c r="S7" s="10">
        <v>563</v>
      </c>
      <c r="T7" s="10">
        <v>553</v>
      </c>
      <c r="U7" s="10">
        <v>314</v>
      </c>
      <c r="V7" s="10">
        <v>343</v>
      </c>
      <c r="W7" s="10">
        <v>293</v>
      </c>
      <c r="X7" s="10">
        <v>376</v>
      </c>
      <c r="Y7" s="10">
        <v>336</v>
      </c>
      <c r="Z7" s="10">
        <v>171</v>
      </c>
      <c r="AA7" s="10">
        <v>447</v>
      </c>
      <c r="AB7" s="10">
        <v>337</v>
      </c>
      <c r="AC7" s="10">
        <v>188</v>
      </c>
      <c r="AD7" s="10">
        <v>91</v>
      </c>
      <c r="AE7" s="10"/>
      <c r="AF7" s="10">
        <v>1421</v>
      </c>
      <c r="AG7" s="10">
        <v>1665</v>
      </c>
      <c r="AH7" s="10">
        <v>577</v>
      </c>
      <c r="AI7" s="10"/>
      <c r="AJ7" s="10">
        <v>1433</v>
      </c>
      <c r="AK7" s="10">
        <v>1082</v>
      </c>
      <c r="AL7" s="10">
        <v>299</v>
      </c>
      <c r="AM7" s="10">
        <v>42</v>
      </c>
      <c r="AN7" s="10">
        <v>541</v>
      </c>
      <c r="AO7" s="10"/>
      <c r="AP7" s="10">
        <v>878</v>
      </c>
      <c r="AQ7" s="10">
        <v>1369</v>
      </c>
      <c r="AR7" s="10">
        <v>264</v>
      </c>
      <c r="AS7" s="10"/>
      <c r="AT7" s="10">
        <v>929</v>
      </c>
      <c r="AU7" s="10">
        <v>932</v>
      </c>
      <c r="AV7" s="10">
        <v>1096</v>
      </c>
      <c r="AW7" s="10">
        <v>455</v>
      </c>
      <c r="AX7" s="10">
        <v>62</v>
      </c>
      <c r="AY7" s="10"/>
      <c r="AZ7" s="10">
        <v>33</v>
      </c>
      <c r="BA7" s="10">
        <v>185</v>
      </c>
      <c r="BB7" s="10">
        <v>256</v>
      </c>
      <c r="BC7" s="10">
        <v>269</v>
      </c>
      <c r="BD7" s="10">
        <v>403</v>
      </c>
      <c r="BE7" s="10">
        <v>436</v>
      </c>
      <c r="BF7" s="10">
        <v>391</v>
      </c>
      <c r="BG7" s="10">
        <v>312</v>
      </c>
      <c r="BH7" s="10">
        <v>253</v>
      </c>
      <c r="BI7" s="10">
        <v>211</v>
      </c>
      <c r="BJ7" s="10">
        <v>336</v>
      </c>
      <c r="BK7" s="10">
        <v>187</v>
      </c>
      <c r="BL7" s="10">
        <v>180</v>
      </c>
      <c r="BM7" s="10">
        <v>103</v>
      </c>
      <c r="BN7" s="10">
        <v>95</v>
      </c>
      <c r="BO7" s="10">
        <v>161</v>
      </c>
      <c r="BP7" s="10"/>
      <c r="BQ7" s="10">
        <v>1235</v>
      </c>
      <c r="BR7" s="10">
        <v>2665</v>
      </c>
    </row>
    <row r="8" spans="2:70" ht="30" customHeight="1" x14ac:dyDescent="0.35">
      <c r="B8" s="11" t="s">
        <v>20</v>
      </c>
      <c r="C8" s="11">
        <v>4012</v>
      </c>
      <c r="D8" s="11">
        <v>1975</v>
      </c>
      <c r="E8" s="11">
        <v>2024</v>
      </c>
      <c r="F8" s="11"/>
      <c r="G8" s="11">
        <v>558</v>
      </c>
      <c r="H8" s="11">
        <v>682</v>
      </c>
      <c r="I8" s="11">
        <v>685</v>
      </c>
      <c r="J8" s="11">
        <v>686</v>
      </c>
      <c r="K8" s="11">
        <v>562</v>
      </c>
      <c r="L8" s="11">
        <v>839</v>
      </c>
      <c r="M8" s="11"/>
      <c r="N8" s="11">
        <v>1080</v>
      </c>
      <c r="O8" s="11">
        <v>1039</v>
      </c>
      <c r="P8" s="11">
        <v>880</v>
      </c>
      <c r="Q8" s="11">
        <v>1000</v>
      </c>
      <c r="R8" s="11"/>
      <c r="S8" s="11">
        <v>562</v>
      </c>
      <c r="T8" s="11">
        <v>522</v>
      </c>
      <c r="U8" s="11">
        <v>321</v>
      </c>
      <c r="V8" s="11">
        <v>361</v>
      </c>
      <c r="W8" s="11">
        <v>281</v>
      </c>
      <c r="X8" s="11">
        <v>361</v>
      </c>
      <c r="Y8" s="11">
        <v>321</v>
      </c>
      <c r="Z8" s="11">
        <v>160</v>
      </c>
      <c r="AA8" s="11">
        <v>441</v>
      </c>
      <c r="AB8" s="11">
        <v>361</v>
      </c>
      <c r="AC8" s="11">
        <v>201</v>
      </c>
      <c r="AD8" s="11">
        <v>120</v>
      </c>
      <c r="AE8" s="11"/>
      <c r="AF8" s="11">
        <v>1410</v>
      </c>
      <c r="AG8" s="11">
        <v>1629</v>
      </c>
      <c r="AH8" s="11">
        <v>599</v>
      </c>
      <c r="AI8" s="11"/>
      <c r="AJ8" s="11">
        <v>1397</v>
      </c>
      <c r="AK8" s="11">
        <v>1071</v>
      </c>
      <c r="AL8" s="11">
        <v>288</v>
      </c>
      <c r="AM8" s="11">
        <v>45</v>
      </c>
      <c r="AN8" s="11">
        <v>558</v>
      </c>
      <c r="AO8" s="11"/>
      <c r="AP8" s="11">
        <v>856</v>
      </c>
      <c r="AQ8" s="11">
        <v>1358</v>
      </c>
      <c r="AR8" s="11">
        <v>259</v>
      </c>
      <c r="AS8" s="11"/>
      <c r="AT8" s="11">
        <v>961</v>
      </c>
      <c r="AU8" s="11">
        <v>958</v>
      </c>
      <c r="AV8" s="11">
        <v>1056</v>
      </c>
      <c r="AW8" s="11">
        <v>434</v>
      </c>
      <c r="AX8" s="11">
        <v>55</v>
      </c>
      <c r="AY8" s="11"/>
      <c r="AZ8" s="11">
        <v>33</v>
      </c>
      <c r="BA8" s="11">
        <v>186</v>
      </c>
      <c r="BB8" s="11">
        <v>267</v>
      </c>
      <c r="BC8" s="11">
        <v>280</v>
      </c>
      <c r="BD8" s="11">
        <v>416</v>
      </c>
      <c r="BE8" s="11">
        <v>443</v>
      </c>
      <c r="BF8" s="11">
        <v>394</v>
      </c>
      <c r="BG8" s="11">
        <v>314</v>
      </c>
      <c r="BH8" s="11">
        <v>257</v>
      </c>
      <c r="BI8" s="11">
        <v>206</v>
      </c>
      <c r="BJ8" s="11">
        <v>329</v>
      </c>
      <c r="BK8" s="11">
        <v>179</v>
      </c>
      <c r="BL8" s="11">
        <v>174</v>
      </c>
      <c r="BM8" s="11">
        <v>97</v>
      </c>
      <c r="BN8" s="11">
        <v>87</v>
      </c>
      <c r="BO8" s="11">
        <v>148</v>
      </c>
      <c r="BP8" s="11"/>
      <c r="BQ8" s="11">
        <v>1209</v>
      </c>
      <c r="BR8" s="11">
        <v>2688</v>
      </c>
    </row>
    <row r="9" spans="2:70" x14ac:dyDescent="0.35">
      <c r="B9" s="18" t="s">
        <v>377</v>
      </c>
      <c r="C9" s="17">
        <v>3.4151321342994402E-2</v>
      </c>
      <c r="D9" s="17">
        <v>4.3460897581026198E-2</v>
      </c>
      <c r="E9" s="17">
        <v>2.5285779694328499E-2</v>
      </c>
      <c r="F9" s="17"/>
      <c r="G9" s="17">
        <v>6.5360181221124997E-2</v>
      </c>
      <c r="H9" s="17">
        <v>8.41997803969525E-2</v>
      </c>
      <c r="I9" s="17">
        <v>4.29917923428755E-2</v>
      </c>
      <c r="J9" s="17">
        <v>9.9407596590111707E-3</v>
      </c>
      <c r="K9" s="17">
        <v>8.4391944194122798E-3</v>
      </c>
      <c r="L9" s="17">
        <v>2.4701898454808301E-3</v>
      </c>
      <c r="M9" s="17"/>
      <c r="N9" s="17">
        <v>4.6930417966508098E-2</v>
      </c>
      <c r="O9" s="17">
        <v>2.91408257001366E-2</v>
      </c>
      <c r="P9" s="17">
        <v>4.27747644374264E-2</v>
      </c>
      <c r="Q9" s="17">
        <v>1.8411139216887699E-2</v>
      </c>
      <c r="R9" s="17"/>
      <c r="S9" s="17">
        <v>7.9248826755027604E-2</v>
      </c>
      <c r="T9" s="17">
        <v>1.9889813546071101E-2</v>
      </c>
      <c r="U9" s="17">
        <v>2.2964545330806399E-2</v>
      </c>
      <c r="V9" s="17">
        <v>2.2208170932154499E-2</v>
      </c>
      <c r="W9" s="17">
        <v>3.3494850392179303E-2</v>
      </c>
      <c r="X9" s="17">
        <v>4.97561455256679E-2</v>
      </c>
      <c r="Y9" s="17">
        <v>1.46631866522917E-2</v>
      </c>
      <c r="Z9" s="17">
        <v>3.42168500220012E-2</v>
      </c>
      <c r="AA9" s="17">
        <v>3.5928578422221497E-2</v>
      </c>
      <c r="AB9" s="17">
        <v>1.6977882742555499E-2</v>
      </c>
      <c r="AC9" s="17">
        <v>2.1111666864000199E-2</v>
      </c>
      <c r="AD9" s="17">
        <v>2.4458236414497299E-2</v>
      </c>
      <c r="AE9" s="17"/>
      <c r="AF9" s="17">
        <v>1.9355304449883301E-2</v>
      </c>
      <c r="AG9" s="17">
        <v>4.3031664352173399E-2</v>
      </c>
      <c r="AH9" s="17">
        <v>3.8513308904336199E-2</v>
      </c>
      <c r="AI9" s="17"/>
      <c r="AJ9" s="17">
        <v>2.57924409502155E-2</v>
      </c>
      <c r="AK9" s="17">
        <v>4.9615218175611202E-2</v>
      </c>
      <c r="AL9" s="17">
        <v>4.6182783852541799E-2</v>
      </c>
      <c r="AM9" s="17">
        <v>0.110783470841128</v>
      </c>
      <c r="AN9" s="17">
        <v>1.52246174535375E-2</v>
      </c>
      <c r="AO9" s="17"/>
      <c r="AP9" s="17">
        <v>4.3685734705341803E-2</v>
      </c>
      <c r="AQ9" s="17">
        <v>4.5461583993740499E-2</v>
      </c>
      <c r="AR9" s="17">
        <v>5.5310196240948399E-2</v>
      </c>
      <c r="AS9" s="17"/>
      <c r="AT9" s="17">
        <v>1.2436299027595601E-2</v>
      </c>
      <c r="AU9" s="17">
        <v>2.4207560624682802E-2</v>
      </c>
      <c r="AV9" s="17">
        <v>5.2452895940804503E-2</v>
      </c>
      <c r="AW9" s="17">
        <v>6.4129135950530394E-2</v>
      </c>
      <c r="AX9" s="17">
        <v>0.13834267232473799</v>
      </c>
      <c r="AY9" s="17"/>
      <c r="AZ9" s="17">
        <v>3.1702601235699797E-2</v>
      </c>
      <c r="BA9" s="17">
        <v>2.5243952660887799E-2</v>
      </c>
      <c r="BB9" s="17">
        <v>2.1085052498466199E-2</v>
      </c>
      <c r="BC9" s="17">
        <v>1.34615675022194E-2</v>
      </c>
      <c r="BD9" s="17">
        <v>4.4636519594715297E-2</v>
      </c>
      <c r="BE9" s="17">
        <v>2.5956591025289601E-2</v>
      </c>
      <c r="BF9" s="17">
        <v>4.4059931583795897E-2</v>
      </c>
      <c r="BG9" s="17">
        <v>5.3852134802337998E-2</v>
      </c>
      <c r="BH9" s="17">
        <v>1.50304035612162E-2</v>
      </c>
      <c r="BI9" s="17">
        <v>3.8172583528211401E-2</v>
      </c>
      <c r="BJ9" s="17">
        <v>3.5000519693166601E-2</v>
      </c>
      <c r="BK9" s="17">
        <v>1.5736589429461899E-2</v>
      </c>
      <c r="BL9" s="17">
        <v>3.7728787151773698E-2</v>
      </c>
      <c r="BM9" s="17">
        <v>3.03922331364543E-2</v>
      </c>
      <c r="BN9" s="17">
        <v>8.4363999963252306E-2</v>
      </c>
      <c r="BO9" s="17">
        <v>7.6287377974993797E-2</v>
      </c>
      <c r="BP9" s="17"/>
      <c r="BQ9" s="17">
        <v>7.7318501198358106E-2</v>
      </c>
      <c r="BR9" s="17">
        <v>1.4575438416384401E-2</v>
      </c>
    </row>
    <row r="10" spans="2:70" x14ac:dyDescent="0.35">
      <c r="B10" s="18" t="s">
        <v>378</v>
      </c>
      <c r="C10" s="17">
        <v>0.18219628354607001</v>
      </c>
      <c r="D10" s="17">
        <v>0.19804724713661401</v>
      </c>
      <c r="E10" s="17">
        <v>0.167477375355569</v>
      </c>
      <c r="F10" s="17"/>
      <c r="G10" s="17">
        <v>0.19541665942213099</v>
      </c>
      <c r="H10" s="17">
        <v>0.240795845368654</v>
      </c>
      <c r="I10" s="17">
        <v>0.194146895396201</v>
      </c>
      <c r="J10" s="17">
        <v>0.164325206942048</v>
      </c>
      <c r="K10" s="17">
        <v>0.16471191239048499</v>
      </c>
      <c r="L10" s="17">
        <v>0.142297863183761</v>
      </c>
      <c r="M10" s="17"/>
      <c r="N10" s="17">
        <v>0.18584319650050701</v>
      </c>
      <c r="O10" s="17">
        <v>0.17586873406077599</v>
      </c>
      <c r="P10" s="17">
        <v>0.188620860984369</v>
      </c>
      <c r="Q10" s="17">
        <v>0.17921015500495799</v>
      </c>
      <c r="R10" s="17"/>
      <c r="S10" s="17">
        <v>0.23137093772196601</v>
      </c>
      <c r="T10" s="17">
        <v>0.16391053492069799</v>
      </c>
      <c r="U10" s="17">
        <v>0.159955606885542</v>
      </c>
      <c r="V10" s="17">
        <v>0.19128476692896301</v>
      </c>
      <c r="W10" s="17">
        <v>0.165316841493165</v>
      </c>
      <c r="X10" s="17">
        <v>0.17068706444039999</v>
      </c>
      <c r="Y10" s="17">
        <v>0.16263026388235799</v>
      </c>
      <c r="Z10" s="17">
        <v>0.17069700346243599</v>
      </c>
      <c r="AA10" s="17">
        <v>0.16258091215443601</v>
      </c>
      <c r="AB10" s="17">
        <v>0.18322826997195399</v>
      </c>
      <c r="AC10" s="17">
        <v>0.225116823606827</v>
      </c>
      <c r="AD10" s="17">
        <v>0.202518337442606</v>
      </c>
      <c r="AE10" s="17"/>
      <c r="AF10" s="17">
        <v>0.18114418657856901</v>
      </c>
      <c r="AG10" s="17">
        <v>0.19461290487918201</v>
      </c>
      <c r="AH10" s="17">
        <v>0.165883485435244</v>
      </c>
      <c r="AI10" s="17"/>
      <c r="AJ10" s="17">
        <v>0.16742201045046201</v>
      </c>
      <c r="AK10" s="17">
        <v>0.22699998583487699</v>
      </c>
      <c r="AL10" s="17">
        <v>0.17713494224127899</v>
      </c>
      <c r="AM10" s="17">
        <v>0.14666150827691199</v>
      </c>
      <c r="AN10" s="17">
        <v>0.14850370531337101</v>
      </c>
      <c r="AO10" s="17"/>
      <c r="AP10" s="17">
        <v>0.180479470222318</v>
      </c>
      <c r="AQ10" s="17">
        <v>0.207500516794835</v>
      </c>
      <c r="AR10" s="17">
        <v>0.193210922365122</v>
      </c>
      <c r="AS10" s="17"/>
      <c r="AT10" s="17">
        <v>0.15724250884364999</v>
      </c>
      <c r="AU10" s="17">
        <v>0.18452991649914199</v>
      </c>
      <c r="AV10" s="17">
        <v>0.19146554402997501</v>
      </c>
      <c r="AW10" s="17">
        <v>0.243563938908371</v>
      </c>
      <c r="AX10" s="17">
        <v>0.14785345104541101</v>
      </c>
      <c r="AY10" s="17"/>
      <c r="AZ10" s="17">
        <v>0.12847936755812001</v>
      </c>
      <c r="BA10" s="17">
        <v>0.14934202374319699</v>
      </c>
      <c r="BB10" s="17">
        <v>0.206043717157188</v>
      </c>
      <c r="BC10" s="17">
        <v>0.17996814639622599</v>
      </c>
      <c r="BD10" s="17">
        <v>0.19799725199462201</v>
      </c>
      <c r="BE10" s="17">
        <v>0.18891876572397601</v>
      </c>
      <c r="BF10" s="17">
        <v>0.16796557878150001</v>
      </c>
      <c r="BG10" s="17">
        <v>0.178311921236672</v>
      </c>
      <c r="BH10" s="17">
        <v>0.160019475012778</v>
      </c>
      <c r="BI10" s="17">
        <v>0.151142974853965</v>
      </c>
      <c r="BJ10" s="17">
        <v>0.19412283110853501</v>
      </c>
      <c r="BK10" s="17">
        <v>0.200061362806605</v>
      </c>
      <c r="BL10" s="17">
        <v>0.20492544901122201</v>
      </c>
      <c r="BM10" s="17">
        <v>0.17321662762991799</v>
      </c>
      <c r="BN10" s="17">
        <v>0.18510497226890199</v>
      </c>
      <c r="BO10" s="17">
        <v>0.25395801159215398</v>
      </c>
      <c r="BP10" s="17"/>
      <c r="BQ10" s="17">
        <v>0.27825030192865202</v>
      </c>
      <c r="BR10" s="17">
        <v>0.13813641782622299</v>
      </c>
    </row>
    <row r="11" spans="2:70" ht="29" x14ac:dyDescent="0.35">
      <c r="B11" s="18" t="s">
        <v>379</v>
      </c>
      <c r="C11" s="17">
        <v>0.73443783851392896</v>
      </c>
      <c r="D11" s="17">
        <v>0.70939680641758296</v>
      </c>
      <c r="E11" s="17">
        <v>0.75758949128627595</v>
      </c>
      <c r="F11" s="17"/>
      <c r="G11" s="17">
        <v>0.63651897957912196</v>
      </c>
      <c r="H11" s="17">
        <v>0.61473129299793305</v>
      </c>
      <c r="I11" s="17">
        <v>0.69406877288519797</v>
      </c>
      <c r="J11" s="17">
        <v>0.79518510260125497</v>
      </c>
      <c r="K11" s="17">
        <v>0.80216346770578495</v>
      </c>
      <c r="L11" s="17">
        <v>0.834917171258721</v>
      </c>
      <c r="M11" s="17"/>
      <c r="N11" s="17">
        <v>0.73751237434987105</v>
      </c>
      <c r="O11" s="17">
        <v>0.75135768908538203</v>
      </c>
      <c r="P11" s="17">
        <v>0.69449530667501802</v>
      </c>
      <c r="Q11" s="17">
        <v>0.74848843672250698</v>
      </c>
      <c r="R11" s="17"/>
      <c r="S11" s="17">
        <v>0.62889786914731305</v>
      </c>
      <c r="T11" s="17">
        <v>0.77147833045040204</v>
      </c>
      <c r="U11" s="17">
        <v>0.770015378890896</v>
      </c>
      <c r="V11" s="17">
        <v>0.740899381972146</v>
      </c>
      <c r="W11" s="17">
        <v>0.72306350498699401</v>
      </c>
      <c r="X11" s="17">
        <v>0.73130803497816899</v>
      </c>
      <c r="Y11" s="17">
        <v>0.78471896275822095</v>
      </c>
      <c r="Z11" s="17">
        <v>0.75307963405019396</v>
      </c>
      <c r="AA11" s="17">
        <v>0.75243525715112503</v>
      </c>
      <c r="AB11" s="17">
        <v>0.76769852743940503</v>
      </c>
      <c r="AC11" s="17">
        <v>0.714082544371753</v>
      </c>
      <c r="AD11" s="17">
        <v>0.69754038612851899</v>
      </c>
      <c r="AE11" s="17"/>
      <c r="AF11" s="17">
        <v>0.77466258679439404</v>
      </c>
      <c r="AG11" s="17">
        <v>0.72026579467322704</v>
      </c>
      <c r="AH11" s="17">
        <v>0.68945966218228505</v>
      </c>
      <c r="AI11" s="17"/>
      <c r="AJ11" s="17">
        <v>0.76692639734811097</v>
      </c>
      <c r="AK11" s="17">
        <v>0.67756009929759098</v>
      </c>
      <c r="AL11" s="17">
        <v>0.75265923043204197</v>
      </c>
      <c r="AM11" s="17">
        <v>0.74255502088196002</v>
      </c>
      <c r="AN11" s="17">
        <v>0.76096728373470202</v>
      </c>
      <c r="AO11" s="17"/>
      <c r="AP11" s="17">
        <v>0.74249373119712703</v>
      </c>
      <c r="AQ11" s="17">
        <v>0.69840310556253504</v>
      </c>
      <c r="AR11" s="17">
        <v>0.70246412688061</v>
      </c>
      <c r="AS11" s="17"/>
      <c r="AT11" s="17">
        <v>0.78409962600147198</v>
      </c>
      <c r="AU11" s="17">
        <v>0.73569318097451797</v>
      </c>
      <c r="AV11" s="17">
        <v>0.71319861930976303</v>
      </c>
      <c r="AW11" s="17">
        <v>0.64166144598008501</v>
      </c>
      <c r="AX11" s="17">
        <v>0.62915896133585603</v>
      </c>
      <c r="AY11" s="17"/>
      <c r="AZ11" s="17">
        <v>0.72160713931586096</v>
      </c>
      <c r="BA11" s="17">
        <v>0.72523577270151196</v>
      </c>
      <c r="BB11" s="17">
        <v>0.711016205181906</v>
      </c>
      <c r="BC11" s="17">
        <v>0.76197327460296205</v>
      </c>
      <c r="BD11" s="17">
        <v>0.72216746418175004</v>
      </c>
      <c r="BE11" s="17">
        <v>0.73093548138688802</v>
      </c>
      <c r="BF11" s="17">
        <v>0.73460087317988398</v>
      </c>
      <c r="BG11" s="17">
        <v>0.74765087630516402</v>
      </c>
      <c r="BH11" s="17">
        <v>0.76944259990733699</v>
      </c>
      <c r="BI11" s="17">
        <v>0.77017816783256798</v>
      </c>
      <c r="BJ11" s="17">
        <v>0.73429910549674404</v>
      </c>
      <c r="BK11" s="17">
        <v>0.74586529761484399</v>
      </c>
      <c r="BL11" s="17">
        <v>0.71349795289767004</v>
      </c>
      <c r="BM11" s="17">
        <v>0.77616970951238495</v>
      </c>
      <c r="BN11" s="17">
        <v>0.70060821004771301</v>
      </c>
      <c r="BO11" s="17">
        <v>0.589600026962672</v>
      </c>
      <c r="BP11" s="17"/>
      <c r="BQ11" s="17">
        <v>0.60962716310405696</v>
      </c>
      <c r="BR11" s="17">
        <v>0.80188572209720299</v>
      </c>
    </row>
    <row r="12" spans="2:70" x14ac:dyDescent="0.35">
      <c r="B12" s="18" t="s">
        <v>129</v>
      </c>
      <c r="C12" s="19">
        <v>4.9214556597007297E-2</v>
      </c>
      <c r="D12" s="19">
        <v>4.9095048864776399E-2</v>
      </c>
      <c r="E12" s="19">
        <v>4.9647353663825902E-2</v>
      </c>
      <c r="F12" s="19"/>
      <c r="G12" s="19">
        <v>0.102704179777622</v>
      </c>
      <c r="H12" s="19">
        <v>6.0273081236460198E-2</v>
      </c>
      <c r="I12" s="19">
        <v>6.8792539375725201E-2</v>
      </c>
      <c r="J12" s="19">
        <v>3.05489307976861E-2</v>
      </c>
      <c r="K12" s="19">
        <v>2.4685425484318301E-2</v>
      </c>
      <c r="L12" s="19">
        <v>2.0314775712036999E-2</v>
      </c>
      <c r="M12" s="19"/>
      <c r="N12" s="19">
        <v>2.9714011183114401E-2</v>
      </c>
      <c r="O12" s="19">
        <v>4.3632751153705303E-2</v>
      </c>
      <c r="P12" s="19">
        <v>7.4109067903186707E-2</v>
      </c>
      <c r="Q12" s="19">
        <v>5.3890269055648199E-2</v>
      </c>
      <c r="R12" s="19"/>
      <c r="S12" s="19">
        <v>6.0482366375693701E-2</v>
      </c>
      <c r="T12" s="19">
        <v>4.4721321082828398E-2</v>
      </c>
      <c r="U12" s="19">
        <v>4.7064468892755403E-2</v>
      </c>
      <c r="V12" s="19">
        <v>4.5607680166736997E-2</v>
      </c>
      <c r="W12" s="19">
        <v>7.8124803127661194E-2</v>
      </c>
      <c r="X12" s="19">
        <v>4.8248755055762198E-2</v>
      </c>
      <c r="Y12" s="19">
        <v>3.79875867071299E-2</v>
      </c>
      <c r="Z12" s="19">
        <v>4.2006512465368698E-2</v>
      </c>
      <c r="AA12" s="19">
        <v>4.9055252272218297E-2</v>
      </c>
      <c r="AB12" s="19">
        <v>3.2095319846085699E-2</v>
      </c>
      <c r="AC12" s="19">
        <v>3.9688965157419098E-2</v>
      </c>
      <c r="AD12" s="19">
        <v>7.5483040014377806E-2</v>
      </c>
      <c r="AE12" s="19"/>
      <c r="AF12" s="19">
        <v>2.4837922177153301E-2</v>
      </c>
      <c r="AG12" s="19">
        <v>4.2089636095417597E-2</v>
      </c>
      <c r="AH12" s="19">
        <v>0.106143543478134</v>
      </c>
      <c r="AI12" s="19"/>
      <c r="AJ12" s="19">
        <v>3.9859151251210999E-2</v>
      </c>
      <c r="AK12" s="19">
        <v>4.58246966919214E-2</v>
      </c>
      <c r="AL12" s="19">
        <v>2.4023043474136599E-2</v>
      </c>
      <c r="AM12" s="19">
        <v>0</v>
      </c>
      <c r="AN12" s="19">
        <v>7.5304393498389299E-2</v>
      </c>
      <c r="AO12" s="19"/>
      <c r="AP12" s="19">
        <v>3.3341063875212601E-2</v>
      </c>
      <c r="AQ12" s="19">
        <v>4.8634793648889299E-2</v>
      </c>
      <c r="AR12" s="19">
        <v>4.9014754513320102E-2</v>
      </c>
      <c r="AS12" s="19"/>
      <c r="AT12" s="19">
        <v>4.6221566127282399E-2</v>
      </c>
      <c r="AU12" s="19">
        <v>5.5569341901657798E-2</v>
      </c>
      <c r="AV12" s="19">
        <v>4.2882940719456898E-2</v>
      </c>
      <c r="AW12" s="19">
        <v>5.0645479161013598E-2</v>
      </c>
      <c r="AX12" s="19">
        <v>8.4644915293995496E-2</v>
      </c>
      <c r="AY12" s="19"/>
      <c r="AZ12" s="19">
        <v>0.118210891890318</v>
      </c>
      <c r="BA12" s="19">
        <v>0.10017825089440401</v>
      </c>
      <c r="BB12" s="19">
        <v>6.1855025162439903E-2</v>
      </c>
      <c r="BC12" s="19">
        <v>4.4597011498593297E-2</v>
      </c>
      <c r="BD12" s="19">
        <v>3.5198764228912501E-2</v>
      </c>
      <c r="BE12" s="19">
        <v>5.41891618638463E-2</v>
      </c>
      <c r="BF12" s="19">
        <v>5.3373616454820701E-2</v>
      </c>
      <c r="BG12" s="19">
        <v>2.0185067655825398E-2</v>
      </c>
      <c r="BH12" s="19">
        <v>5.5507521518668397E-2</v>
      </c>
      <c r="BI12" s="19">
        <v>4.05062737852563E-2</v>
      </c>
      <c r="BJ12" s="19">
        <v>3.6577543701554298E-2</v>
      </c>
      <c r="BK12" s="19">
        <v>3.8336750149089202E-2</v>
      </c>
      <c r="BL12" s="19">
        <v>4.3847810939334202E-2</v>
      </c>
      <c r="BM12" s="19">
        <v>2.02214297212422E-2</v>
      </c>
      <c r="BN12" s="19">
        <v>2.99228177201326E-2</v>
      </c>
      <c r="BO12" s="19">
        <v>8.0154583470180701E-2</v>
      </c>
      <c r="BP12" s="19"/>
      <c r="BQ12" s="19">
        <v>3.4804033768932603E-2</v>
      </c>
      <c r="BR12" s="19">
        <v>4.5402421660189797E-2</v>
      </c>
    </row>
    <row r="13" spans="2:70" x14ac:dyDescent="0.35">
      <c r="B13" s="16"/>
    </row>
    <row r="14" spans="2:70" x14ac:dyDescent="0.35">
      <c r="B14" t="s">
        <v>98</v>
      </c>
    </row>
    <row r="15" spans="2:70" x14ac:dyDescent="0.35">
      <c r="B15" t="s">
        <v>99</v>
      </c>
    </row>
    <row r="17" spans="2:2" x14ac:dyDescent="0.35">
      <c r="B17" s="8" t="str">
        <f>HYPERLINK("#'Contents'!A1", "Return to Contents")</f>
        <v>Return to Contents</v>
      </c>
    </row>
  </sheetData>
  <mergeCells count="11">
    <mergeCell ref="BQ5:BR5"/>
    <mergeCell ref="D5:E5"/>
    <mergeCell ref="G5:L5"/>
    <mergeCell ref="N5:Q5"/>
    <mergeCell ref="S5:AD5"/>
    <mergeCell ref="AF5:AH5"/>
    <mergeCell ref="D2:BJ2"/>
    <mergeCell ref="AJ5:AN5"/>
    <mergeCell ref="AP5:AR5"/>
    <mergeCell ref="AT5:AX5"/>
    <mergeCell ref="AZ5:BO5"/>
  </mergeCells>
  <pageMargins left="0.7" right="0.7" top="0.75" bottom="0.75" header="0.3" footer="0.3"/>
  <pageSetup paperSize="9" orientation="portrait" horizontalDpi="300" verticalDpi="300"/>
  <drawing r:id="rId1"/>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A00-000000000000}">
  <dimension ref="B2:BR17"/>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67" width="10.7265625" customWidth="1"/>
    <col min="68" max="68" width="2.1796875" customWidth="1"/>
    <col min="69" max="70" width="10.7265625" customWidth="1"/>
    <col min="71" max="71" width="2.1796875" customWidth="1"/>
  </cols>
  <sheetData>
    <row r="2" spans="2:70" ht="40" customHeight="1" x14ac:dyDescent="0.35">
      <c r="D2" s="29" t="s">
        <v>392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row>
    <row r="5" spans="2:70" ht="30" customHeight="1" x14ac:dyDescent="0.35">
      <c r="B5" s="15"/>
      <c r="C5" s="15"/>
      <c r="D5" s="30" t="s">
        <v>74</v>
      </c>
      <c r="E5" s="30"/>
      <c r="F5" s="15"/>
      <c r="G5" s="30" t="s">
        <v>75</v>
      </c>
      <c r="H5" s="30"/>
      <c r="I5" s="30"/>
      <c r="J5" s="30"/>
      <c r="K5" s="30"/>
      <c r="L5" s="30"/>
      <c r="M5" s="15"/>
      <c r="N5" s="30" t="s">
        <v>76</v>
      </c>
      <c r="O5" s="30"/>
      <c r="P5" s="30"/>
      <c r="Q5" s="30"/>
      <c r="R5" s="15"/>
      <c r="S5" s="30" t="s">
        <v>77</v>
      </c>
      <c r="T5" s="30"/>
      <c r="U5" s="30"/>
      <c r="V5" s="30"/>
      <c r="W5" s="30"/>
      <c r="X5" s="30"/>
      <c r="Y5" s="30"/>
      <c r="Z5" s="30"/>
      <c r="AA5" s="30"/>
      <c r="AB5" s="30"/>
      <c r="AC5" s="30"/>
      <c r="AD5" s="30"/>
      <c r="AE5" s="15"/>
      <c r="AF5" s="30" t="s">
        <v>78</v>
      </c>
      <c r="AG5" s="30"/>
      <c r="AH5" s="30"/>
      <c r="AI5" s="15"/>
      <c r="AJ5" s="30" t="s">
        <v>79</v>
      </c>
      <c r="AK5" s="30"/>
      <c r="AL5" s="30"/>
      <c r="AM5" s="30"/>
      <c r="AN5" s="30"/>
      <c r="AO5" s="15"/>
      <c r="AP5" s="30" t="s">
        <v>80</v>
      </c>
      <c r="AQ5" s="30"/>
      <c r="AR5" s="30"/>
      <c r="AS5" s="15"/>
      <c r="AT5" s="30" t="s">
        <v>81</v>
      </c>
      <c r="AU5" s="30"/>
      <c r="AV5" s="30"/>
      <c r="AW5" s="30"/>
      <c r="AX5" s="30"/>
      <c r="AY5" s="15"/>
      <c r="AZ5" s="30" t="s">
        <v>82</v>
      </c>
      <c r="BA5" s="30"/>
      <c r="BB5" s="30"/>
      <c r="BC5" s="30"/>
      <c r="BD5" s="30"/>
      <c r="BE5" s="30"/>
      <c r="BF5" s="30"/>
      <c r="BG5" s="30"/>
      <c r="BH5" s="30"/>
      <c r="BI5" s="30"/>
      <c r="BJ5" s="30"/>
      <c r="BK5" s="30"/>
      <c r="BL5" s="30"/>
      <c r="BM5" s="30"/>
      <c r="BN5" s="30"/>
      <c r="BO5" s="30"/>
      <c r="BP5" s="15"/>
      <c r="BQ5" s="30" t="s">
        <v>83</v>
      </c>
      <c r="BR5" s="30"/>
    </row>
    <row r="6" spans="2:7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46</v>
      </c>
      <c r="AQ6" s="12" t="s">
        <v>47</v>
      </c>
      <c r="AR6" s="12" t="s">
        <v>50</v>
      </c>
      <c r="AT6" s="12" t="s">
        <v>51</v>
      </c>
      <c r="AU6" s="12" t="s">
        <v>52</v>
      </c>
      <c r="AV6" s="12" t="s">
        <v>53</v>
      </c>
      <c r="AW6" s="12" t="s">
        <v>54</v>
      </c>
      <c r="AX6" s="12" t="s">
        <v>55</v>
      </c>
      <c r="AZ6" s="12" t="s">
        <v>56</v>
      </c>
      <c r="BA6" s="12" t="s">
        <v>57</v>
      </c>
      <c r="BB6" s="12" t="s">
        <v>58</v>
      </c>
      <c r="BC6" s="12" t="s">
        <v>59</v>
      </c>
      <c r="BD6" s="12" t="s">
        <v>60</v>
      </c>
      <c r="BE6" s="12" t="s">
        <v>61</v>
      </c>
      <c r="BF6" s="12" t="s">
        <v>62</v>
      </c>
      <c r="BG6" s="12" t="s">
        <v>63</v>
      </c>
      <c r="BH6" s="12" t="s">
        <v>64</v>
      </c>
      <c r="BI6" s="12" t="s">
        <v>65</v>
      </c>
      <c r="BJ6" s="12" t="s">
        <v>66</v>
      </c>
      <c r="BK6" s="12" t="s">
        <v>67</v>
      </c>
      <c r="BL6" s="12" t="s">
        <v>68</v>
      </c>
      <c r="BM6" s="12" t="s">
        <v>69</v>
      </c>
      <c r="BN6" s="12" t="s">
        <v>70</v>
      </c>
      <c r="BO6" s="12" t="s">
        <v>71</v>
      </c>
      <c r="BQ6" s="12" t="s">
        <v>72</v>
      </c>
      <c r="BR6" s="12" t="s">
        <v>73</v>
      </c>
    </row>
    <row r="7" spans="2:70" ht="30" customHeight="1" x14ac:dyDescent="0.35">
      <c r="B7" s="10" t="s">
        <v>19</v>
      </c>
      <c r="C7" s="10">
        <v>4012</v>
      </c>
      <c r="D7" s="10">
        <v>1971</v>
      </c>
      <c r="E7" s="10">
        <v>2028</v>
      </c>
      <c r="F7" s="10"/>
      <c r="G7" s="10">
        <v>497</v>
      </c>
      <c r="H7" s="10">
        <v>704</v>
      </c>
      <c r="I7" s="10">
        <v>694</v>
      </c>
      <c r="J7" s="10">
        <v>693</v>
      </c>
      <c r="K7" s="10">
        <v>571</v>
      </c>
      <c r="L7" s="10">
        <v>853</v>
      </c>
      <c r="M7" s="10"/>
      <c r="N7" s="10">
        <v>1178</v>
      </c>
      <c r="O7" s="10">
        <v>1131</v>
      </c>
      <c r="P7" s="10">
        <v>781</v>
      </c>
      <c r="Q7" s="10">
        <v>909</v>
      </c>
      <c r="R7" s="10"/>
      <c r="S7" s="10">
        <v>563</v>
      </c>
      <c r="T7" s="10">
        <v>553</v>
      </c>
      <c r="U7" s="10">
        <v>314</v>
      </c>
      <c r="V7" s="10">
        <v>343</v>
      </c>
      <c r="W7" s="10">
        <v>293</v>
      </c>
      <c r="X7" s="10">
        <v>376</v>
      </c>
      <c r="Y7" s="10">
        <v>336</v>
      </c>
      <c r="Z7" s="10">
        <v>171</v>
      </c>
      <c r="AA7" s="10">
        <v>447</v>
      </c>
      <c r="AB7" s="10">
        <v>337</v>
      </c>
      <c r="AC7" s="10">
        <v>188</v>
      </c>
      <c r="AD7" s="10">
        <v>91</v>
      </c>
      <c r="AE7" s="10"/>
      <c r="AF7" s="10">
        <v>1421</v>
      </c>
      <c r="AG7" s="10">
        <v>1665</v>
      </c>
      <c r="AH7" s="10">
        <v>577</v>
      </c>
      <c r="AI7" s="10"/>
      <c r="AJ7" s="10">
        <v>1433</v>
      </c>
      <c r="AK7" s="10">
        <v>1082</v>
      </c>
      <c r="AL7" s="10">
        <v>299</v>
      </c>
      <c r="AM7" s="10">
        <v>42</v>
      </c>
      <c r="AN7" s="10">
        <v>541</v>
      </c>
      <c r="AO7" s="10"/>
      <c r="AP7" s="10">
        <v>878</v>
      </c>
      <c r="AQ7" s="10">
        <v>1369</v>
      </c>
      <c r="AR7" s="10">
        <v>264</v>
      </c>
      <c r="AS7" s="10"/>
      <c r="AT7" s="10">
        <v>929</v>
      </c>
      <c r="AU7" s="10">
        <v>932</v>
      </c>
      <c r="AV7" s="10">
        <v>1096</v>
      </c>
      <c r="AW7" s="10">
        <v>455</v>
      </c>
      <c r="AX7" s="10">
        <v>62</v>
      </c>
      <c r="AY7" s="10"/>
      <c r="AZ7" s="10">
        <v>33</v>
      </c>
      <c r="BA7" s="10">
        <v>185</v>
      </c>
      <c r="BB7" s="10">
        <v>256</v>
      </c>
      <c r="BC7" s="10">
        <v>269</v>
      </c>
      <c r="BD7" s="10">
        <v>403</v>
      </c>
      <c r="BE7" s="10">
        <v>436</v>
      </c>
      <c r="BF7" s="10">
        <v>391</v>
      </c>
      <c r="BG7" s="10">
        <v>312</v>
      </c>
      <c r="BH7" s="10">
        <v>253</v>
      </c>
      <c r="BI7" s="10">
        <v>211</v>
      </c>
      <c r="BJ7" s="10">
        <v>336</v>
      </c>
      <c r="BK7" s="10">
        <v>187</v>
      </c>
      <c r="BL7" s="10">
        <v>180</v>
      </c>
      <c r="BM7" s="10">
        <v>103</v>
      </c>
      <c r="BN7" s="10">
        <v>95</v>
      </c>
      <c r="BO7" s="10">
        <v>161</v>
      </c>
      <c r="BP7" s="10"/>
      <c r="BQ7" s="10">
        <v>1235</v>
      </c>
      <c r="BR7" s="10">
        <v>2665</v>
      </c>
    </row>
    <row r="8" spans="2:70" ht="30" customHeight="1" x14ac:dyDescent="0.35">
      <c r="B8" s="11" t="s">
        <v>20</v>
      </c>
      <c r="C8" s="11">
        <v>4012</v>
      </c>
      <c r="D8" s="11">
        <v>1975</v>
      </c>
      <c r="E8" s="11">
        <v>2024</v>
      </c>
      <c r="F8" s="11"/>
      <c r="G8" s="11">
        <v>558</v>
      </c>
      <c r="H8" s="11">
        <v>682</v>
      </c>
      <c r="I8" s="11">
        <v>685</v>
      </c>
      <c r="J8" s="11">
        <v>686</v>
      </c>
      <c r="K8" s="11">
        <v>562</v>
      </c>
      <c r="L8" s="11">
        <v>839</v>
      </c>
      <c r="M8" s="11"/>
      <c r="N8" s="11">
        <v>1080</v>
      </c>
      <c r="O8" s="11">
        <v>1039</v>
      </c>
      <c r="P8" s="11">
        <v>880</v>
      </c>
      <c r="Q8" s="11">
        <v>1000</v>
      </c>
      <c r="R8" s="11"/>
      <c r="S8" s="11">
        <v>562</v>
      </c>
      <c r="T8" s="11">
        <v>522</v>
      </c>
      <c r="U8" s="11">
        <v>321</v>
      </c>
      <c r="V8" s="11">
        <v>361</v>
      </c>
      <c r="W8" s="11">
        <v>281</v>
      </c>
      <c r="X8" s="11">
        <v>361</v>
      </c>
      <c r="Y8" s="11">
        <v>321</v>
      </c>
      <c r="Z8" s="11">
        <v>160</v>
      </c>
      <c r="AA8" s="11">
        <v>441</v>
      </c>
      <c r="AB8" s="11">
        <v>361</v>
      </c>
      <c r="AC8" s="11">
        <v>201</v>
      </c>
      <c r="AD8" s="11">
        <v>120</v>
      </c>
      <c r="AE8" s="11"/>
      <c r="AF8" s="11">
        <v>1410</v>
      </c>
      <c r="AG8" s="11">
        <v>1629</v>
      </c>
      <c r="AH8" s="11">
        <v>599</v>
      </c>
      <c r="AI8" s="11"/>
      <c r="AJ8" s="11">
        <v>1397</v>
      </c>
      <c r="AK8" s="11">
        <v>1071</v>
      </c>
      <c r="AL8" s="11">
        <v>288</v>
      </c>
      <c r="AM8" s="11">
        <v>45</v>
      </c>
      <c r="AN8" s="11">
        <v>558</v>
      </c>
      <c r="AO8" s="11"/>
      <c r="AP8" s="11">
        <v>856</v>
      </c>
      <c r="AQ8" s="11">
        <v>1358</v>
      </c>
      <c r="AR8" s="11">
        <v>259</v>
      </c>
      <c r="AS8" s="11"/>
      <c r="AT8" s="11">
        <v>961</v>
      </c>
      <c r="AU8" s="11">
        <v>958</v>
      </c>
      <c r="AV8" s="11">
        <v>1056</v>
      </c>
      <c r="AW8" s="11">
        <v>434</v>
      </c>
      <c r="AX8" s="11">
        <v>55</v>
      </c>
      <c r="AY8" s="11"/>
      <c r="AZ8" s="11">
        <v>33</v>
      </c>
      <c r="BA8" s="11">
        <v>186</v>
      </c>
      <c r="BB8" s="11">
        <v>267</v>
      </c>
      <c r="BC8" s="11">
        <v>280</v>
      </c>
      <c r="BD8" s="11">
        <v>416</v>
      </c>
      <c r="BE8" s="11">
        <v>443</v>
      </c>
      <c r="BF8" s="11">
        <v>394</v>
      </c>
      <c r="BG8" s="11">
        <v>314</v>
      </c>
      <c r="BH8" s="11">
        <v>257</v>
      </c>
      <c r="BI8" s="11">
        <v>206</v>
      </c>
      <c r="BJ8" s="11">
        <v>329</v>
      </c>
      <c r="BK8" s="11">
        <v>179</v>
      </c>
      <c r="BL8" s="11">
        <v>174</v>
      </c>
      <c r="BM8" s="11">
        <v>97</v>
      </c>
      <c r="BN8" s="11">
        <v>87</v>
      </c>
      <c r="BO8" s="11">
        <v>148</v>
      </c>
      <c r="BP8" s="11"/>
      <c r="BQ8" s="11">
        <v>1209</v>
      </c>
      <c r="BR8" s="11">
        <v>2688</v>
      </c>
    </row>
    <row r="9" spans="2:70" x14ac:dyDescent="0.35">
      <c r="B9" s="18" t="s">
        <v>377</v>
      </c>
      <c r="C9" s="17">
        <v>4.2974776212211602E-2</v>
      </c>
      <c r="D9" s="17">
        <v>4.84637358879755E-2</v>
      </c>
      <c r="E9" s="17">
        <v>3.78943475448155E-2</v>
      </c>
      <c r="F9" s="17"/>
      <c r="G9" s="17">
        <v>9.3386661468825502E-2</v>
      </c>
      <c r="H9" s="17">
        <v>9.7870584639301997E-2</v>
      </c>
      <c r="I9" s="17">
        <v>5.5046021211626502E-2</v>
      </c>
      <c r="J9" s="17">
        <v>7.8986311810943597E-3</v>
      </c>
      <c r="K9" s="17">
        <v>1.09989257347523E-2</v>
      </c>
      <c r="L9" s="17">
        <v>5.0094554876129503E-3</v>
      </c>
      <c r="M9" s="17"/>
      <c r="N9" s="17">
        <v>4.8373418455593897E-2</v>
      </c>
      <c r="O9" s="17">
        <v>4.0956023477460302E-2</v>
      </c>
      <c r="P9" s="17">
        <v>4.6774111145791497E-2</v>
      </c>
      <c r="Q9" s="17">
        <v>3.6456984029973702E-2</v>
      </c>
      <c r="R9" s="17"/>
      <c r="S9" s="17">
        <v>8.9108425346587306E-2</v>
      </c>
      <c r="T9" s="17">
        <v>2.0119938771052798E-2</v>
      </c>
      <c r="U9" s="17">
        <v>1.6655967768420599E-2</v>
      </c>
      <c r="V9" s="17">
        <v>2.6438397672415698E-2</v>
      </c>
      <c r="W9" s="17">
        <v>3.8960513252930297E-2</v>
      </c>
      <c r="X9" s="17">
        <v>5.8959558171096701E-2</v>
      </c>
      <c r="Y9" s="17">
        <v>1.9198915621060901E-2</v>
      </c>
      <c r="Z9" s="17">
        <v>3.6139131582289499E-2</v>
      </c>
      <c r="AA9" s="17">
        <v>4.8404778278928501E-2</v>
      </c>
      <c r="AB9" s="17">
        <v>3.9838922060171603E-2</v>
      </c>
      <c r="AC9" s="17">
        <v>2.5199866005332E-2</v>
      </c>
      <c r="AD9" s="17">
        <v>9.9772133884278497E-2</v>
      </c>
      <c r="AE9" s="17"/>
      <c r="AF9" s="17">
        <v>3.0565553372468302E-2</v>
      </c>
      <c r="AG9" s="17">
        <v>5.1430342572825201E-2</v>
      </c>
      <c r="AH9" s="17">
        <v>3.9775096083002198E-2</v>
      </c>
      <c r="AI9" s="17"/>
      <c r="AJ9" s="17">
        <v>3.5112818882530601E-2</v>
      </c>
      <c r="AK9" s="17">
        <v>5.1755035281402899E-2</v>
      </c>
      <c r="AL9" s="17">
        <v>4.6500509057153201E-2</v>
      </c>
      <c r="AM9" s="17">
        <v>0.15700855913498701</v>
      </c>
      <c r="AN9" s="17">
        <v>2.0366053133250999E-2</v>
      </c>
      <c r="AO9" s="17"/>
      <c r="AP9" s="17">
        <v>5.2238668670877203E-2</v>
      </c>
      <c r="AQ9" s="17">
        <v>4.9803622841478802E-2</v>
      </c>
      <c r="AR9" s="17">
        <v>6.4528756501553194E-2</v>
      </c>
      <c r="AS9" s="17"/>
      <c r="AT9" s="17">
        <v>2.1126620621581799E-2</v>
      </c>
      <c r="AU9" s="17">
        <v>3.6473464935345E-2</v>
      </c>
      <c r="AV9" s="17">
        <v>6.20910444190724E-2</v>
      </c>
      <c r="AW9" s="17">
        <v>6.99408789942291E-2</v>
      </c>
      <c r="AX9" s="17">
        <v>0.12877980006202899</v>
      </c>
      <c r="AY9" s="17"/>
      <c r="AZ9" s="17">
        <v>0.12903217163753</v>
      </c>
      <c r="BA9" s="17">
        <v>5.25145483847375E-2</v>
      </c>
      <c r="BB9" s="17">
        <v>3.7155292149559899E-2</v>
      </c>
      <c r="BC9" s="17">
        <v>2.15590812171653E-2</v>
      </c>
      <c r="BD9" s="17">
        <v>4.7657394898338902E-2</v>
      </c>
      <c r="BE9" s="17">
        <v>3.0145234006419001E-2</v>
      </c>
      <c r="BF9" s="17">
        <v>4.41431267918104E-2</v>
      </c>
      <c r="BG9" s="17">
        <v>5.9919134830421397E-2</v>
      </c>
      <c r="BH9" s="17">
        <v>2.51806902072528E-2</v>
      </c>
      <c r="BI9" s="17">
        <v>2.8862886572048399E-2</v>
      </c>
      <c r="BJ9" s="17">
        <v>4.2011226280595303E-2</v>
      </c>
      <c r="BK9" s="17">
        <v>4.5869175110954299E-2</v>
      </c>
      <c r="BL9" s="17">
        <v>3.6065045794642002E-2</v>
      </c>
      <c r="BM9" s="17">
        <v>1.0229383939892599E-2</v>
      </c>
      <c r="BN9" s="17">
        <v>0.121646426492644</v>
      </c>
      <c r="BO9" s="17">
        <v>0.140192831815002</v>
      </c>
      <c r="BP9" s="17"/>
      <c r="BQ9" s="17">
        <v>0.104531188307961</v>
      </c>
      <c r="BR9" s="17">
        <v>1.42978749196606E-2</v>
      </c>
    </row>
    <row r="10" spans="2:70" x14ac:dyDescent="0.35">
      <c r="B10" s="18" t="s">
        <v>378</v>
      </c>
      <c r="C10" s="17">
        <v>0.178365966194166</v>
      </c>
      <c r="D10" s="17">
        <v>0.17900059588748299</v>
      </c>
      <c r="E10" s="17">
        <v>0.17722793549235999</v>
      </c>
      <c r="F10" s="17"/>
      <c r="G10" s="17">
        <v>0.29437222533527302</v>
      </c>
      <c r="H10" s="17">
        <v>0.22580633580454601</v>
      </c>
      <c r="I10" s="17">
        <v>0.17935613053149499</v>
      </c>
      <c r="J10" s="17">
        <v>0.15622335451227201</v>
      </c>
      <c r="K10" s="17">
        <v>0.125294285701778</v>
      </c>
      <c r="L10" s="17">
        <v>0.115411151107652</v>
      </c>
      <c r="M10" s="17"/>
      <c r="N10" s="17">
        <v>0.165861269254269</v>
      </c>
      <c r="O10" s="17">
        <v>0.16601888724640601</v>
      </c>
      <c r="P10" s="17">
        <v>0.198699344072889</v>
      </c>
      <c r="Q10" s="17">
        <v>0.18809180824566399</v>
      </c>
      <c r="R10" s="17"/>
      <c r="S10" s="17">
        <v>0.23423053241983899</v>
      </c>
      <c r="T10" s="17">
        <v>0.14915872035795699</v>
      </c>
      <c r="U10" s="17">
        <v>0.16997717445580099</v>
      </c>
      <c r="V10" s="17">
        <v>0.15319611995259599</v>
      </c>
      <c r="W10" s="17">
        <v>0.208429234343699</v>
      </c>
      <c r="X10" s="17">
        <v>0.19227527786222801</v>
      </c>
      <c r="Y10" s="17">
        <v>0.18293661315641399</v>
      </c>
      <c r="Z10" s="17">
        <v>0.17831568266741801</v>
      </c>
      <c r="AA10" s="17">
        <v>0.15143466639707101</v>
      </c>
      <c r="AB10" s="17">
        <v>0.13318629974972199</v>
      </c>
      <c r="AC10" s="17">
        <v>0.216419637496016</v>
      </c>
      <c r="AD10" s="17">
        <v>0.18869432161829</v>
      </c>
      <c r="AE10" s="17"/>
      <c r="AF10" s="17">
        <v>0.15061568487090199</v>
      </c>
      <c r="AG10" s="17">
        <v>0.17356951277510699</v>
      </c>
      <c r="AH10" s="17">
        <v>0.19536649067495299</v>
      </c>
      <c r="AI10" s="17"/>
      <c r="AJ10" s="17">
        <v>0.151183164920171</v>
      </c>
      <c r="AK10" s="17">
        <v>0.21340760222111799</v>
      </c>
      <c r="AL10" s="17">
        <v>0.156494880743203</v>
      </c>
      <c r="AM10" s="17">
        <v>0.17803646445723201</v>
      </c>
      <c r="AN10" s="17">
        <v>0.163638448606374</v>
      </c>
      <c r="AO10" s="17"/>
      <c r="AP10" s="17">
        <v>0.17517243913101399</v>
      </c>
      <c r="AQ10" s="17">
        <v>0.20475765110618799</v>
      </c>
      <c r="AR10" s="17">
        <v>0.20597403244470899</v>
      </c>
      <c r="AS10" s="17"/>
      <c r="AT10" s="17">
        <v>0.161234082910232</v>
      </c>
      <c r="AU10" s="17">
        <v>0.17334279353519899</v>
      </c>
      <c r="AV10" s="17">
        <v>0.17856563701552899</v>
      </c>
      <c r="AW10" s="17">
        <v>0.23090381753605199</v>
      </c>
      <c r="AX10" s="17">
        <v>0.268011823002472</v>
      </c>
      <c r="AY10" s="17"/>
      <c r="AZ10" s="17">
        <v>0.234528298282356</v>
      </c>
      <c r="BA10" s="17">
        <v>0.197050352267409</v>
      </c>
      <c r="BB10" s="17">
        <v>0.177678511666199</v>
      </c>
      <c r="BC10" s="17">
        <v>0.16296535263081899</v>
      </c>
      <c r="BD10" s="17">
        <v>0.218082732528526</v>
      </c>
      <c r="BE10" s="17">
        <v>0.18311547905528799</v>
      </c>
      <c r="BF10" s="17">
        <v>0.16854261129407</v>
      </c>
      <c r="BG10" s="17">
        <v>0.16964142148822101</v>
      </c>
      <c r="BH10" s="17">
        <v>0.124738565699739</v>
      </c>
      <c r="BI10" s="17">
        <v>0.14151464263698099</v>
      </c>
      <c r="BJ10" s="17">
        <v>0.177879481387096</v>
      </c>
      <c r="BK10" s="17">
        <v>0.21931838397165701</v>
      </c>
      <c r="BL10" s="17">
        <v>0.16878725676130801</v>
      </c>
      <c r="BM10" s="17">
        <v>0.14604005737395301</v>
      </c>
      <c r="BN10" s="17">
        <v>0.189976076677601</v>
      </c>
      <c r="BO10" s="17">
        <v>0.20604824817973999</v>
      </c>
      <c r="BP10" s="17"/>
      <c r="BQ10" s="17">
        <v>0.254907176654453</v>
      </c>
      <c r="BR10" s="17">
        <v>0.1392721044471</v>
      </c>
    </row>
    <row r="11" spans="2:70" ht="29" x14ac:dyDescent="0.35">
      <c r="B11" s="18" t="s">
        <v>379</v>
      </c>
      <c r="C11" s="17">
        <v>0.73219795776955399</v>
      </c>
      <c r="D11" s="17">
        <v>0.71942709178384201</v>
      </c>
      <c r="E11" s="17">
        <v>0.74460481462114203</v>
      </c>
      <c r="F11" s="17"/>
      <c r="G11" s="17">
        <v>0.54231148535615104</v>
      </c>
      <c r="H11" s="17">
        <v>0.61293255113573097</v>
      </c>
      <c r="I11" s="17">
        <v>0.70322640388358704</v>
      </c>
      <c r="J11" s="17">
        <v>0.79630542564105</v>
      </c>
      <c r="K11" s="17">
        <v>0.84262829438506504</v>
      </c>
      <c r="L11" s="17">
        <v>0.85286896097654896</v>
      </c>
      <c r="M11" s="17"/>
      <c r="N11" s="17">
        <v>0.75138729054638898</v>
      </c>
      <c r="O11" s="17">
        <v>0.75806246232904595</v>
      </c>
      <c r="P11" s="17">
        <v>0.69090541732801403</v>
      </c>
      <c r="Q11" s="17">
        <v>0.71940648960065601</v>
      </c>
      <c r="R11" s="17"/>
      <c r="S11" s="17">
        <v>0.61825072968678596</v>
      </c>
      <c r="T11" s="17">
        <v>0.77450567343391397</v>
      </c>
      <c r="U11" s="17">
        <v>0.75358121196516403</v>
      </c>
      <c r="V11" s="17">
        <v>0.77573453805618098</v>
      </c>
      <c r="W11" s="17">
        <v>0.701953241143776</v>
      </c>
      <c r="X11" s="17">
        <v>0.70562221240366296</v>
      </c>
      <c r="Y11" s="17">
        <v>0.78604389341460001</v>
      </c>
      <c r="Z11" s="17">
        <v>0.74456864940084999</v>
      </c>
      <c r="AA11" s="17">
        <v>0.75904321635952399</v>
      </c>
      <c r="AB11" s="17">
        <v>0.77789757732382203</v>
      </c>
      <c r="AC11" s="17">
        <v>0.72319494263525597</v>
      </c>
      <c r="AD11" s="17">
        <v>0.66279861454564104</v>
      </c>
      <c r="AE11" s="17"/>
      <c r="AF11" s="17">
        <v>0.78602108551397398</v>
      </c>
      <c r="AG11" s="17">
        <v>0.73375006049490099</v>
      </c>
      <c r="AH11" s="17">
        <v>0.68364472778405005</v>
      </c>
      <c r="AI11" s="17"/>
      <c r="AJ11" s="17">
        <v>0.77584082378413699</v>
      </c>
      <c r="AK11" s="17">
        <v>0.68894158296822805</v>
      </c>
      <c r="AL11" s="17">
        <v>0.76390407935428295</v>
      </c>
      <c r="AM11" s="17">
        <v>0.62433268532272101</v>
      </c>
      <c r="AN11" s="17">
        <v>0.75437615017545001</v>
      </c>
      <c r="AO11" s="17"/>
      <c r="AP11" s="17">
        <v>0.73612596253023499</v>
      </c>
      <c r="AQ11" s="17">
        <v>0.69844360660337501</v>
      </c>
      <c r="AR11" s="17">
        <v>0.69883828010813298</v>
      </c>
      <c r="AS11" s="17"/>
      <c r="AT11" s="17">
        <v>0.77209467557168399</v>
      </c>
      <c r="AU11" s="17">
        <v>0.74211339076162697</v>
      </c>
      <c r="AV11" s="17">
        <v>0.71447571289423295</v>
      </c>
      <c r="AW11" s="17">
        <v>0.65406350116524403</v>
      </c>
      <c r="AX11" s="17">
        <v>0.55986681821859896</v>
      </c>
      <c r="AY11" s="17"/>
      <c r="AZ11" s="17">
        <v>0.55357132260763697</v>
      </c>
      <c r="BA11" s="17">
        <v>0.64978233059156598</v>
      </c>
      <c r="BB11" s="17">
        <v>0.71135967037292702</v>
      </c>
      <c r="BC11" s="17">
        <v>0.76759354395142798</v>
      </c>
      <c r="BD11" s="17">
        <v>0.69433257324993003</v>
      </c>
      <c r="BE11" s="17">
        <v>0.74143038950977602</v>
      </c>
      <c r="BF11" s="17">
        <v>0.71765832000594099</v>
      </c>
      <c r="BG11" s="17">
        <v>0.75664686833269201</v>
      </c>
      <c r="BH11" s="17">
        <v>0.81038506460078097</v>
      </c>
      <c r="BI11" s="17">
        <v>0.79635182546636496</v>
      </c>
      <c r="BJ11" s="17">
        <v>0.74836893394003101</v>
      </c>
      <c r="BK11" s="17">
        <v>0.69284255612587697</v>
      </c>
      <c r="BL11" s="17">
        <v>0.75746374249256498</v>
      </c>
      <c r="BM11" s="17">
        <v>0.81453421247340896</v>
      </c>
      <c r="BN11" s="17">
        <v>0.65796036200556396</v>
      </c>
      <c r="BO11" s="17">
        <v>0.60495098586289497</v>
      </c>
      <c r="BP11" s="17"/>
      <c r="BQ11" s="17">
        <v>0.60690724882562896</v>
      </c>
      <c r="BR11" s="17">
        <v>0.80008565461581005</v>
      </c>
    </row>
    <row r="12" spans="2:70" x14ac:dyDescent="0.35">
      <c r="B12" s="18" t="s">
        <v>129</v>
      </c>
      <c r="C12" s="19">
        <v>4.6461299824068603E-2</v>
      </c>
      <c r="D12" s="19">
        <v>5.3108576440699801E-2</v>
      </c>
      <c r="E12" s="19">
        <v>4.0272902341682799E-2</v>
      </c>
      <c r="F12" s="19"/>
      <c r="G12" s="19">
        <v>6.9929627839749806E-2</v>
      </c>
      <c r="H12" s="19">
        <v>6.3390528420420894E-2</v>
      </c>
      <c r="I12" s="19">
        <v>6.2371444373291403E-2</v>
      </c>
      <c r="J12" s="19">
        <v>3.9572588665583802E-2</v>
      </c>
      <c r="K12" s="19">
        <v>2.10784941784046E-2</v>
      </c>
      <c r="L12" s="19">
        <v>2.6710432428186302E-2</v>
      </c>
      <c r="M12" s="19"/>
      <c r="N12" s="19">
        <v>3.4378021743747503E-2</v>
      </c>
      <c r="O12" s="19">
        <v>3.4962626947088002E-2</v>
      </c>
      <c r="P12" s="19">
        <v>6.3621127453304893E-2</v>
      </c>
      <c r="Q12" s="19">
        <v>5.60447181237059E-2</v>
      </c>
      <c r="R12" s="19"/>
      <c r="S12" s="19">
        <v>5.8410312546787302E-2</v>
      </c>
      <c r="T12" s="19">
        <v>5.6215667437076303E-2</v>
      </c>
      <c r="U12" s="19">
        <v>5.9785645810614199E-2</v>
      </c>
      <c r="V12" s="19">
        <v>4.4630944318807597E-2</v>
      </c>
      <c r="W12" s="19">
        <v>5.0657011259594403E-2</v>
      </c>
      <c r="X12" s="19">
        <v>4.3142951563011803E-2</v>
      </c>
      <c r="Y12" s="19">
        <v>1.1820577807925401E-2</v>
      </c>
      <c r="Z12" s="19">
        <v>4.0976536349442302E-2</v>
      </c>
      <c r="AA12" s="19">
        <v>4.1117338964476897E-2</v>
      </c>
      <c r="AB12" s="19">
        <v>4.90772008662839E-2</v>
      </c>
      <c r="AC12" s="19">
        <v>3.5185553863395599E-2</v>
      </c>
      <c r="AD12" s="19">
        <v>4.8734929951790698E-2</v>
      </c>
      <c r="AE12" s="19"/>
      <c r="AF12" s="19">
        <v>3.2797676242655699E-2</v>
      </c>
      <c r="AG12" s="19">
        <v>4.1250084157166099E-2</v>
      </c>
      <c r="AH12" s="19">
        <v>8.1213685457995094E-2</v>
      </c>
      <c r="AI12" s="19"/>
      <c r="AJ12" s="19">
        <v>3.7863192413160898E-2</v>
      </c>
      <c r="AK12" s="19">
        <v>4.5895779529250801E-2</v>
      </c>
      <c r="AL12" s="19">
        <v>3.31005308453605E-2</v>
      </c>
      <c r="AM12" s="19">
        <v>4.0622291085059298E-2</v>
      </c>
      <c r="AN12" s="19">
        <v>6.1619348084925203E-2</v>
      </c>
      <c r="AO12" s="19"/>
      <c r="AP12" s="19">
        <v>3.6462929667874198E-2</v>
      </c>
      <c r="AQ12" s="19">
        <v>4.6995119448957498E-2</v>
      </c>
      <c r="AR12" s="19">
        <v>3.06589309456054E-2</v>
      </c>
      <c r="AS12" s="19"/>
      <c r="AT12" s="19">
        <v>4.5544620896502401E-2</v>
      </c>
      <c r="AU12" s="19">
        <v>4.8070350767829097E-2</v>
      </c>
      <c r="AV12" s="19">
        <v>4.4867605671165399E-2</v>
      </c>
      <c r="AW12" s="19">
        <v>4.5091802304475202E-2</v>
      </c>
      <c r="AX12" s="19">
        <v>4.3341558716900597E-2</v>
      </c>
      <c r="AY12" s="19"/>
      <c r="AZ12" s="19">
        <v>8.2868207472477001E-2</v>
      </c>
      <c r="BA12" s="19">
        <v>0.10065276875628699</v>
      </c>
      <c r="BB12" s="19">
        <v>7.3806525811313903E-2</v>
      </c>
      <c r="BC12" s="19">
        <v>4.78820222005885E-2</v>
      </c>
      <c r="BD12" s="19">
        <v>3.9927299323205302E-2</v>
      </c>
      <c r="BE12" s="19">
        <v>4.5308897428516001E-2</v>
      </c>
      <c r="BF12" s="19">
        <v>6.9655941908178601E-2</v>
      </c>
      <c r="BG12" s="19">
        <v>1.3792575348665501E-2</v>
      </c>
      <c r="BH12" s="19">
        <v>3.9695679492227402E-2</v>
      </c>
      <c r="BI12" s="19">
        <v>3.32706453246049E-2</v>
      </c>
      <c r="BJ12" s="19">
        <v>3.17403583922772E-2</v>
      </c>
      <c r="BK12" s="19">
        <v>4.1969884791511501E-2</v>
      </c>
      <c r="BL12" s="19">
        <v>3.76839549514855E-2</v>
      </c>
      <c r="BM12" s="19">
        <v>2.91963462127455E-2</v>
      </c>
      <c r="BN12" s="19">
        <v>3.0417134824190301E-2</v>
      </c>
      <c r="BO12" s="19">
        <v>4.8807934142363597E-2</v>
      </c>
      <c r="BP12" s="19"/>
      <c r="BQ12" s="19">
        <v>3.3654386211957897E-2</v>
      </c>
      <c r="BR12" s="19">
        <v>4.6344366017429799E-2</v>
      </c>
    </row>
    <row r="13" spans="2:70" x14ac:dyDescent="0.35">
      <c r="B13" s="16"/>
    </row>
    <row r="14" spans="2:70" x14ac:dyDescent="0.35">
      <c r="B14" t="s">
        <v>98</v>
      </c>
    </row>
    <row r="15" spans="2:70" x14ac:dyDescent="0.35">
      <c r="B15" t="s">
        <v>99</v>
      </c>
    </row>
    <row r="17" spans="2:2" x14ac:dyDescent="0.35">
      <c r="B17" s="8" t="str">
        <f>HYPERLINK("#'Contents'!A1", "Return to Contents")</f>
        <v>Return to Contents</v>
      </c>
    </row>
  </sheetData>
  <mergeCells count="11">
    <mergeCell ref="BQ5:BR5"/>
    <mergeCell ref="D5:E5"/>
    <mergeCell ref="G5:L5"/>
    <mergeCell ref="N5:Q5"/>
    <mergeCell ref="S5:AD5"/>
    <mergeCell ref="AF5:AH5"/>
    <mergeCell ref="D2:BJ2"/>
    <mergeCell ref="AJ5:AN5"/>
    <mergeCell ref="AP5:AR5"/>
    <mergeCell ref="AT5:AX5"/>
    <mergeCell ref="AZ5:BO5"/>
  </mergeCells>
  <pageMargins left="0.7" right="0.7" top="0.75" bottom="0.75" header="0.3" footer="0.3"/>
  <pageSetup paperSize="9" orientation="portrait" horizontalDpi="300" verticalDpi="300"/>
  <drawing r:id="rId1"/>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B00-000000000000}">
  <dimension ref="B2:I16"/>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9" width="20.7265625" customWidth="1"/>
  </cols>
  <sheetData>
    <row r="2" spans="2:9" ht="40" customHeight="1" x14ac:dyDescent="0.35">
      <c r="D2" s="29" t="s">
        <v>401</v>
      </c>
      <c r="E2" s="26"/>
      <c r="F2" s="26"/>
      <c r="G2" s="26"/>
      <c r="H2" s="26"/>
      <c r="I2" s="26"/>
    </row>
    <row r="6" spans="2:9" ht="50.15" customHeight="1" x14ac:dyDescent="0.35">
      <c r="B6" s="20" t="s">
        <v>15</v>
      </c>
      <c r="C6" s="20" t="s">
        <v>393</v>
      </c>
      <c r="D6" s="20" t="s">
        <v>394</v>
      </c>
      <c r="E6" s="20" t="s">
        <v>395</v>
      </c>
      <c r="F6" s="20" t="s">
        <v>396</v>
      </c>
      <c r="G6" s="20" t="s">
        <v>397</v>
      </c>
      <c r="H6" s="20" t="s">
        <v>398</v>
      </c>
    </row>
    <row r="7" spans="2:9" ht="29" x14ac:dyDescent="0.35">
      <c r="B7" s="18" t="s">
        <v>399</v>
      </c>
      <c r="C7" s="17">
        <v>0.748322031008125</v>
      </c>
      <c r="D7" s="17">
        <v>0.130539984683579</v>
      </c>
      <c r="E7" s="17">
        <v>0.77681631595122103</v>
      </c>
      <c r="F7" s="17">
        <v>0.77765178272754298</v>
      </c>
      <c r="G7" s="17">
        <v>0.37916884044126598</v>
      </c>
      <c r="H7" s="17">
        <v>9.47158427702708E-2</v>
      </c>
    </row>
    <row r="8" spans="2:9" ht="29" x14ac:dyDescent="0.35">
      <c r="B8" s="18" t="s">
        <v>400</v>
      </c>
      <c r="C8" s="17">
        <v>0.114657829188403</v>
      </c>
      <c r="D8" s="17">
        <v>0.65593710088420298</v>
      </c>
      <c r="E8" s="17">
        <v>0.10066581924668901</v>
      </c>
      <c r="F8" s="17">
        <v>0.10364239467314899</v>
      </c>
      <c r="G8" s="17">
        <v>0.36393604988817901</v>
      </c>
      <c r="H8" s="17">
        <v>0.65768802453059505</v>
      </c>
    </row>
    <row r="9" spans="2:9" x14ac:dyDescent="0.35">
      <c r="B9" s="18" t="s">
        <v>129</v>
      </c>
      <c r="C9" s="17">
        <v>0.137020139803471</v>
      </c>
      <c r="D9" s="17">
        <v>0.21352291443221799</v>
      </c>
      <c r="E9" s="17">
        <v>0.12251786480209</v>
      </c>
      <c r="F9" s="17">
        <v>0.11870582259930799</v>
      </c>
      <c r="G9" s="17">
        <v>0.25689510967055501</v>
      </c>
      <c r="H9" s="17">
        <v>0.247596132699134</v>
      </c>
    </row>
    <row r="10" spans="2:9" x14ac:dyDescent="0.35">
      <c r="B10" s="16"/>
      <c r="C10" s="16"/>
      <c r="D10" s="16"/>
      <c r="E10" s="16"/>
      <c r="F10" s="16"/>
      <c r="G10" s="16"/>
      <c r="H10" s="16"/>
    </row>
    <row r="11" spans="2:9" x14ac:dyDescent="0.35">
      <c r="B11" t="s">
        <v>98</v>
      </c>
    </row>
    <row r="12" spans="2:9" x14ac:dyDescent="0.35">
      <c r="B12" t="s">
        <v>99</v>
      </c>
    </row>
    <row r="16" spans="2:9" x14ac:dyDescent="0.35">
      <c r="B16" s="8" t="str">
        <f>HYPERLINK("#'Contents'!A1", "Return to Contents")</f>
        <v>Return to Contents</v>
      </c>
    </row>
  </sheetData>
  <mergeCells count="1">
    <mergeCell ref="D2:I2"/>
  </mergeCells>
  <pageMargins left="0.7" right="0.7" top="0.75" bottom="0.75" header="0.3" footer="0.3"/>
  <pageSetup paperSize="9" orientation="portrait" horizontalDpi="300" verticalDpi="300"/>
  <drawing r:id="rId1"/>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C00-000000000000}">
  <dimension ref="B2:BR16"/>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67" width="10.7265625" customWidth="1"/>
    <col min="68" max="68" width="2.1796875" customWidth="1"/>
    <col min="69" max="70" width="10.7265625" customWidth="1"/>
    <col min="71" max="71" width="2.1796875" customWidth="1"/>
  </cols>
  <sheetData>
    <row r="2" spans="2:70" ht="40" customHeight="1" x14ac:dyDescent="0.35">
      <c r="D2" s="29" t="s">
        <v>402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row>
    <row r="5" spans="2:70" ht="30" customHeight="1" x14ac:dyDescent="0.35">
      <c r="B5" s="15"/>
      <c r="C5" s="15"/>
      <c r="D5" s="30" t="s">
        <v>74</v>
      </c>
      <c r="E5" s="30"/>
      <c r="F5" s="15"/>
      <c r="G5" s="30" t="s">
        <v>75</v>
      </c>
      <c r="H5" s="30"/>
      <c r="I5" s="30"/>
      <c r="J5" s="30"/>
      <c r="K5" s="30"/>
      <c r="L5" s="30"/>
      <c r="M5" s="15"/>
      <c r="N5" s="30" t="s">
        <v>76</v>
      </c>
      <c r="O5" s="30"/>
      <c r="P5" s="30"/>
      <c r="Q5" s="30"/>
      <c r="R5" s="15"/>
      <c r="S5" s="30" t="s">
        <v>77</v>
      </c>
      <c r="T5" s="30"/>
      <c r="U5" s="30"/>
      <c r="V5" s="30"/>
      <c r="W5" s="30"/>
      <c r="X5" s="30"/>
      <c r="Y5" s="30"/>
      <c r="Z5" s="30"/>
      <c r="AA5" s="30"/>
      <c r="AB5" s="30"/>
      <c r="AC5" s="30"/>
      <c r="AD5" s="30"/>
      <c r="AE5" s="15"/>
      <c r="AF5" s="30" t="s">
        <v>78</v>
      </c>
      <c r="AG5" s="30"/>
      <c r="AH5" s="30"/>
      <c r="AI5" s="15"/>
      <c r="AJ5" s="30" t="s">
        <v>79</v>
      </c>
      <c r="AK5" s="30"/>
      <c r="AL5" s="30"/>
      <c r="AM5" s="30"/>
      <c r="AN5" s="30"/>
      <c r="AO5" s="15"/>
      <c r="AP5" s="30" t="s">
        <v>80</v>
      </c>
      <c r="AQ5" s="30"/>
      <c r="AR5" s="30"/>
      <c r="AS5" s="15"/>
      <c r="AT5" s="30" t="s">
        <v>81</v>
      </c>
      <c r="AU5" s="30"/>
      <c r="AV5" s="30"/>
      <c r="AW5" s="30"/>
      <c r="AX5" s="30"/>
      <c r="AY5" s="15"/>
      <c r="AZ5" s="30" t="s">
        <v>82</v>
      </c>
      <c r="BA5" s="30"/>
      <c r="BB5" s="30"/>
      <c r="BC5" s="30"/>
      <c r="BD5" s="30"/>
      <c r="BE5" s="30"/>
      <c r="BF5" s="30"/>
      <c r="BG5" s="30"/>
      <c r="BH5" s="30"/>
      <c r="BI5" s="30"/>
      <c r="BJ5" s="30"/>
      <c r="BK5" s="30"/>
      <c r="BL5" s="30"/>
      <c r="BM5" s="30"/>
      <c r="BN5" s="30"/>
      <c r="BO5" s="30"/>
      <c r="BP5" s="15"/>
      <c r="BQ5" s="30" t="s">
        <v>83</v>
      </c>
      <c r="BR5" s="30"/>
    </row>
    <row r="6" spans="2:7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46</v>
      </c>
      <c r="AQ6" s="12" t="s">
        <v>47</v>
      </c>
      <c r="AR6" s="12" t="s">
        <v>50</v>
      </c>
      <c r="AT6" s="12" t="s">
        <v>51</v>
      </c>
      <c r="AU6" s="12" t="s">
        <v>52</v>
      </c>
      <c r="AV6" s="12" t="s">
        <v>53</v>
      </c>
      <c r="AW6" s="12" t="s">
        <v>54</v>
      </c>
      <c r="AX6" s="12" t="s">
        <v>55</v>
      </c>
      <c r="AZ6" s="12" t="s">
        <v>56</v>
      </c>
      <c r="BA6" s="12" t="s">
        <v>57</v>
      </c>
      <c r="BB6" s="12" t="s">
        <v>58</v>
      </c>
      <c r="BC6" s="12" t="s">
        <v>59</v>
      </c>
      <c r="BD6" s="12" t="s">
        <v>60</v>
      </c>
      <c r="BE6" s="12" t="s">
        <v>61</v>
      </c>
      <c r="BF6" s="12" t="s">
        <v>62</v>
      </c>
      <c r="BG6" s="12" t="s">
        <v>63</v>
      </c>
      <c r="BH6" s="12" t="s">
        <v>64</v>
      </c>
      <c r="BI6" s="12" t="s">
        <v>65</v>
      </c>
      <c r="BJ6" s="12" t="s">
        <v>66</v>
      </c>
      <c r="BK6" s="12" t="s">
        <v>67</v>
      </c>
      <c r="BL6" s="12" t="s">
        <v>68</v>
      </c>
      <c r="BM6" s="12" t="s">
        <v>69</v>
      </c>
      <c r="BN6" s="12" t="s">
        <v>70</v>
      </c>
      <c r="BO6" s="12" t="s">
        <v>71</v>
      </c>
      <c r="BQ6" s="12" t="s">
        <v>72</v>
      </c>
      <c r="BR6" s="12" t="s">
        <v>73</v>
      </c>
    </row>
    <row r="7" spans="2:70" ht="30" customHeight="1" x14ac:dyDescent="0.35">
      <c r="B7" s="10" t="s">
        <v>19</v>
      </c>
      <c r="C7" s="10">
        <v>4012</v>
      </c>
      <c r="D7" s="10">
        <v>1971</v>
      </c>
      <c r="E7" s="10">
        <v>2028</v>
      </c>
      <c r="F7" s="10"/>
      <c r="G7" s="10">
        <v>497</v>
      </c>
      <c r="H7" s="10">
        <v>704</v>
      </c>
      <c r="I7" s="10">
        <v>694</v>
      </c>
      <c r="J7" s="10">
        <v>693</v>
      </c>
      <c r="K7" s="10">
        <v>571</v>
      </c>
      <c r="L7" s="10">
        <v>853</v>
      </c>
      <c r="M7" s="10"/>
      <c r="N7" s="10">
        <v>1178</v>
      </c>
      <c r="O7" s="10">
        <v>1131</v>
      </c>
      <c r="P7" s="10">
        <v>781</v>
      </c>
      <c r="Q7" s="10">
        <v>909</v>
      </c>
      <c r="R7" s="10"/>
      <c r="S7" s="10">
        <v>563</v>
      </c>
      <c r="T7" s="10">
        <v>553</v>
      </c>
      <c r="U7" s="10">
        <v>314</v>
      </c>
      <c r="V7" s="10">
        <v>343</v>
      </c>
      <c r="W7" s="10">
        <v>293</v>
      </c>
      <c r="X7" s="10">
        <v>376</v>
      </c>
      <c r="Y7" s="10">
        <v>336</v>
      </c>
      <c r="Z7" s="10">
        <v>171</v>
      </c>
      <c r="AA7" s="10">
        <v>447</v>
      </c>
      <c r="AB7" s="10">
        <v>337</v>
      </c>
      <c r="AC7" s="10">
        <v>188</v>
      </c>
      <c r="AD7" s="10">
        <v>91</v>
      </c>
      <c r="AE7" s="10"/>
      <c r="AF7" s="10">
        <v>1421</v>
      </c>
      <c r="AG7" s="10">
        <v>1665</v>
      </c>
      <c r="AH7" s="10">
        <v>577</v>
      </c>
      <c r="AI7" s="10"/>
      <c r="AJ7" s="10">
        <v>1433</v>
      </c>
      <c r="AK7" s="10">
        <v>1082</v>
      </c>
      <c r="AL7" s="10">
        <v>299</v>
      </c>
      <c r="AM7" s="10">
        <v>42</v>
      </c>
      <c r="AN7" s="10">
        <v>541</v>
      </c>
      <c r="AO7" s="10"/>
      <c r="AP7" s="10">
        <v>878</v>
      </c>
      <c r="AQ7" s="10">
        <v>1369</v>
      </c>
      <c r="AR7" s="10">
        <v>264</v>
      </c>
      <c r="AS7" s="10"/>
      <c r="AT7" s="10">
        <v>929</v>
      </c>
      <c r="AU7" s="10">
        <v>932</v>
      </c>
      <c r="AV7" s="10">
        <v>1096</v>
      </c>
      <c r="AW7" s="10">
        <v>455</v>
      </c>
      <c r="AX7" s="10">
        <v>62</v>
      </c>
      <c r="AY7" s="10"/>
      <c r="AZ7" s="10">
        <v>33</v>
      </c>
      <c r="BA7" s="10">
        <v>185</v>
      </c>
      <c r="BB7" s="10">
        <v>256</v>
      </c>
      <c r="BC7" s="10">
        <v>269</v>
      </c>
      <c r="BD7" s="10">
        <v>403</v>
      </c>
      <c r="BE7" s="10">
        <v>436</v>
      </c>
      <c r="BF7" s="10">
        <v>391</v>
      </c>
      <c r="BG7" s="10">
        <v>312</v>
      </c>
      <c r="BH7" s="10">
        <v>253</v>
      </c>
      <c r="BI7" s="10">
        <v>211</v>
      </c>
      <c r="BJ7" s="10">
        <v>336</v>
      </c>
      <c r="BK7" s="10">
        <v>187</v>
      </c>
      <c r="BL7" s="10">
        <v>180</v>
      </c>
      <c r="BM7" s="10">
        <v>103</v>
      </c>
      <c r="BN7" s="10">
        <v>95</v>
      </c>
      <c r="BO7" s="10">
        <v>161</v>
      </c>
      <c r="BP7" s="10"/>
      <c r="BQ7" s="10">
        <v>1235</v>
      </c>
      <c r="BR7" s="10">
        <v>2665</v>
      </c>
    </row>
    <row r="8" spans="2:70" ht="30" customHeight="1" x14ac:dyDescent="0.35">
      <c r="B8" s="11" t="s">
        <v>20</v>
      </c>
      <c r="C8" s="11">
        <v>4012</v>
      </c>
      <c r="D8" s="11">
        <v>1975</v>
      </c>
      <c r="E8" s="11">
        <v>2024</v>
      </c>
      <c r="F8" s="11"/>
      <c r="G8" s="11">
        <v>558</v>
      </c>
      <c r="H8" s="11">
        <v>682</v>
      </c>
      <c r="I8" s="11">
        <v>685</v>
      </c>
      <c r="J8" s="11">
        <v>686</v>
      </c>
      <c r="K8" s="11">
        <v>562</v>
      </c>
      <c r="L8" s="11">
        <v>839</v>
      </c>
      <c r="M8" s="11"/>
      <c r="N8" s="11">
        <v>1080</v>
      </c>
      <c r="O8" s="11">
        <v>1039</v>
      </c>
      <c r="P8" s="11">
        <v>880</v>
      </c>
      <c r="Q8" s="11">
        <v>1000</v>
      </c>
      <c r="R8" s="11"/>
      <c r="S8" s="11">
        <v>562</v>
      </c>
      <c r="T8" s="11">
        <v>522</v>
      </c>
      <c r="U8" s="11">
        <v>321</v>
      </c>
      <c r="V8" s="11">
        <v>361</v>
      </c>
      <c r="W8" s="11">
        <v>281</v>
      </c>
      <c r="X8" s="11">
        <v>361</v>
      </c>
      <c r="Y8" s="11">
        <v>321</v>
      </c>
      <c r="Z8" s="11">
        <v>160</v>
      </c>
      <c r="AA8" s="11">
        <v>441</v>
      </c>
      <c r="AB8" s="11">
        <v>361</v>
      </c>
      <c r="AC8" s="11">
        <v>201</v>
      </c>
      <c r="AD8" s="11">
        <v>120</v>
      </c>
      <c r="AE8" s="11"/>
      <c r="AF8" s="11">
        <v>1410</v>
      </c>
      <c r="AG8" s="11">
        <v>1629</v>
      </c>
      <c r="AH8" s="11">
        <v>599</v>
      </c>
      <c r="AI8" s="11"/>
      <c r="AJ8" s="11">
        <v>1397</v>
      </c>
      <c r="AK8" s="11">
        <v>1071</v>
      </c>
      <c r="AL8" s="11">
        <v>288</v>
      </c>
      <c r="AM8" s="11">
        <v>45</v>
      </c>
      <c r="AN8" s="11">
        <v>558</v>
      </c>
      <c r="AO8" s="11"/>
      <c r="AP8" s="11">
        <v>856</v>
      </c>
      <c r="AQ8" s="11">
        <v>1358</v>
      </c>
      <c r="AR8" s="11">
        <v>259</v>
      </c>
      <c r="AS8" s="11"/>
      <c r="AT8" s="11">
        <v>961</v>
      </c>
      <c r="AU8" s="11">
        <v>958</v>
      </c>
      <c r="AV8" s="11">
        <v>1056</v>
      </c>
      <c r="AW8" s="11">
        <v>434</v>
      </c>
      <c r="AX8" s="11">
        <v>55</v>
      </c>
      <c r="AY8" s="11"/>
      <c r="AZ8" s="11">
        <v>33</v>
      </c>
      <c r="BA8" s="11">
        <v>186</v>
      </c>
      <c r="BB8" s="11">
        <v>267</v>
      </c>
      <c r="BC8" s="11">
        <v>280</v>
      </c>
      <c r="BD8" s="11">
        <v>416</v>
      </c>
      <c r="BE8" s="11">
        <v>443</v>
      </c>
      <c r="BF8" s="11">
        <v>394</v>
      </c>
      <c r="BG8" s="11">
        <v>314</v>
      </c>
      <c r="BH8" s="11">
        <v>257</v>
      </c>
      <c r="BI8" s="11">
        <v>206</v>
      </c>
      <c r="BJ8" s="11">
        <v>329</v>
      </c>
      <c r="BK8" s="11">
        <v>179</v>
      </c>
      <c r="BL8" s="11">
        <v>174</v>
      </c>
      <c r="BM8" s="11">
        <v>97</v>
      </c>
      <c r="BN8" s="11">
        <v>87</v>
      </c>
      <c r="BO8" s="11">
        <v>148</v>
      </c>
      <c r="BP8" s="11"/>
      <c r="BQ8" s="11">
        <v>1209</v>
      </c>
      <c r="BR8" s="11">
        <v>2688</v>
      </c>
    </row>
    <row r="9" spans="2:70" ht="29" x14ac:dyDescent="0.35">
      <c r="B9" s="18" t="s">
        <v>399</v>
      </c>
      <c r="C9" s="17">
        <v>0.748322031008125</v>
      </c>
      <c r="D9" s="17">
        <v>0.70589103436156897</v>
      </c>
      <c r="E9" s="17">
        <v>0.79069904289875004</v>
      </c>
      <c r="F9" s="17"/>
      <c r="G9" s="17">
        <v>0.56677619137933899</v>
      </c>
      <c r="H9" s="17">
        <v>0.66369039252603901</v>
      </c>
      <c r="I9" s="17">
        <v>0.75690518458029199</v>
      </c>
      <c r="J9" s="17">
        <v>0.77857704246520099</v>
      </c>
      <c r="K9" s="17">
        <v>0.81446949742598795</v>
      </c>
      <c r="L9" s="17">
        <v>0.86193972543785502</v>
      </c>
      <c r="M9" s="17"/>
      <c r="N9" s="17">
        <v>0.812588525510056</v>
      </c>
      <c r="O9" s="17">
        <v>0.74309979434778295</v>
      </c>
      <c r="P9" s="17">
        <v>0.68850585091633898</v>
      </c>
      <c r="Q9" s="17">
        <v>0.73897306380318795</v>
      </c>
      <c r="R9" s="17"/>
      <c r="S9" s="17">
        <v>0.71762094397744103</v>
      </c>
      <c r="T9" s="17">
        <v>0.74579553167685197</v>
      </c>
      <c r="U9" s="17">
        <v>0.80846583403571104</v>
      </c>
      <c r="V9" s="17">
        <v>0.78563775795205104</v>
      </c>
      <c r="W9" s="17">
        <v>0.73110627694089103</v>
      </c>
      <c r="X9" s="17">
        <v>0.73034759289946605</v>
      </c>
      <c r="Y9" s="17">
        <v>0.75208056458068995</v>
      </c>
      <c r="Z9" s="17">
        <v>0.69824887943619396</v>
      </c>
      <c r="AA9" s="17">
        <v>0.77516692166471102</v>
      </c>
      <c r="AB9" s="17">
        <v>0.74247399686353499</v>
      </c>
      <c r="AC9" s="17">
        <v>0.74793615606414499</v>
      </c>
      <c r="AD9" s="17">
        <v>0.700621906887685</v>
      </c>
      <c r="AE9" s="17"/>
      <c r="AF9" s="17">
        <v>0.78569848074106996</v>
      </c>
      <c r="AG9" s="17">
        <v>0.77442123101988103</v>
      </c>
      <c r="AH9" s="17">
        <v>0.645777809379944</v>
      </c>
      <c r="AI9" s="17"/>
      <c r="AJ9" s="17">
        <v>0.80013742227578999</v>
      </c>
      <c r="AK9" s="17">
        <v>0.70537802856800602</v>
      </c>
      <c r="AL9" s="17">
        <v>0.82143893071274199</v>
      </c>
      <c r="AM9" s="17">
        <v>0.75476476780712698</v>
      </c>
      <c r="AN9" s="17">
        <v>0.69316405356161304</v>
      </c>
      <c r="AO9" s="17"/>
      <c r="AP9" s="17">
        <v>0.76799960634725095</v>
      </c>
      <c r="AQ9" s="17">
        <v>0.74035353612048505</v>
      </c>
      <c r="AR9" s="17">
        <v>0.814087532336502</v>
      </c>
      <c r="AS9" s="17"/>
      <c r="AT9" s="17">
        <v>0.74360999288077101</v>
      </c>
      <c r="AU9" s="17">
        <v>0.70424657167768401</v>
      </c>
      <c r="AV9" s="17">
        <v>0.78307540591105296</v>
      </c>
      <c r="AW9" s="17">
        <v>0.77702649616312303</v>
      </c>
      <c r="AX9" s="17">
        <v>0.67056863368246999</v>
      </c>
      <c r="AY9" s="17"/>
      <c r="AZ9" s="17">
        <v>0.52070154493631204</v>
      </c>
      <c r="BA9" s="17">
        <v>0.66321281081069505</v>
      </c>
      <c r="BB9" s="17">
        <v>0.74257156926687296</v>
      </c>
      <c r="BC9" s="17">
        <v>0.75864845408614701</v>
      </c>
      <c r="BD9" s="17">
        <v>0.73647739897908604</v>
      </c>
      <c r="BE9" s="17">
        <v>0.71852239273975504</v>
      </c>
      <c r="BF9" s="17">
        <v>0.73823067364943595</v>
      </c>
      <c r="BG9" s="17">
        <v>0.79370434159490599</v>
      </c>
      <c r="BH9" s="17">
        <v>0.78023565720481902</v>
      </c>
      <c r="BI9" s="17">
        <v>0.74763464330768203</v>
      </c>
      <c r="BJ9" s="17">
        <v>0.76993083086682701</v>
      </c>
      <c r="BK9" s="17">
        <v>0.81392644229192401</v>
      </c>
      <c r="BL9" s="17">
        <v>0.74134948661869005</v>
      </c>
      <c r="BM9" s="17">
        <v>0.80311735306398202</v>
      </c>
      <c r="BN9" s="17">
        <v>0.80464270121554504</v>
      </c>
      <c r="BO9" s="17">
        <v>0.70011153002629301</v>
      </c>
      <c r="BP9" s="17"/>
      <c r="BQ9" s="17">
        <v>0.83951264871494302</v>
      </c>
      <c r="BR9" s="17">
        <v>0.71111678951131196</v>
      </c>
    </row>
    <row r="10" spans="2:70" ht="29" x14ac:dyDescent="0.35">
      <c r="B10" s="18" t="s">
        <v>400</v>
      </c>
      <c r="C10" s="17">
        <v>0.114657829188403</v>
      </c>
      <c r="D10" s="17">
        <v>0.13778881840088</v>
      </c>
      <c r="E10" s="17">
        <v>9.1679149804184498E-2</v>
      </c>
      <c r="F10" s="17"/>
      <c r="G10" s="17">
        <v>0.23832485862101799</v>
      </c>
      <c r="H10" s="17">
        <v>0.18372421411787601</v>
      </c>
      <c r="I10" s="17">
        <v>9.1949645657429996E-2</v>
      </c>
      <c r="J10" s="17">
        <v>8.2072718453759796E-2</v>
      </c>
      <c r="K10" s="17">
        <v>6.2827892343769107E-2</v>
      </c>
      <c r="L10" s="17">
        <v>5.6081381495397403E-2</v>
      </c>
      <c r="M10" s="17"/>
      <c r="N10" s="17">
        <v>9.8381637088850005E-2</v>
      </c>
      <c r="O10" s="17">
        <v>0.104945646031011</v>
      </c>
      <c r="P10" s="17">
        <v>0.14785492521304899</v>
      </c>
      <c r="Q10" s="17">
        <v>0.11330070292583801</v>
      </c>
      <c r="R10" s="17"/>
      <c r="S10" s="17">
        <v>0.14733287728347999</v>
      </c>
      <c r="T10" s="17">
        <v>9.5067458556045301E-2</v>
      </c>
      <c r="U10" s="17">
        <v>7.0062278859813296E-2</v>
      </c>
      <c r="V10" s="17">
        <v>8.5295209263840904E-2</v>
      </c>
      <c r="W10" s="17">
        <v>0.12039724072069501</v>
      </c>
      <c r="X10" s="17">
        <v>0.121498707593201</v>
      </c>
      <c r="Y10" s="17">
        <v>0.112076357376712</v>
      </c>
      <c r="Z10" s="17">
        <v>0.17468351467004001</v>
      </c>
      <c r="AA10" s="17">
        <v>0.115473862923784</v>
      </c>
      <c r="AB10" s="17">
        <v>0.123365202644647</v>
      </c>
      <c r="AC10" s="17">
        <v>0.114699444947768</v>
      </c>
      <c r="AD10" s="17">
        <v>0.11806939860582701</v>
      </c>
      <c r="AE10" s="17"/>
      <c r="AF10" s="17">
        <v>8.8691079465988407E-2</v>
      </c>
      <c r="AG10" s="17">
        <v>0.12070204632799</v>
      </c>
      <c r="AH10" s="17">
        <v>0.13313110168401901</v>
      </c>
      <c r="AI10" s="17"/>
      <c r="AJ10" s="17">
        <v>8.8344977779509198E-2</v>
      </c>
      <c r="AK10" s="17">
        <v>0.15400047230474501</v>
      </c>
      <c r="AL10" s="17">
        <v>0.101620737223862</v>
      </c>
      <c r="AM10" s="17">
        <v>0.12897985058814701</v>
      </c>
      <c r="AN10" s="17">
        <v>0.10096899818098801</v>
      </c>
      <c r="AO10" s="17"/>
      <c r="AP10" s="17">
        <v>0.117071408908479</v>
      </c>
      <c r="AQ10" s="17">
        <v>0.13796859259157401</v>
      </c>
      <c r="AR10" s="17">
        <v>0.114582854264483</v>
      </c>
      <c r="AS10" s="17"/>
      <c r="AT10" s="17">
        <v>9.9464694383698093E-2</v>
      </c>
      <c r="AU10" s="17">
        <v>0.12994098002722199</v>
      </c>
      <c r="AV10" s="17">
        <v>0.109673751100983</v>
      </c>
      <c r="AW10" s="17">
        <v>0.12861002857246101</v>
      </c>
      <c r="AX10" s="17">
        <v>0.15553563051774799</v>
      </c>
      <c r="AY10" s="17"/>
      <c r="AZ10" s="17">
        <v>0.21507355854372601</v>
      </c>
      <c r="BA10" s="17">
        <v>0.15669302390301801</v>
      </c>
      <c r="BB10" s="17">
        <v>0.108434398329793</v>
      </c>
      <c r="BC10" s="17">
        <v>0.112739938731718</v>
      </c>
      <c r="BD10" s="17">
        <v>0.11943055229334799</v>
      </c>
      <c r="BE10" s="17">
        <v>0.132913850984512</v>
      </c>
      <c r="BF10" s="17">
        <v>0.13476968301242001</v>
      </c>
      <c r="BG10" s="17">
        <v>9.1072680823368293E-2</v>
      </c>
      <c r="BH10" s="17">
        <v>8.2790095156044699E-2</v>
      </c>
      <c r="BI10" s="17">
        <v>0.13088633106147299</v>
      </c>
      <c r="BJ10" s="17">
        <v>0.10119860623529101</v>
      </c>
      <c r="BK10" s="17">
        <v>7.8566856212237496E-2</v>
      </c>
      <c r="BL10" s="17">
        <v>0.13295238817973801</v>
      </c>
      <c r="BM10" s="17">
        <v>0.12089647968948999</v>
      </c>
      <c r="BN10" s="17">
        <v>9.3701930967277899E-2</v>
      </c>
      <c r="BO10" s="17">
        <v>0.158244590563825</v>
      </c>
      <c r="BP10" s="17"/>
      <c r="BQ10" s="17">
        <v>0.12560712940492599</v>
      </c>
      <c r="BR10" s="17">
        <v>0.11164034077780099</v>
      </c>
    </row>
    <row r="11" spans="2:70" x14ac:dyDescent="0.35">
      <c r="B11" s="18" t="s">
        <v>129</v>
      </c>
      <c r="C11" s="19">
        <v>0.137020139803471</v>
      </c>
      <c r="D11" s="19">
        <v>0.156320147237551</v>
      </c>
      <c r="E11" s="19">
        <v>0.11762180729706601</v>
      </c>
      <c r="F11" s="19"/>
      <c r="G11" s="19">
        <v>0.194898949999643</v>
      </c>
      <c r="H11" s="19">
        <v>0.15258539335608601</v>
      </c>
      <c r="I11" s="19">
        <v>0.15114516976227799</v>
      </c>
      <c r="J11" s="19">
        <v>0.13935023908103999</v>
      </c>
      <c r="K11" s="19">
        <v>0.12270261023024299</v>
      </c>
      <c r="L11" s="19">
        <v>8.1978893066747105E-2</v>
      </c>
      <c r="M11" s="19"/>
      <c r="N11" s="19">
        <v>8.9029837401093603E-2</v>
      </c>
      <c r="O11" s="19">
        <v>0.15195455962120599</v>
      </c>
      <c r="P11" s="19">
        <v>0.163639223870612</v>
      </c>
      <c r="Q11" s="19">
        <v>0.14772623327097401</v>
      </c>
      <c r="R11" s="19"/>
      <c r="S11" s="19">
        <v>0.13504617873907901</v>
      </c>
      <c r="T11" s="19">
        <v>0.15913700976710299</v>
      </c>
      <c r="U11" s="19">
        <v>0.121471887104475</v>
      </c>
      <c r="V11" s="19">
        <v>0.129067032784108</v>
      </c>
      <c r="W11" s="19">
        <v>0.148496482338414</v>
      </c>
      <c r="X11" s="19">
        <v>0.14815369950733401</v>
      </c>
      <c r="Y11" s="19">
        <v>0.13584307804259699</v>
      </c>
      <c r="Z11" s="19">
        <v>0.12706760589376601</v>
      </c>
      <c r="AA11" s="19">
        <v>0.10935921541150501</v>
      </c>
      <c r="AB11" s="19">
        <v>0.134160800491818</v>
      </c>
      <c r="AC11" s="19">
        <v>0.137364398988087</v>
      </c>
      <c r="AD11" s="19">
        <v>0.18130869450648801</v>
      </c>
      <c r="AE11" s="19"/>
      <c r="AF11" s="19">
        <v>0.12561043979294201</v>
      </c>
      <c r="AG11" s="19">
        <v>0.104876722652129</v>
      </c>
      <c r="AH11" s="19">
        <v>0.22109108893603699</v>
      </c>
      <c r="AI11" s="19"/>
      <c r="AJ11" s="19">
        <v>0.11151759994470101</v>
      </c>
      <c r="AK11" s="19">
        <v>0.140621499127249</v>
      </c>
      <c r="AL11" s="19">
        <v>7.6940332063395706E-2</v>
      </c>
      <c r="AM11" s="19">
        <v>0.116255381604726</v>
      </c>
      <c r="AN11" s="19">
        <v>0.20586694825739901</v>
      </c>
      <c r="AO11" s="19"/>
      <c r="AP11" s="19">
        <v>0.11492898474427</v>
      </c>
      <c r="AQ11" s="19">
        <v>0.121677871287941</v>
      </c>
      <c r="AR11" s="19">
        <v>7.1329613399014696E-2</v>
      </c>
      <c r="AS11" s="19"/>
      <c r="AT11" s="19">
        <v>0.15692531273553101</v>
      </c>
      <c r="AU11" s="19">
        <v>0.16581244829509401</v>
      </c>
      <c r="AV11" s="19">
        <v>0.107250842987964</v>
      </c>
      <c r="AW11" s="19">
        <v>9.43634752644152E-2</v>
      </c>
      <c r="AX11" s="19">
        <v>0.17389573579978199</v>
      </c>
      <c r="AY11" s="19"/>
      <c r="AZ11" s="19">
        <v>0.264224896519962</v>
      </c>
      <c r="BA11" s="19">
        <v>0.18009416528628699</v>
      </c>
      <c r="BB11" s="19">
        <v>0.148994032403334</v>
      </c>
      <c r="BC11" s="19">
        <v>0.12861160718213499</v>
      </c>
      <c r="BD11" s="19">
        <v>0.14409204872756601</v>
      </c>
      <c r="BE11" s="19">
        <v>0.14856375627573301</v>
      </c>
      <c r="BF11" s="19">
        <v>0.12699964333814401</v>
      </c>
      <c r="BG11" s="19">
        <v>0.11522297758172501</v>
      </c>
      <c r="BH11" s="19">
        <v>0.13697424763913599</v>
      </c>
      <c r="BI11" s="19">
        <v>0.12147902563084501</v>
      </c>
      <c r="BJ11" s="19">
        <v>0.12887056289788201</v>
      </c>
      <c r="BK11" s="19">
        <v>0.107506701495839</v>
      </c>
      <c r="BL11" s="19">
        <v>0.125698125201572</v>
      </c>
      <c r="BM11" s="19">
        <v>7.5986167246527805E-2</v>
      </c>
      <c r="BN11" s="19">
        <v>0.101655367817177</v>
      </c>
      <c r="BO11" s="19">
        <v>0.14164387940988199</v>
      </c>
      <c r="BP11" s="19"/>
      <c r="BQ11" s="19">
        <v>3.4880221880131297E-2</v>
      </c>
      <c r="BR11" s="19">
        <v>0.17724286971088801</v>
      </c>
    </row>
    <row r="12" spans="2:70" x14ac:dyDescent="0.35">
      <c r="B12" s="16"/>
    </row>
    <row r="13" spans="2:70" x14ac:dyDescent="0.35">
      <c r="B13" t="s">
        <v>98</v>
      </c>
    </row>
    <row r="14" spans="2:70" x14ac:dyDescent="0.35">
      <c r="B14" t="s">
        <v>99</v>
      </c>
    </row>
    <row r="16" spans="2:70" x14ac:dyDescent="0.35">
      <c r="B16" s="8" t="str">
        <f>HYPERLINK("#'Contents'!A1", "Return to Contents")</f>
        <v>Return to Contents</v>
      </c>
    </row>
  </sheetData>
  <mergeCells count="11">
    <mergeCell ref="BQ5:BR5"/>
    <mergeCell ref="D5:E5"/>
    <mergeCell ref="G5:L5"/>
    <mergeCell ref="N5:Q5"/>
    <mergeCell ref="S5:AD5"/>
    <mergeCell ref="AF5:AH5"/>
    <mergeCell ref="D2:BJ2"/>
    <mergeCell ref="AJ5:AN5"/>
    <mergeCell ref="AP5:AR5"/>
    <mergeCell ref="AT5:AX5"/>
    <mergeCell ref="AZ5:BO5"/>
  </mergeCells>
  <pageMargins left="0.7" right="0.7" top="0.75" bottom="0.75" header="0.3" footer="0.3"/>
  <pageSetup paperSize="9" orientation="portrait" horizontalDpi="300" verticalDpi="300"/>
  <drawing r:id="rId1"/>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D00-000000000000}">
  <dimension ref="B2:BR16"/>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67" width="10.7265625" customWidth="1"/>
    <col min="68" max="68" width="2.1796875" customWidth="1"/>
    <col min="69" max="70" width="10.7265625" customWidth="1"/>
    <col min="71" max="71" width="2.1796875" customWidth="1"/>
  </cols>
  <sheetData>
    <row r="2" spans="2:70" ht="40" customHeight="1" x14ac:dyDescent="0.35">
      <c r="D2" s="29" t="s">
        <v>403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row>
    <row r="5" spans="2:70" ht="30" customHeight="1" x14ac:dyDescent="0.35">
      <c r="B5" s="15"/>
      <c r="C5" s="15"/>
      <c r="D5" s="30" t="s">
        <v>74</v>
      </c>
      <c r="E5" s="30"/>
      <c r="F5" s="15"/>
      <c r="G5" s="30" t="s">
        <v>75</v>
      </c>
      <c r="H5" s="30"/>
      <c r="I5" s="30"/>
      <c r="J5" s="30"/>
      <c r="K5" s="30"/>
      <c r="L5" s="30"/>
      <c r="M5" s="15"/>
      <c r="N5" s="30" t="s">
        <v>76</v>
      </c>
      <c r="O5" s="30"/>
      <c r="P5" s="30"/>
      <c r="Q5" s="30"/>
      <c r="R5" s="15"/>
      <c r="S5" s="30" t="s">
        <v>77</v>
      </c>
      <c r="T5" s="30"/>
      <c r="U5" s="30"/>
      <c r="V5" s="30"/>
      <c r="W5" s="30"/>
      <c r="X5" s="30"/>
      <c r="Y5" s="30"/>
      <c r="Z5" s="30"/>
      <c r="AA5" s="30"/>
      <c r="AB5" s="30"/>
      <c r="AC5" s="30"/>
      <c r="AD5" s="30"/>
      <c r="AE5" s="15"/>
      <c r="AF5" s="30" t="s">
        <v>78</v>
      </c>
      <c r="AG5" s="30"/>
      <c r="AH5" s="30"/>
      <c r="AI5" s="15"/>
      <c r="AJ5" s="30" t="s">
        <v>79</v>
      </c>
      <c r="AK5" s="30"/>
      <c r="AL5" s="30"/>
      <c r="AM5" s="30"/>
      <c r="AN5" s="30"/>
      <c r="AO5" s="15"/>
      <c r="AP5" s="30" t="s">
        <v>80</v>
      </c>
      <c r="AQ5" s="30"/>
      <c r="AR5" s="30"/>
      <c r="AS5" s="15"/>
      <c r="AT5" s="30" t="s">
        <v>81</v>
      </c>
      <c r="AU5" s="30"/>
      <c r="AV5" s="30"/>
      <c r="AW5" s="30"/>
      <c r="AX5" s="30"/>
      <c r="AY5" s="15"/>
      <c r="AZ5" s="30" t="s">
        <v>82</v>
      </c>
      <c r="BA5" s="30"/>
      <c r="BB5" s="30"/>
      <c r="BC5" s="30"/>
      <c r="BD5" s="30"/>
      <c r="BE5" s="30"/>
      <c r="BF5" s="30"/>
      <c r="BG5" s="30"/>
      <c r="BH5" s="30"/>
      <c r="BI5" s="30"/>
      <c r="BJ5" s="30"/>
      <c r="BK5" s="30"/>
      <c r="BL5" s="30"/>
      <c r="BM5" s="30"/>
      <c r="BN5" s="30"/>
      <c r="BO5" s="30"/>
      <c r="BP5" s="15"/>
      <c r="BQ5" s="30" t="s">
        <v>83</v>
      </c>
      <c r="BR5" s="30"/>
    </row>
    <row r="6" spans="2:7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46</v>
      </c>
      <c r="AQ6" s="12" t="s">
        <v>47</v>
      </c>
      <c r="AR6" s="12" t="s">
        <v>50</v>
      </c>
      <c r="AT6" s="12" t="s">
        <v>51</v>
      </c>
      <c r="AU6" s="12" t="s">
        <v>52</v>
      </c>
      <c r="AV6" s="12" t="s">
        <v>53</v>
      </c>
      <c r="AW6" s="12" t="s">
        <v>54</v>
      </c>
      <c r="AX6" s="12" t="s">
        <v>55</v>
      </c>
      <c r="AZ6" s="12" t="s">
        <v>56</v>
      </c>
      <c r="BA6" s="12" t="s">
        <v>57</v>
      </c>
      <c r="BB6" s="12" t="s">
        <v>58</v>
      </c>
      <c r="BC6" s="12" t="s">
        <v>59</v>
      </c>
      <c r="BD6" s="12" t="s">
        <v>60</v>
      </c>
      <c r="BE6" s="12" t="s">
        <v>61</v>
      </c>
      <c r="BF6" s="12" t="s">
        <v>62</v>
      </c>
      <c r="BG6" s="12" t="s">
        <v>63</v>
      </c>
      <c r="BH6" s="12" t="s">
        <v>64</v>
      </c>
      <c r="BI6" s="12" t="s">
        <v>65</v>
      </c>
      <c r="BJ6" s="12" t="s">
        <v>66</v>
      </c>
      <c r="BK6" s="12" t="s">
        <v>67</v>
      </c>
      <c r="BL6" s="12" t="s">
        <v>68</v>
      </c>
      <c r="BM6" s="12" t="s">
        <v>69</v>
      </c>
      <c r="BN6" s="12" t="s">
        <v>70</v>
      </c>
      <c r="BO6" s="12" t="s">
        <v>71</v>
      </c>
      <c r="BQ6" s="12" t="s">
        <v>72</v>
      </c>
      <c r="BR6" s="12" t="s">
        <v>73</v>
      </c>
    </row>
    <row r="7" spans="2:70" ht="30" customHeight="1" x14ac:dyDescent="0.35">
      <c r="B7" s="10" t="s">
        <v>19</v>
      </c>
      <c r="C7" s="10">
        <v>4012</v>
      </c>
      <c r="D7" s="10">
        <v>1971</v>
      </c>
      <c r="E7" s="10">
        <v>2028</v>
      </c>
      <c r="F7" s="10"/>
      <c r="G7" s="10">
        <v>497</v>
      </c>
      <c r="H7" s="10">
        <v>704</v>
      </c>
      <c r="I7" s="10">
        <v>694</v>
      </c>
      <c r="J7" s="10">
        <v>693</v>
      </c>
      <c r="K7" s="10">
        <v>571</v>
      </c>
      <c r="L7" s="10">
        <v>853</v>
      </c>
      <c r="M7" s="10"/>
      <c r="N7" s="10">
        <v>1178</v>
      </c>
      <c r="O7" s="10">
        <v>1131</v>
      </c>
      <c r="P7" s="10">
        <v>781</v>
      </c>
      <c r="Q7" s="10">
        <v>909</v>
      </c>
      <c r="R7" s="10"/>
      <c r="S7" s="10">
        <v>563</v>
      </c>
      <c r="T7" s="10">
        <v>553</v>
      </c>
      <c r="U7" s="10">
        <v>314</v>
      </c>
      <c r="V7" s="10">
        <v>343</v>
      </c>
      <c r="W7" s="10">
        <v>293</v>
      </c>
      <c r="X7" s="10">
        <v>376</v>
      </c>
      <c r="Y7" s="10">
        <v>336</v>
      </c>
      <c r="Z7" s="10">
        <v>171</v>
      </c>
      <c r="AA7" s="10">
        <v>447</v>
      </c>
      <c r="AB7" s="10">
        <v>337</v>
      </c>
      <c r="AC7" s="10">
        <v>188</v>
      </c>
      <c r="AD7" s="10">
        <v>91</v>
      </c>
      <c r="AE7" s="10"/>
      <c r="AF7" s="10">
        <v>1421</v>
      </c>
      <c r="AG7" s="10">
        <v>1665</v>
      </c>
      <c r="AH7" s="10">
        <v>577</v>
      </c>
      <c r="AI7" s="10"/>
      <c r="AJ7" s="10">
        <v>1433</v>
      </c>
      <c r="AK7" s="10">
        <v>1082</v>
      </c>
      <c r="AL7" s="10">
        <v>299</v>
      </c>
      <c r="AM7" s="10">
        <v>42</v>
      </c>
      <c r="AN7" s="10">
        <v>541</v>
      </c>
      <c r="AO7" s="10"/>
      <c r="AP7" s="10">
        <v>878</v>
      </c>
      <c r="AQ7" s="10">
        <v>1369</v>
      </c>
      <c r="AR7" s="10">
        <v>264</v>
      </c>
      <c r="AS7" s="10"/>
      <c r="AT7" s="10">
        <v>929</v>
      </c>
      <c r="AU7" s="10">
        <v>932</v>
      </c>
      <c r="AV7" s="10">
        <v>1096</v>
      </c>
      <c r="AW7" s="10">
        <v>455</v>
      </c>
      <c r="AX7" s="10">
        <v>62</v>
      </c>
      <c r="AY7" s="10"/>
      <c r="AZ7" s="10">
        <v>33</v>
      </c>
      <c r="BA7" s="10">
        <v>185</v>
      </c>
      <c r="BB7" s="10">
        <v>256</v>
      </c>
      <c r="BC7" s="10">
        <v>269</v>
      </c>
      <c r="BD7" s="10">
        <v>403</v>
      </c>
      <c r="BE7" s="10">
        <v>436</v>
      </c>
      <c r="BF7" s="10">
        <v>391</v>
      </c>
      <c r="BG7" s="10">
        <v>312</v>
      </c>
      <c r="BH7" s="10">
        <v>253</v>
      </c>
      <c r="BI7" s="10">
        <v>211</v>
      </c>
      <c r="BJ7" s="10">
        <v>336</v>
      </c>
      <c r="BK7" s="10">
        <v>187</v>
      </c>
      <c r="BL7" s="10">
        <v>180</v>
      </c>
      <c r="BM7" s="10">
        <v>103</v>
      </c>
      <c r="BN7" s="10">
        <v>95</v>
      </c>
      <c r="BO7" s="10">
        <v>161</v>
      </c>
      <c r="BP7" s="10"/>
      <c r="BQ7" s="10">
        <v>1235</v>
      </c>
      <c r="BR7" s="10">
        <v>2665</v>
      </c>
    </row>
    <row r="8" spans="2:70" ht="30" customHeight="1" x14ac:dyDescent="0.35">
      <c r="B8" s="11" t="s">
        <v>20</v>
      </c>
      <c r="C8" s="11">
        <v>4012</v>
      </c>
      <c r="D8" s="11">
        <v>1975</v>
      </c>
      <c r="E8" s="11">
        <v>2024</v>
      </c>
      <c r="F8" s="11"/>
      <c r="G8" s="11">
        <v>558</v>
      </c>
      <c r="H8" s="11">
        <v>682</v>
      </c>
      <c r="I8" s="11">
        <v>685</v>
      </c>
      <c r="J8" s="11">
        <v>686</v>
      </c>
      <c r="K8" s="11">
        <v>562</v>
      </c>
      <c r="L8" s="11">
        <v>839</v>
      </c>
      <c r="M8" s="11"/>
      <c r="N8" s="11">
        <v>1080</v>
      </c>
      <c r="O8" s="11">
        <v>1039</v>
      </c>
      <c r="P8" s="11">
        <v>880</v>
      </c>
      <c r="Q8" s="11">
        <v>1000</v>
      </c>
      <c r="R8" s="11"/>
      <c r="S8" s="11">
        <v>562</v>
      </c>
      <c r="T8" s="11">
        <v>522</v>
      </c>
      <c r="U8" s="11">
        <v>321</v>
      </c>
      <c r="V8" s="11">
        <v>361</v>
      </c>
      <c r="W8" s="11">
        <v>281</v>
      </c>
      <c r="X8" s="11">
        <v>361</v>
      </c>
      <c r="Y8" s="11">
        <v>321</v>
      </c>
      <c r="Z8" s="11">
        <v>160</v>
      </c>
      <c r="AA8" s="11">
        <v>441</v>
      </c>
      <c r="AB8" s="11">
        <v>361</v>
      </c>
      <c r="AC8" s="11">
        <v>201</v>
      </c>
      <c r="AD8" s="11">
        <v>120</v>
      </c>
      <c r="AE8" s="11"/>
      <c r="AF8" s="11">
        <v>1410</v>
      </c>
      <c r="AG8" s="11">
        <v>1629</v>
      </c>
      <c r="AH8" s="11">
        <v>599</v>
      </c>
      <c r="AI8" s="11"/>
      <c r="AJ8" s="11">
        <v>1397</v>
      </c>
      <c r="AK8" s="11">
        <v>1071</v>
      </c>
      <c r="AL8" s="11">
        <v>288</v>
      </c>
      <c r="AM8" s="11">
        <v>45</v>
      </c>
      <c r="AN8" s="11">
        <v>558</v>
      </c>
      <c r="AO8" s="11"/>
      <c r="AP8" s="11">
        <v>856</v>
      </c>
      <c r="AQ8" s="11">
        <v>1358</v>
      </c>
      <c r="AR8" s="11">
        <v>259</v>
      </c>
      <c r="AS8" s="11"/>
      <c r="AT8" s="11">
        <v>961</v>
      </c>
      <c r="AU8" s="11">
        <v>958</v>
      </c>
      <c r="AV8" s="11">
        <v>1056</v>
      </c>
      <c r="AW8" s="11">
        <v>434</v>
      </c>
      <c r="AX8" s="11">
        <v>55</v>
      </c>
      <c r="AY8" s="11"/>
      <c r="AZ8" s="11">
        <v>33</v>
      </c>
      <c r="BA8" s="11">
        <v>186</v>
      </c>
      <c r="BB8" s="11">
        <v>267</v>
      </c>
      <c r="BC8" s="11">
        <v>280</v>
      </c>
      <c r="BD8" s="11">
        <v>416</v>
      </c>
      <c r="BE8" s="11">
        <v>443</v>
      </c>
      <c r="BF8" s="11">
        <v>394</v>
      </c>
      <c r="BG8" s="11">
        <v>314</v>
      </c>
      <c r="BH8" s="11">
        <v>257</v>
      </c>
      <c r="BI8" s="11">
        <v>206</v>
      </c>
      <c r="BJ8" s="11">
        <v>329</v>
      </c>
      <c r="BK8" s="11">
        <v>179</v>
      </c>
      <c r="BL8" s="11">
        <v>174</v>
      </c>
      <c r="BM8" s="11">
        <v>97</v>
      </c>
      <c r="BN8" s="11">
        <v>87</v>
      </c>
      <c r="BO8" s="11">
        <v>148</v>
      </c>
      <c r="BP8" s="11"/>
      <c r="BQ8" s="11">
        <v>1209</v>
      </c>
      <c r="BR8" s="11">
        <v>2688</v>
      </c>
    </row>
    <row r="9" spans="2:70" ht="29" x14ac:dyDescent="0.35">
      <c r="B9" s="18" t="s">
        <v>399</v>
      </c>
      <c r="C9" s="17">
        <v>0.130539984683579</v>
      </c>
      <c r="D9" s="17">
        <v>0.134927106689397</v>
      </c>
      <c r="E9" s="17">
        <v>0.127097359216787</v>
      </c>
      <c r="F9" s="17"/>
      <c r="G9" s="17">
        <v>0.18690703509367801</v>
      </c>
      <c r="H9" s="17">
        <v>0.17992217643969399</v>
      </c>
      <c r="I9" s="17">
        <v>0.15286564581276499</v>
      </c>
      <c r="J9" s="17">
        <v>0.127875929385772</v>
      </c>
      <c r="K9" s="17">
        <v>8.7141782247059402E-2</v>
      </c>
      <c r="L9" s="17">
        <v>6.5868272813126197E-2</v>
      </c>
      <c r="M9" s="17"/>
      <c r="N9" s="17">
        <v>0.123622367591813</v>
      </c>
      <c r="O9" s="17">
        <v>0.10596097478911699</v>
      </c>
      <c r="P9" s="17">
        <v>0.15863381590912401</v>
      </c>
      <c r="Q9" s="17">
        <v>0.13850941066406999</v>
      </c>
      <c r="R9" s="17"/>
      <c r="S9" s="17">
        <v>0.19568235735867801</v>
      </c>
      <c r="T9" s="17">
        <v>0.108676812040836</v>
      </c>
      <c r="U9" s="17">
        <v>9.5532252832895501E-2</v>
      </c>
      <c r="V9" s="17">
        <v>0.140481913066312</v>
      </c>
      <c r="W9" s="17">
        <v>0.14948816111982499</v>
      </c>
      <c r="X9" s="17">
        <v>0.12395131523908499</v>
      </c>
      <c r="Y9" s="17">
        <v>0.12648198491543</v>
      </c>
      <c r="Z9" s="17">
        <v>0.10059204912280301</v>
      </c>
      <c r="AA9" s="17">
        <v>0.12598597277121701</v>
      </c>
      <c r="AB9" s="17">
        <v>9.5269563676129404E-2</v>
      </c>
      <c r="AC9" s="17">
        <v>0.11756160399179599</v>
      </c>
      <c r="AD9" s="17">
        <v>0.15513136474542399</v>
      </c>
      <c r="AE9" s="17"/>
      <c r="AF9" s="17">
        <v>0.11327799865578</v>
      </c>
      <c r="AG9" s="17">
        <v>0.13731365658471201</v>
      </c>
      <c r="AH9" s="17">
        <v>0.13449543718784299</v>
      </c>
      <c r="AI9" s="17"/>
      <c r="AJ9" s="17">
        <v>0.116305501287347</v>
      </c>
      <c r="AK9" s="17">
        <v>0.15624458796513899</v>
      </c>
      <c r="AL9" s="17">
        <v>0.107136421116114</v>
      </c>
      <c r="AM9" s="17">
        <v>0.23360088159668399</v>
      </c>
      <c r="AN9" s="17">
        <v>0.122150437962684</v>
      </c>
      <c r="AO9" s="17"/>
      <c r="AP9" s="17">
        <v>0.13914973376106199</v>
      </c>
      <c r="AQ9" s="17">
        <v>0.14231679741177899</v>
      </c>
      <c r="AR9" s="17">
        <v>0.15012929350578899</v>
      </c>
      <c r="AS9" s="17"/>
      <c r="AT9" s="17">
        <v>0.116376959231404</v>
      </c>
      <c r="AU9" s="17">
        <v>0.122910513646148</v>
      </c>
      <c r="AV9" s="17">
        <v>0.14183979108738501</v>
      </c>
      <c r="AW9" s="17">
        <v>0.142885171852244</v>
      </c>
      <c r="AX9" s="17">
        <v>0.28295588572385799</v>
      </c>
      <c r="AY9" s="17"/>
      <c r="AZ9" s="17">
        <v>0.220830811715028</v>
      </c>
      <c r="BA9" s="17">
        <v>0.11920980792689299</v>
      </c>
      <c r="BB9" s="17">
        <v>0.11799165942949599</v>
      </c>
      <c r="BC9" s="17">
        <v>0.106537093842427</v>
      </c>
      <c r="BD9" s="17">
        <v>0.13195858966827201</v>
      </c>
      <c r="BE9" s="17">
        <v>0.12182450636669399</v>
      </c>
      <c r="BF9" s="17">
        <v>0.14691429711945</v>
      </c>
      <c r="BG9" s="17">
        <v>0.14898601301289</v>
      </c>
      <c r="BH9" s="17">
        <v>0.11052610241649</v>
      </c>
      <c r="BI9" s="17">
        <v>0.15498742166405699</v>
      </c>
      <c r="BJ9" s="17">
        <v>0.14122398700352801</v>
      </c>
      <c r="BK9" s="17">
        <v>9.4431729132077494E-2</v>
      </c>
      <c r="BL9" s="17">
        <v>0.15641535677360299</v>
      </c>
      <c r="BM9" s="17">
        <v>0.13917616289392501</v>
      </c>
      <c r="BN9" s="17">
        <v>0.15001169060473901</v>
      </c>
      <c r="BO9" s="17">
        <v>0.16553090653199701</v>
      </c>
      <c r="BP9" s="17"/>
      <c r="BQ9" s="17">
        <v>0.187594327855023</v>
      </c>
      <c r="BR9" s="17">
        <v>0.105770320079419</v>
      </c>
    </row>
    <row r="10" spans="2:70" ht="29" x14ac:dyDescent="0.35">
      <c r="B10" s="18" t="s">
        <v>400</v>
      </c>
      <c r="C10" s="17">
        <v>0.65593710088420298</v>
      </c>
      <c r="D10" s="17">
        <v>0.64764338270143795</v>
      </c>
      <c r="E10" s="17">
        <v>0.663264596996331</v>
      </c>
      <c r="F10" s="17"/>
      <c r="G10" s="17">
        <v>0.59367633561585398</v>
      </c>
      <c r="H10" s="17">
        <v>0.59610511012504397</v>
      </c>
      <c r="I10" s="17">
        <v>0.59842948384002503</v>
      </c>
      <c r="J10" s="17">
        <v>0.63217999991743001</v>
      </c>
      <c r="K10" s="17">
        <v>0.70661814760783503</v>
      </c>
      <c r="L10" s="17">
        <v>0.77849809183830099</v>
      </c>
      <c r="M10" s="17"/>
      <c r="N10" s="17">
        <v>0.72162379652730402</v>
      </c>
      <c r="O10" s="17">
        <v>0.679072085350236</v>
      </c>
      <c r="P10" s="17">
        <v>0.61454247131197803</v>
      </c>
      <c r="Q10" s="17">
        <v>0.60073171900901301</v>
      </c>
      <c r="R10" s="17"/>
      <c r="S10" s="17">
        <v>0.628470433949462</v>
      </c>
      <c r="T10" s="17">
        <v>0.67983412155683298</v>
      </c>
      <c r="U10" s="17">
        <v>0.70275885835290597</v>
      </c>
      <c r="V10" s="17">
        <v>0.63276582145632798</v>
      </c>
      <c r="W10" s="17">
        <v>0.61038457689826597</v>
      </c>
      <c r="X10" s="17">
        <v>0.64967580415779502</v>
      </c>
      <c r="Y10" s="17">
        <v>0.64523517958780197</v>
      </c>
      <c r="Z10" s="17">
        <v>0.64461620776770101</v>
      </c>
      <c r="AA10" s="17">
        <v>0.69862180800140805</v>
      </c>
      <c r="AB10" s="17">
        <v>0.66029984847968604</v>
      </c>
      <c r="AC10" s="17">
        <v>0.67597616129681803</v>
      </c>
      <c r="AD10" s="17">
        <v>0.59074856609095105</v>
      </c>
      <c r="AE10" s="17"/>
      <c r="AF10" s="17">
        <v>0.67285252572149401</v>
      </c>
      <c r="AG10" s="17">
        <v>0.68579658933227605</v>
      </c>
      <c r="AH10" s="17">
        <v>0.58079812866915403</v>
      </c>
      <c r="AI10" s="17"/>
      <c r="AJ10" s="17">
        <v>0.69830812361481798</v>
      </c>
      <c r="AK10" s="17">
        <v>0.62850430398688295</v>
      </c>
      <c r="AL10" s="17">
        <v>0.71375016467819496</v>
      </c>
      <c r="AM10" s="17">
        <v>0.52831100633925898</v>
      </c>
      <c r="AN10" s="17">
        <v>0.61255449474162604</v>
      </c>
      <c r="AO10" s="17"/>
      <c r="AP10" s="17">
        <v>0.69650336960973902</v>
      </c>
      <c r="AQ10" s="17">
        <v>0.66102099277650095</v>
      </c>
      <c r="AR10" s="17">
        <v>0.66960903588142495</v>
      </c>
      <c r="AS10" s="17"/>
      <c r="AT10" s="17">
        <v>0.63540726396163005</v>
      </c>
      <c r="AU10" s="17">
        <v>0.63752635673414204</v>
      </c>
      <c r="AV10" s="17">
        <v>0.68649602331477</v>
      </c>
      <c r="AW10" s="17">
        <v>0.708075096903241</v>
      </c>
      <c r="AX10" s="17">
        <v>0.564194695819492</v>
      </c>
      <c r="AY10" s="17"/>
      <c r="AZ10" s="17">
        <v>0.39835749782484797</v>
      </c>
      <c r="BA10" s="17">
        <v>0.58800263703657396</v>
      </c>
      <c r="BB10" s="17">
        <v>0.67437763375898896</v>
      </c>
      <c r="BC10" s="17">
        <v>0.67844528276264104</v>
      </c>
      <c r="BD10" s="17">
        <v>0.66423747386077803</v>
      </c>
      <c r="BE10" s="17">
        <v>0.62774824437191101</v>
      </c>
      <c r="BF10" s="17">
        <v>0.66645893320215399</v>
      </c>
      <c r="BG10" s="17">
        <v>0.66778066851580198</v>
      </c>
      <c r="BH10" s="17">
        <v>0.63542663059739302</v>
      </c>
      <c r="BI10" s="17">
        <v>0.64252487778092005</v>
      </c>
      <c r="BJ10" s="17">
        <v>0.66111076417724801</v>
      </c>
      <c r="BK10" s="17">
        <v>0.76425937920064602</v>
      </c>
      <c r="BL10" s="17">
        <v>0.64326950243889502</v>
      </c>
      <c r="BM10" s="17">
        <v>0.64613243266606502</v>
      </c>
      <c r="BN10" s="17">
        <v>0.67820324592880199</v>
      </c>
      <c r="BO10" s="17">
        <v>0.65701073936433996</v>
      </c>
      <c r="BP10" s="17"/>
      <c r="BQ10" s="17">
        <v>0.74799209971806202</v>
      </c>
      <c r="BR10" s="17">
        <v>0.62055782427084405</v>
      </c>
    </row>
    <row r="11" spans="2:70" x14ac:dyDescent="0.35">
      <c r="B11" s="18" t="s">
        <v>129</v>
      </c>
      <c r="C11" s="19">
        <v>0.21352291443221799</v>
      </c>
      <c r="D11" s="19">
        <v>0.21742951060916499</v>
      </c>
      <c r="E11" s="19">
        <v>0.209638043786882</v>
      </c>
      <c r="F11" s="19"/>
      <c r="G11" s="19">
        <v>0.21941662929046801</v>
      </c>
      <c r="H11" s="19">
        <v>0.22397271343526201</v>
      </c>
      <c r="I11" s="19">
        <v>0.24870487034721001</v>
      </c>
      <c r="J11" s="19">
        <v>0.23994407069679799</v>
      </c>
      <c r="K11" s="19">
        <v>0.20624007014510501</v>
      </c>
      <c r="L11" s="19">
        <v>0.155633635348573</v>
      </c>
      <c r="M11" s="19"/>
      <c r="N11" s="19">
        <v>0.15475383588088301</v>
      </c>
      <c r="O11" s="19">
        <v>0.21496693986064699</v>
      </c>
      <c r="P11" s="19">
        <v>0.22682371277889701</v>
      </c>
      <c r="Q11" s="19">
        <v>0.26075887032691802</v>
      </c>
      <c r="R11" s="19"/>
      <c r="S11" s="19">
        <v>0.17584720869185999</v>
      </c>
      <c r="T11" s="19">
        <v>0.21148906640233101</v>
      </c>
      <c r="U11" s="19">
        <v>0.20170888881419899</v>
      </c>
      <c r="V11" s="19">
        <v>0.22675226547735999</v>
      </c>
      <c r="W11" s="19">
        <v>0.24012726198190901</v>
      </c>
      <c r="X11" s="19">
        <v>0.22637288060312</v>
      </c>
      <c r="Y11" s="19">
        <v>0.22828283549676801</v>
      </c>
      <c r="Z11" s="19">
        <v>0.25479174310949498</v>
      </c>
      <c r="AA11" s="19">
        <v>0.175392219227374</v>
      </c>
      <c r="AB11" s="19">
        <v>0.244430587844185</v>
      </c>
      <c r="AC11" s="19">
        <v>0.206462234711386</v>
      </c>
      <c r="AD11" s="19">
        <v>0.25412006916362501</v>
      </c>
      <c r="AE11" s="19"/>
      <c r="AF11" s="19">
        <v>0.21386947562272601</v>
      </c>
      <c r="AG11" s="19">
        <v>0.176889754083012</v>
      </c>
      <c r="AH11" s="19">
        <v>0.28470643414300301</v>
      </c>
      <c r="AI11" s="19"/>
      <c r="AJ11" s="19">
        <v>0.18538637509783601</v>
      </c>
      <c r="AK11" s="19">
        <v>0.21525110804797901</v>
      </c>
      <c r="AL11" s="19">
        <v>0.17911341420569099</v>
      </c>
      <c r="AM11" s="19">
        <v>0.238088112064057</v>
      </c>
      <c r="AN11" s="19">
        <v>0.26529506729569002</v>
      </c>
      <c r="AO11" s="19"/>
      <c r="AP11" s="19">
        <v>0.16434689662919799</v>
      </c>
      <c r="AQ11" s="19">
        <v>0.19666220981172</v>
      </c>
      <c r="AR11" s="19">
        <v>0.180261670612786</v>
      </c>
      <c r="AS11" s="19"/>
      <c r="AT11" s="19">
        <v>0.24821577680696599</v>
      </c>
      <c r="AU11" s="19">
        <v>0.23956312961970999</v>
      </c>
      <c r="AV11" s="19">
        <v>0.17166418559784499</v>
      </c>
      <c r="AW11" s="19">
        <v>0.149039731244514</v>
      </c>
      <c r="AX11" s="19">
        <v>0.15284941845664901</v>
      </c>
      <c r="AY11" s="19"/>
      <c r="AZ11" s="19">
        <v>0.38081169046012397</v>
      </c>
      <c r="BA11" s="19">
        <v>0.29278755503653298</v>
      </c>
      <c r="BB11" s="19">
        <v>0.20763070681151499</v>
      </c>
      <c r="BC11" s="19">
        <v>0.21501762339493299</v>
      </c>
      <c r="BD11" s="19">
        <v>0.20380393647094999</v>
      </c>
      <c r="BE11" s="19">
        <v>0.25042724926139498</v>
      </c>
      <c r="BF11" s="19">
        <v>0.186626769678396</v>
      </c>
      <c r="BG11" s="19">
        <v>0.183233318471308</v>
      </c>
      <c r="BH11" s="19">
        <v>0.25404726698611702</v>
      </c>
      <c r="BI11" s="19">
        <v>0.20248770055502299</v>
      </c>
      <c r="BJ11" s="19">
        <v>0.19766524881922401</v>
      </c>
      <c r="BK11" s="19">
        <v>0.141308891667277</v>
      </c>
      <c r="BL11" s="19">
        <v>0.20031514078750201</v>
      </c>
      <c r="BM11" s="19">
        <v>0.21469140444001</v>
      </c>
      <c r="BN11" s="19">
        <v>0.171785063466459</v>
      </c>
      <c r="BO11" s="19">
        <v>0.17745835410366301</v>
      </c>
      <c r="BP11" s="19"/>
      <c r="BQ11" s="19">
        <v>6.4413572426914506E-2</v>
      </c>
      <c r="BR11" s="19">
        <v>0.27367185564973701</v>
      </c>
    </row>
    <row r="12" spans="2:70" x14ac:dyDescent="0.35">
      <c r="B12" s="16"/>
    </row>
    <row r="13" spans="2:70" x14ac:dyDescent="0.35">
      <c r="B13" t="s">
        <v>98</v>
      </c>
    </row>
    <row r="14" spans="2:70" x14ac:dyDescent="0.35">
      <c r="B14" t="s">
        <v>99</v>
      </c>
    </row>
    <row r="16" spans="2:70" x14ac:dyDescent="0.35">
      <c r="B16" s="8" t="str">
        <f>HYPERLINK("#'Contents'!A1", "Return to Contents")</f>
        <v>Return to Contents</v>
      </c>
    </row>
  </sheetData>
  <mergeCells count="11">
    <mergeCell ref="BQ5:BR5"/>
    <mergeCell ref="D5:E5"/>
    <mergeCell ref="G5:L5"/>
    <mergeCell ref="N5:Q5"/>
    <mergeCell ref="S5:AD5"/>
    <mergeCell ref="AF5:AH5"/>
    <mergeCell ref="D2:BJ2"/>
    <mergeCell ref="AJ5:AN5"/>
    <mergeCell ref="AP5:AR5"/>
    <mergeCell ref="AT5:AX5"/>
    <mergeCell ref="AZ5:BO5"/>
  </mergeCells>
  <pageMargins left="0.7" right="0.7" top="0.75" bottom="0.75" header="0.3" footer="0.3"/>
  <pageSetup paperSize="9" orientation="portrait" horizontalDpi="300" verticalDpi="300"/>
  <drawing r:id="rId1"/>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E00-000000000000}">
  <dimension ref="B2:BR16"/>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67" width="10.7265625" customWidth="1"/>
    <col min="68" max="68" width="2.1796875" customWidth="1"/>
    <col min="69" max="70" width="10.7265625" customWidth="1"/>
    <col min="71" max="71" width="2.1796875" customWidth="1"/>
  </cols>
  <sheetData>
    <row r="2" spans="2:70" ht="40" customHeight="1" x14ac:dyDescent="0.35">
      <c r="D2" s="29" t="s">
        <v>404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row>
    <row r="5" spans="2:70" ht="30" customHeight="1" x14ac:dyDescent="0.35">
      <c r="B5" s="15"/>
      <c r="C5" s="15"/>
      <c r="D5" s="30" t="s">
        <v>74</v>
      </c>
      <c r="E5" s="30"/>
      <c r="F5" s="15"/>
      <c r="G5" s="30" t="s">
        <v>75</v>
      </c>
      <c r="H5" s="30"/>
      <c r="I5" s="30"/>
      <c r="J5" s="30"/>
      <c r="K5" s="30"/>
      <c r="L5" s="30"/>
      <c r="M5" s="15"/>
      <c r="N5" s="30" t="s">
        <v>76</v>
      </c>
      <c r="O5" s="30"/>
      <c r="P5" s="30"/>
      <c r="Q5" s="30"/>
      <c r="R5" s="15"/>
      <c r="S5" s="30" t="s">
        <v>77</v>
      </c>
      <c r="T5" s="30"/>
      <c r="U5" s="30"/>
      <c r="V5" s="30"/>
      <c r="W5" s="30"/>
      <c r="X5" s="30"/>
      <c r="Y5" s="30"/>
      <c r="Z5" s="30"/>
      <c r="AA5" s="30"/>
      <c r="AB5" s="30"/>
      <c r="AC5" s="30"/>
      <c r="AD5" s="30"/>
      <c r="AE5" s="15"/>
      <c r="AF5" s="30" t="s">
        <v>78</v>
      </c>
      <c r="AG5" s="30"/>
      <c r="AH5" s="30"/>
      <c r="AI5" s="15"/>
      <c r="AJ5" s="30" t="s">
        <v>79</v>
      </c>
      <c r="AK5" s="30"/>
      <c r="AL5" s="30"/>
      <c r="AM5" s="30"/>
      <c r="AN5" s="30"/>
      <c r="AO5" s="15"/>
      <c r="AP5" s="30" t="s">
        <v>80</v>
      </c>
      <c r="AQ5" s="30"/>
      <c r="AR5" s="30"/>
      <c r="AS5" s="15"/>
      <c r="AT5" s="30" t="s">
        <v>81</v>
      </c>
      <c r="AU5" s="30"/>
      <c r="AV5" s="30"/>
      <c r="AW5" s="30"/>
      <c r="AX5" s="30"/>
      <c r="AY5" s="15"/>
      <c r="AZ5" s="30" t="s">
        <v>82</v>
      </c>
      <c r="BA5" s="30"/>
      <c r="BB5" s="30"/>
      <c r="BC5" s="30"/>
      <c r="BD5" s="30"/>
      <c r="BE5" s="30"/>
      <c r="BF5" s="30"/>
      <c r="BG5" s="30"/>
      <c r="BH5" s="30"/>
      <c r="BI5" s="30"/>
      <c r="BJ5" s="30"/>
      <c r="BK5" s="30"/>
      <c r="BL5" s="30"/>
      <c r="BM5" s="30"/>
      <c r="BN5" s="30"/>
      <c r="BO5" s="30"/>
      <c r="BP5" s="15"/>
      <c r="BQ5" s="30" t="s">
        <v>83</v>
      </c>
      <c r="BR5" s="30"/>
    </row>
    <row r="6" spans="2:7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46</v>
      </c>
      <c r="AQ6" s="12" t="s">
        <v>47</v>
      </c>
      <c r="AR6" s="12" t="s">
        <v>50</v>
      </c>
      <c r="AT6" s="12" t="s">
        <v>51</v>
      </c>
      <c r="AU6" s="12" t="s">
        <v>52</v>
      </c>
      <c r="AV6" s="12" t="s">
        <v>53</v>
      </c>
      <c r="AW6" s="12" t="s">
        <v>54</v>
      </c>
      <c r="AX6" s="12" t="s">
        <v>55</v>
      </c>
      <c r="AZ6" s="12" t="s">
        <v>56</v>
      </c>
      <c r="BA6" s="12" t="s">
        <v>57</v>
      </c>
      <c r="BB6" s="12" t="s">
        <v>58</v>
      </c>
      <c r="BC6" s="12" t="s">
        <v>59</v>
      </c>
      <c r="BD6" s="12" t="s">
        <v>60</v>
      </c>
      <c r="BE6" s="12" t="s">
        <v>61</v>
      </c>
      <c r="BF6" s="12" t="s">
        <v>62</v>
      </c>
      <c r="BG6" s="12" t="s">
        <v>63</v>
      </c>
      <c r="BH6" s="12" t="s">
        <v>64</v>
      </c>
      <c r="BI6" s="12" t="s">
        <v>65</v>
      </c>
      <c r="BJ6" s="12" t="s">
        <v>66</v>
      </c>
      <c r="BK6" s="12" t="s">
        <v>67</v>
      </c>
      <c r="BL6" s="12" t="s">
        <v>68</v>
      </c>
      <c r="BM6" s="12" t="s">
        <v>69</v>
      </c>
      <c r="BN6" s="12" t="s">
        <v>70</v>
      </c>
      <c r="BO6" s="12" t="s">
        <v>71</v>
      </c>
      <c r="BQ6" s="12" t="s">
        <v>72</v>
      </c>
      <c r="BR6" s="12" t="s">
        <v>73</v>
      </c>
    </row>
    <row r="7" spans="2:70" ht="30" customHeight="1" x14ac:dyDescent="0.35">
      <c r="B7" s="10" t="s">
        <v>19</v>
      </c>
      <c r="C7" s="10">
        <v>4012</v>
      </c>
      <c r="D7" s="10">
        <v>1971</v>
      </c>
      <c r="E7" s="10">
        <v>2028</v>
      </c>
      <c r="F7" s="10"/>
      <c r="G7" s="10">
        <v>497</v>
      </c>
      <c r="H7" s="10">
        <v>704</v>
      </c>
      <c r="I7" s="10">
        <v>694</v>
      </c>
      <c r="J7" s="10">
        <v>693</v>
      </c>
      <c r="K7" s="10">
        <v>571</v>
      </c>
      <c r="L7" s="10">
        <v>853</v>
      </c>
      <c r="M7" s="10"/>
      <c r="N7" s="10">
        <v>1178</v>
      </c>
      <c r="O7" s="10">
        <v>1131</v>
      </c>
      <c r="P7" s="10">
        <v>781</v>
      </c>
      <c r="Q7" s="10">
        <v>909</v>
      </c>
      <c r="R7" s="10"/>
      <c r="S7" s="10">
        <v>563</v>
      </c>
      <c r="T7" s="10">
        <v>553</v>
      </c>
      <c r="U7" s="10">
        <v>314</v>
      </c>
      <c r="V7" s="10">
        <v>343</v>
      </c>
      <c r="W7" s="10">
        <v>293</v>
      </c>
      <c r="X7" s="10">
        <v>376</v>
      </c>
      <c r="Y7" s="10">
        <v>336</v>
      </c>
      <c r="Z7" s="10">
        <v>171</v>
      </c>
      <c r="AA7" s="10">
        <v>447</v>
      </c>
      <c r="AB7" s="10">
        <v>337</v>
      </c>
      <c r="AC7" s="10">
        <v>188</v>
      </c>
      <c r="AD7" s="10">
        <v>91</v>
      </c>
      <c r="AE7" s="10"/>
      <c r="AF7" s="10">
        <v>1421</v>
      </c>
      <c r="AG7" s="10">
        <v>1665</v>
      </c>
      <c r="AH7" s="10">
        <v>577</v>
      </c>
      <c r="AI7" s="10"/>
      <c r="AJ7" s="10">
        <v>1433</v>
      </c>
      <c r="AK7" s="10">
        <v>1082</v>
      </c>
      <c r="AL7" s="10">
        <v>299</v>
      </c>
      <c r="AM7" s="10">
        <v>42</v>
      </c>
      <c r="AN7" s="10">
        <v>541</v>
      </c>
      <c r="AO7" s="10"/>
      <c r="AP7" s="10">
        <v>878</v>
      </c>
      <c r="AQ7" s="10">
        <v>1369</v>
      </c>
      <c r="AR7" s="10">
        <v>264</v>
      </c>
      <c r="AS7" s="10"/>
      <c r="AT7" s="10">
        <v>929</v>
      </c>
      <c r="AU7" s="10">
        <v>932</v>
      </c>
      <c r="AV7" s="10">
        <v>1096</v>
      </c>
      <c r="AW7" s="10">
        <v>455</v>
      </c>
      <c r="AX7" s="10">
        <v>62</v>
      </c>
      <c r="AY7" s="10"/>
      <c r="AZ7" s="10">
        <v>33</v>
      </c>
      <c r="BA7" s="10">
        <v>185</v>
      </c>
      <c r="BB7" s="10">
        <v>256</v>
      </c>
      <c r="BC7" s="10">
        <v>269</v>
      </c>
      <c r="BD7" s="10">
        <v>403</v>
      </c>
      <c r="BE7" s="10">
        <v>436</v>
      </c>
      <c r="BF7" s="10">
        <v>391</v>
      </c>
      <c r="BG7" s="10">
        <v>312</v>
      </c>
      <c r="BH7" s="10">
        <v>253</v>
      </c>
      <c r="BI7" s="10">
        <v>211</v>
      </c>
      <c r="BJ7" s="10">
        <v>336</v>
      </c>
      <c r="BK7" s="10">
        <v>187</v>
      </c>
      <c r="BL7" s="10">
        <v>180</v>
      </c>
      <c r="BM7" s="10">
        <v>103</v>
      </c>
      <c r="BN7" s="10">
        <v>95</v>
      </c>
      <c r="BO7" s="10">
        <v>161</v>
      </c>
      <c r="BP7" s="10"/>
      <c r="BQ7" s="10">
        <v>1235</v>
      </c>
      <c r="BR7" s="10">
        <v>2665</v>
      </c>
    </row>
    <row r="8" spans="2:70" ht="30" customHeight="1" x14ac:dyDescent="0.35">
      <c r="B8" s="11" t="s">
        <v>20</v>
      </c>
      <c r="C8" s="11">
        <v>4012</v>
      </c>
      <c r="D8" s="11">
        <v>1975</v>
      </c>
      <c r="E8" s="11">
        <v>2024</v>
      </c>
      <c r="F8" s="11"/>
      <c r="G8" s="11">
        <v>558</v>
      </c>
      <c r="H8" s="11">
        <v>682</v>
      </c>
      <c r="I8" s="11">
        <v>685</v>
      </c>
      <c r="J8" s="11">
        <v>686</v>
      </c>
      <c r="K8" s="11">
        <v>562</v>
      </c>
      <c r="L8" s="11">
        <v>839</v>
      </c>
      <c r="M8" s="11"/>
      <c r="N8" s="11">
        <v>1080</v>
      </c>
      <c r="O8" s="11">
        <v>1039</v>
      </c>
      <c r="P8" s="11">
        <v>880</v>
      </c>
      <c r="Q8" s="11">
        <v>1000</v>
      </c>
      <c r="R8" s="11"/>
      <c r="S8" s="11">
        <v>562</v>
      </c>
      <c r="T8" s="11">
        <v>522</v>
      </c>
      <c r="U8" s="11">
        <v>321</v>
      </c>
      <c r="V8" s="11">
        <v>361</v>
      </c>
      <c r="W8" s="11">
        <v>281</v>
      </c>
      <c r="X8" s="11">
        <v>361</v>
      </c>
      <c r="Y8" s="11">
        <v>321</v>
      </c>
      <c r="Z8" s="11">
        <v>160</v>
      </c>
      <c r="AA8" s="11">
        <v>441</v>
      </c>
      <c r="AB8" s="11">
        <v>361</v>
      </c>
      <c r="AC8" s="11">
        <v>201</v>
      </c>
      <c r="AD8" s="11">
        <v>120</v>
      </c>
      <c r="AE8" s="11"/>
      <c r="AF8" s="11">
        <v>1410</v>
      </c>
      <c r="AG8" s="11">
        <v>1629</v>
      </c>
      <c r="AH8" s="11">
        <v>599</v>
      </c>
      <c r="AI8" s="11"/>
      <c r="AJ8" s="11">
        <v>1397</v>
      </c>
      <c r="AK8" s="11">
        <v>1071</v>
      </c>
      <c r="AL8" s="11">
        <v>288</v>
      </c>
      <c r="AM8" s="11">
        <v>45</v>
      </c>
      <c r="AN8" s="11">
        <v>558</v>
      </c>
      <c r="AO8" s="11"/>
      <c r="AP8" s="11">
        <v>856</v>
      </c>
      <c r="AQ8" s="11">
        <v>1358</v>
      </c>
      <c r="AR8" s="11">
        <v>259</v>
      </c>
      <c r="AS8" s="11"/>
      <c r="AT8" s="11">
        <v>961</v>
      </c>
      <c r="AU8" s="11">
        <v>958</v>
      </c>
      <c r="AV8" s="11">
        <v>1056</v>
      </c>
      <c r="AW8" s="11">
        <v>434</v>
      </c>
      <c r="AX8" s="11">
        <v>55</v>
      </c>
      <c r="AY8" s="11"/>
      <c r="AZ8" s="11">
        <v>33</v>
      </c>
      <c r="BA8" s="11">
        <v>186</v>
      </c>
      <c r="BB8" s="11">
        <v>267</v>
      </c>
      <c r="BC8" s="11">
        <v>280</v>
      </c>
      <c r="BD8" s="11">
        <v>416</v>
      </c>
      <c r="BE8" s="11">
        <v>443</v>
      </c>
      <c r="BF8" s="11">
        <v>394</v>
      </c>
      <c r="BG8" s="11">
        <v>314</v>
      </c>
      <c r="BH8" s="11">
        <v>257</v>
      </c>
      <c r="BI8" s="11">
        <v>206</v>
      </c>
      <c r="BJ8" s="11">
        <v>329</v>
      </c>
      <c r="BK8" s="11">
        <v>179</v>
      </c>
      <c r="BL8" s="11">
        <v>174</v>
      </c>
      <c r="BM8" s="11">
        <v>97</v>
      </c>
      <c r="BN8" s="11">
        <v>87</v>
      </c>
      <c r="BO8" s="11">
        <v>148</v>
      </c>
      <c r="BP8" s="11"/>
      <c r="BQ8" s="11">
        <v>1209</v>
      </c>
      <c r="BR8" s="11">
        <v>2688</v>
      </c>
    </row>
    <row r="9" spans="2:70" ht="29" x14ac:dyDescent="0.35">
      <c r="B9" s="18" t="s">
        <v>399</v>
      </c>
      <c r="C9" s="17">
        <v>0.77681631595122103</v>
      </c>
      <c r="D9" s="17">
        <v>0.74473291294626798</v>
      </c>
      <c r="E9" s="17">
        <v>0.80881170328731999</v>
      </c>
      <c r="F9" s="17"/>
      <c r="G9" s="17">
        <v>0.66063093986232202</v>
      </c>
      <c r="H9" s="17">
        <v>0.70652856514472595</v>
      </c>
      <c r="I9" s="17">
        <v>0.77150520587201998</v>
      </c>
      <c r="J9" s="17">
        <v>0.77157258069294199</v>
      </c>
      <c r="K9" s="17">
        <v>0.82323512323330905</v>
      </c>
      <c r="L9" s="17">
        <v>0.88885320832828096</v>
      </c>
      <c r="M9" s="17"/>
      <c r="N9" s="17">
        <v>0.83370149853613795</v>
      </c>
      <c r="O9" s="17">
        <v>0.78958798141568198</v>
      </c>
      <c r="P9" s="17">
        <v>0.73874434242340103</v>
      </c>
      <c r="Q9" s="17">
        <v>0.73799598018788604</v>
      </c>
      <c r="R9" s="17"/>
      <c r="S9" s="17">
        <v>0.77804038367015205</v>
      </c>
      <c r="T9" s="17">
        <v>0.78147515238365595</v>
      </c>
      <c r="U9" s="17">
        <v>0.82701054125954199</v>
      </c>
      <c r="V9" s="17">
        <v>0.77919806037420902</v>
      </c>
      <c r="W9" s="17">
        <v>0.75172567338436302</v>
      </c>
      <c r="X9" s="17">
        <v>0.73626060236900104</v>
      </c>
      <c r="Y9" s="17">
        <v>0.77104247913726698</v>
      </c>
      <c r="Z9" s="17">
        <v>0.77848245719378195</v>
      </c>
      <c r="AA9" s="17">
        <v>0.81139526667800999</v>
      </c>
      <c r="AB9" s="17">
        <v>0.77446625835595095</v>
      </c>
      <c r="AC9" s="17">
        <v>0.78260816481207496</v>
      </c>
      <c r="AD9" s="17">
        <v>0.67366431456013498</v>
      </c>
      <c r="AE9" s="17"/>
      <c r="AF9" s="17">
        <v>0.80488916886890405</v>
      </c>
      <c r="AG9" s="17">
        <v>0.810887739397674</v>
      </c>
      <c r="AH9" s="17">
        <v>0.65182406440418506</v>
      </c>
      <c r="AI9" s="17"/>
      <c r="AJ9" s="17">
        <v>0.83227489269383603</v>
      </c>
      <c r="AK9" s="17">
        <v>0.75771090985450695</v>
      </c>
      <c r="AL9" s="17">
        <v>0.80598810548871502</v>
      </c>
      <c r="AM9" s="17">
        <v>0.71017827182044602</v>
      </c>
      <c r="AN9" s="17">
        <v>0.70770341862590003</v>
      </c>
      <c r="AO9" s="17"/>
      <c r="AP9" s="17">
        <v>0.81669208717395803</v>
      </c>
      <c r="AQ9" s="17">
        <v>0.77932346402205199</v>
      </c>
      <c r="AR9" s="17">
        <v>0.80890697199227202</v>
      </c>
      <c r="AS9" s="17"/>
      <c r="AT9" s="17">
        <v>0.749858625640618</v>
      </c>
      <c r="AU9" s="17">
        <v>0.74798540408244696</v>
      </c>
      <c r="AV9" s="17">
        <v>0.79802032357221198</v>
      </c>
      <c r="AW9" s="17">
        <v>0.81780017871934596</v>
      </c>
      <c r="AX9" s="17">
        <v>0.72553467646717196</v>
      </c>
      <c r="AY9" s="17"/>
      <c r="AZ9" s="17">
        <v>0.52115510794097197</v>
      </c>
      <c r="BA9" s="17">
        <v>0.68104926191008097</v>
      </c>
      <c r="BB9" s="17">
        <v>0.77219477152641403</v>
      </c>
      <c r="BC9" s="17">
        <v>0.75849121870779901</v>
      </c>
      <c r="BD9" s="17">
        <v>0.76402149212383996</v>
      </c>
      <c r="BE9" s="17">
        <v>0.74503331943257101</v>
      </c>
      <c r="BF9" s="17">
        <v>0.799314485051143</v>
      </c>
      <c r="BG9" s="17">
        <v>0.81939843291456305</v>
      </c>
      <c r="BH9" s="17">
        <v>0.77911738411706299</v>
      </c>
      <c r="BI9" s="17">
        <v>0.77498370611158895</v>
      </c>
      <c r="BJ9" s="17">
        <v>0.79417272364361202</v>
      </c>
      <c r="BK9" s="17">
        <v>0.80679995880690403</v>
      </c>
      <c r="BL9" s="17">
        <v>0.80896691536562404</v>
      </c>
      <c r="BM9" s="17">
        <v>0.85164598771659805</v>
      </c>
      <c r="BN9" s="17">
        <v>0.84739331398554496</v>
      </c>
      <c r="BO9" s="17">
        <v>0.79386591582532195</v>
      </c>
      <c r="BP9" s="17"/>
      <c r="BQ9" s="17">
        <v>0.86674004224034895</v>
      </c>
      <c r="BR9" s="17">
        <v>0.74628744068042896</v>
      </c>
    </row>
    <row r="10" spans="2:70" ht="29" x14ac:dyDescent="0.35">
      <c r="B10" s="18" t="s">
        <v>400</v>
      </c>
      <c r="C10" s="17">
        <v>0.10066581924668901</v>
      </c>
      <c r="D10" s="17">
        <v>0.119372272056015</v>
      </c>
      <c r="E10" s="17">
        <v>8.2220460849377203E-2</v>
      </c>
      <c r="F10" s="17"/>
      <c r="G10" s="17">
        <v>0.18313097145006901</v>
      </c>
      <c r="H10" s="17">
        <v>0.16164538500119299</v>
      </c>
      <c r="I10" s="17">
        <v>8.7034460782288506E-2</v>
      </c>
      <c r="J10" s="17">
        <v>9.8440609360316997E-2</v>
      </c>
      <c r="K10" s="17">
        <v>5.8364675501400898E-2</v>
      </c>
      <c r="L10" s="17">
        <v>3.7470449482996999E-2</v>
      </c>
      <c r="M10" s="17"/>
      <c r="N10" s="17">
        <v>8.01230733046049E-2</v>
      </c>
      <c r="O10" s="17">
        <v>9.2794685334047E-2</v>
      </c>
      <c r="P10" s="17">
        <v>0.126642177930188</v>
      </c>
      <c r="Q10" s="17">
        <v>0.106226922737872</v>
      </c>
      <c r="R10" s="17"/>
      <c r="S10" s="17">
        <v>0.11774808394364</v>
      </c>
      <c r="T10" s="17">
        <v>9.7916689813589905E-2</v>
      </c>
      <c r="U10" s="17">
        <v>5.2344401834570599E-2</v>
      </c>
      <c r="V10" s="17">
        <v>8.9448765287365298E-2</v>
      </c>
      <c r="W10" s="17">
        <v>0.11496456895445099</v>
      </c>
      <c r="X10" s="17">
        <v>0.124058122596689</v>
      </c>
      <c r="Y10" s="17">
        <v>0.101758333354373</v>
      </c>
      <c r="Z10" s="17">
        <v>0.12659268788238001</v>
      </c>
      <c r="AA10" s="17">
        <v>9.5819985914082001E-2</v>
      </c>
      <c r="AB10" s="17">
        <v>0.10150304079289101</v>
      </c>
      <c r="AC10" s="17">
        <v>8.5602984197313201E-2</v>
      </c>
      <c r="AD10" s="17">
        <v>9.4805938952511701E-2</v>
      </c>
      <c r="AE10" s="17"/>
      <c r="AF10" s="17">
        <v>8.1997784227848799E-2</v>
      </c>
      <c r="AG10" s="17">
        <v>9.2971519886590595E-2</v>
      </c>
      <c r="AH10" s="17">
        <v>0.15535898312746299</v>
      </c>
      <c r="AI10" s="17"/>
      <c r="AJ10" s="17">
        <v>7.6274672378739999E-2</v>
      </c>
      <c r="AK10" s="17">
        <v>0.118858797814931</v>
      </c>
      <c r="AL10" s="17">
        <v>0.117910805960389</v>
      </c>
      <c r="AM10" s="17">
        <v>0.111907894266473</v>
      </c>
      <c r="AN10" s="17">
        <v>0.115482945949702</v>
      </c>
      <c r="AO10" s="17"/>
      <c r="AP10" s="17">
        <v>0.100685845441426</v>
      </c>
      <c r="AQ10" s="17">
        <v>0.104464590102521</v>
      </c>
      <c r="AR10" s="17">
        <v>0.12638815732643699</v>
      </c>
      <c r="AS10" s="17"/>
      <c r="AT10" s="17">
        <v>0.10183723654655499</v>
      </c>
      <c r="AU10" s="17">
        <v>0.11148216785709</v>
      </c>
      <c r="AV10" s="17">
        <v>9.9252014530536406E-2</v>
      </c>
      <c r="AW10" s="17">
        <v>0.10077998571662999</v>
      </c>
      <c r="AX10" s="17">
        <v>0.16586312989261501</v>
      </c>
      <c r="AY10" s="17"/>
      <c r="AZ10" s="17">
        <v>0.20540240197723</v>
      </c>
      <c r="BA10" s="17">
        <v>0.10974403674642801</v>
      </c>
      <c r="BB10" s="17">
        <v>0.110585162677115</v>
      </c>
      <c r="BC10" s="17">
        <v>0.115977332817657</v>
      </c>
      <c r="BD10" s="17">
        <v>0.101412470191452</v>
      </c>
      <c r="BE10" s="17">
        <v>0.11078031677679399</v>
      </c>
      <c r="BF10" s="17">
        <v>0.100445292660828</v>
      </c>
      <c r="BG10" s="17">
        <v>7.8317639320319904E-2</v>
      </c>
      <c r="BH10" s="17">
        <v>8.8414674967971299E-2</v>
      </c>
      <c r="BI10" s="17">
        <v>0.11062496212256601</v>
      </c>
      <c r="BJ10" s="17">
        <v>0.103640743105345</v>
      </c>
      <c r="BK10" s="17">
        <v>0.112757754275615</v>
      </c>
      <c r="BL10" s="17">
        <v>8.2575712563078302E-2</v>
      </c>
      <c r="BM10" s="17">
        <v>7.8448786764123105E-2</v>
      </c>
      <c r="BN10" s="17">
        <v>8.8863652910216404E-2</v>
      </c>
      <c r="BO10" s="17">
        <v>9.8071174982323595E-2</v>
      </c>
      <c r="BP10" s="17"/>
      <c r="BQ10" s="17">
        <v>0.102264658647609</v>
      </c>
      <c r="BR10" s="17">
        <v>9.7182702073906904E-2</v>
      </c>
    </row>
    <row r="11" spans="2:70" x14ac:dyDescent="0.35">
      <c r="B11" s="18" t="s">
        <v>129</v>
      </c>
      <c r="C11" s="19">
        <v>0.12251786480209</v>
      </c>
      <c r="D11" s="19">
        <v>0.135894814997717</v>
      </c>
      <c r="E11" s="19">
        <v>0.108967835863303</v>
      </c>
      <c r="F11" s="19"/>
      <c r="G11" s="19">
        <v>0.15623808868760899</v>
      </c>
      <c r="H11" s="19">
        <v>0.131826049854082</v>
      </c>
      <c r="I11" s="19">
        <v>0.141460333345692</v>
      </c>
      <c r="J11" s="19">
        <v>0.129986809946741</v>
      </c>
      <c r="K11" s="19">
        <v>0.11840020126529099</v>
      </c>
      <c r="L11" s="19">
        <v>7.3676342188721794E-2</v>
      </c>
      <c r="M11" s="19"/>
      <c r="N11" s="19">
        <v>8.6175428159257203E-2</v>
      </c>
      <c r="O11" s="19">
        <v>0.117617333250271</v>
      </c>
      <c r="P11" s="19">
        <v>0.13461347964641099</v>
      </c>
      <c r="Q11" s="19">
        <v>0.155777097074243</v>
      </c>
      <c r="R11" s="19"/>
      <c r="S11" s="19">
        <v>0.10421153238620801</v>
      </c>
      <c r="T11" s="19">
        <v>0.120608157802754</v>
      </c>
      <c r="U11" s="19">
        <v>0.120645056905888</v>
      </c>
      <c r="V11" s="19">
        <v>0.131353174338426</v>
      </c>
      <c r="W11" s="19">
        <v>0.133309757661186</v>
      </c>
      <c r="X11" s="19">
        <v>0.13968127503430999</v>
      </c>
      <c r="Y11" s="19">
        <v>0.12719918750836001</v>
      </c>
      <c r="Z11" s="19">
        <v>9.4924854923837801E-2</v>
      </c>
      <c r="AA11" s="19">
        <v>9.2784747407908194E-2</v>
      </c>
      <c r="AB11" s="19">
        <v>0.124030700851158</v>
      </c>
      <c r="AC11" s="19">
        <v>0.13178885099061199</v>
      </c>
      <c r="AD11" s="19">
        <v>0.231529746487354</v>
      </c>
      <c r="AE11" s="19"/>
      <c r="AF11" s="19">
        <v>0.113113046903247</v>
      </c>
      <c r="AG11" s="19">
        <v>9.6140740715735598E-2</v>
      </c>
      <c r="AH11" s="19">
        <v>0.19281695246835101</v>
      </c>
      <c r="AI11" s="19"/>
      <c r="AJ11" s="19">
        <v>9.1450434927423802E-2</v>
      </c>
      <c r="AK11" s="19">
        <v>0.123430292330563</v>
      </c>
      <c r="AL11" s="19">
        <v>7.6101088550896395E-2</v>
      </c>
      <c r="AM11" s="19">
        <v>0.17791383391308199</v>
      </c>
      <c r="AN11" s="19">
        <v>0.17681363542439901</v>
      </c>
      <c r="AO11" s="19"/>
      <c r="AP11" s="19">
        <v>8.2622067384615999E-2</v>
      </c>
      <c r="AQ11" s="19">
        <v>0.11621194587542701</v>
      </c>
      <c r="AR11" s="19">
        <v>6.4704870681290494E-2</v>
      </c>
      <c r="AS11" s="19"/>
      <c r="AT11" s="19">
        <v>0.148304137812828</v>
      </c>
      <c r="AU11" s="19">
        <v>0.14053242806046301</v>
      </c>
      <c r="AV11" s="19">
        <v>0.10272766189725201</v>
      </c>
      <c r="AW11" s="19">
        <v>8.1419835564024004E-2</v>
      </c>
      <c r="AX11" s="19">
        <v>0.10860219364021299</v>
      </c>
      <c r="AY11" s="19"/>
      <c r="AZ11" s="19">
        <v>0.273442490081798</v>
      </c>
      <c r="BA11" s="19">
        <v>0.20920670134349101</v>
      </c>
      <c r="BB11" s="19">
        <v>0.117220065796471</v>
      </c>
      <c r="BC11" s="19">
        <v>0.12553144847454401</v>
      </c>
      <c r="BD11" s="19">
        <v>0.13456603768470801</v>
      </c>
      <c r="BE11" s="19">
        <v>0.14418636379063501</v>
      </c>
      <c r="BF11" s="19">
        <v>0.10024022228802899</v>
      </c>
      <c r="BG11" s="19">
        <v>0.10228392776511699</v>
      </c>
      <c r="BH11" s="19">
        <v>0.132467940914966</v>
      </c>
      <c r="BI11" s="19">
        <v>0.114391331765845</v>
      </c>
      <c r="BJ11" s="19">
        <v>0.102186533251043</v>
      </c>
      <c r="BK11" s="19">
        <v>8.0442286917481703E-2</v>
      </c>
      <c r="BL11" s="19">
        <v>0.10845737207129701</v>
      </c>
      <c r="BM11" s="19">
        <v>6.9905225519278705E-2</v>
      </c>
      <c r="BN11" s="19">
        <v>6.3743033104238497E-2</v>
      </c>
      <c r="BO11" s="19">
        <v>0.10806290919235501</v>
      </c>
      <c r="BP11" s="19"/>
      <c r="BQ11" s="19">
        <v>3.0995299112041699E-2</v>
      </c>
      <c r="BR11" s="19">
        <v>0.15652985724566401</v>
      </c>
    </row>
    <row r="12" spans="2:70" x14ac:dyDescent="0.35">
      <c r="B12" s="16"/>
    </row>
    <row r="13" spans="2:70" x14ac:dyDescent="0.35">
      <c r="B13" t="s">
        <v>98</v>
      </c>
    </row>
    <row r="14" spans="2:70" x14ac:dyDescent="0.35">
      <c r="B14" t="s">
        <v>99</v>
      </c>
    </row>
    <row r="16" spans="2:70" x14ac:dyDescent="0.35">
      <c r="B16" s="8" t="str">
        <f>HYPERLINK("#'Contents'!A1", "Return to Contents")</f>
        <v>Return to Contents</v>
      </c>
    </row>
  </sheetData>
  <mergeCells count="11">
    <mergeCell ref="BQ5:BR5"/>
    <mergeCell ref="D5:E5"/>
    <mergeCell ref="G5:L5"/>
    <mergeCell ref="N5:Q5"/>
    <mergeCell ref="S5:AD5"/>
    <mergeCell ref="AF5:AH5"/>
    <mergeCell ref="D2:BJ2"/>
    <mergeCell ref="AJ5:AN5"/>
    <mergeCell ref="AP5:AR5"/>
    <mergeCell ref="AT5:AX5"/>
    <mergeCell ref="AZ5:BO5"/>
  </mergeCells>
  <pageMargins left="0.7" right="0.7" top="0.75" bottom="0.75" header="0.3" footer="0.3"/>
  <pageSetup paperSize="9" orientation="portrait" horizontalDpi="300" verticalDpi="300"/>
  <drawing r:id="rId1"/>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F00-000000000000}">
  <dimension ref="B2:BR16"/>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67" width="10.7265625" customWidth="1"/>
    <col min="68" max="68" width="2.1796875" customWidth="1"/>
    <col min="69" max="70" width="10.7265625" customWidth="1"/>
    <col min="71" max="71" width="2.1796875" customWidth="1"/>
  </cols>
  <sheetData>
    <row r="2" spans="2:70" ht="40" customHeight="1" x14ac:dyDescent="0.35">
      <c r="D2" s="29" t="s">
        <v>405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row>
    <row r="5" spans="2:70" ht="30" customHeight="1" x14ac:dyDescent="0.35">
      <c r="B5" s="15"/>
      <c r="C5" s="15"/>
      <c r="D5" s="30" t="s">
        <v>74</v>
      </c>
      <c r="E5" s="30"/>
      <c r="F5" s="15"/>
      <c r="G5" s="30" t="s">
        <v>75</v>
      </c>
      <c r="H5" s="30"/>
      <c r="I5" s="30"/>
      <c r="J5" s="30"/>
      <c r="K5" s="30"/>
      <c r="L5" s="30"/>
      <c r="M5" s="15"/>
      <c r="N5" s="30" t="s">
        <v>76</v>
      </c>
      <c r="O5" s="30"/>
      <c r="P5" s="30"/>
      <c r="Q5" s="30"/>
      <c r="R5" s="15"/>
      <c r="S5" s="30" t="s">
        <v>77</v>
      </c>
      <c r="T5" s="30"/>
      <c r="U5" s="30"/>
      <c r="V5" s="30"/>
      <c r="W5" s="30"/>
      <c r="X5" s="30"/>
      <c r="Y5" s="30"/>
      <c r="Z5" s="30"/>
      <c r="AA5" s="30"/>
      <c r="AB5" s="30"/>
      <c r="AC5" s="30"/>
      <c r="AD5" s="30"/>
      <c r="AE5" s="15"/>
      <c r="AF5" s="30" t="s">
        <v>78</v>
      </c>
      <c r="AG5" s="30"/>
      <c r="AH5" s="30"/>
      <c r="AI5" s="15"/>
      <c r="AJ5" s="30" t="s">
        <v>79</v>
      </c>
      <c r="AK5" s="30"/>
      <c r="AL5" s="30"/>
      <c r="AM5" s="30"/>
      <c r="AN5" s="30"/>
      <c r="AO5" s="15"/>
      <c r="AP5" s="30" t="s">
        <v>80</v>
      </c>
      <c r="AQ5" s="30"/>
      <c r="AR5" s="30"/>
      <c r="AS5" s="15"/>
      <c r="AT5" s="30" t="s">
        <v>81</v>
      </c>
      <c r="AU5" s="30"/>
      <c r="AV5" s="30"/>
      <c r="AW5" s="30"/>
      <c r="AX5" s="30"/>
      <c r="AY5" s="15"/>
      <c r="AZ5" s="30" t="s">
        <v>82</v>
      </c>
      <c r="BA5" s="30"/>
      <c r="BB5" s="30"/>
      <c r="BC5" s="30"/>
      <c r="BD5" s="30"/>
      <c r="BE5" s="30"/>
      <c r="BF5" s="30"/>
      <c r="BG5" s="30"/>
      <c r="BH5" s="30"/>
      <c r="BI5" s="30"/>
      <c r="BJ5" s="30"/>
      <c r="BK5" s="30"/>
      <c r="BL5" s="30"/>
      <c r="BM5" s="30"/>
      <c r="BN5" s="30"/>
      <c r="BO5" s="30"/>
      <c r="BP5" s="15"/>
      <c r="BQ5" s="30" t="s">
        <v>83</v>
      </c>
      <c r="BR5" s="30"/>
    </row>
    <row r="6" spans="2:7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46</v>
      </c>
      <c r="AQ6" s="12" t="s">
        <v>47</v>
      </c>
      <c r="AR6" s="12" t="s">
        <v>50</v>
      </c>
      <c r="AT6" s="12" t="s">
        <v>51</v>
      </c>
      <c r="AU6" s="12" t="s">
        <v>52</v>
      </c>
      <c r="AV6" s="12" t="s">
        <v>53</v>
      </c>
      <c r="AW6" s="12" t="s">
        <v>54</v>
      </c>
      <c r="AX6" s="12" t="s">
        <v>55</v>
      </c>
      <c r="AZ6" s="12" t="s">
        <v>56</v>
      </c>
      <c r="BA6" s="12" t="s">
        <v>57</v>
      </c>
      <c r="BB6" s="12" t="s">
        <v>58</v>
      </c>
      <c r="BC6" s="12" t="s">
        <v>59</v>
      </c>
      <c r="BD6" s="12" t="s">
        <v>60</v>
      </c>
      <c r="BE6" s="12" t="s">
        <v>61</v>
      </c>
      <c r="BF6" s="12" t="s">
        <v>62</v>
      </c>
      <c r="BG6" s="12" t="s">
        <v>63</v>
      </c>
      <c r="BH6" s="12" t="s">
        <v>64</v>
      </c>
      <c r="BI6" s="12" t="s">
        <v>65</v>
      </c>
      <c r="BJ6" s="12" t="s">
        <v>66</v>
      </c>
      <c r="BK6" s="12" t="s">
        <v>67</v>
      </c>
      <c r="BL6" s="12" t="s">
        <v>68</v>
      </c>
      <c r="BM6" s="12" t="s">
        <v>69</v>
      </c>
      <c r="BN6" s="12" t="s">
        <v>70</v>
      </c>
      <c r="BO6" s="12" t="s">
        <v>71</v>
      </c>
      <c r="BQ6" s="12" t="s">
        <v>72</v>
      </c>
      <c r="BR6" s="12" t="s">
        <v>73</v>
      </c>
    </row>
    <row r="7" spans="2:70" ht="30" customHeight="1" x14ac:dyDescent="0.35">
      <c r="B7" s="10" t="s">
        <v>19</v>
      </c>
      <c r="C7" s="10">
        <v>4012</v>
      </c>
      <c r="D7" s="10">
        <v>1971</v>
      </c>
      <c r="E7" s="10">
        <v>2028</v>
      </c>
      <c r="F7" s="10"/>
      <c r="G7" s="10">
        <v>497</v>
      </c>
      <c r="H7" s="10">
        <v>704</v>
      </c>
      <c r="I7" s="10">
        <v>694</v>
      </c>
      <c r="J7" s="10">
        <v>693</v>
      </c>
      <c r="K7" s="10">
        <v>571</v>
      </c>
      <c r="L7" s="10">
        <v>853</v>
      </c>
      <c r="M7" s="10"/>
      <c r="N7" s="10">
        <v>1178</v>
      </c>
      <c r="O7" s="10">
        <v>1131</v>
      </c>
      <c r="P7" s="10">
        <v>781</v>
      </c>
      <c r="Q7" s="10">
        <v>909</v>
      </c>
      <c r="R7" s="10"/>
      <c r="S7" s="10">
        <v>563</v>
      </c>
      <c r="T7" s="10">
        <v>553</v>
      </c>
      <c r="U7" s="10">
        <v>314</v>
      </c>
      <c r="V7" s="10">
        <v>343</v>
      </c>
      <c r="W7" s="10">
        <v>293</v>
      </c>
      <c r="X7" s="10">
        <v>376</v>
      </c>
      <c r="Y7" s="10">
        <v>336</v>
      </c>
      <c r="Z7" s="10">
        <v>171</v>
      </c>
      <c r="AA7" s="10">
        <v>447</v>
      </c>
      <c r="AB7" s="10">
        <v>337</v>
      </c>
      <c r="AC7" s="10">
        <v>188</v>
      </c>
      <c r="AD7" s="10">
        <v>91</v>
      </c>
      <c r="AE7" s="10"/>
      <c r="AF7" s="10">
        <v>1421</v>
      </c>
      <c r="AG7" s="10">
        <v>1665</v>
      </c>
      <c r="AH7" s="10">
        <v>577</v>
      </c>
      <c r="AI7" s="10"/>
      <c r="AJ7" s="10">
        <v>1433</v>
      </c>
      <c r="AK7" s="10">
        <v>1082</v>
      </c>
      <c r="AL7" s="10">
        <v>299</v>
      </c>
      <c r="AM7" s="10">
        <v>42</v>
      </c>
      <c r="AN7" s="10">
        <v>541</v>
      </c>
      <c r="AO7" s="10"/>
      <c r="AP7" s="10">
        <v>878</v>
      </c>
      <c r="AQ7" s="10">
        <v>1369</v>
      </c>
      <c r="AR7" s="10">
        <v>264</v>
      </c>
      <c r="AS7" s="10"/>
      <c r="AT7" s="10">
        <v>929</v>
      </c>
      <c r="AU7" s="10">
        <v>932</v>
      </c>
      <c r="AV7" s="10">
        <v>1096</v>
      </c>
      <c r="AW7" s="10">
        <v>455</v>
      </c>
      <c r="AX7" s="10">
        <v>62</v>
      </c>
      <c r="AY7" s="10"/>
      <c r="AZ7" s="10">
        <v>33</v>
      </c>
      <c r="BA7" s="10">
        <v>185</v>
      </c>
      <c r="BB7" s="10">
        <v>256</v>
      </c>
      <c r="BC7" s="10">
        <v>269</v>
      </c>
      <c r="BD7" s="10">
        <v>403</v>
      </c>
      <c r="BE7" s="10">
        <v>436</v>
      </c>
      <c r="BF7" s="10">
        <v>391</v>
      </c>
      <c r="BG7" s="10">
        <v>312</v>
      </c>
      <c r="BH7" s="10">
        <v>253</v>
      </c>
      <c r="BI7" s="10">
        <v>211</v>
      </c>
      <c r="BJ7" s="10">
        <v>336</v>
      </c>
      <c r="BK7" s="10">
        <v>187</v>
      </c>
      <c r="BL7" s="10">
        <v>180</v>
      </c>
      <c r="BM7" s="10">
        <v>103</v>
      </c>
      <c r="BN7" s="10">
        <v>95</v>
      </c>
      <c r="BO7" s="10">
        <v>161</v>
      </c>
      <c r="BP7" s="10"/>
      <c r="BQ7" s="10">
        <v>1235</v>
      </c>
      <c r="BR7" s="10">
        <v>2665</v>
      </c>
    </row>
    <row r="8" spans="2:70" ht="30" customHeight="1" x14ac:dyDescent="0.35">
      <c r="B8" s="11" t="s">
        <v>20</v>
      </c>
      <c r="C8" s="11">
        <v>4012</v>
      </c>
      <c r="D8" s="11">
        <v>1975</v>
      </c>
      <c r="E8" s="11">
        <v>2024</v>
      </c>
      <c r="F8" s="11"/>
      <c r="G8" s="11">
        <v>558</v>
      </c>
      <c r="H8" s="11">
        <v>682</v>
      </c>
      <c r="I8" s="11">
        <v>685</v>
      </c>
      <c r="J8" s="11">
        <v>686</v>
      </c>
      <c r="K8" s="11">
        <v>562</v>
      </c>
      <c r="L8" s="11">
        <v>839</v>
      </c>
      <c r="M8" s="11"/>
      <c r="N8" s="11">
        <v>1080</v>
      </c>
      <c r="O8" s="11">
        <v>1039</v>
      </c>
      <c r="P8" s="11">
        <v>880</v>
      </c>
      <c r="Q8" s="11">
        <v>1000</v>
      </c>
      <c r="R8" s="11"/>
      <c r="S8" s="11">
        <v>562</v>
      </c>
      <c r="T8" s="11">
        <v>522</v>
      </c>
      <c r="U8" s="11">
        <v>321</v>
      </c>
      <c r="V8" s="11">
        <v>361</v>
      </c>
      <c r="W8" s="11">
        <v>281</v>
      </c>
      <c r="X8" s="11">
        <v>361</v>
      </c>
      <c r="Y8" s="11">
        <v>321</v>
      </c>
      <c r="Z8" s="11">
        <v>160</v>
      </c>
      <c r="AA8" s="11">
        <v>441</v>
      </c>
      <c r="AB8" s="11">
        <v>361</v>
      </c>
      <c r="AC8" s="11">
        <v>201</v>
      </c>
      <c r="AD8" s="11">
        <v>120</v>
      </c>
      <c r="AE8" s="11"/>
      <c r="AF8" s="11">
        <v>1410</v>
      </c>
      <c r="AG8" s="11">
        <v>1629</v>
      </c>
      <c r="AH8" s="11">
        <v>599</v>
      </c>
      <c r="AI8" s="11"/>
      <c r="AJ8" s="11">
        <v>1397</v>
      </c>
      <c r="AK8" s="11">
        <v>1071</v>
      </c>
      <c r="AL8" s="11">
        <v>288</v>
      </c>
      <c r="AM8" s="11">
        <v>45</v>
      </c>
      <c r="AN8" s="11">
        <v>558</v>
      </c>
      <c r="AO8" s="11"/>
      <c r="AP8" s="11">
        <v>856</v>
      </c>
      <c r="AQ8" s="11">
        <v>1358</v>
      </c>
      <c r="AR8" s="11">
        <v>259</v>
      </c>
      <c r="AS8" s="11"/>
      <c r="AT8" s="11">
        <v>961</v>
      </c>
      <c r="AU8" s="11">
        <v>958</v>
      </c>
      <c r="AV8" s="11">
        <v>1056</v>
      </c>
      <c r="AW8" s="11">
        <v>434</v>
      </c>
      <c r="AX8" s="11">
        <v>55</v>
      </c>
      <c r="AY8" s="11"/>
      <c r="AZ8" s="11">
        <v>33</v>
      </c>
      <c r="BA8" s="11">
        <v>186</v>
      </c>
      <c r="BB8" s="11">
        <v>267</v>
      </c>
      <c r="BC8" s="11">
        <v>280</v>
      </c>
      <c r="BD8" s="11">
        <v>416</v>
      </c>
      <c r="BE8" s="11">
        <v>443</v>
      </c>
      <c r="BF8" s="11">
        <v>394</v>
      </c>
      <c r="BG8" s="11">
        <v>314</v>
      </c>
      <c r="BH8" s="11">
        <v>257</v>
      </c>
      <c r="BI8" s="11">
        <v>206</v>
      </c>
      <c r="BJ8" s="11">
        <v>329</v>
      </c>
      <c r="BK8" s="11">
        <v>179</v>
      </c>
      <c r="BL8" s="11">
        <v>174</v>
      </c>
      <c r="BM8" s="11">
        <v>97</v>
      </c>
      <c r="BN8" s="11">
        <v>87</v>
      </c>
      <c r="BO8" s="11">
        <v>148</v>
      </c>
      <c r="BP8" s="11"/>
      <c r="BQ8" s="11">
        <v>1209</v>
      </c>
      <c r="BR8" s="11">
        <v>2688</v>
      </c>
    </row>
    <row r="9" spans="2:70" ht="29" x14ac:dyDescent="0.35">
      <c r="B9" s="18" t="s">
        <v>399</v>
      </c>
      <c r="C9" s="17">
        <v>0.77765178272754298</v>
      </c>
      <c r="D9" s="17">
        <v>0.73283203212436698</v>
      </c>
      <c r="E9" s="17">
        <v>0.82166065061874805</v>
      </c>
      <c r="F9" s="17"/>
      <c r="G9" s="17">
        <v>0.64445058318831805</v>
      </c>
      <c r="H9" s="17">
        <v>0.70905584340747896</v>
      </c>
      <c r="I9" s="17">
        <v>0.76831317438413904</v>
      </c>
      <c r="J9" s="17">
        <v>0.78136215585949198</v>
      </c>
      <c r="K9" s="17">
        <v>0.82848423561065798</v>
      </c>
      <c r="L9" s="17">
        <v>0.89265169619052198</v>
      </c>
      <c r="M9" s="17"/>
      <c r="N9" s="17">
        <v>0.838806086977128</v>
      </c>
      <c r="O9" s="17">
        <v>0.79473494487352003</v>
      </c>
      <c r="P9" s="17">
        <v>0.72155939288104198</v>
      </c>
      <c r="Q9" s="17">
        <v>0.74327326793686699</v>
      </c>
      <c r="R9" s="17"/>
      <c r="S9" s="17">
        <v>0.77101262545013804</v>
      </c>
      <c r="T9" s="17">
        <v>0.80165642301380702</v>
      </c>
      <c r="U9" s="17">
        <v>0.81414965865627997</v>
      </c>
      <c r="V9" s="17">
        <v>0.820797311951727</v>
      </c>
      <c r="W9" s="17">
        <v>0.77392821985553495</v>
      </c>
      <c r="X9" s="17">
        <v>0.706135208887818</v>
      </c>
      <c r="Y9" s="17">
        <v>0.78769436739107401</v>
      </c>
      <c r="Z9" s="17">
        <v>0.76054743354799204</v>
      </c>
      <c r="AA9" s="17">
        <v>0.80331120053248195</v>
      </c>
      <c r="AB9" s="17">
        <v>0.76361205641232999</v>
      </c>
      <c r="AC9" s="17">
        <v>0.76308233086521005</v>
      </c>
      <c r="AD9" s="17">
        <v>0.66906038796545497</v>
      </c>
      <c r="AE9" s="17"/>
      <c r="AF9" s="17">
        <v>0.80940704999371205</v>
      </c>
      <c r="AG9" s="17">
        <v>0.80200665059633702</v>
      </c>
      <c r="AH9" s="17">
        <v>0.65455170508499605</v>
      </c>
      <c r="AI9" s="17"/>
      <c r="AJ9" s="17">
        <v>0.82917633358762899</v>
      </c>
      <c r="AK9" s="17">
        <v>0.75208676528635299</v>
      </c>
      <c r="AL9" s="17">
        <v>0.83298379685792101</v>
      </c>
      <c r="AM9" s="17">
        <v>0.79004145687122196</v>
      </c>
      <c r="AN9" s="17">
        <v>0.69022833994947197</v>
      </c>
      <c r="AO9" s="17"/>
      <c r="AP9" s="17">
        <v>0.80225793879548202</v>
      </c>
      <c r="AQ9" s="17">
        <v>0.78396584719132001</v>
      </c>
      <c r="AR9" s="17">
        <v>0.82154800157136398</v>
      </c>
      <c r="AS9" s="17"/>
      <c r="AT9" s="17">
        <v>0.76283127891331504</v>
      </c>
      <c r="AU9" s="17">
        <v>0.75105571626836698</v>
      </c>
      <c r="AV9" s="17">
        <v>0.79378899477339104</v>
      </c>
      <c r="AW9" s="17">
        <v>0.81088729727020104</v>
      </c>
      <c r="AX9" s="17">
        <v>0.75517556520935203</v>
      </c>
      <c r="AY9" s="17"/>
      <c r="AZ9" s="17">
        <v>0.53121341456498095</v>
      </c>
      <c r="BA9" s="17">
        <v>0.69723670257756498</v>
      </c>
      <c r="BB9" s="17">
        <v>0.73774216218352096</v>
      </c>
      <c r="BC9" s="17">
        <v>0.77796624688823701</v>
      </c>
      <c r="BD9" s="17">
        <v>0.75629082148507398</v>
      </c>
      <c r="BE9" s="17">
        <v>0.74127163325440804</v>
      </c>
      <c r="BF9" s="17">
        <v>0.79029125241726805</v>
      </c>
      <c r="BG9" s="17">
        <v>0.82480535916772602</v>
      </c>
      <c r="BH9" s="17">
        <v>0.81457917391562895</v>
      </c>
      <c r="BI9" s="17">
        <v>0.77979063846003405</v>
      </c>
      <c r="BJ9" s="17">
        <v>0.79898927664836505</v>
      </c>
      <c r="BK9" s="17">
        <v>0.84650893331777899</v>
      </c>
      <c r="BL9" s="17">
        <v>0.79741769883397895</v>
      </c>
      <c r="BM9" s="17">
        <v>0.84819646094959</v>
      </c>
      <c r="BN9" s="17">
        <v>0.84455507881306302</v>
      </c>
      <c r="BO9" s="17">
        <v>0.75734725976846795</v>
      </c>
      <c r="BP9" s="17"/>
      <c r="BQ9" s="17">
        <v>0.85105732982896098</v>
      </c>
      <c r="BR9" s="17">
        <v>0.75463535143659399</v>
      </c>
    </row>
    <row r="10" spans="2:70" ht="29" x14ac:dyDescent="0.35">
      <c r="B10" s="18" t="s">
        <v>400</v>
      </c>
      <c r="C10" s="17">
        <v>0.10364239467314899</v>
      </c>
      <c r="D10" s="17">
        <v>0.121584200979343</v>
      </c>
      <c r="E10" s="17">
        <v>8.6383270298549905E-2</v>
      </c>
      <c r="F10" s="17"/>
      <c r="G10" s="17">
        <v>0.20677243871946599</v>
      </c>
      <c r="H10" s="17">
        <v>0.151547117968692</v>
      </c>
      <c r="I10" s="17">
        <v>0.112245312682156</v>
      </c>
      <c r="J10" s="17">
        <v>8.4343928353582204E-2</v>
      </c>
      <c r="K10" s="17">
        <v>6.2535165463692796E-2</v>
      </c>
      <c r="L10" s="17">
        <v>3.23202818196184E-2</v>
      </c>
      <c r="M10" s="17"/>
      <c r="N10" s="17">
        <v>8.5767609255524499E-2</v>
      </c>
      <c r="O10" s="17">
        <v>8.2735600569332907E-2</v>
      </c>
      <c r="P10" s="17">
        <v>0.139499672012873</v>
      </c>
      <c r="Q10" s="17">
        <v>0.114462269069842</v>
      </c>
      <c r="R10" s="17"/>
      <c r="S10" s="17">
        <v>0.13133258284789501</v>
      </c>
      <c r="T10" s="17">
        <v>7.5277802154593607E-2</v>
      </c>
      <c r="U10" s="17">
        <v>9.0083257295892505E-2</v>
      </c>
      <c r="V10" s="17">
        <v>8.2158316183062394E-2</v>
      </c>
      <c r="W10" s="17">
        <v>9.6305309885451301E-2</v>
      </c>
      <c r="X10" s="17">
        <v>0.13688183396581399</v>
      </c>
      <c r="Y10" s="17">
        <v>8.4681895644383498E-2</v>
      </c>
      <c r="Z10" s="17">
        <v>0.137925759037826</v>
      </c>
      <c r="AA10" s="17">
        <v>9.5511197350268598E-2</v>
      </c>
      <c r="AB10" s="17">
        <v>0.11367357064174601</v>
      </c>
      <c r="AC10" s="17">
        <v>0.119049625696056</v>
      </c>
      <c r="AD10" s="17">
        <v>9.4340733676258406E-2</v>
      </c>
      <c r="AE10" s="17"/>
      <c r="AF10" s="17">
        <v>7.8501561054255098E-2</v>
      </c>
      <c r="AG10" s="17">
        <v>0.10319480531787099</v>
      </c>
      <c r="AH10" s="17">
        <v>0.14779407317389801</v>
      </c>
      <c r="AI10" s="17"/>
      <c r="AJ10" s="17">
        <v>8.41435290792798E-2</v>
      </c>
      <c r="AK10" s="17">
        <v>0.128362821180979</v>
      </c>
      <c r="AL10" s="17">
        <v>0.113172505026379</v>
      </c>
      <c r="AM10" s="17">
        <v>6.4385879418288397E-2</v>
      </c>
      <c r="AN10" s="17">
        <v>0.115927563943606</v>
      </c>
      <c r="AO10" s="17"/>
      <c r="AP10" s="17">
        <v>0.105079606200846</v>
      </c>
      <c r="AQ10" s="17">
        <v>0.111194582898064</v>
      </c>
      <c r="AR10" s="17">
        <v>0.12044624503498701</v>
      </c>
      <c r="AS10" s="17"/>
      <c r="AT10" s="17">
        <v>8.7572390417825899E-2</v>
      </c>
      <c r="AU10" s="17">
        <v>0.117786272554149</v>
      </c>
      <c r="AV10" s="17">
        <v>0.110801448893027</v>
      </c>
      <c r="AW10" s="17">
        <v>0.11269454764794901</v>
      </c>
      <c r="AX10" s="17">
        <v>0.108580617784166</v>
      </c>
      <c r="AY10" s="17"/>
      <c r="AZ10" s="17">
        <v>8.5534248229544002E-2</v>
      </c>
      <c r="BA10" s="17">
        <v>0.113358812184958</v>
      </c>
      <c r="BB10" s="17">
        <v>0.145280016733945</v>
      </c>
      <c r="BC10" s="17">
        <v>0.104930007886421</v>
      </c>
      <c r="BD10" s="17">
        <v>0.12715727250534101</v>
      </c>
      <c r="BE10" s="17">
        <v>0.10561752504821501</v>
      </c>
      <c r="BF10" s="17">
        <v>0.107032787498021</v>
      </c>
      <c r="BG10" s="17">
        <v>7.4853402102654398E-2</v>
      </c>
      <c r="BH10" s="17">
        <v>4.68836103680879E-2</v>
      </c>
      <c r="BI10" s="17">
        <v>0.121188302076408</v>
      </c>
      <c r="BJ10" s="17">
        <v>0.107735138557649</v>
      </c>
      <c r="BK10" s="17">
        <v>7.3365120080904594E-2</v>
      </c>
      <c r="BL10" s="17">
        <v>8.3509105999376304E-2</v>
      </c>
      <c r="BM10" s="17">
        <v>7.9502980563492406E-2</v>
      </c>
      <c r="BN10" s="17">
        <v>0.126224603414271</v>
      </c>
      <c r="BO10" s="17">
        <v>0.15563523906047699</v>
      </c>
      <c r="BP10" s="17"/>
      <c r="BQ10" s="17">
        <v>0.11691772208967</v>
      </c>
      <c r="BR10" s="17">
        <v>9.5787939772400604E-2</v>
      </c>
    </row>
    <row r="11" spans="2:70" x14ac:dyDescent="0.35">
      <c r="B11" s="18" t="s">
        <v>129</v>
      </c>
      <c r="C11" s="19">
        <v>0.11870582259930799</v>
      </c>
      <c r="D11" s="19">
        <v>0.14558376689628899</v>
      </c>
      <c r="E11" s="19">
        <v>9.1956079082701703E-2</v>
      </c>
      <c r="F11" s="19"/>
      <c r="G11" s="19">
        <v>0.14877697809221599</v>
      </c>
      <c r="H11" s="19">
        <v>0.13939703862382999</v>
      </c>
      <c r="I11" s="19">
        <v>0.119441512933705</v>
      </c>
      <c r="J11" s="19">
        <v>0.13429391578692601</v>
      </c>
      <c r="K11" s="19">
        <v>0.10898059892565</v>
      </c>
      <c r="L11" s="19">
        <v>7.5028021989859903E-2</v>
      </c>
      <c r="M11" s="19"/>
      <c r="N11" s="19">
        <v>7.5426303767347797E-2</v>
      </c>
      <c r="O11" s="19">
        <v>0.12252945455714701</v>
      </c>
      <c r="P11" s="19">
        <v>0.13894093510608399</v>
      </c>
      <c r="Q11" s="19">
        <v>0.14226446299329101</v>
      </c>
      <c r="R11" s="19"/>
      <c r="S11" s="19">
        <v>9.7654791701966406E-2</v>
      </c>
      <c r="T11" s="19">
        <v>0.123065774831599</v>
      </c>
      <c r="U11" s="19">
        <v>9.5767084047827897E-2</v>
      </c>
      <c r="V11" s="19">
        <v>9.7044371865210893E-2</v>
      </c>
      <c r="W11" s="19">
        <v>0.129766470259014</v>
      </c>
      <c r="X11" s="19">
        <v>0.15698295714636801</v>
      </c>
      <c r="Y11" s="19">
        <v>0.12762373696454199</v>
      </c>
      <c r="Z11" s="19">
        <v>0.101526807414182</v>
      </c>
      <c r="AA11" s="19">
        <v>0.10117760211724899</v>
      </c>
      <c r="AB11" s="19">
        <v>0.12271437294592499</v>
      </c>
      <c r="AC11" s="19">
        <v>0.117868043438735</v>
      </c>
      <c r="AD11" s="19">
        <v>0.236598878358287</v>
      </c>
      <c r="AE11" s="19"/>
      <c r="AF11" s="19">
        <v>0.11209138895203299</v>
      </c>
      <c r="AG11" s="19">
        <v>9.4798544085791595E-2</v>
      </c>
      <c r="AH11" s="19">
        <v>0.197654221741106</v>
      </c>
      <c r="AI11" s="19"/>
      <c r="AJ11" s="19">
        <v>8.6680137333091101E-2</v>
      </c>
      <c r="AK11" s="19">
        <v>0.119550413532669</v>
      </c>
      <c r="AL11" s="19">
        <v>5.3843698115699702E-2</v>
      </c>
      <c r="AM11" s="19">
        <v>0.14557266371048899</v>
      </c>
      <c r="AN11" s="19">
        <v>0.19384409610692299</v>
      </c>
      <c r="AO11" s="19"/>
      <c r="AP11" s="19">
        <v>9.2662455003671901E-2</v>
      </c>
      <c r="AQ11" s="19">
        <v>0.10483956991061601</v>
      </c>
      <c r="AR11" s="19">
        <v>5.8005753393648302E-2</v>
      </c>
      <c r="AS11" s="19"/>
      <c r="AT11" s="19">
        <v>0.14959633066885999</v>
      </c>
      <c r="AU11" s="19">
        <v>0.13115801117748499</v>
      </c>
      <c r="AV11" s="19">
        <v>9.5409556333583001E-2</v>
      </c>
      <c r="AW11" s="19">
        <v>7.6418155081850306E-2</v>
      </c>
      <c r="AX11" s="19">
        <v>0.136243817006482</v>
      </c>
      <c r="AY11" s="19"/>
      <c r="AZ11" s="19">
        <v>0.38325233720547502</v>
      </c>
      <c r="BA11" s="19">
        <v>0.18940448523747599</v>
      </c>
      <c r="BB11" s="19">
        <v>0.116977821082534</v>
      </c>
      <c r="BC11" s="19">
        <v>0.117103745225342</v>
      </c>
      <c r="BD11" s="19">
        <v>0.116551906009585</v>
      </c>
      <c r="BE11" s="19">
        <v>0.15311084169737699</v>
      </c>
      <c r="BF11" s="19">
        <v>0.10267596008471</v>
      </c>
      <c r="BG11" s="19">
        <v>0.10034123872962</v>
      </c>
      <c r="BH11" s="19">
        <v>0.138537215716283</v>
      </c>
      <c r="BI11" s="19">
        <v>9.9021059463557506E-2</v>
      </c>
      <c r="BJ11" s="19">
        <v>9.3275584793985206E-2</v>
      </c>
      <c r="BK11" s="19">
        <v>8.0125946601316098E-2</v>
      </c>
      <c r="BL11" s="19">
        <v>0.119073195166644</v>
      </c>
      <c r="BM11" s="19">
        <v>7.2300558486917202E-2</v>
      </c>
      <c r="BN11" s="19">
        <v>2.9220317772666201E-2</v>
      </c>
      <c r="BO11" s="19">
        <v>8.7017501171055806E-2</v>
      </c>
      <c r="BP11" s="19"/>
      <c r="BQ11" s="19">
        <v>3.2024948081368299E-2</v>
      </c>
      <c r="BR11" s="19">
        <v>0.14957670879100499</v>
      </c>
    </row>
    <row r="12" spans="2:70" x14ac:dyDescent="0.35">
      <c r="B12" s="16"/>
    </row>
    <row r="13" spans="2:70" x14ac:dyDescent="0.35">
      <c r="B13" t="s">
        <v>98</v>
      </c>
    </row>
    <row r="14" spans="2:70" x14ac:dyDescent="0.35">
      <c r="B14" t="s">
        <v>99</v>
      </c>
    </row>
    <row r="16" spans="2:70" x14ac:dyDescent="0.35">
      <c r="B16" s="8" t="str">
        <f>HYPERLINK("#'Contents'!A1", "Return to Contents")</f>
        <v>Return to Contents</v>
      </c>
    </row>
  </sheetData>
  <mergeCells count="11">
    <mergeCell ref="BQ5:BR5"/>
    <mergeCell ref="D5:E5"/>
    <mergeCell ref="G5:L5"/>
    <mergeCell ref="N5:Q5"/>
    <mergeCell ref="S5:AD5"/>
    <mergeCell ref="AF5:AH5"/>
    <mergeCell ref="D2:BJ2"/>
    <mergeCell ref="AJ5:AN5"/>
    <mergeCell ref="AP5:AR5"/>
    <mergeCell ref="AT5:AX5"/>
    <mergeCell ref="AZ5:BO5"/>
  </mergeCells>
  <pageMargins left="0.7" right="0.7" top="0.75" bottom="0.75" header="0.3" footer="0.3"/>
  <pageSetup paperSize="9" orientation="portrait" horizontalDpi="300" verticalDpi="300"/>
  <drawing r:id="rId1"/>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000-000000000000}">
  <dimension ref="B2:BR16"/>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67" width="10.7265625" customWidth="1"/>
    <col min="68" max="68" width="2.1796875" customWidth="1"/>
    <col min="69" max="70" width="10.7265625" customWidth="1"/>
    <col min="71" max="71" width="2.1796875" customWidth="1"/>
  </cols>
  <sheetData>
    <row r="2" spans="2:70" ht="40" customHeight="1" x14ac:dyDescent="0.35">
      <c r="D2" s="29" t="s">
        <v>406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row>
    <row r="5" spans="2:70" ht="30" customHeight="1" x14ac:dyDescent="0.35">
      <c r="B5" s="15"/>
      <c r="C5" s="15"/>
      <c r="D5" s="30" t="s">
        <v>74</v>
      </c>
      <c r="E5" s="30"/>
      <c r="F5" s="15"/>
      <c r="G5" s="30" t="s">
        <v>75</v>
      </c>
      <c r="H5" s="30"/>
      <c r="I5" s="30"/>
      <c r="J5" s="30"/>
      <c r="K5" s="30"/>
      <c r="L5" s="30"/>
      <c r="M5" s="15"/>
      <c r="N5" s="30" t="s">
        <v>76</v>
      </c>
      <c r="O5" s="30"/>
      <c r="P5" s="30"/>
      <c r="Q5" s="30"/>
      <c r="R5" s="15"/>
      <c r="S5" s="30" t="s">
        <v>77</v>
      </c>
      <c r="T5" s="30"/>
      <c r="U5" s="30"/>
      <c r="V5" s="30"/>
      <c r="W5" s="30"/>
      <c r="X5" s="30"/>
      <c r="Y5" s="30"/>
      <c r="Z5" s="30"/>
      <c r="AA5" s="30"/>
      <c r="AB5" s="30"/>
      <c r="AC5" s="30"/>
      <c r="AD5" s="30"/>
      <c r="AE5" s="15"/>
      <c r="AF5" s="30" t="s">
        <v>78</v>
      </c>
      <c r="AG5" s="30"/>
      <c r="AH5" s="30"/>
      <c r="AI5" s="15"/>
      <c r="AJ5" s="30" t="s">
        <v>79</v>
      </c>
      <c r="AK5" s="30"/>
      <c r="AL5" s="30"/>
      <c r="AM5" s="30"/>
      <c r="AN5" s="30"/>
      <c r="AO5" s="15"/>
      <c r="AP5" s="30" t="s">
        <v>80</v>
      </c>
      <c r="AQ5" s="30"/>
      <c r="AR5" s="30"/>
      <c r="AS5" s="15"/>
      <c r="AT5" s="30" t="s">
        <v>81</v>
      </c>
      <c r="AU5" s="30"/>
      <c r="AV5" s="30"/>
      <c r="AW5" s="30"/>
      <c r="AX5" s="30"/>
      <c r="AY5" s="15"/>
      <c r="AZ5" s="30" t="s">
        <v>82</v>
      </c>
      <c r="BA5" s="30"/>
      <c r="BB5" s="30"/>
      <c r="BC5" s="30"/>
      <c r="BD5" s="30"/>
      <c r="BE5" s="30"/>
      <c r="BF5" s="30"/>
      <c r="BG5" s="30"/>
      <c r="BH5" s="30"/>
      <c r="BI5" s="30"/>
      <c r="BJ5" s="30"/>
      <c r="BK5" s="30"/>
      <c r="BL5" s="30"/>
      <c r="BM5" s="30"/>
      <c r="BN5" s="30"/>
      <c r="BO5" s="30"/>
      <c r="BP5" s="15"/>
      <c r="BQ5" s="30" t="s">
        <v>83</v>
      </c>
      <c r="BR5" s="30"/>
    </row>
    <row r="6" spans="2:7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46</v>
      </c>
      <c r="AQ6" s="12" t="s">
        <v>47</v>
      </c>
      <c r="AR6" s="12" t="s">
        <v>50</v>
      </c>
      <c r="AT6" s="12" t="s">
        <v>51</v>
      </c>
      <c r="AU6" s="12" t="s">
        <v>52</v>
      </c>
      <c r="AV6" s="12" t="s">
        <v>53</v>
      </c>
      <c r="AW6" s="12" t="s">
        <v>54</v>
      </c>
      <c r="AX6" s="12" t="s">
        <v>55</v>
      </c>
      <c r="AZ6" s="12" t="s">
        <v>56</v>
      </c>
      <c r="BA6" s="12" t="s">
        <v>57</v>
      </c>
      <c r="BB6" s="12" t="s">
        <v>58</v>
      </c>
      <c r="BC6" s="12" t="s">
        <v>59</v>
      </c>
      <c r="BD6" s="12" t="s">
        <v>60</v>
      </c>
      <c r="BE6" s="12" t="s">
        <v>61</v>
      </c>
      <c r="BF6" s="12" t="s">
        <v>62</v>
      </c>
      <c r="BG6" s="12" t="s">
        <v>63</v>
      </c>
      <c r="BH6" s="12" t="s">
        <v>64</v>
      </c>
      <c r="BI6" s="12" t="s">
        <v>65</v>
      </c>
      <c r="BJ6" s="12" t="s">
        <v>66</v>
      </c>
      <c r="BK6" s="12" t="s">
        <v>67</v>
      </c>
      <c r="BL6" s="12" t="s">
        <v>68</v>
      </c>
      <c r="BM6" s="12" t="s">
        <v>69</v>
      </c>
      <c r="BN6" s="12" t="s">
        <v>70</v>
      </c>
      <c r="BO6" s="12" t="s">
        <v>71</v>
      </c>
      <c r="BQ6" s="12" t="s">
        <v>72</v>
      </c>
      <c r="BR6" s="12" t="s">
        <v>73</v>
      </c>
    </row>
    <row r="7" spans="2:70" ht="30" customHeight="1" x14ac:dyDescent="0.35">
      <c r="B7" s="10" t="s">
        <v>19</v>
      </c>
      <c r="C7" s="10">
        <v>4012</v>
      </c>
      <c r="D7" s="10">
        <v>1971</v>
      </c>
      <c r="E7" s="10">
        <v>2028</v>
      </c>
      <c r="F7" s="10"/>
      <c r="G7" s="10">
        <v>497</v>
      </c>
      <c r="H7" s="10">
        <v>704</v>
      </c>
      <c r="I7" s="10">
        <v>694</v>
      </c>
      <c r="J7" s="10">
        <v>693</v>
      </c>
      <c r="K7" s="10">
        <v>571</v>
      </c>
      <c r="L7" s="10">
        <v>853</v>
      </c>
      <c r="M7" s="10"/>
      <c r="N7" s="10">
        <v>1178</v>
      </c>
      <c r="O7" s="10">
        <v>1131</v>
      </c>
      <c r="P7" s="10">
        <v>781</v>
      </c>
      <c r="Q7" s="10">
        <v>909</v>
      </c>
      <c r="R7" s="10"/>
      <c r="S7" s="10">
        <v>563</v>
      </c>
      <c r="T7" s="10">
        <v>553</v>
      </c>
      <c r="U7" s="10">
        <v>314</v>
      </c>
      <c r="V7" s="10">
        <v>343</v>
      </c>
      <c r="W7" s="10">
        <v>293</v>
      </c>
      <c r="X7" s="10">
        <v>376</v>
      </c>
      <c r="Y7" s="10">
        <v>336</v>
      </c>
      <c r="Z7" s="10">
        <v>171</v>
      </c>
      <c r="AA7" s="10">
        <v>447</v>
      </c>
      <c r="AB7" s="10">
        <v>337</v>
      </c>
      <c r="AC7" s="10">
        <v>188</v>
      </c>
      <c r="AD7" s="10">
        <v>91</v>
      </c>
      <c r="AE7" s="10"/>
      <c r="AF7" s="10">
        <v>1421</v>
      </c>
      <c r="AG7" s="10">
        <v>1665</v>
      </c>
      <c r="AH7" s="10">
        <v>577</v>
      </c>
      <c r="AI7" s="10"/>
      <c r="AJ7" s="10">
        <v>1433</v>
      </c>
      <c r="AK7" s="10">
        <v>1082</v>
      </c>
      <c r="AL7" s="10">
        <v>299</v>
      </c>
      <c r="AM7" s="10">
        <v>42</v>
      </c>
      <c r="AN7" s="10">
        <v>541</v>
      </c>
      <c r="AO7" s="10"/>
      <c r="AP7" s="10">
        <v>878</v>
      </c>
      <c r="AQ7" s="10">
        <v>1369</v>
      </c>
      <c r="AR7" s="10">
        <v>264</v>
      </c>
      <c r="AS7" s="10"/>
      <c r="AT7" s="10">
        <v>929</v>
      </c>
      <c r="AU7" s="10">
        <v>932</v>
      </c>
      <c r="AV7" s="10">
        <v>1096</v>
      </c>
      <c r="AW7" s="10">
        <v>455</v>
      </c>
      <c r="AX7" s="10">
        <v>62</v>
      </c>
      <c r="AY7" s="10"/>
      <c r="AZ7" s="10">
        <v>33</v>
      </c>
      <c r="BA7" s="10">
        <v>185</v>
      </c>
      <c r="BB7" s="10">
        <v>256</v>
      </c>
      <c r="BC7" s="10">
        <v>269</v>
      </c>
      <c r="BD7" s="10">
        <v>403</v>
      </c>
      <c r="BE7" s="10">
        <v>436</v>
      </c>
      <c r="BF7" s="10">
        <v>391</v>
      </c>
      <c r="BG7" s="10">
        <v>312</v>
      </c>
      <c r="BH7" s="10">
        <v>253</v>
      </c>
      <c r="BI7" s="10">
        <v>211</v>
      </c>
      <c r="BJ7" s="10">
        <v>336</v>
      </c>
      <c r="BK7" s="10">
        <v>187</v>
      </c>
      <c r="BL7" s="10">
        <v>180</v>
      </c>
      <c r="BM7" s="10">
        <v>103</v>
      </c>
      <c r="BN7" s="10">
        <v>95</v>
      </c>
      <c r="BO7" s="10">
        <v>161</v>
      </c>
      <c r="BP7" s="10"/>
      <c r="BQ7" s="10">
        <v>1235</v>
      </c>
      <c r="BR7" s="10">
        <v>2665</v>
      </c>
    </row>
    <row r="8" spans="2:70" ht="30" customHeight="1" x14ac:dyDescent="0.35">
      <c r="B8" s="11" t="s">
        <v>20</v>
      </c>
      <c r="C8" s="11">
        <v>4012</v>
      </c>
      <c r="D8" s="11">
        <v>1975</v>
      </c>
      <c r="E8" s="11">
        <v>2024</v>
      </c>
      <c r="F8" s="11"/>
      <c r="G8" s="11">
        <v>558</v>
      </c>
      <c r="H8" s="11">
        <v>682</v>
      </c>
      <c r="I8" s="11">
        <v>685</v>
      </c>
      <c r="J8" s="11">
        <v>686</v>
      </c>
      <c r="K8" s="11">
        <v>562</v>
      </c>
      <c r="L8" s="11">
        <v>839</v>
      </c>
      <c r="M8" s="11"/>
      <c r="N8" s="11">
        <v>1080</v>
      </c>
      <c r="O8" s="11">
        <v>1039</v>
      </c>
      <c r="P8" s="11">
        <v>880</v>
      </c>
      <c r="Q8" s="11">
        <v>1000</v>
      </c>
      <c r="R8" s="11"/>
      <c r="S8" s="11">
        <v>562</v>
      </c>
      <c r="T8" s="11">
        <v>522</v>
      </c>
      <c r="U8" s="11">
        <v>321</v>
      </c>
      <c r="V8" s="11">
        <v>361</v>
      </c>
      <c r="W8" s="11">
        <v>281</v>
      </c>
      <c r="X8" s="11">
        <v>361</v>
      </c>
      <c r="Y8" s="11">
        <v>321</v>
      </c>
      <c r="Z8" s="11">
        <v>160</v>
      </c>
      <c r="AA8" s="11">
        <v>441</v>
      </c>
      <c r="AB8" s="11">
        <v>361</v>
      </c>
      <c r="AC8" s="11">
        <v>201</v>
      </c>
      <c r="AD8" s="11">
        <v>120</v>
      </c>
      <c r="AE8" s="11"/>
      <c r="AF8" s="11">
        <v>1410</v>
      </c>
      <c r="AG8" s="11">
        <v>1629</v>
      </c>
      <c r="AH8" s="11">
        <v>599</v>
      </c>
      <c r="AI8" s="11"/>
      <c r="AJ8" s="11">
        <v>1397</v>
      </c>
      <c r="AK8" s="11">
        <v>1071</v>
      </c>
      <c r="AL8" s="11">
        <v>288</v>
      </c>
      <c r="AM8" s="11">
        <v>45</v>
      </c>
      <c r="AN8" s="11">
        <v>558</v>
      </c>
      <c r="AO8" s="11"/>
      <c r="AP8" s="11">
        <v>856</v>
      </c>
      <c r="AQ8" s="11">
        <v>1358</v>
      </c>
      <c r="AR8" s="11">
        <v>259</v>
      </c>
      <c r="AS8" s="11"/>
      <c r="AT8" s="11">
        <v>961</v>
      </c>
      <c r="AU8" s="11">
        <v>958</v>
      </c>
      <c r="AV8" s="11">
        <v>1056</v>
      </c>
      <c r="AW8" s="11">
        <v>434</v>
      </c>
      <c r="AX8" s="11">
        <v>55</v>
      </c>
      <c r="AY8" s="11"/>
      <c r="AZ8" s="11">
        <v>33</v>
      </c>
      <c r="BA8" s="11">
        <v>186</v>
      </c>
      <c r="BB8" s="11">
        <v>267</v>
      </c>
      <c r="BC8" s="11">
        <v>280</v>
      </c>
      <c r="BD8" s="11">
        <v>416</v>
      </c>
      <c r="BE8" s="11">
        <v>443</v>
      </c>
      <c r="BF8" s="11">
        <v>394</v>
      </c>
      <c r="BG8" s="11">
        <v>314</v>
      </c>
      <c r="BH8" s="11">
        <v>257</v>
      </c>
      <c r="BI8" s="11">
        <v>206</v>
      </c>
      <c r="BJ8" s="11">
        <v>329</v>
      </c>
      <c r="BK8" s="11">
        <v>179</v>
      </c>
      <c r="BL8" s="11">
        <v>174</v>
      </c>
      <c r="BM8" s="11">
        <v>97</v>
      </c>
      <c r="BN8" s="11">
        <v>87</v>
      </c>
      <c r="BO8" s="11">
        <v>148</v>
      </c>
      <c r="BP8" s="11"/>
      <c r="BQ8" s="11">
        <v>1209</v>
      </c>
      <c r="BR8" s="11">
        <v>2688</v>
      </c>
    </row>
    <row r="9" spans="2:70" ht="29" x14ac:dyDescent="0.35">
      <c r="B9" s="18" t="s">
        <v>399</v>
      </c>
      <c r="C9" s="17">
        <v>0.37916884044126598</v>
      </c>
      <c r="D9" s="17">
        <v>0.36167570906653101</v>
      </c>
      <c r="E9" s="17">
        <v>0.396831343882456</v>
      </c>
      <c r="F9" s="17"/>
      <c r="G9" s="17">
        <v>0.45770591411148098</v>
      </c>
      <c r="H9" s="17">
        <v>0.50619529847321199</v>
      </c>
      <c r="I9" s="17">
        <v>0.42136940264135098</v>
      </c>
      <c r="J9" s="17">
        <v>0.38969583741451003</v>
      </c>
      <c r="K9" s="17">
        <v>0.31442398494004897</v>
      </c>
      <c r="L9" s="17">
        <v>0.223866868653402</v>
      </c>
      <c r="M9" s="17"/>
      <c r="N9" s="17">
        <v>0.37792772027119698</v>
      </c>
      <c r="O9" s="17">
        <v>0.363927787451162</v>
      </c>
      <c r="P9" s="17">
        <v>0.40231576069744801</v>
      </c>
      <c r="Q9" s="17">
        <v>0.37760551640912099</v>
      </c>
      <c r="R9" s="17"/>
      <c r="S9" s="17">
        <v>0.45707532543201901</v>
      </c>
      <c r="T9" s="17">
        <v>0.364597512510488</v>
      </c>
      <c r="U9" s="17">
        <v>0.35491109905457502</v>
      </c>
      <c r="V9" s="17">
        <v>0.37799294151734197</v>
      </c>
      <c r="W9" s="17">
        <v>0.374450067869254</v>
      </c>
      <c r="X9" s="17">
        <v>0.37612390312222499</v>
      </c>
      <c r="Y9" s="17">
        <v>0.35861292045390603</v>
      </c>
      <c r="Z9" s="17">
        <v>0.358089399340075</v>
      </c>
      <c r="AA9" s="17">
        <v>0.39348771838296998</v>
      </c>
      <c r="AB9" s="17">
        <v>0.31562006588582198</v>
      </c>
      <c r="AC9" s="17">
        <v>0.38185306858269902</v>
      </c>
      <c r="AD9" s="17">
        <v>0.38350489293912099</v>
      </c>
      <c r="AE9" s="17"/>
      <c r="AF9" s="17">
        <v>0.363604206517192</v>
      </c>
      <c r="AG9" s="17">
        <v>0.37866894969682602</v>
      </c>
      <c r="AH9" s="17">
        <v>0.39635135192451798</v>
      </c>
      <c r="AI9" s="17"/>
      <c r="AJ9" s="17">
        <v>0.35150836798653201</v>
      </c>
      <c r="AK9" s="17">
        <v>0.439057279711349</v>
      </c>
      <c r="AL9" s="17">
        <v>0.342706886777709</v>
      </c>
      <c r="AM9" s="17">
        <v>0.49870541782926398</v>
      </c>
      <c r="AN9" s="17">
        <v>0.36155580833616902</v>
      </c>
      <c r="AO9" s="17"/>
      <c r="AP9" s="17">
        <v>0.37051224675637201</v>
      </c>
      <c r="AQ9" s="17">
        <v>0.43004435055749901</v>
      </c>
      <c r="AR9" s="17">
        <v>0.40079662011023398</v>
      </c>
      <c r="AS9" s="17"/>
      <c r="AT9" s="17">
        <v>0.36849902848256</v>
      </c>
      <c r="AU9" s="17">
        <v>0.36682678648138201</v>
      </c>
      <c r="AV9" s="17">
        <v>0.40592162568131601</v>
      </c>
      <c r="AW9" s="17">
        <v>0.41012689579092998</v>
      </c>
      <c r="AX9" s="17">
        <v>0.41901323999025802</v>
      </c>
      <c r="AY9" s="17"/>
      <c r="AZ9" s="17">
        <v>0.36809301426955998</v>
      </c>
      <c r="BA9" s="17">
        <v>0.34522443045926199</v>
      </c>
      <c r="BB9" s="17">
        <v>0.351995501428913</v>
      </c>
      <c r="BC9" s="17">
        <v>0.36800124497391001</v>
      </c>
      <c r="BD9" s="17">
        <v>0.386572336750648</v>
      </c>
      <c r="BE9" s="17">
        <v>0.371325174999664</v>
      </c>
      <c r="BF9" s="17">
        <v>0.37131820609577199</v>
      </c>
      <c r="BG9" s="17">
        <v>0.39652290408205498</v>
      </c>
      <c r="BH9" s="17">
        <v>0.35371979251948998</v>
      </c>
      <c r="BI9" s="17">
        <v>0.39071692125624802</v>
      </c>
      <c r="BJ9" s="17">
        <v>0.41920931365890102</v>
      </c>
      <c r="BK9" s="17">
        <v>0.42511627825906401</v>
      </c>
      <c r="BL9" s="17">
        <v>0.42142725087161398</v>
      </c>
      <c r="BM9" s="17">
        <v>0.41726759398514102</v>
      </c>
      <c r="BN9" s="17">
        <v>0.44143686742898097</v>
      </c>
      <c r="BO9" s="17">
        <v>0.39008008428819402</v>
      </c>
      <c r="BP9" s="17"/>
      <c r="BQ9" s="17">
        <v>0.40143428796624703</v>
      </c>
      <c r="BR9" s="17">
        <v>0.36806984781486002</v>
      </c>
    </row>
    <row r="10" spans="2:70" ht="29" x14ac:dyDescent="0.35">
      <c r="B10" s="18" t="s">
        <v>400</v>
      </c>
      <c r="C10" s="17">
        <v>0.36393604988817901</v>
      </c>
      <c r="D10" s="17">
        <v>0.37865302697262299</v>
      </c>
      <c r="E10" s="17">
        <v>0.349332561541085</v>
      </c>
      <c r="F10" s="17"/>
      <c r="G10" s="17">
        <v>0.30366087320164298</v>
      </c>
      <c r="H10" s="17">
        <v>0.27064256612107201</v>
      </c>
      <c r="I10" s="17">
        <v>0.32567905003814901</v>
      </c>
      <c r="J10" s="17">
        <v>0.35185112182734801</v>
      </c>
      <c r="K10" s="17">
        <v>0.37775418708689501</v>
      </c>
      <c r="L10" s="17">
        <v>0.51181791340383098</v>
      </c>
      <c r="M10" s="17"/>
      <c r="N10" s="17">
        <v>0.41222118836425597</v>
      </c>
      <c r="O10" s="17">
        <v>0.37358748118608298</v>
      </c>
      <c r="P10" s="17">
        <v>0.34471290560468398</v>
      </c>
      <c r="Q10" s="17">
        <v>0.32141926870543402</v>
      </c>
      <c r="R10" s="17"/>
      <c r="S10" s="17">
        <v>0.33201783086564202</v>
      </c>
      <c r="T10" s="17">
        <v>0.34559501746339599</v>
      </c>
      <c r="U10" s="17">
        <v>0.36464594041810799</v>
      </c>
      <c r="V10" s="17">
        <v>0.35023629159305403</v>
      </c>
      <c r="W10" s="17">
        <v>0.34311248668953898</v>
      </c>
      <c r="X10" s="17">
        <v>0.39363741229911903</v>
      </c>
      <c r="Y10" s="17">
        <v>0.35159895755237802</v>
      </c>
      <c r="Z10" s="17">
        <v>0.36531146412799698</v>
      </c>
      <c r="AA10" s="17">
        <v>0.38686703315566601</v>
      </c>
      <c r="AB10" s="17">
        <v>0.42731222174970002</v>
      </c>
      <c r="AC10" s="17">
        <v>0.36957862322680202</v>
      </c>
      <c r="AD10" s="17">
        <v>0.33869829411298102</v>
      </c>
      <c r="AE10" s="17"/>
      <c r="AF10" s="17">
        <v>0.37967357955869402</v>
      </c>
      <c r="AG10" s="17">
        <v>0.39234853163029898</v>
      </c>
      <c r="AH10" s="17">
        <v>0.28433406585226501</v>
      </c>
      <c r="AI10" s="17"/>
      <c r="AJ10" s="17">
        <v>0.409777853390975</v>
      </c>
      <c r="AK10" s="17">
        <v>0.32930649231062398</v>
      </c>
      <c r="AL10" s="17">
        <v>0.41384040940074601</v>
      </c>
      <c r="AM10" s="17">
        <v>0.268524303566403</v>
      </c>
      <c r="AN10" s="17">
        <v>0.31272960291129098</v>
      </c>
      <c r="AO10" s="17"/>
      <c r="AP10" s="17">
        <v>0.41012378916480002</v>
      </c>
      <c r="AQ10" s="17">
        <v>0.35641946465162</v>
      </c>
      <c r="AR10" s="17">
        <v>0.36688306482639699</v>
      </c>
      <c r="AS10" s="17"/>
      <c r="AT10" s="17">
        <v>0.34833097855720901</v>
      </c>
      <c r="AU10" s="17">
        <v>0.342794591910216</v>
      </c>
      <c r="AV10" s="17">
        <v>0.37840859771249202</v>
      </c>
      <c r="AW10" s="17">
        <v>0.41136762427913698</v>
      </c>
      <c r="AX10" s="17">
        <v>0.36589776959126302</v>
      </c>
      <c r="AY10" s="17"/>
      <c r="AZ10" s="17">
        <v>0.222339282090081</v>
      </c>
      <c r="BA10" s="17">
        <v>0.30100168977643299</v>
      </c>
      <c r="BB10" s="17">
        <v>0.35962413962987799</v>
      </c>
      <c r="BC10" s="17">
        <v>0.34287961475173601</v>
      </c>
      <c r="BD10" s="17">
        <v>0.37492804248921602</v>
      </c>
      <c r="BE10" s="17">
        <v>0.37069957848882301</v>
      </c>
      <c r="BF10" s="17">
        <v>0.38519072023200102</v>
      </c>
      <c r="BG10" s="17">
        <v>0.35776618224209999</v>
      </c>
      <c r="BH10" s="17">
        <v>0.35499216286650997</v>
      </c>
      <c r="BI10" s="17">
        <v>0.38283591170655701</v>
      </c>
      <c r="BJ10" s="17">
        <v>0.38317117653543997</v>
      </c>
      <c r="BK10" s="17">
        <v>0.39123239606745502</v>
      </c>
      <c r="BL10" s="17">
        <v>0.343449754676657</v>
      </c>
      <c r="BM10" s="17">
        <v>0.37559178062331</v>
      </c>
      <c r="BN10" s="17">
        <v>0.36161595989356199</v>
      </c>
      <c r="BO10" s="17">
        <v>0.39339931590501798</v>
      </c>
      <c r="BP10" s="17"/>
      <c r="BQ10" s="17">
        <v>0.49985929097021897</v>
      </c>
      <c r="BR10" s="17">
        <v>0.30689547437569198</v>
      </c>
    </row>
    <row r="11" spans="2:70" x14ac:dyDescent="0.35">
      <c r="B11" s="18" t="s">
        <v>129</v>
      </c>
      <c r="C11" s="19">
        <v>0.25689510967055501</v>
      </c>
      <c r="D11" s="19">
        <v>0.259671263960846</v>
      </c>
      <c r="E11" s="19">
        <v>0.253836094576459</v>
      </c>
      <c r="F11" s="19"/>
      <c r="G11" s="19">
        <v>0.23863321268687501</v>
      </c>
      <c r="H11" s="19">
        <v>0.223162135405716</v>
      </c>
      <c r="I11" s="19">
        <v>0.25295154732050001</v>
      </c>
      <c r="J11" s="19">
        <v>0.25845304075814302</v>
      </c>
      <c r="K11" s="19">
        <v>0.30782182797305602</v>
      </c>
      <c r="L11" s="19">
        <v>0.26431521794276802</v>
      </c>
      <c r="M11" s="19"/>
      <c r="N11" s="19">
        <v>0.20985109136454599</v>
      </c>
      <c r="O11" s="19">
        <v>0.26248473136275502</v>
      </c>
      <c r="P11" s="19">
        <v>0.25297133369786701</v>
      </c>
      <c r="Q11" s="19">
        <v>0.30097521488544399</v>
      </c>
      <c r="R11" s="19"/>
      <c r="S11" s="19">
        <v>0.210906843702339</v>
      </c>
      <c r="T11" s="19">
        <v>0.28980747002611601</v>
      </c>
      <c r="U11" s="19">
        <v>0.28044296052731699</v>
      </c>
      <c r="V11" s="19">
        <v>0.271770766889604</v>
      </c>
      <c r="W11" s="19">
        <v>0.28243744544120603</v>
      </c>
      <c r="X11" s="19">
        <v>0.23023868457865601</v>
      </c>
      <c r="Y11" s="19">
        <v>0.28978812199371601</v>
      </c>
      <c r="Z11" s="19">
        <v>0.27659913653192802</v>
      </c>
      <c r="AA11" s="19">
        <v>0.21964524846136399</v>
      </c>
      <c r="AB11" s="19">
        <v>0.25706771236447801</v>
      </c>
      <c r="AC11" s="19">
        <v>0.24856830819049899</v>
      </c>
      <c r="AD11" s="19">
        <v>0.27779681294789799</v>
      </c>
      <c r="AE11" s="19"/>
      <c r="AF11" s="19">
        <v>0.25672221392411398</v>
      </c>
      <c r="AG11" s="19">
        <v>0.228982518672875</v>
      </c>
      <c r="AH11" s="19">
        <v>0.31931458222321701</v>
      </c>
      <c r="AI11" s="19"/>
      <c r="AJ11" s="19">
        <v>0.23871377862249299</v>
      </c>
      <c r="AK11" s="19">
        <v>0.23163622797802699</v>
      </c>
      <c r="AL11" s="19">
        <v>0.24345270382154399</v>
      </c>
      <c r="AM11" s="19">
        <v>0.232770278604333</v>
      </c>
      <c r="AN11" s="19">
        <v>0.32571458875254</v>
      </c>
      <c r="AO11" s="19"/>
      <c r="AP11" s="19">
        <v>0.21936396407882799</v>
      </c>
      <c r="AQ11" s="19">
        <v>0.21353618479088099</v>
      </c>
      <c r="AR11" s="19">
        <v>0.23232031506337</v>
      </c>
      <c r="AS11" s="19"/>
      <c r="AT11" s="19">
        <v>0.28316999296023099</v>
      </c>
      <c r="AU11" s="19">
        <v>0.290378621608402</v>
      </c>
      <c r="AV11" s="19">
        <v>0.21566977660619299</v>
      </c>
      <c r="AW11" s="19">
        <v>0.17850547992993299</v>
      </c>
      <c r="AX11" s="19">
        <v>0.21508899041847901</v>
      </c>
      <c r="AY11" s="19"/>
      <c r="AZ11" s="19">
        <v>0.40956770364035899</v>
      </c>
      <c r="BA11" s="19">
        <v>0.35377387976430602</v>
      </c>
      <c r="BB11" s="19">
        <v>0.288380358941209</v>
      </c>
      <c r="BC11" s="19">
        <v>0.28911914027435398</v>
      </c>
      <c r="BD11" s="19">
        <v>0.238499620760137</v>
      </c>
      <c r="BE11" s="19">
        <v>0.25797524651151299</v>
      </c>
      <c r="BF11" s="19">
        <v>0.243491073672228</v>
      </c>
      <c r="BG11" s="19">
        <v>0.24571091367584499</v>
      </c>
      <c r="BH11" s="19">
        <v>0.29128804461399999</v>
      </c>
      <c r="BI11" s="19">
        <v>0.226447167037195</v>
      </c>
      <c r="BJ11" s="19">
        <v>0.19761950980565901</v>
      </c>
      <c r="BK11" s="19">
        <v>0.18365132567348</v>
      </c>
      <c r="BL11" s="19">
        <v>0.23512299445172899</v>
      </c>
      <c r="BM11" s="19">
        <v>0.20714062539154901</v>
      </c>
      <c r="BN11" s="19">
        <v>0.19694717267745701</v>
      </c>
      <c r="BO11" s="19">
        <v>0.21652059980678801</v>
      </c>
      <c r="BP11" s="19"/>
      <c r="BQ11" s="19">
        <v>9.8706421063534E-2</v>
      </c>
      <c r="BR11" s="19">
        <v>0.325034677809447</v>
      </c>
    </row>
    <row r="12" spans="2:70" x14ac:dyDescent="0.35">
      <c r="B12" s="16"/>
    </row>
    <row r="13" spans="2:70" x14ac:dyDescent="0.35">
      <c r="B13" t="s">
        <v>98</v>
      </c>
    </row>
    <row r="14" spans="2:70" x14ac:dyDescent="0.35">
      <c r="B14" t="s">
        <v>99</v>
      </c>
    </row>
    <row r="16" spans="2:70" x14ac:dyDescent="0.35">
      <c r="B16" s="8" t="str">
        <f>HYPERLINK("#'Contents'!A1", "Return to Contents")</f>
        <v>Return to Contents</v>
      </c>
    </row>
  </sheetData>
  <mergeCells count="11">
    <mergeCell ref="BQ5:BR5"/>
    <mergeCell ref="D5:E5"/>
    <mergeCell ref="G5:L5"/>
    <mergeCell ref="N5:Q5"/>
    <mergeCell ref="S5:AD5"/>
    <mergeCell ref="AF5:AH5"/>
    <mergeCell ref="D2:BJ2"/>
    <mergeCell ref="AJ5:AN5"/>
    <mergeCell ref="AP5:AR5"/>
    <mergeCell ref="AT5:AX5"/>
    <mergeCell ref="AZ5:BO5"/>
  </mergeCells>
  <pageMargins left="0.7" right="0.7" top="0.75" bottom="0.75" header="0.3" footer="0.3"/>
  <pageSetup paperSize="9" orientation="portrait" horizontalDpi="300" verticalDpi="300"/>
  <drawing r:id="rId1"/>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100-000000000000}">
  <dimension ref="B2:BR16"/>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67" width="10.7265625" customWidth="1"/>
    <col min="68" max="68" width="2.1796875" customWidth="1"/>
    <col min="69" max="70" width="10.7265625" customWidth="1"/>
    <col min="71" max="71" width="2.1796875" customWidth="1"/>
  </cols>
  <sheetData>
    <row r="2" spans="2:70" ht="40" customHeight="1" x14ac:dyDescent="0.35">
      <c r="D2" s="29" t="s">
        <v>407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row>
    <row r="5" spans="2:70" ht="30" customHeight="1" x14ac:dyDescent="0.35">
      <c r="B5" s="15"/>
      <c r="C5" s="15"/>
      <c r="D5" s="30" t="s">
        <v>74</v>
      </c>
      <c r="E5" s="30"/>
      <c r="F5" s="15"/>
      <c r="G5" s="30" t="s">
        <v>75</v>
      </c>
      <c r="H5" s="30"/>
      <c r="I5" s="30"/>
      <c r="J5" s="30"/>
      <c r="K5" s="30"/>
      <c r="L5" s="30"/>
      <c r="M5" s="15"/>
      <c r="N5" s="30" t="s">
        <v>76</v>
      </c>
      <c r="O5" s="30"/>
      <c r="P5" s="30"/>
      <c r="Q5" s="30"/>
      <c r="R5" s="15"/>
      <c r="S5" s="30" t="s">
        <v>77</v>
      </c>
      <c r="T5" s="30"/>
      <c r="U5" s="30"/>
      <c r="V5" s="30"/>
      <c r="W5" s="30"/>
      <c r="X5" s="30"/>
      <c r="Y5" s="30"/>
      <c r="Z5" s="30"/>
      <c r="AA5" s="30"/>
      <c r="AB5" s="30"/>
      <c r="AC5" s="30"/>
      <c r="AD5" s="30"/>
      <c r="AE5" s="15"/>
      <c r="AF5" s="30" t="s">
        <v>78</v>
      </c>
      <c r="AG5" s="30"/>
      <c r="AH5" s="30"/>
      <c r="AI5" s="15"/>
      <c r="AJ5" s="30" t="s">
        <v>79</v>
      </c>
      <c r="AK5" s="30"/>
      <c r="AL5" s="30"/>
      <c r="AM5" s="30"/>
      <c r="AN5" s="30"/>
      <c r="AO5" s="15"/>
      <c r="AP5" s="30" t="s">
        <v>80</v>
      </c>
      <c r="AQ5" s="30"/>
      <c r="AR5" s="30"/>
      <c r="AS5" s="15"/>
      <c r="AT5" s="30" t="s">
        <v>81</v>
      </c>
      <c r="AU5" s="30"/>
      <c r="AV5" s="30"/>
      <c r="AW5" s="30"/>
      <c r="AX5" s="30"/>
      <c r="AY5" s="15"/>
      <c r="AZ5" s="30" t="s">
        <v>82</v>
      </c>
      <c r="BA5" s="30"/>
      <c r="BB5" s="30"/>
      <c r="BC5" s="30"/>
      <c r="BD5" s="30"/>
      <c r="BE5" s="30"/>
      <c r="BF5" s="30"/>
      <c r="BG5" s="30"/>
      <c r="BH5" s="30"/>
      <c r="BI5" s="30"/>
      <c r="BJ5" s="30"/>
      <c r="BK5" s="30"/>
      <c r="BL5" s="30"/>
      <c r="BM5" s="30"/>
      <c r="BN5" s="30"/>
      <c r="BO5" s="30"/>
      <c r="BP5" s="15"/>
      <c r="BQ5" s="30" t="s">
        <v>83</v>
      </c>
      <c r="BR5" s="30"/>
    </row>
    <row r="6" spans="2:7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46</v>
      </c>
      <c r="AQ6" s="12" t="s">
        <v>47</v>
      </c>
      <c r="AR6" s="12" t="s">
        <v>50</v>
      </c>
      <c r="AT6" s="12" t="s">
        <v>51</v>
      </c>
      <c r="AU6" s="12" t="s">
        <v>52</v>
      </c>
      <c r="AV6" s="12" t="s">
        <v>53</v>
      </c>
      <c r="AW6" s="12" t="s">
        <v>54</v>
      </c>
      <c r="AX6" s="12" t="s">
        <v>55</v>
      </c>
      <c r="AZ6" s="12" t="s">
        <v>56</v>
      </c>
      <c r="BA6" s="12" t="s">
        <v>57</v>
      </c>
      <c r="BB6" s="12" t="s">
        <v>58</v>
      </c>
      <c r="BC6" s="12" t="s">
        <v>59</v>
      </c>
      <c r="BD6" s="12" t="s">
        <v>60</v>
      </c>
      <c r="BE6" s="12" t="s">
        <v>61</v>
      </c>
      <c r="BF6" s="12" t="s">
        <v>62</v>
      </c>
      <c r="BG6" s="12" t="s">
        <v>63</v>
      </c>
      <c r="BH6" s="12" t="s">
        <v>64</v>
      </c>
      <c r="BI6" s="12" t="s">
        <v>65</v>
      </c>
      <c r="BJ6" s="12" t="s">
        <v>66</v>
      </c>
      <c r="BK6" s="12" t="s">
        <v>67</v>
      </c>
      <c r="BL6" s="12" t="s">
        <v>68</v>
      </c>
      <c r="BM6" s="12" t="s">
        <v>69</v>
      </c>
      <c r="BN6" s="12" t="s">
        <v>70</v>
      </c>
      <c r="BO6" s="12" t="s">
        <v>71</v>
      </c>
      <c r="BQ6" s="12" t="s">
        <v>72</v>
      </c>
      <c r="BR6" s="12" t="s">
        <v>73</v>
      </c>
    </row>
    <row r="7" spans="2:70" ht="30" customHeight="1" x14ac:dyDescent="0.35">
      <c r="B7" s="10" t="s">
        <v>19</v>
      </c>
      <c r="C7" s="10">
        <v>4012</v>
      </c>
      <c r="D7" s="10">
        <v>1971</v>
      </c>
      <c r="E7" s="10">
        <v>2028</v>
      </c>
      <c r="F7" s="10"/>
      <c r="G7" s="10">
        <v>497</v>
      </c>
      <c r="H7" s="10">
        <v>704</v>
      </c>
      <c r="I7" s="10">
        <v>694</v>
      </c>
      <c r="J7" s="10">
        <v>693</v>
      </c>
      <c r="K7" s="10">
        <v>571</v>
      </c>
      <c r="L7" s="10">
        <v>853</v>
      </c>
      <c r="M7" s="10"/>
      <c r="N7" s="10">
        <v>1178</v>
      </c>
      <c r="O7" s="10">
        <v>1131</v>
      </c>
      <c r="P7" s="10">
        <v>781</v>
      </c>
      <c r="Q7" s="10">
        <v>909</v>
      </c>
      <c r="R7" s="10"/>
      <c r="S7" s="10">
        <v>563</v>
      </c>
      <c r="T7" s="10">
        <v>553</v>
      </c>
      <c r="U7" s="10">
        <v>314</v>
      </c>
      <c r="V7" s="10">
        <v>343</v>
      </c>
      <c r="W7" s="10">
        <v>293</v>
      </c>
      <c r="X7" s="10">
        <v>376</v>
      </c>
      <c r="Y7" s="10">
        <v>336</v>
      </c>
      <c r="Z7" s="10">
        <v>171</v>
      </c>
      <c r="AA7" s="10">
        <v>447</v>
      </c>
      <c r="AB7" s="10">
        <v>337</v>
      </c>
      <c r="AC7" s="10">
        <v>188</v>
      </c>
      <c r="AD7" s="10">
        <v>91</v>
      </c>
      <c r="AE7" s="10"/>
      <c r="AF7" s="10">
        <v>1421</v>
      </c>
      <c r="AG7" s="10">
        <v>1665</v>
      </c>
      <c r="AH7" s="10">
        <v>577</v>
      </c>
      <c r="AI7" s="10"/>
      <c r="AJ7" s="10">
        <v>1433</v>
      </c>
      <c r="AK7" s="10">
        <v>1082</v>
      </c>
      <c r="AL7" s="10">
        <v>299</v>
      </c>
      <c r="AM7" s="10">
        <v>42</v>
      </c>
      <c r="AN7" s="10">
        <v>541</v>
      </c>
      <c r="AO7" s="10"/>
      <c r="AP7" s="10">
        <v>878</v>
      </c>
      <c r="AQ7" s="10">
        <v>1369</v>
      </c>
      <c r="AR7" s="10">
        <v>264</v>
      </c>
      <c r="AS7" s="10"/>
      <c r="AT7" s="10">
        <v>929</v>
      </c>
      <c r="AU7" s="10">
        <v>932</v>
      </c>
      <c r="AV7" s="10">
        <v>1096</v>
      </c>
      <c r="AW7" s="10">
        <v>455</v>
      </c>
      <c r="AX7" s="10">
        <v>62</v>
      </c>
      <c r="AY7" s="10"/>
      <c r="AZ7" s="10">
        <v>33</v>
      </c>
      <c r="BA7" s="10">
        <v>185</v>
      </c>
      <c r="BB7" s="10">
        <v>256</v>
      </c>
      <c r="BC7" s="10">
        <v>269</v>
      </c>
      <c r="BD7" s="10">
        <v>403</v>
      </c>
      <c r="BE7" s="10">
        <v>436</v>
      </c>
      <c r="BF7" s="10">
        <v>391</v>
      </c>
      <c r="BG7" s="10">
        <v>312</v>
      </c>
      <c r="BH7" s="10">
        <v>253</v>
      </c>
      <c r="BI7" s="10">
        <v>211</v>
      </c>
      <c r="BJ7" s="10">
        <v>336</v>
      </c>
      <c r="BK7" s="10">
        <v>187</v>
      </c>
      <c r="BL7" s="10">
        <v>180</v>
      </c>
      <c r="BM7" s="10">
        <v>103</v>
      </c>
      <c r="BN7" s="10">
        <v>95</v>
      </c>
      <c r="BO7" s="10">
        <v>161</v>
      </c>
      <c r="BP7" s="10"/>
      <c r="BQ7" s="10">
        <v>1235</v>
      </c>
      <c r="BR7" s="10">
        <v>2665</v>
      </c>
    </row>
    <row r="8" spans="2:70" ht="30" customHeight="1" x14ac:dyDescent="0.35">
      <c r="B8" s="11" t="s">
        <v>20</v>
      </c>
      <c r="C8" s="11">
        <v>4012</v>
      </c>
      <c r="D8" s="11">
        <v>1975</v>
      </c>
      <c r="E8" s="11">
        <v>2024</v>
      </c>
      <c r="F8" s="11"/>
      <c r="G8" s="11">
        <v>558</v>
      </c>
      <c r="H8" s="11">
        <v>682</v>
      </c>
      <c r="I8" s="11">
        <v>685</v>
      </c>
      <c r="J8" s="11">
        <v>686</v>
      </c>
      <c r="K8" s="11">
        <v>562</v>
      </c>
      <c r="L8" s="11">
        <v>839</v>
      </c>
      <c r="M8" s="11"/>
      <c r="N8" s="11">
        <v>1080</v>
      </c>
      <c r="O8" s="11">
        <v>1039</v>
      </c>
      <c r="P8" s="11">
        <v>880</v>
      </c>
      <c r="Q8" s="11">
        <v>1000</v>
      </c>
      <c r="R8" s="11"/>
      <c r="S8" s="11">
        <v>562</v>
      </c>
      <c r="T8" s="11">
        <v>522</v>
      </c>
      <c r="U8" s="11">
        <v>321</v>
      </c>
      <c r="V8" s="11">
        <v>361</v>
      </c>
      <c r="W8" s="11">
        <v>281</v>
      </c>
      <c r="X8" s="11">
        <v>361</v>
      </c>
      <c r="Y8" s="11">
        <v>321</v>
      </c>
      <c r="Z8" s="11">
        <v>160</v>
      </c>
      <c r="AA8" s="11">
        <v>441</v>
      </c>
      <c r="AB8" s="11">
        <v>361</v>
      </c>
      <c r="AC8" s="11">
        <v>201</v>
      </c>
      <c r="AD8" s="11">
        <v>120</v>
      </c>
      <c r="AE8" s="11"/>
      <c r="AF8" s="11">
        <v>1410</v>
      </c>
      <c r="AG8" s="11">
        <v>1629</v>
      </c>
      <c r="AH8" s="11">
        <v>599</v>
      </c>
      <c r="AI8" s="11"/>
      <c r="AJ8" s="11">
        <v>1397</v>
      </c>
      <c r="AK8" s="11">
        <v>1071</v>
      </c>
      <c r="AL8" s="11">
        <v>288</v>
      </c>
      <c r="AM8" s="11">
        <v>45</v>
      </c>
      <c r="AN8" s="11">
        <v>558</v>
      </c>
      <c r="AO8" s="11"/>
      <c r="AP8" s="11">
        <v>856</v>
      </c>
      <c r="AQ8" s="11">
        <v>1358</v>
      </c>
      <c r="AR8" s="11">
        <v>259</v>
      </c>
      <c r="AS8" s="11"/>
      <c r="AT8" s="11">
        <v>961</v>
      </c>
      <c r="AU8" s="11">
        <v>958</v>
      </c>
      <c r="AV8" s="11">
        <v>1056</v>
      </c>
      <c r="AW8" s="11">
        <v>434</v>
      </c>
      <c r="AX8" s="11">
        <v>55</v>
      </c>
      <c r="AY8" s="11"/>
      <c r="AZ8" s="11">
        <v>33</v>
      </c>
      <c r="BA8" s="11">
        <v>186</v>
      </c>
      <c r="BB8" s="11">
        <v>267</v>
      </c>
      <c r="BC8" s="11">
        <v>280</v>
      </c>
      <c r="BD8" s="11">
        <v>416</v>
      </c>
      <c r="BE8" s="11">
        <v>443</v>
      </c>
      <c r="BF8" s="11">
        <v>394</v>
      </c>
      <c r="BG8" s="11">
        <v>314</v>
      </c>
      <c r="BH8" s="11">
        <v>257</v>
      </c>
      <c r="BI8" s="11">
        <v>206</v>
      </c>
      <c r="BJ8" s="11">
        <v>329</v>
      </c>
      <c r="BK8" s="11">
        <v>179</v>
      </c>
      <c r="BL8" s="11">
        <v>174</v>
      </c>
      <c r="BM8" s="11">
        <v>97</v>
      </c>
      <c r="BN8" s="11">
        <v>87</v>
      </c>
      <c r="BO8" s="11">
        <v>148</v>
      </c>
      <c r="BP8" s="11"/>
      <c r="BQ8" s="11">
        <v>1209</v>
      </c>
      <c r="BR8" s="11">
        <v>2688</v>
      </c>
    </row>
    <row r="9" spans="2:70" ht="29" x14ac:dyDescent="0.35">
      <c r="B9" s="18" t="s">
        <v>399</v>
      </c>
      <c r="C9" s="17">
        <v>9.47158427702708E-2</v>
      </c>
      <c r="D9" s="17">
        <v>0.10458593323504101</v>
      </c>
      <c r="E9" s="17">
        <v>8.4722647200442897E-2</v>
      </c>
      <c r="F9" s="17"/>
      <c r="G9" s="17">
        <v>0.13307484007746001</v>
      </c>
      <c r="H9" s="17">
        <v>0.170458808334603</v>
      </c>
      <c r="I9" s="17">
        <v>0.11589927509598601</v>
      </c>
      <c r="J9" s="17">
        <v>5.6543978925016398E-2</v>
      </c>
      <c r="K9" s="17">
        <v>5.5800823853104302E-2</v>
      </c>
      <c r="L9" s="17">
        <v>4.7554189705913297E-2</v>
      </c>
      <c r="M9" s="17"/>
      <c r="N9" s="17">
        <v>0.109401752598501</v>
      </c>
      <c r="O9" s="17">
        <v>8.0466681147407099E-2</v>
      </c>
      <c r="P9" s="17">
        <v>0.11246387392712399</v>
      </c>
      <c r="Q9" s="17">
        <v>7.9272977619920304E-2</v>
      </c>
      <c r="R9" s="17"/>
      <c r="S9" s="17">
        <v>0.141549163932293</v>
      </c>
      <c r="T9" s="17">
        <v>7.5175681957576901E-2</v>
      </c>
      <c r="U9" s="17">
        <v>7.4539577174578903E-2</v>
      </c>
      <c r="V9" s="17">
        <v>9.2732697220169594E-2</v>
      </c>
      <c r="W9" s="17">
        <v>0.113944953439027</v>
      </c>
      <c r="X9" s="17">
        <v>9.1608928325054503E-2</v>
      </c>
      <c r="Y9" s="17">
        <v>8.7319129298577006E-2</v>
      </c>
      <c r="Z9" s="17">
        <v>0.12521229624338601</v>
      </c>
      <c r="AA9" s="17">
        <v>9.2187045089677302E-2</v>
      </c>
      <c r="AB9" s="17">
        <v>5.2326527137170203E-2</v>
      </c>
      <c r="AC9" s="17">
        <v>0.100217730832031</v>
      </c>
      <c r="AD9" s="17">
        <v>9.1369961153862797E-2</v>
      </c>
      <c r="AE9" s="17"/>
      <c r="AF9" s="17">
        <v>8.7930012917335806E-2</v>
      </c>
      <c r="AG9" s="17">
        <v>0.109351253048405</v>
      </c>
      <c r="AH9" s="17">
        <v>7.7657189104352403E-2</v>
      </c>
      <c r="AI9" s="17"/>
      <c r="AJ9" s="17">
        <v>8.43319933852896E-2</v>
      </c>
      <c r="AK9" s="17">
        <v>0.12411803927718899</v>
      </c>
      <c r="AL9" s="17">
        <v>0.115657805654536</v>
      </c>
      <c r="AM9" s="17">
        <v>0.29079223067583299</v>
      </c>
      <c r="AN9" s="17">
        <v>5.8389596329245098E-2</v>
      </c>
      <c r="AO9" s="17"/>
      <c r="AP9" s="17">
        <v>0.110758393824911</v>
      </c>
      <c r="AQ9" s="17">
        <v>0.109753658669676</v>
      </c>
      <c r="AR9" s="17">
        <v>0.143464148449051</v>
      </c>
      <c r="AS9" s="17"/>
      <c r="AT9" s="17">
        <v>7.5120592830623903E-2</v>
      </c>
      <c r="AU9" s="17">
        <v>8.2939641300739803E-2</v>
      </c>
      <c r="AV9" s="17">
        <v>0.11348347356334</v>
      </c>
      <c r="AW9" s="17">
        <v>0.111706868516685</v>
      </c>
      <c r="AX9" s="17">
        <v>0.251472801908599</v>
      </c>
      <c r="AY9" s="17"/>
      <c r="AZ9" s="17">
        <v>0.1265805313418</v>
      </c>
      <c r="BA9" s="17">
        <v>3.93636981131101E-2</v>
      </c>
      <c r="BB9" s="17">
        <v>9.3509574891612199E-2</v>
      </c>
      <c r="BC9" s="17">
        <v>0.110812420284868</v>
      </c>
      <c r="BD9" s="17">
        <v>7.9852495745898505E-2</v>
      </c>
      <c r="BE9" s="17">
        <v>8.5735194548706206E-2</v>
      </c>
      <c r="BF9" s="17">
        <v>0.106760226940703</v>
      </c>
      <c r="BG9" s="17">
        <v>0.102172271297573</v>
      </c>
      <c r="BH9" s="17">
        <v>7.9142730666864197E-2</v>
      </c>
      <c r="BI9" s="17">
        <v>8.6633024013174298E-2</v>
      </c>
      <c r="BJ9" s="17">
        <v>0.109085043906565</v>
      </c>
      <c r="BK9" s="17">
        <v>8.1629077884617804E-2</v>
      </c>
      <c r="BL9" s="17">
        <v>0.109859889153004</v>
      </c>
      <c r="BM9" s="17">
        <v>0.104261626815734</v>
      </c>
      <c r="BN9" s="17">
        <v>0.16710925725346701</v>
      </c>
      <c r="BO9" s="17">
        <v>0.13712228550938699</v>
      </c>
      <c r="BP9" s="17"/>
      <c r="BQ9" s="17">
        <v>0.158256861105913</v>
      </c>
      <c r="BR9" s="17">
        <v>6.6697943465099802E-2</v>
      </c>
    </row>
    <row r="10" spans="2:70" ht="29" x14ac:dyDescent="0.35">
      <c r="B10" s="18" t="s">
        <v>400</v>
      </c>
      <c r="C10" s="17">
        <v>0.65768802453059505</v>
      </c>
      <c r="D10" s="17">
        <v>0.66362629481078494</v>
      </c>
      <c r="E10" s="17">
        <v>0.652546400305555</v>
      </c>
      <c r="F10" s="17"/>
      <c r="G10" s="17">
        <v>0.627668912567801</v>
      </c>
      <c r="H10" s="17">
        <v>0.57728255137168405</v>
      </c>
      <c r="I10" s="17">
        <v>0.60575511667447501</v>
      </c>
      <c r="J10" s="17">
        <v>0.69073036415366595</v>
      </c>
      <c r="K10" s="17">
        <v>0.67374293396157803</v>
      </c>
      <c r="L10" s="17">
        <v>0.74772213103891005</v>
      </c>
      <c r="M10" s="17"/>
      <c r="N10" s="17">
        <v>0.703689643283815</v>
      </c>
      <c r="O10" s="17">
        <v>0.66496918709437802</v>
      </c>
      <c r="P10" s="17">
        <v>0.60996726320026595</v>
      </c>
      <c r="Q10" s="17">
        <v>0.64580440460744903</v>
      </c>
      <c r="R10" s="17"/>
      <c r="S10" s="17">
        <v>0.63584323934889597</v>
      </c>
      <c r="T10" s="17">
        <v>0.67221562409006297</v>
      </c>
      <c r="U10" s="17">
        <v>0.66030325091484299</v>
      </c>
      <c r="V10" s="17">
        <v>0.66083700152519997</v>
      </c>
      <c r="W10" s="17">
        <v>0.57922222186183903</v>
      </c>
      <c r="X10" s="17">
        <v>0.65690272124392202</v>
      </c>
      <c r="Y10" s="17">
        <v>0.64299613162969604</v>
      </c>
      <c r="Z10" s="17">
        <v>0.65632094019086895</v>
      </c>
      <c r="AA10" s="17">
        <v>0.69590722021067497</v>
      </c>
      <c r="AB10" s="17">
        <v>0.68866485169042901</v>
      </c>
      <c r="AC10" s="17">
        <v>0.67652102792866897</v>
      </c>
      <c r="AD10" s="17">
        <v>0.64237180057010301</v>
      </c>
      <c r="AE10" s="17"/>
      <c r="AF10" s="17">
        <v>0.66458427561448497</v>
      </c>
      <c r="AG10" s="17">
        <v>0.68575118277323099</v>
      </c>
      <c r="AH10" s="17">
        <v>0.57914269481465097</v>
      </c>
      <c r="AI10" s="17"/>
      <c r="AJ10" s="17">
        <v>0.68105952838728301</v>
      </c>
      <c r="AK10" s="17">
        <v>0.64323015781483295</v>
      </c>
      <c r="AL10" s="17">
        <v>0.68608046906341003</v>
      </c>
      <c r="AM10" s="17">
        <v>0.42718617733110198</v>
      </c>
      <c r="AN10" s="17">
        <v>0.60740357689442004</v>
      </c>
      <c r="AO10" s="17"/>
      <c r="AP10" s="17">
        <v>0.66934360440280005</v>
      </c>
      <c r="AQ10" s="17">
        <v>0.67359231365894301</v>
      </c>
      <c r="AR10" s="17">
        <v>0.64592289950853099</v>
      </c>
      <c r="AS10" s="17"/>
      <c r="AT10" s="17">
        <v>0.64640773602245405</v>
      </c>
      <c r="AU10" s="17">
        <v>0.64686299469282504</v>
      </c>
      <c r="AV10" s="17">
        <v>0.684706792646537</v>
      </c>
      <c r="AW10" s="17">
        <v>0.70267844370804</v>
      </c>
      <c r="AX10" s="17">
        <v>0.54912251838339299</v>
      </c>
      <c r="AY10" s="17"/>
      <c r="AZ10" s="17">
        <v>0.47938910046977601</v>
      </c>
      <c r="BA10" s="17">
        <v>0.63346856422217102</v>
      </c>
      <c r="BB10" s="17">
        <v>0.64531284939047695</v>
      </c>
      <c r="BC10" s="17">
        <v>0.62688133891193598</v>
      </c>
      <c r="BD10" s="17">
        <v>0.70669180747671601</v>
      </c>
      <c r="BE10" s="17">
        <v>0.63063398383966096</v>
      </c>
      <c r="BF10" s="17">
        <v>0.65989913368393005</v>
      </c>
      <c r="BG10" s="17">
        <v>0.66854690698326702</v>
      </c>
      <c r="BH10" s="17">
        <v>0.64799922048398295</v>
      </c>
      <c r="BI10" s="17">
        <v>0.65632545008229604</v>
      </c>
      <c r="BJ10" s="17">
        <v>0.67523134130978202</v>
      </c>
      <c r="BK10" s="17">
        <v>0.756083966738608</v>
      </c>
      <c r="BL10" s="17">
        <v>0.66258288093330997</v>
      </c>
      <c r="BM10" s="17">
        <v>0.68149676712657803</v>
      </c>
      <c r="BN10" s="17">
        <v>0.64254597721483797</v>
      </c>
      <c r="BO10" s="17">
        <v>0.65187999793099305</v>
      </c>
      <c r="BP10" s="17"/>
      <c r="BQ10" s="17">
        <v>0.74853073987894903</v>
      </c>
      <c r="BR10" s="17">
        <v>0.62397234234726995</v>
      </c>
    </row>
    <row r="11" spans="2:70" x14ac:dyDescent="0.35">
      <c r="B11" s="18" t="s">
        <v>129</v>
      </c>
      <c r="C11" s="19">
        <v>0.247596132699134</v>
      </c>
      <c r="D11" s="19">
        <v>0.23178777195417399</v>
      </c>
      <c r="E11" s="19">
        <v>0.26273095249400202</v>
      </c>
      <c r="F11" s="19"/>
      <c r="G11" s="19">
        <v>0.23925624735473899</v>
      </c>
      <c r="H11" s="19">
        <v>0.25225864029371198</v>
      </c>
      <c r="I11" s="19">
        <v>0.27834560822953902</v>
      </c>
      <c r="J11" s="19">
        <v>0.25272565692131799</v>
      </c>
      <c r="K11" s="19">
        <v>0.270456242185318</v>
      </c>
      <c r="L11" s="19">
        <v>0.20472367925517601</v>
      </c>
      <c r="M11" s="19"/>
      <c r="N11" s="19">
        <v>0.18690860411768401</v>
      </c>
      <c r="O11" s="19">
        <v>0.25456413175821502</v>
      </c>
      <c r="P11" s="19">
        <v>0.27756886287261001</v>
      </c>
      <c r="Q11" s="19">
        <v>0.27492261777263099</v>
      </c>
      <c r="R11" s="19"/>
      <c r="S11" s="19">
        <v>0.222607596718811</v>
      </c>
      <c r="T11" s="19">
        <v>0.25260869395236002</v>
      </c>
      <c r="U11" s="19">
        <v>0.26515717191057803</v>
      </c>
      <c r="V11" s="19">
        <v>0.246430301254631</v>
      </c>
      <c r="W11" s="19">
        <v>0.30683282469913398</v>
      </c>
      <c r="X11" s="19">
        <v>0.25148835043102402</v>
      </c>
      <c r="Y11" s="19">
        <v>0.26968473907172702</v>
      </c>
      <c r="Z11" s="19">
        <v>0.21846676356574499</v>
      </c>
      <c r="AA11" s="19">
        <v>0.21190573469964799</v>
      </c>
      <c r="AB11" s="19">
        <v>0.25900862117239998</v>
      </c>
      <c r="AC11" s="19">
        <v>0.2232612412393</v>
      </c>
      <c r="AD11" s="19">
        <v>0.26625823827603401</v>
      </c>
      <c r="AE11" s="19"/>
      <c r="AF11" s="19">
        <v>0.24748571146817899</v>
      </c>
      <c r="AG11" s="19">
        <v>0.20489756417836499</v>
      </c>
      <c r="AH11" s="19">
        <v>0.34320011608099599</v>
      </c>
      <c r="AI11" s="19"/>
      <c r="AJ11" s="19">
        <v>0.234608478227427</v>
      </c>
      <c r="AK11" s="19">
        <v>0.23265180290797899</v>
      </c>
      <c r="AL11" s="19">
        <v>0.19826172528205299</v>
      </c>
      <c r="AM11" s="19">
        <v>0.28202159199306498</v>
      </c>
      <c r="AN11" s="19">
        <v>0.33420682677633501</v>
      </c>
      <c r="AO11" s="19"/>
      <c r="AP11" s="19">
        <v>0.21989800177228899</v>
      </c>
      <c r="AQ11" s="19">
        <v>0.21665402767138101</v>
      </c>
      <c r="AR11" s="19">
        <v>0.21061295204241701</v>
      </c>
      <c r="AS11" s="19"/>
      <c r="AT11" s="19">
        <v>0.27847167114692201</v>
      </c>
      <c r="AU11" s="19">
        <v>0.27019736400643501</v>
      </c>
      <c r="AV11" s="19">
        <v>0.20180973379012199</v>
      </c>
      <c r="AW11" s="19">
        <v>0.18561468777527501</v>
      </c>
      <c r="AX11" s="19">
        <v>0.19940467970800799</v>
      </c>
      <c r="AY11" s="19"/>
      <c r="AZ11" s="19">
        <v>0.39403036818842402</v>
      </c>
      <c r="BA11" s="19">
        <v>0.32716773766471902</v>
      </c>
      <c r="BB11" s="19">
        <v>0.261177575717911</v>
      </c>
      <c r="BC11" s="19">
        <v>0.26230624080319598</v>
      </c>
      <c r="BD11" s="19">
        <v>0.21345569677738499</v>
      </c>
      <c r="BE11" s="19">
        <v>0.283630821611633</v>
      </c>
      <c r="BF11" s="19">
        <v>0.233340639375368</v>
      </c>
      <c r="BG11" s="19">
        <v>0.229280821719161</v>
      </c>
      <c r="BH11" s="19">
        <v>0.27285804884915299</v>
      </c>
      <c r="BI11" s="19">
        <v>0.25704152590453</v>
      </c>
      <c r="BJ11" s="19">
        <v>0.215683614783653</v>
      </c>
      <c r="BK11" s="19">
        <v>0.16228695537677401</v>
      </c>
      <c r="BL11" s="19">
        <v>0.22755722991368499</v>
      </c>
      <c r="BM11" s="19">
        <v>0.21424160605768799</v>
      </c>
      <c r="BN11" s="19">
        <v>0.19034476553169499</v>
      </c>
      <c r="BO11" s="19">
        <v>0.21099771655961999</v>
      </c>
      <c r="BP11" s="19"/>
      <c r="BQ11" s="19">
        <v>9.3212399015137004E-2</v>
      </c>
      <c r="BR11" s="19">
        <v>0.30932971418763</v>
      </c>
    </row>
    <row r="12" spans="2:70" x14ac:dyDescent="0.35">
      <c r="B12" s="16"/>
    </row>
    <row r="13" spans="2:70" x14ac:dyDescent="0.35">
      <c r="B13" t="s">
        <v>98</v>
      </c>
    </row>
    <row r="14" spans="2:70" x14ac:dyDescent="0.35">
      <c r="B14" t="s">
        <v>99</v>
      </c>
    </row>
    <row r="16" spans="2:70" x14ac:dyDescent="0.35">
      <c r="B16" s="8" t="str">
        <f>HYPERLINK("#'Contents'!A1", "Return to Contents")</f>
        <v>Return to Contents</v>
      </c>
    </row>
  </sheetData>
  <mergeCells count="11">
    <mergeCell ref="BQ5:BR5"/>
    <mergeCell ref="D5:E5"/>
    <mergeCell ref="G5:L5"/>
    <mergeCell ref="N5:Q5"/>
    <mergeCell ref="S5:AD5"/>
    <mergeCell ref="AF5:AH5"/>
    <mergeCell ref="D2:BJ2"/>
    <mergeCell ref="AJ5:AN5"/>
    <mergeCell ref="AP5:AR5"/>
    <mergeCell ref="AT5:AX5"/>
    <mergeCell ref="AZ5:BO5"/>
  </mergeCells>
  <pageMargins left="0.7" right="0.7" top="0.75" bottom="0.75" header="0.3" footer="0.3"/>
  <pageSetup paperSize="9" orientation="portrait" horizontalDpi="300" verticalDpi="300"/>
  <drawing r:id="rId1"/>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200-000000000000}">
  <dimension ref="B2:BR21"/>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67" width="10.7265625" customWidth="1"/>
    <col min="68" max="68" width="2.1796875" customWidth="1"/>
    <col min="69" max="70" width="10.7265625" customWidth="1"/>
    <col min="71" max="71" width="2.1796875" customWidth="1"/>
  </cols>
  <sheetData>
    <row r="2" spans="2:70" ht="40" customHeight="1" x14ac:dyDescent="0.35">
      <c r="D2" s="29" t="s">
        <v>415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row>
    <row r="5" spans="2:70" ht="30" customHeight="1" x14ac:dyDescent="0.35">
      <c r="B5" s="15"/>
      <c r="C5" s="15"/>
      <c r="D5" s="30" t="s">
        <v>74</v>
      </c>
      <c r="E5" s="30"/>
      <c r="F5" s="15"/>
      <c r="G5" s="30" t="s">
        <v>75</v>
      </c>
      <c r="H5" s="30"/>
      <c r="I5" s="30"/>
      <c r="J5" s="30"/>
      <c r="K5" s="30"/>
      <c r="L5" s="30"/>
      <c r="M5" s="15"/>
      <c r="N5" s="30" t="s">
        <v>76</v>
      </c>
      <c r="O5" s="30"/>
      <c r="P5" s="30"/>
      <c r="Q5" s="30"/>
      <c r="R5" s="15"/>
      <c r="S5" s="30" t="s">
        <v>77</v>
      </c>
      <c r="T5" s="30"/>
      <c r="U5" s="30"/>
      <c r="V5" s="30"/>
      <c r="W5" s="30"/>
      <c r="X5" s="30"/>
      <c r="Y5" s="30"/>
      <c r="Z5" s="30"/>
      <c r="AA5" s="30"/>
      <c r="AB5" s="30"/>
      <c r="AC5" s="30"/>
      <c r="AD5" s="30"/>
      <c r="AE5" s="15"/>
      <c r="AF5" s="30" t="s">
        <v>78</v>
      </c>
      <c r="AG5" s="30"/>
      <c r="AH5" s="30"/>
      <c r="AI5" s="15"/>
      <c r="AJ5" s="30" t="s">
        <v>79</v>
      </c>
      <c r="AK5" s="30"/>
      <c r="AL5" s="30"/>
      <c r="AM5" s="30"/>
      <c r="AN5" s="30"/>
      <c r="AO5" s="15"/>
      <c r="AP5" s="30" t="s">
        <v>80</v>
      </c>
      <c r="AQ5" s="30"/>
      <c r="AR5" s="30"/>
      <c r="AS5" s="15"/>
      <c r="AT5" s="30" t="s">
        <v>81</v>
      </c>
      <c r="AU5" s="30"/>
      <c r="AV5" s="30"/>
      <c r="AW5" s="30"/>
      <c r="AX5" s="30"/>
      <c r="AY5" s="15"/>
      <c r="AZ5" s="30" t="s">
        <v>82</v>
      </c>
      <c r="BA5" s="30"/>
      <c r="BB5" s="30"/>
      <c r="BC5" s="30"/>
      <c r="BD5" s="30"/>
      <c r="BE5" s="30"/>
      <c r="BF5" s="30"/>
      <c r="BG5" s="30"/>
      <c r="BH5" s="30"/>
      <c r="BI5" s="30"/>
      <c r="BJ5" s="30"/>
      <c r="BK5" s="30"/>
      <c r="BL5" s="30"/>
      <c r="BM5" s="30"/>
      <c r="BN5" s="30"/>
      <c r="BO5" s="30"/>
      <c r="BP5" s="15"/>
      <c r="BQ5" s="30" t="s">
        <v>83</v>
      </c>
      <c r="BR5" s="30"/>
    </row>
    <row r="6" spans="2:7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46</v>
      </c>
      <c r="AQ6" s="12" t="s">
        <v>47</v>
      </c>
      <c r="AR6" s="12" t="s">
        <v>50</v>
      </c>
      <c r="AT6" s="12" t="s">
        <v>51</v>
      </c>
      <c r="AU6" s="12" t="s">
        <v>52</v>
      </c>
      <c r="AV6" s="12" t="s">
        <v>53</v>
      </c>
      <c r="AW6" s="12" t="s">
        <v>54</v>
      </c>
      <c r="AX6" s="12" t="s">
        <v>55</v>
      </c>
      <c r="AZ6" s="12" t="s">
        <v>56</v>
      </c>
      <c r="BA6" s="12" t="s">
        <v>57</v>
      </c>
      <c r="BB6" s="12" t="s">
        <v>58</v>
      </c>
      <c r="BC6" s="12" t="s">
        <v>59</v>
      </c>
      <c r="BD6" s="12" t="s">
        <v>60</v>
      </c>
      <c r="BE6" s="12" t="s">
        <v>61</v>
      </c>
      <c r="BF6" s="12" t="s">
        <v>62</v>
      </c>
      <c r="BG6" s="12" t="s">
        <v>63</v>
      </c>
      <c r="BH6" s="12" t="s">
        <v>64</v>
      </c>
      <c r="BI6" s="12" t="s">
        <v>65</v>
      </c>
      <c r="BJ6" s="12" t="s">
        <v>66</v>
      </c>
      <c r="BK6" s="12" t="s">
        <v>67</v>
      </c>
      <c r="BL6" s="12" t="s">
        <v>68</v>
      </c>
      <c r="BM6" s="12" t="s">
        <v>69</v>
      </c>
      <c r="BN6" s="12" t="s">
        <v>70</v>
      </c>
      <c r="BO6" s="12" t="s">
        <v>71</v>
      </c>
      <c r="BQ6" s="12" t="s">
        <v>72</v>
      </c>
      <c r="BR6" s="12" t="s">
        <v>73</v>
      </c>
    </row>
    <row r="7" spans="2:70" ht="30" customHeight="1" x14ac:dyDescent="0.35">
      <c r="B7" s="10" t="s">
        <v>19</v>
      </c>
      <c r="C7" s="10">
        <v>4012</v>
      </c>
      <c r="D7" s="10">
        <v>1971</v>
      </c>
      <c r="E7" s="10">
        <v>2028</v>
      </c>
      <c r="F7" s="10"/>
      <c r="G7" s="10">
        <v>497</v>
      </c>
      <c r="H7" s="10">
        <v>704</v>
      </c>
      <c r="I7" s="10">
        <v>694</v>
      </c>
      <c r="J7" s="10">
        <v>693</v>
      </c>
      <c r="K7" s="10">
        <v>571</v>
      </c>
      <c r="L7" s="10">
        <v>853</v>
      </c>
      <c r="M7" s="10"/>
      <c r="N7" s="10">
        <v>1178</v>
      </c>
      <c r="O7" s="10">
        <v>1131</v>
      </c>
      <c r="P7" s="10">
        <v>781</v>
      </c>
      <c r="Q7" s="10">
        <v>909</v>
      </c>
      <c r="R7" s="10"/>
      <c r="S7" s="10">
        <v>563</v>
      </c>
      <c r="T7" s="10">
        <v>553</v>
      </c>
      <c r="U7" s="10">
        <v>314</v>
      </c>
      <c r="V7" s="10">
        <v>343</v>
      </c>
      <c r="W7" s="10">
        <v>293</v>
      </c>
      <c r="X7" s="10">
        <v>376</v>
      </c>
      <c r="Y7" s="10">
        <v>336</v>
      </c>
      <c r="Z7" s="10">
        <v>171</v>
      </c>
      <c r="AA7" s="10">
        <v>447</v>
      </c>
      <c r="AB7" s="10">
        <v>337</v>
      </c>
      <c r="AC7" s="10">
        <v>188</v>
      </c>
      <c r="AD7" s="10">
        <v>91</v>
      </c>
      <c r="AE7" s="10"/>
      <c r="AF7" s="10">
        <v>1421</v>
      </c>
      <c r="AG7" s="10">
        <v>1665</v>
      </c>
      <c r="AH7" s="10">
        <v>577</v>
      </c>
      <c r="AI7" s="10"/>
      <c r="AJ7" s="10">
        <v>1433</v>
      </c>
      <c r="AK7" s="10">
        <v>1082</v>
      </c>
      <c r="AL7" s="10">
        <v>299</v>
      </c>
      <c r="AM7" s="10">
        <v>42</v>
      </c>
      <c r="AN7" s="10">
        <v>541</v>
      </c>
      <c r="AO7" s="10"/>
      <c r="AP7" s="10">
        <v>878</v>
      </c>
      <c r="AQ7" s="10">
        <v>1369</v>
      </c>
      <c r="AR7" s="10">
        <v>264</v>
      </c>
      <c r="AS7" s="10"/>
      <c r="AT7" s="10">
        <v>929</v>
      </c>
      <c r="AU7" s="10">
        <v>932</v>
      </c>
      <c r="AV7" s="10">
        <v>1096</v>
      </c>
      <c r="AW7" s="10">
        <v>455</v>
      </c>
      <c r="AX7" s="10">
        <v>62</v>
      </c>
      <c r="AY7" s="10"/>
      <c r="AZ7" s="10">
        <v>33</v>
      </c>
      <c r="BA7" s="10">
        <v>185</v>
      </c>
      <c r="BB7" s="10">
        <v>256</v>
      </c>
      <c r="BC7" s="10">
        <v>269</v>
      </c>
      <c r="BD7" s="10">
        <v>403</v>
      </c>
      <c r="BE7" s="10">
        <v>436</v>
      </c>
      <c r="BF7" s="10">
        <v>391</v>
      </c>
      <c r="BG7" s="10">
        <v>312</v>
      </c>
      <c r="BH7" s="10">
        <v>253</v>
      </c>
      <c r="BI7" s="10">
        <v>211</v>
      </c>
      <c r="BJ7" s="10">
        <v>336</v>
      </c>
      <c r="BK7" s="10">
        <v>187</v>
      </c>
      <c r="BL7" s="10">
        <v>180</v>
      </c>
      <c r="BM7" s="10">
        <v>103</v>
      </c>
      <c r="BN7" s="10">
        <v>95</v>
      </c>
      <c r="BO7" s="10">
        <v>161</v>
      </c>
      <c r="BP7" s="10"/>
      <c r="BQ7" s="10">
        <v>1235</v>
      </c>
      <c r="BR7" s="10">
        <v>2665</v>
      </c>
    </row>
    <row r="8" spans="2:70" ht="30" customHeight="1" x14ac:dyDescent="0.35">
      <c r="B8" s="11" t="s">
        <v>20</v>
      </c>
      <c r="C8" s="11">
        <v>4012</v>
      </c>
      <c r="D8" s="11">
        <v>1975</v>
      </c>
      <c r="E8" s="11">
        <v>2024</v>
      </c>
      <c r="F8" s="11"/>
      <c r="G8" s="11">
        <v>558</v>
      </c>
      <c r="H8" s="11">
        <v>682</v>
      </c>
      <c r="I8" s="11">
        <v>685</v>
      </c>
      <c r="J8" s="11">
        <v>686</v>
      </c>
      <c r="K8" s="11">
        <v>562</v>
      </c>
      <c r="L8" s="11">
        <v>839</v>
      </c>
      <c r="M8" s="11"/>
      <c r="N8" s="11">
        <v>1080</v>
      </c>
      <c r="O8" s="11">
        <v>1039</v>
      </c>
      <c r="P8" s="11">
        <v>880</v>
      </c>
      <c r="Q8" s="11">
        <v>1000</v>
      </c>
      <c r="R8" s="11"/>
      <c r="S8" s="11">
        <v>562</v>
      </c>
      <c r="T8" s="11">
        <v>522</v>
      </c>
      <c r="U8" s="11">
        <v>321</v>
      </c>
      <c r="V8" s="11">
        <v>361</v>
      </c>
      <c r="W8" s="11">
        <v>281</v>
      </c>
      <c r="X8" s="11">
        <v>361</v>
      </c>
      <c r="Y8" s="11">
        <v>321</v>
      </c>
      <c r="Z8" s="11">
        <v>160</v>
      </c>
      <c r="AA8" s="11">
        <v>441</v>
      </c>
      <c r="AB8" s="11">
        <v>361</v>
      </c>
      <c r="AC8" s="11">
        <v>201</v>
      </c>
      <c r="AD8" s="11">
        <v>120</v>
      </c>
      <c r="AE8" s="11"/>
      <c r="AF8" s="11">
        <v>1410</v>
      </c>
      <c r="AG8" s="11">
        <v>1629</v>
      </c>
      <c r="AH8" s="11">
        <v>599</v>
      </c>
      <c r="AI8" s="11"/>
      <c r="AJ8" s="11">
        <v>1397</v>
      </c>
      <c r="AK8" s="11">
        <v>1071</v>
      </c>
      <c r="AL8" s="11">
        <v>288</v>
      </c>
      <c r="AM8" s="11">
        <v>45</v>
      </c>
      <c r="AN8" s="11">
        <v>558</v>
      </c>
      <c r="AO8" s="11"/>
      <c r="AP8" s="11">
        <v>856</v>
      </c>
      <c r="AQ8" s="11">
        <v>1358</v>
      </c>
      <c r="AR8" s="11">
        <v>259</v>
      </c>
      <c r="AS8" s="11"/>
      <c r="AT8" s="11">
        <v>961</v>
      </c>
      <c r="AU8" s="11">
        <v>958</v>
      </c>
      <c r="AV8" s="11">
        <v>1056</v>
      </c>
      <c r="AW8" s="11">
        <v>434</v>
      </c>
      <c r="AX8" s="11">
        <v>55</v>
      </c>
      <c r="AY8" s="11"/>
      <c r="AZ8" s="11">
        <v>33</v>
      </c>
      <c r="BA8" s="11">
        <v>186</v>
      </c>
      <c r="BB8" s="11">
        <v>267</v>
      </c>
      <c r="BC8" s="11">
        <v>280</v>
      </c>
      <c r="BD8" s="11">
        <v>416</v>
      </c>
      <c r="BE8" s="11">
        <v>443</v>
      </c>
      <c r="BF8" s="11">
        <v>394</v>
      </c>
      <c r="BG8" s="11">
        <v>314</v>
      </c>
      <c r="BH8" s="11">
        <v>257</v>
      </c>
      <c r="BI8" s="11">
        <v>206</v>
      </c>
      <c r="BJ8" s="11">
        <v>329</v>
      </c>
      <c r="BK8" s="11">
        <v>179</v>
      </c>
      <c r="BL8" s="11">
        <v>174</v>
      </c>
      <c r="BM8" s="11">
        <v>97</v>
      </c>
      <c r="BN8" s="11">
        <v>87</v>
      </c>
      <c r="BO8" s="11">
        <v>148</v>
      </c>
      <c r="BP8" s="11"/>
      <c r="BQ8" s="11">
        <v>1209</v>
      </c>
      <c r="BR8" s="11">
        <v>2688</v>
      </c>
    </row>
    <row r="9" spans="2:70" x14ac:dyDescent="0.35">
      <c r="B9" s="18" t="s">
        <v>408</v>
      </c>
      <c r="C9" s="17">
        <v>5.4905946903144501E-2</v>
      </c>
      <c r="D9" s="17">
        <v>6.6840660062353105E-2</v>
      </c>
      <c r="E9" s="17">
        <v>4.3611946632084897E-2</v>
      </c>
      <c r="F9" s="17"/>
      <c r="G9" s="17">
        <v>4.7053642907847699E-2</v>
      </c>
      <c r="H9" s="17">
        <v>5.54315560314858E-2</v>
      </c>
      <c r="I9" s="17">
        <v>5.1871896049636997E-2</v>
      </c>
      <c r="J9" s="17">
        <v>4.0901124321001001E-2</v>
      </c>
      <c r="K9" s="17">
        <v>4.4505918735449602E-2</v>
      </c>
      <c r="L9" s="17">
        <v>8.0603514136629806E-2</v>
      </c>
      <c r="M9" s="17"/>
      <c r="N9" s="17">
        <v>8.2274799247345903E-2</v>
      </c>
      <c r="O9" s="17">
        <v>4.8243908215223202E-2</v>
      </c>
      <c r="P9" s="17">
        <v>4.95971954374173E-2</v>
      </c>
      <c r="Q9" s="17">
        <v>3.6674513783929899E-2</v>
      </c>
      <c r="R9" s="17"/>
      <c r="S9" s="17">
        <v>5.9428010239112199E-2</v>
      </c>
      <c r="T9" s="17">
        <v>5.7120944538672801E-2</v>
      </c>
      <c r="U9" s="17">
        <v>4.9327178629633199E-2</v>
      </c>
      <c r="V9" s="17">
        <v>6.5107324454295901E-2</v>
      </c>
      <c r="W9" s="17">
        <v>5.3333664855941203E-2</v>
      </c>
      <c r="X9" s="17">
        <v>4.7251949084818001E-2</v>
      </c>
      <c r="Y9" s="17">
        <v>3.4872397734647301E-2</v>
      </c>
      <c r="Z9" s="17">
        <v>4.6755418026867702E-2</v>
      </c>
      <c r="AA9" s="17">
        <v>6.5561040573206705E-2</v>
      </c>
      <c r="AB9" s="17">
        <v>6.5600028297781401E-2</v>
      </c>
      <c r="AC9" s="17">
        <v>3.87374741698156E-2</v>
      </c>
      <c r="AD9" s="17">
        <v>5.5251128047241901E-2</v>
      </c>
      <c r="AE9" s="17"/>
      <c r="AF9" s="17">
        <v>5.0145792684705703E-2</v>
      </c>
      <c r="AG9" s="17">
        <v>7.0671536599368104E-2</v>
      </c>
      <c r="AH9" s="17">
        <v>3.6994846172865199E-2</v>
      </c>
      <c r="AI9" s="17"/>
      <c r="AJ9" s="17">
        <v>5.5192205250613503E-2</v>
      </c>
      <c r="AK9" s="17">
        <v>5.2587302196213603E-2</v>
      </c>
      <c r="AL9" s="17">
        <v>8.6790402353905102E-2</v>
      </c>
      <c r="AM9" s="17">
        <v>8.9341214690017601E-2</v>
      </c>
      <c r="AN9" s="17">
        <v>3.4579711235463599E-2</v>
      </c>
      <c r="AO9" s="17"/>
      <c r="AP9" s="17">
        <v>6.2050993128255801E-2</v>
      </c>
      <c r="AQ9" s="17">
        <v>5.4396099893463702E-2</v>
      </c>
      <c r="AR9" s="17">
        <v>6.7336437836936894E-2</v>
      </c>
      <c r="AS9" s="17"/>
      <c r="AT9" s="17">
        <v>2.97779569339938E-2</v>
      </c>
      <c r="AU9" s="17">
        <v>3.6280387488315101E-2</v>
      </c>
      <c r="AV9" s="17">
        <v>7.2279591306551802E-2</v>
      </c>
      <c r="AW9" s="17">
        <v>9.5295366899027206E-2</v>
      </c>
      <c r="AX9" s="17">
        <v>0.116074433386574</v>
      </c>
      <c r="AY9" s="17"/>
      <c r="AZ9" s="17">
        <v>0</v>
      </c>
      <c r="BA9" s="17">
        <v>5.0701335589634799E-2</v>
      </c>
      <c r="BB9" s="17">
        <v>2.9207461239133901E-2</v>
      </c>
      <c r="BC9" s="17">
        <v>3.6061172655522597E-2</v>
      </c>
      <c r="BD9" s="17">
        <v>6.0143926318619402E-2</v>
      </c>
      <c r="BE9" s="17">
        <v>5.14312401609568E-2</v>
      </c>
      <c r="BF9" s="17">
        <v>8.1420228081109894E-2</v>
      </c>
      <c r="BG9" s="17">
        <v>4.4406765825482399E-2</v>
      </c>
      <c r="BH9" s="17">
        <v>4.4530121265765103E-2</v>
      </c>
      <c r="BI9" s="17">
        <v>3.56656669306585E-2</v>
      </c>
      <c r="BJ9" s="17">
        <v>5.4295479528513602E-2</v>
      </c>
      <c r="BK9" s="17">
        <v>7.0100055609314593E-2</v>
      </c>
      <c r="BL9" s="17">
        <v>6.8583931534274001E-2</v>
      </c>
      <c r="BM9" s="17">
        <v>1.7621281200857701E-2</v>
      </c>
      <c r="BN9" s="17">
        <v>0.106909005898604</v>
      </c>
      <c r="BO9" s="17">
        <v>0.115016127864911</v>
      </c>
      <c r="BP9" s="17"/>
      <c r="BQ9" s="17">
        <v>0.131528172789907</v>
      </c>
      <c r="BR9" s="17">
        <v>2.2812580427919799E-2</v>
      </c>
    </row>
    <row r="10" spans="2:70" x14ac:dyDescent="0.35">
      <c r="B10" s="18" t="s">
        <v>409</v>
      </c>
      <c r="C10" s="17">
        <v>5.3927014867572703E-2</v>
      </c>
      <c r="D10" s="17">
        <v>6.05701012303227E-2</v>
      </c>
      <c r="E10" s="17">
        <v>4.6902253137673502E-2</v>
      </c>
      <c r="F10" s="17"/>
      <c r="G10" s="17">
        <v>6.6486002634417105E-2</v>
      </c>
      <c r="H10" s="17">
        <v>8.2465951674529303E-2</v>
      </c>
      <c r="I10" s="17">
        <v>5.2031906043012999E-2</v>
      </c>
      <c r="J10" s="17">
        <v>2.69993387163639E-2</v>
      </c>
      <c r="K10" s="17">
        <v>3.8388573289067598E-2</v>
      </c>
      <c r="L10" s="17">
        <v>5.6331398295368498E-2</v>
      </c>
      <c r="M10" s="17"/>
      <c r="N10" s="17">
        <v>7.1874682167054504E-2</v>
      </c>
      <c r="O10" s="17">
        <v>4.1898108815910398E-2</v>
      </c>
      <c r="P10" s="17">
        <v>5.7098458499272503E-2</v>
      </c>
      <c r="Q10" s="17">
        <v>4.3648269060817001E-2</v>
      </c>
      <c r="R10" s="17"/>
      <c r="S10" s="17">
        <v>8.9957972595198596E-2</v>
      </c>
      <c r="T10" s="17">
        <v>4.7189718604844902E-2</v>
      </c>
      <c r="U10" s="17">
        <v>3.8424522041031202E-2</v>
      </c>
      <c r="V10" s="17">
        <v>6.32623002292209E-2</v>
      </c>
      <c r="W10" s="17">
        <v>4.9779637718538099E-2</v>
      </c>
      <c r="X10" s="17">
        <v>5.2270903273816303E-2</v>
      </c>
      <c r="Y10" s="17">
        <v>4.4886251547527997E-2</v>
      </c>
      <c r="Z10" s="17">
        <v>5.2923074831236899E-2</v>
      </c>
      <c r="AA10" s="17">
        <v>4.2499956199348501E-2</v>
      </c>
      <c r="AB10" s="17">
        <v>4.4524074978814103E-2</v>
      </c>
      <c r="AC10" s="17">
        <v>6.5414552535839096E-2</v>
      </c>
      <c r="AD10" s="17">
        <v>1.9146072152463001E-2</v>
      </c>
      <c r="AE10" s="17"/>
      <c r="AF10" s="17">
        <v>5.5612543707339597E-2</v>
      </c>
      <c r="AG10" s="17">
        <v>6.6351799573981296E-2</v>
      </c>
      <c r="AH10" s="17">
        <v>3.7488139482864197E-2</v>
      </c>
      <c r="AI10" s="17"/>
      <c r="AJ10" s="17">
        <v>5.1523386555634897E-2</v>
      </c>
      <c r="AK10" s="17">
        <v>7.4106777155094297E-2</v>
      </c>
      <c r="AL10" s="17">
        <v>8.22836851493155E-2</v>
      </c>
      <c r="AM10" s="17">
        <v>6.9017175664753502E-2</v>
      </c>
      <c r="AN10" s="17">
        <v>1.9081750616982199E-2</v>
      </c>
      <c r="AO10" s="17"/>
      <c r="AP10" s="17">
        <v>6.4537624350163206E-2</v>
      </c>
      <c r="AQ10" s="17">
        <v>6.3792729182908597E-2</v>
      </c>
      <c r="AR10" s="17">
        <v>8.1644768399741996E-2</v>
      </c>
      <c r="AS10" s="17"/>
      <c r="AT10" s="17">
        <v>3.4971329513187398E-2</v>
      </c>
      <c r="AU10" s="17">
        <v>4.7844173495305703E-2</v>
      </c>
      <c r="AV10" s="17">
        <v>6.3930294455039893E-2</v>
      </c>
      <c r="AW10" s="17">
        <v>8.7367100779460694E-2</v>
      </c>
      <c r="AX10" s="17">
        <v>0.15190652674642299</v>
      </c>
      <c r="AY10" s="17"/>
      <c r="AZ10" s="17">
        <v>5.4310301653002303E-2</v>
      </c>
      <c r="BA10" s="17">
        <v>4.3713608632633301E-2</v>
      </c>
      <c r="BB10" s="17">
        <v>5.0432265066931603E-2</v>
      </c>
      <c r="BC10" s="17">
        <v>4.31639435906295E-2</v>
      </c>
      <c r="BD10" s="17">
        <v>5.8862120197310602E-2</v>
      </c>
      <c r="BE10" s="17">
        <v>5.5210283504928799E-2</v>
      </c>
      <c r="BF10" s="17">
        <v>6.3769741550591896E-2</v>
      </c>
      <c r="BG10" s="17">
        <v>3.6982286503181E-2</v>
      </c>
      <c r="BH10" s="17">
        <v>4.9889384024366198E-2</v>
      </c>
      <c r="BI10" s="17">
        <v>7.1318161080681397E-2</v>
      </c>
      <c r="BJ10" s="17">
        <v>5.1629622064153398E-2</v>
      </c>
      <c r="BK10" s="17">
        <v>6.2258466923899899E-2</v>
      </c>
      <c r="BL10" s="17">
        <v>4.6348741705522598E-2</v>
      </c>
      <c r="BM10" s="17">
        <v>5.52353221039944E-2</v>
      </c>
      <c r="BN10" s="17">
        <v>2.45823206650739E-2</v>
      </c>
      <c r="BO10" s="17">
        <v>0.11324589734142999</v>
      </c>
      <c r="BP10" s="17"/>
      <c r="BQ10" s="17">
        <v>0.127027272735351</v>
      </c>
      <c r="BR10" s="17">
        <v>2.24093654529742E-2</v>
      </c>
    </row>
    <row r="11" spans="2:70" x14ac:dyDescent="0.35">
      <c r="B11" s="18" t="s">
        <v>410</v>
      </c>
      <c r="C11" s="17">
        <v>0.11279953926622401</v>
      </c>
      <c r="D11" s="17">
        <v>0.118936765942633</v>
      </c>
      <c r="E11" s="17">
        <v>0.10711415132548199</v>
      </c>
      <c r="F11" s="17"/>
      <c r="G11" s="17">
        <v>0.136058436347096</v>
      </c>
      <c r="H11" s="17">
        <v>0.137706477717665</v>
      </c>
      <c r="I11" s="17">
        <v>0.12576189383984501</v>
      </c>
      <c r="J11" s="17">
        <v>9.4045051936158502E-2</v>
      </c>
      <c r="K11" s="17">
        <v>7.62247660701348E-2</v>
      </c>
      <c r="L11" s="17">
        <v>0.106308510316662</v>
      </c>
      <c r="M11" s="17"/>
      <c r="N11" s="17">
        <v>0.13179289799327301</v>
      </c>
      <c r="O11" s="17">
        <v>0.1134089263819</v>
      </c>
      <c r="P11" s="17">
        <v>0.115582399402905</v>
      </c>
      <c r="Q11" s="17">
        <v>8.9762553003145895E-2</v>
      </c>
      <c r="R11" s="17"/>
      <c r="S11" s="17">
        <v>0.14537960731164501</v>
      </c>
      <c r="T11" s="17">
        <v>0.102901100668155</v>
      </c>
      <c r="U11" s="17">
        <v>7.9406949077268002E-2</v>
      </c>
      <c r="V11" s="17">
        <v>7.8818478670059297E-2</v>
      </c>
      <c r="W11" s="17">
        <v>0.118704856003815</v>
      </c>
      <c r="X11" s="17">
        <v>0.111723709590767</v>
      </c>
      <c r="Y11" s="17">
        <v>0.13964541043460801</v>
      </c>
      <c r="Z11" s="17">
        <v>0.13292026033346699</v>
      </c>
      <c r="AA11" s="17">
        <v>0.109823533636745</v>
      </c>
      <c r="AB11" s="17">
        <v>0.102235070805634</v>
      </c>
      <c r="AC11" s="17">
        <v>0.115252553449738</v>
      </c>
      <c r="AD11" s="17">
        <v>0.124208397775525</v>
      </c>
      <c r="AE11" s="17"/>
      <c r="AF11" s="17">
        <v>0.111630314937663</v>
      </c>
      <c r="AG11" s="17">
        <v>0.12165203213026</v>
      </c>
      <c r="AH11" s="17">
        <v>9.1448786231323104E-2</v>
      </c>
      <c r="AI11" s="17"/>
      <c r="AJ11" s="17">
        <v>0.112366585222371</v>
      </c>
      <c r="AK11" s="17">
        <v>0.13853458003491101</v>
      </c>
      <c r="AL11" s="17">
        <v>0.126754099821769</v>
      </c>
      <c r="AM11" s="17">
        <v>0.120315470135825</v>
      </c>
      <c r="AN11" s="17">
        <v>7.2217176099815997E-2</v>
      </c>
      <c r="AO11" s="17"/>
      <c r="AP11" s="17">
        <v>0.11407348432539199</v>
      </c>
      <c r="AQ11" s="17">
        <v>0.13588814883373901</v>
      </c>
      <c r="AR11" s="17">
        <v>0.112743057766335</v>
      </c>
      <c r="AS11" s="17"/>
      <c r="AT11" s="17">
        <v>8.1301891324193298E-2</v>
      </c>
      <c r="AU11" s="17">
        <v>0.100790689133269</v>
      </c>
      <c r="AV11" s="17">
        <v>0.13429669807037301</v>
      </c>
      <c r="AW11" s="17">
        <v>0.16480506129133901</v>
      </c>
      <c r="AX11" s="17">
        <v>0.27295957907679202</v>
      </c>
      <c r="AY11" s="17"/>
      <c r="AZ11" s="17">
        <v>0.124263844183023</v>
      </c>
      <c r="BA11" s="17">
        <v>9.2362318727169601E-2</v>
      </c>
      <c r="BB11" s="17">
        <v>9.9269120588421605E-2</v>
      </c>
      <c r="BC11" s="17">
        <v>0.104479550123769</v>
      </c>
      <c r="BD11" s="17">
        <v>0.129000724914098</v>
      </c>
      <c r="BE11" s="17">
        <v>0.110638478265213</v>
      </c>
      <c r="BF11" s="17">
        <v>0.109081243189366</v>
      </c>
      <c r="BG11" s="17">
        <v>0.13183211642513401</v>
      </c>
      <c r="BH11" s="17">
        <v>0.110004362364125</v>
      </c>
      <c r="BI11" s="17">
        <v>0.110485596587548</v>
      </c>
      <c r="BJ11" s="17">
        <v>9.6094172791608298E-2</v>
      </c>
      <c r="BK11" s="17">
        <v>0.14435500791002701</v>
      </c>
      <c r="BL11" s="17">
        <v>0.114692000616338</v>
      </c>
      <c r="BM11" s="17">
        <v>0.13869511367450399</v>
      </c>
      <c r="BN11" s="17">
        <v>0.112208275641623</v>
      </c>
      <c r="BO11" s="17">
        <v>0.14614718632467</v>
      </c>
      <c r="BP11" s="17"/>
      <c r="BQ11" s="17">
        <v>0.21340106407800399</v>
      </c>
      <c r="BR11" s="17">
        <v>6.6167775927023997E-2</v>
      </c>
    </row>
    <row r="12" spans="2:70" x14ac:dyDescent="0.35">
      <c r="B12" s="18" t="s">
        <v>411</v>
      </c>
      <c r="C12" s="17">
        <v>0.103986366968372</v>
      </c>
      <c r="D12" s="17">
        <v>9.6818629688735294E-2</v>
      </c>
      <c r="E12" s="17">
        <v>0.110455105164957</v>
      </c>
      <c r="F12" s="17"/>
      <c r="G12" s="17">
        <v>0.13789115275487401</v>
      </c>
      <c r="H12" s="17">
        <v>0.10946511778874</v>
      </c>
      <c r="I12" s="17">
        <v>9.0732591805406701E-2</v>
      </c>
      <c r="J12" s="17">
        <v>9.9611033975069693E-2</v>
      </c>
      <c r="K12" s="17">
        <v>0.103241156281222</v>
      </c>
      <c r="L12" s="17">
        <v>9.1865124742307805E-2</v>
      </c>
      <c r="M12" s="17"/>
      <c r="N12" s="17">
        <v>0.13327340531426399</v>
      </c>
      <c r="O12" s="17">
        <v>0.10926201981215999</v>
      </c>
      <c r="P12" s="17">
        <v>8.6498487870692295E-2</v>
      </c>
      <c r="Q12" s="17">
        <v>8.3616118626659006E-2</v>
      </c>
      <c r="R12" s="17"/>
      <c r="S12" s="17">
        <v>0.14696704231659199</v>
      </c>
      <c r="T12" s="17">
        <v>9.7877266505918797E-2</v>
      </c>
      <c r="U12" s="17">
        <v>0.11880169225965</v>
      </c>
      <c r="V12" s="17">
        <v>0.106339634990849</v>
      </c>
      <c r="W12" s="17">
        <v>8.0812808250635998E-2</v>
      </c>
      <c r="X12" s="17">
        <v>8.8060990885782703E-2</v>
      </c>
      <c r="Y12" s="17">
        <v>6.7205150683996198E-2</v>
      </c>
      <c r="Z12" s="17">
        <v>9.7199704332601597E-2</v>
      </c>
      <c r="AA12" s="17">
        <v>0.105381858651882</v>
      </c>
      <c r="AB12" s="17">
        <v>8.6363180483442506E-2</v>
      </c>
      <c r="AC12" s="17">
        <v>0.13423838659197401</v>
      </c>
      <c r="AD12" s="17">
        <v>8.9405416825314402E-2</v>
      </c>
      <c r="AE12" s="17"/>
      <c r="AF12" s="17">
        <v>0.100946358747542</v>
      </c>
      <c r="AG12" s="17">
        <v>9.7393468301371799E-2</v>
      </c>
      <c r="AH12" s="17">
        <v>0.124824109307638</v>
      </c>
      <c r="AI12" s="17"/>
      <c r="AJ12" s="17">
        <v>0.10409867756435801</v>
      </c>
      <c r="AK12" s="17">
        <v>9.8910128993986296E-2</v>
      </c>
      <c r="AL12" s="17">
        <v>0.116141613257165</v>
      </c>
      <c r="AM12" s="17">
        <v>0.118430665882508</v>
      </c>
      <c r="AN12" s="17">
        <v>8.8663501976975395E-2</v>
      </c>
      <c r="AO12" s="17"/>
      <c r="AP12" s="17">
        <v>0.119050936457196</v>
      </c>
      <c r="AQ12" s="17">
        <v>9.6760373480888798E-2</v>
      </c>
      <c r="AR12" s="17">
        <v>0.16718891112981901</v>
      </c>
      <c r="AS12" s="17"/>
      <c r="AT12" s="17">
        <v>7.53222600451144E-2</v>
      </c>
      <c r="AU12" s="17">
        <v>0.101956532042592</v>
      </c>
      <c r="AV12" s="17">
        <v>0.124116650579294</v>
      </c>
      <c r="AW12" s="17">
        <v>0.13023881634939599</v>
      </c>
      <c r="AX12" s="17">
        <v>4.3481684958844601E-2</v>
      </c>
      <c r="AY12" s="17"/>
      <c r="AZ12" s="17">
        <v>0.12543177167960801</v>
      </c>
      <c r="BA12" s="17">
        <v>8.0605770782012004E-2</v>
      </c>
      <c r="BB12" s="17">
        <v>8.7090309786188397E-2</v>
      </c>
      <c r="BC12" s="17">
        <v>0.10802974727767201</v>
      </c>
      <c r="BD12" s="17">
        <v>0.108950323024382</v>
      </c>
      <c r="BE12" s="17">
        <v>0.10836468843856099</v>
      </c>
      <c r="BF12" s="17">
        <v>8.5081757606901703E-2</v>
      </c>
      <c r="BG12" s="17">
        <v>8.59599991694147E-2</v>
      </c>
      <c r="BH12" s="17">
        <v>8.1446281721973199E-2</v>
      </c>
      <c r="BI12" s="17">
        <v>0.12613177285941801</v>
      </c>
      <c r="BJ12" s="17">
        <v>0.10866569965429899</v>
      </c>
      <c r="BK12" s="17">
        <v>0.152211069030838</v>
      </c>
      <c r="BL12" s="17">
        <v>0.143095063512271</v>
      </c>
      <c r="BM12" s="17">
        <v>7.1235174742590196E-2</v>
      </c>
      <c r="BN12" s="17">
        <v>0.12528975211070201</v>
      </c>
      <c r="BO12" s="17">
        <v>0.152652983355615</v>
      </c>
      <c r="BP12" s="17"/>
      <c r="BQ12" s="17">
        <v>0.17112391676899999</v>
      </c>
      <c r="BR12" s="17">
        <v>7.3309688485755795E-2</v>
      </c>
    </row>
    <row r="13" spans="2:70" x14ac:dyDescent="0.35">
      <c r="B13" s="18" t="s">
        <v>412</v>
      </c>
      <c r="C13" s="17">
        <v>8.1606624684742002E-2</v>
      </c>
      <c r="D13" s="17">
        <v>7.8752823113887996E-2</v>
      </c>
      <c r="E13" s="17">
        <v>8.4915837923273493E-2</v>
      </c>
      <c r="F13" s="17"/>
      <c r="G13" s="17">
        <v>7.1608432703075195E-2</v>
      </c>
      <c r="H13" s="17">
        <v>9.6731215898875803E-2</v>
      </c>
      <c r="I13" s="17">
        <v>8.1406863886875902E-2</v>
      </c>
      <c r="J13" s="17">
        <v>7.0224002640441693E-2</v>
      </c>
      <c r="K13" s="17">
        <v>8.9800572860050804E-2</v>
      </c>
      <c r="L13" s="17">
        <v>7.9941171561867003E-2</v>
      </c>
      <c r="M13" s="17"/>
      <c r="N13" s="17">
        <v>8.7626471404095393E-2</v>
      </c>
      <c r="O13" s="17">
        <v>8.3564788412096996E-2</v>
      </c>
      <c r="P13" s="17">
        <v>7.8997460656897805E-2</v>
      </c>
      <c r="Q13" s="17">
        <v>7.6427608580522999E-2</v>
      </c>
      <c r="R13" s="17"/>
      <c r="S13" s="17">
        <v>7.5766312610159606E-2</v>
      </c>
      <c r="T13" s="17">
        <v>8.1394035898635794E-2</v>
      </c>
      <c r="U13" s="17">
        <v>8.7481308534706301E-2</v>
      </c>
      <c r="V13" s="17">
        <v>7.8548659816308902E-2</v>
      </c>
      <c r="W13" s="17">
        <v>8.9915320227622997E-2</v>
      </c>
      <c r="X13" s="17">
        <v>0.102462713606193</v>
      </c>
      <c r="Y13" s="17">
        <v>7.0098320219816407E-2</v>
      </c>
      <c r="Z13" s="17">
        <v>0.104320922266133</v>
      </c>
      <c r="AA13" s="17">
        <v>8.1867251562522794E-2</v>
      </c>
      <c r="AB13" s="17">
        <v>7.2500883265332799E-2</v>
      </c>
      <c r="AC13" s="17">
        <v>9.0341762898133907E-2</v>
      </c>
      <c r="AD13" s="17">
        <v>3.3469977095471802E-2</v>
      </c>
      <c r="AE13" s="17"/>
      <c r="AF13" s="17">
        <v>8.1863771209408201E-2</v>
      </c>
      <c r="AG13" s="17">
        <v>8.2066327036436001E-2</v>
      </c>
      <c r="AH13" s="17">
        <v>8.8969488383485895E-2</v>
      </c>
      <c r="AI13" s="17"/>
      <c r="AJ13" s="17">
        <v>9.1371797034810701E-2</v>
      </c>
      <c r="AK13" s="17">
        <v>8.2816740620284907E-2</v>
      </c>
      <c r="AL13" s="17">
        <v>6.3597833365196199E-2</v>
      </c>
      <c r="AM13" s="17">
        <v>4.4717059146790299E-2</v>
      </c>
      <c r="AN13" s="17">
        <v>8.27225870540894E-2</v>
      </c>
      <c r="AO13" s="17"/>
      <c r="AP13" s="17">
        <v>9.3006582768096702E-2</v>
      </c>
      <c r="AQ13" s="17">
        <v>9.0424901839588401E-2</v>
      </c>
      <c r="AR13" s="17">
        <v>7.6984229488954503E-2</v>
      </c>
      <c r="AS13" s="17"/>
      <c r="AT13" s="17">
        <v>7.8359774815785599E-2</v>
      </c>
      <c r="AU13" s="17">
        <v>6.6251898994860697E-2</v>
      </c>
      <c r="AV13" s="17">
        <v>9.2852171008045298E-2</v>
      </c>
      <c r="AW13" s="17">
        <v>9.5270166201343501E-2</v>
      </c>
      <c r="AX13" s="17">
        <v>7.74029164585949E-2</v>
      </c>
      <c r="AY13" s="17"/>
      <c r="AZ13" s="17">
        <v>6.13626606416494E-2</v>
      </c>
      <c r="BA13" s="17">
        <v>5.2885050567748601E-2</v>
      </c>
      <c r="BB13" s="17">
        <v>7.7078283934890399E-2</v>
      </c>
      <c r="BC13" s="17">
        <v>6.7477271084591006E-2</v>
      </c>
      <c r="BD13" s="17">
        <v>8.8479343887816406E-2</v>
      </c>
      <c r="BE13" s="17">
        <v>7.5220359457456698E-2</v>
      </c>
      <c r="BF13" s="17">
        <v>7.3861185220662096E-2</v>
      </c>
      <c r="BG13" s="17">
        <v>0.109781191035727</v>
      </c>
      <c r="BH13" s="17">
        <v>8.8897712588514005E-2</v>
      </c>
      <c r="BI13" s="17">
        <v>5.7092527626162903E-2</v>
      </c>
      <c r="BJ13" s="17">
        <v>0.106248076991521</v>
      </c>
      <c r="BK13" s="17">
        <v>7.2186710728203998E-2</v>
      </c>
      <c r="BL13" s="17">
        <v>0.111680629242212</v>
      </c>
      <c r="BM13" s="17">
        <v>8.0145284098099595E-2</v>
      </c>
      <c r="BN13" s="17">
        <v>9.0133921599658204E-2</v>
      </c>
      <c r="BO13" s="17">
        <v>9.5607437858550096E-2</v>
      </c>
      <c r="BP13" s="17"/>
      <c r="BQ13" s="17">
        <v>0.108412278753389</v>
      </c>
      <c r="BR13" s="17">
        <v>6.9600665569405695E-2</v>
      </c>
    </row>
    <row r="14" spans="2:70" x14ac:dyDescent="0.35">
      <c r="B14" s="18" t="s">
        <v>413</v>
      </c>
      <c r="C14" s="17">
        <v>0.26554725876678997</v>
      </c>
      <c r="D14" s="17">
        <v>0.252966439897714</v>
      </c>
      <c r="E14" s="17">
        <v>0.277051559383376</v>
      </c>
      <c r="F14" s="17"/>
      <c r="G14" s="17">
        <v>0.21514366547718</v>
      </c>
      <c r="H14" s="17">
        <v>0.20132294722963201</v>
      </c>
      <c r="I14" s="17">
        <v>0.28304010699561</v>
      </c>
      <c r="J14" s="17">
        <v>0.30551607652766799</v>
      </c>
      <c r="K14" s="17">
        <v>0.29853951388321998</v>
      </c>
      <c r="L14" s="17">
        <v>0.28225968667805901</v>
      </c>
      <c r="M14" s="17"/>
      <c r="N14" s="17">
        <v>0.262210907972667</v>
      </c>
      <c r="O14" s="17">
        <v>0.27656523070301398</v>
      </c>
      <c r="P14" s="17">
        <v>0.247534751681809</v>
      </c>
      <c r="Q14" s="17">
        <v>0.27208686974944502</v>
      </c>
      <c r="R14" s="17"/>
      <c r="S14" s="17">
        <v>0.233961880152637</v>
      </c>
      <c r="T14" s="17">
        <v>0.26787792278801298</v>
      </c>
      <c r="U14" s="17">
        <v>0.305111739161672</v>
      </c>
      <c r="V14" s="17">
        <v>0.260185586363268</v>
      </c>
      <c r="W14" s="17">
        <v>0.24745415042892899</v>
      </c>
      <c r="X14" s="17">
        <v>0.25359580696472001</v>
      </c>
      <c r="Y14" s="17">
        <v>0.27086606257602602</v>
      </c>
      <c r="Z14" s="17">
        <v>0.223079683332574</v>
      </c>
      <c r="AA14" s="17">
        <v>0.28164753836195999</v>
      </c>
      <c r="AB14" s="17">
        <v>0.29372602569350797</v>
      </c>
      <c r="AC14" s="17">
        <v>0.238805130616667</v>
      </c>
      <c r="AD14" s="17">
        <v>0.335186170414774</v>
      </c>
      <c r="AE14" s="17"/>
      <c r="AF14" s="17">
        <v>0.25781250568381398</v>
      </c>
      <c r="AG14" s="17">
        <v>0.28659665688362701</v>
      </c>
      <c r="AH14" s="17">
        <v>0.23204635346801999</v>
      </c>
      <c r="AI14" s="17"/>
      <c r="AJ14" s="17">
        <v>0.28263408502200099</v>
      </c>
      <c r="AK14" s="17">
        <v>0.240556462459906</v>
      </c>
      <c r="AL14" s="17">
        <v>0.27503352932105202</v>
      </c>
      <c r="AM14" s="17">
        <v>0.14914486850873601</v>
      </c>
      <c r="AN14" s="17">
        <v>0.25035542872803401</v>
      </c>
      <c r="AO14" s="17"/>
      <c r="AP14" s="17">
        <v>0.26466116754811803</v>
      </c>
      <c r="AQ14" s="17">
        <v>0.261229097314579</v>
      </c>
      <c r="AR14" s="17">
        <v>0.269430826233645</v>
      </c>
      <c r="AS14" s="17"/>
      <c r="AT14" s="17">
        <v>0.27111741470744699</v>
      </c>
      <c r="AU14" s="17">
        <v>0.29529004521937402</v>
      </c>
      <c r="AV14" s="17">
        <v>0.246741361708951</v>
      </c>
      <c r="AW14" s="17">
        <v>0.25178165823050702</v>
      </c>
      <c r="AX14" s="17">
        <v>0.214016525276056</v>
      </c>
      <c r="AY14" s="17"/>
      <c r="AZ14" s="17">
        <v>0.20358175316729199</v>
      </c>
      <c r="BA14" s="17">
        <v>0.291167414592096</v>
      </c>
      <c r="BB14" s="17">
        <v>0.29177351715432898</v>
      </c>
      <c r="BC14" s="17">
        <v>0.32198503583605298</v>
      </c>
      <c r="BD14" s="17">
        <v>0.234361456818625</v>
      </c>
      <c r="BE14" s="17">
        <v>0.23621257419290001</v>
      </c>
      <c r="BF14" s="17">
        <v>0.29958741636719399</v>
      </c>
      <c r="BG14" s="17">
        <v>0.233335661056848</v>
      </c>
      <c r="BH14" s="17">
        <v>0.277571468721658</v>
      </c>
      <c r="BI14" s="17">
        <v>0.26812264865957203</v>
      </c>
      <c r="BJ14" s="17">
        <v>0.28261735872381599</v>
      </c>
      <c r="BK14" s="17">
        <v>0.21676069459576</v>
      </c>
      <c r="BL14" s="17">
        <v>0.26125840556587998</v>
      </c>
      <c r="BM14" s="17">
        <v>0.32021455183575998</v>
      </c>
      <c r="BN14" s="17">
        <v>0.32701940589067902</v>
      </c>
      <c r="BO14" s="17">
        <v>0.19778214705816299</v>
      </c>
      <c r="BP14" s="17"/>
      <c r="BQ14" s="17">
        <v>0.20887948434081999</v>
      </c>
      <c r="BR14" s="17">
        <v>0.291218071897685</v>
      </c>
    </row>
    <row r="15" spans="2:70" ht="29" x14ac:dyDescent="0.35">
      <c r="B15" s="18" t="s">
        <v>414</v>
      </c>
      <c r="C15" s="17">
        <v>0.25866905086334802</v>
      </c>
      <c r="D15" s="17">
        <v>0.26056913192891001</v>
      </c>
      <c r="E15" s="17">
        <v>0.25745065951188001</v>
      </c>
      <c r="F15" s="17"/>
      <c r="G15" s="17">
        <v>0.26101159881206698</v>
      </c>
      <c r="H15" s="17">
        <v>0.27786512129427898</v>
      </c>
      <c r="I15" s="17">
        <v>0.248924729358241</v>
      </c>
      <c r="J15" s="17">
        <v>0.28912674875834199</v>
      </c>
      <c r="K15" s="17">
        <v>0.280892883204855</v>
      </c>
      <c r="L15" s="17">
        <v>0.20966367125876201</v>
      </c>
      <c r="M15" s="17"/>
      <c r="N15" s="17">
        <v>0.17564528524517001</v>
      </c>
      <c r="O15" s="17">
        <v>0.255072091254339</v>
      </c>
      <c r="P15" s="17">
        <v>0.30582380245567398</v>
      </c>
      <c r="Q15" s="17">
        <v>0.31006514634442001</v>
      </c>
      <c r="R15" s="17"/>
      <c r="S15" s="17">
        <v>0.18965279467937499</v>
      </c>
      <c r="T15" s="17">
        <v>0.25263027370427998</v>
      </c>
      <c r="U15" s="17">
        <v>0.26534272285941402</v>
      </c>
      <c r="V15" s="17">
        <v>0.30272015260886698</v>
      </c>
      <c r="W15" s="17">
        <v>0.27189024889719199</v>
      </c>
      <c r="X15" s="17">
        <v>0.28740592697478901</v>
      </c>
      <c r="Y15" s="17">
        <v>0.29327903055839299</v>
      </c>
      <c r="Z15" s="17">
        <v>0.28286926878129598</v>
      </c>
      <c r="AA15" s="17">
        <v>0.27161604468051198</v>
      </c>
      <c r="AB15" s="17">
        <v>0.24245166422709999</v>
      </c>
      <c r="AC15" s="17">
        <v>0.23771258618061999</v>
      </c>
      <c r="AD15" s="17">
        <v>0.25180982543782299</v>
      </c>
      <c r="AE15" s="17"/>
      <c r="AF15" s="17">
        <v>0.27612614508803901</v>
      </c>
      <c r="AG15" s="17">
        <v>0.20695743225211499</v>
      </c>
      <c r="AH15" s="17">
        <v>0.32133020097961101</v>
      </c>
      <c r="AI15" s="17"/>
      <c r="AJ15" s="17">
        <v>0.23451726727405101</v>
      </c>
      <c r="AK15" s="17">
        <v>0.25591721394776201</v>
      </c>
      <c r="AL15" s="17">
        <v>0.18212206559720001</v>
      </c>
      <c r="AM15" s="17">
        <v>0.32708806836381299</v>
      </c>
      <c r="AN15" s="17">
        <v>0.35911901278764602</v>
      </c>
      <c r="AO15" s="17"/>
      <c r="AP15" s="17">
        <v>0.22362053058627299</v>
      </c>
      <c r="AQ15" s="17">
        <v>0.24177786879696</v>
      </c>
      <c r="AR15" s="17">
        <v>0.17706299153357</v>
      </c>
      <c r="AS15" s="17"/>
      <c r="AT15" s="17">
        <v>0.34545327183216601</v>
      </c>
      <c r="AU15" s="17">
        <v>0.281780093546461</v>
      </c>
      <c r="AV15" s="17">
        <v>0.20192671507846699</v>
      </c>
      <c r="AW15" s="17">
        <v>0.144133230092061</v>
      </c>
      <c r="AX15" s="17">
        <v>0.10846395112483</v>
      </c>
      <c r="AY15" s="17"/>
      <c r="AZ15" s="17">
        <v>0.35123867049757501</v>
      </c>
      <c r="BA15" s="17">
        <v>0.28585723958882597</v>
      </c>
      <c r="BB15" s="17">
        <v>0.29009366471543102</v>
      </c>
      <c r="BC15" s="17">
        <v>0.24799899471704201</v>
      </c>
      <c r="BD15" s="17">
        <v>0.27029079075210999</v>
      </c>
      <c r="BE15" s="17">
        <v>0.29678116335796101</v>
      </c>
      <c r="BF15" s="17">
        <v>0.20965009885039801</v>
      </c>
      <c r="BG15" s="17">
        <v>0.288405143075255</v>
      </c>
      <c r="BH15" s="17">
        <v>0.245848846617963</v>
      </c>
      <c r="BI15" s="17">
        <v>0.26652226564905701</v>
      </c>
      <c r="BJ15" s="17">
        <v>0.26668710396679002</v>
      </c>
      <c r="BK15" s="17">
        <v>0.21011269243456199</v>
      </c>
      <c r="BL15" s="17">
        <v>0.21292863639059401</v>
      </c>
      <c r="BM15" s="17">
        <v>0.28984712540476498</v>
      </c>
      <c r="BN15" s="17">
        <v>0.16238509263597001</v>
      </c>
      <c r="BO15" s="17">
        <v>0.15328279278141399</v>
      </c>
      <c r="BP15" s="17"/>
      <c r="BQ15" s="17">
        <v>1.37511056534856E-2</v>
      </c>
      <c r="BR15" s="17">
        <v>0.37287512357416902</v>
      </c>
    </row>
    <row r="16" spans="2:70" x14ac:dyDescent="0.35">
      <c r="B16" s="18" t="s">
        <v>129</v>
      </c>
      <c r="C16" s="19">
        <v>6.8558197679807795E-2</v>
      </c>
      <c r="D16" s="19">
        <v>6.4545448135443301E-2</v>
      </c>
      <c r="E16" s="19">
        <v>7.2498486921272406E-2</v>
      </c>
      <c r="F16" s="19"/>
      <c r="G16" s="19">
        <v>6.4747068363442795E-2</v>
      </c>
      <c r="H16" s="19">
        <v>3.9011612364794203E-2</v>
      </c>
      <c r="I16" s="19">
        <v>6.6230012021370993E-2</v>
      </c>
      <c r="J16" s="19">
        <v>7.3576623124955401E-2</v>
      </c>
      <c r="K16" s="19">
        <v>6.8406615675999705E-2</v>
      </c>
      <c r="L16" s="19">
        <v>9.3026923010344001E-2</v>
      </c>
      <c r="M16" s="19"/>
      <c r="N16" s="19">
        <v>5.5301550656129801E-2</v>
      </c>
      <c r="O16" s="19">
        <v>7.1984926405356101E-2</v>
      </c>
      <c r="P16" s="19">
        <v>5.8867443995331697E-2</v>
      </c>
      <c r="Q16" s="19">
        <v>8.77189208510607E-2</v>
      </c>
      <c r="R16" s="19"/>
      <c r="S16" s="19">
        <v>5.8886380095281098E-2</v>
      </c>
      <c r="T16" s="19">
        <v>9.3008737291479598E-2</v>
      </c>
      <c r="U16" s="19">
        <v>5.6103887436625498E-2</v>
      </c>
      <c r="V16" s="19">
        <v>4.5017862867130699E-2</v>
      </c>
      <c r="W16" s="19">
        <v>8.8109313617324603E-2</v>
      </c>
      <c r="X16" s="19">
        <v>5.7227999619114199E-2</v>
      </c>
      <c r="Y16" s="19">
        <v>7.9147376244985704E-2</v>
      </c>
      <c r="Z16" s="19">
        <v>5.9931668095823197E-2</v>
      </c>
      <c r="AA16" s="19">
        <v>4.16027763338227E-2</v>
      </c>
      <c r="AB16" s="19">
        <v>9.2599072248387204E-2</v>
      </c>
      <c r="AC16" s="19">
        <v>7.9497553557211498E-2</v>
      </c>
      <c r="AD16" s="19">
        <v>9.1523012251386607E-2</v>
      </c>
      <c r="AE16" s="19"/>
      <c r="AF16" s="19">
        <v>6.5862567941489203E-2</v>
      </c>
      <c r="AG16" s="19">
        <v>6.8310747222840307E-2</v>
      </c>
      <c r="AH16" s="19">
        <v>6.6898075974191798E-2</v>
      </c>
      <c r="AI16" s="19"/>
      <c r="AJ16" s="19">
        <v>6.82959960761607E-2</v>
      </c>
      <c r="AK16" s="19">
        <v>5.6570794591840799E-2</v>
      </c>
      <c r="AL16" s="19">
        <v>6.7276771134397201E-2</v>
      </c>
      <c r="AM16" s="19">
        <v>8.1945477607556494E-2</v>
      </c>
      <c r="AN16" s="19">
        <v>9.3260831500992805E-2</v>
      </c>
      <c r="AO16" s="19"/>
      <c r="AP16" s="19">
        <v>5.8998680836505502E-2</v>
      </c>
      <c r="AQ16" s="19">
        <v>5.5730780657872701E-2</v>
      </c>
      <c r="AR16" s="19">
        <v>4.7608777610997403E-2</v>
      </c>
      <c r="AS16" s="19"/>
      <c r="AT16" s="19">
        <v>8.3696100828111797E-2</v>
      </c>
      <c r="AU16" s="19">
        <v>6.9806180079822505E-2</v>
      </c>
      <c r="AV16" s="19">
        <v>6.3856517793277903E-2</v>
      </c>
      <c r="AW16" s="19">
        <v>3.1108600156865299E-2</v>
      </c>
      <c r="AX16" s="19">
        <v>1.5694382971886699E-2</v>
      </c>
      <c r="AY16" s="19"/>
      <c r="AZ16" s="19">
        <v>7.9810998177850798E-2</v>
      </c>
      <c r="BA16" s="19">
        <v>0.102707261519879</v>
      </c>
      <c r="BB16" s="19">
        <v>7.5055377514673699E-2</v>
      </c>
      <c r="BC16" s="19">
        <v>7.0804284714721805E-2</v>
      </c>
      <c r="BD16" s="19">
        <v>4.9911314087038999E-2</v>
      </c>
      <c r="BE16" s="19">
        <v>6.6141212622022105E-2</v>
      </c>
      <c r="BF16" s="19">
        <v>7.75483291337761E-2</v>
      </c>
      <c r="BG16" s="19">
        <v>6.9296836908957105E-2</v>
      </c>
      <c r="BH16" s="19">
        <v>0.101811822695636</v>
      </c>
      <c r="BI16" s="19">
        <v>6.4661360606901294E-2</v>
      </c>
      <c r="BJ16" s="19">
        <v>3.37624862792993E-2</v>
      </c>
      <c r="BK16" s="19">
        <v>7.2015302767394596E-2</v>
      </c>
      <c r="BL16" s="19">
        <v>4.1412591432908603E-2</v>
      </c>
      <c r="BM16" s="19">
        <v>2.70061469394287E-2</v>
      </c>
      <c r="BN16" s="19">
        <v>5.1472225557690897E-2</v>
      </c>
      <c r="BO16" s="19">
        <v>2.6265427415246598E-2</v>
      </c>
      <c r="BP16" s="19"/>
      <c r="BQ16" s="19">
        <v>2.5876704880043899E-2</v>
      </c>
      <c r="BR16" s="19">
        <v>8.16067286650667E-2</v>
      </c>
    </row>
    <row r="17" spans="2:2" x14ac:dyDescent="0.35">
      <c r="B17" s="16"/>
    </row>
    <row r="18" spans="2:2" x14ac:dyDescent="0.35">
      <c r="B18" t="s">
        <v>98</v>
      </c>
    </row>
    <row r="19" spans="2:2" x14ac:dyDescent="0.35">
      <c r="B19" t="s">
        <v>99</v>
      </c>
    </row>
    <row r="21" spans="2:2" x14ac:dyDescent="0.35">
      <c r="B21" s="8" t="str">
        <f>HYPERLINK("#'Contents'!A1", "Return to Contents")</f>
        <v>Return to Contents</v>
      </c>
    </row>
  </sheetData>
  <mergeCells count="11">
    <mergeCell ref="BQ5:BR5"/>
    <mergeCell ref="D5:E5"/>
    <mergeCell ref="G5:L5"/>
    <mergeCell ref="N5:Q5"/>
    <mergeCell ref="S5:AD5"/>
    <mergeCell ref="AF5:AH5"/>
    <mergeCell ref="D2:BJ2"/>
    <mergeCell ref="AJ5:AN5"/>
    <mergeCell ref="AP5:AR5"/>
    <mergeCell ref="AT5:AX5"/>
    <mergeCell ref="AZ5:BO5"/>
  </mergeCells>
  <pageMargins left="0.7" right="0.7" top="0.75" bottom="0.75" header="0.3" footer="0.3"/>
  <pageSetup paperSize="9" orientation="portrait" horizontalDpi="300" verticalDpi="300"/>
  <drawing r:id="rId1"/>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300-000000000000}">
  <dimension ref="B2:BR22"/>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67" width="10.7265625" customWidth="1"/>
    <col min="68" max="68" width="2.1796875" customWidth="1"/>
    <col min="69" max="70" width="10.7265625" customWidth="1"/>
    <col min="71" max="71" width="2.1796875" customWidth="1"/>
  </cols>
  <sheetData>
    <row r="2" spans="2:70" ht="40" customHeight="1" x14ac:dyDescent="0.35">
      <c r="D2" s="29" t="s">
        <v>423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row>
    <row r="5" spans="2:70" ht="30" customHeight="1" x14ac:dyDescent="0.35">
      <c r="B5" s="15"/>
      <c r="C5" s="15"/>
      <c r="D5" s="30" t="s">
        <v>74</v>
      </c>
      <c r="E5" s="30"/>
      <c r="F5" s="15"/>
      <c r="G5" s="30" t="s">
        <v>75</v>
      </c>
      <c r="H5" s="30"/>
      <c r="I5" s="30"/>
      <c r="J5" s="30"/>
      <c r="K5" s="30"/>
      <c r="L5" s="30"/>
      <c r="M5" s="15"/>
      <c r="N5" s="30" t="s">
        <v>76</v>
      </c>
      <c r="O5" s="30"/>
      <c r="P5" s="30"/>
      <c r="Q5" s="30"/>
      <c r="R5" s="15"/>
      <c r="S5" s="30" t="s">
        <v>77</v>
      </c>
      <c r="T5" s="30"/>
      <c r="U5" s="30"/>
      <c r="V5" s="30"/>
      <c r="W5" s="30"/>
      <c r="X5" s="30"/>
      <c r="Y5" s="30"/>
      <c r="Z5" s="30"/>
      <c r="AA5" s="30"/>
      <c r="AB5" s="30"/>
      <c r="AC5" s="30"/>
      <c r="AD5" s="30"/>
      <c r="AE5" s="15"/>
      <c r="AF5" s="30" t="s">
        <v>78</v>
      </c>
      <c r="AG5" s="30"/>
      <c r="AH5" s="30"/>
      <c r="AI5" s="15"/>
      <c r="AJ5" s="30" t="s">
        <v>79</v>
      </c>
      <c r="AK5" s="30"/>
      <c r="AL5" s="30"/>
      <c r="AM5" s="30"/>
      <c r="AN5" s="30"/>
      <c r="AO5" s="15"/>
      <c r="AP5" s="30" t="s">
        <v>80</v>
      </c>
      <c r="AQ5" s="30"/>
      <c r="AR5" s="30"/>
      <c r="AS5" s="15"/>
      <c r="AT5" s="30" t="s">
        <v>81</v>
      </c>
      <c r="AU5" s="30"/>
      <c r="AV5" s="30"/>
      <c r="AW5" s="30"/>
      <c r="AX5" s="30"/>
      <c r="AY5" s="15"/>
      <c r="AZ5" s="30" t="s">
        <v>82</v>
      </c>
      <c r="BA5" s="30"/>
      <c r="BB5" s="30"/>
      <c r="BC5" s="30"/>
      <c r="BD5" s="30"/>
      <c r="BE5" s="30"/>
      <c r="BF5" s="30"/>
      <c r="BG5" s="30"/>
      <c r="BH5" s="30"/>
      <c r="BI5" s="30"/>
      <c r="BJ5" s="30"/>
      <c r="BK5" s="30"/>
      <c r="BL5" s="30"/>
      <c r="BM5" s="30"/>
      <c r="BN5" s="30"/>
      <c r="BO5" s="30"/>
      <c r="BP5" s="15"/>
      <c r="BQ5" s="30" t="s">
        <v>83</v>
      </c>
      <c r="BR5" s="30"/>
    </row>
    <row r="6" spans="2:7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46</v>
      </c>
      <c r="AQ6" s="12" t="s">
        <v>47</v>
      </c>
      <c r="AR6" s="12" t="s">
        <v>50</v>
      </c>
      <c r="AT6" s="12" t="s">
        <v>51</v>
      </c>
      <c r="AU6" s="12" t="s">
        <v>52</v>
      </c>
      <c r="AV6" s="12" t="s">
        <v>53</v>
      </c>
      <c r="AW6" s="12" t="s">
        <v>54</v>
      </c>
      <c r="AX6" s="12" t="s">
        <v>55</v>
      </c>
      <c r="AZ6" s="12" t="s">
        <v>56</v>
      </c>
      <c r="BA6" s="12" t="s">
        <v>57</v>
      </c>
      <c r="BB6" s="12" t="s">
        <v>58</v>
      </c>
      <c r="BC6" s="12" t="s">
        <v>59</v>
      </c>
      <c r="BD6" s="12" t="s">
        <v>60</v>
      </c>
      <c r="BE6" s="12" t="s">
        <v>61</v>
      </c>
      <c r="BF6" s="12" t="s">
        <v>62</v>
      </c>
      <c r="BG6" s="12" t="s">
        <v>63</v>
      </c>
      <c r="BH6" s="12" t="s">
        <v>64</v>
      </c>
      <c r="BI6" s="12" t="s">
        <v>65</v>
      </c>
      <c r="BJ6" s="12" t="s">
        <v>66</v>
      </c>
      <c r="BK6" s="12" t="s">
        <v>67</v>
      </c>
      <c r="BL6" s="12" t="s">
        <v>68</v>
      </c>
      <c r="BM6" s="12" t="s">
        <v>69</v>
      </c>
      <c r="BN6" s="12" t="s">
        <v>70</v>
      </c>
      <c r="BO6" s="12" t="s">
        <v>71</v>
      </c>
      <c r="BQ6" s="12" t="s">
        <v>72</v>
      </c>
      <c r="BR6" s="12" t="s">
        <v>73</v>
      </c>
    </row>
    <row r="7" spans="2:70" ht="30" customHeight="1" x14ac:dyDescent="0.35">
      <c r="B7" s="10" t="s">
        <v>19</v>
      </c>
      <c r="C7" s="10">
        <v>4012</v>
      </c>
      <c r="D7" s="10">
        <v>1971</v>
      </c>
      <c r="E7" s="10">
        <v>2028</v>
      </c>
      <c r="F7" s="10"/>
      <c r="G7" s="10">
        <v>497</v>
      </c>
      <c r="H7" s="10">
        <v>704</v>
      </c>
      <c r="I7" s="10">
        <v>694</v>
      </c>
      <c r="J7" s="10">
        <v>693</v>
      </c>
      <c r="K7" s="10">
        <v>571</v>
      </c>
      <c r="L7" s="10">
        <v>853</v>
      </c>
      <c r="M7" s="10"/>
      <c r="N7" s="10">
        <v>1178</v>
      </c>
      <c r="O7" s="10">
        <v>1131</v>
      </c>
      <c r="P7" s="10">
        <v>781</v>
      </c>
      <c r="Q7" s="10">
        <v>909</v>
      </c>
      <c r="R7" s="10"/>
      <c r="S7" s="10">
        <v>563</v>
      </c>
      <c r="T7" s="10">
        <v>553</v>
      </c>
      <c r="U7" s="10">
        <v>314</v>
      </c>
      <c r="V7" s="10">
        <v>343</v>
      </c>
      <c r="W7" s="10">
        <v>293</v>
      </c>
      <c r="X7" s="10">
        <v>376</v>
      </c>
      <c r="Y7" s="10">
        <v>336</v>
      </c>
      <c r="Z7" s="10">
        <v>171</v>
      </c>
      <c r="AA7" s="10">
        <v>447</v>
      </c>
      <c r="AB7" s="10">
        <v>337</v>
      </c>
      <c r="AC7" s="10">
        <v>188</v>
      </c>
      <c r="AD7" s="10">
        <v>91</v>
      </c>
      <c r="AE7" s="10"/>
      <c r="AF7" s="10">
        <v>1421</v>
      </c>
      <c r="AG7" s="10">
        <v>1665</v>
      </c>
      <c r="AH7" s="10">
        <v>577</v>
      </c>
      <c r="AI7" s="10"/>
      <c r="AJ7" s="10">
        <v>1433</v>
      </c>
      <c r="AK7" s="10">
        <v>1082</v>
      </c>
      <c r="AL7" s="10">
        <v>299</v>
      </c>
      <c r="AM7" s="10">
        <v>42</v>
      </c>
      <c r="AN7" s="10">
        <v>541</v>
      </c>
      <c r="AO7" s="10"/>
      <c r="AP7" s="10">
        <v>878</v>
      </c>
      <c r="AQ7" s="10">
        <v>1369</v>
      </c>
      <c r="AR7" s="10">
        <v>264</v>
      </c>
      <c r="AS7" s="10"/>
      <c r="AT7" s="10">
        <v>929</v>
      </c>
      <c r="AU7" s="10">
        <v>932</v>
      </c>
      <c r="AV7" s="10">
        <v>1096</v>
      </c>
      <c r="AW7" s="10">
        <v>455</v>
      </c>
      <c r="AX7" s="10">
        <v>62</v>
      </c>
      <c r="AY7" s="10"/>
      <c r="AZ7" s="10">
        <v>33</v>
      </c>
      <c r="BA7" s="10">
        <v>185</v>
      </c>
      <c r="BB7" s="10">
        <v>256</v>
      </c>
      <c r="BC7" s="10">
        <v>269</v>
      </c>
      <c r="BD7" s="10">
        <v>403</v>
      </c>
      <c r="BE7" s="10">
        <v>436</v>
      </c>
      <c r="BF7" s="10">
        <v>391</v>
      </c>
      <c r="BG7" s="10">
        <v>312</v>
      </c>
      <c r="BH7" s="10">
        <v>253</v>
      </c>
      <c r="BI7" s="10">
        <v>211</v>
      </c>
      <c r="BJ7" s="10">
        <v>336</v>
      </c>
      <c r="BK7" s="10">
        <v>187</v>
      </c>
      <c r="BL7" s="10">
        <v>180</v>
      </c>
      <c r="BM7" s="10">
        <v>103</v>
      </c>
      <c r="BN7" s="10">
        <v>95</v>
      </c>
      <c r="BO7" s="10">
        <v>161</v>
      </c>
      <c r="BP7" s="10"/>
      <c r="BQ7" s="10">
        <v>1235</v>
      </c>
      <c r="BR7" s="10">
        <v>2665</v>
      </c>
    </row>
    <row r="8" spans="2:70" ht="30" customHeight="1" x14ac:dyDescent="0.35">
      <c r="B8" s="11" t="s">
        <v>20</v>
      </c>
      <c r="C8" s="11">
        <v>4012</v>
      </c>
      <c r="D8" s="11">
        <v>1975</v>
      </c>
      <c r="E8" s="11">
        <v>2024</v>
      </c>
      <c r="F8" s="11"/>
      <c r="G8" s="11">
        <v>558</v>
      </c>
      <c r="H8" s="11">
        <v>682</v>
      </c>
      <c r="I8" s="11">
        <v>685</v>
      </c>
      <c r="J8" s="11">
        <v>686</v>
      </c>
      <c r="K8" s="11">
        <v>562</v>
      </c>
      <c r="L8" s="11">
        <v>839</v>
      </c>
      <c r="M8" s="11"/>
      <c r="N8" s="11">
        <v>1080</v>
      </c>
      <c r="O8" s="11">
        <v>1039</v>
      </c>
      <c r="P8" s="11">
        <v>880</v>
      </c>
      <c r="Q8" s="11">
        <v>1000</v>
      </c>
      <c r="R8" s="11"/>
      <c r="S8" s="11">
        <v>562</v>
      </c>
      <c r="T8" s="11">
        <v>522</v>
      </c>
      <c r="U8" s="11">
        <v>321</v>
      </c>
      <c r="V8" s="11">
        <v>361</v>
      </c>
      <c r="W8" s="11">
        <v>281</v>
      </c>
      <c r="X8" s="11">
        <v>361</v>
      </c>
      <c r="Y8" s="11">
        <v>321</v>
      </c>
      <c r="Z8" s="11">
        <v>160</v>
      </c>
      <c r="AA8" s="11">
        <v>441</v>
      </c>
      <c r="AB8" s="11">
        <v>361</v>
      </c>
      <c r="AC8" s="11">
        <v>201</v>
      </c>
      <c r="AD8" s="11">
        <v>120</v>
      </c>
      <c r="AE8" s="11"/>
      <c r="AF8" s="11">
        <v>1410</v>
      </c>
      <c r="AG8" s="11">
        <v>1629</v>
      </c>
      <c r="AH8" s="11">
        <v>599</v>
      </c>
      <c r="AI8" s="11"/>
      <c r="AJ8" s="11">
        <v>1397</v>
      </c>
      <c r="AK8" s="11">
        <v>1071</v>
      </c>
      <c r="AL8" s="11">
        <v>288</v>
      </c>
      <c r="AM8" s="11">
        <v>45</v>
      </c>
      <c r="AN8" s="11">
        <v>558</v>
      </c>
      <c r="AO8" s="11"/>
      <c r="AP8" s="11">
        <v>856</v>
      </c>
      <c r="AQ8" s="11">
        <v>1358</v>
      </c>
      <c r="AR8" s="11">
        <v>259</v>
      </c>
      <c r="AS8" s="11"/>
      <c r="AT8" s="11">
        <v>961</v>
      </c>
      <c r="AU8" s="11">
        <v>958</v>
      </c>
      <c r="AV8" s="11">
        <v>1056</v>
      </c>
      <c r="AW8" s="11">
        <v>434</v>
      </c>
      <c r="AX8" s="11">
        <v>55</v>
      </c>
      <c r="AY8" s="11"/>
      <c r="AZ8" s="11">
        <v>33</v>
      </c>
      <c r="BA8" s="11">
        <v>186</v>
      </c>
      <c r="BB8" s="11">
        <v>267</v>
      </c>
      <c r="BC8" s="11">
        <v>280</v>
      </c>
      <c r="BD8" s="11">
        <v>416</v>
      </c>
      <c r="BE8" s="11">
        <v>443</v>
      </c>
      <c r="BF8" s="11">
        <v>394</v>
      </c>
      <c r="BG8" s="11">
        <v>314</v>
      </c>
      <c r="BH8" s="11">
        <v>257</v>
      </c>
      <c r="BI8" s="11">
        <v>206</v>
      </c>
      <c r="BJ8" s="11">
        <v>329</v>
      </c>
      <c r="BK8" s="11">
        <v>179</v>
      </c>
      <c r="BL8" s="11">
        <v>174</v>
      </c>
      <c r="BM8" s="11">
        <v>97</v>
      </c>
      <c r="BN8" s="11">
        <v>87</v>
      </c>
      <c r="BO8" s="11">
        <v>148</v>
      </c>
      <c r="BP8" s="11"/>
      <c r="BQ8" s="11">
        <v>1209</v>
      </c>
      <c r="BR8" s="11">
        <v>2688</v>
      </c>
    </row>
    <row r="9" spans="2:70" x14ac:dyDescent="0.35">
      <c r="B9" s="18" t="s">
        <v>416</v>
      </c>
      <c r="C9" s="17">
        <v>0.48460490826175201</v>
      </c>
      <c r="D9" s="17">
        <v>0.50025974980940902</v>
      </c>
      <c r="E9" s="17">
        <v>0.47015162929944598</v>
      </c>
      <c r="F9" s="17"/>
      <c r="G9" s="17">
        <v>0.12934867457774099</v>
      </c>
      <c r="H9" s="17">
        <v>0.241166281686477</v>
      </c>
      <c r="I9" s="17">
        <v>0.37235710819512902</v>
      </c>
      <c r="J9" s="17">
        <v>0.60320611805198299</v>
      </c>
      <c r="K9" s="17">
        <v>0.70917299128040201</v>
      </c>
      <c r="L9" s="17">
        <v>0.76336048970791004</v>
      </c>
      <c r="M9" s="17"/>
      <c r="N9" s="17">
        <v>0.57624590884108395</v>
      </c>
      <c r="O9" s="17">
        <v>0.51292524589272404</v>
      </c>
      <c r="P9" s="17">
        <v>0.38684937122930302</v>
      </c>
      <c r="Q9" s="17">
        <v>0.44281295051817698</v>
      </c>
      <c r="R9" s="17"/>
      <c r="S9" s="17">
        <v>0.347830883703932</v>
      </c>
      <c r="T9" s="17">
        <v>0.51960381836104996</v>
      </c>
      <c r="U9" s="17">
        <v>0.50745784282055795</v>
      </c>
      <c r="V9" s="17">
        <v>0.51968129394487494</v>
      </c>
      <c r="W9" s="17">
        <v>0.48461469463152201</v>
      </c>
      <c r="X9" s="17">
        <v>0.41801030205399098</v>
      </c>
      <c r="Y9" s="17">
        <v>0.52128728293472104</v>
      </c>
      <c r="Z9" s="17">
        <v>0.51438369884021296</v>
      </c>
      <c r="AA9" s="17">
        <v>0.49561437469581998</v>
      </c>
      <c r="AB9" s="17">
        <v>0.56380808565075602</v>
      </c>
      <c r="AC9" s="17">
        <v>0.59103672727985301</v>
      </c>
      <c r="AD9" s="17">
        <v>0.41171153735744198</v>
      </c>
      <c r="AE9" s="17"/>
      <c r="AF9" s="17">
        <v>0.58758437665311902</v>
      </c>
      <c r="AG9" s="17">
        <v>0.54574646005346505</v>
      </c>
      <c r="AH9" s="17">
        <v>0.28336757046752198</v>
      </c>
      <c r="AI9" s="17"/>
      <c r="AJ9" s="17">
        <v>0.61324139162388303</v>
      </c>
      <c r="AK9" s="17">
        <v>0.42820916115331398</v>
      </c>
      <c r="AL9" s="17">
        <v>0.58733221611030395</v>
      </c>
      <c r="AM9" s="17">
        <v>0.41860047328616801</v>
      </c>
      <c r="AN9" s="17">
        <v>0.33282576736645603</v>
      </c>
      <c r="AO9" s="17"/>
      <c r="AP9" s="17">
        <v>0.55806208589916495</v>
      </c>
      <c r="AQ9" s="17">
        <v>0.43951379664085499</v>
      </c>
      <c r="AR9" s="17">
        <v>0.51482948342075097</v>
      </c>
      <c r="AS9" s="17"/>
      <c r="AT9" s="17">
        <v>0.52036817984077899</v>
      </c>
      <c r="AU9" s="17">
        <v>0.42550432740285299</v>
      </c>
      <c r="AV9" s="17">
        <v>0.47676585897432699</v>
      </c>
      <c r="AW9" s="17">
        <v>0.46458145629785003</v>
      </c>
      <c r="AX9" s="17">
        <v>0.45611038634433798</v>
      </c>
      <c r="AY9" s="17"/>
      <c r="AZ9" s="17">
        <v>0.28397355072965502</v>
      </c>
      <c r="BA9" s="17">
        <v>0.40132311009344501</v>
      </c>
      <c r="BB9" s="17">
        <v>0.493099953263538</v>
      </c>
      <c r="BC9" s="17">
        <v>0.52638019874564601</v>
      </c>
      <c r="BD9" s="17">
        <v>0.41015167504038502</v>
      </c>
      <c r="BE9" s="17">
        <v>0.48379701148264398</v>
      </c>
      <c r="BF9" s="17">
        <v>0.50967847393510901</v>
      </c>
      <c r="BG9" s="17">
        <v>0.519774321951056</v>
      </c>
      <c r="BH9" s="17">
        <v>0.53259150901653196</v>
      </c>
      <c r="BI9" s="17">
        <v>0.495473238678106</v>
      </c>
      <c r="BJ9" s="17">
        <v>0.50090514985652501</v>
      </c>
      <c r="BK9" s="17">
        <v>0.54692034065404005</v>
      </c>
      <c r="BL9" s="17">
        <v>0.43484740888494999</v>
      </c>
      <c r="BM9" s="17">
        <v>0.52548149190025395</v>
      </c>
      <c r="BN9" s="17">
        <v>0.55363051059184398</v>
      </c>
      <c r="BO9" s="17">
        <v>0.420424393084811</v>
      </c>
      <c r="BP9" s="17"/>
      <c r="BQ9" s="17">
        <v>0.53872240284103101</v>
      </c>
      <c r="BR9" s="17">
        <v>0.46838116355179998</v>
      </c>
    </row>
    <row r="10" spans="2:70" x14ac:dyDescent="0.35">
      <c r="B10" s="18" t="s">
        <v>417</v>
      </c>
      <c r="C10" s="17">
        <v>0.16679411928240601</v>
      </c>
      <c r="D10" s="17">
        <v>0.15998565367774301</v>
      </c>
      <c r="E10" s="17">
        <v>0.17344367260035801</v>
      </c>
      <c r="F10" s="17"/>
      <c r="G10" s="17">
        <v>0.19105992436104599</v>
      </c>
      <c r="H10" s="17">
        <v>0.19899265205795999</v>
      </c>
      <c r="I10" s="17">
        <v>0.195381767055815</v>
      </c>
      <c r="J10" s="17">
        <v>0.158817120416965</v>
      </c>
      <c r="K10" s="17">
        <v>0.11372834689965799</v>
      </c>
      <c r="L10" s="17">
        <v>0.14317348715295899</v>
      </c>
      <c r="M10" s="17"/>
      <c r="N10" s="17">
        <v>0.22054764021855899</v>
      </c>
      <c r="O10" s="17">
        <v>0.14692837445878201</v>
      </c>
      <c r="P10" s="17">
        <v>0.153783943453558</v>
      </c>
      <c r="Q10" s="17">
        <v>0.14115454644075601</v>
      </c>
      <c r="R10" s="17"/>
      <c r="S10" s="17">
        <v>0.19150847510501601</v>
      </c>
      <c r="T10" s="17">
        <v>0.145472760165055</v>
      </c>
      <c r="U10" s="17">
        <v>0.16025914649248299</v>
      </c>
      <c r="V10" s="17">
        <v>0.14329467177111599</v>
      </c>
      <c r="W10" s="17">
        <v>0.15573781091920499</v>
      </c>
      <c r="X10" s="17">
        <v>0.206056129443491</v>
      </c>
      <c r="Y10" s="17">
        <v>0.16367832012713401</v>
      </c>
      <c r="Z10" s="17">
        <v>0.12896158907479199</v>
      </c>
      <c r="AA10" s="17">
        <v>0.16159425461010399</v>
      </c>
      <c r="AB10" s="17">
        <v>0.17681449925873799</v>
      </c>
      <c r="AC10" s="17">
        <v>0.19625487618733001</v>
      </c>
      <c r="AD10" s="17">
        <v>0.138141070266487</v>
      </c>
      <c r="AE10" s="17"/>
      <c r="AF10" s="17">
        <v>0.16046385745790301</v>
      </c>
      <c r="AG10" s="17">
        <v>0.18219128664837</v>
      </c>
      <c r="AH10" s="17">
        <v>0.140231420174491</v>
      </c>
      <c r="AI10" s="17"/>
      <c r="AJ10" s="17">
        <v>0.15788751961935399</v>
      </c>
      <c r="AK10" s="17">
        <v>0.19589302268349401</v>
      </c>
      <c r="AL10" s="17">
        <v>0.20584252879279999</v>
      </c>
      <c r="AM10" s="17">
        <v>0.14990300819679001</v>
      </c>
      <c r="AN10" s="17">
        <v>0.107898046415375</v>
      </c>
      <c r="AO10" s="17"/>
      <c r="AP10" s="17">
        <v>0.18354259943956</v>
      </c>
      <c r="AQ10" s="17">
        <v>0.19011542503853701</v>
      </c>
      <c r="AR10" s="17">
        <v>0.18328594817728</v>
      </c>
      <c r="AS10" s="17"/>
      <c r="AT10" s="17">
        <v>0.123361612332789</v>
      </c>
      <c r="AU10" s="17">
        <v>0.146996962392968</v>
      </c>
      <c r="AV10" s="17">
        <v>0.19942431271077801</v>
      </c>
      <c r="AW10" s="17">
        <v>0.239521926065314</v>
      </c>
      <c r="AX10" s="17">
        <v>0.17957815527933399</v>
      </c>
      <c r="AY10" s="17"/>
      <c r="AZ10" s="17">
        <v>8.2018768027544806E-2</v>
      </c>
      <c r="BA10" s="17">
        <v>0.17651273724509101</v>
      </c>
      <c r="BB10" s="17">
        <v>0.16896480427653601</v>
      </c>
      <c r="BC10" s="17">
        <v>0.157805525781364</v>
      </c>
      <c r="BD10" s="17">
        <v>0.17223333466395499</v>
      </c>
      <c r="BE10" s="17">
        <v>0.124362080380387</v>
      </c>
      <c r="BF10" s="17">
        <v>0.200495329633498</v>
      </c>
      <c r="BG10" s="17">
        <v>0.14481720203377901</v>
      </c>
      <c r="BH10" s="17">
        <v>0.16687099886335199</v>
      </c>
      <c r="BI10" s="17">
        <v>0.16370852410541001</v>
      </c>
      <c r="BJ10" s="17">
        <v>0.174045663457886</v>
      </c>
      <c r="BK10" s="17">
        <v>0.21546227935742501</v>
      </c>
      <c r="BL10" s="17">
        <v>0.17965807449121399</v>
      </c>
      <c r="BM10" s="17">
        <v>9.9731161878510194E-2</v>
      </c>
      <c r="BN10" s="17">
        <v>0.208044791704313</v>
      </c>
      <c r="BO10" s="17">
        <v>0.21952199877686401</v>
      </c>
      <c r="BP10" s="17"/>
      <c r="BQ10" s="17">
        <v>0.301268911624686</v>
      </c>
      <c r="BR10" s="17">
        <v>0.1078004868199</v>
      </c>
    </row>
    <row r="11" spans="2:70" x14ac:dyDescent="0.35">
      <c r="B11" s="18" t="s">
        <v>418</v>
      </c>
      <c r="C11" s="17">
        <v>0.14041230367138599</v>
      </c>
      <c r="D11" s="17">
        <v>0.148973704258896</v>
      </c>
      <c r="E11" s="17">
        <v>0.13105410877022</v>
      </c>
      <c r="F11" s="17"/>
      <c r="G11" s="17">
        <v>0.109756843286269</v>
      </c>
      <c r="H11" s="17">
        <v>0.14455361466060401</v>
      </c>
      <c r="I11" s="17">
        <v>0.113304948173404</v>
      </c>
      <c r="J11" s="17">
        <v>0.118144124486093</v>
      </c>
      <c r="K11" s="17">
        <v>0.123299542427078</v>
      </c>
      <c r="L11" s="17">
        <v>0.209270216711679</v>
      </c>
      <c r="M11" s="17"/>
      <c r="N11" s="17">
        <v>0.20863975776952001</v>
      </c>
      <c r="O11" s="17">
        <v>0.130708371270156</v>
      </c>
      <c r="P11" s="17">
        <v>0.103841284456148</v>
      </c>
      <c r="Q11" s="17">
        <v>0.10983648648361</v>
      </c>
      <c r="R11" s="17"/>
      <c r="S11" s="17">
        <v>0.14784944802897601</v>
      </c>
      <c r="T11" s="17">
        <v>0.14058742951929401</v>
      </c>
      <c r="U11" s="17">
        <v>0.15839962468587401</v>
      </c>
      <c r="V11" s="17">
        <v>0.13932214583421201</v>
      </c>
      <c r="W11" s="17">
        <v>0.14429038384232001</v>
      </c>
      <c r="X11" s="17">
        <v>0.13690690512995399</v>
      </c>
      <c r="Y11" s="17">
        <v>0.17466876525316899</v>
      </c>
      <c r="Z11" s="17">
        <v>9.8516436611841701E-2</v>
      </c>
      <c r="AA11" s="17">
        <v>0.12595428982262299</v>
      </c>
      <c r="AB11" s="17">
        <v>0.12453506515683101</v>
      </c>
      <c r="AC11" s="17">
        <v>0.13987813115415801</v>
      </c>
      <c r="AD11" s="17">
        <v>0.12746175147552699</v>
      </c>
      <c r="AE11" s="17"/>
      <c r="AF11" s="17">
        <v>0.13525690176845301</v>
      </c>
      <c r="AG11" s="17">
        <v>0.17338389624147599</v>
      </c>
      <c r="AH11" s="17">
        <v>9.5618691255954E-2</v>
      </c>
      <c r="AI11" s="17"/>
      <c r="AJ11" s="17">
        <v>0.15274438925008901</v>
      </c>
      <c r="AK11" s="17">
        <v>0.15075602033567101</v>
      </c>
      <c r="AL11" s="17">
        <v>0.211228164049239</v>
      </c>
      <c r="AM11" s="17">
        <v>0.114515767878668</v>
      </c>
      <c r="AN11" s="17">
        <v>7.9695190891562698E-2</v>
      </c>
      <c r="AO11" s="17"/>
      <c r="AP11" s="17">
        <v>0.16395233564629999</v>
      </c>
      <c r="AQ11" s="17">
        <v>0.14574759513878799</v>
      </c>
      <c r="AR11" s="17">
        <v>0.16708191133955</v>
      </c>
      <c r="AS11" s="17"/>
      <c r="AT11" s="17">
        <v>8.2882468661285499E-2</v>
      </c>
      <c r="AU11" s="17">
        <v>0.112124120404284</v>
      </c>
      <c r="AV11" s="17">
        <v>0.18195835337786201</v>
      </c>
      <c r="AW11" s="17">
        <v>0.21182515197558099</v>
      </c>
      <c r="AX11" s="17">
        <v>0.33648953918983499</v>
      </c>
      <c r="AY11" s="17"/>
      <c r="AZ11" s="17">
        <v>0.168682907532998</v>
      </c>
      <c r="BA11" s="17">
        <v>0.12986803299722499</v>
      </c>
      <c r="BB11" s="17">
        <v>8.2805118261575397E-2</v>
      </c>
      <c r="BC11" s="17">
        <v>0.12816772916288199</v>
      </c>
      <c r="BD11" s="17">
        <v>0.16729388576043799</v>
      </c>
      <c r="BE11" s="17">
        <v>0.137318473948493</v>
      </c>
      <c r="BF11" s="17">
        <v>0.15264487034542701</v>
      </c>
      <c r="BG11" s="17">
        <v>0.12060337864939601</v>
      </c>
      <c r="BH11" s="17">
        <v>0.151037536252249</v>
      </c>
      <c r="BI11" s="17">
        <v>0.118953965929083</v>
      </c>
      <c r="BJ11" s="17">
        <v>0.13118819607322599</v>
      </c>
      <c r="BK11" s="17">
        <v>0.133895258692527</v>
      </c>
      <c r="BL11" s="17">
        <v>0.16244423239398301</v>
      </c>
      <c r="BM11" s="17">
        <v>0.102852666398626</v>
      </c>
      <c r="BN11" s="17">
        <v>0.22445951549121601</v>
      </c>
      <c r="BO11" s="17">
        <v>0.220460833818761</v>
      </c>
      <c r="BP11" s="17"/>
      <c r="BQ11" s="17">
        <v>0.289746022249316</v>
      </c>
      <c r="BR11" s="17">
        <v>7.5391179139338099E-2</v>
      </c>
    </row>
    <row r="12" spans="2:70" x14ac:dyDescent="0.35">
      <c r="B12" s="18" t="s">
        <v>419</v>
      </c>
      <c r="C12" s="17">
        <v>0.106627755614883</v>
      </c>
      <c r="D12" s="17">
        <v>0.105639161255919</v>
      </c>
      <c r="E12" s="17">
        <v>0.10688941496943399</v>
      </c>
      <c r="F12" s="17"/>
      <c r="G12" s="17">
        <v>6.5584312574086201E-2</v>
      </c>
      <c r="H12" s="17">
        <v>7.5079958895041599E-2</v>
      </c>
      <c r="I12" s="17">
        <v>5.2093937644019803E-2</v>
      </c>
      <c r="J12" s="17">
        <v>9.4011158160800495E-2</v>
      </c>
      <c r="K12" s="17">
        <v>0.12750999542046501</v>
      </c>
      <c r="L12" s="17">
        <v>0.20048657569398801</v>
      </c>
      <c r="M12" s="17"/>
      <c r="N12" s="17">
        <v>0.16015517047615299</v>
      </c>
      <c r="O12" s="17">
        <v>9.77587425761305E-2</v>
      </c>
      <c r="P12" s="17">
        <v>6.3041894354987998E-2</v>
      </c>
      <c r="Q12" s="17">
        <v>9.6794361459866196E-2</v>
      </c>
      <c r="R12" s="17"/>
      <c r="S12" s="17">
        <v>9.8436729745030899E-2</v>
      </c>
      <c r="T12" s="17">
        <v>0.117378654589785</v>
      </c>
      <c r="U12" s="17">
        <v>0.100449637115542</v>
      </c>
      <c r="V12" s="17">
        <v>9.1673329976588905E-2</v>
      </c>
      <c r="W12" s="17">
        <v>0.109567593222326</v>
      </c>
      <c r="X12" s="17">
        <v>9.9774837145676004E-2</v>
      </c>
      <c r="Y12" s="17">
        <v>9.7520429661901803E-2</v>
      </c>
      <c r="Z12" s="17">
        <v>0.107225215014719</v>
      </c>
      <c r="AA12" s="17">
        <v>9.1609366649342397E-2</v>
      </c>
      <c r="AB12" s="17">
        <v>0.14899134686682799</v>
      </c>
      <c r="AC12" s="17">
        <v>0.10852084446811699</v>
      </c>
      <c r="AD12" s="17">
        <v>0.121614750191906</v>
      </c>
      <c r="AE12" s="17"/>
      <c r="AF12" s="17">
        <v>0.116237198664814</v>
      </c>
      <c r="AG12" s="17">
        <v>0.12648689086479301</v>
      </c>
      <c r="AH12" s="17">
        <v>6.06237343881166E-2</v>
      </c>
      <c r="AI12" s="17"/>
      <c r="AJ12" s="17">
        <v>0.117938633314585</v>
      </c>
      <c r="AK12" s="17">
        <v>0.110441167060259</v>
      </c>
      <c r="AL12" s="17">
        <v>0.15396843762390999</v>
      </c>
      <c r="AM12" s="17">
        <v>0.117978879439884</v>
      </c>
      <c r="AN12" s="17">
        <v>5.4700679412441999E-2</v>
      </c>
      <c r="AO12" s="17"/>
      <c r="AP12" s="17">
        <v>0.124959395220837</v>
      </c>
      <c r="AQ12" s="17">
        <v>0.102629748720831</v>
      </c>
      <c r="AR12" s="17">
        <v>0.13115306136724</v>
      </c>
      <c r="AS12" s="17"/>
      <c r="AT12" s="17">
        <v>8.2871334573382902E-2</v>
      </c>
      <c r="AU12" s="17">
        <v>7.6815662243514202E-2</v>
      </c>
      <c r="AV12" s="17">
        <v>0.124300039226118</v>
      </c>
      <c r="AW12" s="17">
        <v>0.15671643270062099</v>
      </c>
      <c r="AX12" s="17">
        <v>0.20598035577399301</v>
      </c>
      <c r="AY12" s="17"/>
      <c r="AZ12" s="17">
        <v>0.144899628255792</v>
      </c>
      <c r="BA12" s="17">
        <v>0.107401012482107</v>
      </c>
      <c r="BB12" s="17">
        <v>0.11023393582598601</v>
      </c>
      <c r="BC12" s="17">
        <v>0.11475046608144999</v>
      </c>
      <c r="BD12" s="17">
        <v>0.12653812025553501</v>
      </c>
      <c r="BE12" s="17">
        <v>9.2841509602038796E-2</v>
      </c>
      <c r="BF12" s="17">
        <v>9.7077807531568902E-2</v>
      </c>
      <c r="BG12" s="17">
        <v>9.8698482448054695E-2</v>
      </c>
      <c r="BH12" s="17">
        <v>0.129410573911316</v>
      </c>
      <c r="BI12" s="17">
        <v>8.0530758448841597E-2</v>
      </c>
      <c r="BJ12" s="17">
        <v>8.6245013954739005E-2</v>
      </c>
      <c r="BK12" s="17">
        <v>8.8520546358286697E-2</v>
      </c>
      <c r="BL12" s="17">
        <v>0.12667608052498799</v>
      </c>
      <c r="BM12" s="17">
        <v>0.13746141852114599</v>
      </c>
      <c r="BN12" s="17">
        <v>0.120771729017722</v>
      </c>
      <c r="BO12" s="17">
        <v>9.9130227733992701E-2</v>
      </c>
      <c r="BP12" s="17"/>
      <c r="BQ12" s="17">
        <v>0.225636055778346</v>
      </c>
      <c r="BR12" s="17">
        <v>5.5153757960616299E-2</v>
      </c>
    </row>
    <row r="13" spans="2:70" x14ac:dyDescent="0.35">
      <c r="B13" s="18" t="s">
        <v>129</v>
      </c>
      <c r="C13" s="17">
        <v>7.5798756035421799E-2</v>
      </c>
      <c r="D13" s="17">
        <v>7.0655753063968305E-2</v>
      </c>
      <c r="E13" s="17">
        <v>8.1304621898313403E-2</v>
      </c>
      <c r="F13" s="17"/>
      <c r="G13" s="17">
        <v>0.11582670364512999</v>
      </c>
      <c r="H13" s="17">
        <v>9.8576300384884796E-2</v>
      </c>
      <c r="I13" s="17">
        <v>8.51052723187187E-2</v>
      </c>
      <c r="J13" s="17">
        <v>6.6837735464824896E-2</v>
      </c>
      <c r="K13" s="17">
        <v>6.8580506898893501E-2</v>
      </c>
      <c r="L13" s="17">
        <v>3.5186877850942801E-2</v>
      </c>
      <c r="M13" s="17"/>
      <c r="N13" s="17">
        <v>5.3679727481640897E-2</v>
      </c>
      <c r="O13" s="17">
        <v>7.5989441155363505E-2</v>
      </c>
      <c r="P13" s="17">
        <v>8.5536995913493105E-2</v>
      </c>
      <c r="Q13" s="17">
        <v>8.9891343995990303E-2</v>
      </c>
      <c r="R13" s="17"/>
      <c r="S13" s="17">
        <v>8.6439498131393705E-2</v>
      </c>
      <c r="T13" s="17">
        <v>6.4387735988140696E-2</v>
      </c>
      <c r="U13" s="17">
        <v>8.9870591214651394E-2</v>
      </c>
      <c r="V13" s="17">
        <v>7.3720602255574794E-2</v>
      </c>
      <c r="W13" s="17">
        <v>7.7521696186068703E-2</v>
      </c>
      <c r="X13" s="17">
        <v>7.3150269523875405E-2</v>
      </c>
      <c r="Y13" s="17">
        <v>6.52960129389277E-2</v>
      </c>
      <c r="Z13" s="17">
        <v>5.80203374962142E-2</v>
      </c>
      <c r="AA13" s="17">
        <v>7.3302868407864402E-2</v>
      </c>
      <c r="AB13" s="17">
        <v>6.0811924967000497E-2</v>
      </c>
      <c r="AC13" s="17">
        <v>7.2736741630223894E-2</v>
      </c>
      <c r="AD13" s="17">
        <v>0.159328818428462</v>
      </c>
      <c r="AE13" s="17"/>
      <c r="AF13" s="17">
        <v>5.0480405084701002E-2</v>
      </c>
      <c r="AG13" s="17">
        <v>6.6358968257844805E-2</v>
      </c>
      <c r="AH13" s="17">
        <v>0.13613081675156899</v>
      </c>
      <c r="AI13" s="17"/>
      <c r="AJ13" s="17">
        <v>5.7737940417621099E-2</v>
      </c>
      <c r="AK13" s="17">
        <v>6.7862582743150504E-2</v>
      </c>
      <c r="AL13" s="17">
        <v>4.6184707887347E-2</v>
      </c>
      <c r="AM13" s="17">
        <v>5.8191664186576002E-2</v>
      </c>
      <c r="AN13" s="17">
        <v>0.12824848619183099</v>
      </c>
      <c r="AO13" s="17"/>
      <c r="AP13" s="17">
        <v>5.4242402056425998E-2</v>
      </c>
      <c r="AQ13" s="17">
        <v>6.2547025938504502E-2</v>
      </c>
      <c r="AR13" s="17">
        <v>7.0266117440030307E-2</v>
      </c>
      <c r="AS13" s="17"/>
      <c r="AT13" s="17">
        <v>6.9974797755283799E-2</v>
      </c>
      <c r="AU13" s="17">
        <v>9.1415437330575805E-2</v>
      </c>
      <c r="AV13" s="17">
        <v>7.1847789942937099E-2</v>
      </c>
      <c r="AW13" s="17">
        <v>6.2301954605008203E-2</v>
      </c>
      <c r="AX13" s="17">
        <v>0.11077044160202</v>
      </c>
      <c r="AY13" s="17"/>
      <c r="AZ13" s="17">
        <v>5.4133191016995E-2</v>
      </c>
      <c r="BA13" s="17">
        <v>0.11205778815105499</v>
      </c>
      <c r="BB13" s="17">
        <v>6.4910584198562202E-2</v>
      </c>
      <c r="BC13" s="17">
        <v>5.9148307548974398E-2</v>
      </c>
      <c r="BD13" s="17">
        <v>6.9190299275238995E-2</v>
      </c>
      <c r="BE13" s="17">
        <v>7.5837272652196502E-2</v>
      </c>
      <c r="BF13" s="17">
        <v>8.1294375008909098E-2</v>
      </c>
      <c r="BG13" s="17">
        <v>7.0424658289887601E-2</v>
      </c>
      <c r="BH13" s="17">
        <v>7.3235434569067198E-2</v>
      </c>
      <c r="BI13" s="17">
        <v>7.3898709653893904E-2</v>
      </c>
      <c r="BJ13" s="17">
        <v>7.6081980335560198E-2</v>
      </c>
      <c r="BK13" s="17">
        <v>7.7315784630975298E-2</v>
      </c>
      <c r="BL13" s="17">
        <v>0.10065970919919499</v>
      </c>
      <c r="BM13" s="17">
        <v>1.86380772644032E-2</v>
      </c>
      <c r="BN13" s="17">
        <v>5.63129355714133E-2</v>
      </c>
      <c r="BO13" s="17">
        <v>6.3816155315691805E-2</v>
      </c>
      <c r="BP13" s="17"/>
      <c r="BQ13" s="17">
        <v>5.0728769623143703E-2</v>
      </c>
      <c r="BR13" s="17">
        <v>8.1132146919419695E-2</v>
      </c>
    </row>
    <row r="14" spans="2:70" x14ac:dyDescent="0.35">
      <c r="B14" s="18" t="s">
        <v>420</v>
      </c>
      <c r="C14" s="17">
        <v>7.4278642340658604E-2</v>
      </c>
      <c r="D14" s="17">
        <v>8.0396391366418907E-2</v>
      </c>
      <c r="E14" s="17">
        <v>6.7478701457157994E-2</v>
      </c>
      <c r="F14" s="17"/>
      <c r="G14" s="17">
        <v>6.9670686453686001E-2</v>
      </c>
      <c r="H14" s="17">
        <v>8.9518713819262602E-2</v>
      </c>
      <c r="I14" s="17">
        <v>8.9043863523410996E-2</v>
      </c>
      <c r="J14" s="17">
        <v>5.5196560562491802E-2</v>
      </c>
      <c r="K14" s="17">
        <v>5.2392060358712203E-2</v>
      </c>
      <c r="L14" s="17">
        <v>8.3154525020015704E-2</v>
      </c>
      <c r="M14" s="17"/>
      <c r="N14" s="17">
        <v>9.7288923790817994E-2</v>
      </c>
      <c r="O14" s="17">
        <v>7.3707893599140401E-2</v>
      </c>
      <c r="P14" s="17">
        <v>6.4488884774343599E-2</v>
      </c>
      <c r="Q14" s="17">
        <v>5.9601155325709497E-2</v>
      </c>
      <c r="R14" s="17"/>
      <c r="S14" s="17">
        <v>0.109341740919582</v>
      </c>
      <c r="T14" s="17">
        <v>6.7218859730168404E-2</v>
      </c>
      <c r="U14" s="17">
        <v>6.74400845976727E-2</v>
      </c>
      <c r="V14" s="17">
        <v>7.9566479444059604E-2</v>
      </c>
      <c r="W14" s="17">
        <v>6.3542548615162606E-2</v>
      </c>
      <c r="X14" s="17">
        <v>8.8601504746725596E-2</v>
      </c>
      <c r="Y14" s="17">
        <v>5.0283930596133099E-2</v>
      </c>
      <c r="Z14" s="17">
        <v>5.0542301990497203E-2</v>
      </c>
      <c r="AA14" s="17">
        <v>7.2760011708180194E-2</v>
      </c>
      <c r="AB14" s="17">
        <v>7.1754048777389695E-2</v>
      </c>
      <c r="AC14" s="17">
        <v>6.8223431734161899E-2</v>
      </c>
      <c r="AD14" s="17">
        <v>4.4380701644456899E-2</v>
      </c>
      <c r="AE14" s="17"/>
      <c r="AF14" s="17">
        <v>6.44423901206998E-2</v>
      </c>
      <c r="AG14" s="17">
        <v>8.9821653762089101E-2</v>
      </c>
      <c r="AH14" s="17">
        <v>6.5299748756005804E-2</v>
      </c>
      <c r="AI14" s="17"/>
      <c r="AJ14" s="17">
        <v>7.4159379962820696E-2</v>
      </c>
      <c r="AK14" s="17">
        <v>7.1625670032631303E-2</v>
      </c>
      <c r="AL14" s="17">
        <v>0.12221598304978699</v>
      </c>
      <c r="AM14" s="17">
        <v>8.9116754537723594E-2</v>
      </c>
      <c r="AN14" s="17">
        <v>5.8928877061944801E-2</v>
      </c>
      <c r="AO14" s="17"/>
      <c r="AP14" s="17">
        <v>8.5005443083041393E-2</v>
      </c>
      <c r="AQ14" s="17">
        <v>7.3513685809242696E-2</v>
      </c>
      <c r="AR14" s="17">
        <v>0.119054871333856</v>
      </c>
      <c r="AS14" s="17"/>
      <c r="AT14" s="17">
        <v>4.5337025014661601E-2</v>
      </c>
      <c r="AU14" s="17">
        <v>5.4903165410117798E-2</v>
      </c>
      <c r="AV14" s="17">
        <v>0.10067263633001999</v>
      </c>
      <c r="AW14" s="17">
        <v>0.110280526426137</v>
      </c>
      <c r="AX14" s="17">
        <v>0.13259730321160601</v>
      </c>
      <c r="AY14" s="17"/>
      <c r="AZ14" s="17">
        <v>8.8167498131223196E-2</v>
      </c>
      <c r="BA14" s="17">
        <v>6.8647464332973196E-2</v>
      </c>
      <c r="BB14" s="17">
        <v>5.4899781927078901E-2</v>
      </c>
      <c r="BC14" s="17">
        <v>6.6124461455951897E-2</v>
      </c>
      <c r="BD14" s="17">
        <v>8.6205347261410603E-2</v>
      </c>
      <c r="BE14" s="17">
        <v>6.9780890875396601E-2</v>
      </c>
      <c r="BF14" s="17">
        <v>6.7790752395259293E-2</v>
      </c>
      <c r="BG14" s="17">
        <v>7.0910776975549303E-2</v>
      </c>
      <c r="BH14" s="17">
        <v>8.6113915181694506E-2</v>
      </c>
      <c r="BI14" s="17">
        <v>7.3819375431072906E-2</v>
      </c>
      <c r="BJ14" s="17">
        <v>6.4381746873635001E-2</v>
      </c>
      <c r="BK14" s="17">
        <v>8.4415095602123499E-2</v>
      </c>
      <c r="BL14" s="17">
        <v>5.9209749637121903E-2</v>
      </c>
      <c r="BM14" s="17">
        <v>0.10405507468943299</v>
      </c>
      <c r="BN14" s="17">
        <v>0.101002970390363</v>
      </c>
      <c r="BO14" s="17">
        <v>0.12418798621172</v>
      </c>
      <c r="BP14" s="17"/>
      <c r="BQ14" s="17">
        <v>0.15745598847456299</v>
      </c>
      <c r="BR14" s="17">
        <v>3.80549805725965E-2</v>
      </c>
    </row>
    <row r="15" spans="2:70" x14ac:dyDescent="0.35">
      <c r="B15" s="18" t="s">
        <v>421</v>
      </c>
      <c r="C15" s="17">
        <v>6.2089017325266303E-2</v>
      </c>
      <c r="D15" s="17">
        <v>8.1257799246329102E-2</v>
      </c>
      <c r="E15" s="17">
        <v>4.2942388728624797E-2</v>
      </c>
      <c r="F15" s="17"/>
      <c r="G15" s="17">
        <v>7.0610580986473798E-2</v>
      </c>
      <c r="H15" s="17">
        <v>8.2811650257896899E-2</v>
      </c>
      <c r="I15" s="17">
        <v>4.4101955488837899E-2</v>
      </c>
      <c r="J15" s="17">
        <v>3.83437696857611E-2</v>
      </c>
      <c r="K15" s="17">
        <v>4.9238119594016999E-2</v>
      </c>
      <c r="L15" s="17">
        <v>8.2282298305841897E-2</v>
      </c>
      <c r="M15" s="17"/>
      <c r="N15" s="17">
        <v>9.5707022723360402E-2</v>
      </c>
      <c r="O15" s="17">
        <v>5.4660188820576897E-2</v>
      </c>
      <c r="P15" s="17">
        <v>4.7152237010754501E-2</v>
      </c>
      <c r="Q15" s="17">
        <v>4.64712388298879E-2</v>
      </c>
      <c r="R15" s="17"/>
      <c r="S15" s="17">
        <v>7.6510760486958901E-2</v>
      </c>
      <c r="T15" s="17">
        <v>5.89601817917417E-2</v>
      </c>
      <c r="U15" s="17">
        <v>6.3764358428113496E-2</v>
      </c>
      <c r="V15" s="17">
        <v>5.1520867801202498E-2</v>
      </c>
      <c r="W15" s="17">
        <v>5.9833046456667198E-2</v>
      </c>
      <c r="X15" s="17">
        <v>4.7082664065029201E-2</v>
      </c>
      <c r="Y15" s="17">
        <v>7.4258380231761401E-2</v>
      </c>
      <c r="Z15" s="17">
        <v>6.56940530423549E-2</v>
      </c>
      <c r="AA15" s="17">
        <v>5.7807201088007902E-2</v>
      </c>
      <c r="AB15" s="17">
        <v>7.0082718179782594E-2</v>
      </c>
      <c r="AC15" s="17">
        <v>4.9673676652653299E-2</v>
      </c>
      <c r="AD15" s="17">
        <v>6.1024645881005597E-2</v>
      </c>
      <c r="AE15" s="17"/>
      <c r="AF15" s="17">
        <v>5.8978375083637E-2</v>
      </c>
      <c r="AG15" s="17">
        <v>7.62537716206758E-2</v>
      </c>
      <c r="AH15" s="17">
        <v>4.37321269177256E-2</v>
      </c>
      <c r="AI15" s="17"/>
      <c r="AJ15" s="17">
        <v>6.2022217673527301E-2</v>
      </c>
      <c r="AK15" s="17">
        <v>7.6470033351980396E-2</v>
      </c>
      <c r="AL15" s="17">
        <v>0.101114977123525</v>
      </c>
      <c r="AM15" s="17">
        <v>0</v>
      </c>
      <c r="AN15" s="17">
        <v>2.4861663586759002E-2</v>
      </c>
      <c r="AO15" s="17"/>
      <c r="AP15" s="17">
        <v>6.6316737851007695E-2</v>
      </c>
      <c r="AQ15" s="17">
        <v>6.9132533882461697E-2</v>
      </c>
      <c r="AR15" s="17">
        <v>8.8462588921430496E-2</v>
      </c>
      <c r="AS15" s="17"/>
      <c r="AT15" s="17">
        <v>3.53901114395547E-2</v>
      </c>
      <c r="AU15" s="17">
        <v>4.1020366479290901E-2</v>
      </c>
      <c r="AV15" s="17">
        <v>8.5992462513044599E-2</v>
      </c>
      <c r="AW15" s="17">
        <v>0.11314799650046201</v>
      </c>
      <c r="AX15" s="17">
        <v>0.150405235361423</v>
      </c>
      <c r="AY15" s="17"/>
      <c r="AZ15" s="17">
        <v>9.59333272157782E-2</v>
      </c>
      <c r="BA15" s="17">
        <v>4.5640158136612097E-2</v>
      </c>
      <c r="BB15" s="17">
        <v>6.1567596953109503E-2</v>
      </c>
      <c r="BC15" s="17">
        <v>5.4651195532836497E-2</v>
      </c>
      <c r="BD15" s="17">
        <v>6.0968143016745198E-2</v>
      </c>
      <c r="BE15" s="17">
        <v>6.7721748078853797E-2</v>
      </c>
      <c r="BF15" s="17">
        <v>6.3118659282332401E-2</v>
      </c>
      <c r="BG15" s="17">
        <v>5.3919766203564402E-2</v>
      </c>
      <c r="BH15" s="17">
        <v>6.6200566945874395E-2</v>
      </c>
      <c r="BI15" s="17">
        <v>6.5310890567345903E-2</v>
      </c>
      <c r="BJ15" s="17">
        <v>5.4995462101559603E-2</v>
      </c>
      <c r="BK15" s="17">
        <v>6.6832664354693497E-2</v>
      </c>
      <c r="BL15" s="17">
        <v>6.8728585766141298E-2</v>
      </c>
      <c r="BM15" s="17">
        <v>4.9633071813377998E-2</v>
      </c>
      <c r="BN15" s="17">
        <v>5.26551925514488E-2</v>
      </c>
      <c r="BO15" s="17">
        <v>0.13587087431468101</v>
      </c>
      <c r="BP15" s="17"/>
      <c r="BQ15" s="17">
        <v>0.14002615325489601</v>
      </c>
      <c r="BR15" s="17">
        <v>2.7523132219337099E-2</v>
      </c>
    </row>
    <row r="16" spans="2:70" x14ac:dyDescent="0.35">
      <c r="B16" s="18" t="s">
        <v>422</v>
      </c>
      <c r="C16" s="17">
        <v>4.1053612722760098E-2</v>
      </c>
      <c r="D16" s="17">
        <v>4.3644472198908199E-2</v>
      </c>
      <c r="E16" s="17">
        <v>3.8789012845033E-2</v>
      </c>
      <c r="F16" s="17"/>
      <c r="G16" s="17">
        <v>8.3965716229598197E-2</v>
      </c>
      <c r="H16" s="17">
        <v>7.1628561611855102E-2</v>
      </c>
      <c r="I16" s="17">
        <v>4.9478197017182701E-2</v>
      </c>
      <c r="J16" s="17">
        <v>1.9313265881400001E-2</v>
      </c>
      <c r="K16" s="17">
        <v>2.0453965875586299E-2</v>
      </c>
      <c r="L16" s="17">
        <v>1.2314999459133899E-2</v>
      </c>
      <c r="M16" s="17"/>
      <c r="N16" s="17">
        <v>4.4316214770259002E-2</v>
      </c>
      <c r="O16" s="17">
        <v>3.4911130508372502E-2</v>
      </c>
      <c r="P16" s="17">
        <v>5.3832167558118801E-2</v>
      </c>
      <c r="Q16" s="17">
        <v>3.2167379544929098E-2</v>
      </c>
      <c r="R16" s="17"/>
      <c r="S16" s="17">
        <v>8.5208506195986897E-2</v>
      </c>
      <c r="T16" s="17">
        <v>3.5114810703923902E-2</v>
      </c>
      <c r="U16" s="17">
        <v>3.4087962588566702E-2</v>
      </c>
      <c r="V16" s="17">
        <v>3.24140298484865E-2</v>
      </c>
      <c r="W16" s="17">
        <v>2.6616388149140299E-2</v>
      </c>
      <c r="X16" s="17">
        <v>3.7248261092773599E-2</v>
      </c>
      <c r="Y16" s="17">
        <v>2.0627296782843699E-2</v>
      </c>
      <c r="Z16" s="17">
        <v>7.18798431591854E-2</v>
      </c>
      <c r="AA16" s="17">
        <v>3.54014897280477E-2</v>
      </c>
      <c r="AB16" s="17">
        <v>1.67766082198606E-2</v>
      </c>
      <c r="AC16" s="17">
        <v>5.6562259890059897E-2</v>
      </c>
      <c r="AD16" s="17">
        <v>3.1359690587257398E-2</v>
      </c>
      <c r="AE16" s="17"/>
      <c r="AF16" s="17">
        <v>3.2975937983784703E-2</v>
      </c>
      <c r="AG16" s="17">
        <v>4.5491374163432102E-2</v>
      </c>
      <c r="AH16" s="17">
        <v>3.6196369425634201E-2</v>
      </c>
      <c r="AI16" s="17"/>
      <c r="AJ16" s="17">
        <v>3.0585622380367598E-2</v>
      </c>
      <c r="AK16" s="17">
        <v>6.3558490726316405E-2</v>
      </c>
      <c r="AL16" s="17">
        <v>4.0458396971520601E-2</v>
      </c>
      <c r="AM16" s="17">
        <v>2.3368125330380699E-2</v>
      </c>
      <c r="AN16" s="17">
        <v>2.5821865349885401E-2</v>
      </c>
      <c r="AO16" s="17"/>
      <c r="AP16" s="17">
        <v>4.51962416499282E-2</v>
      </c>
      <c r="AQ16" s="17">
        <v>5.6580034691687597E-2</v>
      </c>
      <c r="AR16" s="17">
        <v>6.7547963099642297E-2</v>
      </c>
      <c r="AS16" s="17"/>
      <c r="AT16" s="17">
        <v>2.4470819961557699E-2</v>
      </c>
      <c r="AU16" s="17">
        <v>3.62486067134331E-2</v>
      </c>
      <c r="AV16" s="17">
        <v>5.79700452582163E-2</v>
      </c>
      <c r="AW16" s="17">
        <v>7.0357321148849003E-2</v>
      </c>
      <c r="AX16" s="17">
        <v>5.3960113864964097E-2</v>
      </c>
      <c r="AY16" s="17"/>
      <c r="AZ16" s="17">
        <v>0</v>
      </c>
      <c r="BA16" s="17">
        <v>1.2662329834322901E-2</v>
      </c>
      <c r="BB16" s="17">
        <v>3.53629301930364E-2</v>
      </c>
      <c r="BC16" s="17">
        <v>2.54523942818237E-2</v>
      </c>
      <c r="BD16" s="17">
        <v>5.0494479281387998E-2</v>
      </c>
      <c r="BE16" s="17">
        <v>5.9715943202443098E-2</v>
      </c>
      <c r="BF16" s="17">
        <v>2.4654714068855901E-2</v>
      </c>
      <c r="BG16" s="17">
        <v>3.7810443306631601E-2</v>
      </c>
      <c r="BH16" s="17">
        <v>4.6604578569531499E-2</v>
      </c>
      <c r="BI16" s="17">
        <v>5.0324997264486998E-2</v>
      </c>
      <c r="BJ16" s="17">
        <v>2.61368313908261E-2</v>
      </c>
      <c r="BK16" s="17">
        <v>6.7006283613611994E-2</v>
      </c>
      <c r="BL16" s="17">
        <v>4.7854987657303401E-2</v>
      </c>
      <c r="BM16" s="17">
        <v>7.0583467175156595E-2</v>
      </c>
      <c r="BN16" s="17">
        <v>2.6216312241331301E-2</v>
      </c>
      <c r="BO16" s="17">
        <v>8.6579649182559504E-2</v>
      </c>
      <c r="BP16" s="17"/>
      <c r="BQ16" s="17">
        <v>9.6812587076289897E-2</v>
      </c>
      <c r="BR16" s="17">
        <v>1.52197750498465E-2</v>
      </c>
    </row>
    <row r="17" spans="2:70" x14ac:dyDescent="0.35">
      <c r="B17" s="18" t="s">
        <v>130</v>
      </c>
      <c r="C17" s="19">
        <v>0.27732083999069901</v>
      </c>
      <c r="D17" s="19">
        <v>0.265957630720625</v>
      </c>
      <c r="E17" s="19">
        <v>0.28699481548834499</v>
      </c>
      <c r="F17" s="19"/>
      <c r="G17" s="19">
        <v>0.40216529272399199</v>
      </c>
      <c r="H17" s="19">
        <v>0.37178742953469401</v>
      </c>
      <c r="I17" s="19">
        <v>0.326955436180357</v>
      </c>
      <c r="J17" s="19">
        <v>0.25171938108167402</v>
      </c>
      <c r="K17" s="19">
        <v>0.17246179723174401</v>
      </c>
      <c r="L17" s="19">
        <v>0.16801868288805399</v>
      </c>
      <c r="M17" s="19"/>
      <c r="N17" s="19">
        <v>0.206941407055762</v>
      </c>
      <c r="O17" s="19">
        <v>0.27171024868945598</v>
      </c>
      <c r="P17" s="19">
        <v>0.32062797934313703</v>
      </c>
      <c r="Q17" s="19">
        <v>0.32133829912892498</v>
      </c>
      <c r="R17" s="19"/>
      <c r="S17" s="19">
        <v>0.27710002328531402</v>
      </c>
      <c r="T17" s="19">
        <v>0.27629531757745601</v>
      </c>
      <c r="U17" s="19">
        <v>0.26522175567677703</v>
      </c>
      <c r="V17" s="19">
        <v>0.28185708236831702</v>
      </c>
      <c r="W17" s="19">
        <v>0.29338670122430899</v>
      </c>
      <c r="X17" s="19">
        <v>0.30377120950244002</v>
      </c>
      <c r="Y17" s="19">
        <v>0.28067802736129899</v>
      </c>
      <c r="Z17" s="19">
        <v>0.27949064347190999</v>
      </c>
      <c r="AA17" s="19">
        <v>0.29181872037283202</v>
      </c>
      <c r="AB17" s="19">
        <v>0.25908765650316701</v>
      </c>
      <c r="AC17" s="19">
        <v>0.192149125264026</v>
      </c>
      <c r="AD17" s="19">
        <v>0.31670086653776702</v>
      </c>
      <c r="AE17" s="19"/>
      <c r="AF17" s="19">
        <v>0.23692546666071301</v>
      </c>
      <c r="AG17" s="19">
        <v>0.227200157184268</v>
      </c>
      <c r="AH17" s="19">
        <v>0.38565609324271499</v>
      </c>
      <c r="AI17" s="19"/>
      <c r="AJ17" s="19">
        <v>0.204403950856337</v>
      </c>
      <c r="AK17" s="19">
        <v>0.27595799142261601</v>
      </c>
      <c r="AL17" s="19">
        <v>0.198579624733318</v>
      </c>
      <c r="AM17" s="19">
        <v>0.33730988386782701</v>
      </c>
      <c r="AN17" s="19">
        <v>0.41856101441740501</v>
      </c>
      <c r="AO17" s="19"/>
      <c r="AP17" s="19">
        <v>0.21847333353592499</v>
      </c>
      <c r="AQ17" s="19">
        <v>0.28980965380409102</v>
      </c>
      <c r="AR17" s="19">
        <v>0.20561749353184799</v>
      </c>
      <c r="AS17" s="19"/>
      <c r="AT17" s="19">
        <v>0.29051419624906299</v>
      </c>
      <c r="AU17" s="19">
        <v>0.33184351679125101</v>
      </c>
      <c r="AV17" s="19">
        <v>0.25367171128409</v>
      </c>
      <c r="AW17" s="19">
        <v>0.21705848838702699</v>
      </c>
      <c r="AX17" s="19">
        <v>0.188071601515753</v>
      </c>
      <c r="AY17" s="19"/>
      <c r="AZ17" s="19">
        <v>0.449901637175806</v>
      </c>
      <c r="BA17" s="19">
        <v>0.30053649191070098</v>
      </c>
      <c r="BB17" s="19">
        <v>0.28394823059462698</v>
      </c>
      <c r="BC17" s="19">
        <v>0.27203853225262098</v>
      </c>
      <c r="BD17" s="19">
        <v>0.32673350228262699</v>
      </c>
      <c r="BE17" s="19">
        <v>0.28831054635166198</v>
      </c>
      <c r="BF17" s="19">
        <v>0.25090760761313202</v>
      </c>
      <c r="BG17" s="19">
        <v>0.22352821740485199</v>
      </c>
      <c r="BH17" s="19">
        <v>0.255147753373407</v>
      </c>
      <c r="BI17" s="19">
        <v>0.29927873170643399</v>
      </c>
      <c r="BJ17" s="19">
        <v>0.30387556407161198</v>
      </c>
      <c r="BK17" s="19">
        <v>0.18623430209832101</v>
      </c>
      <c r="BL17" s="19">
        <v>0.27613725089280999</v>
      </c>
      <c r="BM17" s="19">
        <v>0.28800950079362397</v>
      </c>
      <c r="BN17" s="19">
        <v>0.24094214227608299</v>
      </c>
      <c r="BO17" s="19">
        <v>0.24702699978311299</v>
      </c>
      <c r="BP17" s="19"/>
      <c r="BQ17" s="19">
        <v>0.108766302608413</v>
      </c>
      <c r="BR17" s="19">
        <v>0.35363560982167203</v>
      </c>
    </row>
    <row r="18" spans="2:70" x14ac:dyDescent="0.35">
      <c r="B18" s="16"/>
    </row>
    <row r="19" spans="2:70" x14ac:dyDescent="0.35">
      <c r="B19" t="s">
        <v>98</v>
      </c>
    </row>
    <row r="20" spans="2:70" x14ac:dyDescent="0.35">
      <c r="B20" t="s">
        <v>99</v>
      </c>
    </row>
    <row r="22" spans="2:70" x14ac:dyDescent="0.35">
      <c r="B22" s="8" t="str">
        <f>HYPERLINK("#'Contents'!A1", "Return to Contents")</f>
        <v>Return to Contents</v>
      </c>
    </row>
  </sheetData>
  <mergeCells count="11">
    <mergeCell ref="BQ5:BR5"/>
    <mergeCell ref="D5:E5"/>
    <mergeCell ref="G5:L5"/>
    <mergeCell ref="N5:Q5"/>
    <mergeCell ref="S5:AD5"/>
    <mergeCell ref="AF5:AH5"/>
    <mergeCell ref="D2:BJ2"/>
    <mergeCell ref="AJ5:AN5"/>
    <mergeCell ref="AP5:AR5"/>
    <mergeCell ref="AT5:AX5"/>
    <mergeCell ref="AZ5:BO5"/>
  </mergeCells>
  <pageMargins left="0.7" right="0.7" top="0.75" bottom="0.75" header="0.3" footer="0.3"/>
  <pageSetup paperSize="9" orientation="portrait" horizontalDpi="300" verticalDpi="300"/>
  <drawing r:id="rId1"/>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400-000000000000}">
  <dimension ref="B2:BR24"/>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67" width="10.7265625" customWidth="1"/>
    <col min="68" max="68" width="2.1796875" customWidth="1"/>
    <col min="69" max="70" width="10.7265625" customWidth="1"/>
    <col min="71" max="71" width="2.1796875" customWidth="1"/>
  </cols>
  <sheetData>
    <row r="2" spans="2:70" ht="40" customHeight="1" x14ac:dyDescent="0.35">
      <c r="D2" s="29" t="s">
        <v>433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row>
    <row r="5" spans="2:70" ht="30" customHeight="1" x14ac:dyDescent="0.35">
      <c r="B5" s="15"/>
      <c r="C5" s="15"/>
      <c r="D5" s="30" t="s">
        <v>74</v>
      </c>
      <c r="E5" s="30"/>
      <c r="F5" s="15"/>
      <c r="G5" s="30" t="s">
        <v>75</v>
      </c>
      <c r="H5" s="30"/>
      <c r="I5" s="30"/>
      <c r="J5" s="30"/>
      <c r="K5" s="30"/>
      <c r="L5" s="30"/>
      <c r="M5" s="15"/>
      <c r="N5" s="30" t="s">
        <v>76</v>
      </c>
      <c r="O5" s="30"/>
      <c r="P5" s="30"/>
      <c r="Q5" s="30"/>
      <c r="R5" s="15"/>
      <c r="S5" s="30" t="s">
        <v>77</v>
      </c>
      <c r="T5" s="30"/>
      <c r="U5" s="30"/>
      <c r="V5" s="30"/>
      <c r="W5" s="30"/>
      <c r="X5" s="30"/>
      <c r="Y5" s="30"/>
      <c r="Z5" s="30"/>
      <c r="AA5" s="30"/>
      <c r="AB5" s="30"/>
      <c r="AC5" s="30"/>
      <c r="AD5" s="30"/>
      <c r="AE5" s="15"/>
      <c r="AF5" s="30" t="s">
        <v>78</v>
      </c>
      <c r="AG5" s="30"/>
      <c r="AH5" s="30"/>
      <c r="AI5" s="15"/>
      <c r="AJ5" s="30" t="s">
        <v>79</v>
      </c>
      <c r="AK5" s="30"/>
      <c r="AL5" s="30"/>
      <c r="AM5" s="30"/>
      <c r="AN5" s="30"/>
      <c r="AO5" s="15"/>
      <c r="AP5" s="30" t="s">
        <v>80</v>
      </c>
      <c r="AQ5" s="30"/>
      <c r="AR5" s="30"/>
      <c r="AS5" s="15"/>
      <c r="AT5" s="30" t="s">
        <v>81</v>
      </c>
      <c r="AU5" s="30"/>
      <c r="AV5" s="30"/>
      <c r="AW5" s="30"/>
      <c r="AX5" s="30"/>
      <c r="AY5" s="15"/>
      <c r="AZ5" s="30" t="s">
        <v>82</v>
      </c>
      <c r="BA5" s="30"/>
      <c r="BB5" s="30"/>
      <c r="BC5" s="30"/>
      <c r="BD5" s="30"/>
      <c r="BE5" s="30"/>
      <c r="BF5" s="30"/>
      <c r="BG5" s="30"/>
      <c r="BH5" s="30"/>
      <c r="BI5" s="30"/>
      <c r="BJ5" s="30"/>
      <c r="BK5" s="30"/>
      <c r="BL5" s="30"/>
      <c r="BM5" s="30"/>
      <c r="BN5" s="30"/>
      <c r="BO5" s="30"/>
      <c r="BP5" s="15"/>
      <c r="BQ5" s="30" t="s">
        <v>83</v>
      </c>
      <c r="BR5" s="30"/>
    </row>
    <row r="6" spans="2:7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46</v>
      </c>
      <c r="AQ6" s="12" t="s">
        <v>47</v>
      </c>
      <c r="AR6" s="12" t="s">
        <v>50</v>
      </c>
      <c r="AT6" s="12" t="s">
        <v>51</v>
      </c>
      <c r="AU6" s="12" t="s">
        <v>52</v>
      </c>
      <c r="AV6" s="12" t="s">
        <v>53</v>
      </c>
      <c r="AW6" s="12" t="s">
        <v>54</v>
      </c>
      <c r="AX6" s="12" t="s">
        <v>55</v>
      </c>
      <c r="AZ6" s="12" t="s">
        <v>56</v>
      </c>
      <c r="BA6" s="12" t="s">
        <v>57</v>
      </c>
      <c r="BB6" s="12" t="s">
        <v>58</v>
      </c>
      <c r="BC6" s="12" t="s">
        <v>59</v>
      </c>
      <c r="BD6" s="12" t="s">
        <v>60</v>
      </c>
      <c r="BE6" s="12" t="s">
        <v>61</v>
      </c>
      <c r="BF6" s="12" t="s">
        <v>62</v>
      </c>
      <c r="BG6" s="12" t="s">
        <v>63</v>
      </c>
      <c r="BH6" s="12" t="s">
        <v>64</v>
      </c>
      <c r="BI6" s="12" t="s">
        <v>65</v>
      </c>
      <c r="BJ6" s="12" t="s">
        <v>66</v>
      </c>
      <c r="BK6" s="12" t="s">
        <v>67</v>
      </c>
      <c r="BL6" s="12" t="s">
        <v>68</v>
      </c>
      <c r="BM6" s="12" t="s">
        <v>69</v>
      </c>
      <c r="BN6" s="12" t="s">
        <v>70</v>
      </c>
      <c r="BO6" s="12" t="s">
        <v>71</v>
      </c>
      <c r="BQ6" s="12" t="s">
        <v>72</v>
      </c>
      <c r="BR6" s="12" t="s">
        <v>73</v>
      </c>
    </row>
    <row r="7" spans="2:70" ht="30" customHeight="1" x14ac:dyDescent="0.35">
      <c r="B7" s="10" t="s">
        <v>19</v>
      </c>
      <c r="C7" s="10">
        <v>4012</v>
      </c>
      <c r="D7" s="10">
        <v>1971</v>
      </c>
      <c r="E7" s="10">
        <v>2028</v>
      </c>
      <c r="F7" s="10"/>
      <c r="G7" s="10">
        <v>497</v>
      </c>
      <c r="H7" s="10">
        <v>704</v>
      </c>
      <c r="I7" s="10">
        <v>694</v>
      </c>
      <c r="J7" s="10">
        <v>693</v>
      </c>
      <c r="K7" s="10">
        <v>571</v>
      </c>
      <c r="L7" s="10">
        <v>853</v>
      </c>
      <c r="M7" s="10"/>
      <c r="N7" s="10">
        <v>1178</v>
      </c>
      <c r="O7" s="10">
        <v>1131</v>
      </c>
      <c r="P7" s="10">
        <v>781</v>
      </c>
      <c r="Q7" s="10">
        <v>909</v>
      </c>
      <c r="R7" s="10"/>
      <c r="S7" s="10">
        <v>563</v>
      </c>
      <c r="T7" s="10">
        <v>553</v>
      </c>
      <c r="U7" s="10">
        <v>314</v>
      </c>
      <c r="V7" s="10">
        <v>343</v>
      </c>
      <c r="W7" s="10">
        <v>293</v>
      </c>
      <c r="X7" s="10">
        <v>376</v>
      </c>
      <c r="Y7" s="10">
        <v>336</v>
      </c>
      <c r="Z7" s="10">
        <v>171</v>
      </c>
      <c r="AA7" s="10">
        <v>447</v>
      </c>
      <c r="AB7" s="10">
        <v>337</v>
      </c>
      <c r="AC7" s="10">
        <v>188</v>
      </c>
      <c r="AD7" s="10">
        <v>91</v>
      </c>
      <c r="AE7" s="10"/>
      <c r="AF7" s="10">
        <v>1421</v>
      </c>
      <c r="AG7" s="10">
        <v>1665</v>
      </c>
      <c r="AH7" s="10">
        <v>577</v>
      </c>
      <c r="AI7" s="10"/>
      <c r="AJ7" s="10">
        <v>1433</v>
      </c>
      <c r="AK7" s="10">
        <v>1082</v>
      </c>
      <c r="AL7" s="10">
        <v>299</v>
      </c>
      <c r="AM7" s="10">
        <v>42</v>
      </c>
      <c r="AN7" s="10">
        <v>541</v>
      </c>
      <c r="AO7" s="10"/>
      <c r="AP7" s="10">
        <v>878</v>
      </c>
      <c r="AQ7" s="10">
        <v>1369</v>
      </c>
      <c r="AR7" s="10">
        <v>264</v>
      </c>
      <c r="AS7" s="10"/>
      <c r="AT7" s="10">
        <v>929</v>
      </c>
      <c r="AU7" s="10">
        <v>932</v>
      </c>
      <c r="AV7" s="10">
        <v>1096</v>
      </c>
      <c r="AW7" s="10">
        <v>455</v>
      </c>
      <c r="AX7" s="10">
        <v>62</v>
      </c>
      <c r="AY7" s="10"/>
      <c r="AZ7" s="10">
        <v>33</v>
      </c>
      <c r="BA7" s="10">
        <v>185</v>
      </c>
      <c r="BB7" s="10">
        <v>256</v>
      </c>
      <c r="BC7" s="10">
        <v>269</v>
      </c>
      <c r="BD7" s="10">
        <v>403</v>
      </c>
      <c r="BE7" s="10">
        <v>436</v>
      </c>
      <c r="BF7" s="10">
        <v>391</v>
      </c>
      <c r="BG7" s="10">
        <v>312</v>
      </c>
      <c r="BH7" s="10">
        <v>253</v>
      </c>
      <c r="BI7" s="10">
        <v>211</v>
      </c>
      <c r="BJ7" s="10">
        <v>336</v>
      </c>
      <c r="BK7" s="10">
        <v>187</v>
      </c>
      <c r="BL7" s="10">
        <v>180</v>
      </c>
      <c r="BM7" s="10">
        <v>103</v>
      </c>
      <c r="BN7" s="10">
        <v>95</v>
      </c>
      <c r="BO7" s="10">
        <v>161</v>
      </c>
      <c r="BP7" s="10"/>
      <c r="BQ7" s="10">
        <v>1235</v>
      </c>
      <c r="BR7" s="10">
        <v>2665</v>
      </c>
    </row>
    <row r="8" spans="2:70" ht="30" customHeight="1" x14ac:dyDescent="0.35">
      <c r="B8" s="11" t="s">
        <v>20</v>
      </c>
      <c r="C8" s="11">
        <v>4012</v>
      </c>
      <c r="D8" s="11">
        <v>1975</v>
      </c>
      <c r="E8" s="11">
        <v>2024</v>
      </c>
      <c r="F8" s="11"/>
      <c r="G8" s="11">
        <v>558</v>
      </c>
      <c r="H8" s="11">
        <v>682</v>
      </c>
      <c r="I8" s="11">
        <v>685</v>
      </c>
      <c r="J8" s="11">
        <v>686</v>
      </c>
      <c r="K8" s="11">
        <v>562</v>
      </c>
      <c r="L8" s="11">
        <v>839</v>
      </c>
      <c r="M8" s="11"/>
      <c r="N8" s="11">
        <v>1080</v>
      </c>
      <c r="O8" s="11">
        <v>1039</v>
      </c>
      <c r="P8" s="11">
        <v>880</v>
      </c>
      <c r="Q8" s="11">
        <v>1000</v>
      </c>
      <c r="R8" s="11"/>
      <c r="S8" s="11">
        <v>562</v>
      </c>
      <c r="T8" s="11">
        <v>522</v>
      </c>
      <c r="U8" s="11">
        <v>321</v>
      </c>
      <c r="V8" s="11">
        <v>361</v>
      </c>
      <c r="W8" s="11">
        <v>281</v>
      </c>
      <c r="X8" s="11">
        <v>361</v>
      </c>
      <c r="Y8" s="11">
        <v>321</v>
      </c>
      <c r="Z8" s="11">
        <v>160</v>
      </c>
      <c r="AA8" s="11">
        <v>441</v>
      </c>
      <c r="AB8" s="11">
        <v>361</v>
      </c>
      <c r="AC8" s="11">
        <v>201</v>
      </c>
      <c r="AD8" s="11">
        <v>120</v>
      </c>
      <c r="AE8" s="11"/>
      <c r="AF8" s="11">
        <v>1410</v>
      </c>
      <c r="AG8" s="11">
        <v>1629</v>
      </c>
      <c r="AH8" s="11">
        <v>599</v>
      </c>
      <c r="AI8" s="11"/>
      <c r="AJ8" s="11">
        <v>1397</v>
      </c>
      <c r="AK8" s="11">
        <v>1071</v>
      </c>
      <c r="AL8" s="11">
        <v>288</v>
      </c>
      <c r="AM8" s="11">
        <v>45</v>
      </c>
      <c r="AN8" s="11">
        <v>558</v>
      </c>
      <c r="AO8" s="11"/>
      <c r="AP8" s="11">
        <v>856</v>
      </c>
      <c r="AQ8" s="11">
        <v>1358</v>
      </c>
      <c r="AR8" s="11">
        <v>259</v>
      </c>
      <c r="AS8" s="11"/>
      <c r="AT8" s="11">
        <v>961</v>
      </c>
      <c r="AU8" s="11">
        <v>958</v>
      </c>
      <c r="AV8" s="11">
        <v>1056</v>
      </c>
      <c r="AW8" s="11">
        <v>434</v>
      </c>
      <c r="AX8" s="11">
        <v>55</v>
      </c>
      <c r="AY8" s="11"/>
      <c r="AZ8" s="11">
        <v>33</v>
      </c>
      <c r="BA8" s="11">
        <v>186</v>
      </c>
      <c r="BB8" s="11">
        <v>267</v>
      </c>
      <c r="BC8" s="11">
        <v>280</v>
      </c>
      <c r="BD8" s="11">
        <v>416</v>
      </c>
      <c r="BE8" s="11">
        <v>443</v>
      </c>
      <c r="BF8" s="11">
        <v>394</v>
      </c>
      <c r="BG8" s="11">
        <v>314</v>
      </c>
      <c r="BH8" s="11">
        <v>257</v>
      </c>
      <c r="BI8" s="11">
        <v>206</v>
      </c>
      <c r="BJ8" s="11">
        <v>329</v>
      </c>
      <c r="BK8" s="11">
        <v>179</v>
      </c>
      <c r="BL8" s="11">
        <v>174</v>
      </c>
      <c r="BM8" s="11">
        <v>97</v>
      </c>
      <c r="BN8" s="11">
        <v>87</v>
      </c>
      <c r="BO8" s="11">
        <v>148</v>
      </c>
      <c r="BP8" s="11"/>
      <c r="BQ8" s="11">
        <v>1209</v>
      </c>
      <c r="BR8" s="11">
        <v>2688</v>
      </c>
    </row>
    <row r="9" spans="2:70" x14ac:dyDescent="0.35">
      <c r="B9" s="18" t="s">
        <v>424</v>
      </c>
      <c r="C9" s="17">
        <v>0.81045405612890897</v>
      </c>
      <c r="D9" s="17">
        <v>0.78510944372427804</v>
      </c>
      <c r="E9" s="17">
        <v>0.83452601139853699</v>
      </c>
      <c r="F9" s="17"/>
      <c r="G9" s="17">
        <v>0.570526955177454</v>
      </c>
      <c r="H9" s="17">
        <v>0.69055042000561295</v>
      </c>
      <c r="I9" s="17">
        <v>0.81189829910160904</v>
      </c>
      <c r="J9" s="17">
        <v>0.87356295173183096</v>
      </c>
      <c r="K9" s="17">
        <v>0.92123752252061297</v>
      </c>
      <c r="L9" s="17">
        <v>0.94068649392570802</v>
      </c>
      <c r="M9" s="17"/>
      <c r="N9" s="17">
        <v>0.83520482852426603</v>
      </c>
      <c r="O9" s="17">
        <v>0.83514979455370797</v>
      </c>
      <c r="P9" s="17">
        <v>0.77876173726532605</v>
      </c>
      <c r="Q9" s="17">
        <v>0.78761638429590197</v>
      </c>
      <c r="R9" s="17"/>
      <c r="S9" s="17">
        <v>0.724811521470764</v>
      </c>
      <c r="T9" s="17">
        <v>0.85436994322305004</v>
      </c>
      <c r="U9" s="17">
        <v>0.883462707871004</v>
      </c>
      <c r="V9" s="17">
        <v>0.83097997464154705</v>
      </c>
      <c r="W9" s="17">
        <v>0.80041929453027305</v>
      </c>
      <c r="X9" s="17">
        <v>0.72496408236461196</v>
      </c>
      <c r="Y9" s="17">
        <v>0.82214830625059099</v>
      </c>
      <c r="Z9" s="17">
        <v>0.84011287027896198</v>
      </c>
      <c r="AA9" s="17">
        <v>0.81967284091561698</v>
      </c>
      <c r="AB9" s="17">
        <v>0.83616956525626296</v>
      </c>
      <c r="AC9" s="17">
        <v>0.85702790347744395</v>
      </c>
      <c r="AD9" s="17">
        <v>0.78405699670859896</v>
      </c>
      <c r="AE9" s="17"/>
      <c r="AF9" s="17">
        <v>0.858190589018616</v>
      </c>
      <c r="AG9" s="17">
        <v>0.84220124393189</v>
      </c>
      <c r="AH9" s="17">
        <v>0.70488135040452404</v>
      </c>
      <c r="AI9" s="17"/>
      <c r="AJ9" s="17">
        <v>0.86524681289486705</v>
      </c>
      <c r="AK9" s="17">
        <v>0.77403343499176602</v>
      </c>
      <c r="AL9" s="17">
        <v>0.85381544686042599</v>
      </c>
      <c r="AM9" s="17">
        <v>0.74526760045908502</v>
      </c>
      <c r="AN9" s="17">
        <v>0.75834034521275495</v>
      </c>
      <c r="AO9" s="17"/>
      <c r="AP9" s="17">
        <v>0.82351874918829004</v>
      </c>
      <c r="AQ9" s="17">
        <v>0.781167994225476</v>
      </c>
      <c r="AR9" s="17">
        <v>0.86896829148741594</v>
      </c>
      <c r="AS9" s="17"/>
      <c r="AT9" s="17">
        <v>0.82848606569846195</v>
      </c>
      <c r="AU9" s="17">
        <v>0.80887314441224201</v>
      </c>
      <c r="AV9" s="17">
        <v>0.79481747762738197</v>
      </c>
      <c r="AW9" s="17">
        <v>0.75763701609371903</v>
      </c>
      <c r="AX9" s="17">
        <v>0.70659269131098801</v>
      </c>
      <c r="AY9" s="17"/>
      <c r="AZ9" s="17">
        <v>0.58288917427762899</v>
      </c>
      <c r="BA9" s="17">
        <v>0.71358326410758899</v>
      </c>
      <c r="BB9" s="17">
        <v>0.82283867665018295</v>
      </c>
      <c r="BC9" s="17">
        <v>0.79888897743845599</v>
      </c>
      <c r="BD9" s="17">
        <v>0.77209793673467098</v>
      </c>
      <c r="BE9" s="17">
        <v>0.810642206663169</v>
      </c>
      <c r="BF9" s="17">
        <v>0.81787960856032604</v>
      </c>
      <c r="BG9" s="17">
        <v>0.87459347949397603</v>
      </c>
      <c r="BH9" s="17">
        <v>0.82917530720224897</v>
      </c>
      <c r="BI9" s="17">
        <v>0.81422342067343201</v>
      </c>
      <c r="BJ9" s="17">
        <v>0.828344769616704</v>
      </c>
      <c r="BK9" s="17">
        <v>0.85627988325419502</v>
      </c>
      <c r="BL9" s="17">
        <v>0.846789898084644</v>
      </c>
      <c r="BM9" s="17">
        <v>0.830494118172311</v>
      </c>
      <c r="BN9" s="17">
        <v>0.82633312247491097</v>
      </c>
      <c r="BO9" s="17">
        <v>0.73842470012898398</v>
      </c>
      <c r="BP9" s="17"/>
      <c r="BQ9" s="17">
        <v>0.8364954573501</v>
      </c>
      <c r="BR9" s="17">
        <v>0.80912795522373204</v>
      </c>
    </row>
    <row r="10" spans="2:70" x14ac:dyDescent="0.35">
      <c r="B10" s="18" t="s">
        <v>425</v>
      </c>
      <c r="C10" s="17">
        <v>0.68233870535479202</v>
      </c>
      <c r="D10" s="17">
        <v>0.66446462028245101</v>
      </c>
      <c r="E10" s="17">
        <v>0.69954101981308603</v>
      </c>
      <c r="F10" s="17"/>
      <c r="G10" s="17">
        <v>0.33020382281344701</v>
      </c>
      <c r="H10" s="17">
        <v>0.44023193707854802</v>
      </c>
      <c r="I10" s="17">
        <v>0.65020106899680696</v>
      </c>
      <c r="J10" s="17">
        <v>0.78802276370823598</v>
      </c>
      <c r="K10" s="17">
        <v>0.88020816718985795</v>
      </c>
      <c r="L10" s="17">
        <v>0.92093511912811898</v>
      </c>
      <c r="M10" s="17"/>
      <c r="N10" s="17">
        <v>0.73418475665306804</v>
      </c>
      <c r="O10" s="17">
        <v>0.72090657589646501</v>
      </c>
      <c r="P10" s="17">
        <v>0.616290039428673</v>
      </c>
      <c r="Q10" s="17">
        <v>0.64542630358972997</v>
      </c>
      <c r="R10" s="17"/>
      <c r="S10" s="17">
        <v>0.57471653923826804</v>
      </c>
      <c r="T10" s="17">
        <v>0.75212088245052799</v>
      </c>
      <c r="U10" s="17">
        <v>0.752855705103051</v>
      </c>
      <c r="V10" s="17">
        <v>0.74308964845113501</v>
      </c>
      <c r="W10" s="17">
        <v>0.62615616226705595</v>
      </c>
      <c r="X10" s="17">
        <v>0.58505355149426796</v>
      </c>
      <c r="Y10" s="17">
        <v>0.699174862901358</v>
      </c>
      <c r="Z10" s="17">
        <v>0.70055927599913603</v>
      </c>
      <c r="AA10" s="17">
        <v>0.67941398949065901</v>
      </c>
      <c r="AB10" s="17">
        <v>0.73978294941695799</v>
      </c>
      <c r="AC10" s="17">
        <v>0.68059584325567002</v>
      </c>
      <c r="AD10" s="17">
        <v>0.70717636656905003</v>
      </c>
      <c r="AE10" s="17"/>
      <c r="AF10" s="17">
        <v>0.77218572499245597</v>
      </c>
      <c r="AG10" s="17">
        <v>0.73420498087911101</v>
      </c>
      <c r="AH10" s="17">
        <v>0.50193464224610695</v>
      </c>
      <c r="AI10" s="17"/>
      <c r="AJ10" s="17">
        <v>0.79506649500871396</v>
      </c>
      <c r="AK10" s="17">
        <v>0.61149999467232796</v>
      </c>
      <c r="AL10" s="17">
        <v>0.77688659969319496</v>
      </c>
      <c r="AM10" s="17">
        <v>0.72286133224552795</v>
      </c>
      <c r="AN10" s="17">
        <v>0.56402581784644301</v>
      </c>
      <c r="AO10" s="17"/>
      <c r="AP10" s="17">
        <v>0.73330659235401996</v>
      </c>
      <c r="AQ10" s="17">
        <v>0.62847286249564704</v>
      </c>
      <c r="AR10" s="17">
        <v>0.75254978090949598</v>
      </c>
      <c r="AS10" s="17"/>
      <c r="AT10" s="17">
        <v>0.69547708652540896</v>
      </c>
      <c r="AU10" s="17">
        <v>0.65172330408183299</v>
      </c>
      <c r="AV10" s="17">
        <v>0.68060758293685697</v>
      </c>
      <c r="AW10" s="17">
        <v>0.64536571793074404</v>
      </c>
      <c r="AX10" s="17">
        <v>0.530794299017606</v>
      </c>
      <c r="AY10" s="17"/>
      <c r="AZ10" s="17">
        <v>0.43643887844160301</v>
      </c>
      <c r="BA10" s="17">
        <v>0.63326943196792296</v>
      </c>
      <c r="BB10" s="17">
        <v>0.71847935295051701</v>
      </c>
      <c r="BC10" s="17">
        <v>0.69815901965840299</v>
      </c>
      <c r="BD10" s="17">
        <v>0.62241660304162105</v>
      </c>
      <c r="BE10" s="17">
        <v>0.67768456293618795</v>
      </c>
      <c r="BF10" s="17">
        <v>0.70746479079010705</v>
      </c>
      <c r="BG10" s="17">
        <v>0.72296138971377299</v>
      </c>
      <c r="BH10" s="17">
        <v>0.68796288852927001</v>
      </c>
      <c r="BI10" s="17">
        <v>0.67516815330036495</v>
      </c>
      <c r="BJ10" s="17">
        <v>0.68834963306618002</v>
      </c>
      <c r="BK10" s="17">
        <v>0.69057946796562797</v>
      </c>
      <c r="BL10" s="17">
        <v>0.76138630222183401</v>
      </c>
      <c r="BM10" s="17">
        <v>0.69851409728111702</v>
      </c>
      <c r="BN10" s="17">
        <v>0.75497485620378502</v>
      </c>
      <c r="BO10" s="17">
        <v>0.61186647066005695</v>
      </c>
      <c r="BP10" s="17"/>
      <c r="BQ10" s="17">
        <v>0.72396141367856703</v>
      </c>
      <c r="BR10" s="17">
        <v>0.67331816275273004</v>
      </c>
    </row>
    <row r="11" spans="2:70" x14ac:dyDescent="0.35">
      <c r="B11" s="18" t="s">
        <v>426</v>
      </c>
      <c r="C11" s="17">
        <v>0.64980001683180699</v>
      </c>
      <c r="D11" s="17">
        <v>0.66005298137970103</v>
      </c>
      <c r="E11" s="17">
        <v>0.64167954737718702</v>
      </c>
      <c r="F11" s="17"/>
      <c r="G11" s="17">
        <v>0.31543411105192898</v>
      </c>
      <c r="H11" s="17">
        <v>0.44111298858389503</v>
      </c>
      <c r="I11" s="17">
        <v>0.59294043203459101</v>
      </c>
      <c r="J11" s="17">
        <v>0.72074329049631303</v>
      </c>
      <c r="K11" s="17">
        <v>0.82696490276074497</v>
      </c>
      <c r="L11" s="17">
        <v>0.91186153067007603</v>
      </c>
      <c r="M11" s="17"/>
      <c r="N11" s="17">
        <v>0.70707177183078196</v>
      </c>
      <c r="O11" s="17">
        <v>0.674011238372623</v>
      </c>
      <c r="P11" s="17">
        <v>0.57525560767032602</v>
      </c>
      <c r="Q11" s="17">
        <v>0.62899759817048695</v>
      </c>
      <c r="R11" s="17"/>
      <c r="S11" s="17">
        <v>0.53477542662609601</v>
      </c>
      <c r="T11" s="17">
        <v>0.71767976913841702</v>
      </c>
      <c r="U11" s="17">
        <v>0.72136963557439604</v>
      </c>
      <c r="V11" s="17">
        <v>0.69896809498769497</v>
      </c>
      <c r="W11" s="17">
        <v>0.61213988524512097</v>
      </c>
      <c r="X11" s="17">
        <v>0.55037219944316196</v>
      </c>
      <c r="Y11" s="17">
        <v>0.68091943832306601</v>
      </c>
      <c r="Z11" s="17">
        <v>0.64925723068348695</v>
      </c>
      <c r="AA11" s="17">
        <v>0.64225373033353494</v>
      </c>
      <c r="AB11" s="17">
        <v>0.70403920033571199</v>
      </c>
      <c r="AC11" s="17">
        <v>0.68448029970911295</v>
      </c>
      <c r="AD11" s="17">
        <v>0.66510104368941003</v>
      </c>
      <c r="AE11" s="17"/>
      <c r="AF11" s="17">
        <v>0.72821658754571195</v>
      </c>
      <c r="AG11" s="17">
        <v>0.71396119591080298</v>
      </c>
      <c r="AH11" s="17">
        <v>0.47004651608943898</v>
      </c>
      <c r="AI11" s="17"/>
      <c r="AJ11" s="17">
        <v>0.75219838211553403</v>
      </c>
      <c r="AK11" s="17">
        <v>0.59034002298731703</v>
      </c>
      <c r="AL11" s="17">
        <v>0.764827544805184</v>
      </c>
      <c r="AM11" s="17">
        <v>0.58252167929980703</v>
      </c>
      <c r="AN11" s="17">
        <v>0.52527940206492796</v>
      </c>
      <c r="AO11" s="17"/>
      <c r="AP11" s="17">
        <v>0.70021421260954797</v>
      </c>
      <c r="AQ11" s="17">
        <v>0.60656181844572499</v>
      </c>
      <c r="AR11" s="17">
        <v>0.73018932993781405</v>
      </c>
      <c r="AS11" s="17"/>
      <c r="AT11" s="17">
        <v>0.65670609392768098</v>
      </c>
      <c r="AU11" s="17">
        <v>0.62014856688150499</v>
      </c>
      <c r="AV11" s="17">
        <v>0.65155663399876196</v>
      </c>
      <c r="AW11" s="17">
        <v>0.60309294721675399</v>
      </c>
      <c r="AX11" s="17">
        <v>0.60663444893715801</v>
      </c>
      <c r="AY11" s="17"/>
      <c r="AZ11" s="17">
        <v>0.53782179506663097</v>
      </c>
      <c r="BA11" s="17">
        <v>0.54266035656098099</v>
      </c>
      <c r="BB11" s="17">
        <v>0.63266894852236699</v>
      </c>
      <c r="BC11" s="17">
        <v>0.657055855217062</v>
      </c>
      <c r="BD11" s="17">
        <v>0.60834283968120595</v>
      </c>
      <c r="BE11" s="17">
        <v>0.64621153042511204</v>
      </c>
      <c r="BF11" s="17">
        <v>0.68523435133745403</v>
      </c>
      <c r="BG11" s="17">
        <v>0.72983943783044003</v>
      </c>
      <c r="BH11" s="17">
        <v>0.64548615098631401</v>
      </c>
      <c r="BI11" s="17">
        <v>0.65672917993385105</v>
      </c>
      <c r="BJ11" s="17">
        <v>0.65174122382824096</v>
      </c>
      <c r="BK11" s="17">
        <v>0.70623807856869003</v>
      </c>
      <c r="BL11" s="17">
        <v>0.691344188157203</v>
      </c>
      <c r="BM11" s="17">
        <v>0.62599541277718695</v>
      </c>
      <c r="BN11" s="17">
        <v>0.68372838910490896</v>
      </c>
      <c r="BO11" s="17">
        <v>0.61275257893990198</v>
      </c>
      <c r="BP11" s="17"/>
      <c r="BQ11" s="17">
        <v>0.71881574638096302</v>
      </c>
      <c r="BR11" s="17">
        <v>0.62850535756797499</v>
      </c>
    </row>
    <row r="12" spans="2:70" x14ac:dyDescent="0.35">
      <c r="B12" s="18" t="s">
        <v>427</v>
      </c>
      <c r="C12" s="17">
        <v>0.59258295869666699</v>
      </c>
      <c r="D12" s="17">
        <v>0.588102044881332</v>
      </c>
      <c r="E12" s="17">
        <v>0.59844238267030803</v>
      </c>
      <c r="F12" s="17"/>
      <c r="G12" s="17">
        <v>0.18972613639772801</v>
      </c>
      <c r="H12" s="17">
        <v>0.30885285381989702</v>
      </c>
      <c r="I12" s="17">
        <v>0.50422287925948095</v>
      </c>
      <c r="J12" s="17">
        <v>0.684012919660833</v>
      </c>
      <c r="K12" s="17">
        <v>0.83868707113081797</v>
      </c>
      <c r="L12" s="17">
        <v>0.92406823325259202</v>
      </c>
      <c r="M12" s="17"/>
      <c r="N12" s="17">
        <v>0.65794580497840405</v>
      </c>
      <c r="O12" s="17">
        <v>0.59793806952427497</v>
      </c>
      <c r="P12" s="17">
        <v>0.525044288668579</v>
      </c>
      <c r="Q12" s="17">
        <v>0.57583150985363496</v>
      </c>
      <c r="R12" s="17"/>
      <c r="S12" s="17">
        <v>0.48702982015514701</v>
      </c>
      <c r="T12" s="17">
        <v>0.64659019354185499</v>
      </c>
      <c r="U12" s="17">
        <v>0.66981256472031803</v>
      </c>
      <c r="V12" s="17">
        <v>0.63127161016546096</v>
      </c>
      <c r="W12" s="17">
        <v>0.54040213587185904</v>
      </c>
      <c r="X12" s="17">
        <v>0.51028461495644495</v>
      </c>
      <c r="Y12" s="17">
        <v>0.61252824894248703</v>
      </c>
      <c r="Z12" s="17">
        <v>0.609209352016859</v>
      </c>
      <c r="AA12" s="17">
        <v>0.62471925452163901</v>
      </c>
      <c r="AB12" s="17">
        <v>0.63398524867200701</v>
      </c>
      <c r="AC12" s="17">
        <v>0.64219079509672194</v>
      </c>
      <c r="AD12" s="17">
        <v>0.49750647564064499</v>
      </c>
      <c r="AE12" s="17"/>
      <c r="AF12" s="17">
        <v>0.701549663929107</v>
      </c>
      <c r="AG12" s="17">
        <v>0.65553127046693405</v>
      </c>
      <c r="AH12" s="17">
        <v>0.41042582945740103</v>
      </c>
      <c r="AI12" s="17"/>
      <c r="AJ12" s="17">
        <v>0.71796625463573904</v>
      </c>
      <c r="AK12" s="17">
        <v>0.54161676447872398</v>
      </c>
      <c r="AL12" s="17">
        <v>0.71061981847269495</v>
      </c>
      <c r="AM12" s="17">
        <v>0.49826815357951898</v>
      </c>
      <c r="AN12" s="17">
        <v>0.44581570954255301</v>
      </c>
      <c r="AO12" s="17"/>
      <c r="AP12" s="17">
        <v>0.67420382522308997</v>
      </c>
      <c r="AQ12" s="17">
        <v>0.55367297846179597</v>
      </c>
      <c r="AR12" s="17">
        <v>0.64652800380790199</v>
      </c>
      <c r="AS12" s="17"/>
      <c r="AT12" s="17">
        <v>0.61649023351042298</v>
      </c>
      <c r="AU12" s="17">
        <v>0.52942509538100102</v>
      </c>
      <c r="AV12" s="17">
        <v>0.58616206895170098</v>
      </c>
      <c r="AW12" s="17">
        <v>0.56150171870471099</v>
      </c>
      <c r="AX12" s="17">
        <v>0.63552240440104202</v>
      </c>
      <c r="AY12" s="17"/>
      <c r="AZ12" s="17">
        <v>0.36647415573478698</v>
      </c>
      <c r="BA12" s="17">
        <v>0.49143024022049397</v>
      </c>
      <c r="BB12" s="17">
        <v>0.62541845561575804</v>
      </c>
      <c r="BC12" s="17">
        <v>0.64220496954338502</v>
      </c>
      <c r="BD12" s="17">
        <v>0.57504156896292102</v>
      </c>
      <c r="BE12" s="17">
        <v>0.57983573117392695</v>
      </c>
      <c r="BF12" s="17">
        <v>0.58899760150499603</v>
      </c>
      <c r="BG12" s="17">
        <v>0.68100137386078496</v>
      </c>
      <c r="BH12" s="17">
        <v>0.61642190086598603</v>
      </c>
      <c r="BI12" s="17">
        <v>0.57692132947099795</v>
      </c>
      <c r="BJ12" s="17">
        <v>0.57753233054838005</v>
      </c>
      <c r="BK12" s="17">
        <v>0.61948861574304503</v>
      </c>
      <c r="BL12" s="17">
        <v>0.61962647346671396</v>
      </c>
      <c r="BM12" s="17">
        <v>0.52486307371218899</v>
      </c>
      <c r="BN12" s="17">
        <v>0.64404673406712298</v>
      </c>
      <c r="BO12" s="17">
        <v>0.54634370677044297</v>
      </c>
      <c r="BP12" s="17"/>
      <c r="BQ12" s="17">
        <v>0.68418812365362303</v>
      </c>
      <c r="BR12" s="17">
        <v>0.560592243779368</v>
      </c>
    </row>
    <row r="13" spans="2:70" x14ac:dyDescent="0.35">
      <c r="B13" s="18" t="s">
        <v>428</v>
      </c>
      <c r="C13" s="17">
        <v>0.57315651616115204</v>
      </c>
      <c r="D13" s="17">
        <v>0.56583730426269896</v>
      </c>
      <c r="E13" s="17">
        <v>0.580769962096085</v>
      </c>
      <c r="F13" s="17"/>
      <c r="G13" s="17">
        <v>0.149509669413879</v>
      </c>
      <c r="H13" s="17">
        <v>0.24811014405517301</v>
      </c>
      <c r="I13" s="17">
        <v>0.47178219273955002</v>
      </c>
      <c r="J13" s="17">
        <v>0.69230993820451303</v>
      </c>
      <c r="K13" s="17">
        <v>0.86288851967270996</v>
      </c>
      <c r="L13" s="17">
        <v>0.91081895640647903</v>
      </c>
      <c r="M13" s="17"/>
      <c r="N13" s="17">
        <v>0.65046712734437695</v>
      </c>
      <c r="O13" s="17">
        <v>0.58895378690750599</v>
      </c>
      <c r="P13" s="17">
        <v>0.48521171506121002</v>
      </c>
      <c r="Q13" s="17">
        <v>0.55025027340113197</v>
      </c>
      <c r="R13" s="17"/>
      <c r="S13" s="17">
        <v>0.45048749548434702</v>
      </c>
      <c r="T13" s="17">
        <v>0.62998817605669899</v>
      </c>
      <c r="U13" s="17">
        <v>0.64573533884731205</v>
      </c>
      <c r="V13" s="17">
        <v>0.63414885426668299</v>
      </c>
      <c r="W13" s="17">
        <v>0.509480657314479</v>
      </c>
      <c r="X13" s="17">
        <v>0.51416939246786098</v>
      </c>
      <c r="Y13" s="17">
        <v>0.60633561277386905</v>
      </c>
      <c r="Z13" s="17">
        <v>0.60947770292838999</v>
      </c>
      <c r="AA13" s="17">
        <v>0.57161825020706303</v>
      </c>
      <c r="AB13" s="17">
        <v>0.59595332466552597</v>
      </c>
      <c r="AC13" s="17">
        <v>0.60744266658513302</v>
      </c>
      <c r="AD13" s="17">
        <v>0.59180907030345897</v>
      </c>
      <c r="AE13" s="17"/>
      <c r="AF13" s="17">
        <v>0.70539359955219605</v>
      </c>
      <c r="AG13" s="17">
        <v>0.62970490751919805</v>
      </c>
      <c r="AH13" s="17">
        <v>0.34622200247891299</v>
      </c>
      <c r="AI13" s="17"/>
      <c r="AJ13" s="17">
        <v>0.72146968108485698</v>
      </c>
      <c r="AK13" s="17">
        <v>0.48358364003258097</v>
      </c>
      <c r="AL13" s="17">
        <v>0.68978926731877199</v>
      </c>
      <c r="AM13" s="17">
        <v>0.60716736631644996</v>
      </c>
      <c r="AN13" s="17">
        <v>0.42777756465912398</v>
      </c>
      <c r="AO13" s="17"/>
      <c r="AP13" s="17">
        <v>0.67248990794281904</v>
      </c>
      <c r="AQ13" s="17">
        <v>0.51335571409758995</v>
      </c>
      <c r="AR13" s="17">
        <v>0.60727172527282303</v>
      </c>
      <c r="AS13" s="17"/>
      <c r="AT13" s="17">
        <v>0.60983438894271302</v>
      </c>
      <c r="AU13" s="17">
        <v>0.51215922434873895</v>
      </c>
      <c r="AV13" s="17">
        <v>0.55791942040530196</v>
      </c>
      <c r="AW13" s="17">
        <v>0.553403047176104</v>
      </c>
      <c r="AX13" s="17">
        <v>0.50912870952619005</v>
      </c>
      <c r="AY13" s="17"/>
      <c r="AZ13" s="17">
        <v>0.39445694574311302</v>
      </c>
      <c r="BA13" s="17">
        <v>0.49141857553339502</v>
      </c>
      <c r="BB13" s="17">
        <v>0.60714344979187196</v>
      </c>
      <c r="BC13" s="17">
        <v>0.62228406490444399</v>
      </c>
      <c r="BD13" s="17">
        <v>0.52110274113462896</v>
      </c>
      <c r="BE13" s="17">
        <v>0.57498983810767501</v>
      </c>
      <c r="BF13" s="17">
        <v>0.57831299675911996</v>
      </c>
      <c r="BG13" s="17">
        <v>0.64406412697840698</v>
      </c>
      <c r="BH13" s="17">
        <v>0.57983163693808704</v>
      </c>
      <c r="BI13" s="17">
        <v>0.52072067226561802</v>
      </c>
      <c r="BJ13" s="17">
        <v>0.56080784318689403</v>
      </c>
      <c r="BK13" s="17">
        <v>0.59980602330195998</v>
      </c>
      <c r="BL13" s="17">
        <v>0.61446867070854005</v>
      </c>
      <c r="BM13" s="17">
        <v>0.54536024157827401</v>
      </c>
      <c r="BN13" s="17">
        <v>0.60093931912269505</v>
      </c>
      <c r="BO13" s="17">
        <v>0.52223031075720605</v>
      </c>
      <c r="BP13" s="17"/>
      <c r="BQ13" s="17">
        <v>0.63416870079658505</v>
      </c>
      <c r="BR13" s="17">
        <v>0.55568908602060396</v>
      </c>
    </row>
    <row r="14" spans="2:70" x14ac:dyDescent="0.35">
      <c r="B14" s="18" t="s">
        <v>429</v>
      </c>
      <c r="C14" s="17">
        <v>0.46678346081863198</v>
      </c>
      <c r="D14" s="17">
        <v>0.47124521684097498</v>
      </c>
      <c r="E14" s="17">
        <v>0.463107811637817</v>
      </c>
      <c r="F14" s="17"/>
      <c r="G14" s="17">
        <v>0.153054830985249</v>
      </c>
      <c r="H14" s="17">
        <v>0.22431308167405001</v>
      </c>
      <c r="I14" s="17">
        <v>0.32728291270345899</v>
      </c>
      <c r="J14" s="17">
        <v>0.46991041882353901</v>
      </c>
      <c r="K14" s="17">
        <v>0.66033490310423304</v>
      </c>
      <c r="L14" s="17">
        <v>0.85457136134923595</v>
      </c>
      <c r="M14" s="17"/>
      <c r="N14" s="17">
        <v>0.54848762935388695</v>
      </c>
      <c r="O14" s="17">
        <v>0.475364110146207</v>
      </c>
      <c r="P14" s="17">
        <v>0.39328695440455302</v>
      </c>
      <c r="Q14" s="17">
        <v>0.43357349866879602</v>
      </c>
      <c r="R14" s="17"/>
      <c r="S14" s="17">
        <v>0.370814115279129</v>
      </c>
      <c r="T14" s="17">
        <v>0.51221480885963999</v>
      </c>
      <c r="U14" s="17">
        <v>0.49100537981432701</v>
      </c>
      <c r="V14" s="17">
        <v>0.51801743645615195</v>
      </c>
      <c r="W14" s="17">
        <v>0.49230589806393299</v>
      </c>
      <c r="X14" s="17">
        <v>0.40048980777777399</v>
      </c>
      <c r="Y14" s="17">
        <v>0.45357511561837099</v>
      </c>
      <c r="Z14" s="17">
        <v>0.43224036822268702</v>
      </c>
      <c r="AA14" s="17">
        <v>0.499803207326386</v>
      </c>
      <c r="AB14" s="17">
        <v>0.54089030271763705</v>
      </c>
      <c r="AC14" s="17">
        <v>0.47106266465952201</v>
      </c>
      <c r="AD14" s="17">
        <v>0.369284319666776</v>
      </c>
      <c r="AE14" s="17"/>
      <c r="AF14" s="17">
        <v>0.56118631650186301</v>
      </c>
      <c r="AG14" s="17">
        <v>0.51555146304952304</v>
      </c>
      <c r="AH14" s="17">
        <v>0.29212640440820198</v>
      </c>
      <c r="AI14" s="17"/>
      <c r="AJ14" s="17">
        <v>0.58842611513396503</v>
      </c>
      <c r="AK14" s="17">
        <v>0.39461312486940697</v>
      </c>
      <c r="AL14" s="17">
        <v>0.57145192329260397</v>
      </c>
      <c r="AM14" s="17">
        <v>0.34399927762948501</v>
      </c>
      <c r="AN14" s="17">
        <v>0.334026901316263</v>
      </c>
      <c r="AO14" s="17"/>
      <c r="AP14" s="17">
        <v>0.55744133142429797</v>
      </c>
      <c r="AQ14" s="17">
        <v>0.41295473201470301</v>
      </c>
      <c r="AR14" s="17">
        <v>0.54144887087754601</v>
      </c>
      <c r="AS14" s="17"/>
      <c r="AT14" s="17">
        <v>0.46986618163563698</v>
      </c>
      <c r="AU14" s="17">
        <v>0.39762716948718202</v>
      </c>
      <c r="AV14" s="17">
        <v>0.469954531667444</v>
      </c>
      <c r="AW14" s="17">
        <v>0.489654404022413</v>
      </c>
      <c r="AX14" s="17">
        <v>0.48804955434112002</v>
      </c>
      <c r="AY14" s="17"/>
      <c r="AZ14" s="17">
        <v>0.204686342475421</v>
      </c>
      <c r="BA14" s="17">
        <v>0.37699517791151299</v>
      </c>
      <c r="BB14" s="17">
        <v>0.50795840675805204</v>
      </c>
      <c r="BC14" s="17">
        <v>0.48730226149915401</v>
      </c>
      <c r="BD14" s="17">
        <v>0.46229001682064302</v>
      </c>
      <c r="BE14" s="17">
        <v>0.487580090408121</v>
      </c>
      <c r="BF14" s="17">
        <v>0.48333316264634502</v>
      </c>
      <c r="BG14" s="17">
        <v>0.46788018140259302</v>
      </c>
      <c r="BH14" s="17">
        <v>0.4558689603744</v>
      </c>
      <c r="BI14" s="17">
        <v>0.46253801691723501</v>
      </c>
      <c r="BJ14" s="17">
        <v>0.45168292017494299</v>
      </c>
      <c r="BK14" s="17">
        <v>0.50824164683596595</v>
      </c>
      <c r="BL14" s="17">
        <v>0.43030594593456201</v>
      </c>
      <c r="BM14" s="17">
        <v>0.49702785182801601</v>
      </c>
      <c r="BN14" s="17">
        <v>0.447180854158926</v>
      </c>
      <c r="BO14" s="17">
        <v>0.45272600055425299</v>
      </c>
      <c r="BP14" s="17"/>
      <c r="BQ14" s="17">
        <v>0.60254261150913502</v>
      </c>
      <c r="BR14" s="17">
        <v>0.41221149800043899</v>
      </c>
    </row>
    <row r="15" spans="2:70" x14ac:dyDescent="0.35">
      <c r="B15" s="18" t="s">
        <v>430</v>
      </c>
      <c r="C15" s="17">
        <v>0.27991922565557598</v>
      </c>
      <c r="D15" s="17">
        <v>0.30820344178814502</v>
      </c>
      <c r="E15" s="17">
        <v>0.251843874035447</v>
      </c>
      <c r="F15" s="17"/>
      <c r="G15" s="17">
        <v>0.101119589824961</v>
      </c>
      <c r="H15" s="17">
        <v>0.141507089544014</v>
      </c>
      <c r="I15" s="17">
        <v>0.170519132138618</v>
      </c>
      <c r="J15" s="17">
        <v>0.25891969542089699</v>
      </c>
      <c r="K15" s="17">
        <v>0.38633492976613598</v>
      </c>
      <c r="L15" s="17">
        <v>0.54676880307502096</v>
      </c>
      <c r="M15" s="17"/>
      <c r="N15" s="17">
        <v>0.37048537590890102</v>
      </c>
      <c r="O15" s="17">
        <v>0.29653870633874302</v>
      </c>
      <c r="P15" s="17">
        <v>0.19888712549315701</v>
      </c>
      <c r="Q15" s="17">
        <v>0.23491175190869301</v>
      </c>
      <c r="R15" s="17"/>
      <c r="S15" s="17">
        <v>0.223696003605138</v>
      </c>
      <c r="T15" s="17">
        <v>0.32619806033892401</v>
      </c>
      <c r="U15" s="17">
        <v>0.34459574119987502</v>
      </c>
      <c r="V15" s="17">
        <v>0.29851357819987001</v>
      </c>
      <c r="W15" s="17">
        <v>0.25149753430762101</v>
      </c>
      <c r="X15" s="17">
        <v>0.2426715334666</v>
      </c>
      <c r="Y15" s="17">
        <v>0.299504692250955</v>
      </c>
      <c r="Z15" s="17">
        <v>0.23898923334466299</v>
      </c>
      <c r="AA15" s="17">
        <v>0.29100616202419</v>
      </c>
      <c r="AB15" s="17">
        <v>0.27913633211537198</v>
      </c>
      <c r="AC15" s="17">
        <v>0.29601904305721999</v>
      </c>
      <c r="AD15" s="17">
        <v>0.228399455408105</v>
      </c>
      <c r="AE15" s="17"/>
      <c r="AF15" s="17">
        <v>0.31192267456120398</v>
      </c>
      <c r="AG15" s="17">
        <v>0.33407512132268302</v>
      </c>
      <c r="AH15" s="17">
        <v>0.16310926976762199</v>
      </c>
      <c r="AI15" s="17"/>
      <c r="AJ15" s="17">
        <v>0.34573218390211902</v>
      </c>
      <c r="AK15" s="17">
        <v>0.23322671401660799</v>
      </c>
      <c r="AL15" s="17">
        <v>0.38647046280821501</v>
      </c>
      <c r="AM15" s="17">
        <v>0.227400613637216</v>
      </c>
      <c r="AN15" s="17">
        <v>0.211833467979545</v>
      </c>
      <c r="AO15" s="17"/>
      <c r="AP15" s="17">
        <v>0.326890740686756</v>
      </c>
      <c r="AQ15" s="17">
        <v>0.244435403642735</v>
      </c>
      <c r="AR15" s="17">
        <v>0.33468655468786301</v>
      </c>
      <c r="AS15" s="17"/>
      <c r="AT15" s="17">
        <v>0.22856579920663</v>
      </c>
      <c r="AU15" s="17">
        <v>0.23725962238725001</v>
      </c>
      <c r="AV15" s="17">
        <v>0.31038105149502099</v>
      </c>
      <c r="AW15" s="17">
        <v>0.32093900185625102</v>
      </c>
      <c r="AX15" s="17">
        <v>0.45335959034412698</v>
      </c>
      <c r="AY15" s="17"/>
      <c r="AZ15" s="17">
        <v>8.5940617501500699E-2</v>
      </c>
      <c r="BA15" s="17">
        <v>0.191614373119115</v>
      </c>
      <c r="BB15" s="17">
        <v>0.27956242084778798</v>
      </c>
      <c r="BC15" s="17">
        <v>0.30193390512836399</v>
      </c>
      <c r="BD15" s="17">
        <v>0.283205138120522</v>
      </c>
      <c r="BE15" s="17">
        <v>0.28995142786656802</v>
      </c>
      <c r="BF15" s="17">
        <v>0.30446714303553701</v>
      </c>
      <c r="BG15" s="17">
        <v>0.27147585356500697</v>
      </c>
      <c r="BH15" s="17">
        <v>0.28953673119016898</v>
      </c>
      <c r="BI15" s="17">
        <v>0.26118789593339298</v>
      </c>
      <c r="BJ15" s="17">
        <v>0.27425447197694203</v>
      </c>
      <c r="BK15" s="17">
        <v>0.33835180070473098</v>
      </c>
      <c r="BL15" s="17">
        <v>0.278349562976278</v>
      </c>
      <c r="BM15" s="17">
        <v>0.27872126120650098</v>
      </c>
      <c r="BN15" s="17">
        <v>0.223469082989081</v>
      </c>
      <c r="BO15" s="17">
        <v>0.281420909072777</v>
      </c>
      <c r="BP15" s="17"/>
      <c r="BQ15" s="17">
        <v>0.40233360175690103</v>
      </c>
      <c r="BR15" s="17">
        <v>0.22777064186284801</v>
      </c>
    </row>
    <row r="16" spans="2:70" x14ac:dyDescent="0.35">
      <c r="B16" s="18" t="s">
        <v>431</v>
      </c>
      <c r="C16" s="17">
        <v>0.11354036065936</v>
      </c>
      <c r="D16" s="17">
        <v>9.7964997063081996E-2</v>
      </c>
      <c r="E16" s="17">
        <v>0.12811272988816</v>
      </c>
      <c r="F16" s="17"/>
      <c r="G16" s="17">
        <v>0.139816789001416</v>
      </c>
      <c r="H16" s="17">
        <v>0.159694124477437</v>
      </c>
      <c r="I16" s="17">
        <v>0.15748663055988199</v>
      </c>
      <c r="J16" s="17">
        <v>0.10977659168236201</v>
      </c>
      <c r="K16" s="17">
        <v>7.3458128651099006E-2</v>
      </c>
      <c r="L16" s="17">
        <v>5.2539384360059498E-2</v>
      </c>
      <c r="M16" s="17"/>
      <c r="N16" s="17">
        <v>0.11982266802741399</v>
      </c>
      <c r="O16" s="17">
        <v>0.103971716373757</v>
      </c>
      <c r="P16" s="17">
        <v>0.12847374102342499</v>
      </c>
      <c r="Q16" s="17">
        <v>0.104016735802147</v>
      </c>
      <c r="R16" s="17"/>
      <c r="S16" s="17">
        <v>0.14366370274204099</v>
      </c>
      <c r="T16" s="17">
        <v>0.10677774793163</v>
      </c>
      <c r="U16" s="17">
        <v>8.7495576859403304E-2</v>
      </c>
      <c r="V16" s="17">
        <v>0.124524202780945</v>
      </c>
      <c r="W16" s="17">
        <v>0.104800293372616</v>
      </c>
      <c r="X16" s="17">
        <v>9.1483957738977495E-2</v>
      </c>
      <c r="Y16" s="17">
        <v>0.111759122934719</v>
      </c>
      <c r="Z16" s="17">
        <v>0.14167432291365201</v>
      </c>
      <c r="AA16" s="17">
        <v>0.106297319412252</v>
      </c>
      <c r="AB16" s="17">
        <v>0.108542344101168</v>
      </c>
      <c r="AC16" s="17">
        <v>9.5074407401965905E-2</v>
      </c>
      <c r="AD16" s="17">
        <v>0.16517864732808801</v>
      </c>
      <c r="AE16" s="17"/>
      <c r="AF16" s="17">
        <v>0.10669799205093</v>
      </c>
      <c r="AG16" s="17">
        <v>0.11889344599526699</v>
      </c>
      <c r="AH16" s="17">
        <v>0.100560135447951</v>
      </c>
      <c r="AI16" s="17"/>
      <c r="AJ16" s="17">
        <v>0.105531051469854</v>
      </c>
      <c r="AK16" s="17">
        <v>0.13765225854128699</v>
      </c>
      <c r="AL16" s="17">
        <v>8.6863759123503706E-2</v>
      </c>
      <c r="AM16" s="17">
        <v>0.125488234259887</v>
      </c>
      <c r="AN16" s="17">
        <v>8.1231145053495102E-2</v>
      </c>
      <c r="AO16" s="17"/>
      <c r="AP16" s="17">
        <v>0.11186031715816</v>
      </c>
      <c r="AQ16" s="17">
        <v>0.12432889546594</v>
      </c>
      <c r="AR16" s="17">
        <v>0.13641506658976901</v>
      </c>
      <c r="AS16" s="17"/>
      <c r="AT16" s="17">
        <v>8.8456652044408099E-2</v>
      </c>
      <c r="AU16" s="17">
        <v>0.10953863481668701</v>
      </c>
      <c r="AV16" s="17">
        <v>0.129595059897717</v>
      </c>
      <c r="AW16" s="17">
        <v>0.134493985826698</v>
      </c>
      <c r="AX16" s="17">
        <v>0.19677635173925001</v>
      </c>
      <c r="AY16" s="17"/>
      <c r="AZ16" s="17">
        <v>8.8334568909356995E-2</v>
      </c>
      <c r="BA16" s="17">
        <v>0.106624452473109</v>
      </c>
      <c r="BB16" s="17">
        <v>8.3901118565680805E-2</v>
      </c>
      <c r="BC16" s="17">
        <v>7.4712313580266101E-2</v>
      </c>
      <c r="BD16" s="17">
        <v>0.12065893998822499</v>
      </c>
      <c r="BE16" s="17">
        <v>7.8793848616835693E-2</v>
      </c>
      <c r="BF16" s="17">
        <v>0.11616687071899599</v>
      </c>
      <c r="BG16" s="17">
        <v>0.156249072742315</v>
      </c>
      <c r="BH16" s="17">
        <v>0.12851953659340501</v>
      </c>
      <c r="BI16" s="17">
        <v>0.115865423703038</v>
      </c>
      <c r="BJ16" s="17">
        <v>0.13548111572462901</v>
      </c>
      <c r="BK16" s="17">
        <v>9.6957609937199499E-2</v>
      </c>
      <c r="BL16" s="17">
        <v>0.14508308616642801</v>
      </c>
      <c r="BM16" s="17">
        <v>9.1429013177568699E-2</v>
      </c>
      <c r="BN16" s="17">
        <v>4.89852674596312E-2</v>
      </c>
      <c r="BO16" s="17">
        <v>0.24121882976845699</v>
      </c>
      <c r="BP16" s="17"/>
      <c r="BQ16" s="17">
        <v>0.174064344273031</v>
      </c>
      <c r="BR16" s="17">
        <v>8.5182707962507806E-2</v>
      </c>
    </row>
    <row r="17" spans="2:70" x14ac:dyDescent="0.35">
      <c r="B17" s="18" t="s">
        <v>432</v>
      </c>
      <c r="C17" s="17">
        <v>7.7520937203189699E-2</v>
      </c>
      <c r="D17" s="17">
        <v>7.1988866087274506E-2</v>
      </c>
      <c r="E17" s="17">
        <v>8.2999203126058699E-2</v>
      </c>
      <c r="F17" s="17"/>
      <c r="G17" s="17">
        <v>0.10176439133913601</v>
      </c>
      <c r="H17" s="17">
        <v>0.10809847956044399</v>
      </c>
      <c r="I17" s="17">
        <v>8.0772729990797695E-2</v>
      </c>
      <c r="J17" s="17">
        <v>7.8911081836556596E-2</v>
      </c>
      <c r="K17" s="17">
        <v>5.1236816547835802E-2</v>
      </c>
      <c r="L17" s="17">
        <v>5.03295266195255E-2</v>
      </c>
      <c r="M17" s="17"/>
      <c r="N17" s="17">
        <v>8.2364826206510297E-2</v>
      </c>
      <c r="O17" s="17">
        <v>7.4842374317276597E-2</v>
      </c>
      <c r="P17" s="17">
        <v>8.9192748471030203E-2</v>
      </c>
      <c r="Q17" s="17">
        <v>6.4775911488447996E-2</v>
      </c>
      <c r="R17" s="17"/>
      <c r="S17" s="17">
        <v>0.117224074134296</v>
      </c>
      <c r="T17" s="17">
        <v>7.9167342551423395E-2</v>
      </c>
      <c r="U17" s="17">
        <v>5.9414879386607299E-2</v>
      </c>
      <c r="V17" s="17">
        <v>6.9344432162717601E-2</v>
      </c>
      <c r="W17" s="17">
        <v>6.8878032132405204E-2</v>
      </c>
      <c r="X17" s="17">
        <v>7.8819823082021095E-2</v>
      </c>
      <c r="Y17" s="17">
        <v>6.5742216027059902E-2</v>
      </c>
      <c r="Z17" s="17">
        <v>8.2344190322307206E-2</v>
      </c>
      <c r="AA17" s="17">
        <v>6.5261146715249393E-2</v>
      </c>
      <c r="AB17" s="17">
        <v>7.5828917141579799E-2</v>
      </c>
      <c r="AC17" s="17">
        <v>7.4438348156004294E-2</v>
      </c>
      <c r="AD17" s="17">
        <v>5.4183332581569099E-2</v>
      </c>
      <c r="AE17" s="17"/>
      <c r="AF17" s="17">
        <v>8.0285622055861997E-2</v>
      </c>
      <c r="AG17" s="17">
        <v>6.9872202873967199E-2</v>
      </c>
      <c r="AH17" s="17">
        <v>7.9084235561155805E-2</v>
      </c>
      <c r="AI17" s="17"/>
      <c r="AJ17" s="17">
        <v>7.9529333762310597E-2</v>
      </c>
      <c r="AK17" s="17">
        <v>8.71907719775801E-2</v>
      </c>
      <c r="AL17" s="17">
        <v>6.6799746418511705E-2</v>
      </c>
      <c r="AM17" s="17">
        <v>4.0622291085059298E-2</v>
      </c>
      <c r="AN17" s="17">
        <v>6.2129765581553101E-2</v>
      </c>
      <c r="AO17" s="17"/>
      <c r="AP17" s="17">
        <v>8.8696301774867106E-2</v>
      </c>
      <c r="AQ17" s="17">
        <v>7.8948268223690707E-2</v>
      </c>
      <c r="AR17" s="17">
        <v>0.113093908564687</v>
      </c>
      <c r="AS17" s="17"/>
      <c r="AT17" s="17">
        <v>5.8321239172073797E-2</v>
      </c>
      <c r="AU17" s="17">
        <v>7.1983490027737698E-2</v>
      </c>
      <c r="AV17" s="17">
        <v>8.6538982799112402E-2</v>
      </c>
      <c r="AW17" s="17">
        <v>9.8225686959734396E-2</v>
      </c>
      <c r="AX17" s="17">
        <v>0.111449722184807</v>
      </c>
      <c r="AY17" s="17"/>
      <c r="AZ17" s="17">
        <v>0</v>
      </c>
      <c r="BA17" s="17">
        <v>7.8105918225934906E-2</v>
      </c>
      <c r="BB17" s="17">
        <v>6.9510934065008995E-2</v>
      </c>
      <c r="BC17" s="17">
        <v>5.7190362050576697E-2</v>
      </c>
      <c r="BD17" s="17">
        <v>7.93525642706992E-2</v>
      </c>
      <c r="BE17" s="17">
        <v>7.3733692523072505E-2</v>
      </c>
      <c r="BF17" s="17">
        <v>7.8883531531950796E-2</v>
      </c>
      <c r="BG17" s="17">
        <v>4.9306827277480002E-2</v>
      </c>
      <c r="BH17" s="17">
        <v>5.6216571869159099E-2</v>
      </c>
      <c r="BI17" s="17">
        <v>8.7339998671925795E-2</v>
      </c>
      <c r="BJ17" s="17">
        <v>7.6825941374495596E-2</v>
      </c>
      <c r="BK17" s="17">
        <v>0.11679005697895301</v>
      </c>
      <c r="BL17" s="17">
        <v>0.124830140477768</v>
      </c>
      <c r="BM17" s="17">
        <v>6.9045877155433796E-2</v>
      </c>
      <c r="BN17" s="17">
        <v>7.9912501933970703E-2</v>
      </c>
      <c r="BO17" s="17">
        <v>0.12479832691123501</v>
      </c>
      <c r="BP17" s="17"/>
      <c r="BQ17" s="17">
        <v>0.115659184444884</v>
      </c>
      <c r="BR17" s="17">
        <v>5.9828798630901098E-2</v>
      </c>
    </row>
    <row r="18" spans="2:70" x14ac:dyDescent="0.35">
      <c r="B18" s="18" t="s">
        <v>129</v>
      </c>
      <c r="C18" s="17">
        <v>2.6353384099952401E-2</v>
      </c>
      <c r="D18" s="17">
        <v>2.7887753398211399E-2</v>
      </c>
      <c r="E18" s="17">
        <v>2.50253421897523E-2</v>
      </c>
      <c r="F18" s="17"/>
      <c r="G18" s="17">
        <v>4.7334957442961699E-2</v>
      </c>
      <c r="H18" s="17">
        <v>4.6519282510694197E-2</v>
      </c>
      <c r="I18" s="17">
        <v>3.3217162726640402E-2</v>
      </c>
      <c r="J18" s="17">
        <v>1.8564910035422599E-2</v>
      </c>
      <c r="K18" s="17">
        <v>1.24135049565527E-2</v>
      </c>
      <c r="L18" s="17">
        <v>6.0849837147464404E-3</v>
      </c>
      <c r="M18" s="17"/>
      <c r="N18" s="17">
        <v>2.1766004325623301E-2</v>
      </c>
      <c r="O18" s="17">
        <v>2.4656913570201201E-2</v>
      </c>
      <c r="P18" s="17">
        <v>2.4498989682235999E-2</v>
      </c>
      <c r="Q18" s="17">
        <v>3.5044848217529297E-2</v>
      </c>
      <c r="R18" s="17"/>
      <c r="S18" s="17">
        <v>3.6440304418309699E-2</v>
      </c>
      <c r="T18" s="17">
        <v>2.61176585980268E-2</v>
      </c>
      <c r="U18" s="17">
        <v>1.2603064847634101E-2</v>
      </c>
      <c r="V18" s="17">
        <v>3.0783547745094401E-2</v>
      </c>
      <c r="W18" s="17">
        <v>3.4049739036972899E-2</v>
      </c>
      <c r="X18" s="17">
        <v>3.1584833992919302E-2</v>
      </c>
      <c r="Y18" s="17">
        <v>2.08416057814413E-2</v>
      </c>
      <c r="Z18" s="17">
        <v>1.58502545021393E-2</v>
      </c>
      <c r="AA18" s="17">
        <v>1.94031618109726E-2</v>
      </c>
      <c r="AB18" s="17">
        <v>2.4040618948499098E-2</v>
      </c>
      <c r="AC18" s="17">
        <v>1.56254430207356E-2</v>
      </c>
      <c r="AD18" s="17">
        <v>4.9053645821891097E-2</v>
      </c>
      <c r="AE18" s="17"/>
      <c r="AF18" s="17">
        <v>1.6739471237250898E-2</v>
      </c>
      <c r="AG18" s="17">
        <v>2.1077609352773599E-2</v>
      </c>
      <c r="AH18" s="17">
        <v>5.3548911436352903E-2</v>
      </c>
      <c r="AI18" s="17"/>
      <c r="AJ18" s="17">
        <v>1.81796747688368E-2</v>
      </c>
      <c r="AK18" s="17">
        <v>3.1860419949687802E-2</v>
      </c>
      <c r="AL18" s="17">
        <v>6.7616183838048001E-3</v>
      </c>
      <c r="AM18" s="17">
        <v>0</v>
      </c>
      <c r="AN18" s="17">
        <v>4.4076014164496503E-2</v>
      </c>
      <c r="AO18" s="17"/>
      <c r="AP18" s="17">
        <v>1.9195370069992002E-2</v>
      </c>
      <c r="AQ18" s="17">
        <v>2.9854258343311402E-2</v>
      </c>
      <c r="AR18" s="17">
        <v>1.7587015770471701E-2</v>
      </c>
      <c r="AS18" s="17"/>
      <c r="AT18" s="17">
        <v>2.7542511634889699E-2</v>
      </c>
      <c r="AU18" s="17">
        <v>2.0771736625763801E-2</v>
      </c>
      <c r="AV18" s="17">
        <v>2.6837137697327099E-2</v>
      </c>
      <c r="AW18" s="17">
        <v>3.2298015073353302E-2</v>
      </c>
      <c r="AX18" s="17">
        <v>4.5656859248368598E-2</v>
      </c>
      <c r="AY18" s="17"/>
      <c r="AZ18" s="17">
        <v>9.2976004068739904E-2</v>
      </c>
      <c r="BA18" s="17">
        <v>5.3242109577193997E-2</v>
      </c>
      <c r="BB18" s="17">
        <v>3.76219835316862E-2</v>
      </c>
      <c r="BC18" s="17">
        <v>2.6861882461333E-2</v>
      </c>
      <c r="BD18" s="17">
        <v>2.38098393523004E-2</v>
      </c>
      <c r="BE18" s="17">
        <v>3.5594650239056697E-2</v>
      </c>
      <c r="BF18" s="17">
        <v>1.8645259758603299E-2</v>
      </c>
      <c r="BG18" s="17">
        <v>7.82089649678387E-3</v>
      </c>
      <c r="BH18" s="17">
        <v>2.4890943371488599E-2</v>
      </c>
      <c r="BI18" s="17">
        <v>1.7888043639876099E-2</v>
      </c>
      <c r="BJ18" s="17">
        <v>8.1518678294970406E-3</v>
      </c>
      <c r="BK18" s="17">
        <v>2.1826666382387901E-2</v>
      </c>
      <c r="BL18" s="17">
        <v>2.0119293165346101E-2</v>
      </c>
      <c r="BM18" s="17">
        <v>2.7914719495918699E-2</v>
      </c>
      <c r="BN18" s="17">
        <v>0</v>
      </c>
      <c r="BO18" s="17">
        <v>3.99721893510308E-2</v>
      </c>
      <c r="BP18" s="17"/>
      <c r="BQ18" s="17">
        <v>1.23767457616357E-2</v>
      </c>
      <c r="BR18" s="17">
        <v>2.8016314152013399E-2</v>
      </c>
    </row>
    <row r="19" spans="2:70" x14ac:dyDescent="0.35">
      <c r="B19" s="18" t="s">
        <v>130</v>
      </c>
      <c r="C19" s="19">
        <v>6.5133082483727095E-2</v>
      </c>
      <c r="D19" s="19">
        <v>6.9948670716397002E-2</v>
      </c>
      <c r="E19" s="19">
        <v>6.0295525021032997E-2</v>
      </c>
      <c r="F19" s="19"/>
      <c r="G19" s="19">
        <v>0.15400587126364099</v>
      </c>
      <c r="H19" s="19">
        <v>0.108458258514656</v>
      </c>
      <c r="I19" s="19">
        <v>6.2204926583742201E-2</v>
      </c>
      <c r="J19" s="19">
        <v>4.7598228998126803E-2</v>
      </c>
      <c r="K19" s="19">
        <v>2.6597599042229698E-2</v>
      </c>
      <c r="L19" s="19">
        <v>1.3282053307009699E-2</v>
      </c>
      <c r="M19" s="19"/>
      <c r="N19" s="19">
        <v>4.3337714288966697E-2</v>
      </c>
      <c r="O19" s="19">
        <v>4.9097224635372798E-2</v>
      </c>
      <c r="P19" s="19">
        <v>8.79359095294764E-2</v>
      </c>
      <c r="Q19" s="19">
        <v>8.2895170177678904E-2</v>
      </c>
      <c r="R19" s="19"/>
      <c r="S19" s="19">
        <v>7.5556779475005206E-2</v>
      </c>
      <c r="T19" s="19">
        <v>5.3208424526785203E-2</v>
      </c>
      <c r="U19" s="19">
        <v>4.8576787339041902E-2</v>
      </c>
      <c r="V19" s="19">
        <v>4.6155256665624499E-2</v>
      </c>
      <c r="W19" s="19">
        <v>8.0317149484282396E-2</v>
      </c>
      <c r="X19" s="19">
        <v>0.108693674161076</v>
      </c>
      <c r="Y19" s="19">
        <v>6.3014294216655997E-2</v>
      </c>
      <c r="Z19" s="19">
        <v>6.4772431056763405E-2</v>
      </c>
      <c r="AA19" s="19">
        <v>6.9026440288703E-2</v>
      </c>
      <c r="AB19" s="19">
        <v>5.1790316691248797E-2</v>
      </c>
      <c r="AC19" s="19">
        <v>5.4598863973746102E-2</v>
      </c>
      <c r="AD19" s="19">
        <v>5.2585376026369098E-2</v>
      </c>
      <c r="AE19" s="19"/>
      <c r="AF19" s="19">
        <v>4.93467772417302E-2</v>
      </c>
      <c r="AG19" s="19">
        <v>3.85217532030704E-2</v>
      </c>
      <c r="AH19" s="19">
        <v>0.13082283787317001</v>
      </c>
      <c r="AI19" s="19"/>
      <c r="AJ19" s="19">
        <v>3.5909956546591501E-2</v>
      </c>
      <c r="AK19" s="19">
        <v>6.6483895184209205E-2</v>
      </c>
      <c r="AL19" s="19">
        <v>3.1803279025203503E-2</v>
      </c>
      <c r="AM19" s="19">
        <v>9.9598199775608395E-2</v>
      </c>
      <c r="AN19" s="19">
        <v>0.136831946063633</v>
      </c>
      <c r="AO19" s="19"/>
      <c r="AP19" s="19">
        <v>4.5910813268474002E-2</v>
      </c>
      <c r="AQ19" s="19">
        <v>6.9129886433954596E-2</v>
      </c>
      <c r="AR19" s="19">
        <v>1.7779675998743999E-2</v>
      </c>
      <c r="AS19" s="19"/>
      <c r="AT19" s="19">
        <v>7.5374954624512103E-2</v>
      </c>
      <c r="AU19" s="19">
        <v>8.0475283973881706E-2</v>
      </c>
      <c r="AV19" s="19">
        <v>5.7618310988875501E-2</v>
      </c>
      <c r="AW19" s="19">
        <v>5.4487422015529398E-2</v>
      </c>
      <c r="AX19" s="19">
        <v>6.3955081687977602E-2</v>
      </c>
      <c r="AY19" s="19"/>
      <c r="AZ19" s="19">
        <v>0.110670048063207</v>
      </c>
      <c r="BA19" s="19">
        <v>9.62636034609064E-2</v>
      </c>
      <c r="BB19" s="19">
        <v>7.0672948647307193E-2</v>
      </c>
      <c r="BC19" s="19">
        <v>6.3430341777530805E-2</v>
      </c>
      <c r="BD19" s="19">
        <v>8.8452521741011994E-2</v>
      </c>
      <c r="BE19" s="19">
        <v>6.4623368804248002E-2</v>
      </c>
      <c r="BF19" s="19">
        <v>4.39691766992742E-2</v>
      </c>
      <c r="BG19" s="19">
        <v>3.6169573267755203E-2</v>
      </c>
      <c r="BH19" s="19">
        <v>6.7998011359064803E-2</v>
      </c>
      <c r="BI19" s="19">
        <v>7.1035405163170001E-2</v>
      </c>
      <c r="BJ19" s="19">
        <v>7.5388450177173105E-2</v>
      </c>
      <c r="BK19" s="19">
        <v>3.1295587733940103E-2</v>
      </c>
      <c r="BL19" s="19">
        <v>4.5843757389458797E-2</v>
      </c>
      <c r="BM19" s="19">
        <v>4.9623290419741298E-2</v>
      </c>
      <c r="BN19" s="19">
        <v>3.0741154011554001E-2</v>
      </c>
      <c r="BO19" s="19">
        <v>8.7608314298411802E-2</v>
      </c>
      <c r="BP19" s="19"/>
      <c r="BQ19" s="19">
        <v>1.4626970894215399E-2</v>
      </c>
      <c r="BR19" s="19">
        <v>8.7216585702118696E-2</v>
      </c>
    </row>
    <row r="20" spans="2:70" x14ac:dyDescent="0.35">
      <c r="B20" s="16"/>
    </row>
    <row r="21" spans="2:70" x14ac:dyDescent="0.35">
      <c r="B21" t="s">
        <v>98</v>
      </c>
    </row>
    <row r="22" spans="2:70" x14ac:dyDescent="0.35">
      <c r="B22" t="s">
        <v>99</v>
      </c>
    </row>
    <row r="24" spans="2:70" x14ac:dyDescent="0.35">
      <c r="B24" s="8" t="str">
        <f>HYPERLINK("#'Contents'!A1", "Return to Contents")</f>
        <v>Return to Contents</v>
      </c>
    </row>
  </sheetData>
  <mergeCells count="11">
    <mergeCell ref="BQ5:BR5"/>
    <mergeCell ref="D5:E5"/>
    <mergeCell ref="G5:L5"/>
    <mergeCell ref="N5:Q5"/>
    <mergeCell ref="S5:AD5"/>
    <mergeCell ref="AF5:AH5"/>
    <mergeCell ref="D2:BJ2"/>
    <mergeCell ref="AJ5:AN5"/>
    <mergeCell ref="AP5:AR5"/>
    <mergeCell ref="AT5:AX5"/>
    <mergeCell ref="AZ5:BO5"/>
  </mergeCells>
  <pageMargins left="0.7" right="0.7" top="0.75" bottom="0.75" header="0.3" footer="0.3"/>
  <pageSetup paperSize="9" orientation="portrait" horizontalDpi="300" verticalDpi="300"/>
  <drawing r:id="rId1"/>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500-000000000000}">
  <dimension ref="B2:BR25"/>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67" width="10.7265625" customWidth="1"/>
    <col min="68" max="68" width="2.1796875" customWidth="1"/>
    <col min="69" max="70" width="10.7265625" customWidth="1"/>
    <col min="71" max="71" width="2.1796875" customWidth="1"/>
  </cols>
  <sheetData>
    <row r="2" spans="2:70" ht="40" customHeight="1" x14ac:dyDescent="0.35">
      <c r="D2" s="29" t="s">
        <v>442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row>
    <row r="5" spans="2:70" ht="30" customHeight="1" x14ac:dyDescent="0.35">
      <c r="B5" s="15"/>
      <c r="C5" s="15"/>
      <c r="D5" s="30" t="s">
        <v>74</v>
      </c>
      <c r="E5" s="30"/>
      <c r="F5" s="15"/>
      <c r="G5" s="30" t="s">
        <v>75</v>
      </c>
      <c r="H5" s="30"/>
      <c r="I5" s="30"/>
      <c r="J5" s="30"/>
      <c r="K5" s="30"/>
      <c r="L5" s="30"/>
      <c r="M5" s="15"/>
      <c r="N5" s="30" t="s">
        <v>76</v>
      </c>
      <c r="O5" s="30"/>
      <c r="P5" s="30"/>
      <c r="Q5" s="30"/>
      <c r="R5" s="15"/>
      <c r="S5" s="30" t="s">
        <v>77</v>
      </c>
      <c r="T5" s="30"/>
      <c r="U5" s="30"/>
      <c r="V5" s="30"/>
      <c r="W5" s="30"/>
      <c r="X5" s="30"/>
      <c r="Y5" s="30"/>
      <c r="Z5" s="30"/>
      <c r="AA5" s="30"/>
      <c r="AB5" s="30"/>
      <c r="AC5" s="30"/>
      <c r="AD5" s="30"/>
      <c r="AE5" s="15"/>
      <c r="AF5" s="30" t="s">
        <v>78</v>
      </c>
      <c r="AG5" s="30"/>
      <c r="AH5" s="30"/>
      <c r="AI5" s="15"/>
      <c r="AJ5" s="30" t="s">
        <v>79</v>
      </c>
      <c r="AK5" s="30"/>
      <c r="AL5" s="30"/>
      <c r="AM5" s="30"/>
      <c r="AN5" s="30"/>
      <c r="AO5" s="15"/>
      <c r="AP5" s="30" t="s">
        <v>80</v>
      </c>
      <c r="AQ5" s="30"/>
      <c r="AR5" s="30"/>
      <c r="AS5" s="15"/>
      <c r="AT5" s="30" t="s">
        <v>81</v>
      </c>
      <c r="AU5" s="30"/>
      <c r="AV5" s="30"/>
      <c r="AW5" s="30"/>
      <c r="AX5" s="30"/>
      <c r="AY5" s="15"/>
      <c r="AZ5" s="30" t="s">
        <v>82</v>
      </c>
      <c r="BA5" s="30"/>
      <c r="BB5" s="30"/>
      <c r="BC5" s="30"/>
      <c r="BD5" s="30"/>
      <c r="BE5" s="30"/>
      <c r="BF5" s="30"/>
      <c r="BG5" s="30"/>
      <c r="BH5" s="30"/>
      <c r="BI5" s="30"/>
      <c r="BJ5" s="30"/>
      <c r="BK5" s="30"/>
      <c r="BL5" s="30"/>
      <c r="BM5" s="30"/>
      <c r="BN5" s="30"/>
      <c r="BO5" s="30"/>
      <c r="BP5" s="15"/>
      <c r="BQ5" s="30" t="s">
        <v>83</v>
      </c>
      <c r="BR5" s="30"/>
    </row>
    <row r="6" spans="2:7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46</v>
      </c>
      <c r="AQ6" s="12" t="s">
        <v>47</v>
      </c>
      <c r="AR6" s="12" t="s">
        <v>50</v>
      </c>
      <c r="AT6" s="12" t="s">
        <v>51</v>
      </c>
      <c r="AU6" s="12" t="s">
        <v>52</v>
      </c>
      <c r="AV6" s="12" t="s">
        <v>53</v>
      </c>
      <c r="AW6" s="12" t="s">
        <v>54</v>
      </c>
      <c r="AX6" s="12" t="s">
        <v>55</v>
      </c>
      <c r="AZ6" s="12" t="s">
        <v>56</v>
      </c>
      <c r="BA6" s="12" t="s">
        <v>57</v>
      </c>
      <c r="BB6" s="12" t="s">
        <v>58</v>
      </c>
      <c r="BC6" s="12" t="s">
        <v>59</v>
      </c>
      <c r="BD6" s="12" t="s">
        <v>60</v>
      </c>
      <c r="BE6" s="12" t="s">
        <v>61</v>
      </c>
      <c r="BF6" s="12" t="s">
        <v>62</v>
      </c>
      <c r="BG6" s="12" t="s">
        <v>63</v>
      </c>
      <c r="BH6" s="12" t="s">
        <v>64</v>
      </c>
      <c r="BI6" s="12" t="s">
        <v>65</v>
      </c>
      <c r="BJ6" s="12" t="s">
        <v>66</v>
      </c>
      <c r="BK6" s="12" t="s">
        <v>67</v>
      </c>
      <c r="BL6" s="12" t="s">
        <v>68</v>
      </c>
      <c r="BM6" s="12" t="s">
        <v>69</v>
      </c>
      <c r="BN6" s="12" t="s">
        <v>70</v>
      </c>
      <c r="BO6" s="12" t="s">
        <v>71</v>
      </c>
      <c r="BQ6" s="12" t="s">
        <v>72</v>
      </c>
      <c r="BR6" s="12" t="s">
        <v>73</v>
      </c>
    </row>
    <row r="7" spans="2:70" ht="30" customHeight="1" x14ac:dyDescent="0.35">
      <c r="B7" s="10" t="s">
        <v>19</v>
      </c>
      <c r="C7" s="10">
        <v>4012</v>
      </c>
      <c r="D7" s="10">
        <v>1971</v>
      </c>
      <c r="E7" s="10">
        <v>2028</v>
      </c>
      <c r="F7" s="10"/>
      <c r="G7" s="10">
        <v>497</v>
      </c>
      <c r="H7" s="10">
        <v>704</v>
      </c>
      <c r="I7" s="10">
        <v>694</v>
      </c>
      <c r="J7" s="10">
        <v>693</v>
      </c>
      <c r="K7" s="10">
        <v>571</v>
      </c>
      <c r="L7" s="10">
        <v>853</v>
      </c>
      <c r="M7" s="10"/>
      <c r="N7" s="10">
        <v>1178</v>
      </c>
      <c r="O7" s="10">
        <v>1131</v>
      </c>
      <c r="P7" s="10">
        <v>781</v>
      </c>
      <c r="Q7" s="10">
        <v>909</v>
      </c>
      <c r="R7" s="10"/>
      <c r="S7" s="10">
        <v>563</v>
      </c>
      <c r="T7" s="10">
        <v>553</v>
      </c>
      <c r="U7" s="10">
        <v>314</v>
      </c>
      <c r="V7" s="10">
        <v>343</v>
      </c>
      <c r="W7" s="10">
        <v>293</v>
      </c>
      <c r="X7" s="10">
        <v>376</v>
      </c>
      <c r="Y7" s="10">
        <v>336</v>
      </c>
      <c r="Z7" s="10">
        <v>171</v>
      </c>
      <c r="AA7" s="10">
        <v>447</v>
      </c>
      <c r="AB7" s="10">
        <v>337</v>
      </c>
      <c r="AC7" s="10">
        <v>188</v>
      </c>
      <c r="AD7" s="10">
        <v>91</v>
      </c>
      <c r="AE7" s="10"/>
      <c r="AF7" s="10">
        <v>1421</v>
      </c>
      <c r="AG7" s="10">
        <v>1665</v>
      </c>
      <c r="AH7" s="10">
        <v>577</v>
      </c>
      <c r="AI7" s="10"/>
      <c r="AJ7" s="10">
        <v>1433</v>
      </c>
      <c r="AK7" s="10">
        <v>1082</v>
      </c>
      <c r="AL7" s="10">
        <v>299</v>
      </c>
      <c r="AM7" s="10">
        <v>42</v>
      </c>
      <c r="AN7" s="10">
        <v>541</v>
      </c>
      <c r="AO7" s="10"/>
      <c r="AP7" s="10">
        <v>878</v>
      </c>
      <c r="AQ7" s="10">
        <v>1369</v>
      </c>
      <c r="AR7" s="10">
        <v>264</v>
      </c>
      <c r="AS7" s="10"/>
      <c r="AT7" s="10">
        <v>929</v>
      </c>
      <c r="AU7" s="10">
        <v>932</v>
      </c>
      <c r="AV7" s="10">
        <v>1096</v>
      </c>
      <c r="AW7" s="10">
        <v>455</v>
      </c>
      <c r="AX7" s="10">
        <v>62</v>
      </c>
      <c r="AY7" s="10"/>
      <c r="AZ7" s="10">
        <v>33</v>
      </c>
      <c r="BA7" s="10">
        <v>185</v>
      </c>
      <c r="BB7" s="10">
        <v>256</v>
      </c>
      <c r="BC7" s="10">
        <v>269</v>
      </c>
      <c r="BD7" s="10">
        <v>403</v>
      </c>
      <c r="BE7" s="10">
        <v>436</v>
      </c>
      <c r="BF7" s="10">
        <v>391</v>
      </c>
      <c r="BG7" s="10">
        <v>312</v>
      </c>
      <c r="BH7" s="10">
        <v>253</v>
      </c>
      <c r="BI7" s="10">
        <v>211</v>
      </c>
      <c r="BJ7" s="10">
        <v>336</v>
      </c>
      <c r="BK7" s="10">
        <v>187</v>
      </c>
      <c r="BL7" s="10">
        <v>180</v>
      </c>
      <c r="BM7" s="10">
        <v>103</v>
      </c>
      <c r="BN7" s="10">
        <v>95</v>
      </c>
      <c r="BO7" s="10">
        <v>161</v>
      </c>
      <c r="BP7" s="10"/>
      <c r="BQ7" s="10">
        <v>1235</v>
      </c>
      <c r="BR7" s="10">
        <v>2665</v>
      </c>
    </row>
    <row r="8" spans="2:70" ht="30" customHeight="1" x14ac:dyDescent="0.35">
      <c r="B8" s="11" t="s">
        <v>20</v>
      </c>
      <c r="C8" s="11">
        <v>4012</v>
      </c>
      <c r="D8" s="11">
        <v>1975</v>
      </c>
      <c r="E8" s="11">
        <v>2024</v>
      </c>
      <c r="F8" s="11"/>
      <c r="G8" s="11">
        <v>558</v>
      </c>
      <c r="H8" s="11">
        <v>682</v>
      </c>
      <c r="I8" s="11">
        <v>685</v>
      </c>
      <c r="J8" s="11">
        <v>686</v>
      </c>
      <c r="K8" s="11">
        <v>562</v>
      </c>
      <c r="L8" s="11">
        <v>839</v>
      </c>
      <c r="M8" s="11"/>
      <c r="N8" s="11">
        <v>1080</v>
      </c>
      <c r="O8" s="11">
        <v>1039</v>
      </c>
      <c r="P8" s="11">
        <v>880</v>
      </c>
      <c r="Q8" s="11">
        <v>1000</v>
      </c>
      <c r="R8" s="11"/>
      <c r="S8" s="11">
        <v>562</v>
      </c>
      <c r="T8" s="11">
        <v>522</v>
      </c>
      <c r="U8" s="11">
        <v>321</v>
      </c>
      <c r="V8" s="11">
        <v>361</v>
      </c>
      <c r="W8" s="11">
        <v>281</v>
      </c>
      <c r="X8" s="11">
        <v>361</v>
      </c>
      <c r="Y8" s="11">
        <v>321</v>
      </c>
      <c r="Z8" s="11">
        <v>160</v>
      </c>
      <c r="AA8" s="11">
        <v>441</v>
      </c>
      <c r="AB8" s="11">
        <v>361</v>
      </c>
      <c r="AC8" s="11">
        <v>201</v>
      </c>
      <c r="AD8" s="11">
        <v>120</v>
      </c>
      <c r="AE8" s="11"/>
      <c r="AF8" s="11">
        <v>1410</v>
      </c>
      <c r="AG8" s="11">
        <v>1629</v>
      </c>
      <c r="AH8" s="11">
        <v>599</v>
      </c>
      <c r="AI8" s="11"/>
      <c r="AJ8" s="11">
        <v>1397</v>
      </c>
      <c r="AK8" s="11">
        <v>1071</v>
      </c>
      <c r="AL8" s="11">
        <v>288</v>
      </c>
      <c r="AM8" s="11">
        <v>45</v>
      </c>
      <c r="AN8" s="11">
        <v>558</v>
      </c>
      <c r="AO8" s="11"/>
      <c r="AP8" s="11">
        <v>856</v>
      </c>
      <c r="AQ8" s="11">
        <v>1358</v>
      </c>
      <c r="AR8" s="11">
        <v>259</v>
      </c>
      <c r="AS8" s="11"/>
      <c r="AT8" s="11">
        <v>961</v>
      </c>
      <c r="AU8" s="11">
        <v>958</v>
      </c>
      <c r="AV8" s="11">
        <v>1056</v>
      </c>
      <c r="AW8" s="11">
        <v>434</v>
      </c>
      <c r="AX8" s="11">
        <v>55</v>
      </c>
      <c r="AY8" s="11"/>
      <c r="AZ8" s="11">
        <v>33</v>
      </c>
      <c r="BA8" s="11">
        <v>186</v>
      </c>
      <c r="BB8" s="11">
        <v>267</v>
      </c>
      <c r="BC8" s="11">
        <v>280</v>
      </c>
      <c r="BD8" s="11">
        <v>416</v>
      </c>
      <c r="BE8" s="11">
        <v>443</v>
      </c>
      <c r="BF8" s="11">
        <v>394</v>
      </c>
      <c r="BG8" s="11">
        <v>314</v>
      </c>
      <c r="BH8" s="11">
        <v>257</v>
      </c>
      <c r="BI8" s="11">
        <v>206</v>
      </c>
      <c r="BJ8" s="11">
        <v>329</v>
      </c>
      <c r="BK8" s="11">
        <v>179</v>
      </c>
      <c r="BL8" s="11">
        <v>174</v>
      </c>
      <c r="BM8" s="11">
        <v>97</v>
      </c>
      <c r="BN8" s="11">
        <v>87</v>
      </c>
      <c r="BO8" s="11">
        <v>148</v>
      </c>
      <c r="BP8" s="11"/>
      <c r="BQ8" s="11">
        <v>1209</v>
      </c>
      <c r="BR8" s="11">
        <v>2688</v>
      </c>
    </row>
    <row r="9" spans="2:70" x14ac:dyDescent="0.35">
      <c r="B9" s="18" t="s">
        <v>258</v>
      </c>
      <c r="C9" s="17">
        <v>0.55625564429278296</v>
      </c>
      <c r="D9" s="17">
        <v>0.54352608108210199</v>
      </c>
      <c r="E9" s="17">
        <v>0.56865482224483699</v>
      </c>
      <c r="F9" s="17"/>
      <c r="G9" s="17">
        <v>0.34479156032421598</v>
      </c>
      <c r="H9" s="17">
        <v>0.432285783507185</v>
      </c>
      <c r="I9" s="17">
        <v>0.51683500409435701</v>
      </c>
      <c r="J9" s="17">
        <v>0.63945692936129594</v>
      </c>
      <c r="K9" s="17">
        <v>0.64126814299926305</v>
      </c>
      <c r="L9" s="17">
        <v>0.70507130581983901</v>
      </c>
      <c r="M9" s="17"/>
      <c r="N9" s="17">
        <v>0.612849162786543</v>
      </c>
      <c r="O9" s="17">
        <v>0.56555258941900599</v>
      </c>
      <c r="P9" s="17">
        <v>0.52153899371116996</v>
      </c>
      <c r="Q9" s="17">
        <v>0.51949591096154002</v>
      </c>
      <c r="R9" s="17"/>
      <c r="S9" s="17">
        <v>0.50733538550358703</v>
      </c>
      <c r="T9" s="17">
        <v>0.57661322440339902</v>
      </c>
      <c r="U9" s="17">
        <v>0.60898904619509298</v>
      </c>
      <c r="V9" s="17">
        <v>0.58366291844928897</v>
      </c>
      <c r="W9" s="17">
        <v>0.55760207623600999</v>
      </c>
      <c r="X9" s="17">
        <v>0.50441011253729695</v>
      </c>
      <c r="Y9" s="17">
        <v>0.59264584622139505</v>
      </c>
      <c r="Z9" s="17">
        <v>0.54877624895119803</v>
      </c>
      <c r="AA9" s="17">
        <v>0.54020114709063405</v>
      </c>
      <c r="AB9" s="17">
        <v>0.55924054575328397</v>
      </c>
      <c r="AC9" s="17">
        <v>0.58032198036812899</v>
      </c>
      <c r="AD9" s="17">
        <v>0.54844088616296605</v>
      </c>
      <c r="AE9" s="17"/>
      <c r="AF9" s="17">
        <v>0.62028513964619403</v>
      </c>
      <c r="AG9" s="17">
        <v>0.58232787930269003</v>
      </c>
      <c r="AH9" s="17">
        <v>0.43654274142245197</v>
      </c>
      <c r="AI9" s="17"/>
      <c r="AJ9" s="17">
        <v>0.63134506353770403</v>
      </c>
      <c r="AK9" s="17">
        <v>0.52611237592271698</v>
      </c>
      <c r="AL9" s="17">
        <v>0.62857306589991002</v>
      </c>
      <c r="AM9" s="17">
        <v>0.53215981937271895</v>
      </c>
      <c r="AN9" s="17">
        <v>0.46409569598094103</v>
      </c>
      <c r="AO9" s="17"/>
      <c r="AP9" s="17">
        <v>0.58204948211393503</v>
      </c>
      <c r="AQ9" s="17">
        <v>0.54972724096998804</v>
      </c>
      <c r="AR9" s="17">
        <v>0.58636204962682204</v>
      </c>
      <c r="AS9" s="17"/>
      <c r="AT9" s="17">
        <v>0.55723195838738004</v>
      </c>
      <c r="AU9" s="17">
        <v>0.56489429217303999</v>
      </c>
      <c r="AV9" s="17">
        <v>0.52384431819935595</v>
      </c>
      <c r="AW9" s="17">
        <v>0.56691113952969296</v>
      </c>
      <c r="AX9" s="17">
        <v>0.543402686938948</v>
      </c>
      <c r="AY9" s="17"/>
      <c r="AZ9" s="17">
        <v>0.448131883637304</v>
      </c>
      <c r="BA9" s="17">
        <v>0.49405399709379</v>
      </c>
      <c r="BB9" s="17">
        <v>0.54935566376475298</v>
      </c>
      <c r="BC9" s="17">
        <v>0.61504524552720297</v>
      </c>
      <c r="BD9" s="17">
        <v>0.52982197925521701</v>
      </c>
      <c r="BE9" s="17">
        <v>0.52819797242839495</v>
      </c>
      <c r="BF9" s="17">
        <v>0.56283489286035204</v>
      </c>
      <c r="BG9" s="17">
        <v>0.60623922510175399</v>
      </c>
      <c r="BH9" s="17">
        <v>0.56429770998254103</v>
      </c>
      <c r="BI9" s="17">
        <v>0.57286493635165403</v>
      </c>
      <c r="BJ9" s="17">
        <v>0.54979945144661202</v>
      </c>
      <c r="BK9" s="17">
        <v>0.59825292593466295</v>
      </c>
      <c r="BL9" s="17">
        <v>0.60133480792916205</v>
      </c>
      <c r="BM9" s="17">
        <v>0.53493094862365398</v>
      </c>
      <c r="BN9" s="17">
        <v>0.53119417716250195</v>
      </c>
      <c r="BO9" s="17">
        <v>0.52537243784644305</v>
      </c>
      <c r="BP9" s="17"/>
      <c r="BQ9" s="17">
        <v>0.62764018458881299</v>
      </c>
      <c r="BR9" s="17">
        <v>0.52959279806792203</v>
      </c>
    </row>
    <row r="10" spans="2:70" ht="29" x14ac:dyDescent="0.35">
      <c r="B10" s="18" t="s">
        <v>434</v>
      </c>
      <c r="C10" s="17">
        <v>0.43326262783562802</v>
      </c>
      <c r="D10" s="17">
        <v>0.41120303246978801</v>
      </c>
      <c r="E10" s="17">
        <v>0.45400378088877402</v>
      </c>
      <c r="F10" s="17"/>
      <c r="G10" s="17">
        <v>0.32798055450743002</v>
      </c>
      <c r="H10" s="17">
        <v>0.34442992532998501</v>
      </c>
      <c r="I10" s="17">
        <v>0.409768734747466</v>
      </c>
      <c r="J10" s="17">
        <v>0.472314186499666</v>
      </c>
      <c r="K10" s="17">
        <v>0.47946017541180203</v>
      </c>
      <c r="L10" s="17">
        <v>0.53190948019108797</v>
      </c>
      <c r="M10" s="17"/>
      <c r="N10" s="17">
        <v>0.49562911309360302</v>
      </c>
      <c r="O10" s="17">
        <v>0.439586091596122</v>
      </c>
      <c r="P10" s="17">
        <v>0.38727655878893003</v>
      </c>
      <c r="Q10" s="17">
        <v>0.39967052898704503</v>
      </c>
      <c r="R10" s="17"/>
      <c r="S10" s="17">
        <v>0.412540441216596</v>
      </c>
      <c r="T10" s="17">
        <v>0.44292304780953201</v>
      </c>
      <c r="U10" s="17">
        <v>0.45819201702118301</v>
      </c>
      <c r="V10" s="17">
        <v>0.47868185429967303</v>
      </c>
      <c r="W10" s="17">
        <v>0.39277157160329002</v>
      </c>
      <c r="X10" s="17">
        <v>0.38892074670164101</v>
      </c>
      <c r="Y10" s="17">
        <v>0.43075394376853698</v>
      </c>
      <c r="Z10" s="17">
        <v>0.46495060346328898</v>
      </c>
      <c r="AA10" s="17">
        <v>0.42740267471666199</v>
      </c>
      <c r="AB10" s="17">
        <v>0.47563239360085502</v>
      </c>
      <c r="AC10" s="17">
        <v>0.440332297749708</v>
      </c>
      <c r="AD10" s="17">
        <v>0.35987984527637501</v>
      </c>
      <c r="AE10" s="17"/>
      <c r="AF10" s="17">
        <v>0.466383681181465</v>
      </c>
      <c r="AG10" s="17">
        <v>0.44476096589242597</v>
      </c>
      <c r="AH10" s="17">
        <v>0.35701760880203798</v>
      </c>
      <c r="AI10" s="17"/>
      <c r="AJ10" s="17">
        <v>0.47338607642040498</v>
      </c>
      <c r="AK10" s="17">
        <v>0.40279814139611703</v>
      </c>
      <c r="AL10" s="17">
        <v>0.47567415790875101</v>
      </c>
      <c r="AM10" s="17">
        <v>0.29574817876128601</v>
      </c>
      <c r="AN10" s="17">
        <v>0.41085712783287798</v>
      </c>
      <c r="AO10" s="17"/>
      <c r="AP10" s="17">
        <v>0.416136667402768</v>
      </c>
      <c r="AQ10" s="17">
        <v>0.43640307159550601</v>
      </c>
      <c r="AR10" s="17">
        <v>0.444130617060632</v>
      </c>
      <c r="AS10" s="17"/>
      <c r="AT10" s="17">
        <v>0.406299320389578</v>
      </c>
      <c r="AU10" s="17">
        <v>0.42421423194427799</v>
      </c>
      <c r="AV10" s="17">
        <v>0.44765546201956502</v>
      </c>
      <c r="AW10" s="17">
        <v>0.45197215207760899</v>
      </c>
      <c r="AX10" s="17">
        <v>0.42374545357500698</v>
      </c>
      <c r="AY10" s="17"/>
      <c r="AZ10" s="17">
        <v>0.16599111878807299</v>
      </c>
      <c r="BA10" s="17">
        <v>0.38246503598901899</v>
      </c>
      <c r="BB10" s="17">
        <v>0.473813775212376</v>
      </c>
      <c r="BC10" s="17">
        <v>0.45374285451704199</v>
      </c>
      <c r="BD10" s="17">
        <v>0.45100642803475599</v>
      </c>
      <c r="BE10" s="17">
        <v>0.37894756963189402</v>
      </c>
      <c r="BF10" s="17">
        <v>0.47036395145662702</v>
      </c>
      <c r="BG10" s="17">
        <v>0.46469421239173397</v>
      </c>
      <c r="BH10" s="17">
        <v>0.43570233204352998</v>
      </c>
      <c r="BI10" s="17">
        <v>0.477243315961489</v>
      </c>
      <c r="BJ10" s="17">
        <v>0.40524745967782899</v>
      </c>
      <c r="BK10" s="17">
        <v>0.48524286866015598</v>
      </c>
      <c r="BL10" s="17">
        <v>0.47120713351291899</v>
      </c>
      <c r="BM10" s="17">
        <v>0.41234622906844698</v>
      </c>
      <c r="BN10" s="17">
        <v>0.40562412239967599</v>
      </c>
      <c r="BO10" s="17">
        <v>0.410308294588485</v>
      </c>
      <c r="BP10" s="17"/>
      <c r="BQ10" s="17">
        <v>0.48361738655501202</v>
      </c>
      <c r="BR10" s="17">
        <v>0.41569831436407201</v>
      </c>
    </row>
    <row r="11" spans="2:70" x14ac:dyDescent="0.35">
      <c r="B11" s="18" t="s">
        <v>255</v>
      </c>
      <c r="C11" s="17">
        <v>0.30453973683950097</v>
      </c>
      <c r="D11" s="17">
        <v>0.32660596657380497</v>
      </c>
      <c r="E11" s="17">
        <v>0.28291982524679599</v>
      </c>
      <c r="F11" s="17"/>
      <c r="G11" s="17">
        <v>0.20428648157132201</v>
      </c>
      <c r="H11" s="17">
        <v>0.200544007924749</v>
      </c>
      <c r="I11" s="17">
        <v>0.25336658775270599</v>
      </c>
      <c r="J11" s="17">
        <v>0.322397935070597</v>
      </c>
      <c r="K11" s="17">
        <v>0.32567017076494498</v>
      </c>
      <c r="L11" s="17">
        <v>0.46890876937847797</v>
      </c>
      <c r="M11" s="17"/>
      <c r="N11" s="17">
        <v>0.39247562680446801</v>
      </c>
      <c r="O11" s="17">
        <v>0.31308299336241902</v>
      </c>
      <c r="P11" s="17">
        <v>0.25499899209507998</v>
      </c>
      <c r="Q11" s="17">
        <v>0.24340759891038499</v>
      </c>
      <c r="R11" s="17"/>
      <c r="S11" s="17">
        <v>0.27881725359831999</v>
      </c>
      <c r="T11" s="17">
        <v>0.34229615738161401</v>
      </c>
      <c r="U11" s="17">
        <v>0.29415880495769903</v>
      </c>
      <c r="V11" s="17">
        <v>0.31236270344058598</v>
      </c>
      <c r="W11" s="17">
        <v>0.30398343269807598</v>
      </c>
      <c r="X11" s="17">
        <v>0.28118595357701098</v>
      </c>
      <c r="Y11" s="17">
        <v>0.30165449939905298</v>
      </c>
      <c r="Z11" s="17">
        <v>0.300509245326886</v>
      </c>
      <c r="AA11" s="17">
        <v>0.28860042775214001</v>
      </c>
      <c r="AB11" s="17">
        <v>0.319216614234487</v>
      </c>
      <c r="AC11" s="17">
        <v>0.35260249029491503</v>
      </c>
      <c r="AD11" s="17">
        <v>0.28357668977702</v>
      </c>
      <c r="AE11" s="17"/>
      <c r="AF11" s="17">
        <v>0.32871306632285702</v>
      </c>
      <c r="AG11" s="17">
        <v>0.33658468304332101</v>
      </c>
      <c r="AH11" s="17">
        <v>0.24380336231247701</v>
      </c>
      <c r="AI11" s="17"/>
      <c r="AJ11" s="17">
        <v>0.34045580923906299</v>
      </c>
      <c r="AK11" s="17">
        <v>0.295300181386286</v>
      </c>
      <c r="AL11" s="17">
        <v>0.40261017170563301</v>
      </c>
      <c r="AM11" s="17">
        <v>0.30604761685966703</v>
      </c>
      <c r="AN11" s="17">
        <v>0.22291635791138301</v>
      </c>
      <c r="AO11" s="17"/>
      <c r="AP11" s="17">
        <v>0.35812608733061202</v>
      </c>
      <c r="AQ11" s="17">
        <v>0.30102464334923701</v>
      </c>
      <c r="AR11" s="17">
        <v>0.35731656369609999</v>
      </c>
      <c r="AS11" s="17"/>
      <c r="AT11" s="17">
        <v>0.27292165881644997</v>
      </c>
      <c r="AU11" s="17">
        <v>0.28656555995785998</v>
      </c>
      <c r="AV11" s="17">
        <v>0.33183488013583201</v>
      </c>
      <c r="AW11" s="17">
        <v>0.32593065355959899</v>
      </c>
      <c r="AX11" s="17">
        <v>0.46920210778299998</v>
      </c>
      <c r="AY11" s="17"/>
      <c r="AZ11" s="17">
        <v>0.19608050993156501</v>
      </c>
      <c r="BA11" s="17">
        <v>0.237605524197924</v>
      </c>
      <c r="BB11" s="17">
        <v>0.28259900089226397</v>
      </c>
      <c r="BC11" s="17">
        <v>0.28993383623411301</v>
      </c>
      <c r="BD11" s="17">
        <v>0.316498743999787</v>
      </c>
      <c r="BE11" s="17">
        <v>0.301330410393989</v>
      </c>
      <c r="BF11" s="17">
        <v>0.320107554096208</v>
      </c>
      <c r="BG11" s="17">
        <v>0.29960974181639999</v>
      </c>
      <c r="BH11" s="17">
        <v>0.30789221299400199</v>
      </c>
      <c r="BI11" s="17">
        <v>0.37723923275955701</v>
      </c>
      <c r="BJ11" s="17">
        <v>0.292241376249606</v>
      </c>
      <c r="BK11" s="17">
        <v>0.34888433232941901</v>
      </c>
      <c r="BL11" s="17">
        <v>0.28157522742114999</v>
      </c>
      <c r="BM11" s="17">
        <v>0.32622533210186899</v>
      </c>
      <c r="BN11" s="17">
        <v>0.28984178108594599</v>
      </c>
      <c r="BO11" s="17">
        <v>0.32690738249434798</v>
      </c>
      <c r="BP11" s="17"/>
      <c r="BQ11" s="17">
        <v>0.44270860041454402</v>
      </c>
      <c r="BR11" s="17">
        <v>0.245075637257606</v>
      </c>
    </row>
    <row r="12" spans="2:70" ht="29" x14ac:dyDescent="0.35">
      <c r="B12" s="18" t="s">
        <v>435</v>
      </c>
      <c r="C12" s="17">
        <v>0.25353401831379302</v>
      </c>
      <c r="D12" s="17">
        <v>0.237921056665472</v>
      </c>
      <c r="E12" s="17">
        <v>0.26862197389560399</v>
      </c>
      <c r="F12" s="17"/>
      <c r="G12" s="17">
        <v>0.17029252491359201</v>
      </c>
      <c r="H12" s="17">
        <v>0.22796234206424901</v>
      </c>
      <c r="I12" s="17">
        <v>0.25052263914515799</v>
      </c>
      <c r="J12" s="17">
        <v>0.25249710393698499</v>
      </c>
      <c r="K12" s="17">
        <v>0.25465636554339399</v>
      </c>
      <c r="L12" s="17">
        <v>0.33230131372877197</v>
      </c>
      <c r="M12" s="17"/>
      <c r="N12" s="17">
        <v>0.37449156711356701</v>
      </c>
      <c r="O12" s="17">
        <v>0.24614295322618801</v>
      </c>
      <c r="P12" s="17">
        <v>0.19149417259753901</v>
      </c>
      <c r="Q12" s="17">
        <v>0.18847018870444099</v>
      </c>
      <c r="R12" s="17"/>
      <c r="S12" s="17">
        <v>0.32542892837673298</v>
      </c>
      <c r="T12" s="17">
        <v>0.26114882714649801</v>
      </c>
      <c r="U12" s="17">
        <v>0.22113102771488399</v>
      </c>
      <c r="V12" s="17">
        <v>0.27586859159065902</v>
      </c>
      <c r="W12" s="17">
        <v>0.207151158622085</v>
      </c>
      <c r="X12" s="17">
        <v>0.215020202419823</v>
      </c>
      <c r="Y12" s="17">
        <v>0.234356207392798</v>
      </c>
      <c r="Z12" s="17">
        <v>0.23972485533145199</v>
      </c>
      <c r="AA12" s="17">
        <v>0.236362703181075</v>
      </c>
      <c r="AB12" s="17">
        <v>0.27677793721211102</v>
      </c>
      <c r="AC12" s="17">
        <v>0.23092649797025999</v>
      </c>
      <c r="AD12" s="17">
        <v>0.22847069376280199</v>
      </c>
      <c r="AE12" s="17"/>
      <c r="AF12" s="17">
        <v>0.24066304455918899</v>
      </c>
      <c r="AG12" s="17">
        <v>0.30938941420754701</v>
      </c>
      <c r="AH12" s="17">
        <v>0.181499242707059</v>
      </c>
      <c r="AI12" s="17"/>
      <c r="AJ12" s="17">
        <v>0.28914585387487901</v>
      </c>
      <c r="AK12" s="17">
        <v>0.237106887185182</v>
      </c>
      <c r="AL12" s="17">
        <v>0.331696199936515</v>
      </c>
      <c r="AM12" s="17">
        <v>0.21439672010479999</v>
      </c>
      <c r="AN12" s="17">
        <v>0.17107185127000399</v>
      </c>
      <c r="AO12" s="17"/>
      <c r="AP12" s="17">
        <v>0.288454929227413</v>
      </c>
      <c r="AQ12" s="17">
        <v>0.25899488481486099</v>
      </c>
      <c r="AR12" s="17">
        <v>0.31183542161382499</v>
      </c>
      <c r="AS12" s="17"/>
      <c r="AT12" s="17">
        <v>0.165156735221762</v>
      </c>
      <c r="AU12" s="17">
        <v>0.20747462898270599</v>
      </c>
      <c r="AV12" s="17">
        <v>0.32722443375201898</v>
      </c>
      <c r="AW12" s="17">
        <v>0.391676701910188</v>
      </c>
      <c r="AX12" s="17">
        <v>0.37159112408903699</v>
      </c>
      <c r="AY12" s="17"/>
      <c r="AZ12" s="17">
        <v>0.18758192588587599</v>
      </c>
      <c r="BA12" s="17">
        <v>0.16709185353226699</v>
      </c>
      <c r="BB12" s="17">
        <v>0.202826927057391</v>
      </c>
      <c r="BC12" s="17">
        <v>0.19283641337531501</v>
      </c>
      <c r="BD12" s="17">
        <v>0.23345919127678499</v>
      </c>
      <c r="BE12" s="17">
        <v>0.230186821535493</v>
      </c>
      <c r="BF12" s="17">
        <v>0.24790730202289299</v>
      </c>
      <c r="BG12" s="17">
        <v>0.22580259878997599</v>
      </c>
      <c r="BH12" s="17">
        <v>0.25994923084000099</v>
      </c>
      <c r="BI12" s="17">
        <v>0.29556712628533299</v>
      </c>
      <c r="BJ12" s="17">
        <v>0.30015370729476198</v>
      </c>
      <c r="BK12" s="17">
        <v>0.32660847756442102</v>
      </c>
      <c r="BL12" s="17">
        <v>0.30159287892682701</v>
      </c>
      <c r="BM12" s="17">
        <v>0.26249064990108401</v>
      </c>
      <c r="BN12" s="17">
        <v>0.33686463664754401</v>
      </c>
      <c r="BO12" s="17">
        <v>0.45823913994286097</v>
      </c>
      <c r="BP12" s="17"/>
      <c r="BQ12" s="17">
        <v>0.69764751199333896</v>
      </c>
      <c r="BR12" s="17">
        <v>5.7009062127158602E-2</v>
      </c>
    </row>
    <row r="13" spans="2:70" ht="29" x14ac:dyDescent="0.35">
      <c r="B13" s="18" t="s">
        <v>436</v>
      </c>
      <c r="C13" s="17">
        <v>0.18692259307440701</v>
      </c>
      <c r="D13" s="17">
        <v>0.20314861582708801</v>
      </c>
      <c r="E13" s="17">
        <v>0.169864046226849</v>
      </c>
      <c r="F13" s="17"/>
      <c r="G13" s="17">
        <v>0.23128097480718099</v>
      </c>
      <c r="H13" s="17">
        <v>0.28877145821037598</v>
      </c>
      <c r="I13" s="17">
        <v>0.22481736056484</v>
      </c>
      <c r="J13" s="17">
        <v>0.17433001655137101</v>
      </c>
      <c r="K13" s="17">
        <v>0.114796445321524</v>
      </c>
      <c r="L13" s="17">
        <v>0.10221791931162701</v>
      </c>
      <c r="M13" s="17"/>
      <c r="N13" s="17">
        <v>0.20175435145432899</v>
      </c>
      <c r="O13" s="17">
        <v>0.17702419612324799</v>
      </c>
      <c r="P13" s="17">
        <v>0.19035439470913401</v>
      </c>
      <c r="Q13" s="17">
        <v>0.17870984462908601</v>
      </c>
      <c r="R13" s="17"/>
      <c r="S13" s="17">
        <v>0.240320661586712</v>
      </c>
      <c r="T13" s="17">
        <v>0.16903940009097901</v>
      </c>
      <c r="U13" s="17">
        <v>0.18199044584414401</v>
      </c>
      <c r="V13" s="17">
        <v>0.15678373795665099</v>
      </c>
      <c r="W13" s="17">
        <v>0.196493392017694</v>
      </c>
      <c r="X13" s="17">
        <v>0.18560645116161201</v>
      </c>
      <c r="Y13" s="17">
        <v>0.181411433603304</v>
      </c>
      <c r="Z13" s="17">
        <v>0.184436449577846</v>
      </c>
      <c r="AA13" s="17">
        <v>0.14304506590883401</v>
      </c>
      <c r="AB13" s="17">
        <v>0.21871028481850799</v>
      </c>
      <c r="AC13" s="17">
        <v>0.16888086881213701</v>
      </c>
      <c r="AD13" s="17">
        <v>0.21395688008540101</v>
      </c>
      <c r="AE13" s="17"/>
      <c r="AF13" s="17">
        <v>0.13764420936076499</v>
      </c>
      <c r="AG13" s="17">
        <v>0.19716347019681099</v>
      </c>
      <c r="AH13" s="17">
        <v>0.22794547291494899</v>
      </c>
      <c r="AI13" s="17"/>
      <c r="AJ13" s="17">
        <v>0.13595740338385001</v>
      </c>
      <c r="AK13" s="17">
        <v>0.22469365684446399</v>
      </c>
      <c r="AL13" s="17">
        <v>0.16944047618308</v>
      </c>
      <c r="AM13" s="17">
        <v>0.133642749796588</v>
      </c>
      <c r="AN13" s="17">
        <v>0.20067713368397599</v>
      </c>
      <c r="AO13" s="17"/>
      <c r="AP13" s="17">
        <v>0.158103194668857</v>
      </c>
      <c r="AQ13" s="17">
        <v>0.21466578236669601</v>
      </c>
      <c r="AR13" s="17">
        <v>0.21189059461368601</v>
      </c>
      <c r="AS13" s="17"/>
      <c r="AT13" s="17">
        <v>0.12978445025120799</v>
      </c>
      <c r="AU13" s="17">
        <v>0.18780788974892201</v>
      </c>
      <c r="AV13" s="17">
        <v>0.219885306523669</v>
      </c>
      <c r="AW13" s="17">
        <v>0.26812172323696798</v>
      </c>
      <c r="AX13" s="17">
        <v>0.299924906734509</v>
      </c>
      <c r="AY13" s="17"/>
      <c r="AZ13" s="17">
        <v>0.30906617114381202</v>
      </c>
      <c r="BA13" s="17">
        <v>0.202164389149951</v>
      </c>
      <c r="BB13" s="17">
        <v>0.15719279359356</v>
      </c>
      <c r="BC13" s="17">
        <v>0.153850604019236</v>
      </c>
      <c r="BD13" s="17">
        <v>0.21085385506679</v>
      </c>
      <c r="BE13" s="17">
        <v>0.15430525466973</v>
      </c>
      <c r="BF13" s="17">
        <v>0.21988901267903699</v>
      </c>
      <c r="BG13" s="17">
        <v>0.18853713262801</v>
      </c>
      <c r="BH13" s="17">
        <v>0.16425510012511799</v>
      </c>
      <c r="BI13" s="17">
        <v>0.225200940157466</v>
      </c>
      <c r="BJ13" s="17">
        <v>0.18492029038955399</v>
      </c>
      <c r="BK13" s="17">
        <v>0.24653375071214201</v>
      </c>
      <c r="BL13" s="17">
        <v>0.17995012814346301</v>
      </c>
      <c r="BM13" s="17">
        <v>0.19764520692405599</v>
      </c>
      <c r="BN13" s="17">
        <v>0.18212352556713399</v>
      </c>
      <c r="BO13" s="17">
        <v>0.19360150642376101</v>
      </c>
      <c r="BP13" s="17"/>
      <c r="BQ13" s="17">
        <v>0.28210927258623197</v>
      </c>
      <c r="BR13" s="17">
        <v>0.14416623847287199</v>
      </c>
    </row>
    <row r="14" spans="2:70" x14ac:dyDescent="0.35">
      <c r="B14" s="18" t="s">
        <v>437</v>
      </c>
      <c r="C14" s="17">
        <v>0.159820068221567</v>
      </c>
      <c r="D14" s="17">
        <v>0.16939850748859001</v>
      </c>
      <c r="E14" s="17">
        <v>0.15030540024571001</v>
      </c>
      <c r="F14" s="17"/>
      <c r="G14" s="17">
        <v>0.32589397761935102</v>
      </c>
      <c r="H14" s="17">
        <v>0.27269292698307801</v>
      </c>
      <c r="I14" s="17">
        <v>0.19160474270672501</v>
      </c>
      <c r="J14" s="17">
        <v>0.102598384187335</v>
      </c>
      <c r="K14" s="17">
        <v>5.5130127402717902E-2</v>
      </c>
      <c r="L14" s="17">
        <v>4.8425564449896798E-2</v>
      </c>
      <c r="M14" s="17"/>
      <c r="N14" s="17">
        <v>0.14522261227349201</v>
      </c>
      <c r="O14" s="17">
        <v>0.15403853331376899</v>
      </c>
      <c r="P14" s="17">
        <v>0.17210518088976601</v>
      </c>
      <c r="Q14" s="17">
        <v>0.169955000774239</v>
      </c>
      <c r="R14" s="17"/>
      <c r="S14" s="17">
        <v>0.234409316073904</v>
      </c>
      <c r="T14" s="17">
        <v>0.14269673165008601</v>
      </c>
      <c r="U14" s="17">
        <v>0.13737644085351999</v>
      </c>
      <c r="V14" s="17">
        <v>0.123892772182193</v>
      </c>
      <c r="W14" s="17">
        <v>0.146450470815115</v>
      </c>
      <c r="X14" s="17">
        <v>0.15711590238237799</v>
      </c>
      <c r="Y14" s="17">
        <v>0.151202891412101</v>
      </c>
      <c r="Z14" s="17">
        <v>0.151647185505868</v>
      </c>
      <c r="AA14" s="17">
        <v>0.15911457900374901</v>
      </c>
      <c r="AB14" s="17">
        <v>0.14376870778242501</v>
      </c>
      <c r="AC14" s="17">
        <v>0.165989391378076</v>
      </c>
      <c r="AD14" s="17">
        <v>0.16705768311270899</v>
      </c>
      <c r="AE14" s="17"/>
      <c r="AF14" s="17">
        <v>0.11565563218618</v>
      </c>
      <c r="AG14" s="17">
        <v>0.15800699979496</v>
      </c>
      <c r="AH14" s="17">
        <v>0.17070734510493801</v>
      </c>
      <c r="AI14" s="17"/>
      <c r="AJ14" s="17">
        <v>0.104640085172854</v>
      </c>
      <c r="AK14" s="17">
        <v>0.20768916158769399</v>
      </c>
      <c r="AL14" s="17">
        <v>0.11601226859550701</v>
      </c>
      <c r="AM14" s="17">
        <v>0.302828060044945</v>
      </c>
      <c r="AN14" s="17">
        <v>0.180627672918548</v>
      </c>
      <c r="AO14" s="17"/>
      <c r="AP14" s="17">
        <v>0.13325669746695401</v>
      </c>
      <c r="AQ14" s="17">
        <v>0.20001531359692301</v>
      </c>
      <c r="AR14" s="17">
        <v>0.171911474915137</v>
      </c>
      <c r="AS14" s="17"/>
      <c r="AT14" s="17">
        <v>0.106709149178753</v>
      </c>
      <c r="AU14" s="17">
        <v>0.174236309219435</v>
      </c>
      <c r="AV14" s="17">
        <v>0.191299197510928</v>
      </c>
      <c r="AW14" s="17">
        <v>0.21228026251311</v>
      </c>
      <c r="AX14" s="17">
        <v>0.30833763486118598</v>
      </c>
      <c r="AY14" s="17"/>
      <c r="AZ14" s="17">
        <v>0.20403558166177399</v>
      </c>
      <c r="BA14" s="17">
        <v>0.13276680469264601</v>
      </c>
      <c r="BB14" s="17">
        <v>0.13415761953581101</v>
      </c>
      <c r="BC14" s="17">
        <v>0.173119194232906</v>
      </c>
      <c r="BD14" s="17">
        <v>0.196394074697055</v>
      </c>
      <c r="BE14" s="17">
        <v>0.17456951754533401</v>
      </c>
      <c r="BF14" s="17">
        <v>0.17396642015619601</v>
      </c>
      <c r="BG14" s="17">
        <v>0.12578247612996099</v>
      </c>
      <c r="BH14" s="17">
        <v>0.163613209029285</v>
      </c>
      <c r="BI14" s="17">
        <v>0.14567915769301201</v>
      </c>
      <c r="BJ14" s="17">
        <v>0.155463606321468</v>
      </c>
      <c r="BK14" s="17">
        <v>0.171977139680563</v>
      </c>
      <c r="BL14" s="17">
        <v>0.17011457039587599</v>
      </c>
      <c r="BM14" s="17">
        <v>0.13341961538650199</v>
      </c>
      <c r="BN14" s="17">
        <v>0.11416109206882501</v>
      </c>
      <c r="BO14" s="17">
        <v>0.170381051982717</v>
      </c>
      <c r="BP14" s="17"/>
      <c r="BQ14" s="17">
        <v>0.21821824361115799</v>
      </c>
      <c r="BR14" s="17">
        <v>0.13043764118725801</v>
      </c>
    </row>
    <row r="15" spans="2:70" x14ac:dyDescent="0.35">
      <c r="B15" s="18" t="s">
        <v>129</v>
      </c>
      <c r="C15" s="17">
        <v>0.13040572929424701</v>
      </c>
      <c r="D15" s="17">
        <v>0.126596063079563</v>
      </c>
      <c r="E15" s="17">
        <v>0.13407582710322999</v>
      </c>
      <c r="F15" s="17"/>
      <c r="G15" s="17">
        <v>0.13377191475315001</v>
      </c>
      <c r="H15" s="17">
        <v>0.13317713532922301</v>
      </c>
      <c r="I15" s="17">
        <v>0.148514207907011</v>
      </c>
      <c r="J15" s="17">
        <v>0.13041920786682501</v>
      </c>
      <c r="K15" s="17">
        <v>0.14261094869447399</v>
      </c>
      <c r="L15" s="17">
        <v>0.102928127044802</v>
      </c>
      <c r="M15" s="17"/>
      <c r="N15" s="17">
        <v>8.2370119504094994E-2</v>
      </c>
      <c r="O15" s="17">
        <v>0.12552180760253101</v>
      </c>
      <c r="P15" s="17">
        <v>0.14871531206868599</v>
      </c>
      <c r="Q15" s="17">
        <v>0.16896149672661201</v>
      </c>
      <c r="R15" s="17"/>
      <c r="S15" s="17">
        <v>9.0748637746139907E-2</v>
      </c>
      <c r="T15" s="17">
        <v>0.118662521821468</v>
      </c>
      <c r="U15" s="17">
        <v>0.125560591787611</v>
      </c>
      <c r="V15" s="17">
        <v>0.15169968894267299</v>
      </c>
      <c r="W15" s="17">
        <v>0.14969323667468401</v>
      </c>
      <c r="X15" s="17">
        <v>0.16432310470678699</v>
      </c>
      <c r="Y15" s="17">
        <v>0.152040097458154</v>
      </c>
      <c r="Z15" s="17">
        <v>0.16937136640358499</v>
      </c>
      <c r="AA15" s="17">
        <v>0.118971724093064</v>
      </c>
      <c r="AB15" s="17">
        <v>0.11878100522585899</v>
      </c>
      <c r="AC15" s="17">
        <v>0.118966630844368</v>
      </c>
      <c r="AD15" s="17">
        <v>0.155220025181698</v>
      </c>
      <c r="AE15" s="17"/>
      <c r="AF15" s="17">
        <v>0.12846893958092301</v>
      </c>
      <c r="AG15" s="17">
        <v>0.10938470436296199</v>
      </c>
      <c r="AH15" s="17">
        <v>0.18807677456963401</v>
      </c>
      <c r="AI15" s="17"/>
      <c r="AJ15" s="17">
        <v>0.11521542224874901</v>
      </c>
      <c r="AK15" s="17">
        <v>0.129005194728322</v>
      </c>
      <c r="AL15" s="17">
        <v>7.5462668973505606E-2</v>
      </c>
      <c r="AM15" s="17">
        <v>0.16399290100340599</v>
      </c>
      <c r="AN15" s="17">
        <v>0.19869646608882599</v>
      </c>
      <c r="AO15" s="17"/>
      <c r="AP15" s="17">
        <v>0.113332353827494</v>
      </c>
      <c r="AQ15" s="17">
        <v>0.11100390135600099</v>
      </c>
      <c r="AR15" s="17">
        <v>7.9084504302950803E-2</v>
      </c>
      <c r="AS15" s="17"/>
      <c r="AT15" s="17">
        <v>0.17937325027384199</v>
      </c>
      <c r="AU15" s="17">
        <v>0.135218488625065</v>
      </c>
      <c r="AV15" s="17">
        <v>0.102503240514025</v>
      </c>
      <c r="AW15" s="17">
        <v>7.9644889956852094E-2</v>
      </c>
      <c r="AX15" s="17">
        <v>6.7358776143621096E-2</v>
      </c>
      <c r="AY15" s="17"/>
      <c r="AZ15" s="17">
        <v>0.17163183126193099</v>
      </c>
      <c r="BA15" s="17">
        <v>0.154847293661487</v>
      </c>
      <c r="BB15" s="17">
        <v>0.14991591662828299</v>
      </c>
      <c r="BC15" s="17">
        <v>0.124993201715937</v>
      </c>
      <c r="BD15" s="17">
        <v>0.14655062583287001</v>
      </c>
      <c r="BE15" s="17">
        <v>0.15006574029227199</v>
      </c>
      <c r="BF15" s="17">
        <v>8.9521154663868605E-2</v>
      </c>
      <c r="BG15" s="17">
        <v>9.8395861401169904E-2</v>
      </c>
      <c r="BH15" s="17">
        <v>0.14134511156167101</v>
      </c>
      <c r="BI15" s="17">
        <v>0.120077679682961</v>
      </c>
      <c r="BJ15" s="17">
        <v>0.12853118433827601</v>
      </c>
      <c r="BK15" s="17">
        <v>0.120391663461863</v>
      </c>
      <c r="BL15" s="17">
        <v>7.5727007741265104E-2</v>
      </c>
      <c r="BM15" s="17">
        <v>0.16972714917506199</v>
      </c>
      <c r="BN15" s="17">
        <v>0.10740903760587101</v>
      </c>
      <c r="BO15" s="17">
        <v>0.10106027910301101</v>
      </c>
      <c r="BP15" s="17"/>
      <c r="BQ15" s="17">
        <v>1.4887474639033E-2</v>
      </c>
      <c r="BR15" s="17">
        <v>0.180654318198293</v>
      </c>
    </row>
    <row r="16" spans="2:70" ht="29" x14ac:dyDescent="0.35">
      <c r="B16" s="18" t="s">
        <v>438</v>
      </c>
      <c r="C16" s="17">
        <v>0.12298811383585299</v>
      </c>
      <c r="D16" s="17">
        <v>0.13480971559853899</v>
      </c>
      <c r="E16" s="17">
        <v>0.110935121252562</v>
      </c>
      <c r="F16" s="17"/>
      <c r="G16" s="17">
        <v>0.14793332423511099</v>
      </c>
      <c r="H16" s="17">
        <v>0.194481538686926</v>
      </c>
      <c r="I16" s="17">
        <v>0.15995144553162199</v>
      </c>
      <c r="J16" s="17">
        <v>0.11344606447868601</v>
      </c>
      <c r="K16" s="17">
        <v>5.6582890788316201E-2</v>
      </c>
      <c r="L16" s="17">
        <v>7.0329482798581602E-2</v>
      </c>
      <c r="M16" s="17"/>
      <c r="N16" s="17">
        <v>0.15530876566882101</v>
      </c>
      <c r="O16" s="17">
        <v>0.11499756129946</v>
      </c>
      <c r="P16" s="17">
        <v>0.125463655375186</v>
      </c>
      <c r="Q16" s="17">
        <v>9.4771132169251704E-2</v>
      </c>
      <c r="R16" s="17"/>
      <c r="S16" s="17">
        <v>0.18219794495139599</v>
      </c>
      <c r="T16" s="17">
        <v>0.108183010725127</v>
      </c>
      <c r="U16" s="17">
        <v>0.107530957538209</v>
      </c>
      <c r="V16" s="17">
        <v>0.12665428055036099</v>
      </c>
      <c r="W16" s="17">
        <v>0.10310403541659501</v>
      </c>
      <c r="X16" s="17">
        <v>0.12113579095700799</v>
      </c>
      <c r="Y16" s="17">
        <v>0.12246380533422201</v>
      </c>
      <c r="Z16" s="17">
        <v>8.1524496688761605E-2</v>
      </c>
      <c r="AA16" s="17">
        <v>0.109326677250198</v>
      </c>
      <c r="AB16" s="17">
        <v>0.110354338111748</v>
      </c>
      <c r="AC16" s="17">
        <v>0.15048239620239101</v>
      </c>
      <c r="AD16" s="17">
        <v>9.1409135566328903E-2</v>
      </c>
      <c r="AE16" s="17"/>
      <c r="AF16" s="17">
        <v>0.101486117795206</v>
      </c>
      <c r="AG16" s="17">
        <v>0.13621580571314601</v>
      </c>
      <c r="AH16" s="17">
        <v>0.119925350455067</v>
      </c>
      <c r="AI16" s="17"/>
      <c r="AJ16" s="17">
        <v>9.7970047978115801E-2</v>
      </c>
      <c r="AK16" s="17">
        <v>0.15632928521710199</v>
      </c>
      <c r="AL16" s="17">
        <v>0.13464055476537601</v>
      </c>
      <c r="AM16" s="17">
        <v>0.118343610494375</v>
      </c>
      <c r="AN16" s="17">
        <v>8.7660707297204501E-2</v>
      </c>
      <c r="AO16" s="17"/>
      <c r="AP16" s="17">
        <v>0.104547366872246</v>
      </c>
      <c r="AQ16" s="17">
        <v>0.14006918343040101</v>
      </c>
      <c r="AR16" s="17">
        <v>0.18733229275006799</v>
      </c>
      <c r="AS16" s="17"/>
      <c r="AT16" s="17">
        <v>6.5930225343541496E-2</v>
      </c>
      <c r="AU16" s="17">
        <v>0.12535320704409</v>
      </c>
      <c r="AV16" s="17">
        <v>0.153297011513989</v>
      </c>
      <c r="AW16" s="17">
        <v>0.18189654462613</v>
      </c>
      <c r="AX16" s="17">
        <v>0.239585859936495</v>
      </c>
      <c r="AY16" s="17"/>
      <c r="AZ16" s="17">
        <v>0.210870754910057</v>
      </c>
      <c r="BA16" s="17">
        <v>8.0362759554420002E-2</v>
      </c>
      <c r="BB16" s="17">
        <v>0.110835164248791</v>
      </c>
      <c r="BC16" s="17">
        <v>7.3980216334459295E-2</v>
      </c>
      <c r="BD16" s="17">
        <v>0.14591968970904801</v>
      </c>
      <c r="BE16" s="17">
        <v>9.8094831535711802E-2</v>
      </c>
      <c r="BF16" s="17">
        <v>0.115405544382067</v>
      </c>
      <c r="BG16" s="17">
        <v>0.131641621613176</v>
      </c>
      <c r="BH16" s="17">
        <v>0.13663464104505499</v>
      </c>
      <c r="BI16" s="17">
        <v>0.17531574171637601</v>
      </c>
      <c r="BJ16" s="17">
        <v>0.115233499068138</v>
      </c>
      <c r="BK16" s="17">
        <v>0.179689979023126</v>
      </c>
      <c r="BL16" s="17">
        <v>0.165981430402804</v>
      </c>
      <c r="BM16" s="17">
        <v>0.119199264406625</v>
      </c>
      <c r="BN16" s="17">
        <v>0.10379923918669499</v>
      </c>
      <c r="BO16" s="17">
        <v>0.19212312833642001</v>
      </c>
      <c r="BP16" s="17"/>
      <c r="BQ16" s="17">
        <v>0.240822959935868</v>
      </c>
      <c r="BR16" s="17">
        <v>7.0518965604364298E-2</v>
      </c>
    </row>
    <row r="17" spans="2:70" x14ac:dyDescent="0.35">
      <c r="B17" s="18" t="s">
        <v>439</v>
      </c>
      <c r="C17" s="17">
        <v>9.80001622670824E-2</v>
      </c>
      <c r="D17" s="17">
        <v>9.7268346449762094E-2</v>
      </c>
      <c r="E17" s="17">
        <v>9.8199215216253799E-2</v>
      </c>
      <c r="F17" s="17"/>
      <c r="G17" s="17">
        <v>0.12497750085211901</v>
      </c>
      <c r="H17" s="17">
        <v>0.115721991145221</v>
      </c>
      <c r="I17" s="17">
        <v>8.9428657147034102E-2</v>
      </c>
      <c r="J17" s="17">
        <v>9.5483603607510598E-2</v>
      </c>
      <c r="K17" s="17">
        <v>5.7339731836523501E-2</v>
      </c>
      <c r="L17" s="17">
        <v>0.101930712777777</v>
      </c>
      <c r="M17" s="17"/>
      <c r="N17" s="17">
        <v>0.138148401122071</v>
      </c>
      <c r="O17" s="17">
        <v>9.6894465596811905E-2</v>
      </c>
      <c r="P17" s="17">
        <v>8.5788215877901905E-2</v>
      </c>
      <c r="Q17" s="17">
        <v>6.6900915361198299E-2</v>
      </c>
      <c r="R17" s="17"/>
      <c r="S17" s="17">
        <v>0.149584076195589</v>
      </c>
      <c r="T17" s="17">
        <v>8.4504956705892101E-2</v>
      </c>
      <c r="U17" s="17">
        <v>8.9890251664583504E-2</v>
      </c>
      <c r="V17" s="17">
        <v>7.9713882105474601E-2</v>
      </c>
      <c r="W17" s="17">
        <v>7.9430680108742005E-2</v>
      </c>
      <c r="X17" s="17">
        <v>9.0726917042392399E-2</v>
      </c>
      <c r="Y17" s="17">
        <v>6.86664651074365E-2</v>
      </c>
      <c r="Z17" s="17">
        <v>9.6302365927129902E-2</v>
      </c>
      <c r="AA17" s="17">
        <v>8.1891169440618305E-2</v>
      </c>
      <c r="AB17" s="17">
        <v>0.13294561877960301</v>
      </c>
      <c r="AC17" s="17">
        <v>8.12585849845157E-2</v>
      </c>
      <c r="AD17" s="17">
        <v>0.120056904601905</v>
      </c>
      <c r="AE17" s="17"/>
      <c r="AF17" s="17">
        <v>7.5844504392816606E-2</v>
      </c>
      <c r="AG17" s="17">
        <v>0.124305700185439</v>
      </c>
      <c r="AH17" s="17">
        <v>7.0106888620205199E-2</v>
      </c>
      <c r="AI17" s="17"/>
      <c r="AJ17" s="17">
        <v>9.6114610772173995E-2</v>
      </c>
      <c r="AK17" s="17">
        <v>9.9373740624180695E-2</v>
      </c>
      <c r="AL17" s="17">
        <v>0.136397021087106</v>
      </c>
      <c r="AM17" s="17">
        <v>0.18977650813389499</v>
      </c>
      <c r="AN17" s="17">
        <v>6.0987579777684299E-2</v>
      </c>
      <c r="AO17" s="17"/>
      <c r="AP17" s="17">
        <v>9.5054418733151305E-2</v>
      </c>
      <c r="AQ17" s="17">
        <v>0.107615986957114</v>
      </c>
      <c r="AR17" s="17">
        <v>0.16908054719410601</v>
      </c>
      <c r="AS17" s="17"/>
      <c r="AT17" s="17">
        <v>5.42517276700068E-2</v>
      </c>
      <c r="AU17" s="17">
        <v>7.8107169061382806E-2</v>
      </c>
      <c r="AV17" s="17">
        <v>0.136542601344389</v>
      </c>
      <c r="AW17" s="17">
        <v>0.15280994190563699</v>
      </c>
      <c r="AX17" s="17">
        <v>0.26558549256494401</v>
      </c>
      <c r="AY17" s="17"/>
      <c r="AZ17" s="17">
        <v>0.17264122281560201</v>
      </c>
      <c r="BA17" s="17">
        <v>8.7982928889583201E-2</v>
      </c>
      <c r="BB17" s="17">
        <v>6.24703523586084E-2</v>
      </c>
      <c r="BC17" s="17">
        <v>9.5153958359089005E-2</v>
      </c>
      <c r="BD17" s="17">
        <v>0.103718566577212</v>
      </c>
      <c r="BE17" s="17">
        <v>7.2823589828524896E-2</v>
      </c>
      <c r="BF17" s="17">
        <v>8.4067730575847294E-2</v>
      </c>
      <c r="BG17" s="17">
        <v>0.11800200312713501</v>
      </c>
      <c r="BH17" s="17">
        <v>0.11305726137346001</v>
      </c>
      <c r="BI17" s="17">
        <v>0.101872447671657</v>
      </c>
      <c r="BJ17" s="17">
        <v>0.103266117440055</v>
      </c>
      <c r="BK17" s="17">
        <v>0.13659660384601899</v>
      </c>
      <c r="BL17" s="17">
        <v>7.9809066381319099E-2</v>
      </c>
      <c r="BM17" s="17">
        <v>0.108715778688313</v>
      </c>
      <c r="BN17" s="17">
        <v>0.132773270992393</v>
      </c>
      <c r="BO17" s="17">
        <v>0.186463987859007</v>
      </c>
      <c r="BP17" s="17"/>
      <c r="BQ17" s="17">
        <v>0.217423445472438</v>
      </c>
      <c r="BR17" s="17">
        <v>4.3836590549129299E-2</v>
      </c>
    </row>
    <row r="18" spans="2:70" x14ac:dyDescent="0.35">
      <c r="B18" s="18" t="s">
        <v>440</v>
      </c>
      <c r="C18" s="17">
        <v>6.7101532336399206E-2</v>
      </c>
      <c r="D18" s="17">
        <v>9.8146284906414999E-2</v>
      </c>
      <c r="E18" s="17">
        <v>3.7236953580957202E-2</v>
      </c>
      <c r="F18" s="17"/>
      <c r="G18" s="17">
        <v>0.14916115698504001</v>
      </c>
      <c r="H18" s="17">
        <v>0.121626334776695</v>
      </c>
      <c r="I18" s="17">
        <v>8.2625687041817997E-2</v>
      </c>
      <c r="J18" s="17">
        <v>4.0547638574307501E-2</v>
      </c>
      <c r="K18" s="17">
        <v>2.3859184010931501E-2</v>
      </c>
      <c r="L18" s="17">
        <v>6.1298392208389597E-3</v>
      </c>
      <c r="M18" s="17"/>
      <c r="N18" s="17">
        <v>6.0062950350988902E-2</v>
      </c>
      <c r="O18" s="17">
        <v>5.5659296912129202E-2</v>
      </c>
      <c r="P18" s="17">
        <v>8.8804828749032005E-2</v>
      </c>
      <c r="Q18" s="17">
        <v>6.7061623255340305E-2</v>
      </c>
      <c r="R18" s="17"/>
      <c r="S18" s="17">
        <v>8.8416092289402698E-2</v>
      </c>
      <c r="T18" s="17">
        <v>6.2483667531555799E-2</v>
      </c>
      <c r="U18" s="17">
        <v>5.2933041615002001E-2</v>
      </c>
      <c r="V18" s="17">
        <v>4.8135051791154598E-2</v>
      </c>
      <c r="W18" s="17">
        <v>4.9636884158811199E-2</v>
      </c>
      <c r="X18" s="17">
        <v>6.81305746652935E-2</v>
      </c>
      <c r="Y18" s="17">
        <v>7.2786921372212293E-2</v>
      </c>
      <c r="Z18" s="17">
        <v>6.1585390346330003E-2</v>
      </c>
      <c r="AA18" s="17">
        <v>6.6412007801233394E-2</v>
      </c>
      <c r="AB18" s="17">
        <v>6.9938508789757395E-2</v>
      </c>
      <c r="AC18" s="17">
        <v>8.0581143530348995E-2</v>
      </c>
      <c r="AD18" s="17">
        <v>8.36979485665474E-2</v>
      </c>
      <c r="AE18" s="17"/>
      <c r="AF18" s="17">
        <v>4.7053383117628501E-2</v>
      </c>
      <c r="AG18" s="17">
        <v>7.0836111908921806E-2</v>
      </c>
      <c r="AH18" s="17">
        <v>8.05241622206114E-2</v>
      </c>
      <c r="AI18" s="17"/>
      <c r="AJ18" s="17">
        <v>4.1811243560118699E-2</v>
      </c>
      <c r="AK18" s="17">
        <v>8.8998861524992604E-2</v>
      </c>
      <c r="AL18" s="17">
        <v>4.9956834804946601E-2</v>
      </c>
      <c r="AM18" s="17">
        <v>8.5433384357362599E-2</v>
      </c>
      <c r="AN18" s="17">
        <v>6.4751627963269706E-2</v>
      </c>
      <c r="AO18" s="17"/>
      <c r="AP18" s="17">
        <v>4.9392830896001397E-2</v>
      </c>
      <c r="AQ18" s="17">
        <v>8.0905708799144604E-2</v>
      </c>
      <c r="AR18" s="17">
        <v>9.7238557834667005E-2</v>
      </c>
      <c r="AS18" s="17"/>
      <c r="AT18" s="17">
        <v>4.52066129006524E-2</v>
      </c>
      <c r="AU18" s="17">
        <v>9.3973357654807202E-2</v>
      </c>
      <c r="AV18" s="17">
        <v>7.3308417291218994E-2</v>
      </c>
      <c r="AW18" s="17">
        <v>6.9697632919904703E-2</v>
      </c>
      <c r="AX18" s="17">
        <v>0.129909397537014</v>
      </c>
      <c r="AY18" s="17"/>
      <c r="AZ18" s="17">
        <v>5.8739105946203699E-2</v>
      </c>
      <c r="BA18" s="17">
        <v>8.2644923055594802E-2</v>
      </c>
      <c r="BB18" s="17">
        <v>5.5230589681866102E-2</v>
      </c>
      <c r="BC18" s="17">
        <v>6.6949212319029297E-2</v>
      </c>
      <c r="BD18" s="17">
        <v>0.110039732734779</v>
      </c>
      <c r="BE18" s="17">
        <v>5.2899442192126299E-2</v>
      </c>
      <c r="BF18" s="17">
        <v>8.5571515113262095E-2</v>
      </c>
      <c r="BG18" s="17">
        <v>4.9366959687236402E-2</v>
      </c>
      <c r="BH18" s="17">
        <v>4.0033643038321597E-2</v>
      </c>
      <c r="BI18" s="17">
        <v>8.6044329861173302E-2</v>
      </c>
      <c r="BJ18" s="17">
        <v>6.1608813421890403E-2</v>
      </c>
      <c r="BK18" s="17">
        <v>7.3091837730796694E-2</v>
      </c>
      <c r="BL18" s="17">
        <v>6.6918532405994505E-2</v>
      </c>
      <c r="BM18" s="17">
        <v>3.8968644774528098E-2</v>
      </c>
      <c r="BN18" s="17">
        <v>4.0004846246739598E-2</v>
      </c>
      <c r="BO18" s="17">
        <v>9.2656188558665101E-2</v>
      </c>
      <c r="BP18" s="17"/>
      <c r="BQ18" s="17">
        <v>9.1447293339260105E-2</v>
      </c>
      <c r="BR18" s="17">
        <v>5.5014170282583097E-2</v>
      </c>
    </row>
    <row r="19" spans="2:70" x14ac:dyDescent="0.35">
      <c r="B19" s="18" t="s">
        <v>441</v>
      </c>
      <c r="C19" s="17">
        <v>6.4875827313240403E-2</v>
      </c>
      <c r="D19" s="17">
        <v>6.6190099741237199E-2</v>
      </c>
      <c r="E19" s="17">
        <v>6.4010054271925604E-2</v>
      </c>
      <c r="F19" s="17"/>
      <c r="G19" s="17">
        <v>8.5609333614964603E-2</v>
      </c>
      <c r="H19" s="17">
        <v>0.103537372785987</v>
      </c>
      <c r="I19" s="17">
        <v>8.2555396089656494E-2</v>
      </c>
      <c r="J19" s="17">
        <v>5.6086265950868602E-2</v>
      </c>
      <c r="K19" s="17">
        <v>2.6772931437912199E-2</v>
      </c>
      <c r="L19" s="17">
        <v>3.7900856686338497E-2</v>
      </c>
      <c r="M19" s="17"/>
      <c r="N19" s="17">
        <v>8.8149969873489498E-2</v>
      </c>
      <c r="O19" s="17">
        <v>6.7699400769833398E-2</v>
      </c>
      <c r="P19" s="17">
        <v>5.3186373080166598E-2</v>
      </c>
      <c r="Q19" s="17">
        <v>4.6902935309387203E-2</v>
      </c>
      <c r="R19" s="17"/>
      <c r="S19" s="17">
        <v>0.117076718118856</v>
      </c>
      <c r="T19" s="17">
        <v>6.8030414175679399E-2</v>
      </c>
      <c r="U19" s="17">
        <v>3.7105209154041703E-2</v>
      </c>
      <c r="V19" s="17">
        <v>5.3876605132732298E-2</v>
      </c>
      <c r="W19" s="17">
        <v>6.6306088484228795E-2</v>
      </c>
      <c r="X19" s="17">
        <v>5.3357776063312198E-2</v>
      </c>
      <c r="Y19" s="17">
        <v>5.1263306452420603E-2</v>
      </c>
      <c r="Z19" s="17">
        <v>6.0727960769253499E-2</v>
      </c>
      <c r="AA19" s="17">
        <v>6.8304047365952497E-2</v>
      </c>
      <c r="AB19" s="17">
        <v>4.7754032296094699E-2</v>
      </c>
      <c r="AC19" s="17">
        <v>5.7523268506016502E-2</v>
      </c>
      <c r="AD19" s="17">
        <v>3.8548836490000397E-2</v>
      </c>
      <c r="AE19" s="17"/>
      <c r="AF19" s="17">
        <v>5.6538571919792002E-2</v>
      </c>
      <c r="AG19" s="17">
        <v>8.1345209022160997E-2</v>
      </c>
      <c r="AH19" s="17">
        <v>5.8727841384965999E-2</v>
      </c>
      <c r="AI19" s="17"/>
      <c r="AJ19" s="17">
        <v>5.8695698735204103E-2</v>
      </c>
      <c r="AK19" s="17">
        <v>9.6557129430192998E-2</v>
      </c>
      <c r="AL19" s="17">
        <v>7.4709128120233295E-2</v>
      </c>
      <c r="AM19" s="17">
        <v>3.6665629889181303E-2</v>
      </c>
      <c r="AN19" s="17">
        <v>2.6516889437220401E-2</v>
      </c>
      <c r="AO19" s="17"/>
      <c r="AP19" s="17">
        <v>7.1081396424986204E-2</v>
      </c>
      <c r="AQ19" s="17">
        <v>8.6331194294727603E-2</v>
      </c>
      <c r="AR19" s="17">
        <v>0.10011348950401899</v>
      </c>
      <c r="AS19" s="17"/>
      <c r="AT19" s="17">
        <v>3.82255514511982E-2</v>
      </c>
      <c r="AU19" s="17">
        <v>5.0187572220419099E-2</v>
      </c>
      <c r="AV19" s="17">
        <v>8.6032067851951E-2</v>
      </c>
      <c r="AW19" s="17">
        <v>0.115317688784167</v>
      </c>
      <c r="AX19" s="17">
        <v>0.20803574432324701</v>
      </c>
      <c r="AY19" s="17"/>
      <c r="AZ19" s="17">
        <v>0.115840606279192</v>
      </c>
      <c r="BA19" s="17">
        <v>5.2262496402898997E-2</v>
      </c>
      <c r="BB19" s="17">
        <v>3.8616430065312797E-2</v>
      </c>
      <c r="BC19" s="17">
        <v>6.8235372931242405E-2</v>
      </c>
      <c r="BD19" s="17">
        <v>6.9207222343916797E-2</v>
      </c>
      <c r="BE19" s="17">
        <v>5.8541013708598599E-2</v>
      </c>
      <c r="BF19" s="17">
        <v>6.20334217993928E-2</v>
      </c>
      <c r="BG19" s="17">
        <v>7.0603876616339101E-2</v>
      </c>
      <c r="BH19" s="17">
        <v>6.3059626369857902E-2</v>
      </c>
      <c r="BI19" s="17">
        <v>6.7951815697327306E-2</v>
      </c>
      <c r="BJ19" s="17">
        <v>5.87468811076199E-2</v>
      </c>
      <c r="BK19" s="17">
        <v>5.7873842112921299E-2</v>
      </c>
      <c r="BL19" s="17">
        <v>7.6826800170079507E-2</v>
      </c>
      <c r="BM19" s="17">
        <v>4.7109908171549503E-2</v>
      </c>
      <c r="BN19" s="17">
        <v>0.11541294871806999</v>
      </c>
      <c r="BO19" s="17">
        <v>0.15051507576743101</v>
      </c>
      <c r="BP19" s="17"/>
      <c r="BQ19" s="17">
        <v>0.15194604468547299</v>
      </c>
      <c r="BR19" s="17">
        <v>2.4369602945162699E-2</v>
      </c>
    </row>
    <row r="20" spans="2:70" x14ac:dyDescent="0.35">
      <c r="B20" s="18" t="s">
        <v>267</v>
      </c>
      <c r="C20" s="19">
        <v>2.8876666562826E-2</v>
      </c>
      <c r="D20" s="19">
        <v>3.2565899849855799E-2</v>
      </c>
      <c r="E20" s="19">
        <v>2.4905360926778499E-2</v>
      </c>
      <c r="F20" s="19"/>
      <c r="G20" s="19">
        <v>1.4083875087531599E-2</v>
      </c>
      <c r="H20" s="19">
        <v>6.6985481387417996E-3</v>
      </c>
      <c r="I20" s="19">
        <v>2.0574501287576499E-2</v>
      </c>
      <c r="J20" s="19">
        <v>1.91201097804484E-2</v>
      </c>
      <c r="K20" s="19">
        <v>5.2794743550851099E-2</v>
      </c>
      <c r="L20" s="19">
        <v>5.5497432960873998E-2</v>
      </c>
      <c r="M20" s="19"/>
      <c r="N20" s="19">
        <v>3.0721806832224599E-2</v>
      </c>
      <c r="O20" s="19">
        <v>2.8416872136433301E-2</v>
      </c>
      <c r="P20" s="19">
        <v>3.0284527712134302E-2</v>
      </c>
      <c r="Q20" s="19">
        <v>2.64981203348231E-2</v>
      </c>
      <c r="R20" s="19"/>
      <c r="S20" s="19">
        <v>2.0678996491548599E-2</v>
      </c>
      <c r="T20" s="19">
        <v>3.2626718412189497E-2</v>
      </c>
      <c r="U20" s="19">
        <v>3.0670849826388898E-2</v>
      </c>
      <c r="V20" s="19">
        <v>3.4276957787937302E-2</v>
      </c>
      <c r="W20" s="19">
        <v>4.0022908301539303E-2</v>
      </c>
      <c r="X20" s="19">
        <v>1.0709712164095201E-2</v>
      </c>
      <c r="Y20" s="19">
        <v>2.3979381548319599E-2</v>
      </c>
      <c r="Z20" s="19">
        <v>1.84151171274749E-2</v>
      </c>
      <c r="AA20" s="19">
        <v>2.6856011901959801E-2</v>
      </c>
      <c r="AB20" s="19">
        <v>5.5142041611733701E-2</v>
      </c>
      <c r="AC20" s="19">
        <v>6.3028347125970597E-3</v>
      </c>
      <c r="AD20" s="19">
        <v>5.1734247774830301E-2</v>
      </c>
      <c r="AE20" s="19"/>
      <c r="AF20" s="19">
        <v>3.6761707164908397E-2</v>
      </c>
      <c r="AG20" s="19">
        <v>2.7549311164511502E-2</v>
      </c>
      <c r="AH20" s="19">
        <v>2.0651958301480901E-2</v>
      </c>
      <c r="AI20" s="19"/>
      <c r="AJ20" s="19">
        <v>3.3412740085885198E-2</v>
      </c>
      <c r="AK20" s="19">
        <v>2.0298601505199101E-2</v>
      </c>
      <c r="AL20" s="19">
        <v>4.03640239105355E-2</v>
      </c>
      <c r="AM20" s="19">
        <v>4.3512399347502603E-2</v>
      </c>
      <c r="AN20" s="19">
        <v>2.6050618825634898E-2</v>
      </c>
      <c r="AO20" s="19"/>
      <c r="AP20" s="19">
        <v>3.03528849472386E-2</v>
      </c>
      <c r="AQ20" s="19">
        <v>2.77550928844119E-2</v>
      </c>
      <c r="AR20" s="19">
        <v>2.5964453902112699E-2</v>
      </c>
      <c r="AS20" s="19"/>
      <c r="AT20" s="19">
        <v>3.3437317763702699E-2</v>
      </c>
      <c r="AU20" s="19">
        <v>2.5455041066383102E-2</v>
      </c>
      <c r="AV20" s="19">
        <v>2.14386510865462E-2</v>
      </c>
      <c r="AW20" s="19">
        <v>2.97166965852366E-2</v>
      </c>
      <c r="AX20" s="19">
        <v>6.2612142654884101E-2</v>
      </c>
      <c r="AY20" s="19"/>
      <c r="AZ20" s="19">
        <v>0</v>
      </c>
      <c r="BA20" s="19">
        <v>5.6845692259959897E-2</v>
      </c>
      <c r="BB20" s="19">
        <v>1.6979950263495001E-2</v>
      </c>
      <c r="BC20" s="19">
        <v>3.2459390353616398E-2</v>
      </c>
      <c r="BD20" s="19">
        <v>3.0470265412514099E-2</v>
      </c>
      <c r="BE20" s="19">
        <v>3.6641355808347702E-2</v>
      </c>
      <c r="BF20" s="19">
        <v>2.7119887708416598E-2</v>
      </c>
      <c r="BG20" s="19">
        <v>1.81724654377249E-2</v>
      </c>
      <c r="BH20" s="19">
        <v>4.8788717967772802E-2</v>
      </c>
      <c r="BI20" s="19">
        <v>2.2686324189549301E-2</v>
      </c>
      <c r="BJ20" s="19">
        <v>2.1546968433346501E-2</v>
      </c>
      <c r="BK20" s="19">
        <v>1.0488169687788099E-2</v>
      </c>
      <c r="BL20" s="19">
        <v>1.6725477064601198E-2</v>
      </c>
      <c r="BM20" s="19">
        <v>9.6091292641155897E-3</v>
      </c>
      <c r="BN20" s="19">
        <v>2.18779721178704E-2</v>
      </c>
      <c r="BO20" s="19">
        <v>1.8759787145374601E-2</v>
      </c>
      <c r="BP20" s="19"/>
      <c r="BQ20" s="19">
        <v>3.1834233159550897E-2</v>
      </c>
      <c r="BR20" s="19">
        <v>2.64520449009738E-2</v>
      </c>
    </row>
    <row r="21" spans="2:70" x14ac:dyDescent="0.35">
      <c r="B21" s="16"/>
    </row>
    <row r="22" spans="2:70" x14ac:dyDescent="0.35">
      <c r="B22" t="s">
        <v>98</v>
      </c>
    </row>
    <row r="23" spans="2:70" x14ac:dyDescent="0.35">
      <c r="B23" t="s">
        <v>99</v>
      </c>
    </row>
    <row r="25" spans="2:70" x14ac:dyDescent="0.35">
      <c r="B25" s="8" t="str">
        <f>HYPERLINK("#'Contents'!A1", "Return to Contents")</f>
        <v>Return to Contents</v>
      </c>
    </row>
  </sheetData>
  <mergeCells count="11">
    <mergeCell ref="BQ5:BR5"/>
    <mergeCell ref="D5:E5"/>
    <mergeCell ref="G5:L5"/>
    <mergeCell ref="N5:Q5"/>
    <mergeCell ref="S5:AD5"/>
    <mergeCell ref="AF5:AH5"/>
    <mergeCell ref="D2:BJ2"/>
    <mergeCell ref="AJ5:AN5"/>
    <mergeCell ref="AP5:AR5"/>
    <mergeCell ref="AT5:AX5"/>
    <mergeCell ref="AZ5:BO5"/>
  </mergeCells>
  <pageMargins left="0.7" right="0.7" top="0.75" bottom="0.75" header="0.3" footer="0.3"/>
  <pageSetup paperSize="9" orientation="portrait" horizontalDpi="300" verticalDpi="300"/>
  <drawing r:id="rId1"/>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600-000000000000}">
  <dimension ref="B2:BR21"/>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67" width="10.7265625" customWidth="1"/>
    <col min="68" max="68" width="2.1796875" customWidth="1"/>
    <col min="69" max="70" width="10.7265625" customWidth="1"/>
    <col min="71" max="71" width="2.1796875" customWidth="1"/>
  </cols>
  <sheetData>
    <row r="2" spans="2:70" ht="40" customHeight="1" x14ac:dyDescent="0.35">
      <c r="D2" s="29" t="s">
        <v>444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row>
    <row r="5" spans="2:70" ht="30" customHeight="1" x14ac:dyDescent="0.35">
      <c r="B5" s="15"/>
      <c r="C5" s="15"/>
      <c r="D5" s="30" t="s">
        <v>74</v>
      </c>
      <c r="E5" s="30"/>
      <c r="F5" s="15"/>
      <c r="G5" s="30" t="s">
        <v>75</v>
      </c>
      <c r="H5" s="30"/>
      <c r="I5" s="30"/>
      <c r="J5" s="30"/>
      <c r="K5" s="30"/>
      <c r="L5" s="30"/>
      <c r="M5" s="15"/>
      <c r="N5" s="30" t="s">
        <v>76</v>
      </c>
      <c r="O5" s="30"/>
      <c r="P5" s="30"/>
      <c r="Q5" s="30"/>
      <c r="R5" s="15"/>
      <c r="S5" s="30" t="s">
        <v>77</v>
      </c>
      <c r="T5" s="30"/>
      <c r="U5" s="30"/>
      <c r="V5" s="30"/>
      <c r="W5" s="30"/>
      <c r="X5" s="30"/>
      <c r="Y5" s="30"/>
      <c r="Z5" s="30"/>
      <c r="AA5" s="30"/>
      <c r="AB5" s="30"/>
      <c r="AC5" s="30"/>
      <c r="AD5" s="30"/>
      <c r="AE5" s="15"/>
      <c r="AF5" s="30" t="s">
        <v>78</v>
      </c>
      <c r="AG5" s="30"/>
      <c r="AH5" s="30"/>
      <c r="AI5" s="15"/>
      <c r="AJ5" s="30" t="s">
        <v>79</v>
      </c>
      <c r="AK5" s="30"/>
      <c r="AL5" s="30"/>
      <c r="AM5" s="30"/>
      <c r="AN5" s="30"/>
      <c r="AO5" s="15"/>
      <c r="AP5" s="30" t="s">
        <v>80</v>
      </c>
      <c r="AQ5" s="30"/>
      <c r="AR5" s="30"/>
      <c r="AS5" s="15"/>
      <c r="AT5" s="30" t="s">
        <v>81</v>
      </c>
      <c r="AU5" s="30"/>
      <c r="AV5" s="30"/>
      <c r="AW5" s="30"/>
      <c r="AX5" s="30"/>
      <c r="AY5" s="15"/>
      <c r="AZ5" s="30" t="s">
        <v>82</v>
      </c>
      <c r="BA5" s="30"/>
      <c r="BB5" s="30"/>
      <c r="BC5" s="30"/>
      <c r="BD5" s="30"/>
      <c r="BE5" s="30"/>
      <c r="BF5" s="30"/>
      <c r="BG5" s="30"/>
      <c r="BH5" s="30"/>
      <c r="BI5" s="30"/>
      <c r="BJ5" s="30"/>
      <c r="BK5" s="30"/>
      <c r="BL5" s="30"/>
      <c r="BM5" s="30"/>
      <c r="BN5" s="30"/>
      <c r="BO5" s="30"/>
      <c r="BP5" s="15"/>
      <c r="BQ5" s="30" t="s">
        <v>83</v>
      </c>
      <c r="BR5" s="30"/>
    </row>
    <row r="6" spans="2:7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46</v>
      </c>
      <c r="AQ6" s="12" t="s">
        <v>47</v>
      </c>
      <c r="AR6" s="12" t="s">
        <v>50</v>
      </c>
      <c r="AT6" s="12" t="s">
        <v>51</v>
      </c>
      <c r="AU6" s="12" t="s">
        <v>52</v>
      </c>
      <c r="AV6" s="12" t="s">
        <v>53</v>
      </c>
      <c r="AW6" s="12" t="s">
        <v>54</v>
      </c>
      <c r="AX6" s="12" t="s">
        <v>55</v>
      </c>
      <c r="AZ6" s="12" t="s">
        <v>56</v>
      </c>
      <c r="BA6" s="12" t="s">
        <v>57</v>
      </c>
      <c r="BB6" s="12" t="s">
        <v>58</v>
      </c>
      <c r="BC6" s="12" t="s">
        <v>59</v>
      </c>
      <c r="BD6" s="12" t="s">
        <v>60</v>
      </c>
      <c r="BE6" s="12" t="s">
        <v>61</v>
      </c>
      <c r="BF6" s="12" t="s">
        <v>62</v>
      </c>
      <c r="BG6" s="12" t="s">
        <v>63</v>
      </c>
      <c r="BH6" s="12" t="s">
        <v>64</v>
      </c>
      <c r="BI6" s="12" t="s">
        <v>65</v>
      </c>
      <c r="BJ6" s="12" t="s">
        <v>66</v>
      </c>
      <c r="BK6" s="12" t="s">
        <v>67</v>
      </c>
      <c r="BL6" s="12" t="s">
        <v>68</v>
      </c>
      <c r="BM6" s="12" t="s">
        <v>69</v>
      </c>
      <c r="BN6" s="12" t="s">
        <v>70</v>
      </c>
      <c r="BO6" s="12" t="s">
        <v>71</v>
      </c>
      <c r="BQ6" s="12" t="s">
        <v>72</v>
      </c>
      <c r="BR6" s="12" t="s">
        <v>73</v>
      </c>
    </row>
    <row r="7" spans="2:70" ht="30" customHeight="1" x14ac:dyDescent="0.35">
      <c r="B7" s="10" t="s">
        <v>19</v>
      </c>
      <c r="C7" s="10">
        <v>4012</v>
      </c>
      <c r="D7" s="10">
        <v>1971</v>
      </c>
      <c r="E7" s="10">
        <v>2028</v>
      </c>
      <c r="F7" s="10"/>
      <c r="G7" s="10">
        <v>497</v>
      </c>
      <c r="H7" s="10">
        <v>704</v>
      </c>
      <c r="I7" s="10">
        <v>694</v>
      </c>
      <c r="J7" s="10">
        <v>693</v>
      </c>
      <c r="K7" s="10">
        <v>571</v>
      </c>
      <c r="L7" s="10">
        <v>853</v>
      </c>
      <c r="M7" s="10"/>
      <c r="N7" s="10">
        <v>1178</v>
      </c>
      <c r="O7" s="10">
        <v>1131</v>
      </c>
      <c r="P7" s="10">
        <v>781</v>
      </c>
      <c r="Q7" s="10">
        <v>909</v>
      </c>
      <c r="R7" s="10"/>
      <c r="S7" s="10">
        <v>563</v>
      </c>
      <c r="T7" s="10">
        <v>553</v>
      </c>
      <c r="U7" s="10">
        <v>314</v>
      </c>
      <c r="V7" s="10">
        <v>343</v>
      </c>
      <c r="W7" s="10">
        <v>293</v>
      </c>
      <c r="X7" s="10">
        <v>376</v>
      </c>
      <c r="Y7" s="10">
        <v>336</v>
      </c>
      <c r="Z7" s="10">
        <v>171</v>
      </c>
      <c r="AA7" s="10">
        <v>447</v>
      </c>
      <c r="AB7" s="10">
        <v>337</v>
      </c>
      <c r="AC7" s="10">
        <v>188</v>
      </c>
      <c r="AD7" s="10">
        <v>91</v>
      </c>
      <c r="AE7" s="10"/>
      <c r="AF7" s="10">
        <v>1421</v>
      </c>
      <c r="AG7" s="10">
        <v>1665</v>
      </c>
      <c r="AH7" s="10">
        <v>577</v>
      </c>
      <c r="AI7" s="10"/>
      <c r="AJ7" s="10">
        <v>1433</v>
      </c>
      <c r="AK7" s="10">
        <v>1082</v>
      </c>
      <c r="AL7" s="10">
        <v>299</v>
      </c>
      <c r="AM7" s="10">
        <v>42</v>
      </c>
      <c r="AN7" s="10">
        <v>541</v>
      </c>
      <c r="AO7" s="10"/>
      <c r="AP7" s="10">
        <v>878</v>
      </c>
      <c r="AQ7" s="10">
        <v>1369</v>
      </c>
      <c r="AR7" s="10">
        <v>264</v>
      </c>
      <c r="AS7" s="10"/>
      <c r="AT7" s="10">
        <v>929</v>
      </c>
      <c r="AU7" s="10">
        <v>932</v>
      </c>
      <c r="AV7" s="10">
        <v>1096</v>
      </c>
      <c r="AW7" s="10">
        <v>455</v>
      </c>
      <c r="AX7" s="10">
        <v>62</v>
      </c>
      <c r="AY7" s="10"/>
      <c r="AZ7" s="10">
        <v>33</v>
      </c>
      <c r="BA7" s="10">
        <v>185</v>
      </c>
      <c r="BB7" s="10">
        <v>256</v>
      </c>
      <c r="BC7" s="10">
        <v>269</v>
      </c>
      <c r="BD7" s="10">
        <v>403</v>
      </c>
      <c r="BE7" s="10">
        <v>436</v>
      </c>
      <c r="BF7" s="10">
        <v>391</v>
      </c>
      <c r="BG7" s="10">
        <v>312</v>
      </c>
      <c r="BH7" s="10">
        <v>253</v>
      </c>
      <c r="BI7" s="10">
        <v>211</v>
      </c>
      <c r="BJ7" s="10">
        <v>336</v>
      </c>
      <c r="BK7" s="10">
        <v>187</v>
      </c>
      <c r="BL7" s="10">
        <v>180</v>
      </c>
      <c r="BM7" s="10">
        <v>103</v>
      </c>
      <c r="BN7" s="10">
        <v>95</v>
      </c>
      <c r="BO7" s="10">
        <v>161</v>
      </c>
      <c r="BP7" s="10"/>
      <c r="BQ7" s="10">
        <v>1235</v>
      </c>
      <c r="BR7" s="10">
        <v>2665</v>
      </c>
    </row>
    <row r="8" spans="2:70" ht="30" customHeight="1" x14ac:dyDescent="0.35">
      <c r="B8" s="11" t="s">
        <v>20</v>
      </c>
      <c r="C8" s="11">
        <v>4012</v>
      </c>
      <c r="D8" s="11">
        <v>1975</v>
      </c>
      <c r="E8" s="11">
        <v>2024</v>
      </c>
      <c r="F8" s="11"/>
      <c r="G8" s="11">
        <v>558</v>
      </c>
      <c r="H8" s="11">
        <v>682</v>
      </c>
      <c r="I8" s="11">
        <v>685</v>
      </c>
      <c r="J8" s="11">
        <v>686</v>
      </c>
      <c r="K8" s="11">
        <v>562</v>
      </c>
      <c r="L8" s="11">
        <v>839</v>
      </c>
      <c r="M8" s="11"/>
      <c r="N8" s="11">
        <v>1080</v>
      </c>
      <c r="O8" s="11">
        <v>1039</v>
      </c>
      <c r="P8" s="11">
        <v>880</v>
      </c>
      <c r="Q8" s="11">
        <v>1000</v>
      </c>
      <c r="R8" s="11"/>
      <c r="S8" s="11">
        <v>562</v>
      </c>
      <c r="T8" s="11">
        <v>522</v>
      </c>
      <c r="U8" s="11">
        <v>321</v>
      </c>
      <c r="V8" s="11">
        <v>361</v>
      </c>
      <c r="W8" s="11">
        <v>281</v>
      </c>
      <c r="X8" s="11">
        <v>361</v>
      </c>
      <c r="Y8" s="11">
        <v>321</v>
      </c>
      <c r="Z8" s="11">
        <v>160</v>
      </c>
      <c r="AA8" s="11">
        <v>441</v>
      </c>
      <c r="AB8" s="11">
        <v>361</v>
      </c>
      <c r="AC8" s="11">
        <v>201</v>
      </c>
      <c r="AD8" s="11">
        <v>120</v>
      </c>
      <c r="AE8" s="11"/>
      <c r="AF8" s="11">
        <v>1410</v>
      </c>
      <c r="AG8" s="11">
        <v>1629</v>
      </c>
      <c r="AH8" s="11">
        <v>599</v>
      </c>
      <c r="AI8" s="11"/>
      <c r="AJ8" s="11">
        <v>1397</v>
      </c>
      <c r="AK8" s="11">
        <v>1071</v>
      </c>
      <c r="AL8" s="11">
        <v>288</v>
      </c>
      <c r="AM8" s="11">
        <v>45</v>
      </c>
      <c r="AN8" s="11">
        <v>558</v>
      </c>
      <c r="AO8" s="11"/>
      <c r="AP8" s="11">
        <v>856</v>
      </c>
      <c r="AQ8" s="11">
        <v>1358</v>
      </c>
      <c r="AR8" s="11">
        <v>259</v>
      </c>
      <c r="AS8" s="11"/>
      <c r="AT8" s="11">
        <v>961</v>
      </c>
      <c r="AU8" s="11">
        <v>958</v>
      </c>
      <c r="AV8" s="11">
        <v>1056</v>
      </c>
      <c r="AW8" s="11">
        <v>434</v>
      </c>
      <c r="AX8" s="11">
        <v>55</v>
      </c>
      <c r="AY8" s="11"/>
      <c r="AZ8" s="11">
        <v>33</v>
      </c>
      <c r="BA8" s="11">
        <v>186</v>
      </c>
      <c r="BB8" s="11">
        <v>267</v>
      </c>
      <c r="BC8" s="11">
        <v>280</v>
      </c>
      <c r="BD8" s="11">
        <v>416</v>
      </c>
      <c r="BE8" s="11">
        <v>443</v>
      </c>
      <c r="BF8" s="11">
        <v>394</v>
      </c>
      <c r="BG8" s="11">
        <v>314</v>
      </c>
      <c r="BH8" s="11">
        <v>257</v>
      </c>
      <c r="BI8" s="11">
        <v>206</v>
      </c>
      <c r="BJ8" s="11">
        <v>329</v>
      </c>
      <c r="BK8" s="11">
        <v>179</v>
      </c>
      <c r="BL8" s="11">
        <v>174</v>
      </c>
      <c r="BM8" s="11">
        <v>97</v>
      </c>
      <c r="BN8" s="11">
        <v>87</v>
      </c>
      <c r="BO8" s="11">
        <v>148</v>
      </c>
      <c r="BP8" s="11"/>
      <c r="BQ8" s="11">
        <v>1209</v>
      </c>
      <c r="BR8" s="11">
        <v>2688</v>
      </c>
    </row>
    <row r="9" spans="2:70" x14ac:dyDescent="0.35">
      <c r="B9" s="18" t="s">
        <v>408</v>
      </c>
      <c r="C9" s="17">
        <v>3.1452355347441598E-2</v>
      </c>
      <c r="D9" s="17">
        <v>3.6362395683316701E-2</v>
      </c>
      <c r="E9" s="17">
        <v>2.6444508613667001E-2</v>
      </c>
      <c r="F9" s="17"/>
      <c r="G9" s="17">
        <v>4.0933615836284798E-2</v>
      </c>
      <c r="H9" s="17">
        <v>3.93466997838747E-2</v>
      </c>
      <c r="I9" s="17">
        <v>2.92830725354991E-2</v>
      </c>
      <c r="J9" s="17">
        <v>2.94643941047299E-2</v>
      </c>
      <c r="K9" s="17">
        <v>2.1906702588160101E-2</v>
      </c>
      <c r="L9" s="17">
        <v>2.85133271208091E-2</v>
      </c>
      <c r="M9" s="17"/>
      <c r="N9" s="17">
        <v>4.6405878630218701E-2</v>
      </c>
      <c r="O9" s="17">
        <v>3.0458957713969E-2</v>
      </c>
      <c r="P9" s="17">
        <v>3.0455466022361599E-2</v>
      </c>
      <c r="Q9" s="17">
        <v>1.7620833568807601E-2</v>
      </c>
      <c r="R9" s="17"/>
      <c r="S9" s="17">
        <v>5.6849429797671901E-2</v>
      </c>
      <c r="T9" s="17">
        <v>2.2870204248012699E-2</v>
      </c>
      <c r="U9" s="17">
        <v>2.3100741682086898E-2</v>
      </c>
      <c r="V9" s="17">
        <v>2.8032649092851199E-2</v>
      </c>
      <c r="W9" s="17">
        <v>2.17761218877786E-2</v>
      </c>
      <c r="X9" s="17">
        <v>3.7878685182001E-2</v>
      </c>
      <c r="Y9" s="17">
        <v>2.0668473623508699E-2</v>
      </c>
      <c r="Z9" s="17">
        <v>1.87352394603345E-2</v>
      </c>
      <c r="AA9" s="17">
        <v>3.1878852001793898E-2</v>
      </c>
      <c r="AB9" s="17">
        <v>2.86067099887207E-2</v>
      </c>
      <c r="AC9" s="17">
        <v>3.4062562555074498E-2</v>
      </c>
      <c r="AD9" s="17">
        <v>3.4227467121230801E-2</v>
      </c>
      <c r="AE9" s="17"/>
      <c r="AF9" s="17">
        <v>2.52067499539371E-2</v>
      </c>
      <c r="AG9" s="17">
        <v>3.9651355825721199E-2</v>
      </c>
      <c r="AH9" s="17">
        <v>1.9646234296077002E-2</v>
      </c>
      <c r="AI9" s="17"/>
      <c r="AJ9" s="17">
        <v>3.03346792474493E-2</v>
      </c>
      <c r="AK9" s="17">
        <v>3.4482160157387698E-2</v>
      </c>
      <c r="AL9" s="17">
        <v>3.2869486234866699E-2</v>
      </c>
      <c r="AM9" s="17">
        <v>0.10728971407677999</v>
      </c>
      <c r="AN9" s="17">
        <v>1.71574013699075E-2</v>
      </c>
      <c r="AO9" s="17"/>
      <c r="AP9" s="17">
        <v>3.6470321763964399E-2</v>
      </c>
      <c r="AQ9" s="17">
        <v>3.3822288422031499E-2</v>
      </c>
      <c r="AR9" s="17">
        <v>6.1002425339311502E-2</v>
      </c>
      <c r="AS9" s="17"/>
      <c r="AT9" s="17">
        <v>1.5104347212578599E-2</v>
      </c>
      <c r="AU9" s="17">
        <v>2.0542090016491099E-2</v>
      </c>
      <c r="AV9" s="17">
        <v>4.1215003671085298E-2</v>
      </c>
      <c r="AW9" s="17">
        <v>5.60060239938623E-2</v>
      </c>
      <c r="AX9" s="17">
        <v>0.16524104746377299</v>
      </c>
      <c r="AY9" s="17"/>
      <c r="AZ9" s="17">
        <v>0</v>
      </c>
      <c r="BA9" s="17">
        <v>2.94825410210642E-2</v>
      </c>
      <c r="BB9" s="17">
        <v>3.16802641799936E-3</v>
      </c>
      <c r="BC9" s="17">
        <v>1.4071009517867E-2</v>
      </c>
      <c r="BD9" s="17">
        <v>3.0998083375095398E-2</v>
      </c>
      <c r="BE9" s="17">
        <v>4.05199105663131E-2</v>
      </c>
      <c r="BF9" s="17">
        <v>2.81491080074435E-2</v>
      </c>
      <c r="BG9" s="17">
        <v>2.5800113294148601E-2</v>
      </c>
      <c r="BH9" s="17">
        <v>3.19806695246804E-2</v>
      </c>
      <c r="BI9" s="17">
        <v>3.7401998507748599E-2</v>
      </c>
      <c r="BJ9" s="17">
        <v>3.0434039967338102E-2</v>
      </c>
      <c r="BK9" s="17">
        <v>2.7113287966343099E-2</v>
      </c>
      <c r="BL9" s="17">
        <v>4.0913281357810902E-2</v>
      </c>
      <c r="BM9" s="17">
        <v>2.7172948284460902E-2</v>
      </c>
      <c r="BN9" s="17">
        <v>8.8784327436657803E-2</v>
      </c>
      <c r="BO9" s="17">
        <v>7.6916794113301296E-2</v>
      </c>
      <c r="BP9" s="17"/>
      <c r="BQ9" s="17">
        <v>7.8659418979878798E-2</v>
      </c>
      <c r="BR9" s="17">
        <v>1.11550171283423E-2</v>
      </c>
    </row>
    <row r="10" spans="2:70" x14ac:dyDescent="0.35">
      <c r="B10" s="18" t="s">
        <v>409</v>
      </c>
      <c r="C10" s="17">
        <v>3.8667076775541598E-2</v>
      </c>
      <c r="D10" s="17">
        <v>4.3189808755360902E-2</v>
      </c>
      <c r="E10" s="17">
        <v>3.3610899967315103E-2</v>
      </c>
      <c r="F10" s="17"/>
      <c r="G10" s="17">
        <v>6.6374140079250701E-2</v>
      </c>
      <c r="H10" s="17">
        <v>5.8973765943867003E-2</v>
      </c>
      <c r="I10" s="17">
        <v>5.0915227306792703E-2</v>
      </c>
      <c r="J10" s="17">
        <v>2.57916784388094E-2</v>
      </c>
      <c r="K10" s="17">
        <v>2.5660391985739699E-2</v>
      </c>
      <c r="L10" s="17">
        <v>1.294231966084E-2</v>
      </c>
      <c r="M10" s="17"/>
      <c r="N10" s="17">
        <v>4.6939834983914297E-2</v>
      </c>
      <c r="O10" s="17">
        <v>4.7152198627610102E-2</v>
      </c>
      <c r="P10" s="17">
        <v>3.1910039184591399E-2</v>
      </c>
      <c r="Q10" s="17">
        <v>2.6061842075943101E-2</v>
      </c>
      <c r="R10" s="17"/>
      <c r="S10" s="17">
        <v>7.0432048393824095E-2</v>
      </c>
      <c r="T10" s="17">
        <v>3.1686840030921502E-2</v>
      </c>
      <c r="U10" s="17">
        <v>1.5458580185508299E-2</v>
      </c>
      <c r="V10" s="17">
        <v>2.9119156708975601E-2</v>
      </c>
      <c r="W10" s="17">
        <v>4.7987538967884803E-2</v>
      </c>
      <c r="X10" s="17">
        <v>2.7831230249764499E-2</v>
      </c>
      <c r="Y10" s="17">
        <v>4.4994704780992899E-2</v>
      </c>
      <c r="Z10" s="17">
        <v>2.9097258260503099E-2</v>
      </c>
      <c r="AA10" s="17">
        <v>4.2148903068987699E-2</v>
      </c>
      <c r="AB10" s="17">
        <v>2.7195785277158002E-2</v>
      </c>
      <c r="AC10" s="17">
        <v>4.3925445078781898E-2</v>
      </c>
      <c r="AD10" s="17">
        <v>3.0591590869469699E-2</v>
      </c>
      <c r="AE10" s="17"/>
      <c r="AF10" s="17">
        <v>3.2431164016127403E-2</v>
      </c>
      <c r="AG10" s="17">
        <v>4.32453135163057E-2</v>
      </c>
      <c r="AH10" s="17">
        <v>4.5423136077979001E-2</v>
      </c>
      <c r="AI10" s="17"/>
      <c r="AJ10" s="17">
        <v>3.06917784779825E-2</v>
      </c>
      <c r="AK10" s="17">
        <v>4.9953964475483302E-2</v>
      </c>
      <c r="AL10" s="17">
        <v>5.6254098243356698E-2</v>
      </c>
      <c r="AM10" s="17">
        <v>6.7196323225025306E-2</v>
      </c>
      <c r="AN10" s="17">
        <v>2.7508644851265699E-2</v>
      </c>
      <c r="AO10" s="17"/>
      <c r="AP10" s="17">
        <v>3.7884068972639802E-2</v>
      </c>
      <c r="AQ10" s="17">
        <v>4.6573780529761702E-2</v>
      </c>
      <c r="AR10" s="17">
        <v>5.9167038056207398E-2</v>
      </c>
      <c r="AS10" s="17"/>
      <c r="AT10" s="17">
        <v>2.8155046011388501E-2</v>
      </c>
      <c r="AU10" s="17">
        <v>3.0211883234574102E-2</v>
      </c>
      <c r="AV10" s="17">
        <v>4.6696940916738497E-2</v>
      </c>
      <c r="AW10" s="17">
        <v>7.4091655644875798E-2</v>
      </c>
      <c r="AX10" s="17">
        <v>8.3491688690763594E-2</v>
      </c>
      <c r="AY10" s="17"/>
      <c r="AZ10" s="17">
        <v>2.4181111321882699E-2</v>
      </c>
      <c r="BA10" s="17">
        <v>2.59994251195384E-2</v>
      </c>
      <c r="BB10" s="17">
        <v>4.1665810847726803E-2</v>
      </c>
      <c r="BC10" s="17">
        <v>2.3582011352964501E-2</v>
      </c>
      <c r="BD10" s="17">
        <v>5.92049247824976E-2</v>
      </c>
      <c r="BE10" s="17">
        <v>3.3226896054688503E-2</v>
      </c>
      <c r="BF10" s="17">
        <v>4.0577384886869003E-2</v>
      </c>
      <c r="BG10" s="17">
        <v>3.1944311706510201E-2</v>
      </c>
      <c r="BH10" s="17">
        <v>2.62490171031338E-2</v>
      </c>
      <c r="BI10" s="17">
        <v>4.20450644662397E-2</v>
      </c>
      <c r="BJ10" s="17">
        <v>3.3652999456285998E-2</v>
      </c>
      <c r="BK10" s="17">
        <v>5.0726602357263902E-2</v>
      </c>
      <c r="BL10" s="17">
        <v>3.3362575504584997E-2</v>
      </c>
      <c r="BM10" s="17">
        <v>3.9055670414648101E-2</v>
      </c>
      <c r="BN10" s="17">
        <v>5.3185762346502498E-2</v>
      </c>
      <c r="BO10" s="17">
        <v>9.0930482449068498E-2</v>
      </c>
      <c r="BP10" s="17"/>
      <c r="BQ10" s="17">
        <v>8.3201461270559607E-2</v>
      </c>
      <c r="BR10" s="17">
        <v>1.9379041276096499E-2</v>
      </c>
    </row>
    <row r="11" spans="2:70" x14ac:dyDescent="0.35">
      <c r="B11" s="18" t="s">
        <v>410</v>
      </c>
      <c r="C11" s="17">
        <v>8.6654475652526805E-2</v>
      </c>
      <c r="D11" s="17">
        <v>9.1974152925510894E-2</v>
      </c>
      <c r="E11" s="17">
        <v>8.2019859673527498E-2</v>
      </c>
      <c r="F11" s="17"/>
      <c r="G11" s="17">
        <v>0.131574643373883</v>
      </c>
      <c r="H11" s="17">
        <v>0.13541332712828699</v>
      </c>
      <c r="I11" s="17">
        <v>0.103218052626963</v>
      </c>
      <c r="J11" s="17">
        <v>6.2110500220256798E-2</v>
      </c>
      <c r="K11" s="17">
        <v>5.3790356635513799E-2</v>
      </c>
      <c r="L11" s="17">
        <v>4.5649676909267897E-2</v>
      </c>
      <c r="M11" s="17"/>
      <c r="N11" s="17">
        <v>9.9578249851569794E-2</v>
      </c>
      <c r="O11" s="17">
        <v>7.1615486976036605E-2</v>
      </c>
      <c r="P11" s="17">
        <v>9.5829524670257502E-2</v>
      </c>
      <c r="Q11" s="17">
        <v>8.1374773800313396E-2</v>
      </c>
      <c r="R11" s="17"/>
      <c r="S11" s="17">
        <v>0.124756175748784</v>
      </c>
      <c r="T11" s="17">
        <v>7.7833191437233398E-2</v>
      </c>
      <c r="U11" s="17">
        <v>7.9194838036732398E-2</v>
      </c>
      <c r="V11" s="17">
        <v>6.65876137160967E-2</v>
      </c>
      <c r="W11" s="17">
        <v>8.8156168889391207E-2</v>
      </c>
      <c r="X11" s="17">
        <v>6.9478956299599701E-2</v>
      </c>
      <c r="Y11" s="17">
        <v>7.5623443730306994E-2</v>
      </c>
      <c r="Z11" s="17">
        <v>8.8676105644806005E-2</v>
      </c>
      <c r="AA11" s="17">
        <v>9.6004248497217698E-2</v>
      </c>
      <c r="AB11" s="17">
        <v>8.8732578450164204E-2</v>
      </c>
      <c r="AC11" s="17">
        <v>4.3939470697958997E-2</v>
      </c>
      <c r="AD11" s="17">
        <v>0.132821674492553</v>
      </c>
      <c r="AE11" s="17"/>
      <c r="AF11" s="17">
        <v>7.3551628398236105E-2</v>
      </c>
      <c r="AG11" s="17">
        <v>9.6501812123125905E-2</v>
      </c>
      <c r="AH11" s="17">
        <v>8.2091073869961395E-2</v>
      </c>
      <c r="AI11" s="17"/>
      <c r="AJ11" s="17">
        <v>7.4310024971963304E-2</v>
      </c>
      <c r="AK11" s="17">
        <v>0.12163056089760101</v>
      </c>
      <c r="AL11" s="17">
        <v>9.5705001055613997E-2</v>
      </c>
      <c r="AM11" s="17">
        <v>8.8950655602479195E-2</v>
      </c>
      <c r="AN11" s="17">
        <v>5.5215820661518603E-2</v>
      </c>
      <c r="AO11" s="17"/>
      <c r="AP11" s="17">
        <v>8.8135015571824807E-2</v>
      </c>
      <c r="AQ11" s="17">
        <v>0.11486258253503499</v>
      </c>
      <c r="AR11" s="17">
        <v>9.7276653551772702E-2</v>
      </c>
      <c r="AS11" s="17"/>
      <c r="AT11" s="17">
        <v>4.7155127128972303E-2</v>
      </c>
      <c r="AU11" s="17">
        <v>9.2931993910551597E-2</v>
      </c>
      <c r="AV11" s="17">
        <v>0.108832278281272</v>
      </c>
      <c r="AW11" s="17">
        <v>0.120542148381863</v>
      </c>
      <c r="AX11" s="17">
        <v>0.127850589001824</v>
      </c>
      <c r="AY11" s="17"/>
      <c r="AZ11" s="17">
        <v>5.8739105946203699E-2</v>
      </c>
      <c r="BA11" s="17">
        <v>7.6568285760148402E-2</v>
      </c>
      <c r="BB11" s="17">
        <v>7.0269423654121504E-2</v>
      </c>
      <c r="BC11" s="17">
        <v>5.9253225904955402E-2</v>
      </c>
      <c r="BD11" s="17">
        <v>9.6104544364948905E-2</v>
      </c>
      <c r="BE11" s="17">
        <v>7.5985451254071704E-2</v>
      </c>
      <c r="BF11" s="17">
        <v>9.5045274334943697E-2</v>
      </c>
      <c r="BG11" s="17">
        <v>9.8337026254471299E-2</v>
      </c>
      <c r="BH11" s="17">
        <v>8.7209765810498802E-2</v>
      </c>
      <c r="BI11" s="17">
        <v>7.8188230028381503E-2</v>
      </c>
      <c r="BJ11" s="17">
        <v>9.84580839746967E-2</v>
      </c>
      <c r="BK11" s="17">
        <v>0.14806204948749899</v>
      </c>
      <c r="BL11" s="17">
        <v>0.103512236612796</v>
      </c>
      <c r="BM11" s="17">
        <v>4.2416251972083298E-2</v>
      </c>
      <c r="BN11" s="17">
        <v>6.8581481295300395E-2</v>
      </c>
      <c r="BO11" s="17">
        <v>0.146142738679442</v>
      </c>
      <c r="BP11" s="17"/>
      <c r="BQ11" s="17">
        <v>0.176485796893457</v>
      </c>
      <c r="BR11" s="17">
        <v>4.7965513853768002E-2</v>
      </c>
    </row>
    <row r="12" spans="2:70" x14ac:dyDescent="0.35">
      <c r="B12" s="18" t="s">
        <v>411</v>
      </c>
      <c r="C12" s="17">
        <v>8.6646988638092004E-2</v>
      </c>
      <c r="D12" s="17">
        <v>0.104190611507628</v>
      </c>
      <c r="E12" s="17">
        <v>7.0083334205546896E-2</v>
      </c>
      <c r="F12" s="17"/>
      <c r="G12" s="17">
        <v>0.10969239695465501</v>
      </c>
      <c r="H12" s="17">
        <v>0.114807551857616</v>
      </c>
      <c r="I12" s="17">
        <v>0.102771240212348</v>
      </c>
      <c r="J12" s="17">
        <v>7.1951504291431295E-2</v>
      </c>
      <c r="K12" s="17">
        <v>6.4588239443653106E-2</v>
      </c>
      <c r="L12" s="17">
        <v>6.2023975160933199E-2</v>
      </c>
      <c r="M12" s="17"/>
      <c r="N12" s="17">
        <v>0.103503237019446</v>
      </c>
      <c r="O12" s="17">
        <v>7.8818917764452295E-2</v>
      </c>
      <c r="P12" s="17">
        <v>8.2287283061229899E-2</v>
      </c>
      <c r="Q12" s="17">
        <v>8.0505327086314193E-2</v>
      </c>
      <c r="R12" s="17"/>
      <c r="S12" s="17">
        <v>0.128849167832082</v>
      </c>
      <c r="T12" s="17">
        <v>7.3462566823444E-2</v>
      </c>
      <c r="U12" s="17">
        <v>8.3131288078557103E-2</v>
      </c>
      <c r="V12" s="17">
        <v>6.8731687797810706E-2</v>
      </c>
      <c r="W12" s="17">
        <v>5.0311601425941502E-2</v>
      </c>
      <c r="X12" s="17">
        <v>9.4096893039840104E-2</v>
      </c>
      <c r="Y12" s="17">
        <v>8.4308755073137495E-2</v>
      </c>
      <c r="Z12" s="17">
        <v>8.1943614664971798E-2</v>
      </c>
      <c r="AA12" s="17">
        <v>6.1162961008071802E-2</v>
      </c>
      <c r="AB12" s="17">
        <v>8.7094953073199297E-2</v>
      </c>
      <c r="AC12" s="17">
        <v>0.13155683430921</v>
      </c>
      <c r="AD12" s="17">
        <v>0.10194546563032</v>
      </c>
      <c r="AE12" s="17"/>
      <c r="AF12" s="17">
        <v>7.6510042530588296E-2</v>
      </c>
      <c r="AG12" s="17">
        <v>0.101527354471317</v>
      </c>
      <c r="AH12" s="17">
        <v>7.0642767429454204E-2</v>
      </c>
      <c r="AI12" s="17"/>
      <c r="AJ12" s="17">
        <v>8.2359261475504195E-2</v>
      </c>
      <c r="AK12" s="17">
        <v>9.7976633275117894E-2</v>
      </c>
      <c r="AL12" s="17">
        <v>9.2512563042147694E-2</v>
      </c>
      <c r="AM12" s="17">
        <v>7.6088405608801798E-2</v>
      </c>
      <c r="AN12" s="17">
        <v>4.5314735792381697E-2</v>
      </c>
      <c r="AO12" s="17"/>
      <c r="AP12" s="17">
        <v>9.1734286284136393E-2</v>
      </c>
      <c r="AQ12" s="17">
        <v>9.5460576433233302E-2</v>
      </c>
      <c r="AR12" s="17">
        <v>0.127227133105736</v>
      </c>
      <c r="AS12" s="17"/>
      <c r="AT12" s="17">
        <v>6.63595980936528E-2</v>
      </c>
      <c r="AU12" s="17">
        <v>8.6126524497512305E-2</v>
      </c>
      <c r="AV12" s="17">
        <v>9.9532539227630196E-2</v>
      </c>
      <c r="AW12" s="17">
        <v>0.10983914974535899</v>
      </c>
      <c r="AX12" s="17">
        <v>0.111223384590233</v>
      </c>
      <c r="AY12" s="17"/>
      <c r="AZ12" s="17">
        <v>0.22355510455665401</v>
      </c>
      <c r="BA12" s="17">
        <v>7.0391408854293597E-2</v>
      </c>
      <c r="BB12" s="17">
        <v>4.7079066461489301E-2</v>
      </c>
      <c r="BC12" s="17">
        <v>9.2790552585875097E-2</v>
      </c>
      <c r="BD12" s="17">
        <v>9.1607216711794795E-2</v>
      </c>
      <c r="BE12" s="17">
        <v>8.6041786994199301E-2</v>
      </c>
      <c r="BF12" s="17">
        <v>8.6888207527160199E-2</v>
      </c>
      <c r="BG12" s="17">
        <v>8.7166058677711794E-2</v>
      </c>
      <c r="BH12" s="17">
        <v>7.5660132381622502E-2</v>
      </c>
      <c r="BI12" s="17">
        <v>7.1537603018735796E-2</v>
      </c>
      <c r="BJ12" s="17">
        <v>0.101816074755522</v>
      </c>
      <c r="BK12" s="17">
        <v>0.10948945918468</v>
      </c>
      <c r="BL12" s="17">
        <v>0.13486112152150401</v>
      </c>
      <c r="BM12" s="17">
        <v>0.11345848640217</v>
      </c>
      <c r="BN12" s="17">
        <v>7.5397722803145897E-2</v>
      </c>
      <c r="BO12" s="17">
        <v>9.3268460608987497E-2</v>
      </c>
      <c r="BP12" s="17"/>
      <c r="BQ12" s="17">
        <v>0.14936624621759201</v>
      </c>
      <c r="BR12" s="17">
        <v>5.6797843937471601E-2</v>
      </c>
    </row>
    <row r="13" spans="2:70" x14ac:dyDescent="0.35">
      <c r="B13" s="18" t="s">
        <v>412</v>
      </c>
      <c r="C13" s="17">
        <v>7.1485599687899304E-2</v>
      </c>
      <c r="D13" s="17">
        <v>6.8555900246996496E-2</v>
      </c>
      <c r="E13" s="17">
        <v>7.4077507352746097E-2</v>
      </c>
      <c r="F13" s="17"/>
      <c r="G13" s="17">
        <v>0.115623788386848</v>
      </c>
      <c r="H13" s="17">
        <v>8.2110110318023399E-2</v>
      </c>
      <c r="I13" s="17">
        <v>5.8432149891318799E-2</v>
      </c>
      <c r="J13" s="17">
        <v>7.3545396136360602E-2</v>
      </c>
      <c r="K13" s="17">
        <v>5.5168148266968503E-2</v>
      </c>
      <c r="L13" s="17">
        <v>5.3374886052717702E-2</v>
      </c>
      <c r="M13" s="17"/>
      <c r="N13" s="17">
        <v>7.6252503765229102E-2</v>
      </c>
      <c r="O13" s="17">
        <v>7.3899125053727394E-2</v>
      </c>
      <c r="P13" s="17">
        <v>7.7725663572898798E-2</v>
      </c>
      <c r="Q13" s="17">
        <v>5.9267747006430997E-2</v>
      </c>
      <c r="R13" s="17"/>
      <c r="S13" s="17">
        <v>7.7162074388696697E-2</v>
      </c>
      <c r="T13" s="17">
        <v>8.9957917748220803E-2</v>
      </c>
      <c r="U13" s="17">
        <v>7.0339702434766199E-2</v>
      </c>
      <c r="V13" s="17">
        <v>7.7358093563498806E-2</v>
      </c>
      <c r="W13" s="17">
        <v>7.0198623009198199E-2</v>
      </c>
      <c r="X13" s="17">
        <v>7.6464388226520894E-2</v>
      </c>
      <c r="Y13" s="17">
        <v>4.5843705211354599E-2</v>
      </c>
      <c r="Z13" s="17">
        <v>5.0493828262566598E-2</v>
      </c>
      <c r="AA13" s="17">
        <v>7.1895751748212E-2</v>
      </c>
      <c r="AB13" s="17">
        <v>6.8430447479081502E-2</v>
      </c>
      <c r="AC13" s="17">
        <v>4.6273406250225899E-2</v>
      </c>
      <c r="AD13" s="17">
        <v>8.4487129644592193E-2</v>
      </c>
      <c r="AE13" s="17"/>
      <c r="AF13" s="17">
        <v>6.5374317668049103E-2</v>
      </c>
      <c r="AG13" s="17">
        <v>7.2987906292082794E-2</v>
      </c>
      <c r="AH13" s="17">
        <v>6.0180970687157401E-2</v>
      </c>
      <c r="AI13" s="17"/>
      <c r="AJ13" s="17">
        <v>6.3011802844421497E-2</v>
      </c>
      <c r="AK13" s="17">
        <v>8.3193635051830195E-2</v>
      </c>
      <c r="AL13" s="17">
        <v>6.6888065499170896E-2</v>
      </c>
      <c r="AM13" s="17">
        <v>2.2100317901278001E-2</v>
      </c>
      <c r="AN13" s="17">
        <v>6.9384434052006796E-2</v>
      </c>
      <c r="AO13" s="17"/>
      <c r="AP13" s="17">
        <v>7.7992460249174597E-2</v>
      </c>
      <c r="AQ13" s="17">
        <v>7.7323928488827506E-2</v>
      </c>
      <c r="AR13" s="17">
        <v>7.9349456401315493E-2</v>
      </c>
      <c r="AS13" s="17"/>
      <c r="AT13" s="17">
        <v>6.4263884816662897E-2</v>
      </c>
      <c r="AU13" s="17">
        <v>6.6765876345754704E-2</v>
      </c>
      <c r="AV13" s="17">
        <v>8.4814800314773703E-2</v>
      </c>
      <c r="AW13" s="17">
        <v>8.6484206731702304E-2</v>
      </c>
      <c r="AX13" s="17">
        <v>7.7341855062985604E-2</v>
      </c>
      <c r="AY13" s="17"/>
      <c r="AZ13" s="17">
        <v>3.7116952876970297E-2</v>
      </c>
      <c r="BA13" s="17">
        <v>7.6785738900066097E-2</v>
      </c>
      <c r="BB13" s="17">
        <v>5.35658253066333E-2</v>
      </c>
      <c r="BC13" s="17">
        <v>4.2762639256457E-2</v>
      </c>
      <c r="BD13" s="17">
        <v>7.2751537267658706E-2</v>
      </c>
      <c r="BE13" s="17">
        <v>8.6229442610195994E-2</v>
      </c>
      <c r="BF13" s="17">
        <v>9.1131024421107099E-2</v>
      </c>
      <c r="BG13" s="17">
        <v>6.3830753684019498E-2</v>
      </c>
      <c r="BH13" s="17">
        <v>6.37718735455573E-2</v>
      </c>
      <c r="BI13" s="17">
        <v>8.8100303045354697E-2</v>
      </c>
      <c r="BJ13" s="17">
        <v>5.5332642713406897E-2</v>
      </c>
      <c r="BK13" s="17">
        <v>9.7105034022844705E-2</v>
      </c>
      <c r="BL13" s="17">
        <v>9.6142909829520604E-2</v>
      </c>
      <c r="BM13" s="17">
        <v>3.8944832554026802E-2</v>
      </c>
      <c r="BN13" s="17">
        <v>0.11119748455581201</v>
      </c>
      <c r="BO13" s="17">
        <v>9.1366120501607001E-2</v>
      </c>
      <c r="BP13" s="17"/>
      <c r="BQ13" s="17">
        <v>9.3757808615217694E-2</v>
      </c>
      <c r="BR13" s="17">
        <v>6.0847149951137401E-2</v>
      </c>
    </row>
    <row r="14" spans="2:70" x14ac:dyDescent="0.35">
      <c r="B14" s="18" t="s">
        <v>413</v>
      </c>
      <c r="C14" s="17">
        <v>0.13256460377583901</v>
      </c>
      <c r="D14" s="17">
        <v>0.14262256760518999</v>
      </c>
      <c r="E14" s="17">
        <v>0.121179371279184</v>
      </c>
      <c r="F14" s="17"/>
      <c r="G14" s="17">
        <v>0.101470913480224</v>
      </c>
      <c r="H14" s="17">
        <v>0.11417538853185499</v>
      </c>
      <c r="I14" s="17">
        <v>0.113363628848567</v>
      </c>
      <c r="J14" s="17">
        <v>0.14623960546392301</v>
      </c>
      <c r="K14" s="17">
        <v>0.151197276072642</v>
      </c>
      <c r="L14" s="17">
        <v>0.160241299151276</v>
      </c>
      <c r="M14" s="17"/>
      <c r="N14" s="17">
        <v>0.142297072646796</v>
      </c>
      <c r="O14" s="17">
        <v>0.122336923869623</v>
      </c>
      <c r="P14" s="17">
        <v>0.129553756369129</v>
      </c>
      <c r="Q14" s="17">
        <v>0.13522750793961999</v>
      </c>
      <c r="R14" s="17"/>
      <c r="S14" s="17">
        <v>0.111108964676574</v>
      </c>
      <c r="T14" s="17">
        <v>0.123748594594212</v>
      </c>
      <c r="U14" s="17">
        <v>0.170352897369904</v>
      </c>
      <c r="V14" s="17">
        <v>0.13340895358065999</v>
      </c>
      <c r="W14" s="17">
        <v>0.128164823910697</v>
      </c>
      <c r="X14" s="17">
        <v>0.116936901384949</v>
      </c>
      <c r="Y14" s="17">
        <v>0.160485363948282</v>
      </c>
      <c r="Z14" s="17">
        <v>0.13887605112593099</v>
      </c>
      <c r="AA14" s="17">
        <v>0.12169635612480501</v>
      </c>
      <c r="AB14" s="17">
        <v>0.15764105380693699</v>
      </c>
      <c r="AC14" s="17">
        <v>0.12621594308707701</v>
      </c>
      <c r="AD14" s="17">
        <v>0.117112272642189</v>
      </c>
      <c r="AE14" s="17"/>
      <c r="AF14" s="17">
        <v>0.142456366431953</v>
      </c>
      <c r="AG14" s="17">
        <v>0.13448872378339999</v>
      </c>
      <c r="AH14" s="17">
        <v>0.128986870013299</v>
      </c>
      <c r="AI14" s="17"/>
      <c r="AJ14" s="17">
        <v>0.15268901197458901</v>
      </c>
      <c r="AK14" s="17">
        <v>0.125309292361372</v>
      </c>
      <c r="AL14" s="17">
        <v>0.132700172029077</v>
      </c>
      <c r="AM14" s="17">
        <v>6.5180044116758803E-2</v>
      </c>
      <c r="AN14" s="17">
        <v>0.101885267829987</v>
      </c>
      <c r="AO14" s="17"/>
      <c r="AP14" s="17">
        <v>0.142040482089965</v>
      </c>
      <c r="AQ14" s="17">
        <v>0.13310732416170101</v>
      </c>
      <c r="AR14" s="17">
        <v>0.11552450896473899</v>
      </c>
      <c r="AS14" s="17"/>
      <c r="AT14" s="17">
        <v>0.139336132390283</v>
      </c>
      <c r="AU14" s="17">
        <v>0.12544920758942399</v>
      </c>
      <c r="AV14" s="17">
        <v>0.13325542504301599</v>
      </c>
      <c r="AW14" s="17">
        <v>0.14149793460343199</v>
      </c>
      <c r="AX14" s="17">
        <v>0.111499630334618</v>
      </c>
      <c r="AY14" s="17"/>
      <c r="AZ14" s="17">
        <v>0.10948824538341</v>
      </c>
      <c r="BA14" s="17">
        <v>0.14352014224023699</v>
      </c>
      <c r="BB14" s="17">
        <v>0.15369965194953</v>
      </c>
      <c r="BC14" s="17">
        <v>0.162689089813772</v>
      </c>
      <c r="BD14" s="17">
        <v>0.12743526401913499</v>
      </c>
      <c r="BE14" s="17">
        <v>0.112891936790877</v>
      </c>
      <c r="BF14" s="17">
        <v>0.15252033870617801</v>
      </c>
      <c r="BG14" s="17">
        <v>0.142483963488377</v>
      </c>
      <c r="BH14" s="17">
        <v>0.128418712226987</v>
      </c>
      <c r="BI14" s="17">
        <v>0.13523356096629099</v>
      </c>
      <c r="BJ14" s="17">
        <v>0.121366752824448</v>
      </c>
      <c r="BK14" s="17">
        <v>8.4995332862323802E-2</v>
      </c>
      <c r="BL14" s="17">
        <v>0.122981312526484</v>
      </c>
      <c r="BM14" s="17">
        <v>0.192139592094594</v>
      </c>
      <c r="BN14" s="17">
        <v>0.138704249359306</v>
      </c>
      <c r="BO14" s="17">
        <v>0.11468943696332</v>
      </c>
      <c r="BP14" s="17"/>
      <c r="BQ14" s="17">
        <v>0.13471001058889601</v>
      </c>
      <c r="BR14" s="17">
        <v>0.132660401894129</v>
      </c>
    </row>
    <row r="15" spans="2:70" ht="29" x14ac:dyDescent="0.35">
      <c r="B15" s="18" t="s">
        <v>443</v>
      </c>
      <c r="C15" s="17">
        <v>0.29778736800220801</v>
      </c>
      <c r="D15" s="17">
        <v>0.27219682268789203</v>
      </c>
      <c r="E15" s="17">
        <v>0.32270643875855098</v>
      </c>
      <c r="F15" s="17"/>
      <c r="G15" s="17">
        <v>0.295473534743946</v>
      </c>
      <c r="H15" s="17">
        <v>0.27731331061904801</v>
      </c>
      <c r="I15" s="17">
        <v>0.31308619197603599</v>
      </c>
      <c r="J15" s="17">
        <v>0.29556967042692101</v>
      </c>
      <c r="K15" s="17">
        <v>0.309538630155622</v>
      </c>
      <c r="L15" s="17">
        <v>0.29742125085464099</v>
      </c>
      <c r="M15" s="17"/>
      <c r="N15" s="17">
        <v>0.24910867816902499</v>
      </c>
      <c r="O15" s="17">
        <v>0.31242341800944801</v>
      </c>
      <c r="P15" s="17">
        <v>0.30681048976057601</v>
      </c>
      <c r="Q15" s="17">
        <v>0.32712198639357698</v>
      </c>
      <c r="R15" s="17"/>
      <c r="S15" s="17">
        <v>0.23312198051573199</v>
      </c>
      <c r="T15" s="17">
        <v>0.30598859850946097</v>
      </c>
      <c r="U15" s="17">
        <v>0.27976245784158499</v>
      </c>
      <c r="V15" s="17">
        <v>0.33526407234955402</v>
      </c>
      <c r="W15" s="17">
        <v>0.32421012321985099</v>
      </c>
      <c r="X15" s="17">
        <v>0.32333122907363598</v>
      </c>
      <c r="Y15" s="17">
        <v>0.32814000929811099</v>
      </c>
      <c r="Z15" s="17">
        <v>0.29642984035016101</v>
      </c>
      <c r="AA15" s="17">
        <v>0.32094533040140699</v>
      </c>
      <c r="AB15" s="17">
        <v>0.26135706423321597</v>
      </c>
      <c r="AC15" s="17">
        <v>0.317480788628976</v>
      </c>
      <c r="AD15" s="17">
        <v>0.273807826727824</v>
      </c>
      <c r="AE15" s="17"/>
      <c r="AF15" s="17">
        <v>0.32546775875460199</v>
      </c>
      <c r="AG15" s="17">
        <v>0.24863828773027</v>
      </c>
      <c r="AH15" s="17">
        <v>0.33552688540662701</v>
      </c>
      <c r="AI15" s="17"/>
      <c r="AJ15" s="17">
        <v>0.288434542057938</v>
      </c>
      <c r="AK15" s="17">
        <v>0.263235674791439</v>
      </c>
      <c r="AL15" s="17">
        <v>0.25548266200240499</v>
      </c>
      <c r="AM15" s="17">
        <v>0.37951082405766201</v>
      </c>
      <c r="AN15" s="17">
        <v>0.40569176102673299</v>
      </c>
      <c r="AO15" s="17"/>
      <c r="AP15" s="17">
        <v>0.27489297513757899</v>
      </c>
      <c r="AQ15" s="17">
        <v>0.26370390379083303</v>
      </c>
      <c r="AR15" s="17">
        <v>0.25770695360309698</v>
      </c>
      <c r="AS15" s="17"/>
      <c r="AT15" s="17">
        <v>0.34540391726418401</v>
      </c>
      <c r="AU15" s="17">
        <v>0.31225371678745201</v>
      </c>
      <c r="AV15" s="17">
        <v>0.262184376788687</v>
      </c>
      <c r="AW15" s="17">
        <v>0.22552183405051501</v>
      </c>
      <c r="AX15" s="17">
        <v>0.16897959619975</v>
      </c>
      <c r="AY15" s="17"/>
      <c r="AZ15" s="17">
        <v>0.28938591535258901</v>
      </c>
      <c r="BA15" s="17">
        <v>0.313767841879732</v>
      </c>
      <c r="BB15" s="17">
        <v>0.359698085309406</v>
      </c>
      <c r="BC15" s="17">
        <v>0.34249867211283203</v>
      </c>
      <c r="BD15" s="17">
        <v>0.28852626307503598</v>
      </c>
      <c r="BE15" s="17">
        <v>0.32423098364862901</v>
      </c>
      <c r="BF15" s="17">
        <v>0.28739743775967702</v>
      </c>
      <c r="BG15" s="17">
        <v>0.29445845973262902</v>
      </c>
      <c r="BH15" s="17">
        <v>0.32160772592821202</v>
      </c>
      <c r="BI15" s="17">
        <v>0.27035333539663398</v>
      </c>
      <c r="BJ15" s="17">
        <v>0.30919318983800198</v>
      </c>
      <c r="BK15" s="17">
        <v>0.208321382978708</v>
      </c>
      <c r="BL15" s="17">
        <v>0.28049528675734198</v>
      </c>
      <c r="BM15" s="17">
        <v>0.27705172073275403</v>
      </c>
      <c r="BN15" s="17">
        <v>0.21698390815646201</v>
      </c>
      <c r="BO15" s="17">
        <v>0.178424843182588</v>
      </c>
      <c r="BP15" s="17"/>
      <c r="BQ15" s="17">
        <v>9.7881032764513806E-2</v>
      </c>
      <c r="BR15" s="17">
        <v>0.39194833080198499</v>
      </c>
    </row>
    <row r="16" spans="2:70" x14ac:dyDescent="0.35">
      <c r="B16" s="18" t="s">
        <v>129</v>
      </c>
      <c r="C16" s="19">
        <v>0.25474153212045098</v>
      </c>
      <c r="D16" s="19">
        <v>0.24090774058810399</v>
      </c>
      <c r="E16" s="19">
        <v>0.26987808014946202</v>
      </c>
      <c r="F16" s="19"/>
      <c r="G16" s="19">
        <v>0.138856967144909</v>
      </c>
      <c r="H16" s="19">
        <v>0.177859845817429</v>
      </c>
      <c r="I16" s="19">
        <v>0.228930436602476</v>
      </c>
      <c r="J16" s="19">
        <v>0.29532725091756801</v>
      </c>
      <c r="K16" s="19">
        <v>0.31815025485170101</v>
      </c>
      <c r="L16" s="19">
        <v>0.339833265089515</v>
      </c>
      <c r="M16" s="19"/>
      <c r="N16" s="19">
        <v>0.23591454493380101</v>
      </c>
      <c r="O16" s="19">
        <v>0.26329497198513402</v>
      </c>
      <c r="P16" s="19">
        <v>0.24542777735895599</v>
      </c>
      <c r="Q16" s="19">
        <v>0.272819982128994</v>
      </c>
      <c r="R16" s="19"/>
      <c r="S16" s="19">
        <v>0.197720158646635</v>
      </c>
      <c r="T16" s="19">
        <v>0.27445208660849402</v>
      </c>
      <c r="U16" s="19">
        <v>0.27865949437086002</v>
      </c>
      <c r="V16" s="19">
        <v>0.26149777319055401</v>
      </c>
      <c r="W16" s="19">
        <v>0.269194998689257</v>
      </c>
      <c r="X16" s="19">
        <v>0.25398171654369001</v>
      </c>
      <c r="Y16" s="19">
        <v>0.239935544334306</v>
      </c>
      <c r="Z16" s="19">
        <v>0.29574806223072603</v>
      </c>
      <c r="AA16" s="19">
        <v>0.25426759714950398</v>
      </c>
      <c r="AB16" s="19">
        <v>0.28094140769152298</v>
      </c>
      <c r="AC16" s="19">
        <v>0.25654554939269503</v>
      </c>
      <c r="AD16" s="19">
        <v>0.22500657287182199</v>
      </c>
      <c r="AE16" s="19"/>
      <c r="AF16" s="19">
        <v>0.25900197224650801</v>
      </c>
      <c r="AG16" s="19">
        <v>0.262959246257777</v>
      </c>
      <c r="AH16" s="19">
        <v>0.25750206221944599</v>
      </c>
      <c r="AI16" s="19"/>
      <c r="AJ16" s="19">
        <v>0.27816889895015301</v>
      </c>
      <c r="AK16" s="19">
        <v>0.224218078989769</v>
      </c>
      <c r="AL16" s="19">
        <v>0.26758795189336199</v>
      </c>
      <c r="AM16" s="19">
        <v>0.19368371541121501</v>
      </c>
      <c r="AN16" s="19">
        <v>0.27784193441619998</v>
      </c>
      <c r="AO16" s="19"/>
      <c r="AP16" s="19">
        <v>0.25085038993071501</v>
      </c>
      <c r="AQ16" s="19">
        <v>0.235145615638577</v>
      </c>
      <c r="AR16" s="19">
        <v>0.20274583097782101</v>
      </c>
      <c r="AS16" s="19"/>
      <c r="AT16" s="19">
        <v>0.294221947082278</v>
      </c>
      <c r="AU16" s="19">
        <v>0.26571870761824101</v>
      </c>
      <c r="AV16" s="19">
        <v>0.22346863575679701</v>
      </c>
      <c r="AW16" s="19">
        <v>0.18601704684839099</v>
      </c>
      <c r="AX16" s="19">
        <v>0.154372208656052</v>
      </c>
      <c r="AY16" s="19"/>
      <c r="AZ16" s="19">
        <v>0.25753356456228899</v>
      </c>
      <c r="BA16" s="19">
        <v>0.26348461622492098</v>
      </c>
      <c r="BB16" s="19">
        <v>0.27085411005309401</v>
      </c>
      <c r="BC16" s="19">
        <v>0.26235279945527801</v>
      </c>
      <c r="BD16" s="19">
        <v>0.23337216640383299</v>
      </c>
      <c r="BE16" s="19">
        <v>0.24087359208102499</v>
      </c>
      <c r="BF16" s="19">
        <v>0.21829122435662099</v>
      </c>
      <c r="BG16" s="19">
        <v>0.25597931316213302</v>
      </c>
      <c r="BH16" s="19">
        <v>0.26510210347930901</v>
      </c>
      <c r="BI16" s="19">
        <v>0.27713990457061399</v>
      </c>
      <c r="BJ16" s="19">
        <v>0.24974621647029999</v>
      </c>
      <c r="BK16" s="19">
        <v>0.27418685114033797</v>
      </c>
      <c r="BL16" s="19">
        <v>0.187731275889958</v>
      </c>
      <c r="BM16" s="19">
        <v>0.26976049754526299</v>
      </c>
      <c r="BN16" s="19">
        <v>0.24716506404681299</v>
      </c>
      <c r="BO16" s="19">
        <v>0.20826112350168499</v>
      </c>
      <c r="BP16" s="19"/>
      <c r="BQ16" s="19">
        <v>0.18593822466988599</v>
      </c>
      <c r="BR16" s="19">
        <v>0.27924670115707001</v>
      </c>
    </row>
    <row r="17" spans="2:2" x14ac:dyDescent="0.35">
      <c r="B17" s="16"/>
    </row>
    <row r="18" spans="2:2" x14ac:dyDescent="0.35">
      <c r="B18" t="s">
        <v>98</v>
      </c>
    </row>
    <row r="19" spans="2:2" x14ac:dyDescent="0.35">
      <c r="B19" t="s">
        <v>99</v>
      </c>
    </row>
    <row r="21" spans="2:2" x14ac:dyDescent="0.35">
      <c r="B21" s="8" t="str">
        <f>HYPERLINK("#'Contents'!A1", "Return to Contents")</f>
        <v>Return to Contents</v>
      </c>
    </row>
  </sheetData>
  <mergeCells count="11">
    <mergeCell ref="BQ5:BR5"/>
    <mergeCell ref="D5:E5"/>
    <mergeCell ref="G5:L5"/>
    <mergeCell ref="N5:Q5"/>
    <mergeCell ref="S5:AD5"/>
    <mergeCell ref="AF5:AH5"/>
    <mergeCell ref="D2:BJ2"/>
    <mergeCell ref="AJ5:AN5"/>
    <mergeCell ref="AP5:AR5"/>
    <mergeCell ref="AT5:AX5"/>
    <mergeCell ref="AZ5:BO5"/>
  </mergeCells>
  <pageMargins left="0.7" right="0.7" top="0.75" bottom="0.75" header="0.3" footer="0.3"/>
  <pageSetup paperSize="9" orientation="portrait" horizontalDpi="300" verticalDpi="300"/>
  <drawing r:id="rId1"/>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700-000000000000}">
  <dimension ref="B2:BR24"/>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67" width="10.7265625" customWidth="1"/>
    <col min="68" max="68" width="2.1796875" customWidth="1"/>
    <col min="69" max="70" width="10.7265625" customWidth="1"/>
    <col min="71" max="71" width="2.1796875" customWidth="1"/>
  </cols>
  <sheetData>
    <row r="2" spans="2:70" ht="40" customHeight="1" x14ac:dyDescent="0.35">
      <c r="D2" s="29" t="s">
        <v>455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row>
    <row r="5" spans="2:70" ht="30" customHeight="1" x14ac:dyDescent="0.35">
      <c r="B5" s="15"/>
      <c r="C5" s="15"/>
      <c r="D5" s="30" t="s">
        <v>74</v>
      </c>
      <c r="E5" s="30"/>
      <c r="F5" s="15"/>
      <c r="G5" s="30" t="s">
        <v>75</v>
      </c>
      <c r="H5" s="30"/>
      <c r="I5" s="30"/>
      <c r="J5" s="30"/>
      <c r="K5" s="30"/>
      <c r="L5" s="30"/>
      <c r="M5" s="15"/>
      <c r="N5" s="30" t="s">
        <v>76</v>
      </c>
      <c r="O5" s="30"/>
      <c r="P5" s="30"/>
      <c r="Q5" s="30"/>
      <c r="R5" s="15"/>
      <c r="S5" s="30" t="s">
        <v>77</v>
      </c>
      <c r="T5" s="30"/>
      <c r="U5" s="30"/>
      <c r="V5" s="30"/>
      <c r="W5" s="30"/>
      <c r="X5" s="30"/>
      <c r="Y5" s="30"/>
      <c r="Z5" s="30"/>
      <c r="AA5" s="30"/>
      <c r="AB5" s="30"/>
      <c r="AC5" s="30"/>
      <c r="AD5" s="30"/>
      <c r="AE5" s="15"/>
      <c r="AF5" s="30" t="s">
        <v>78</v>
      </c>
      <c r="AG5" s="30"/>
      <c r="AH5" s="30"/>
      <c r="AI5" s="15"/>
      <c r="AJ5" s="30" t="s">
        <v>79</v>
      </c>
      <c r="AK5" s="30"/>
      <c r="AL5" s="30"/>
      <c r="AM5" s="30"/>
      <c r="AN5" s="30"/>
      <c r="AO5" s="15"/>
      <c r="AP5" s="30" t="s">
        <v>80</v>
      </c>
      <c r="AQ5" s="30"/>
      <c r="AR5" s="30"/>
      <c r="AS5" s="15"/>
      <c r="AT5" s="30" t="s">
        <v>81</v>
      </c>
      <c r="AU5" s="30"/>
      <c r="AV5" s="30"/>
      <c r="AW5" s="30"/>
      <c r="AX5" s="30"/>
      <c r="AY5" s="15"/>
      <c r="AZ5" s="30" t="s">
        <v>82</v>
      </c>
      <c r="BA5" s="30"/>
      <c r="BB5" s="30"/>
      <c r="BC5" s="30"/>
      <c r="BD5" s="30"/>
      <c r="BE5" s="30"/>
      <c r="BF5" s="30"/>
      <c r="BG5" s="30"/>
      <c r="BH5" s="30"/>
      <c r="BI5" s="30"/>
      <c r="BJ5" s="30"/>
      <c r="BK5" s="30"/>
      <c r="BL5" s="30"/>
      <c r="BM5" s="30"/>
      <c r="BN5" s="30"/>
      <c r="BO5" s="30"/>
      <c r="BP5" s="15"/>
      <c r="BQ5" s="30" t="s">
        <v>83</v>
      </c>
      <c r="BR5" s="30"/>
    </row>
    <row r="6" spans="2:7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46</v>
      </c>
      <c r="AQ6" s="12" t="s">
        <v>47</v>
      </c>
      <c r="AR6" s="12" t="s">
        <v>50</v>
      </c>
      <c r="AT6" s="12" t="s">
        <v>51</v>
      </c>
      <c r="AU6" s="12" t="s">
        <v>52</v>
      </c>
      <c r="AV6" s="12" t="s">
        <v>53</v>
      </c>
      <c r="AW6" s="12" t="s">
        <v>54</v>
      </c>
      <c r="AX6" s="12" t="s">
        <v>55</v>
      </c>
      <c r="AZ6" s="12" t="s">
        <v>56</v>
      </c>
      <c r="BA6" s="12" t="s">
        <v>57</v>
      </c>
      <c r="BB6" s="12" t="s">
        <v>58</v>
      </c>
      <c r="BC6" s="12" t="s">
        <v>59</v>
      </c>
      <c r="BD6" s="12" t="s">
        <v>60</v>
      </c>
      <c r="BE6" s="12" t="s">
        <v>61</v>
      </c>
      <c r="BF6" s="12" t="s">
        <v>62</v>
      </c>
      <c r="BG6" s="12" t="s">
        <v>63</v>
      </c>
      <c r="BH6" s="12" t="s">
        <v>64</v>
      </c>
      <c r="BI6" s="12" t="s">
        <v>65</v>
      </c>
      <c r="BJ6" s="12" t="s">
        <v>66</v>
      </c>
      <c r="BK6" s="12" t="s">
        <v>67</v>
      </c>
      <c r="BL6" s="12" t="s">
        <v>68</v>
      </c>
      <c r="BM6" s="12" t="s">
        <v>69</v>
      </c>
      <c r="BN6" s="12" t="s">
        <v>70</v>
      </c>
      <c r="BO6" s="12" t="s">
        <v>71</v>
      </c>
      <c r="BQ6" s="12" t="s">
        <v>72</v>
      </c>
      <c r="BR6" s="12" t="s">
        <v>73</v>
      </c>
    </row>
    <row r="7" spans="2:70" ht="30" customHeight="1" x14ac:dyDescent="0.35">
      <c r="B7" s="10" t="s">
        <v>19</v>
      </c>
      <c r="C7" s="10">
        <v>1896</v>
      </c>
      <c r="D7" s="10">
        <v>993</v>
      </c>
      <c r="E7" s="10">
        <v>894</v>
      </c>
      <c r="F7" s="10"/>
      <c r="G7" s="10">
        <v>286</v>
      </c>
      <c r="H7" s="10">
        <v>402</v>
      </c>
      <c r="I7" s="10">
        <v>338</v>
      </c>
      <c r="J7" s="10">
        <v>306</v>
      </c>
      <c r="K7" s="10">
        <v>232</v>
      </c>
      <c r="L7" s="10">
        <v>332</v>
      </c>
      <c r="M7" s="10"/>
      <c r="N7" s="10">
        <v>640</v>
      </c>
      <c r="O7" s="10">
        <v>504</v>
      </c>
      <c r="P7" s="10">
        <v>363</v>
      </c>
      <c r="Q7" s="10">
        <v>385</v>
      </c>
      <c r="R7" s="10"/>
      <c r="S7" s="10">
        <v>332</v>
      </c>
      <c r="T7" s="10">
        <v>248</v>
      </c>
      <c r="U7" s="10">
        <v>144</v>
      </c>
      <c r="V7" s="10">
        <v>149</v>
      </c>
      <c r="W7" s="10">
        <v>124</v>
      </c>
      <c r="X7" s="10">
        <v>167</v>
      </c>
      <c r="Y7" s="10">
        <v>157</v>
      </c>
      <c r="Z7" s="10">
        <v>79</v>
      </c>
      <c r="AA7" s="10">
        <v>203</v>
      </c>
      <c r="AB7" s="10">
        <v>160</v>
      </c>
      <c r="AC7" s="10">
        <v>85</v>
      </c>
      <c r="AD7" s="10">
        <v>48</v>
      </c>
      <c r="AE7" s="10"/>
      <c r="AF7" s="10">
        <v>626</v>
      </c>
      <c r="AG7" s="10">
        <v>859</v>
      </c>
      <c r="AH7" s="10">
        <v>246</v>
      </c>
      <c r="AI7" s="10"/>
      <c r="AJ7" s="10">
        <v>652</v>
      </c>
      <c r="AK7" s="10">
        <v>591</v>
      </c>
      <c r="AL7" s="10">
        <v>149</v>
      </c>
      <c r="AM7" s="10">
        <v>18</v>
      </c>
      <c r="AN7" s="10">
        <v>185</v>
      </c>
      <c r="AO7" s="10"/>
      <c r="AP7" s="10">
        <v>433</v>
      </c>
      <c r="AQ7" s="10">
        <v>724</v>
      </c>
      <c r="AR7" s="10">
        <v>149</v>
      </c>
      <c r="AS7" s="10"/>
      <c r="AT7" s="10">
        <v>371</v>
      </c>
      <c r="AU7" s="10">
        <v>404</v>
      </c>
      <c r="AV7" s="10">
        <v>584</v>
      </c>
      <c r="AW7" s="10">
        <v>279</v>
      </c>
      <c r="AX7" s="10">
        <v>43</v>
      </c>
      <c r="AY7" s="10"/>
      <c r="AZ7" s="10">
        <v>14</v>
      </c>
      <c r="BA7" s="10">
        <v>81</v>
      </c>
      <c r="BB7" s="10">
        <v>98</v>
      </c>
      <c r="BC7" s="10">
        <v>111</v>
      </c>
      <c r="BD7" s="10">
        <v>204</v>
      </c>
      <c r="BE7" s="10">
        <v>199</v>
      </c>
      <c r="BF7" s="10">
        <v>199</v>
      </c>
      <c r="BG7" s="10">
        <v>152</v>
      </c>
      <c r="BH7" s="10">
        <v>117</v>
      </c>
      <c r="BI7" s="10">
        <v>99</v>
      </c>
      <c r="BJ7" s="10">
        <v>157</v>
      </c>
      <c r="BK7" s="10">
        <v>99</v>
      </c>
      <c r="BL7" s="10">
        <v>101</v>
      </c>
      <c r="BM7" s="10">
        <v>47</v>
      </c>
      <c r="BN7" s="10">
        <v>52</v>
      </c>
      <c r="BO7" s="10">
        <v>104</v>
      </c>
      <c r="BP7" s="10"/>
      <c r="BQ7" s="10">
        <v>894</v>
      </c>
      <c r="BR7" s="10">
        <v>957</v>
      </c>
    </row>
    <row r="8" spans="2:70" ht="30" customHeight="1" x14ac:dyDescent="0.35">
      <c r="B8" s="11" t="s">
        <v>20</v>
      </c>
      <c r="C8" s="11">
        <v>1892</v>
      </c>
      <c r="D8" s="11">
        <v>999</v>
      </c>
      <c r="E8" s="11">
        <v>884</v>
      </c>
      <c r="F8" s="11"/>
      <c r="G8" s="11">
        <v>325</v>
      </c>
      <c r="H8" s="11">
        <v>384</v>
      </c>
      <c r="I8" s="11">
        <v>332</v>
      </c>
      <c r="J8" s="11">
        <v>300</v>
      </c>
      <c r="K8" s="11">
        <v>226</v>
      </c>
      <c r="L8" s="11">
        <v>324</v>
      </c>
      <c r="M8" s="11"/>
      <c r="N8" s="11">
        <v>584</v>
      </c>
      <c r="O8" s="11">
        <v>462</v>
      </c>
      <c r="P8" s="11">
        <v>414</v>
      </c>
      <c r="Q8" s="11">
        <v>428</v>
      </c>
      <c r="R8" s="11"/>
      <c r="S8" s="11">
        <v>329</v>
      </c>
      <c r="T8" s="11">
        <v>234</v>
      </c>
      <c r="U8" s="11">
        <v>148</v>
      </c>
      <c r="V8" s="11">
        <v>156</v>
      </c>
      <c r="W8" s="11">
        <v>120</v>
      </c>
      <c r="X8" s="11">
        <v>160</v>
      </c>
      <c r="Y8" s="11">
        <v>148</v>
      </c>
      <c r="Z8" s="11">
        <v>73</v>
      </c>
      <c r="AA8" s="11">
        <v>199</v>
      </c>
      <c r="AB8" s="11">
        <v>172</v>
      </c>
      <c r="AC8" s="11">
        <v>90</v>
      </c>
      <c r="AD8" s="11">
        <v>63</v>
      </c>
      <c r="AE8" s="11"/>
      <c r="AF8" s="11">
        <v>619</v>
      </c>
      <c r="AG8" s="11">
        <v>838</v>
      </c>
      <c r="AH8" s="11">
        <v>257</v>
      </c>
      <c r="AI8" s="11"/>
      <c r="AJ8" s="11">
        <v>636</v>
      </c>
      <c r="AK8" s="11">
        <v>581</v>
      </c>
      <c r="AL8" s="11">
        <v>143</v>
      </c>
      <c r="AM8" s="11">
        <v>19</v>
      </c>
      <c r="AN8" s="11">
        <v>191</v>
      </c>
      <c r="AO8" s="11"/>
      <c r="AP8" s="11">
        <v>424</v>
      </c>
      <c r="AQ8" s="11">
        <v>716</v>
      </c>
      <c r="AR8" s="11">
        <v>146</v>
      </c>
      <c r="AS8" s="11"/>
      <c r="AT8" s="11">
        <v>383</v>
      </c>
      <c r="AU8" s="11">
        <v>422</v>
      </c>
      <c r="AV8" s="11">
        <v>564</v>
      </c>
      <c r="AW8" s="11">
        <v>266</v>
      </c>
      <c r="AX8" s="11">
        <v>38</v>
      </c>
      <c r="AY8" s="11"/>
      <c r="AZ8" s="11">
        <v>15</v>
      </c>
      <c r="BA8" s="11">
        <v>82</v>
      </c>
      <c r="BB8" s="11">
        <v>104</v>
      </c>
      <c r="BC8" s="11">
        <v>118</v>
      </c>
      <c r="BD8" s="11">
        <v>211</v>
      </c>
      <c r="BE8" s="11">
        <v>203</v>
      </c>
      <c r="BF8" s="11">
        <v>201</v>
      </c>
      <c r="BG8" s="11">
        <v>152</v>
      </c>
      <c r="BH8" s="11">
        <v>116</v>
      </c>
      <c r="BI8" s="11">
        <v>97</v>
      </c>
      <c r="BJ8" s="11">
        <v>152</v>
      </c>
      <c r="BK8" s="11">
        <v>94</v>
      </c>
      <c r="BL8" s="11">
        <v>97</v>
      </c>
      <c r="BM8" s="11">
        <v>46</v>
      </c>
      <c r="BN8" s="11">
        <v>48</v>
      </c>
      <c r="BO8" s="11">
        <v>94</v>
      </c>
      <c r="BP8" s="11"/>
      <c r="BQ8" s="11">
        <v>876</v>
      </c>
      <c r="BR8" s="11">
        <v>970</v>
      </c>
    </row>
    <row r="9" spans="2:70" x14ac:dyDescent="0.35">
      <c r="B9" s="18" t="s">
        <v>445</v>
      </c>
      <c r="C9" s="17">
        <v>0.27338533109024299</v>
      </c>
      <c r="D9" s="17">
        <v>0.29722040730676902</v>
      </c>
      <c r="E9" s="17">
        <v>0.24730238157402201</v>
      </c>
      <c r="F9" s="17"/>
      <c r="G9" s="17">
        <v>0.35522981396855202</v>
      </c>
      <c r="H9" s="17">
        <v>0.31026074987776803</v>
      </c>
      <c r="I9" s="17">
        <v>0.263907775620004</v>
      </c>
      <c r="J9" s="17">
        <v>0.27297628003500901</v>
      </c>
      <c r="K9" s="17">
        <v>0.23039535169956901</v>
      </c>
      <c r="L9" s="17">
        <v>0.187734526584415</v>
      </c>
      <c r="M9" s="17"/>
      <c r="N9" s="17">
        <v>0.238028011109991</v>
      </c>
      <c r="O9" s="17">
        <v>0.28325313980115402</v>
      </c>
      <c r="P9" s="17">
        <v>0.30238962067763497</v>
      </c>
      <c r="Q9" s="17">
        <v>0.28557704488315799</v>
      </c>
      <c r="R9" s="17"/>
      <c r="S9" s="17">
        <v>0.26576849936722102</v>
      </c>
      <c r="T9" s="17">
        <v>0.19258779922441399</v>
      </c>
      <c r="U9" s="17">
        <v>0.25212637376275998</v>
      </c>
      <c r="V9" s="17">
        <v>0.28235934860210699</v>
      </c>
      <c r="W9" s="17">
        <v>0.29348183868303601</v>
      </c>
      <c r="X9" s="17">
        <v>0.292263752487392</v>
      </c>
      <c r="Y9" s="17">
        <v>0.28646686225086299</v>
      </c>
      <c r="Z9" s="17">
        <v>0.26964377150713698</v>
      </c>
      <c r="AA9" s="17">
        <v>0.29421236422410801</v>
      </c>
      <c r="AB9" s="17">
        <v>0.30652997667737097</v>
      </c>
      <c r="AC9" s="17">
        <v>0.32116739188389998</v>
      </c>
      <c r="AD9" s="17">
        <v>0.30450762449674401</v>
      </c>
      <c r="AE9" s="17"/>
      <c r="AF9" s="17">
        <v>0.28165838266217502</v>
      </c>
      <c r="AG9" s="17">
        <v>0.27080949287717399</v>
      </c>
      <c r="AH9" s="17">
        <v>0.252728003124431</v>
      </c>
      <c r="AI9" s="17"/>
      <c r="AJ9" s="17">
        <v>0.29042128062296602</v>
      </c>
      <c r="AK9" s="17">
        <v>0.29439138108269203</v>
      </c>
      <c r="AL9" s="17">
        <v>0.19749181516075401</v>
      </c>
      <c r="AM9" s="17">
        <v>0.182532363442763</v>
      </c>
      <c r="AN9" s="17">
        <v>0.24302949745258201</v>
      </c>
      <c r="AO9" s="17"/>
      <c r="AP9" s="17">
        <v>0.311261983941168</v>
      </c>
      <c r="AQ9" s="17">
        <v>0.29172420347307298</v>
      </c>
      <c r="AR9" s="17">
        <v>0.202469246981129</v>
      </c>
      <c r="AS9" s="17"/>
      <c r="AT9" s="17">
        <v>0.25828109006348798</v>
      </c>
      <c r="AU9" s="17">
        <v>0.27540642943525101</v>
      </c>
      <c r="AV9" s="17">
        <v>0.25572793141544597</v>
      </c>
      <c r="AW9" s="17">
        <v>0.27749970083196202</v>
      </c>
      <c r="AX9" s="17">
        <v>0.47688044114216699</v>
      </c>
      <c r="AY9" s="17"/>
      <c r="AZ9" s="17">
        <v>0.23129660835374299</v>
      </c>
      <c r="BA9" s="17">
        <v>0.27502985599890101</v>
      </c>
      <c r="BB9" s="17">
        <v>0.242522979917107</v>
      </c>
      <c r="BC9" s="17">
        <v>0.34232689444499398</v>
      </c>
      <c r="BD9" s="17">
        <v>0.27033485058673001</v>
      </c>
      <c r="BE9" s="17">
        <v>0.32091094724552999</v>
      </c>
      <c r="BF9" s="17">
        <v>0.26942005229886401</v>
      </c>
      <c r="BG9" s="17">
        <v>0.29223691865098</v>
      </c>
      <c r="BH9" s="17">
        <v>0.253203567707664</v>
      </c>
      <c r="BI9" s="17">
        <v>0.26547828939219797</v>
      </c>
      <c r="BJ9" s="17">
        <v>0.217512301380581</v>
      </c>
      <c r="BK9" s="17">
        <v>0.26323493575979201</v>
      </c>
      <c r="BL9" s="17">
        <v>0.26170436875605202</v>
      </c>
      <c r="BM9" s="17">
        <v>0.30943038097504699</v>
      </c>
      <c r="BN9" s="17">
        <v>0.26237766585452299</v>
      </c>
      <c r="BO9" s="17">
        <v>0.268888696445377</v>
      </c>
      <c r="BP9" s="17"/>
      <c r="BQ9" s="17">
        <v>0.25124213939562501</v>
      </c>
      <c r="BR9" s="17">
        <v>0.294471581440021</v>
      </c>
    </row>
    <row r="10" spans="2:70" x14ac:dyDescent="0.35">
      <c r="B10" s="18" t="s">
        <v>446</v>
      </c>
      <c r="C10" s="17">
        <v>0.21622462941972201</v>
      </c>
      <c r="D10" s="17">
        <v>0.243653162039393</v>
      </c>
      <c r="E10" s="17">
        <v>0.18442338909658701</v>
      </c>
      <c r="F10" s="17"/>
      <c r="G10" s="17">
        <v>0.24638299193704599</v>
      </c>
      <c r="H10" s="17">
        <v>0.26383354331903902</v>
      </c>
      <c r="I10" s="17">
        <v>0.242488458131007</v>
      </c>
      <c r="J10" s="17">
        <v>0.222881884410457</v>
      </c>
      <c r="K10" s="17">
        <v>0.15724707912556399</v>
      </c>
      <c r="L10" s="17">
        <v>0.13770166418454699</v>
      </c>
      <c r="M10" s="17"/>
      <c r="N10" s="17">
        <v>0.21767823987072399</v>
      </c>
      <c r="O10" s="17">
        <v>0.20726915462765799</v>
      </c>
      <c r="P10" s="17">
        <v>0.21573423314638801</v>
      </c>
      <c r="Q10" s="17">
        <v>0.22648890079382</v>
      </c>
      <c r="R10" s="17"/>
      <c r="S10" s="17">
        <v>0.27897891914372602</v>
      </c>
      <c r="T10" s="17">
        <v>0.21215472262509399</v>
      </c>
      <c r="U10" s="17">
        <v>0.154616692715664</v>
      </c>
      <c r="V10" s="17">
        <v>0.19931213119177599</v>
      </c>
      <c r="W10" s="17">
        <v>0.254117688242259</v>
      </c>
      <c r="X10" s="17">
        <v>0.23179149539911501</v>
      </c>
      <c r="Y10" s="17">
        <v>0.20282029380023101</v>
      </c>
      <c r="Z10" s="17">
        <v>0.14789484022246299</v>
      </c>
      <c r="AA10" s="17">
        <v>0.195701419898617</v>
      </c>
      <c r="AB10" s="17">
        <v>0.20851184212478099</v>
      </c>
      <c r="AC10" s="17">
        <v>0.17088785894731601</v>
      </c>
      <c r="AD10" s="17">
        <v>0.24068349115510701</v>
      </c>
      <c r="AE10" s="17"/>
      <c r="AF10" s="17">
        <v>0.19222601900717301</v>
      </c>
      <c r="AG10" s="17">
        <v>0.232543244696294</v>
      </c>
      <c r="AH10" s="17">
        <v>0.194261669847094</v>
      </c>
      <c r="AI10" s="17"/>
      <c r="AJ10" s="17">
        <v>0.196100667241694</v>
      </c>
      <c r="AK10" s="17">
        <v>0.25926568143950501</v>
      </c>
      <c r="AL10" s="17">
        <v>0.246841266682887</v>
      </c>
      <c r="AM10" s="17">
        <v>0.25417858822535999</v>
      </c>
      <c r="AN10" s="17">
        <v>0.17496578478608699</v>
      </c>
      <c r="AO10" s="17"/>
      <c r="AP10" s="17">
        <v>0.211038972160602</v>
      </c>
      <c r="AQ10" s="17">
        <v>0.24320033123158</v>
      </c>
      <c r="AR10" s="17">
        <v>0.29116344066297301</v>
      </c>
      <c r="AS10" s="17"/>
      <c r="AT10" s="17">
        <v>0.19608797619551799</v>
      </c>
      <c r="AU10" s="17">
        <v>0.18693773834715599</v>
      </c>
      <c r="AV10" s="17">
        <v>0.24059699311872401</v>
      </c>
      <c r="AW10" s="17">
        <v>0.28279574344140601</v>
      </c>
      <c r="AX10" s="17">
        <v>0.26662245479456798</v>
      </c>
      <c r="AY10" s="17"/>
      <c r="AZ10" s="17">
        <v>0.32423950614744501</v>
      </c>
      <c r="BA10" s="17">
        <v>0.27238250033165601</v>
      </c>
      <c r="BB10" s="17">
        <v>0.138715683009032</v>
      </c>
      <c r="BC10" s="17">
        <v>0.17031382304807199</v>
      </c>
      <c r="BD10" s="17">
        <v>0.22592359534228901</v>
      </c>
      <c r="BE10" s="17">
        <v>0.22222695723486999</v>
      </c>
      <c r="BF10" s="17">
        <v>0.22920470317851399</v>
      </c>
      <c r="BG10" s="17">
        <v>0.19067359357223601</v>
      </c>
      <c r="BH10" s="17">
        <v>0.226720441644228</v>
      </c>
      <c r="BI10" s="17">
        <v>0.164405754070785</v>
      </c>
      <c r="BJ10" s="17">
        <v>0.23446610607593199</v>
      </c>
      <c r="BK10" s="17">
        <v>0.23466033702907901</v>
      </c>
      <c r="BL10" s="17">
        <v>0.22037691809455101</v>
      </c>
      <c r="BM10" s="17">
        <v>0.20158695691956599</v>
      </c>
      <c r="BN10" s="17">
        <v>0.29677792062441199</v>
      </c>
      <c r="BO10" s="17">
        <v>0.24130225010150699</v>
      </c>
      <c r="BP10" s="17"/>
      <c r="BQ10" s="17">
        <v>0.25457109986770898</v>
      </c>
      <c r="BR10" s="17">
        <v>0.179300311580366</v>
      </c>
    </row>
    <row r="11" spans="2:70" x14ac:dyDescent="0.35">
      <c r="B11" s="18" t="s">
        <v>447</v>
      </c>
      <c r="C11" s="17">
        <v>0.19703063322463901</v>
      </c>
      <c r="D11" s="17">
        <v>0.21043594002579799</v>
      </c>
      <c r="E11" s="17">
        <v>0.18125620691837499</v>
      </c>
      <c r="F11" s="17"/>
      <c r="G11" s="17">
        <v>0.26234697470740798</v>
      </c>
      <c r="H11" s="17">
        <v>0.28091068751110798</v>
      </c>
      <c r="I11" s="17">
        <v>0.201642995486152</v>
      </c>
      <c r="J11" s="17">
        <v>0.16981673144816301</v>
      </c>
      <c r="K11" s="17">
        <v>0.14616908676274701</v>
      </c>
      <c r="L11" s="17">
        <v>8.8143931279874702E-2</v>
      </c>
      <c r="M11" s="17"/>
      <c r="N11" s="17">
        <v>0.200345124001474</v>
      </c>
      <c r="O11" s="17">
        <v>0.20095454081613401</v>
      </c>
      <c r="P11" s="17">
        <v>0.16361838395143199</v>
      </c>
      <c r="Q11" s="17">
        <v>0.22255631848899099</v>
      </c>
      <c r="R11" s="17"/>
      <c r="S11" s="17">
        <v>0.25064395981314802</v>
      </c>
      <c r="T11" s="17">
        <v>0.17824780452918801</v>
      </c>
      <c r="U11" s="17">
        <v>0.138181190798734</v>
      </c>
      <c r="V11" s="17">
        <v>0.25519050751129602</v>
      </c>
      <c r="W11" s="17">
        <v>0.17949355300787101</v>
      </c>
      <c r="X11" s="17">
        <v>0.16590259519218001</v>
      </c>
      <c r="Y11" s="17">
        <v>0.14674424394195601</v>
      </c>
      <c r="Z11" s="17">
        <v>0.145730113897998</v>
      </c>
      <c r="AA11" s="17">
        <v>0.22879782849436101</v>
      </c>
      <c r="AB11" s="17">
        <v>0.183263975291246</v>
      </c>
      <c r="AC11" s="17">
        <v>0.19499903451838299</v>
      </c>
      <c r="AD11" s="17">
        <v>0.212123053518667</v>
      </c>
      <c r="AE11" s="17"/>
      <c r="AF11" s="17">
        <v>0.16330990723315</v>
      </c>
      <c r="AG11" s="17">
        <v>0.20751892902906199</v>
      </c>
      <c r="AH11" s="17">
        <v>0.21728651507890601</v>
      </c>
      <c r="AI11" s="17"/>
      <c r="AJ11" s="17">
        <v>0.177269704485994</v>
      </c>
      <c r="AK11" s="17">
        <v>0.20279178148000199</v>
      </c>
      <c r="AL11" s="17">
        <v>0.16702979405525001</v>
      </c>
      <c r="AM11" s="17">
        <v>0.30945687337246403</v>
      </c>
      <c r="AN11" s="17">
        <v>0.22014445435072</v>
      </c>
      <c r="AO11" s="17"/>
      <c r="AP11" s="17">
        <v>0.18287511919632601</v>
      </c>
      <c r="AQ11" s="17">
        <v>0.203179170837575</v>
      </c>
      <c r="AR11" s="17">
        <v>0.257252976483763</v>
      </c>
      <c r="AS11" s="17"/>
      <c r="AT11" s="17">
        <v>0.181331590900599</v>
      </c>
      <c r="AU11" s="17">
        <v>0.18113680299732299</v>
      </c>
      <c r="AV11" s="17">
        <v>0.208658155655883</v>
      </c>
      <c r="AW11" s="17">
        <v>0.23426002898641499</v>
      </c>
      <c r="AX11" s="17">
        <v>0.20585500953500199</v>
      </c>
      <c r="AY11" s="17"/>
      <c r="AZ11" s="17">
        <v>0.461884021331815</v>
      </c>
      <c r="BA11" s="17">
        <v>0.13795780746563899</v>
      </c>
      <c r="BB11" s="17">
        <v>0.23061584862326001</v>
      </c>
      <c r="BC11" s="17">
        <v>0.115107013983987</v>
      </c>
      <c r="BD11" s="17">
        <v>0.219199912488409</v>
      </c>
      <c r="BE11" s="17">
        <v>0.16772466160770599</v>
      </c>
      <c r="BF11" s="17">
        <v>0.24858541988111199</v>
      </c>
      <c r="BG11" s="17">
        <v>0.158986850371062</v>
      </c>
      <c r="BH11" s="17">
        <v>0.221338922500282</v>
      </c>
      <c r="BI11" s="17">
        <v>0.21952613691441999</v>
      </c>
      <c r="BJ11" s="17">
        <v>0.20127923760307301</v>
      </c>
      <c r="BK11" s="17">
        <v>0.167591990267419</v>
      </c>
      <c r="BL11" s="17">
        <v>0.24119563973358499</v>
      </c>
      <c r="BM11" s="17">
        <v>0.21932859709201699</v>
      </c>
      <c r="BN11" s="17">
        <v>0.106509376638435</v>
      </c>
      <c r="BO11" s="17">
        <v>0.23630825365830599</v>
      </c>
      <c r="BP11" s="17"/>
      <c r="BQ11" s="17">
        <v>0.21070875395289901</v>
      </c>
      <c r="BR11" s="17">
        <v>0.179842794751153</v>
      </c>
    </row>
    <row r="12" spans="2:70" x14ac:dyDescent="0.35">
      <c r="B12" s="18" t="s">
        <v>448</v>
      </c>
      <c r="C12" s="17">
        <v>0.188883755408077</v>
      </c>
      <c r="D12" s="17">
        <v>0.174780764629243</v>
      </c>
      <c r="E12" s="17">
        <v>0.20550212793047201</v>
      </c>
      <c r="F12" s="17"/>
      <c r="G12" s="17">
        <v>0.20939271384570901</v>
      </c>
      <c r="H12" s="17">
        <v>0.206173931619586</v>
      </c>
      <c r="I12" s="17">
        <v>0.19889339793275601</v>
      </c>
      <c r="J12" s="17">
        <v>0.159421995017336</v>
      </c>
      <c r="K12" s="17">
        <v>0.19681736054232801</v>
      </c>
      <c r="L12" s="17">
        <v>0.15936783406233501</v>
      </c>
      <c r="M12" s="17"/>
      <c r="N12" s="17">
        <v>0.19820735871268499</v>
      </c>
      <c r="O12" s="17">
        <v>0.164993181796313</v>
      </c>
      <c r="P12" s="17">
        <v>0.22755571398281299</v>
      </c>
      <c r="Q12" s="17">
        <v>0.16085370631034099</v>
      </c>
      <c r="R12" s="17"/>
      <c r="S12" s="17">
        <v>0.20238210014777999</v>
      </c>
      <c r="T12" s="17">
        <v>0.15452186003474</v>
      </c>
      <c r="U12" s="17">
        <v>0.21002059703415099</v>
      </c>
      <c r="V12" s="17">
        <v>0.15565175032249601</v>
      </c>
      <c r="W12" s="17">
        <v>0.18572001382902301</v>
      </c>
      <c r="X12" s="17">
        <v>0.20787175047363199</v>
      </c>
      <c r="Y12" s="17">
        <v>0.228232638477813</v>
      </c>
      <c r="Z12" s="17">
        <v>0.12233412105965601</v>
      </c>
      <c r="AA12" s="17">
        <v>0.17967476946441499</v>
      </c>
      <c r="AB12" s="17">
        <v>0.210827886318282</v>
      </c>
      <c r="AC12" s="17">
        <v>0.20908658244816</v>
      </c>
      <c r="AD12" s="17">
        <v>0.161780016363475</v>
      </c>
      <c r="AE12" s="17"/>
      <c r="AF12" s="17">
        <v>0.176398981571597</v>
      </c>
      <c r="AG12" s="17">
        <v>0.20432073618614299</v>
      </c>
      <c r="AH12" s="17">
        <v>0.14992916945161699</v>
      </c>
      <c r="AI12" s="17"/>
      <c r="AJ12" s="17">
        <v>0.17093359123061</v>
      </c>
      <c r="AK12" s="17">
        <v>0.20169543043286201</v>
      </c>
      <c r="AL12" s="17">
        <v>0.20992094427515601</v>
      </c>
      <c r="AM12" s="17">
        <v>0.290124651634733</v>
      </c>
      <c r="AN12" s="17">
        <v>0.14117027113325201</v>
      </c>
      <c r="AO12" s="17"/>
      <c r="AP12" s="17">
        <v>0.19213804787861199</v>
      </c>
      <c r="AQ12" s="17">
        <v>0.189367231957802</v>
      </c>
      <c r="AR12" s="17">
        <v>0.19676585443049599</v>
      </c>
      <c r="AS12" s="17"/>
      <c r="AT12" s="17">
        <v>0.16226122622119199</v>
      </c>
      <c r="AU12" s="17">
        <v>0.18121102642261699</v>
      </c>
      <c r="AV12" s="17">
        <v>0.20146612046239301</v>
      </c>
      <c r="AW12" s="17">
        <v>0.162054811872414</v>
      </c>
      <c r="AX12" s="17">
        <v>0.37266159593334902</v>
      </c>
      <c r="AY12" s="17"/>
      <c r="AZ12" s="17">
        <v>0.19473161589226401</v>
      </c>
      <c r="BA12" s="17">
        <v>0.119990042423638</v>
      </c>
      <c r="BB12" s="17">
        <v>0.209864409773627</v>
      </c>
      <c r="BC12" s="17">
        <v>0.106205646884098</v>
      </c>
      <c r="BD12" s="17">
        <v>0.21315558256773501</v>
      </c>
      <c r="BE12" s="17">
        <v>0.14916148507975799</v>
      </c>
      <c r="BF12" s="17">
        <v>0.21688138426110201</v>
      </c>
      <c r="BG12" s="17">
        <v>0.21603863741726601</v>
      </c>
      <c r="BH12" s="17">
        <v>0.14418747382875399</v>
      </c>
      <c r="BI12" s="17">
        <v>0.22319809072741001</v>
      </c>
      <c r="BJ12" s="17">
        <v>0.20841463642079699</v>
      </c>
      <c r="BK12" s="17">
        <v>0.16139292510907799</v>
      </c>
      <c r="BL12" s="17">
        <v>0.20219855607829601</v>
      </c>
      <c r="BM12" s="17">
        <v>0.247900827584626</v>
      </c>
      <c r="BN12" s="17">
        <v>0.228337689217465</v>
      </c>
      <c r="BO12" s="17">
        <v>0.189999896811406</v>
      </c>
      <c r="BP12" s="17"/>
      <c r="BQ12" s="17">
        <v>0.23517150516066401</v>
      </c>
      <c r="BR12" s="17">
        <v>0.14414264163163301</v>
      </c>
    </row>
    <row r="13" spans="2:70" ht="29" x14ac:dyDescent="0.35">
      <c r="B13" s="18" t="s">
        <v>449</v>
      </c>
      <c r="C13" s="17">
        <v>0.136387786814062</v>
      </c>
      <c r="D13" s="17">
        <v>0.136497178220301</v>
      </c>
      <c r="E13" s="17">
        <v>0.13539486102918399</v>
      </c>
      <c r="F13" s="17"/>
      <c r="G13" s="17">
        <v>0.13244543804904499</v>
      </c>
      <c r="H13" s="17">
        <v>0.167870077312155</v>
      </c>
      <c r="I13" s="17">
        <v>0.17943813230670599</v>
      </c>
      <c r="J13" s="17">
        <v>0.15041582124212</v>
      </c>
      <c r="K13" s="17">
        <v>9.4025247316845098E-2</v>
      </c>
      <c r="L13" s="17">
        <v>7.5562678387684407E-2</v>
      </c>
      <c r="M13" s="17"/>
      <c r="N13" s="17">
        <v>0.12493302895387801</v>
      </c>
      <c r="O13" s="17">
        <v>0.129625832457923</v>
      </c>
      <c r="P13" s="17">
        <v>0.15971928622617099</v>
      </c>
      <c r="Q13" s="17">
        <v>0.13593077759241901</v>
      </c>
      <c r="R13" s="17"/>
      <c r="S13" s="17">
        <v>0.18211945216177899</v>
      </c>
      <c r="T13" s="17">
        <v>0.12857435150690699</v>
      </c>
      <c r="U13" s="17">
        <v>0.12250217057875699</v>
      </c>
      <c r="V13" s="17">
        <v>0.12078161554397999</v>
      </c>
      <c r="W13" s="17">
        <v>0.13012641058558799</v>
      </c>
      <c r="X13" s="17">
        <v>0.112139179731711</v>
      </c>
      <c r="Y13" s="17">
        <v>0.12818445507725401</v>
      </c>
      <c r="Z13" s="17">
        <v>0.18813206318557801</v>
      </c>
      <c r="AA13" s="17">
        <v>0.12058184286550901</v>
      </c>
      <c r="AB13" s="17">
        <v>9.5928388872302206E-2</v>
      </c>
      <c r="AC13" s="17">
        <v>0.22485517198896901</v>
      </c>
      <c r="AD13" s="17">
        <v>6.3406554343851396E-2</v>
      </c>
      <c r="AE13" s="17"/>
      <c r="AF13" s="17">
        <v>0.123985926596164</v>
      </c>
      <c r="AG13" s="17">
        <v>0.14202561718373299</v>
      </c>
      <c r="AH13" s="17">
        <v>0.130362050533467</v>
      </c>
      <c r="AI13" s="17"/>
      <c r="AJ13" s="17">
        <v>0.131595670360413</v>
      </c>
      <c r="AK13" s="17">
        <v>0.142097772403774</v>
      </c>
      <c r="AL13" s="17">
        <v>0.12779461819445601</v>
      </c>
      <c r="AM13" s="17">
        <v>0.116240606036304</v>
      </c>
      <c r="AN13" s="17">
        <v>0.14480956036371301</v>
      </c>
      <c r="AO13" s="17"/>
      <c r="AP13" s="17">
        <v>0.14308718644625901</v>
      </c>
      <c r="AQ13" s="17">
        <v>0.14558260936261699</v>
      </c>
      <c r="AR13" s="17">
        <v>0.16662326785928</v>
      </c>
      <c r="AS13" s="17"/>
      <c r="AT13" s="17">
        <v>9.1037137290090303E-2</v>
      </c>
      <c r="AU13" s="17">
        <v>0.12673054893274099</v>
      </c>
      <c r="AV13" s="17">
        <v>0.16079194099074401</v>
      </c>
      <c r="AW13" s="17">
        <v>0.13991548831395301</v>
      </c>
      <c r="AX13" s="17">
        <v>0.27762287189449197</v>
      </c>
      <c r="AY13" s="17"/>
      <c r="AZ13" s="17">
        <v>0.26708413490606597</v>
      </c>
      <c r="BA13" s="17">
        <v>0.11730083107417399</v>
      </c>
      <c r="BB13" s="17">
        <v>0.120313822911689</v>
      </c>
      <c r="BC13" s="17">
        <v>0.13815000429111199</v>
      </c>
      <c r="BD13" s="17">
        <v>0.18445886756366001</v>
      </c>
      <c r="BE13" s="17">
        <v>0.141685534356359</v>
      </c>
      <c r="BF13" s="17">
        <v>0.12542975933161399</v>
      </c>
      <c r="BG13" s="17">
        <v>0.14875629241655</v>
      </c>
      <c r="BH13" s="17">
        <v>0.14210993085449</v>
      </c>
      <c r="BI13" s="17">
        <v>8.1757652786245097E-2</v>
      </c>
      <c r="BJ13" s="17">
        <v>0.158977596929399</v>
      </c>
      <c r="BK13" s="17">
        <v>0.10824557842043001</v>
      </c>
      <c r="BL13" s="17">
        <v>0.12934040681720799</v>
      </c>
      <c r="BM13" s="17">
        <v>0</v>
      </c>
      <c r="BN13" s="17">
        <v>0.11110501160647</v>
      </c>
      <c r="BO13" s="17">
        <v>0.15653976048557899</v>
      </c>
      <c r="BP13" s="17"/>
      <c r="BQ13" s="17">
        <v>0.16421122938806099</v>
      </c>
      <c r="BR13" s="17">
        <v>0.106636567488509</v>
      </c>
    </row>
    <row r="14" spans="2:70" x14ac:dyDescent="0.35">
      <c r="B14" s="18" t="s">
        <v>450</v>
      </c>
      <c r="C14" s="17">
        <v>0.134307653823418</v>
      </c>
      <c r="D14" s="17">
        <v>0.117765321675906</v>
      </c>
      <c r="E14" s="17">
        <v>0.15438426443159101</v>
      </c>
      <c r="F14" s="17"/>
      <c r="G14" s="17">
        <v>5.3974100156056803E-2</v>
      </c>
      <c r="H14" s="17">
        <v>9.70453238082674E-2</v>
      </c>
      <c r="I14" s="17">
        <v>0.110290637076969</v>
      </c>
      <c r="J14" s="17">
        <v>0.16974160690374701</v>
      </c>
      <c r="K14" s="17">
        <v>0.147394338505244</v>
      </c>
      <c r="L14" s="17">
        <v>0.24156084376099199</v>
      </c>
      <c r="M14" s="17"/>
      <c r="N14" s="17">
        <v>0.13997645929723801</v>
      </c>
      <c r="O14" s="17">
        <v>0.13655774347615399</v>
      </c>
      <c r="P14" s="17">
        <v>0.121250797223298</v>
      </c>
      <c r="Q14" s="17">
        <v>0.13809376460115</v>
      </c>
      <c r="R14" s="17"/>
      <c r="S14" s="17">
        <v>8.5130255674988997E-2</v>
      </c>
      <c r="T14" s="17">
        <v>0.18667589615076499</v>
      </c>
      <c r="U14" s="17">
        <v>0.22399515949218801</v>
      </c>
      <c r="V14" s="17">
        <v>0.13799626081841301</v>
      </c>
      <c r="W14" s="17">
        <v>0.13402887168858199</v>
      </c>
      <c r="X14" s="17">
        <v>0.136642887615573</v>
      </c>
      <c r="Y14" s="17">
        <v>0.118785848568734</v>
      </c>
      <c r="Z14" s="17">
        <v>0.151116603150898</v>
      </c>
      <c r="AA14" s="17">
        <v>0.14343307852356699</v>
      </c>
      <c r="AB14" s="17">
        <v>9.4641882192742E-2</v>
      </c>
      <c r="AC14" s="17">
        <v>9.4225245298157498E-2</v>
      </c>
      <c r="AD14" s="17">
        <v>0.12463561390570101</v>
      </c>
      <c r="AE14" s="17"/>
      <c r="AF14" s="17">
        <v>0.13796835115987499</v>
      </c>
      <c r="AG14" s="17">
        <v>0.13347855431583899</v>
      </c>
      <c r="AH14" s="17">
        <v>0.165293189112862</v>
      </c>
      <c r="AI14" s="17"/>
      <c r="AJ14" s="17">
        <v>0.152326613599119</v>
      </c>
      <c r="AK14" s="17">
        <v>0.110956063390159</v>
      </c>
      <c r="AL14" s="17">
        <v>0.122704380471209</v>
      </c>
      <c r="AM14" s="17">
        <v>0.17328760362043599</v>
      </c>
      <c r="AN14" s="17">
        <v>0.153520792324329</v>
      </c>
      <c r="AO14" s="17"/>
      <c r="AP14" s="17">
        <v>0.122575071447989</v>
      </c>
      <c r="AQ14" s="17">
        <v>0.11659951669426601</v>
      </c>
      <c r="AR14" s="17">
        <v>9.5619089990620604E-2</v>
      </c>
      <c r="AS14" s="17"/>
      <c r="AT14" s="17">
        <v>0.16730632118385</v>
      </c>
      <c r="AU14" s="17">
        <v>0.13444299363694201</v>
      </c>
      <c r="AV14" s="17">
        <v>0.13457715974786</v>
      </c>
      <c r="AW14" s="17">
        <v>0.10174044978182099</v>
      </c>
      <c r="AX14" s="17">
        <v>8.5553881188101893E-2</v>
      </c>
      <c r="AY14" s="17"/>
      <c r="AZ14" s="17">
        <v>0.18339110039234499</v>
      </c>
      <c r="BA14" s="17">
        <v>0.12878990015134101</v>
      </c>
      <c r="BB14" s="17">
        <v>0.157661401812275</v>
      </c>
      <c r="BC14" s="17">
        <v>0.219688621969619</v>
      </c>
      <c r="BD14" s="17">
        <v>0.13568083163519901</v>
      </c>
      <c r="BE14" s="17">
        <v>0.117393061889655</v>
      </c>
      <c r="BF14" s="17">
        <v>8.0183326123603904E-2</v>
      </c>
      <c r="BG14" s="17">
        <v>0.169494914670239</v>
      </c>
      <c r="BH14" s="17">
        <v>0.144281668443793</v>
      </c>
      <c r="BI14" s="17">
        <v>0.125756896276951</v>
      </c>
      <c r="BJ14" s="17">
        <v>0.106420632775691</v>
      </c>
      <c r="BK14" s="17">
        <v>0.117252308697681</v>
      </c>
      <c r="BL14" s="17">
        <v>0.13635142130345901</v>
      </c>
      <c r="BM14" s="17">
        <v>5.81488091299441E-2</v>
      </c>
      <c r="BN14" s="17">
        <v>0.194730343327918</v>
      </c>
      <c r="BO14" s="17">
        <v>7.8007186672671702E-2</v>
      </c>
      <c r="BP14" s="17"/>
      <c r="BQ14" s="17">
        <v>9.0186416121835894E-2</v>
      </c>
      <c r="BR14" s="17">
        <v>0.17654217544030401</v>
      </c>
    </row>
    <row r="15" spans="2:70" x14ac:dyDescent="0.35">
      <c r="B15" s="18" t="s">
        <v>451</v>
      </c>
      <c r="C15" s="17">
        <v>0.123804122941808</v>
      </c>
      <c r="D15" s="17">
        <v>0.136519945028614</v>
      </c>
      <c r="E15" s="17">
        <v>0.10943244020906499</v>
      </c>
      <c r="F15" s="17"/>
      <c r="G15" s="17">
        <v>0.18806061302745</v>
      </c>
      <c r="H15" s="17">
        <v>0.171968799115574</v>
      </c>
      <c r="I15" s="17">
        <v>0.149513361117289</v>
      </c>
      <c r="J15" s="17">
        <v>7.8991243137997005E-2</v>
      </c>
      <c r="K15" s="17">
        <v>6.4766361814014406E-2</v>
      </c>
      <c r="L15" s="17">
        <v>5.8758067932427903E-2</v>
      </c>
      <c r="M15" s="17"/>
      <c r="N15" s="17">
        <v>0.11333624031435199</v>
      </c>
      <c r="O15" s="17">
        <v>0.111784394021717</v>
      </c>
      <c r="P15" s="17">
        <v>0.16928177054285901</v>
      </c>
      <c r="Q15" s="17">
        <v>0.10822236864601301</v>
      </c>
      <c r="R15" s="17"/>
      <c r="S15" s="17">
        <v>0.144871782889953</v>
      </c>
      <c r="T15" s="17">
        <v>0.112239647270217</v>
      </c>
      <c r="U15" s="17">
        <v>8.5284188567851194E-2</v>
      </c>
      <c r="V15" s="17">
        <v>0.167543324591404</v>
      </c>
      <c r="W15" s="17">
        <v>0.131397391393584</v>
      </c>
      <c r="X15" s="17">
        <v>0.15504264761082601</v>
      </c>
      <c r="Y15" s="17">
        <v>0.104209444566617</v>
      </c>
      <c r="Z15" s="17">
        <v>0.149346511760761</v>
      </c>
      <c r="AA15" s="17">
        <v>0.13632620194904799</v>
      </c>
      <c r="AB15" s="17">
        <v>6.5708488029922393E-2</v>
      </c>
      <c r="AC15" s="17">
        <v>0.105601436449012</v>
      </c>
      <c r="AD15" s="17">
        <v>0.10620328002729799</v>
      </c>
      <c r="AE15" s="17"/>
      <c r="AF15" s="17">
        <v>0.10059963773583901</v>
      </c>
      <c r="AG15" s="17">
        <v>0.127893629842256</v>
      </c>
      <c r="AH15" s="17">
        <v>0.15140061484633899</v>
      </c>
      <c r="AI15" s="17"/>
      <c r="AJ15" s="17">
        <v>9.7779584530183206E-2</v>
      </c>
      <c r="AK15" s="17">
        <v>0.141834547556486</v>
      </c>
      <c r="AL15" s="17">
        <v>0.14753230621678701</v>
      </c>
      <c r="AM15" s="17">
        <v>0.267967774820011</v>
      </c>
      <c r="AN15" s="17">
        <v>0.120214924277275</v>
      </c>
      <c r="AO15" s="17"/>
      <c r="AP15" s="17">
        <v>0.13744334235672401</v>
      </c>
      <c r="AQ15" s="17">
        <v>0.12631349751273199</v>
      </c>
      <c r="AR15" s="17">
        <v>0.14328874630899599</v>
      </c>
      <c r="AS15" s="17"/>
      <c r="AT15" s="17">
        <v>9.3471646460989599E-2</v>
      </c>
      <c r="AU15" s="17">
        <v>0.12375969366513601</v>
      </c>
      <c r="AV15" s="17">
        <v>0.147511282350648</v>
      </c>
      <c r="AW15" s="17">
        <v>0.131125092499386</v>
      </c>
      <c r="AX15" s="17">
        <v>0.24494121291857399</v>
      </c>
      <c r="AY15" s="17"/>
      <c r="AZ15" s="17">
        <v>0.202745741605693</v>
      </c>
      <c r="BA15" s="17">
        <v>0.118537561177222</v>
      </c>
      <c r="BB15" s="17">
        <v>0.12846399277846501</v>
      </c>
      <c r="BC15" s="17">
        <v>4.6903115219423301E-2</v>
      </c>
      <c r="BD15" s="17">
        <v>0.118903258496721</v>
      </c>
      <c r="BE15" s="17">
        <v>0.13641072862883299</v>
      </c>
      <c r="BF15" s="17">
        <v>0.144032216448955</v>
      </c>
      <c r="BG15" s="17">
        <v>0.120112854177749</v>
      </c>
      <c r="BH15" s="17">
        <v>0.130610600230256</v>
      </c>
      <c r="BI15" s="17">
        <v>0.199816438501769</v>
      </c>
      <c r="BJ15" s="17">
        <v>8.4599090088905704E-2</v>
      </c>
      <c r="BK15" s="17">
        <v>8.4792851550505796E-2</v>
      </c>
      <c r="BL15" s="17">
        <v>0.14359196922467299</v>
      </c>
      <c r="BM15" s="17">
        <v>0.14373601550440299</v>
      </c>
      <c r="BN15" s="17">
        <v>0.21477733788470399</v>
      </c>
      <c r="BO15" s="17">
        <v>0.143766606519898</v>
      </c>
      <c r="BP15" s="17"/>
      <c r="BQ15" s="17">
        <v>0.161954039954646</v>
      </c>
      <c r="BR15" s="17">
        <v>8.8833157935670606E-2</v>
      </c>
    </row>
    <row r="16" spans="2:70" ht="43.5" x14ac:dyDescent="0.35">
      <c r="B16" s="18" t="s">
        <v>452</v>
      </c>
      <c r="C16" s="17">
        <v>0.102591291638666</v>
      </c>
      <c r="D16" s="17">
        <v>0.1055300911986</v>
      </c>
      <c r="E16" s="17">
        <v>9.7199768784403701E-2</v>
      </c>
      <c r="F16" s="17"/>
      <c r="G16" s="17">
        <v>0.120808798915754</v>
      </c>
      <c r="H16" s="17">
        <v>0.12398632920805901</v>
      </c>
      <c r="I16" s="17">
        <v>0.116321974949835</v>
      </c>
      <c r="J16" s="17">
        <v>0.10770567987601599</v>
      </c>
      <c r="K16" s="17">
        <v>8.2062428785331598E-2</v>
      </c>
      <c r="L16" s="17">
        <v>5.4522885400383601E-2</v>
      </c>
      <c r="M16" s="17"/>
      <c r="N16" s="17">
        <v>0.126572868616456</v>
      </c>
      <c r="O16" s="17">
        <v>0.11553172539887301</v>
      </c>
      <c r="P16" s="17">
        <v>6.8843712891899098E-2</v>
      </c>
      <c r="Q16" s="17">
        <v>8.5002127333461797E-2</v>
      </c>
      <c r="R16" s="17"/>
      <c r="S16" s="17">
        <v>0.14911656927158301</v>
      </c>
      <c r="T16" s="17">
        <v>0.119820315214388</v>
      </c>
      <c r="U16" s="17">
        <v>5.92053586749655E-2</v>
      </c>
      <c r="V16" s="17">
        <v>0.100337621746194</v>
      </c>
      <c r="W16" s="17">
        <v>6.6083692994918702E-2</v>
      </c>
      <c r="X16" s="17">
        <v>9.3305704648654994E-2</v>
      </c>
      <c r="Y16" s="17">
        <v>0.109568738386603</v>
      </c>
      <c r="Z16" s="17">
        <v>0.13204763230077701</v>
      </c>
      <c r="AA16" s="17">
        <v>7.6467129134091802E-2</v>
      </c>
      <c r="AB16" s="17">
        <v>5.9152914089865699E-2</v>
      </c>
      <c r="AC16" s="17">
        <v>0.13340758812610101</v>
      </c>
      <c r="AD16" s="17">
        <v>0.101961069090667</v>
      </c>
      <c r="AE16" s="17"/>
      <c r="AF16" s="17">
        <v>8.6415902905180905E-2</v>
      </c>
      <c r="AG16" s="17">
        <v>0.102154148943052</v>
      </c>
      <c r="AH16" s="17">
        <v>9.4914561045234505E-2</v>
      </c>
      <c r="AI16" s="17"/>
      <c r="AJ16" s="17">
        <v>8.8587280376155597E-2</v>
      </c>
      <c r="AK16" s="17">
        <v>0.105937670144167</v>
      </c>
      <c r="AL16" s="17">
        <v>0.106432056799975</v>
      </c>
      <c r="AM16" s="17">
        <v>5.0835158648036602E-2</v>
      </c>
      <c r="AN16" s="17">
        <v>0.114438107372217</v>
      </c>
      <c r="AO16" s="17"/>
      <c r="AP16" s="17">
        <v>0.122288998220209</v>
      </c>
      <c r="AQ16" s="17">
        <v>0.116117990663094</v>
      </c>
      <c r="AR16" s="17">
        <v>7.8717473367229104E-2</v>
      </c>
      <c r="AS16" s="17"/>
      <c r="AT16" s="17">
        <v>7.7467870773684402E-2</v>
      </c>
      <c r="AU16" s="17">
        <v>8.8711344171728004E-2</v>
      </c>
      <c r="AV16" s="17">
        <v>0.115717165221282</v>
      </c>
      <c r="AW16" s="17">
        <v>0.11756552674456</v>
      </c>
      <c r="AX16" s="17">
        <v>0.18604547468426</v>
      </c>
      <c r="AY16" s="17"/>
      <c r="AZ16" s="17">
        <v>6.9971229903558405E-2</v>
      </c>
      <c r="BA16" s="17">
        <v>6.2098037549884799E-2</v>
      </c>
      <c r="BB16" s="17">
        <v>6.6668078546110093E-2</v>
      </c>
      <c r="BC16" s="17">
        <v>0.11693127771683701</v>
      </c>
      <c r="BD16" s="17">
        <v>0.106219596570943</v>
      </c>
      <c r="BE16" s="17">
        <v>9.5839707515036704E-2</v>
      </c>
      <c r="BF16" s="17">
        <v>8.0606364222886306E-2</v>
      </c>
      <c r="BG16" s="17">
        <v>9.5648387251186698E-2</v>
      </c>
      <c r="BH16" s="17">
        <v>0.12240037018758</v>
      </c>
      <c r="BI16" s="17">
        <v>0.107354569707444</v>
      </c>
      <c r="BJ16" s="17">
        <v>0.10210350096750399</v>
      </c>
      <c r="BK16" s="17">
        <v>0.16889040612046999</v>
      </c>
      <c r="BL16" s="17">
        <v>0.14910108558129001</v>
      </c>
      <c r="BM16" s="17">
        <v>8.1573653411917899E-2</v>
      </c>
      <c r="BN16" s="17">
        <v>3.1280903595170002E-2</v>
      </c>
      <c r="BO16" s="17">
        <v>0.13585347226535799</v>
      </c>
      <c r="BP16" s="17"/>
      <c r="BQ16" s="17">
        <v>0.124294756635173</v>
      </c>
      <c r="BR16" s="17">
        <v>8.49944669190974E-2</v>
      </c>
    </row>
    <row r="17" spans="2:70" ht="29" x14ac:dyDescent="0.35">
      <c r="B17" s="18" t="s">
        <v>453</v>
      </c>
      <c r="C17" s="17">
        <v>9.3600723264314095E-2</v>
      </c>
      <c r="D17" s="17">
        <v>9.9493411680162999E-2</v>
      </c>
      <c r="E17" s="17">
        <v>8.6929012682996104E-2</v>
      </c>
      <c r="F17" s="17"/>
      <c r="G17" s="17">
        <v>9.4422120191031994E-2</v>
      </c>
      <c r="H17" s="17">
        <v>0.113249856201612</v>
      </c>
      <c r="I17" s="17">
        <v>0.120125632703596</v>
      </c>
      <c r="J17" s="17">
        <v>8.6776631072528199E-2</v>
      </c>
      <c r="K17" s="17">
        <v>7.3256957312942406E-2</v>
      </c>
      <c r="L17" s="17">
        <v>6.28834655158821E-2</v>
      </c>
      <c r="M17" s="17"/>
      <c r="N17" s="17">
        <v>9.5981096251349901E-2</v>
      </c>
      <c r="O17" s="17">
        <v>8.3652215553953205E-2</v>
      </c>
      <c r="P17" s="17">
        <v>0.117094932108171</v>
      </c>
      <c r="Q17" s="17">
        <v>7.68244670295717E-2</v>
      </c>
      <c r="R17" s="17"/>
      <c r="S17" s="17">
        <v>0.13312766409353699</v>
      </c>
      <c r="T17" s="17">
        <v>7.65190655598465E-2</v>
      </c>
      <c r="U17" s="17">
        <v>0.13365310695354801</v>
      </c>
      <c r="V17" s="17">
        <v>6.4177026188963898E-2</v>
      </c>
      <c r="W17" s="17">
        <v>9.8164351546912304E-2</v>
      </c>
      <c r="X17" s="17">
        <v>6.4556232903709099E-2</v>
      </c>
      <c r="Y17" s="17">
        <v>9.0561391807444797E-2</v>
      </c>
      <c r="Z17" s="17">
        <v>8.2146127882723199E-2</v>
      </c>
      <c r="AA17" s="17">
        <v>0.1021059442879</v>
      </c>
      <c r="AB17" s="17">
        <v>9.4331234489847607E-2</v>
      </c>
      <c r="AC17" s="17">
        <v>8.3809571074367595E-2</v>
      </c>
      <c r="AD17" s="17">
        <v>0</v>
      </c>
      <c r="AE17" s="17"/>
      <c r="AF17" s="17">
        <v>8.8760991189367505E-2</v>
      </c>
      <c r="AG17" s="17">
        <v>0.102482571217516</v>
      </c>
      <c r="AH17" s="17">
        <v>0.101795986165405</v>
      </c>
      <c r="AI17" s="17"/>
      <c r="AJ17" s="17">
        <v>9.8674014320070003E-2</v>
      </c>
      <c r="AK17" s="17">
        <v>9.6757482494210498E-2</v>
      </c>
      <c r="AL17" s="17">
        <v>8.8681202607891002E-2</v>
      </c>
      <c r="AM17" s="17">
        <v>5.0363445398635902E-2</v>
      </c>
      <c r="AN17" s="17">
        <v>8.2280517989843094E-2</v>
      </c>
      <c r="AO17" s="17"/>
      <c r="AP17" s="17">
        <v>0.105752600886812</v>
      </c>
      <c r="AQ17" s="17">
        <v>9.2657826181675895E-2</v>
      </c>
      <c r="AR17" s="17">
        <v>0.12559066636291699</v>
      </c>
      <c r="AS17" s="17"/>
      <c r="AT17" s="17">
        <v>7.2803222542500504E-2</v>
      </c>
      <c r="AU17" s="17">
        <v>0.107425495346992</v>
      </c>
      <c r="AV17" s="17">
        <v>8.6626908392138602E-2</v>
      </c>
      <c r="AW17" s="17">
        <v>0.10182176944462</v>
      </c>
      <c r="AX17" s="17">
        <v>0.119600768053698</v>
      </c>
      <c r="AY17" s="17"/>
      <c r="AZ17" s="17">
        <v>0</v>
      </c>
      <c r="BA17" s="17">
        <v>5.9244739059736498E-2</v>
      </c>
      <c r="BB17" s="17">
        <v>0.15914289097779899</v>
      </c>
      <c r="BC17" s="17">
        <v>7.5675685945795004E-2</v>
      </c>
      <c r="BD17" s="17">
        <v>6.22883837068966E-2</v>
      </c>
      <c r="BE17" s="17">
        <v>7.4613870837981905E-2</v>
      </c>
      <c r="BF17" s="17">
        <v>6.7685946599933197E-2</v>
      </c>
      <c r="BG17" s="17">
        <v>9.7160038168120494E-2</v>
      </c>
      <c r="BH17" s="17">
        <v>7.8826507312678804E-2</v>
      </c>
      <c r="BI17" s="17">
        <v>0.22395453579467001</v>
      </c>
      <c r="BJ17" s="17">
        <v>8.8641319596675996E-2</v>
      </c>
      <c r="BK17" s="17">
        <v>9.8386937678854203E-2</v>
      </c>
      <c r="BL17" s="17">
        <v>7.1942529730584306E-2</v>
      </c>
      <c r="BM17" s="17">
        <v>4.8199392661879198E-2</v>
      </c>
      <c r="BN17" s="17">
        <v>0.11157129843531299</v>
      </c>
      <c r="BO17" s="17">
        <v>0.17451228994016799</v>
      </c>
      <c r="BP17" s="17"/>
      <c r="BQ17" s="17">
        <v>0.111910943150586</v>
      </c>
      <c r="BR17" s="17">
        <v>7.4633573104028794E-2</v>
      </c>
    </row>
    <row r="18" spans="2:70" x14ac:dyDescent="0.35">
      <c r="B18" s="18" t="s">
        <v>454</v>
      </c>
      <c r="C18" s="17">
        <v>5.4095799541223101E-2</v>
      </c>
      <c r="D18" s="17">
        <v>4.74052988752195E-2</v>
      </c>
      <c r="E18" s="17">
        <v>6.0178505469642901E-2</v>
      </c>
      <c r="F18" s="17"/>
      <c r="G18" s="17">
        <v>2.9002651855103902E-2</v>
      </c>
      <c r="H18" s="17">
        <v>4.8530795096617702E-2</v>
      </c>
      <c r="I18" s="17">
        <v>4.9863365889809302E-2</v>
      </c>
      <c r="J18" s="17">
        <v>2.66197119565805E-2</v>
      </c>
      <c r="K18" s="17">
        <v>8.8230406442406498E-2</v>
      </c>
      <c r="L18" s="17">
        <v>9.1803462540412106E-2</v>
      </c>
      <c r="M18" s="17"/>
      <c r="N18" s="17">
        <v>5.74498472931467E-2</v>
      </c>
      <c r="O18" s="17">
        <v>6.8870441539747904E-2</v>
      </c>
      <c r="P18" s="17">
        <v>4.9831508601947599E-2</v>
      </c>
      <c r="Q18" s="17">
        <v>3.8220330505639701E-2</v>
      </c>
      <c r="R18" s="17"/>
      <c r="S18" s="17">
        <v>5.9395366728209997E-2</v>
      </c>
      <c r="T18" s="17">
        <v>3.5973361979140299E-2</v>
      </c>
      <c r="U18" s="17">
        <v>4.5741178102564797E-2</v>
      </c>
      <c r="V18" s="17">
        <v>8.4195741383022202E-2</v>
      </c>
      <c r="W18" s="17">
        <v>6.0407607540232E-2</v>
      </c>
      <c r="X18" s="17">
        <v>4.07938648668685E-2</v>
      </c>
      <c r="Y18" s="17">
        <v>4.1905828606611198E-2</v>
      </c>
      <c r="Z18" s="17">
        <v>3.2646705310220098E-2</v>
      </c>
      <c r="AA18" s="17">
        <v>5.8796921655924497E-2</v>
      </c>
      <c r="AB18" s="17">
        <v>5.8674172427854498E-2</v>
      </c>
      <c r="AC18" s="17">
        <v>7.0296061049100897E-2</v>
      </c>
      <c r="AD18" s="17">
        <v>6.4050194342126707E-2</v>
      </c>
      <c r="AE18" s="17"/>
      <c r="AF18" s="17">
        <v>7.4717762460661696E-2</v>
      </c>
      <c r="AG18" s="17">
        <v>5.0079779618230902E-2</v>
      </c>
      <c r="AH18" s="17">
        <v>3.2124436123266202E-2</v>
      </c>
      <c r="AI18" s="17"/>
      <c r="AJ18" s="17">
        <v>7.86825014398954E-2</v>
      </c>
      <c r="AK18" s="17">
        <v>3.93780463183118E-2</v>
      </c>
      <c r="AL18" s="17">
        <v>4.6690553672536002E-2</v>
      </c>
      <c r="AM18" s="17">
        <v>0.13749884778354399</v>
      </c>
      <c r="AN18" s="17">
        <v>4.72355340377432E-2</v>
      </c>
      <c r="AO18" s="17"/>
      <c r="AP18" s="17">
        <v>8.68116014971448E-2</v>
      </c>
      <c r="AQ18" s="17">
        <v>3.5009877799859299E-2</v>
      </c>
      <c r="AR18" s="17">
        <v>5.3649372800351001E-2</v>
      </c>
      <c r="AS18" s="17"/>
      <c r="AT18" s="17">
        <v>5.12653033979363E-2</v>
      </c>
      <c r="AU18" s="17">
        <v>6.2156615264931103E-2</v>
      </c>
      <c r="AV18" s="17">
        <v>6.1361742920552402E-2</v>
      </c>
      <c r="AW18" s="17">
        <v>3.9920175851236299E-2</v>
      </c>
      <c r="AX18" s="17">
        <v>7.3425216235471699E-2</v>
      </c>
      <c r="AY18" s="17"/>
      <c r="AZ18" s="17">
        <v>0</v>
      </c>
      <c r="BA18" s="17">
        <v>3.7605069600356998E-2</v>
      </c>
      <c r="BB18" s="17">
        <v>3.7412460707053299E-2</v>
      </c>
      <c r="BC18" s="17">
        <v>5.8637258213107703E-2</v>
      </c>
      <c r="BD18" s="17">
        <v>4.8903576106871897E-2</v>
      </c>
      <c r="BE18" s="17">
        <v>5.8985548286258203E-2</v>
      </c>
      <c r="BF18" s="17">
        <v>8.1128988953422895E-2</v>
      </c>
      <c r="BG18" s="17">
        <v>5.6668859943328501E-2</v>
      </c>
      <c r="BH18" s="17">
        <v>5.7661514189655198E-2</v>
      </c>
      <c r="BI18" s="17">
        <v>4.6928556596427397E-2</v>
      </c>
      <c r="BJ18" s="17">
        <v>5.7689185308237398E-2</v>
      </c>
      <c r="BK18" s="17">
        <v>2.8475411508867399E-2</v>
      </c>
      <c r="BL18" s="17">
        <v>3.9505043597753003E-2</v>
      </c>
      <c r="BM18" s="17">
        <v>6.2252497814456298E-2</v>
      </c>
      <c r="BN18" s="17">
        <v>4.0668142770167198E-2</v>
      </c>
      <c r="BO18" s="17">
        <v>5.7880027914118101E-2</v>
      </c>
      <c r="BP18" s="17"/>
      <c r="BQ18" s="17">
        <v>8.2269241942876103E-2</v>
      </c>
      <c r="BR18" s="17">
        <v>2.9102616371162501E-2</v>
      </c>
    </row>
    <row r="19" spans="2:70" x14ac:dyDescent="0.35">
      <c r="B19" s="18" t="s">
        <v>252</v>
      </c>
      <c r="C19" s="19">
        <v>1.74043769996747E-2</v>
      </c>
      <c r="D19" s="19">
        <v>1.1308778447813601E-2</v>
      </c>
      <c r="E19" s="19">
        <v>2.4474722321827899E-2</v>
      </c>
      <c r="F19" s="19"/>
      <c r="G19" s="19">
        <v>1.12437249255012E-2</v>
      </c>
      <c r="H19" s="19">
        <v>2.14730474006355E-3</v>
      </c>
      <c r="I19" s="19">
        <v>9.0332977425447904E-3</v>
      </c>
      <c r="J19" s="19">
        <v>1.5799926109901601E-2</v>
      </c>
      <c r="K19" s="19">
        <v>2.6633148492336198E-2</v>
      </c>
      <c r="L19" s="19">
        <v>4.5268998807766303E-2</v>
      </c>
      <c r="M19" s="19"/>
      <c r="N19" s="19">
        <v>1.53998755083636E-2</v>
      </c>
      <c r="O19" s="19">
        <v>2.26505832903044E-2</v>
      </c>
      <c r="P19" s="19">
        <v>1.10178662617778E-2</v>
      </c>
      <c r="Q19" s="19">
        <v>2.0834177101368499E-2</v>
      </c>
      <c r="R19" s="19"/>
      <c r="S19" s="19">
        <v>7.6797027939539096E-3</v>
      </c>
      <c r="T19" s="19">
        <v>7.9505430228498705E-3</v>
      </c>
      <c r="U19" s="19">
        <v>1.32464341835831E-2</v>
      </c>
      <c r="V19" s="19">
        <v>1.1828891413154401E-2</v>
      </c>
      <c r="W19" s="19">
        <v>3.7599364525078102E-2</v>
      </c>
      <c r="X19" s="19">
        <v>1.7090205380951601E-2</v>
      </c>
      <c r="Y19" s="19">
        <v>2.3831205956774602E-2</v>
      </c>
      <c r="Z19" s="19">
        <v>1.17950891411783E-2</v>
      </c>
      <c r="AA19" s="19">
        <v>1.44636850846973E-2</v>
      </c>
      <c r="AB19" s="19">
        <v>3.6673585845714597E-2</v>
      </c>
      <c r="AC19" s="19">
        <v>1.27231479342549E-2</v>
      </c>
      <c r="AD19" s="19">
        <v>4.4377485149895403E-2</v>
      </c>
      <c r="AE19" s="19"/>
      <c r="AF19" s="19">
        <v>1.8588867062177501E-2</v>
      </c>
      <c r="AG19" s="19">
        <v>1.8411783927657799E-2</v>
      </c>
      <c r="AH19" s="19">
        <v>2.8771975839161999E-3</v>
      </c>
      <c r="AI19" s="19"/>
      <c r="AJ19" s="19">
        <v>2.0737405789841099E-2</v>
      </c>
      <c r="AK19" s="19">
        <v>1.34980127403421E-2</v>
      </c>
      <c r="AL19" s="19">
        <v>1.8509904274025799E-2</v>
      </c>
      <c r="AM19" s="19">
        <v>0</v>
      </c>
      <c r="AN19" s="19">
        <v>9.8869460310525605E-3</v>
      </c>
      <c r="AO19" s="19"/>
      <c r="AP19" s="19">
        <v>1.31983310067239E-2</v>
      </c>
      <c r="AQ19" s="19">
        <v>1.21729865031462E-2</v>
      </c>
      <c r="AR19" s="19">
        <v>1.8074121371786801E-2</v>
      </c>
      <c r="AS19" s="19"/>
      <c r="AT19" s="19">
        <v>1.6218480446036201E-2</v>
      </c>
      <c r="AU19" s="19">
        <v>1.6339820697277699E-2</v>
      </c>
      <c r="AV19" s="19">
        <v>1.53005180316804E-2</v>
      </c>
      <c r="AW19" s="19">
        <v>2.4508641745147299E-2</v>
      </c>
      <c r="AX19" s="19">
        <v>0</v>
      </c>
      <c r="AY19" s="19"/>
      <c r="AZ19" s="19">
        <v>0</v>
      </c>
      <c r="BA19" s="19">
        <v>3.5325503719228699E-2</v>
      </c>
      <c r="BB19" s="19">
        <v>2.42570837121606E-2</v>
      </c>
      <c r="BC19" s="19">
        <v>0</v>
      </c>
      <c r="BD19" s="19">
        <v>1.50145467825843E-2</v>
      </c>
      <c r="BE19" s="19">
        <v>2.7630226356052799E-2</v>
      </c>
      <c r="BF19" s="19">
        <v>2.85875288145165E-2</v>
      </c>
      <c r="BG19" s="19">
        <v>0</v>
      </c>
      <c r="BH19" s="19">
        <v>2.4142287975167001E-2</v>
      </c>
      <c r="BI19" s="19">
        <v>8.6782589200559198E-3</v>
      </c>
      <c r="BJ19" s="19">
        <v>1.1458370200058601E-2</v>
      </c>
      <c r="BK19" s="19">
        <v>1.21851522452559E-2</v>
      </c>
      <c r="BL19" s="19">
        <v>2.2860030794937002E-2</v>
      </c>
      <c r="BM19" s="19">
        <v>1.7956919754887599E-2</v>
      </c>
      <c r="BN19" s="19">
        <v>0</v>
      </c>
      <c r="BO19" s="19">
        <v>1.67475322292816E-2</v>
      </c>
      <c r="BP19" s="19"/>
      <c r="BQ19" s="19">
        <v>2.2089287221497701E-2</v>
      </c>
      <c r="BR19" s="19">
        <v>1.3995214540882E-2</v>
      </c>
    </row>
    <row r="20" spans="2:70" x14ac:dyDescent="0.35">
      <c r="B20" s="16" t="s">
        <v>456</v>
      </c>
    </row>
    <row r="21" spans="2:70" x14ac:dyDescent="0.35">
      <c r="B21" t="s">
        <v>98</v>
      </c>
    </row>
    <row r="22" spans="2:70" x14ac:dyDescent="0.35">
      <c r="B22" t="s">
        <v>99</v>
      </c>
    </row>
    <row r="24" spans="2:70" x14ac:dyDescent="0.35">
      <c r="B24" s="8" t="str">
        <f>HYPERLINK("#'Contents'!A1", "Return to Contents")</f>
        <v>Return to Contents</v>
      </c>
    </row>
  </sheetData>
  <mergeCells count="11">
    <mergeCell ref="BQ5:BR5"/>
    <mergeCell ref="D5:E5"/>
    <mergeCell ref="G5:L5"/>
    <mergeCell ref="N5:Q5"/>
    <mergeCell ref="S5:AD5"/>
    <mergeCell ref="AF5:AH5"/>
    <mergeCell ref="D2:BJ2"/>
    <mergeCell ref="AJ5:AN5"/>
    <mergeCell ref="AP5:AR5"/>
    <mergeCell ref="AT5:AX5"/>
    <mergeCell ref="AZ5:BO5"/>
  </mergeCells>
  <pageMargins left="0.7" right="0.7" top="0.75" bottom="0.75" header="0.3" footer="0.3"/>
  <pageSetup paperSize="9" orientation="portrait" horizontalDpi="300" verticalDpi="300"/>
  <drawing r:id="rId1"/>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800-000000000000}">
  <dimension ref="B2:N20"/>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14" width="20.7265625" customWidth="1"/>
  </cols>
  <sheetData>
    <row r="2" spans="2:14" ht="40" customHeight="1" x14ac:dyDescent="0.35">
      <c r="D2" s="29" t="s">
        <v>473</v>
      </c>
      <c r="E2" s="26"/>
      <c r="F2" s="26"/>
      <c r="G2" s="26"/>
      <c r="H2" s="26"/>
      <c r="I2" s="26"/>
      <c r="J2" s="26"/>
      <c r="K2" s="26"/>
      <c r="L2" s="26"/>
      <c r="M2" s="26"/>
      <c r="N2" s="26"/>
    </row>
    <row r="6" spans="2:14" ht="50.15" customHeight="1" x14ac:dyDescent="0.35">
      <c r="B6" s="20" t="s">
        <v>15</v>
      </c>
      <c r="C6" s="20" t="s">
        <v>457</v>
      </c>
      <c r="D6" s="20" t="s">
        <v>458</v>
      </c>
      <c r="E6" s="20" t="s">
        <v>459</v>
      </c>
      <c r="F6" s="20" t="s">
        <v>460</v>
      </c>
      <c r="G6" s="20" t="s">
        <v>461</v>
      </c>
      <c r="H6" s="20" t="s">
        <v>462</v>
      </c>
      <c r="I6" s="20" t="s">
        <v>463</v>
      </c>
      <c r="J6" s="20" t="s">
        <v>464</v>
      </c>
      <c r="K6" s="20" t="s">
        <v>465</v>
      </c>
      <c r="L6" s="20" t="s">
        <v>466</v>
      </c>
      <c r="M6" s="20" t="s">
        <v>467</v>
      </c>
    </row>
    <row r="7" spans="2:14" x14ac:dyDescent="0.35">
      <c r="B7" s="18" t="s">
        <v>468</v>
      </c>
      <c r="C7" s="17">
        <v>1.0048288203704601E-2</v>
      </c>
      <c r="D7" s="17">
        <v>0.11490440915682799</v>
      </c>
      <c r="E7" s="17">
        <v>2.3887483704185E-2</v>
      </c>
      <c r="F7" s="17">
        <v>3.4459697318529402E-2</v>
      </c>
      <c r="G7" s="17">
        <v>0.121569917291383</v>
      </c>
      <c r="H7" s="17">
        <v>6.0502866718016503E-2</v>
      </c>
      <c r="I7" s="17">
        <v>0.12844091637944599</v>
      </c>
      <c r="J7" s="17">
        <v>5.9340761038131601E-2</v>
      </c>
      <c r="K7" s="17">
        <v>5.4087927252919298E-2</v>
      </c>
      <c r="L7" s="17">
        <v>6.3314502080866697E-2</v>
      </c>
      <c r="M7" s="17">
        <v>0.10439958574272599</v>
      </c>
    </row>
    <row r="8" spans="2:14" x14ac:dyDescent="0.35">
      <c r="B8" s="18" t="s">
        <v>469</v>
      </c>
      <c r="C8" s="17">
        <v>1.9035571635033301E-2</v>
      </c>
      <c r="D8" s="17">
        <v>0.117579620638689</v>
      </c>
      <c r="E8" s="17">
        <v>3.0950745928873501E-2</v>
      </c>
      <c r="F8" s="17">
        <v>4.4888816218801503E-2</v>
      </c>
      <c r="G8" s="17">
        <v>0.20729322481490001</v>
      </c>
      <c r="H8" s="17">
        <v>0.132623607843983</v>
      </c>
      <c r="I8" s="17">
        <v>0.21669571554727499</v>
      </c>
      <c r="J8" s="17">
        <v>8.3289304758714905E-2</v>
      </c>
      <c r="K8" s="17">
        <v>5.94024656647354E-2</v>
      </c>
      <c r="L8" s="17">
        <v>7.1939010360297498E-2</v>
      </c>
      <c r="M8" s="17">
        <v>0.19136933858595401</v>
      </c>
    </row>
    <row r="9" spans="2:14" x14ac:dyDescent="0.35">
      <c r="B9" s="18" t="s">
        <v>470</v>
      </c>
      <c r="C9" s="17">
        <v>5.6923253889650402E-2</v>
      </c>
      <c r="D9" s="17">
        <v>0.16779874616193599</v>
      </c>
      <c r="E9" s="17">
        <v>7.8877432017640206E-2</v>
      </c>
      <c r="F9" s="17">
        <v>8.7896906620557103E-2</v>
      </c>
      <c r="G9" s="17">
        <v>0.229967492709751</v>
      </c>
      <c r="H9" s="17">
        <v>0.24266699973924899</v>
      </c>
      <c r="I9" s="17">
        <v>0.249232437311772</v>
      </c>
      <c r="J9" s="17">
        <v>0.14596704533809701</v>
      </c>
      <c r="K9" s="17">
        <v>0.119238937054128</v>
      </c>
      <c r="L9" s="17">
        <v>0.14502837076494701</v>
      </c>
      <c r="M9" s="17">
        <v>0.27826469575768498</v>
      </c>
    </row>
    <row r="10" spans="2:14" x14ac:dyDescent="0.35">
      <c r="B10" s="18" t="s">
        <v>471</v>
      </c>
      <c r="C10" s="17">
        <v>0.145826762055077</v>
      </c>
      <c r="D10" s="17">
        <v>0.208155957095503</v>
      </c>
      <c r="E10" s="17">
        <v>0.181494573905434</v>
      </c>
      <c r="F10" s="17">
        <v>0.20946764578406099</v>
      </c>
      <c r="G10" s="17">
        <v>0.176392353548294</v>
      </c>
      <c r="H10" s="17">
        <v>0.236191375031225</v>
      </c>
      <c r="I10" s="17">
        <v>0.175720067908198</v>
      </c>
      <c r="J10" s="17">
        <v>0.20022925713286899</v>
      </c>
      <c r="K10" s="17">
        <v>0.19673000935002799</v>
      </c>
      <c r="L10" s="17">
        <v>0.24060188745557401</v>
      </c>
      <c r="M10" s="17">
        <v>0.210403396453643</v>
      </c>
    </row>
    <row r="11" spans="2:14" x14ac:dyDescent="0.35">
      <c r="B11" s="18" t="s">
        <v>472</v>
      </c>
      <c r="C11" s="17">
        <v>0.35937923404184602</v>
      </c>
      <c r="D11" s="17">
        <v>0.23732317566728001</v>
      </c>
      <c r="E11" s="17">
        <v>0.37510512926728901</v>
      </c>
      <c r="F11" s="17">
        <v>0.35885499459669401</v>
      </c>
      <c r="G11" s="17">
        <v>0.15910191574971</v>
      </c>
      <c r="H11" s="17">
        <v>0.21457916867961399</v>
      </c>
      <c r="I11" s="17">
        <v>0.12403718168207201</v>
      </c>
      <c r="J11" s="17">
        <v>0.28438581730865797</v>
      </c>
      <c r="K11" s="17">
        <v>0.33793129034217101</v>
      </c>
      <c r="L11" s="17">
        <v>0.282390405496525</v>
      </c>
      <c r="M11" s="17">
        <v>0.14459545319428499</v>
      </c>
    </row>
    <row r="12" spans="2:14" x14ac:dyDescent="0.35">
      <c r="B12" s="18" t="s">
        <v>189</v>
      </c>
      <c r="C12" s="17">
        <v>0.28955724512088998</v>
      </c>
      <c r="D12" s="17">
        <v>0.12212944189264099</v>
      </c>
      <c r="E12" s="17">
        <v>0.23584863176770399</v>
      </c>
      <c r="F12" s="17">
        <v>0.21082429305046499</v>
      </c>
      <c r="G12" s="17">
        <v>8.3306571105186994E-2</v>
      </c>
      <c r="H12" s="17">
        <v>8.8888191766589603E-2</v>
      </c>
      <c r="I12" s="17">
        <v>7.6992774234301301E-2</v>
      </c>
      <c r="J12" s="17">
        <v>0.16949319890581299</v>
      </c>
      <c r="K12" s="17">
        <v>0.18007162524602199</v>
      </c>
      <c r="L12" s="17">
        <v>0.15284361948869499</v>
      </c>
      <c r="M12" s="17">
        <v>5.7892989350310398E-2</v>
      </c>
    </row>
    <row r="13" spans="2:14" x14ac:dyDescent="0.35">
      <c r="B13" s="18" t="s">
        <v>190</v>
      </c>
      <c r="C13" s="17">
        <v>0.119229645053798</v>
      </c>
      <c r="D13" s="17">
        <v>3.2108649387123003E-2</v>
      </c>
      <c r="E13" s="17">
        <v>7.3836003408873696E-2</v>
      </c>
      <c r="F13" s="17">
        <v>5.3607646410890997E-2</v>
      </c>
      <c r="G13" s="17">
        <v>2.2368524780774699E-2</v>
      </c>
      <c r="H13" s="17">
        <v>2.4547790221322498E-2</v>
      </c>
      <c r="I13" s="17">
        <v>2.8880906936935499E-2</v>
      </c>
      <c r="J13" s="17">
        <v>5.7294615517717098E-2</v>
      </c>
      <c r="K13" s="17">
        <v>5.2537745089996403E-2</v>
      </c>
      <c r="L13" s="17">
        <v>4.3882204353095401E-2</v>
      </c>
      <c r="M13" s="17">
        <v>1.3074540915395901E-2</v>
      </c>
    </row>
    <row r="14" spans="2:14" x14ac:dyDescent="0.35">
      <c r="B14" s="16"/>
      <c r="C14" s="16"/>
      <c r="D14" s="16"/>
      <c r="E14" s="16"/>
      <c r="F14" s="16"/>
      <c r="G14" s="16"/>
      <c r="H14" s="16"/>
      <c r="I14" s="16"/>
      <c r="J14" s="16"/>
      <c r="K14" s="16"/>
      <c r="L14" s="16"/>
      <c r="M14" s="16"/>
    </row>
    <row r="15" spans="2:14" x14ac:dyDescent="0.35">
      <c r="B15" t="s">
        <v>98</v>
      </c>
    </row>
    <row r="16" spans="2:14" x14ac:dyDescent="0.35">
      <c r="B16" t="s">
        <v>99</v>
      </c>
    </row>
    <row r="20" spans="2:2" x14ac:dyDescent="0.35">
      <c r="B20" s="8" t="str">
        <f>HYPERLINK("#'Contents'!A1", "Return to Contents")</f>
        <v>Return to Contents</v>
      </c>
    </row>
  </sheetData>
  <mergeCells count="1">
    <mergeCell ref="D2:N2"/>
  </mergeCells>
  <pageMargins left="0.7" right="0.7" top="0.75" bottom="0.75" header="0.3" footer="0.3"/>
  <pageSetup paperSize="9" orientation="portrait" horizontalDpi="300" verticalDpi="300"/>
  <drawing r:id="rId1"/>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900-000000000000}">
  <dimension ref="B2:BR20"/>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67" width="10.7265625" customWidth="1"/>
    <col min="68" max="68" width="2.1796875" customWidth="1"/>
    <col min="69" max="70" width="10.7265625" customWidth="1"/>
    <col min="71" max="71" width="2.1796875" customWidth="1"/>
  </cols>
  <sheetData>
    <row r="2" spans="2:70" ht="40" customHeight="1" x14ac:dyDescent="0.35">
      <c r="D2" s="29" t="s">
        <v>474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row>
    <row r="5" spans="2:70" ht="30" customHeight="1" x14ac:dyDescent="0.35">
      <c r="B5" s="15"/>
      <c r="C5" s="15"/>
      <c r="D5" s="30" t="s">
        <v>74</v>
      </c>
      <c r="E5" s="30"/>
      <c r="F5" s="15"/>
      <c r="G5" s="30" t="s">
        <v>75</v>
      </c>
      <c r="H5" s="30"/>
      <c r="I5" s="30"/>
      <c r="J5" s="30"/>
      <c r="K5" s="30"/>
      <c r="L5" s="30"/>
      <c r="M5" s="15"/>
      <c r="N5" s="30" t="s">
        <v>76</v>
      </c>
      <c r="O5" s="30"/>
      <c r="P5" s="30"/>
      <c r="Q5" s="30"/>
      <c r="R5" s="15"/>
      <c r="S5" s="30" t="s">
        <v>77</v>
      </c>
      <c r="T5" s="30"/>
      <c r="U5" s="30"/>
      <c r="V5" s="30"/>
      <c r="W5" s="30"/>
      <c r="X5" s="30"/>
      <c r="Y5" s="30"/>
      <c r="Z5" s="30"/>
      <c r="AA5" s="30"/>
      <c r="AB5" s="30"/>
      <c r="AC5" s="30"/>
      <c r="AD5" s="30"/>
      <c r="AE5" s="15"/>
      <c r="AF5" s="30" t="s">
        <v>78</v>
      </c>
      <c r="AG5" s="30"/>
      <c r="AH5" s="30"/>
      <c r="AI5" s="15"/>
      <c r="AJ5" s="30" t="s">
        <v>79</v>
      </c>
      <c r="AK5" s="30"/>
      <c r="AL5" s="30"/>
      <c r="AM5" s="30"/>
      <c r="AN5" s="30"/>
      <c r="AO5" s="15"/>
      <c r="AP5" s="30" t="s">
        <v>80</v>
      </c>
      <c r="AQ5" s="30"/>
      <c r="AR5" s="30"/>
      <c r="AS5" s="15"/>
      <c r="AT5" s="30" t="s">
        <v>81</v>
      </c>
      <c r="AU5" s="30"/>
      <c r="AV5" s="30"/>
      <c r="AW5" s="30"/>
      <c r="AX5" s="30"/>
      <c r="AY5" s="15"/>
      <c r="AZ5" s="30" t="s">
        <v>82</v>
      </c>
      <c r="BA5" s="30"/>
      <c r="BB5" s="30"/>
      <c r="BC5" s="30"/>
      <c r="BD5" s="30"/>
      <c r="BE5" s="30"/>
      <c r="BF5" s="30"/>
      <c r="BG5" s="30"/>
      <c r="BH5" s="30"/>
      <c r="BI5" s="30"/>
      <c r="BJ5" s="30"/>
      <c r="BK5" s="30"/>
      <c r="BL5" s="30"/>
      <c r="BM5" s="30"/>
      <c r="BN5" s="30"/>
      <c r="BO5" s="30"/>
      <c r="BP5" s="15"/>
      <c r="BQ5" s="30" t="s">
        <v>83</v>
      </c>
      <c r="BR5" s="30"/>
    </row>
    <row r="6" spans="2:7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46</v>
      </c>
      <c r="AQ6" s="12" t="s">
        <v>47</v>
      </c>
      <c r="AR6" s="12" t="s">
        <v>50</v>
      </c>
      <c r="AT6" s="12" t="s">
        <v>51</v>
      </c>
      <c r="AU6" s="12" t="s">
        <v>52</v>
      </c>
      <c r="AV6" s="12" t="s">
        <v>53</v>
      </c>
      <c r="AW6" s="12" t="s">
        <v>54</v>
      </c>
      <c r="AX6" s="12" t="s">
        <v>55</v>
      </c>
      <c r="AZ6" s="12" t="s">
        <v>56</v>
      </c>
      <c r="BA6" s="12" t="s">
        <v>57</v>
      </c>
      <c r="BB6" s="12" t="s">
        <v>58</v>
      </c>
      <c r="BC6" s="12" t="s">
        <v>59</v>
      </c>
      <c r="BD6" s="12" t="s">
        <v>60</v>
      </c>
      <c r="BE6" s="12" t="s">
        <v>61</v>
      </c>
      <c r="BF6" s="12" t="s">
        <v>62</v>
      </c>
      <c r="BG6" s="12" t="s">
        <v>63</v>
      </c>
      <c r="BH6" s="12" t="s">
        <v>64</v>
      </c>
      <c r="BI6" s="12" t="s">
        <v>65</v>
      </c>
      <c r="BJ6" s="12" t="s">
        <v>66</v>
      </c>
      <c r="BK6" s="12" t="s">
        <v>67</v>
      </c>
      <c r="BL6" s="12" t="s">
        <v>68</v>
      </c>
      <c r="BM6" s="12" t="s">
        <v>69</v>
      </c>
      <c r="BN6" s="12" t="s">
        <v>70</v>
      </c>
      <c r="BO6" s="12" t="s">
        <v>71</v>
      </c>
      <c r="BQ6" s="12" t="s">
        <v>72</v>
      </c>
      <c r="BR6" s="12" t="s">
        <v>73</v>
      </c>
    </row>
    <row r="7" spans="2:70" ht="30" customHeight="1" x14ac:dyDescent="0.35">
      <c r="B7" s="10" t="s">
        <v>19</v>
      </c>
      <c r="C7" s="10">
        <v>4012</v>
      </c>
      <c r="D7" s="10">
        <v>1971</v>
      </c>
      <c r="E7" s="10">
        <v>2028</v>
      </c>
      <c r="F7" s="10"/>
      <c r="G7" s="10">
        <v>497</v>
      </c>
      <c r="H7" s="10">
        <v>704</v>
      </c>
      <c r="I7" s="10">
        <v>694</v>
      </c>
      <c r="J7" s="10">
        <v>693</v>
      </c>
      <c r="K7" s="10">
        <v>571</v>
      </c>
      <c r="L7" s="10">
        <v>853</v>
      </c>
      <c r="M7" s="10"/>
      <c r="N7" s="10">
        <v>1178</v>
      </c>
      <c r="O7" s="10">
        <v>1131</v>
      </c>
      <c r="P7" s="10">
        <v>781</v>
      </c>
      <c r="Q7" s="10">
        <v>909</v>
      </c>
      <c r="R7" s="10"/>
      <c r="S7" s="10">
        <v>563</v>
      </c>
      <c r="T7" s="10">
        <v>553</v>
      </c>
      <c r="U7" s="10">
        <v>314</v>
      </c>
      <c r="V7" s="10">
        <v>343</v>
      </c>
      <c r="W7" s="10">
        <v>293</v>
      </c>
      <c r="X7" s="10">
        <v>376</v>
      </c>
      <c r="Y7" s="10">
        <v>336</v>
      </c>
      <c r="Z7" s="10">
        <v>171</v>
      </c>
      <c r="AA7" s="10">
        <v>447</v>
      </c>
      <c r="AB7" s="10">
        <v>337</v>
      </c>
      <c r="AC7" s="10">
        <v>188</v>
      </c>
      <c r="AD7" s="10">
        <v>91</v>
      </c>
      <c r="AE7" s="10"/>
      <c r="AF7" s="10">
        <v>1421</v>
      </c>
      <c r="AG7" s="10">
        <v>1665</v>
      </c>
      <c r="AH7" s="10">
        <v>577</v>
      </c>
      <c r="AI7" s="10"/>
      <c r="AJ7" s="10">
        <v>1433</v>
      </c>
      <c r="AK7" s="10">
        <v>1082</v>
      </c>
      <c r="AL7" s="10">
        <v>299</v>
      </c>
      <c r="AM7" s="10">
        <v>42</v>
      </c>
      <c r="AN7" s="10">
        <v>541</v>
      </c>
      <c r="AO7" s="10"/>
      <c r="AP7" s="10">
        <v>878</v>
      </c>
      <c r="AQ7" s="10">
        <v>1369</v>
      </c>
      <c r="AR7" s="10">
        <v>264</v>
      </c>
      <c r="AS7" s="10"/>
      <c r="AT7" s="10">
        <v>929</v>
      </c>
      <c r="AU7" s="10">
        <v>932</v>
      </c>
      <c r="AV7" s="10">
        <v>1096</v>
      </c>
      <c r="AW7" s="10">
        <v>455</v>
      </c>
      <c r="AX7" s="10">
        <v>62</v>
      </c>
      <c r="AY7" s="10"/>
      <c r="AZ7" s="10">
        <v>33</v>
      </c>
      <c r="BA7" s="10">
        <v>185</v>
      </c>
      <c r="BB7" s="10">
        <v>256</v>
      </c>
      <c r="BC7" s="10">
        <v>269</v>
      </c>
      <c r="BD7" s="10">
        <v>403</v>
      </c>
      <c r="BE7" s="10">
        <v>436</v>
      </c>
      <c r="BF7" s="10">
        <v>391</v>
      </c>
      <c r="BG7" s="10">
        <v>312</v>
      </c>
      <c r="BH7" s="10">
        <v>253</v>
      </c>
      <c r="BI7" s="10">
        <v>211</v>
      </c>
      <c r="BJ7" s="10">
        <v>336</v>
      </c>
      <c r="BK7" s="10">
        <v>187</v>
      </c>
      <c r="BL7" s="10">
        <v>180</v>
      </c>
      <c r="BM7" s="10">
        <v>103</v>
      </c>
      <c r="BN7" s="10">
        <v>95</v>
      </c>
      <c r="BO7" s="10">
        <v>161</v>
      </c>
      <c r="BP7" s="10"/>
      <c r="BQ7" s="10">
        <v>1235</v>
      </c>
      <c r="BR7" s="10">
        <v>2665</v>
      </c>
    </row>
    <row r="8" spans="2:70" ht="30" customHeight="1" x14ac:dyDescent="0.35">
      <c r="B8" s="11" t="s">
        <v>20</v>
      </c>
      <c r="C8" s="11">
        <v>4012</v>
      </c>
      <c r="D8" s="11">
        <v>1975</v>
      </c>
      <c r="E8" s="11">
        <v>2024</v>
      </c>
      <c r="F8" s="11"/>
      <c r="G8" s="11">
        <v>558</v>
      </c>
      <c r="H8" s="11">
        <v>682</v>
      </c>
      <c r="I8" s="11">
        <v>685</v>
      </c>
      <c r="J8" s="11">
        <v>686</v>
      </c>
      <c r="K8" s="11">
        <v>562</v>
      </c>
      <c r="L8" s="11">
        <v>839</v>
      </c>
      <c r="M8" s="11"/>
      <c r="N8" s="11">
        <v>1080</v>
      </c>
      <c r="O8" s="11">
        <v>1039</v>
      </c>
      <c r="P8" s="11">
        <v>880</v>
      </c>
      <c r="Q8" s="11">
        <v>1000</v>
      </c>
      <c r="R8" s="11"/>
      <c r="S8" s="11">
        <v>562</v>
      </c>
      <c r="T8" s="11">
        <v>522</v>
      </c>
      <c r="U8" s="11">
        <v>321</v>
      </c>
      <c r="V8" s="11">
        <v>361</v>
      </c>
      <c r="W8" s="11">
        <v>281</v>
      </c>
      <c r="X8" s="11">
        <v>361</v>
      </c>
      <c r="Y8" s="11">
        <v>321</v>
      </c>
      <c r="Z8" s="11">
        <v>160</v>
      </c>
      <c r="AA8" s="11">
        <v>441</v>
      </c>
      <c r="AB8" s="11">
        <v>361</v>
      </c>
      <c r="AC8" s="11">
        <v>201</v>
      </c>
      <c r="AD8" s="11">
        <v>120</v>
      </c>
      <c r="AE8" s="11"/>
      <c r="AF8" s="11">
        <v>1410</v>
      </c>
      <c r="AG8" s="11">
        <v>1629</v>
      </c>
      <c r="AH8" s="11">
        <v>599</v>
      </c>
      <c r="AI8" s="11"/>
      <c r="AJ8" s="11">
        <v>1397</v>
      </c>
      <c r="AK8" s="11">
        <v>1071</v>
      </c>
      <c r="AL8" s="11">
        <v>288</v>
      </c>
      <c r="AM8" s="11">
        <v>45</v>
      </c>
      <c r="AN8" s="11">
        <v>558</v>
      </c>
      <c r="AO8" s="11"/>
      <c r="AP8" s="11">
        <v>856</v>
      </c>
      <c r="AQ8" s="11">
        <v>1358</v>
      </c>
      <c r="AR8" s="11">
        <v>259</v>
      </c>
      <c r="AS8" s="11"/>
      <c r="AT8" s="11">
        <v>961</v>
      </c>
      <c r="AU8" s="11">
        <v>958</v>
      </c>
      <c r="AV8" s="11">
        <v>1056</v>
      </c>
      <c r="AW8" s="11">
        <v>434</v>
      </c>
      <c r="AX8" s="11">
        <v>55</v>
      </c>
      <c r="AY8" s="11"/>
      <c r="AZ8" s="11">
        <v>33</v>
      </c>
      <c r="BA8" s="11">
        <v>186</v>
      </c>
      <c r="BB8" s="11">
        <v>267</v>
      </c>
      <c r="BC8" s="11">
        <v>280</v>
      </c>
      <c r="BD8" s="11">
        <v>416</v>
      </c>
      <c r="BE8" s="11">
        <v>443</v>
      </c>
      <c r="BF8" s="11">
        <v>394</v>
      </c>
      <c r="BG8" s="11">
        <v>314</v>
      </c>
      <c r="BH8" s="11">
        <v>257</v>
      </c>
      <c r="BI8" s="11">
        <v>206</v>
      </c>
      <c r="BJ8" s="11">
        <v>329</v>
      </c>
      <c r="BK8" s="11">
        <v>179</v>
      </c>
      <c r="BL8" s="11">
        <v>174</v>
      </c>
      <c r="BM8" s="11">
        <v>97</v>
      </c>
      <c r="BN8" s="11">
        <v>87</v>
      </c>
      <c r="BO8" s="11">
        <v>148</v>
      </c>
      <c r="BP8" s="11"/>
      <c r="BQ8" s="11">
        <v>1209</v>
      </c>
      <c r="BR8" s="11">
        <v>2688</v>
      </c>
    </row>
    <row r="9" spans="2:70" x14ac:dyDescent="0.35">
      <c r="B9" s="18" t="s">
        <v>468</v>
      </c>
      <c r="C9" s="17">
        <v>1.0048288203704601E-2</v>
      </c>
      <c r="D9" s="17">
        <v>9.8460346143675395E-3</v>
      </c>
      <c r="E9" s="17">
        <v>9.7536099505029505E-3</v>
      </c>
      <c r="F9" s="17"/>
      <c r="G9" s="17">
        <v>1.45225413540467E-2</v>
      </c>
      <c r="H9" s="17">
        <v>1.3742344765940899E-2</v>
      </c>
      <c r="I9" s="17">
        <v>1.25845541755373E-2</v>
      </c>
      <c r="J9" s="17">
        <v>7.3545150606379901E-3</v>
      </c>
      <c r="K9" s="17">
        <v>5.4411127910834502E-3</v>
      </c>
      <c r="L9" s="17">
        <v>7.2826384619984804E-3</v>
      </c>
      <c r="M9" s="17"/>
      <c r="N9" s="17">
        <v>8.3271442971130597E-3</v>
      </c>
      <c r="O9" s="17">
        <v>7.8622699128200798E-3</v>
      </c>
      <c r="P9" s="17">
        <v>1.25555477756529E-2</v>
      </c>
      <c r="Q9" s="17">
        <v>1.21026359503863E-2</v>
      </c>
      <c r="R9" s="17"/>
      <c r="S9" s="17">
        <v>1.3963608760402301E-2</v>
      </c>
      <c r="T9" s="17">
        <v>1.8081455361912201E-2</v>
      </c>
      <c r="U9" s="17">
        <v>3.6924570530595898E-3</v>
      </c>
      <c r="V9" s="17">
        <v>3.1782065411221998E-3</v>
      </c>
      <c r="W9" s="17">
        <v>4.0716289586445499E-3</v>
      </c>
      <c r="X9" s="17">
        <v>1.6682797905323801E-2</v>
      </c>
      <c r="Y9" s="17">
        <v>5.4521450695099597E-3</v>
      </c>
      <c r="Z9" s="17">
        <v>0</v>
      </c>
      <c r="AA9" s="17">
        <v>9.6338116569025106E-3</v>
      </c>
      <c r="AB9" s="17">
        <v>9.05679210615681E-3</v>
      </c>
      <c r="AC9" s="17">
        <v>0</v>
      </c>
      <c r="AD9" s="17">
        <v>3.5506134190532702E-2</v>
      </c>
      <c r="AE9" s="17"/>
      <c r="AF9" s="17">
        <v>5.1000318921902901E-3</v>
      </c>
      <c r="AG9" s="17">
        <v>1.0335159993999501E-2</v>
      </c>
      <c r="AH9" s="17">
        <v>2.1115243846534602E-2</v>
      </c>
      <c r="AI9" s="17"/>
      <c r="AJ9" s="17">
        <v>9.5450736506727894E-3</v>
      </c>
      <c r="AK9" s="17">
        <v>7.3101113055781602E-3</v>
      </c>
      <c r="AL9" s="17">
        <v>8.0664751705823105E-3</v>
      </c>
      <c r="AM9" s="17">
        <v>3.4139977700174899E-2</v>
      </c>
      <c r="AN9" s="17">
        <v>1.45780729344228E-2</v>
      </c>
      <c r="AO9" s="17"/>
      <c r="AP9" s="17">
        <v>1.1331093783348499E-2</v>
      </c>
      <c r="AQ9" s="17">
        <v>8.64777263879285E-3</v>
      </c>
      <c r="AR9" s="17">
        <v>6.1104938992181503E-3</v>
      </c>
      <c r="AS9" s="17"/>
      <c r="AT9" s="17">
        <v>1.51360190767637E-2</v>
      </c>
      <c r="AU9" s="17">
        <v>8.4724960406709002E-3</v>
      </c>
      <c r="AV9" s="17">
        <v>8.3366989682866106E-3</v>
      </c>
      <c r="AW9" s="17">
        <v>4.9771346071352598E-3</v>
      </c>
      <c r="AX9" s="17">
        <v>4.4166096493041998E-2</v>
      </c>
      <c r="AY9" s="17"/>
      <c r="AZ9" s="17">
        <v>0</v>
      </c>
      <c r="BA9" s="17">
        <v>3.2236325246582501E-2</v>
      </c>
      <c r="BB9" s="17">
        <v>1.1078661709502099E-2</v>
      </c>
      <c r="BC9" s="17">
        <v>0</v>
      </c>
      <c r="BD9" s="17">
        <v>1.5604469499470501E-2</v>
      </c>
      <c r="BE9" s="17">
        <v>9.5255239738323092E-3</v>
      </c>
      <c r="BF9" s="17">
        <v>0</v>
      </c>
      <c r="BG9" s="17">
        <v>1.4931332929573E-2</v>
      </c>
      <c r="BH9" s="17">
        <v>2.04311988868476E-2</v>
      </c>
      <c r="BI9" s="17">
        <v>1.13712472044507E-2</v>
      </c>
      <c r="BJ9" s="17">
        <v>6.5601211140064704E-3</v>
      </c>
      <c r="BK9" s="17">
        <v>1.0808396998935399E-2</v>
      </c>
      <c r="BL9" s="17">
        <v>4.2090942181623502E-3</v>
      </c>
      <c r="BM9" s="17">
        <v>1.0241581505307301E-2</v>
      </c>
      <c r="BN9" s="17">
        <v>0</v>
      </c>
      <c r="BO9" s="17">
        <v>1.7141735555007899E-2</v>
      </c>
      <c r="BP9" s="17"/>
      <c r="BQ9" s="17">
        <v>1.2861452510134101E-2</v>
      </c>
      <c r="BR9" s="17">
        <v>8.2538409080447801E-3</v>
      </c>
    </row>
    <row r="10" spans="2:70" x14ac:dyDescent="0.35">
      <c r="B10" s="18" t="s">
        <v>469</v>
      </c>
      <c r="C10" s="17">
        <v>1.9035571635033301E-2</v>
      </c>
      <c r="D10" s="17">
        <v>2.3185174748101899E-2</v>
      </c>
      <c r="E10" s="17">
        <v>1.5108387267592499E-2</v>
      </c>
      <c r="F10" s="17"/>
      <c r="G10" s="17">
        <v>4.7811935196254901E-2</v>
      </c>
      <c r="H10" s="17">
        <v>3.2604495212383303E-2</v>
      </c>
      <c r="I10" s="17">
        <v>1.65429631718414E-2</v>
      </c>
      <c r="J10" s="17">
        <v>1.1410109435166901E-2</v>
      </c>
      <c r="K10" s="17">
        <v>5.9532109446673604E-3</v>
      </c>
      <c r="L10" s="17">
        <v>5.8799726376005E-3</v>
      </c>
      <c r="M10" s="17"/>
      <c r="N10" s="17">
        <v>1.3407215213772999E-2</v>
      </c>
      <c r="O10" s="17">
        <v>2.0875288633906801E-2</v>
      </c>
      <c r="P10" s="17">
        <v>2.3789621934728999E-2</v>
      </c>
      <c r="Q10" s="17">
        <v>1.9266628775688001E-2</v>
      </c>
      <c r="R10" s="17"/>
      <c r="S10" s="17">
        <v>2.82953936281032E-2</v>
      </c>
      <c r="T10" s="17">
        <v>1.0008097546479499E-2</v>
      </c>
      <c r="U10" s="17">
        <v>1.26450551712645E-2</v>
      </c>
      <c r="V10" s="17">
        <v>3.6961046518554801E-2</v>
      </c>
      <c r="W10" s="17">
        <v>1.9966810448035999E-2</v>
      </c>
      <c r="X10" s="17">
        <v>1.11871362365601E-2</v>
      </c>
      <c r="Y10" s="17">
        <v>2.0507163553566299E-2</v>
      </c>
      <c r="Z10" s="17">
        <v>1.55264081288202E-2</v>
      </c>
      <c r="AA10" s="17">
        <v>1.9878830317736702E-2</v>
      </c>
      <c r="AB10" s="17">
        <v>9.7815375947421408E-3</v>
      </c>
      <c r="AC10" s="17">
        <v>1.05242968210563E-2</v>
      </c>
      <c r="AD10" s="17">
        <v>3.9278041267683202E-2</v>
      </c>
      <c r="AE10" s="17"/>
      <c r="AF10" s="17">
        <v>1.6594091266211999E-2</v>
      </c>
      <c r="AG10" s="17">
        <v>1.6197798724400199E-2</v>
      </c>
      <c r="AH10" s="17">
        <v>2.60910975085746E-2</v>
      </c>
      <c r="AI10" s="17"/>
      <c r="AJ10" s="17">
        <v>1.74546641014003E-2</v>
      </c>
      <c r="AK10" s="17">
        <v>2.1546008951059899E-2</v>
      </c>
      <c r="AL10" s="17">
        <v>6.0988930784847796E-3</v>
      </c>
      <c r="AM10" s="17">
        <v>2.5030888120415901E-2</v>
      </c>
      <c r="AN10" s="17">
        <v>1.72068483044873E-2</v>
      </c>
      <c r="AO10" s="17"/>
      <c r="AP10" s="17">
        <v>2.40094716553826E-2</v>
      </c>
      <c r="AQ10" s="17">
        <v>1.90052171771973E-2</v>
      </c>
      <c r="AR10" s="17">
        <v>1.6545724948379099E-2</v>
      </c>
      <c r="AS10" s="17"/>
      <c r="AT10" s="17">
        <v>1.88741111302878E-2</v>
      </c>
      <c r="AU10" s="17">
        <v>1.60920840759885E-2</v>
      </c>
      <c r="AV10" s="17">
        <v>2.2225744930847401E-2</v>
      </c>
      <c r="AW10" s="17">
        <v>2.1077926563983999E-2</v>
      </c>
      <c r="AX10" s="17">
        <v>3.8101554161612802E-2</v>
      </c>
      <c r="AY10" s="17"/>
      <c r="AZ10" s="17">
        <v>3.1702601235699797E-2</v>
      </c>
      <c r="BA10" s="17">
        <v>1.50700342515103E-2</v>
      </c>
      <c r="BB10" s="17">
        <v>3.7477396552337401E-2</v>
      </c>
      <c r="BC10" s="17">
        <v>1.4692447979707901E-2</v>
      </c>
      <c r="BD10" s="17">
        <v>2.6936017290099101E-2</v>
      </c>
      <c r="BE10" s="17">
        <v>2.9111120490311101E-2</v>
      </c>
      <c r="BF10" s="17">
        <v>1.06801983482647E-2</v>
      </c>
      <c r="BG10" s="17">
        <v>1.6096168005817001E-2</v>
      </c>
      <c r="BH10" s="17">
        <v>1.3429857809087901E-2</v>
      </c>
      <c r="BI10" s="17">
        <v>6.3443263623193498E-3</v>
      </c>
      <c r="BJ10" s="17">
        <v>1.80108853603606E-2</v>
      </c>
      <c r="BK10" s="17">
        <v>1.15949140183961E-2</v>
      </c>
      <c r="BL10" s="17">
        <v>5.2046103540895E-3</v>
      </c>
      <c r="BM10" s="17">
        <v>2.11963867124772E-2</v>
      </c>
      <c r="BN10" s="17">
        <v>3.2085539933627699E-2</v>
      </c>
      <c r="BO10" s="17">
        <v>2.8904889950803699E-2</v>
      </c>
      <c r="BP10" s="17"/>
      <c r="BQ10" s="17">
        <v>2.3042897608925E-2</v>
      </c>
      <c r="BR10" s="17">
        <v>1.72832927733341E-2</v>
      </c>
    </row>
    <row r="11" spans="2:70" x14ac:dyDescent="0.35">
      <c r="B11" s="18" t="s">
        <v>470</v>
      </c>
      <c r="C11" s="17">
        <v>5.6923253889650402E-2</v>
      </c>
      <c r="D11" s="17">
        <v>6.5475437360122304E-2</v>
      </c>
      <c r="E11" s="17">
        <v>4.8943125180929199E-2</v>
      </c>
      <c r="F11" s="17"/>
      <c r="G11" s="17">
        <v>0.125359017843892</v>
      </c>
      <c r="H11" s="17">
        <v>8.9729395731325004E-2</v>
      </c>
      <c r="I11" s="17">
        <v>4.7989008297303001E-2</v>
      </c>
      <c r="J11" s="17">
        <v>4.0670827855522201E-2</v>
      </c>
      <c r="K11" s="17">
        <v>3.2092431823668201E-2</v>
      </c>
      <c r="L11" s="17">
        <v>2.1908539465727302E-2</v>
      </c>
      <c r="M11" s="17"/>
      <c r="N11" s="17">
        <v>5.9038982055403998E-2</v>
      </c>
      <c r="O11" s="17">
        <v>4.7904728190788601E-2</v>
      </c>
      <c r="P11" s="17">
        <v>5.02944021682315E-2</v>
      </c>
      <c r="Q11" s="17">
        <v>7.0581907487168E-2</v>
      </c>
      <c r="R11" s="17"/>
      <c r="S11" s="17">
        <v>8.4096803839828801E-2</v>
      </c>
      <c r="T11" s="17">
        <v>5.6258768478496902E-2</v>
      </c>
      <c r="U11" s="17">
        <v>4.0483963133588298E-2</v>
      </c>
      <c r="V11" s="17">
        <v>2.1000308272636901E-2</v>
      </c>
      <c r="W11" s="17">
        <v>5.1365601129600702E-2</v>
      </c>
      <c r="X11" s="17">
        <v>8.95794674295846E-2</v>
      </c>
      <c r="Y11" s="17">
        <v>8.1910735103401605E-2</v>
      </c>
      <c r="Z11" s="17">
        <v>4.0243788001685002E-2</v>
      </c>
      <c r="AA11" s="17">
        <v>3.4014623585518003E-2</v>
      </c>
      <c r="AB11" s="17">
        <v>5.83226841462193E-2</v>
      </c>
      <c r="AC11" s="17">
        <v>5.0486199437196302E-2</v>
      </c>
      <c r="AD11" s="17">
        <v>4.5530557287751898E-2</v>
      </c>
      <c r="AE11" s="17"/>
      <c r="AF11" s="17">
        <v>4.1465057498430602E-2</v>
      </c>
      <c r="AG11" s="17">
        <v>4.70056561097335E-2</v>
      </c>
      <c r="AH11" s="17">
        <v>9.7994563800975099E-2</v>
      </c>
      <c r="AI11" s="17"/>
      <c r="AJ11" s="17">
        <v>4.5449124697222697E-2</v>
      </c>
      <c r="AK11" s="17">
        <v>7.1323686294705105E-2</v>
      </c>
      <c r="AL11" s="17">
        <v>5.3521204233787201E-2</v>
      </c>
      <c r="AM11" s="17">
        <v>8.8564777841738898E-2</v>
      </c>
      <c r="AN11" s="17">
        <v>6.5943929386209604E-2</v>
      </c>
      <c r="AO11" s="17"/>
      <c r="AP11" s="17">
        <v>5.7944092892511602E-2</v>
      </c>
      <c r="AQ11" s="17">
        <v>6.2385775882221398E-2</v>
      </c>
      <c r="AR11" s="17">
        <v>5.2263824913722903E-2</v>
      </c>
      <c r="AS11" s="17"/>
      <c r="AT11" s="17">
        <v>4.9161475543162698E-2</v>
      </c>
      <c r="AU11" s="17">
        <v>5.3820355189939099E-2</v>
      </c>
      <c r="AV11" s="17">
        <v>6.2761348664907804E-2</v>
      </c>
      <c r="AW11" s="17">
        <v>6.8592187449514203E-2</v>
      </c>
      <c r="AX11" s="17">
        <v>6.4256643392162194E-2</v>
      </c>
      <c r="AY11" s="17"/>
      <c r="AZ11" s="17">
        <v>7.9646083344992499E-2</v>
      </c>
      <c r="BA11" s="17">
        <v>5.1925512595681601E-2</v>
      </c>
      <c r="BB11" s="17">
        <v>4.9427228609749699E-2</v>
      </c>
      <c r="BC11" s="17">
        <v>5.1773500250096902E-2</v>
      </c>
      <c r="BD11" s="17">
        <v>6.6335558999299896E-2</v>
      </c>
      <c r="BE11" s="17">
        <v>5.2976590788067802E-2</v>
      </c>
      <c r="BF11" s="17">
        <v>5.8188428115066797E-2</v>
      </c>
      <c r="BG11" s="17">
        <v>6.2409272303960199E-2</v>
      </c>
      <c r="BH11" s="17">
        <v>3.6130097254760199E-2</v>
      </c>
      <c r="BI11" s="17">
        <v>4.5646444294693403E-2</v>
      </c>
      <c r="BJ11" s="17">
        <v>6.7700441272762105E-2</v>
      </c>
      <c r="BK11" s="17">
        <v>4.82079103187344E-2</v>
      </c>
      <c r="BL11" s="17">
        <v>3.2643405235491002E-2</v>
      </c>
      <c r="BM11" s="17">
        <v>6.02122502871211E-2</v>
      </c>
      <c r="BN11" s="17">
        <v>5.8266141824986198E-2</v>
      </c>
      <c r="BO11" s="17">
        <v>0.10539726112589699</v>
      </c>
      <c r="BP11" s="17"/>
      <c r="BQ11" s="17">
        <v>6.2925262276552693E-2</v>
      </c>
      <c r="BR11" s="17">
        <v>5.0690374365265099E-2</v>
      </c>
    </row>
    <row r="12" spans="2:70" x14ac:dyDescent="0.35">
      <c r="B12" s="18" t="s">
        <v>471</v>
      </c>
      <c r="C12" s="17">
        <v>0.145826762055077</v>
      </c>
      <c r="D12" s="17">
        <v>0.152495203770671</v>
      </c>
      <c r="E12" s="17">
        <v>0.140256071578855</v>
      </c>
      <c r="F12" s="17"/>
      <c r="G12" s="17">
        <v>0.16037111685244601</v>
      </c>
      <c r="H12" s="17">
        <v>0.182821422959039</v>
      </c>
      <c r="I12" s="17">
        <v>0.13841690529065201</v>
      </c>
      <c r="J12" s="17">
        <v>0.12596462404195999</v>
      </c>
      <c r="K12" s="17">
        <v>0.12337099185038899</v>
      </c>
      <c r="L12" s="17">
        <v>0.143394970069357</v>
      </c>
      <c r="M12" s="17"/>
      <c r="N12" s="17">
        <v>0.12836027239186901</v>
      </c>
      <c r="O12" s="17">
        <v>0.13598624166663401</v>
      </c>
      <c r="P12" s="17">
        <v>0.159937761907291</v>
      </c>
      <c r="Q12" s="17">
        <v>0.16256002761713101</v>
      </c>
      <c r="R12" s="17"/>
      <c r="S12" s="17">
        <v>0.13939074350566699</v>
      </c>
      <c r="T12" s="17">
        <v>0.11780135708433601</v>
      </c>
      <c r="U12" s="17">
        <v>0.15300966448596001</v>
      </c>
      <c r="V12" s="17">
        <v>0.114273764982827</v>
      </c>
      <c r="W12" s="17">
        <v>0.178228519652085</v>
      </c>
      <c r="X12" s="17">
        <v>0.15482333182941499</v>
      </c>
      <c r="Y12" s="17">
        <v>0.158798295987957</v>
      </c>
      <c r="Z12" s="17">
        <v>0.19916591169190501</v>
      </c>
      <c r="AA12" s="17">
        <v>0.135063894582926</v>
      </c>
      <c r="AB12" s="17">
        <v>0.14240526113716401</v>
      </c>
      <c r="AC12" s="17">
        <v>0.15307810229522101</v>
      </c>
      <c r="AD12" s="17">
        <v>0.20251239639992599</v>
      </c>
      <c r="AE12" s="17"/>
      <c r="AF12" s="17">
        <v>0.132698610144276</v>
      </c>
      <c r="AG12" s="17">
        <v>0.140102262211244</v>
      </c>
      <c r="AH12" s="17">
        <v>0.17737619607994001</v>
      </c>
      <c r="AI12" s="17"/>
      <c r="AJ12" s="17">
        <v>0.13743877905760199</v>
      </c>
      <c r="AK12" s="17">
        <v>0.14869535795862501</v>
      </c>
      <c r="AL12" s="17">
        <v>0.126092073084203</v>
      </c>
      <c r="AM12" s="17">
        <v>0.14050287874036901</v>
      </c>
      <c r="AN12" s="17">
        <v>0.188833365856511</v>
      </c>
      <c r="AO12" s="17"/>
      <c r="AP12" s="17">
        <v>0.15547691813199399</v>
      </c>
      <c r="AQ12" s="17">
        <v>0.14008992867327399</v>
      </c>
      <c r="AR12" s="17">
        <v>0.16821392236514299</v>
      </c>
      <c r="AS12" s="17"/>
      <c r="AT12" s="17">
        <v>0.143714655210646</v>
      </c>
      <c r="AU12" s="17">
        <v>0.14831997764487301</v>
      </c>
      <c r="AV12" s="17">
        <v>0.12672191273797501</v>
      </c>
      <c r="AW12" s="17">
        <v>0.158200726497114</v>
      </c>
      <c r="AX12" s="17">
        <v>0.222710451573739</v>
      </c>
      <c r="AY12" s="17"/>
      <c r="AZ12" s="17">
        <v>0.181798274961746</v>
      </c>
      <c r="BA12" s="17">
        <v>0.16848553844762101</v>
      </c>
      <c r="BB12" s="17">
        <v>0.14228868602161501</v>
      </c>
      <c r="BC12" s="17">
        <v>0.12426104359526401</v>
      </c>
      <c r="BD12" s="17">
        <v>0.16247313377519099</v>
      </c>
      <c r="BE12" s="17">
        <v>0.13404284305373701</v>
      </c>
      <c r="BF12" s="17">
        <v>0.14905530245147899</v>
      </c>
      <c r="BG12" s="17">
        <v>0.11217213479499</v>
      </c>
      <c r="BH12" s="17">
        <v>0.14628152141342801</v>
      </c>
      <c r="BI12" s="17">
        <v>0.17366433738960699</v>
      </c>
      <c r="BJ12" s="17">
        <v>0.15099444957675001</v>
      </c>
      <c r="BK12" s="17">
        <v>0.114902578574127</v>
      </c>
      <c r="BL12" s="17">
        <v>0.16763590625685201</v>
      </c>
      <c r="BM12" s="17">
        <v>0.119042499575596</v>
      </c>
      <c r="BN12" s="17">
        <v>0.15269563051361401</v>
      </c>
      <c r="BO12" s="17">
        <v>0.16534344560584799</v>
      </c>
      <c r="BP12" s="17"/>
      <c r="BQ12" s="17">
        <v>0.157010189952553</v>
      </c>
      <c r="BR12" s="17">
        <v>0.13583933080582</v>
      </c>
    </row>
    <row r="13" spans="2:70" x14ac:dyDescent="0.35">
      <c r="B13" s="18" t="s">
        <v>472</v>
      </c>
      <c r="C13" s="17">
        <v>0.35937923404184602</v>
      </c>
      <c r="D13" s="17">
        <v>0.34202657874362902</v>
      </c>
      <c r="E13" s="17">
        <v>0.37726537230727603</v>
      </c>
      <c r="F13" s="17"/>
      <c r="G13" s="17">
        <v>0.36599756452914201</v>
      </c>
      <c r="H13" s="17">
        <v>0.38630002021241799</v>
      </c>
      <c r="I13" s="17">
        <v>0.395742109626391</v>
      </c>
      <c r="J13" s="17">
        <v>0.35717915811781298</v>
      </c>
      <c r="K13" s="17">
        <v>0.350966524003409</v>
      </c>
      <c r="L13" s="17">
        <v>0.31080563061497501</v>
      </c>
      <c r="M13" s="17"/>
      <c r="N13" s="17">
        <v>0.35957902194112901</v>
      </c>
      <c r="O13" s="17">
        <v>0.36843050460664301</v>
      </c>
      <c r="P13" s="17">
        <v>0.37205596171716698</v>
      </c>
      <c r="Q13" s="17">
        <v>0.34132236575733299</v>
      </c>
      <c r="R13" s="17"/>
      <c r="S13" s="17">
        <v>0.37755073729648603</v>
      </c>
      <c r="T13" s="17">
        <v>0.36999395696060899</v>
      </c>
      <c r="U13" s="17">
        <v>0.35369192285172701</v>
      </c>
      <c r="V13" s="17">
        <v>0.32889826642474801</v>
      </c>
      <c r="W13" s="17">
        <v>0.35823087209172599</v>
      </c>
      <c r="X13" s="17">
        <v>0.34581528823823099</v>
      </c>
      <c r="Y13" s="17">
        <v>0.31692738610323801</v>
      </c>
      <c r="Z13" s="17">
        <v>0.328503854878123</v>
      </c>
      <c r="AA13" s="17">
        <v>0.42508878377731801</v>
      </c>
      <c r="AB13" s="17">
        <v>0.36124163418584698</v>
      </c>
      <c r="AC13" s="17">
        <v>0.36582917805235499</v>
      </c>
      <c r="AD13" s="17">
        <v>0.27535547005488697</v>
      </c>
      <c r="AE13" s="17"/>
      <c r="AF13" s="17">
        <v>0.350445065825638</v>
      </c>
      <c r="AG13" s="17">
        <v>0.36907075349511198</v>
      </c>
      <c r="AH13" s="17">
        <v>0.35583560740607001</v>
      </c>
      <c r="AI13" s="17"/>
      <c r="AJ13" s="17">
        <v>0.34661618738710798</v>
      </c>
      <c r="AK13" s="17">
        <v>0.36579006388001001</v>
      </c>
      <c r="AL13" s="17">
        <v>0.37910249018918402</v>
      </c>
      <c r="AM13" s="17">
        <v>0.23724303894618301</v>
      </c>
      <c r="AN13" s="17">
        <v>0.37004694873381</v>
      </c>
      <c r="AO13" s="17"/>
      <c r="AP13" s="17">
        <v>0.32107453032233801</v>
      </c>
      <c r="AQ13" s="17">
        <v>0.385378012760765</v>
      </c>
      <c r="AR13" s="17">
        <v>0.32911108837935499</v>
      </c>
      <c r="AS13" s="17"/>
      <c r="AT13" s="17">
        <v>0.36843306853031099</v>
      </c>
      <c r="AU13" s="17">
        <v>0.37291866319253603</v>
      </c>
      <c r="AV13" s="17">
        <v>0.33683570875076801</v>
      </c>
      <c r="AW13" s="17">
        <v>0.395779864463779</v>
      </c>
      <c r="AX13" s="17">
        <v>0.27103312874631003</v>
      </c>
      <c r="AY13" s="17"/>
      <c r="AZ13" s="17">
        <v>0.33152820084551499</v>
      </c>
      <c r="BA13" s="17">
        <v>0.34312477588402202</v>
      </c>
      <c r="BB13" s="17">
        <v>0.381613490446639</v>
      </c>
      <c r="BC13" s="17">
        <v>0.31063638676759803</v>
      </c>
      <c r="BD13" s="17">
        <v>0.32981349900010498</v>
      </c>
      <c r="BE13" s="17">
        <v>0.36488444987087498</v>
      </c>
      <c r="BF13" s="17">
        <v>0.388921272963552</v>
      </c>
      <c r="BG13" s="17">
        <v>0.34982336723517399</v>
      </c>
      <c r="BH13" s="17">
        <v>0.411247950063514</v>
      </c>
      <c r="BI13" s="17">
        <v>0.29612152314024998</v>
      </c>
      <c r="BJ13" s="17">
        <v>0.39453263499013902</v>
      </c>
      <c r="BK13" s="17">
        <v>0.40126160622201401</v>
      </c>
      <c r="BL13" s="17">
        <v>0.36729240868222601</v>
      </c>
      <c r="BM13" s="17">
        <v>0.37890487111923299</v>
      </c>
      <c r="BN13" s="17">
        <v>0.34572171233019799</v>
      </c>
      <c r="BO13" s="17">
        <v>0.32799157464114598</v>
      </c>
      <c r="BP13" s="17"/>
      <c r="BQ13" s="17">
        <v>0.38313217073822498</v>
      </c>
      <c r="BR13" s="17">
        <v>0.34784806719174</v>
      </c>
    </row>
    <row r="14" spans="2:70" x14ac:dyDescent="0.35">
      <c r="B14" s="18" t="s">
        <v>189</v>
      </c>
      <c r="C14" s="17">
        <v>0.28955724512088998</v>
      </c>
      <c r="D14" s="17">
        <v>0.27333414543592699</v>
      </c>
      <c r="E14" s="17">
        <v>0.30315402216814202</v>
      </c>
      <c r="F14" s="17"/>
      <c r="G14" s="17">
        <v>0.23655635034810399</v>
      </c>
      <c r="H14" s="17">
        <v>0.24359424610864799</v>
      </c>
      <c r="I14" s="17">
        <v>0.30652219827726201</v>
      </c>
      <c r="J14" s="17">
        <v>0.32160616640388201</v>
      </c>
      <c r="K14" s="17">
        <v>0.28029778013216999</v>
      </c>
      <c r="L14" s="17">
        <v>0.32836169227982698</v>
      </c>
      <c r="M14" s="17"/>
      <c r="N14" s="17">
        <v>0.30949254745028898</v>
      </c>
      <c r="O14" s="17">
        <v>0.28095240444033498</v>
      </c>
      <c r="P14" s="17">
        <v>0.280039925646416</v>
      </c>
      <c r="Q14" s="17">
        <v>0.28087359169944898</v>
      </c>
      <c r="R14" s="17"/>
      <c r="S14" s="17">
        <v>0.27192733168330502</v>
      </c>
      <c r="T14" s="17">
        <v>0.29739077381192702</v>
      </c>
      <c r="U14" s="17">
        <v>0.33474739489832001</v>
      </c>
      <c r="V14" s="17">
        <v>0.32071502257990903</v>
      </c>
      <c r="W14" s="17">
        <v>0.25729541439786102</v>
      </c>
      <c r="X14" s="17">
        <v>0.27503195948092601</v>
      </c>
      <c r="Y14" s="17">
        <v>0.26992816940047698</v>
      </c>
      <c r="Z14" s="17">
        <v>0.32611112849926099</v>
      </c>
      <c r="AA14" s="17">
        <v>0.27862008934740001</v>
      </c>
      <c r="AB14" s="17">
        <v>0.28918753696491301</v>
      </c>
      <c r="AC14" s="17">
        <v>0.28269533468397501</v>
      </c>
      <c r="AD14" s="17">
        <v>0.299249180527287</v>
      </c>
      <c r="AE14" s="17"/>
      <c r="AF14" s="17">
        <v>0.30774833095691501</v>
      </c>
      <c r="AG14" s="17">
        <v>0.29732770627333299</v>
      </c>
      <c r="AH14" s="17">
        <v>0.23459492783490199</v>
      </c>
      <c r="AI14" s="17"/>
      <c r="AJ14" s="17">
        <v>0.30192004962200403</v>
      </c>
      <c r="AK14" s="17">
        <v>0.27280164584655198</v>
      </c>
      <c r="AL14" s="17">
        <v>0.27749361481136797</v>
      </c>
      <c r="AM14" s="17">
        <v>0.39371743782470198</v>
      </c>
      <c r="AN14" s="17">
        <v>0.24991949858033199</v>
      </c>
      <c r="AO14" s="17"/>
      <c r="AP14" s="17">
        <v>0.29765316496452099</v>
      </c>
      <c r="AQ14" s="17">
        <v>0.27411932358017499</v>
      </c>
      <c r="AR14" s="17">
        <v>0.32538964476596399</v>
      </c>
      <c r="AS14" s="17"/>
      <c r="AT14" s="17">
        <v>0.26950753932356902</v>
      </c>
      <c r="AU14" s="17">
        <v>0.28729904557124802</v>
      </c>
      <c r="AV14" s="17">
        <v>0.32405244889241402</v>
      </c>
      <c r="AW14" s="17">
        <v>0.26957287275198</v>
      </c>
      <c r="AX14" s="17">
        <v>0.26374868400003498</v>
      </c>
      <c r="AY14" s="17"/>
      <c r="AZ14" s="17">
        <v>0.26207038472115302</v>
      </c>
      <c r="BA14" s="17">
        <v>0.26028972523830102</v>
      </c>
      <c r="BB14" s="17">
        <v>0.25984058254242398</v>
      </c>
      <c r="BC14" s="17">
        <v>0.35567298017063198</v>
      </c>
      <c r="BD14" s="17">
        <v>0.263927020645216</v>
      </c>
      <c r="BE14" s="17">
        <v>0.28434882172029802</v>
      </c>
      <c r="BF14" s="17">
        <v>0.26045844684165198</v>
      </c>
      <c r="BG14" s="17">
        <v>0.28582837360865698</v>
      </c>
      <c r="BH14" s="17">
        <v>0.25797511498070003</v>
      </c>
      <c r="BI14" s="17">
        <v>0.35883031229171802</v>
      </c>
      <c r="BJ14" s="17">
        <v>0.30266838146636099</v>
      </c>
      <c r="BK14" s="17">
        <v>0.30597210346043402</v>
      </c>
      <c r="BL14" s="17">
        <v>0.30842507989278001</v>
      </c>
      <c r="BM14" s="17">
        <v>0.31481922272903201</v>
      </c>
      <c r="BN14" s="17">
        <v>0.32919232541770299</v>
      </c>
      <c r="BO14" s="17">
        <v>0.28403379671866602</v>
      </c>
      <c r="BP14" s="17"/>
      <c r="BQ14" s="17">
        <v>0.27075662649566201</v>
      </c>
      <c r="BR14" s="17">
        <v>0.30425755901478502</v>
      </c>
    </row>
    <row r="15" spans="2:70" x14ac:dyDescent="0.35">
      <c r="B15" s="18" t="s">
        <v>190</v>
      </c>
      <c r="C15" s="19">
        <v>0.119229645053798</v>
      </c>
      <c r="D15" s="19">
        <v>0.13363742532718201</v>
      </c>
      <c r="E15" s="19">
        <v>0.105519411546703</v>
      </c>
      <c r="F15" s="19"/>
      <c r="G15" s="19">
        <v>4.9381473876113198E-2</v>
      </c>
      <c r="H15" s="19">
        <v>5.1208075010245803E-2</v>
      </c>
      <c r="I15" s="19">
        <v>8.2202261161013895E-2</v>
      </c>
      <c r="J15" s="19">
        <v>0.135814599085017</v>
      </c>
      <c r="K15" s="19">
        <v>0.20187794845461299</v>
      </c>
      <c r="L15" s="19">
        <v>0.182366556470515</v>
      </c>
      <c r="M15" s="19"/>
      <c r="N15" s="19">
        <v>0.12179481665042299</v>
      </c>
      <c r="O15" s="19">
        <v>0.13798856254887201</v>
      </c>
      <c r="P15" s="19">
        <v>0.101326778850513</v>
      </c>
      <c r="Q15" s="19">
        <v>0.113292842712845</v>
      </c>
      <c r="R15" s="19"/>
      <c r="S15" s="19">
        <v>8.4775381286207693E-2</v>
      </c>
      <c r="T15" s="19">
        <v>0.13046559075623901</v>
      </c>
      <c r="U15" s="19">
        <v>0.10172954240608</v>
      </c>
      <c r="V15" s="19">
        <v>0.17497338468020199</v>
      </c>
      <c r="W15" s="19">
        <v>0.13084115332204799</v>
      </c>
      <c r="X15" s="19">
        <v>0.106880018879959</v>
      </c>
      <c r="Y15" s="19">
        <v>0.14647610478185</v>
      </c>
      <c r="Z15" s="19">
        <v>9.0448908800205702E-2</v>
      </c>
      <c r="AA15" s="19">
        <v>9.7699966732198495E-2</v>
      </c>
      <c r="AB15" s="19">
        <v>0.13000455386495699</v>
      </c>
      <c r="AC15" s="19">
        <v>0.137386888710197</v>
      </c>
      <c r="AD15" s="19">
        <v>0.10256822027193201</v>
      </c>
      <c r="AE15" s="19"/>
      <c r="AF15" s="19">
        <v>0.145948812416339</v>
      </c>
      <c r="AG15" s="19">
        <v>0.119960663192178</v>
      </c>
      <c r="AH15" s="19">
        <v>8.6992363523003394E-2</v>
      </c>
      <c r="AI15" s="19"/>
      <c r="AJ15" s="19">
        <v>0.14157612148398999</v>
      </c>
      <c r="AK15" s="19">
        <v>0.11253312576346999</v>
      </c>
      <c r="AL15" s="19">
        <v>0.14962524943239</v>
      </c>
      <c r="AM15" s="19">
        <v>8.0801000826416003E-2</v>
      </c>
      <c r="AN15" s="19">
        <v>9.3471336204226693E-2</v>
      </c>
      <c r="AO15" s="19"/>
      <c r="AP15" s="19">
        <v>0.13251072824990501</v>
      </c>
      <c r="AQ15" s="19">
        <v>0.11037396928757499</v>
      </c>
      <c r="AR15" s="19">
        <v>0.10236530072821801</v>
      </c>
      <c r="AS15" s="19"/>
      <c r="AT15" s="19">
        <v>0.13517313118526</v>
      </c>
      <c r="AU15" s="19">
        <v>0.113077378284745</v>
      </c>
      <c r="AV15" s="19">
        <v>0.119066137054801</v>
      </c>
      <c r="AW15" s="19">
        <v>8.1799287666493803E-2</v>
      </c>
      <c r="AX15" s="19">
        <v>9.5983441633098299E-2</v>
      </c>
      <c r="AY15" s="19"/>
      <c r="AZ15" s="19">
        <v>0.113254454890894</v>
      </c>
      <c r="BA15" s="19">
        <v>0.12886808833628199</v>
      </c>
      <c r="BB15" s="19">
        <v>0.118273954117733</v>
      </c>
      <c r="BC15" s="19">
        <v>0.14296364123670099</v>
      </c>
      <c r="BD15" s="19">
        <v>0.134910300790619</v>
      </c>
      <c r="BE15" s="19">
        <v>0.125110650102879</v>
      </c>
      <c r="BF15" s="19">
        <v>0.132696351279985</v>
      </c>
      <c r="BG15" s="19">
        <v>0.15873935112182899</v>
      </c>
      <c r="BH15" s="19">
        <v>0.114504259591661</v>
      </c>
      <c r="BI15" s="19">
        <v>0.108021809316961</v>
      </c>
      <c r="BJ15" s="19">
        <v>5.9533086219621403E-2</v>
      </c>
      <c r="BK15" s="19">
        <v>0.107252490407359</v>
      </c>
      <c r="BL15" s="19">
        <v>0.114589495360398</v>
      </c>
      <c r="BM15" s="19">
        <v>9.5583188071232797E-2</v>
      </c>
      <c r="BN15" s="19">
        <v>8.2038649979870704E-2</v>
      </c>
      <c r="BO15" s="19">
        <v>7.11872964026318E-2</v>
      </c>
      <c r="BP15" s="19"/>
      <c r="BQ15" s="19">
        <v>9.0271400417948205E-2</v>
      </c>
      <c r="BR15" s="19">
        <v>0.13582753494101099</v>
      </c>
    </row>
    <row r="16" spans="2:70" x14ac:dyDescent="0.35">
      <c r="B16" s="16"/>
    </row>
    <row r="17" spans="2:2" x14ac:dyDescent="0.35">
      <c r="B17" t="s">
        <v>98</v>
      </c>
    </row>
    <row r="18" spans="2:2" x14ac:dyDescent="0.35">
      <c r="B18" t="s">
        <v>99</v>
      </c>
    </row>
    <row r="20" spans="2:2" x14ac:dyDescent="0.35">
      <c r="B20" s="8" t="str">
        <f>HYPERLINK("#'Contents'!A1", "Return to Contents")</f>
        <v>Return to Contents</v>
      </c>
    </row>
  </sheetData>
  <mergeCells count="11">
    <mergeCell ref="BQ5:BR5"/>
    <mergeCell ref="D5:E5"/>
    <mergeCell ref="G5:L5"/>
    <mergeCell ref="N5:Q5"/>
    <mergeCell ref="S5:AD5"/>
    <mergeCell ref="AF5:AH5"/>
    <mergeCell ref="D2:BJ2"/>
    <mergeCell ref="AJ5:AN5"/>
    <mergeCell ref="AP5:AR5"/>
    <mergeCell ref="AT5:AX5"/>
    <mergeCell ref="AZ5:BO5"/>
  </mergeCells>
  <pageMargins left="0.7" right="0.7" top="0.75" bottom="0.75" header="0.3" footer="0.3"/>
  <pageSetup paperSize="9" orientation="portrait" horizontalDpi="300" verticalDpi="300"/>
  <drawing r:id="rId1"/>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A00-000000000000}">
  <dimension ref="B2:BR20"/>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67" width="10.7265625" customWidth="1"/>
    <col min="68" max="68" width="2.1796875" customWidth="1"/>
    <col min="69" max="70" width="10.7265625" customWidth="1"/>
    <col min="71" max="71" width="2.1796875" customWidth="1"/>
  </cols>
  <sheetData>
    <row r="2" spans="2:70" ht="40" customHeight="1" x14ac:dyDescent="0.35">
      <c r="D2" s="29" t="s">
        <v>475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row>
    <row r="5" spans="2:70" ht="30" customHeight="1" x14ac:dyDescent="0.35">
      <c r="B5" s="15"/>
      <c r="C5" s="15"/>
      <c r="D5" s="30" t="s">
        <v>74</v>
      </c>
      <c r="E5" s="30"/>
      <c r="F5" s="15"/>
      <c r="G5" s="30" t="s">
        <v>75</v>
      </c>
      <c r="H5" s="30"/>
      <c r="I5" s="30"/>
      <c r="J5" s="30"/>
      <c r="K5" s="30"/>
      <c r="L5" s="30"/>
      <c r="M5" s="15"/>
      <c r="N5" s="30" t="s">
        <v>76</v>
      </c>
      <c r="O5" s="30"/>
      <c r="P5" s="30"/>
      <c r="Q5" s="30"/>
      <c r="R5" s="15"/>
      <c r="S5" s="30" t="s">
        <v>77</v>
      </c>
      <c r="T5" s="30"/>
      <c r="U5" s="30"/>
      <c r="V5" s="30"/>
      <c r="W5" s="30"/>
      <c r="X5" s="30"/>
      <c r="Y5" s="30"/>
      <c r="Z5" s="30"/>
      <c r="AA5" s="30"/>
      <c r="AB5" s="30"/>
      <c r="AC5" s="30"/>
      <c r="AD5" s="30"/>
      <c r="AE5" s="15"/>
      <c r="AF5" s="30" t="s">
        <v>78</v>
      </c>
      <c r="AG5" s="30"/>
      <c r="AH5" s="30"/>
      <c r="AI5" s="15"/>
      <c r="AJ5" s="30" t="s">
        <v>79</v>
      </c>
      <c r="AK5" s="30"/>
      <c r="AL5" s="30"/>
      <c r="AM5" s="30"/>
      <c r="AN5" s="30"/>
      <c r="AO5" s="15"/>
      <c r="AP5" s="30" t="s">
        <v>80</v>
      </c>
      <c r="AQ5" s="30"/>
      <c r="AR5" s="30"/>
      <c r="AS5" s="15"/>
      <c r="AT5" s="30" t="s">
        <v>81</v>
      </c>
      <c r="AU5" s="30"/>
      <c r="AV5" s="30"/>
      <c r="AW5" s="30"/>
      <c r="AX5" s="30"/>
      <c r="AY5" s="15"/>
      <c r="AZ5" s="30" t="s">
        <v>82</v>
      </c>
      <c r="BA5" s="30"/>
      <c r="BB5" s="30"/>
      <c r="BC5" s="30"/>
      <c r="BD5" s="30"/>
      <c r="BE5" s="30"/>
      <c r="BF5" s="30"/>
      <c r="BG5" s="30"/>
      <c r="BH5" s="30"/>
      <c r="BI5" s="30"/>
      <c r="BJ5" s="30"/>
      <c r="BK5" s="30"/>
      <c r="BL5" s="30"/>
      <c r="BM5" s="30"/>
      <c r="BN5" s="30"/>
      <c r="BO5" s="30"/>
      <c r="BP5" s="15"/>
      <c r="BQ5" s="30" t="s">
        <v>83</v>
      </c>
      <c r="BR5" s="30"/>
    </row>
    <row r="6" spans="2:7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46</v>
      </c>
      <c r="AQ6" s="12" t="s">
        <v>47</v>
      </c>
      <c r="AR6" s="12" t="s">
        <v>50</v>
      </c>
      <c r="AT6" s="12" t="s">
        <v>51</v>
      </c>
      <c r="AU6" s="12" t="s">
        <v>52</v>
      </c>
      <c r="AV6" s="12" t="s">
        <v>53</v>
      </c>
      <c r="AW6" s="12" t="s">
        <v>54</v>
      </c>
      <c r="AX6" s="12" t="s">
        <v>55</v>
      </c>
      <c r="AZ6" s="12" t="s">
        <v>56</v>
      </c>
      <c r="BA6" s="12" t="s">
        <v>57</v>
      </c>
      <c r="BB6" s="12" t="s">
        <v>58</v>
      </c>
      <c r="BC6" s="12" t="s">
        <v>59</v>
      </c>
      <c r="BD6" s="12" t="s">
        <v>60</v>
      </c>
      <c r="BE6" s="12" t="s">
        <v>61</v>
      </c>
      <c r="BF6" s="12" t="s">
        <v>62</v>
      </c>
      <c r="BG6" s="12" t="s">
        <v>63</v>
      </c>
      <c r="BH6" s="12" t="s">
        <v>64</v>
      </c>
      <c r="BI6" s="12" t="s">
        <v>65</v>
      </c>
      <c r="BJ6" s="12" t="s">
        <v>66</v>
      </c>
      <c r="BK6" s="12" t="s">
        <v>67</v>
      </c>
      <c r="BL6" s="12" t="s">
        <v>68</v>
      </c>
      <c r="BM6" s="12" t="s">
        <v>69</v>
      </c>
      <c r="BN6" s="12" t="s">
        <v>70</v>
      </c>
      <c r="BO6" s="12" t="s">
        <v>71</v>
      </c>
      <c r="BQ6" s="12" t="s">
        <v>72</v>
      </c>
      <c r="BR6" s="12" t="s">
        <v>73</v>
      </c>
    </row>
    <row r="7" spans="2:70" ht="30" customHeight="1" x14ac:dyDescent="0.35">
      <c r="B7" s="10" t="s">
        <v>19</v>
      </c>
      <c r="C7" s="10">
        <v>4012</v>
      </c>
      <c r="D7" s="10">
        <v>1971</v>
      </c>
      <c r="E7" s="10">
        <v>2028</v>
      </c>
      <c r="F7" s="10"/>
      <c r="G7" s="10">
        <v>497</v>
      </c>
      <c r="H7" s="10">
        <v>704</v>
      </c>
      <c r="I7" s="10">
        <v>694</v>
      </c>
      <c r="J7" s="10">
        <v>693</v>
      </c>
      <c r="K7" s="10">
        <v>571</v>
      </c>
      <c r="L7" s="10">
        <v>853</v>
      </c>
      <c r="M7" s="10"/>
      <c r="N7" s="10">
        <v>1178</v>
      </c>
      <c r="O7" s="10">
        <v>1131</v>
      </c>
      <c r="P7" s="10">
        <v>781</v>
      </c>
      <c r="Q7" s="10">
        <v>909</v>
      </c>
      <c r="R7" s="10"/>
      <c r="S7" s="10">
        <v>563</v>
      </c>
      <c r="T7" s="10">
        <v>553</v>
      </c>
      <c r="U7" s="10">
        <v>314</v>
      </c>
      <c r="V7" s="10">
        <v>343</v>
      </c>
      <c r="W7" s="10">
        <v>293</v>
      </c>
      <c r="X7" s="10">
        <v>376</v>
      </c>
      <c r="Y7" s="10">
        <v>336</v>
      </c>
      <c r="Z7" s="10">
        <v>171</v>
      </c>
      <c r="AA7" s="10">
        <v>447</v>
      </c>
      <c r="AB7" s="10">
        <v>337</v>
      </c>
      <c r="AC7" s="10">
        <v>188</v>
      </c>
      <c r="AD7" s="10">
        <v>91</v>
      </c>
      <c r="AE7" s="10"/>
      <c r="AF7" s="10">
        <v>1421</v>
      </c>
      <c r="AG7" s="10">
        <v>1665</v>
      </c>
      <c r="AH7" s="10">
        <v>577</v>
      </c>
      <c r="AI7" s="10"/>
      <c r="AJ7" s="10">
        <v>1433</v>
      </c>
      <c r="AK7" s="10">
        <v>1082</v>
      </c>
      <c r="AL7" s="10">
        <v>299</v>
      </c>
      <c r="AM7" s="10">
        <v>42</v>
      </c>
      <c r="AN7" s="10">
        <v>541</v>
      </c>
      <c r="AO7" s="10"/>
      <c r="AP7" s="10">
        <v>878</v>
      </c>
      <c r="AQ7" s="10">
        <v>1369</v>
      </c>
      <c r="AR7" s="10">
        <v>264</v>
      </c>
      <c r="AS7" s="10"/>
      <c r="AT7" s="10">
        <v>929</v>
      </c>
      <c r="AU7" s="10">
        <v>932</v>
      </c>
      <c r="AV7" s="10">
        <v>1096</v>
      </c>
      <c r="AW7" s="10">
        <v>455</v>
      </c>
      <c r="AX7" s="10">
        <v>62</v>
      </c>
      <c r="AY7" s="10"/>
      <c r="AZ7" s="10">
        <v>33</v>
      </c>
      <c r="BA7" s="10">
        <v>185</v>
      </c>
      <c r="BB7" s="10">
        <v>256</v>
      </c>
      <c r="BC7" s="10">
        <v>269</v>
      </c>
      <c r="BD7" s="10">
        <v>403</v>
      </c>
      <c r="BE7" s="10">
        <v>436</v>
      </c>
      <c r="BF7" s="10">
        <v>391</v>
      </c>
      <c r="BG7" s="10">
        <v>312</v>
      </c>
      <c r="BH7" s="10">
        <v>253</v>
      </c>
      <c r="BI7" s="10">
        <v>211</v>
      </c>
      <c r="BJ7" s="10">
        <v>336</v>
      </c>
      <c r="BK7" s="10">
        <v>187</v>
      </c>
      <c r="BL7" s="10">
        <v>180</v>
      </c>
      <c r="BM7" s="10">
        <v>103</v>
      </c>
      <c r="BN7" s="10">
        <v>95</v>
      </c>
      <c r="BO7" s="10">
        <v>161</v>
      </c>
      <c r="BP7" s="10"/>
      <c r="BQ7" s="10">
        <v>1235</v>
      </c>
      <c r="BR7" s="10">
        <v>2665</v>
      </c>
    </row>
    <row r="8" spans="2:70" ht="30" customHeight="1" x14ac:dyDescent="0.35">
      <c r="B8" s="11" t="s">
        <v>20</v>
      </c>
      <c r="C8" s="11">
        <v>4012</v>
      </c>
      <c r="D8" s="11">
        <v>1975</v>
      </c>
      <c r="E8" s="11">
        <v>2024</v>
      </c>
      <c r="F8" s="11"/>
      <c r="G8" s="11">
        <v>558</v>
      </c>
      <c r="H8" s="11">
        <v>682</v>
      </c>
      <c r="I8" s="11">
        <v>685</v>
      </c>
      <c r="J8" s="11">
        <v>686</v>
      </c>
      <c r="K8" s="11">
        <v>562</v>
      </c>
      <c r="L8" s="11">
        <v>839</v>
      </c>
      <c r="M8" s="11"/>
      <c r="N8" s="11">
        <v>1080</v>
      </c>
      <c r="O8" s="11">
        <v>1039</v>
      </c>
      <c r="P8" s="11">
        <v>880</v>
      </c>
      <c r="Q8" s="11">
        <v>1000</v>
      </c>
      <c r="R8" s="11"/>
      <c r="S8" s="11">
        <v>562</v>
      </c>
      <c r="T8" s="11">
        <v>522</v>
      </c>
      <c r="U8" s="11">
        <v>321</v>
      </c>
      <c r="V8" s="11">
        <v>361</v>
      </c>
      <c r="W8" s="11">
        <v>281</v>
      </c>
      <c r="X8" s="11">
        <v>361</v>
      </c>
      <c r="Y8" s="11">
        <v>321</v>
      </c>
      <c r="Z8" s="11">
        <v>160</v>
      </c>
      <c r="AA8" s="11">
        <v>441</v>
      </c>
      <c r="AB8" s="11">
        <v>361</v>
      </c>
      <c r="AC8" s="11">
        <v>201</v>
      </c>
      <c r="AD8" s="11">
        <v>120</v>
      </c>
      <c r="AE8" s="11"/>
      <c r="AF8" s="11">
        <v>1410</v>
      </c>
      <c r="AG8" s="11">
        <v>1629</v>
      </c>
      <c r="AH8" s="11">
        <v>599</v>
      </c>
      <c r="AI8" s="11"/>
      <c r="AJ8" s="11">
        <v>1397</v>
      </c>
      <c r="AK8" s="11">
        <v>1071</v>
      </c>
      <c r="AL8" s="11">
        <v>288</v>
      </c>
      <c r="AM8" s="11">
        <v>45</v>
      </c>
      <c r="AN8" s="11">
        <v>558</v>
      </c>
      <c r="AO8" s="11"/>
      <c r="AP8" s="11">
        <v>856</v>
      </c>
      <c r="AQ8" s="11">
        <v>1358</v>
      </c>
      <c r="AR8" s="11">
        <v>259</v>
      </c>
      <c r="AS8" s="11"/>
      <c r="AT8" s="11">
        <v>961</v>
      </c>
      <c r="AU8" s="11">
        <v>958</v>
      </c>
      <c r="AV8" s="11">
        <v>1056</v>
      </c>
      <c r="AW8" s="11">
        <v>434</v>
      </c>
      <c r="AX8" s="11">
        <v>55</v>
      </c>
      <c r="AY8" s="11"/>
      <c r="AZ8" s="11">
        <v>33</v>
      </c>
      <c r="BA8" s="11">
        <v>186</v>
      </c>
      <c r="BB8" s="11">
        <v>267</v>
      </c>
      <c r="BC8" s="11">
        <v>280</v>
      </c>
      <c r="BD8" s="11">
        <v>416</v>
      </c>
      <c r="BE8" s="11">
        <v>443</v>
      </c>
      <c r="BF8" s="11">
        <v>394</v>
      </c>
      <c r="BG8" s="11">
        <v>314</v>
      </c>
      <c r="BH8" s="11">
        <v>257</v>
      </c>
      <c r="BI8" s="11">
        <v>206</v>
      </c>
      <c r="BJ8" s="11">
        <v>329</v>
      </c>
      <c r="BK8" s="11">
        <v>179</v>
      </c>
      <c r="BL8" s="11">
        <v>174</v>
      </c>
      <c r="BM8" s="11">
        <v>97</v>
      </c>
      <c r="BN8" s="11">
        <v>87</v>
      </c>
      <c r="BO8" s="11">
        <v>148</v>
      </c>
      <c r="BP8" s="11"/>
      <c r="BQ8" s="11">
        <v>1209</v>
      </c>
      <c r="BR8" s="11">
        <v>2688</v>
      </c>
    </row>
    <row r="9" spans="2:70" x14ac:dyDescent="0.35">
      <c r="B9" s="18" t="s">
        <v>468</v>
      </c>
      <c r="C9" s="17">
        <v>0.11490440915682799</v>
      </c>
      <c r="D9" s="17">
        <v>0.130262165974938</v>
      </c>
      <c r="E9" s="17">
        <v>9.96827287993996E-2</v>
      </c>
      <c r="F9" s="17"/>
      <c r="G9" s="17">
        <v>0.115319757280474</v>
      </c>
      <c r="H9" s="17">
        <v>8.6812838567373304E-2</v>
      </c>
      <c r="I9" s="17">
        <v>0.10217646557240299</v>
      </c>
      <c r="J9" s="17">
        <v>0.109018732687254</v>
      </c>
      <c r="K9" s="17">
        <v>0.16477255758812301</v>
      </c>
      <c r="L9" s="17">
        <v>0.119275115558621</v>
      </c>
      <c r="M9" s="17"/>
      <c r="N9" s="17">
        <v>8.8196829034038804E-2</v>
      </c>
      <c r="O9" s="17">
        <v>0.120356402113228</v>
      </c>
      <c r="P9" s="17">
        <v>0.127865626929586</v>
      </c>
      <c r="Q9" s="17">
        <v>0.126158546033279</v>
      </c>
      <c r="R9" s="17"/>
      <c r="S9" s="17">
        <v>9.0310489027215501E-2</v>
      </c>
      <c r="T9" s="17">
        <v>0.12815247249109099</v>
      </c>
      <c r="U9" s="17">
        <v>0.11435226194816001</v>
      </c>
      <c r="V9" s="17">
        <v>0.130015383299977</v>
      </c>
      <c r="W9" s="17">
        <v>0.10369201960166199</v>
      </c>
      <c r="X9" s="17">
        <v>0.12783679945960999</v>
      </c>
      <c r="Y9" s="17">
        <v>0.10116929386161901</v>
      </c>
      <c r="Z9" s="17">
        <v>0.10063420256016301</v>
      </c>
      <c r="AA9" s="17">
        <v>0.110213762514835</v>
      </c>
      <c r="AB9" s="17">
        <v>0.11984727403104101</v>
      </c>
      <c r="AC9" s="17">
        <v>0.153496697421592</v>
      </c>
      <c r="AD9" s="17">
        <v>0.109315693042339</v>
      </c>
      <c r="AE9" s="17"/>
      <c r="AF9" s="17">
        <v>0.13853929826237499</v>
      </c>
      <c r="AG9" s="17">
        <v>9.1719266939667393E-2</v>
      </c>
      <c r="AH9" s="17">
        <v>0.114887529643442</v>
      </c>
      <c r="AI9" s="17"/>
      <c r="AJ9" s="17">
        <v>0.11141745127809299</v>
      </c>
      <c r="AK9" s="17">
        <v>0.10838074625025799</v>
      </c>
      <c r="AL9" s="17">
        <v>9.8845269003052696E-2</v>
      </c>
      <c r="AM9" s="17">
        <v>0.202349757084483</v>
      </c>
      <c r="AN9" s="17">
        <v>0.12776899880356199</v>
      </c>
      <c r="AO9" s="17"/>
      <c r="AP9" s="17">
        <v>9.1713407579828404E-2</v>
      </c>
      <c r="AQ9" s="17">
        <v>0.101928121940654</v>
      </c>
      <c r="AR9" s="17">
        <v>8.1621924958676303E-2</v>
      </c>
      <c r="AS9" s="17"/>
      <c r="AT9" s="17">
        <v>0.15461060716820799</v>
      </c>
      <c r="AU9" s="17">
        <v>0.13319554778032999</v>
      </c>
      <c r="AV9" s="17">
        <v>7.4907809148842694E-2</v>
      </c>
      <c r="AW9" s="17">
        <v>6.6200420060569906E-2</v>
      </c>
      <c r="AX9" s="17">
        <v>7.5466112678149705E-2</v>
      </c>
      <c r="AY9" s="17"/>
      <c r="AZ9" s="17">
        <v>0.17373406152057599</v>
      </c>
      <c r="BA9" s="17">
        <v>0.122760768958619</v>
      </c>
      <c r="BB9" s="17">
        <v>9.7972206685070701E-2</v>
      </c>
      <c r="BC9" s="17">
        <v>0.16451794414720899</v>
      </c>
      <c r="BD9" s="17">
        <v>0.12729981387726499</v>
      </c>
      <c r="BE9" s="17">
        <v>0.118985861193334</v>
      </c>
      <c r="BF9" s="17">
        <v>0.110564541758664</v>
      </c>
      <c r="BG9" s="17">
        <v>0.12033238905577499</v>
      </c>
      <c r="BH9" s="17">
        <v>9.4103603615427897E-2</v>
      </c>
      <c r="BI9" s="17">
        <v>7.96815863860795E-2</v>
      </c>
      <c r="BJ9" s="17">
        <v>0.106852899715873</v>
      </c>
      <c r="BK9" s="17">
        <v>9.02629535516975E-2</v>
      </c>
      <c r="BL9" s="17">
        <v>0.12017871951938</v>
      </c>
      <c r="BM9" s="17">
        <v>9.8811498065866296E-2</v>
      </c>
      <c r="BN9" s="17">
        <v>0.10595044625113199</v>
      </c>
      <c r="BO9" s="17">
        <v>9.0499344284516198E-2</v>
      </c>
      <c r="BP9" s="17"/>
      <c r="BQ9" s="17">
        <v>3.03142569872406E-2</v>
      </c>
      <c r="BR9" s="17">
        <v>0.154098031322842</v>
      </c>
    </row>
    <row r="10" spans="2:70" x14ac:dyDescent="0.35">
      <c r="B10" s="18" t="s">
        <v>469</v>
      </c>
      <c r="C10" s="17">
        <v>0.117579620638689</v>
      </c>
      <c r="D10" s="17">
        <v>0.12785737560664501</v>
      </c>
      <c r="E10" s="17">
        <v>0.107866779104514</v>
      </c>
      <c r="F10" s="17"/>
      <c r="G10" s="17">
        <v>0.13957816901007999</v>
      </c>
      <c r="H10" s="17">
        <v>0.111268693111156</v>
      </c>
      <c r="I10" s="17">
        <v>0.117666189282724</v>
      </c>
      <c r="J10" s="17">
        <v>0.1152113079812</v>
      </c>
      <c r="K10" s="17">
        <v>0.118287624492758</v>
      </c>
      <c r="L10" s="17">
        <v>0.109459794768276</v>
      </c>
      <c r="M10" s="17"/>
      <c r="N10" s="17">
        <v>0.11235592334800799</v>
      </c>
      <c r="O10" s="17">
        <v>0.123881680614496</v>
      </c>
      <c r="P10" s="17">
        <v>0.116046574405333</v>
      </c>
      <c r="Q10" s="17">
        <v>0.117669124068769</v>
      </c>
      <c r="R10" s="17"/>
      <c r="S10" s="17">
        <v>7.6535151764809295E-2</v>
      </c>
      <c r="T10" s="17">
        <v>0.100951164863747</v>
      </c>
      <c r="U10" s="17">
        <v>0.12831213688371501</v>
      </c>
      <c r="V10" s="17">
        <v>0.156478810188314</v>
      </c>
      <c r="W10" s="17">
        <v>0.115206360348289</v>
      </c>
      <c r="X10" s="17">
        <v>0.125910244073276</v>
      </c>
      <c r="Y10" s="17">
        <v>0.14245518245264999</v>
      </c>
      <c r="Z10" s="17">
        <v>0.14255271171013001</v>
      </c>
      <c r="AA10" s="17">
        <v>0.12105297560100101</v>
      </c>
      <c r="AB10" s="17">
        <v>0.11688056302017499</v>
      </c>
      <c r="AC10" s="17">
        <v>0.10360771423751799</v>
      </c>
      <c r="AD10" s="17">
        <v>0.12978382685766901</v>
      </c>
      <c r="AE10" s="17"/>
      <c r="AF10" s="17">
        <v>0.12379686966593401</v>
      </c>
      <c r="AG10" s="17">
        <v>0.11008987864375799</v>
      </c>
      <c r="AH10" s="17">
        <v>0.118398411414601</v>
      </c>
      <c r="AI10" s="17"/>
      <c r="AJ10" s="17">
        <v>0.12358015597418601</v>
      </c>
      <c r="AK10" s="17">
        <v>0.11568985151755</v>
      </c>
      <c r="AL10" s="17">
        <v>0.10207170498765999</v>
      </c>
      <c r="AM10" s="17">
        <v>0.10056116246658001</v>
      </c>
      <c r="AN10" s="17">
        <v>0.124593413614644</v>
      </c>
      <c r="AO10" s="17"/>
      <c r="AP10" s="17">
        <v>0.1141554750172</v>
      </c>
      <c r="AQ10" s="17">
        <v>0.107530655621232</v>
      </c>
      <c r="AR10" s="17">
        <v>9.1895193362962396E-2</v>
      </c>
      <c r="AS10" s="17"/>
      <c r="AT10" s="17">
        <v>0.11853090980712</v>
      </c>
      <c r="AU10" s="17">
        <v>0.13492178652318601</v>
      </c>
      <c r="AV10" s="17">
        <v>0.112608567589602</v>
      </c>
      <c r="AW10" s="17">
        <v>9.6400503619845701E-2</v>
      </c>
      <c r="AX10" s="17">
        <v>7.1460402351141802E-2</v>
      </c>
      <c r="AY10" s="17"/>
      <c r="AZ10" s="17">
        <v>9.0913743104997599E-2</v>
      </c>
      <c r="BA10" s="17">
        <v>0.14019545737935499</v>
      </c>
      <c r="BB10" s="17">
        <v>9.30456579980211E-2</v>
      </c>
      <c r="BC10" s="17">
        <v>9.8548599435914597E-2</v>
      </c>
      <c r="BD10" s="17">
        <v>0.106148254200108</v>
      </c>
      <c r="BE10" s="17">
        <v>0.13970561963449599</v>
      </c>
      <c r="BF10" s="17">
        <v>0.11586124776656199</v>
      </c>
      <c r="BG10" s="17">
        <v>0.117374406773079</v>
      </c>
      <c r="BH10" s="17">
        <v>0.138331152143675</v>
      </c>
      <c r="BI10" s="17">
        <v>0.10358078494650499</v>
      </c>
      <c r="BJ10" s="17">
        <v>0.12151506570692</v>
      </c>
      <c r="BK10" s="17">
        <v>0.14498277426605999</v>
      </c>
      <c r="BL10" s="17">
        <v>0.108349380674281</v>
      </c>
      <c r="BM10" s="17">
        <v>0.17717800716353099</v>
      </c>
      <c r="BN10" s="17">
        <v>0.12328595218355599</v>
      </c>
      <c r="BO10" s="17">
        <v>7.9862824778507605E-2</v>
      </c>
      <c r="BP10" s="17"/>
      <c r="BQ10" s="17">
        <v>4.9676471495738901E-2</v>
      </c>
      <c r="BR10" s="17">
        <v>0.149733319075944</v>
      </c>
    </row>
    <row r="11" spans="2:70" x14ac:dyDescent="0.35">
      <c r="B11" s="18" t="s">
        <v>470</v>
      </c>
      <c r="C11" s="17">
        <v>0.16779874616193599</v>
      </c>
      <c r="D11" s="17">
        <v>0.16257742520386301</v>
      </c>
      <c r="E11" s="17">
        <v>0.17242945498307499</v>
      </c>
      <c r="F11" s="17"/>
      <c r="G11" s="17">
        <v>0.21925394921888899</v>
      </c>
      <c r="H11" s="17">
        <v>0.17662244179226699</v>
      </c>
      <c r="I11" s="17">
        <v>0.18495994959791301</v>
      </c>
      <c r="J11" s="17">
        <v>0.18149602761931899</v>
      </c>
      <c r="K11" s="17">
        <v>0.15055032023502099</v>
      </c>
      <c r="L11" s="17">
        <v>0.11270556587904899</v>
      </c>
      <c r="M11" s="17"/>
      <c r="N11" s="17">
        <v>0.15052121514738501</v>
      </c>
      <c r="O11" s="17">
        <v>0.17285176612960901</v>
      </c>
      <c r="P11" s="17">
        <v>0.16266726080098601</v>
      </c>
      <c r="Q11" s="17">
        <v>0.184553634750108</v>
      </c>
      <c r="R11" s="17"/>
      <c r="S11" s="17">
        <v>0.144125933057029</v>
      </c>
      <c r="T11" s="17">
        <v>0.168195765697745</v>
      </c>
      <c r="U11" s="17">
        <v>0.155842202522252</v>
      </c>
      <c r="V11" s="17">
        <v>0.17105607852188701</v>
      </c>
      <c r="W11" s="17">
        <v>0.17072563039639099</v>
      </c>
      <c r="X11" s="17">
        <v>0.14120104325883601</v>
      </c>
      <c r="Y11" s="17">
        <v>0.191138161015356</v>
      </c>
      <c r="Z11" s="17">
        <v>0.16557614331720799</v>
      </c>
      <c r="AA11" s="17">
        <v>0.22475546183567699</v>
      </c>
      <c r="AB11" s="17">
        <v>0.133865587683727</v>
      </c>
      <c r="AC11" s="17">
        <v>0.195657546352967</v>
      </c>
      <c r="AD11" s="17">
        <v>0.15890520121176799</v>
      </c>
      <c r="AE11" s="17"/>
      <c r="AF11" s="17">
        <v>0.14450250623254501</v>
      </c>
      <c r="AG11" s="17">
        <v>0.17272265838918799</v>
      </c>
      <c r="AH11" s="17">
        <v>0.163554278567735</v>
      </c>
      <c r="AI11" s="17"/>
      <c r="AJ11" s="17">
        <v>0.152405476234134</v>
      </c>
      <c r="AK11" s="17">
        <v>0.17312678746634899</v>
      </c>
      <c r="AL11" s="17">
        <v>0.16536370263822001</v>
      </c>
      <c r="AM11" s="17">
        <v>0.19020935909880901</v>
      </c>
      <c r="AN11" s="17">
        <v>0.17932467230725799</v>
      </c>
      <c r="AO11" s="17"/>
      <c r="AP11" s="17">
        <v>0.14695381494742399</v>
      </c>
      <c r="AQ11" s="17">
        <v>0.18382045726435101</v>
      </c>
      <c r="AR11" s="17">
        <v>0.163801689066506</v>
      </c>
      <c r="AS11" s="17"/>
      <c r="AT11" s="17">
        <v>0.16153164434019199</v>
      </c>
      <c r="AU11" s="17">
        <v>0.187484545845019</v>
      </c>
      <c r="AV11" s="17">
        <v>0.16755392953105799</v>
      </c>
      <c r="AW11" s="17">
        <v>0.152334417901551</v>
      </c>
      <c r="AX11" s="17">
        <v>0.105211112810543</v>
      </c>
      <c r="AY11" s="17"/>
      <c r="AZ11" s="17">
        <v>0.105875975177932</v>
      </c>
      <c r="BA11" s="17">
        <v>0.23090965455675</v>
      </c>
      <c r="BB11" s="17">
        <v>0.17736738263386401</v>
      </c>
      <c r="BC11" s="17">
        <v>0.13369018580852901</v>
      </c>
      <c r="BD11" s="17">
        <v>0.16303764603639001</v>
      </c>
      <c r="BE11" s="17">
        <v>0.16969721743114699</v>
      </c>
      <c r="BF11" s="17">
        <v>0.14934467998748499</v>
      </c>
      <c r="BG11" s="17">
        <v>0.174446851674322</v>
      </c>
      <c r="BH11" s="17">
        <v>0.194109829377239</v>
      </c>
      <c r="BI11" s="17">
        <v>0.18673638227400599</v>
      </c>
      <c r="BJ11" s="17">
        <v>0.151163931788456</v>
      </c>
      <c r="BK11" s="17">
        <v>0.20183424542740799</v>
      </c>
      <c r="BL11" s="17">
        <v>0.161636494683078</v>
      </c>
      <c r="BM11" s="17">
        <v>0.157786966665934</v>
      </c>
      <c r="BN11" s="17">
        <v>0.15843772334230299</v>
      </c>
      <c r="BO11" s="17">
        <v>8.4953250014537296E-2</v>
      </c>
      <c r="BP11" s="17"/>
      <c r="BQ11" s="17">
        <v>0.10589402804474</v>
      </c>
      <c r="BR11" s="17">
        <v>0.194562582437798</v>
      </c>
    </row>
    <row r="12" spans="2:70" x14ac:dyDescent="0.35">
      <c r="B12" s="18" t="s">
        <v>471</v>
      </c>
      <c r="C12" s="17">
        <v>0.208155957095503</v>
      </c>
      <c r="D12" s="17">
        <v>0.216050139823521</v>
      </c>
      <c r="E12" s="17">
        <v>0.200174761504326</v>
      </c>
      <c r="F12" s="17"/>
      <c r="G12" s="17">
        <v>0.159924162392165</v>
      </c>
      <c r="H12" s="17">
        <v>0.20432888392712101</v>
      </c>
      <c r="I12" s="17">
        <v>0.192348068281958</v>
      </c>
      <c r="J12" s="17">
        <v>0.22004566483301999</v>
      </c>
      <c r="K12" s="17">
        <v>0.23761058297017101</v>
      </c>
      <c r="L12" s="17">
        <v>0.226834261618825</v>
      </c>
      <c r="M12" s="17"/>
      <c r="N12" s="17">
        <v>0.19214470341470599</v>
      </c>
      <c r="O12" s="17">
        <v>0.220583214139939</v>
      </c>
      <c r="P12" s="17">
        <v>0.21543645849443199</v>
      </c>
      <c r="Q12" s="17">
        <v>0.20600452772400099</v>
      </c>
      <c r="R12" s="17"/>
      <c r="S12" s="17">
        <v>0.21134941994443299</v>
      </c>
      <c r="T12" s="17">
        <v>0.19078403391715601</v>
      </c>
      <c r="U12" s="17">
        <v>0.22768867224808401</v>
      </c>
      <c r="V12" s="17">
        <v>0.19808278845733901</v>
      </c>
      <c r="W12" s="17">
        <v>0.22202655149118999</v>
      </c>
      <c r="X12" s="17">
        <v>0.22760107497769999</v>
      </c>
      <c r="Y12" s="17">
        <v>0.21542761322578599</v>
      </c>
      <c r="Z12" s="17">
        <v>0.151622525901072</v>
      </c>
      <c r="AA12" s="17">
        <v>0.18830246893861799</v>
      </c>
      <c r="AB12" s="17">
        <v>0.23937112140164901</v>
      </c>
      <c r="AC12" s="17">
        <v>0.16542872702331499</v>
      </c>
      <c r="AD12" s="17">
        <v>0.26238346756262099</v>
      </c>
      <c r="AE12" s="17"/>
      <c r="AF12" s="17">
        <v>0.21395352380965499</v>
      </c>
      <c r="AG12" s="17">
        <v>0.20284780103351299</v>
      </c>
      <c r="AH12" s="17">
        <v>0.22287224674331199</v>
      </c>
      <c r="AI12" s="17"/>
      <c r="AJ12" s="17">
        <v>0.19726133973573701</v>
      </c>
      <c r="AK12" s="17">
        <v>0.19873308117060001</v>
      </c>
      <c r="AL12" s="17">
        <v>0.20828725201457601</v>
      </c>
      <c r="AM12" s="17">
        <v>0.17222630896382701</v>
      </c>
      <c r="AN12" s="17">
        <v>0.24961500270311299</v>
      </c>
      <c r="AO12" s="17"/>
      <c r="AP12" s="17">
        <v>0.195330075662737</v>
      </c>
      <c r="AQ12" s="17">
        <v>0.19731075377972901</v>
      </c>
      <c r="AR12" s="17">
        <v>0.194599736210881</v>
      </c>
      <c r="AS12" s="17"/>
      <c r="AT12" s="17">
        <v>0.20552647530577101</v>
      </c>
      <c r="AU12" s="17">
        <v>0.21349479831693</v>
      </c>
      <c r="AV12" s="17">
        <v>0.20528464223244899</v>
      </c>
      <c r="AW12" s="17">
        <v>0.19257906843650099</v>
      </c>
      <c r="AX12" s="17">
        <v>0.198071371014585</v>
      </c>
      <c r="AY12" s="17"/>
      <c r="AZ12" s="17">
        <v>0.24209622890036001</v>
      </c>
      <c r="BA12" s="17">
        <v>0.18379402746283099</v>
      </c>
      <c r="BB12" s="17">
        <v>0.21786692494391499</v>
      </c>
      <c r="BC12" s="17">
        <v>0.21620865021615901</v>
      </c>
      <c r="BD12" s="17">
        <v>0.17734720657634001</v>
      </c>
      <c r="BE12" s="17">
        <v>0.224442428018504</v>
      </c>
      <c r="BF12" s="17">
        <v>0.20306114886469601</v>
      </c>
      <c r="BG12" s="17">
        <v>0.22792393535140101</v>
      </c>
      <c r="BH12" s="17">
        <v>0.22199821969678299</v>
      </c>
      <c r="BI12" s="17">
        <v>0.24232216344367399</v>
      </c>
      <c r="BJ12" s="17">
        <v>0.20492836704935799</v>
      </c>
      <c r="BK12" s="17">
        <v>0.16336088135304899</v>
      </c>
      <c r="BL12" s="17">
        <v>0.217009526748486</v>
      </c>
      <c r="BM12" s="17">
        <v>0.145642826824746</v>
      </c>
      <c r="BN12" s="17">
        <v>0.225255649437933</v>
      </c>
      <c r="BO12" s="17">
        <v>0.13560386776390199</v>
      </c>
      <c r="BP12" s="17"/>
      <c r="BQ12" s="17">
        <v>0.16678749331800899</v>
      </c>
      <c r="BR12" s="17">
        <v>0.22338599821899399</v>
      </c>
    </row>
    <row r="13" spans="2:70" x14ac:dyDescent="0.35">
      <c r="B13" s="18" t="s">
        <v>472</v>
      </c>
      <c r="C13" s="17">
        <v>0.23732317566728001</v>
      </c>
      <c r="D13" s="17">
        <v>0.21873204416988301</v>
      </c>
      <c r="E13" s="17">
        <v>0.25699037025482402</v>
      </c>
      <c r="F13" s="17"/>
      <c r="G13" s="17">
        <v>0.23118295980831799</v>
      </c>
      <c r="H13" s="17">
        <v>0.263913895804126</v>
      </c>
      <c r="I13" s="17">
        <v>0.24854905919165701</v>
      </c>
      <c r="J13" s="17">
        <v>0.23209664402253399</v>
      </c>
      <c r="K13" s="17">
        <v>0.19859875832774701</v>
      </c>
      <c r="L13" s="17">
        <v>0.240830947249287</v>
      </c>
      <c r="M13" s="17"/>
      <c r="N13" s="17">
        <v>0.27192297954611899</v>
      </c>
      <c r="O13" s="17">
        <v>0.225814594958616</v>
      </c>
      <c r="P13" s="17">
        <v>0.237022451024684</v>
      </c>
      <c r="Q13" s="17">
        <v>0.215262641803595</v>
      </c>
      <c r="R13" s="17"/>
      <c r="S13" s="17">
        <v>0.28058519012521999</v>
      </c>
      <c r="T13" s="17">
        <v>0.23582097129717</v>
      </c>
      <c r="U13" s="17">
        <v>0.23359821564426</v>
      </c>
      <c r="V13" s="17">
        <v>0.19374501036011699</v>
      </c>
      <c r="W13" s="17">
        <v>0.248609463439666</v>
      </c>
      <c r="X13" s="17">
        <v>0.25537331285779602</v>
      </c>
      <c r="Y13" s="17">
        <v>0.20487837031724901</v>
      </c>
      <c r="Z13" s="17">
        <v>0.29860127954148202</v>
      </c>
      <c r="AA13" s="17">
        <v>0.234848111087127</v>
      </c>
      <c r="AB13" s="17">
        <v>0.219080110759649</v>
      </c>
      <c r="AC13" s="17">
        <v>0.20958824310529001</v>
      </c>
      <c r="AD13" s="17">
        <v>0.21711668957838701</v>
      </c>
      <c r="AE13" s="17"/>
      <c r="AF13" s="17">
        <v>0.22760404583927399</v>
      </c>
      <c r="AG13" s="17">
        <v>0.25266544020340298</v>
      </c>
      <c r="AH13" s="17">
        <v>0.24575649898922899</v>
      </c>
      <c r="AI13" s="17"/>
      <c r="AJ13" s="17">
        <v>0.24452356771108599</v>
      </c>
      <c r="AK13" s="17">
        <v>0.25327011529915799</v>
      </c>
      <c r="AL13" s="17">
        <v>0.247382024659723</v>
      </c>
      <c r="AM13" s="17">
        <v>0.13118495641279701</v>
      </c>
      <c r="AN13" s="17">
        <v>0.20557615017526601</v>
      </c>
      <c r="AO13" s="17"/>
      <c r="AP13" s="17">
        <v>0.26184168757545701</v>
      </c>
      <c r="AQ13" s="17">
        <v>0.25347647673521401</v>
      </c>
      <c r="AR13" s="17">
        <v>0.300726035323299</v>
      </c>
      <c r="AS13" s="17"/>
      <c r="AT13" s="17">
        <v>0.23959324414396899</v>
      </c>
      <c r="AU13" s="17">
        <v>0.21963689600073899</v>
      </c>
      <c r="AV13" s="17">
        <v>0.24703465404299599</v>
      </c>
      <c r="AW13" s="17">
        <v>0.29639465804810999</v>
      </c>
      <c r="AX13" s="17">
        <v>0.217846747398107</v>
      </c>
      <c r="AY13" s="17"/>
      <c r="AZ13" s="17">
        <v>0.27319712398892398</v>
      </c>
      <c r="BA13" s="17">
        <v>0.17747112249455599</v>
      </c>
      <c r="BB13" s="17">
        <v>0.24676100456905301</v>
      </c>
      <c r="BC13" s="17">
        <v>0.24466973138790701</v>
      </c>
      <c r="BD13" s="17">
        <v>0.24422625026094899</v>
      </c>
      <c r="BE13" s="17">
        <v>0.223838950679972</v>
      </c>
      <c r="BF13" s="17">
        <v>0.27042320297877998</v>
      </c>
      <c r="BG13" s="17">
        <v>0.222211850804542</v>
      </c>
      <c r="BH13" s="17">
        <v>0.22545025646955399</v>
      </c>
      <c r="BI13" s="17">
        <v>0.22413376707411101</v>
      </c>
      <c r="BJ13" s="17">
        <v>0.27617100783355097</v>
      </c>
      <c r="BK13" s="17">
        <v>0.224617960130546</v>
      </c>
      <c r="BL13" s="17">
        <v>0.20933932060507399</v>
      </c>
      <c r="BM13" s="17">
        <v>0.23988973772071301</v>
      </c>
      <c r="BN13" s="17">
        <v>0.20951351393930001</v>
      </c>
      <c r="BO13" s="17">
        <v>0.362988687668583</v>
      </c>
      <c r="BP13" s="17"/>
      <c r="BQ13" s="17">
        <v>0.34688884801111203</v>
      </c>
      <c r="BR13" s="17">
        <v>0.18544233150747699</v>
      </c>
    </row>
    <row r="14" spans="2:70" x14ac:dyDescent="0.35">
      <c r="B14" s="18" t="s">
        <v>189</v>
      </c>
      <c r="C14" s="17">
        <v>0.12212944189264099</v>
      </c>
      <c r="D14" s="17">
        <v>0.11309042240136501</v>
      </c>
      <c r="E14" s="17">
        <v>0.129879120296337</v>
      </c>
      <c r="F14" s="17"/>
      <c r="G14" s="17">
        <v>0.124105634625734</v>
      </c>
      <c r="H14" s="17">
        <v>0.128976502319049</v>
      </c>
      <c r="I14" s="17">
        <v>0.13779605207597301</v>
      </c>
      <c r="J14" s="17">
        <v>0.11331280459710601</v>
      </c>
      <c r="K14" s="17">
        <v>9.3190885911398805E-2</v>
      </c>
      <c r="L14" s="17">
        <v>0.129043527089543</v>
      </c>
      <c r="M14" s="17"/>
      <c r="N14" s="17">
        <v>0.14101151625866201</v>
      </c>
      <c r="O14" s="17">
        <v>0.104612357106821</v>
      </c>
      <c r="P14" s="17">
        <v>0.116977836113277</v>
      </c>
      <c r="Q14" s="17">
        <v>0.12411643508783</v>
      </c>
      <c r="R14" s="17"/>
      <c r="S14" s="17">
        <v>0.16491954897387601</v>
      </c>
      <c r="T14" s="17">
        <v>0.14572137733088</v>
      </c>
      <c r="U14" s="17">
        <v>9.6195463576470505E-2</v>
      </c>
      <c r="V14" s="17">
        <v>0.124425867563486</v>
      </c>
      <c r="W14" s="17">
        <v>9.5247281761355496E-2</v>
      </c>
      <c r="X14" s="17">
        <v>9.3920721769040399E-2</v>
      </c>
      <c r="Y14" s="17">
        <v>0.108892117516231</v>
      </c>
      <c r="Z14" s="17">
        <v>0.12290892737737499</v>
      </c>
      <c r="AA14" s="17">
        <v>9.9621793343053905E-2</v>
      </c>
      <c r="AB14" s="17">
        <v>0.13085435243076801</v>
      </c>
      <c r="AC14" s="17">
        <v>0.13831414091078101</v>
      </c>
      <c r="AD14" s="17">
        <v>9.3142414165904505E-2</v>
      </c>
      <c r="AE14" s="17"/>
      <c r="AF14" s="17">
        <v>0.117274410475334</v>
      </c>
      <c r="AG14" s="17">
        <v>0.131583331500991</v>
      </c>
      <c r="AH14" s="17">
        <v>0.11630009266966999</v>
      </c>
      <c r="AI14" s="17"/>
      <c r="AJ14" s="17">
        <v>0.130658343480866</v>
      </c>
      <c r="AK14" s="17">
        <v>0.119284059868284</v>
      </c>
      <c r="AL14" s="17">
        <v>0.133262066369015</v>
      </c>
      <c r="AM14" s="17">
        <v>0.18380785223939</v>
      </c>
      <c r="AN14" s="17">
        <v>9.5513409413499201E-2</v>
      </c>
      <c r="AO14" s="17"/>
      <c r="AP14" s="17">
        <v>0.14256049949762001</v>
      </c>
      <c r="AQ14" s="17">
        <v>0.12249097859208</v>
      </c>
      <c r="AR14" s="17">
        <v>0.14580128625760899</v>
      </c>
      <c r="AS14" s="17"/>
      <c r="AT14" s="17">
        <v>9.8341676736260999E-2</v>
      </c>
      <c r="AU14" s="17">
        <v>9.23288992692302E-2</v>
      </c>
      <c r="AV14" s="17">
        <v>0.14485321501152301</v>
      </c>
      <c r="AW14" s="17">
        <v>0.15796185211017599</v>
      </c>
      <c r="AX14" s="17">
        <v>0.29819229758125798</v>
      </c>
      <c r="AY14" s="17"/>
      <c r="AZ14" s="17">
        <v>3.1702601235699797E-2</v>
      </c>
      <c r="BA14" s="17">
        <v>0.107372457050059</v>
      </c>
      <c r="BB14" s="17">
        <v>0.121520836191212</v>
      </c>
      <c r="BC14" s="17">
        <v>0.11351305470674899</v>
      </c>
      <c r="BD14" s="17">
        <v>0.155293494454495</v>
      </c>
      <c r="BE14" s="17">
        <v>8.9512097060779394E-2</v>
      </c>
      <c r="BF14" s="17">
        <v>0.119393347440974</v>
      </c>
      <c r="BG14" s="17">
        <v>0.121402266691361</v>
      </c>
      <c r="BH14" s="17">
        <v>9.2311987796644304E-2</v>
      </c>
      <c r="BI14" s="17">
        <v>0.120925144348929</v>
      </c>
      <c r="BJ14" s="17">
        <v>0.110701698102426</v>
      </c>
      <c r="BK14" s="17">
        <v>0.14581648078571</v>
      </c>
      <c r="BL14" s="17">
        <v>0.16867082702078301</v>
      </c>
      <c r="BM14" s="17">
        <v>0.161191254844118</v>
      </c>
      <c r="BN14" s="17">
        <v>0.107249495037923</v>
      </c>
      <c r="BO14" s="17">
        <v>0.219598074785295</v>
      </c>
      <c r="BP14" s="17"/>
      <c r="BQ14" s="17">
        <v>0.23435790983723101</v>
      </c>
      <c r="BR14" s="17">
        <v>7.5267539762737604E-2</v>
      </c>
    </row>
    <row r="15" spans="2:70" x14ac:dyDescent="0.35">
      <c r="B15" s="18" t="s">
        <v>190</v>
      </c>
      <c r="C15" s="19">
        <v>3.2108649387123003E-2</v>
      </c>
      <c r="D15" s="19">
        <v>3.1430426819784599E-2</v>
      </c>
      <c r="E15" s="19">
        <v>3.2976785057524501E-2</v>
      </c>
      <c r="F15" s="19"/>
      <c r="G15" s="19">
        <v>1.06353676643396E-2</v>
      </c>
      <c r="H15" s="19">
        <v>2.8076744478908001E-2</v>
      </c>
      <c r="I15" s="19">
        <v>1.6504215997372999E-2</v>
      </c>
      <c r="J15" s="19">
        <v>2.88188182595666E-2</v>
      </c>
      <c r="K15" s="19">
        <v>3.6989270474782003E-2</v>
      </c>
      <c r="L15" s="19">
        <v>6.1850787836399697E-2</v>
      </c>
      <c r="M15" s="19"/>
      <c r="N15" s="19">
        <v>4.3846833251081602E-2</v>
      </c>
      <c r="O15" s="19">
        <v>3.1899984937292097E-2</v>
      </c>
      <c r="P15" s="19">
        <v>2.39837922317017E-2</v>
      </c>
      <c r="Q15" s="19">
        <v>2.62350905324173E-2</v>
      </c>
      <c r="R15" s="19"/>
      <c r="S15" s="19">
        <v>3.21742671074172E-2</v>
      </c>
      <c r="T15" s="19">
        <v>3.0374214402211299E-2</v>
      </c>
      <c r="U15" s="19">
        <v>4.4011047177057797E-2</v>
      </c>
      <c r="V15" s="19">
        <v>2.61960616088798E-2</v>
      </c>
      <c r="W15" s="19">
        <v>4.4492692961446201E-2</v>
      </c>
      <c r="X15" s="19">
        <v>2.81568036037423E-2</v>
      </c>
      <c r="Y15" s="19">
        <v>3.6039261611107903E-2</v>
      </c>
      <c r="Z15" s="19">
        <v>1.8104209592570499E-2</v>
      </c>
      <c r="AA15" s="19">
        <v>2.1205426679688201E-2</v>
      </c>
      <c r="AB15" s="19">
        <v>4.01009906729905E-2</v>
      </c>
      <c r="AC15" s="19">
        <v>3.3906930948536598E-2</v>
      </c>
      <c r="AD15" s="19">
        <v>2.9352707581311401E-2</v>
      </c>
      <c r="AE15" s="19"/>
      <c r="AF15" s="19">
        <v>3.43293457148829E-2</v>
      </c>
      <c r="AG15" s="19">
        <v>3.83716232894801E-2</v>
      </c>
      <c r="AH15" s="19">
        <v>1.8230941972010799E-2</v>
      </c>
      <c r="AI15" s="19"/>
      <c r="AJ15" s="19">
        <v>4.0153665585897703E-2</v>
      </c>
      <c r="AK15" s="19">
        <v>3.1515358427801198E-2</v>
      </c>
      <c r="AL15" s="19">
        <v>4.4787980327753399E-2</v>
      </c>
      <c r="AM15" s="19">
        <v>1.9660603734112998E-2</v>
      </c>
      <c r="AN15" s="19">
        <v>1.7608352982655898E-2</v>
      </c>
      <c r="AO15" s="19"/>
      <c r="AP15" s="19">
        <v>4.74450397197336E-2</v>
      </c>
      <c r="AQ15" s="19">
        <v>3.3442556066740299E-2</v>
      </c>
      <c r="AR15" s="19">
        <v>2.1554134820066101E-2</v>
      </c>
      <c r="AS15" s="19"/>
      <c r="AT15" s="19">
        <v>2.18654424984807E-2</v>
      </c>
      <c r="AU15" s="19">
        <v>1.8937526264566702E-2</v>
      </c>
      <c r="AV15" s="19">
        <v>4.7757182443529299E-2</v>
      </c>
      <c r="AW15" s="19">
        <v>3.8129079823246398E-2</v>
      </c>
      <c r="AX15" s="19">
        <v>3.3751956166215603E-2</v>
      </c>
      <c r="AY15" s="19"/>
      <c r="AZ15" s="19">
        <v>8.2480266071510405E-2</v>
      </c>
      <c r="BA15" s="19">
        <v>3.74965120978306E-2</v>
      </c>
      <c r="BB15" s="19">
        <v>4.5465986978863698E-2</v>
      </c>
      <c r="BC15" s="19">
        <v>2.8851834297532099E-2</v>
      </c>
      <c r="BD15" s="19">
        <v>2.6647334594454401E-2</v>
      </c>
      <c r="BE15" s="19">
        <v>3.38178259817681E-2</v>
      </c>
      <c r="BF15" s="19">
        <v>3.1351831202838902E-2</v>
      </c>
      <c r="BG15" s="19">
        <v>1.6308299649519398E-2</v>
      </c>
      <c r="BH15" s="19">
        <v>3.3694950900675799E-2</v>
      </c>
      <c r="BI15" s="19">
        <v>4.2620171526695103E-2</v>
      </c>
      <c r="BJ15" s="19">
        <v>2.8667029803415199E-2</v>
      </c>
      <c r="BK15" s="19">
        <v>2.9124704485529299E-2</v>
      </c>
      <c r="BL15" s="19">
        <v>1.48157307489198E-2</v>
      </c>
      <c r="BM15" s="19">
        <v>1.9499708715091699E-2</v>
      </c>
      <c r="BN15" s="19">
        <v>7.0307219807852595E-2</v>
      </c>
      <c r="BO15" s="19">
        <v>2.6493950704658899E-2</v>
      </c>
      <c r="BP15" s="19"/>
      <c r="BQ15" s="19">
        <v>6.6080992305928093E-2</v>
      </c>
      <c r="BR15" s="19">
        <v>1.75101976742074E-2</v>
      </c>
    </row>
    <row r="16" spans="2:70" x14ac:dyDescent="0.35">
      <c r="B16" s="16"/>
    </row>
    <row r="17" spans="2:2" x14ac:dyDescent="0.35">
      <c r="B17" t="s">
        <v>98</v>
      </c>
    </row>
    <row r="18" spans="2:2" x14ac:dyDescent="0.35">
      <c r="B18" t="s">
        <v>99</v>
      </c>
    </row>
    <row r="20" spans="2:2" x14ac:dyDescent="0.35">
      <c r="B20" s="8" t="str">
        <f>HYPERLINK("#'Contents'!A1", "Return to Contents")</f>
        <v>Return to Contents</v>
      </c>
    </row>
  </sheetData>
  <mergeCells count="11">
    <mergeCell ref="BQ5:BR5"/>
    <mergeCell ref="D5:E5"/>
    <mergeCell ref="G5:L5"/>
    <mergeCell ref="N5:Q5"/>
    <mergeCell ref="S5:AD5"/>
    <mergeCell ref="AF5:AH5"/>
    <mergeCell ref="D2:BJ2"/>
    <mergeCell ref="AJ5:AN5"/>
    <mergeCell ref="AP5:AR5"/>
    <mergeCell ref="AT5:AX5"/>
    <mergeCell ref="AZ5:BO5"/>
  </mergeCells>
  <pageMargins left="0.7" right="0.7" top="0.75" bottom="0.75" header="0.3" footer="0.3"/>
  <pageSetup paperSize="9" orientation="portrait" horizontalDpi="300" verticalDpi="300"/>
  <drawing r:id="rId1"/>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B00-000000000000}">
  <dimension ref="B2:BR20"/>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67" width="10.7265625" customWidth="1"/>
    <col min="68" max="68" width="2.1796875" customWidth="1"/>
    <col min="69" max="70" width="10.7265625" customWidth="1"/>
    <col min="71" max="71" width="2.1796875" customWidth="1"/>
  </cols>
  <sheetData>
    <row r="2" spans="2:70" ht="40" customHeight="1" x14ac:dyDescent="0.35">
      <c r="D2" s="29" t="s">
        <v>476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row>
    <row r="5" spans="2:70" ht="30" customHeight="1" x14ac:dyDescent="0.35">
      <c r="B5" s="15"/>
      <c r="C5" s="15"/>
      <c r="D5" s="30" t="s">
        <v>74</v>
      </c>
      <c r="E5" s="30"/>
      <c r="F5" s="15"/>
      <c r="G5" s="30" t="s">
        <v>75</v>
      </c>
      <c r="H5" s="30"/>
      <c r="I5" s="30"/>
      <c r="J5" s="30"/>
      <c r="K5" s="30"/>
      <c r="L5" s="30"/>
      <c r="M5" s="15"/>
      <c r="N5" s="30" t="s">
        <v>76</v>
      </c>
      <c r="O5" s="30"/>
      <c r="P5" s="30"/>
      <c r="Q5" s="30"/>
      <c r="R5" s="15"/>
      <c r="S5" s="30" t="s">
        <v>77</v>
      </c>
      <c r="T5" s="30"/>
      <c r="U5" s="30"/>
      <c r="V5" s="30"/>
      <c r="W5" s="30"/>
      <c r="X5" s="30"/>
      <c r="Y5" s="30"/>
      <c r="Z5" s="30"/>
      <c r="AA5" s="30"/>
      <c r="AB5" s="30"/>
      <c r="AC5" s="30"/>
      <c r="AD5" s="30"/>
      <c r="AE5" s="15"/>
      <c r="AF5" s="30" t="s">
        <v>78</v>
      </c>
      <c r="AG5" s="30"/>
      <c r="AH5" s="30"/>
      <c r="AI5" s="15"/>
      <c r="AJ5" s="30" t="s">
        <v>79</v>
      </c>
      <c r="AK5" s="30"/>
      <c r="AL5" s="30"/>
      <c r="AM5" s="30"/>
      <c r="AN5" s="30"/>
      <c r="AO5" s="15"/>
      <c r="AP5" s="30" t="s">
        <v>80</v>
      </c>
      <c r="AQ5" s="30"/>
      <c r="AR5" s="30"/>
      <c r="AS5" s="15"/>
      <c r="AT5" s="30" t="s">
        <v>81</v>
      </c>
      <c r="AU5" s="30"/>
      <c r="AV5" s="30"/>
      <c r="AW5" s="30"/>
      <c r="AX5" s="30"/>
      <c r="AY5" s="15"/>
      <c r="AZ5" s="30" t="s">
        <v>82</v>
      </c>
      <c r="BA5" s="30"/>
      <c r="BB5" s="30"/>
      <c r="BC5" s="30"/>
      <c r="BD5" s="30"/>
      <c r="BE5" s="30"/>
      <c r="BF5" s="30"/>
      <c r="BG5" s="30"/>
      <c r="BH5" s="30"/>
      <c r="BI5" s="30"/>
      <c r="BJ5" s="30"/>
      <c r="BK5" s="30"/>
      <c r="BL5" s="30"/>
      <c r="BM5" s="30"/>
      <c r="BN5" s="30"/>
      <c r="BO5" s="30"/>
      <c r="BP5" s="15"/>
      <c r="BQ5" s="30" t="s">
        <v>83</v>
      </c>
      <c r="BR5" s="30"/>
    </row>
    <row r="6" spans="2:7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46</v>
      </c>
      <c r="AQ6" s="12" t="s">
        <v>47</v>
      </c>
      <c r="AR6" s="12" t="s">
        <v>50</v>
      </c>
      <c r="AT6" s="12" t="s">
        <v>51</v>
      </c>
      <c r="AU6" s="12" t="s">
        <v>52</v>
      </c>
      <c r="AV6" s="12" t="s">
        <v>53</v>
      </c>
      <c r="AW6" s="12" t="s">
        <v>54</v>
      </c>
      <c r="AX6" s="12" t="s">
        <v>55</v>
      </c>
      <c r="AZ6" s="12" t="s">
        <v>56</v>
      </c>
      <c r="BA6" s="12" t="s">
        <v>57</v>
      </c>
      <c r="BB6" s="12" t="s">
        <v>58</v>
      </c>
      <c r="BC6" s="12" t="s">
        <v>59</v>
      </c>
      <c r="BD6" s="12" t="s">
        <v>60</v>
      </c>
      <c r="BE6" s="12" t="s">
        <v>61</v>
      </c>
      <c r="BF6" s="12" t="s">
        <v>62</v>
      </c>
      <c r="BG6" s="12" t="s">
        <v>63</v>
      </c>
      <c r="BH6" s="12" t="s">
        <v>64</v>
      </c>
      <c r="BI6" s="12" t="s">
        <v>65</v>
      </c>
      <c r="BJ6" s="12" t="s">
        <v>66</v>
      </c>
      <c r="BK6" s="12" t="s">
        <v>67</v>
      </c>
      <c r="BL6" s="12" t="s">
        <v>68</v>
      </c>
      <c r="BM6" s="12" t="s">
        <v>69</v>
      </c>
      <c r="BN6" s="12" t="s">
        <v>70</v>
      </c>
      <c r="BO6" s="12" t="s">
        <v>71</v>
      </c>
      <c r="BQ6" s="12" t="s">
        <v>72</v>
      </c>
      <c r="BR6" s="12" t="s">
        <v>73</v>
      </c>
    </row>
    <row r="7" spans="2:70" ht="30" customHeight="1" x14ac:dyDescent="0.35">
      <c r="B7" s="10" t="s">
        <v>19</v>
      </c>
      <c r="C7" s="10">
        <v>4012</v>
      </c>
      <c r="D7" s="10">
        <v>1971</v>
      </c>
      <c r="E7" s="10">
        <v>2028</v>
      </c>
      <c r="F7" s="10"/>
      <c r="G7" s="10">
        <v>497</v>
      </c>
      <c r="H7" s="10">
        <v>704</v>
      </c>
      <c r="I7" s="10">
        <v>694</v>
      </c>
      <c r="J7" s="10">
        <v>693</v>
      </c>
      <c r="K7" s="10">
        <v>571</v>
      </c>
      <c r="L7" s="10">
        <v>853</v>
      </c>
      <c r="M7" s="10"/>
      <c r="N7" s="10">
        <v>1178</v>
      </c>
      <c r="O7" s="10">
        <v>1131</v>
      </c>
      <c r="P7" s="10">
        <v>781</v>
      </c>
      <c r="Q7" s="10">
        <v>909</v>
      </c>
      <c r="R7" s="10"/>
      <c r="S7" s="10">
        <v>563</v>
      </c>
      <c r="T7" s="10">
        <v>553</v>
      </c>
      <c r="U7" s="10">
        <v>314</v>
      </c>
      <c r="V7" s="10">
        <v>343</v>
      </c>
      <c r="W7" s="10">
        <v>293</v>
      </c>
      <c r="X7" s="10">
        <v>376</v>
      </c>
      <c r="Y7" s="10">
        <v>336</v>
      </c>
      <c r="Z7" s="10">
        <v>171</v>
      </c>
      <c r="AA7" s="10">
        <v>447</v>
      </c>
      <c r="AB7" s="10">
        <v>337</v>
      </c>
      <c r="AC7" s="10">
        <v>188</v>
      </c>
      <c r="AD7" s="10">
        <v>91</v>
      </c>
      <c r="AE7" s="10"/>
      <c r="AF7" s="10">
        <v>1421</v>
      </c>
      <c r="AG7" s="10">
        <v>1665</v>
      </c>
      <c r="AH7" s="10">
        <v>577</v>
      </c>
      <c r="AI7" s="10"/>
      <c r="AJ7" s="10">
        <v>1433</v>
      </c>
      <c r="AK7" s="10">
        <v>1082</v>
      </c>
      <c r="AL7" s="10">
        <v>299</v>
      </c>
      <c r="AM7" s="10">
        <v>42</v>
      </c>
      <c r="AN7" s="10">
        <v>541</v>
      </c>
      <c r="AO7" s="10"/>
      <c r="AP7" s="10">
        <v>878</v>
      </c>
      <c r="AQ7" s="10">
        <v>1369</v>
      </c>
      <c r="AR7" s="10">
        <v>264</v>
      </c>
      <c r="AS7" s="10"/>
      <c r="AT7" s="10">
        <v>929</v>
      </c>
      <c r="AU7" s="10">
        <v>932</v>
      </c>
      <c r="AV7" s="10">
        <v>1096</v>
      </c>
      <c r="AW7" s="10">
        <v>455</v>
      </c>
      <c r="AX7" s="10">
        <v>62</v>
      </c>
      <c r="AY7" s="10"/>
      <c r="AZ7" s="10">
        <v>33</v>
      </c>
      <c r="BA7" s="10">
        <v>185</v>
      </c>
      <c r="BB7" s="10">
        <v>256</v>
      </c>
      <c r="BC7" s="10">
        <v>269</v>
      </c>
      <c r="BD7" s="10">
        <v>403</v>
      </c>
      <c r="BE7" s="10">
        <v>436</v>
      </c>
      <c r="BF7" s="10">
        <v>391</v>
      </c>
      <c r="BG7" s="10">
        <v>312</v>
      </c>
      <c r="BH7" s="10">
        <v>253</v>
      </c>
      <c r="BI7" s="10">
        <v>211</v>
      </c>
      <c r="BJ7" s="10">
        <v>336</v>
      </c>
      <c r="BK7" s="10">
        <v>187</v>
      </c>
      <c r="BL7" s="10">
        <v>180</v>
      </c>
      <c r="BM7" s="10">
        <v>103</v>
      </c>
      <c r="BN7" s="10">
        <v>95</v>
      </c>
      <c r="BO7" s="10">
        <v>161</v>
      </c>
      <c r="BP7" s="10"/>
      <c r="BQ7" s="10">
        <v>1235</v>
      </c>
      <c r="BR7" s="10">
        <v>2665</v>
      </c>
    </row>
    <row r="8" spans="2:70" ht="30" customHeight="1" x14ac:dyDescent="0.35">
      <c r="B8" s="11" t="s">
        <v>20</v>
      </c>
      <c r="C8" s="11">
        <v>4012</v>
      </c>
      <c r="D8" s="11">
        <v>1975</v>
      </c>
      <c r="E8" s="11">
        <v>2024</v>
      </c>
      <c r="F8" s="11"/>
      <c r="G8" s="11">
        <v>558</v>
      </c>
      <c r="H8" s="11">
        <v>682</v>
      </c>
      <c r="I8" s="11">
        <v>685</v>
      </c>
      <c r="J8" s="11">
        <v>686</v>
      </c>
      <c r="K8" s="11">
        <v>562</v>
      </c>
      <c r="L8" s="11">
        <v>839</v>
      </c>
      <c r="M8" s="11"/>
      <c r="N8" s="11">
        <v>1080</v>
      </c>
      <c r="O8" s="11">
        <v>1039</v>
      </c>
      <c r="P8" s="11">
        <v>880</v>
      </c>
      <c r="Q8" s="11">
        <v>1000</v>
      </c>
      <c r="R8" s="11"/>
      <c r="S8" s="11">
        <v>562</v>
      </c>
      <c r="T8" s="11">
        <v>522</v>
      </c>
      <c r="U8" s="11">
        <v>321</v>
      </c>
      <c r="V8" s="11">
        <v>361</v>
      </c>
      <c r="W8" s="11">
        <v>281</v>
      </c>
      <c r="X8" s="11">
        <v>361</v>
      </c>
      <c r="Y8" s="11">
        <v>321</v>
      </c>
      <c r="Z8" s="11">
        <v>160</v>
      </c>
      <c r="AA8" s="11">
        <v>441</v>
      </c>
      <c r="AB8" s="11">
        <v>361</v>
      </c>
      <c r="AC8" s="11">
        <v>201</v>
      </c>
      <c r="AD8" s="11">
        <v>120</v>
      </c>
      <c r="AE8" s="11"/>
      <c r="AF8" s="11">
        <v>1410</v>
      </c>
      <c r="AG8" s="11">
        <v>1629</v>
      </c>
      <c r="AH8" s="11">
        <v>599</v>
      </c>
      <c r="AI8" s="11"/>
      <c r="AJ8" s="11">
        <v>1397</v>
      </c>
      <c r="AK8" s="11">
        <v>1071</v>
      </c>
      <c r="AL8" s="11">
        <v>288</v>
      </c>
      <c r="AM8" s="11">
        <v>45</v>
      </c>
      <c r="AN8" s="11">
        <v>558</v>
      </c>
      <c r="AO8" s="11"/>
      <c r="AP8" s="11">
        <v>856</v>
      </c>
      <c r="AQ8" s="11">
        <v>1358</v>
      </c>
      <c r="AR8" s="11">
        <v>259</v>
      </c>
      <c r="AS8" s="11"/>
      <c r="AT8" s="11">
        <v>961</v>
      </c>
      <c r="AU8" s="11">
        <v>958</v>
      </c>
      <c r="AV8" s="11">
        <v>1056</v>
      </c>
      <c r="AW8" s="11">
        <v>434</v>
      </c>
      <c r="AX8" s="11">
        <v>55</v>
      </c>
      <c r="AY8" s="11"/>
      <c r="AZ8" s="11">
        <v>33</v>
      </c>
      <c r="BA8" s="11">
        <v>186</v>
      </c>
      <c r="BB8" s="11">
        <v>267</v>
      </c>
      <c r="BC8" s="11">
        <v>280</v>
      </c>
      <c r="BD8" s="11">
        <v>416</v>
      </c>
      <c r="BE8" s="11">
        <v>443</v>
      </c>
      <c r="BF8" s="11">
        <v>394</v>
      </c>
      <c r="BG8" s="11">
        <v>314</v>
      </c>
      <c r="BH8" s="11">
        <v>257</v>
      </c>
      <c r="BI8" s="11">
        <v>206</v>
      </c>
      <c r="BJ8" s="11">
        <v>329</v>
      </c>
      <c r="BK8" s="11">
        <v>179</v>
      </c>
      <c r="BL8" s="11">
        <v>174</v>
      </c>
      <c r="BM8" s="11">
        <v>97</v>
      </c>
      <c r="BN8" s="11">
        <v>87</v>
      </c>
      <c r="BO8" s="11">
        <v>148</v>
      </c>
      <c r="BP8" s="11"/>
      <c r="BQ8" s="11">
        <v>1209</v>
      </c>
      <c r="BR8" s="11">
        <v>2688</v>
      </c>
    </row>
    <row r="9" spans="2:70" x14ac:dyDescent="0.35">
      <c r="B9" s="18" t="s">
        <v>468</v>
      </c>
      <c r="C9" s="17">
        <v>2.3887483704185E-2</v>
      </c>
      <c r="D9" s="17">
        <v>3.4165378889497701E-2</v>
      </c>
      <c r="E9" s="17">
        <v>1.34544435626046E-2</v>
      </c>
      <c r="F9" s="17"/>
      <c r="G9" s="17">
        <v>3.2554610931924098E-2</v>
      </c>
      <c r="H9" s="17">
        <v>1.9480851457225799E-2</v>
      </c>
      <c r="I9" s="17">
        <v>1.8547399902329401E-2</v>
      </c>
      <c r="J9" s="17">
        <v>2.91938232691757E-2</v>
      </c>
      <c r="K9" s="17">
        <v>2.4740195492726502E-2</v>
      </c>
      <c r="L9" s="17">
        <v>2.1154618081259E-2</v>
      </c>
      <c r="M9" s="17"/>
      <c r="N9" s="17">
        <v>1.43036506094381E-2</v>
      </c>
      <c r="O9" s="17">
        <v>2.05175399946795E-2</v>
      </c>
      <c r="P9" s="17">
        <v>3.0127862704898999E-2</v>
      </c>
      <c r="Q9" s="17">
        <v>3.25583987282142E-2</v>
      </c>
      <c r="R9" s="17"/>
      <c r="S9" s="17">
        <v>2.7015590853961199E-2</v>
      </c>
      <c r="T9" s="17">
        <v>2.2553076684074601E-2</v>
      </c>
      <c r="U9" s="17">
        <v>1.69867706715367E-2</v>
      </c>
      <c r="V9" s="17">
        <v>1.39846164228032E-2</v>
      </c>
      <c r="W9" s="17">
        <v>3.8763524149394102E-2</v>
      </c>
      <c r="X9" s="17">
        <v>2.7486323292181099E-2</v>
      </c>
      <c r="Y9" s="17">
        <v>1.83038904983737E-2</v>
      </c>
      <c r="Z9" s="17">
        <v>5.5651461050618403E-3</v>
      </c>
      <c r="AA9" s="17">
        <v>2.47403469419968E-2</v>
      </c>
      <c r="AB9" s="17">
        <v>2.6902889022995299E-2</v>
      </c>
      <c r="AC9" s="17">
        <v>2.1615556417865701E-2</v>
      </c>
      <c r="AD9" s="17">
        <v>4.8595153754594202E-2</v>
      </c>
      <c r="AE9" s="17"/>
      <c r="AF9" s="17">
        <v>2.6361657565545999E-2</v>
      </c>
      <c r="AG9" s="17">
        <v>2.0903101794198398E-2</v>
      </c>
      <c r="AH9" s="17">
        <v>2.8615977931276598E-2</v>
      </c>
      <c r="AI9" s="17"/>
      <c r="AJ9" s="17">
        <v>2.2452942347054101E-2</v>
      </c>
      <c r="AK9" s="17">
        <v>2.1967718741358999E-2</v>
      </c>
      <c r="AL9" s="17">
        <v>1.5699359564869099E-2</v>
      </c>
      <c r="AM9" s="17">
        <v>7.7750602717228404E-2</v>
      </c>
      <c r="AN9" s="17">
        <v>3.27769067353227E-2</v>
      </c>
      <c r="AO9" s="17"/>
      <c r="AP9" s="17">
        <v>1.9841387499484501E-2</v>
      </c>
      <c r="AQ9" s="17">
        <v>2.3453536827798899E-2</v>
      </c>
      <c r="AR9" s="17">
        <v>1.0666392268539E-2</v>
      </c>
      <c r="AS9" s="17"/>
      <c r="AT9" s="17">
        <v>3.8967472900833799E-2</v>
      </c>
      <c r="AU9" s="17">
        <v>2.48742477044928E-2</v>
      </c>
      <c r="AV9" s="17">
        <v>1.64121436666212E-2</v>
      </c>
      <c r="AW9" s="17">
        <v>9.1881136703158301E-3</v>
      </c>
      <c r="AX9" s="17">
        <v>1.5391753174991E-2</v>
      </c>
      <c r="AY9" s="17"/>
      <c r="AZ9" s="17">
        <v>6.1353136907661303E-2</v>
      </c>
      <c r="BA9" s="17">
        <v>5.5438636363135098E-2</v>
      </c>
      <c r="BB9" s="17">
        <v>2.7120133584655301E-2</v>
      </c>
      <c r="BC9" s="17">
        <v>1.34371627218926E-2</v>
      </c>
      <c r="BD9" s="17">
        <v>2.7956346987408998E-2</v>
      </c>
      <c r="BE9" s="17">
        <v>3.6026796091654399E-2</v>
      </c>
      <c r="BF9" s="17">
        <v>7.9651607636394197E-3</v>
      </c>
      <c r="BG9" s="17">
        <v>2.0123243720453501E-2</v>
      </c>
      <c r="BH9" s="17">
        <v>2.0327273226932199E-2</v>
      </c>
      <c r="BI9" s="17">
        <v>1.48370805969527E-2</v>
      </c>
      <c r="BJ9" s="17">
        <v>3.0384662511926602E-2</v>
      </c>
      <c r="BK9" s="17">
        <v>9.8138222463490001E-3</v>
      </c>
      <c r="BL9" s="17">
        <v>1.6530690027031399E-2</v>
      </c>
      <c r="BM9" s="17">
        <v>3.86441160397537E-2</v>
      </c>
      <c r="BN9" s="17">
        <v>1.81756824182863E-2</v>
      </c>
      <c r="BO9" s="17">
        <v>1.46583628118378E-2</v>
      </c>
      <c r="BP9" s="17"/>
      <c r="BQ9" s="17">
        <v>5.5460974181765496E-3</v>
      </c>
      <c r="BR9" s="17">
        <v>3.0614586700919301E-2</v>
      </c>
    </row>
    <row r="10" spans="2:70" x14ac:dyDescent="0.35">
      <c r="B10" s="18" t="s">
        <v>469</v>
      </c>
      <c r="C10" s="17">
        <v>3.0950745928873501E-2</v>
      </c>
      <c r="D10" s="17">
        <v>3.6096578843652201E-2</v>
      </c>
      <c r="E10" s="17">
        <v>2.5579078979075701E-2</v>
      </c>
      <c r="F10" s="17"/>
      <c r="G10" s="17">
        <v>4.9165342373065003E-2</v>
      </c>
      <c r="H10" s="17">
        <v>2.7024800688506899E-2</v>
      </c>
      <c r="I10" s="17">
        <v>2.5204466228203399E-2</v>
      </c>
      <c r="J10" s="17">
        <v>3.4394223619345202E-2</v>
      </c>
      <c r="K10" s="17">
        <v>2.7226358929799702E-2</v>
      </c>
      <c r="L10" s="17">
        <v>2.63929866697802E-2</v>
      </c>
      <c r="M10" s="17"/>
      <c r="N10" s="17">
        <v>1.8071494374737301E-2</v>
      </c>
      <c r="O10" s="17">
        <v>3.52159238442818E-2</v>
      </c>
      <c r="P10" s="17">
        <v>3.0433199162978701E-2</v>
      </c>
      <c r="Q10" s="17">
        <v>4.1286618604294403E-2</v>
      </c>
      <c r="R10" s="17"/>
      <c r="S10" s="17">
        <v>2.9534192931498299E-2</v>
      </c>
      <c r="T10" s="17">
        <v>2.53721698508487E-2</v>
      </c>
      <c r="U10" s="17">
        <v>2.7277653359432E-2</v>
      </c>
      <c r="V10" s="17">
        <v>3.5594878499721698E-2</v>
      </c>
      <c r="W10" s="17">
        <v>2.8100776694065299E-2</v>
      </c>
      <c r="X10" s="17">
        <v>2.5555675154770401E-2</v>
      </c>
      <c r="Y10" s="17">
        <v>3.6856737951477897E-2</v>
      </c>
      <c r="Z10" s="17">
        <v>3.3954289731557501E-2</v>
      </c>
      <c r="AA10" s="17">
        <v>4.5487340296767903E-2</v>
      </c>
      <c r="AB10" s="17">
        <v>2.6245061109989899E-2</v>
      </c>
      <c r="AC10" s="17">
        <v>2.47731020374049E-2</v>
      </c>
      <c r="AD10" s="17">
        <v>3.18863748922011E-2</v>
      </c>
      <c r="AE10" s="17"/>
      <c r="AF10" s="17">
        <v>2.90723481423549E-2</v>
      </c>
      <c r="AG10" s="17">
        <v>2.8669229359523499E-2</v>
      </c>
      <c r="AH10" s="17">
        <v>3.89059363756269E-2</v>
      </c>
      <c r="AI10" s="17"/>
      <c r="AJ10" s="17">
        <v>2.9789550238655E-2</v>
      </c>
      <c r="AK10" s="17">
        <v>3.2806813360318897E-2</v>
      </c>
      <c r="AL10" s="17">
        <v>2.3616120234861301E-2</v>
      </c>
      <c r="AM10" s="17">
        <v>2.54009816473602E-2</v>
      </c>
      <c r="AN10" s="17">
        <v>3.5012050971274702E-2</v>
      </c>
      <c r="AO10" s="17"/>
      <c r="AP10" s="17">
        <v>3.3151944140260403E-2</v>
      </c>
      <c r="AQ10" s="17">
        <v>3.1495864066374203E-2</v>
      </c>
      <c r="AR10" s="17">
        <v>2.2156418088985701E-2</v>
      </c>
      <c r="AS10" s="17"/>
      <c r="AT10" s="17">
        <v>4.1309605409170599E-2</v>
      </c>
      <c r="AU10" s="17">
        <v>2.2277687953730099E-2</v>
      </c>
      <c r="AV10" s="17">
        <v>2.7560849956590701E-2</v>
      </c>
      <c r="AW10" s="17">
        <v>3.2771017042164501E-2</v>
      </c>
      <c r="AX10" s="17">
        <v>2.0725569610756299E-2</v>
      </c>
      <c r="AY10" s="17"/>
      <c r="AZ10" s="17">
        <v>3.1702601235699797E-2</v>
      </c>
      <c r="BA10" s="17">
        <v>2.7860938766209101E-2</v>
      </c>
      <c r="BB10" s="17">
        <v>3.2268324945037799E-2</v>
      </c>
      <c r="BC10" s="17">
        <v>4.7013466395848302E-2</v>
      </c>
      <c r="BD10" s="17">
        <v>2.6984808572505001E-2</v>
      </c>
      <c r="BE10" s="17">
        <v>3.8520113443830897E-2</v>
      </c>
      <c r="BF10" s="17">
        <v>2.56034683771874E-2</v>
      </c>
      <c r="BG10" s="17">
        <v>3.8353687013447102E-2</v>
      </c>
      <c r="BH10" s="17">
        <v>3.8152358439537203E-2</v>
      </c>
      <c r="BI10" s="17">
        <v>1.9441324975393099E-2</v>
      </c>
      <c r="BJ10" s="17">
        <v>1.8646909414377001E-2</v>
      </c>
      <c r="BK10" s="17">
        <v>4.0930509968893698E-2</v>
      </c>
      <c r="BL10" s="17">
        <v>2.58112355039192E-2</v>
      </c>
      <c r="BM10" s="17">
        <v>2.08757496102141E-2</v>
      </c>
      <c r="BN10" s="17">
        <v>8.8172764050547595E-3</v>
      </c>
      <c r="BO10" s="17">
        <v>4.3146505934670197E-2</v>
      </c>
      <c r="BP10" s="17"/>
      <c r="BQ10" s="17">
        <v>2.08178025492168E-2</v>
      </c>
      <c r="BR10" s="17">
        <v>3.6184603111541702E-2</v>
      </c>
    </row>
    <row r="11" spans="2:70" x14ac:dyDescent="0.35">
      <c r="B11" s="18" t="s">
        <v>470</v>
      </c>
      <c r="C11" s="17">
        <v>7.8877432017640206E-2</v>
      </c>
      <c r="D11" s="17">
        <v>8.1016387378337107E-2</v>
      </c>
      <c r="E11" s="17">
        <v>7.6878482595037906E-2</v>
      </c>
      <c r="F11" s="17"/>
      <c r="G11" s="17">
        <v>0.104239871034545</v>
      </c>
      <c r="H11" s="17">
        <v>9.7011759299198197E-2</v>
      </c>
      <c r="I11" s="17">
        <v>8.0119491920747798E-2</v>
      </c>
      <c r="J11" s="17">
        <v>7.8801766363905901E-2</v>
      </c>
      <c r="K11" s="17">
        <v>7.5044712184792195E-2</v>
      </c>
      <c r="L11" s="17">
        <v>4.8859681760228098E-2</v>
      </c>
      <c r="M11" s="17"/>
      <c r="N11" s="17">
        <v>6.2394896295733998E-2</v>
      </c>
      <c r="O11" s="17">
        <v>7.5870913628023798E-2</v>
      </c>
      <c r="P11" s="17">
        <v>8.8559008255418001E-2</v>
      </c>
      <c r="Q11" s="17">
        <v>9.2307962731095303E-2</v>
      </c>
      <c r="R11" s="17"/>
      <c r="S11" s="17">
        <v>8.9334400529487198E-2</v>
      </c>
      <c r="T11" s="17">
        <v>7.17565470477039E-2</v>
      </c>
      <c r="U11" s="17">
        <v>5.6936274850827598E-2</v>
      </c>
      <c r="V11" s="17">
        <v>9.8356833015018699E-2</v>
      </c>
      <c r="W11" s="17">
        <v>6.9126127146910799E-2</v>
      </c>
      <c r="X11" s="17">
        <v>8.3883006645464803E-2</v>
      </c>
      <c r="Y11" s="17">
        <v>9.7201057795973003E-2</v>
      </c>
      <c r="Z11" s="17">
        <v>8.7129452429222903E-2</v>
      </c>
      <c r="AA11" s="17">
        <v>7.0397866515616803E-2</v>
      </c>
      <c r="AB11" s="17">
        <v>7.4148680093365602E-2</v>
      </c>
      <c r="AC11" s="17">
        <v>5.6095432453577398E-2</v>
      </c>
      <c r="AD11" s="17">
        <v>9.2280795445031802E-2</v>
      </c>
      <c r="AE11" s="17"/>
      <c r="AF11" s="17">
        <v>7.5089341459048706E-2</v>
      </c>
      <c r="AG11" s="17">
        <v>6.7410225564872903E-2</v>
      </c>
      <c r="AH11" s="17">
        <v>0.116456117710511</v>
      </c>
      <c r="AI11" s="17"/>
      <c r="AJ11" s="17">
        <v>7.0668721722256703E-2</v>
      </c>
      <c r="AK11" s="17">
        <v>7.5378652508118996E-2</v>
      </c>
      <c r="AL11" s="17">
        <v>7.0222582277763998E-2</v>
      </c>
      <c r="AM11" s="17">
        <v>6.7796084186499003E-2</v>
      </c>
      <c r="AN11" s="17">
        <v>0.10575725301139401</v>
      </c>
      <c r="AO11" s="17"/>
      <c r="AP11" s="17">
        <v>6.8660341752917894E-2</v>
      </c>
      <c r="AQ11" s="17">
        <v>7.8163118707186896E-2</v>
      </c>
      <c r="AR11" s="17">
        <v>8.9751489358461098E-2</v>
      </c>
      <c r="AS11" s="17"/>
      <c r="AT11" s="17">
        <v>9.4206272217016496E-2</v>
      </c>
      <c r="AU11" s="17">
        <v>8.24378096334272E-2</v>
      </c>
      <c r="AV11" s="17">
        <v>6.9163706197366101E-2</v>
      </c>
      <c r="AW11" s="17">
        <v>6.69207172754515E-2</v>
      </c>
      <c r="AX11" s="17">
        <v>2.82136427157837E-2</v>
      </c>
      <c r="AY11" s="17"/>
      <c r="AZ11" s="17">
        <v>0.16018661453282099</v>
      </c>
      <c r="BA11" s="17">
        <v>8.3391361253846705E-2</v>
      </c>
      <c r="BB11" s="17">
        <v>9.0204334401191702E-2</v>
      </c>
      <c r="BC11" s="17">
        <v>8.2072995043640906E-2</v>
      </c>
      <c r="BD11" s="17">
        <v>8.3315450894763998E-2</v>
      </c>
      <c r="BE11" s="17">
        <v>7.8933374744427506E-2</v>
      </c>
      <c r="BF11" s="17">
        <v>7.6098583368927303E-2</v>
      </c>
      <c r="BG11" s="17">
        <v>7.0131603338041096E-2</v>
      </c>
      <c r="BH11" s="17">
        <v>7.6127373588106104E-2</v>
      </c>
      <c r="BI11" s="17">
        <v>6.3990774175884793E-2</v>
      </c>
      <c r="BJ11" s="17">
        <v>9.6600203984184702E-2</v>
      </c>
      <c r="BK11" s="17">
        <v>9.1827660884716E-2</v>
      </c>
      <c r="BL11" s="17">
        <v>0.104711138879113</v>
      </c>
      <c r="BM11" s="17">
        <v>2.7358498760932701E-2</v>
      </c>
      <c r="BN11" s="17">
        <v>7.0587627685172294E-2</v>
      </c>
      <c r="BO11" s="17">
        <v>4.25531352402077E-2</v>
      </c>
      <c r="BP11" s="17"/>
      <c r="BQ11" s="17">
        <v>7.0627829290403801E-2</v>
      </c>
      <c r="BR11" s="17">
        <v>8.1322316025645006E-2</v>
      </c>
    </row>
    <row r="12" spans="2:70" x14ac:dyDescent="0.35">
      <c r="B12" s="18" t="s">
        <v>471</v>
      </c>
      <c r="C12" s="17">
        <v>0.181494573905434</v>
      </c>
      <c r="D12" s="17">
        <v>0.19546604794816999</v>
      </c>
      <c r="E12" s="17">
        <v>0.168610132377494</v>
      </c>
      <c r="F12" s="17"/>
      <c r="G12" s="17">
        <v>0.166257719604534</v>
      </c>
      <c r="H12" s="17">
        <v>0.176875081531465</v>
      </c>
      <c r="I12" s="17">
        <v>0.15804228174496401</v>
      </c>
      <c r="J12" s="17">
        <v>0.20147357225060999</v>
      </c>
      <c r="K12" s="17">
        <v>0.187038990227057</v>
      </c>
      <c r="L12" s="17">
        <v>0.19450396700390399</v>
      </c>
      <c r="M12" s="17"/>
      <c r="N12" s="17">
        <v>0.18130226432771701</v>
      </c>
      <c r="O12" s="17">
        <v>0.170752299564466</v>
      </c>
      <c r="P12" s="17">
        <v>0.18367735094246301</v>
      </c>
      <c r="Q12" s="17">
        <v>0.19146916496324801</v>
      </c>
      <c r="R12" s="17"/>
      <c r="S12" s="17">
        <v>0.19499401518106199</v>
      </c>
      <c r="T12" s="17">
        <v>0.18280832245657799</v>
      </c>
      <c r="U12" s="17">
        <v>0.16084666737297701</v>
      </c>
      <c r="V12" s="17">
        <v>0.154581616568785</v>
      </c>
      <c r="W12" s="17">
        <v>0.17993477660235399</v>
      </c>
      <c r="X12" s="17">
        <v>0.16919429296751201</v>
      </c>
      <c r="Y12" s="17">
        <v>0.169823827272158</v>
      </c>
      <c r="Z12" s="17">
        <v>0.184593974811575</v>
      </c>
      <c r="AA12" s="17">
        <v>0.15862429074151699</v>
      </c>
      <c r="AB12" s="17">
        <v>0.22342354131620501</v>
      </c>
      <c r="AC12" s="17">
        <v>0.21779319532288399</v>
      </c>
      <c r="AD12" s="17">
        <v>0.213615132626125</v>
      </c>
      <c r="AE12" s="17"/>
      <c r="AF12" s="17">
        <v>0.16588669739014</v>
      </c>
      <c r="AG12" s="17">
        <v>0.17661249504182799</v>
      </c>
      <c r="AH12" s="17">
        <v>0.22037128025063099</v>
      </c>
      <c r="AI12" s="17"/>
      <c r="AJ12" s="17">
        <v>0.168944134237064</v>
      </c>
      <c r="AK12" s="17">
        <v>0.169302917796016</v>
      </c>
      <c r="AL12" s="17">
        <v>0.18454728939373299</v>
      </c>
      <c r="AM12" s="17">
        <v>0.21318082718975301</v>
      </c>
      <c r="AN12" s="17">
        <v>0.22379401293885101</v>
      </c>
      <c r="AO12" s="17"/>
      <c r="AP12" s="17">
        <v>0.15979465979079399</v>
      </c>
      <c r="AQ12" s="17">
        <v>0.17500529607248699</v>
      </c>
      <c r="AR12" s="17">
        <v>0.18956795564089099</v>
      </c>
      <c r="AS12" s="17"/>
      <c r="AT12" s="17">
        <v>0.18039301528174401</v>
      </c>
      <c r="AU12" s="17">
        <v>0.18330628624797901</v>
      </c>
      <c r="AV12" s="17">
        <v>0.18419945815362901</v>
      </c>
      <c r="AW12" s="17">
        <v>0.16434738678010899</v>
      </c>
      <c r="AX12" s="17">
        <v>0.21670828278468099</v>
      </c>
      <c r="AY12" s="17"/>
      <c r="AZ12" s="17">
        <v>0.116499634375426</v>
      </c>
      <c r="BA12" s="17">
        <v>0.21567005259324801</v>
      </c>
      <c r="BB12" s="17">
        <v>0.169773470854334</v>
      </c>
      <c r="BC12" s="17">
        <v>0.171646133662964</v>
      </c>
      <c r="BD12" s="17">
        <v>0.20597563827882401</v>
      </c>
      <c r="BE12" s="17">
        <v>0.17686101633551299</v>
      </c>
      <c r="BF12" s="17">
        <v>0.201450030576376</v>
      </c>
      <c r="BG12" s="17">
        <v>0.15668276139906601</v>
      </c>
      <c r="BH12" s="17">
        <v>0.168105309469153</v>
      </c>
      <c r="BI12" s="17">
        <v>0.14217557202568401</v>
      </c>
      <c r="BJ12" s="17">
        <v>0.15857001970791301</v>
      </c>
      <c r="BK12" s="17">
        <v>0.15200528705803801</v>
      </c>
      <c r="BL12" s="17">
        <v>0.15744091619167899</v>
      </c>
      <c r="BM12" s="17">
        <v>0.119720585529171</v>
      </c>
      <c r="BN12" s="17">
        <v>0.207614967082974</v>
      </c>
      <c r="BO12" s="17">
        <v>0.23039878160070901</v>
      </c>
      <c r="BP12" s="17"/>
      <c r="BQ12" s="17">
        <v>0.15919489121300701</v>
      </c>
      <c r="BR12" s="17">
        <v>0.187638188975462</v>
      </c>
    </row>
    <row r="13" spans="2:70" x14ac:dyDescent="0.35">
      <c r="B13" s="18" t="s">
        <v>472</v>
      </c>
      <c r="C13" s="17">
        <v>0.37510512926728901</v>
      </c>
      <c r="D13" s="17">
        <v>0.36970850078617701</v>
      </c>
      <c r="E13" s="17">
        <v>0.38030795032947301</v>
      </c>
      <c r="F13" s="17"/>
      <c r="G13" s="17">
        <v>0.38042334515710802</v>
      </c>
      <c r="H13" s="17">
        <v>0.37845987172635198</v>
      </c>
      <c r="I13" s="17">
        <v>0.41873847379599299</v>
      </c>
      <c r="J13" s="17">
        <v>0.36244679155334197</v>
      </c>
      <c r="K13" s="17">
        <v>0.35463796347938997</v>
      </c>
      <c r="L13" s="17">
        <v>0.357252171807039</v>
      </c>
      <c r="M13" s="17"/>
      <c r="N13" s="17">
        <v>0.39812954377033699</v>
      </c>
      <c r="O13" s="17">
        <v>0.36679695822193298</v>
      </c>
      <c r="P13" s="17">
        <v>0.37971415602498099</v>
      </c>
      <c r="Q13" s="17">
        <v>0.354527683184789</v>
      </c>
      <c r="R13" s="17"/>
      <c r="S13" s="17">
        <v>0.36595692361537702</v>
      </c>
      <c r="T13" s="17">
        <v>0.35538301616715401</v>
      </c>
      <c r="U13" s="17">
        <v>0.40509031587343203</v>
      </c>
      <c r="V13" s="17">
        <v>0.36182786563606301</v>
      </c>
      <c r="W13" s="17">
        <v>0.39914205830148702</v>
      </c>
      <c r="X13" s="17">
        <v>0.41932518640293898</v>
      </c>
      <c r="Y13" s="17">
        <v>0.33702340017638199</v>
      </c>
      <c r="Z13" s="17">
        <v>0.37722284140130302</v>
      </c>
      <c r="AA13" s="17">
        <v>0.39259080041282401</v>
      </c>
      <c r="AB13" s="17">
        <v>0.38084058237121698</v>
      </c>
      <c r="AC13" s="17">
        <v>0.32251617467932803</v>
      </c>
      <c r="AD13" s="17">
        <v>0.37976181399082798</v>
      </c>
      <c r="AE13" s="17"/>
      <c r="AF13" s="17">
        <v>0.38092686886010202</v>
      </c>
      <c r="AG13" s="17">
        <v>0.39276626769115802</v>
      </c>
      <c r="AH13" s="17">
        <v>0.331982176766837</v>
      </c>
      <c r="AI13" s="17"/>
      <c r="AJ13" s="17">
        <v>0.374639869607933</v>
      </c>
      <c r="AK13" s="17">
        <v>0.391386309468711</v>
      </c>
      <c r="AL13" s="17">
        <v>0.420505222995392</v>
      </c>
      <c r="AM13" s="17">
        <v>0.31396453217653703</v>
      </c>
      <c r="AN13" s="17">
        <v>0.33562640082573902</v>
      </c>
      <c r="AO13" s="17"/>
      <c r="AP13" s="17">
        <v>0.38386306422505101</v>
      </c>
      <c r="AQ13" s="17">
        <v>0.38925094349142603</v>
      </c>
      <c r="AR13" s="17">
        <v>0.37500900165891399</v>
      </c>
      <c r="AS13" s="17"/>
      <c r="AT13" s="17">
        <v>0.36846125780963501</v>
      </c>
      <c r="AU13" s="17">
        <v>0.39240690761156599</v>
      </c>
      <c r="AV13" s="17">
        <v>0.367479958974744</v>
      </c>
      <c r="AW13" s="17">
        <v>0.40508049409115698</v>
      </c>
      <c r="AX13" s="17">
        <v>0.251263977353338</v>
      </c>
      <c r="AY13" s="17"/>
      <c r="AZ13" s="17">
        <v>0.31572671741733399</v>
      </c>
      <c r="BA13" s="17">
        <v>0.330549839525622</v>
      </c>
      <c r="BB13" s="17">
        <v>0.39028451989721402</v>
      </c>
      <c r="BC13" s="17">
        <v>0.37346936478090198</v>
      </c>
      <c r="BD13" s="17">
        <v>0.358740316580276</v>
      </c>
      <c r="BE13" s="17">
        <v>0.38615355581813399</v>
      </c>
      <c r="BF13" s="17">
        <v>0.34977612135750302</v>
      </c>
      <c r="BG13" s="17">
        <v>0.37762674369924598</v>
      </c>
      <c r="BH13" s="17">
        <v>0.38455920078374101</v>
      </c>
      <c r="BI13" s="17">
        <v>0.42185633258621902</v>
      </c>
      <c r="BJ13" s="17">
        <v>0.371697743812267</v>
      </c>
      <c r="BK13" s="17">
        <v>0.385659770130521</v>
      </c>
      <c r="BL13" s="17">
        <v>0.42124754179846302</v>
      </c>
      <c r="BM13" s="17">
        <v>0.42967044585706698</v>
      </c>
      <c r="BN13" s="17">
        <v>0.45267394488077101</v>
      </c>
      <c r="BO13" s="17">
        <v>0.330360534375024</v>
      </c>
      <c r="BP13" s="17"/>
      <c r="BQ13" s="17">
        <v>0.40059530130231402</v>
      </c>
      <c r="BR13" s="17">
        <v>0.36331425332964901</v>
      </c>
    </row>
    <row r="14" spans="2:70" x14ac:dyDescent="0.35">
      <c r="B14" s="18" t="s">
        <v>189</v>
      </c>
      <c r="C14" s="17">
        <v>0.23584863176770399</v>
      </c>
      <c r="D14" s="17">
        <v>0.204382007046437</v>
      </c>
      <c r="E14" s="17">
        <v>0.26606006661841197</v>
      </c>
      <c r="F14" s="17"/>
      <c r="G14" s="17">
        <v>0.219882818564927</v>
      </c>
      <c r="H14" s="17">
        <v>0.24940914813395601</v>
      </c>
      <c r="I14" s="17">
        <v>0.25503168088009198</v>
      </c>
      <c r="J14" s="17">
        <v>0.22303095577416801</v>
      </c>
      <c r="K14" s="17">
        <v>0.22824882504917701</v>
      </c>
      <c r="L14" s="17">
        <v>0.235347811018807</v>
      </c>
      <c r="M14" s="17"/>
      <c r="N14" s="17">
        <v>0.24810515612130801</v>
      </c>
      <c r="O14" s="17">
        <v>0.250711162923066</v>
      </c>
      <c r="P14" s="17">
        <v>0.22831999250749299</v>
      </c>
      <c r="Q14" s="17">
        <v>0.211837663004775</v>
      </c>
      <c r="R14" s="17"/>
      <c r="S14" s="17">
        <v>0.23646779601694901</v>
      </c>
      <c r="T14" s="17">
        <v>0.25932393817363097</v>
      </c>
      <c r="U14" s="17">
        <v>0.26365058285680198</v>
      </c>
      <c r="V14" s="17">
        <v>0.25379923443983499</v>
      </c>
      <c r="W14" s="17">
        <v>0.18339204292040001</v>
      </c>
      <c r="X14" s="17">
        <v>0.21098105672718501</v>
      </c>
      <c r="Y14" s="17">
        <v>0.25145260607979703</v>
      </c>
      <c r="Z14" s="17">
        <v>0.243144287910671</v>
      </c>
      <c r="AA14" s="17">
        <v>0.24832868615326001</v>
      </c>
      <c r="AB14" s="17">
        <v>0.19691833170783299</v>
      </c>
      <c r="AC14" s="17">
        <v>0.27380082237063202</v>
      </c>
      <c r="AD14" s="17">
        <v>0.15633133540198599</v>
      </c>
      <c r="AE14" s="17"/>
      <c r="AF14" s="17">
        <v>0.22797660990836699</v>
      </c>
      <c r="AG14" s="17">
        <v>0.249273289261843</v>
      </c>
      <c r="AH14" s="17">
        <v>0.20701714279963701</v>
      </c>
      <c r="AI14" s="17"/>
      <c r="AJ14" s="17">
        <v>0.24626170399380601</v>
      </c>
      <c r="AK14" s="17">
        <v>0.240133730990857</v>
      </c>
      <c r="AL14" s="17">
        <v>0.216000421910885</v>
      </c>
      <c r="AM14" s="17">
        <v>0.23302081141508801</v>
      </c>
      <c r="AN14" s="17">
        <v>0.20767503993162301</v>
      </c>
      <c r="AO14" s="17"/>
      <c r="AP14" s="17">
        <v>0.25293850751296099</v>
      </c>
      <c r="AQ14" s="17">
        <v>0.23639463083024401</v>
      </c>
      <c r="AR14" s="17">
        <v>0.242202887858772</v>
      </c>
      <c r="AS14" s="17"/>
      <c r="AT14" s="17">
        <v>0.2118341569421</v>
      </c>
      <c r="AU14" s="17">
        <v>0.23112739843595201</v>
      </c>
      <c r="AV14" s="17">
        <v>0.246157038360903</v>
      </c>
      <c r="AW14" s="17">
        <v>0.25416335211376601</v>
      </c>
      <c r="AX14" s="17">
        <v>0.38518448906452202</v>
      </c>
      <c r="AY14" s="17"/>
      <c r="AZ14" s="17">
        <v>0.25860328963510198</v>
      </c>
      <c r="BA14" s="17">
        <v>0.19933177328311999</v>
      </c>
      <c r="BB14" s="17">
        <v>0.22455012603661301</v>
      </c>
      <c r="BC14" s="17">
        <v>0.19054117684140301</v>
      </c>
      <c r="BD14" s="17">
        <v>0.20514248770164201</v>
      </c>
      <c r="BE14" s="17">
        <v>0.19948621754991999</v>
      </c>
      <c r="BF14" s="17">
        <v>0.280150041366305</v>
      </c>
      <c r="BG14" s="17">
        <v>0.237910839187295</v>
      </c>
      <c r="BH14" s="17">
        <v>0.25603191334508202</v>
      </c>
      <c r="BI14" s="17">
        <v>0.27553603913527702</v>
      </c>
      <c r="BJ14" s="17">
        <v>0.28620868255258203</v>
      </c>
      <c r="BK14" s="17">
        <v>0.251939471669551</v>
      </c>
      <c r="BL14" s="17">
        <v>0.21404250561338101</v>
      </c>
      <c r="BM14" s="17">
        <v>0.266701780350105</v>
      </c>
      <c r="BN14" s="17">
        <v>0.21058144851522101</v>
      </c>
      <c r="BO14" s="17">
        <v>0.28381980824486103</v>
      </c>
      <c r="BP14" s="17"/>
      <c r="BQ14" s="17">
        <v>0.27059233077650102</v>
      </c>
      <c r="BR14" s="17">
        <v>0.224812426622921</v>
      </c>
    </row>
    <row r="15" spans="2:70" x14ac:dyDescent="0.35">
      <c r="B15" s="18" t="s">
        <v>190</v>
      </c>
      <c r="C15" s="19">
        <v>7.3836003408873696E-2</v>
      </c>
      <c r="D15" s="19">
        <v>7.9165099107728995E-2</v>
      </c>
      <c r="E15" s="19">
        <v>6.9109845537903003E-2</v>
      </c>
      <c r="F15" s="19"/>
      <c r="G15" s="19">
        <v>4.74762923338959E-2</v>
      </c>
      <c r="H15" s="19">
        <v>5.1738487163296099E-2</v>
      </c>
      <c r="I15" s="19">
        <v>4.4316205527669503E-2</v>
      </c>
      <c r="J15" s="19">
        <v>7.0658867169453604E-2</v>
      </c>
      <c r="K15" s="19">
        <v>0.103062954637058</v>
      </c>
      <c r="L15" s="19">
        <v>0.116488763658983</v>
      </c>
      <c r="M15" s="19"/>
      <c r="N15" s="19">
        <v>7.7692994500728002E-2</v>
      </c>
      <c r="O15" s="19">
        <v>8.0135201823549301E-2</v>
      </c>
      <c r="P15" s="19">
        <v>5.9168430401767003E-2</v>
      </c>
      <c r="Q15" s="19">
        <v>7.6012508783584495E-2</v>
      </c>
      <c r="R15" s="19"/>
      <c r="S15" s="19">
        <v>5.6697080871665702E-2</v>
      </c>
      <c r="T15" s="19">
        <v>8.2802929620009805E-2</v>
      </c>
      <c r="U15" s="19">
        <v>6.9211735014992198E-2</v>
      </c>
      <c r="V15" s="19">
        <v>8.1854955417773101E-2</v>
      </c>
      <c r="W15" s="19">
        <v>0.101540694185389</v>
      </c>
      <c r="X15" s="19">
        <v>6.3574458809948095E-2</v>
      </c>
      <c r="Y15" s="19">
        <v>8.9338480225837999E-2</v>
      </c>
      <c r="Z15" s="19">
        <v>6.8390007610608206E-2</v>
      </c>
      <c r="AA15" s="19">
        <v>5.9830668938017598E-2</v>
      </c>
      <c r="AB15" s="19">
        <v>7.1520914378394598E-2</v>
      </c>
      <c r="AC15" s="19">
        <v>8.3405716718307807E-2</v>
      </c>
      <c r="AD15" s="19">
        <v>7.7529393889233994E-2</v>
      </c>
      <c r="AE15" s="19"/>
      <c r="AF15" s="19">
        <v>9.4686476674441203E-2</v>
      </c>
      <c r="AG15" s="19">
        <v>6.4365391286575604E-2</v>
      </c>
      <c r="AH15" s="19">
        <v>5.6651368165480699E-2</v>
      </c>
      <c r="AI15" s="19"/>
      <c r="AJ15" s="19">
        <v>8.7243077853231196E-2</v>
      </c>
      <c r="AK15" s="19">
        <v>6.9023857134618699E-2</v>
      </c>
      <c r="AL15" s="19">
        <v>6.9409003622496093E-2</v>
      </c>
      <c r="AM15" s="19">
        <v>6.8886160667534793E-2</v>
      </c>
      <c r="AN15" s="19">
        <v>5.93583355857948E-2</v>
      </c>
      <c r="AO15" s="19"/>
      <c r="AP15" s="19">
        <v>8.1750095078531898E-2</v>
      </c>
      <c r="AQ15" s="19">
        <v>6.6236610004482194E-2</v>
      </c>
      <c r="AR15" s="19">
        <v>7.0645855125438403E-2</v>
      </c>
      <c r="AS15" s="19"/>
      <c r="AT15" s="19">
        <v>6.4828219439500206E-2</v>
      </c>
      <c r="AU15" s="19">
        <v>6.3569662412853098E-2</v>
      </c>
      <c r="AV15" s="19">
        <v>8.9026844690145407E-2</v>
      </c>
      <c r="AW15" s="19">
        <v>6.7528919027037004E-2</v>
      </c>
      <c r="AX15" s="19">
        <v>8.2512285295927607E-2</v>
      </c>
      <c r="AY15" s="19"/>
      <c r="AZ15" s="19">
        <v>5.5928005895957499E-2</v>
      </c>
      <c r="BA15" s="19">
        <v>8.7757398214818899E-2</v>
      </c>
      <c r="BB15" s="19">
        <v>6.5799090280954098E-2</v>
      </c>
      <c r="BC15" s="19">
        <v>0.12181970055334999</v>
      </c>
      <c r="BD15" s="19">
        <v>9.1884950984579994E-2</v>
      </c>
      <c r="BE15" s="19">
        <v>8.4018926016520307E-2</v>
      </c>
      <c r="BF15" s="19">
        <v>5.8956594190061801E-2</v>
      </c>
      <c r="BG15" s="19">
        <v>9.9171121642450802E-2</v>
      </c>
      <c r="BH15" s="19">
        <v>5.6696571147448797E-2</v>
      </c>
      <c r="BI15" s="19">
        <v>6.2162876504589501E-2</v>
      </c>
      <c r="BJ15" s="19">
        <v>3.7891778016749401E-2</v>
      </c>
      <c r="BK15" s="19">
        <v>6.7823478041932006E-2</v>
      </c>
      <c r="BL15" s="19">
        <v>6.0215971986413097E-2</v>
      </c>
      <c r="BM15" s="19">
        <v>9.7028823852756393E-2</v>
      </c>
      <c r="BN15" s="19">
        <v>3.1549053012520298E-2</v>
      </c>
      <c r="BO15" s="19">
        <v>5.5062871792690503E-2</v>
      </c>
      <c r="BP15" s="19"/>
      <c r="BQ15" s="19">
        <v>7.2625747450381598E-2</v>
      </c>
      <c r="BR15" s="19">
        <v>7.6113625233862295E-2</v>
      </c>
    </row>
    <row r="16" spans="2:70" x14ac:dyDescent="0.35">
      <c r="B16" s="16"/>
    </row>
    <row r="17" spans="2:2" x14ac:dyDescent="0.35">
      <c r="B17" t="s">
        <v>98</v>
      </c>
    </row>
    <row r="18" spans="2:2" x14ac:dyDescent="0.35">
      <c r="B18" t="s">
        <v>99</v>
      </c>
    </row>
    <row r="20" spans="2:2" x14ac:dyDescent="0.35">
      <c r="B20" s="8" t="str">
        <f>HYPERLINK("#'Contents'!A1", "Return to Contents")</f>
        <v>Return to Contents</v>
      </c>
    </row>
  </sheetData>
  <mergeCells count="11">
    <mergeCell ref="BQ5:BR5"/>
    <mergeCell ref="D5:E5"/>
    <mergeCell ref="G5:L5"/>
    <mergeCell ref="N5:Q5"/>
    <mergeCell ref="S5:AD5"/>
    <mergeCell ref="AF5:AH5"/>
    <mergeCell ref="D2:BJ2"/>
    <mergeCell ref="AJ5:AN5"/>
    <mergeCell ref="AP5:AR5"/>
    <mergeCell ref="AT5:AX5"/>
    <mergeCell ref="AZ5:BO5"/>
  </mergeCells>
  <pageMargins left="0.7" right="0.7" top="0.75" bottom="0.75" header="0.3" footer="0.3"/>
  <pageSetup paperSize="9" orientation="portrait" horizontalDpi="300" verticalDpi="300"/>
  <drawing r:id="rId1"/>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C00-000000000000}">
  <dimension ref="B2:BR20"/>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67" width="10.7265625" customWidth="1"/>
    <col min="68" max="68" width="2.1796875" customWidth="1"/>
    <col min="69" max="70" width="10.7265625" customWidth="1"/>
    <col min="71" max="71" width="2.1796875" customWidth="1"/>
  </cols>
  <sheetData>
    <row r="2" spans="2:70" ht="40" customHeight="1" x14ac:dyDescent="0.35">
      <c r="D2" s="29" t="s">
        <v>477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row>
    <row r="5" spans="2:70" ht="30" customHeight="1" x14ac:dyDescent="0.35">
      <c r="B5" s="15"/>
      <c r="C5" s="15"/>
      <c r="D5" s="30" t="s">
        <v>74</v>
      </c>
      <c r="E5" s="30"/>
      <c r="F5" s="15"/>
      <c r="G5" s="30" t="s">
        <v>75</v>
      </c>
      <c r="H5" s="30"/>
      <c r="I5" s="30"/>
      <c r="J5" s="30"/>
      <c r="K5" s="30"/>
      <c r="L5" s="30"/>
      <c r="M5" s="15"/>
      <c r="N5" s="30" t="s">
        <v>76</v>
      </c>
      <c r="O5" s="30"/>
      <c r="P5" s="30"/>
      <c r="Q5" s="30"/>
      <c r="R5" s="15"/>
      <c r="S5" s="30" t="s">
        <v>77</v>
      </c>
      <c r="T5" s="30"/>
      <c r="U5" s="30"/>
      <c r="V5" s="30"/>
      <c r="W5" s="30"/>
      <c r="X5" s="30"/>
      <c r="Y5" s="30"/>
      <c r="Z5" s="30"/>
      <c r="AA5" s="30"/>
      <c r="AB5" s="30"/>
      <c r="AC5" s="30"/>
      <c r="AD5" s="30"/>
      <c r="AE5" s="15"/>
      <c r="AF5" s="30" t="s">
        <v>78</v>
      </c>
      <c r="AG5" s="30"/>
      <c r="AH5" s="30"/>
      <c r="AI5" s="15"/>
      <c r="AJ5" s="30" t="s">
        <v>79</v>
      </c>
      <c r="AK5" s="30"/>
      <c r="AL5" s="30"/>
      <c r="AM5" s="30"/>
      <c r="AN5" s="30"/>
      <c r="AO5" s="15"/>
      <c r="AP5" s="30" t="s">
        <v>80</v>
      </c>
      <c r="AQ5" s="30"/>
      <c r="AR5" s="30"/>
      <c r="AS5" s="15"/>
      <c r="AT5" s="30" t="s">
        <v>81</v>
      </c>
      <c r="AU5" s="30"/>
      <c r="AV5" s="30"/>
      <c r="AW5" s="30"/>
      <c r="AX5" s="30"/>
      <c r="AY5" s="15"/>
      <c r="AZ5" s="30" t="s">
        <v>82</v>
      </c>
      <c r="BA5" s="30"/>
      <c r="BB5" s="30"/>
      <c r="BC5" s="30"/>
      <c r="BD5" s="30"/>
      <c r="BE5" s="30"/>
      <c r="BF5" s="30"/>
      <c r="BG5" s="30"/>
      <c r="BH5" s="30"/>
      <c r="BI5" s="30"/>
      <c r="BJ5" s="30"/>
      <c r="BK5" s="30"/>
      <c r="BL5" s="30"/>
      <c r="BM5" s="30"/>
      <c r="BN5" s="30"/>
      <c r="BO5" s="30"/>
      <c r="BP5" s="15"/>
      <c r="BQ5" s="30" t="s">
        <v>83</v>
      </c>
      <c r="BR5" s="30"/>
    </row>
    <row r="6" spans="2:7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46</v>
      </c>
      <c r="AQ6" s="12" t="s">
        <v>47</v>
      </c>
      <c r="AR6" s="12" t="s">
        <v>50</v>
      </c>
      <c r="AT6" s="12" t="s">
        <v>51</v>
      </c>
      <c r="AU6" s="12" t="s">
        <v>52</v>
      </c>
      <c r="AV6" s="12" t="s">
        <v>53</v>
      </c>
      <c r="AW6" s="12" t="s">
        <v>54</v>
      </c>
      <c r="AX6" s="12" t="s">
        <v>55</v>
      </c>
      <c r="AZ6" s="12" t="s">
        <v>56</v>
      </c>
      <c r="BA6" s="12" t="s">
        <v>57</v>
      </c>
      <c r="BB6" s="12" t="s">
        <v>58</v>
      </c>
      <c r="BC6" s="12" t="s">
        <v>59</v>
      </c>
      <c r="BD6" s="12" t="s">
        <v>60</v>
      </c>
      <c r="BE6" s="12" t="s">
        <v>61</v>
      </c>
      <c r="BF6" s="12" t="s">
        <v>62</v>
      </c>
      <c r="BG6" s="12" t="s">
        <v>63</v>
      </c>
      <c r="BH6" s="12" t="s">
        <v>64</v>
      </c>
      <c r="BI6" s="12" t="s">
        <v>65</v>
      </c>
      <c r="BJ6" s="12" t="s">
        <v>66</v>
      </c>
      <c r="BK6" s="12" t="s">
        <v>67</v>
      </c>
      <c r="BL6" s="12" t="s">
        <v>68</v>
      </c>
      <c r="BM6" s="12" t="s">
        <v>69</v>
      </c>
      <c r="BN6" s="12" t="s">
        <v>70</v>
      </c>
      <c r="BO6" s="12" t="s">
        <v>71</v>
      </c>
      <c r="BQ6" s="12" t="s">
        <v>72</v>
      </c>
      <c r="BR6" s="12" t="s">
        <v>73</v>
      </c>
    </row>
    <row r="7" spans="2:70" ht="30" customHeight="1" x14ac:dyDescent="0.35">
      <c r="B7" s="10" t="s">
        <v>19</v>
      </c>
      <c r="C7" s="10">
        <v>4012</v>
      </c>
      <c r="D7" s="10">
        <v>1971</v>
      </c>
      <c r="E7" s="10">
        <v>2028</v>
      </c>
      <c r="F7" s="10"/>
      <c r="G7" s="10">
        <v>497</v>
      </c>
      <c r="H7" s="10">
        <v>704</v>
      </c>
      <c r="I7" s="10">
        <v>694</v>
      </c>
      <c r="J7" s="10">
        <v>693</v>
      </c>
      <c r="K7" s="10">
        <v>571</v>
      </c>
      <c r="L7" s="10">
        <v>853</v>
      </c>
      <c r="M7" s="10"/>
      <c r="N7" s="10">
        <v>1178</v>
      </c>
      <c r="O7" s="10">
        <v>1131</v>
      </c>
      <c r="P7" s="10">
        <v>781</v>
      </c>
      <c r="Q7" s="10">
        <v>909</v>
      </c>
      <c r="R7" s="10"/>
      <c r="S7" s="10">
        <v>563</v>
      </c>
      <c r="T7" s="10">
        <v>553</v>
      </c>
      <c r="U7" s="10">
        <v>314</v>
      </c>
      <c r="V7" s="10">
        <v>343</v>
      </c>
      <c r="W7" s="10">
        <v>293</v>
      </c>
      <c r="X7" s="10">
        <v>376</v>
      </c>
      <c r="Y7" s="10">
        <v>336</v>
      </c>
      <c r="Z7" s="10">
        <v>171</v>
      </c>
      <c r="AA7" s="10">
        <v>447</v>
      </c>
      <c r="AB7" s="10">
        <v>337</v>
      </c>
      <c r="AC7" s="10">
        <v>188</v>
      </c>
      <c r="AD7" s="10">
        <v>91</v>
      </c>
      <c r="AE7" s="10"/>
      <c r="AF7" s="10">
        <v>1421</v>
      </c>
      <c r="AG7" s="10">
        <v>1665</v>
      </c>
      <c r="AH7" s="10">
        <v>577</v>
      </c>
      <c r="AI7" s="10"/>
      <c r="AJ7" s="10">
        <v>1433</v>
      </c>
      <c r="AK7" s="10">
        <v>1082</v>
      </c>
      <c r="AL7" s="10">
        <v>299</v>
      </c>
      <c r="AM7" s="10">
        <v>42</v>
      </c>
      <c r="AN7" s="10">
        <v>541</v>
      </c>
      <c r="AO7" s="10"/>
      <c r="AP7" s="10">
        <v>878</v>
      </c>
      <c r="AQ7" s="10">
        <v>1369</v>
      </c>
      <c r="AR7" s="10">
        <v>264</v>
      </c>
      <c r="AS7" s="10"/>
      <c r="AT7" s="10">
        <v>929</v>
      </c>
      <c r="AU7" s="10">
        <v>932</v>
      </c>
      <c r="AV7" s="10">
        <v>1096</v>
      </c>
      <c r="AW7" s="10">
        <v>455</v>
      </c>
      <c r="AX7" s="10">
        <v>62</v>
      </c>
      <c r="AY7" s="10"/>
      <c r="AZ7" s="10">
        <v>33</v>
      </c>
      <c r="BA7" s="10">
        <v>185</v>
      </c>
      <c r="BB7" s="10">
        <v>256</v>
      </c>
      <c r="BC7" s="10">
        <v>269</v>
      </c>
      <c r="BD7" s="10">
        <v>403</v>
      </c>
      <c r="BE7" s="10">
        <v>436</v>
      </c>
      <c r="BF7" s="10">
        <v>391</v>
      </c>
      <c r="BG7" s="10">
        <v>312</v>
      </c>
      <c r="BH7" s="10">
        <v>253</v>
      </c>
      <c r="BI7" s="10">
        <v>211</v>
      </c>
      <c r="BJ7" s="10">
        <v>336</v>
      </c>
      <c r="BK7" s="10">
        <v>187</v>
      </c>
      <c r="BL7" s="10">
        <v>180</v>
      </c>
      <c r="BM7" s="10">
        <v>103</v>
      </c>
      <c r="BN7" s="10">
        <v>95</v>
      </c>
      <c r="BO7" s="10">
        <v>161</v>
      </c>
      <c r="BP7" s="10"/>
      <c r="BQ7" s="10">
        <v>1235</v>
      </c>
      <c r="BR7" s="10">
        <v>2665</v>
      </c>
    </row>
    <row r="8" spans="2:70" ht="30" customHeight="1" x14ac:dyDescent="0.35">
      <c r="B8" s="11" t="s">
        <v>20</v>
      </c>
      <c r="C8" s="11">
        <v>4012</v>
      </c>
      <c r="D8" s="11">
        <v>1975</v>
      </c>
      <c r="E8" s="11">
        <v>2024</v>
      </c>
      <c r="F8" s="11"/>
      <c r="G8" s="11">
        <v>558</v>
      </c>
      <c r="H8" s="11">
        <v>682</v>
      </c>
      <c r="I8" s="11">
        <v>685</v>
      </c>
      <c r="J8" s="11">
        <v>686</v>
      </c>
      <c r="K8" s="11">
        <v>562</v>
      </c>
      <c r="L8" s="11">
        <v>839</v>
      </c>
      <c r="M8" s="11"/>
      <c r="N8" s="11">
        <v>1080</v>
      </c>
      <c r="O8" s="11">
        <v>1039</v>
      </c>
      <c r="P8" s="11">
        <v>880</v>
      </c>
      <c r="Q8" s="11">
        <v>1000</v>
      </c>
      <c r="R8" s="11"/>
      <c r="S8" s="11">
        <v>562</v>
      </c>
      <c r="T8" s="11">
        <v>522</v>
      </c>
      <c r="U8" s="11">
        <v>321</v>
      </c>
      <c r="V8" s="11">
        <v>361</v>
      </c>
      <c r="W8" s="11">
        <v>281</v>
      </c>
      <c r="X8" s="11">
        <v>361</v>
      </c>
      <c r="Y8" s="11">
        <v>321</v>
      </c>
      <c r="Z8" s="11">
        <v>160</v>
      </c>
      <c r="AA8" s="11">
        <v>441</v>
      </c>
      <c r="AB8" s="11">
        <v>361</v>
      </c>
      <c r="AC8" s="11">
        <v>201</v>
      </c>
      <c r="AD8" s="11">
        <v>120</v>
      </c>
      <c r="AE8" s="11"/>
      <c r="AF8" s="11">
        <v>1410</v>
      </c>
      <c r="AG8" s="11">
        <v>1629</v>
      </c>
      <c r="AH8" s="11">
        <v>599</v>
      </c>
      <c r="AI8" s="11"/>
      <c r="AJ8" s="11">
        <v>1397</v>
      </c>
      <c r="AK8" s="11">
        <v>1071</v>
      </c>
      <c r="AL8" s="11">
        <v>288</v>
      </c>
      <c r="AM8" s="11">
        <v>45</v>
      </c>
      <c r="AN8" s="11">
        <v>558</v>
      </c>
      <c r="AO8" s="11"/>
      <c r="AP8" s="11">
        <v>856</v>
      </c>
      <c r="AQ8" s="11">
        <v>1358</v>
      </c>
      <c r="AR8" s="11">
        <v>259</v>
      </c>
      <c r="AS8" s="11"/>
      <c r="AT8" s="11">
        <v>961</v>
      </c>
      <c r="AU8" s="11">
        <v>958</v>
      </c>
      <c r="AV8" s="11">
        <v>1056</v>
      </c>
      <c r="AW8" s="11">
        <v>434</v>
      </c>
      <c r="AX8" s="11">
        <v>55</v>
      </c>
      <c r="AY8" s="11"/>
      <c r="AZ8" s="11">
        <v>33</v>
      </c>
      <c r="BA8" s="11">
        <v>186</v>
      </c>
      <c r="BB8" s="11">
        <v>267</v>
      </c>
      <c r="BC8" s="11">
        <v>280</v>
      </c>
      <c r="BD8" s="11">
        <v>416</v>
      </c>
      <c r="BE8" s="11">
        <v>443</v>
      </c>
      <c r="BF8" s="11">
        <v>394</v>
      </c>
      <c r="BG8" s="11">
        <v>314</v>
      </c>
      <c r="BH8" s="11">
        <v>257</v>
      </c>
      <c r="BI8" s="11">
        <v>206</v>
      </c>
      <c r="BJ8" s="11">
        <v>329</v>
      </c>
      <c r="BK8" s="11">
        <v>179</v>
      </c>
      <c r="BL8" s="11">
        <v>174</v>
      </c>
      <c r="BM8" s="11">
        <v>97</v>
      </c>
      <c r="BN8" s="11">
        <v>87</v>
      </c>
      <c r="BO8" s="11">
        <v>148</v>
      </c>
      <c r="BP8" s="11"/>
      <c r="BQ8" s="11">
        <v>1209</v>
      </c>
      <c r="BR8" s="11">
        <v>2688</v>
      </c>
    </row>
    <row r="9" spans="2:70" x14ac:dyDescent="0.35">
      <c r="B9" s="18" t="s">
        <v>468</v>
      </c>
      <c r="C9" s="17">
        <v>3.4459697318529402E-2</v>
      </c>
      <c r="D9" s="17">
        <v>5.4011529462520802E-2</v>
      </c>
      <c r="E9" s="17">
        <v>1.46283344028685E-2</v>
      </c>
      <c r="F9" s="17"/>
      <c r="G9" s="17">
        <v>3.3982525702537597E-2</v>
      </c>
      <c r="H9" s="17">
        <v>2.6911341016284101E-2</v>
      </c>
      <c r="I9" s="17">
        <v>2.5487761911322099E-2</v>
      </c>
      <c r="J9" s="17">
        <v>2.8879437792142099E-2</v>
      </c>
      <c r="K9" s="17">
        <v>4.9395727526071902E-2</v>
      </c>
      <c r="L9" s="17">
        <v>4.28021574122949E-2</v>
      </c>
      <c r="M9" s="17"/>
      <c r="N9" s="17">
        <v>2.7738609682838099E-2</v>
      </c>
      <c r="O9" s="17">
        <v>2.9353517251748899E-2</v>
      </c>
      <c r="P9" s="17">
        <v>3.7212732130320399E-2</v>
      </c>
      <c r="Q9" s="17">
        <v>4.4068689101417702E-2</v>
      </c>
      <c r="R9" s="17"/>
      <c r="S9" s="17">
        <v>2.9311816754874001E-2</v>
      </c>
      <c r="T9" s="17">
        <v>4.1208310799167702E-2</v>
      </c>
      <c r="U9" s="17">
        <v>1.6545047879678101E-2</v>
      </c>
      <c r="V9" s="17">
        <v>4.3632943948954998E-2</v>
      </c>
      <c r="W9" s="17">
        <v>3.9988273417437797E-2</v>
      </c>
      <c r="X9" s="17">
        <v>3.3357691140573603E-2</v>
      </c>
      <c r="Y9" s="17">
        <v>3.5714940503232699E-2</v>
      </c>
      <c r="Z9" s="17">
        <v>2.2958544545285401E-2</v>
      </c>
      <c r="AA9" s="17">
        <v>2.9132832116066602E-2</v>
      </c>
      <c r="AB9" s="17">
        <v>4.52533370483892E-2</v>
      </c>
      <c r="AC9" s="17">
        <v>1.53164300979577E-2</v>
      </c>
      <c r="AD9" s="17">
        <v>7.1055691466322193E-2</v>
      </c>
      <c r="AE9" s="17"/>
      <c r="AF9" s="17">
        <v>4.2348061962220102E-2</v>
      </c>
      <c r="AG9" s="17">
        <v>2.7750031828365499E-2</v>
      </c>
      <c r="AH9" s="17">
        <v>3.5281412137973103E-2</v>
      </c>
      <c r="AI9" s="17"/>
      <c r="AJ9" s="17">
        <v>3.6573555263394501E-2</v>
      </c>
      <c r="AK9" s="17">
        <v>2.88763744325818E-2</v>
      </c>
      <c r="AL9" s="17">
        <v>2.6213486584889301E-2</v>
      </c>
      <c r="AM9" s="17">
        <v>5.64137406676989E-2</v>
      </c>
      <c r="AN9" s="17">
        <v>4.0355014240965902E-2</v>
      </c>
      <c r="AO9" s="17"/>
      <c r="AP9" s="17">
        <v>3.49398902288292E-2</v>
      </c>
      <c r="AQ9" s="17">
        <v>2.73418054432744E-2</v>
      </c>
      <c r="AR9" s="17">
        <v>2.31292354580955E-2</v>
      </c>
      <c r="AS9" s="17"/>
      <c r="AT9" s="17">
        <v>4.0639220771260198E-2</v>
      </c>
      <c r="AU9" s="17">
        <v>3.2211172970492599E-2</v>
      </c>
      <c r="AV9" s="17">
        <v>2.4986630345128501E-2</v>
      </c>
      <c r="AW9" s="17">
        <v>1.8620913639070098E-2</v>
      </c>
      <c r="AX9" s="17">
        <v>6.17097894260328E-2</v>
      </c>
      <c r="AY9" s="17"/>
      <c r="AZ9" s="17">
        <v>8.1751145470935704E-2</v>
      </c>
      <c r="BA9" s="17">
        <v>5.4298298915788801E-2</v>
      </c>
      <c r="BB9" s="17">
        <v>3.0607683063557801E-2</v>
      </c>
      <c r="BC9" s="17">
        <v>3.6529872375228901E-2</v>
      </c>
      <c r="BD9" s="17">
        <v>2.4719982167797801E-2</v>
      </c>
      <c r="BE9" s="17">
        <v>4.1078188754765502E-2</v>
      </c>
      <c r="BF9" s="17">
        <v>2.90196242941279E-2</v>
      </c>
      <c r="BG9" s="17">
        <v>3.9579377371738798E-2</v>
      </c>
      <c r="BH9" s="17">
        <v>3.5700957163987197E-2</v>
      </c>
      <c r="BI9" s="17">
        <v>3.0134121421010601E-2</v>
      </c>
      <c r="BJ9" s="17">
        <v>3.8356271940871697E-2</v>
      </c>
      <c r="BK9" s="17">
        <v>3.10004604343357E-2</v>
      </c>
      <c r="BL9" s="17">
        <v>2.8745244708509299E-2</v>
      </c>
      <c r="BM9" s="17">
        <v>4.88262018264271E-2</v>
      </c>
      <c r="BN9" s="17">
        <v>2.2746094416327401E-2</v>
      </c>
      <c r="BO9" s="17">
        <v>2.4386114617431998E-2</v>
      </c>
      <c r="BP9" s="17"/>
      <c r="BQ9" s="17">
        <v>1.08526892854982E-2</v>
      </c>
      <c r="BR9" s="17">
        <v>4.56615548814749E-2</v>
      </c>
    </row>
    <row r="10" spans="2:70" x14ac:dyDescent="0.35">
      <c r="B10" s="18" t="s">
        <v>469</v>
      </c>
      <c r="C10" s="17">
        <v>4.4888816218801503E-2</v>
      </c>
      <c r="D10" s="17">
        <v>4.7903971094232903E-2</v>
      </c>
      <c r="E10" s="17">
        <v>4.22347976939553E-2</v>
      </c>
      <c r="F10" s="17"/>
      <c r="G10" s="17">
        <v>8.3354325216264694E-2</v>
      </c>
      <c r="H10" s="17">
        <v>3.7576120111097802E-2</v>
      </c>
      <c r="I10" s="17">
        <v>4.8620596048548001E-2</v>
      </c>
      <c r="J10" s="17">
        <v>3.1165391923011501E-2</v>
      </c>
      <c r="K10" s="17">
        <v>3.6788129679200698E-2</v>
      </c>
      <c r="L10" s="17">
        <v>3.8830295205414103E-2</v>
      </c>
      <c r="M10" s="17"/>
      <c r="N10" s="17">
        <v>3.1272147732521703E-2</v>
      </c>
      <c r="O10" s="17">
        <v>3.3666464666776502E-2</v>
      </c>
      <c r="P10" s="17">
        <v>5.7315532227630903E-2</v>
      </c>
      <c r="Q10" s="17">
        <v>5.8566501391572302E-2</v>
      </c>
      <c r="R10" s="17"/>
      <c r="S10" s="17">
        <v>4.4415358175455298E-2</v>
      </c>
      <c r="T10" s="17">
        <v>3.0113519844586201E-2</v>
      </c>
      <c r="U10" s="17">
        <v>4.0419965064479299E-2</v>
      </c>
      <c r="V10" s="17">
        <v>5.0262780247943097E-2</v>
      </c>
      <c r="W10" s="17">
        <v>4.5102446190549803E-2</v>
      </c>
      <c r="X10" s="17">
        <v>6.5820927706244203E-2</v>
      </c>
      <c r="Y10" s="17">
        <v>3.8860064733816702E-2</v>
      </c>
      <c r="Z10" s="17">
        <v>4.5508214870885702E-2</v>
      </c>
      <c r="AA10" s="17">
        <v>4.5317393150557599E-2</v>
      </c>
      <c r="AB10" s="17">
        <v>5.0089518258350903E-2</v>
      </c>
      <c r="AC10" s="17">
        <v>3.98144191030897E-2</v>
      </c>
      <c r="AD10" s="17">
        <v>5.0269437035921002E-2</v>
      </c>
      <c r="AE10" s="17"/>
      <c r="AF10" s="17">
        <v>4.3432348858025903E-2</v>
      </c>
      <c r="AG10" s="17">
        <v>3.7832671692881001E-2</v>
      </c>
      <c r="AH10" s="17">
        <v>5.3066935447372302E-2</v>
      </c>
      <c r="AI10" s="17"/>
      <c r="AJ10" s="17">
        <v>4.37909236936194E-2</v>
      </c>
      <c r="AK10" s="17">
        <v>4.2405545624646997E-2</v>
      </c>
      <c r="AL10" s="17">
        <v>4.9464715523140003E-2</v>
      </c>
      <c r="AM10" s="17">
        <v>0.13407893525883299</v>
      </c>
      <c r="AN10" s="17">
        <v>3.9292803067397797E-2</v>
      </c>
      <c r="AO10" s="17"/>
      <c r="AP10" s="17">
        <v>4.4838067601257303E-2</v>
      </c>
      <c r="AQ10" s="17">
        <v>4.2164114816444498E-2</v>
      </c>
      <c r="AR10" s="17">
        <v>5.3842487070688103E-2</v>
      </c>
      <c r="AS10" s="17"/>
      <c r="AT10" s="17">
        <v>4.7891478245785497E-2</v>
      </c>
      <c r="AU10" s="17">
        <v>5.53047669091234E-2</v>
      </c>
      <c r="AV10" s="17">
        <v>3.3398846799592902E-2</v>
      </c>
      <c r="AW10" s="17">
        <v>4.2304645884264698E-2</v>
      </c>
      <c r="AX10" s="17">
        <v>2.0725569610756299E-2</v>
      </c>
      <c r="AY10" s="17"/>
      <c r="AZ10" s="17">
        <v>0.122510257676651</v>
      </c>
      <c r="BA10" s="17">
        <v>4.78073105135162E-2</v>
      </c>
      <c r="BB10" s="17">
        <v>4.49756420557526E-2</v>
      </c>
      <c r="BC10" s="17">
        <v>4.0328241988287203E-2</v>
      </c>
      <c r="BD10" s="17">
        <v>3.85073977142492E-2</v>
      </c>
      <c r="BE10" s="17">
        <v>5.0668135364037803E-2</v>
      </c>
      <c r="BF10" s="17">
        <v>4.1359447484348603E-2</v>
      </c>
      <c r="BG10" s="17">
        <v>6.5103591463250496E-2</v>
      </c>
      <c r="BH10" s="17">
        <v>2.8086262463964201E-2</v>
      </c>
      <c r="BI10" s="17">
        <v>1.8857571881541201E-2</v>
      </c>
      <c r="BJ10" s="17">
        <v>5.0180788416870799E-2</v>
      </c>
      <c r="BK10" s="17">
        <v>2.0758484469316101E-2</v>
      </c>
      <c r="BL10" s="17">
        <v>5.1601703963580499E-2</v>
      </c>
      <c r="BM10" s="17">
        <v>4.6421983102950502E-2</v>
      </c>
      <c r="BN10" s="17">
        <v>3.7309409118143101E-2</v>
      </c>
      <c r="BO10" s="17">
        <v>6.8490592332345099E-2</v>
      </c>
      <c r="BP10" s="17"/>
      <c r="BQ10" s="17">
        <v>2.50983338299837E-2</v>
      </c>
      <c r="BR10" s="17">
        <v>5.20346042749728E-2</v>
      </c>
    </row>
    <row r="11" spans="2:70" x14ac:dyDescent="0.35">
      <c r="B11" s="18" t="s">
        <v>470</v>
      </c>
      <c r="C11" s="17">
        <v>8.7896906620557103E-2</v>
      </c>
      <c r="D11" s="17">
        <v>0.101919493581452</v>
      </c>
      <c r="E11" s="17">
        <v>7.47773579142791E-2</v>
      </c>
      <c r="F11" s="17"/>
      <c r="G11" s="17">
        <v>0.144784518046817</v>
      </c>
      <c r="H11" s="17">
        <v>0.111266418278684</v>
      </c>
      <c r="I11" s="17">
        <v>7.8471042283079898E-2</v>
      </c>
      <c r="J11" s="17">
        <v>8.2928154913929505E-2</v>
      </c>
      <c r="K11" s="17">
        <v>8.0126160902101506E-2</v>
      </c>
      <c r="L11" s="17">
        <v>4.7990050138590597E-2</v>
      </c>
      <c r="M11" s="17"/>
      <c r="N11" s="17">
        <v>7.8437579809485097E-2</v>
      </c>
      <c r="O11" s="17">
        <v>7.1666484477267103E-2</v>
      </c>
      <c r="P11" s="17">
        <v>0.103555777736768</v>
      </c>
      <c r="Q11" s="17">
        <v>0.100496755470769</v>
      </c>
      <c r="R11" s="17"/>
      <c r="S11" s="17">
        <v>9.4612068833481902E-2</v>
      </c>
      <c r="T11" s="17">
        <v>9.0135220538240898E-2</v>
      </c>
      <c r="U11" s="17">
        <v>7.9422944566156298E-2</v>
      </c>
      <c r="V11" s="17">
        <v>0.10458686225984599</v>
      </c>
      <c r="W11" s="17">
        <v>8.9362470295116805E-2</v>
      </c>
      <c r="X11" s="17">
        <v>8.3893905984314301E-2</v>
      </c>
      <c r="Y11" s="17">
        <v>9.4063013940910004E-2</v>
      </c>
      <c r="Z11" s="17">
        <v>9.8086387464173502E-2</v>
      </c>
      <c r="AA11" s="17">
        <v>7.5676759849215403E-2</v>
      </c>
      <c r="AB11" s="17">
        <v>7.9509403850868299E-2</v>
      </c>
      <c r="AC11" s="17">
        <v>7.3640070673823096E-2</v>
      </c>
      <c r="AD11" s="17">
        <v>9.1727434424648299E-2</v>
      </c>
      <c r="AE11" s="17"/>
      <c r="AF11" s="17">
        <v>8.2130325158243797E-2</v>
      </c>
      <c r="AG11" s="17">
        <v>7.32186087806002E-2</v>
      </c>
      <c r="AH11" s="17">
        <v>0.126581029251226</v>
      </c>
      <c r="AI11" s="17"/>
      <c r="AJ11" s="17">
        <v>6.8582796648399294E-2</v>
      </c>
      <c r="AK11" s="17">
        <v>9.8253762829289604E-2</v>
      </c>
      <c r="AL11" s="17">
        <v>9.20811354731704E-2</v>
      </c>
      <c r="AM11" s="17">
        <v>0.11488506268830399</v>
      </c>
      <c r="AN11" s="17">
        <v>0.1158153139891</v>
      </c>
      <c r="AO11" s="17"/>
      <c r="AP11" s="17">
        <v>6.7700607845437299E-2</v>
      </c>
      <c r="AQ11" s="17">
        <v>8.9250683276822507E-2</v>
      </c>
      <c r="AR11" s="17">
        <v>0.107607853695215</v>
      </c>
      <c r="AS11" s="17"/>
      <c r="AT11" s="17">
        <v>8.9942715211580301E-2</v>
      </c>
      <c r="AU11" s="17">
        <v>0.108678101153848</v>
      </c>
      <c r="AV11" s="17">
        <v>7.9267747009304806E-2</v>
      </c>
      <c r="AW11" s="17">
        <v>8.3822568541420103E-2</v>
      </c>
      <c r="AX11" s="17">
        <v>2.11305042351922E-2</v>
      </c>
      <c r="AY11" s="17"/>
      <c r="AZ11" s="17">
        <v>0.12631276519118201</v>
      </c>
      <c r="BA11" s="17">
        <v>0.114401371922722</v>
      </c>
      <c r="BB11" s="17">
        <v>9.1367573001852997E-2</v>
      </c>
      <c r="BC11" s="17">
        <v>9.5089470749741903E-2</v>
      </c>
      <c r="BD11" s="17">
        <v>8.7639528649754994E-2</v>
      </c>
      <c r="BE11" s="17">
        <v>0.100758272925696</v>
      </c>
      <c r="BF11" s="17">
        <v>7.8834013393361393E-2</v>
      </c>
      <c r="BG11" s="17">
        <v>6.5267901814105106E-2</v>
      </c>
      <c r="BH11" s="17">
        <v>8.1485115239814596E-2</v>
      </c>
      <c r="BI11" s="17">
        <v>0.11119016614167</v>
      </c>
      <c r="BJ11" s="17">
        <v>9.4115977902753806E-2</v>
      </c>
      <c r="BK11" s="17">
        <v>8.5854587984276406E-2</v>
      </c>
      <c r="BL11" s="17">
        <v>5.08109384604803E-2</v>
      </c>
      <c r="BM11" s="17">
        <v>0.116173199315472</v>
      </c>
      <c r="BN11" s="17">
        <v>8.6143189764283298E-2</v>
      </c>
      <c r="BO11" s="17">
        <v>6.0943436447234003E-2</v>
      </c>
      <c r="BP11" s="17"/>
      <c r="BQ11" s="17">
        <v>7.3922532048522602E-2</v>
      </c>
      <c r="BR11" s="17">
        <v>9.4466336560127206E-2</v>
      </c>
    </row>
    <row r="12" spans="2:70" x14ac:dyDescent="0.35">
      <c r="B12" s="18" t="s">
        <v>471</v>
      </c>
      <c r="C12" s="17">
        <v>0.20946764578406099</v>
      </c>
      <c r="D12" s="17">
        <v>0.21338028028325001</v>
      </c>
      <c r="E12" s="17">
        <v>0.20655666233655501</v>
      </c>
      <c r="F12" s="17"/>
      <c r="G12" s="17">
        <v>0.188622430580802</v>
      </c>
      <c r="H12" s="17">
        <v>0.20390781182075299</v>
      </c>
      <c r="I12" s="17">
        <v>0.20207854581729301</v>
      </c>
      <c r="J12" s="17">
        <v>0.21799839824694001</v>
      </c>
      <c r="K12" s="17">
        <v>0.21049501736950399</v>
      </c>
      <c r="L12" s="17">
        <v>0.22623920246974799</v>
      </c>
      <c r="M12" s="17"/>
      <c r="N12" s="17">
        <v>0.20591752088259599</v>
      </c>
      <c r="O12" s="17">
        <v>0.21280992063881499</v>
      </c>
      <c r="P12" s="17">
        <v>0.219208433670502</v>
      </c>
      <c r="Q12" s="17">
        <v>0.201014982757906</v>
      </c>
      <c r="R12" s="17"/>
      <c r="S12" s="17">
        <v>0.20431482248504801</v>
      </c>
      <c r="T12" s="17">
        <v>0.22751159969226301</v>
      </c>
      <c r="U12" s="17">
        <v>0.206567054442436</v>
      </c>
      <c r="V12" s="17">
        <v>0.178737794094317</v>
      </c>
      <c r="W12" s="17">
        <v>0.195255294821639</v>
      </c>
      <c r="X12" s="17">
        <v>0.20479438837128799</v>
      </c>
      <c r="Y12" s="17">
        <v>0.22084208263094801</v>
      </c>
      <c r="Z12" s="17">
        <v>0.199791815488676</v>
      </c>
      <c r="AA12" s="17">
        <v>0.22821226652181101</v>
      </c>
      <c r="AB12" s="17">
        <v>0.20117539967835699</v>
      </c>
      <c r="AC12" s="17">
        <v>0.195198216928132</v>
      </c>
      <c r="AD12" s="17">
        <v>0.26508853669156601</v>
      </c>
      <c r="AE12" s="17"/>
      <c r="AF12" s="17">
        <v>0.19567214751266901</v>
      </c>
      <c r="AG12" s="17">
        <v>0.21056872796915799</v>
      </c>
      <c r="AH12" s="17">
        <v>0.23854584558787501</v>
      </c>
      <c r="AI12" s="17"/>
      <c r="AJ12" s="17">
        <v>0.20327061735200799</v>
      </c>
      <c r="AK12" s="17">
        <v>0.202931727668203</v>
      </c>
      <c r="AL12" s="17">
        <v>0.242196573416496</v>
      </c>
      <c r="AM12" s="17">
        <v>0.15843416547408601</v>
      </c>
      <c r="AN12" s="17">
        <v>0.24054618506890199</v>
      </c>
      <c r="AO12" s="17"/>
      <c r="AP12" s="17">
        <v>0.18200239563645901</v>
      </c>
      <c r="AQ12" s="17">
        <v>0.192641039429926</v>
      </c>
      <c r="AR12" s="17">
        <v>0.263309722367707</v>
      </c>
      <c r="AS12" s="17"/>
      <c r="AT12" s="17">
        <v>0.21267787743153699</v>
      </c>
      <c r="AU12" s="17">
        <v>0.21403355698969401</v>
      </c>
      <c r="AV12" s="17">
        <v>0.216486398500597</v>
      </c>
      <c r="AW12" s="17">
        <v>0.19254130732727701</v>
      </c>
      <c r="AX12" s="17">
        <v>0.18178834378536601</v>
      </c>
      <c r="AY12" s="17"/>
      <c r="AZ12" s="17">
        <v>0.17572326036281199</v>
      </c>
      <c r="BA12" s="17">
        <v>0.206608025414492</v>
      </c>
      <c r="BB12" s="17">
        <v>0.19148120582887901</v>
      </c>
      <c r="BC12" s="17">
        <v>0.231257862875479</v>
      </c>
      <c r="BD12" s="17">
        <v>0.22122519792575701</v>
      </c>
      <c r="BE12" s="17">
        <v>0.23320092414970001</v>
      </c>
      <c r="BF12" s="17">
        <v>0.21534942276656999</v>
      </c>
      <c r="BG12" s="17">
        <v>0.20551426263326</v>
      </c>
      <c r="BH12" s="17">
        <v>0.179846950294727</v>
      </c>
      <c r="BI12" s="17">
        <v>0.20289446663557201</v>
      </c>
      <c r="BJ12" s="17">
        <v>0.170169425405133</v>
      </c>
      <c r="BK12" s="17">
        <v>0.18701336271013899</v>
      </c>
      <c r="BL12" s="17">
        <v>0.19952404598714699</v>
      </c>
      <c r="BM12" s="17">
        <v>0.24079454611192999</v>
      </c>
      <c r="BN12" s="17">
        <v>0.19566333688221699</v>
      </c>
      <c r="BO12" s="17">
        <v>0.152911896385621</v>
      </c>
      <c r="BP12" s="17"/>
      <c r="BQ12" s="17">
        <v>0.194835965225689</v>
      </c>
      <c r="BR12" s="17">
        <v>0.21226997881370799</v>
      </c>
    </row>
    <row r="13" spans="2:70" x14ac:dyDescent="0.35">
      <c r="B13" s="18" t="s">
        <v>472</v>
      </c>
      <c r="C13" s="17">
        <v>0.35885499459669401</v>
      </c>
      <c r="D13" s="17">
        <v>0.340312832119265</v>
      </c>
      <c r="E13" s="17">
        <v>0.376540813820537</v>
      </c>
      <c r="F13" s="17"/>
      <c r="G13" s="17">
        <v>0.30404959629059403</v>
      </c>
      <c r="H13" s="17">
        <v>0.37830985516704901</v>
      </c>
      <c r="I13" s="17">
        <v>0.387625516367264</v>
      </c>
      <c r="J13" s="17">
        <v>0.37021825497232902</v>
      </c>
      <c r="K13" s="17">
        <v>0.35187547989143902</v>
      </c>
      <c r="L13" s="17">
        <v>0.35139504363591501</v>
      </c>
      <c r="M13" s="17"/>
      <c r="N13" s="17">
        <v>0.39696698805966701</v>
      </c>
      <c r="O13" s="17">
        <v>0.373474913915257</v>
      </c>
      <c r="P13" s="17">
        <v>0.32961826607523198</v>
      </c>
      <c r="Q13" s="17">
        <v>0.33094414458861598</v>
      </c>
      <c r="R13" s="17"/>
      <c r="S13" s="17">
        <v>0.373667204661498</v>
      </c>
      <c r="T13" s="17">
        <v>0.34463660074220298</v>
      </c>
      <c r="U13" s="17">
        <v>0.394770477741341</v>
      </c>
      <c r="V13" s="17">
        <v>0.327936414521035</v>
      </c>
      <c r="W13" s="17">
        <v>0.37007587423236299</v>
      </c>
      <c r="X13" s="17">
        <v>0.37291395822988699</v>
      </c>
      <c r="Y13" s="17">
        <v>0.32789886034788301</v>
      </c>
      <c r="Z13" s="17">
        <v>0.35336920020201001</v>
      </c>
      <c r="AA13" s="17">
        <v>0.37562909445978698</v>
      </c>
      <c r="AB13" s="17">
        <v>0.35410924337105198</v>
      </c>
      <c r="AC13" s="17">
        <v>0.35716735341478101</v>
      </c>
      <c r="AD13" s="17">
        <v>0.325283140644549</v>
      </c>
      <c r="AE13" s="17"/>
      <c r="AF13" s="17">
        <v>0.35214396663944397</v>
      </c>
      <c r="AG13" s="17">
        <v>0.38781422406248101</v>
      </c>
      <c r="AH13" s="17">
        <v>0.32565657339008702</v>
      </c>
      <c r="AI13" s="17"/>
      <c r="AJ13" s="17">
        <v>0.36092561506376702</v>
      </c>
      <c r="AK13" s="17">
        <v>0.37078046228290301</v>
      </c>
      <c r="AL13" s="17">
        <v>0.34428734475635903</v>
      </c>
      <c r="AM13" s="17">
        <v>0.23312161967412201</v>
      </c>
      <c r="AN13" s="17">
        <v>0.33901411550418897</v>
      </c>
      <c r="AO13" s="17"/>
      <c r="AP13" s="17">
        <v>0.36205649847395599</v>
      </c>
      <c r="AQ13" s="17">
        <v>0.38540650062016901</v>
      </c>
      <c r="AR13" s="17">
        <v>0.32110849199427399</v>
      </c>
      <c r="AS13" s="17"/>
      <c r="AT13" s="17">
        <v>0.34433804139200302</v>
      </c>
      <c r="AU13" s="17">
        <v>0.32379885258359598</v>
      </c>
      <c r="AV13" s="17">
        <v>0.38843128629184698</v>
      </c>
      <c r="AW13" s="17">
        <v>0.393331355134241</v>
      </c>
      <c r="AX13" s="17">
        <v>0.31365423712496798</v>
      </c>
      <c r="AY13" s="17"/>
      <c r="AZ13" s="17">
        <v>0.20940591608981499</v>
      </c>
      <c r="BA13" s="17">
        <v>0.30815991509569102</v>
      </c>
      <c r="BB13" s="17">
        <v>0.37545617811151699</v>
      </c>
      <c r="BC13" s="17">
        <v>0.31360724693583703</v>
      </c>
      <c r="BD13" s="17">
        <v>0.35962348219434798</v>
      </c>
      <c r="BE13" s="17">
        <v>0.334105409063299</v>
      </c>
      <c r="BF13" s="17">
        <v>0.36853755666639698</v>
      </c>
      <c r="BG13" s="17">
        <v>0.33102996611404101</v>
      </c>
      <c r="BH13" s="17">
        <v>0.40325001482693201</v>
      </c>
      <c r="BI13" s="17">
        <v>0.37587883703036001</v>
      </c>
      <c r="BJ13" s="17">
        <v>0.42286017783878899</v>
      </c>
      <c r="BK13" s="17">
        <v>0.41352877020092899</v>
      </c>
      <c r="BL13" s="17">
        <v>0.40257741680671499</v>
      </c>
      <c r="BM13" s="17">
        <v>0.34347400361944003</v>
      </c>
      <c r="BN13" s="17">
        <v>0.37150529055867298</v>
      </c>
      <c r="BO13" s="17">
        <v>0.33346772559943699</v>
      </c>
      <c r="BP13" s="17"/>
      <c r="BQ13" s="17">
        <v>0.39886799806381801</v>
      </c>
      <c r="BR13" s="17">
        <v>0.34136508392265802</v>
      </c>
    </row>
    <row r="14" spans="2:70" x14ac:dyDescent="0.35">
      <c r="B14" s="18" t="s">
        <v>189</v>
      </c>
      <c r="C14" s="17">
        <v>0.21082429305046499</v>
      </c>
      <c r="D14" s="17">
        <v>0.187196680007755</v>
      </c>
      <c r="E14" s="17">
        <v>0.232937321390115</v>
      </c>
      <c r="F14" s="17"/>
      <c r="G14" s="17">
        <v>0.20792337042162101</v>
      </c>
      <c r="H14" s="17">
        <v>0.19609561642565199</v>
      </c>
      <c r="I14" s="17">
        <v>0.22925658396531601</v>
      </c>
      <c r="J14" s="17">
        <v>0.22085300572945701</v>
      </c>
      <c r="K14" s="17">
        <v>0.20635968402371299</v>
      </c>
      <c r="L14" s="17">
        <v>0.20446736493856801</v>
      </c>
      <c r="M14" s="17"/>
      <c r="N14" s="17">
        <v>0.205036642328534</v>
      </c>
      <c r="O14" s="17">
        <v>0.22582219341045701</v>
      </c>
      <c r="P14" s="17">
        <v>0.20921627966287401</v>
      </c>
      <c r="Q14" s="17">
        <v>0.203706191534436</v>
      </c>
      <c r="R14" s="17"/>
      <c r="S14" s="17">
        <v>0.20081895477342099</v>
      </c>
      <c r="T14" s="17">
        <v>0.21112076236025901</v>
      </c>
      <c r="U14" s="17">
        <v>0.22069546007832799</v>
      </c>
      <c r="V14" s="17">
        <v>0.23114169201123599</v>
      </c>
      <c r="W14" s="17">
        <v>0.18482293865756599</v>
      </c>
      <c r="X14" s="17">
        <v>0.187531524477699</v>
      </c>
      <c r="Y14" s="17">
        <v>0.22959007240554899</v>
      </c>
      <c r="Z14" s="17">
        <v>0.23191071798653801</v>
      </c>
      <c r="AA14" s="17">
        <v>0.20074771432173499</v>
      </c>
      <c r="AB14" s="17">
        <v>0.22570788414114301</v>
      </c>
      <c r="AC14" s="17">
        <v>0.25344172604953702</v>
      </c>
      <c r="AD14" s="17">
        <v>0.14238523132924499</v>
      </c>
      <c r="AE14" s="17"/>
      <c r="AF14" s="17">
        <v>0.22200046774702301</v>
      </c>
      <c r="AG14" s="17">
        <v>0.21336641063563699</v>
      </c>
      <c r="AH14" s="17">
        <v>0.175683868419066</v>
      </c>
      <c r="AI14" s="17"/>
      <c r="AJ14" s="17">
        <v>0.22852457480479699</v>
      </c>
      <c r="AK14" s="17">
        <v>0.202108364765195</v>
      </c>
      <c r="AL14" s="17">
        <v>0.18648085698892</v>
      </c>
      <c r="AM14" s="17">
        <v>0.21819674985739301</v>
      </c>
      <c r="AN14" s="17">
        <v>0.17757493533007301</v>
      </c>
      <c r="AO14" s="17"/>
      <c r="AP14" s="17">
        <v>0.23985571077194401</v>
      </c>
      <c r="AQ14" s="17">
        <v>0.21120888899442899</v>
      </c>
      <c r="AR14" s="17">
        <v>0.19160414628144701</v>
      </c>
      <c r="AS14" s="17"/>
      <c r="AT14" s="17">
        <v>0.2062990401059</v>
      </c>
      <c r="AU14" s="17">
        <v>0.22253265186947599</v>
      </c>
      <c r="AV14" s="17">
        <v>0.19992465705374901</v>
      </c>
      <c r="AW14" s="17">
        <v>0.22207527230398699</v>
      </c>
      <c r="AX14" s="17">
        <v>0.336008145930275</v>
      </c>
      <c r="AY14" s="17"/>
      <c r="AZ14" s="17">
        <v>0.23086284025943701</v>
      </c>
      <c r="BA14" s="17">
        <v>0.19957516878902601</v>
      </c>
      <c r="BB14" s="17">
        <v>0.20634931359525899</v>
      </c>
      <c r="BC14" s="17">
        <v>0.20606031826245799</v>
      </c>
      <c r="BD14" s="17">
        <v>0.201506960331859</v>
      </c>
      <c r="BE14" s="17">
        <v>0.197076889263441</v>
      </c>
      <c r="BF14" s="17">
        <v>0.21935232253331999</v>
      </c>
      <c r="BG14" s="17">
        <v>0.24089020720316001</v>
      </c>
      <c r="BH14" s="17">
        <v>0.21374793044095999</v>
      </c>
      <c r="BI14" s="17">
        <v>0.21234831404228</v>
      </c>
      <c r="BJ14" s="17">
        <v>0.175679746747534</v>
      </c>
      <c r="BK14" s="17">
        <v>0.221740950807151</v>
      </c>
      <c r="BL14" s="17">
        <v>0.23779628296645</v>
      </c>
      <c r="BM14" s="17">
        <v>0.15066937959409299</v>
      </c>
      <c r="BN14" s="17">
        <v>0.21333072352016899</v>
      </c>
      <c r="BO14" s="17">
        <v>0.33050620471345699</v>
      </c>
      <c r="BP14" s="17"/>
      <c r="BQ14" s="17">
        <v>0.24353544718915399</v>
      </c>
      <c r="BR14" s="17">
        <v>0.19862840261709799</v>
      </c>
    </row>
    <row r="15" spans="2:70" x14ac:dyDescent="0.35">
      <c r="B15" s="18" t="s">
        <v>190</v>
      </c>
      <c r="C15" s="19">
        <v>5.3607646410890997E-2</v>
      </c>
      <c r="D15" s="19">
        <v>5.5275213451525501E-2</v>
      </c>
      <c r="E15" s="19">
        <v>5.2324712441690603E-2</v>
      </c>
      <c r="F15" s="19"/>
      <c r="G15" s="19">
        <v>3.7283233741363699E-2</v>
      </c>
      <c r="H15" s="19">
        <v>4.5932837180479601E-2</v>
      </c>
      <c r="I15" s="19">
        <v>2.8459953607176899E-2</v>
      </c>
      <c r="J15" s="19">
        <v>4.7957356422190699E-2</v>
      </c>
      <c r="K15" s="19">
        <v>6.4959800607969798E-2</v>
      </c>
      <c r="L15" s="19">
        <v>8.8275886199469605E-2</v>
      </c>
      <c r="M15" s="19"/>
      <c r="N15" s="19">
        <v>5.4630511504357403E-2</v>
      </c>
      <c r="O15" s="19">
        <v>5.3206505639679103E-2</v>
      </c>
      <c r="P15" s="19">
        <v>4.3872978496673098E-2</v>
      </c>
      <c r="Q15" s="19">
        <v>6.1202735155281698E-2</v>
      </c>
      <c r="R15" s="19"/>
      <c r="S15" s="19">
        <v>5.2859774316221998E-2</v>
      </c>
      <c r="T15" s="19">
        <v>5.527398602328E-2</v>
      </c>
      <c r="U15" s="19">
        <v>4.1579050227581703E-2</v>
      </c>
      <c r="V15" s="19">
        <v>6.3701512916667702E-2</v>
      </c>
      <c r="W15" s="19">
        <v>7.5392702385327803E-2</v>
      </c>
      <c r="X15" s="19">
        <v>5.1687604089993303E-2</v>
      </c>
      <c r="Y15" s="19">
        <v>5.3030965437660199E-2</v>
      </c>
      <c r="Z15" s="19">
        <v>4.83751194424311E-2</v>
      </c>
      <c r="AA15" s="19">
        <v>4.5283939580827097E-2</v>
      </c>
      <c r="AB15" s="19">
        <v>4.41552136518399E-2</v>
      </c>
      <c r="AC15" s="19">
        <v>6.5421783732679706E-2</v>
      </c>
      <c r="AD15" s="19">
        <v>5.4190528407748802E-2</v>
      </c>
      <c r="AE15" s="19"/>
      <c r="AF15" s="19">
        <v>6.2272682122374801E-2</v>
      </c>
      <c r="AG15" s="19">
        <v>4.9449325030876803E-2</v>
      </c>
      <c r="AH15" s="19">
        <v>4.5184335766401101E-2</v>
      </c>
      <c r="AI15" s="19"/>
      <c r="AJ15" s="19">
        <v>5.83319171740138E-2</v>
      </c>
      <c r="AK15" s="19">
        <v>5.4643762397180898E-2</v>
      </c>
      <c r="AL15" s="19">
        <v>5.9275887257024401E-2</v>
      </c>
      <c r="AM15" s="19">
        <v>8.4869726379563498E-2</v>
      </c>
      <c r="AN15" s="19">
        <v>4.7401632799372699E-2</v>
      </c>
      <c r="AO15" s="19"/>
      <c r="AP15" s="19">
        <v>6.8606829442116907E-2</v>
      </c>
      <c r="AQ15" s="19">
        <v>5.1986967418935499E-2</v>
      </c>
      <c r="AR15" s="19">
        <v>3.9398063132574303E-2</v>
      </c>
      <c r="AS15" s="19"/>
      <c r="AT15" s="19">
        <v>5.82116268419344E-2</v>
      </c>
      <c r="AU15" s="19">
        <v>4.3440897523769402E-2</v>
      </c>
      <c r="AV15" s="19">
        <v>5.7504433999780898E-2</v>
      </c>
      <c r="AW15" s="19">
        <v>4.7303937169739602E-2</v>
      </c>
      <c r="AX15" s="19">
        <v>6.4983409887409693E-2</v>
      </c>
      <c r="AY15" s="19"/>
      <c r="AZ15" s="19">
        <v>5.3433814949167602E-2</v>
      </c>
      <c r="BA15" s="19">
        <v>6.9149909348763597E-2</v>
      </c>
      <c r="BB15" s="19">
        <v>5.9762404343181703E-2</v>
      </c>
      <c r="BC15" s="19">
        <v>7.7126986812967799E-2</v>
      </c>
      <c r="BD15" s="19">
        <v>6.6777451016233794E-2</v>
      </c>
      <c r="BE15" s="19">
        <v>4.31121804790605E-2</v>
      </c>
      <c r="BF15" s="19">
        <v>4.7547612861875303E-2</v>
      </c>
      <c r="BG15" s="19">
        <v>5.2614693400445597E-2</v>
      </c>
      <c r="BH15" s="19">
        <v>5.7882769569615702E-2</v>
      </c>
      <c r="BI15" s="19">
        <v>4.8696522847566703E-2</v>
      </c>
      <c r="BJ15" s="19">
        <v>4.8637611748047802E-2</v>
      </c>
      <c r="BK15" s="19">
        <v>4.0103383393852998E-2</v>
      </c>
      <c r="BL15" s="19">
        <v>2.89443671071174E-2</v>
      </c>
      <c r="BM15" s="19">
        <v>5.36406864296873E-2</v>
      </c>
      <c r="BN15" s="19">
        <v>7.3301955740187899E-2</v>
      </c>
      <c r="BO15" s="19">
        <v>2.92940299044743E-2</v>
      </c>
      <c r="BP15" s="19"/>
      <c r="BQ15" s="19">
        <v>5.2887034357335598E-2</v>
      </c>
      <c r="BR15" s="19">
        <v>5.5574038929960497E-2</v>
      </c>
    </row>
    <row r="16" spans="2:70" x14ac:dyDescent="0.35">
      <c r="B16" s="16"/>
    </row>
    <row r="17" spans="2:2" x14ac:dyDescent="0.35">
      <c r="B17" t="s">
        <v>98</v>
      </c>
    </row>
    <row r="18" spans="2:2" x14ac:dyDescent="0.35">
      <c r="B18" t="s">
        <v>99</v>
      </c>
    </row>
    <row r="20" spans="2:2" x14ac:dyDescent="0.35">
      <c r="B20" s="8" t="str">
        <f>HYPERLINK("#'Contents'!A1", "Return to Contents")</f>
        <v>Return to Contents</v>
      </c>
    </row>
  </sheetData>
  <mergeCells count="11">
    <mergeCell ref="BQ5:BR5"/>
    <mergeCell ref="D5:E5"/>
    <mergeCell ref="G5:L5"/>
    <mergeCell ref="N5:Q5"/>
    <mergeCell ref="S5:AD5"/>
    <mergeCell ref="AF5:AH5"/>
    <mergeCell ref="D2:BJ2"/>
    <mergeCell ref="AJ5:AN5"/>
    <mergeCell ref="AP5:AR5"/>
    <mergeCell ref="AT5:AX5"/>
    <mergeCell ref="AZ5:BO5"/>
  </mergeCells>
  <pageMargins left="0.7" right="0.7" top="0.75" bottom="0.75" header="0.3" footer="0.3"/>
  <pageSetup paperSize="9" orientation="portrait" horizontalDpi="300" verticalDpi="300"/>
  <drawing r:id="rId1"/>
</worksheet>
</file>

<file path=xl/worksheets/sheet1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D00-000000000000}">
  <dimension ref="B2:BR20"/>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67" width="10.7265625" customWidth="1"/>
    <col min="68" max="68" width="2.1796875" customWidth="1"/>
    <col min="69" max="70" width="10.7265625" customWidth="1"/>
    <col min="71" max="71" width="2.1796875" customWidth="1"/>
  </cols>
  <sheetData>
    <row r="2" spans="2:70" ht="40" customHeight="1" x14ac:dyDescent="0.35">
      <c r="D2" s="29" t="s">
        <v>478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row>
    <row r="5" spans="2:70" ht="30" customHeight="1" x14ac:dyDescent="0.35">
      <c r="B5" s="15"/>
      <c r="C5" s="15"/>
      <c r="D5" s="30" t="s">
        <v>74</v>
      </c>
      <c r="E5" s="30"/>
      <c r="F5" s="15"/>
      <c r="G5" s="30" t="s">
        <v>75</v>
      </c>
      <c r="H5" s="30"/>
      <c r="I5" s="30"/>
      <c r="J5" s="30"/>
      <c r="K5" s="30"/>
      <c r="L5" s="30"/>
      <c r="M5" s="15"/>
      <c r="N5" s="30" t="s">
        <v>76</v>
      </c>
      <c r="O5" s="30"/>
      <c r="P5" s="30"/>
      <c r="Q5" s="30"/>
      <c r="R5" s="15"/>
      <c r="S5" s="30" t="s">
        <v>77</v>
      </c>
      <c r="T5" s="30"/>
      <c r="U5" s="30"/>
      <c r="V5" s="30"/>
      <c r="W5" s="30"/>
      <c r="X5" s="30"/>
      <c r="Y5" s="30"/>
      <c r="Z5" s="30"/>
      <c r="AA5" s="30"/>
      <c r="AB5" s="30"/>
      <c r="AC5" s="30"/>
      <c r="AD5" s="30"/>
      <c r="AE5" s="15"/>
      <c r="AF5" s="30" t="s">
        <v>78</v>
      </c>
      <c r="AG5" s="30"/>
      <c r="AH5" s="30"/>
      <c r="AI5" s="15"/>
      <c r="AJ5" s="30" t="s">
        <v>79</v>
      </c>
      <c r="AK5" s="30"/>
      <c r="AL5" s="30"/>
      <c r="AM5" s="30"/>
      <c r="AN5" s="30"/>
      <c r="AO5" s="15"/>
      <c r="AP5" s="30" t="s">
        <v>80</v>
      </c>
      <c r="AQ5" s="30"/>
      <c r="AR5" s="30"/>
      <c r="AS5" s="15"/>
      <c r="AT5" s="30" t="s">
        <v>81</v>
      </c>
      <c r="AU5" s="30"/>
      <c r="AV5" s="30"/>
      <c r="AW5" s="30"/>
      <c r="AX5" s="30"/>
      <c r="AY5" s="15"/>
      <c r="AZ5" s="30" t="s">
        <v>82</v>
      </c>
      <c r="BA5" s="30"/>
      <c r="BB5" s="30"/>
      <c r="BC5" s="30"/>
      <c r="BD5" s="30"/>
      <c r="BE5" s="30"/>
      <c r="BF5" s="30"/>
      <c r="BG5" s="30"/>
      <c r="BH5" s="30"/>
      <c r="BI5" s="30"/>
      <c r="BJ5" s="30"/>
      <c r="BK5" s="30"/>
      <c r="BL5" s="30"/>
      <c r="BM5" s="30"/>
      <c r="BN5" s="30"/>
      <c r="BO5" s="30"/>
      <c r="BP5" s="15"/>
      <c r="BQ5" s="30" t="s">
        <v>83</v>
      </c>
      <c r="BR5" s="30"/>
    </row>
    <row r="6" spans="2:7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46</v>
      </c>
      <c r="AQ6" s="12" t="s">
        <v>47</v>
      </c>
      <c r="AR6" s="12" t="s">
        <v>50</v>
      </c>
      <c r="AT6" s="12" t="s">
        <v>51</v>
      </c>
      <c r="AU6" s="12" t="s">
        <v>52</v>
      </c>
      <c r="AV6" s="12" t="s">
        <v>53</v>
      </c>
      <c r="AW6" s="12" t="s">
        <v>54</v>
      </c>
      <c r="AX6" s="12" t="s">
        <v>55</v>
      </c>
      <c r="AZ6" s="12" t="s">
        <v>56</v>
      </c>
      <c r="BA6" s="12" t="s">
        <v>57</v>
      </c>
      <c r="BB6" s="12" t="s">
        <v>58</v>
      </c>
      <c r="BC6" s="12" t="s">
        <v>59</v>
      </c>
      <c r="BD6" s="12" t="s">
        <v>60</v>
      </c>
      <c r="BE6" s="12" t="s">
        <v>61</v>
      </c>
      <c r="BF6" s="12" t="s">
        <v>62</v>
      </c>
      <c r="BG6" s="12" t="s">
        <v>63</v>
      </c>
      <c r="BH6" s="12" t="s">
        <v>64</v>
      </c>
      <c r="BI6" s="12" t="s">
        <v>65</v>
      </c>
      <c r="BJ6" s="12" t="s">
        <v>66</v>
      </c>
      <c r="BK6" s="12" t="s">
        <v>67</v>
      </c>
      <c r="BL6" s="12" t="s">
        <v>68</v>
      </c>
      <c r="BM6" s="12" t="s">
        <v>69</v>
      </c>
      <c r="BN6" s="12" t="s">
        <v>70</v>
      </c>
      <c r="BO6" s="12" t="s">
        <v>71</v>
      </c>
      <c r="BQ6" s="12" t="s">
        <v>72</v>
      </c>
      <c r="BR6" s="12" t="s">
        <v>73</v>
      </c>
    </row>
    <row r="7" spans="2:70" ht="30" customHeight="1" x14ac:dyDescent="0.35">
      <c r="B7" s="10" t="s">
        <v>19</v>
      </c>
      <c r="C7" s="10">
        <v>4012</v>
      </c>
      <c r="D7" s="10">
        <v>1971</v>
      </c>
      <c r="E7" s="10">
        <v>2028</v>
      </c>
      <c r="F7" s="10"/>
      <c r="G7" s="10">
        <v>497</v>
      </c>
      <c r="H7" s="10">
        <v>704</v>
      </c>
      <c r="I7" s="10">
        <v>694</v>
      </c>
      <c r="J7" s="10">
        <v>693</v>
      </c>
      <c r="K7" s="10">
        <v>571</v>
      </c>
      <c r="L7" s="10">
        <v>853</v>
      </c>
      <c r="M7" s="10"/>
      <c r="N7" s="10">
        <v>1178</v>
      </c>
      <c r="O7" s="10">
        <v>1131</v>
      </c>
      <c r="P7" s="10">
        <v>781</v>
      </c>
      <c r="Q7" s="10">
        <v>909</v>
      </c>
      <c r="R7" s="10"/>
      <c r="S7" s="10">
        <v>563</v>
      </c>
      <c r="T7" s="10">
        <v>553</v>
      </c>
      <c r="U7" s="10">
        <v>314</v>
      </c>
      <c r="V7" s="10">
        <v>343</v>
      </c>
      <c r="W7" s="10">
        <v>293</v>
      </c>
      <c r="X7" s="10">
        <v>376</v>
      </c>
      <c r="Y7" s="10">
        <v>336</v>
      </c>
      <c r="Z7" s="10">
        <v>171</v>
      </c>
      <c r="AA7" s="10">
        <v>447</v>
      </c>
      <c r="AB7" s="10">
        <v>337</v>
      </c>
      <c r="AC7" s="10">
        <v>188</v>
      </c>
      <c r="AD7" s="10">
        <v>91</v>
      </c>
      <c r="AE7" s="10"/>
      <c r="AF7" s="10">
        <v>1421</v>
      </c>
      <c r="AG7" s="10">
        <v>1665</v>
      </c>
      <c r="AH7" s="10">
        <v>577</v>
      </c>
      <c r="AI7" s="10"/>
      <c r="AJ7" s="10">
        <v>1433</v>
      </c>
      <c r="AK7" s="10">
        <v>1082</v>
      </c>
      <c r="AL7" s="10">
        <v>299</v>
      </c>
      <c r="AM7" s="10">
        <v>42</v>
      </c>
      <c r="AN7" s="10">
        <v>541</v>
      </c>
      <c r="AO7" s="10"/>
      <c r="AP7" s="10">
        <v>878</v>
      </c>
      <c r="AQ7" s="10">
        <v>1369</v>
      </c>
      <c r="AR7" s="10">
        <v>264</v>
      </c>
      <c r="AS7" s="10"/>
      <c r="AT7" s="10">
        <v>929</v>
      </c>
      <c r="AU7" s="10">
        <v>932</v>
      </c>
      <c r="AV7" s="10">
        <v>1096</v>
      </c>
      <c r="AW7" s="10">
        <v>455</v>
      </c>
      <c r="AX7" s="10">
        <v>62</v>
      </c>
      <c r="AY7" s="10"/>
      <c r="AZ7" s="10">
        <v>33</v>
      </c>
      <c r="BA7" s="10">
        <v>185</v>
      </c>
      <c r="BB7" s="10">
        <v>256</v>
      </c>
      <c r="BC7" s="10">
        <v>269</v>
      </c>
      <c r="BD7" s="10">
        <v>403</v>
      </c>
      <c r="BE7" s="10">
        <v>436</v>
      </c>
      <c r="BF7" s="10">
        <v>391</v>
      </c>
      <c r="BG7" s="10">
        <v>312</v>
      </c>
      <c r="BH7" s="10">
        <v>253</v>
      </c>
      <c r="BI7" s="10">
        <v>211</v>
      </c>
      <c r="BJ7" s="10">
        <v>336</v>
      </c>
      <c r="BK7" s="10">
        <v>187</v>
      </c>
      <c r="BL7" s="10">
        <v>180</v>
      </c>
      <c r="BM7" s="10">
        <v>103</v>
      </c>
      <c r="BN7" s="10">
        <v>95</v>
      </c>
      <c r="BO7" s="10">
        <v>161</v>
      </c>
      <c r="BP7" s="10"/>
      <c r="BQ7" s="10">
        <v>1235</v>
      </c>
      <c r="BR7" s="10">
        <v>2665</v>
      </c>
    </row>
    <row r="8" spans="2:70" ht="30" customHeight="1" x14ac:dyDescent="0.35">
      <c r="B8" s="11" t="s">
        <v>20</v>
      </c>
      <c r="C8" s="11">
        <v>4012</v>
      </c>
      <c r="D8" s="11">
        <v>1975</v>
      </c>
      <c r="E8" s="11">
        <v>2024</v>
      </c>
      <c r="F8" s="11"/>
      <c r="G8" s="11">
        <v>558</v>
      </c>
      <c r="H8" s="11">
        <v>682</v>
      </c>
      <c r="I8" s="11">
        <v>685</v>
      </c>
      <c r="J8" s="11">
        <v>686</v>
      </c>
      <c r="K8" s="11">
        <v>562</v>
      </c>
      <c r="L8" s="11">
        <v>839</v>
      </c>
      <c r="M8" s="11"/>
      <c r="N8" s="11">
        <v>1080</v>
      </c>
      <c r="O8" s="11">
        <v>1039</v>
      </c>
      <c r="P8" s="11">
        <v>880</v>
      </c>
      <c r="Q8" s="11">
        <v>1000</v>
      </c>
      <c r="R8" s="11"/>
      <c r="S8" s="11">
        <v>562</v>
      </c>
      <c r="T8" s="11">
        <v>522</v>
      </c>
      <c r="U8" s="11">
        <v>321</v>
      </c>
      <c r="V8" s="11">
        <v>361</v>
      </c>
      <c r="W8" s="11">
        <v>281</v>
      </c>
      <c r="X8" s="11">
        <v>361</v>
      </c>
      <c r="Y8" s="11">
        <v>321</v>
      </c>
      <c r="Z8" s="11">
        <v>160</v>
      </c>
      <c r="AA8" s="11">
        <v>441</v>
      </c>
      <c r="AB8" s="11">
        <v>361</v>
      </c>
      <c r="AC8" s="11">
        <v>201</v>
      </c>
      <c r="AD8" s="11">
        <v>120</v>
      </c>
      <c r="AE8" s="11"/>
      <c r="AF8" s="11">
        <v>1410</v>
      </c>
      <c r="AG8" s="11">
        <v>1629</v>
      </c>
      <c r="AH8" s="11">
        <v>599</v>
      </c>
      <c r="AI8" s="11"/>
      <c r="AJ8" s="11">
        <v>1397</v>
      </c>
      <c r="AK8" s="11">
        <v>1071</v>
      </c>
      <c r="AL8" s="11">
        <v>288</v>
      </c>
      <c r="AM8" s="11">
        <v>45</v>
      </c>
      <c r="AN8" s="11">
        <v>558</v>
      </c>
      <c r="AO8" s="11"/>
      <c r="AP8" s="11">
        <v>856</v>
      </c>
      <c r="AQ8" s="11">
        <v>1358</v>
      </c>
      <c r="AR8" s="11">
        <v>259</v>
      </c>
      <c r="AS8" s="11"/>
      <c r="AT8" s="11">
        <v>961</v>
      </c>
      <c r="AU8" s="11">
        <v>958</v>
      </c>
      <c r="AV8" s="11">
        <v>1056</v>
      </c>
      <c r="AW8" s="11">
        <v>434</v>
      </c>
      <c r="AX8" s="11">
        <v>55</v>
      </c>
      <c r="AY8" s="11"/>
      <c r="AZ8" s="11">
        <v>33</v>
      </c>
      <c r="BA8" s="11">
        <v>186</v>
      </c>
      <c r="BB8" s="11">
        <v>267</v>
      </c>
      <c r="BC8" s="11">
        <v>280</v>
      </c>
      <c r="BD8" s="11">
        <v>416</v>
      </c>
      <c r="BE8" s="11">
        <v>443</v>
      </c>
      <c r="BF8" s="11">
        <v>394</v>
      </c>
      <c r="BG8" s="11">
        <v>314</v>
      </c>
      <c r="BH8" s="11">
        <v>257</v>
      </c>
      <c r="BI8" s="11">
        <v>206</v>
      </c>
      <c r="BJ8" s="11">
        <v>329</v>
      </c>
      <c r="BK8" s="11">
        <v>179</v>
      </c>
      <c r="BL8" s="11">
        <v>174</v>
      </c>
      <c r="BM8" s="11">
        <v>97</v>
      </c>
      <c r="BN8" s="11">
        <v>87</v>
      </c>
      <c r="BO8" s="11">
        <v>148</v>
      </c>
      <c r="BP8" s="11"/>
      <c r="BQ8" s="11">
        <v>1209</v>
      </c>
      <c r="BR8" s="11">
        <v>2688</v>
      </c>
    </row>
    <row r="9" spans="2:70" x14ac:dyDescent="0.35">
      <c r="B9" s="18" t="s">
        <v>468</v>
      </c>
      <c r="C9" s="17">
        <v>0.121569917291383</v>
      </c>
      <c r="D9" s="17">
        <v>0.13655046617833</v>
      </c>
      <c r="E9" s="17">
        <v>0.10629142117786899</v>
      </c>
      <c r="F9" s="17"/>
      <c r="G9" s="17">
        <v>0.114728669857834</v>
      </c>
      <c r="H9" s="17">
        <v>0.10012803171234599</v>
      </c>
      <c r="I9" s="17">
        <v>0.12030664857541799</v>
      </c>
      <c r="J9" s="17">
        <v>0.14233160039283499</v>
      </c>
      <c r="K9" s="17">
        <v>0.143485054662355</v>
      </c>
      <c r="L9" s="17">
        <v>0.112936582629955</v>
      </c>
      <c r="M9" s="17"/>
      <c r="N9" s="17">
        <v>0.105202622417728</v>
      </c>
      <c r="O9" s="17">
        <v>0.128937268633948</v>
      </c>
      <c r="P9" s="17">
        <v>0.124554426836971</v>
      </c>
      <c r="Q9" s="17">
        <v>0.128532643581204</v>
      </c>
      <c r="R9" s="17"/>
      <c r="S9" s="17">
        <v>0.113398238453379</v>
      </c>
      <c r="T9" s="17">
        <v>0.11651697645468</v>
      </c>
      <c r="U9" s="17">
        <v>0.106602468898157</v>
      </c>
      <c r="V9" s="17">
        <v>0.156766903245358</v>
      </c>
      <c r="W9" s="17">
        <v>0.124763245340096</v>
      </c>
      <c r="X9" s="17">
        <v>0.12392452141704</v>
      </c>
      <c r="Y9" s="17">
        <v>0.14029198857747199</v>
      </c>
      <c r="Z9" s="17">
        <v>6.8815256845327605E-2</v>
      </c>
      <c r="AA9" s="17">
        <v>0.111908678089034</v>
      </c>
      <c r="AB9" s="17">
        <v>0.13196391079452399</v>
      </c>
      <c r="AC9" s="17">
        <v>0.13299683127324699</v>
      </c>
      <c r="AD9" s="17">
        <v>0.10676145334032699</v>
      </c>
      <c r="AE9" s="17"/>
      <c r="AF9" s="17">
        <v>0.137800402874037</v>
      </c>
      <c r="AG9" s="17">
        <v>0.1025792628573</v>
      </c>
      <c r="AH9" s="17">
        <v>0.11916919682546701</v>
      </c>
      <c r="AI9" s="17"/>
      <c r="AJ9" s="17">
        <v>0.119859220859361</v>
      </c>
      <c r="AK9" s="17">
        <v>0.12206267450310999</v>
      </c>
      <c r="AL9" s="17">
        <v>0.10254125666288801</v>
      </c>
      <c r="AM9" s="17">
        <v>0.143501832205884</v>
      </c>
      <c r="AN9" s="17">
        <v>0.117584267748077</v>
      </c>
      <c r="AO9" s="17"/>
      <c r="AP9" s="17">
        <v>0.11096102289179301</v>
      </c>
      <c r="AQ9" s="17">
        <v>0.119273576846552</v>
      </c>
      <c r="AR9" s="17">
        <v>0.116421057062045</v>
      </c>
      <c r="AS9" s="17"/>
      <c r="AT9" s="17">
        <v>0.119815485039141</v>
      </c>
      <c r="AU9" s="17">
        <v>0.115217352424574</v>
      </c>
      <c r="AV9" s="17">
        <v>0.12656658061286699</v>
      </c>
      <c r="AW9" s="17">
        <v>0.112646626723821</v>
      </c>
      <c r="AX9" s="17">
        <v>0.15543898756632901</v>
      </c>
      <c r="AY9" s="17"/>
      <c r="AZ9" s="17">
        <v>0.11743837699951799</v>
      </c>
      <c r="BA9" s="17">
        <v>0.19746187463120801</v>
      </c>
      <c r="BB9" s="17">
        <v>9.3259752218804198E-2</v>
      </c>
      <c r="BC9" s="17">
        <v>0.13696774335592399</v>
      </c>
      <c r="BD9" s="17">
        <v>9.9919867673633006E-2</v>
      </c>
      <c r="BE9" s="17">
        <v>0.145125001156827</v>
      </c>
      <c r="BF9" s="17">
        <v>0.104455577747744</v>
      </c>
      <c r="BG9" s="17">
        <v>0.14146958615883001</v>
      </c>
      <c r="BH9" s="17">
        <v>9.8262757864718497E-2</v>
      </c>
      <c r="BI9" s="17">
        <v>0.10810927655717401</v>
      </c>
      <c r="BJ9" s="17">
        <v>0.12154179133092299</v>
      </c>
      <c r="BK9" s="17">
        <v>0.135439179504938</v>
      </c>
      <c r="BL9" s="17">
        <v>0.123917580546885</v>
      </c>
      <c r="BM9" s="17">
        <v>9.4363660276893094E-2</v>
      </c>
      <c r="BN9" s="17">
        <v>0.113120079490277</v>
      </c>
      <c r="BO9" s="17">
        <v>0.141168151115631</v>
      </c>
      <c r="BP9" s="17"/>
      <c r="BQ9" s="17">
        <v>6.9535549685370499E-2</v>
      </c>
      <c r="BR9" s="17">
        <v>0.148540302828298</v>
      </c>
    </row>
    <row r="10" spans="2:70" x14ac:dyDescent="0.35">
      <c r="B10" s="18" t="s">
        <v>469</v>
      </c>
      <c r="C10" s="17">
        <v>0.20729322481490001</v>
      </c>
      <c r="D10" s="17">
        <v>0.20101536586618901</v>
      </c>
      <c r="E10" s="17">
        <v>0.21384353568838199</v>
      </c>
      <c r="F10" s="17"/>
      <c r="G10" s="17">
        <v>0.17357006699559599</v>
      </c>
      <c r="H10" s="17">
        <v>0.20121553090795599</v>
      </c>
      <c r="I10" s="17">
        <v>0.232051648153416</v>
      </c>
      <c r="J10" s="17">
        <v>0.24474355822056801</v>
      </c>
      <c r="K10" s="17">
        <v>0.22265328192063799</v>
      </c>
      <c r="L10" s="17">
        <v>0.17354577044762701</v>
      </c>
      <c r="M10" s="17"/>
      <c r="N10" s="17">
        <v>0.22609430506151601</v>
      </c>
      <c r="O10" s="17">
        <v>0.22417129341386999</v>
      </c>
      <c r="P10" s="17">
        <v>0.179898745046804</v>
      </c>
      <c r="Q10" s="17">
        <v>0.193338669520248</v>
      </c>
      <c r="R10" s="17"/>
      <c r="S10" s="17">
        <v>0.18879542738626401</v>
      </c>
      <c r="T10" s="17">
        <v>0.21377190444730801</v>
      </c>
      <c r="U10" s="17">
        <v>0.23676827633327599</v>
      </c>
      <c r="V10" s="17">
        <v>0.227277860978676</v>
      </c>
      <c r="W10" s="17">
        <v>0.17625301215619499</v>
      </c>
      <c r="X10" s="17">
        <v>0.21731510344777299</v>
      </c>
      <c r="Y10" s="17">
        <v>0.20757329817689599</v>
      </c>
      <c r="Z10" s="17">
        <v>0.20935501168602699</v>
      </c>
      <c r="AA10" s="17">
        <v>0.17990643023660199</v>
      </c>
      <c r="AB10" s="17">
        <v>0.20395920281009799</v>
      </c>
      <c r="AC10" s="17">
        <v>0.21196734932403599</v>
      </c>
      <c r="AD10" s="17">
        <v>0.26865830707431698</v>
      </c>
      <c r="AE10" s="17"/>
      <c r="AF10" s="17">
        <v>0.194667731952444</v>
      </c>
      <c r="AG10" s="17">
        <v>0.23767023695814599</v>
      </c>
      <c r="AH10" s="17">
        <v>0.17702031907537899</v>
      </c>
      <c r="AI10" s="17"/>
      <c r="AJ10" s="17">
        <v>0.19636897887042801</v>
      </c>
      <c r="AK10" s="17">
        <v>0.223937735793724</v>
      </c>
      <c r="AL10" s="17">
        <v>0.24527152920978099</v>
      </c>
      <c r="AM10" s="17">
        <v>0.18692665984194701</v>
      </c>
      <c r="AN10" s="17">
        <v>0.18388548459410101</v>
      </c>
      <c r="AO10" s="17"/>
      <c r="AP10" s="17">
        <v>0.18359421827102099</v>
      </c>
      <c r="AQ10" s="17">
        <v>0.234398857502394</v>
      </c>
      <c r="AR10" s="17">
        <v>0.235615473319192</v>
      </c>
      <c r="AS10" s="17"/>
      <c r="AT10" s="17">
        <v>0.18816068562555599</v>
      </c>
      <c r="AU10" s="17">
        <v>0.22008008341594101</v>
      </c>
      <c r="AV10" s="17">
        <v>0.22394918589629501</v>
      </c>
      <c r="AW10" s="17">
        <v>0.212607418854181</v>
      </c>
      <c r="AX10" s="17">
        <v>0.187935616809151</v>
      </c>
      <c r="AY10" s="17"/>
      <c r="AZ10" s="17">
        <v>0.16916125994932399</v>
      </c>
      <c r="BA10" s="17">
        <v>0.19205854936514699</v>
      </c>
      <c r="BB10" s="17">
        <v>0.18138807660486</v>
      </c>
      <c r="BC10" s="17">
        <v>0.21424053398809401</v>
      </c>
      <c r="BD10" s="17">
        <v>0.175085706003237</v>
      </c>
      <c r="BE10" s="17">
        <v>0.18449219454736501</v>
      </c>
      <c r="BF10" s="17">
        <v>0.218374624936508</v>
      </c>
      <c r="BG10" s="17">
        <v>0.240446955478052</v>
      </c>
      <c r="BH10" s="17">
        <v>0.21652568110393</v>
      </c>
      <c r="BI10" s="17">
        <v>0.18618516364870699</v>
      </c>
      <c r="BJ10" s="17">
        <v>0.20920179497409899</v>
      </c>
      <c r="BK10" s="17">
        <v>0.21981490595099001</v>
      </c>
      <c r="BL10" s="17">
        <v>0.24679746700928601</v>
      </c>
      <c r="BM10" s="17">
        <v>0.254895206087774</v>
      </c>
      <c r="BN10" s="17">
        <v>0.29885421369403398</v>
      </c>
      <c r="BO10" s="17">
        <v>0.21677442715567599</v>
      </c>
      <c r="BP10" s="17"/>
      <c r="BQ10" s="17">
        <v>0.17089896380460501</v>
      </c>
      <c r="BR10" s="17">
        <v>0.22476131648101599</v>
      </c>
    </row>
    <row r="11" spans="2:70" x14ac:dyDescent="0.35">
      <c r="B11" s="18" t="s">
        <v>470</v>
      </c>
      <c r="C11" s="17">
        <v>0.229967492709751</v>
      </c>
      <c r="D11" s="17">
        <v>0.226257942431866</v>
      </c>
      <c r="E11" s="17">
        <v>0.233199652284244</v>
      </c>
      <c r="F11" s="17"/>
      <c r="G11" s="17">
        <v>0.27889150420860298</v>
      </c>
      <c r="H11" s="17">
        <v>0.231476354233591</v>
      </c>
      <c r="I11" s="17">
        <v>0.24201241541941301</v>
      </c>
      <c r="J11" s="17">
        <v>0.24891832977022199</v>
      </c>
      <c r="K11" s="17">
        <v>0.21796565620614899</v>
      </c>
      <c r="L11" s="17">
        <v>0.178877792522042</v>
      </c>
      <c r="M11" s="17"/>
      <c r="N11" s="17">
        <v>0.243896749288431</v>
      </c>
      <c r="O11" s="17">
        <v>0.232213644358506</v>
      </c>
      <c r="P11" s="17">
        <v>0.211071067825955</v>
      </c>
      <c r="Q11" s="17">
        <v>0.232208575344687</v>
      </c>
      <c r="R11" s="17"/>
      <c r="S11" s="17">
        <v>0.24336189208326001</v>
      </c>
      <c r="T11" s="17">
        <v>0.24755769988534401</v>
      </c>
      <c r="U11" s="17">
        <v>0.24212733653923599</v>
      </c>
      <c r="V11" s="17">
        <v>0.20754483587123199</v>
      </c>
      <c r="W11" s="17">
        <v>0.235883651483418</v>
      </c>
      <c r="X11" s="17">
        <v>0.21379271602925401</v>
      </c>
      <c r="Y11" s="17">
        <v>0.19155813099660501</v>
      </c>
      <c r="Z11" s="17">
        <v>0.184530104328922</v>
      </c>
      <c r="AA11" s="17">
        <v>0.23921090151520699</v>
      </c>
      <c r="AB11" s="17">
        <v>0.25258703358717199</v>
      </c>
      <c r="AC11" s="17">
        <v>0.20689040099506301</v>
      </c>
      <c r="AD11" s="17">
        <v>0.26043093200709899</v>
      </c>
      <c r="AE11" s="17"/>
      <c r="AF11" s="17">
        <v>0.19535721950903601</v>
      </c>
      <c r="AG11" s="17">
        <v>0.238483379780219</v>
      </c>
      <c r="AH11" s="17">
        <v>0.240544434062573</v>
      </c>
      <c r="AI11" s="17"/>
      <c r="AJ11" s="17">
        <v>0.21729073026023399</v>
      </c>
      <c r="AK11" s="17">
        <v>0.22148513376860299</v>
      </c>
      <c r="AL11" s="17">
        <v>0.236045132251304</v>
      </c>
      <c r="AM11" s="17">
        <v>0.22549476915547301</v>
      </c>
      <c r="AN11" s="17">
        <v>0.25686937972754098</v>
      </c>
      <c r="AO11" s="17"/>
      <c r="AP11" s="17">
        <v>0.209956083984635</v>
      </c>
      <c r="AQ11" s="17">
        <v>0.218187405747961</v>
      </c>
      <c r="AR11" s="17">
        <v>0.22752482249904199</v>
      </c>
      <c r="AS11" s="17"/>
      <c r="AT11" s="17">
        <v>0.21541741752166699</v>
      </c>
      <c r="AU11" s="17">
        <v>0.23953901693403201</v>
      </c>
      <c r="AV11" s="17">
        <v>0.24146069328685499</v>
      </c>
      <c r="AW11" s="17">
        <v>0.25108898672343899</v>
      </c>
      <c r="AX11" s="17">
        <v>0.15207789950606199</v>
      </c>
      <c r="AY11" s="17"/>
      <c r="AZ11" s="17">
        <v>0.33305818668086901</v>
      </c>
      <c r="BA11" s="17">
        <v>0.25385372187192701</v>
      </c>
      <c r="BB11" s="17">
        <v>0.230720374865619</v>
      </c>
      <c r="BC11" s="17">
        <v>0.17343819388630499</v>
      </c>
      <c r="BD11" s="17">
        <v>0.22454408060741399</v>
      </c>
      <c r="BE11" s="17">
        <v>0.20832208620193099</v>
      </c>
      <c r="BF11" s="17">
        <v>0.223077822119709</v>
      </c>
      <c r="BG11" s="17">
        <v>0.199264538972376</v>
      </c>
      <c r="BH11" s="17">
        <v>0.24653568950198201</v>
      </c>
      <c r="BI11" s="17">
        <v>0.27733677433934001</v>
      </c>
      <c r="BJ11" s="17">
        <v>0.22105918611636599</v>
      </c>
      <c r="BK11" s="17">
        <v>0.251315952483531</v>
      </c>
      <c r="BL11" s="17">
        <v>0.25876417879345298</v>
      </c>
      <c r="BM11" s="17">
        <v>0.25189570222192398</v>
      </c>
      <c r="BN11" s="17">
        <v>0.26947608855348798</v>
      </c>
      <c r="BO11" s="17">
        <v>0.20171221812537399</v>
      </c>
      <c r="BP11" s="17"/>
      <c r="BQ11" s="17">
        <v>0.21917904136590199</v>
      </c>
      <c r="BR11" s="17">
        <v>0.23516656615230899</v>
      </c>
    </row>
    <row r="12" spans="2:70" x14ac:dyDescent="0.35">
      <c r="B12" s="18" t="s">
        <v>471</v>
      </c>
      <c r="C12" s="17">
        <v>0.176392353548294</v>
      </c>
      <c r="D12" s="17">
        <v>0.17334386405390501</v>
      </c>
      <c r="E12" s="17">
        <v>0.17998315774669699</v>
      </c>
      <c r="F12" s="17"/>
      <c r="G12" s="17">
        <v>0.163344614164005</v>
      </c>
      <c r="H12" s="17">
        <v>0.171034984011675</v>
      </c>
      <c r="I12" s="17">
        <v>0.13311222071390899</v>
      </c>
      <c r="J12" s="17">
        <v>0.15074474500080901</v>
      </c>
      <c r="K12" s="17">
        <v>0.17518368713242599</v>
      </c>
      <c r="L12" s="17">
        <v>0.24657491228492201</v>
      </c>
      <c r="M12" s="17"/>
      <c r="N12" s="17">
        <v>0.15393230658703899</v>
      </c>
      <c r="O12" s="17">
        <v>0.157170366553535</v>
      </c>
      <c r="P12" s="17">
        <v>0.19010889346846099</v>
      </c>
      <c r="Q12" s="17">
        <v>0.20760771890108201</v>
      </c>
      <c r="R12" s="17"/>
      <c r="S12" s="17">
        <v>0.163853200537281</v>
      </c>
      <c r="T12" s="17">
        <v>0.186331916997307</v>
      </c>
      <c r="U12" s="17">
        <v>0.175802699138073</v>
      </c>
      <c r="V12" s="17">
        <v>0.18657396899023701</v>
      </c>
      <c r="W12" s="17">
        <v>0.17771781202067699</v>
      </c>
      <c r="X12" s="17">
        <v>0.16948065396939699</v>
      </c>
      <c r="Y12" s="17">
        <v>0.19864365208288101</v>
      </c>
      <c r="Z12" s="17">
        <v>0.18374866601984499</v>
      </c>
      <c r="AA12" s="17">
        <v>0.18744929100233201</v>
      </c>
      <c r="AB12" s="17">
        <v>0.14717967132382601</v>
      </c>
      <c r="AC12" s="17">
        <v>0.168914095753147</v>
      </c>
      <c r="AD12" s="17">
        <v>0.17095653559401</v>
      </c>
      <c r="AE12" s="17"/>
      <c r="AF12" s="17">
        <v>0.194116669211018</v>
      </c>
      <c r="AG12" s="17">
        <v>0.149735814595754</v>
      </c>
      <c r="AH12" s="17">
        <v>0.21033725005690601</v>
      </c>
      <c r="AI12" s="17"/>
      <c r="AJ12" s="17">
        <v>0.17094405699052201</v>
      </c>
      <c r="AK12" s="17">
        <v>0.15832466082142299</v>
      </c>
      <c r="AL12" s="17">
        <v>0.168558438330768</v>
      </c>
      <c r="AM12" s="17">
        <v>0.182705895571562</v>
      </c>
      <c r="AN12" s="17">
        <v>0.22066389055816699</v>
      </c>
      <c r="AO12" s="17"/>
      <c r="AP12" s="17">
        <v>0.177712729673766</v>
      </c>
      <c r="AQ12" s="17">
        <v>0.157110941913675</v>
      </c>
      <c r="AR12" s="17">
        <v>0.15217686200748501</v>
      </c>
      <c r="AS12" s="17"/>
      <c r="AT12" s="17">
        <v>0.215631165338978</v>
      </c>
      <c r="AU12" s="17">
        <v>0.17887789043927699</v>
      </c>
      <c r="AV12" s="17">
        <v>0.16640474309762801</v>
      </c>
      <c r="AW12" s="17">
        <v>0.111273351566471</v>
      </c>
      <c r="AX12" s="17">
        <v>0.1421880562916</v>
      </c>
      <c r="AY12" s="17"/>
      <c r="AZ12" s="17">
        <v>0.235314546009885</v>
      </c>
      <c r="BA12" s="17">
        <v>0.133829827428989</v>
      </c>
      <c r="BB12" s="17">
        <v>0.21079309513331401</v>
      </c>
      <c r="BC12" s="17">
        <v>0.171997248421772</v>
      </c>
      <c r="BD12" s="17">
        <v>0.216307130615883</v>
      </c>
      <c r="BE12" s="17">
        <v>0.184465780062643</v>
      </c>
      <c r="BF12" s="17">
        <v>0.18288291415521099</v>
      </c>
      <c r="BG12" s="17">
        <v>0.18012965053939101</v>
      </c>
      <c r="BH12" s="17">
        <v>0.144468681225013</v>
      </c>
      <c r="BI12" s="17">
        <v>0.19323945915129201</v>
      </c>
      <c r="BJ12" s="17">
        <v>0.15218214274628999</v>
      </c>
      <c r="BK12" s="17">
        <v>0.15629972689622301</v>
      </c>
      <c r="BL12" s="17">
        <v>0.16701466108112201</v>
      </c>
      <c r="BM12" s="17">
        <v>0.144212537393027</v>
      </c>
      <c r="BN12" s="17">
        <v>0.12562115682991601</v>
      </c>
      <c r="BO12" s="17">
        <v>7.5517482260635593E-2</v>
      </c>
      <c r="BP12" s="17"/>
      <c r="BQ12" s="17">
        <v>0.14886589481739401</v>
      </c>
      <c r="BR12" s="17">
        <v>0.18408625571690601</v>
      </c>
    </row>
    <row r="13" spans="2:70" x14ac:dyDescent="0.35">
      <c r="B13" s="18" t="s">
        <v>472</v>
      </c>
      <c r="C13" s="17">
        <v>0.15910191574971</v>
      </c>
      <c r="D13" s="17">
        <v>0.163098603938854</v>
      </c>
      <c r="E13" s="17">
        <v>0.154948606395823</v>
      </c>
      <c r="F13" s="17"/>
      <c r="G13" s="17">
        <v>0.173528388156236</v>
      </c>
      <c r="H13" s="17">
        <v>0.19211107522660001</v>
      </c>
      <c r="I13" s="17">
        <v>0.17651802118948401</v>
      </c>
      <c r="J13" s="17">
        <v>0.11333896213604699</v>
      </c>
      <c r="K13" s="17">
        <v>0.14170263447915099</v>
      </c>
      <c r="L13" s="17">
        <v>0.15749810806880499</v>
      </c>
      <c r="M13" s="17"/>
      <c r="N13" s="17">
        <v>0.16261316076846999</v>
      </c>
      <c r="O13" s="17">
        <v>0.15988516090274399</v>
      </c>
      <c r="P13" s="17">
        <v>0.17794811740505001</v>
      </c>
      <c r="Q13" s="17">
        <v>0.13898170936929</v>
      </c>
      <c r="R13" s="17"/>
      <c r="S13" s="17">
        <v>0.18626665674235099</v>
      </c>
      <c r="T13" s="17">
        <v>0.14482112960385601</v>
      </c>
      <c r="U13" s="17">
        <v>0.156148237222097</v>
      </c>
      <c r="V13" s="17">
        <v>0.114086720577942</v>
      </c>
      <c r="W13" s="17">
        <v>0.17079901018197</v>
      </c>
      <c r="X13" s="17">
        <v>0.15171573187510401</v>
      </c>
      <c r="Y13" s="17">
        <v>0.14798643796187799</v>
      </c>
      <c r="Z13" s="17">
        <v>0.26263484526783498</v>
      </c>
      <c r="AA13" s="17">
        <v>0.175828681626958</v>
      </c>
      <c r="AB13" s="17">
        <v>0.15248875857501001</v>
      </c>
      <c r="AC13" s="17">
        <v>0.16432434083178099</v>
      </c>
      <c r="AD13" s="17">
        <v>7.3528379946575601E-2</v>
      </c>
      <c r="AE13" s="17"/>
      <c r="AF13" s="17">
        <v>0.160637257795858</v>
      </c>
      <c r="AG13" s="17">
        <v>0.15780235926552499</v>
      </c>
      <c r="AH13" s="17">
        <v>0.17425236010645501</v>
      </c>
      <c r="AI13" s="17"/>
      <c r="AJ13" s="17">
        <v>0.17367739810777699</v>
      </c>
      <c r="AK13" s="17">
        <v>0.16428137499456999</v>
      </c>
      <c r="AL13" s="17">
        <v>0.15063463481869799</v>
      </c>
      <c r="AM13" s="17">
        <v>9.6045645019080098E-2</v>
      </c>
      <c r="AN13" s="17">
        <v>0.148884490137485</v>
      </c>
      <c r="AO13" s="17"/>
      <c r="AP13" s="17">
        <v>0.18260507936631201</v>
      </c>
      <c r="AQ13" s="17">
        <v>0.16802664857694399</v>
      </c>
      <c r="AR13" s="17">
        <v>0.184688705921012</v>
      </c>
      <c r="AS13" s="17"/>
      <c r="AT13" s="17">
        <v>0.15202142853082201</v>
      </c>
      <c r="AU13" s="17">
        <v>0.15261756298687601</v>
      </c>
      <c r="AV13" s="17">
        <v>0.136802397672589</v>
      </c>
      <c r="AW13" s="17">
        <v>0.206946839558284</v>
      </c>
      <c r="AX13" s="17">
        <v>0.169904479719064</v>
      </c>
      <c r="AY13" s="17"/>
      <c r="AZ13" s="17">
        <v>3.01291903311195E-2</v>
      </c>
      <c r="BA13" s="17">
        <v>0.12880459533546801</v>
      </c>
      <c r="BB13" s="17">
        <v>0.16118820629144101</v>
      </c>
      <c r="BC13" s="17">
        <v>0.18757127846979399</v>
      </c>
      <c r="BD13" s="17">
        <v>0.16775748284838901</v>
      </c>
      <c r="BE13" s="17">
        <v>0.17295998570601401</v>
      </c>
      <c r="BF13" s="17">
        <v>0.14959542415728</v>
      </c>
      <c r="BG13" s="17">
        <v>0.14092607080983599</v>
      </c>
      <c r="BH13" s="17">
        <v>0.1881601444223</v>
      </c>
      <c r="BI13" s="17">
        <v>0.168147785002943</v>
      </c>
      <c r="BJ13" s="17">
        <v>0.197794511573403</v>
      </c>
      <c r="BK13" s="17">
        <v>0.128980669685651</v>
      </c>
      <c r="BL13" s="17">
        <v>0.13850111104885199</v>
      </c>
      <c r="BM13" s="17">
        <v>0.13248614290157701</v>
      </c>
      <c r="BN13" s="17">
        <v>0.13117847534761301</v>
      </c>
      <c r="BO13" s="17">
        <v>0.196306368667759</v>
      </c>
      <c r="BP13" s="17"/>
      <c r="BQ13" s="17">
        <v>0.22192334764982499</v>
      </c>
      <c r="BR13" s="17">
        <v>0.13167105045515301</v>
      </c>
    </row>
    <row r="14" spans="2:70" x14ac:dyDescent="0.35">
      <c r="B14" s="18" t="s">
        <v>189</v>
      </c>
      <c r="C14" s="17">
        <v>8.3306571105186994E-2</v>
      </c>
      <c r="D14" s="17">
        <v>7.5600291510211803E-2</v>
      </c>
      <c r="E14" s="17">
        <v>9.0943752485840496E-2</v>
      </c>
      <c r="F14" s="17"/>
      <c r="G14" s="17">
        <v>8.43461645833921E-2</v>
      </c>
      <c r="H14" s="17">
        <v>8.3465283562746004E-2</v>
      </c>
      <c r="I14" s="17">
        <v>8.7847493011002906E-2</v>
      </c>
      <c r="J14" s="17">
        <v>8.3672277902862996E-2</v>
      </c>
      <c r="K14" s="17">
        <v>6.6288963279269003E-2</v>
      </c>
      <c r="L14" s="17">
        <v>8.98784025971225E-2</v>
      </c>
      <c r="M14" s="17"/>
      <c r="N14" s="17">
        <v>7.9094704609260005E-2</v>
      </c>
      <c r="O14" s="17">
        <v>8.1772527519032204E-2</v>
      </c>
      <c r="P14" s="17">
        <v>9.7470330202405406E-2</v>
      </c>
      <c r="Q14" s="17">
        <v>7.4230092565096398E-2</v>
      </c>
      <c r="R14" s="17"/>
      <c r="S14" s="17">
        <v>9.4253205737488605E-2</v>
      </c>
      <c r="T14" s="17">
        <v>7.4476621220412098E-2</v>
      </c>
      <c r="U14" s="17">
        <v>6.6574965612587494E-2</v>
      </c>
      <c r="V14" s="17">
        <v>9.6747973070967802E-2</v>
      </c>
      <c r="W14" s="17">
        <v>9.5320904623645203E-2</v>
      </c>
      <c r="X14" s="17">
        <v>9.1905793823404303E-2</v>
      </c>
      <c r="Y14" s="17">
        <v>8.0857843895140294E-2</v>
      </c>
      <c r="Z14" s="17">
        <v>6.23639502188061E-2</v>
      </c>
      <c r="AA14" s="17">
        <v>8.6633041110540293E-2</v>
      </c>
      <c r="AB14" s="17">
        <v>7.4047508969298403E-2</v>
      </c>
      <c r="AC14" s="17">
        <v>7.26278391989051E-2</v>
      </c>
      <c r="AD14" s="17">
        <v>8.8758338723834998E-2</v>
      </c>
      <c r="AE14" s="17"/>
      <c r="AF14" s="17">
        <v>8.5819965580642907E-2</v>
      </c>
      <c r="AG14" s="17">
        <v>9.2708808766704606E-2</v>
      </c>
      <c r="AH14" s="17">
        <v>6.5251170571878403E-2</v>
      </c>
      <c r="AI14" s="17"/>
      <c r="AJ14" s="17">
        <v>9.1085040964963102E-2</v>
      </c>
      <c r="AK14" s="17">
        <v>8.4963956515279299E-2</v>
      </c>
      <c r="AL14" s="17">
        <v>7.3673055278781999E-2</v>
      </c>
      <c r="AM14" s="17">
        <v>0.16532519820605401</v>
      </c>
      <c r="AN14" s="17">
        <v>6.1881818296929202E-2</v>
      </c>
      <c r="AO14" s="17"/>
      <c r="AP14" s="17">
        <v>0.105457303769446</v>
      </c>
      <c r="AQ14" s="17">
        <v>7.7802278098649494E-2</v>
      </c>
      <c r="AR14" s="17">
        <v>7.4354502491658203E-2</v>
      </c>
      <c r="AS14" s="17"/>
      <c r="AT14" s="17">
        <v>8.2231834437655998E-2</v>
      </c>
      <c r="AU14" s="17">
        <v>7.5806191061602607E-2</v>
      </c>
      <c r="AV14" s="17">
        <v>8.2380857109122102E-2</v>
      </c>
      <c r="AW14" s="17">
        <v>8.4530404892625602E-2</v>
      </c>
      <c r="AX14" s="17">
        <v>0.192454960107794</v>
      </c>
      <c r="AY14" s="17"/>
      <c r="AZ14" s="17">
        <v>8.5248433066668697E-2</v>
      </c>
      <c r="BA14" s="17">
        <v>8.4381711878628293E-2</v>
      </c>
      <c r="BB14" s="17">
        <v>8.5906549154200401E-2</v>
      </c>
      <c r="BC14" s="17">
        <v>8.4802977139432301E-2</v>
      </c>
      <c r="BD14" s="17">
        <v>9.5940952738083896E-2</v>
      </c>
      <c r="BE14" s="17">
        <v>9.6628811188875396E-2</v>
      </c>
      <c r="BF14" s="17">
        <v>9.6104580798799494E-2</v>
      </c>
      <c r="BG14" s="17">
        <v>7.6685270962158797E-2</v>
      </c>
      <c r="BH14" s="17">
        <v>7.7769250275708093E-2</v>
      </c>
      <c r="BI14" s="17">
        <v>4.6652696426434798E-2</v>
      </c>
      <c r="BJ14" s="17">
        <v>7.7074311655481897E-2</v>
      </c>
      <c r="BK14" s="17">
        <v>7.9667848663079993E-2</v>
      </c>
      <c r="BL14" s="17">
        <v>5.3419388985794798E-2</v>
      </c>
      <c r="BM14" s="17">
        <v>6.1134754044328901E-2</v>
      </c>
      <c r="BN14" s="17">
        <v>5.33604169619811E-2</v>
      </c>
      <c r="BO14" s="17">
        <v>0.15088493642207501</v>
      </c>
      <c r="BP14" s="17"/>
      <c r="BQ14" s="17">
        <v>0.13373079468138599</v>
      </c>
      <c r="BR14" s="17">
        <v>5.9407871110877801E-2</v>
      </c>
    </row>
    <row r="15" spans="2:70" x14ac:dyDescent="0.35">
      <c r="B15" s="18" t="s">
        <v>190</v>
      </c>
      <c r="C15" s="19">
        <v>2.2368524780774699E-2</v>
      </c>
      <c r="D15" s="19">
        <v>2.41334660206429E-2</v>
      </c>
      <c r="E15" s="19">
        <v>2.07898742211447E-2</v>
      </c>
      <c r="F15" s="19"/>
      <c r="G15" s="19">
        <v>1.15905920343333E-2</v>
      </c>
      <c r="H15" s="19">
        <v>2.0568740345085799E-2</v>
      </c>
      <c r="I15" s="19">
        <v>8.1515529373574706E-3</v>
      </c>
      <c r="J15" s="19">
        <v>1.6250526576655301E-2</v>
      </c>
      <c r="K15" s="19">
        <v>3.2720722320011303E-2</v>
      </c>
      <c r="L15" s="19">
        <v>4.0688431449526101E-2</v>
      </c>
      <c r="M15" s="19"/>
      <c r="N15" s="19">
        <v>2.9166151267556301E-2</v>
      </c>
      <c r="O15" s="19">
        <v>1.58497386183655E-2</v>
      </c>
      <c r="P15" s="19">
        <v>1.8948419214354702E-2</v>
      </c>
      <c r="Q15" s="19">
        <v>2.5100590718393202E-2</v>
      </c>
      <c r="R15" s="19"/>
      <c r="S15" s="19">
        <v>1.00713790599752E-2</v>
      </c>
      <c r="T15" s="19">
        <v>1.6523751391093602E-2</v>
      </c>
      <c r="U15" s="19">
        <v>1.5976016256573598E-2</v>
      </c>
      <c r="V15" s="19">
        <v>1.10017372655874E-2</v>
      </c>
      <c r="W15" s="19">
        <v>1.92623641939999E-2</v>
      </c>
      <c r="X15" s="19">
        <v>3.1865479438028199E-2</v>
      </c>
      <c r="Y15" s="19">
        <v>3.3088648309126098E-2</v>
      </c>
      <c r="Z15" s="19">
        <v>2.8552165633236998E-2</v>
      </c>
      <c r="AA15" s="19">
        <v>1.90629764193261E-2</v>
      </c>
      <c r="AB15" s="19">
        <v>3.7773913940072297E-2</v>
      </c>
      <c r="AC15" s="19">
        <v>4.2279142623820702E-2</v>
      </c>
      <c r="AD15" s="19">
        <v>3.09060533138368E-2</v>
      </c>
      <c r="AE15" s="19"/>
      <c r="AF15" s="19">
        <v>3.1600753076963202E-2</v>
      </c>
      <c r="AG15" s="19">
        <v>2.1020137776351901E-2</v>
      </c>
      <c r="AH15" s="19">
        <v>1.34252693013425E-2</v>
      </c>
      <c r="AI15" s="19"/>
      <c r="AJ15" s="19">
        <v>3.07745739467149E-2</v>
      </c>
      <c r="AK15" s="19">
        <v>2.49444636032909E-2</v>
      </c>
      <c r="AL15" s="19">
        <v>2.3275953447778702E-2</v>
      </c>
      <c r="AM15" s="19">
        <v>0</v>
      </c>
      <c r="AN15" s="19">
        <v>1.0230668937700501E-2</v>
      </c>
      <c r="AO15" s="19"/>
      <c r="AP15" s="19">
        <v>2.9713562043026599E-2</v>
      </c>
      <c r="AQ15" s="19">
        <v>2.5200291313824601E-2</v>
      </c>
      <c r="AR15" s="19">
        <v>9.2185766995656702E-3</v>
      </c>
      <c r="AS15" s="19"/>
      <c r="AT15" s="19">
        <v>2.6721983506180099E-2</v>
      </c>
      <c r="AU15" s="19">
        <v>1.7861902737697801E-2</v>
      </c>
      <c r="AV15" s="19">
        <v>2.2435542324644502E-2</v>
      </c>
      <c r="AW15" s="19">
        <v>2.09063716811798E-2</v>
      </c>
      <c r="AX15" s="19">
        <v>0</v>
      </c>
      <c r="AY15" s="19"/>
      <c r="AZ15" s="19">
        <v>2.96500069626154E-2</v>
      </c>
      <c r="BA15" s="19">
        <v>9.6097194886321808E-3</v>
      </c>
      <c r="BB15" s="19">
        <v>3.6743945731761103E-2</v>
      </c>
      <c r="BC15" s="19">
        <v>3.0982024738679701E-2</v>
      </c>
      <c r="BD15" s="19">
        <v>2.04447795133606E-2</v>
      </c>
      <c r="BE15" s="19">
        <v>8.0061411363446904E-3</v>
      </c>
      <c r="BF15" s="19">
        <v>2.5509056084749099E-2</v>
      </c>
      <c r="BG15" s="19">
        <v>2.1077927079357E-2</v>
      </c>
      <c r="BH15" s="19">
        <v>2.82777956063479E-2</v>
      </c>
      <c r="BI15" s="19">
        <v>2.03288448741091E-2</v>
      </c>
      <c r="BJ15" s="19">
        <v>2.1146261603437699E-2</v>
      </c>
      <c r="BK15" s="19">
        <v>2.8481716815586401E-2</v>
      </c>
      <c r="BL15" s="19">
        <v>1.1585612534608099E-2</v>
      </c>
      <c r="BM15" s="19">
        <v>6.1011997074475098E-2</v>
      </c>
      <c r="BN15" s="19">
        <v>8.3895691226905204E-3</v>
      </c>
      <c r="BO15" s="19">
        <v>1.7636416252849001E-2</v>
      </c>
      <c r="BP15" s="19"/>
      <c r="BQ15" s="19">
        <v>3.5866407995518497E-2</v>
      </c>
      <c r="BR15" s="19">
        <v>1.6366637255440498E-2</v>
      </c>
    </row>
    <row r="16" spans="2:70" x14ac:dyDescent="0.35">
      <c r="B16" s="16"/>
    </row>
    <row r="17" spans="2:2" x14ac:dyDescent="0.35">
      <c r="B17" t="s">
        <v>98</v>
      </c>
    </row>
    <row r="18" spans="2:2" x14ac:dyDescent="0.35">
      <c r="B18" t="s">
        <v>99</v>
      </c>
    </row>
    <row r="20" spans="2:2" x14ac:dyDescent="0.35">
      <c r="B20" s="8" t="str">
        <f>HYPERLINK("#'Contents'!A1", "Return to Contents")</f>
        <v>Return to Contents</v>
      </c>
    </row>
  </sheetData>
  <mergeCells count="11">
    <mergeCell ref="BQ5:BR5"/>
    <mergeCell ref="D5:E5"/>
    <mergeCell ref="G5:L5"/>
    <mergeCell ref="N5:Q5"/>
    <mergeCell ref="S5:AD5"/>
    <mergeCell ref="AF5:AH5"/>
    <mergeCell ref="D2:BJ2"/>
    <mergeCell ref="AJ5:AN5"/>
    <mergeCell ref="AP5:AR5"/>
    <mergeCell ref="AT5:AX5"/>
    <mergeCell ref="AZ5:BO5"/>
  </mergeCells>
  <pageMargins left="0.7" right="0.7" top="0.75" bottom="0.75" header="0.3" footer="0.3"/>
  <pageSetup paperSize="9" orientation="portrait" horizontalDpi="300" verticalDpi="300"/>
  <drawing r:id="rId1"/>
</worksheet>
</file>

<file path=xl/worksheets/sheet1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E00-000000000000}">
  <dimension ref="B2:BR20"/>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67" width="10.7265625" customWidth="1"/>
    <col min="68" max="68" width="2.1796875" customWidth="1"/>
    <col min="69" max="70" width="10.7265625" customWidth="1"/>
    <col min="71" max="71" width="2.1796875" customWidth="1"/>
  </cols>
  <sheetData>
    <row r="2" spans="2:70" ht="40" customHeight="1" x14ac:dyDescent="0.35">
      <c r="D2" s="29" t="s">
        <v>479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row>
    <row r="5" spans="2:70" ht="30" customHeight="1" x14ac:dyDescent="0.35">
      <c r="B5" s="15"/>
      <c r="C5" s="15"/>
      <c r="D5" s="30" t="s">
        <v>74</v>
      </c>
      <c r="E5" s="30"/>
      <c r="F5" s="15"/>
      <c r="G5" s="30" t="s">
        <v>75</v>
      </c>
      <c r="H5" s="30"/>
      <c r="I5" s="30"/>
      <c r="J5" s="30"/>
      <c r="K5" s="30"/>
      <c r="L5" s="30"/>
      <c r="M5" s="15"/>
      <c r="N5" s="30" t="s">
        <v>76</v>
      </c>
      <c r="O5" s="30"/>
      <c r="P5" s="30"/>
      <c r="Q5" s="30"/>
      <c r="R5" s="15"/>
      <c r="S5" s="30" t="s">
        <v>77</v>
      </c>
      <c r="T5" s="30"/>
      <c r="U5" s="30"/>
      <c r="V5" s="30"/>
      <c r="W5" s="30"/>
      <c r="X5" s="30"/>
      <c r="Y5" s="30"/>
      <c r="Z5" s="30"/>
      <c r="AA5" s="30"/>
      <c r="AB5" s="30"/>
      <c r="AC5" s="30"/>
      <c r="AD5" s="30"/>
      <c r="AE5" s="15"/>
      <c r="AF5" s="30" t="s">
        <v>78</v>
      </c>
      <c r="AG5" s="30"/>
      <c r="AH5" s="30"/>
      <c r="AI5" s="15"/>
      <c r="AJ5" s="30" t="s">
        <v>79</v>
      </c>
      <c r="AK5" s="30"/>
      <c r="AL5" s="30"/>
      <c r="AM5" s="30"/>
      <c r="AN5" s="30"/>
      <c r="AO5" s="15"/>
      <c r="AP5" s="30" t="s">
        <v>80</v>
      </c>
      <c r="AQ5" s="30"/>
      <c r="AR5" s="30"/>
      <c r="AS5" s="15"/>
      <c r="AT5" s="30" t="s">
        <v>81</v>
      </c>
      <c r="AU5" s="30"/>
      <c r="AV5" s="30"/>
      <c r="AW5" s="30"/>
      <c r="AX5" s="30"/>
      <c r="AY5" s="15"/>
      <c r="AZ5" s="30" t="s">
        <v>82</v>
      </c>
      <c r="BA5" s="30"/>
      <c r="BB5" s="30"/>
      <c r="BC5" s="30"/>
      <c r="BD5" s="30"/>
      <c r="BE5" s="30"/>
      <c r="BF5" s="30"/>
      <c r="BG5" s="30"/>
      <c r="BH5" s="30"/>
      <c r="BI5" s="30"/>
      <c r="BJ5" s="30"/>
      <c r="BK5" s="30"/>
      <c r="BL5" s="30"/>
      <c r="BM5" s="30"/>
      <c r="BN5" s="30"/>
      <c r="BO5" s="30"/>
      <c r="BP5" s="15"/>
      <c r="BQ5" s="30" t="s">
        <v>83</v>
      </c>
      <c r="BR5" s="30"/>
    </row>
    <row r="6" spans="2:7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46</v>
      </c>
      <c r="AQ6" s="12" t="s">
        <v>47</v>
      </c>
      <c r="AR6" s="12" t="s">
        <v>50</v>
      </c>
      <c r="AT6" s="12" t="s">
        <v>51</v>
      </c>
      <c r="AU6" s="12" t="s">
        <v>52</v>
      </c>
      <c r="AV6" s="12" t="s">
        <v>53</v>
      </c>
      <c r="AW6" s="12" t="s">
        <v>54</v>
      </c>
      <c r="AX6" s="12" t="s">
        <v>55</v>
      </c>
      <c r="AZ6" s="12" t="s">
        <v>56</v>
      </c>
      <c r="BA6" s="12" t="s">
        <v>57</v>
      </c>
      <c r="BB6" s="12" t="s">
        <v>58</v>
      </c>
      <c r="BC6" s="12" t="s">
        <v>59</v>
      </c>
      <c r="BD6" s="12" t="s">
        <v>60</v>
      </c>
      <c r="BE6" s="12" t="s">
        <v>61</v>
      </c>
      <c r="BF6" s="12" t="s">
        <v>62</v>
      </c>
      <c r="BG6" s="12" t="s">
        <v>63</v>
      </c>
      <c r="BH6" s="12" t="s">
        <v>64</v>
      </c>
      <c r="BI6" s="12" t="s">
        <v>65</v>
      </c>
      <c r="BJ6" s="12" t="s">
        <v>66</v>
      </c>
      <c r="BK6" s="12" t="s">
        <v>67</v>
      </c>
      <c r="BL6" s="12" t="s">
        <v>68</v>
      </c>
      <c r="BM6" s="12" t="s">
        <v>69</v>
      </c>
      <c r="BN6" s="12" t="s">
        <v>70</v>
      </c>
      <c r="BO6" s="12" t="s">
        <v>71</v>
      </c>
      <c r="BQ6" s="12" t="s">
        <v>72</v>
      </c>
      <c r="BR6" s="12" t="s">
        <v>73</v>
      </c>
    </row>
    <row r="7" spans="2:70" ht="30" customHeight="1" x14ac:dyDescent="0.35">
      <c r="B7" s="10" t="s">
        <v>19</v>
      </c>
      <c r="C7" s="10">
        <v>4012</v>
      </c>
      <c r="D7" s="10">
        <v>1971</v>
      </c>
      <c r="E7" s="10">
        <v>2028</v>
      </c>
      <c r="F7" s="10"/>
      <c r="G7" s="10">
        <v>497</v>
      </c>
      <c r="H7" s="10">
        <v>704</v>
      </c>
      <c r="I7" s="10">
        <v>694</v>
      </c>
      <c r="J7" s="10">
        <v>693</v>
      </c>
      <c r="K7" s="10">
        <v>571</v>
      </c>
      <c r="L7" s="10">
        <v>853</v>
      </c>
      <c r="M7" s="10"/>
      <c r="N7" s="10">
        <v>1178</v>
      </c>
      <c r="O7" s="10">
        <v>1131</v>
      </c>
      <c r="P7" s="10">
        <v>781</v>
      </c>
      <c r="Q7" s="10">
        <v>909</v>
      </c>
      <c r="R7" s="10"/>
      <c r="S7" s="10">
        <v>563</v>
      </c>
      <c r="T7" s="10">
        <v>553</v>
      </c>
      <c r="U7" s="10">
        <v>314</v>
      </c>
      <c r="V7" s="10">
        <v>343</v>
      </c>
      <c r="W7" s="10">
        <v>293</v>
      </c>
      <c r="X7" s="10">
        <v>376</v>
      </c>
      <c r="Y7" s="10">
        <v>336</v>
      </c>
      <c r="Z7" s="10">
        <v>171</v>
      </c>
      <c r="AA7" s="10">
        <v>447</v>
      </c>
      <c r="AB7" s="10">
        <v>337</v>
      </c>
      <c r="AC7" s="10">
        <v>188</v>
      </c>
      <c r="AD7" s="10">
        <v>91</v>
      </c>
      <c r="AE7" s="10"/>
      <c r="AF7" s="10">
        <v>1421</v>
      </c>
      <c r="AG7" s="10">
        <v>1665</v>
      </c>
      <c r="AH7" s="10">
        <v>577</v>
      </c>
      <c r="AI7" s="10"/>
      <c r="AJ7" s="10">
        <v>1433</v>
      </c>
      <c r="AK7" s="10">
        <v>1082</v>
      </c>
      <c r="AL7" s="10">
        <v>299</v>
      </c>
      <c r="AM7" s="10">
        <v>42</v>
      </c>
      <c r="AN7" s="10">
        <v>541</v>
      </c>
      <c r="AO7" s="10"/>
      <c r="AP7" s="10">
        <v>878</v>
      </c>
      <c r="AQ7" s="10">
        <v>1369</v>
      </c>
      <c r="AR7" s="10">
        <v>264</v>
      </c>
      <c r="AS7" s="10"/>
      <c r="AT7" s="10">
        <v>929</v>
      </c>
      <c r="AU7" s="10">
        <v>932</v>
      </c>
      <c r="AV7" s="10">
        <v>1096</v>
      </c>
      <c r="AW7" s="10">
        <v>455</v>
      </c>
      <c r="AX7" s="10">
        <v>62</v>
      </c>
      <c r="AY7" s="10"/>
      <c r="AZ7" s="10">
        <v>33</v>
      </c>
      <c r="BA7" s="10">
        <v>185</v>
      </c>
      <c r="BB7" s="10">
        <v>256</v>
      </c>
      <c r="BC7" s="10">
        <v>269</v>
      </c>
      <c r="BD7" s="10">
        <v>403</v>
      </c>
      <c r="BE7" s="10">
        <v>436</v>
      </c>
      <c r="BF7" s="10">
        <v>391</v>
      </c>
      <c r="BG7" s="10">
        <v>312</v>
      </c>
      <c r="BH7" s="10">
        <v>253</v>
      </c>
      <c r="BI7" s="10">
        <v>211</v>
      </c>
      <c r="BJ7" s="10">
        <v>336</v>
      </c>
      <c r="BK7" s="10">
        <v>187</v>
      </c>
      <c r="BL7" s="10">
        <v>180</v>
      </c>
      <c r="BM7" s="10">
        <v>103</v>
      </c>
      <c r="BN7" s="10">
        <v>95</v>
      </c>
      <c r="BO7" s="10">
        <v>161</v>
      </c>
      <c r="BP7" s="10"/>
      <c r="BQ7" s="10">
        <v>1235</v>
      </c>
      <c r="BR7" s="10">
        <v>2665</v>
      </c>
    </row>
    <row r="8" spans="2:70" ht="30" customHeight="1" x14ac:dyDescent="0.35">
      <c r="B8" s="11" t="s">
        <v>20</v>
      </c>
      <c r="C8" s="11">
        <v>4012</v>
      </c>
      <c r="D8" s="11">
        <v>1975</v>
      </c>
      <c r="E8" s="11">
        <v>2024</v>
      </c>
      <c r="F8" s="11"/>
      <c r="G8" s="11">
        <v>558</v>
      </c>
      <c r="H8" s="11">
        <v>682</v>
      </c>
      <c r="I8" s="11">
        <v>685</v>
      </c>
      <c r="J8" s="11">
        <v>686</v>
      </c>
      <c r="K8" s="11">
        <v>562</v>
      </c>
      <c r="L8" s="11">
        <v>839</v>
      </c>
      <c r="M8" s="11"/>
      <c r="N8" s="11">
        <v>1080</v>
      </c>
      <c r="O8" s="11">
        <v>1039</v>
      </c>
      <c r="P8" s="11">
        <v>880</v>
      </c>
      <c r="Q8" s="11">
        <v>1000</v>
      </c>
      <c r="R8" s="11"/>
      <c r="S8" s="11">
        <v>562</v>
      </c>
      <c r="T8" s="11">
        <v>522</v>
      </c>
      <c r="U8" s="11">
        <v>321</v>
      </c>
      <c r="V8" s="11">
        <v>361</v>
      </c>
      <c r="W8" s="11">
        <v>281</v>
      </c>
      <c r="X8" s="11">
        <v>361</v>
      </c>
      <c r="Y8" s="11">
        <v>321</v>
      </c>
      <c r="Z8" s="11">
        <v>160</v>
      </c>
      <c r="AA8" s="11">
        <v>441</v>
      </c>
      <c r="AB8" s="11">
        <v>361</v>
      </c>
      <c r="AC8" s="11">
        <v>201</v>
      </c>
      <c r="AD8" s="11">
        <v>120</v>
      </c>
      <c r="AE8" s="11"/>
      <c r="AF8" s="11">
        <v>1410</v>
      </c>
      <c r="AG8" s="11">
        <v>1629</v>
      </c>
      <c r="AH8" s="11">
        <v>599</v>
      </c>
      <c r="AI8" s="11"/>
      <c r="AJ8" s="11">
        <v>1397</v>
      </c>
      <c r="AK8" s="11">
        <v>1071</v>
      </c>
      <c r="AL8" s="11">
        <v>288</v>
      </c>
      <c r="AM8" s="11">
        <v>45</v>
      </c>
      <c r="AN8" s="11">
        <v>558</v>
      </c>
      <c r="AO8" s="11"/>
      <c r="AP8" s="11">
        <v>856</v>
      </c>
      <c r="AQ8" s="11">
        <v>1358</v>
      </c>
      <c r="AR8" s="11">
        <v>259</v>
      </c>
      <c r="AS8" s="11"/>
      <c r="AT8" s="11">
        <v>961</v>
      </c>
      <c r="AU8" s="11">
        <v>958</v>
      </c>
      <c r="AV8" s="11">
        <v>1056</v>
      </c>
      <c r="AW8" s="11">
        <v>434</v>
      </c>
      <c r="AX8" s="11">
        <v>55</v>
      </c>
      <c r="AY8" s="11"/>
      <c r="AZ8" s="11">
        <v>33</v>
      </c>
      <c r="BA8" s="11">
        <v>186</v>
      </c>
      <c r="BB8" s="11">
        <v>267</v>
      </c>
      <c r="BC8" s="11">
        <v>280</v>
      </c>
      <c r="BD8" s="11">
        <v>416</v>
      </c>
      <c r="BE8" s="11">
        <v>443</v>
      </c>
      <c r="BF8" s="11">
        <v>394</v>
      </c>
      <c r="BG8" s="11">
        <v>314</v>
      </c>
      <c r="BH8" s="11">
        <v>257</v>
      </c>
      <c r="BI8" s="11">
        <v>206</v>
      </c>
      <c r="BJ8" s="11">
        <v>329</v>
      </c>
      <c r="BK8" s="11">
        <v>179</v>
      </c>
      <c r="BL8" s="11">
        <v>174</v>
      </c>
      <c r="BM8" s="11">
        <v>97</v>
      </c>
      <c r="BN8" s="11">
        <v>87</v>
      </c>
      <c r="BO8" s="11">
        <v>148</v>
      </c>
      <c r="BP8" s="11"/>
      <c r="BQ8" s="11">
        <v>1209</v>
      </c>
      <c r="BR8" s="11">
        <v>2688</v>
      </c>
    </row>
    <row r="9" spans="2:70" x14ac:dyDescent="0.35">
      <c r="B9" s="18" t="s">
        <v>468</v>
      </c>
      <c r="C9" s="17">
        <v>6.0502866718016503E-2</v>
      </c>
      <c r="D9" s="17">
        <v>6.7142619473339701E-2</v>
      </c>
      <c r="E9" s="17">
        <v>5.34393349574422E-2</v>
      </c>
      <c r="F9" s="17"/>
      <c r="G9" s="17">
        <v>7.4195901894459598E-2</v>
      </c>
      <c r="H9" s="17">
        <v>4.3896276558063503E-2</v>
      </c>
      <c r="I9" s="17">
        <v>4.8984174431165498E-2</v>
      </c>
      <c r="J9" s="17">
        <v>7.55652361310791E-2</v>
      </c>
      <c r="K9" s="17">
        <v>6.9867566946307205E-2</v>
      </c>
      <c r="L9" s="17">
        <v>5.57146902779454E-2</v>
      </c>
      <c r="M9" s="17"/>
      <c r="N9" s="17">
        <v>4.9817788559185699E-2</v>
      </c>
      <c r="O9" s="17">
        <v>6.3733363347116698E-2</v>
      </c>
      <c r="P9" s="17">
        <v>6.4133731251533002E-2</v>
      </c>
      <c r="Q9" s="17">
        <v>6.3231096258724306E-2</v>
      </c>
      <c r="R9" s="17"/>
      <c r="S9" s="17">
        <v>5.1584179498419598E-2</v>
      </c>
      <c r="T9" s="17">
        <v>7.6713740835082603E-2</v>
      </c>
      <c r="U9" s="17">
        <v>5.7989882394649098E-2</v>
      </c>
      <c r="V9" s="17">
        <v>6.5139656223103595E-2</v>
      </c>
      <c r="W9" s="17">
        <v>7.28010971074496E-2</v>
      </c>
      <c r="X9" s="17">
        <v>5.18217971384645E-2</v>
      </c>
      <c r="Y9" s="17">
        <v>5.9211732937409202E-2</v>
      </c>
      <c r="Z9" s="17">
        <v>4.2052278153331298E-2</v>
      </c>
      <c r="AA9" s="17">
        <v>6.1884194704322798E-2</v>
      </c>
      <c r="AB9" s="17">
        <v>5.97621992326198E-2</v>
      </c>
      <c r="AC9" s="17">
        <v>6.9946535443212401E-2</v>
      </c>
      <c r="AD9" s="17">
        <v>3.1235201159334001E-2</v>
      </c>
      <c r="AE9" s="17"/>
      <c r="AF9" s="17">
        <v>6.2284214204453903E-2</v>
      </c>
      <c r="AG9" s="17">
        <v>5.4164719505978898E-2</v>
      </c>
      <c r="AH9" s="17">
        <v>5.0912010673710498E-2</v>
      </c>
      <c r="AI9" s="17"/>
      <c r="AJ9" s="17">
        <v>5.2645960083312598E-2</v>
      </c>
      <c r="AK9" s="17">
        <v>5.8756285299035198E-2</v>
      </c>
      <c r="AL9" s="17">
        <v>4.9909123811866601E-2</v>
      </c>
      <c r="AM9" s="17">
        <v>0.109470533821212</v>
      </c>
      <c r="AN9" s="17">
        <v>5.76769407388237E-2</v>
      </c>
      <c r="AO9" s="17"/>
      <c r="AP9" s="17">
        <v>3.9950969475841001E-2</v>
      </c>
      <c r="AQ9" s="17">
        <v>6.1261636718357902E-2</v>
      </c>
      <c r="AR9" s="17">
        <v>7.0431766173097696E-2</v>
      </c>
      <c r="AS9" s="17"/>
      <c r="AT9" s="17">
        <v>6.2901242852135206E-2</v>
      </c>
      <c r="AU9" s="17">
        <v>6.9444441043639005E-2</v>
      </c>
      <c r="AV9" s="17">
        <v>5.5925432164022397E-2</v>
      </c>
      <c r="AW9" s="17">
        <v>4.1618019772896302E-2</v>
      </c>
      <c r="AX9" s="17">
        <v>6.0304722618087302E-2</v>
      </c>
      <c r="AY9" s="17"/>
      <c r="AZ9" s="17">
        <v>8.5263482426541498E-2</v>
      </c>
      <c r="BA9" s="17">
        <v>0.101645762246259</v>
      </c>
      <c r="BB9" s="17">
        <v>5.4074304781305697E-2</v>
      </c>
      <c r="BC9" s="17">
        <v>6.9794907121466895E-2</v>
      </c>
      <c r="BD9" s="17">
        <v>5.2476197040341802E-2</v>
      </c>
      <c r="BE9" s="17">
        <v>7.1938181019390104E-2</v>
      </c>
      <c r="BF9" s="17">
        <v>5.0026386067183598E-2</v>
      </c>
      <c r="BG9" s="17">
        <v>7.9660411022762403E-2</v>
      </c>
      <c r="BH9" s="17">
        <v>5.9068927709500299E-2</v>
      </c>
      <c r="BI9" s="17">
        <v>4.0806479107470699E-2</v>
      </c>
      <c r="BJ9" s="17">
        <v>4.6728448293381498E-2</v>
      </c>
      <c r="BK9" s="17">
        <v>5.9871035257900801E-2</v>
      </c>
      <c r="BL9" s="17">
        <v>6.011851086337E-2</v>
      </c>
      <c r="BM9" s="17">
        <v>4.9081456849187799E-2</v>
      </c>
      <c r="BN9" s="17">
        <v>1.11726827060035E-2</v>
      </c>
      <c r="BO9" s="17">
        <v>7.2959613386463104E-2</v>
      </c>
      <c r="BP9" s="17"/>
      <c r="BQ9" s="17">
        <v>1.43036335295956E-2</v>
      </c>
      <c r="BR9" s="17">
        <v>8.2956605142172304E-2</v>
      </c>
    </row>
    <row r="10" spans="2:70" x14ac:dyDescent="0.35">
      <c r="B10" s="18" t="s">
        <v>469</v>
      </c>
      <c r="C10" s="17">
        <v>0.132623607843983</v>
      </c>
      <c r="D10" s="17">
        <v>0.12572883690732101</v>
      </c>
      <c r="E10" s="17">
        <v>0.138190719886502</v>
      </c>
      <c r="F10" s="17"/>
      <c r="G10" s="17">
        <v>0.14012783068274301</v>
      </c>
      <c r="H10" s="17">
        <v>0.125863880328934</v>
      </c>
      <c r="I10" s="17">
        <v>0.158102113788158</v>
      </c>
      <c r="J10" s="17">
        <v>0.15601659878683999</v>
      </c>
      <c r="K10" s="17">
        <v>0.140842684785251</v>
      </c>
      <c r="L10" s="17">
        <v>8.7676613135651199E-2</v>
      </c>
      <c r="M10" s="17"/>
      <c r="N10" s="17">
        <v>0.13474975149585999</v>
      </c>
      <c r="O10" s="17">
        <v>0.146157011295214</v>
      </c>
      <c r="P10" s="17">
        <v>0.12540116083074801</v>
      </c>
      <c r="Q10" s="17">
        <v>0.123419461135615</v>
      </c>
      <c r="R10" s="17"/>
      <c r="S10" s="17">
        <v>9.5064118597586802E-2</v>
      </c>
      <c r="T10" s="17">
        <v>0.126785304603205</v>
      </c>
      <c r="U10" s="17">
        <v>0.14134246078121801</v>
      </c>
      <c r="V10" s="17">
        <v>0.163144899098257</v>
      </c>
      <c r="W10" s="17">
        <v>9.5998022572557795E-2</v>
      </c>
      <c r="X10" s="17">
        <v>0.133439178140658</v>
      </c>
      <c r="Y10" s="17">
        <v>0.152520622477714</v>
      </c>
      <c r="Z10" s="17">
        <v>0.16335883550709401</v>
      </c>
      <c r="AA10" s="17">
        <v>0.14286134856534299</v>
      </c>
      <c r="AB10" s="17">
        <v>0.13967174612219299</v>
      </c>
      <c r="AC10" s="17">
        <v>0.112322181425119</v>
      </c>
      <c r="AD10" s="17">
        <v>0.18305460531979001</v>
      </c>
      <c r="AE10" s="17"/>
      <c r="AF10" s="17">
        <v>0.12755749972137101</v>
      </c>
      <c r="AG10" s="17">
        <v>0.13423996786098</v>
      </c>
      <c r="AH10" s="17">
        <v>0.123979448554905</v>
      </c>
      <c r="AI10" s="17"/>
      <c r="AJ10" s="17">
        <v>0.12124138874408</v>
      </c>
      <c r="AK10" s="17">
        <v>0.14728122367191901</v>
      </c>
      <c r="AL10" s="17">
        <v>0.112059124830309</v>
      </c>
      <c r="AM10" s="17">
        <v>0.17113956029003699</v>
      </c>
      <c r="AN10" s="17">
        <v>0.144355752485886</v>
      </c>
      <c r="AO10" s="17"/>
      <c r="AP10" s="17">
        <v>0.11370497222016999</v>
      </c>
      <c r="AQ10" s="17">
        <v>0.14132296593149901</v>
      </c>
      <c r="AR10" s="17">
        <v>0.129068996058919</v>
      </c>
      <c r="AS10" s="17"/>
      <c r="AT10" s="17">
        <v>0.12151754289317999</v>
      </c>
      <c r="AU10" s="17">
        <v>0.13773718327133</v>
      </c>
      <c r="AV10" s="17">
        <v>0.13791528984552001</v>
      </c>
      <c r="AW10" s="17">
        <v>0.15406941515738501</v>
      </c>
      <c r="AX10" s="17">
        <v>0.12605990838300299</v>
      </c>
      <c r="AY10" s="17"/>
      <c r="AZ10" s="17">
        <v>0.114395061402306</v>
      </c>
      <c r="BA10" s="17">
        <v>0.13446415014970001</v>
      </c>
      <c r="BB10" s="17">
        <v>0.12009260090486901</v>
      </c>
      <c r="BC10" s="17">
        <v>0.13720716974165301</v>
      </c>
      <c r="BD10" s="17">
        <v>0.10940249418747</v>
      </c>
      <c r="BE10" s="17">
        <v>0.116721933609051</v>
      </c>
      <c r="BF10" s="17">
        <v>0.10659840469392901</v>
      </c>
      <c r="BG10" s="17">
        <v>0.12495916077795199</v>
      </c>
      <c r="BH10" s="17">
        <v>0.19447185134380601</v>
      </c>
      <c r="BI10" s="17">
        <v>0.15320568844927901</v>
      </c>
      <c r="BJ10" s="17">
        <v>0.14292782809862301</v>
      </c>
      <c r="BK10" s="17">
        <v>0.100437846599665</v>
      </c>
      <c r="BL10" s="17">
        <v>0.15155522860498399</v>
      </c>
      <c r="BM10" s="17">
        <v>0.196677763266772</v>
      </c>
      <c r="BN10" s="17">
        <v>0.245471770060738</v>
      </c>
      <c r="BO10" s="17">
        <v>9.2092105415288297E-2</v>
      </c>
      <c r="BP10" s="17"/>
      <c r="BQ10" s="17">
        <v>6.9966377801297094E-2</v>
      </c>
      <c r="BR10" s="17">
        <v>0.16037691228206499</v>
      </c>
    </row>
    <row r="11" spans="2:70" x14ac:dyDescent="0.35">
      <c r="B11" s="18" t="s">
        <v>470</v>
      </c>
      <c r="C11" s="17">
        <v>0.24266699973924899</v>
      </c>
      <c r="D11" s="17">
        <v>0.22213020120838201</v>
      </c>
      <c r="E11" s="17">
        <v>0.26337956008719299</v>
      </c>
      <c r="F11" s="17"/>
      <c r="G11" s="17">
        <v>0.29490273541603701</v>
      </c>
      <c r="H11" s="17">
        <v>0.25331969549834699</v>
      </c>
      <c r="I11" s="17">
        <v>0.25321234584836</v>
      </c>
      <c r="J11" s="17">
        <v>0.26294852855221601</v>
      </c>
      <c r="K11" s="17">
        <v>0.246976003430802</v>
      </c>
      <c r="L11" s="17">
        <v>0.17114448164871901</v>
      </c>
      <c r="M11" s="17"/>
      <c r="N11" s="17">
        <v>0.24256833956628501</v>
      </c>
      <c r="O11" s="17">
        <v>0.25532961777426799</v>
      </c>
      <c r="P11" s="17">
        <v>0.231722920288742</v>
      </c>
      <c r="Q11" s="17">
        <v>0.240449316575996</v>
      </c>
      <c r="R11" s="17"/>
      <c r="S11" s="17">
        <v>0.23632389085265201</v>
      </c>
      <c r="T11" s="17">
        <v>0.22725870307757401</v>
      </c>
      <c r="U11" s="17">
        <v>0.29464364443483798</v>
      </c>
      <c r="V11" s="17">
        <v>0.21784167765302401</v>
      </c>
      <c r="W11" s="17">
        <v>0.221547781975828</v>
      </c>
      <c r="X11" s="17">
        <v>0.26980343534629397</v>
      </c>
      <c r="Y11" s="17">
        <v>0.29582414931749101</v>
      </c>
      <c r="Z11" s="17">
        <v>0.21642059237792999</v>
      </c>
      <c r="AA11" s="17">
        <v>0.222006124155845</v>
      </c>
      <c r="AB11" s="17">
        <v>0.2336578119937</v>
      </c>
      <c r="AC11" s="17">
        <v>0.22017528908784401</v>
      </c>
      <c r="AD11" s="17">
        <v>0.27635055624149502</v>
      </c>
      <c r="AE11" s="17"/>
      <c r="AF11" s="17">
        <v>0.212678786909063</v>
      </c>
      <c r="AG11" s="17">
        <v>0.26070728418870398</v>
      </c>
      <c r="AH11" s="17">
        <v>0.23320584919582299</v>
      </c>
      <c r="AI11" s="17"/>
      <c r="AJ11" s="17">
        <v>0.23051156169463199</v>
      </c>
      <c r="AK11" s="17">
        <v>0.245174797214119</v>
      </c>
      <c r="AL11" s="17">
        <v>0.27849238964265999</v>
      </c>
      <c r="AM11" s="17">
        <v>0.190250473242072</v>
      </c>
      <c r="AN11" s="17">
        <v>0.24914322354441701</v>
      </c>
      <c r="AO11" s="17"/>
      <c r="AP11" s="17">
        <v>0.20939318982232</v>
      </c>
      <c r="AQ11" s="17">
        <v>0.25409293749427903</v>
      </c>
      <c r="AR11" s="17">
        <v>0.26761556410013598</v>
      </c>
      <c r="AS11" s="17"/>
      <c r="AT11" s="17">
        <v>0.232036986093585</v>
      </c>
      <c r="AU11" s="17">
        <v>0.27162447746940899</v>
      </c>
      <c r="AV11" s="17">
        <v>0.24441193496267599</v>
      </c>
      <c r="AW11" s="17">
        <v>0.221524835023028</v>
      </c>
      <c r="AX11" s="17">
        <v>0.112235197928721</v>
      </c>
      <c r="AY11" s="17"/>
      <c r="AZ11" s="17">
        <v>0.35394064379721202</v>
      </c>
      <c r="BA11" s="17">
        <v>0.215601291263638</v>
      </c>
      <c r="BB11" s="17">
        <v>0.249832485769031</v>
      </c>
      <c r="BC11" s="17">
        <v>0.186576580802465</v>
      </c>
      <c r="BD11" s="17">
        <v>0.21542887584574999</v>
      </c>
      <c r="BE11" s="17">
        <v>0.25146740723837002</v>
      </c>
      <c r="BF11" s="17">
        <v>0.28640236928503898</v>
      </c>
      <c r="BG11" s="17">
        <v>0.23656400007848899</v>
      </c>
      <c r="BH11" s="17">
        <v>0.225676820353127</v>
      </c>
      <c r="BI11" s="17">
        <v>0.224483800105438</v>
      </c>
      <c r="BJ11" s="17">
        <v>0.22597155200027499</v>
      </c>
      <c r="BK11" s="17">
        <v>0.29292545991368302</v>
      </c>
      <c r="BL11" s="17">
        <v>0.299898355260515</v>
      </c>
      <c r="BM11" s="17">
        <v>0.27552781798064901</v>
      </c>
      <c r="BN11" s="17">
        <v>0.23926598333363799</v>
      </c>
      <c r="BO11" s="17">
        <v>0.188309345213133</v>
      </c>
      <c r="BP11" s="17"/>
      <c r="BQ11" s="17">
        <v>0.19900465201161899</v>
      </c>
      <c r="BR11" s="17">
        <v>0.26199827437492201</v>
      </c>
    </row>
    <row r="12" spans="2:70" x14ac:dyDescent="0.35">
      <c r="B12" s="18" t="s">
        <v>471</v>
      </c>
      <c r="C12" s="17">
        <v>0.236191375031225</v>
      </c>
      <c r="D12" s="17">
        <v>0.259729380448393</v>
      </c>
      <c r="E12" s="17">
        <v>0.214738708143353</v>
      </c>
      <c r="F12" s="17"/>
      <c r="G12" s="17">
        <v>0.19432064275511801</v>
      </c>
      <c r="H12" s="17">
        <v>0.21555510112725301</v>
      </c>
      <c r="I12" s="17">
        <v>0.20486753269710201</v>
      </c>
      <c r="J12" s="17">
        <v>0.215711814850124</v>
      </c>
      <c r="K12" s="17">
        <v>0.26942332788116902</v>
      </c>
      <c r="L12" s="17">
        <v>0.30091906648101002</v>
      </c>
      <c r="M12" s="17"/>
      <c r="N12" s="17">
        <v>0.22512815346944301</v>
      </c>
      <c r="O12" s="17">
        <v>0.22011407075571701</v>
      </c>
      <c r="P12" s="17">
        <v>0.24111617067572899</v>
      </c>
      <c r="Q12" s="17">
        <v>0.26061635223365398</v>
      </c>
      <c r="R12" s="17"/>
      <c r="S12" s="17">
        <v>0.24190890146271399</v>
      </c>
      <c r="T12" s="17">
        <v>0.23114085578147101</v>
      </c>
      <c r="U12" s="17">
        <v>0.236105798121647</v>
      </c>
      <c r="V12" s="17">
        <v>0.28031652641994897</v>
      </c>
      <c r="W12" s="17">
        <v>0.23931343814233</v>
      </c>
      <c r="X12" s="17">
        <v>0.23474955243821399</v>
      </c>
      <c r="Y12" s="17">
        <v>0.21562772180027601</v>
      </c>
      <c r="Z12" s="17">
        <v>0.20932997570350301</v>
      </c>
      <c r="AA12" s="17">
        <v>0.233075948644824</v>
      </c>
      <c r="AB12" s="17">
        <v>0.23069657778888</v>
      </c>
      <c r="AC12" s="17">
        <v>0.20575867986108001</v>
      </c>
      <c r="AD12" s="17">
        <v>0.265678552630502</v>
      </c>
      <c r="AE12" s="17"/>
      <c r="AF12" s="17">
        <v>0.25475561529890001</v>
      </c>
      <c r="AG12" s="17">
        <v>0.210779128843505</v>
      </c>
      <c r="AH12" s="17">
        <v>0.28257911107141997</v>
      </c>
      <c r="AI12" s="17"/>
      <c r="AJ12" s="17">
        <v>0.24754299491702</v>
      </c>
      <c r="AK12" s="17">
        <v>0.192700324322781</v>
      </c>
      <c r="AL12" s="17">
        <v>0.24478286387235201</v>
      </c>
      <c r="AM12" s="17">
        <v>0.208630014103173</v>
      </c>
      <c r="AN12" s="17">
        <v>0.301287603693557</v>
      </c>
      <c r="AO12" s="17"/>
      <c r="AP12" s="17">
        <v>0.23041406731404901</v>
      </c>
      <c r="AQ12" s="17">
        <v>0.196627518628855</v>
      </c>
      <c r="AR12" s="17">
        <v>0.20733306825473999</v>
      </c>
      <c r="AS12" s="17"/>
      <c r="AT12" s="17">
        <v>0.251522661553083</v>
      </c>
      <c r="AU12" s="17">
        <v>0.249525222105804</v>
      </c>
      <c r="AV12" s="17">
        <v>0.21669015540803599</v>
      </c>
      <c r="AW12" s="17">
        <v>0.201578250317868</v>
      </c>
      <c r="AX12" s="17">
        <v>0.15417238223379101</v>
      </c>
      <c r="AY12" s="17"/>
      <c r="AZ12" s="17">
        <v>0.30056988783049199</v>
      </c>
      <c r="BA12" s="17">
        <v>0.214793784891047</v>
      </c>
      <c r="BB12" s="17">
        <v>0.26373032868488699</v>
      </c>
      <c r="BC12" s="17">
        <v>0.22288098720341901</v>
      </c>
      <c r="BD12" s="17">
        <v>0.28374945336253399</v>
      </c>
      <c r="BE12" s="17">
        <v>0.221490506157351</v>
      </c>
      <c r="BF12" s="17">
        <v>0.24432045081717599</v>
      </c>
      <c r="BG12" s="17">
        <v>0.236883240555609</v>
      </c>
      <c r="BH12" s="17">
        <v>0.243168907154238</v>
      </c>
      <c r="BI12" s="17">
        <v>0.24632857897777299</v>
      </c>
      <c r="BJ12" s="17">
        <v>0.20616138105940299</v>
      </c>
      <c r="BK12" s="17">
        <v>0.22612811427353699</v>
      </c>
      <c r="BL12" s="17">
        <v>0.20518933989136301</v>
      </c>
      <c r="BM12" s="17">
        <v>0.174738142648143</v>
      </c>
      <c r="BN12" s="17">
        <v>0.15390060636890099</v>
      </c>
      <c r="BO12" s="17">
        <v>0.20415186802306701</v>
      </c>
      <c r="BP12" s="17"/>
      <c r="BQ12" s="17">
        <v>0.20145822071689501</v>
      </c>
      <c r="BR12" s="17">
        <v>0.247234921351908</v>
      </c>
    </row>
    <row r="13" spans="2:70" x14ac:dyDescent="0.35">
      <c r="B13" s="18" t="s">
        <v>472</v>
      </c>
      <c r="C13" s="17">
        <v>0.21457916867961399</v>
      </c>
      <c r="D13" s="17">
        <v>0.217512898205833</v>
      </c>
      <c r="E13" s="17">
        <v>0.21143016115683999</v>
      </c>
      <c r="F13" s="17"/>
      <c r="G13" s="17">
        <v>0.22393785611731701</v>
      </c>
      <c r="H13" s="17">
        <v>0.241131715847171</v>
      </c>
      <c r="I13" s="17">
        <v>0.223295579971305</v>
      </c>
      <c r="J13" s="17">
        <v>0.17475716215908299</v>
      </c>
      <c r="K13" s="17">
        <v>0.166917096326303</v>
      </c>
      <c r="L13" s="17">
        <v>0.244126190039261</v>
      </c>
      <c r="M13" s="17"/>
      <c r="N13" s="17">
        <v>0.223050974203931</v>
      </c>
      <c r="O13" s="17">
        <v>0.20274303624881199</v>
      </c>
      <c r="P13" s="17">
        <v>0.23397469128671999</v>
      </c>
      <c r="Q13" s="17">
        <v>0.199339466470219</v>
      </c>
      <c r="R13" s="17"/>
      <c r="S13" s="17">
        <v>0.23821698253990001</v>
      </c>
      <c r="T13" s="17">
        <v>0.218351059811418</v>
      </c>
      <c r="U13" s="17">
        <v>0.17533265860491601</v>
      </c>
      <c r="V13" s="17">
        <v>0.15925894483184599</v>
      </c>
      <c r="W13" s="17">
        <v>0.27557816368645999</v>
      </c>
      <c r="X13" s="17">
        <v>0.22503739134018599</v>
      </c>
      <c r="Y13" s="17">
        <v>0.17433524072357301</v>
      </c>
      <c r="Z13" s="17">
        <v>0.23944256004384501</v>
      </c>
      <c r="AA13" s="17">
        <v>0.24040631926688599</v>
      </c>
      <c r="AB13" s="17">
        <v>0.21674137896971099</v>
      </c>
      <c r="AC13" s="17">
        <v>0.23667873697893499</v>
      </c>
      <c r="AD13" s="17">
        <v>0.120644965838986</v>
      </c>
      <c r="AE13" s="17"/>
      <c r="AF13" s="17">
        <v>0.22407498830469799</v>
      </c>
      <c r="AG13" s="17">
        <v>0.21640521880118299</v>
      </c>
      <c r="AH13" s="17">
        <v>0.202518692677502</v>
      </c>
      <c r="AI13" s="17"/>
      <c r="AJ13" s="17">
        <v>0.22767484680698299</v>
      </c>
      <c r="AK13" s="17">
        <v>0.23654428571528799</v>
      </c>
      <c r="AL13" s="17">
        <v>0.19266847457209599</v>
      </c>
      <c r="AM13" s="17">
        <v>0.159632934185303</v>
      </c>
      <c r="AN13" s="17">
        <v>0.15970499328036999</v>
      </c>
      <c r="AO13" s="17"/>
      <c r="AP13" s="17">
        <v>0.25747691800115302</v>
      </c>
      <c r="AQ13" s="17">
        <v>0.22875695842664501</v>
      </c>
      <c r="AR13" s="17">
        <v>0.22276050572199299</v>
      </c>
      <c r="AS13" s="17"/>
      <c r="AT13" s="17">
        <v>0.21864405705711901</v>
      </c>
      <c r="AU13" s="17">
        <v>0.18083769076578601</v>
      </c>
      <c r="AV13" s="17">
        <v>0.218589642335666</v>
      </c>
      <c r="AW13" s="17">
        <v>0.24883836803289799</v>
      </c>
      <c r="AX13" s="17">
        <v>0.27646165972083703</v>
      </c>
      <c r="AY13" s="17"/>
      <c r="AZ13" s="17">
        <v>8.7091818597244103E-2</v>
      </c>
      <c r="BA13" s="17">
        <v>0.206763617384538</v>
      </c>
      <c r="BB13" s="17">
        <v>0.17308064608778101</v>
      </c>
      <c r="BC13" s="17">
        <v>0.23537093939520001</v>
      </c>
      <c r="BD13" s="17">
        <v>0.226250318982406</v>
      </c>
      <c r="BE13" s="17">
        <v>0.235354280591444</v>
      </c>
      <c r="BF13" s="17">
        <v>0.217810571771371</v>
      </c>
      <c r="BG13" s="17">
        <v>0.22289731868281601</v>
      </c>
      <c r="BH13" s="17">
        <v>0.18224339280495999</v>
      </c>
      <c r="BI13" s="17">
        <v>0.237920022842595</v>
      </c>
      <c r="BJ13" s="17">
        <v>0.26602431409397298</v>
      </c>
      <c r="BK13" s="17">
        <v>0.16765521035249201</v>
      </c>
      <c r="BL13" s="17">
        <v>0.154923375401221</v>
      </c>
      <c r="BM13" s="17">
        <v>0.21699728931020501</v>
      </c>
      <c r="BN13" s="17">
        <v>0.23762996366974901</v>
      </c>
      <c r="BO13" s="17">
        <v>0.263362695317988</v>
      </c>
      <c r="BP13" s="17"/>
      <c r="BQ13" s="17">
        <v>0.30625556642878898</v>
      </c>
      <c r="BR13" s="17">
        <v>0.174200279567581</v>
      </c>
    </row>
    <row r="14" spans="2:70" x14ac:dyDescent="0.35">
      <c r="B14" s="18" t="s">
        <v>189</v>
      </c>
      <c r="C14" s="17">
        <v>8.8888191766589603E-2</v>
      </c>
      <c r="D14" s="17">
        <v>8.1721594976335396E-2</v>
      </c>
      <c r="E14" s="17">
        <v>9.5566827282193401E-2</v>
      </c>
      <c r="F14" s="17"/>
      <c r="G14" s="17">
        <v>6.7687163077433596E-2</v>
      </c>
      <c r="H14" s="17">
        <v>0.102506498886278</v>
      </c>
      <c r="I14" s="17">
        <v>0.10502110867023499</v>
      </c>
      <c r="J14" s="17">
        <v>9.00755700531672E-2</v>
      </c>
      <c r="K14" s="17">
        <v>7.3837703916785694E-2</v>
      </c>
      <c r="L14" s="17">
        <v>8.7857896611614195E-2</v>
      </c>
      <c r="M14" s="17"/>
      <c r="N14" s="17">
        <v>9.3053816942021098E-2</v>
      </c>
      <c r="O14" s="17">
        <v>9.2841667074970199E-2</v>
      </c>
      <c r="P14" s="17">
        <v>8.4808185702413802E-2</v>
      </c>
      <c r="Q14" s="17">
        <v>8.5027607561156501E-2</v>
      </c>
      <c r="R14" s="17"/>
      <c r="S14" s="17">
        <v>0.114776200944123</v>
      </c>
      <c r="T14" s="17">
        <v>9.5780046565570903E-2</v>
      </c>
      <c r="U14" s="17">
        <v>7.0077249800093694E-2</v>
      </c>
      <c r="V14" s="17">
        <v>9.2020333301490301E-2</v>
      </c>
      <c r="W14" s="17">
        <v>6.7690287065718405E-2</v>
      </c>
      <c r="X14" s="17">
        <v>6.9418594001212502E-2</v>
      </c>
      <c r="Y14" s="17">
        <v>7.4591924432811804E-2</v>
      </c>
      <c r="Z14" s="17">
        <v>0.11292575725237</v>
      </c>
      <c r="AA14" s="17">
        <v>7.8465167169480696E-2</v>
      </c>
      <c r="AB14" s="17">
        <v>8.4401570198539194E-2</v>
      </c>
      <c r="AC14" s="17">
        <v>0.11399811695793501</v>
      </c>
      <c r="AD14" s="17">
        <v>0.102726391846176</v>
      </c>
      <c r="AE14" s="17"/>
      <c r="AF14" s="17">
        <v>8.7793614711064102E-2</v>
      </c>
      <c r="AG14" s="17">
        <v>9.6580575141203995E-2</v>
      </c>
      <c r="AH14" s="17">
        <v>9.1199539533631996E-2</v>
      </c>
      <c r="AI14" s="17"/>
      <c r="AJ14" s="17">
        <v>9.1249573274968895E-2</v>
      </c>
      <c r="AK14" s="17">
        <v>9.3530540235540402E-2</v>
      </c>
      <c r="AL14" s="17">
        <v>8.3988311638140606E-2</v>
      </c>
      <c r="AM14" s="17">
        <v>0.14121588062408999</v>
      </c>
      <c r="AN14" s="17">
        <v>7.8569881755931006E-2</v>
      </c>
      <c r="AO14" s="17"/>
      <c r="AP14" s="17">
        <v>0.119670495116834</v>
      </c>
      <c r="AQ14" s="17">
        <v>9.5498175203116903E-2</v>
      </c>
      <c r="AR14" s="17">
        <v>8.0822704650770197E-2</v>
      </c>
      <c r="AS14" s="17"/>
      <c r="AT14" s="17">
        <v>8.9125702557719996E-2</v>
      </c>
      <c r="AU14" s="17">
        <v>7.4178999330262896E-2</v>
      </c>
      <c r="AV14" s="17">
        <v>9.2669511965873003E-2</v>
      </c>
      <c r="AW14" s="17">
        <v>0.11356892266282199</v>
      </c>
      <c r="AX14" s="17">
        <v>0.24452364650646</v>
      </c>
      <c r="AY14" s="17"/>
      <c r="AZ14" s="17">
        <v>3.1702601235699797E-2</v>
      </c>
      <c r="BA14" s="17">
        <v>9.6980076242346905E-2</v>
      </c>
      <c r="BB14" s="17">
        <v>9.9369872016896205E-2</v>
      </c>
      <c r="BC14" s="17">
        <v>0.106699331069535</v>
      </c>
      <c r="BD14" s="17">
        <v>0.101551850158102</v>
      </c>
      <c r="BE14" s="17">
        <v>8.9264169838218194E-2</v>
      </c>
      <c r="BF14" s="17">
        <v>7.5301745562949302E-2</v>
      </c>
      <c r="BG14" s="17">
        <v>7.6620549308040006E-2</v>
      </c>
      <c r="BH14" s="17">
        <v>6.7550899325315897E-2</v>
      </c>
      <c r="BI14" s="17">
        <v>7.4502795428447996E-2</v>
      </c>
      <c r="BJ14" s="17">
        <v>8.7488402313050995E-2</v>
      </c>
      <c r="BK14" s="17">
        <v>0.12503344260281199</v>
      </c>
      <c r="BL14" s="17">
        <v>0.118624243850429</v>
      </c>
      <c r="BM14" s="17">
        <v>5.5877430827364197E-2</v>
      </c>
      <c r="BN14" s="17">
        <v>6.1349491123519402E-2</v>
      </c>
      <c r="BO14" s="17">
        <v>0.13324749431339</v>
      </c>
      <c r="BP14" s="17"/>
      <c r="BQ14" s="17">
        <v>0.15985767978513399</v>
      </c>
      <c r="BR14" s="17">
        <v>5.8695220162390503E-2</v>
      </c>
    </row>
    <row r="15" spans="2:70" x14ac:dyDescent="0.35">
      <c r="B15" s="18" t="s">
        <v>190</v>
      </c>
      <c r="C15" s="19">
        <v>2.4547790221322498E-2</v>
      </c>
      <c r="D15" s="19">
        <v>2.6034468780395999E-2</v>
      </c>
      <c r="E15" s="19">
        <v>2.3254688486476702E-2</v>
      </c>
      <c r="F15" s="19"/>
      <c r="G15" s="19">
        <v>4.8278700568924497E-3</v>
      </c>
      <c r="H15" s="19">
        <v>1.7726831753954099E-2</v>
      </c>
      <c r="I15" s="19">
        <v>6.5171445936748401E-3</v>
      </c>
      <c r="J15" s="19">
        <v>2.4925089467489499E-2</v>
      </c>
      <c r="K15" s="19">
        <v>3.2135616713382699E-2</v>
      </c>
      <c r="L15" s="19">
        <v>5.2561061805799301E-2</v>
      </c>
      <c r="M15" s="19"/>
      <c r="N15" s="19">
        <v>3.16311757632744E-2</v>
      </c>
      <c r="O15" s="19">
        <v>1.9081233503902999E-2</v>
      </c>
      <c r="P15" s="19">
        <v>1.8843139964113499E-2</v>
      </c>
      <c r="Q15" s="19">
        <v>2.7916699764634598E-2</v>
      </c>
      <c r="R15" s="19"/>
      <c r="S15" s="19">
        <v>2.2125726104604899E-2</v>
      </c>
      <c r="T15" s="19">
        <v>2.3970289325678198E-2</v>
      </c>
      <c r="U15" s="19">
        <v>2.4508305862638299E-2</v>
      </c>
      <c r="V15" s="19">
        <v>2.2277962472328602E-2</v>
      </c>
      <c r="W15" s="19">
        <v>2.7071209449657099E-2</v>
      </c>
      <c r="X15" s="19">
        <v>1.5730051594969902E-2</v>
      </c>
      <c r="Y15" s="19">
        <v>2.7888608310724899E-2</v>
      </c>
      <c r="Z15" s="19">
        <v>1.64700009619272E-2</v>
      </c>
      <c r="AA15" s="19">
        <v>2.1300897493299099E-2</v>
      </c>
      <c r="AB15" s="19">
        <v>3.5068715694356802E-2</v>
      </c>
      <c r="AC15" s="19">
        <v>4.1120460245875297E-2</v>
      </c>
      <c r="AD15" s="19">
        <v>2.0309726963716399E-2</v>
      </c>
      <c r="AE15" s="19"/>
      <c r="AF15" s="19">
        <v>3.0855280850448499E-2</v>
      </c>
      <c r="AG15" s="19">
        <v>2.71231056584448E-2</v>
      </c>
      <c r="AH15" s="19">
        <v>1.56053482930089E-2</v>
      </c>
      <c r="AI15" s="19"/>
      <c r="AJ15" s="19">
        <v>2.9133674479003599E-2</v>
      </c>
      <c r="AK15" s="19">
        <v>2.6012543541317299E-2</v>
      </c>
      <c r="AL15" s="19">
        <v>3.8099711632576E-2</v>
      </c>
      <c r="AM15" s="19">
        <v>1.9660603734112998E-2</v>
      </c>
      <c r="AN15" s="19">
        <v>9.2616045010152203E-3</v>
      </c>
      <c r="AO15" s="19"/>
      <c r="AP15" s="19">
        <v>2.9389388049634299E-2</v>
      </c>
      <c r="AQ15" s="19">
        <v>2.24398075972474E-2</v>
      </c>
      <c r="AR15" s="19">
        <v>2.1967395040343701E-2</v>
      </c>
      <c r="AS15" s="19"/>
      <c r="AT15" s="19">
        <v>2.4251806993177499E-2</v>
      </c>
      <c r="AU15" s="19">
        <v>1.6651986013768098E-2</v>
      </c>
      <c r="AV15" s="19">
        <v>3.3798033318206598E-2</v>
      </c>
      <c r="AW15" s="19">
        <v>1.88021890331014E-2</v>
      </c>
      <c r="AX15" s="19">
        <v>2.6242482609101499E-2</v>
      </c>
      <c r="AY15" s="19"/>
      <c r="AZ15" s="19">
        <v>2.7036504710503902E-2</v>
      </c>
      <c r="BA15" s="19">
        <v>2.9751317822470199E-2</v>
      </c>
      <c r="BB15" s="19">
        <v>3.9819761755230297E-2</v>
      </c>
      <c r="BC15" s="19">
        <v>4.14700846662618E-2</v>
      </c>
      <c r="BD15" s="19">
        <v>1.11408104233961E-2</v>
      </c>
      <c r="BE15" s="19">
        <v>1.3763521546175E-2</v>
      </c>
      <c r="BF15" s="19">
        <v>1.9540071802353301E-2</v>
      </c>
      <c r="BG15" s="19">
        <v>2.2415319574332598E-2</v>
      </c>
      <c r="BH15" s="19">
        <v>2.7819201309053802E-2</v>
      </c>
      <c r="BI15" s="19">
        <v>2.27526350889957E-2</v>
      </c>
      <c r="BJ15" s="19">
        <v>2.46980741412938E-2</v>
      </c>
      <c r="BK15" s="19">
        <v>2.7948890999909201E-2</v>
      </c>
      <c r="BL15" s="19">
        <v>9.6909461281175294E-3</v>
      </c>
      <c r="BM15" s="19">
        <v>3.11000991176794E-2</v>
      </c>
      <c r="BN15" s="19">
        <v>5.12095027374498E-2</v>
      </c>
      <c r="BO15" s="19">
        <v>4.58768783306703E-2</v>
      </c>
      <c r="BP15" s="19"/>
      <c r="BQ15" s="19">
        <v>4.9153869726669998E-2</v>
      </c>
      <c r="BR15" s="19">
        <v>1.45377871189612E-2</v>
      </c>
    </row>
    <row r="16" spans="2:70" x14ac:dyDescent="0.35">
      <c r="B16" s="16"/>
    </row>
    <row r="17" spans="2:2" x14ac:dyDescent="0.35">
      <c r="B17" t="s">
        <v>98</v>
      </c>
    </row>
    <row r="18" spans="2:2" x14ac:dyDescent="0.35">
      <c r="B18" t="s">
        <v>99</v>
      </c>
    </row>
    <row r="20" spans="2:2" x14ac:dyDescent="0.35">
      <c r="B20" s="8" t="str">
        <f>HYPERLINK("#'Contents'!A1", "Return to Contents")</f>
        <v>Return to Contents</v>
      </c>
    </row>
  </sheetData>
  <mergeCells count="11">
    <mergeCell ref="BQ5:BR5"/>
    <mergeCell ref="D5:E5"/>
    <mergeCell ref="G5:L5"/>
    <mergeCell ref="N5:Q5"/>
    <mergeCell ref="S5:AD5"/>
    <mergeCell ref="AF5:AH5"/>
    <mergeCell ref="D2:BJ2"/>
    <mergeCell ref="AJ5:AN5"/>
    <mergeCell ref="AP5:AR5"/>
    <mergeCell ref="AT5:AX5"/>
    <mergeCell ref="AZ5:BO5"/>
  </mergeCells>
  <pageMargins left="0.7" right="0.7" top="0.75" bottom="0.75" header="0.3" footer="0.3"/>
  <pageSetup paperSize="9" orientation="portrait" horizontalDpi="300" verticalDpi="300"/>
  <drawing r:id="rId1"/>
</worksheet>
</file>

<file path=xl/worksheets/sheet1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F00-000000000000}">
  <dimension ref="B2:BR20"/>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67" width="10.7265625" customWidth="1"/>
    <col min="68" max="68" width="2.1796875" customWidth="1"/>
    <col min="69" max="70" width="10.7265625" customWidth="1"/>
    <col min="71" max="71" width="2.1796875" customWidth="1"/>
  </cols>
  <sheetData>
    <row r="2" spans="2:70" ht="40" customHeight="1" x14ac:dyDescent="0.35">
      <c r="D2" s="29" t="s">
        <v>480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row>
    <row r="5" spans="2:70" ht="30" customHeight="1" x14ac:dyDescent="0.35">
      <c r="B5" s="15"/>
      <c r="C5" s="15"/>
      <c r="D5" s="30" t="s">
        <v>74</v>
      </c>
      <c r="E5" s="30"/>
      <c r="F5" s="15"/>
      <c r="G5" s="30" t="s">
        <v>75</v>
      </c>
      <c r="H5" s="30"/>
      <c r="I5" s="30"/>
      <c r="J5" s="30"/>
      <c r="K5" s="30"/>
      <c r="L5" s="30"/>
      <c r="M5" s="15"/>
      <c r="N5" s="30" t="s">
        <v>76</v>
      </c>
      <c r="O5" s="30"/>
      <c r="P5" s="30"/>
      <c r="Q5" s="30"/>
      <c r="R5" s="15"/>
      <c r="S5" s="30" t="s">
        <v>77</v>
      </c>
      <c r="T5" s="30"/>
      <c r="U5" s="30"/>
      <c r="V5" s="30"/>
      <c r="W5" s="30"/>
      <c r="X5" s="30"/>
      <c r="Y5" s="30"/>
      <c r="Z5" s="30"/>
      <c r="AA5" s="30"/>
      <c r="AB5" s="30"/>
      <c r="AC5" s="30"/>
      <c r="AD5" s="30"/>
      <c r="AE5" s="15"/>
      <c r="AF5" s="30" t="s">
        <v>78</v>
      </c>
      <c r="AG5" s="30"/>
      <c r="AH5" s="30"/>
      <c r="AI5" s="15"/>
      <c r="AJ5" s="30" t="s">
        <v>79</v>
      </c>
      <c r="AK5" s="30"/>
      <c r="AL5" s="30"/>
      <c r="AM5" s="30"/>
      <c r="AN5" s="30"/>
      <c r="AO5" s="15"/>
      <c r="AP5" s="30" t="s">
        <v>80</v>
      </c>
      <c r="AQ5" s="30"/>
      <c r="AR5" s="30"/>
      <c r="AS5" s="15"/>
      <c r="AT5" s="30" t="s">
        <v>81</v>
      </c>
      <c r="AU5" s="30"/>
      <c r="AV5" s="30"/>
      <c r="AW5" s="30"/>
      <c r="AX5" s="30"/>
      <c r="AY5" s="15"/>
      <c r="AZ5" s="30" t="s">
        <v>82</v>
      </c>
      <c r="BA5" s="30"/>
      <c r="BB5" s="30"/>
      <c r="BC5" s="30"/>
      <c r="BD5" s="30"/>
      <c r="BE5" s="30"/>
      <c r="BF5" s="30"/>
      <c r="BG5" s="30"/>
      <c r="BH5" s="30"/>
      <c r="BI5" s="30"/>
      <c r="BJ5" s="30"/>
      <c r="BK5" s="30"/>
      <c r="BL5" s="30"/>
      <c r="BM5" s="30"/>
      <c r="BN5" s="30"/>
      <c r="BO5" s="30"/>
      <c r="BP5" s="15"/>
      <c r="BQ5" s="30" t="s">
        <v>83</v>
      </c>
      <c r="BR5" s="30"/>
    </row>
    <row r="6" spans="2:7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46</v>
      </c>
      <c r="AQ6" s="12" t="s">
        <v>47</v>
      </c>
      <c r="AR6" s="12" t="s">
        <v>50</v>
      </c>
      <c r="AT6" s="12" t="s">
        <v>51</v>
      </c>
      <c r="AU6" s="12" t="s">
        <v>52</v>
      </c>
      <c r="AV6" s="12" t="s">
        <v>53</v>
      </c>
      <c r="AW6" s="12" t="s">
        <v>54</v>
      </c>
      <c r="AX6" s="12" t="s">
        <v>55</v>
      </c>
      <c r="AZ6" s="12" t="s">
        <v>56</v>
      </c>
      <c r="BA6" s="12" t="s">
        <v>57</v>
      </c>
      <c r="BB6" s="12" t="s">
        <v>58</v>
      </c>
      <c r="BC6" s="12" t="s">
        <v>59</v>
      </c>
      <c r="BD6" s="12" t="s">
        <v>60</v>
      </c>
      <c r="BE6" s="12" t="s">
        <v>61</v>
      </c>
      <c r="BF6" s="12" t="s">
        <v>62</v>
      </c>
      <c r="BG6" s="12" t="s">
        <v>63</v>
      </c>
      <c r="BH6" s="12" t="s">
        <v>64</v>
      </c>
      <c r="BI6" s="12" t="s">
        <v>65</v>
      </c>
      <c r="BJ6" s="12" t="s">
        <v>66</v>
      </c>
      <c r="BK6" s="12" t="s">
        <v>67</v>
      </c>
      <c r="BL6" s="12" t="s">
        <v>68</v>
      </c>
      <c r="BM6" s="12" t="s">
        <v>69</v>
      </c>
      <c r="BN6" s="12" t="s">
        <v>70</v>
      </c>
      <c r="BO6" s="12" t="s">
        <v>71</v>
      </c>
      <c r="BQ6" s="12" t="s">
        <v>72</v>
      </c>
      <c r="BR6" s="12" t="s">
        <v>73</v>
      </c>
    </row>
    <row r="7" spans="2:70" ht="30" customHeight="1" x14ac:dyDescent="0.35">
      <c r="B7" s="10" t="s">
        <v>19</v>
      </c>
      <c r="C7" s="10">
        <v>4012</v>
      </c>
      <c r="D7" s="10">
        <v>1971</v>
      </c>
      <c r="E7" s="10">
        <v>2028</v>
      </c>
      <c r="F7" s="10"/>
      <c r="G7" s="10">
        <v>497</v>
      </c>
      <c r="H7" s="10">
        <v>704</v>
      </c>
      <c r="I7" s="10">
        <v>694</v>
      </c>
      <c r="J7" s="10">
        <v>693</v>
      </c>
      <c r="K7" s="10">
        <v>571</v>
      </c>
      <c r="L7" s="10">
        <v>853</v>
      </c>
      <c r="M7" s="10"/>
      <c r="N7" s="10">
        <v>1178</v>
      </c>
      <c r="O7" s="10">
        <v>1131</v>
      </c>
      <c r="P7" s="10">
        <v>781</v>
      </c>
      <c r="Q7" s="10">
        <v>909</v>
      </c>
      <c r="R7" s="10"/>
      <c r="S7" s="10">
        <v>563</v>
      </c>
      <c r="T7" s="10">
        <v>553</v>
      </c>
      <c r="U7" s="10">
        <v>314</v>
      </c>
      <c r="V7" s="10">
        <v>343</v>
      </c>
      <c r="W7" s="10">
        <v>293</v>
      </c>
      <c r="X7" s="10">
        <v>376</v>
      </c>
      <c r="Y7" s="10">
        <v>336</v>
      </c>
      <c r="Z7" s="10">
        <v>171</v>
      </c>
      <c r="AA7" s="10">
        <v>447</v>
      </c>
      <c r="AB7" s="10">
        <v>337</v>
      </c>
      <c r="AC7" s="10">
        <v>188</v>
      </c>
      <c r="AD7" s="10">
        <v>91</v>
      </c>
      <c r="AE7" s="10"/>
      <c r="AF7" s="10">
        <v>1421</v>
      </c>
      <c r="AG7" s="10">
        <v>1665</v>
      </c>
      <c r="AH7" s="10">
        <v>577</v>
      </c>
      <c r="AI7" s="10"/>
      <c r="AJ7" s="10">
        <v>1433</v>
      </c>
      <c r="AK7" s="10">
        <v>1082</v>
      </c>
      <c r="AL7" s="10">
        <v>299</v>
      </c>
      <c r="AM7" s="10">
        <v>42</v>
      </c>
      <c r="AN7" s="10">
        <v>541</v>
      </c>
      <c r="AO7" s="10"/>
      <c r="AP7" s="10">
        <v>878</v>
      </c>
      <c r="AQ7" s="10">
        <v>1369</v>
      </c>
      <c r="AR7" s="10">
        <v>264</v>
      </c>
      <c r="AS7" s="10"/>
      <c r="AT7" s="10">
        <v>929</v>
      </c>
      <c r="AU7" s="10">
        <v>932</v>
      </c>
      <c r="AV7" s="10">
        <v>1096</v>
      </c>
      <c r="AW7" s="10">
        <v>455</v>
      </c>
      <c r="AX7" s="10">
        <v>62</v>
      </c>
      <c r="AY7" s="10"/>
      <c r="AZ7" s="10">
        <v>33</v>
      </c>
      <c r="BA7" s="10">
        <v>185</v>
      </c>
      <c r="BB7" s="10">
        <v>256</v>
      </c>
      <c r="BC7" s="10">
        <v>269</v>
      </c>
      <c r="BD7" s="10">
        <v>403</v>
      </c>
      <c r="BE7" s="10">
        <v>436</v>
      </c>
      <c r="BF7" s="10">
        <v>391</v>
      </c>
      <c r="BG7" s="10">
        <v>312</v>
      </c>
      <c r="BH7" s="10">
        <v>253</v>
      </c>
      <c r="BI7" s="10">
        <v>211</v>
      </c>
      <c r="BJ7" s="10">
        <v>336</v>
      </c>
      <c r="BK7" s="10">
        <v>187</v>
      </c>
      <c r="BL7" s="10">
        <v>180</v>
      </c>
      <c r="BM7" s="10">
        <v>103</v>
      </c>
      <c r="BN7" s="10">
        <v>95</v>
      </c>
      <c r="BO7" s="10">
        <v>161</v>
      </c>
      <c r="BP7" s="10"/>
      <c r="BQ7" s="10">
        <v>1235</v>
      </c>
      <c r="BR7" s="10">
        <v>2665</v>
      </c>
    </row>
    <row r="8" spans="2:70" ht="30" customHeight="1" x14ac:dyDescent="0.35">
      <c r="B8" s="11" t="s">
        <v>20</v>
      </c>
      <c r="C8" s="11">
        <v>4012</v>
      </c>
      <c r="D8" s="11">
        <v>1975</v>
      </c>
      <c r="E8" s="11">
        <v>2024</v>
      </c>
      <c r="F8" s="11"/>
      <c r="G8" s="11">
        <v>558</v>
      </c>
      <c r="H8" s="11">
        <v>682</v>
      </c>
      <c r="I8" s="11">
        <v>685</v>
      </c>
      <c r="J8" s="11">
        <v>686</v>
      </c>
      <c r="K8" s="11">
        <v>562</v>
      </c>
      <c r="L8" s="11">
        <v>839</v>
      </c>
      <c r="M8" s="11"/>
      <c r="N8" s="11">
        <v>1080</v>
      </c>
      <c r="O8" s="11">
        <v>1039</v>
      </c>
      <c r="P8" s="11">
        <v>880</v>
      </c>
      <c r="Q8" s="11">
        <v>1000</v>
      </c>
      <c r="R8" s="11"/>
      <c r="S8" s="11">
        <v>562</v>
      </c>
      <c r="T8" s="11">
        <v>522</v>
      </c>
      <c r="U8" s="11">
        <v>321</v>
      </c>
      <c r="V8" s="11">
        <v>361</v>
      </c>
      <c r="W8" s="11">
        <v>281</v>
      </c>
      <c r="X8" s="11">
        <v>361</v>
      </c>
      <c r="Y8" s="11">
        <v>321</v>
      </c>
      <c r="Z8" s="11">
        <v>160</v>
      </c>
      <c r="AA8" s="11">
        <v>441</v>
      </c>
      <c r="AB8" s="11">
        <v>361</v>
      </c>
      <c r="AC8" s="11">
        <v>201</v>
      </c>
      <c r="AD8" s="11">
        <v>120</v>
      </c>
      <c r="AE8" s="11"/>
      <c r="AF8" s="11">
        <v>1410</v>
      </c>
      <c r="AG8" s="11">
        <v>1629</v>
      </c>
      <c r="AH8" s="11">
        <v>599</v>
      </c>
      <c r="AI8" s="11"/>
      <c r="AJ8" s="11">
        <v>1397</v>
      </c>
      <c r="AK8" s="11">
        <v>1071</v>
      </c>
      <c r="AL8" s="11">
        <v>288</v>
      </c>
      <c r="AM8" s="11">
        <v>45</v>
      </c>
      <c r="AN8" s="11">
        <v>558</v>
      </c>
      <c r="AO8" s="11"/>
      <c r="AP8" s="11">
        <v>856</v>
      </c>
      <c r="AQ8" s="11">
        <v>1358</v>
      </c>
      <c r="AR8" s="11">
        <v>259</v>
      </c>
      <c r="AS8" s="11"/>
      <c r="AT8" s="11">
        <v>961</v>
      </c>
      <c r="AU8" s="11">
        <v>958</v>
      </c>
      <c r="AV8" s="11">
        <v>1056</v>
      </c>
      <c r="AW8" s="11">
        <v>434</v>
      </c>
      <c r="AX8" s="11">
        <v>55</v>
      </c>
      <c r="AY8" s="11"/>
      <c r="AZ8" s="11">
        <v>33</v>
      </c>
      <c r="BA8" s="11">
        <v>186</v>
      </c>
      <c r="BB8" s="11">
        <v>267</v>
      </c>
      <c r="BC8" s="11">
        <v>280</v>
      </c>
      <c r="BD8" s="11">
        <v>416</v>
      </c>
      <c r="BE8" s="11">
        <v>443</v>
      </c>
      <c r="BF8" s="11">
        <v>394</v>
      </c>
      <c r="BG8" s="11">
        <v>314</v>
      </c>
      <c r="BH8" s="11">
        <v>257</v>
      </c>
      <c r="BI8" s="11">
        <v>206</v>
      </c>
      <c r="BJ8" s="11">
        <v>329</v>
      </c>
      <c r="BK8" s="11">
        <v>179</v>
      </c>
      <c r="BL8" s="11">
        <v>174</v>
      </c>
      <c r="BM8" s="11">
        <v>97</v>
      </c>
      <c r="BN8" s="11">
        <v>87</v>
      </c>
      <c r="BO8" s="11">
        <v>148</v>
      </c>
      <c r="BP8" s="11"/>
      <c r="BQ8" s="11">
        <v>1209</v>
      </c>
      <c r="BR8" s="11">
        <v>2688</v>
      </c>
    </row>
    <row r="9" spans="2:70" x14ac:dyDescent="0.35">
      <c r="B9" s="18" t="s">
        <v>468</v>
      </c>
      <c r="C9" s="17">
        <v>0.12844091637944599</v>
      </c>
      <c r="D9" s="17">
        <v>0.109719889759103</v>
      </c>
      <c r="E9" s="17">
        <v>0.14537409364487999</v>
      </c>
      <c r="F9" s="17"/>
      <c r="G9" s="17">
        <v>0.142217317032133</v>
      </c>
      <c r="H9" s="17">
        <v>0.13707278026973899</v>
      </c>
      <c r="I9" s="17">
        <v>0.13146449913623301</v>
      </c>
      <c r="J9" s="17">
        <v>0.12556324726760201</v>
      </c>
      <c r="K9" s="17">
        <v>9.3957518491092601E-2</v>
      </c>
      <c r="L9" s="17">
        <v>0.135236149436257</v>
      </c>
      <c r="M9" s="17"/>
      <c r="N9" s="17">
        <v>0.14254972545849801</v>
      </c>
      <c r="O9" s="17">
        <v>0.11266343842002501</v>
      </c>
      <c r="P9" s="17">
        <v>0.12437758909235599</v>
      </c>
      <c r="Q9" s="17">
        <v>0.13282802201811</v>
      </c>
      <c r="R9" s="17"/>
      <c r="S9" s="17">
        <v>0.14635404133207899</v>
      </c>
      <c r="T9" s="17">
        <v>0.124439681910972</v>
      </c>
      <c r="U9" s="17">
        <v>9.1529095480085504E-2</v>
      </c>
      <c r="V9" s="17">
        <v>0.15130410753152099</v>
      </c>
      <c r="W9" s="17">
        <v>0.125475317710908</v>
      </c>
      <c r="X9" s="17">
        <v>0.112829795034273</v>
      </c>
      <c r="Y9" s="17">
        <v>0.12643123049534299</v>
      </c>
      <c r="Z9" s="17">
        <v>0.122047275144716</v>
      </c>
      <c r="AA9" s="17">
        <v>0.113589611649207</v>
      </c>
      <c r="AB9" s="17">
        <v>0.143207126804933</v>
      </c>
      <c r="AC9" s="17">
        <v>0.145740968412854</v>
      </c>
      <c r="AD9" s="17">
        <v>0.14091030026335999</v>
      </c>
      <c r="AE9" s="17"/>
      <c r="AF9" s="17">
        <v>0.12465352151039</v>
      </c>
      <c r="AG9" s="17">
        <v>0.13497865731516001</v>
      </c>
      <c r="AH9" s="17">
        <v>0.118208718178101</v>
      </c>
      <c r="AI9" s="17"/>
      <c r="AJ9" s="17">
        <v>0.123525149512311</v>
      </c>
      <c r="AK9" s="17">
        <v>0.14154848126052</v>
      </c>
      <c r="AL9" s="17">
        <v>8.85432652567269E-2</v>
      </c>
      <c r="AM9" s="17">
        <v>0.104938736225745</v>
      </c>
      <c r="AN9" s="17">
        <v>0.13665404362375499</v>
      </c>
      <c r="AO9" s="17"/>
      <c r="AP9" s="17">
        <v>0.126156337632433</v>
      </c>
      <c r="AQ9" s="17">
        <v>0.14874940429828601</v>
      </c>
      <c r="AR9" s="17">
        <v>0.117238529511682</v>
      </c>
      <c r="AS9" s="17"/>
      <c r="AT9" s="17">
        <v>0.10819114662274799</v>
      </c>
      <c r="AU9" s="17">
        <v>0.11028782546363899</v>
      </c>
      <c r="AV9" s="17">
        <v>0.14922934812001001</v>
      </c>
      <c r="AW9" s="17">
        <v>0.15118164684169499</v>
      </c>
      <c r="AX9" s="17">
        <v>0.22420871650076701</v>
      </c>
      <c r="AY9" s="17"/>
      <c r="AZ9" s="17">
        <v>0.111299107339751</v>
      </c>
      <c r="BA9" s="17">
        <v>0.14600965764972201</v>
      </c>
      <c r="BB9" s="17">
        <v>0.13813460775824801</v>
      </c>
      <c r="BC9" s="17">
        <v>0.124220784995814</v>
      </c>
      <c r="BD9" s="17">
        <v>0.12943024382745999</v>
      </c>
      <c r="BE9" s="17">
        <v>0.119467747458108</v>
      </c>
      <c r="BF9" s="17">
        <v>0.147277181949238</v>
      </c>
      <c r="BG9" s="17">
        <v>0.10745937922150001</v>
      </c>
      <c r="BH9" s="17">
        <v>0.121608412341202</v>
      </c>
      <c r="BI9" s="17">
        <v>0.11496177809180699</v>
      </c>
      <c r="BJ9" s="17">
        <v>0.127523657874344</v>
      </c>
      <c r="BK9" s="17">
        <v>0.13637938650179299</v>
      </c>
      <c r="BL9" s="17">
        <v>0.110222971760425</v>
      </c>
      <c r="BM9" s="17">
        <v>0.13694889089944801</v>
      </c>
      <c r="BN9" s="17">
        <v>0.111993685604646</v>
      </c>
      <c r="BO9" s="17">
        <v>0.19956052834561899</v>
      </c>
      <c r="BP9" s="17"/>
      <c r="BQ9" s="17">
        <v>0.230609196042282</v>
      </c>
      <c r="BR9" s="17">
        <v>8.4879257410210796E-2</v>
      </c>
    </row>
    <row r="10" spans="2:70" x14ac:dyDescent="0.35">
      <c r="B10" s="18" t="s">
        <v>469</v>
      </c>
      <c r="C10" s="17">
        <v>0.21669571554727499</v>
      </c>
      <c r="D10" s="17">
        <v>0.20516131926432701</v>
      </c>
      <c r="E10" s="17">
        <v>0.22745853657562601</v>
      </c>
      <c r="F10" s="17"/>
      <c r="G10" s="17">
        <v>0.22238710060771599</v>
      </c>
      <c r="H10" s="17">
        <v>0.23817090105613301</v>
      </c>
      <c r="I10" s="17">
        <v>0.23378678849365001</v>
      </c>
      <c r="J10" s="17">
        <v>0.20096013272411301</v>
      </c>
      <c r="K10" s="17">
        <v>0.163861467794918</v>
      </c>
      <c r="L10" s="17">
        <v>0.229742692926765</v>
      </c>
      <c r="M10" s="17"/>
      <c r="N10" s="17">
        <v>0.23606831764715699</v>
      </c>
      <c r="O10" s="17">
        <v>0.22654677385980199</v>
      </c>
      <c r="P10" s="17">
        <v>0.21447130528136801</v>
      </c>
      <c r="Q10" s="17">
        <v>0.18931464353459501</v>
      </c>
      <c r="R10" s="17"/>
      <c r="S10" s="17">
        <v>0.243989375170069</v>
      </c>
      <c r="T10" s="17">
        <v>0.226361331128831</v>
      </c>
      <c r="U10" s="17">
        <v>0.25267369340107498</v>
      </c>
      <c r="V10" s="17">
        <v>0.22128620533030199</v>
      </c>
      <c r="W10" s="17">
        <v>0.175197624470735</v>
      </c>
      <c r="X10" s="17">
        <v>0.19741348525225699</v>
      </c>
      <c r="Y10" s="17">
        <v>0.20854090682635901</v>
      </c>
      <c r="Z10" s="17">
        <v>0.21552191750378499</v>
      </c>
      <c r="AA10" s="17">
        <v>0.20712128989130699</v>
      </c>
      <c r="AB10" s="17">
        <v>0.207453819795963</v>
      </c>
      <c r="AC10" s="17">
        <v>0.221907234630282</v>
      </c>
      <c r="AD10" s="17">
        <v>0.16961515099839</v>
      </c>
      <c r="AE10" s="17"/>
      <c r="AF10" s="17">
        <v>0.20390566030828899</v>
      </c>
      <c r="AG10" s="17">
        <v>0.217801904505174</v>
      </c>
      <c r="AH10" s="17">
        <v>0.21807227710440599</v>
      </c>
      <c r="AI10" s="17"/>
      <c r="AJ10" s="17">
        <v>0.216182478603858</v>
      </c>
      <c r="AK10" s="17">
        <v>0.208785039248301</v>
      </c>
      <c r="AL10" s="17">
        <v>0.237785794023888</v>
      </c>
      <c r="AM10" s="17">
        <v>0.21411652381545199</v>
      </c>
      <c r="AN10" s="17">
        <v>0.20825417854169201</v>
      </c>
      <c r="AO10" s="17"/>
      <c r="AP10" s="17">
        <v>0.21273445680165601</v>
      </c>
      <c r="AQ10" s="17">
        <v>0.234263705817158</v>
      </c>
      <c r="AR10" s="17">
        <v>0.25777324066927298</v>
      </c>
      <c r="AS10" s="17"/>
      <c r="AT10" s="17">
        <v>0.197154534437255</v>
      </c>
      <c r="AU10" s="17">
        <v>0.20255014663533499</v>
      </c>
      <c r="AV10" s="17">
        <v>0.248017720118823</v>
      </c>
      <c r="AW10" s="17">
        <v>0.25248271776384001</v>
      </c>
      <c r="AX10" s="17">
        <v>0.17046555761250601</v>
      </c>
      <c r="AY10" s="17"/>
      <c r="AZ10" s="17">
        <v>0.36864062212260201</v>
      </c>
      <c r="BA10" s="17">
        <v>0.15167206159823901</v>
      </c>
      <c r="BB10" s="17">
        <v>0.173568399347868</v>
      </c>
      <c r="BC10" s="17">
        <v>0.21753695012850999</v>
      </c>
      <c r="BD10" s="17">
        <v>0.18903676136699801</v>
      </c>
      <c r="BE10" s="17">
        <v>0.22402115532608299</v>
      </c>
      <c r="BF10" s="17">
        <v>0.215112639603459</v>
      </c>
      <c r="BG10" s="17">
        <v>0.21849500138700101</v>
      </c>
      <c r="BH10" s="17">
        <v>0.22088892038137301</v>
      </c>
      <c r="BI10" s="17">
        <v>0.22654804637617801</v>
      </c>
      <c r="BJ10" s="17">
        <v>0.24609246040590099</v>
      </c>
      <c r="BK10" s="17">
        <v>0.24956094210992899</v>
      </c>
      <c r="BL10" s="17">
        <v>0.263988716772039</v>
      </c>
      <c r="BM10" s="17">
        <v>0.23726993117230899</v>
      </c>
      <c r="BN10" s="17">
        <v>0.20817809504638601</v>
      </c>
      <c r="BO10" s="17">
        <v>0.25922742279396899</v>
      </c>
      <c r="BP10" s="17"/>
      <c r="BQ10" s="17">
        <v>0.309324725708915</v>
      </c>
      <c r="BR10" s="17">
        <v>0.174783561128805</v>
      </c>
    </row>
    <row r="11" spans="2:70" x14ac:dyDescent="0.35">
      <c r="B11" s="18" t="s">
        <v>470</v>
      </c>
      <c r="C11" s="17">
        <v>0.249232437311772</v>
      </c>
      <c r="D11" s="17">
        <v>0.248295566496683</v>
      </c>
      <c r="E11" s="17">
        <v>0.25076118667191699</v>
      </c>
      <c r="F11" s="17"/>
      <c r="G11" s="17">
        <v>0.28656837589950601</v>
      </c>
      <c r="H11" s="17">
        <v>0.25351038415275801</v>
      </c>
      <c r="I11" s="17">
        <v>0.26441432432328499</v>
      </c>
      <c r="J11" s="17">
        <v>0.24751334801625599</v>
      </c>
      <c r="K11" s="17">
        <v>0.243202546838381</v>
      </c>
      <c r="L11" s="17">
        <v>0.21394142255857199</v>
      </c>
      <c r="M11" s="17"/>
      <c r="N11" s="17">
        <v>0.23129410327703201</v>
      </c>
      <c r="O11" s="17">
        <v>0.25880785733245598</v>
      </c>
      <c r="P11" s="17">
        <v>0.25565924942714002</v>
      </c>
      <c r="Q11" s="17">
        <v>0.25110697464616499</v>
      </c>
      <c r="R11" s="17"/>
      <c r="S11" s="17">
        <v>0.246353561851167</v>
      </c>
      <c r="T11" s="17">
        <v>0.231155180872923</v>
      </c>
      <c r="U11" s="17">
        <v>0.274184180859946</v>
      </c>
      <c r="V11" s="17">
        <v>0.19962538621885401</v>
      </c>
      <c r="W11" s="17">
        <v>0.25062507716149202</v>
      </c>
      <c r="X11" s="17">
        <v>0.28424286853234698</v>
      </c>
      <c r="Y11" s="17">
        <v>0.26358697737069497</v>
      </c>
      <c r="Z11" s="17">
        <v>0.200179984008896</v>
      </c>
      <c r="AA11" s="17">
        <v>0.27161426037116199</v>
      </c>
      <c r="AB11" s="17">
        <v>0.267813499609456</v>
      </c>
      <c r="AC11" s="17">
        <v>0.228881541458577</v>
      </c>
      <c r="AD11" s="17">
        <v>0.238178710135797</v>
      </c>
      <c r="AE11" s="17"/>
      <c r="AF11" s="17">
        <v>0.220151603861726</v>
      </c>
      <c r="AG11" s="17">
        <v>0.26229158080741599</v>
      </c>
      <c r="AH11" s="17">
        <v>0.263393760502934</v>
      </c>
      <c r="AI11" s="17"/>
      <c r="AJ11" s="17">
        <v>0.22711468711375399</v>
      </c>
      <c r="AK11" s="17">
        <v>0.26865326245106103</v>
      </c>
      <c r="AL11" s="17">
        <v>0.24785544029507101</v>
      </c>
      <c r="AM11" s="17">
        <v>0.20136893504372</v>
      </c>
      <c r="AN11" s="17">
        <v>0.24977942245243501</v>
      </c>
      <c r="AO11" s="17"/>
      <c r="AP11" s="17">
        <v>0.22865634499792001</v>
      </c>
      <c r="AQ11" s="17">
        <v>0.25928268916609798</v>
      </c>
      <c r="AR11" s="17">
        <v>0.232352600900155</v>
      </c>
      <c r="AS11" s="17"/>
      <c r="AT11" s="17">
        <v>0.25391261869061998</v>
      </c>
      <c r="AU11" s="17">
        <v>0.27330984978567602</v>
      </c>
      <c r="AV11" s="17">
        <v>0.242172751783581</v>
      </c>
      <c r="AW11" s="17">
        <v>0.253201867979787</v>
      </c>
      <c r="AX11" s="17">
        <v>0.14302569242923299</v>
      </c>
      <c r="AY11" s="17"/>
      <c r="AZ11" s="17">
        <v>0.12221484685432001</v>
      </c>
      <c r="BA11" s="17">
        <v>0.262250827245188</v>
      </c>
      <c r="BB11" s="17">
        <v>0.31191541538465201</v>
      </c>
      <c r="BC11" s="17">
        <v>0.23055090721070001</v>
      </c>
      <c r="BD11" s="17">
        <v>0.27406018111792402</v>
      </c>
      <c r="BE11" s="17">
        <v>0.26556649053056902</v>
      </c>
      <c r="BF11" s="17">
        <v>0.25412250259656499</v>
      </c>
      <c r="BG11" s="17">
        <v>0.193372967068344</v>
      </c>
      <c r="BH11" s="17">
        <v>0.27793148388345901</v>
      </c>
      <c r="BI11" s="17">
        <v>0.21933895007141299</v>
      </c>
      <c r="BJ11" s="17">
        <v>0.24258766716395699</v>
      </c>
      <c r="BK11" s="17">
        <v>0.22343304676733899</v>
      </c>
      <c r="BL11" s="17">
        <v>0.23725149436316001</v>
      </c>
      <c r="BM11" s="17">
        <v>0.26615708858445802</v>
      </c>
      <c r="BN11" s="17">
        <v>0.25424197496664103</v>
      </c>
      <c r="BO11" s="17">
        <v>0.210671197000836</v>
      </c>
      <c r="BP11" s="17"/>
      <c r="BQ11" s="17">
        <v>0.203023101263867</v>
      </c>
      <c r="BR11" s="17">
        <v>0.26821985334813703</v>
      </c>
    </row>
    <row r="12" spans="2:70" x14ac:dyDescent="0.35">
      <c r="B12" s="18" t="s">
        <v>471</v>
      </c>
      <c r="C12" s="17">
        <v>0.175720067908198</v>
      </c>
      <c r="D12" s="17">
        <v>0.19287491557494801</v>
      </c>
      <c r="E12" s="17">
        <v>0.15968970295298299</v>
      </c>
      <c r="F12" s="17"/>
      <c r="G12" s="17">
        <v>0.132231983776159</v>
      </c>
      <c r="H12" s="17">
        <v>0.16375343680167301</v>
      </c>
      <c r="I12" s="17">
        <v>0.14032999540416799</v>
      </c>
      <c r="J12" s="17">
        <v>0.197118156284464</v>
      </c>
      <c r="K12" s="17">
        <v>0.21266417984820099</v>
      </c>
      <c r="L12" s="17">
        <v>0.20106637495943799</v>
      </c>
      <c r="M12" s="17"/>
      <c r="N12" s="17">
        <v>0.157246945369661</v>
      </c>
      <c r="O12" s="17">
        <v>0.16752246988724601</v>
      </c>
      <c r="P12" s="17">
        <v>0.18167103948959601</v>
      </c>
      <c r="Q12" s="17">
        <v>0.20031885875448599</v>
      </c>
      <c r="R12" s="17"/>
      <c r="S12" s="17">
        <v>0.14928983893270001</v>
      </c>
      <c r="T12" s="17">
        <v>0.179650008368021</v>
      </c>
      <c r="U12" s="17">
        <v>0.15493091057618899</v>
      </c>
      <c r="V12" s="17">
        <v>0.18019028367909101</v>
      </c>
      <c r="W12" s="17">
        <v>0.17735601884410199</v>
      </c>
      <c r="X12" s="17">
        <v>0.203146721265166</v>
      </c>
      <c r="Y12" s="17">
        <v>0.170251675560294</v>
      </c>
      <c r="Z12" s="17">
        <v>0.160825458220027</v>
      </c>
      <c r="AA12" s="17">
        <v>0.176985345714122</v>
      </c>
      <c r="AB12" s="17">
        <v>0.17614211646807801</v>
      </c>
      <c r="AC12" s="17">
        <v>0.21823162375306901</v>
      </c>
      <c r="AD12" s="17">
        <v>0.19557783786608701</v>
      </c>
      <c r="AE12" s="17"/>
      <c r="AF12" s="17">
        <v>0.197963138295316</v>
      </c>
      <c r="AG12" s="17">
        <v>0.15990871971694101</v>
      </c>
      <c r="AH12" s="17">
        <v>0.184179818895329</v>
      </c>
      <c r="AI12" s="17"/>
      <c r="AJ12" s="17">
        <v>0.195525234420526</v>
      </c>
      <c r="AK12" s="17">
        <v>0.15636762526169201</v>
      </c>
      <c r="AL12" s="17">
        <v>0.16670820566589301</v>
      </c>
      <c r="AM12" s="17">
        <v>0.19259308146975601</v>
      </c>
      <c r="AN12" s="17">
        <v>0.17806625317503599</v>
      </c>
      <c r="AO12" s="17"/>
      <c r="AP12" s="17">
        <v>0.19429674411810399</v>
      </c>
      <c r="AQ12" s="17">
        <v>0.15215509180047901</v>
      </c>
      <c r="AR12" s="17">
        <v>0.15606629623739299</v>
      </c>
      <c r="AS12" s="17"/>
      <c r="AT12" s="17">
        <v>0.19110837114061899</v>
      </c>
      <c r="AU12" s="17">
        <v>0.18280944916838801</v>
      </c>
      <c r="AV12" s="17">
        <v>0.15591530119080799</v>
      </c>
      <c r="AW12" s="17">
        <v>0.13090158097424801</v>
      </c>
      <c r="AX12" s="17">
        <v>0.17985086540822601</v>
      </c>
      <c r="AY12" s="17"/>
      <c r="AZ12" s="17">
        <v>0.179519691759044</v>
      </c>
      <c r="BA12" s="17">
        <v>0.202980766143704</v>
      </c>
      <c r="BB12" s="17">
        <v>0.17648357401174999</v>
      </c>
      <c r="BC12" s="17">
        <v>0.186953983251709</v>
      </c>
      <c r="BD12" s="17">
        <v>0.18158114263767899</v>
      </c>
      <c r="BE12" s="17">
        <v>0.179794181046565</v>
      </c>
      <c r="BF12" s="17">
        <v>0.171894270269563</v>
      </c>
      <c r="BG12" s="17">
        <v>0.18051563796193401</v>
      </c>
      <c r="BH12" s="17">
        <v>0.19110004262006799</v>
      </c>
      <c r="BI12" s="17">
        <v>0.18704174948931199</v>
      </c>
      <c r="BJ12" s="17">
        <v>0.14638920729737701</v>
      </c>
      <c r="BK12" s="17">
        <v>0.14353233683178099</v>
      </c>
      <c r="BL12" s="17">
        <v>0.141953032948929</v>
      </c>
      <c r="BM12" s="17">
        <v>0.12307259611131401</v>
      </c>
      <c r="BN12" s="17">
        <v>0.15584545300595501</v>
      </c>
      <c r="BO12" s="17">
        <v>0.12856346682148601</v>
      </c>
      <c r="BP12" s="17"/>
      <c r="BQ12" s="17">
        <v>9.3028898971444798E-2</v>
      </c>
      <c r="BR12" s="17">
        <v>0.20976921013467001</v>
      </c>
    </row>
    <row r="13" spans="2:70" x14ac:dyDescent="0.35">
      <c r="B13" s="18" t="s">
        <v>472</v>
      </c>
      <c r="C13" s="17">
        <v>0.12403718168207201</v>
      </c>
      <c r="D13" s="17">
        <v>0.12741315821230501</v>
      </c>
      <c r="E13" s="17">
        <v>0.121539526986836</v>
      </c>
      <c r="F13" s="17"/>
      <c r="G13" s="17">
        <v>0.151781493401838</v>
      </c>
      <c r="H13" s="17">
        <v>0.116977297684226</v>
      </c>
      <c r="I13" s="17">
        <v>0.13228306437318299</v>
      </c>
      <c r="J13" s="17">
        <v>0.132501587747483</v>
      </c>
      <c r="K13" s="17">
        <v>0.12360186796399</v>
      </c>
      <c r="L13" s="17">
        <v>9.7944268082254995E-2</v>
      </c>
      <c r="M13" s="17"/>
      <c r="N13" s="17">
        <v>0.12911290804046999</v>
      </c>
      <c r="O13" s="17">
        <v>0.12503146698013501</v>
      </c>
      <c r="P13" s="17">
        <v>0.112150694596528</v>
      </c>
      <c r="Q13" s="17">
        <v>0.12857972250680799</v>
      </c>
      <c r="R13" s="17"/>
      <c r="S13" s="17">
        <v>0.13192395196238599</v>
      </c>
      <c r="T13" s="17">
        <v>0.110595559866703</v>
      </c>
      <c r="U13" s="17">
        <v>0.13486156046182601</v>
      </c>
      <c r="V13" s="17">
        <v>0.117596474633737</v>
      </c>
      <c r="W13" s="17">
        <v>0.160761862646814</v>
      </c>
      <c r="X13" s="17">
        <v>0.10144376465296601</v>
      </c>
      <c r="Y13" s="17">
        <v>0.126047166267689</v>
      </c>
      <c r="Z13" s="17">
        <v>0.15822345568618901</v>
      </c>
      <c r="AA13" s="17">
        <v>0.131668270696954</v>
      </c>
      <c r="AB13" s="17">
        <v>0.110422412195717</v>
      </c>
      <c r="AC13" s="17">
        <v>9.1517298173749206E-2</v>
      </c>
      <c r="AD13" s="17">
        <v>0.134388419911984</v>
      </c>
      <c r="AE13" s="17"/>
      <c r="AF13" s="17">
        <v>0.12654723985076999</v>
      </c>
      <c r="AG13" s="17">
        <v>0.126096512496327</v>
      </c>
      <c r="AH13" s="17">
        <v>0.118673935813796</v>
      </c>
      <c r="AI13" s="17"/>
      <c r="AJ13" s="17">
        <v>0.1222969321475</v>
      </c>
      <c r="AK13" s="17">
        <v>0.13116370271522301</v>
      </c>
      <c r="AL13" s="17">
        <v>0.13395820013648499</v>
      </c>
      <c r="AM13" s="17">
        <v>0.10564295739825701</v>
      </c>
      <c r="AN13" s="17">
        <v>0.115584126483096</v>
      </c>
      <c r="AO13" s="17"/>
      <c r="AP13" s="17">
        <v>0.123155531274512</v>
      </c>
      <c r="AQ13" s="17">
        <v>0.115472560872803</v>
      </c>
      <c r="AR13" s="17">
        <v>0.14665158799021399</v>
      </c>
      <c r="AS13" s="17"/>
      <c r="AT13" s="17">
        <v>0.12462234052339</v>
      </c>
      <c r="AU13" s="17">
        <v>0.120720115220532</v>
      </c>
      <c r="AV13" s="17">
        <v>0.119825743406443</v>
      </c>
      <c r="AW13" s="17">
        <v>0.142521053468841</v>
      </c>
      <c r="AX13" s="17">
        <v>7.9501198992530095E-2</v>
      </c>
      <c r="AY13" s="17"/>
      <c r="AZ13" s="17">
        <v>0.13656022641990301</v>
      </c>
      <c r="BA13" s="17">
        <v>0.12611776848520401</v>
      </c>
      <c r="BB13" s="17">
        <v>0.107385032784358</v>
      </c>
      <c r="BC13" s="17">
        <v>0.11767945764078699</v>
      </c>
      <c r="BD13" s="17">
        <v>0.13185633782487999</v>
      </c>
      <c r="BE13" s="17">
        <v>0.102083681948149</v>
      </c>
      <c r="BF13" s="17">
        <v>0.116013084285585</v>
      </c>
      <c r="BG13" s="17">
        <v>0.16826541738275999</v>
      </c>
      <c r="BH13" s="17">
        <v>0.11431249917681501</v>
      </c>
      <c r="BI13" s="17">
        <v>0.13685639067664199</v>
      </c>
      <c r="BJ13" s="17">
        <v>0.14355843956426201</v>
      </c>
      <c r="BK13" s="17">
        <v>0.120165290549679</v>
      </c>
      <c r="BL13" s="17">
        <v>0.10812752006748901</v>
      </c>
      <c r="BM13" s="17">
        <v>0.136610272556384</v>
      </c>
      <c r="BN13" s="17">
        <v>0.16486027018732799</v>
      </c>
      <c r="BO13" s="17">
        <v>0.10430403980599499</v>
      </c>
      <c r="BP13" s="17"/>
      <c r="BQ13" s="17">
        <v>9.6795675055629193E-2</v>
      </c>
      <c r="BR13" s="17">
        <v>0.136292743780699</v>
      </c>
    </row>
    <row r="14" spans="2:70" x14ac:dyDescent="0.35">
      <c r="B14" s="18" t="s">
        <v>189</v>
      </c>
      <c r="C14" s="17">
        <v>7.6992774234301301E-2</v>
      </c>
      <c r="D14" s="17">
        <v>8.1947734831912006E-2</v>
      </c>
      <c r="E14" s="17">
        <v>7.20953985208658E-2</v>
      </c>
      <c r="F14" s="17"/>
      <c r="G14" s="17">
        <v>5.8660464074982002E-2</v>
      </c>
      <c r="H14" s="17">
        <v>7.5201745188764796E-2</v>
      </c>
      <c r="I14" s="17">
        <v>8.3920080581907905E-2</v>
      </c>
      <c r="J14" s="17">
        <v>6.1840164251819499E-2</v>
      </c>
      <c r="K14" s="17">
        <v>0.10349092688115701</v>
      </c>
      <c r="L14" s="17">
        <v>7.9629488425912498E-2</v>
      </c>
      <c r="M14" s="17"/>
      <c r="N14" s="17">
        <v>7.5297172771582196E-2</v>
      </c>
      <c r="O14" s="17">
        <v>8.0096448193708203E-2</v>
      </c>
      <c r="P14" s="17">
        <v>7.9987508658768705E-2</v>
      </c>
      <c r="Q14" s="17">
        <v>7.2023458357205597E-2</v>
      </c>
      <c r="R14" s="17"/>
      <c r="S14" s="17">
        <v>6.3924847654515393E-2</v>
      </c>
      <c r="T14" s="17">
        <v>8.6728012273854793E-2</v>
      </c>
      <c r="U14" s="17">
        <v>6.9998846193960504E-2</v>
      </c>
      <c r="V14" s="17">
        <v>0.101839778060866</v>
      </c>
      <c r="W14" s="17">
        <v>8.7169858648681195E-2</v>
      </c>
      <c r="X14" s="17">
        <v>7.5369328910207894E-2</v>
      </c>
      <c r="Y14" s="17">
        <v>7.3601555616718106E-2</v>
      </c>
      <c r="Z14" s="17">
        <v>0.103981911947877</v>
      </c>
      <c r="AA14" s="17">
        <v>6.5768479275242694E-2</v>
      </c>
      <c r="AB14" s="17">
        <v>6.54025051778655E-2</v>
      </c>
      <c r="AC14" s="17">
        <v>6.74863340570519E-2</v>
      </c>
      <c r="AD14" s="17">
        <v>8.5986711049747297E-2</v>
      </c>
      <c r="AE14" s="17"/>
      <c r="AF14" s="17">
        <v>8.89369654519198E-2</v>
      </c>
      <c r="AG14" s="17">
        <v>7.4496633892064901E-2</v>
      </c>
      <c r="AH14" s="17">
        <v>6.5295844503132805E-2</v>
      </c>
      <c r="AI14" s="17"/>
      <c r="AJ14" s="17">
        <v>8.4590658602378702E-2</v>
      </c>
      <c r="AK14" s="17">
        <v>7.1831014553131803E-2</v>
      </c>
      <c r="AL14" s="17">
        <v>8.8412922677043496E-2</v>
      </c>
      <c r="AM14" s="17">
        <v>0.15906600307954599</v>
      </c>
      <c r="AN14" s="17">
        <v>8.10386135636747E-2</v>
      </c>
      <c r="AO14" s="17"/>
      <c r="AP14" s="17">
        <v>8.6708032289686807E-2</v>
      </c>
      <c r="AQ14" s="17">
        <v>6.9541339482013104E-2</v>
      </c>
      <c r="AR14" s="17">
        <v>6.4021517354347704E-2</v>
      </c>
      <c r="AS14" s="17"/>
      <c r="AT14" s="17">
        <v>9.3012010765741795E-2</v>
      </c>
      <c r="AU14" s="17">
        <v>7.3054619682521194E-2</v>
      </c>
      <c r="AV14" s="17">
        <v>6.44207343285529E-2</v>
      </c>
      <c r="AW14" s="17">
        <v>6.0388575630142799E-2</v>
      </c>
      <c r="AX14" s="17">
        <v>0.15803499961364101</v>
      </c>
      <c r="AY14" s="17"/>
      <c r="AZ14" s="17">
        <v>5.54875065710373E-2</v>
      </c>
      <c r="BA14" s="17">
        <v>7.9095678593714094E-2</v>
      </c>
      <c r="BB14" s="17">
        <v>7.6199436153584404E-2</v>
      </c>
      <c r="BC14" s="17">
        <v>9.2503341174208595E-2</v>
      </c>
      <c r="BD14" s="17">
        <v>5.6412819812233402E-2</v>
      </c>
      <c r="BE14" s="17">
        <v>6.9008550294994198E-2</v>
      </c>
      <c r="BF14" s="17">
        <v>8.2171768967252104E-2</v>
      </c>
      <c r="BG14" s="17">
        <v>9.4631253734661705E-2</v>
      </c>
      <c r="BH14" s="17">
        <v>5.6070173400104999E-2</v>
      </c>
      <c r="BI14" s="17">
        <v>8.2768198040487698E-2</v>
      </c>
      <c r="BJ14" s="17">
        <v>6.4723075432436203E-2</v>
      </c>
      <c r="BK14" s="17">
        <v>0.101512232924284</v>
      </c>
      <c r="BL14" s="17">
        <v>0.108172638718925</v>
      </c>
      <c r="BM14" s="17">
        <v>7.4155796021865103E-2</v>
      </c>
      <c r="BN14" s="17">
        <v>7.4003416483632303E-2</v>
      </c>
      <c r="BO14" s="17">
        <v>8.4933794012658007E-2</v>
      </c>
      <c r="BP14" s="17"/>
      <c r="BQ14" s="17">
        <v>5.9443550162892198E-2</v>
      </c>
      <c r="BR14" s="17">
        <v>8.6895087795925197E-2</v>
      </c>
    </row>
    <row r="15" spans="2:70" x14ac:dyDescent="0.35">
      <c r="B15" s="18" t="s">
        <v>190</v>
      </c>
      <c r="C15" s="19">
        <v>2.8880906936935499E-2</v>
      </c>
      <c r="D15" s="19">
        <v>3.45874158607214E-2</v>
      </c>
      <c r="E15" s="19">
        <v>2.3081554646891801E-2</v>
      </c>
      <c r="F15" s="19"/>
      <c r="G15" s="19">
        <v>6.1532652076649701E-3</v>
      </c>
      <c r="H15" s="19">
        <v>1.5313454846707099E-2</v>
      </c>
      <c r="I15" s="19">
        <v>1.3801247687572699E-2</v>
      </c>
      <c r="J15" s="19">
        <v>3.4503363708262902E-2</v>
      </c>
      <c r="K15" s="19">
        <v>5.9221492182260201E-2</v>
      </c>
      <c r="L15" s="19">
        <v>4.2439603610800597E-2</v>
      </c>
      <c r="M15" s="19"/>
      <c r="N15" s="19">
        <v>2.8430827435599701E-2</v>
      </c>
      <c r="O15" s="19">
        <v>2.93315453266269E-2</v>
      </c>
      <c r="P15" s="19">
        <v>3.1682613454242697E-2</v>
      </c>
      <c r="Q15" s="19">
        <v>2.58283201826306E-2</v>
      </c>
      <c r="R15" s="19"/>
      <c r="S15" s="19">
        <v>1.8164383097083701E-2</v>
      </c>
      <c r="T15" s="19">
        <v>4.1070225578694698E-2</v>
      </c>
      <c r="U15" s="19">
        <v>2.1821713026918099E-2</v>
      </c>
      <c r="V15" s="19">
        <v>2.8157764545627999E-2</v>
      </c>
      <c r="W15" s="19">
        <v>2.3414240517267999E-2</v>
      </c>
      <c r="X15" s="19">
        <v>2.55540363527825E-2</v>
      </c>
      <c r="Y15" s="19">
        <v>3.1540487862902498E-2</v>
      </c>
      <c r="Z15" s="19">
        <v>3.9219997488511599E-2</v>
      </c>
      <c r="AA15" s="19">
        <v>3.32527424020055E-2</v>
      </c>
      <c r="AB15" s="19">
        <v>2.9558519947987801E-2</v>
      </c>
      <c r="AC15" s="19">
        <v>2.6234999514416699E-2</v>
      </c>
      <c r="AD15" s="19">
        <v>3.5342869774634897E-2</v>
      </c>
      <c r="AE15" s="19"/>
      <c r="AF15" s="19">
        <v>3.78418707215901E-2</v>
      </c>
      <c r="AG15" s="19">
        <v>2.4425991266918499E-2</v>
      </c>
      <c r="AH15" s="19">
        <v>3.2175645002301898E-2</v>
      </c>
      <c r="AI15" s="19"/>
      <c r="AJ15" s="19">
        <v>3.07648595996734E-2</v>
      </c>
      <c r="AK15" s="19">
        <v>2.1650874510071302E-2</v>
      </c>
      <c r="AL15" s="19">
        <v>3.6736171944891698E-2</v>
      </c>
      <c r="AM15" s="19">
        <v>2.2273762967524001E-2</v>
      </c>
      <c r="AN15" s="19">
        <v>3.0623362160310499E-2</v>
      </c>
      <c r="AO15" s="19"/>
      <c r="AP15" s="19">
        <v>2.8292552885688101E-2</v>
      </c>
      <c r="AQ15" s="19">
        <v>2.05352085631627E-2</v>
      </c>
      <c r="AR15" s="19">
        <v>2.5896227336934901E-2</v>
      </c>
      <c r="AS15" s="19"/>
      <c r="AT15" s="19">
        <v>3.1998977819625497E-2</v>
      </c>
      <c r="AU15" s="19">
        <v>3.7267994043908799E-2</v>
      </c>
      <c r="AV15" s="19">
        <v>2.0418401051782501E-2</v>
      </c>
      <c r="AW15" s="19">
        <v>9.3225573414472806E-3</v>
      </c>
      <c r="AX15" s="19">
        <v>4.4912969443096397E-2</v>
      </c>
      <c r="AY15" s="19"/>
      <c r="AZ15" s="19">
        <v>2.6277998933342098E-2</v>
      </c>
      <c r="BA15" s="19">
        <v>3.1873240284229699E-2</v>
      </c>
      <c r="BB15" s="19">
        <v>1.6313534559539399E-2</v>
      </c>
      <c r="BC15" s="19">
        <v>3.05545755982706E-2</v>
      </c>
      <c r="BD15" s="19">
        <v>3.7622513412825298E-2</v>
      </c>
      <c r="BE15" s="19">
        <v>4.0058193395531697E-2</v>
      </c>
      <c r="BF15" s="19">
        <v>1.3408552328337601E-2</v>
      </c>
      <c r="BG15" s="19">
        <v>3.7260343243799399E-2</v>
      </c>
      <c r="BH15" s="19">
        <v>1.80884681969775E-2</v>
      </c>
      <c r="BI15" s="19">
        <v>3.2484887254161002E-2</v>
      </c>
      <c r="BJ15" s="19">
        <v>2.91254922617219E-2</v>
      </c>
      <c r="BK15" s="19">
        <v>2.5416764315194899E-2</v>
      </c>
      <c r="BL15" s="19">
        <v>3.0283625369031199E-2</v>
      </c>
      <c r="BM15" s="19">
        <v>2.57854246542219E-2</v>
      </c>
      <c r="BN15" s="19">
        <v>3.08771047054116E-2</v>
      </c>
      <c r="BO15" s="19">
        <v>1.2739551219436899E-2</v>
      </c>
      <c r="BP15" s="19"/>
      <c r="BQ15" s="19">
        <v>7.7748527949701302E-3</v>
      </c>
      <c r="BR15" s="19">
        <v>3.9160286401551503E-2</v>
      </c>
    </row>
    <row r="16" spans="2:70" x14ac:dyDescent="0.35">
      <c r="B16" s="16"/>
    </row>
    <row r="17" spans="2:2" x14ac:dyDescent="0.35">
      <c r="B17" t="s">
        <v>98</v>
      </c>
    </row>
    <row r="18" spans="2:2" x14ac:dyDescent="0.35">
      <c r="B18" t="s">
        <v>99</v>
      </c>
    </row>
    <row r="20" spans="2:2" x14ac:dyDescent="0.35">
      <c r="B20" s="8" t="str">
        <f>HYPERLINK("#'Contents'!A1", "Return to Contents")</f>
        <v>Return to Contents</v>
      </c>
    </row>
  </sheetData>
  <mergeCells count="11">
    <mergeCell ref="BQ5:BR5"/>
    <mergeCell ref="D5:E5"/>
    <mergeCell ref="G5:L5"/>
    <mergeCell ref="N5:Q5"/>
    <mergeCell ref="S5:AD5"/>
    <mergeCell ref="AF5:AH5"/>
    <mergeCell ref="D2:BJ2"/>
    <mergeCell ref="AJ5:AN5"/>
    <mergeCell ref="AP5:AR5"/>
    <mergeCell ref="AT5:AX5"/>
    <mergeCell ref="AZ5:BO5"/>
  </mergeCells>
  <pageMargins left="0.7" right="0.7" top="0.75" bottom="0.75" header="0.3" footer="0.3"/>
  <pageSetup paperSize="9" orientation="portrait" horizontalDpi="300" verticalDpi="300"/>
  <drawing r:id="rId1"/>
</worksheet>
</file>

<file path=xl/worksheets/sheet1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000-000000000000}">
  <dimension ref="B2:BR20"/>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67" width="10.7265625" customWidth="1"/>
    <col min="68" max="68" width="2.1796875" customWidth="1"/>
    <col min="69" max="70" width="10.7265625" customWidth="1"/>
    <col min="71" max="71" width="2.1796875" customWidth="1"/>
  </cols>
  <sheetData>
    <row r="2" spans="2:70" ht="40" customHeight="1" x14ac:dyDescent="0.35">
      <c r="D2" s="29" t="s">
        <v>481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row>
    <row r="5" spans="2:70" ht="30" customHeight="1" x14ac:dyDescent="0.35">
      <c r="B5" s="15"/>
      <c r="C5" s="15"/>
      <c r="D5" s="30" t="s">
        <v>74</v>
      </c>
      <c r="E5" s="30"/>
      <c r="F5" s="15"/>
      <c r="G5" s="30" t="s">
        <v>75</v>
      </c>
      <c r="H5" s="30"/>
      <c r="I5" s="30"/>
      <c r="J5" s="30"/>
      <c r="K5" s="30"/>
      <c r="L5" s="30"/>
      <c r="M5" s="15"/>
      <c r="N5" s="30" t="s">
        <v>76</v>
      </c>
      <c r="O5" s="30"/>
      <c r="P5" s="30"/>
      <c r="Q5" s="30"/>
      <c r="R5" s="15"/>
      <c r="S5" s="30" t="s">
        <v>77</v>
      </c>
      <c r="T5" s="30"/>
      <c r="U5" s="30"/>
      <c r="V5" s="30"/>
      <c r="W5" s="30"/>
      <c r="X5" s="30"/>
      <c r="Y5" s="30"/>
      <c r="Z5" s="30"/>
      <c r="AA5" s="30"/>
      <c r="AB5" s="30"/>
      <c r="AC5" s="30"/>
      <c r="AD5" s="30"/>
      <c r="AE5" s="15"/>
      <c r="AF5" s="30" t="s">
        <v>78</v>
      </c>
      <c r="AG5" s="30"/>
      <c r="AH5" s="30"/>
      <c r="AI5" s="15"/>
      <c r="AJ5" s="30" t="s">
        <v>79</v>
      </c>
      <c r="AK5" s="30"/>
      <c r="AL5" s="30"/>
      <c r="AM5" s="30"/>
      <c r="AN5" s="30"/>
      <c r="AO5" s="15"/>
      <c r="AP5" s="30" t="s">
        <v>80</v>
      </c>
      <c r="AQ5" s="30"/>
      <c r="AR5" s="30"/>
      <c r="AS5" s="15"/>
      <c r="AT5" s="30" t="s">
        <v>81</v>
      </c>
      <c r="AU5" s="30"/>
      <c r="AV5" s="30"/>
      <c r="AW5" s="30"/>
      <c r="AX5" s="30"/>
      <c r="AY5" s="15"/>
      <c r="AZ5" s="30" t="s">
        <v>82</v>
      </c>
      <c r="BA5" s="30"/>
      <c r="BB5" s="30"/>
      <c r="BC5" s="30"/>
      <c r="BD5" s="30"/>
      <c r="BE5" s="30"/>
      <c r="BF5" s="30"/>
      <c r="BG5" s="30"/>
      <c r="BH5" s="30"/>
      <c r="BI5" s="30"/>
      <c r="BJ5" s="30"/>
      <c r="BK5" s="30"/>
      <c r="BL5" s="30"/>
      <c r="BM5" s="30"/>
      <c r="BN5" s="30"/>
      <c r="BO5" s="30"/>
      <c r="BP5" s="15"/>
      <c r="BQ5" s="30" t="s">
        <v>83</v>
      </c>
      <c r="BR5" s="30"/>
    </row>
    <row r="6" spans="2:7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46</v>
      </c>
      <c r="AQ6" s="12" t="s">
        <v>47</v>
      </c>
      <c r="AR6" s="12" t="s">
        <v>50</v>
      </c>
      <c r="AT6" s="12" t="s">
        <v>51</v>
      </c>
      <c r="AU6" s="12" t="s">
        <v>52</v>
      </c>
      <c r="AV6" s="12" t="s">
        <v>53</v>
      </c>
      <c r="AW6" s="12" t="s">
        <v>54</v>
      </c>
      <c r="AX6" s="12" t="s">
        <v>55</v>
      </c>
      <c r="AZ6" s="12" t="s">
        <v>56</v>
      </c>
      <c r="BA6" s="12" t="s">
        <v>57</v>
      </c>
      <c r="BB6" s="12" t="s">
        <v>58</v>
      </c>
      <c r="BC6" s="12" t="s">
        <v>59</v>
      </c>
      <c r="BD6" s="12" t="s">
        <v>60</v>
      </c>
      <c r="BE6" s="12" t="s">
        <v>61</v>
      </c>
      <c r="BF6" s="12" t="s">
        <v>62</v>
      </c>
      <c r="BG6" s="12" t="s">
        <v>63</v>
      </c>
      <c r="BH6" s="12" t="s">
        <v>64</v>
      </c>
      <c r="BI6" s="12" t="s">
        <v>65</v>
      </c>
      <c r="BJ6" s="12" t="s">
        <v>66</v>
      </c>
      <c r="BK6" s="12" t="s">
        <v>67</v>
      </c>
      <c r="BL6" s="12" t="s">
        <v>68</v>
      </c>
      <c r="BM6" s="12" t="s">
        <v>69</v>
      </c>
      <c r="BN6" s="12" t="s">
        <v>70</v>
      </c>
      <c r="BO6" s="12" t="s">
        <v>71</v>
      </c>
      <c r="BQ6" s="12" t="s">
        <v>72</v>
      </c>
      <c r="BR6" s="12" t="s">
        <v>73</v>
      </c>
    </row>
    <row r="7" spans="2:70" ht="30" customHeight="1" x14ac:dyDescent="0.35">
      <c r="B7" s="10" t="s">
        <v>19</v>
      </c>
      <c r="C7" s="10">
        <v>4012</v>
      </c>
      <c r="D7" s="10">
        <v>1971</v>
      </c>
      <c r="E7" s="10">
        <v>2028</v>
      </c>
      <c r="F7" s="10"/>
      <c r="G7" s="10">
        <v>497</v>
      </c>
      <c r="H7" s="10">
        <v>704</v>
      </c>
      <c r="I7" s="10">
        <v>694</v>
      </c>
      <c r="J7" s="10">
        <v>693</v>
      </c>
      <c r="K7" s="10">
        <v>571</v>
      </c>
      <c r="L7" s="10">
        <v>853</v>
      </c>
      <c r="M7" s="10"/>
      <c r="N7" s="10">
        <v>1178</v>
      </c>
      <c r="O7" s="10">
        <v>1131</v>
      </c>
      <c r="P7" s="10">
        <v>781</v>
      </c>
      <c r="Q7" s="10">
        <v>909</v>
      </c>
      <c r="R7" s="10"/>
      <c r="S7" s="10">
        <v>563</v>
      </c>
      <c r="T7" s="10">
        <v>553</v>
      </c>
      <c r="U7" s="10">
        <v>314</v>
      </c>
      <c r="V7" s="10">
        <v>343</v>
      </c>
      <c r="W7" s="10">
        <v>293</v>
      </c>
      <c r="X7" s="10">
        <v>376</v>
      </c>
      <c r="Y7" s="10">
        <v>336</v>
      </c>
      <c r="Z7" s="10">
        <v>171</v>
      </c>
      <c r="AA7" s="10">
        <v>447</v>
      </c>
      <c r="AB7" s="10">
        <v>337</v>
      </c>
      <c r="AC7" s="10">
        <v>188</v>
      </c>
      <c r="AD7" s="10">
        <v>91</v>
      </c>
      <c r="AE7" s="10"/>
      <c r="AF7" s="10">
        <v>1421</v>
      </c>
      <c r="AG7" s="10">
        <v>1665</v>
      </c>
      <c r="AH7" s="10">
        <v>577</v>
      </c>
      <c r="AI7" s="10"/>
      <c r="AJ7" s="10">
        <v>1433</v>
      </c>
      <c r="AK7" s="10">
        <v>1082</v>
      </c>
      <c r="AL7" s="10">
        <v>299</v>
      </c>
      <c r="AM7" s="10">
        <v>42</v>
      </c>
      <c r="AN7" s="10">
        <v>541</v>
      </c>
      <c r="AO7" s="10"/>
      <c r="AP7" s="10">
        <v>878</v>
      </c>
      <c r="AQ7" s="10">
        <v>1369</v>
      </c>
      <c r="AR7" s="10">
        <v>264</v>
      </c>
      <c r="AS7" s="10"/>
      <c r="AT7" s="10">
        <v>929</v>
      </c>
      <c r="AU7" s="10">
        <v>932</v>
      </c>
      <c r="AV7" s="10">
        <v>1096</v>
      </c>
      <c r="AW7" s="10">
        <v>455</v>
      </c>
      <c r="AX7" s="10">
        <v>62</v>
      </c>
      <c r="AY7" s="10"/>
      <c r="AZ7" s="10">
        <v>33</v>
      </c>
      <c r="BA7" s="10">
        <v>185</v>
      </c>
      <c r="BB7" s="10">
        <v>256</v>
      </c>
      <c r="BC7" s="10">
        <v>269</v>
      </c>
      <c r="BD7" s="10">
        <v>403</v>
      </c>
      <c r="BE7" s="10">
        <v>436</v>
      </c>
      <c r="BF7" s="10">
        <v>391</v>
      </c>
      <c r="BG7" s="10">
        <v>312</v>
      </c>
      <c r="BH7" s="10">
        <v>253</v>
      </c>
      <c r="BI7" s="10">
        <v>211</v>
      </c>
      <c r="BJ7" s="10">
        <v>336</v>
      </c>
      <c r="BK7" s="10">
        <v>187</v>
      </c>
      <c r="BL7" s="10">
        <v>180</v>
      </c>
      <c r="BM7" s="10">
        <v>103</v>
      </c>
      <c r="BN7" s="10">
        <v>95</v>
      </c>
      <c r="BO7" s="10">
        <v>161</v>
      </c>
      <c r="BP7" s="10"/>
      <c r="BQ7" s="10">
        <v>1235</v>
      </c>
      <c r="BR7" s="10">
        <v>2665</v>
      </c>
    </row>
    <row r="8" spans="2:70" ht="30" customHeight="1" x14ac:dyDescent="0.35">
      <c r="B8" s="11" t="s">
        <v>20</v>
      </c>
      <c r="C8" s="11">
        <v>4012</v>
      </c>
      <c r="D8" s="11">
        <v>1975</v>
      </c>
      <c r="E8" s="11">
        <v>2024</v>
      </c>
      <c r="F8" s="11"/>
      <c r="G8" s="11">
        <v>558</v>
      </c>
      <c r="H8" s="11">
        <v>682</v>
      </c>
      <c r="I8" s="11">
        <v>685</v>
      </c>
      <c r="J8" s="11">
        <v>686</v>
      </c>
      <c r="K8" s="11">
        <v>562</v>
      </c>
      <c r="L8" s="11">
        <v>839</v>
      </c>
      <c r="M8" s="11"/>
      <c r="N8" s="11">
        <v>1080</v>
      </c>
      <c r="O8" s="11">
        <v>1039</v>
      </c>
      <c r="P8" s="11">
        <v>880</v>
      </c>
      <c r="Q8" s="11">
        <v>1000</v>
      </c>
      <c r="R8" s="11"/>
      <c r="S8" s="11">
        <v>562</v>
      </c>
      <c r="T8" s="11">
        <v>522</v>
      </c>
      <c r="U8" s="11">
        <v>321</v>
      </c>
      <c r="V8" s="11">
        <v>361</v>
      </c>
      <c r="W8" s="11">
        <v>281</v>
      </c>
      <c r="X8" s="11">
        <v>361</v>
      </c>
      <c r="Y8" s="11">
        <v>321</v>
      </c>
      <c r="Z8" s="11">
        <v>160</v>
      </c>
      <c r="AA8" s="11">
        <v>441</v>
      </c>
      <c r="AB8" s="11">
        <v>361</v>
      </c>
      <c r="AC8" s="11">
        <v>201</v>
      </c>
      <c r="AD8" s="11">
        <v>120</v>
      </c>
      <c r="AE8" s="11"/>
      <c r="AF8" s="11">
        <v>1410</v>
      </c>
      <c r="AG8" s="11">
        <v>1629</v>
      </c>
      <c r="AH8" s="11">
        <v>599</v>
      </c>
      <c r="AI8" s="11"/>
      <c r="AJ8" s="11">
        <v>1397</v>
      </c>
      <c r="AK8" s="11">
        <v>1071</v>
      </c>
      <c r="AL8" s="11">
        <v>288</v>
      </c>
      <c r="AM8" s="11">
        <v>45</v>
      </c>
      <c r="AN8" s="11">
        <v>558</v>
      </c>
      <c r="AO8" s="11"/>
      <c r="AP8" s="11">
        <v>856</v>
      </c>
      <c r="AQ8" s="11">
        <v>1358</v>
      </c>
      <c r="AR8" s="11">
        <v>259</v>
      </c>
      <c r="AS8" s="11"/>
      <c r="AT8" s="11">
        <v>961</v>
      </c>
      <c r="AU8" s="11">
        <v>958</v>
      </c>
      <c r="AV8" s="11">
        <v>1056</v>
      </c>
      <c r="AW8" s="11">
        <v>434</v>
      </c>
      <c r="AX8" s="11">
        <v>55</v>
      </c>
      <c r="AY8" s="11"/>
      <c r="AZ8" s="11">
        <v>33</v>
      </c>
      <c r="BA8" s="11">
        <v>186</v>
      </c>
      <c r="BB8" s="11">
        <v>267</v>
      </c>
      <c r="BC8" s="11">
        <v>280</v>
      </c>
      <c r="BD8" s="11">
        <v>416</v>
      </c>
      <c r="BE8" s="11">
        <v>443</v>
      </c>
      <c r="BF8" s="11">
        <v>394</v>
      </c>
      <c r="BG8" s="11">
        <v>314</v>
      </c>
      <c r="BH8" s="11">
        <v>257</v>
      </c>
      <c r="BI8" s="11">
        <v>206</v>
      </c>
      <c r="BJ8" s="11">
        <v>329</v>
      </c>
      <c r="BK8" s="11">
        <v>179</v>
      </c>
      <c r="BL8" s="11">
        <v>174</v>
      </c>
      <c r="BM8" s="11">
        <v>97</v>
      </c>
      <c r="BN8" s="11">
        <v>87</v>
      </c>
      <c r="BO8" s="11">
        <v>148</v>
      </c>
      <c r="BP8" s="11"/>
      <c r="BQ8" s="11">
        <v>1209</v>
      </c>
      <c r="BR8" s="11">
        <v>2688</v>
      </c>
    </row>
    <row r="9" spans="2:70" x14ac:dyDescent="0.35">
      <c r="B9" s="18" t="s">
        <v>468</v>
      </c>
      <c r="C9" s="17">
        <v>5.9340761038131601E-2</v>
      </c>
      <c r="D9" s="17">
        <v>7.1971103935070294E-2</v>
      </c>
      <c r="E9" s="17">
        <v>4.6423722071170001E-2</v>
      </c>
      <c r="F9" s="17"/>
      <c r="G9" s="17">
        <v>6.0903062105267698E-2</v>
      </c>
      <c r="H9" s="17">
        <v>5.4420874088040298E-2</v>
      </c>
      <c r="I9" s="17">
        <v>5.3629874402303997E-2</v>
      </c>
      <c r="J9" s="17">
        <v>5.8455516347205E-2</v>
      </c>
      <c r="K9" s="17">
        <v>7.2392572119094098E-2</v>
      </c>
      <c r="L9" s="17">
        <v>5.8947057675997401E-2</v>
      </c>
      <c r="M9" s="17"/>
      <c r="N9" s="17">
        <v>4.2502946523386501E-2</v>
      </c>
      <c r="O9" s="17">
        <v>6.2345439828918797E-2</v>
      </c>
      <c r="P9" s="17">
        <v>6.9298198184222906E-2</v>
      </c>
      <c r="Q9" s="17">
        <v>6.3384105721239703E-2</v>
      </c>
      <c r="R9" s="17"/>
      <c r="S9" s="17">
        <v>4.7895870643164702E-2</v>
      </c>
      <c r="T9" s="17">
        <v>6.5928844083174107E-2</v>
      </c>
      <c r="U9" s="17">
        <v>4.7857417731656103E-2</v>
      </c>
      <c r="V9" s="17">
        <v>7.3465124398487902E-2</v>
      </c>
      <c r="W9" s="17">
        <v>6.3784683849115495E-2</v>
      </c>
      <c r="X9" s="17">
        <v>5.3574948637985398E-2</v>
      </c>
      <c r="Y9" s="17">
        <v>4.8148644108017197E-2</v>
      </c>
      <c r="Z9" s="17">
        <v>3.3579625253214299E-2</v>
      </c>
      <c r="AA9" s="17">
        <v>6.8874082985025495E-2</v>
      </c>
      <c r="AB9" s="17">
        <v>6.0442180026034097E-2</v>
      </c>
      <c r="AC9" s="17">
        <v>7.3449234093797403E-2</v>
      </c>
      <c r="AD9" s="17">
        <v>8.1754112359473594E-2</v>
      </c>
      <c r="AE9" s="17"/>
      <c r="AF9" s="17">
        <v>7.07560994459E-2</v>
      </c>
      <c r="AG9" s="17">
        <v>4.73067989234673E-2</v>
      </c>
      <c r="AH9" s="17">
        <v>5.3688395420570197E-2</v>
      </c>
      <c r="AI9" s="17"/>
      <c r="AJ9" s="17">
        <v>5.8689238790708399E-2</v>
      </c>
      <c r="AK9" s="17">
        <v>5.9689602624381E-2</v>
      </c>
      <c r="AL9" s="17">
        <v>3.2721859947068603E-2</v>
      </c>
      <c r="AM9" s="17">
        <v>8.8568462000134102E-2</v>
      </c>
      <c r="AN9" s="17">
        <v>5.9996509529973097E-2</v>
      </c>
      <c r="AO9" s="17"/>
      <c r="AP9" s="17">
        <v>5.65531410114136E-2</v>
      </c>
      <c r="AQ9" s="17">
        <v>5.7305034701187897E-2</v>
      </c>
      <c r="AR9" s="17">
        <v>3.0777002729836599E-2</v>
      </c>
      <c r="AS9" s="17"/>
      <c r="AT9" s="17">
        <v>7.7322519437510701E-2</v>
      </c>
      <c r="AU9" s="17">
        <v>7.1364220184290394E-2</v>
      </c>
      <c r="AV9" s="17">
        <v>3.88163283722886E-2</v>
      </c>
      <c r="AW9" s="17">
        <v>3.2246433234873501E-2</v>
      </c>
      <c r="AX9" s="17">
        <v>4.3918901445879101E-2</v>
      </c>
      <c r="AY9" s="17"/>
      <c r="AZ9" s="17">
        <v>0.116091661435525</v>
      </c>
      <c r="BA9" s="17">
        <v>6.2213413351578997E-2</v>
      </c>
      <c r="BB9" s="17">
        <v>5.55371059141022E-2</v>
      </c>
      <c r="BC9" s="17">
        <v>6.0267634604805102E-2</v>
      </c>
      <c r="BD9" s="17">
        <v>6.7662241994705802E-2</v>
      </c>
      <c r="BE9" s="17">
        <v>7.3712183462897596E-2</v>
      </c>
      <c r="BF9" s="17">
        <v>4.3655587997158699E-2</v>
      </c>
      <c r="BG9" s="17">
        <v>8.0595474783976398E-2</v>
      </c>
      <c r="BH9" s="17">
        <v>5.5547693365422098E-2</v>
      </c>
      <c r="BI9" s="17">
        <v>5.1092445455397199E-2</v>
      </c>
      <c r="BJ9" s="17">
        <v>3.9790812189955602E-2</v>
      </c>
      <c r="BK9" s="17">
        <v>5.8225956585572801E-2</v>
      </c>
      <c r="BL9" s="17">
        <v>3.2885931116332499E-2</v>
      </c>
      <c r="BM9" s="17">
        <v>8.3090934040495099E-2</v>
      </c>
      <c r="BN9" s="17">
        <v>3.4658804245499997E-2</v>
      </c>
      <c r="BO9" s="17">
        <v>5.0794864528686798E-2</v>
      </c>
      <c r="BP9" s="17"/>
      <c r="BQ9" s="17">
        <v>1.57101900757654E-2</v>
      </c>
      <c r="BR9" s="17">
        <v>8.0052023554978605E-2</v>
      </c>
    </row>
    <row r="10" spans="2:70" x14ac:dyDescent="0.35">
      <c r="B10" s="18" t="s">
        <v>469</v>
      </c>
      <c r="C10" s="17">
        <v>8.3289304758714905E-2</v>
      </c>
      <c r="D10" s="17">
        <v>9.0300661348259301E-2</v>
      </c>
      <c r="E10" s="17">
        <v>7.6543751707520993E-2</v>
      </c>
      <c r="F10" s="17"/>
      <c r="G10" s="17">
        <v>0.10161574279367</v>
      </c>
      <c r="H10" s="17">
        <v>8.2567547345819003E-2</v>
      </c>
      <c r="I10" s="17">
        <v>9.4753951437673595E-2</v>
      </c>
      <c r="J10" s="17">
        <v>8.6945878030488102E-2</v>
      </c>
      <c r="K10" s="17">
        <v>9.4237985851527997E-2</v>
      </c>
      <c r="L10" s="17">
        <v>5.1984916903106998E-2</v>
      </c>
      <c r="M10" s="17"/>
      <c r="N10" s="17">
        <v>8.0972377809120394E-2</v>
      </c>
      <c r="O10" s="17">
        <v>8.6033594099231794E-2</v>
      </c>
      <c r="P10" s="17">
        <v>8.1260761629096998E-2</v>
      </c>
      <c r="Q10" s="17">
        <v>8.4774983765561598E-2</v>
      </c>
      <c r="R10" s="17"/>
      <c r="S10" s="17">
        <v>5.20440698492729E-2</v>
      </c>
      <c r="T10" s="17">
        <v>7.0867405328392793E-2</v>
      </c>
      <c r="U10" s="17">
        <v>8.5536772690325696E-2</v>
      </c>
      <c r="V10" s="17">
        <v>0.11927304273901</v>
      </c>
      <c r="W10" s="17">
        <v>6.9390948806632199E-2</v>
      </c>
      <c r="X10" s="17">
        <v>9.1899453729439098E-2</v>
      </c>
      <c r="Y10" s="17">
        <v>7.8007989391645605E-2</v>
      </c>
      <c r="Z10" s="17">
        <v>0.10289171254985301</v>
      </c>
      <c r="AA10" s="17">
        <v>8.4085550077747498E-2</v>
      </c>
      <c r="AB10" s="17">
        <v>0.113455011754191</v>
      </c>
      <c r="AC10" s="17">
        <v>7.8220795304162996E-2</v>
      </c>
      <c r="AD10" s="17">
        <v>7.8831651274565998E-2</v>
      </c>
      <c r="AE10" s="17"/>
      <c r="AF10" s="17">
        <v>8.7850048578359097E-2</v>
      </c>
      <c r="AG10" s="17">
        <v>7.36629992277264E-2</v>
      </c>
      <c r="AH10" s="17">
        <v>9.4236327545517196E-2</v>
      </c>
      <c r="AI10" s="17"/>
      <c r="AJ10" s="17">
        <v>9.3690962705582498E-2</v>
      </c>
      <c r="AK10" s="17">
        <v>8.09760750354174E-2</v>
      </c>
      <c r="AL10" s="17">
        <v>7.5949202814226902E-2</v>
      </c>
      <c r="AM10" s="17">
        <v>8.8773895542016104E-2</v>
      </c>
      <c r="AN10" s="17">
        <v>8.7852736130086498E-2</v>
      </c>
      <c r="AO10" s="17"/>
      <c r="AP10" s="17">
        <v>8.6598730512280397E-2</v>
      </c>
      <c r="AQ10" s="17">
        <v>7.9851877776952906E-2</v>
      </c>
      <c r="AR10" s="17">
        <v>7.3217643342549404E-2</v>
      </c>
      <c r="AS10" s="17"/>
      <c r="AT10" s="17">
        <v>8.32652225783969E-2</v>
      </c>
      <c r="AU10" s="17">
        <v>9.0706749032147899E-2</v>
      </c>
      <c r="AV10" s="17">
        <v>8.24247056852314E-2</v>
      </c>
      <c r="AW10" s="17">
        <v>6.5558850806634497E-2</v>
      </c>
      <c r="AX10" s="17">
        <v>7.2200917024169101E-2</v>
      </c>
      <c r="AY10" s="17"/>
      <c r="AZ10" s="17">
        <v>0.15620533248524701</v>
      </c>
      <c r="BA10" s="17">
        <v>7.5992167645526507E-2</v>
      </c>
      <c r="BB10" s="17">
        <v>5.1011759257563398E-2</v>
      </c>
      <c r="BC10" s="17">
        <v>7.8345813809435005E-2</v>
      </c>
      <c r="BD10" s="17">
        <v>6.2189038411609603E-2</v>
      </c>
      <c r="BE10" s="17">
        <v>9.2106299631918007E-2</v>
      </c>
      <c r="BF10" s="17">
        <v>0.109661699651596</v>
      </c>
      <c r="BG10" s="17">
        <v>7.7426187147983799E-2</v>
      </c>
      <c r="BH10" s="17">
        <v>8.3325772633124101E-2</v>
      </c>
      <c r="BI10" s="17">
        <v>4.4990831002615202E-2</v>
      </c>
      <c r="BJ10" s="17">
        <v>9.1962838379782405E-2</v>
      </c>
      <c r="BK10" s="17">
        <v>9.9780963001778203E-2</v>
      </c>
      <c r="BL10" s="17">
        <v>0.110915017564635</v>
      </c>
      <c r="BM10" s="17">
        <v>0.13368457447006199</v>
      </c>
      <c r="BN10" s="17">
        <v>0.131488971870897</v>
      </c>
      <c r="BO10" s="17">
        <v>9.5137455676532395E-2</v>
      </c>
      <c r="BP10" s="17"/>
      <c r="BQ10" s="17">
        <v>4.0513862946252997E-2</v>
      </c>
      <c r="BR10" s="17">
        <v>0.104333213495462</v>
      </c>
    </row>
    <row r="11" spans="2:70" x14ac:dyDescent="0.35">
      <c r="B11" s="18" t="s">
        <v>470</v>
      </c>
      <c r="C11" s="17">
        <v>0.14596704533809701</v>
      </c>
      <c r="D11" s="17">
        <v>0.153482313977683</v>
      </c>
      <c r="E11" s="17">
        <v>0.13821053501101299</v>
      </c>
      <c r="F11" s="17"/>
      <c r="G11" s="17">
        <v>0.224931847254984</v>
      </c>
      <c r="H11" s="17">
        <v>0.177425208364306</v>
      </c>
      <c r="I11" s="17">
        <v>0.14991732544063499</v>
      </c>
      <c r="J11" s="17">
        <v>0.13800640126543001</v>
      </c>
      <c r="K11" s="17">
        <v>0.13229683631425301</v>
      </c>
      <c r="L11" s="17">
        <v>8.0255891242892397E-2</v>
      </c>
      <c r="M11" s="17"/>
      <c r="N11" s="17">
        <v>0.133525617659038</v>
      </c>
      <c r="O11" s="17">
        <v>0.15899378740817</v>
      </c>
      <c r="P11" s="17">
        <v>0.14110297812428099</v>
      </c>
      <c r="Q11" s="17">
        <v>0.150165087875577</v>
      </c>
      <c r="R11" s="17"/>
      <c r="S11" s="17">
        <v>0.16562367324900401</v>
      </c>
      <c r="T11" s="17">
        <v>0.125646142016824</v>
      </c>
      <c r="U11" s="17">
        <v>0.123762837163717</v>
      </c>
      <c r="V11" s="17">
        <v>0.13654822756243801</v>
      </c>
      <c r="W11" s="17">
        <v>0.14684686364622501</v>
      </c>
      <c r="X11" s="17">
        <v>0.177714089107018</v>
      </c>
      <c r="Y11" s="17">
        <v>0.17008835255025301</v>
      </c>
      <c r="Z11" s="17">
        <v>0.14366666121628999</v>
      </c>
      <c r="AA11" s="17">
        <v>0.17417375014877701</v>
      </c>
      <c r="AB11" s="17">
        <v>0.107266256278319</v>
      </c>
      <c r="AC11" s="17">
        <v>0.117968327230197</v>
      </c>
      <c r="AD11" s="17">
        <v>0.13066955716692</v>
      </c>
      <c r="AE11" s="17"/>
      <c r="AF11" s="17">
        <v>0.12521885599025101</v>
      </c>
      <c r="AG11" s="17">
        <v>0.14711285017212899</v>
      </c>
      <c r="AH11" s="17">
        <v>0.15594460630434201</v>
      </c>
      <c r="AI11" s="17"/>
      <c r="AJ11" s="17">
        <v>0.12442160465689001</v>
      </c>
      <c r="AK11" s="17">
        <v>0.16749228290656001</v>
      </c>
      <c r="AL11" s="17">
        <v>0.101569709816325</v>
      </c>
      <c r="AM11" s="17">
        <v>0.15149860037815699</v>
      </c>
      <c r="AN11" s="17">
        <v>0.159391242395447</v>
      </c>
      <c r="AO11" s="17"/>
      <c r="AP11" s="17">
        <v>0.11928485013435999</v>
      </c>
      <c r="AQ11" s="17">
        <v>0.16146465239486099</v>
      </c>
      <c r="AR11" s="17">
        <v>0.132523503173403</v>
      </c>
      <c r="AS11" s="17"/>
      <c r="AT11" s="17">
        <v>0.12718989758898</v>
      </c>
      <c r="AU11" s="17">
        <v>0.16769686295185801</v>
      </c>
      <c r="AV11" s="17">
        <v>0.14683135792364099</v>
      </c>
      <c r="AW11" s="17">
        <v>0.15212330115952799</v>
      </c>
      <c r="AX11" s="17">
        <v>0.109442695451335</v>
      </c>
      <c r="AY11" s="17"/>
      <c r="AZ11" s="17">
        <v>0.140514184913755</v>
      </c>
      <c r="BA11" s="17">
        <v>0.142920997519321</v>
      </c>
      <c r="BB11" s="17">
        <v>0.16414269728727901</v>
      </c>
      <c r="BC11" s="17">
        <v>0.12271502592012901</v>
      </c>
      <c r="BD11" s="17">
        <v>0.15543452463739099</v>
      </c>
      <c r="BE11" s="17">
        <v>0.14962811202703299</v>
      </c>
      <c r="BF11" s="17">
        <v>0.12399763669207201</v>
      </c>
      <c r="BG11" s="17">
        <v>0.139896522443997</v>
      </c>
      <c r="BH11" s="17">
        <v>0.129551331305302</v>
      </c>
      <c r="BI11" s="17">
        <v>0.13565822667559899</v>
      </c>
      <c r="BJ11" s="17">
        <v>0.163854127153749</v>
      </c>
      <c r="BK11" s="17">
        <v>0.18542488111373001</v>
      </c>
      <c r="BL11" s="17">
        <v>0.10775420910068299</v>
      </c>
      <c r="BM11" s="17">
        <v>0.167221630838149</v>
      </c>
      <c r="BN11" s="17">
        <v>0.149285492608489</v>
      </c>
      <c r="BO11" s="17">
        <v>0.12790635309726001</v>
      </c>
      <c r="BP11" s="17"/>
      <c r="BQ11" s="17">
        <v>0.100291714792833</v>
      </c>
      <c r="BR11" s="17">
        <v>0.164177722039652</v>
      </c>
    </row>
    <row r="12" spans="2:70" x14ac:dyDescent="0.35">
      <c r="B12" s="18" t="s">
        <v>471</v>
      </c>
      <c r="C12" s="17">
        <v>0.20022925713286899</v>
      </c>
      <c r="D12" s="17">
        <v>0.207725088859669</v>
      </c>
      <c r="E12" s="17">
        <v>0.19378229915546399</v>
      </c>
      <c r="F12" s="17"/>
      <c r="G12" s="17">
        <v>0.18195205670537701</v>
      </c>
      <c r="H12" s="17">
        <v>0.199617378135174</v>
      </c>
      <c r="I12" s="17">
        <v>0.19500825035246</v>
      </c>
      <c r="J12" s="17">
        <v>0.21532263075199201</v>
      </c>
      <c r="K12" s="17">
        <v>0.207135566335057</v>
      </c>
      <c r="L12" s="17">
        <v>0.20019081588450299</v>
      </c>
      <c r="M12" s="17"/>
      <c r="N12" s="17">
        <v>0.170518289388042</v>
      </c>
      <c r="O12" s="17">
        <v>0.19359497922518401</v>
      </c>
      <c r="P12" s="17">
        <v>0.22426556101214501</v>
      </c>
      <c r="Q12" s="17">
        <v>0.21974415824205501</v>
      </c>
      <c r="R12" s="17"/>
      <c r="S12" s="17">
        <v>0.18697221920309301</v>
      </c>
      <c r="T12" s="17">
        <v>0.208492447520435</v>
      </c>
      <c r="U12" s="17">
        <v>0.21776359773312001</v>
      </c>
      <c r="V12" s="17">
        <v>0.179676098934374</v>
      </c>
      <c r="W12" s="17">
        <v>0.20169054265282799</v>
      </c>
      <c r="X12" s="17">
        <v>0.210903117439874</v>
      </c>
      <c r="Y12" s="17">
        <v>0.21537640620357401</v>
      </c>
      <c r="Z12" s="17">
        <v>0.19162873112510201</v>
      </c>
      <c r="AA12" s="17">
        <v>0.18513470152685399</v>
      </c>
      <c r="AB12" s="17">
        <v>0.18532261115835699</v>
      </c>
      <c r="AC12" s="17">
        <v>0.228211951925479</v>
      </c>
      <c r="AD12" s="17">
        <v>0.230150527307242</v>
      </c>
      <c r="AE12" s="17"/>
      <c r="AF12" s="17">
        <v>0.187877535418706</v>
      </c>
      <c r="AG12" s="17">
        <v>0.19579477352206001</v>
      </c>
      <c r="AH12" s="17">
        <v>0.22699288576558499</v>
      </c>
      <c r="AI12" s="17"/>
      <c r="AJ12" s="17">
        <v>0.183701901306008</v>
      </c>
      <c r="AK12" s="17">
        <v>0.204331120399139</v>
      </c>
      <c r="AL12" s="17">
        <v>0.20436419698755501</v>
      </c>
      <c r="AM12" s="17">
        <v>0.15991389981526399</v>
      </c>
      <c r="AN12" s="17">
        <v>0.23666021464942599</v>
      </c>
      <c r="AO12" s="17"/>
      <c r="AP12" s="17">
        <v>0.18413499913098999</v>
      </c>
      <c r="AQ12" s="17">
        <v>0.193351130689667</v>
      </c>
      <c r="AR12" s="17">
        <v>0.20270082733109199</v>
      </c>
      <c r="AS12" s="17"/>
      <c r="AT12" s="17">
        <v>0.20807579854647801</v>
      </c>
      <c r="AU12" s="17">
        <v>0.226339476333349</v>
      </c>
      <c r="AV12" s="17">
        <v>0.17285625702829599</v>
      </c>
      <c r="AW12" s="17">
        <v>0.19186117965081601</v>
      </c>
      <c r="AX12" s="17">
        <v>0.18026663087443601</v>
      </c>
      <c r="AY12" s="17"/>
      <c r="AZ12" s="17">
        <v>0.14548641374659399</v>
      </c>
      <c r="BA12" s="17">
        <v>0.22912312143734601</v>
      </c>
      <c r="BB12" s="17">
        <v>0.20556005230726199</v>
      </c>
      <c r="BC12" s="17">
        <v>0.206079830603001</v>
      </c>
      <c r="BD12" s="17">
        <v>0.18647468158545</v>
      </c>
      <c r="BE12" s="17">
        <v>0.18399081317146701</v>
      </c>
      <c r="BF12" s="17">
        <v>0.18283040032598899</v>
      </c>
      <c r="BG12" s="17">
        <v>0.23116626575916999</v>
      </c>
      <c r="BH12" s="17">
        <v>0.223792970073067</v>
      </c>
      <c r="BI12" s="17">
        <v>0.23197546021405899</v>
      </c>
      <c r="BJ12" s="17">
        <v>0.200947129427615</v>
      </c>
      <c r="BK12" s="17">
        <v>0.17990235087669701</v>
      </c>
      <c r="BL12" s="17">
        <v>0.21025534178133201</v>
      </c>
      <c r="BM12" s="17">
        <v>0.15832679448181</v>
      </c>
      <c r="BN12" s="17">
        <v>0.16261363479628099</v>
      </c>
      <c r="BO12" s="17">
        <v>0.123275445502619</v>
      </c>
      <c r="BP12" s="17"/>
      <c r="BQ12" s="17">
        <v>0.12745356734902399</v>
      </c>
      <c r="BR12" s="17">
        <v>0.230479316479205</v>
      </c>
    </row>
    <row r="13" spans="2:70" x14ac:dyDescent="0.35">
      <c r="B13" s="18" t="s">
        <v>472</v>
      </c>
      <c r="C13" s="17">
        <v>0.28438581730865797</v>
      </c>
      <c r="D13" s="17">
        <v>0.28146506707042801</v>
      </c>
      <c r="E13" s="17">
        <v>0.28726345569745898</v>
      </c>
      <c r="F13" s="17"/>
      <c r="G13" s="17">
        <v>0.27830333086212999</v>
      </c>
      <c r="H13" s="17">
        <v>0.28766347789830499</v>
      </c>
      <c r="I13" s="17">
        <v>0.30172750134138199</v>
      </c>
      <c r="J13" s="17">
        <v>0.275592042698177</v>
      </c>
      <c r="K13" s="17">
        <v>0.27285642242403801</v>
      </c>
      <c r="L13" s="17">
        <v>0.286516264929012</v>
      </c>
      <c r="M13" s="17"/>
      <c r="N13" s="17">
        <v>0.31602845398830998</v>
      </c>
      <c r="O13" s="17">
        <v>0.27314445515229602</v>
      </c>
      <c r="P13" s="17">
        <v>0.280460292219954</v>
      </c>
      <c r="Q13" s="17">
        <v>0.26682362310549601</v>
      </c>
      <c r="R13" s="17"/>
      <c r="S13" s="17">
        <v>0.29985858941174898</v>
      </c>
      <c r="T13" s="17">
        <v>0.28580481905655197</v>
      </c>
      <c r="U13" s="17">
        <v>0.30688601033934099</v>
      </c>
      <c r="V13" s="17">
        <v>0.22436589436857499</v>
      </c>
      <c r="W13" s="17">
        <v>0.32143111871866498</v>
      </c>
      <c r="X13" s="17">
        <v>0.25141447045980297</v>
      </c>
      <c r="Y13" s="17">
        <v>0.28396192088820199</v>
      </c>
      <c r="Z13" s="17">
        <v>0.29401465992199199</v>
      </c>
      <c r="AA13" s="17">
        <v>0.30489950576488201</v>
      </c>
      <c r="AB13" s="17">
        <v>0.283518295206659</v>
      </c>
      <c r="AC13" s="17">
        <v>0.25614061239033598</v>
      </c>
      <c r="AD13" s="17">
        <v>0.30139212715706498</v>
      </c>
      <c r="AE13" s="17"/>
      <c r="AF13" s="17">
        <v>0.27695046324504902</v>
      </c>
      <c r="AG13" s="17">
        <v>0.30557548666754603</v>
      </c>
      <c r="AH13" s="17">
        <v>0.269411041103295</v>
      </c>
      <c r="AI13" s="17"/>
      <c r="AJ13" s="17">
        <v>0.29395708888624</v>
      </c>
      <c r="AK13" s="17">
        <v>0.27896057009762498</v>
      </c>
      <c r="AL13" s="17">
        <v>0.33686044214595801</v>
      </c>
      <c r="AM13" s="17">
        <v>0.247630143742154</v>
      </c>
      <c r="AN13" s="17">
        <v>0.24467738585524901</v>
      </c>
      <c r="AO13" s="17"/>
      <c r="AP13" s="17">
        <v>0.29724298737570198</v>
      </c>
      <c r="AQ13" s="17">
        <v>0.29030478612789801</v>
      </c>
      <c r="AR13" s="17">
        <v>0.32886641810179601</v>
      </c>
      <c r="AS13" s="17"/>
      <c r="AT13" s="17">
        <v>0.28906168109496699</v>
      </c>
      <c r="AU13" s="17">
        <v>0.25943814209993199</v>
      </c>
      <c r="AV13" s="17">
        <v>0.29708957819924198</v>
      </c>
      <c r="AW13" s="17">
        <v>0.30825134583948099</v>
      </c>
      <c r="AX13" s="17">
        <v>0.19495517160286599</v>
      </c>
      <c r="AY13" s="17"/>
      <c r="AZ13" s="17">
        <v>0.24408516626525001</v>
      </c>
      <c r="BA13" s="17">
        <v>0.275514541440256</v>
      </c>
      <c r="BB13" s="17">
        <v>0.275869898095077</v>
      </c>
      <c r="BC13" s="17">
        <v>0.28655543592371202</v>
      </c>
      <c r="BD13" s="17">
        <v>0.26974485509562501</v>
      </c>
      <c r="BE13" s="17">
        <v>0.274238685809226</v>
      </c>
      <c r="BF13" s="17">
        <v>0.299162984081495</v>
      </c>
      <c r="BG13" s="17">
        <v>0.26903093335230899</v>
      </c>
      <c r="BH13" s="17">
        <v>0.31318197542499898</v>
      </c>
      <c r="BI13" s="17">
        <v>0.27580565268777002</v>
      </c>
      <c r="BJ13" s="17">
        <v>0.30280559286597603</v>
      </c>
      <c r="BK13" s="17">
        <v>0.24566746881188001</v>
      </c>
      <c r="BL13" s="17">
        <v>0.29684681859043199</v>
      </c>
      <c r="BM13" s="17">
        <v>0.23727612136557399</v>
      </c>
      <c r="BN13" s="17">
        <v>0.33858896288981</v>
      </c>
      <c r="BO13" s="17">
        <v>0.36705958095719299</v>
      </c>
      <c r="BP13" s="17"/>
      <c r="BQ13" s="17">
        <v>0.351477648257845</v>
      </c>
      <c r="BR13" s="17">
        <v>0.25199451361650399</v>
      </c>
    </row>
    <row r="14" spans="2:70" x14ac:dyDescent="0.35">
      <c r="B14" s="18" t="s">
        <v>189</v>
      </c>
      <c r="C14" s="17">
        <v>0.16949319890581299</v>
      </c>
      <c r="D14" s="17">
        <v>0.140869761393807</v>
      </c>
      <c r="E14" s="17">
        <v>0.19707993503429899</v>
      </c>
      <c r="F14" s="17"/>
      <c r="G14" s="17">
        <v>0.13234958087048901</v>
      </c>
      <c r="H14" s="17">
        <v>0.163094941655545</v>
      </c>
      <c r="I14" s="17">
        <v>0.172190725682178</v>
      </c>
      <c r="J14" s="17">
        <v>0.169337894439475</v>
      </c>
      <c r="K14" s="17">
        <v>0.15949205829438601</v>
      </c>
      <c r="L14" s="17">
        <v>0.20404710498052001</v>
      </c>
      <c r="M14" s="17"/>
      <c r="N14" s="17">
        <v>0.18412489146432601</v>
      </c>
      <c r="O14" s="17">
        <v>0.16573812080255401</v>
      </c>
      <c r="P14" s="17">
        <v>0.15721959877278899</v>
      </c>
      <c r="Q14" s="17">
        <v>0.16765702588811501</v>
      </c>
      <c r="R14" s="17"/>
      <c r="S14" s="17">
        <v>0.18723011237866299</v>
      </c>
      <c r="T14" s="17">
        <v>0.184555107927591</v>
      </c>
      <c r="U14" s="17">
        <v>0.153295863826204</v>
      </c>
      <c r="V14" s="17">
        <v>0.22044958192767899</v>
      </c>
      <c r="W14" s="17">
        <v>0.12613146839772299</v>
      </c>
      <c r="X14" s="17">
        <v>0.17054735711282701</v>
      </c>
      <c r="Y14" s="17">
        <v>0.151483568988805</v>
      </c>
      <c r="Z14" s="17">
        <v>0.176004300860163</v>
      </c>
      <c r="AA14" s="17">
        <v>0.146620120188416</v>
      </c>
      <c r="AB14" s="17">
        <v>0.16375079806412701</v>
      </c>
      <c r="AC14" s="17">
        <v>0.184410044082577</v>
      </c>
      <c r="AD14" s="17">
        <v>0.12517311265121001</v>
      </c>
      <c r="AE14" s="17"/>
      <c r="AF14" s="17">
        <v>0.18760911424830301</v>
      </c>
      <c r="AG14" s="17">
        <v>0.16687297907307899</v>
      </c>
      <c r="AH14" s="17">
        <v>0.15564968608451901</v>
      </c>
      <c r="AI14" s="17"/>
      <c r="AJ14" s="17">
        <v>0.18207434903880801</v>
      </c>
      <c r="AK14" s="17">
        <v>0.150342952133278</v>
      </c>
      <c r="AL14" s="17">
        <v>0.17335796515485699</v>
      </c>
      <c r="AM14" s="17">
        <v>0.18804244817131999</v>
      </c>
      <c r="AN14" s="17">
        <v>0.168421724666698</v>
      </c>
      <c r="AO14" s="17"/>
      <c r="AP14" s="17">
        <v>0.196777422632124</v>
      </c>
      <c r="AQ14" s="17">
        <v>0.16052432904451699</v>
      </c>
      <c r="AR14" s="17">
        <v>0.17212673823031699</v>
      </c>
      <c r="AS14" s="17"/>
      <c r="AT14" s="17">
        <v>0.17023713920432901</v>
      </c>
      <c r="AU14" s="17">
        <v>0.135959395925389</v>
      </c>
      <c r="AV14" s="17">
        <v>0.192732004176669</v>
      </c>
      <c r="AW14" s="17">
        <v>0.19085265970396301</v>
      </c>
      <c r="AX14" s="17">
        <v>0.30336830672364301</v>
      </c>
      <c r="AY14" s="17"/>
      <c r="AZ14" s="17">
        <v>8.5309271691627997E-2</v>
      </c>
      <c r="BA14" s="17">
        <v>0.167484947129909</v>
      </c>
      <c r="BB14" s="17">
        <v>0.17849462253585899</v>
      </c>
      <c r="BC14" s="17">
        <v>0.16253735861177199</v>
      </c>
      <c r="BD14" s="17">
        <v>0.19470615305776301</v>
      </c>
      <c r="BE14" s="17">
        <v>0.16479597138840399</v>
      </c>
      <c r="BF14" s="17">
        <v>0.19459179799506601</v>
      </c>
      <c r="BG14" s="17">
        <v>0.162137503569108</v>
      </c>
      <c r="BH14" s="17">
        <v>0.11694300434216599</v>
      </c>
      <c r="BI14" s="17">
        <v>0.20495184952416201</v>
      </c>
      <c r="BJ14" s="17">
        <v>0.148153160405992</v>
      </c>
      <c r="BK14" s="17">
        <v>0.174498103511599</v>
      </c>
      <c r="BL14" s="17">
        <v>0.20171083311936999</v>
      </c>
      <c r="BM14" s="17">
        <v>0.16273173465770899</v>
      </c>
      <c r="BN14" s="17">
        <v>0.11416190954050801</v>
      </c>
      <c r="BO14" s="17">
        <v>0.203450260893804</v>
      </c>
      <c r="BP14" s="17"/>
      <c r="BQ14" s="17">
        <v>0.26549137547604401</v>
      </c>
      <c r="BR14" s="17">
        <v>0.12949419999801601</v>
      </c>
    </row>
    <row r="15" spans="2:70" x14ac:dyDescent="0.35">
      <c r="B15" s="18" t="s">
        <v>190</v>
      </c>
      <c r="C15" s="19">
        <v>5.7294615517717098E-2</v>
      </c>
      <c r="D15" s="19">
        <v>5.4186003415083499E-2</v>
      </c>
      <c r="E15" s="19">
        <v>6.0696301323074298E-2</v>
      </c>
      <c r="F15" s="19"/>
      <c r="G15" s="19">
        <v>1.9944379408082101E-2</v>
      </c>
      <c r="H15" s="19">
        <v>3.5210572512809901E-2</v>
      </c>
      <c r="I15" s="19">
        <v>3.2772371343367898E-2</v>
      </c>
      <c r="J15" s="19">
        <v>5.6339636467232897E-2</v>
      </c>
      <c r="K15" s="19">
        <v>6.1588558661643998E-2</v>
      </c>
      <c r="L15" s="19">
        <v>0.11805794838396801</v>
      </c>
      <c r="M15" s="19"/>
      <c r="N15" s="19">
        <v>7.2327423167777197E-2</v>
      </c>
      <c r="O15" s="19">
        <v>6.0149623483645498E-2</v>
      </c>
      <c r="P15" s="19">
        <v>4.6392610057511198E-2</v>
      </c>
      <c r="Q15" s="19">
        <v>4.7451015401956002E-2</v>
      </c>
      <c r="R15" s="19"/>
      <c r="S15" s="19">
        <v>6.0375465265053302E-2</v>
      </c>
      <c r="T15" s="19">
        <v>5.8705234067030598E-2</v>
      </c>
      <c r="U15" s="19">
        <v>6.4897500515636794E-2</v>
      </c>
      <c r="V15" s="19">
        <v>4.6222030069435101E-2</v>
      </c>
      <c r="W15" s="19">
        <v>7.0724373928811798E-2</v>
      </c>
      <c r="X15" s="19">
        <v>4.3946563513054003E-2</v>
      </c>
      <c r="Y15" s="19">
        <v>5.2933117869503298E-2</v>
      </c>
      <c r="Z15" s="19">
        <v>5.8214309073384797E-2</v>
      </c>
      <c r="AA15" s="19">
        <v>3.6212289308297403E-2</v>
      </c>
      <c r="AB15" s="19">
        <v>8.6244847512314093E-2</v>
      </c>
      <c r="AC15" s="19">
        <v>6.1599034973450498E-2</v>
      </c>
      <c r="AD15" s="19">
        <v>5.2028912083523199E-2</v>
      </c>
      <c r="AE15" s="19"/>
      <c r="AF15" s="19">
        <v>6.37378830734322E-2</v>
      </c>
      <c r="AG15" s="19">
        <v>6.3674112413991596E-2</v>
      </c>
      <c r="AH15" s="19">
        <v>4.4077057776171998E-2</v>
      </c>
      <c r="AI15" s="19"/>
      <c r="AJ15" s="19">
        <v>6.3464854615762498E-2</v>
      </c>
      <c r="AK15" s="19">
        <v>5.8207396803599001E-2</v>
      </c>
      <c r="AL15" s="19">
        <v>7.5176623134008996E-2</v>
      </c>
      <c r="AM15" s="19">
        <v>7.5572550350954601E-2</v>
      </c>
      <c r="AN15" s="19">
        <v>4.3000186773120001E-2</v>
      </c>
      <c r="AO15" s="19"/>
      <c r="AP15" s="19">
        <v>5.9407869203130098E-2</v>
      </c>
      <c r="AQ15" s="19">
        <v>5.7198189264916897E-2</v>
      </c>
      <c r="AR15" s="19">
        <v>5.97878670910056E-2</v>
      </c>
      <c r="AS15" s="19"/>
      <c r="AT15" s="19">
        <v>4.4847741549339203E-2</v>
      </c>
      <c r="AU15" s="19">
        <v>4.8495153473034701E-2</v>
      </c>
      <c r="AV15" s="19">
        <v>6.9249768614631599E-2</v>
      </c>
      <c r="AW15" s="19">
        <v>5.9106229604704297E-2</v>
      </c>
      <c r="AX15" s="19">
        <v>9.5847376877671697E-2</v>
      </c>
      <c r="AY15" s="19"/>
      <c r="AZ15" s="19">
        <v>0.112307969462001</v>
      </c>
      <c r="BA15" s="19">
        <v>4.6750811476062103E-2</v>
      </c>
      <c r="BB15" s="19">
        <v>6.9383864602856699E-2</v>
      </c>
      <c r="BC15" s="19">
        <v>8.3498900527145703E-2</v>
      </c>
      <c r="BD15" s="19">
        <v>6.37885052174548E-2</v>
      </c>
      <c r="BE15" s="19">
        <v>6.1527934509054603E-2</v>
      </c>
      <c r="BF15" s="19">
        <v>4.6099893256622802E-2</v>
      </c>
      <c r="BG15" s="19">
        <v>3.97471129434563E-2</v>
      </c>
      <c r="BH15" s="19">
        <v>7.7657252855920497E-2</v>
      </c>
      <c r="BI15" s="19">
        <v>5.5525534440398101E-2</v>
      </c>
      <c r="BJ15" s="19">
        <v>5.2486339576930198E-2</v>
      </c>
      <c r="BK15" s="19">
        <v>5.6500276098743599E-2</v>
      </c>
      <c r="BL15" s="19">
        <v>3.9631848727215702E-2</v>
      </c>
      <c r="BM15" s="19">
        <v>5.7668210146201701E-2</v>
      </c>
      <c r="BN15" s="19">
        <v>6.9202224048515004E-2</v>
      </c>
      <c r="BO15" s="19">
        <v>3.23760393439044E-2</v>
      </c>
      <c r="BP15" s="19"/>
      <c r="BQ15" s="19">
        <v>9.9061641102235198E-2</v>
      </c>
      <c r="BR15" s="19">
        <v>3.9469010816180802E-2</v>
      </c>
    </row>
    <row r="16" spans="2:70" x14ac:dyDescent="0.35">
      <c r="B16" s="16"/>
    </row>
    <row r="17" spans="2:2" x14ac:dyDescent="0.35">
      <c r="B17" t="s">
        <v>98</v>
      </c>
    </row>
    <row r="18" spans="2:2" x14ac:dyDescent="0.35">
      <c r="B18" t="s">
        <v>99</v>
      </c>
    </row>
    <row r="20" spans="2:2" x14ac:dyDescent="0.35">
      <c r="B20" s="8" t="str">
        <f>HYPERLINK("#'Contents'!A1", "Return to Contents")</f>
        <v>Return to Contents</v>
      </c>
    </row>
  </sheetData>
  <mergeCells count="11">
    <mergeCell ref="BQ5:BR5"/>
    <mergeCell ref="D5:E5"/>
    <mergeCell ref="G5:L5"/>
    <mergeCell ref="N5:Q5"/>
    <mergeCell ref="S5:AD5"/>
    <mergeCell ref="AF5:AH5"/>
    <mergeCell ref="D2:BJ2"/>
    <mergeCell ref="AJ5:AN5"/>
    <mergeCell ref="AP5:AR5"/>
    <mergeCell ref="AT5:AX5"/>
    <mergeCell ref="AZ5:BO5"/>
  </mergeCells>
  <pageMargins left="0.7" right="0.7" top="0.75" bottom="0.75" header="0.3" footer="0.3"/>
  <pageSetup paperSize="9" orientation="portrait" horizontalDpi="300" verticalDpi="300"/>
  <drawing r:id="rId1"/>
</worksheet>
</file>

<file path=xl/worksheets/sheet1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100-000000000000}">
  <dimension ref="B2:BR20"/>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67" width="10.7265625" customWidth="1"/>
    <col min="68" max="68" width="2.1796875" customWidth="1"/>
    <col min="69" max="70" width="10.7265625" customWidth="1"/>
    <col min="71" max="71" width="2.1796875" customWidth="1"/>
  </cols>
  <sheetData>
    <row r="2" spans="2:70" ht="40" customHeight="1" x14ac:dyDescent="0.35">
      <c r="D2" s="29" t="s">
        <v>482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row>
    <row r="5" spans="2:70" ht="30" customHeight="1" x14ac:dyDescent="0.35">
      <c r="B5" s="15"/>
      <c r="C5" s="15"/>
      <c r="D5" s="30" t="s">
        <v>74</v>
      </c>
      <c r="E5" s="30"/>
      <c r="F5" s="15"/>
      <c r="G5" s="30" t="s">
        <v>75</v>
      </c>
      <c r="H5" s="30"/>
      <c r="I5" s="30"/>
      <c r="J5" s="30"/>
      <c r="K5" s="30"/>
      <c r="L5" s="30"/>
      <c r="M5" s="15"/>
      <c r="N5" s="30" t="s">
        <v>76</v>
      </c>
      <c r="O5" s="30"/>
      <c r="P5" s="30"/>
      <c r="Q5" s="30"/>
      <c r="R5" s="15"/>
      <c r="S5" s="30" t="s">
        <v>77</v>
      </c>
      <c r="T5" s="30"/>
      <c r="U5" s="30"/>
      <c r="V5" s="30"/>
      <c r="W5" s="30"/>
      <c r="X5" s="30"/>
      <c r="Y5" s="30"/>
      <c r="Z5" s="30"/>
      <c r="AA5" s="30"/>
      <c r="AB5" s="30"/>
      <c r="AC5" s="30"/>
      <c r="AD5" s="30"/>
      <c r="AE5" s="15"/>
      <c r="AF5" s="30" t="s">
        <v>78</v>
      </c>
      <c r="AG5" s="30"/>
      <c r="AH5" s="30"/>
      <c r="AI5" s="15"/>
      <c r="AJ5" s="30" t="s">
        <v>79</v>
      </c>
      <c r="AK5" s="30"/>
      <c r="AL5" s="30"/>
      <c r="AM5" s="30"/>
      <c r="AN5" s="30"/>
      <c r="AO5" s="15"/>
      <c r="AP5" s="30" t="s">
        <v>80</v>
      </c>
      <c r="AQ5" s="30"/>
      <c r="AR5" s="30"/>
      <c r="AS5" s="15"/>
      <c r="AT5" s="30" t="s">
        <v>81</v>
      </c>
      <c r="AU5" s="30"/>
      <c r="AV5" s="30"/>
      <c r="AW5" s="30"/>
      <c r="AX5" s="30"/>
      <c r="AY5" s="15"/>
      <c r="AZ5" s="30" t="s">
        <v>82</v>
      </c>
      <c r="BA5" s="30"/>
      <c r="BB5" s="30"/>
      <c r="BC5" s="30"/>
      <c r="BD5" s="30"/>
      <c r="BE5" s="30"/>
      <c r="BF5" s="30"/>
      <c r="BG5" s="30"/>
      <c r="BH5" s="30"/>
      <c r="BI5" s="30"/>
      <c r="BJ5" s="30"/>
      <c r="BK5" s="30"/>
      <c r="BL5" s="30"/>
      <c r="BM5" s="30"/>
      <c r="BN5" s="30"/>
      <c r="BO5" s="30"/>
      <c r="BP5" s="15"/>
      <c r="BQ5" s="30" t="s">
        <v>83</v>
      </c>
      <c r="BR5" s="30"/>
    </row>
    <row r="6" spans="2:7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46</v>
      </c>
      <c r="AQ6" s="12" t="s">
        <v>47</v>
      </c>
      <c r="AR6" s="12" t="s">
        <v>50</v>
      </c>
      <c r="AT6" s="12" t="s">
        <v>51</v>
      </c>
      <c r="AU6" s="12" t="s">
        <v>52</v>
      </c>
      <c r="AV6" s="12" t="s">
        <v>53</v>
      </c>
      <c r="AW6" s="12" t="s">
        <v>54</v>
      </c>
      <c r="AX6" s="12" t="s">
        <v>55</v>
      </c>
      <c r="AZ6" s="12" t="s">
        <v>56</v>
      </c>
      <c r="BA6" s="12" t="s">
        <v>57</v>
      </c>
      <c r="BB6" s="12" t="s">
        <v>58</v>
      </c>
      <c r="BC6" s="12" t="s">
        <v>59</v>
      </c>
      <c r="BD6" s="12" t="s">
        <v>60</v>
      </c>
      <c r="BE6" s="12" t="s">
        <v>61</v>
      </c>
      <c r="BF6" s="12" t="s">
        <v>62</v>
      </c>
      <c r="BG6" s="12" t="s">
        <v>63</v>
      </c>
      <c r="BH6" s="12" t="s">
        <v>64</v>
      </c>
      <c r="BI6" s="12" t="s">
        <v>65</v>
      </c>
      <c r="BJ6" s="12" t="s">
        <v>66</v>
      </c>
      <c r="BK6" s="12" t="s">
        <v>67</v>
      </c>
      <c r="BL6" s="12" t="s">
        <v>68</v>
      </c>
      <c r="BM6" s="12" t="s">
        <v>69</v>
      </c>
      <c r="BN6" s="12" t="s">
        <v>70</v>
      </c>
      <c r="BO6" s="12" t="s">
        <v>71</v>
      </c>
      <c r="BQ6" s="12" t="s">
        <v>72</v>
      </c>
      <c r="BR6" s="12" t="s">
        <v>73</v>
      </c>
    </row>
    <row r="7" spans="2:70" ht="30" customHeight="1" x14ac:dyDescent="0.35">
      <c r="B7" s="10" t="s">
        <v>19</v>
      </c>
      <c r="C7" s="10">
        <v>4012</v>
      </c>
      <c r="D7" s="10">
        <v>1971</v>
      </c>
      <c r="E7" s="10">
        <v>2028</v>
      </c>
      <c r="F7" s="10"/>
      <c r="G7" s="10">
        <v>497</v>
      </c>
      <c r="H7" s="10">
        <v>704</v>
      </c>
      <c r="I7" s="10">
        <v>694</v>
      </c>
      <c r="J7" s="10">
        <v>693</v>
      </c>
      <c r="K7" s="10">
        <v>571</v>
      </c>
      <c r="L7" s="10">
        <v>853</v>
      </c>
      <c r="M7" s="10"/>
      <c r="N7" s="10">
        <v>1178</v>
      </c>
      <c r="O7" s="10">
        <v>1131</v>
      </c>
      <c r="P7" s="10">
        <v>781</v>
      </c>
      <c r="Q7" s="10">
        <v>909</v>
      </c>
      <c r="R7" s="10"/>
      <c r="S7" s="10">
        <v>563</v>
      </c>
      <c r="T7" s="10">
        <v>553</v>
      </c>
      <c r="U7" s="10">
        <v>314</v>
      </c>
      <c r="V7" s="10">
        <v>343</v>
      </c>
      <c r="W7" s="10">
        <v>293</v>
      </c>
      <c r="X7" s="10">
        <v>376</v>
      </c>
      <c r="Y7" s="10">
        <v>336</v>
      </c>
      <c r="Z7" s="10">
        <v>171</v>
      </c>
      <c r="AA7" s="10">
        <v>447</v>
      </c>
      <c r="AB7" s="10">
        <v>337</v>
      </c>
      <c r="AC7" s="10">
        <v>188</v>
      </c>
      <c r="AD7" s="10">
        <v>91</v>
      </c>
      <c r="AE7" s="10"/>
      <c r="AF7" s="10">
        <v>1421</v>
      </c>
      <c r="AG7" s="10">
        <v>1665</v>
      </c>
      <c r="AH7" s="10">
        <v>577</v>
      </c>
      <c r="AI7" s="10"/>
      <c r="AJ7" s="10">
        <v>1433</v>
      </c>
      <c r="AK7" s="10">
        <v>1082</v>
      </c>
      <c r="AL7" s="10">
        <v>299</v>
      </c>
      <c r="AM7" s="10">
        <v>42</v>
      </c>
      <c r="AN7" s="10">
        <v>541</v>
      </c>
      <c r="AO7" s="10"/>
      <c r="AP7" s="10">
        <v>878</v>
      </c>
      <c r="AQ7" s="10">
        <v>1369</v>
      </c>
      <c r="AR7" s="10">
        <v>264</v>
      </c>
      <c r="AS7" s="10"/>
      <c r="AT7" s="10">
        <v>929</v>
      </c>
      <c r="AU7" s="10">
        <v>932</v>
      </c>
      <c r="AV7" s="10">
        <v>1096</v>
      </c>
      <c r="AW7" s="10">
        <v>455</v>
      </c>
      <c r="AX7" s="10">
        <v>62</v>
      </c>
      <c r="AY7" s="10"/>
      <c r="AZ7" s="10">
        <v>33</v>
      </c>
      <c r="BA7" s="10">
        <v>185</v>
      </c>
      <c r="BB7" s="10">
        <v>256</v>
      </c>
      <c r="BC7" s="10">
        <v>269</v>
      </c>
      <c r="BD7" s="10">
        <v>403</v>
      </c>
      <c r="BE7" s="10">
        <v>436</v>
      </c>
      <c r="BF7" s="10">
        <v>391</v>
      </c>
      <c r="BG7" s="10">
        <v>312</v>
      </c>
      <c r="BH7" s="10">
        <v>253</v>
      </c>
      <c r="BI7" s="10">
        <v>211</v>
      </c>
      <c r="BJ7" s="10">
        <v>336</v>
      </c>
      <c r="BK7" s="10">
        <v>187</v>
      </c>
      <c r="BL7" s="10">
        <v>180</v>
      </c>
      <c r="BM7" s="10">
        <v>103</v>
      </c>
      <c r="BN7" s="10">
        <v>95</v>
      </c>
      <c r="BO7" s="10">
        <v>161</v>
      </c>
      <c r="BP7" s="10"/>
      <c r="BQ7" s="10">
        <v>1235</v>
      </c>
      <c r="BR7" s="10">
        <v>2665</v>
      </c>
    </row>
    <row r="8" spans="2:70" ht="30" customHeight="1" x14ac:dyDescent="0.35">
      <c r="B8" s="11" t="s">
        <v>20</v>
      </c>
      <c r="C8" s="11">
        <v>4012</v>
      </c>
      <c r="D8" s="11">
        <v>1975</v>
      </c>
      <c r="E8" s="11">
        <v>2024</v>
      </c>
      <c r="F8" s="11"/>
      <c r="G8" s="11">
        <v>558</v>
      </c>
      <c r="H8" s="11">
        <v>682</v>
      </c>
      <c r="I8" s="11">
        <v>685</v>
      </c>
      <c r="J8" s="11">
        <v>686</v>
      </c>
      <c r="K8" s="11">
        <v>562</v>
      </c>
      <c r="L8" s="11">
        <v>839</v>
      </c>
      <c r="M8" s="11"/>
      <c r="N8" s="11">
        <v>1080</v>
      </c>
      <c r="O8" s="11">
        <v>1039</v>
      </c>
      <c r="P8" s="11">
        <v>880</v>
      </c>
      <c r="Q8" s="11">
        <v>1000</v>
      </c>
      <c r="R8" s="11"/>
      <c r="S8" s="11">
        <v>562</v>
      </c>
      <c r="T8" s="11">
        <v>522</v>
      </c>
      <c r="U8" s="11">
        <v>321</v>
      </c>
      <c r="V8" s="11">
        <v>361</v>
      </c>
      <c r="W8" s="11">
        <v>281</v>
      </c>
      <c r="X8" s="11">
        <v>361</v>
      </c>
      <c r="Y8" s="11">
        <v>321</v>
      </c>
      <c r="Z8" s="11">
        <v>160</v>
      </c>
      <c r="AA8" s="11">
        <v>441</v>
      </c>
      <c r="AB8" s="11">
        <v>361</v>
      </c>
      <c r="AC8" s="11">
        <v>201</v>
      </c>
      <c r="AD8" s="11">
        <v>120</v>
      </c>
      <c r="AE8" s="11"/>
      <c r="AF8" s="11">
        <v>1410</v>
      </c>
      <c r="AG8" s="11">
        <v>1629</v>
      </c>
      <c r="AH8" s="11">
        <v>599</v>
      </c>
      <c r="AI8" s="11"/>
      <c r="AJ8" s="11">
        <v>1397</v>
      </c>
      <c r="AK8" s="11">
        <v>1071</v>
      </c>
      <c r="AL8" s="11">
        <v>288</v>
      </c>
      <c r="AM8" s="11">
        <v>45</v>
      </c>
      <c r="AN8" s="11">
        <v>558</v>
      </c>
      <c r="AO8" s="11"/>
      <c r="AP8" s="11">
        <v>856</v>
      </c>
      <c r="AQ8" s="11">
        <v>1358</v>
      </c>
      <c r="AR8" s="11">
        <v>259</v>
      </c>
      <c r="AS8" s="11"/>
      <c r="AT8" s="11">
        <v>961</v>
      </c>
      <c r="AU8" s="11">
        <v>958</v>
      </c>
      <c r="AV8" s="11">
        <v>1056</v>
      </c>
      <c r="AW8" s="11">
        <v>434</v>
      </c>
      <c r="AX8" s="11">
        <v>55</v>
      </c>
      <c r="AY8" s="11"/>
      <c r="AZ8" s="11">
        <v>33</v>
      </c>
      <c r="BA8" s="11">
        <v>186</v>
      </c>
      <c r="BB8" s="11">
        <v>267</v>
      </c>
      <c r="BC8" s="11">
        <v>280</v>
      </c>
      <c r="BD8" s="11">
        <v>416</v>
      </c>
      <c r="BE8" s="11">
        <v>443</v>
      </c>
      <c r="BF8" s="11">
        <v>394</v>
      </c>
      <c r="BG8" s="11">
        <v>314</v>
      </c>
      <c r="BH8" s="11">
        <v>257</v>
      </c>
      <c r="BI8" s="11">
        <v>206</v>
      </c>
      <c r="BJ8" s="11">
        <v>329</v>
      </c>
      <c r="BK8" s="11">
        <v>179</v>
      </c>
      <c r="BL8" s="11">
        <v>174</v>
      </c>
      <c r="BM8" s="11">
        <v>97</v>
      </c>
      <c r="BN8" s="11">
        <v>87</v>
      </c>
      <c r="BO8" s="11">
        <v>148</v>
      </c>
      <c r="BP8" s="11"/>
      <c r="BQ8" s="11">
        <v>1209</v>
      </c>
      <c r="BR8" s="11">
        <v>2688</v>
      </c>
    </row>
    <row r="9" spans="2:70" x14ac:dyDescent="0.35">
      <c r="B9" s="18" t="s">
        <v>468</v>
      </c>
      <c r="C9" s="17">
        <v>5.4087927252919298E-2</v>
      </c>
      <c r="D9" s="17">
        <v>6.2434989877501103E-2</v>
      </c>
      <c r="E9" s="17">
        <v>4.5317069810490801E-2</v>
      </c>
      <c r="F9" s="17"/>
      <c r="G9" s="17">
        <v>4.2429772290733601E-2</v>
      </c>
      <c r="H9" s="17">
        <v>3.7168326307100402E-2</v>
      </c>
      <c r="I9" s="17">
        <v>4.2418917040972198E-2</v>
      </c>
      <c r="J9" s="17">
        <v>5.4434317185491E-2</v>
      </c>
      <c r="K9" s="17">
        <v>7.7499689675465402E-2</v>
      </c>
      <c r="L9" s="17">
        <v>6.9174163407109704E-2</v>
      </c>
      <c r="M9" s="17"/>
      <c r="N9" s="17">
        <v>4.6273578798226897E-2</v>
      </c>
      <c r="O9" s="17">
        <v>5.16846623777217E-2</v>
      </c>
      <c r="P9" s="17">
        <v>6.0885022189175401E-2</v>
      </c>
      <c r="Q9" s="17">
        <v>5.6699569948665998E-2</v>
      </c>
      <c r="R9" s="17"/>
      <c r="S9" s="17">
        <v>5.1030518246179199E-2</v>
      </c>
      <c r="T9" s="17">
        <v>7.0849429131105104E-2</v>
      </c>
      <c r="U9" s="17">
        <v>3.4382130372369403E-2</v>
      </c>
      <c r="V9" s="17">
        <v>7.09534570121053E-2</v>
      </c>
      <c r="W9" s="17">
        <v>4.9051036194224802E-2</v>
      </c>
      <c r="X9" s="17">
        <v>5.2764313818535399E-2</v>
      </c>
      <c r="Y9" s="17">
        <v>4.1369064046914601E-2</v>
      </c>
      <c r="Z9" s="17">
        <v>3.44576485425079E-2</v>
      </c>
      <c r="AA9" s="17">
        <v>4.7662781599724598E-2</v>
      </c>
      <c r="AB9" s="17">
        <v>5.3033899595923098E-2</v>
      </c>
      <c r="AC9" s="17">
        <v>6.3938451723559206E-2</v>
      </c>
      <c r="AD9" s="17">
        <v>8.3733616005054898E-2</v>
      </c>
      <c r="AE9" s="17"/>
      <c r="AF9" s="17">
        <v>6.6362602605275794E-2</v>
      </c>
      <c r="AG9" s="17">
        <v>4.39224068431949E-2</v>
      </c>
      <c r="AH9" s="17">
        <v>6.1045381526647298E-2</v>
      </c>
      <c r="AI9" s="17"/>
      <c r="AJ9" s="17">
        <v>6.1712260865756402E-2</v>
      </c>
      <c r="AK9" s="17">
        <v>4.3628802708121701E-2</v>
      </c>
      <c r="AL9" s="17">
        <v>3.15361933994786E-2</v>
      </c>
      <c r="AM9" s="17">
        <v>0.10604514086165</v>
      </c>
      <c r="AN9" s="17">
        <v>6.3813897967916103E-2</v>
      </c>
      <c r="AO9" s="17"/>
      <c r="AP9" s="17">
        <v>5.8977771475612298E-2</v>
      </c>
      <c r="AQ9" s="17">
        <v>4.0882183090143701E-2</v>
      </c>
      <c r="AR9" s="17">
        <v>2.5161634788165101E-2</v>
      </c>
      <c r="AS9" s="17"/>
      <c r="AT9" s="17">
        <v>6.2623851451411902E-2</v>
      </c>
      <c r="AU9" s="17">
        <v>6.5738047609735895E-2</v>
      </c>
      <c r="AV9" s="17">
        <v>3.5148595996904397E-2</v>
      </c>
      <c r="AW9" s="17">
        <v>3.11339306771421E-2</v>
      </c>
      <c r="AX9" s="17">
        <v>4.3918901445879101E-2</v>
      </c>
      <c r="AY9" s="17"/>
      <c r="AZ9" s="17">
        <v>5.5613475463926101E-2</v>
      </c>
      <c r="BA9" s="17">
        <v>8.7642422602211403E-2</v>
      </c>
      <c r="BB9" s="17">
        <v>2.8184986485262999E-2</v>
      </c>
      <c r="BC9" s="17">
        <v>7.7439051128595601E-2</v>
      </c>
      <c r="BD9" s="17">
        <v>5.7718319771981302E-2</v>
      </c>
      <c r="BE9" s="17">
        <v>5.8908349327623899E-2</v>
      </c>
      <c r="BF9" s="17">
        <v>5.1997436672514503E-2</v>
      </c>
      <c r="BG9" s="17">
        <v>6.5565066974911504E-2</v>
      </c>
      <c r="BH9" s="17">
        <v>4.2619972267165303E-2</v>
      </c>
      <c r="BI9" s="17">
        <v>3.46815027907105E-2</v>
      </c>
      <c r="BJ9" s="17">
        <v>3.6035941896217297E-2</v>
      </c>
      <c r="BK9" s="17">
        <v>4.8418204352032902E-2</v>
      </c>
      <c r="BL9" s="17">
        <v>6.98763616231243E-2</v>
      </c>
      <c r="BM9" s="17">
        <v>5.2424435831224699E-2</v>
      </c>
      <c r="BN9" s="17">
        <v>3.4768492275169802E-2</v>
      </c>
      <c r="BO9" s="17">
        <v>3.9275390452173597E-2</v>
      </c>
      <c r="BP9" s="17"/>
      <c r="BQ9" s="17">
        <v>1.2058092864902699E-2</v>
      </c>
      <c r="BR9" s="17">
        <v>7.3531820355401498E-2</v>
      </c>
    </row>
    <row r="10" spans="2:70" x14ac:dyDescent="0.35">
      <c r="B10" s="18" t="s">
        <v>469</v>
      </c>
      <c r="C10" s="17">
        <v>5.94024656647354E-2</v>
      </c>
      <c r="D10" s="17">
        <v>6.6839839021557407E-2</v>
      </c>
      <c r="E10" s="17">
        <v>5.2526174879217999E-2</v>
      </c>
      <c r="F10" s="17"/>
      <c r="G10" s="17">
        <v>5.9838744578640801E-2</v>
      </c>
      <c r="H10" s="17">
        <v>4.0543280312233199E-2</v>
      </c>
      <c r="I10" s="17">
        <v>6.9188458223823995E-2</v>
      </c>
      <c r="J10" s="17">
        <v>6.1931392284149601E-2</v>
      </c>
      <c r="K10" s="17">
        <v>7.3478456769105305E-2</v>
      </c>
      <c r="L10" s="17">
        <v>5.4957361206662302E-2</v>
      </c>
      <c r="M10" s="17"/>
      <c r="N10" s="17">
        <v>6.6471584757424096E-2</v>
      </c>
      <c r="O10" s="17">
        <v>5.91626718352515E-2</v>
      </c>
      <c r="P10" s="17">
        <v>6.0183955589532198E-2</v>
      </c>
      <c r="Q10" s="17">
        <v>5.0798004444910901E-2</v>
      </c>
      <c r="R10" s="17"/>
      <c r="S10" s="17">
        <v>3.2757549954677501E-2</v>
      </c>
      <c r="T10" s="17">
        <v>6.5751256072775599E-2</v>
      </c>
      <c r="U10" s="17">
        <v>7.0452820782304207E-2</v>
      </c>
      <c r="V10" s="17">
        <v>8.1647887888576895E-2</v>
      </c>
      <c r="W10" s="17">
        <v>6.3834192032857201E-2</v>
      </c>
      <c r="X10" s="17">
        <v>5.6249742279750298E-2</v>
      </c>
      <c r="Y10" s="17">
        <v>9.0963532485464696E-2</v>
      </c>
      <c r="Z10" s="17">
        <v>9.3792169228004499E-2</v>
      </c>
      <c r="AA10" s="17">
        <v>4.4973323364302799E-2</v>
      </c>
      <c r="AB10" s="17">
        <v>4.4007339726159701E-2</v>
      </c>
      <c r="AC10" s="17">
        <v>4.0686171627807501E-2</v>
      </c>
      <c r="AD10" s="17">
        <v>5.9601814558790503E-2</v>
      </c>
      <c r="AE10" s="17"/>
      <c r="AF10" s="17">
        <v>6.6607847911382995E-2</v>
      </c>
      <c r="AG10" s="17">
        <v>5.4385144229757203E-2</v>
      </c>
      <c r="AH10" s="17">
        <v>6.4406252556456503E-2</v>
      </c>
      <c r="AI10" s="17"/>
      <c r="AJ10" s="17">
        <v>6.9416187338459306E-2</v>
      </c>
      <c r="AK10" s="17">
        <v>5.7780847010098502E-2</v>
      </c>
      <c r="AL10" s="17">
        <v>4.3612795970578301E-2</v>
      </c>
      <c r="AM10" s="17">
        <v>4.41577856981763E-2</v>
      </c>
      <c r="AN10" s="17">
        <v>6.5359411068344295E-2</v>
      </c>
      <c r="AO10" s="17"/>
      <c r="AP10" s="17">
        <v>6.6366382013470199E-2</v>
      </c>
      <c r="AQ10" s="17">
        <v>5.34581266653541E-2</v>
      </c>
      <c r="AR10" s="17">
        <v>5.1698418440035601E-2</v>
      </c>
      <c r="AS10" s="17"/>
      <c r="AT10" s="17">
        <v>6.9498128435253201E-2</v>
      </c>
      <c r="AU10" s="17">
        <v>5.7168878702409699E-2</v>
      </c>
      <c r="AV10" s="17">
        <v>5.3006035971724798E-2</v>
      </c>
      <c r="AW10" s="17">
        <v>5.14353763547142E-2</v>
      </c>
      <c r="AX10" s="17">
        <v>7.0323956030962101E-2</v>
      </c>
      <c r="AY10" s="17"/>
      <c r="AZ10" s="17">
        <v>2.6152030040453401E-2</v>
      </c>
      <c r="BA10" s="17">
        <v>6.4313990491697101E-2</v>
      </c>
      <c r="BB10" s="17">
        <v>4.9701671305692398E-2</v>
      </c>
      <c r="BC10" s="17">
        <v>5.8554551471332802E-2</v>
      </c>
      <c r="BD10" s="17">
        <v>5.1061866633450997E-2</v>
      </c>
      <c r="BE10" s="17">
        <v>4.91326189597431E-2</v>
      </c>
      <c r="BF10" s="17">
        <v>6.2345476820630102E-2</v>
      </c>
      <c r="BG10" s="17">
        <v>5.32058278253493E-2</v>
      </c>
      <c r="BH10" s="17">
        <v>6.5385450089466696E-2</v>
      </c>
      <c r="BI10" s="17">
        <v>3.8352409572508399E-2</v>
      </c>
      <c r="BJ10" s="17">
        <v>7.7582569159235698E-2</v>
      </c>
      <c r="BK10" s="17">
        <v>4.0260052621788001E-2</v>
      </c>
      <c r="BL10" s="17">
        <v>8.6501751985818706E-2</v>
      </c>
      <c r="BM10" s="17">
        <v>6.30890441134873E-2</v>
      </c>
      <c r="BN10" s="17">
        <v>8.8597396843156401E-2</v>
      </c>
      <c r="BO10" s="17">
        <v>9.3603094041473503E-2</v>
      </c>
      <c r="BP10" s="17"/>
      <c r="BQ10" s="17">
        <v>2.3636960754020601E-2</v>
      </c>
      <c r="BR10" s="17">
        <v>7.6749890234306603E-2</v>
      </c>
    </row>
    <row r="11" spans="2:70" x14ac:dyDescent="0.35">
      <c r="B11" s="18" t="s">
        <v>470</v>
      </c>
      <c r="C11" s="17">
        <v>0.119238937054128</v>
      </c>
      <c r="D11" s="17">
        <v>0.13538109334401999</v>
      </c>
      <c r="E11" s="17">
        <v>0.103782975473949</v>
      </c>
      <c r="F11" s="17"/>
      <c r="G11" s="17">
        <v>0.15432559891376699</v>
      </c>
      <c r="H11" s="17">
        <v>0.124137470723822</v>
      </c>
      <c r="I11" s="17">
        <v>0.10437271362723199</v>
      </c>
      <c r="J11" s="17">
        <v>0.118777253320155</v>
      </c>
      <c r="K11" s="17">
        <v>0.12859688809711001</v>
      </c>
      <c r="L11" s="17">
        <v>9.8151038220750803E-2</v>
      </c>
      <c r="M11" s="17"/>
      <c r="N11" s="17">
        <v>9.7578632833941803E-2</v>
      </c>
      <c r="O11" s="17">
        <v>0.11896520983782299</v>
      </c>
      <c r="P11" s="17">
        <v>0.120132658955779</v>
      </c>
      <c r="Q11" s="17">
        <v>0.141798234015269</v>
      </c>
      <c r="R11" s="17"/>
      <c r="S11" s="17">
        <v>0.116962160220474</v>
      </c>
      <c r="T11" s="17">
        <v>8.5941739562028205E-2</v>
      </c>
      <c r="U11" s="17">
        <v>0.115389012642397</v>
      </c>
      <c r="V11" s="17">
        <v>0.126486031734831</v>
      </c>
      <c r="W11" s="17">
        <v>0.118315989177075</v>
      </c>
      <c r="X11" s="17">
        <v>0.10907344759413801</v>
      </c>
      <c r="Y11" s="17">
        <v>0.15081015492076</v>
      </c>
      <c r="Z11" s="17">
        <v>0.157251285890532</v>
      </c>
      <c r="AA11" s="17">
        <v>0.131395366847321</v>
      </c>
      <c r="AB11" s="17">
        <v>0.144824691998126</v>
      </c>
      <c r="AC11" s="17">
        <v>8.1599907707538194E-2</v>
      </c>
      <c r="AD11" s="17">
        <v>0.10223804255103899</v>
      </c>
      <c r="AE11" s="17"/>
      <c r="AF11" s="17">
        <v>0.11662810151615199</v>
      </c>
      <c r="AG11" s="17">
        <v>0.110070244526077</v>
      </c>
      <c r="AH11" s="17">
        <v>0.12937357534486699</v>
      </c>
      <c r="AI11" s="17"/>
      <c r="AJ11" s="17">
        <v>0.104645094019664</v>
      </c>
      <c r="AK11" s="17">
        <v>0.13779362185397601</v>
      </c>
      <c r="AL11" s="17">
        <v>0.119617386394876</v>
      </c>
      <c r="AM11" s="17">
        <v>0.113347767278935</v>
      </c>
      <c r="AN11" s="17">
        <v>0.11657156102992999</v>
      </c>
      <c r="AO11" s="17"/>
      <c r="AP11" s="17">
        <v>0.11164187186159701</v>
      </c>
      <c r="AQ11" s="17">
        <v>0.119047866135465</v>
      </c>
      <c r="AR11" s="17">
        <v>0.12635470205645</v>
      </c>
      <c r="AS11" s="17"/>
      <c r="AT11" s="17">
        <v>0.139648606383943</v>
      </c>
      <c r="AU11" s="17">
        <v>0.13166727965618999</v>
      </c>
      <c r="AV11" s="17">
        <v>0.100887398237929</v>
      </c>
      <c r="AW11" s="17">
        <v>9.2104289334377795E-2</v>
      </c>
      <c r="AX11" s="17">
        <v>0</v>
      </c>
      <c r="AY11" s="17"/>
      <c r="AZ11" s="17">
        <v>0.26637815015491301</v>
      </c>
      <c r="BA11" s="17">
        <v>0.13270840913224599</v>
      </c>
      <c r="BB11" s="17">
        <v>0.119012616783628</v>
      </c>
      <c r="BC11" s="17">
        <v>9.6038826000552704E-2</v>
      </c>
      <c r="BD11" s="17">
        <v>0.139275950759675</v>
      </c>
      <c r="BE11" s="17">
        <v>0.109929378052172</v>
      </c>
      <c r="BF11" s="17">
        <v>0.13800269781612701</v>
      </c>
      <c r="BG11" s="17">
        <v>0.135441523363765</v>
      </c>
      <c r="BH11" s="17">
        <v>8.3315254829948004E-2</v>
      </c>
      <c r="BI11" s="17">
        <v>0.13490557874006701</v>
      </c>
      <c r="BJ11" s="17">
        <v>9.6312181151732096E-2</v>
      </c>
      <c r="BK11" s="17">
        <v>0.15125765485700701</v>
      </c>
      <c r="BL11" s="17">
        <v>0.11095496387812601</v>
      </c>
      <c r="BM11" s="17">
        <v>9.2751630351993505E-2</v>
      </c>
      <c r="BN11" s="17">
        <v>9.9961487911559802E-2</v>
      </c>
      <c r="BO11" s="17">
        <v>7.5808982067263803E-2</v>
      </c>
      <c r="BP11" s="17"/>
      <c r="BQ11" s="17">
        <v>7.2164537385665098E-2</v>
      </c>
      <c r="BR11" s="17">
        <v>0.13878079692977899</v>
      </c>
    </row>
    <row r="12" spans="2:70" x14ac:dyDescent="0.35">
      <c r="B12" s="18" t="s">
        <v>471</v>
      </c>
      <c r="C12" s="17">
        <v>0.19673000935002799</v>
      </c>
      <c r="D12" s="17">
        <v>0.196025120938047</v>
      </c>
      <c r="E12" s="17">
        <v>0.19774607464285601</v>
      </c>
      <c r="F12" s="17"/>
      <c r="G12" s="17">
        <v>0.16885099396945</v>
      </c>
      <c r="H12" s="17">
        <v>0.19318545601439899</v>
      </c>
      <c r="I12" s="17">
        <v>0.18100452709839299</v>
      </c>
      <c r="J12" s="17">
        <v>0.21541512690558001</v>
      </c>
      <c r="K12" s="17">
        <v>0.2316553802337</v>
      </c>
      <c r="L12" s="17">
        <v>0.19234092548580201</v>
      </c>
      <c r="M12" s="17"/>
      <c r="N12" s="17">
        <v>0.162983379993901</v>
      </c>
      <c r="O12" s="17">
        <v>0.195322820297061</v>
      </c>
      <c r="P12" s="17">
        <v>0.226163290239666</v>
      </c>
      <c r="Q12" s="17">
        <v>0.20744815565112201</v>
      </c>
      <c r="R12" s="17"/>
      <c r="S12" s="17">
        <v>0.185906919054703</v>
      </c>
      <c r="T12" s="17">
        <v>0.19188551072719701</v>
      </c>
      <c r="U12" s="17">
        <v>0.173304386660943</v>
      </c>
      <c r="V12" s="17">
        <v>0.18647270039889599</v>
      </c>
      <c r="W12" s="17">
        <v>0.179915232674767</v>
      </c>
      <c r="X12" s="17">
        <v>0.218008742496341</v>
      </c>
      <c r="Y12" s="17">
        <v>0.193705520586722</v>
      </c>
      <c r="Z12" s="17">
        <v>0.21059713691878901</v>
      </c>
      <c r="AA12" s="17">
        <v>0.216154712194121</v>
      </c>
      <c r="AB12" s="17">
        <v>0.18936695250871399</v>
      </c>
      <c r="AC12" s="17">
        <v>0.21020247262191599</v>
      </c>
      <c r="AD12" s="17">
        <v>0.25516461884304398</v>
      </c>
      <c r="AE12" s="17"/>
      <c r="AF12" s="17">
        <v>0.19255843251428101</v>
      </c>
      <c r="AG12" s="17">
        <v>0.19318661797589601</v>
      </c>
      <c r="AH12" s="17">
        <v>0.22957292761376999</v>
      </c>
      <c r="AI12" s="17"/>
      <c r="AJ12" s="17">
        <v>0.18578221808848699</v>
      </c>
      <c r="AK12" s="17">
        <v>0.186309299665747</v>
      </c>
      <c r="AL12" s="17">
        <v>0.19110625294574901</v>
      </c>
      <c r="AM12" s="17">
        <v>0.20275295600523399</v>
      </c>
      <c r="AN12" s="17">
        <v>0.24487430059205401</v>
      </c>
      <c r="AO12" s="17"/>
      <c r="AP12" s="17">
        <v>0.19756362537129599</v>
      </c>
      <c r="AQ12" s="17">
        <v>0.17601281085715101</v>
      </c>
      <c r="AR12" s="17">
        <v>0.18636372524188899</v>
      </c>
      <c r="AS12" s="17"/>
      <c r="AT12" s="17">
        <v>0.220938107103268</v>
      </c>
      <c r="AU12" s="17">
        <v>0.197108000138947</v>
      </c>
      <c r="AV12" s="17">
        <v>0.179312914909182</v>
      </c>
      <c r="AW12" s="17">
        <v>0.16521526880237999</v>
      </c>
      <c r="AX12" s="17">
        <v>0.15750822686812399</v>
      </c>
      <c r="AY12" s="17"/>
      <c r="AZ12" s="17">
        <v>0.18162353807180401</v>
      </c>
      <c r="BA12" s="17">
        <v>0.18667565793355501</v>
      </c>
      <c r="BB12" s="17">
        <v>0.226381703008735</v>
      </c>
      <c r="BC12" s="17">
        <v>0.21364985795337599</v>
      </c>
      <c r="BD12" s="17">
        <v>0.16732170771767299</v>
      </c>
      <c r="BE12" s="17">
        <v>0.22171412250696801</v>
      </c>
      <c r="BF12" s="17">
        <v>0.17529064374172301</v>
      </c>
      <c r="BG12" s="17">
        <v>0.225565461529637</v>
      </c>
      <c r="BH12" s="17">
        <v>0.21852867997522299</v>
      </c>
      <c r="BI12" s="17">
        <v>0.19507960312967601</v>
      </c>
      <c r="BJ12" s="17">
        <v>0.197629621196004</v>
      </c>
      <c r="BK12" s="17">
        <v>0.149787882975145</v>
      </c>
      <c r="BL12" s="17">
        <v>0.19158105113127299</v>
      </c>
      <c r="BM12" s="17">
        <v>0.14050987051129299</v>
      </c>
      <c r="BN12" s="17">
        <v>0.20918804379808001</v>
      </c>
      <c r="BO12" s="17">
        <v>0.12513765791094</v>
      </c>
      <c r="BP12" s="17"/>
      <c r="BQ12" s="17">
        <v>0.12244904158529001</v>
      </c>
      <c r="BR12" s="17">
        <v>0.22625086179176801</v>
      </c>
    </row>
    <row r="13" spans="2:70" x14ac:dyDescent="0.35">
      <c r="B13" s="18" t="s">
        <v>472</v>
      </c>
      <c r="C13" s="17">
        <v>0.33793129034217101</v>
      </c>
      <c r="D13" s="17">
        <v>0.32091368084886202</v>
      </c>
      <c r="E13" s="17">
        <v>0.35571486893469401</v>
      </c>
      <c r="F13" s="17"/>
      <c r="G13" s="17">
        <v>0.33974049144574398</v>
      </c>
      <c r="H13" s="17">
        <v>0.36804515030371798</v>
      </c>
      <c r="I13" s="17">
        <v>0.38552251389397901</v>
      </c>
      <c r="J13" s="17">
        <v>0.34660636457007499</v>
      </c>
      <c r="K13" s="17">
        <v>0.28328760283201199</v>
      </c>
      <c r="L13" s="17">
        <v>0.30287136234798501</v>
      </c>
      <c r="M13" s="17"/>
      <c r="N13" s="17">
        <v>0.35105966508564401</v>
      </c>
      <c r="O13" s="17">
        <v>0.34737842488003501</v>
      </c>
      <c r="P13" s="17">
        <v>0.333637440651882</v>
      </c>
      <c r="Q13" s="17">
        <v>0.32111082984207601</v>
      </c>
      <c r="R13" s="17"/>
      <c r="S13" s="17">
        <v>0.35339757424078699</v>
      </c>
      <c r="T13" s="17">
        <v>0.33897162094387701</v>
      </c>
      <c r="U13" s="17">
        <v>0.34987961092060299</v>
      </c>
      <c r="V13" s="17">
        <v>0.30106539328339899</v>
      </c>
      <c r="W13" s="17">
        <v>0.38268220468967801</v>
      </c>
      <c r="X13" s="17">
        <v>0.33433792926996397</v>
      </c>
      <c r="Y13" s="17">
        <v>0.29062266772199902</v>
      </c>
      <c r="Z13" s="17">
        <v>0.27415642674408203</v>
      </c>
      <c r="AA13" s="17">
        <v>0.36378830908508702</v>
      </c>
      <c r="AB13" s="17">
        <v>0.35611226915120697</v>
      </c>
      <c r="AC13" s="17">
        <v>0.351218880592921</v>
      </c>
      <c r="AD13" s="17">
        <v>0.28554332016922201</v>
      </c>
      <c r="AE13" s="17"/>
      <c r="AF13" s="17">
        <v>0.327967769809279</v>
      </c>
      <c r="AG13" s="17">
        <v>0.35762586694499099</v>
      </c>
      <c r="AH13" s="17">
        <v>0.307286756665687</v>
      </c>
      <c r="AI13" s="17"/>
      <c r="AJ13" s="17">
        <v>0.337179716845042</v>
      </c>
      <c r="AK13" s="17">
        <v>0.347849328701268</v>
      </c>
      <c r="AL13" s="17">
        <v>0.36356213088497402</v>
      </c>
      <c r="AM13" s="17">
        <v>0.27829407293302799</v>
      </c>
      <c r="AN13" s="17">
        <v>0.31185398942145098</v>
      </c>
      <c r="AO13" s="17"/>
      <c r="AP13" s="17">
        <v>0.30992728793125601</v>
      </c>
      <c r="AQ13" s="17">
        <v>0.38012373208623201</v>
      </c>
      <c r="AR13" s="17">
        <v>0.368264772358884</v>
      </c>
      <c r="AS13" s="17"/>
      <c r="AT13" s="17">
        <v>0.29670471802054899</v>
      </c>
      <c r="AU13" s="17">
        <v>0.34295087420384301</v>
      </c>
      <c r="AV13" s="17">
        <v>0.35241628383243201</v>
      </c>
      <c r="AW13" s="17">
        <v>0.41054778823860499</v>
      </c>
      <c r="AX13" s="17">
        <v>0.34192649881776299</v>
      </c>
      <c r="AY13" s="17"/>
      <c r="AZ13" s="17">
        <v>0.38569994592430801</v>
      </c>
      <c r="BA13" s="17">
        <v>0.303820032160453</v>
      </c>
      <c r="BB13" s="17">
        <v>0.34733805920366201</v>
      </c>
      <c r="BC13" s="17">
        <v>0.32944493180075501</v>
      </c>
      <c r="BD13" s="17">
        <v>0.33956447123598599</v>
      </c>
      <c r="BE13" s="17">
        <v>0.348253421318447</v>
      </c>
      <c r="BF13" s="17">
        <v>0.30326509265695301</v>
      </c>
      <c r="BG13" s="17">
        <v>0.30225795245885201</v>
      </c>
      <c r="BH13" s="17">
        <v>0.34744265427218901</v>
      </c>
      <c r="BI13" s="17">
        <v>0.380212335212471</v>
      </c>
      <c r="BJ13" s="17">
        <v>0.36005212627196198</v>
      </c>
      <c r="BK13" s="17">
        <v>0.38138288579914698</v>
      </c>
      <c r="BL13" s="17">
        <v>0.29856885026720398</v>
      </c>
      <c r="BM13" s="17">
        <v>0.40487895789258499</v>
      </c>
      <c r="BN13" s="17">
        <v>0.36936941491694197</v>
      </c>
      <c r="BO13" s="17">
        <v>0.36399239316527499</v>
      </c>
      <c r="BP13" s="17"/>
      <c r="BQ13" s="17">
        <v>0.39306011890490999</v>
      </c>
      <c r="BR13" s="17">
        <v>0.31256873429597898</v>
      </c>
    </row>
    <row r="14" spans="2:70" x14ac:dyDescent="0.35">
      <c r="B14" s="18" t="s">
        <v>189</v>
      </c>
      <c r="C14" s="17">
        <v>0.18007162524602199</v>
      </c>
      <c r="D14" s="17">
        <v>0.16665977315381</v>
      </c>
      <c r="E14" s="17">
        <v>0.19126444275059901</v>
      </c>
      <c r="F14" s="17"/>
      <c r="G14" s="17">
        <v>0.20536445981597101</v>
      </c>
      <c r="H14" s="17">
        <v>0.20055578015883599</v>
      </c>
      <c r="I14" s="17">
        <v>0.17955387461279099</v>
      </c>
      <c r="J14" s="17">
        <v>0.15586157605393</v>
      </c>
      <c r="K14" s="17">
        <v>0.15033510838292299</v>
      </c>
      <c r="L14" s="17">
        <v>0.18671590015816</v>
      </c>
      <c r="M14" s="17"/>
      <c r="N14" s="17">
        <v>0.21443579031636101</v>
      </c>
      <c r="O14" s="17">
        <v>0.17931477045093799</v>
      </c>
      <c r="P14" s="17">
        <v>0.14726489733945999</v>
      </c>
      <c r="Q14" s="17">
        <v>0.17404706807326301</v>
      </c>
      <c r="R14" s="17"/>
      <c r="S14" s="17">
        <v>0.20575075275701099</v>
      </c>
      <c r="T14" s="17">
        <v>0.192461881336047</v>
      </c>
      <c r="U14" s="17">
        <v>0.20628380667299001</v>
      </c>
      <c r="V14" s="17">
        <v>0.18819282481410601</v>
      </c>
      <c r="W14" s="17">
        <v>0.14781646139760801</v>
      </c>
      <c r="X14" s="17">
        <v>0.18545424299820201</v>
      </c>
      <c r="Y14" s="17">
        <v>0.179213907831137</v>
      </c>
      <c r="Z14" s="17">
        <v>0.178035937101475</v>
      </c>
      <c r="AA14" s="17">
        <v>0.163187367948149</v>
      </c>
      <c r="AB14" s="17">
        <v>0.13765036229892399</v>
      </c>
      <c r="AC14" s="17">
        <v>0.18560227624077899</v>
      </c>
      <c r="AD14" s="17">
        <v>0.156127002925288</v>
      </c>
      <c r="AE14" s="17"/>
      <c r="AF14" s="17">
        <v>0.17600002645355201</v>
      </c>
      <c r="AG14" s="17">
        <v>0.17919536107659301</v>
      </c>
      <c r="AH14" s="17">
        <v>0.176343311093202</v>
      </c>
      <c r="AI14" s="17"/>
      <c r="AJ14" s="17">
        <v>0.183378673919735</v>
      </c>
      <c r="AK14" s="17">
        <v>0.17384632006061701</v>
      </c>
      <c r="AL14" s="17">
        <v>0.18003538692548099</v>
      </c>
      <c r="AM14" s="17">
        <v>0.16838055941660299</v>
      </c>
      <c r="AN14" s="17">
        <v>0.171521801673122</v>
      </c>
      <c r="AO14" s="17"/>
      <c r="AP14" s="17">
        <v>0.193523096843772</v>
      </c>
      <c r="AQ14" s="17">
        <v>0.17596422142889101</v>
      </c>
      <c r="AR14" s="17">
        <v>0.18635935824337499</v>
      </c>
      <c r="AS14" s="17"/>
      <c r="AT14" s="17">
        <v>0.16833044581655399</v>
      </c>
      <c r="AU14" s="17">
        <v>0.15732638582387201</v>
      </c>
      <c r="AV14" s="17">
        <v>0.20560068952209501</v>
      </c>
      <c r="AW14" s="17">
        <v>0.20819770295235099</v>
      </c>
      <c r="AX14" s="17">
        <v>0.29336821717957301</v>
      </c>
      <c r="AY14" s="17"/>
      <c r="AZ14" s="17">
        <v>3.1702601235699797E-2</v>
      </c>
      <c r="BA14" s="17">
        <v>0.19324342985513401</v>
      </c>
      <c r="BB14" s="17">
        <v>0.15541572405819801</v>
      </c>
      <c r="BC14" s="17">
        <v>0.15185747939154101</v>
      </c>
      <c r="BD14" s="17">
        <v>0.193489072224446</v>
      </c>
      <c r="BE14" s="17">
        <v>0.169301166064102</v>
      </c>
      <c r="BF14" s="17">
        <v>0.19791818041108</v>
      </c>
      <c r="BG14" s="17">
        <v>0.17828943704452899</v>
      </c>
      <c r="BH14" s="17">
        <v>0.183641310576733</v>
      </c>
      <c r="BI14" s="17">
        <v>0.137443831422768</v>
      </c>
      <c r="BJ14" s="17">
        <v>0.189351631019574</v>
      </c>
      <c r="BK14" s="17">
        <v>0.192044625192757</v>
      </c>
      <c r="BL14" s="17">
        <v>0.209869254996743</v>
      </c>
      <c r="BM14" s="17">
        <v>0.19474847593493799</v>
      </c>
      <c r="BN14" s="17">
        <v>0.127519694050162</v>
      </c>
      <c r="BO14" s="17">
        <v>0.26933402486233399</v>
      </c>
      <c r="BP14" s="17"/>
      <c r="BQ14" s="17">
        <v>0.29330735089701399</v>
      </c>
      <c r="BR14" s="17">
        <v>0.132739333913102</v>
      </c>
    </row>
    <row r="15" spans="2:70" x14ac:dyDescent="0.35">
      <c r="B15" s="18" t="s">
        <v>190</v>
      </c>
      <c r="C15" s="19">
        <v>5.2537745089996403E-2</v>
      </c>
      <c r="D15" s="19">
        <v>5.17455028162013E-2</v>
      </c>
      <c r="E15" s="19">
        <v>5.3648393508192699E-2</v>
      </c>
      <c r="F15" s="19"/>
      <c r="G15" s="19">
        <v>2.9449938985692498E-2</v>
      </c>
      <c r="H15" s="19">
        <v>3.6364536179891098E-2</v>
      </c>
      <c r="I15" s="19">
        <v>3.7938995502808201E-2</v>
      </c>
      <c r="J15" s="19">
        <v>4.69739696806196E-2</v>
      </c>
      <c r="K15" s="19">
        <v>5.5146874009683898E-2</v>
      </c>
      <c r="L15" s="19">
        <v>9.5789249173530697E-2</v>
      </c>
      <c r="M15" s="19"/>
      <c r="N15" s="19">
        <v>6.1197368214501599E-2</v>
      </c>
      <c r="O15" s="19">
        <v>4.8171440321169302E-2</v>
      </c>
      <c r="P15" s="19">
        <v>5.1732735034505997E-2</v>
      </c>
      <c r="Q15" s="19">
        <v>4.8098138024692601E-2</v>
      </c>
      <c r="R15" s="19"/>
      <c r="S15" s="19">
        <v>5.4194525526168297E-2</v>
      </c>
      <c r="T15" s="19">
        <v>5.4138562226970603E-2</v>
      </c>
      <c r="U15" s="19">
        <v>5.0308231948392797E-2</v>
      </c>
      <c r="V15" s="19">
        <v>4.5181704868086897E-2</v>
      </c>
      <c r="W15" s="19">
        <v>5.8384883833790799E-2</v>
      </c>
      <c r="X15" s="19">
        <v>4.4111581543069503E-2</v>
      </c>
      <c r="Y15" s="19">
        <v>5.3315152407002402E-2</v>
      </c>
      <c r="Z15" s="19">
        <v>5.1709395574609199E-2</v>
      </c>
      <c r="AA15" s="19">
        <v>3.2838138961295497E-2</v>
      </c>
      <c r="AB15" s="19">
        <v>7.5004484720944897E-2</v>
      </c>
      <c r="AC15" s="19">
        <v>6.6751839485479206E-2</v>
      </c>
      <c r="AD15" s="19">
        <v>5.75915849475616E-2</v>
      </c>
      <c r="AE15" s="19"/>
      <c r="AF15" s="19">
        <v>5.3875219190076901E-2</v>
      </c>
      <c r="AG15" s="19">
        <v>6.1614358403490603E-2</v>
      </c>
      <c r="AH15" s="19">
        <v>3.1971795199370399E-2</v>
      </c>
      <c r="AI15" s="19"/>
      <c r="AJ15" s="19">
        <v>5.7885848922857003E-2</v>
      </c>
      <c r="AK15" s="19">
        <v>5.2791780000171103E-2</v>
      </c>
      <c r="AL15" s="19">
        <v>7.0529853478862495E-2</v>
      </c>
      <c r="AM15" s="19">
        <v>8.7021717806373897E-2</v>
      </c>
      <c r="AN15" s="19">
        <v>2.6005038247182002E-2</v>
      </c>
      <c r="AO15" s="19"/>
      <c r="AP15" s="19">
        <v>6.1999964502997197E-2</v>
      </c>
      <c r="AQ15" s="19">
        <v>5.4511059736762298E-2</v>
      </c>
      <c r="AR15" s="19">
        <v>5.5797388871200601E-2</v>
      </c>
      <c r="AS15" s="19"/>
      <c r="AT15" s="19">
        <v>4.2256142789020297E-2</v>
      </c>
      <c r="AU15" s="19">
        <v>4.8040533865003003E-2</v>
      </c>
      <c r="AV15" s="19">
        <v>7.3628081529733796E-2</v>
      </c>
      <c r="AW15" s="19">
        <v>4.1365643640430702E-2</v>
      </c>
      <c r="AX15" s="19">
        <v>9.2954199657698494E-2</v>
      </c>
      <c r="AY15" s="19"/>
      <c r="AZ15" s="19">
        <v>5.2830259108894898E-2</v>
      </c>
      <c r="BA15" s="19">
        <v>3.15960578247034E-2</v>
      </c>
      <c r="BB15" s="19">
        <v>7.39652391548207E-2</v>
      </c>
      <c r="BC15" s="19">
        <v>7.3015302253846004E-2</v>
      </c>
      <c r="BD15" s="19">
        <v>5.1568611656787298E-2</v>
      </c>
      <c r="BE15" s="19">
        <v>4.2760943770944401E-2</v>
      </c>
      <c r="BF15" s="19">
        <v>7.1180471880973303E-2</v>
      </c>
      <c r="BG15" s="19">
        <v>3.9674730802956602E-2</v>
      </c>
      <c r="BH15" s="19">
        <v>5.9066677989274001E-2</v>
      </c>
      <c r="BI15" s="19">
        <v>7.9324739131798799E-2</v>
      </c>
      <c r="BJ15" s="19">
        <v>4.3035929305274098E-2</v>
      </c>
      <c r="BK15" s="19">
        <v>3.6848694202122501E-2</v>
      </c>
      <c r="BL15" s="19">
        <v>3.2647766117711099E-2</v>
      </c>
      <c r="BM15" s="19">
        <v>5.1597585364479399E-2</v>
      </c>
      <c r="BN15" s="19">
        <v>7.0595470204929997E-2</v>
      </c>
      <c r="BO15" s="19">
        <v>3.2848457500540502E-2</v>
      </c>
      <c r="BP15" s="19"/>
      <c r="BQ15" s="19">
        <v>8.3323897608197597E-2</v>
      </c>
      <c r="BR15" s="19">
        <v>3.93785624796643E-2</v>
      </c>
    </row>
    <row r="16" spans="2:70" x14ac:dyDescent="0.35">
      <c r="B16" s="16"/>
    </row>
    <row r="17" spans="2:2" x14ac:dyDescent="0.35">
      <c r="B17" t="s">
        <v>98</v>
      </c>
    </row>
    <row r="18" spans="2:2" x14ac:dyDescent="0.35">
      <c r="B18" t="s">
        <v>99</v>
      </c>
    </row>
    <row r="20" spans="2:2" x14ac:dyDescent="0.35">
      <c r="B20" s="8" t="str">
        <f>HYPERLINK("#'Contents'!A1", "Return to Contents")</f>
        <v>Return to Contents</v>
      </c>
    </row>
  </sheetData>
  <mergeCells count="11">
    <mergeCell ref="BQ5:BR5"/>
    <mergeCell ref="D5:E5"/>
    <mergeCell ref="G5:L5"/>
    <mergeCell ref="N5:Q5"/>
    <mergeCell ref="S5:AD5"/>
    <mergeCell ref="AF5:AH5"/>
    <mergeCell ref="D2:BJ2"/>
    <mergeCell ref="AJ5:AN5"/>
    <mergeCell ref="AP5:AR5"/>
    <mergeCell ref="AT5:AX5"/>
    <mergeCell ref="AZ5:BO5"/>
  </mergeCells>
  <pageMargins left="0.7" right="0.7" top="0.75" bottom="0.75" header="0.3" footer="0.3"/>
  <pageSetup paperSize="9" orientation="portrait" horizontalDpi="300" verticalDpi="300"/>
  <drawing r:id="rId1"/>
</worksheet>
</file>

<file path=xl/worksheets/sheet1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200-000000000000}">
  <dimension ref="B2:BR20"/>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67" width="10.7265625" customWidth="1"/>
    <col min="68" max="68" width="2.1796875" customWidth="1"/>
    <col min="69" max="70" width="10.7265625" customWidth="1"/>
    <col min="71" max="71" width="2.1796875" customWidth="1"/>
  </cols>
  <sheetData>
    <row r="2" spans="2:70" ht="40" customHeight="1" x14ac:dyDescent="0.35">
      <c r="D2" s="29" t="s">
        <v>483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row>
    <row r="5" spans="2:70" ht="30" customHeight="1" x14ac:dyDescent="0.35">
      <c r="B5" s="15"/>
      <c r="C5" s="15"/>
      <c r="D5" s="30" t="s">
        <v>74</v>
      </c>
      <c r="E5" s="30"/>
      <c r="F5" s="15"/>
      <c r="G5" s="30" t="s">
        <v>75</v>
      </c>
      <c r="H5" s="30"/>
      <c r="I5" s="30"/>
      <c r="J5" s="30"/>
      <c r="K5" s="30"/>
      <c r="L5" s="30"/>
      <c r="M5" s="15"/>
      <c r="N5" s="30" t="s">
        <v>76</v>
      </c>
      <c r="O5" s="30"/>
      <c r="P5" s="30"/>
      <c r="Q5" s="30"/>
      <c r="R5" s="15"/>
      <c r="S5" s="30" t="s">
        <v>77</v>
      </c>
      <c r="T5" s="30"/>
      <c r="U5" s="30"/>
      <c r="V5" s="30"/>
      <c r="W5" s="30"/>
      <c r="X5" s="30"/>
      <c r="Y5" s="30"/>
      <c r="Z5" s="30"/>
      <c r="AA5" s="30"/>
      <c r="AB5" s="30"/>
      <c r="AC5" s="30"/>
      <c r="AD5" s="30"/>
      <c r="AE5" s="15"/>
      <c r="AF5" s="30" t="s">
        <v>78</v>
      </c>
      <c r="AG5" s="30"/>
      <c r="AH5" s="30"/>
      <c r="AI5" s="15"/>
      <c r="AJ5" s="30" t="s">
        <v>79</v>
      </c>
      <c r="AK5" s="30"/>
      <c r="AL5" s="30"/>
      <c r="AM5" s="30"/>
      <c r="AN5" s="30"/>
      <c r="AO5" s="15"/>
      <c r="AP5" s="30" t="s">
        <v>80</v>
      </c>
      <c r="AQ5" s="30"/>
      <c r="AR5" s="30"/>
      <c r="AS5" s="15"/>
      <c r="AT5" s="30" t="s">
        <v>81</v>
      </c>
      <c r="AU5" s="30"/>
      <c r="AV5" s="30"/>
      <c r="AW5" s="30"/>
      <c r="AX5" s="30"/>
      <c r="AY5" s="15"/>
      <c r="AZ5" s="30" t="s">
        <v>82</v>
      </c>
      <c r="BA5" s="30"/>
      <c r="BB5" s="30"/>
      <c r="BC5" s="30"/>
      <c r="BD5" s="30"/>
      <c r="BE5" s="30"/>
      <c r="BF5" s="30"/>
      <c r="BG5" s="30"/>
      <c r="BH5" s="30"/>
      <c r="BI5" s="30"/>
      <c r="BJ5" s="30"/>
      <c r="BK5" s="30"/>
      <c r="BL5" s="30"/>
      <c r="BM5" s="30"/>
      <c r="BN5" s="30"/>
      <c r="BO5" s="30"/>
      <c r="BP5" s="15"/>
      <c r="BQ5" s="30" t="s">
        <v>83</v>
      </c>
      <c r="BR5" s="30"/>
    </row>
    <row r="6" spans="2:7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46</v>
      </c>
      <c r="AQ6" s="12" t="s">
        <v>47</v>
      </c>
      <c r="AR6" s="12" t="s">
        <v>50</v>
      </c>
      <c r="AT6" s="12" t="s">
        <v>51</v>
      </c>
      <c r="AU6" s="12" t="s">
        <v>52</v>
      </c>
      <c r="AV6" s="12" t="s">
        <v>53</v>
      </c>
      <c r="AW6" s="12" t="s">
        <v>54</v>
      </c>
      <c r="AX6" s="12" t="s">
        <v>55</v>
      </c>
      <c r="AZ6" s="12" t="s">
        <v>56</v>
      </c>
      <c r="BA6" s="12" t="s">
        <v>57</v>
      </c>
      <c r="BB6" s="12" t="s">
        <v>58</v>
      </c>
      <c r="BC6" s="12" t="s">
        <v>59</v>
      </c>
      <c r="BD6" s="12" t="s">
        <v>60</v>
      </c>
      <c r="BE6" s="12" t="s">
        <v>61</v>
      </c>
      <c r="BF6" s="12" t="s">
        <v>62</v>
      </c>
      <c r="BG6" s="12" t="s">
        <v>63</v>
      </c>
      <c r="BH6" s="12" t="s">
        <v>64</v>
      </c>
      <c r="BI6" s="12" t="s">
        <v>65</v>
      </c>
      <c r="BJ6" s="12" t="s">
        <v>66</v>
      </c>
      <c r="BK6" s="12" t="s">
        <v>67</v>
      </c>
      <c r="BL6" s="12" t="s">
        <v>68</v>
      </c>
      <c r="BM6" s="12" t="s">
        <v>69</v>
      </c>
      <c r="BN6" s="12" t="s">
        <v>70</v>
      </c>
      <c r="BO6" s="12" t="s">
        <v>71</v>
      </c>
      <c r="BQ6" s="12" t="s">
        <v>72</v>
      </c>
      <c r="BR6" s="12" t="s">
        <v>73</v>
      </c>
    </row>
    <row r="7" spans="2:70" ht="30" customHeight="1" x14ac:dyDescent="0.35">
      <c r="B7" s="10" t="s">
        <v>19</v>
      </c>
      <c r="C7" s="10">
        <v>4012</v>
      </c>
      <c r="D7" s="10">
        <v>1971</v>
      </c>
      <c r="E7" s="10">
        <v>2028</v>
      </c>
      <c r="F7" s="10"/>
      <c r="G7" s="10">
        <v>497</v>
      </c>
      <c r="H7" s="10">
        <v>704</v>
      </c>
      <c r="I7" s="10">
        <v>694</v>
      </c>
      <c r="J7" s="10">
        <v>693</v>
      </c>
      <c r="K7" s="10">
        <v>571</v>
      </c>
      <c r="L7" s="10">
        <v>853</v>
      </c>
      <c r="M7" s="10"/>
      <c r="N7" s="10">
        <v>1178</v>
      </c>
      <c r="O7" s="10">
        <v>1131</v>
      </c>
      <c r="P7" s="10">
        <v>781</v>
      </c>
      <c r="Q7" s="10">
        <v>909</v>
      </c>
      <c r="R7" s="10"/>
      <c r="S7" s="10">
        <v>563</v>
      </c>
      <c r="T7" s="10">
        <v>553</v>
      </c>
      <c r="U7" s="10">
        <v>314</v>
      </c>
      <c r="V7" s="10">
        <v>343</v>
      </c>
      <c r="W7" s="10">
        <v>293</v>
      </c>
      <c r="X7" s="10">
        <v>376</v>
      </c>
      <c r="Y7" s="10">
        <v>336</v>
      </c>
      <c r="Z7" s="10">
        <v>171</v>
      </c>
      <c r="AA7" s="10">
        <v>447</v>
      </c>
      <c r="AB7" s="10">
        <v>337</v>
      </c>
      <c r="AC7" s="10">
        <v>188</v>
      </c>
      <c r="AD7" s="10">
        <v>91</v>
      </c>
      <c r="AE7" s="10"/>
      <c r="AF7" s="10">
        <v>1421</v>
      </c>
      <c r="AG7" s="10">
        <v>1665</v>
      </c>
      <c r="AH7" s="10">
        <v>577</v>
      </c>
      <c r="AI7" s="10"/>
      <c r="AJ7" s="10">
        <v>1433</v>
      </c>
      <c r="AK7" s="10">
        <v>1082</v>
      </c>
      <c r="AL7" s="10">
        <v>299</v>
      </c>
      <c r="AM7" s="10">
        <v>42</v>
      </c>
      <c r="AN7" s="10">
        <v>541</v>
      </c>
      <c r="AO7" s="10"/>
      <c r="AP7" s="10">
        <v>878</v>
      </c>
      <c r="AQ7" s="10">
        <v>1369</v>
      </c>
      <c r="AR7" s="10">
        <v>264</v>
      </c>
      <c r="AS7" s="10"/>
      <c r="AT7" s="10">
        <v>929</v>
      </c>
      <c r="AU7" s="10">
        <v>932</v>
      </c>
      <c r="AV7" s="10">
        <v>1096</v>
      </c>
      <c r="AW7" s="10">
        <v>455</v>
      </c>
      <c r="AX7" s="10">
        <v>62</v>
      </c>
      <c r="AY7" s="10"/>
      <c r="AZ7" s="10">
        <v>33</v>
      </c>
      <c r="BA7" s="10">
        <v>185</v>
      </c>
      <c r="BB7" s="10">
        <v>256</v>
      </c>
      <c r="BC7" s="10">
        <v>269</v>
      </c>
      <c r="BD7" s="10">
        <v>403</v>
      </c>
      <c r="BE7" s="10">
        <v>436</v>
      </c>
      <c r="BF7" s="10">
        <v>391</v>
      </c>
      <c r="BG7" s="10">
        <v>312</v>
      </c>
      <c r="BH7" s="10">
        <v>253</v>
      </c>
      <c r="BI7" s="10">
        <v>211</v>
      </c>
      <c r="BJ7" s="10">
        <v>336</v>
      </c>
      <c r="BK7" s="10">
        <v>187</v>
      </c>
      <c r="BL7" s="10">
        <v>180</v>
      </c>
      <c r="BM7" s="10">
        <v>103</v>
      </c>
      <c r="BN7" s="10">
        <v>95</v>
      </c>
      <c r="BO7" s="10">
        <v>161</v>
      </c>
      <c r="BP7" s="10"/>
      <c r="BQ7" s="10">
        <v>1235</v>
      </c>
      <c r="BR7" s="10">
        <v>2665</v>
      </c>
    </row>
    <row r="8" spans="2:70" ht="30" customHeight="1" x14ac:dyDescent="0.35">
      <c r="B8" s="11" t="s">
        <v>20</v>
      </c>
      <c r="C8" s="11">
        <v>4012</v>
      </c>
      <c r="D8" s="11">
        <v>1975</v>
      </c>
      <c r="E8" s="11">
        <v>2024</v>
      </c>
      <c r="F8" s="11"/>
      <c r="G8" s="11">
        <v>558</v>
      </c>
      <c r="H8" s="11">
        <v>682</v>
      </c>
      <c r="I8" s="11">
        <v>685</v>
      </c>
      <c r="J8" s="11">
        <v>686</v>
      </c>
      <c r="K8" s="11">
        <v>562</v>
      </c>
      <c r="L8" s="11">
        <v>839</v>
      </c>
      <c r="M8" s="11"/>
      <c r="N8" s="11">
        <v>1080</v>
      </c>
      <c r="O8" s="11">
        <v>1039</v>
      </c>
      <c r="P8" s="11">
        <v>880</v>
      </c>
      <c r="Q8" s="11">
        <v>1000</v>
      </c>
      <c r="R8" s="11"/>
      <c r="S8" s="11">
        <v>562</v>
      </c>
      <c r="T8" s="11">
        <v>522</v>
      </c>
      <c r="U8" s="11">
        <v>321</v>
      </c>
      <c r="V8" s="11">
        <v>361</v>
      </c>
      <c r="W8" s="11">
        <v>281</v>
      </c>
      <c r="X8" s="11">
        <v>361</v>
      </c>
      <c r="Y8" s="11">
        <v>321</v>
      </c>
      <c r="Z8" s="11">
        <v>160</v>
      </c>
      <c r="AA8" s="11">
        <v>441</v>
      </c>
      <c r="AB8" s="11">
        <v>361</v>
      </c>
      <c r="AC8" s="11">
        <v>201</v>
      </c>
      <c r="AD8" s="11">
        <v>120</v>
      </c>
      <c r="AE8" s="11"/>
      <c r="AF8" s="11">
        <v>1410</v>
      </c>
      <c r="AG8" s="11">
        <v>1629</v>
      </c>
      <c r="AH8" s="11">
        <v>599</v>
      </c>
      <c r="AI8" s="11"/>
      <c r="AJ8" s="11">
        <v>1397</v>
      </c>
      <c r="AK8" s="11">
        <v>1071</v>
      </c>
      <c r="AL8" s="11">
        <v>288</v>
      </c>
      <c r="AM8" s="11">
        <v>45</v>
      </c>
      <c r="AN8" s="11">
        <v>558</v>
      </c>
      <c r="AO8" s="11"/>
      <c r="AP8" s="11">
        <v>856</v>
      </c>
      <c r="AQ8" s="11">
        <v>1358</v>
      </c>
      <c r="AR8" s="11">
        <v>259</v>
      </c>
      <c r="AS8" s="11"/>
      <c r="AT8" s="11">
        <v>961</v>
      </c>
      <c r="AU8" s="11">
        <v>958</v>
      </c>
      <c r="AV8" s="11">
        <v>1056</v>
      </c>
      <c r="AW8" s="11">
        <v>434</v>
      </c>
      <c r="AX8" s="11">
        <v>55</v>
      </c>
      <c r="AY8" s="11"/>
      <c r="AZ8" s="11">
        <v>33</v>
      </c>
      <c r="BA8" s="11">
        <v>186</v>
      </c>
      <c r="BB8" s="11">
        <v>267</v>
      </c>
      <c r="BC8" s="11">
        <v>280</v>
      </c>
      <c r="BD8" s="11">
        <v>416</v>
      </c>
      <c r="BE8" s="11">
        <v>443</v>
      </c>
      <c r="BF8" s="11">
        <v>394</v>
      </c>
      <c r="BG8" s="11">
        <v>314</v>
      </c>
      <c r="BH8" s="11">
        <v>257</v>
      </c>
      <c r="BI8" s="11">
        <v>206</v>
      </c>
      <c r="BJ8" s="11">
        <v>329</v>
      </c>
      <c r="BK8" s="11">
        <v>179</v>
      </c>
      <c r="BL8" s="11">
        <v>174</v>
      </c>
      <c r="BM8" s="11">
        <v>97</v>
      </c>
      <c r="BN8" s="11">
        <v>87</v>
      </c>
      <c r="BO8" s="11">
        <v>148</v>
      </c>
      <c r="BP8" s="11"/>
      <c r="BQ8" s="11">
        <v>1209</v>
      </c>
      <c r="BR8" s="11">
        <v>2688</v>
      </c>
    </row>
    <row r="9" spans="2:70" x14ac:dyDescent="0.35">
      <c r="B9" s="18" t="s">
        <v>468</v>
      </c>
      <c r="C9" s="17">
        <v>6.3314502080866697E-2</v>
      </c>
      <c r="D9" s="17">
        <v>8.1789080014044502E-2</v>
      </c>
      <c r="E9" s="17">
        <v>4.4719774193469501E-2</v>
      </c>
      <c r="F9" s="17"/>
      <c r="G9" s="17">
        <v>5.6669872611723897E-2</v>
      </c>
      <c r="H9" s="17">
        <v>5.5088506213348098E-2</v>
      </c>
      <c r="I9" s="17">
        <v>4.6071085051153898E-2</v>
      </c>
      <c r="J9" s="17">
        <v>6.4145086058305406E-2</v>
      </c>
      <c r="K9" s="17">
        <v>8.6874367621246396E-2</v>
      </c>
      <c r="L9" s="17">
        <v>7.2051456807481595E-2</v>
      </c>
      <c r="M9" s="17"/>
      <c r="N9" s="17">
        <v>4.8290752989593802E-2</v>
      </c>
      <c r="O9" s="17">
        <v>5.6066034028929401E-2</v>
      </c>
      <c r="P9" s="17">
        <v>8.4395016909037696E-2</v>
      </c>
      <c r="Q9" s="17">
        <v>6.7330230230191898E-2</v>
      </c>
      <c r="R9" s="17"/>
      <c r="S9" s="17">
        <v>4.3484841764633797E-2</v>
      </c>
      <c r="T9" s="17">
        <v>7.8044857877497903E-2</v>
      </c>
      <c r="U9" s="17">
        <v>4.6259372087399303E-2</v>
      </c>
      <c r="V9" s="17">
        <v>5.7732138754580199E-2</v>
      </c>
      <c r="W9" s="17">
        <v>6.9247772539869898E-2</v>
      </c>
      <c r="X9" s="17">
        <v>5.4298414924820501E-2</v>
      </c>
      <c r="Y9" s="17">
        <v>6.97286380943027E-2</v>
      </c>
      <c r="Z9" s="17">
        <v>6.2353923523725603E-2</v>
      </c>
      <c r="AA9" s="17">
        <v>7.0027286034372999E-2</v>
      </c>
      <c r="AB9" s="17">
        <v>6.6158474658060906E-2</v>
      </c>
      <c r="AC9" s="17">
        <v>7.0877304126494997E-2</v>
      </c>
      <c r="AD9" s="17">
        <v>0.105978006709747</v>
      </c>
      <c r="AE9" s="17"/>
      <c r="AF9" s="17">
        <v>8.0497830913688007E-2</v>
      </c>
      <c r="AG9" s="17">
        <v>5.1135093377701502E-2</v>
      </c>
      <c r="AH9" s="17">
        <v>6.6350241020410594E-2</v>
      </c>
      <c r="AI9" s="17"/>
      <c r="AJ9" s="17">
        <v>6.6270861171272802E-2</v>
      </c>
      <c r="AK9" s="17">
        <v>5.0282043790328503E-2</v>
      </c>
      <c r="AL9" s="17">
        <v>4.7217750966959002E-2</v>
      </c>
      <c r="AM9" s="17">
        <v>0.119099061511451</v>
      </c>
      <c r="AN9" s="17">
        <v>7.5772104968596501E-2</v>
      </c>
      <c r="AO9" s="17"/>
      <c r="AP9" s="17">
        <v>5.9652748995110201E-2</v>
      </c>
      <c r="AQ9" s="17">
        <v>4.73546653007903E-2</v>
      </c>
      <c r="AR9" s="17">
        <v>6.3641020118507294E-2</v>
      </c>
      <c r="AS9" s="17"/>
      <c r="AT9" s="17">
        <v>7.7509271221487902E-2</v>
      </c>
      <c r="AU9" s="17">
        <v>7.2541564542473805E-2</v>
      </c>
      <c r="AV9" s="17">
        <v>4.5893728439299897E-2</v>
      </c>
      <c r="AW9" s="17">
        <v>2.4010857349579098E-2</v>
      </c>
      <c r="AX9" s="17">
        <v>6.0304722618087302E-2</v>
      </c>
      <c r="AY9" s="17"/>
      <c r="AZ9" s="17">
        <v>8.1765505504379402E-2</v>
      </c>
      <c r="BA9" s="17">
        <v>7.7989617547731802E-2</v>
      </c>
      <c r="BB9" s="17">
        <v>5.07704176669692E-2</v>
      </c>
      <c r="BC9" s="17">
        <v>9.00836781270863E-2</v>
      </c>
      <c r="BD9" s="17">
        <v>5.60309825848875E-2</v>
      </c>
      <c r="BE9" s="17">
        <v>6.9360823226465099E-2</v>
      </c>
      <c r="BF9" s="17">
        <v>4.9169997455439499E-2</v>
      </c>
      <c r="BG9" s="17">
        <v>7.97635016225135E-2</v>
      </c>
      <c r="BH9" s="17">
        <v>5.6494949066269701E-2</v>
      </c>
      <c r="BI9" s="17">
        <v>4.9138017744860499E-2</v>
      </c>
      <c r="BJ9" s="17">
        <v>6.8404602836925205E-2</v>
      </c>
      <c r="BK9" s="17">
        <v>5.8574330911031598E-2</v>
      </c>
      <c r="BL9" s="17">
        <v>6.9881229437157896E-2</v>
      </c>
      <c r="BM9" s="17">
        <v>4.3579843436402199E-2</v>
      </c>
      <c r="BN9" s="17">
        <v>9.7861132955957292E-3</v>
      </c>
      <c r="BO9" s="17">
        <v>4.8988191182952001E-2</v>
      </c>
      <c r="BP9" s="17"/>
      <c r="BQ9" s="17">
        <v>2.2577989336663901E-2</v>
      </c>
      <c r="BR9" s="17">
        <v>8.1526885263431603E-2</v>
      </c>
    </row>
    <row r="10" spans="2:70" x14ac:dyDescent="0.35">
      <c r="B10" s="18" t="s">
        <v>469</v>
      </c>
      <c r="C10" s="17">
        <v>7.1939010360297498E-2</v>
      </c>
      <c r="D10" s="17">
        <v>8.0929123684258503E-2</v>
      </c>
      <c r="E10" s="17">
        <v>6.3627985651755897E-2</v>
      </c>
      <c r="F10" s="17"/>
      <c r="G10" s="17">
        <v>0.10632850870284601</v>
      </c>
      <c r="H10" s="17">
        <v>5.6471405037924097E-2</v>
      </c>
      <c r="I10" s="17">
        <v>6.9454523466759593E-2</v>
      </c>
      <c r="J10" s="17">
        <v>7.25368383978722E-2</v>
      </c>
      <c r="K10" s="17">
        <v>8.4332603077778304E-2</v>
      </c>
      <c r="L10" s="17">
        <v>5.4864047123087303E-2</v>
      </c>
      <c r="M10" s="17"/>
      <c r="N10" s="17">
        <v>6.6269150895594195E-2</v>
      </c>
      <c r="O10" s="17">
        <v>7.1187421690334401E-2</v>
      </c>
      <c r="P10" s="17">
        <v>6.4020753172181505E-2</v>
      </c>
      <c r="Q10" s="17">
        <v>8.3571933667305698E-2</v>
      </c>
      <c r="R10" s="17"/>
      <c r="S10" s="17">
        <v>4.49002551212105E-2</v>
      </c>
      <c r="T10" s="17">
        <v>7.5423809162676894E-2</v>
      </c>
      <c r="U10" s="17">
        <v>9.6475105608714598E-2</v>
      </c>
      <c r="V10" s="17">
        <v>9.4971248493897598E-2</v>
      </c>
      <c r="W10" s="17">
        <v>5.6816282253058702E-2</v>
      </c>
      <c r="X10" s="17">
        <v>6.5176785825495603E-2</v>
      </c>
      <c r="Y10" s="17">
        <v>6.9024873432851699E-2</v>
      </c>
      <c r="Z10" s="17">
        <v>6.7320505468943304E-2</v>
      </c>
      <c r="AA10" s="17">
        <v>6.53272846568385E-2</v>
      </c>
      <c r="AB10" s="17">
        <v>8.4420976151706406E-2</v>
      </c>
      <c r="AC10" s="17">
        <v>6.6978638970177196E-2</v>
      </c>
      <c r="AD10" s="17">
        <v>0.113247936110476</v>
      </c>
      <c r="AE10" s="17"/>
      <c r="AF10" s="17">
        <v>7.7930516702816505E-2</v>
      </c>
      <c r="AG10" s="17">
        <v>5.93625247783812E-2</v>
      </c>
      <c r="AH10" s="17">
        <v>7.7084344394683604E-2</v>
      </c>
      <c r="AI10" s="17"/>
      <c r="AJ10" s="17">
        <v>6.3400471312787601E-2</v>
      </c>
      <c r="AK10" s="17">
        <v>7.1191967726700597E-2</v>
      </c>
      <c r="AL10" s="17">
        <v>5.1120832592620902E-2</v>
      </c>
      <c r="AM10" s="17">
        <v>0.17223185293814799</v>
      </c>
      <c r="AN10" s="17">
        <v>8.9319057563266704E-2</v>
      </c>
      <c r="AO10" s="17"/>
      <c r="AP10" s="17">
        <v>6.7242651709243706E-2</v>
      </c>
      <c r="AQ10" s="17">
        <v>6.3066575143641904E-2</v>
      </c>
      <c r="AR10" s="17">
        <v>4.3029152585170399E-2</v>
      </c>
      <c r="AS10" s="17"/>
      <c r="AT10" s="17">
        <v>8.4565273240794006E-2</v>
      </c>
      <c r="AU10" s="17">
        <v>8.4139053363360999E-2</v>
      </c>
      <c r="AV10" s="17">
        <v>6.2591462891377098E-2</v>
      </c>
      <c r="AW10" s="17">
        <v>6.5293325059454094E-2</v>
      </c>
      <c r="AX10" s="17">
        <v>4.9241116162649298E-2</v>
      </c>
      <c r="AY10" s="17"/>
      <c r="AZ10" s="17">
        <v>0.155824915237052</v>
      </c>
      <c r="BA10" s="17">
        <v>8.9469877883183599E-2</v>
      </c>
      <c r="BB10" s="17">
        <v>5.3182173215734201E-2</v>
      </c>
      <c r="BC10" s="17">
        <v>8.3472174224626397E-2</v>
      </c>
      <c r="BD10" s="17">
        <v>6.2457705988793202E-2</v>
      </c>
      <c r="BE10" s="17">
        <v>8.24022851287977E-2</v>
      </c>
      <c r="BF10" s="17">
        <v>6.55659470529939E-2</v>
      </c>
      <c r="BG10" s="17">
        <v>9.1071670092001095E-2</v>
      </c>
      <c r="BH10" s="17">
        <v>6.7824947815147293E-2</v>
      </c>
      <c r="BI10" s="17">
        <v>5.8040906580741201E-2</v>
      </c>
      <c r="BJ10" s="17">
        <v>7.1229700229963194E-2</v>
      </c>
      <c r="BK10" s="17">
        <v>5.1798835916283599E-2</v>
      </c>
      <c r="BL10" s="17">
        <v>4.2140116856735202E-2</v>
      </c>
      <c r="BM10" s="17">
        <v>0.114972524863512</v>
      </c>
      <c r="BN10" s="17">
        <v>0.10584668537642999</v>
      </c>
      <c r="BO10" s="17">
        <v>6.0880624377906999E-2</v>
      </c>
      <c r="BP10" s="17"/>
      <c r="BQ10" s="17">
        <v>2.8410190294172299E-2</v>
      </c>
      <c r="BR10" s="17">
        <v>9.2367723932933299E-2</v>
      </c>
    </row>
    <row r="11" spans="2:70" x14ac:dyDescent="0.35">
      <c r="B11" s="18" t="s">
        <v>470</v>
      </c>
      <c r="C11" s="17">
        <v>0.14502837076494701</v>
      </c>
      <c r="D11" s="17">
        <v>0.13436457175835301</v>
      </c>
      <c r="E11" s="17">
        <v>0.15490283001162899</v>
      </c>
      <c r="F11" s="17"/>
      <c r="G11" s="17">
        <v>0.187559331732982</v>
      </c>
      <c r="H11" s="17">
        <v>0.15417176863377399</v>
      </c>
      <c r="I11" s="17">
        <v>0.16839715617711101</v>
      </c>
      <c r="J11" s="17">
        <v>0.15194711159899599</v>
      </c>
      <c r="K11" s="17">
        <v>0.13232875403938901</v>
      </c>
      <c r="L11" s="17">
        <v>9.30392891890785E-2</v>
      </c>
      <c r="M11" s="17"/>
      <c r="N11" s="17">
        <v>0.118414236971667</v>
      </c>
      <c r="O11" s="17">
        <v>0.13937282581684199</v>
      </c>
      <c r="P11" s="17">
        <v>0.15161946993964501</v>
      </c>
      <c r="Q11" s="17">
        <v>0.17275801368635299</v>
      </c>
      <c r="R11" s="17"/>
      <c r="S11" s="17">
        <v>0.13065488007272699</v>
      </c>
      <c r="T11" s="17">
        <v>0.13562687754109901</v>
      </c>
      <c r="U11" s="17">
        <v>0.12699698781454299</v>
      </c>
      <c r="V11" s="17">
        <v>0.166761788309917</v>
      </c>
      <c r="W11" s="17">
        <v>0.12109778325670199</v>
      </c>
      <c r="X11" s="17">
        <v>0.18392087324779699</v>
      </c>
      <c r="Y11" s="17">
        <v>0.181856376129088</v>
      </c>
      <c r="Z11" s="17">
        <v>0.174819793109704</v>
      </c>
      <c r="AA11" s="17">
        <v>0.13967587837126</v>
      </c>
      <c r="AB11" s="17">
        <v>0.13590669383288401</v>
      </c>
      <c r="AC11" s="17">
        <v>0.120351786275259</v>
      </c>
      <c r="AD11" s="17">
        <v>0.12532780076229</v>
      </c>
      <c r="AE11" s="17"/>
      <c r="AF11" s="17">
        <v>0.13140714399443101</v>
      </c>
      <c r="AG11" s="17">
        <v>0.13090074121384199</v>
      </c>
      <c r="AH11" s="17">
        <v>0.173729409074737</v>
      </c>
      <c r="AI11" s="17"/>
      <c r="AJ11" s="17">
        <v>0.13329247036359601</v>
      </c>
      <c r="AK11" s="17">
        <v>0.14586836920367</v>
      </c>
      <c r="AL11" s="17">
        <v>0.13073633635224199</v>
      </c>
      <c r="AM11" s="17">
        <v>8.94197119546431E-2</v>
      </c>
      <c r="AN11" s="17">
        <v>0.16913284999488501</v>
      </c>
      <c r="AO11" s="17"/>
      <c r="AP11" s="17">
        <v>0.123715524737343</v>
      </c>
      <c r="AQ11" s="17">
        <v>0.13557790355436899</v>
      </c>
      <c r="AR11" s="17">
        <v>0.13446665485098</v>
      </c>
      <c r="AS11" s="17"/>
      <c r="AT11" s="17">
        <v>0.15965969315598499</v>
      </c>
      <c r="AU11" s="17">
        <v>0.15876367321058099</v>
      </c>
      <c r="AV11" s="17">
        <v>0.13393023739111901</v>
      </c>
      <c r="AW11" s="17">
        <v>0.128931922552113</v>
      </c>
      <c r="AX11" s="17">
        <v>5.7240499727380399E-2</v>
      </c>
      <c r="AY11" s="17"/>
      <c r="AZ11" s="17">
        <v>0.187286129516365</v>
      </c>
      <c r="BA11" s="17">
        <v>0.13749410429480599</v>
      </c>
      <c r="BB11" s="17">
        <v>0.19474391698480001</v>
      </c>
      <c r="BC11" s="17">
        <v>0.128781082920121</v>
      </c>
      <c r="BD11" s="17">
        <v>0.15553329624971701</v>
      </c>
      <c r="BE11" s="17">
        <v>0.13396529329877099</v>
      </c>
      <c r="BF11" s="17">
        <v>0.15357198121937099</v>
      </c>
      <c r="BG11" s="17">
        <v>0.11707787860268699</v>
      </c>
      <c r="BH11" s="17">
        <v>0.121873257593931</v>
      </c>
      <c r="BI11" s="17">
        <v>0.162730402855089</v>
      </c>
      <c r="BJ11" s="17">
        <v>0.112624152543308</v>
      </c>
      <c r="BK11" s="17">
        <v>0.17764068165458199</v>
      </c>
      <c r="BL11" s="17">
        <v>0.16904771733169099</v>
      </c>
      <c r="BM11" s="17">
        <v>0.19370311705365301</v>
      </c>
      <c r="BN11" s="17">
        <v>0.15011753088945401</v>
      </c>
      <c r="BO11" s="17">
        <v>0.118024005556731</v>
      </c>
      <c r="BP11" s="17"/>
      <c r="BQ11" s="17">
        <v>6.9717161830094507E-2</v>
      </c>
      <c r="BR11" s="17">
        <v>0.177524552501826</v>
      </c>
    </row>
    <row r="12" spans="2:70" x14ac:dyDescent="0.35">
      <c r="B12" s="18" t="s">
        <v>471</v>
      </c>
      <c r="C12" s="17">
        <v>0.24060188745557401</v>
      </c>
      <c r="D12" s="17">
        <v>0.23997407833390899</v>
      </c>
      <c r="E12" s="17">
        <v>0.24182458290735701</v>
      </c>
      <c r="F12" s="17"/>
      <c r="G12" s="17">
        <v>0.207047666079343</v>
      </c>
      <c r="H12" s="17">
        <v>0.23905872589723401</v>
      </c>
      <c r="I12" s="17">
        <v>0.23401096305032601</v>
      </c>
      <c r="J12" s="17">
        <v>0.259760549649098</v>
      </c>
      <c r="K12" s="17">
        <v>0.26347873309497699</v>
      </c>
      <c r="L12" s="17">
        <v>0.23858551775473599</v>
      </c>
      <c r="M12" s="17"/>
      <c r="N12" s="17">
        <v>0.20847218376513199</v>
      </c>
      <c r="O12" s="17">
        <v>0.26115708262963899</v>
      </c>
      <c r="P12" s="17">
        <v>0.261286289555484</v>
      </c>
      <c r="Q12" s="17">
        <v>0.237953678614123</v>
      </c>
      <c r="R12" s="17"/>
      <c r="S12" s="17">
        <v>0.225349299449837</v>
      </c>
      <c r="T12" s="17">
        <v>0.216578887262311</v>
      </c>
      <c r="U12" s="17">
        <v>0.25422864081006802</v>
      </c>
      <c r="V12" s="17">
        <v>0.237369362277012</v>
      </c>
      <c r="W12" s="17">
        <v>0.249542452567283</v>
      </c>
      <c r="X12" s="17">
        <v>0.25088154900360599</v>
      </c>
      <c r="Y12" s="17">
        <v>0.24028342730216001</v>
      </c>
      <c r="Z12" s="17">
        <v>0.227423572909422</v>
      </c>
      <c r="AA12" s="17">
        <v>0.26522809290593702</v>
      </c>
      <c r="AB12" s="17">
        <v>0.22592275570742401</v>
      </c>
      <c r="AC12" s="17">
        <v>0.27530889407093301</v>
      </c>
      <c r="AD12" s="17">
        <v>0.251873725967524</v>
      </c>
      <c r="AE12" s="17"/>
      <c r="AF12" s="17">
        <v>0.22866235100000101</v>
      </c>
      <c r="AG12" s="17">
        <v>0.24612167543626901</v>
      </c>
      <c r="AH12" s="17">
        <v>0.27092684208319201</v>
      </c>
      <c r="AI12" s="17"/>
      <c r="AJ12" s="17">
        <v>0.230040616283883</v>
      </c>
      <c r="AK12" s="17">
        <v>0.24163903453906399</v>
      </c>
      <c r="AL12" s="17">
        <v>0.24924689216127499</v>
      </c>
      <c r="AM12" s="17">
        <v>0.20167395727258799</v>
      </c>
      <c r="AN12" s="17">
        <v>0.27084901051974303</v>
      </c>
      <c r="AO12" s="17"/>
      <c r="AP12" s="17">
        <v>0.21091216447045899</v>
      </c>
      <c r="AQ12" s="17">
        <v>0.235762139952605</v>
      </c>
      <c r="AR12" s="17">
        <v>0.26764567737960299</v>
      </c>
      <c r="AS12" s="17"/>
      <c r="AT12" s="17">
        <v>0.243404735267057</v>
      </c>
      <c r="AU12" s="17">
        <v>0.25628104844796201</v>
      </c>
      <c r="AV12" s="17">
        <v>0.21289030643993201</v>
      </c>
      <c r="AW12" s="17">
        <v>0.21959355844400599</v>
      </c>
      <c r="AX12" s="17">
        <v>0.18488657575141099</v>
      </c>
      <c r="AY12" s="17"/>
      <c r="AZ12" s="17">
        <v>0.28016633872914898</v>
      </c>
      <c r="BA12" s="17">
        <v>0.27346308123990898</v>
      </c>
      <c r="BB12" s="17">
        <v>0.24742480006070899</v>
      </c>
      <c r="BC12" s="17">
        <v>0.218560067435948</v>
      </c>
      <c r="BD12" s="17">
        <v>0.22327695886643001</v>
      </c>
      <c r="BE12" s="17">
        <v>0.26566572843300001</v>
      </c>
      <c r="BF12" s="17">
        <v>0.214521406383542</v>
      </c>
      <c r="BG12" s="17">
        <v>0.241343533176994</v>
      </c>
      <c r="BH12" s="17">
        <v>0.257229979357399</v>
      </c>
      <c r="BI12" s="17">
        <v>0.233253098336516</v>
      </c>
      <c r="BJ12" s="17">
        <v>0.24130015851144901</v>
      </c>
      <c r="BK12" s="17">
        <v>0.25052663180044199</v>
      </c>
      <c r="BL12" s="17">
        <v>0.26722195377382202</v>
      </c>
      <c r="BM12" s="17">
        <v>0.22669413399442201</v>
      </c>
      <c r="BN12" s="17">
        <v>0.23209145003034801</v>
      </c>
      <c r="BO12" s="17">
        <v>0.142568864357833</v>
      </c>
      <c r="BP12" s="17"/>
      <c r="BQ12" s="17">
        <v>0.16230938829908001</v>
      </c>
      <c r="BR12" s="17">
        <v>0.27314391228210999</v>
      </c>
    </row>
    <row r="13" spans="2:70" x14ac:dyDescent="0.35">
      <c r="B13" s="18" t="s">
        <v>472</v>
      </c>
      <c r="C13" s="17">
        <v>0.282390405496525</v>
      </c>
      <c r="D13" s="17">
        <v>0.27867199224240502</v>
      </c>
      <c r="E13" s="17">
        <v>0.28639345323376802</v>
      </c>
      <c r="F13" s="17"/>
      <c r="G13" s="17">
        <v>0.28111590641008199</v>
      </c>
      <c r="H13" s="17">
        <v>0.30716790062111399</v>
      </c>
      <c r="I13" s="17">
        <v>0.297422141495433</v>
      </c>
      <c r="J13" s="17">
        <v>0.26539834859674299</v>
      </c>
      <c r="K13" s="17">
        <v>0.24808599414287499</v>
      </c>
      <c r="L13" s="17">
        <v>0.28768337114638498</v>
      </c>
      <c r="M13" s="17"/>
      <c r="N13" s="17">
        <v>0.31885594929618599</v>
      </c>
      <c r="O13" s="17">
        <v>0.28622260644803699</v>
      </c>
      <c r="P13" s="17">
        <v>0.269533075198579</v>
      </c>
      <c r="Q13" s="17">
        <v>0.253013549843709</v>
      </c>
      <c r="R13" s="17"/>
      <c r="S13" s="17">
        <v>0.31112939352478503</v>
      </c>
      <c r="T13" s="17">
        <v>0.274652883788437</v>
      </c>
      <c r="U13" s="17">
        <v>0.28777201182529999</v>
      </c>
      <c r="V13" s="17">
        <v>0.24329990582653799</v>
      </c>
      <c r="W13" s="17">
        <v>0.308795570619527</v>
      </c>
      <c r="X13" s="17">
        <v>0.28788607897635499</v>
      </c>
      <c r="Y13" s="17">
        <v>0.251286091723607</v>
      </c>
      <c r="Z13" s="17">
        <v>0.27070219739158202</v>
      </c>
      <c r="AA13" s="17">
        <v>0.29381468956835599</v>
      </c>
      <c r="AB13" s="17">
        <v>0.30068058898054301</v>
      </c>
      <c r="AC13" s="17">
        <v>0.256940440535814</v>
      </c>
      <c r="AD13" s="17">
        <v>0.25070807336464501</v>
      </c>
      <c r="AE13" s="17"/>
      <c r="AF13" s="17">
        <v>0.280652901693142</v>
      </c>
      <c r="AG13" s="17">
        <v>0.29781287825998498</v>
      </c>
      <c r="AH13" s="17">
        <v>0.25307216760013101</v>
      </c>
      <c r="AI13" s="17"/>
      <c r="AJ13" s="17">
        <v>0.29921796758570701</v>
      </c>
      <c r="AK13" s="17">
        <v>0.27373052633576</v>
      </c>
      <c r="AL13" s="17">
        <v>0.31656058560766498</v>
      </c>
      <c r="AM13" s="17">
        <v>0.23258723546587501</v>
      </c>
      <c r="AN13" s="17">
        <v>0.241596921822781</v>
      </c>
      <c r="AO13" s="17"/>
      <c r="AP13" s="17">
        <v>0.31204371383712198</v>
      </c>
      <c r="AQ13" s="17">
        <v>0.30325825628860498</v>
      </c>
      <c r="AR13" s="17">
        <v>0.30134339279179201</v>
      </c>
      <c r="AS13" s="17"/>
      <c r="AT13" s="17">
        <v>0.261641661480432</v>
      </c>
      <c r="AU13" s="17">
        <v>0.25914854701267098</v>
      </c>
      <c r="AV13" s="17">
        <v>0.31812705279009401</v>
      </c>
      <c r="AW13" s="17">
        <v>0.32557111449429799</v>
      </c>
      <c r="AX13" s="17">
        <v>0.26797118226821498</v>
      </c>
      <c r="AY13" s="17"/>
      <c r="AZ13" s="17">
        <v>0.180774243705844</v>
      </c>
      <c r="BA13" s="17">
        <v>0.23976297363181701</v>
      </c>
      <c r="BB13" s="17">
        <v>0.25777975727213098</v>
      </c>
      <c r="BC13" s="17">
        <v>0.30341604986995702</v>
      </c>
      <c r="BD13" s="17">
        <v>0.28603093621254799</v>
      </c>
      <c r="BE13" s="17">
        <v>0.27146995630206999</v>
      </c>
      <c r="BF13" s="17">
        <v>0.30942467664553103</v>
      </c>
      <c r="BG13" s="17">
        <v>0.26488592556218599</v>
      </c>
      <c r="BH13" s="17">
        <v>0.31291573816491802</v>
      </c>
      <c r="BI13" s="17">
        <v>0.27571447193973098</v>
      </c>
      <c r="BJ13" s="17">
        <v>0.322503157606501</v>
      </c>
      <c r="BK13" s="17">
        <v>0.25393119108503598</v>
      </c>
      <c r="BL13" s="17">
        <v>0.23506914974464799</v>
      </c>
      <c r="BM13" s="17">
        <v>0.24814127349975801</v>
      </c>
      <c r="BN13" s="17">
        <v>0.31806116261630002</v>
      </c>
      <c r="BO13" s="17">
        <v>0.33837630889854597</v>
      </c>
      <c r="BP13" s="17"/>
      <c r="BQ13" s="17">
        <v>0.37320607216322799</v>
      </c>
      <c r="BR13" s="17">
        <v>0.242198969051137</v>
      </c>
    </row>
    <row r="14" spans="2:70" x14ac:dyDescent="0.35">
      <c r="B14" s="18" t="s">
        <v>189</v>
      </c>
      <c r="C14" s="17">
        <v>0.15284361948869499</v>
      </c>
      <c r="D14" s="17">
        <v>0.142826194152363</v>
      </c>
      <c r="E14" s="17">
        <v>0.16198881819380101</v>
      </c>
      <c r="F14" s="17"/>
      <c r="G14" s="17">
        <v>0.148545394962662</v>
      </c>
      <c r="H14" s="17">
        <v>0.155561136078016</v>
      </c>
      <c r="I14" s="17">
        <v>0.155843413731448</v>
      </c>
      <c r="J14" s="17">
        <v>0.14751372746340599</v>
      </c>
      <c r="K14" s="17">
        <v>0.13305570355996801</v>
      </c>
      <c r="L14" s="17">
        <v>0.16865979661850999</v>
      </c>
      <c r="M14" s="17"/>
      <c r="N14" s="17">
        <v>0.181614066512093</v>
      </c>
      <c r="O14" s="17">
        <v>0.14589089581647499</v>
      </c>
      <c r="P14" s="17">
        <v>0.14151469949335299</v>
      </c>
      <c r="Q14" s="17">
        <v>0.139010119835696</v>
      </c>
      <c r="R14" s="17"/>
      <c r="S14" s="17">
        <v>0.20103760754345501</v>
      </c>
      <c r="T14" s="17">
        <v>0.17511832284113399</v>
      </c>
      <c r="U14" s="17">
        <v>0.14007849359251501</v>
      </c>
      <c r="V14" s="17">
        <v>0.16707853567894601</v>
      </c>
      <c r="W14" s="17">
        <v>0.137829565702421</v>
      </c>
      <c r="X14" s="17">
        <v>0.118401753553669</v>
      </c>
      <c r="Y14" s="17">
        <v>0.13931874546024201</v>
      </c>
      <c r="Z14" s="17">
        <v>0.156328798017143</v>
      </c>
      <c r="AA14" s="17">
        <v>0.144207915408609</v>
      </c>
      <c r="AB14" s="17">
        <v>0.13164726297969601</v>
      </c>
      <c r="AC14" s="17">
        <v>0.138928236010746</v>
      </c>
      <c r="AD14" s="17">
        <v>0.11071189251002</v>
      </c>
      <c r="AE14" s="17"/>
      <c r="AF14" s="17">
        <v>0.152651515978803</v>
      </c>
      <c r="AG14" s="17">
        <v>0.16174581229206</v>
      </c>
      <c r="AH14" s="17">
        <v>0.136099079102311</v>
      </c>
      <c r="AI14" s="17"/>
      <c r="AJ14" s="17">
        <v>0.15928180538105299</v>
      </c>
      <c r="AK14" s="17">
        <v>0.16768619130798701</v>
      </c>
      <c r="AL14" s="17">
        <v>0.144470660429312</v>
      </c>
      <c r="AM14" s="17">
        <v>0.165327577123182</v>
      </c>
      <c r="AN14" s="17">
        <v>0.124647706311709</v>
      </c>
      <c r="AO14" s="17"/>
      <c r="AP14" s="17">
        <v>0.172559320234665</v>
      </c>
      <c r="AQ14" s="17">
        <v>0.16693428050950099</v>
      </c>
      <c r="AR14" s="17">
        <v>0.15869767193029599</v>
      </c>
      <c r="AS14" s="17"/>
      <c r="AT14" s="17">
        <v>0.13967420179920501</v>
      </c>
      <c r="AU14" s="17">
        <v>0.12630000324370499</v>
      </c>
      <c r="AV14" s="17">
        <v>0.17570343006088801</v>
      </c>
      <c r="AW14" s="17">
        <v>0.183093767993949</v>
      </c>
      <c r="AX14" s="17">
        <v>0.33798735777400601</v>
      </c>
      <c r="AY14" s="17"/>
      <c r="AZ14" s="17">
        <v>5.74963556340908E-2</v>
      </c>
      <c r="BA14" s="17">
        <v>0.155848543085369</v>
      </c>
      <c r="BB14" s="17">
        <v>0.12575366499627999</v>
      </c>
      <c r="BC14" s="17">
        <v>0.116457415341621</v>
      </c>
      <c r="BD14" s="17">
        <v>0.18004195700213699</v>
      </c>
      <c r="BE14" s="17">
        <v>0.14036391815945801</v>
      </c>
      <c r="BF14" s="17">
        <v>0.166171031388028</v>
      </c>
      <c r="BG14" s="17">
        <v>0.16537499557677801</v>
      </c>
      <c r="BH14" s="17">
        <v>0.134743577522243</v>
      </c>
      <c r="BI14" s="17">
        <v>0.165135591673786</v>
      </c>
      <c r="BJ14" s="17">
        <v>0.133538565396466</v>
      </c>
      <c r="BK14" s="17">
        <v>0.170693493372952</v>
      </c>
      <c r="BL14" s="17">
        <v>0.19343112827060999</v>
      </c>
      <c r="BM14" s="17">
        <v>0.13576323934894199</v>
      </c>
      <c r="BN14" s="17">
        <v>0.12301478072244799</v>
      </c>
      <c r="BO14" s="17">
        <v>0.251936109406868</v>
      </c>
      <c r="BP14" s="17"/>
      <c r="BQ14" s="17">
        <v>0.25850277410662797</v>
      </c>
      <c r="BR14" s="17">
        <v>0.106792172561924</v>
      </c>
    </row>
    <row r="15" spans="2:70" x14ac:dyDescent="0.35">
      <c r="B15" s="18" t="s">
        <v>190</v>
      </c>
      <c r="C15" s="19">
        <v>4.3882204353095401E-2</v>
      </c>
      <c r="D15" s="19">
        <v>4.14449598146681E-2</v>
      </c>
      <c r="E15" s="19">
        <v>4.6542555808218998E-2</v>
      </c>
      <c r="F15" s="19"/>
      <c r="G15" s="19">
        <v>1.2733319500360199E-2</v>
      </c>
      <c r="H15" s="19">
        <v>3.24805575185887E-2</v>
      </c>
      <c r="I15" s="19">
        <v>2.8800717027768801E-2</v>
      </c>
      <c r="J15" s="19">
        <v>3.8698338235578902E-2</v>
      </c>
      <c r="K15" s="19">
        <v>5.1843844463767497E-2</v>
      </c>
      <c r="L15" s="19">
        <v>8.5116521360720607E-2</v>
      </c>
      <c r="M15" s="19"/>
      <c r="N15" s="19">
        <v>5.8083659569734901E-2</v>
      </c>
      <c r="O15" s="19">
        <v>4.0103133569743002E-2</v>
      </c>
      <c r="P15" s="19">
        <v>2.76306957317187E-2</v>
      </c>
      <c r="Q15" s="19">
        <v>4.6362474122621497E-2</v>
      </c>
      <c r="R15" s="19"/>
      <c r="S15" s="19">
        <v>4.3443722523351998E-2</v>
      </c>
      <c r="T15" s="19">
        <v>4.4554361526842598E-2</v>
      </c>
      <c r="U15" s="19">
        <v>4.8189388261459902E-2</v>
      </c>
      <c r="V15" s="19">
        <v>3.27870206591084E-2</v>
      </c>
      <c r="W15" s="19">
        <v>5.66705730611387E-2</v>
      </c>
      <c r="X15" s="19">
        <v>3.94345444682557E-2</v>
      </c>
      <c r="Y15" s="19">
        <v>4.8501847857748602E-2</v>
      </c>
      <c r="Z15" s="19">
        <v>4.1051209579479699E-2</v>
      </c>
      <c r="AA15" s="19">
        <v>2.1718853054625401E-2</v>
      </c>
      <c r="AB15" s="19">
        <v>5.5263247689685303E-2</v>
      </c>
      <c r="AC15" s="19">
        <v>7.0614700010574905E-2</v>
      </c>
      <c r="AD15" s="19">
        <v>4.2152564575297799E-2</v>
      </c>
      <c r="AE15" s="19"/>
      <c r="AF15" s="19">
        <v>4.8197739717119201E-2</v>
      </c>
      <c r="AG15" s="19">
        <v>5.2921274641761697E-2</v>
      </c>
      <c r="AH15" s="19">
        <v>2.2737916724534301E-2</v>
      </c>
      <c r="AI15" s="19"/>
      <c r="AJ15" s="19">
        <v>4.8495807901700397E-2</v>
      </c>
      <c r="AK15" s="19">
        <v>4.9601867096490102E-2</v>
      </c>
      <c r="AL15" s="19">
        <v>6.0646941889925102E-2</v>
      </c>
      <c r="AM15" s="19">
        <v>1.9660603734112998E-2</v>
      </c>
      <c r="AN15" s="19">
        <v>2.8682348819018301E-2</v>
      </c>
      <c r="AO15" s="19"/>
      <c r="AP15" s="19">
        <v>5.3873876016057302E-2</v>
      </c>
      <c r="AQ15" s="19">
        <v>4.8046179250487098E-2</v>
      </c>
      <c r="AR15" s="19">
        <v>3.1176430343652101E-2</v>
      </c>
      <c r="AS15" s="19"/>
      <c r="AT15" s="19">
        <v>3.3545163835038999E-2</v>
      </c>
      <c r="AU15" s="19">
        <v>4.2826110179245903E-2</v>
      </c>
      <c r="AV15" s="19">
        <v>5.0863781987290302E-2</v>
      </c>
      <c r="AW15" s="19">
        <v>5.3505454106600403E-2</v>
      </c>
      <c r="AX15" s="19">
        <v>4.2368545698250701E-2</v>
      </c>
      <c r="AY15" s="19"/>
      <c r="AZ15" s="19">
        <v>5.6686511673119402E-2</v>
      </c>
      <c r="BA15" s="19">
        <v>2.5971802317182501E-2</v>
      </c>
      <c r="BB15" s="19">
        <v>7.0345269803376298E-2</v>
      </c>
      <c r="BC15" s="19">
        <v>5.9229532080640197E-2</v>
      </c>
      <c r="BD15" s="19">
        <v>3.6628163095487103E-2</v>
      </c>
      <c r="BE15" s="19">
        <v>3.67719954514392E-2</v>
      </c>
      <c r="BF15" s="19">
        <v>4.1574959855094497E-2</v>
      </c>
      <c r="BG15" s="19">
        <v>4.0482495366840301E-2</v>
      </c>
      <c r="BH15" s="19">
        <v>4.8917550480091998E-2</v>
      </c>
      <c r="BI15" s="19">
        <v>5.5987510869276898E-2</v>
      </c>
      <c r="BJ15" s="19">
        <v>5.0399662875386997E-2</v>
      </c>
      <c r="BK15" s="19">
        <v>3.6834835259673099E-2</v>
      </c>
      <c r="BL15" s="19">
        <v>2.3208704585336599E-2</v>
      </c>
      <c r="BM15" s="19">
        <v>3.7145867803311597E-2</v>
      </c>
      <c r="BN15" s="19">
        <v>6.1082277069423999E-2</v>
      </c>
      <c r="BO15" s="19">
        <v>3.9225896219163302E-2</v>
      </c>
      <c r="BP15" s="19"/>
      <c r="BQ15" s="19">
        <v>8.5276423970132603E-2</v>
      </c>
      <c r="BR15" s="19">
        <v>2.6445784406637599E-2</v>
      </c>
    </row>
    <row r="16" spans="2:70" x14ac:dyDescent="0.35">
      <c r="B16" s="16"/>
    </row>
    <row r="17" spans="2:2" x14ac:dyDescent="0.35">
      <c r="B17" t="s">
        <v>98</v>
      </c>
    </row>
    <row r="18" spans="2:2" x14ac:dyDescent="0.35">
      <c r="B18" t="s">
        <v>99</v>
      </c>
    </row>
    <row r="20" spans="2:2" x14ac:dyDescent="0.35">
      <c r="B20" s="8" t="str">
        <f>HYPERLINK("#'Contents'!A1", "Return to Contents")</f>
        <v>Return to Contents</v>
      </c>
    </row>
  </sheetData>
  <mergeCells count="11">
    <mergeCell ref="BQ5:BR5"/>
    <mergeCell ref="D5:E5"/>
    <mergeCell ref="G5:L5"/>
    <mergeCell ref="N5:Q5"/>
    <mergeCell ref="S5:AD5"/>
    <mergeCell ref="AF5:AH5"/>
    <mergeCell ref="D2:BJ2"/>
    <mergeCell ref="AJ5:AN5"/>
    <mergeCell ref="AP5:AR5"/>
    <mergeCell ref="AT5:AX5"/>
    <mergeCell ref="AZ5:BO5"/>
  </mergeCells>
  <pageMargins left="0.7" right="0.7" top="0.75" bottom="0.75" header="0.3" footer="0.3"/>
  <pageSetup paperSize="9" orientation="portrait" horizontalDpi="300" verticalDpi="300"/>
  <drawing r:id="rId1"/>
</worksheet>
</file>

<file path=xl/worksheets/sheet1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300-000000000000}">
  <dimension ref="B2:BR20"/>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67" width="10.7265625" customWidth="1"/>
    <col min="68" max="68" width="2.1796875" customWidth="1"/>
    <col min="69" max="70" width="10.7265625" customWidth="1"/>
    <col min="71" max="71" width="2.1796875" customWidth="1"/>
  </cols>
  <sheetData>
    <row r="2" spans="2:70" ht="40" customHeight="1" x14ac:dyDescent="0.35">
      <c r="D2" s="29" t="s">
        <v>484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row>
    <row r="5" spans="2:70" ht="30" customHeight="1" x14ac:dyDescent="0.35">
      <c r="B5" s="15"/>
      <c r="C5" s="15"/>
      <c r="D5" s="30" t="s">
        <v>74</v>
      </c>
      <c r="E5" s="30"/>
      <c r="F5" s="15"/>
      <c r="G5" s="30" t="s">
        <v>75</v>
      </c>
      <c r="H5" s="30"/>
      <c r="I5" s="30"/>
      <c r="J5" s="30"/>
      <c r="K5" s="30"/>
      <c r="L5" s="30"/>
      <c r="M5" s="15"/>
      <c r="N5" s="30" t="s">
        <v>76</v>
      </c>
      <c r="O5" s="30"/>
      <c r="P5" s="30"/>
      <c r="Q5" s="30"/>
      <c r="R5" s="15"/>
      <c r="S5" s="30" t="s">
        <v>77</v>
      </c>
      <c r="T5" s="30"/>
      <c r="U5" s="30"/>
      <c r="V5" s="30"/>
      <c r="W5" s="30"/>
      <c r="X5" s="30"/>
      <c r="Y5" s="30"/>
      <c r="Z5" s="30"/>
      <c r="AA5" s="30"/>
      <c r="AB5" s="30"/>
      <c r="AC5" s="30"/>
      <c r="AD5" s="30"/>
      <c r="AE5" s="15"/>
      <c r="AF5" s="30" t="s">
        <v>78</v>
      </c>
      <c r="AG5" s="30"/>
      <c r="AH5" s="30"/>
      <c r="AI5" s="15"/>
      <c r="AJ5" s="30" t="s">
        <v>79</v>
      </c>
      <c r="AK5" s="30"/>
      <c r="AL5" s="30"/>
      <c r="AM5" s="30"/>
      <c r="AN5" s="30"/>
      <c r="AO5" s="15"/>
      <c r="AP5" s="30" t="s">
        <v>80</v>
      </c>
      <c r="AQ5" s="30"/>
      <c r="AR5" s="30"/>
      <c r="AS5" s="15"/>
      <c r="AT5" s="30" t="s">
        <v>81</v>
      </c>
      <c r="AU5" s="30"/>
      <c r="AV5" s="30"/>
      <c r="AW5" s="30"/>
      <c r="AX5" s="30"/>
      <c r="AY5" s="15"/>
      <c r="AZ5" s="30" t="s">
        <v>82</v>
      </c>
      <c r="BA5" s="30"/>
      <c r="BB5" s="30"/>
      <c r="BC5" s="30"/>
      <c r="BD5" s="30"/>
      <c r="BE5" s="30"/>
      <c r="BF5" s="30"/>
      <c r="BG5" s="30"/>
      <c r="BH5" s="30"/>
      <c r="BI5" s="30"/>
      <c r="BJ5" s="30"/>
      <c r="BK5" s="30"/>
      <c r="BL5" s="30"/>
      <c r="BM5" s="30"/>
      <c r="BN5" s="30"/>
      <c r="BO5" s="30"/>
      <c r="BP5" s="15"/>
      <c r="BQ5" s="30" t="s">
        <v>83</v>
      </c>
      <c r="BR5" s="30"/>
    </row>
    <row r="6" spans="2:7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46</v>
      </c>
      <c r="AQ6" s="12" t="s">
        <v>47</v>
      </c>
      <c r="AR6" s="12" t="s">
        <v>50</v>
      </c>
      <c r="AT6" s="12" t="s">
        <v>51</v>
      </c>
      <c r="AU6" s="12" t="s">
        <v>52</v>
      </c>
      <c r="AV6" s="12" t="s">
        <v>53</v>
      </c>
      <c r="AW6" s="12" t="s">
        <v>54</v>
      </c>
      <c r="AX6" s="12" t="s">
        <v>55</v>
      </c>
      <c r="AZ6" s="12" t="s">
        <v>56</v>
      </c>
      <c r="BA6" s="12" t="s">
        <v>57</v>
      </c>
      <c r="BB6" s="12" t="s">
        <v>58</v>
      </c>
      <c r="BC6" s="12" t="s">
        <v>59</v>
      </c>
      <c r="BD6" s="12" t="s">
        <v>60</v>
      </c>
      <c r="BE6" s="12" t="s">
        <v>61</v>
      </c>
      <c r="BF6" s="12" t="s">
        <v>62</v>
      </c>
      <c r="BG6" s="12" t="s">
        <v>63</v>
      </c>
      <c r="BH6" s="12" t="s">
        <v>64</v>
      </c>
      <c r="BI6" s="12" t="s">
        <v>65</v>
      </c>
      <c r="BJ6" s="12" t="s">
        <v>66</v>
      </c>
      <c r="BK6" s="12" t="s">
        <v>67</v>
      </c>
      <c r="BL6" s="12" t="s">
        <v>68</v>
      </c>
      <c r="BM6" s="12" t="s">
        <v>69</v>
      </c>
      <c r="BN6" s="12" t="s">
        <v>70</v>
      </c>
      <c r="BO6" s="12" t="s">
        <v>71</v>
      </c>
      <c r="BQ6" s="12" t="s">
        <v>72</v>
      </c>
      <c r="BR6" s="12" t="s">
        <v>73</v>
      </c>
    </row>
    <row r="7" spans="2:70" ht="30" customHeight="1" x14ac:dyDescent="0.35">
      <c r="B7" s="10" t="s">
        <v>19</v>
      </c>
      <c r="C7" s="10">
        <v>4012</v>
      </c>
      <c r="D7" s="10">
        <v>1971</v>
      </c>
      <c r="E7" s="10">
        <v>2028</v>
      </c>
      <c r="F7" s="10"/>
      <c r="G7" s="10">
        <v>497</v>
      </c>
      <c r="H7" s="10">
        <v>704</v>
      </c>
      <c r="I7" s="10">
        <v>694</v>
      </c>
      <c r="J7" s="10">
        <v>693</v>
      </c>
      <c r="K7" s="10">
        <v>571</v>
      </c>
      <c r="L7" s="10">
        <v>853</v>
      </c>
      <c r="M7" s="10"/>
      <c r="N7" s="10">
        <v>1178</v>
      </c>
      <c r="O7" s="10">
        <v>1131</v>
      </c>
      <c r="P7" s="10">
        <v>781</v>
      </c>
      <c r="Q7" s="10">
        <v>909</v>
      </c>
      <c r="R7" s="10"/>
      <c r="S7" s="10">
        <v>563</v>
      </c>
      <c r="T7" s="10">
        <v>553</v>
      </c>
      <c r="U7" s="10">
        <v>314</v>
      </c>
      <c r="V7" s="10">
        <v>343</v>
      </c>
      <c r="W7" s="10">
        <v>293</v>
      </c>
      <c r="X7" s="10">
        <v>376</v>
      </c>
      <c r="Y7" s="10">
        <v>336</v>
      </c>
      <c r="Z7" s="10">
        <v>171</v>
      </c>
      <c r="AA7" s="10">
        <v>447</v>
      </c>
      <c r="AB7" s="10">
        <v>337</v>
      </c>
      <c r="AC7" s="10">
        <v>188</v>
      </c>
      <c r="AD7" s="10">
        <v>91</v>
      </c>
      <c r="AE7" s="10"/>
      <c r="AF7" s="10">
        <v>1421</v>
      </c>
      <c r="AG7" s="10">
        <v>1665</v>
      </c>
      <c r="AH7" s="10">
        <v>577</v>
      </c>
      <c r="AI7" s="10"/>
      <c r="AJ7" s="10">
        <v>1433</v>
      </c>
      <c r="AK7" s="10">
        <v>1082</v>
      </c>
      <c r="AL7" s="10">
        <v>299</v>
      </c>
      <c r="AM7" s="10">
        <v>42</v>
      </c>
      <c r="AN7" s="10">
        <v>541</v>
      </c>
      <c r="AO7" s="10"/>
      <c r="AP7" s="10">
        <v>878</v>
      </c>
      <c r="AQ7" s="10">
        <v>1369</v>
      </c>
      <c r="AR7" s="10">
        <v>264</v>
      </c>
      <c r="AS7" s="10"/>
      <c r="AT7" s="10">
        <v>929</v>
      </c>
      <c r="AU7" s="10">
        <v>932</v>
      </c>
      <c r="AV7" s="10">
        <v>1096</v>
      </c>
      <c r="AW7" s="10">
        <v>455</v>
      </c>
      <c r="AX7" s="10">
        <v>62</v>
      </c>
      <c r="AY7" s="10"/>
      <c r="AZ7" s="10">
        <v>33</v>
      </c>
      <c r="BA7" s="10">
        <v>185</v>
      </c>
      <c r="BB7" s="10">
        <v>256</v>
      </c>
      <c r="BC7" s="10">
        <v>269</v>
      </c>
      <c r="BD7" s="10">
        <v>403</v>
      </c>
      <c r="BE7" s="10">
        <v>436</v>
      </c>
      <c r="BF7" s="10">
        <v>391</v>
      </c>
      <c r="BG7" s="10">
        <v>312</v>
      </c>
      <c r="BH7" s="10">
        <v>253</v>
      </c>
      <c r="BI7" s="10">
        <v>211</v>
      </c>
      <c r="BJ7" s="10">
        <v>336</v>
      </c>
      <c r="BK7" s="10">
        <v>187</v>
      </c>
      <c r="BL7" s="10">
        <v>180</v>
      </c>
      <c r="BM7" s="10">
        <v>103</v>
      </c>
      <c r="BN7" s="10">
        <v>95</v>
      </c>
      <c r="BO7" s="10">
        <v>161</v>
      </c>
      <c r="BP7" s="10"/>
      <c r="BQ7" s="10">
        <v>1235</v>
      </c>
      <c r="BR7" s="10">
        <v>2665</v>
      </c>
    </row>
    <row r="8" spans="2:70" ht="30" customHeight="1" x14ac:dyDescent="0.35">
      <c r="B8" s="11" t="s">
        <v>20</v>
      </c>
      <c r="C8" s="11">
        <v>4012</v>
      </c>
      <c r="D8" s="11">
        <v>1975</v>
      </c>
      <c r="E8" s="11">
        <v>2024</v>
      </c>
      <c r="F8" s="11"/>
      <c r="G8" s="11">
        <v>558</v>
      </c>
      <c r="H8" s="11">
        <v>682</v>
      </c>
      <c r="I8" s="11">
        <v>685</v>
      </c>
      <c r="J8" s="11">
        <v>686</v>
      </c>
      <c r="K8" s="11">
        <v>562</v>
      </c>
      <c r="L8" s="11">
        <v>839</v>
      </c>
      <c r="M8" s="11"/>
      <c r="N8" s="11">
        <v>1080</v>
      </c>
      <c r="O8" s="11">
        <v>1039</v>
      </c>
      <c r="P8" s="11">
        <v>880</v>
      </c>
      <c r="Q8" s="11">
        <v>1000</v>
      </c>
      <c r="R8" s="11"/>
      <c r="S8" s="11">
        <v>562</v>
      </c>
      <c r="T8" s="11">
        <v>522</v>
      </c>
      <c r="U8" s="11">
        <v>321</v>
      </c>
      <c r="V8" s="11">
        <v>361</v>
      </c>
      <c r="W8" s="11">
        <v>281</v>
      </c>
      <c r="X8" s="11">
        <v>361</v>
      </c>
      <c r="Y8" s="11">
        <v>321</v>
      </c>
      <c r="Z8" s="11">
        <v>160</v>
      </c>
      <c r="AA8" s="11">
        <v>441</v>
      </c>
      <c r="AB8" s="11">
        <v>361</v>
      </c>
      <c r="AC8" s="11">
        <v>201</v>
      </c>
      <c r="AD8" s="11">
        <v>120</v>
      </c>
      <c r="AE8" s="11"/>
      <c r="AF8" s="11">
        <v>1410</v>
      </c>
      <c r="AG8" s="11">
        <v>1629</v>
      </c>
      <c r="AH8" s="11">
        <v>599</v>
      </c>
      <c r="AI8" s="11"/>
      <c r="AJ8" s="11">
        <v>1397</v>
      </c>
      <c r="AK8" s="11">
        <v>1071</v>
      </c>
      <c r="AL8" s="11">
        <v>288</v>
      </c>
      <c r="AM8" s="11">
        <v>45</v>
      </c>
      <c r="AN8" s="11">
        <v>558</v>
      </c>
      <c r="AO8" s="11"/>
      <c r="AP8" s="11">
        <v>856</v>
      </c>
      <c r="AQ8" s="11">
        <v>1358</v>
      </c>
      <c r="AR8" s="11">
        <v>259</v>
      </c>
      <c r="AS8" s="11"/>
      <c r="AT8" s="11">
        <v>961</v>
      </c>
      <c r="AU8" s="11">
        <v>958</v>
      </c>
      <c r="AV8" s="11">
        <v>1056</v>
      </c>
      <c r="AW8" s="11">
        <v>434</v>
      </c>
      <c r="AX8" s="11">
        <v>55</v>
      </c>
      <c r="AY8" s="11"/>
      <c r="AZ8" s="11">
        <v>33</v>
      </c>
      <c r="BA8" s="11">
        <v>186</v>
      </c>
      <c r="BB8" s="11">
        <v>267</v>
      </c>
      <c r="BC8" s="11">
        <v>280</v>
      </c>
      <c r="BD8" s="11">
        <v>416</v>
      </c>
      <c r="BE8" s="11">
        <v>443</v>
      </c>
      <c r="BF8" s="11">
        <v>394</v>
      </c>
      <c r="BG8" s="11">
        <v>314</v>
      </c>
      <c r="BH8" s="11">
        <v>257</v>
      </c>
      <c r="BI8" s="11">
        <v>206</v>
      </c>
      <c r="BJ8" s="11">
        <v>329</v>
      </c>
      <c r="BK8" s="11">
        <v>179</v>
      </c>
      <c r="BL8" s="11">
        <v>174</v>
      </c>
      <c r="BM8" s="11">
        <v>97</v>
      </c>
      <c r="BN8" s="11">
        <v>87</v>
      </c>
      <c r="BO8" s="11">
        <v>148</v>
      </c>
      <c r="BP8" s="11"/>
      <c r="BQ8" s="11">
        <v>1209</v>
      </c>
      <c r="BR8" s="11">
        <v>2688</v>
      </c>
    </row>
    <row r="9" spans="2:70" x14ac:dyDescent="0.35">
      <c r="B9" s="18" t="s">
        <v>468</v>
      </c>
      <c r="C9" s="17">
        <v>0.10439958574272599</v>
      </c>
      <c r="D9" s="17">
        <v>0.113886987873151</v>
      </c>
      <c r="E9" s="17">
        <v>9.3645031103816598E-2</v>
      </c>
      <c r="F9" s="17"/>
      <c r="G9" s="17">
        <v>9.0753784480485197E-2</v>
      </c>
      <c r="H9" s="17">
        <v>8.6133382736224604E-2</v>
      </c>
      <c r="I9" s="17">
        <v>9.4798441397010394E-2</v>
      </c>
      <c r="J9" s="17">
        <v>0.111076046280754</v>
      </c>
      <c r="K9" s="17">
        <v>0.13680444360343999</v>
      </c>
      <c r="L9" s="17">
        <v>0.109013625674601</v>
      </c>
      <c r="M9" s="17"/>
      <c r="N9" s="17">
        <v>8.0297848050413095E-2</v>
      </c>
      <c r="O9" s="17">
        <v>0.12445172290669</v>
      </c>
      <c r="P9" s="17">
        <v>0.111904831511417</v>
      </c>
      <c r="Q9" s="17">
        <v>0.102451540627171</v>
      </c>
      <c r="R9" s="17"/>
      <c r="S9" s="17">
        <v>7.7575776908763994E-2</v>
      </c>
      <c r="T9" s="17">
        <v>0.12004850636398499</v>
      </c>
      <c r="U9" s="17">
        <v>8.1741711037917802E-2</v>
      </c>
      <c r="V9" s="17">
        <v>0.114531193941019</v>
      </c>
      <c r="W9" s="17">
        <v>9.3149465519737407E-2</v>
      </c>
      <c r="X9" s="17">
        <v>0.10830402800929299</v>
      </c>
      <c r="Y9" s="17">
        <v>0.122440301355043</v>
      </c>
      <c r="Z9" s="17">
        <v>5.17157284093668E-2</v>
      </c>
      <c r="AA9" s="17">
        <v>0.11796272233914699</v>
      </c>
      <c r="AB9" s="17">
        <v>0.112748596975574</v>
      </c>
      <c r="AC9" s="17">
        <v>0.136436221645969</v>
      </c>
      <c r="AD9" s="17">
        <v>0.10003512966596299</v>
      </c>
      <c r="AE9" s="17"/>
      <c r="AF9" s="17">
        <v>0.125668637943644</v>
      </c>
      <c r="AG9" s="17">
        <v>9.2671300894722003E-2</v>
      </c>
      <c r="AH9" s="17">
        <v>8.0796071779859993E-2</v>
      </c>
      <c r="AI9" s="17"/>
      <c r="AJ9" s="17">
        <v>0.10415839621621099</v>
      </c>
      <c r="AK9" s="17">
        <v>0.102614124970846</v>
      </c>
      <c r="AL9" s="17">
        <v>7.8555681473414005E-2</v>
      </c>
      <c r="AM9" s="17">
        <v>0.18265296083812599</v>
      </c>
      <c r="AN9" s="17">
        <v>0.107909003876556</v>
      </c>
      <c r="AO9" s="17"/>
      <c r="AP9" s="17">
        <v>8.9742845399796004E-2</v>
      </c>
      <c r="AQ9" s="17">
        <v>9.7595520507217107E-2</v>
      </c>
      <c r="AR9" s="17">
        <v>8.3358150215049803E-2</v>
      </c>
      <c r="AS9" s="17"/>
      <c r="AT9" s="17">
        <v>0.11618297663955</v>
      </c>
      <c r="AU9" s="17">
        <v>0.114942689450729</v>
      </c>
      <c r="AV9" s="17">
        <v>8.9343016188524596E-2</v>
      </c>
      <c r="AW9" s="17">
        <v>6.5307487701915301E-2</v>
      </c>
      <c r="AX9" s="17">
        <v>9.3284602383040496E-2</v>
      </c>
      <c r="AY9" s="17"/>
      <c r="AZ9" s="17">
        <v>0.137016328541404</v>
      </c>
      <c r="BA9" s="17">
        <v>0.13831296139976201</v>
      </c>
      <c r="BB9" s="17">
        <v>6.9166092311557806E-2</v>
      </c>
      <c r="BC9" s="17">
        <v>0.14237719394371201</v>
      </c>
      <c r="BD9" s="17">
        <v>0.112514895330016</v>
      </c>
      <c r="BE9" s="17">
        <v>0.138816824704696</v>
      </c>
      <c r="BF9" s="17">
        <v>8.1676823668291904E-2</v>
      </c>
      <c r="BG9" s="17">
        <v>0.114050868439123</v>
      </c>
      <c r="BH9" s="17">
        <v>7.1535733364488693E-2</v>
      </c>
      <c r="BI9" s="17">
        <v>9.7821669119939697E-2</v>
      </c>
      <c r="BJ9" s="17">
        <v>8.3446696587443706E-2</v>
      </c>
      <c r="BK9" s="17">
        <v>0.115354639203899</v>
      </c>
      <c r="BL9" s="17">
        <v>0.126364243963762</v>
      </c>
      <c r="BM9" s="17">
        <v>8.4890103940515604E-2</v>
      </c>
      <c r="BN9" s="17">
        <v>5.1167070711691499E-2</v>
      </c>
      <c r="BO9" s="17">
        <v>8.3181039565304302E-2</v>
      </c>
      <c r="BP9" s="17"/>
      <c r="BQ9" s="17">
        <v>3.6846715776031103E-2</v>
      </c>
      <c r="BR9" s="17">
        <v>0.13802981902431399</v>
      </c>
    </row>
    <row r="10" spans="2:70" x14ac:dyDescent="0.35">
      <c r="B10" s="18" t="s">
        <v>469</v>
      </c>
      <c r="C10" s="17">
        <v>0.19136933858595401</v>
      </c>
      <c r="D10" s="17">
        <v>0.19694124848545499</v>
      </c>
      <c r="E10" s="17">
        <v>0.18570393590763701</v>
      </c>
      <c r="F10" s="17"/>
      <c r="G10" s="17">
        <v>0.21109044754023901</v>
      </c>
      <c r="H10" s="17">
        <v>0.166468114880991</v>
      </c>
      <c r="I10" s="17">
        <v>0.222538683666515</v>
      </c>
      <c r="J10" s="17">
        <v>0.212914892720103</v>
      </c>
      <c r="K10" s="17">
        <v>0.20961679890639701</v>
      </c>
      <c r="L10" s="17">
        <v>0.143187217321531</v>
      </c>
      <c r="M10" s="17"/>
      <c r="N10" s="17">
        <v>0.1855480962793</v>
      </c>
      <c r="O10" s="17">
        <v>0.19927176864080501</v>
      </c>
      <c r="P10" s="17">
        <v>0.19542910512084699</v>
      </c>
      <c r="Q10" s="17">
        <v>0.183414990064694</v>
      </c>
      <c r="R10" s="17"/>
      <c r="S10" s="17">
        <v>0.16416623300974501</v>
      </c>
      <c r="T10" s="17">
        <v>0.184788995289872</v>
      </c>
      <c r="U10" s="17">
        <v>0.207787341977896</v>
      </c>
      <c r="V10" s="17">
        <v>0.20922058055377701</v>
      </c>
      <c r="W10" s="17">
        <v>0.17613108506313599</v>
      </c>
      <c r="X10" s="17">
        <v>0.15089940249612799</v>
      </c>
      <c r="Y10" s="17">
        <v>0.20984592044498299</v>
      </c>
      <c r="Z10" s="17">
        <v>0.22905107657202001</v>
      </c>
      <c r="AA10" s="17">
        <v>0.20665549243390499</v>
      </c>
      <c r="AB10" s="17">
        <v>0.19714254309689</v>
      </c>
      <c r="AC10" s="17">
        <v>0.17505304891235701</v>
      </c>
      <c r="AD10" s="17">
        <v>0.261314289929232</v>
      </c>
      <c r="AE10" s="17"/>
      <c r="AF10" s="17">
        <v>0.18917378355498801</v>
      </c>
      <c r="AG10" s="17">
        <v>0.18922817809737899</v>
      </c>
      <c r="AH10" s="17">
        <v>0.19967689689680099</v>
      </c>
      <c r="AI10" s="17"/>
      <c r="AJ10" s="17">
        <v>0.17472540748248899</v>
      </c>
      <c r="AK10" s="17">
        <v>0.19470457781914499</v>
      </c>
      <c r="AL10" s="17">
        <v>0.20850465385907499</v>
      </c>
      <c r="AM10" s="17">
        <v>0.20812291490038801</v>
      </c>
      <c r="AN10" s="17">
        <v>0.19209853580411099</v>
      </c>
      <c r="AO10" s="17"/>
      <c r="AP10" s="17">
        <v>0.152932734254177</v>
      </c>
      <c r="AQ10" s="17">
        <v>0.198354297683971</v>
      </c>
      <c r="AR10" s="17">
        <v>0.23383624123417401</v>
      </c>
      <c r="AS10" s="17"/>
      <c r="AT10" s="17">
        <v>0.17577579353998801</v>
      </c>
      <c r="AU10" s="17">
        <v>0.21430010370873401</v>
      </c>
      <c r="AV10" s="17">
        <v>0.18792389795984901</v>
      </c>
      <c r="AW10" s="17">
        <v>0.19650307856002899</v>
      </c>
      <c r="AX10" s="17">
        <v>0.108807448554698</v>
      </c>
      <c r="AY10" s="17"/>
      <c r="AZ10" s="17">
        <v>0.16464707543802901</v>
      </c>
      <c r="BA10" s="17">
        <v>0.16496245635531701</v>
      </c>
      <c r="BB10" s="17">
        <v>0.19850218813593401</v>
      </c>
      <c r="BC10" s="17">
        <v>0.141204610021397</v>
      </c>
      <c r="BD10" s="17">
        <v>0.13565419198832801</v>
      </c>
      <c r="BE10" s="17">
        <v>0.19144868738079199</v>
      </c>
      <c r="BF10" s="17">
        <v>0.18403955096104499</v>
      </c>
      <c r="BG10" s="17">
        <v>0.21788365094770401</v>
      </c>
      <c r="BH10" s="17">
        <v>0.24267071208492699</v>
      </c>
      <c r="BI10" s="17">
        <v>0.147830263346313</v>
      </c>
      <c r="BJ10" s="17">
        <v>0.22350463613851099</v>
      </c>
      <c r="BK10" s="17">
        <v>0.22590298335211401</v>
      </c>
      <c r="BL10" s="17">
        <v>0.22069375822575801</v>
      </c>
      <c r="BM10" s="17">
        <v>0.26334271087201699</v>
      </c>
      <c r="BN10" s="17">
        <v>0.26999433493130898</v>
      </c>
      <c r="BO10" s="17">
        <v>0.189821575802475</v>
      </c>
      <c r="BP10" s="17"/>
      <c r="BQ10" s="17">
        <v>0.12327103172384</v>
      </c>
      <c r="BR10" s="17">
        <v>0.22175049406184899</v>
      </c>
    </row>
    <row r="11" spans="2:70" x14ac:dyDescent="0.35">
      <c r="B11" s="18" t="s">
        <v>470</v>
      </c>
      <c r="C11" s="17">
        <v>0.27826469575768498</v>
      </c>
      <c r="D11" s="17">
        <v>0.25199587426547598</v>
      </c>
      <c r="E11" s="17">
        <v>0.30382279821872599</v>
      </c>
      <c r="F11" s="17"/>
      <c r="G11" s="17">
        <v>0.321824913469475</v>
      </c>
      <c r="H11" s="17">
        <v>0.25791382790710499</v>
      </c>
      <c r="I11" s="17">
        <v>0.29625461087326999</v>
      </c>
      <c r="J11" s="17">
        <v>0.31302081941857002</v>
      </c>
      <c r="K11" s="17">
        <v>0.26804392971306801</v>
      </c>
      <c r="L11" s="17">
        <v>0.22955148309196599</v>
      </c>
      <c r="M11" s="17"/>
      <c r="N11" s="17">
        <v>0.29275947267998398</v>
      </c>
      <c r="O11" s="17">
        <v>0.27193230288551101</v>
      </c>
      <c r="P11" s="17">
        <v>0.28065554975423501</v>
      </c>
      <c r="Q11" s="17">
        <v>0.27070318240367802</v>
      </c>
      <c r="R11" s="17"/>
      <c r="S11" s="17">
        <v>0.26455710308629599</v>
      </c>
      <c r="T11" s="17">
        <v>0.27955665765245802</v>
      </c>
      <c r="U11" s="17">
        <v>0.29279788151701502</v>
      </c>
      <c r="V11" s="17">
        <v>0.27733738467012797</v>
      </c>
      <c r="W11" s="17">
        <v>0.27225799240974202</v>
      </c>
      <c r="X11" s="17">
        <v>0.29518316481644502</v>
      </c>
      <c r="Y11" s="17">
        <v>0.269345363260244</v>
      </c>
      <c r="Z11" s="17">
        <v>0.30241226741072702</v>
      </c>
      <c r="AA11" s="17">
        <v>0.27794674550037402</v>
      </c>
      <c r="AB11" s="17">
        <v>0.29238561563148402</v>
      </c>
      <c r="AC11" s="17">
        <v>0.24944649710799999</v>
      </c>
      <c r="AD11" s="17">
        <v>0.26254322374246403</v>
      </c>
      <c r="AE11" s="17"/>
      <c r="AF11" s="17">
        <v>0.25621026366506899</v>
      </c>
      <c r="AG11" s="17">
        <v>0.28616013725587802</v>
      </c>
      <c r="AH11" s="17">
        <v>0.27716785218164502</v>
      </c>
      <c r="AI11" s="17"/>
      <c r="AJ11" s="17">
        <v>0.27254078951908101</v>
      </c>
      <c r="AK11" s="17">
        <v>0.26446973882111202</v>
      </c>
      <c r="AL11" s="17">
        <v>0.27379966310833298</v>
      </c>
      <c r="AM11" s="17">
        <v>0.23654431113854499</v>
      </c>
      <c r="AN11" s="17">
        <v>0.31779574813998201</v>
      </c>
      <c r="AO11" s="17"/>
      <c r="AP11" s="17">
        <v>0.24189336455217</v>
      </c>
      <c r="AQ11" s="17">
        <v>0.27457730448113898</v>
      </c>
      <c r="AR11" s="17">
        <v>0.30441126864902401</v>
      </c>
      <c r="AS11" s="17"/>
      <c r="AT11" s="17">
        <v>0.25547602199596098</v>
      </c>
      <c r="AU11" s="17">
        <v>0.305705263274546</v>
      </c>
      <c r="AV11" s="17">
        <v>0.28210909269795298</v>
      </c>
      <c r="AW11" s="17">
        <v>0.28445787302277997</v>
      </c>
      <c r="AX11" s="17">
        <v>0.15532713166522499</v>
      </c>
      <c r="AY11" s="17"/>
      <c r="AZ11" s="17">
        <v>0.35517700945965103</v>
      </c>
      <c r="BA11" s="17">
        <v>0.27874289641956701</v>
      </c>
      <c r="BB11" s="17">
        <v>0.30529791197059197</v>
      </c>
      <c r="BC11" s="17">
        <v>0.23423511297150301</v>
      </c>
      <c r="BD11" s="17">
        <v>0.29444278095460702</v>
      </c>
      <c r="BE11" s="17">
        <v>0.268700575233008</v>
      </c>
      <c r="BF11" s="17">
        <v>0.29012199857804899</v>
      </c>
      <c r="BG11" s="17">
        <v>0.21644254054761899</v>
      </c>
      <c r="BH11" s="17">
        <v>0.28728230065712701</v>
      </c>
      <c r="BI11" s="17">
        <v>0.30619914224259198</v>
      </c>
      <c r="BJ11" s="17">
        <v>0.268092517039207</v>
      </c>
      <c r="BK11" s="17">
        <v>0.31934849473031601</v>
      </c>
      <c r="BL11" s="17">
        <v>0.28016057345302198</v>
      </c>
      <c r="BM11" s="17">
        <v>0.32053385875794299</v>
      </c>
      <c r="BN11" s="17">
        <v>0.27118710823473802</v>
      </c>
      <c r="BO11" s="17">
        <v>0.22371342614063</v>
      </c>
      <c r="BP11" s="17"/>
      <c r="BQ11" s="17">
        <v>0.26712377334661902</v>
      </c>
      <c r="BR11" s="17">
        <v>0.281259961514988</v>
      </c>
    </row>
    <row r="12" spans="2:70" x14ac:dyDescent="0.35">
      <c r="B12" s="18" t="s">
        <v>471</v>
      </c>
      <c r="C12" s="17">
        <v>0.210403396453643</v>
      </c>
      <c r="D12" s="17">
        <v>0.20550449315924699</v>
      </c>
      <c r="E12" s="17">
        <v>0.21560012101168699</v>
      </c>
      <c r="F12" s="17"/>
      <c r="G12" s="17">
        <v>0.14864746428265699</v>
      </c>
      <c r="H12" s="17">
        <v>0.20060831815902999</v>
      </c>
      <c r="I12" s="17">
        <v>0.18034411672497699</v>
      </c>
      <c r="J12" s="17">
        <v>0.18158130866470201</v>
      </c>
      <c r="K12" s="17">
        <v>0.22519456931925499</v>
      </c>
      <c r="L12" s="17">
        <v>0.29769434703918302</v>
      </c>
      <c r="M12" s="17"/>
      <c r="N12" s="17">
        <v>0.222065930186815</v>
      </c>
      <c r="O12" s="17">
        <v>0.20350691048901201</v>
      </c>
      <c r="P12" s="17">
        <v>0.206808545369074</v>
      </c>
      <c r="Q12" s="17">
        <v>0.20887640838292801</v>
      </c>
      <c r="R12" s="17"/>
      <c r="S12" s="17">
        <v>0.22508909734860399</v>
      </c>
      <c r="T12" s="17">
        <v>0.21097994576947099</v>
      </c>
      <c r="U12" s="17">
        <v>0.22130200862955901</v>
      </c>
      <c r="V12" s="17">
        <v>0.19926992394929099</v>
      </c>
      <c r="W12" s="17">
        <v>0.209556474092988</v>
      </c>
      <c r="X12" s="17">
        <v>0.22230359287673099</v>
      </c>
      <c r="Y12" s="17">
        <v>0.198670711013581</v>
      </c>
      <c r="Z12" s="17">
        <v>0.197422146691939</v>
      </c>
      <c r="AA12" s="17">
        <v>0.210436347699239</v>
      </c>
      <c r="AB12" s="17">
        <v>0.19599316903654301</v>
      </c>
      <c r="AC12" s="17">
        <v>0.199797153856245</v>
      </c>
      <c r="AD12" s="17">
        <v>0.21933267505772899</v>
      </c>
      <c r="AE12" s="17"/>
      <c r="AF12" s="17">
        <v>0.21581184197973</v>
      </c>
      <c r="AG12" s="17">
        <v>0.20198730078383001</v>
      </c>
      <c r="AH12" s="17">
        <v>0.235861011353759</v>
      </c>
      <c r="AI12" s="17"/>
      <c r="AJ12" s="17">
        <v>0.21906061886790801</v>
      </c>
      <c r="AK12" s="17">
        <v>0.19582953024253599</v>
      </c>
      <c r="AL12" s="17">
        <v>0.237223254934394</v>
      </c>
      <c r="AM12" s="17">
        <v>0.18690379165524301</v>
      </c>
      <c r="AN12" s="17">
        <v>0.226491371492171</v>
      </c>
      <c r="AO12" s="17"/>
      <c r="AP12" s="17">
        <v>0.23234768304401199</v>
      </c>
      <c r="AQ12" s="17">
        <v>0.191665348287411</v>
      </c>
      <c r="AR12" s="17">
        <v>0.172033508134701</v>
      </c>
      <c r="AS12" s="17"/>
      <c r="AT12" s="17">
        <v>0.21990872744484499</v>
      </c>
      <c r="AU12" s="17">
        <v>0.202794890456861</v>
      </c>
      <c r="AV12" s="17">
        <v>0.219894823580146</v>
      </c>
      <c r="AW12" s="17">
        <v>0.17545000853034701</v>
      </c>
      <c r="AX12" s="17">
        <v>0.19381925432678801</v>
      </c>
      <c r="AY12" s="17"/>
      <c r="AZ12" s="17">
        <v>0.235782743968905</v>
      </c>
      <c r="BA12" s="17">
        <v>0.19127018992095099</v>
      </c>
      <c r="BB12" s="17">
        <v>0.20695072649006799</v>
      </c>
      <c r="BC12" s="17">
        <v>0.230906904192901</v>
      </c>
      <c r="BD12" s="17">
        <v>0.22988106694860599</v>
      </c>
      <c r="BE12" s="17">
        <v>0.19849801087761601</v>
      </c>
      <c r="BF12" s="17">
        <v>0.221106687635024</v>
      </c>
      <c r="BG12" s="17">
        <v>0.22025025751456201</v>
      </c>
      <c r="BH12" s="17">
        <v>0.18888213951108701</v>
      </c>
      <c r="BI12" s="17">
        <v>0.238706276494032</v>
      </c>
      <c r="BJ12" s="17">
        <v>0.230898609045117</v>
      </c>
      <c r="BK12" s="17">
        <v>0.13347826963082299</v>
      </c>
      <c r="BL12" s="17">
        <v>0.17704409312670799</v>
      </c>
      <c r="BM12" s="17">
        <v>0.15384245951461301</v>
      </c>
      <c r="BN12" s="17">
        <v>0.212859314546855</v>
      </c>
      <c r="BO12" s="17">
        <v>0.22270373614330899</v>
      </c>
      <c r="BP12" s="17"/>
      <c r="BQ12" s="17">
        <v>0.24224385754748801</v>
      </c>
      <c r="BR12" s="17">
        <v>0.19721171514307301</v>
      </c>
    </row>
    <row r="13" spans="2:70" x14ac:dyDescent="0.35">
      <c r="B13" s="18" t="s">
        <v>472</v>
      </c>
      <c r="C13" s="17">
        <v>0.14459545319428499</v>
      </c>
      <c r="D13" s="17">
        <v>0.158326511375465</v>
      </c>
      <c r="E13" s="17">
        <v>0.132124651844303</v>
      </c>
      <c r="F13" s="17"/>
      <c r="G13" s="17">
        <v>0.161318272309667</v>
      </c>
      <c r="H13" s="17">
        <v>0.188095659023616</v>
      </c>
      <c r="I13" s="17">
        <v>0.147232039070015</v>
      </c>
      <c r="J13" s="17">
        <v>0.11210193651299701</v>
      </c>
      <c r="K13" s="17">
        <v>0.103766170536903</v>
      </c>
      <c r="L13" s="17">
        <v>0.149852963427238</v>
      </c>
      <c r="M13" s="17"/>
      <c r="N13" s="17">
        <v>0.14838923805228399</v>
      </c>
      <c r="O13" s="17">
        <v>0.13591565593397201</v>
      </c>
      <c r="P13" s="17">
        <v>0.14309190773382299</v>
      </c>
      <c r="Q13" s="17">
        <v>0.149590382044334</v>
      </c>
      <c r="R13" s="17"/>
      <c r="S13" s="17">
        <v>0.174554037835155</v>
      </c>
      <c r="T13" s="17">
        <v>0.12844687126447199</v>
      </c>
      <c r="U13" s="17">
        <v>0.137716704135908</v>
      </c>
      <c r="V13" s="17">
        <v>0.11734483453080299</v>
      </c>
      <c r="W13" s="17">
        <v>0.17004609676231699</v>
      </c>
      <c r="X13" s="17">
        <v>0.168611473905834</v>
      </c>
      <c r="Y13" s="17">
        <v>0.144075223847317</v>
      </c>
      <c r="Z13" s="17">
        <v>0.151475069360481</v>
      </c>
      <c r="AA13" s="17">
        <v>0.11839268540282499</v>
      </c>
      <c r="AB13" s="17">
        <v>0.13702233816866299</v>
      </c>
      <c r="AC13" s="17">
        <v>0.16273318545291299</v>
      </c>
      <c r="AD13" s="17">
        <v>0.123986566009199</v>
      </c>
      <c r="AE13" s="17"/>
      <c r="AF13" s="17">
        <v>0.13924036364415601</v>
      </c>
      <c r="AG13" s="17">
        <v>0.150888854490623</v>
      </c>
      <c r="AH13" s="17">
        <v>0.149168740554252</v>
      </c>
      <c r="AI13" s="17"/>
      <c r="AJ13" s="17">
        <v>0.14317627455742901</v>
      </c>
      <c r="AK13" s="17">
        <v>0.16185337130319399</v>
      </c>
      <c r="AL13" s="17">
        <v>0.13208110432553199</v>
      </c>
      <c r="AM13" s="17">
        <v>0.122742831102293</v>
      </c>
      <c r="AN13" s="17">
        <v>0.117870652735272</v>
      </c>
      <c r="AO13" s="17"/>
      <c r="AP13" s="17">
        <v>0.16810306326660701</v>
      </c>
      <c r="AQ13" s="17">
        <v>0.159579039630698</v>
      </c>
      <c r="AR13" s="17">
        <v>0.15047044903668499</v>
      </c>
      <c r="AS13" s="17"/>
      <c r="AT13" s="17">
        <v>0.15960347882239201</v>
      </c>
      <c r="AU13" s="17">
        <v>0.119264457039386</v>
      </c>
      <c r="AV13" s="17">
        <v>0.13756452875062899</v>
      </c>
      <c r="AW13" s="17">
        <v>0.19834684046971299</v>
      </c>
      <c r="AX13" s="17">
        <v>0.21086975448421399</v>
      </c>
      <c r="AY13" s="17"/>
      <c r="AZ13" s="17">
        <v>7.7726835629396293E-2</v>
      </c>
      <c r="BA13" s="17">
        <v>0.14627529122649199</v>
      </c>
      <c r="BB13" s="17">
        <v>0.14797764199732799</v>
      </c>
      <c r="BC13" s="17">
        <v>0.17627858990457401</v>
      </c>
      <c r="BD13" s="17">
        <v>0.17195843546553499</v>
      </c>
      <c r="BE13" s="17">
        <v>0.143673055540328</v>
      </c>
      <c r="BF13" s="17">
        <v>0.14034880707490099</v>
      </c>
      <c r="BG13" s="17">
        <v>0.152685585677343</v>
      </c>
      <c r="BH13" s="17">
        <v>0.144978159266308</v>
      </c>
      <c r="BI13" s="17">
        <v>0.12572425767224299</v>
      </c>
      <c r="BJ13" s="17">
        <v>0.14443052171619999</v>
      </c>
      <c r="BK13" s="17">
        <v>0.12421860717034799</v>
      </c>
      <c r="BL13" s="17">
        <v>0.122061137665899</v>
      </c>
      <c r="BM13" s="17">
        <v>0.10985907535554</v>
      </c>
      <c r="BN13" s="17">
        <v>0.101252209074135</v>
      </c>
      <c r="BO13" s="17">
        <v>0.16835712159292801</v>
      </c>
      <c r="BP13" s="17"/>
      <c r="BQ13" s="17">
        <v>0.198024970676212</v>
      </c>
      <c r="BR13" s="17">
        <v>0.11825802237609</v>
      </c>
    </row>
    <row r="14" spans="2:70" x14ac:dyDescent="0.35">
      <c r="B14" s="18" t="s">
        <v>189</v>
      </c>
      <c r="C14" s="17">
        <v>5.7892989350310398E-2</v>
      </c>
      <c r="D14" s="17">
        <v>5.9179064981923803E-2</v>
      </c>
      <c r="E14" s="17">
        <v>5.7009872337658099E-2</v>
      </c>
      <c r="F14" s="17"/>
      <c r="G14" s="17">
        <v>5.86402090362819E-2</v>
      </c>
      <c r="H14" s="17">
        <v>8.8233476719081702E-2</v>
      </c>
      <c r="I14" s="17">
        <v>4.9330010107726703E-2</v>
      </c>
      <c r="J14" s="17">
        <v>5.7893866362332597E-2</v>
      </c>
      <c r="K14" s="17">
        <v>4.33019972815381E-2</v>
      </c>
      <c r="L14" s="17">
        <v>4.9489420137746702E-2</v>
      </c>
      <c r="M14" s="17"/>
      <c r="N14" s="17">
        <v>5.8604011062568302E-2</v>
      </c>
      <c r="O14" s="17">
        <v>5.2409565204665401E-2</v>
      </c>
      <c r="P14" s="17">
        <v>4.9422595102819503E-2</v>
      </c>
      <c r="Q14" s="17">
        <v>6.9995688690182203E-2</v>
      </c>
      <c r="R14" s="17"/>
      <c r="S14" s="17">
        <v>7.6241237954270499E-2</v>
      </c>
      <c r="T14" s="17">
        <v>5.8437095240736002E-2</v>
      </c>
      <c r="U14" s="17">
        <v>5.5748298748342799E-2</v>
      </c>
      <c r="V14" s="17">
        <v>6.0441258678983097E-2</v>
      </c>
      <c r="W14" s="17">
        <v>6.7754141237162196E-2</v>
      </c>
      <c r="X14" s="17">
        <v>4.8589232217471003E-2</v>
      </c>
      <c r="Y14" s="17">
        <v>4.0991354480792497E-2</v>
      </c>
      <c r="Z14" s="17">
        <v>6.0696935909629997E-2</v>
      </c>
      <c r="AA14" s="17">
        <v>6.27760005715918E-2</v>
      </c>
      <c r="AB14" s="17">
        <v>4.3702861470827303E-2</v>
      </c>
      <c r="AC14" s="17">
        <v>6.1475959168056399E-2</v>
      </c>
      <c r="AD14" s="17">
        <v>3.27881155954141E-2</v>
      </c>
      <c r="AE14" s="17"/>
      <c r="AF14" s="17">
        <v>5.90279853634346E-2</v>
      </c>
      <c r="AG14" s="17">
        <v>6.4840679013281693E-2</v>
      </c>
      <c r="AH14" s="17">
        <v>4.70574844547672E-2</v>
      </c>
      <c r="AI14" s="17"/>
      <c r="AJ14" s="17">
        <v>7.0390854302928504E-2</v>
      </c>
      <c r="AK14" s="17">
        <v>6.5324958184452595E-2</v>
      </c>
      <c r="AL14" s="17">
        <v>5.0181202661816297E-2</v>
      </c>
      <c r="AM14" s="17">
        <v>6.3033190365404404E-2</v>
      </c>
      <c r="AN14" s="17">
        <v>3.44761852995095E-2</v>
      </c>
      <c r="AO14" s="17"/>
      <c r="AP14" s="17">
        <v>9.4269269713691997E-2</v>
      </c>
      <c r="AQ14" s="17">
        <v>6.3501177019448699E-2</v>
      </c>
      <c r="AR14" s="17">
        <v>5.5890382730365597E-2</v>
      </c>
      <c r="AS14" s="17"/>
      <c r="AT14" s="17">
        <v>5.8406291367001803E-2</v>
      </c>
      <c r="AU14" s="17">
        <v>3.5790852138571201E-2</v>
      </c>
      <c r="AV14" s="17">
        <v>6.7660098358874293E-2</v>
      </c>
      <c r="AW14" s="17">
        <v>5.9932482373545599E-2</v>
      </c>
      <c r="AX14" s="17">
        <v>0.22172643126104799</v>
      </c>
      <c r="AY14" s="17"/>
      <c r="AZ14" s="17">
        <v>0</v>
      </c>
      <c r="BA14" s="17">
        <v>7.5494377548195102E-2</v>
      </c>
      <c r="BB14" s="17">
        <v>5.6507326479355302E-2</v>
      </c>
      <c r="BC14" s="17">
        <v>4.9948793399444302E-2</v>
      </c>
      <c r="BD14" s="17">
        <v>4.8677914381488198E-2</v>
      </c>
      <c r="BE14" s="17">
        <v>5.1709403062434302E-2</v>
      </c>
      <c r="BF14" s="17">
        <v>7.2399099189249805E-2</v>
      </c>
      <c r="BG14" s="17">
        <v>6.1294188899589798E-2</v>
      </c>
      <c r="BH14" s="17">
        <v>4.85419719407158E-2</v>
      </c>
      <c r="BI14" s="17">
        <v>6.5138992299333301E-2</v>
      </c>
      <c r="BJ14" s="17">
        <v>4.1668268519698203E-2</v>
      </c>
      <c r="BK14" s="17">
        <v>5.8140672388664202E-2</v>
      </c>
      <c r="BL14" s="17">
        <v>7.3676193564850098E-2</v>
      </c>
      <c r="BM14" s="17">
        <v>5.8161134497148499E-2</v>
      </c>
      <c r="BN14" s="17">
        <v>8.4059325145283997E-2</v>
      </c>
      <c r="BO14" s="17">
        <v>8.2917090552344405E-2</v>
      </c>
      <c r="BP14" s="17"/>
      <c r="BQ14" s="17">
        <v>0.10850191423317899</v>
      </c>
      <c r="BR14" s="17">
        <v>3.47613344374142E-2</v>
      </c>
    </row>
    <row r="15" spans="2:70" x14ac:dyDescent="0.35">
      <c r="B15" s="18" t="s">
        <v>190</v>
      </c>
      <c r="C15" s="19">
        <v>1.3074540915395901E-2</v>
      </c>
      <c r="D15" s="19">
        <v>1.4165819859281101E-2</v>
      </c>
      <c r="E15" s="19">
        <v>1.20935895761713E-2</v>
      </c>
      <c r="F15" s="19"/>
      <c r="G15" s="19">
        <v>7.7249088811942599E-3</v>
      </c>
      <c r="H15" s="19">
        <v>1.2547220573951899E-2</v>
      </c>
      <c r="I15" s="19">
        <v>9.5020981604865794E-3</v>
      </c>
      <c r="J15" s="19">
        <v>1.14111300405414E-2</v>
      </c>
      <c r="K15" s="19">
        <v>1.32720906394005E-2</v>
      </c>
      <c r="L15" s="19">
        <v>2.1210943307735E-2</v>
      </c>
      <c r="M15" s="19"/>
      <c r="N15" s="19">
        <v>1.2335403688635499E-2</v>
      </c>
      <c r="O15" s="19">
        <v>1.2512073939345499E-2</v>
      </c>
      <c r="P15" s="19">
        <v>1.26874654077836E-2</v>
      </c>
      <c r="Q15" s="19">
        <v>1.4967807787012399E-2</v>
      </c>
      <c r="R15" s="19"/>
      <c r="S15" s="19">
        <v>1.78165138571654E-2</v>
      </c>
      <c r="T15" s="19">
        <v>1.7741928419006198E-2</v>
      </c>
      <c r="U15" s="19">
        <v>2.9060539533608599E-3</v>
      </c>
      <c r="V15" s="19">
        <v>2.1854823675998201E-2</v>
      </c>
      <c r="W15" s="19">
        <v>1.11047449149173E-2</v>
      </c>
      <c r="X15" s="19">
        <v>6.1091056780981402E-3</v>
      </c>
      <c r="Y15" s="19">
        <v>1.4631125598039399E-2</v>
      </c>
      <c r="Z15" s="19">
        <v>7.2267756458373397E-3</v>
      </c>
      <c r="AA15" s="19">
        <v>5.8300060529187497E-3</v>
      </c>
      <c r="AB15" s="19">
        <v>2.1004875620019299E-2</v>
      </c>
      <c r="AC15" s="19">
        <v>1.50579338564588E-2</v>
      </c>
      <c r="AD15" s="19">
        <v>0</v>
      </c>
      <c r="AE15" s="19"/>
      <c r="AF15" s="19">
        <v>1.48671238489788E-2</v>
      </c>
      <c r="AG15" s="19">
        <v>1.4223549464286001E-2</v>
      </c>
      <c r="AH15" s="19">
        <v>1.0271942778915801E-2</v>
      </c>
      <c r="AI15" s="19"/>
      <c r="AJ15" s="19">
        <v>1.5947659053953199E-2</v>
      </c>
      <c r="AK15" s="19">
        <v>1.52036986587137E-2</v>
      </c>
      <c r="AL15" s="19">
        <v>1.9654439637435999E-2</v>
      </c>
      <c r="AM15" s="19">
        <v>0</v>
      </c>
      <c r="AN15" s="19">
        <v>3.3585026523977302E-3</v>
      </c>
      <c r="AO15" s="19"/>
      <c r="AP15" s="19">
        <v>2.0711039769546101E-2</v>
      </c>
      <c r="AQ15" s="19">
        <v>1.47273123901163E-2</v>
      </c>
      <c r="AR15" s="19">
        <v>0</v>
      </c>
      <c r="AS15" s="19"/>
      <c r="AT15" s="19">
        <v>1.46467101902636E-2</v>
      </c>
      <c r="AU15" s="19">
        <v>7.2017439311726997E-3</v>
      </c>
      <c r="AV15" s="19">
        <v>1.5504542464024801E-2</v>
      </c>
      <c r="AW15" s="19">
        <v>2.0002229341669599E-2</v>
      </c>
      <c r="AX15" s="19">
        <v>1.6165377324986699E-2</v>
      </c>
      <c r="AY15" s="19"/>
      <c r="AZ15" s="19">
        <v>2.96500069626154E-2</v>
      </c>
      <c r="BA15" s="19">
        <v>4.9418271297170403E-3</v>
      </c>
      <c r="BB15" s="19">
        <v>1.55981126151648E-2</v>
      </c>
      <c r="BC15" s="19">
        <v>2.5048795566468E-2</v>
      </c>
      <c r="BD15" s="19">
        <v>6.8707149314204399E-3</v>
      </c>
      <c r="BE15" s="19">
        <v>7.1534432011244996E-3</v>
      </c>
      <c r="BF15" s="19">
        <v>1.03070328934386E-2</v>
      </c>
      <c r="BG15" s="19">
        <v>1.73929079740592E-2</v>
      </c>
      <c r="BH15" s="19">
        <v>1.61089831753462E-2</v>
      </c>
      <c r="BI15" s="19">
        <v>1.8579398825546298E-2</v>
      </c>
      <c r="BJ15" s="19">
        <v>7.9587509538219994E-3</v>
      </c>
      <c r="BK15" s="19">
        <v>2.35563335238359E-2</v>
      </c>
      <c r="BL15" s="19">
        <v>0</v>
      </c>
      <c r="BM15" s="19">
        <v>9.3706570622230107E-3</v>
      </c>
      <c r="BN15" s="19">
        <v>9.4806373559876596E-3</v>
      </c>
      <c r="BO15" s="19">
        <v>2.9306010203008201E-2</v>
      </c>
      <c r="BP15" s="19"/>
      <c r="BQ15" s="19">
        <v>2.3987736696629802E-2</v>
      </c>
      <c r="BR15" s="19">
        <v>8.7286534422721107E-3</v>
      </c>
    </row>
    <row r="16" spans="2:70" x14ac:dyDescent="0.35">
      <c r="B16" s="16"/>
    </row>
    <row r="17" spans="2:2" x14ac:dyDescent="0.35">
      <c r="B17" t="s">
        <v>98</v>
      </c>
    </row>
    <row r="18" spans="2:2" x14ac:dyDescent="0.35">
      <c r="B18" t="s">
        <v>99</v>
      </c>
    </row>
    <row r="20" spans="2:2" x14ac:dyDescent="0.35">
      <c r="B20" s="8" t="str">
        <f>HYPERLINK("#'Contents'!A1", "Return to Contents")</f>
        <v>Return to Contents</v>
      </c>
    </row>
  </sheetData>
  <mergeCells count="11">
    <mergeCell ref="BQ5:BR5"/>
    <mergeCell ref="D5:E5"/>
    <mergeCell ref="G5:L5"/>
    <mergeCell ref="N5:Q5"/>
    <mergeCell ref="S5:AD5"/>
    <mergeCell ref="AF5:AH5"/>
    <mergeCell ref="D2:BJ2"/>
    <mergeCell ref="AJ5:AN5"/>
    <mergeCell ref="AP5:AR5"/>
    <mergeCell ref="AT5:AX5"/>
    <mergeCell ref="AZ5:BO5"/>
  </mergeCells>
  <pageMargins left="0.7" right="0.7" top="0.75" bottom="0.75" header="0.3" footer="0.3"/>
  <pageSetup paperSize="9" orientation="portrait" horizontalDpi="300" verticalDpi="300"/>
  <drawing r:id="rId1"/>
</worksheet>
</file>

<file path=xl/worksheets/sheet1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400-000000000000}">
  <dimension ref="B2:BR16"/>
  <sheetViews>
    <sheetView showGridLines="0" workbookViewId="0">
      <pane xSplit="2" topLeftCell="C1" activePane="topRight" state="frozen"/>
      <selection pane="topRight" activeCell="G9" sqref="G9:L9"/>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67" width="10.7265625" customWidth="1"/>
    <col min="68" max="68" width="2.1796875" customWidth="1"/>
    <col min="69" max="70" width="10.7265625" customWidth="1"/>
    <col min="71" max="71" width="2.1796875" customWidth="1"/>
  </cols>
  <sheetData>
    <row r="2" spans="2:70" ht="40" customHeight="1" x14ac:dyDescent="0.35">
      <c r="D2" s="29" t="s">
        <v>488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row>
    <row r="5" spans="2:70" ht="30" customHeight="1" x14ac:dyDescent="0.35">
      <c r="B5" s="15"/>
      <c r="C5" s="15"/>
      <c r="D5" s="30" t="s">
        <v>74</v>
      </c>
      <c r="E5" s="30"/>
      <c r="F5" s="15"/>
      <c r="G5" s="30" t="s">
        <v>75</v>
      </c>
      <c r="H5" s="30"/>
      <c r="I5" s="30"/>
      <c r="J5" s="30"/>
      <c r="K5" s="30"/>
      <c r="L5" s="30"/>
      <c r="M5" s="15"/>
      <c r="N5" s="30" t="s">
        <v>76</v>
      </c>
      <c r="O5" s="30"/>
      <c r="P5" s="30"/>
      <c r="Q5" s="30"/>
      <c r="R5" s="15"/>
      <c r="S5" s="30" t="s">
        <v>77</v>
      </c>
      <c r="T5" s="30"/>
      <c r="U5" s="30"/>
      <c r="V5" s="30"/>
      <c r="W5" s="30"/>
      <c r="X5" s="30"/>
      <c r="Y5" s="30"/>
      <c r="Z5" s="30"/>
      <c r="AA5" s="30"/>
      <c r="AB5" s="30"/>
      <c r="AC5" s="30"/>
      <c r="AD5" s="30"/>
      <c r="AE5" s="15"/>
      <c r="AF5" s="30" t="s">
        <v>78</v>
      </c>
      <c r="AG5" s="30"/>
      <c r="AH5" s="30"/>
      <c r="AI5" s="15"/>
      <c r="AJ5" s="30" t="s">
        <v>79</v>
      </c>
      <c r="AK5" s="30"/>
      <c r="AL5" s="30"/>
      <c r="AM5" s="30"/>
      <c r="AN5" s="30"/>
      <c r="AO5" s="15"/>
      <c r="AP5" s="30" t="s">
        <v>80</v>
      </c>
      <c r="AQ5" s="30"/>
      <c r="AR5" s="30"/>
      <c r="AS5" s="15"/>
      <c r="AT5" s="30" t="s">
        <v>81</v>
      </c>
      <c r="AU5" s="30"/>
      <c r="AV5" s="30"/>
      <c r="AW5" s="30"/>
      <c r="AX5" s="30"/>
      <c r="AY5" s="15"/>
      <c r="AZ5" s="30" t="s">
        <v>82</v>
      </c>
      <c r="BA5" s="30"/>
      <c r="BB5" s="30"/>
      <c r="BC5" s="30"/>
      <c r="BD5" s="30"/>
      <c r="BE5" s="30"/>
      <c r="BF5" s="30"/>
      <c r="BG5" s="30"/>
      <c r="BH5" s="30"/>
      <c r="BI5" s="30"/>
      <c r="BJ5" s="30"/>
      <c r="BK5" s="30"/>
      <c r="BL5" s="30"/>
      <c r="BM5" s="30"/>
      <c r="BN5" s="30"/>
      <c r="BO5" s="30"/>
      <c r="BP5" s="15"/>
      <c r="BQ5" s="30" t="s">
        <v>83</v>
      </c>
      <c r="BR5" s="30"/>
    </row>
    <row r="6" spans="2:7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46</v>
      </c>
      <c r="AQ6" s="12" t="s">
        <v>47</v>
      </c>
      <c r="AR6" s="12" t="s">
        <v>50</v>
      </c>
      <c r="AT6" s="12" t="s">
        <v>51</v>
      </c>
      <c r="AU6" s="12" t="s">
        <v>52</v>
      </c>
      <c r="AV6" s="12" t="s">
        <v>53</v>
      </c>
      <c r="AW6" s="12" t="s">
        <v>54</v>
      </c>
      <c r="AX6" s="12" t="s">
        <v>55</v>
      </c>
      <c r="AZ6" s="12" t="s">
        <v>56</v>
      </c>
      <c r="BA6" s="12" t="s">
        <v>57</v>
      </c>
      <c r="BB6" s="12" t="s">
        <v>58</v>
      </c>
      <c r="BC6" s="12" t="s">
        <v>59</v>
      </c>
      <c r="BD6" s="12" t="s">
        <v>60</v>
      </c>
      <c r="BE6" s="12" t="s">
        <v>61</v>
      </c>
      <c r="BF6" s="12" t="s">
        <v>62</v>
      </c>
      <c r="BG6" s="12" t="s">
        <v>63</v>
      </c>
      <c r="BH6" s="12" t="s">
        <v>64</v>
      </c>
      <c r="BI6" s="12" t="s">
        <v>65</v>
      </c>
      <c r="BJ6" s="12" t="s">
        <v>66</v>
      </c>
      <c r="BK6" s="12" t="s">
        <v>67</v>
      </c>
      <c r="BL6" s="12" t="s">
        <v>68</v>
      </c>
      <c r="BM6" s="12" t="s">
        <v>69</v>
      </c>
      <c r="BN6" s="12" t="s">
        <v>70</v>
      </c>
      <c r="BO6" s="12" t="s">
        <v>71</v>
      </c>
      <c r="BQ6" s="12" t="s">
        <v>72</v>
      </c>
      <c r="BR6" s="12" t="s">
        <v>73</v>
      </c>
    </row>
    <row r="7" spans="2:70" ht="30" customHeight="1" x14ac:dyDescent="0.35">
      <c r="B7" s="10" t="s">
        <v>19</v>
      </c>
      <c r="C7" s="10">
        <v>4012</v>
      </c>
      <c r="D7" s="10">
        <v>1971</v>
      </c>
      <c r="E7" s="10">
        <v>2028</v>
      </c>
      <c r="F7" s="10"/>
      <c r="G7" s="10">
        <v>497</v>
      </c>
      <c r="H7" s="10">
        <v>704</v>
      </c>
      <c r="I7" s="10">
        <v>694</v>
      </c>
      <c r="J7" s="10">
        <v>693</v>
      </c>
      <c r="K7" s="10">
        <v>571</v>
      </c>
      <c r="L7" s="10">
        <v>853</v>
      </c>
      <c r="M7" s="10"/>
      <c r="N7" s="10">
        <v>1178</v>
      </c>
      <c r="O7" s="10">
        <v>1131</v>
      </c>
      <c r="P7" s="10">
        <v>781</v>
      </c>
      <c r="Q7" s="10">
        <v>909</v>
      </c>
      <c r="R7" s="10"/>
      <c r="S7" s="10">
        <v>563</v>
      </c>
      <c r="T7" s="10">
        <v>553</v>
      </c>
      <c r="U7" s="10">
        <v>314</v>
      </c>
      <c r="V7" s="10">
        <v>343</v>
      </c>
      <c r="W7" s="10">
        <v>293</v>
      </c>
      <c r="X7" s="10">
        <v>376</v>
      </c>
      <c r="Y7" s="10">
        <v>336</v>
      </c>
      <c r="Z7" s="10">
        <v>171</v>
      </c>
      <c r="AA7" s="10">
        <v>447</v>
      </c>
      <c r="AB7" s="10">
        <v>337</v>
      </c>
      <c r="AC7" s="10">
        <v>188</v>
      </c>
      <c r="AD7" s="10">
        <v>91</v>
      </c>
      <c r="AE7" s="10"/>
      <c r="AF7" s="10">
        <v>1421</v>
      </c>
      <c r="AG7" s="10">
        <v>1665</v>
      </c>
      <c r="AH7" s="10">
        <v>577</v>
      </c>
      <c r="AI7" s="10"/>
      <c r="AJ7" s="10">
        <v>1433</v>
      </c>
      <c r="AK7" s="10">
        <v>1082</v>
      </c>
      <c r="AL7" s="10">
        <v>299</v>
      </c>
      <c r="AM7" s="10">
        <v>42</v>
      </c>
      <c r="AN7" s="10">
        <v>541</v>
      </c>
      <c r="AO7" s="10"/>
      <c r="AP7" s="10">
        <v>878</v>
      </c>
      <c r="AQ7" s="10">
        <v>1369</v>
      </c>
      <c r="AR7" s="10">
        <v>264</v>
      </c>
      <c r="AS7" s="10"/>
      <c r="AT7" s="10">
        <v>929</v>
      </c>
      <c r="AU7" s="10">
        <v>932</v>
      </c>
      <c r="AV7" s="10">
        <v>1096</v>
      </c>
      <c r="AW7" s="10">
        <v>455</v>
      </c>
      <c r="AX7" s="10">
        <v>62</v>
      </c>
      <c r="AY7" s="10"/>
      <c r="AZ7" s="10">
        <v>33</v>
      </c>
      <c r="BA7" s="10">
        <v>185</v>
      </c>
      <c r="BB7" s="10">
        <v>256</v>
      </c>
      <c r="BC7" s="10">
        <v>269</v>
      </c>
      <c r="BD7" s="10">
        <v>403</v>
      </c>
      <c r="BE7" s="10">
        <v>436</v>
      </c>
      <c r="BF7" s="10">
        <v>391</v>
      </c>
      <c r="BG7" s="10">
        <v>312</v>
      </c>
      <c r="BH7" s="10">
        <v>253</v>
      </c>
      <c r="BI7" s="10">
        <v>211</v>
      </c>
      <c r="BJ7" s="10">
        <v>336</v>
      </c>
      <c r="BK7" s="10">
        <v>187</v>
      </c>
      <c r="BL7" s="10">
        <v>180</v>
      </c>
      <c r="BM7" s="10">
        <v>103</v>
      </c>
      <c r="BN7" s="10">
        <v>95</v>
      </c>
      <c r="BO7" s="10">
        <v>161</v>
      </c>
      <c r="BP7" s="10"/>
      <c r="BQ7" s="10">
        <v>1235</v>
      </c>
      <c r="BR7" s="10">
        <v>2665</v>
      </c>
    </row>
    <row r="8" spans="2:70" ht="30" customHeight="1" x14ac:dyDescent="0.35">
      <c r="B8" s="11" t="s">
        <v>20</v>
      </c>
      <c r="C8" s="11">
        <v>4012</v>
      </c>
      <c r="D8" s="11">
        <v>1975</v>
      </c>
      <c r="E8" s="11">
        <v>2024</v>
      </c>
      <c r="F8" s="11"/>
      <c r="G8" s="11">
        <v>558</v>
      </c>
      <c r="H8" s="11">
        <v>682</v>
      </c>
      <c r="I8" s="11">
        <v>685</v>
      </c>
      <c r="J8" s="11">
        <v>686</v>
      </c>
      <c r="K8" s="11">
        <v>562</v>
      </c>
      <c r="L8" s="11">
        <v>839</v>
      </c>
      <c r="M8" s="11"/>
      <c r="N8" s="11">
        <v>1080</v>
      </c>
      <c r="O8" s="11">
        <v>1039</v>
      </c>
      <c r="P8" s="11">
        <v>880</v>
      </c>
      <c r="Q8" s="11">
        <v>1000</v>
      </c>
      <c r="R8" s="11"/>
      <c r="S8" s="11">
        <v>562</v>
      </c>
      <c r="T8" s="11">
        <v>522</v>
      </c>
      <c r="U8" s="11">
        <v>321</v>
      </c>
      <c r="V8" s="11">
        <v>361</v>
      </c>
      <c r="W8" s="11">
        <v>281</v>
      </c>
      <c r="X8" s="11">
        <v>361</v>
      </c>
      <c r="Y8" s="11">
        <v>321</v>
      </c>
      <c r="Z8" s="11">
        <v>160</v>
      </c>
      <c r="AA8" s="11">
        <v>441</v>
      </c>
      <c r="AB8" s="11">
        <v>361</v>
      </c>
      <c r="AC8" s="11">
        <v>201</v>
      </c>
      <c r="AD8" s="11">
        <v>120</v>
      </c>
      <c r="AE8" s="11"/>
      <c r="AF8" s="11">
        <v>1410</v>
      </c>
      <c r="AG8" s="11">
        <v>1629</v>
      </c>
      <c r="AH8" s="11">
        <v>599</v>
      </c>
      <c r="AI8" s="11"/>
      <c r="AJ8" s="11">
        <v>1397</v>
      </c>
      <c r="AK8" s="11">
        <v>1071</v>
      </c>
      <c r="AL8" s="11">
        <v>288</v>
      </c>
      <c r="AM8" s="11">
        <v>45</v>
      </c>
      <c r="AN8" s="11">
        <v>558</v>
      </c>
      <c r="AO8" s="11"/>
      <c r="AP8" s="11">
        <v>856</v>
      </c>
      <c r="AQ8" s="11">
        <v>1358</v>
      </c>
      <c r="AR8" s="11">
        <v>259</v>
      </c>
      <c r="AS8" s="11"/>
      <c r="AT8" s="11">
        <v>961</v>
      </c>
      <c r="AU8" s="11">
        <v>958</v>
      </c>
      <c r="AV8" s="11">
        <v>1056</v>
      </c>
      <c r="AW8" s="11">
        <v>434</v>
      </c>
      <c r="AX8" s="11">
        <v>55</v>
      </c>
      <c r="AY8" s="11"/>
      <c r="AZ8" s="11">
        <v>33</v>
      </c>
      <c r="BA8" s="11">
        <v>186</v>
      </c>
      <c r="BB8" s="11">
        <v>267</v>
      </c>
      <c r="BC8" s="11">
        <v>280</v>
      </c>
      <c r="BD8" s="11">
        <v>416</v>
      </c>
      <c r="BE8" s="11">
        <v>443</v>
      </c>
      <c r="BF8" s="11">
        <v>394</v>
      </c>
      <c r="BG8" s="11">
        <v>314</v>
      </c>
      <c r="BH8" s="11">
        <v>257</v>
      </c>
      <c r="BI8" s="11">
        <v>206</v>
      </c>
      <c r="BJ8" s="11">
        <v>329</v>
      </c>
      <c r="BK8" s="11">
        <v>179</v>
      </c>
      <c r="BL8" s="11">
        <v>174</v>
      </c>
      <c r="BM8" s="11">
        <v>97</v>
      </c>
      <c r="BN8" s="11">
        <v>87</v>
      </c>
      <c r="BO8" s="11">
        <v>148</v>
      </c>
      <c r="BP8" s="11"/>
      <c r="BQ8" s="11">
        <v>1209</v>
      </c>
      <c r="BR8" s="11">
        <v>2688</v>
      </c>
    </row>
    <row r="9" spans="2:70" x14ac:dyDescent="0.35">
      <c r="B9" s="18" t="s">
        <v>485</v>
      </c>
      <c r="C9" s="17">
        <v>0.301229053573212</v>
      </c>
      <c r="D9" s="17">
        <v>0.29932390230608502</v>
      </c>
      <c r="E9" s="17">
        <v>0.30214092530109199</v>
      </c>
      <c r="F9" s="17"/>
      <c r="G9" s="17">
        <v>0.252715331788464</v>
      </c>
      <c r="H9" s="17">
        <v>0.328694634608169</v>
      </c>
      <c r="I9" s="17">
        <v>0.30632405897926002</v>
      </c>
      <c r="J9" s="17">
        <v>0.271834551240557</v>
      </c>
      <c r="K9" s="17">
        <v>0.27938879001266698</v>
      </c>
      <c r="L9" s="17">
        <v>0.34569021103583603</v>
      </c>
      <c r="M9" s="17"/>
      <c r="N9" s="17">
        <v>0.42552046105615399</v>
      </c>
      <c r="O9" s="17">
        <v>0.28752081694645398</v>
      </c>
      <c r="P9" s="17">
        <v>0.25352250114195202</v>
      </c>
      <c r="Q9" s="17">
        <v>0.22617963575227701</v>
      </c>
      <c r="R9" s="17"/>
      <c r="S9" s="17">
        <v>0.44363243566053101</v>
      </c>
      <c r="T9" s="17">
        <v>0.30869081687142003</v>
      </c>
      <c r="U9" s="17">
        <v>0.27349617598141801</v>
      </c>
      <c r="V9" s="17">
        <v>0.30716878547718002</v>
      </c>
      <c r="W9" s="17">
        <v>0.24719776972598001</v>
      </c>
      <c r="X9" s="17">
        <v>0.24443250813028899</v>
      </c>
      <c r="Y9" s="17">
        <v>0.246306223089959</v>
      </c>
      <c r="Z9" s="17">
        <v>0.228521736793796</v>
      </c>
      <c r="AA9" s="17">
        <v>0.28925699046155401</v>
      </c>
      <c r="AB9" s="17">
        <v>0.30566431761928198</v>
      </c>
      <c r="AC9" s="17">
        <v>0.275261656908733</v>
      </c>
      <c r="AD9" s="17">
        <v>0.27363678857641399</v>
      </c>
      <c r="AE9" s="17"/>
      <c r="AF9" s="17">
        <v>0.28482974200246503</v>
      </c>
      <c r="AG9" s="17">
        <v>0.36899697462847397</v>
      </c>
      <c r="AH9" s="17">
        <v>0.20691665176438401</v>
      </c>
      <c r="AI9" s="17"/>
      <c r="AJ9" s="17">
        <v>0.32366655411609102</v>
      </c>
      <c r="AK9" s="17">
        <v>0.317967973912124</v>
      </c>
      <c r="AL9" s="17">
        <v>0.42158465453285399</v>
      </c>
      <c r="AM9" s="17">
        <v>0.26288030096172299</v>
      </c>
      <c r="AN9" s="17">
        <v>0.180455900080642</v>
      </c>
      <c r="AO9" s="17"/>
      <c r="AP9" s="17">
        <v>0.327193511762573</v>
      </c>
      <c r="AQ9" s="17">
        <v>0.31952097709692301</v>
      </c>
      <c r="AR9" s="17">
        <v>0.43721950046973201</v>
      </c>
      <c r="AS9" s="17"/>
      <c r="AT9" s="17">
        <v>0.186103557690905</v>
      </c>
      <c r="AU9" s="17">
        <v>0.24415630554194301</v>
      </c>
      <c r="AV9" s="17">
        <v>0.388246308212916</v>
      </c>
      <c r="AW9" s="17">
        <v>0.48005044733540603</v>
      </c>
      <c r="AX9" s="17">
        <v>0.56532037518449896</v>
      </c>
      <c r="AY9" s="17"/>
      <c r="AZ9" s="17">
        <v>0.23588996672406901</v>
      </c>
      <c r="BA9" s="17">
        <v>0.193042792395512</v>
      </c>
      <c r="BB9" s="17">
        <v>0.25899381965886098</v>
      </c>
      <c r="BC9" s="17">
        <v>0.22438434123001799</v>
      </c>
      <c r="BD9" s="17">
        <v>0.27424967695907498</v>
      </c>
      <c r="BE9" s="17">
        <v>0.28369573214175903</v>
      </c>
      <c r="BF9" s="17">
        <v>0.28441395698924199</v>
      </c>
      <c r="BG9" s="17">
        <v>0.29348069129871701</v>
      </c>
      <c r="BH9" s="17">
        <v>0.29917322632951998</v>
      </c>
      <c r="BI9" s="17">
        <v>0.33806071657352799</v>
      </c>
      <c r="BJ9" s="17">
        <v>0.349807267934021</v>
      </c>
      <c r="BK9" s="17">
        <v>0.398727741690172</v>
      </c>
      <c r="BL9" s="17">
        <v>0.34994678425409598</v>
      </c>
      <c r="BM9" s="17">
        <v>0.33775772594571102</v>
      </c>
      <c r="BN9" s="17">
        <v>0.45843234111116499</v>
      </c>
      <c r="BO9" s="17">
        <v>0.51604547097266895</v>
      </c>
      <c r="BP9" s="17"/>
      <c r="BQ9" s="17">
        <v>1</v>
      </c>
      <c r="BR9" s="17">
        <v>0</v>
      </c>
    </row>
    <row r="10" spans="2:70" x14ac:dyDescent="0.35">
      <c r="B10" s="18" t="s">
        <v>486</v>
      </c>
      <c r="C10" s="17">
        <v>0.67006185221900605</v>
      </c>
      <c r="D10" s="17">
        <v>0.67288683161658702</v>
      </c>
      <c r="E10" s="17">
        <v>0.66806790906205604</v>
      </c>
      <c r="F10" s="17"/>
      <c r="G10" s="17">
        <v>0.67587416500601305</v>
      </c>
      <c r="H10" s="17">
        <v>0.63430671629833102</v>
      </c>
      <c r="I10" s="17">
        <v>0.67149765231921299</v>
      </c>
      <c r="J10" s="17">
        <v>0.70791488800757096</v>
      </c>
      <c r="K10" s="17">
        <v>0.703318553628831</v>
      </c>
      <c r="L10" s="17">
        <v>0.64086798448154902</v>
      </c>
      <c r="M10" s="17"/>
      <c r="N10" s="17">
        <v>0.55403408816766997</v>
      </c>
      <c r="O10" s="17">
        <v>0.67817157679182605</v>
      </c>
      <c r="P10" s="17">
        <v>0.71039934239405</v>
      </c>
      <c r="Q10" s="17">
        <v>0.74811494571861703</v>
      </c>
      <c r="R10" s="17"/>
      <c r="S10" s="17">
        <v>0.52448672200450197</v>
      </c>
      <c r="T10" s="17">
        <v>0.67097818354593897</v>
      </c>
      <c r="U10" s="17">
        <v>0.69552669035781101</v>
      </c>
      <c r="V10" s="17">
        <v>0.67328367810669099</v>
      </c>
      <c r="W10" s="17">
        <v>0.72252558279697898</v>
      </c>
      <c r="X10" s="17">
        <v>0.70965668264832105</v>
      </c>
      <c r="Y10" s="17">
        <v>0.73229259710506101</v>
      </c>
      <c r="Z10" s="17">
        <v>0.73755729710697004</v>
      </c>
      <c r="AA10" s="17">
        <v>0.69087591079434996</v>
      </c>
      <c r="AB10" s="17">
        <v>0.666390131805495</v>
      </c>
      <c r="AC10" s="17">
        <v>0.71381598364626198</v>
      </c>
      <c r="AD10" s="17">
        <v>0.63280891994433797</v>
      </c>
      <c r="AE10" s="17"/>
      <c r="AF10" s="17">
        <v>0.69853888931387598</v>
      </c>
      <c r="AG10" s="17">
        <v>0.61057411329160705</v>
      </c>
      <c r="AH10" s="17">
        <v>0.73873959082000196</v>
      </c>
      <c r="AI10" s="17"/>
      <c r="AJ10" s="17">
        <v>0.66116881256150395</v>
      </c>
      <c r="AK10" s="17">
        <v>0.65151781557035204</v>
      </c>
      <c r="AL10" s="17">
        <v>0.56013889193085198</v>
      </c>
      <c r="AM10" s="17">
        <v>0.65538503400710701</v>
      </c>
      <c r="AN10" s="17">
        <v>0.76874009669752397</v>
      </c>
      <c r="AO10" s="17"/>
      <c r="AP10" s="17">
        <v>0.65774673179076204</v>
      </c>
      <c r="AQ10" s="17">
        <v>0.65268072213786799</v>
      </c>
      <c r="AR10" s="17">
        <v>0.52642649282508003</v>
      </c>
      <c r="AS10" s="17"/>
      <c r="AT10" s="17">
        <v>0.781904037419485</v>
      </c>
      <c r="AU10" s="17">
        <v>0.72526078926021897</v>
      </c>
      <c r="AV10" s="17">
        <v>0.58408161910371803</v>
      </c>
      <c r="AW10" s="17">
        <v>0.49792774361847603</v>
      </c>
      <c r="AX10" s="17">
        <v>0.39005494891570902</v>
      </c>
      <c r="AY10" s="17"/>
      <c r="AZ10" s="17">
        <v>0.66563272207148305</v>
      </c>
      <c r="BA10" s="17">
        <v>0.75460950413013905</v>
      </c>
      <c r="BB10" s="17">
        <v>0.707320073001245</v>
      </c>
      <c r="BC10" s="17">
        <v>0.75683499014369005</v>
      </c>
      <c r="BD10" s="17">
        <v>0.69240608038000895</v>
      </c>
      <c r="BE10" s="17">
        <v>0.688414784851337</v>
      </c>
      <c r="BF10" s="17">
        <v>0.68159941721325801</v>
      </c>
      <c r="BG10" s="17">
        <v>0.677685927146781</v>
      </c>
      <c r="BH10" s="17">
        <v>0.68988713929747503</v>
      </c>
      <c r="BI10" s="17">
        <v>0.63307916238089001</v>
      </c>
      <c r="BJ10" s="17">
        <v>0.62685384891168505</v>
      </c>
      <c r="BK10" s="17">
        <v>0.57516682924677898</v>
      </c>
      <c r="BL10" s="17">
        <v>0.63908895047812597</v>
      </c>
      <c r="BM10" s="17">
        <v>0.65326735756278498</v>
      </c>
      <c r="BN10" s="17">
        <v>0.53208270784998402</v>
      </c>
      <c r="BO10" s="17">
        <v>0.46179420399899501</v>
      </c>
      <c r="BP10" s="17"/>
      <c r="BQ10" s="17">
        <v>0</v>
      </c>
      <c r="BR10" s="17">
        <v>1</v>
      </c>
    </row>
    <row r="11" spans="2:70" x14ac:dyDescent="0.35">
      <c r="B11" s="18" t="s">
        <v>487</v>
      </c>
      <c r="C11" s="19">
        <v>2.8709094207782001E-2</v>
      </c>
      <c r="D11" s="19">
        <v>2.77892660773272E-2</v>
      </c>
      <c r="E11" s="19">
        <v>2.9791165636851899E-2</v>
      </c>
      <c r="F11" s="19"/>
      <c r="G11" s="19">
        <v>7.1410503205523695E-2</v>
      </c>
      <c r="H11" s="19">
        <v>3.6998649093500501E-2</v>
      </c>
      <c r="I11" s="19">
        <v>2.2178288701527101E-2</v>
      </c>
      <c r="J11" s="19">
        <v>2.0250560751871899E-2</v>
      </c>
      <c r="K11" s="19">
        <v>1.7292656358502599E-2</v>
      </c>
      <c r="L11" s="19">
        <v>1.3441804482615101E-2</v>
      </c>
      <c r="M11" s="19"/>
      <c r="N11" s="19">
        <v>2.04454507761761E-2</v>
      </c>
      <c r="O11" s="19">
        <v>3.4307606261719803E-2</v>
      </c>
      <c r="P11" s="19">
        <v>3.60781564639975E-2</v>
      </c>
      <c r="Q11" s="19">
        <v>2.5705418529106398E-2</v>
      </c>
      <c r="R11" s="19"/>
      <c r="S11" s="19">
        <v>3.1880842334967699E-2</v>
      </c>
      <c r="T11" s="19">
        <v>2.03309995826404E-2</v>
      </c>
      <c r="U11" s="19">
        <v>3.09771336607708E-2</v>
      </c>
      <c r="V11" s="19">
        <v>1.9547536416128702E-2</v>
      </c>
      <c r="W11" s="19">
        <v>3.0276647477040598E-2</v>
      </c>
      <c r="X11" s="19">
        <v>4.5910809221389598E-2</v>
      </c>
      <c r="Y11" s="19">
        <v>2.1401179804979301E-2</v>
      </c>
      <c r="Z11" s="19">
        <v>3.3920966099234402E-2</v>
      </c>
      <c r="AA11" s="19">
        <v>1.98670987440961E-2</v>
      </c>
      <c r="AB11" s="19">
        <v>2.7945550575223198E-2</v>
      </c>
      <c r="AC11" s="19">
        <v>1.09223594450048E-2</v>
      </c>
      <c r="AD11" s="19">
        <v>9.3554291479247306E-2</v>
      </c>
      <c r="AE11" s="19"/>
      <c r="AF11" s="19">
        <v>1.66313686836587E-2</v>
      </c>
      <c r="AG11" s="19">
        <v>2.04289120799186E-2</v>
      </c>
      <c r="AH11" s="19">
        <v>5.4343757415614501E-2</v>
      </c>
      <c r="AI11" s="19"/>
      <c r="AJ11" s="19">
        <v>1.5164633322405301E-2</v>
      </c>
      <c r="AK11" s="19">
        <v>3.0514210517523899E-2</v>
      </c>
      <c r="AL11" s="19">
        <v>1.82764535362945E-2</v>
      </c>
      <c r="AM11" s="19">
        <v>8.1734665031170398E-2</v>
      </c>
      <c r="AN11" s="19">
        <v>5.0804003221834003E-2</v>
      </c>
      <c r="AO11" s="19"/>
      <c r="AP11" s="19">
        <v>1.50597564466649E-2</v>
      </c>
      <c r="AQ11" s="19">
        <v>2.7798300765208599E-2</v>
      </c>
      <c r="AR11" s="19">
        <v>3.6354006705188201E-2</v>
      </c>
      <c r="AS11" s="19"/>
      <c r="AT11" s="19">
        <v>3.1992404889609902E-2</v>
      </c>
      <c r="AU11" s="19">
        <v>3.0582905197837299E-2</v>
      </c>
      <c r="AV11" s="19">
        <v>2.7672072683365901E-2</v>
      </c>
      <c r="AW11" s="19">
        <v>2.2021809046118501E-2</v>
      </c>
      <c r="AX11" s="19">
        <v>4.4624675899791903E-2</v>
      </c>
      <c r="AY11" s="19"/>
      <c r="AZ11" s="19">
        <v>9.8477311204447707E-2</v>
      </c>
      <c r="BA11" s="19">
        <v>5.2347703474348799E-2</v>
      </c>
      <c r="BB11" s="19">
        <v>3.3686107339894099E-2</v>
      </c>
      <c r="BC11" s="19">
        <v>1.8780668626291901E-2</v>
      </c>
      <c r="BD11" s="19">
        <v>3.3344242660915999E-2</v>
      </c>
      <c r="BE11" s="19">
        <v>2.7889483006904699E-2</v>
      </c>
      <c r="BF11" s="19">
        <v>3.39866257975001E-2</v>
      </c>
      <c r="BG11" s="19">
        <v>2.88333815545023E-2</v>
      </c>
      <c r="BH11" s="19">
        <v>1.0939634373005E-2</v>
      </c>
      <c r="BI11" s="19">
        <v>2.8860121045582599E-2</v>
      </c>
      <c r="BJ11" s="19">
        <v>2.3338883154293701E-2</v>
      </c>
      <c r="BK11" s="19">
        <v>2.6105429063048999E-2</v>
      </c>
      <c r="BL11" s="19">
        <v>1.09642652677776E-2</v>
      </c>
      <c r="BM11" s="19">
        <v>8.9749164915032802E-3</v>
      </c>
      <c r="BN11" s="19">
        <v>9.4849510388509296E-3</v>
      </c>
      <c r="BO11" s="19">
        <v>2.2160325028336699E-2</v>
      </c>
      <c r="BP11" s="19"/>
      <c r="BQ11" s="19">
        <v>0</v>
      </c>
      <c r="BR11" s="19">
        <v>0</v>
      </c>
    </row>
    <row r="12" spans="2:70" x14ac:dyDescent="0.35">
      <c r="B12" s="16"/>
    </row>
    <row r="13" spans="2:70" x14ac:dyDescent="0.35">
      <c r="B13" t="s">
        <v>98</v>
      </c>
    </row>
    <row r="14" spans="2:70" x14ac:dyDescent="0.35">
      <c r="B14" t="s">
        <v>99</v>
      </c>
    </row>
    <row r="16" spans="2:70" x14ac:dyDescent="0.35">
      <c r="B16" s="8" t="str">
        <f>HYPERLINK("#'Contents'!A1", "Return to Contents")</f>
        <v>Return to Contents</v>
      </c>
    </row>
  </sheetData>
  <mergeCells count="11">
    <mergeCell ref="BQ5:BR5"/>
    <mergeCell ref="D5:E5"/>
    <mergeCell ref="G5:L5"/>
    <mergeCell ref="N5:Q5"/>
    <mergeCell ref="S5:AD5"/>
    <mergeCell ref="AF5:AH5"/>
    <mergeCell ref="D2:BJ2"/>
    <mergeCell ref="AJ5:AN5"/>
    <mergeCell ref="AP5:AR5"/>
    <mergeCell ref="AT5:AX5"/>
    <mergeCell ref="AZ5:BO5"/>
  </mergeCells>
  <pageMargins left="0.7" right="0.7" top="0.75" bottom="0.75" header="0.3" footer="0.3"/>
  <pageSetup paperSize="9" orientation="portrait" horizontalDpi="300" verticalDpi="300"/>
  <drawing r:id="rId1"/>
</worksheet>
</file>

<file path=xl/worksheets/sheet1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500-000000000000}">
  <dimension ref="B2:BR19"/>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67" width="10.7265625" customWidth="1"/>
    <col min="68" max="68" width="2.1796875" customWidth="1"/>
    <col min="69" max="70" width="10.7265625" customWidth="1"/>
    <col min="71" max="71" width="2.1796875" customWidth="1"/>
  </cols>
  <sheetData>
    <row r="2" spans="2:70" ht="40" customHeight="1" x14ac:dyDescent="0.35">
      <c r="D2" s="29" t="s">
        <v>495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row>
    <row r="5" spans="2:70" ht="30" customHeight="1" x14ac:dyDescent="0.35">
      <c r="B5" s="15"/>
      <c r="C5" s="15"/>
      <c r="D5" s="30" t="s">
        <v>74</v>
      </c>
      <c r="E5" s="30"/>
      <c r="F5" s="15"/>
      <c r="G5" s="30" t="s">
        <v>75</v>
      </c>
      <c r="H5" s="30"/>
      <c r="I5" s="30"/>
      <c r="J5" s="30"/>
      <c r="K5" s="30"/>
      <c r="L5" s="30"/>
      <c r="M5" s="15"/>
      <c r="N5" s="30" t="s">
        <v>76</v>
      </c>
      <c r="O5" s="30"/>
      <c r="P5" s="30"/>
      <c r="Q5" s="30"/>
      <c r="R5" s="15"/>
      <c r="S5" s="30" t="s">
        <v>77</v>
      </c>
      <c r="T5" s="30"/>
      <c r="U5" s="30"/>
      <c r="V5" s="30"/>
      <c r="W5" s="30"/>
      <c r="X5" s="30"/>
      <c r="Y5" s="30"/>
      <c r="Z5" s="30"/>
      <c r="AA5" s="30"/>
      <c r="AB5" s="30"/>
      <c r="AC5" s="30"/>
      <c r="AD5" s="30"/>
      <c r="AE5" s="15"/>
      <c r="AF5" s="30" t="s">
        <v>78</v>
      </c>
      <c r="AG5" s="30"/>
      <c r="AH5" s="30"/>
      <c r="AI5" s="15"/>
      <c r="AJ5" s="30" t="s">
        <v>79</v>
      </c>
      <c r="AK5" s="30"/>
      <c r="AL5" s="30"/>
      <c r="AM5" s="30"/>
      <c r="AN5" s="30"/>
      <c r="AO5" s="15"/>
      <c r="AP5" s="30" t="s">
        <v>80</v>
      </c>
      <c r="AQ5" s="30"/>
      <c r="AR5" s="30"/>
      <c r="AS5" s="15"/>
      <c r="AT5" s="30" t="s">
        <v>81</v>
      </c>
      <c r="AU5" s="30"/>
      <c r="AV5" s="30"/>
      <c r="AW5" s="30"/>
      <c r="AX5" s="30"/>
      <c r="AY5" s="15"/>
      <c r="AZ5" s="30" t="s">
        <v>82</v>
      </c>
      <c r="BA5" s="30"/>
      <c r="BB5" s="30"/>
      <c r="BC5" s="30"/>
      <c r="BD5" s="30"/>
      <c r="BE5" s="30"/>
      <c r="BF5" s="30"/>
      <c r="BG5" s="30"/>
      <c r="BH5" s="30"/>
      <c r="BI5" s="30"/>
      <c r="BJ5" s="30"/>
      <c r="BK5" s="30"/>
      <c r="BL5" s="30"/>
      <c r="BM5" s="30"/>
      <c r="BN5" s="30"/>
      <c r="BO5" s="30"/>
      <c r="BP5" s="15"/>
      <c r="BQ5" s="30" t="s">
        <v>83</v>
      </c>
      <c r="BR5" s="30"/>
    </row>
    <row r="6" spans="2:7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46</v>
      </c>
      <c r="AQ6" s="12" t="s">
        <v>47</v>
      </c>
      <c r="AR6" s="12" t="s">
        <v>50</v>
      </c>
      <c r="AT6" s="12" t="s">
        <v>51</v>
      </c>
      <c r="AU6" s="12" t="s">
        <v>52</v>
      </c>
      <c r="AV6" s="12" t="s">
        <v>53</v>
      </c>
      <c r="AW6" s="12" t="s">
        <v>54</v>
      </c>
      <c r="AX6" s="12" t="s">
        <v>55</v>
      </c>
      <c r="AZ6" s="12" t="s">
        <v>56</v>
      </c>
      <c r="BA6" s="12" t="s">
        <v>57</v>
      </c>
      <c r="BB6" s="12" t="s">
        <v>58</v>
      </c>
      <c r="BC6" s="12" t="s">
        <v>59</v>
      </c>
      <c r="BD6" s="12" t="s">
        <v>60</v>
      </c>
      <c r="BE6" s="12" t="s">
        <v>61</v>
      </c>
      <c r="BF6" s="12" t="s">
        <v>62</v>
      </c>
      <c r="BG6" s="12" t="s">
        <v>63</v>
      </c>
      <c r="BH6" s="12" t="s">
        <v>64</v>
      </c>
      <c r="BI6" s="12" t="s">
        <v>65</v>
      </c>
      <c r="BJ6" s="12" t="s">
        <v>66</v>
      </c>
      <c r="BK6" s="12" t="s">
        <v>67</v>
      </c>
      <c r="BL6" s="12" t="s">
        <v>68</v>
      </c>
      <c r="BM6" s="12" t="s">
        <v>69</v>
      </c>
      <c r="BN6" s="12" t="s">
        <v>70</v>
      </c>
      <c r="BO6" s="12" t="s">
        <v>71</v>
      </c>
      <c r="BQ6" s="12" t="s">
        <v>72</v>
      </c>
      <c r="BR6" s="12" t="s">
        <v>73</v>
      </c>
    </row>
    <row r="7" spans="2:70" ht="30" customHeight="1" x14ac:dyDescent="0.35">
      <c r="B7" s="10" t="s">
        <v>19</v>
      </c>
      <c r="C7" s="10">
        <v>1235</v>
      </c>
      <c r="D7" s="10">
        <v>604</v>
      </c>
      <c r="E7" s="10">
        <v>625</v>
      </c>
      <c r="F7" s="10"/>
      <c r="G7" s="10">
        <v>129</v>
      </c>
      <c r="H7" s="10">
        <v>238</v>
      </c>
      <c r="I7" s="10">
        <v>213</v>
      </c>
      <c r="J7" s="10">
        <v>191</v>
      </c>
      <c r="K7" s="10">
        <v>164</v>
      </c>
      <c r="L7" s="10">
        <v>300</v>
      </c>
      <c r="M7" s="10"/>
      <c r="N7" s="10">
        <v>505</v>
      </c>
      <c r="O7" s="10">
        <v>325</v>
      </c>
      <c r="P7" s="10">
        <v>198</v>
      </c>
      <c r="Q7" s="10">
        <v>206</v>
      </c>
      <c r="R7" s="10"/>
      <c r="S7" s="10">
        <v>257</v>
      </c>
      <c r="T7" s="10">
        <v>173</v>
      </c>
      <c r="U7" s="10">
        <v>85</v>
      </c>
      <c r="V7" s="10">
        <v>108</v>
      </c>
      <c r="W7" s="10">
        <v>75</v>
      </c>
      <c r="X7" s="10">
        <v>94</v>
      </c>
      <c r="Y7" s="10">
        <v>85</v>
      </c>
      <c r="Z7" s="10">
        <v>39</v>
      </c>
      <c r="AA7" s="10">
        <v>134</v>
      </c>
      <c r="AB7" s="10">
        <v>106</v>
      </c>
      <c r="AC7" s="10">
        <v>54</v>
      </c>
      <c r="AD7" s="10">
        <v>25</v>
      </c>
      <c r="AE7" s="10"/>
      <c r="AF7" s="10">
        <v>412</v>
      </c>
      <c r="AG7" s="10">
        <v>622</v>
      </c>
      <c r="AH7" s="10">
        <v>123</v>
      </c>
      <c r="AI7" s="10"/>
      <c r="AJ7" s="10">
        <v>470</v>
      </c>
      <c r="AK7" s="10">
        <v>353</v>
      </c>
      <c r="AL7" s="10">
        <v>126</v>
      </c>
      <c r="AM7" s="10">
        <v>11</v>
      </c>
      <c r="AN7" s="10">
        <v>99</v>
      </c>
      <c r="AO7" s="10"/>
      <c r="AP7" s="10">
        <v>291</v>
      </c>
      <c r="AQ7" s="10">
        <v>447</v>
      </c>
      <c r="AR7" s="10">
        <v>117</v>
      </c>
      <c r="AS7" s="10"/>
      <c r="AT7" s="10">
        <v>173</v>
      </c>
      <c r="AU7" s="10">
        <v>226</v>
      </c>
      <c r="AV7" s="10">
        <v>432</v>
      </c>
      <c r="AW7" s="10">
        <v>222</v>
      </c>
      <c r="AX7" s="10">
        <v>35</v>
      </c>
      <c r="AY7" s="10"/>
      <c r="AZ7" s="10">
        <v>8</v>
      </c>
      <c r="BA7" s="10">
        <v>37</v>
      </c>
      <c r="BB7" s="10">
        <v>69</v>
      </c>
      <c r="BC7" s="10">
        <v>60</v>
      </c>
      <c r="BD7" s="10">
        <v>111</v>
      </c>
      <c r="BE7" s="10">
        <v>126</v>
      </c>
      <c r="BF7" s="10">
        <v>111</v>
      </c>
      <c r="BG7" s="10">
        <v>94</v>
      </c>
      <c r="BH7" s="10">
        <v>77</v>
      </c>
      <c r="BI7" s="10">
        <v>72</v>
      </c>
      <c r="BJ7" s="10">
        <v>122</v>
      </c>
      <c r="BK7" s="10">
        <v>74</v>
      </c>
      <c r="BL7" s="10">
        <v>64</v>
      </c>
      <c r="BM7" s="10">
        <v>35</v>
      </c>
      <c r="BN7" s="10">
        <v>43</v>
      </c>
      <c r="BO7" s="10">
        <v>85</v>
      </c>
      <c r="BP7" s="10"/>
      <c r="BQ7" s="10">
        <v>1235</v>
      </c>
      <c r="BR7" s="10" t="s">
        <v>471</v>
      </c>
    </row>
    <row r="8" spans="2:70" ht="30" customHeight="1" x14ac:dyDescent="0.35">
      <c r="B8" s="11" t="s">
        <v>20</v>
      </c>
      <c r="C8" s="11">
        <v>1209</v>
      </c>
      <c r="D8" s="11">
        <v>591</v>
      </c>
      <c r="E8" s="11">
        <v>612</v>
      </c>
      <c r="F8" s="11"/>
      <c r="G8" s="11">
        <v>141</v>
      </c>
      <c r="H8" s="11">
        <v>224</v>
      </c>
      <c r="I8" s="11">
        <v>210</v>
      </c>
      <c r="J8" s="11">
        <v>186</v>
      </c>
      <c r="K8" s="11">
        <v>157</v>
      </c>
      <c r="L8" s="11">
        <v>290</v>
      </c>
      <c r="M8" s="11"/>
      <c r="N8" s="11">
        <v>460</v>
      </c>
      <c r="O8" s="11">
        <v>299</v>
      </c>
      <c r="P8" s="11">
        <v>223</v>
      </c>
      <c r="Q8" s="11">
        <v>226</v>
      </c>
      <c r="R8" s="11"/>
      <c r="S8" s="11">
        <v>249</v>
      </c>
      <c r="T8" s="11">
        <v>161</v>
      </c>
      <c r="U8" s="11">
        <v>88</v>
      </c>
      <c r="V8" s="11">
        <v>111</v>
      </c>
      <c r="W8" s="11">
        <v>69</v>
      </c>
      <c r="X8" s="11">
        <v>88</v>
      </c>
      <c r="Y8" s="11">
        <v>79</v>
      </c>
      <c r="Z8" s="11">
        <v>37</v>
      </c>
      <c r="AA8" s="11">
        <v>128</v>
      </c>
      <c r="AB8" s="11">
        <v>110</v>
      </c>
      <c r="AC8" s="11">
        <v>55</v>
      </c>
      <c r="AD8" s="11">
        <v>33</v>
      </c>
      <c r="AE8" s="11"/>
      <c r="AF8" s="11">
        <v>402</v>
      </c>
      <c r="AG8" s="11">
        <v>601</v>
      </c>
      <c r="AH8" s="11">
        <v>124</v>
      </c>
      <c r="AI8" s="11"/>
      <c r="AJ8" s="11">
        <v>452</v>
      </c>
      <c r="AK8" s="11">
        <v>340</v>
      </c>
      <c r="AL8" s="11">
        <v>122</v>
      </c>
      <c r="AM8" s="11">
        <v>12</v>
      </c>
      <c r="AN8" s="11">
        <v>101</v>
      </c>
      <c r="AO8" s="11"/>
      <c r="AP8" s="11">
        <v>280</v>
      </c>
      <c r="AQ8" s="11">
        <v>434</v>
      </c>
      <c r="AR8" s="11">
        <v>113</v>
      </c>
      <c r="AS8" s="11"/>
      <c r="AT8" s="11">
        <v>179</v>
      </c>
      <c r="AU8" s="11">
        <v>234</v>
      </c>
      <c r="AV8" s="11">
        <v>410</v>
      </c>
      <c r="AW8" s="11">
        <v>208</v>
      </c>
      <c r="AX8" s="11">
        <v>31</v>
      </c>
      <c r="AY8" s="11"/>
      <c r="AZ8" s="11">
        <v>8</v>
      </c>
      <c r="BA8" s="11">
        <v>36</v>
      </c>
      <c r="BB8" s="11">
        <v>69</v>
      </c>
      <c r="BC8" s="11">
        <v>63</v>
      </c>
      <c r="BD8" s="11">
        <v>114</v>
      </c>
      <c r="BE8" s="11">
        <v>126</v>
      </c>
      <c r="BF8" s="11">
        <v>112</v>
      </c>
      <c r="BG8" s="11">
        <v>92</v>
      </c>
      <c r="BH8" s="11">
        <v>77</v>
      </c>
      <c r="BI8" s="11">
        <v>70</v>
      </c>
      <c r="BJ8" s="11">
        <v>115</v>
      </c>
      <c r="BK8" s="11">
        <v>71</v>
      </c>
      <c r="BL8" s="11">
        <v>61</v>
      </c>
      <c r="BM8" s="11">
        <v>33</v>
      </c>
      <c r="BN8" s="11">
        <v>40</v>
      </c>
      <c r="BO8" s="11">
        <v>76</v>
      </c>
      <c r="BP8" s="11"/>
      <c r="BQ8" s="11">
        <v>1209</v>
      </c>
      <c r="BR8" s="11" t="s">
        <v>471</v>
      </c>
    </row>
    <row r="9" spans="2:70" x14ac:dyDescent="0.35">
      <c r="B9" s="18" t="s">
        <v>489</v>
      </c>
      <c r="C9" s="17">
        <v>0.30541477928477201</v>
      </c>
      <c r="D9" s="17">
        <v>0.27733047471613598</v>
      </c>
      <c r="E9" s="17">
        <v>0.33182095072099299</v>
      </c>
      <c r="F9" s="17"/>
      <c r="G9" s="17">
        <v>0.40709798345970799</v>
      </c>
      <c r="H9" s="17">
        <v>0.244627869278393</v>
      </c>
      <c r="I9" s="17">
        <v>0.25518157677623898</v>
      </c>
      <c r="J9" s="17">
        <v>0.38019664707240203</v>
      </c>
      <c r="K9" s="17">
        <v>0.33002550969705402</v>
      </c>
      <c r="L9" s="17">
        <v>0.27789758877651599</v>
      </c>
      <c r="M9" s="17"/>
      <c r="N9" s="17">
        <v>0.233605074874664</v>
      </c>
      <c r="O9" s="17">
        <v>0.32452170041181599</v>
      </c>
      <c r="P9" s="17">
        <v>0.37812014606836702</v>
      </c>
      <c r="Q9" s="17">
        <v>0.35565952673802498</v>
      </c>
      <c r="R9" s="17"/>
      <c r="S9" s="17">
        <v>0.27004033535566702</v>
      </c>
      <c r="T9" s="17">
        <v>0.39880318100117701</v>
      </c>
      <c r="U9" s="17">
        <v>0.36780550484482799</v>
      </c>
      <c r="V9" s="17">
        <v>0.31874081212061001</v>
      </c>
      <c r="W9" s="17">
        <v>0.25202771701751803</v>
      </c>
      <c r="X9" s="17">
        <v>0.29880751331348099</v>
      </c>
      <c r="Y9" s="17">
        <v>0.29836399608457898</v>
      </c>
      <c r="Z9" s="17">
        <v>0.20436301498078899</v>
      </c>
      <c r="AA9" s="17">
        <v>0.32929880067711498</v>
      </c>
      <c r="AB9" s="17">
        <v>0.289717844071468</v>
      </c>
      <c r="AC9" s="17">
        <v>0.27852106319097603</v>
      </c>
      <c r="AD9" s="17">
        <v>0.16940147126585101</v>
      </c>
      <c r="AE9" s="17"/>
      <c r="AF9" s="17">
        <v>0.32983864939678398</v>
      </c>
      <c r="AG9" s="17">
        <v>0.28602822575235398</v>
      </c>
      <c r="AH9" s="17">
        <v>0.24439568595132999</v>
      </c>
      <c r="AI9" s="17"/>
      <c r="AJ9" s="17">
        <v>0.31922345295364501</v>
      </c>
      <c r="AK9" s="17">
        <v>0.29180850624602001</v>
      </c>
      <c r="AL9" s="17">
        <v>0.23537283609811699</v>
      </c>
      <c r="AM9" s="17">
        <v>0.48087640304879298</v>
      </c>
      <c r="AN9" s="17">
        <v>0.30990216724389302</v>
      </c>
      <c r="AO9" s="17"/>
      <c r="AP9" s="17">
        <v>0.30440241532366802</v>
      </c>
      <c r="AQ9" s="17">
        <v>0.30368908640813802</v>
      </c>
      <c r="AR9" s="17">
        <v>0.26508553429807402</v>
      </c>
      <c r="AS9" s="17"/>
      <c r="AT9" s="17">
        <v>0.48175852364271898</v>
      </c>
      <c r="AU9" s="17">
        <v>0.38509226898293403</v>
      </c>
      <c r="AV9" s="17">
        <v>0.21814299318879601</v>
      </c>
      <c r="AW9" s="17">
        <v>0.20867338149516901</v>
      </c>
      <c r="AX9" s="17">
        <v>0.286728633414645</v>
      </c>
      <c r="AY9" s="17"/>
      <c r="AZ9" s="17">
        <v>0.35364662385806001</v>
      </c>
      <c r="BA9" s="17">
        <v>0.29215508416922897</v>
      </c>
      <c r="BB9" s="17">
        <v>0.45400247415867401</v>
      </c>
      <c r="BC9" s="17">
        <v>0.26728008584103702</v>
      </c>
      <c r="BD9" s="17">
        <v>0.22260500795743299</v>
      </c>
      <c r="BE9" s="17">
        <v>0.39046224506127603</v>
      </c>
      <c r="BF9" s="17">
        <v>0.29893804140341002</v>
      </c>
      <c r="BG9" s="17">
        <v>0.37738635583268199</v>
      </c>
      <c r="BH9" s="17">
        <v>0.294677713126755</v>
      </c>
      <c r="BI9" s="17">
        <v>0.27658275072595301</v>
      </c>
      <c r="BJ9" s="17">
        <v>0.27194295288047199</v>
      </c>
      <c r="BK9" s="17">
        <v>0.235743314117596</v>
      </c>
      <c r="BL9" s="17">
        <v>0.27675221168487202</v>
      </c>
      <c r="BM9" s="17">
        <v>0.22763636457577599</v>
      </c>
      <c r="BN9" s="17">
        <v>0.41220594256219201</v>
      </c>
      <c r="BO9" s="17">
        <v>0.22295988701522401</v>
      </c>
      <c r="BP9" s="17"/>
      <c r="BQ9" s="17">
        <v>0.30541477928477201</v>
      </c>
      <c r="BR9" s="17" t="s">
        <v>494</v>
      </c>
    </row>
    <row r="10" spans="2:70" x14ac:dyDescent="0.35">
      <c r="B10" s="18" t="s">
        <v>490</v>
      </c>
      <c r="C10" s="17">
        <v>0.38116057888586402</v>
      </c>
      <c r="D10" s="17">
        <v>0.39223628663997501</v>
      </c>
      <c r="E10" s="17">
        <v>0.36959227462543298</v>
      </c>
      <c r="F10" s="17"/>
      <c r="G10" s="17">
        <v>0.38595569257111301</v>
      </c>
      <c r="H10" s="17">
        <v>0.43543027555545499</v>
      </c>
      <c r="I10" s="17">
        <v>0.46534337093839001</v>
      </c>
      <c r="J10" s="17">
        <v>0.35311852327137899</v>
      </c>
      <c r="K10" s="17">
        <v>0.349877379920012</v>
      </c>
      <c r="L10" s="17">
        <v>0.310884037495469</v>
      </c>
      <c r="M10" s="17"/>
      <c r="N10" s="17">
        <v>0.373098971300445</v>
      </c>
      <c r="O10" s="17">
        <v>0.37959305874204702</v>
      </c>
      <c r="P10" s="17">
        <v>0.37526545762637897</v>
      </c>
      <c r="Q10" s="17">
        <v>0.40281197325790802</v>
      </c>
      <c r="R10" s="17"/>
      <c r="S10" s="17">
        <v>0.39638017932469499</v>
      </c>
      <c r="T10" s="17">
        <v>0.35636185362330403</v>
      </c>
      <c r="U10" s="17">
        <v>0.27633278663202598</v>
      </c>
      <c r="V10" s="17">
        <v>0.366683051185549</v>
      </c>
      <c r="W10" s="17">
        <v>0.429882966509057</v>
      </c>
      <c r="X10" s="17">
        <v>0.41743040114524899</v>
      </c>
      <c r="Y10" s="17">
        <v>0.41568855138585198</v>
      </c>
      <c r="Z10" s="17">
        <v>0.49575721151658397</v>
      </c>
      <c r="AA10" s="17">
        <v>0.35026077520779603</v>
      </c>
      <c r="AB10" s="17">
        <v>0.34993126210681202</v>
      </c>
      <c r="AC10" s="17">
        <v>0.43567628955951199</v>
      </c>
      <c r="AD10" s="17">
        <v>0.43829958827566101</v>
      </c>
      <c r="AE10" s="17"/>
      <c r="AF10" s="17">
        <v>0.32056742884641698</v>
      </c>
      <c r="AG10" s="17">
        <v>0.395599377370843</v>
      </c>
      <c r="AH10" s="17">
        <v>0.499216988173311</v>
      </c>
      <c r="AI10" s="17"/>
      <c r="AJ10" s="17">
        <v>0.35165351649968302</v>
      </c>
      <c r="AK10" s="17">
        <v>0.41474609611215102</v>
      </c>
      <c r="AL10" s="17">
        <v>0.40832306043723798</v>
      </c>
      <c r="AM10" s="17">
        <v>0.33997383564011002</v>
      </c>
      <c r="AN10" s="17">
        <v>0.470171356345643</v>
      </c>
      <c r="AO10" s="17"/>
      <c r="AP10" s="17">
        <v>0.344816914145534</v>
      </c>
      <c r="AQ10" s="17">
        <v>0.392261691543275</v>
      </c>
      <c r="AR10" s="17">
        <v>0.44423137304092603</v>
      </c>
      <c r="AS10" s="17"/>
      <c r="AT10" s="17">
        <v>0.290900539354774</v>
      </c>
      <c r="AU10" s="17">
        <v>0.36920777640832703</v>
      </c>
      <c r="AV10" s="17">
        <v>0.44833856155656698</v>
      </c>
      <c r="AW10" s="17">
        <v>0.37715348360080497</v>
      </c>
      <c r="AX10" s="17">
        <v>0.37933030337377099</v>
      </c>
      <c r="AY10" s="17"/>
      <c r="AZ10" s="17">
        <v>0.26712852216551303</v>
      </c>
      <c r="BA10" s="17">
        <v>0.34315681543106102</v>
      </c>
      <c r="BB10" s="17">
        <v>0.37732063680139799</v>
      </c>
      <c r="BC10" s="17">
        <v>0.46222144901830697</v>
      </c>
      <c r="BD10" s="17">
        <v>0.47959836749935603</v>
      </c>
      <c r="BE10" s="17">
        <v>0.38110729415936301</v>
      </c>
      <c r="BF10" s="17">
        <v>0.39069514399843103</v>
      </c>
      <c r="BG10" s="17">
        <v>0.336002179415402</v>
      </c>
      <c r="BH10" s="17">
        <v>0.35630245241359398</v>
      </c>
      <c r="BI10" s="17">
        <v>0.39730168511866198</v>
      </c>
      <c r="BJ10" s="17">
        <v>0.39224744970966802</v>
      </c>
      <c r="BK10" s="17">
        <v>0.38393009189004901</v>
      </c>
      <c r="BL10" s="17">
        <v>0.43630889107632698</v>
      </c>
      <c r="BM10" s="17">
        <v>0.30736488177249999</v>
      </c>
      <c r="BN10" s="17">
        <v>0.29938029777927</v>
      </c>
      <c r="BO10" s="17">
        <v>0.29636471152785199</v>
      </c>
      <c r="BP10" s="17"/>
      <c r="BQ10" s="17">
        <v>0.38116057888586402</v>
      </c>
      <c r="BR10" s="17" t="s">
        <v>494</v>
      </c>
    </row>
    <row r="11" spans="2:70" x14ac:dyDescent="0.35">
      <c r="B11" s="18" t="s">
        <v>491</v>
      </c>
      <c r="C11" s="17">
        <v>0.14606477910124899</v>
      </c>
      <c r="D11" s="17">
        <v>0.16591485924666</v>
      </c>
      <c r="E11" s="17">
        <v>0.12826777863954</v>
      </c>
      <c r="F11" s="17"/>
      <c r="G11" s="17">
        <v>0.11182273750319</v>
      </c>
      <c r="H11" s="17">
        <v>0.198154589973388</v>
      </c>
      <c r="I11" s="17">
        <v>0.12994629027242599</v>
      </c>
      <c r="J11" s="17">
        <v>0.13169837736739201</v>
      </c>
      <c r="K11" s="17">
        <v>0.12000968267906301</v>
      </c>
      <c r="L11" s="17">
        <v>0.157459470663074</v>
      </c>
      <c r="M11" s="17"/>
      <c r="N11" s="17">
        <v>0.18338205547921599</v>
      </c>
      <c r="O11" s="17">
        <v>0.12312735239752599</v>
      </c>
      <c r="P11" s="17">
        <v>0.116613883358542</v>
      </c>
      <c r="Q11" s="17">
        <v>0.130203983117432</v>
      </c>
      <c r="R11" s="17"/>
      <c r="S11" s="17">
        <v>0.15967992444969101</v>
      </c>
      <c r="T11" s="17">
        <v>0.142333282174643</v>
      </c>
      <c r="U11" s="17">
        <v>0.124332146282739</v>
      </c>
      <c r="V11" s="17">
        <v>0.163491595051449</v>
      </c>
      <c r="W11" s="17">
        <v>0.12952832761364599</v>
      </c>
      <c r="X11" s="17">
        <v>8.0174956635180705E-2</v>
      </c>
      <c r="Y11" s="17">
        <v>0.12965960152926201</v>
      </c>
      <c r="Z11" s="17">
        <v>0.17318603071794</v>
      </c>
      <c r="AA11" s="17">
        <v>0.135630899071494</v>
      </c>
      <c r="AB11" s="17">
        <v>0.19954861719450701</v>
      </c>
      <c r="AC11" s="17">
        <v>0.10910210534681999</v>
      </c>
      <c r="AD11" s="17">
        <v>0.20470541212643201</v>
      </c>
      <c r="AE11" s="17"/>
      <c r="AF11" s="17">
        <v>0.15275451625837</v>
      </c>
      <c r="AG11" s="17">
        <v>0.15251098295298801</v>
      </c>
      <c r="AH11" s="17">
        <v>0.115635618217483</v>
      </c>
      <c r="AI11" s="17"/>
      <c r="AJ11" s="17">
        <v>0.15507801318946701</v>
      </c>
      <c r="AK11" s="17">
        <v>0.14550449412328301</v>
      </c>
      <c r="AL11" s="17">
        <v>0.16006402559069099</v>
      </c>
      <c r="AM11" s="17">
        <v>8.4069889681448504E-2</v>
      </c>
      <c r="AN11" s="17">
        <v>7.9825871647919794E-2</v>
      </c>
      <c r="AO11" s="17"/>
      <c r="AP11" s="17">
        <v>0.18399669289232601</v>
      </c>
      <c r="AQ11" s="17">
        <v>0.15063523580716501</v>
      </c>
      <c r="AR11" s="17">
        <v>0.147913955571737</v>
      </c>
      <c r="AS11" s="17"/>
      <c r="AT11" s="17">
        <v>0.10446535161554001</v>
      </c>
      <c r="AU11" s="17">
        <v>0.139922992409234</v>
      </c>
      <c r="AV11" s="17">
        <v>0.14218945442806299</v>
      </c>
      <c r="AW11" s="17">
        <v>0.19368193254763699</v>
      </c>
      <c r="AX11" s="17">
        <v>0.16010740093286299</v>
      </c>
      <c r="AY11" s="17"/>
      <c r="AZ11" s="17">
        <v>0.25277732505129502</v>
      </c>
      <c r="BA11" s="17">
        <v>0.22535109917982399</v>
      </c>
      <c r="BB11" s="17">
        <v>8.3063346213293698E-2</v>
      </c>
      <c r="BC11" s="17">
        <v>9.8223775876363897E-2</v>
      </c>
      <c r="BD11" s="17">
        <v>0.145436046087451</v>
      </c>
      <c r="BE11" s="17">
        <v>0.121154449878573</v>
      </c>
      <c r="BF11" s="17">
        <v>9.5716538695622494E-2</v>
      </c>
      <c r="BG11" s="17">
        <v>0.14569615904732</v>
      </c>
      <c r="BH11" s="17">
        <v>0.13691763731739401</v>
      </c>
      <c r="BI11" s="17">
        <v>0.195219087653973</v>
      </c>
      <c r="BJ11" s="17">
        <v>0.17174390045726201</v>
      </c>
      <c r="BK11" s="17">
        <v>0.13582047245357201</v>
      </c>
      <c r="BL11" s="17">
        <v>0.14190142835644901</v>
      </c>
      <c r="BM11" s="17">
        <v>0.26740838692612001</v>
      </c>
      <c r="BN11" s="17">
        <v>0.12659535636757499</v>
      </c>
      <c r="BO11" s="17">
        <v>0.211526137776755</v>
      </c>
      <c r="BP11" s="17"/>
      <c r="BQ11" s="17">
        <v>0.14606477910124899</v>
      </c>
      <c r="BR11" s="17" t="s">
        <v>494</v>
      </c>
    </row>
    <row r="12" spans="2:70" x14ac:dyDescent="0.35">
      <c r="B12" s="18" t="s">
        <v>492</v>
      </c>
      <c r="C12" s="17">
        <v>7.5141801374304401E-2</v>
      </c>
      <c r="D12" s="17">
        <v>7.5619748583328206E-2</v>
      </c>
      <c r="E12" s="17">
        <v>7.5396611695328797E-2</v>
      </c>
      <c r="F12" s="17"/>
      <c r="G12" s="17">
        <v>5.2315944775470802E-2</v>
      </c>
      <c r="H12" s="17">
        <v>5.4820583921619502E-2</v>
      </c>
      <c r="I12" s="17">
        <v>7.49580544765895E-2</v>
      </c>
      <c r="J12" s="17">
        <v>5.0518943909048201E-2</v>
      </c>
      <c r="K12" s="17">
        <v>7.7665241111256195E-2</v>
      </c>
      <c r="L12" s="17">
        <v>0.116563673101578</v>
      </c>
      <c r="M12" s="17"/>
      <c r="N12" s="17">
        <v>8.7361990056361097E-2</v>
      </c>
      <c r="O12" s="17">
        <v>8.4125980237931802E-2</v>
      </c>
      <c r="P12" s="17">
        <v>5.9634111126251103E-2</v>
      </c>
      <c r="Q12" s="17">
        <v>5.4060014547984703E-2</v>
      </c>
      <c r="R12" s="17"/>
      <c r="S12" s="17">
        <v>9.3144526902135802E-2</v>
      </c>
      <c r="T12" s="17">
        <v>6.5132618161521799E-2</v>
      </c>
      <c r="U12" s="17">
        <v>0.102327637062784</v>
      </c>
      <c r="V12" s="17">
        <v>6.4674309966930105E-2</v>
      </c>
      <c r="W12" s="17">
        <v>6.4500127724001002E-2</v>
      </c>
      <c r="X12" s="17">
        <v>9.3548041800825002E-2</v>
      </c>
      <c r="Y12" s="17">
        <v>4.35101524109743E-2</v>
      </c>
      <c r="Z12" s="17">
        <v>0.102429463661388</v>
      </c>
      <c r="AA12" s="17">
        <v>5.8710428737600198E-2</v>
      </c>
      <c r="AB12" s="17">
        <v>6.7663102238036593E-2</v>
      </c>
      <c r="AC12" s="17">
        <v>8.7555792669519697E-2</v>
      </c>
      <c r="AD12" s="17">
        <v>3.7115887699774197E-2</v>
      </c>
      <c r="AE12" s="17"/>
      <c r="AF12" s="17">
        <v>9.3262558592682204E-2</v>
      </c>
      <c r="AG12" s="17">
        <v>7.1859486714473605E-2</v>
      </c>
      <c r="AH12" s="17">
        <v>5.7489091994378898E-2</v>
      </c>
      <c r="AI12" s="17"/>
      <c r="AJ12" s="17">
        <v>9.0200912442450903E-2</v>
      </c>
      <c r="AK12" s="17">
        <v>6.1618271981840098E-2</v>
      </c>
      <c r="AL12" s="17">
        <v>6.6291680434568095E-2</v>
      </c>
      <c r="AM12" s="17">
        <v>0</v>
      </c>
      <c r="AN12" s="17">
        <v>5.99085220610713E-2</v>
      </c>
      <c r="AO12" s="17"/>
      <c r="AP12" s="17">
        <v>8.7518334229336595E-2</v>
      </c>
      <c r="AQ12" s="17">
        <v>6.2960393397398895E-2</v>
      </c>
      <c r="AR12" s="17">
        <v>5.2871613066056602E-2</v>
      </c>
      <c r="AS12" s="17"/>
      <c r="AT12" s="17">
        <v>5.91658846533374E-2</v>
      </c>
      <c r="AU12" s="17">
        <v>4.6330996086034401E-2</v>
      </c>
      <c r="AV12" s="17">
        <v>8.0298625383658798E-2</v>
      </c>
      <c r="AW12" s="17">
        <v>8.7680862109922306E-2</v>
      </c>
      <c r="AX12" s="17">
        <v>5.6117872411334903E-2</v>
      </c>
      <c r="AY12" s="17"/>
      <c r="AZ12" s="17">
        <v>0</v>
      </c>
      <c r="BA12" s="17">
        <v>6.1335478188677899E-2</v>
      </c>
      <c r="BB12" s="17">
        <v>5.9653023532519299E-2</v>
      </c>
      <c r="BC12" s="17">
        <v>6.0650269862706697E-2</v>
      </c>
      <c r="BD12" s="17">
        <v>8.1875077438287702E-2</v>
      </c>
      <c r="BE12" s="17">
        <v>3.91643114718183E-2</v>
      </c>
      <c r="BF12" s="17">
        <v>8.65131454976278E-2</v>
      </c>
      <c r="BG12" s="17">
        <v>7.1977846545788302E-2</v>
      </c>
      <c r="BH12" s="17">
        <v>0.101054198536412</v>
      </c>
      <c r="BI12" s="17">
        <v>5.1447650670292597E-2</v>
      </c>
      <c r="BJ12" s="17">
        <v>4.5629466608582497E-2</v>
      </c>
      <c r="BK12" s="17">
        <v>0.14924558909493199</v>
      </c>
      <c r="BL12" s="17">
        <v>8.4326457369789096E-2</v>
      </c>
      <c r="BM12" s="17">
        <v>8.1456935686816001E-2</v>
      </c>
      <c r="BN12" s="17">
        <v>9.3591231151650703E-2</v>
      </c>
      <c r="BO12" s="17">
        <v>0.138903153858835</v>
      </c>
      <c r="BP12" s="17"/>
      <c r="BQ12" s="17">
        <v>7.5141801374304401E-2</v>
      </c>
      <c r="BR12" s="17" t="s">
        <v>494</v>
      </c>
    </row>
    <row r="13" spans="2:70" x14ac:dyDescent="0.35">
      <c r="B13" s="18" t="s">
        <v>493</v>
      </c>
      <c r="C13" s="17">
        <v>8.6195492162032802E-2</v>
      </c>
      <c r="D13" s="17">
        <v>8.1506850676227094E-2</v>
      </c>
      <c r="E13" s="17">
        <v>9.01660729112823E-2</v>
      </c>
      <c r="F13" s="17"/>
      <c r="G13" s="17">
        <v>3.2300606782975201E-2</v>
      </c>
      <c r="H13" s="17">
        <v>5.8271504097974498E-2</v>
      </c>
      <c r="I13" s="17">
        <v>6.9647162418012304E-2</v>
      </c>
      <c r="J13" s="17">
        <v>8.4467508379778303E-2</v>
      </c>
      <c r="K13" s="17">
        <v>0.116301536654685</v>
      </c>
      <c r="L13" s="17">
        <v>0.13080705608003701</v>
      </c>
      <c r="M13" s="17"/>
      <c r="N13" s="17">
        <v>0.120608379434906</v>
      </c>
      <c r="O13" s="17">
        <v>8.2396477188550907E-2</v>
      </c>
      <c r="P13" s="17">
        <v>6.09991980806458E-2</v>
      </c>
      <c r="Q13" s="17">
        <v>4.6508751519634302E-2</v>
      </c>
      <c r="R13" s="17"/>
      <c r="S13" s="17">
        <v>7.71723727382813E-2</v>
      </c>
      <c r="T13" s="17">
        <v>3.1772030740390901E-2</v>
      </c>
      <c r="U13" s="17">
        <v>0.12920192517762299</v>
      </c>
      <c r="V13" s="17">
        <v>8.6410231675461302E-2</v>
      </c>
      <c r="W13" s="17">
        <v>9.3976813527502603E-2</v>
      </c>
      <c r="X13" s="17">
        <v>0.110039087105264</v>
      </c>
      <c r="Y13" s="17">
        <v>0.112777698589332</v>
      </c>
      <c r="Z13" s="17">
        <v>2.42642791232986E-2</v>
      </c>
      <c r="AA13" s="17">
        <v>0.10702864530831201</v>
      </c>
      <c r="AB13" s="17">
        <v>8.4430960146982495E-2</v>
      </c>
      <c r="AC13" s="17">
        <v>8.9144749233172199E-2</v>
      </c>
      <c r="AD13" s="17">
        <v>0.150477640632282</v>
      </c>
      <c r="AE13" s="17"/>
      <c r="AF13" s="17">
        <v>9.6308133897345605E-2</v>
      </c>
      <c r="AG13" s="17">
        <v>9.2516185150556804E-2</v>
      </c>
      <c r="AH13" s="17">
        <v>5.5312725535480299E-2</v>
      </c>
      <c r="AI13" s="17"/>
      <c r="AJ13" s="17">
        <v>8.1850247457562697E-2</v>
      </c>
      <c r="AK13" s="17">
        <v>7.3007310901519101E-2</v>
      </c>
      <c r="AL13" s="17">
        <v>0.12259788723501799</v>
      </c>
      <c r="AM13" s="17">
        <v>9.5079871629648705E-2</v>
      </c>
      <c r="AN13" s="17">
        <v>7.0754189507762494E-2</v>
      </c>
      <c r="AO13" s="17"/>
      <c r="AP13" s="17">
        <v>7.6047175299438399E-2</v>
      </c>
      <c r="AQ13" s="17">
        <v>8.1367603124890706E-2</v>
      </c>
      <c r="AR13" s="17">
        <v>8.9897524023207498E-2</v>
      </c>
      <c r="AS13" s="17"/>
      <c r="AT13" s="17">
        <v>5.0101400202083098E-2</v>
      </c>
      <c r="AU13" s="17">
        <v>4.6408729294584901E-2</v>
      </c>
      <c r="AV13" s="17">
        <v>0.10665060272393601</v>
      </c>
      <c r="AW13" s="17">
        <v>0.13281034024646701</v>
      </c>
      <c r="AX13" s="17">
        <v>0.117715789867385</v>
      </c>
      <c r="AY13" s="17"/>
      <c r="AZ13" s="17">
        <v>0.126447528925132</v>
      </c>
      <c r="BA13" s="17">
        <v>7.8001523031207998E-2</v>
      </c>
      <c r="BB13" s="17">
        <v>1.2232054116859599E-2</v>
      </c>
      <c r="BC13" s="17">
        <v>8.8031912831689194E-2</v>
      </c>
      <c r="BD13" s="17">
        <v>7.0485501017473001E-2</v>
      </c>
      <c r="BE13" s="17">
        <v>6.8111699428970399E-2</v>
      </c>
      <c r="BF13" s="17">
        <v>0.119569543914401</v>
      </c>
      <c r="BG13" s="17">
        <v>5.92491112152361E-2</v>
      </c>
      <c r="BH13" s="17">
        <v>9.7595055184680299E-2</v>
      </c>
      <c r="BI13" s="17">
        <v>6.6518757737785303E-2</v>
      </c>
      <c r="BJ13" s="17">
        <v>0.10926386991461499</v>
      </c>
      <c r="BK13" s="17">
        <v>9.5260532443850701E-2</v>
      </c>
      <c r="BL13" s="17">
        <v>6.0711011512562599E-2</v>
      </c>
      <c r="BM13" s="17">
        <v>0.116133431038788</v>
      </c>
      <c r="BN13" s="17">
        <v>6.8227172139312703E-2</v>
      </c>
      <c r="BO13" s="17">
        <v>0.130246109821334</v>
      </c>
      <c r="BP13" s="17"/>
      <c r="BQ13" s="17">
        <v>8.6195492162032802E-2</v>
      </c>
      <c r="BR13" s="17" t="s">
        <v>494</v>
      </c>
    </row>
    <row r="14" spans="2:70" x14ac:dyDescent="0.35">
      <c r="B14" s="18" t="s">
        <v>129</v>
      </c>
      <c r="C14" s="19">
        <v>6.0225691917778603E-3</v>
      </c>
      <c r="D14" s="19">
        <v>7.3917801376737896E-3</v>
      </c>
      <c r="E14" s="19">
        <v>4.7563114074239696E-3</v>
      </c>
      <c r="F14" s="19"/>
      <c r="G14" s="19">
        <v>1.05070349075432E-2</v>
      </c>
      <c r="H14" s="19">
        <v>8.6951771731701294E-3</v>
      </c>
      <c r="I14" s="19">
        <v>4.9235451183431899E-3</v>
      </c>
      <c r="J14" s="19">
        <v>0</v>
      </c>
      <c r="K14" s="19">
        <v>6.1206499379295098E-3</v>
      </c>
      <c r="L14" s="19">
        <v>6.3881738833259996E-3</v>
      </c>
      <c r="M14" s="19"/>
      <c r="N14" s="19">
        <v>1.94352885440722E-3</v>
      </c>
      <c r="O14" s="19">
        <v>6.2354310221291401E-3</v>
      </c>
      <c r="P14" s="19">
        <v>9.3672037398158797E-3</v>
      </c>
      <c r="Q14" s="19">
        <v>1.07557508190154E-2</v>
      </c>
      <c r="R14" s="19"/>
      <c r="S14" s="19">
        <v>3.5826612295295499E-3</v>
      </c>
      <c r="T14" s="19">
        <v>5.5970342989632299E-3</v>
      </c>
      <c r="U14" s="19">
        <v>0</v>
      </c>
      <c r="V14" s="19">
        <v>0</v>
      </c>
      <c r="W14" s="19">
        <v>3.0084047608275301E-2</v>
      </c>
      <c r="X14" s="19">
        <v>0</v>
      </c>
      <c r="Y14" s="19">
        <v>0</v>
      </c>
      <c r="Z14" s="19">
        <v>0</v>
      </c>
      <c r="AA14" s="19">
        <v>1.9070450997683199E-2</v>
      </c>
      <c r="AB14" s="19">
        <v>8.7082142421937708E-3</v>
      </c>
      <c r="AC14" s="19">
        <v>0</v>
      </c>
      <c r="AD14" s="19">
        <v>0</v>
      </c>
      <c r="AE14" s="19"/>
      <c r="AF14" s="19">
        <v>7.26871300840134E-3</v>
      </c>
      <c r="AG14" s="19">
        <v>1.48574205878452E-3</v>
      </c>
      <c r="AH14" s="19">
        <v>2.7949890128016401E-2</v>
      </c>
      <c r="AI14" s="19"/>
      <c r="AJ14" s="19">
        <v>1.9938574571920502E-3</v>
      </c>
      <c r="AK14" s="19">
        <v>1.33153206351864E-2</v>
      </c>
      <c r="AL14" s="19">
        <v>7.3505102043671302E-3</v>
      </c>
      <c r="AM14" s="19">
        <v>0</v>
      </c>
      <c r="AN14" s="19">
        <v>9.4378931937105E-3</v>
      </c>
      <c r="AO14" s="19"/>
      <c r="AP14" s="19">
        <v>3.21846810969737E-3</v>
      </c>
      <c r="AQ14" s="19">
        <v>9.0859897191333198E-3</v>
      </c>
      <c r="AR14" s="19">
        <v>0</v>
      </c>
      <c r="AS14" s="19"/>
      <c r="AT14" s="19">
        <v>1.3608300531546901E-2</v>
      </c>
      <c r="AU14" s="19">
        <v>1.30372368188855E-2</v>
      </c>
      <c r="AV14" s="19">
        <v>4.3797627189788198E-3</v>
      </c>
      <c r="AW14" s="19">
        <v>0</v>
      </c>
      <c r="AX14" s="19">
        <v>0</v>
      </c>
      <c r="AY14" s="19"/>
      <c r="AZ14" s="19">
        <v>0</v>
      </c>
      <c r="BA14" s="19">
        <v>0</v>
      </c>
      <c r="BB14" s="19">
        <v>1.37284651772551E-2</v>
      </c>
      <c r="BC14" s="19">
        <v>2.3592506569895401E-2</v>
      </c>
      <c r="BD14" s="19">
        <v>0</v>
      </c>
      <c r="BE14" s="19">
        <v>0</v>
      </c>
      <c r="BF14" s="19">
        <v>8.5675864905077406E-3</v>
      </c>
      <c r="BG14" s="19">
        <v>9.6883479435716808E-3</v>
      </c>
      <c r="BH14" s="19">
        <v>1.3452943421165001E-2</v>
      </c>
      <c r="BI14" s="19">
        <v>1.29300680933344E-2</v>
      </c>
      <c r="BJ14" s="19">
        <v>9.1723604294005699E-3</v>
      </c>
      <c r="BK14" s="19">
        <v>0</v>
      </c>
      <c r="BL14" s="19">
        <v>0</v>
      </c>
      <c r="BM14" s="19">
        <v>0</v>
      </c>
      <c r="BN14" s="19">
        <v>0</v>
      </c>
      <c r="BO14" s="19">
        <v>0</v>
      </c>
      <c r="BP14" s="19"/>
      <c r="BQ14" s="19">
        <v>6.0225691917778603E-3</v>
      </c>
      <c r="BR14" s="19" t="s">
        <v>494</v>
      </c>
    </row>
    <row r="15" spans="2:70" x14ac:dyDescent="0.35">
      <c r="B15" s="16" t="s">
        <v>496</v>
      </c>
    </row>
    <row r="16" spans="2:70" x14ac:dyDescent="0.35">
      <c r="B16" t="s">
        <v>98</v>
      </c>
    </row>
    <row r="17" spans="2:2" x14ac:dyDescent="0.35">
      <c r="B17" t="s">
        <v>99</v>
      </c>
    </row>
    <row r="19" spans="2:2" x14ac:dyDescent="0.35">
      <c r="B19" s="8" t="str">
        <f>HYPERLINK("#'Contents'!A1", "Return to Contents")</f>
        <v>Return to Contents</v>
      </c>
    </row>
  </sheetData>
  <mergeCells count="11">
    <mergeCell ref="BQ5:BR5"/>
    <mergeCell ref="D5:E5"/>
    <mergeCell ref="G5:L5"/>
    <mergeCell ref="N5:Q5"/>
    <mergeCell ref="S5:AD5"/>
    <mergeCell ref="AF5:AH5"/>
    <mergeCell ref="D2:BJ2"/>
    <mergeCell ref="AJ5:AN5"/>
    <mergeCell ref="AP5:AR5"/>
    <mergeCell ref="AT5:AX5"/>
    <mergeCell ref="AZ5:BO5"/>
  </mergeCells>
  <pageMargins left="0.7" right="0.7" top="0.75" bottom="0.75" header="0.3" footer="0.3"/>
  <pageSetup paperSize="9" orientation="portrait" horizontalDpi="300" verticalDpi="300"/>
  <drawing r:id="rId1"/>
</worksheet>
</file>

<file path=xl/worksheets/sheet1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600-000000000000}">
  <dimension ref="B2:BR16"/>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67" width="10.7265625" customWidth="1"/>
    <col min="68" max="68" width="2.1796875" customWidth="1"/>
    <col min="69" max="70" width="10.7265625" customWidth="1"/>
    <col min="71" max="71" width="2.1796875" customWidth="1"/>
  </cols>
  <sheetData>
    <row r="2" spans="2:70" ht="40" customHeight="1" x14ac:dyDescent="0.35">
      <c r="D2" s="29" t="s">
        <v>499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row>
    <row r="5" spans="2:70" ht="30" customHeight="1" x14ac:dyDescent="0.35">
      <c r="B5" s="15"/>
      <c r="C5" s="15"/>
      <c r="D5" s="30" t="s">
        <v>74</v>
      </c>
      <c r="E5" s="30"/>
      <c r="F5" s="15"/>
      <c r="G5" s="30" t="s">
        <v>75</v>
      </c>
      <c r="H5" s="30"/>
      <c r="I5" s="30"/>
      <c r="J5" s="30"/>
      <c r="K5" s="30"/>
      <c r="L5" s="30"/>
      <c r="M5" s="15"/>
      <c r="N5" s="30" t="s">
        <v>76</v>
      </c>
      <c r="O5" s="30"/>
      <c r="P5" s="30"/>
      <c r="Q5" s="30"/>
      <c r="R5" s="15"/>
      <c r="S5" s="30" t="s">
        <v>77</v>
      </c>
      <c r="T5" s="30"/>
      <c r="U5" s="30"/>
      <c r="V5" s="30"/>
      <c r="W5" s="30"/>
      <c r="X5" s="30"/>
      <c r="Y5" s="30"/>
      <c r="Z5" s="30"/>
      <c r="AA5" s="30"/>
      <c r="AB5" s="30"/>
      <c r="AC5" s="30"/>
      <c r="AD5" s="30"/>
      <c r="AE5" s="15"/>
      <c r="AF5" s="30" t="s">
        <v>78</v>
      </c>
      <c r="AG5" s="30"/>
      <c r="AH5" s="30"/>
      <c r="AI5" s="15"/>
      <c r="AJ5" s="30" t="s">
        <v>79</v>
      </c>
      <c r="AK5" s="30"/>
      <c r="AL5" s="30"/>
      <c r="AM5" s="30"/>
      <c r="AN5" s="30"/>
      <c r="AO5" s="15"/>
      <c r="AP5" s="30" t="s">
        <v>80</v>
      </c>
      <c r="AQ5" s="30"/>
      <c r="AR5" s="30"/>
      <c r="AS5" s="15"/>
      <c r="AT5" s="30" t="s">
        <v>81</v>
      </c>
      <c r="AU5" s="30"/>
      <c r="AV5" s="30"/>
      <c r="AW5" s="30"/>
      <c r="AX5" s="30"/>
      <c r="AY5" s="15"/>
      <c r="AZ5" s="30" t="s">
        <v>82</v>
      </c>
      <c r="BA5" s="30"/>
      <c r="BB5" s="30"/>
      <c r="BC5" s="30"/>
      <c r="BD5" s="30"/>
      <c r="BE5" s="30"/>
      <c r="BF5" s="30"/>
      <c r="BG5" s="30"/>
      <c r="BH5" s="30"/>
      <c r="BI5" s="30"/>
      <c r="BJ5" s="30"/>
      <c r="BK5" s="30"/>
      <c r="BL5" s="30"/>
      <c r="BM5" s="30"/>
      <c r="BN5" s="30"/>
      <c r="BO5" s="30"/>
      <c r="BP5" s="15"/>
      <c r="BQ5" s="30" t="s">
        <v>83</v>
      </c>
      <c r="BR5" s="30"/>
    </row>
    <row r="6" spans="2:7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46</v>
      </c>
      <c r="AQ6" s="12" t="s">
        <v>47</v>
      </c>
      <c r="AR6" s="12" t="s">
        <v>50</v>
      </c>
      <c r="AT6" s="12" t="s">
        <v>51</v>
      </c>
      <c r="AU6" s="12" t="s">
        <v>52</v>
      </c>
      <c r="AV6" s="12" t="s">
        <v>53</v>
      </c>
      <c r="AW6" s="12" t="s">
        <v>54</v>
      </c>
      <c r="AX6" s="12" t="s">
        <v>55</v>
      </c>
      <c r="AZ6" s="12" t="s">
        <v>56</v>
      </c>
      <c r="BA6" s="12" t="s">
        <v>57</v>
      </c>
      <c r="BB6" s="12" t="s">
        <v>58</v>
      </c>
      <c r="BC6" s="12" t="s">
        <v>59</v>
      </c>
      <c r="BD6" s="12" t="s">
        <v>60</v>
      </c>
      <c r="BE6" s="12" t="s">
        <v>61</v>
      </c>
      <c r="BF6" s="12" t="s">
        <v>62</v>
      </c>
      <c r="BG6" s="12" t="s">
        <v>63</v>
      </c>
      <c r="BH6" s="12" t="s">
        <v>64</v>
      </c>
      <c r="BI6" s="12" t="s">
        <v>65</v>
      </c>
      <c r="BJ6" s="12" t="s">
        <v>66</v>
      </c>
      <c r="BK6" s="12" t="s">
        <v>67</v>
      </c>
      <c r="BL6" s="12" t="s">
        <v>68</v>
      </c>
      <c r="BM6" s="12" t="s">
        <v>69</v>
      </c>
      <c r="BN6" s="12" t="s">
        <v>70</v>
      </c>
      <c r="BO6" s="12" t="s">
        <v>71</v>
      </c>
      <c r="BQ6" s="12" t="s">
        <v>72</v>
      </c>
      <c r="BR6" s="12" t="s">
        <v>73</v>
      </c>
    </row>
    <row r="7" spans="2:70" ht="30" customHeight="1" x14ac:dyDescent="0.35">
      <c r="B7" s="10" t="s">
        <v>19</v>
      </c>
      <c r="C7" s="10">
        <v>4012</v>
      </c>
      <c r="D7" s="10">
        <v>1971</v>
      </c>
      <c r="E7" s="10">
        <v>2028</v>
      </c>
      <c r="F7" s="10"/>
      <c r="G7" s="10">
        <v>497</v>
      </c>
      <c r="H7" s="10">
        <v>704</v>
      </c>
      <c r="I7" s="10">
        <v>694</v>
      </c>
      <c r="J7" s="10">
        <v>693</v>
      </c>
      <c r="K7" s="10">
        <v>571</v>
      </c>
      <c r="L7" s="10">
        <v>853</v>
      </c>
      <c r="M7" s="10"/>
      <c r="N7" s="10">
        <v>1178</v>
      </c>
      <c r="O7" s="10">
        <v>1131</v>
      </c>
      <c r="P7" s="10">
        <v>781</v>
      </c>
      <c r="Q7" s="10">
        <v>909</v>
      </c>
      <c r="R7" s="10"/>
      <c r="S7" s="10">
        <v>563</v>
      </c>
      <c r="T7" s="10">
        <v>553</v>
      </c>
      <c r="U7" s="10">
        <v>314</v>
      </c>
      <c r="V7" s="10">
        <v>343</v>
      </c>
      <c r="W7" s="10">
        <v>293</v>
      </c>
      <c r="X7" s="10">
        <v>376</v>
      </c>
      <c r="Y7" s="10">
        <v>336</v>
      </c>
      <c r="Z7" s="10">
        <v>171</v>
      </c>
      <c r="AA7" s="10">
        <v>447</v>
      </c>
      <c r="AB7" s="10">
        <v>337</v>
      </c>
      <c r="AC7" s="10">
        <v>188</v>
      </c>
      <c r="AD7" s="10">
        <v>91</v>
      </c>
      <c r="AE7" s="10"/>
      <c r="AF7" s="10">
        <v>1421</v>
      </c>
      <c r="AG7" s="10">
        <v>1665</v>
      </c>
      <c r="AH7" s="10">
        <v>577</v>
      </c>
      <c r="AI7" s="10"/>
      <c r="AJ7" s="10">
        <v>1433</v>
      </c>
      <c r="AK7" s="10">
        <v>1082</v>
      </c>
      <c r="AL7" s="10">
        <v>299</v>
      </c>
      <c r="AM7" s="10">
        <v>42</v>
      </c>
      <c r="AN7" s="10">
        <v>541</v>
      </c>
      <c r="AO7" s="10"/>
      <c r="AP7" s="10">
        <v>878</v>
      </c>
      <c r="AQ7" s="10">
        <v>1369</v>
      </c>
      <c r="AR7" s="10">
        <v>264</v>
      </c>
      <c r="AS7" s="10"/>
      <c r="AT7" s="10">
        <v>929</v>
      </c>
      <c r="AU7" s="10">
        <v>932</v>
      </c>
      <c r="AV7" s="10">
        <v>1096</v>
      </c>
      <c r="AW7" s="10">
        <v>455</v>
      </c>
      <c r="AX7" s="10">
        <v>62</v>
      </c>
      <c r="AY7" s="10"/>
      <c r="AZ7" s="10">
        <v>33</v>
      </c>
      <c r="BA7" s="10">
        <v>185</v>
      </c>
      <c r="BB7" s="10">
        <v>256</v>
      </c>
      <c r="BC7" s="10">
        <v>269</v>
      </c>
      <c r="BD7" s="10">
        <v>403</v>
      </c>
      <c r="BE7" s="10">
        <v>436</v>
      </c>
      <c r="BF7" s="10">
        <v>391</v>
      </c>
      <c r="BG7" s="10">
        <v>312</v>
      </c>
      <c r="BH7" s="10">
        <v>253</v>
      </c>
      <c r="BI7" s="10">
        <v>211</v>
      </c>
      <c r="BJ7" s="10">
        <v>336</v>
      </c>
      <c r="BK7" s="10">
        <v>187</v>
      </c>
      <c r="BL7" s="10">
        <v>180</v>
      </c>
      <c r="BM7" s="10">
        <v>103</v>
      </c>
      <c r="BN7" s="10">
        <v>95</v>
      </c>
      <c r="BO7" s="10">
        <v>161</v>
      </c>
      <c r="BP7" s="10"/>
      <c r="BQ7" s="10">
        <v>1235</v>
      </c>
      <c r="BR7" s="10">
        <v>2665</v>
      </c>
    </row>
    <row r="8" spans="2:70" ht="30" customHeight="1" x14ac:dyDescent="0.35">
      <c r="B8" s="11" t="s">
        <v>20</v>
      </c>
      <c r="C8" s="11">
        <v>4012</v>
      </c>
      <c r="D8" s="11">
        <v>1975</v>
      </c>
      <c r="E8" s="11">
        <v>2024</v>
      </c>
      <c r="F8" s="11"/>
      <c r="G8" s="11">
        <v>558</v>
      </c>
      <c r="H8" s="11">
        <v>682</v>
      </c>
      <c r="I8" s="11">
        <v>685</v>
      </c>
      <c r="J8" s="11">
        <v>686</v>
      </c>
      <c r="K8" s="11">
        <v>562</v>
      </c>
      <c r="L8" s="11">
        <v>839</v>
      </c>
      <c r="M8" s="11"/>
      <c r="N8" s="11">
        <v>1080</v>
      </c>
      <c r="O8" s="11">
        <v>1039</v>
      </c>
      <c r="P8" s="11">
        <v>880</v>
      </c>
      <c r="Q8" s="11">
        <v>1000</v>
      </c>
      <c r="R8" s="11"/>
      <c r="S8" s="11">
        <v>562</v>
      </c>
      <c r="T8" s="11">
        <v>522</v>
      </c>
      <c r="U8" s="11">
        <v>321</v>
      </c>
      <c r="V8" s="11">
        <v>361</v>
      </c>
      <c r="W8" s="11">
        <v>281</v>
      </c>
      <c r="X8" s="11">
        <v>361</v>
      </c>
      <c r="Y8" s="11">
        <v>321</v>
      </c>
      <c r="Z8" s="11">
        <v>160</v>
      </c>
      <c r="AA8" s="11">
        <v>441</v>
      </c>
      <c r="AB8" s="11">
        <v>361</v>
      </c>
      <c r="AC8" s="11">
        <v>201</v>
      </c>
      <c r="AD8" s="11">
        <v>120</v>
      </c>
      <c r="AE8" s="11"/>
      <c r="AF8" s="11">
        <v>1410</v>
      </c>
      <c r="AG8" s="11">
        <v>1629</v>
      </c>
      <c r="AH8" s="11">
        <v>599</v>
      </c>
      <c r="AI8" s="11"/>
      <c r="AJ8" s="11">
        <v>1397</v>
      </c>
      <c r="AK8" s="11">
        <v>1071</v>
      </c>
      <c r="AL8" s="11">
        <v>288</v>
      </c>
      <c r="AM8" s="11">
        <v>45</v>
      </c>
      <c r="AN8" s="11">
        <v>558</v>
      </c>
      <c r="AO8" s="11"/>
      <c r="AP8" s="11">
        <v>856</v>
      </c>
      <c r="AQ8" s="11">
        <v>1358</v>
      </c>
      <c r="AR8" s="11">
        <v>259</v>
      </c>
      <c r="AS8" s="11"/>
      <c r="AT8" s="11">
        <v>961</v>
      </c>
      <c r="AU8" s="11">
        <v>958</v>
      </c>
      <c r="AV8" s="11">
        <v>1056</v>
      </c>
      <c r="AW8" s="11">
        <v>434</v>
      </c>
      <c r="AX8" s="11">
        <v>55</v>
      </c>
      <c r="AY8" s="11"/>
      <c r="AZ8" s="11">
        <v>33</v>
      </c>
      <c r="BA8" s="11">
        <v>186</v>
      </c>
      <c r="BB8" s="11">
        <v>267</v>
      </c>
      <c r="BC8" s="11">
        <v>280</v>
      </c>
      <c r="BD8" s="11">
        <v>416</v>
      </c>
      <c r="BE8" s="11">
        <v>443</v>
      </c>
      <c r="BF8" s="11">
        <v>394</v>
      </c>
      <c r="BG8" s="11">
        <v>314</v>
      </c>
      <c r="BH8" s="11">
        <v>257</v>
      </c>
      <c r="BI8" s="11">
        <v>206</v>
      </c>
      <c r="BJ8" s="11">
        <v>329</v>
      </c>
      <c r="BK8" s="11">
        <v>179</v>
      </c>
      <c r="BL8" s="11">
        <v>174</v>
      </c>
      <c r="BM8" s="11">
        <v>97</v>
      </c>
      <c r="BN8" s="11">
        <v>87</v>
      </c>
      <c r="BO8" s="11">
        <v>148</v>
      </c>
      <c r="BP8" s="11"/>
      <c r="BQ8" s="11">
        <v>1209</v>
      </c>
      <c r="BR8" s="11">
        <v>2688</v>
      </c>
    </row>
    <row r="9" spans="2:70" x14ac:dyDescent="0.35">
      <c r="B9" s="18" t="s">
        <v>497</v>
      </c>
      <c r="C9" s="17">
        <v>0.55668143463443098</v>
      </c>
      <c r="D9" s="17">
        <v>0.54230086677591804</v>
      </c>
      <c r="E9" s="17">
        <v>0.57063470359549995</v>
      </c>
      <c r="F9" s="17"/>
      <c r="G9" s="17">
        <v>0.57322030396489698</v>
      </c>
      <c r="H9" s="17">
        <v>0.64226948809658901</v>
      </c>
      <c r="I9" s="17">
        <v>0.62167289655287095</v>
      </c>
      <c r="J9" s="17">
        <v>0.53639336713617702</v>
      </c>
      <c r="K9" s="17">
        <v>0.47038865612574798</v>
      </c>
      <c r="L9" s="17">
        <v>0.49736801596028601</v>
      </c>
      <c r="M9" s="17"/>
      <c r="N9" s="17">
        <v>0.64101979834827705</v>
      </c>
      <c r="O9" s="17">
        <v>0.56956894646643697</v>
      </c>
      <c r="P9" s="17">
        <v>0.52922144791422898</v>
      </c>
      <c r="Q9" s="17">
        <v>0.47735082000539297</v>
      </c>
      <c r="R9" s="17"/>
      <c r="S9" s="17">
        <v>0.67456985755535903</v>
      </c>
      <c r="T9" s="17">
        <v>0.54239397609099205</v>
      </c>
      <c r="U9" s="17">
        <v>0.56511209352546798</v>
      </c>
      <c r="V9" s="17">
        <v>0.528756598966307</v>
      </c>
      <c r="W9" s="17">
        <v>0.550685443001391</v>
      </c>
      <c r="X9" s="17">
        <v>0.53039466317574202</v>
      </c>
      <c r="Y9" s="17">
        <v>0.49619383047219501</v>
      </c>
      <c r="Z9" s="17">
        <v>0.52450403980277605</v>
      </c>
      <c r="AA9" s="17">
        <v>0.53438137174151401</v>
      </c>
      <c r="AB9" s="17">
        <v>0.54469412859880595</v>
      </c>
      <c r="AC9" s="17">
        <v>0.55728742532280695</v>
      </c>
      <c r="AD9" s="17">
        <v>0.54305055448807504</v>
      </c>
      <c r="AE9" s="17"/>
      <c r="AF9" s="17">
        <v>0.49442809839663199</v>
      </c>
      <c r="AG9" s="17">
        <v>0.60873619764015696</v>
      </c>
      <c r="AH9" s="17">
        <v>0.55435265281885304</v>
      </c>
      <c r="AI9" s="17"/>
      <c r="AJ9" s="17">
        <v>0.52769452146360496</v>
      </c>
      <c r="AK9" s="17">
        <v>0.59683026780565196</v>
      </c>
      <c r="AL9" s="17">
        <v>0.61187917352661203</v>
      </c>
      <c r="AM9" s="17">
        <v>0.48575764520800102</v>
      </c>
      <c r="AN9" s="17">
        <v>0.532227388227975</v>
      </c>
      <c r="AO9" s="17"/>
      <c r="AP9" s="17">
        <v>0.56357578700121902</v>
      </c>
      <c r="AQ9" s="17">
        <v>0.61396998016926896</v>
      </c>
      <c r="AR9" s="17">
        <v>0.66138146352124505</v>
      </c>
      <c r="AS9" s="17"/>
      <c r="AT9" s="17">
        <v>0.43279308610086298</v>
      </c>
      <c r="AU9" s="17">
        <v>0.52023064594424395</v>
      </c>
      <c r="AV9" s="17">
        <v>0.66308726265845996</v>
      </c>
      <c r="AW9" s="17">
        <v>0.71035428037251303</v>
      </c>
      <c r="AX9" s="17">
        <v>0.68531994434438404</v>
      </c>
      <c r="AY9" s="17"/>
      <c r="AZ9" s="17">
        <v>0.35608986564857797</v>
      </c>
      <c r="BA9" s="17">
        <v>0.45432351827545298</v>
      </c>
      <c r="BB9" s="17">
        <v>0.48639911157143201</v>
      </c>
      <c r="BC9" s="17">
        <v>0.52021347105665305</v>
      </c>
      <c r="BD9" s="17">
        <v>0.58905953747871898</v>
      </c>
      <c r="BE9" s="17">
        <v>0.53978311758911601</v>
      </c>
      <c r="BF9" s="17">
        <v>0.55157903846447598</v>
      </c>
      <c r="BG9" s="17">
        <v>0.52536401587090098</v>
      </c>
      <c r="BH9" s="17">
        <v>0.56027268341537995</v>
      </c>
      <c r="BI9" s="17">
        <v>0.59238673815374299</v>
      </c>
      <c r="BJ9" s="17">
        <v>0.59227514300742801</v>
      </c>
      <c r="BK9" s="17">
        <v>0.64887916279951896</v>
      </c>
      <c r="BL9" s="17">
        <v>0.61859326180490104</v>
      </c>
      <c r="BM9" s="17">
        <v>0.59813067064374004</v>
      </c>
      <c r="BN9" s="17">
        <v>0.635273416500859</v>
      </c>
      <c r="BO9" s="17">
        <v>0.69614666567795302</v>
      </c>
      <c r="BP9" s="17"/>
      <c r="BQ9" s="17">
        <v>0.83407701052755001</v>
      </c>
      <c r="BR9" s="17">
        <v>0.43320164110328302</v>
      </c>
    </row>
    <row r="10" spans="2:70" ht="43.5" x14ac:dyDescent="0.35">
      <c r="B10" s="18" t="s">
        <v>498</v>
      </c>
      <c r="C10" s="17">
        <v>0.32250700635386798</v>
      </c>
      <c r="D10" s="17">
        <v>0.34044484316374801</v>
      </c>
      <c r="E10" s="17">
        <v>0.30524184641568702</v>
      </c>
      <c r="F10" s="17"/>
      <c r="G10" s="17">
        <v>0.28502150812059501</v>
      </c>
      <c r="H10" s="17">
        <v>0.27480869025441501</v>
      </c>
      <c r="I10" s="17">
        <v>0.264237552849446</v>
      </c>
      <c r="J10" s="17">
        <v>0.34055492024602702</v>
      </c>
      <c r="K10" s="17">
        <v>0.37971457357337302</v>
      </c>
      <c r="L10" s="17">
        <v>0.38077412905678998</v>
      </c>
      <c r="M10" s="17"/>
      <c r="N10" s="17">
        <v>0.26698190429025898</v>
      </c>
      <c r="O10" s="17">
        <v>0.310085096080295</v>
      </c>
      <c r="P10" s="17">
        <v>0.34049547718468098</v>
      </c>
      <c r="Q10" s="17">
        <v>0.37699992209694499</v>
      </c>
      <c r="R10" s="17"/>
      <c r="S10" s="17">
        <v>0.22823926972649899</v>
      </c>
      <c r="T10" s="17">
        <v>0.33962051887258499</v>
      </c>
      <c r="U10" s="17">
        <v>0.33002760976652001</v>
      </c>
      <c r="V10" s="17">
        <v>0.373485760983434</v>
      </c>
      <c r="W10" s="17">
        <v>0.34642245391721299</v>
      </c>
      <c r="X10" s="17">
        <v>0.32133162762191297</v>
      </c>
      <c r="Y10" s="17">
        <v>0.36764947750932198</v>
      </c>
      <c r="Z10" s="17">
        <v>0.349777873103362</v>
      </c>
      <c r="AA10" s="17">
        <v>0.33918468251425199</v>
      </c>
      <c r="AB10" s="17">
        <v>0.31292465125987101</v>
      </c>
      <c r="AC10" s="17">
        <v>0.29824446797044901</v>
      </c>
      <c r="AD10" s="17">
        <v>0.31463229410617799</v>
      </c>
      <c r="AE10" s="17"/>
      <c r="AF10" s="17">
        <v>0.38070344889752</v>
      </c>
      <c r="AG10" s="17">
        <v>0.284509472790278</v>
      </c>
      <c r="AH10" s="17">
        <v>0.30395512957175003</v>
      </c>
      <c r="AI10" s="17"/>
      <c r="AJ10" s="17">
        <v>0.343008701389721</v>
      </c>
      <c r="AK10" s="17">
        <v>0.29570943880718797</v>
      </c>
      <c r="AL10" s="17">
        <v>0.30259865365662098</v>
      </c>
      <c r="AM10" s="17">
        <v>0.353964409202773</v>
      </c>
      <c r="AN10" s="17">
        <v>0.35028472386717002</v>
      </c>
      <c r="AO10" s="17"/>
      <c r="AP10" s="17">
        <v>0.33453944646275102</v>
      </c>
      <c r="AQ10" s="17">
        <v>0.28223326243047098</v>
      </c>
      <c r="AR10" s="17">
        <v>0.254887863170847</v>
      </c>
      <c r="AS10" s="17"/>
      <c r="AT10" s="17">
        <v>0.40538943798378702</v>
      </c>
      <c r="AU10" s="17">
        <v>0.35850268600086499</v>
      </c>
      <c r="AV10" s="17">
        <v>0.23510433753014701</v>
      </c>
      <c r="AW10" s="17">
        <v>0.215250192236527</v>
      </c>
      <c r="AX10" s="17">
        <v>0.251708665231411</v>
      </c>
      <c r="AY10" s="17"/>
      <c r="AZ10" s="17">
        <v>0.32597072214956901</v>
      </c>
      <c r="BA10" s="17">
        <v>0.42070747376715001</v>
      </c>
      <c r="BB10" s="17">
        <v>0.35477773521419897</v>
      </c>
      <c r="BC10" s="17">
        <v>0.35490222040214903</v>
      </c>
      <c r="BD10" s="17">
        <v>0.29421590791495</v>
      </c>
      <c r="BE10" s="17">
        <v>0.35231045211238599</v>
      </c>
      <c r="BF10" s="17">
        <v>0.34673963909314598</v>
      </c>
      <c r="BG10" s="17">
        <v>0.33300247066722299</v>
      </c>
      <c r="BH10" s="17">
        <v>0.316123274263233</v>
      </c>
      <c r="BI10" s="17">
        <v>0.29616440057330401</v>
      </c>
      <c r="BJ10" s="17">
        <v>0.30001081128894203</v>
      </c>
      <c r="BK10" s="17">
        <v>0.267045599169425</v>
      </c>
      <c r="BL10" s="17">
        <v>0.30118925546375402</v>
      </c>
      <c r="BM10" s="17">
        <v>0.29413777756716403</v>
      </c>
      <c r="BN10" s="17">
        <v>0.27264292377619598</v>
      </c>
      <c r="BO10" s="17">
        <v>0.226256260402874</v>
      </c>
      <c r="BP10" s="17"/>
      <c r="BQ10" s="17">
        <v>0.10307592896371599</v>
      </c>
      <c r="BR10" s="17">
        <v>0.430865496141764</v>
      </c>
    </row>
    <row r="11" spans="2:70" x14ac:dyDescent="0.35">
      <c r="B11" s="18" t="s">
        <v>487</v>
      </c>
      <c r="C11" s="19">
        <v>0.120811559011702</v>
      </c>
      <c r="D11" s="19">
        <v>0.117254290060334</v>
      </c>
      <c r="E11" s="19">
        <v>0.124123449988813</v>
      </c>
      <c r="F11" s="19"/>
      <c r="G11" s="19">
        <v>0.141758187914509</v>
      </c>
      <c r="H11" s="19">
        <v>8.2921821648996405E-2</v>
      </c>
      <c r="I11" s="19">
        <v>0.114089550597683</v>
      </c>
      <c r="J11" s="19">
        <v>0.123051712617796</v>
      </c>
      <c r="K11" s="19">
        <v>0.14989677030088</v>
      </c>
      <c r="L11" s="19">
        <v>0.12185785498292399</v>
      </c>
      <c r="M11" s="19"/>
      <c r="N11" s="19">
        <v>9.1998297361463505E-2</v>
      </c>
      <c r="O11" s="19">
        <v>0.120345957453268</v>
      </c>
      <c r="P11" s="19">
        <v>0.13028307490109001</v>
      </c>
      <c r="Q11" s="19">
        <v>0.145649257897662</v>
      </c>
      <c r="R11" s="19"/>
      <c r="S11" s="19">
        <v>9.7190872718141794E-2</v>
      </c>
      <c r="T11" s="19">
        <v>0.11798550503642299</v>
      </c>
      <c r="U11" s="19">
        <v>0.104860296708013</v>
      </c>
      <c r="V11" s="19">
        <v>9.7757640050258901E-2</v>
      </c>
      <c r="W11" s="19">
        <v>0.102892103081396</v>
      </c>
      <c r="X11" s="19">
        <v>0.14827370920234401</v>
      </c>
      <c r="Y11" s="19">
        <v>0.13615669201848199</v>
      </c>
      <c r="Z11" s="19">
        <v>0.12571808709386201</v>
      </c>
      <c r="AA11" s="19">
        <v>0.126433945744234</v>
      </c>
      <c r="AB11" s="19">
        <v>0.14238122014132201</v>
      </c>
      <c r="AC11" s="19">
        <v>0.14446810670674501</v>
      </c>
      <c r="AD11" s="19">
        <v>0.14231715140574799</v>
      </c>
      <c r="AE11" s="19"/>
      <c r="AF11" s="19">
        <v>0.124868452705848</v>
      </c>
      <c r="AG11" s="19">
        <v>0.106754329569565</v>
      </c>
      <c r="AH11" s="19">
        <v>0.14169221760939699</v>
      </c>
      <c r="AI11" s="19"/>
      <c r="AJ11" s="19">
        <v>0.12929677714667401</v>
      </c>
      <c r="AK11" s="19">
        <v>0.10746029338716</v>
      </c>
      <c r="AL11" s="19">
        <v>8.5522172816766606E-2</v>
      </c>
      <c r="AM11" s="19">
        <v>0.16027794558922701</v>
      </c>
      <c r="AN11" s="19">
        <v>0.11748788790485599</v>
      </c>
      <c r="AO11" s="19"/>
      <c r="AP11" s="19">
        <v>0.10188476653603</v>
      </c>
      <c r="AQ11" s="19">
        <v>0.103796757400259</v>
      </c>
      <c r="AR11" s="19">
        <v>8.3730673307908898E-2</v>
      </c>
      <c r="AS11" s="19"/>
      <c r="AT11" s="19">
        <v>0.16181747591535001</v>
      </c>
      <c r="AU11" s="19">
        <v>0.121266668054891</v>
      </c>
      <c r="AV11" s="19">
        <v>0.101808399811393</v>
      </c>
      <c r="AW11" s="19">
        <v>7.4395527390960003E-2</v>
      </c>
      <c r="AX11" s="19">
        <v>6.2971390424205007E-2</v>
      </c>
      <c r="AY11" s="19"/>
      <c r="AZ11" s="19">
        <v>0.31793941220185301</v>
      </c>
      <c r="BA11" s="19">
        <v>0.124969007957397</v>
      </c>
      <c r="BB11" s="19">
        <v>0.15882315321436899</v>
      </c>
      <c r="BC11" s="19">
        <v>0.124884308541198</v>
      </c>
      <c r="BD11" s="19">
        <v>0.11672455460633099</v>
      </c>
      <c r="BE11" s="19">
        <v>0.107906430298498</v>
      </c>
      <c r="BF11" s="19">
        <v>0.101681322442378</v>
      </c>
      <c r="BG11" s="19">
        <v>0.141633513461876</v>
      </c>
      <c r="BH11" s="19">
        <v>0.123604042321386</v>
      </c>
      <c r="BI11" s="19">
        <v>0.111448861272954</v>
      </c>
      <c r="BJ11" s="19">
        <v>0.10771404570363</v>
      </c>
      <c r="BK11" s="19">
        <v>8.4075238031056806E-2</v>
      </c>
      <c r="BL11" s="19">
        <v>8.02174827313447E-2</v>
      </c>
      <c r="BM11" s="19">
        <v>0.10773155178909601</v>
      </c>
      <c r="BN11" s="19">
        <v>9.2083659722945493E-2</v>
      </c>
      <c r="BO11" s="19">
        <v>7.7597073919172296E-2</v>
      </c>
      <c r="BP11" s="19"/>
      <c r="BQ11" s="19">
        <v>6.2847060508733898E-2</v>
      </c>
      <c r="BR11" s="19">
        <v>0.135932862754953</v>
      </c>
    </row>
    <row r="12" spans="2:70" x14ac:dyDescent="0.35">
      <c r="B12" s="16"/>
    </row>
    <row r="13" spans="2:70" x14ac:dyDescent="0.35">
      <c r="B13" t="s">
        <v>98</v>
      </c>
    </row>
    <row r="14" spans="2:70" x14ac:dyDescent="0.35">
      <c r="B14" t="s">
        <v>99</v>
      </c>
    </row>
    <row r="16" spans="2:70" x14ac:dyDescent="0.35">
      <c r="B16" s="8" t="str">
        <f>HYPERLINK("#'Contents'!A1", "Return to Contents")</f>
        <v>Return to Contents</v>
      </c>
    </row>
  </sheetData>
  <mergeCells count="11">
    <mergeCell ref="BQ5:BR5"/>
    <mergeCell ref="D5:E5"/>
    <mergeCell ref="G5:L5"/>
    <mergeCell ref="N5:Q5"/>
    <mergeCell ref="S5:AD5"/>
    <mergeCell ref="AF5:AH5"/>
    <mergeCell ref="D2:BJ2"/>
    <mergeCell ref="AJ5:AN5"/>
    <mergeCell ref="AP5:AR5"/>
    <mergeCell ref="AT5:AX5"/>
    <mergeCell ref="AZ5:BO5"/>
  </mergeCells>
  <pageMargins left="0.7" right="0.7" top="0.75" bottom="0.75" header="0.3" footer="0.3"/>
  <pageSetup paperSize="9" orientation="portrait" horizontalDpi="300" verticalDpi="300"/>
  <drawing r:id="rId1"/>
</worksheet>
</file>

<file path=xl/worksheets/sheet1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700-000000000000}">
  <dimension ref="B2:BR19"/>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67" width="10.7265625" customWidth="1"/>
    <col min="68" max="68" width="2.1796875" customWidth="1"/>
    <col min="69" max="70" width="10.7265625" customWidth="1"/>
    <col min="71" max="71" width="2.1796875" customWidth="1"/>
  </cols>
  <sheetData>
    <row r="2" spans="2:70" ht="40" customHeight="1" x14ac:dyDescent="0.35">
      <c r="D2" s="29" t="s">
        <v>505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row>
    <row r="5" spans="2:70" ht="30" customHeight="1" x14ac:dyDescent="0.35">
      <c r="B5" s="15"/>
      <c r="C5" s="15"/>
      <c r="D5" s="30" t="s">
        <v>74</v>
      </c>
      <c r="E5" s="30"/>
      <c r="F5" s="15"/>
      <c r="G5" s="30" t="s">
        <v>75</v>
      </c>
      <c r="H5" s="30"/>
      <c r="I5" s="30"/>
      <c r="J5" s="30"/>
      <c r="K5" s="30"/>
      <c r="L5" s="30"/>
      <c r="M5" s="15"/>
      <c r="N5" s="30" t="s">
        <v>76</v>
      </c>
      <c r="O5" s="30"/>
      <c r="P5" s="30"/>
      <c r="Q5" s="30"/>
      <c r="R5" s="15"/>
      <c r="S5" s="30" t="s">
        <v>77</v>
      </c>
      <c r="T5" s="30"/>
      <c r="U5" s="30"/>
      <c r="V5" s="30"/>
      <c r="W5" s="30"/>
      <c r="X5" s="30"/>
      <c r="Y5" s="30"/>
      <c r="Z5" s="30"/>
      <c r="AA5" s="30"/>
      <c r="AB5" s="30"/>
      <c r="AC5" s="30"/>
      <c r="AD5" s="30"/>
      <c r="AE5" s="15"/>
      <c r="AF5" s="30" t="s">
        <v>78</v>
      </c>
      <c r="AG5" s="30"/>
      <c r="AH5" s="30"/>
      <c r="AI5" s="15"/>
      <c r="AJ5" s="30" t="s">
        <v>79</v>
      </c>
      <c r="AK5" s="30"/>
      <c r="AL5" s="30"/>
      <c r="AM5" s="30"/>
      <c r="AN5" s="30"/>
      <c r="AO5" s="15"/>
      <c r="AP5" s="30" t="s">
        <v>80</v>
      </c>
      <c r="AQ5" s="30"/>
      <c r="AR5" s="30"/>
      <c r="AS5" s="15"/>
      <c r="AT5" s="30" t="s">
        <v>81</v>
      </c>
      <c r="AU5" s="30"/>
      <c r="AV5" s="30"/>
      <c r="AW5" s="30"/>
      <c r="AX5" s="30"/>
      <c r="AY5" s="15"/>
      <c r="AZ5" s="30" t="s">
        <v>82</v>
      </c>
      <c r="BA5" s="30"/>
      <c r="BB5" s="30"/>
      <c r="BC5" s="30"/>
      <c r="BD5" s="30"/>
      <c r="BE5" s="30"/>
      <c r="BF5" s="30"/>
      <c r="BG5" s="30"/>
      <c r="BH5" s="30"/>
      <c r="BI5" s="30"/>
      <c r="BJ5" s="30"/>
      <c r="BK5" s="30"/>
      <c r="BL5" s="30"/>
      <c r="BM5" s="30"/>
      <c r="BN5" s="30"/>
      <c r="BO5" s="30"/>
      <c r="BP5" s="15"/>
      <c r="BQ5" s="30" t="s">
        <v>83</v>
      </c>
      <c r="BR5" s="30"/>
    </row>
    <row r="6" spans="2:7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46</v>
      </c>
      <c r="AQ6" s="12" t="s">
        <v>47</v>
      </c>
      <c r="AR6" s="12" t="s">
        <v>50</v>
      </c>
      <c r="AT6" s="12" t="s">
        <v>51</v>
      </c>
      <c r="AU6" s="12" t="s">
        <v>52</v>
      </c>
      <c r="AV6" s="12" t="s">
        <v>53</v>
      </c>
      <c r="AW6" s="12" t="s">
        <v>54</v>
      </c>
      <c r="AX6" s="12" t="s">
        <v>55</v>
      </c>
      <c r="AZ6" s="12" t="s">
        <v>56</v>
      </c>
      <c r="BA6" s="12" t="s">
        <v>57</v>
      </c>
      <c r="BB6" s="12" t="s">
        <v>58</v>
      </c>
      <c r="BC6" s="12" t="s">
        <v>59</v>
      </c>
      <c r="BD6" s="12" t="s">
        <v>60</v>
      </c>
      <c r="BE6" s="12" t="s">
        <v>61</v>
      </c>
      <c r="BF6" s="12" t="s">
        <v>62</v>
      </c>
      <c r="BG6" s="12" t="s">
        <v>63</v>
      </c>
      <c r="BH6" s="12" t="s">
        <v>64</v>
      </c>
      <c r="BI6" s="12" t="s">
        <v>65</v>
      </c>
      <c r="BJ6" s="12" t="s">
        <v>66</v>
      </c>
      <c r="BK6" s="12" t="s">
        <v>67</v>
      </c>
      <c r="BL6" s="12" t="s">
        <v>68</v>
      </c>
      <c r="BM6" s="12" t="s">
        <v>69</v>
      </c>
      <c r="BN6" s="12" t="s">
        <v>70</v>
      </c>
      <c r="BO6" s="12" t="s">
        <v>71</v>
      </c>
      <c r="BQ6" s="12" t="s">
        <v>72</v>
      </c>
      <c r="BR6" s="12" t="s">
        <v>73</v>
      </c>
    </row>
    <row r="7" spans="2:70" ht="30" customHeight="1" x14ac:dyDescent="0.35">
      <c r="B7" s="10" t="s">
        <v>19</v>
      </c>
      <c r="C7" s="10">
        <v>4012</v>
      </c>
      <c r="D7" s="10">
        <v>1971</v>
      </c>
      <c r="E7" s="10">
        <v>2028</v>
      </c>
      <c r="F7" s="10"/>
      <c r="G7" s="10">
        <v>497</v>
      </c>
      <c r="H7" s="10">
        <v>704</v>
      </c>
      <c r="I7" s="10">
        <v>694</v>
      </c>
      <c r="J7" s="10">
        <v>693</v>
      </c>
      <c r="K7" s="10">
        <v>571</v>
      </c>
      <c r="L7" s="10">
        <v>853</v>
      </c>
      <c r="M7" s="10"/>
      <c r="N7" s="10">
        <v>1178</v>
      </c>
      <c r="O7" s="10">
        <v>1131</v>
      </c>
      <c r="P7" s="10">
        <v>781</v>
      </c>
      <c r="Q7" s="10">
        <v>909</v>
      </c>
      <c r="R7" s="10"/>
      <c r="S7" s="10">
        <v>563</v>
      </c>
      <c r="T7" s="10">
        <v>553</v>
      </c>
      <c r="U7" s="10">
        <v>314</v>
      </c>
      <c r="V7" s="10">
        <v>343</v>
      </c>
      <c r="W7" s="10">
        <v>293</v>
      </c>
      <c r="X7" s="10">
        <v>376</v>
      </c>
      <c r="Y7" s="10">
        <v>336</v>
      </c>
      <c r="Z7" s="10">
        <v>171</v>
      </c>
      <c r="AA7" s="10">
        <v>447</v>
      </c>
      <c r="AB7" s="10">
        <v>337</v>
      </c>
      <c r="AC7" s="10">
        <v>188</v>
      </c>
      <c r="AD7" s="10">
        <v>91</v>
      </c>
      <c r="AE7" s="10"/>
      <c r="AF7" s="10">
        <v>1421</v>
      </c>
      <c r="AG7" s="10">
        <v>1665</v>
      </c>
      <c r="AH7" s="10">
        <v>577</v>
      </c>
      <c r="AI7" s="10"/>
      <c r="AJ7" s="10">
        <v>1433</v>
      </c>
      <c r="AK7" s="10">
        <v>1082</v>
      </c>
      <c r="AL7" s="10">
        <v>299</v>
      </c>
      <c r="AM7" s="10">
        <v>42</v>
      </c>
      <c r="AN7" s="10">
        <v>541</v>
      </c>
      <c r="AO7" s="10"/>
      <c r="AP7" s="10">
        <v>878</v>
      </c>
      <c r="AQ7" s="10">
        <v>1369</v>
      </c>
      <c r="AR7" s="10">
        <v>264</v>
      </c>
      <c r="AS7" s="10"/>
      <c r="AT7" s="10">
        <v>929</v>
      </c>
      <c r="AU7" s="10">
        <v>932</v>
      </c>
      <c r="AV7" s="10">
        <v>1096</v>
      </c>
      <c r="AW7" s="10">
        <v>455</v>
      </c>
      <c r="AX7" s="10">
        <v>62</v>
      </c>
      <c r="AY7" s="10"/>
      <c r="AZ7" s="10">
        <v>33</v>
      </c>
      <c r="BA7" s="10">
        <v>185</v>
      </c>
      <c r="BB7" s="10">
        <v>256</v>
      </c>
      <c r="BC7" s="10">
        <v>269</v>
      </c>
      <c r="BD7" s="10">
        <v>403</v>
      </c>
      <c r="BE7" s="10">
        <v>436</v>
      </c>
      <c r="BF7" s="10">
        <v>391</v>
      </c>
      <c r="BG7" s="10">
        <v>312</v>
      </c>
      <c r="BH7" s="10">
        <v>253</v>
      </c>
      <c r="BI7" s="10">
        <v>211</v>
      </c>
      <c r="BJ7" s="10">
        <v>336</v>
      </c>
      <c r="BK7" s="10">
        <v>187</v>
      </c>
      <c r="BL7" s="10">
        <v>180</v>
      </c>
      <c r="BM7" s="10">
        <v>103</v>
      </c>
      <c r="BN7" s="10">
        <v>95</v>
      </c>
      <c r="BO7" s="10">
        <v>161</v>
      </c>
      <c r="BP7" s="10"/>
      <c r="BQ7" s="10">
        <v>1235</v>
      </c>
      <c r="BR7" s="10">
        <v>2665</v>
      </c>
    </row>
    <row r="8" spans="2:70" ht="30" customHeight="1" x14ac:dyDescent="0.35">
      <c r="B8" s="11" t="s">
        <v>20</v>
      </c>
      <c r="C8" s="11">
        <v>4012</v>
      </c>
      <c r="D8" s="11">
        <v>1975</v>
      </c>
      <c r="E8" s="11">
        <v>2024</v>
      </c>
      <c r="F8" s="11"/>
      <c r="G8" s="11">
        <v>558</v>
      </c>
      <c r="H8" s="11">
        <v>682</v>
      </c>
      <c r="I8" s="11">
        <v>685</v>
      </c>
      <c r="J8" s="11">
        <v>686</v>
      </c>
      <c r="K8" s="11">
        <v>562</v>
      </c>
      <c r="L8" s="11">
        <v>839</v>
      </c>
      <c r="M8" s="11"/>
      <c r="N8" s="11">
        <v>1080</v>
      </c>
      <c r="O8" s="11">
        <v>1039</v>
      </c>
      <c r="P8" s="11">
        <v>880</v>
      </c>
      <c r="Q8" s="11">
        <v>1000</v>
      </c>
      <c r="R8" s="11"/>
      <c r="S8" s="11">
        <v>562</v>
      </c>
      <c r="T8" s="11">
        <v>522</v>
      </c>
      <c r="U8" s="11">
        <v>321</v>
      </c>
      <c r="V8" s="11">
        <v>361</v>
      </c>
      <c r="W8" s="11">
        <v>281</v>
      </c>
      <c r="X8" s="11">
        <v>361</v>
      </c>
      <c r="Y8" s="11">
        <v>321</v>
      </c>
      <c r="Z8" s="11">
        <v>160</v>
      </c>
      <c r="AA8" s="11">
        <v>441</v>
      </c>
      <c r="AB8" s="11">
        <v>361</v>
      </c>
      <c r="AC8" s="11">
        <v>201</v>
      </c>
      <c r="AD8" s="11">
        <v>120</v>
      </c>
      <c r="AE8" s="11"/>
      <c r="AF8" s="11">
        <v>1410</v>
      </c>
      <c r="AG8" s="11">
        <v>1629</v>
      </c>
      <c r="AH8" s="11">
        <v>599</v>
      </c>
      <c r="AI8" s="11"/>
      <c r="AJ8" s="11">
        <v>1397</v>
      </c>
      <c r="AK8" s="11">
        <v>1071</v>
      </c>
      <c r="AL8" s="11">
        <v>288</v>
      </c>
      <c r="AM8" s="11">
        <v>45</v>
      </c>
      <c r="AN8" s="11">
        <v>558</v>
      </c>
      <c r="AO8" s="11"/>
      <c r="AP8" s="11">
        <v>856</v>
      </c>
      <c r="AQ8" s="11">
        <v>1358</v>
      </c>
      <c r="AR8" s="11">
        <v>259</v>
      </c>
      <c r="AS8" s="11"/>
      <c r="AT8" s="11">
        <v>961</v>
      </c>
      <c r="AU8" s="11">
        <v>958</v>
      </c>
      <c r="AV8" s="11">
        <v>1056</v>
      </c>
      <c r="AW8" s="11">
        <v>434</v>
      </c>
      <c r="AX8" s="11">
        <v>55</v>
      </c>
      <c r="AY8" s="11"/>
      <c r="AZ8" s="11">
        <v>33</v>
      </c>
      <c r="BA8" s="11">
        <v>186</v>
      </c>
      <c r="BB8" s="11">
        <v>267</v>
      </c>
      <c r="BC8" s="11">
        <v>280</v>
      </c>
      <c r="BD8" s="11">
        <v>416</v>
      </c>
      <c r="BE8" s="11">
        <v>443</v>
      </c>
      <c r="BF8" s="11">
        <v>394</v>
      </c>
      <c r="BG8" s="11">
        <v>314</v>
      </c>
      <c r="BH8" s="11">
        <v>257</v>
      </c>
      <c r="BI8" s="11">
        <v>206</v>
      </c>
      <c r="BJ8" s="11">
        <v>329</v>
      </c>
      <c r="BK8" s="11">
        <v>179</v>
      </c>
      <c r="BL8" s="11">
        <v>174</v>
      </c>
      <c r="BM8" s="11">
        <v>97</v>
      </c>
      <c r="BN8" s="11">
        <v>87</v>
      </c>
      <c r="BO8" s="11">
        <v>148</v>
      </c>
      <c r="BP8" s="11"/>
      <c r="BQ8" s="11">
        <v>1209</v>
      </c>
      <c r="BR8" s="11">
        <v>2688</v>
      </c>
    </row>
    <row r="9" spans="2:70" ht="29" x14ac:dyDescent="0.35">
      <c r="B9" s="18" t="s">
        <v>500</v>
      </c>
      <c r="C9" s="17">
        <v>0.42196788853664102</v>
      </c>
      <c r="D9" s="17">
        <v>0.42090511845314799</v>
      </c>
      <c r="E9" s="17">
        <v>0.42327946448745402</v>
      </c>
      <c r="F9" s="17"/>
      <c r="G9" s="17">
        <v>0.36087180281484399</v>
      </c>
      <c r="H9" s="17">
        <v>0.36541415037370301</v>
      </c>
      <c r="I9" s="17">
        <v>0.42805461368008801</v>
      </c>
      <c r="J9" s="17">
        <v>0.45342957149055302</v>
      </c>
      <c r="K9" s="17">
        <v>0.50419566520338399</v>
      </c>
      <c r="L9" s="17">
        <v>0.422845989151026</v>
      </c>
      <c r="M9" s="17"/>
      <c r="N9" s="17">
        <v>0.30951934221420302</v>
      </c>
      <c r="O9" s="17">
        <v>0.45050089274513</v>
      </c>
      <c r="P9" s="17">
        <v>0.43466779903866098</v>
      </c>
      <c r="Q9" s="17">
        <v>0.500316994886705</v>
      </c>
      <c r="R9" s="17"/>
      <c r="S9" s="17">
        <v>0.30101690950201898</v>
      </c>
      <c r="T9" s="17">
        <v>0.407520423536609</v>
      </c>
      <c r="U9" s="17">
        <v>0.45050728100882798</v>
      </c>
      <c r="V9" s="17">
        <v>0.49378009593550598</v>
      </c>
      <c r="W9" s="17">
        <v>0.46666389514805101</v>
      </c>
      <c r="X9" s="17">
        <v>0.417356605437121</v>
      </c>
      <c r="Y9" s="17">
        <v>0.50094516588889404</v>
      </c>
      <c r="Z9" s="17">
        <v>0.43872001103953501</v>
      </c>
      <c r="AA9" s="17">
        <v>0.43922808084042098</v>
      </c>
      <c r="AB9" s="17">
        <v>0.38430491605261802</v>
      </c>
      <c r="AC9" s="17">
        <v>0.45594335016383603</v>
      </c>
      <c r="AD9" s="17">
        <v>0.42739917797541399</v>
      </c>
      <c r="AE9" s="17"/>
      <c r="AF9" s="17">
        <v>0.46279227885026902</v>
      </c>
      <c r="AG9" s="17">
        <v>0.36785203235410502</v>
      </c>
      <c r="AH9" s="17">
        <v>0.45345421773766997</v>
      </c>
      <c r="AI9" s="17"/>
      <c r="AJ9" s="17">
        <v>0.42651594742893401</v>
      </c>
      <c r="AK9" s="17">
        <v>0.37886040279863598</v>
      </c>
      <c r="AL9" s="17">
        <v>0.34016039382925001</v>
      </c>
      <c r="AM9" s="17">
        <v>0.44590918147040098</v>
      </c>
      <c r="AN9" s="17">
        <v>0.51600502841796703</v>
      </c>
      <c r="AO9" s="17"/>
      <c r="AP9" s="17">
        <v>0.39703071878100699</v>
      </c>
      <c r="AQ9" s="17">
        <v>0.39485420944544802</v>
      </c>
      <c r="AR9" s="17">
        <v>0.29356050870432399</v>
      </c>
      <c r="AS9" s="17"/>
      <c r="AT9" s="17">
        <v>0.52049935085015198</v>
      </c>
      <c r="AU9" s="17">
        <v>0.450750046510554</v>
      </c>
      <c r="AV9" s="17">
        <v>0.35452139572140501</v>
      </c>
      <c r="AW9" s="17">
        <v>0.286923577341056</v>
      </c>
      <c r="AX9" s="17">
        <v>0.14579171824099499</v>
      </c>
      <c r="AY9" s="17"/>
      <c r="AZ9" s="17">
        <v>0.54611278668305996</v>
      </c>
      <c r="BA9" s="17">
        <v>0.46811293144597999</v>
      </c>
      <c r="BB9" s="17">
        <v>0.461283815044713</v>
      </c>
      <c r="BC9" s="17">
        <v>0.500672954288641</v>
      </c>
      <c r="BD9" s="17">
        <v>0.41866395776315701</v>
      </c>
      <c r="BE9" s="17">
        <v>0.45275735212932899</v>
      </c>
      <c r="BF9" s="17">
        <v>0.417179450257539</v>
      </c>
      <c r="BG9" s="17">
        <v>0.40559417762757299</v>
      </c>
      <c r="BH9" s="17">
        <v>0.47267688673795599</v>
      </c>
      <c r="BI9" s="17">
        <v>0.38197420631588003</v>
      </c>
      <c r="BJ9" s="17">
        <v>0.39848659151840299</v>
      </c>
      <c r="BK9" s="17">
        <v>0.341453571721959</v>
      </c>
      <c r="BL9" s="17">
        <v>0.411785314641193</v>
      </c>
      <c r="BM9" s="17">
        <v>0.40080963703497402</v>
      </c>
      <c r="BN9" s="17">
        <v>0.37070427023159602</v>
      </c>
      <c r="BO9" s="17">
        <v>0.20216805735634799</v>
      </c>
      <c r="BP9" s="17"/>
      <c r="BQ9" s="17">
        <v>0.121529884963317</v>
      </c>
      <c r="BR9" s="17">
        <v>0.56195565612121601</v>
      </c>
    </row>
    <row r="10" spans="2:70" ht="29" x14ac:dyDescent="0.35">
      <c r="B10" s="18" t="s">
        <v>501</v>
      </c>
      <c r="C10" s="17">
        <v>0.269160505494492</v>
      </c>
      <c r="D10" s="17">
        <v>0.28088053655109002</v>
      </c>
      <c r="E10" s="17">
        <v>0.25660920736478599</v>
      </c>
      <c r="F10" s="17"/>
      <c r="G10" s="17">
        <v>0.28886412339309198</v>
      </c>
      <c r="H10" s="17">
        <v>0.28030217568369897</v>
      </c>
      <c r="I10" s="17">
        <v>0.262125425021211</v>
      </c>
      <c r="J10" s="17">
        <v>0.26539085201170298</v>
      </c>
      <c r="K10" s="17">
        <v>0.22134638136479901</v>
      </c>
      <c r="L10" s="17">
        <v>0.28784733915128002</v>
      </c>
      <c r="M10" s="17"/>
      <c r="N10" s="17">
        <v>0.34412680165403398</v>
      </c>
      <c r="O10" s="17">
        <v>0.24849961436552701</v>
      </c>
      <c r="P10" s="17">
        <v>0.25551593930521599</v>
      </c>
      <c r="Q10" s="17">
        <v>0.22224775354694501</v>
      </c>
      <c r="R10" s="17"/>
      <c r="S10" s="17">
        <v>0.322811346746816</v>
      </c>
      <c r="T10" s="17">
        <v>0.30148999555744899</v>
      </c>
      <c r="U10" s="17">
        <v>0.28380526604995099</v>
      </c>
      <c r="V10" s="17">
        <v>0.25276879077736297</v>
      </c>
      <c r="W10" s="17">
        <v>0.25167628901296002</v>
      </c>
      <c r="X10" s="17">
        <v>0.25071695522983301</v>
      </c>
      <c r="Y10" s="17">
        <v>0.23096809458120299</v>
      </c>
      <c r="Z10" s="17">
        <v>0.21134448784040699</v>
      </c>
      <c r="AA10" s="17">
        <v>0.24199987374989801</v>
      </c>
      <c r="AB10" s="17">
        <v>0.31401178804588598</v>
      </c>
      <c r="AC10" s="17">
        <v>0.22276929860875599</v>
      </c>
      <c r="AD10" s="17">
        <v>0.205712909413999</v>
      </c>
      <c r="AE10" s="17"/>
      <c r="AF10" s="17">
        <v>0.251801021359225</v>
      </c>
      <c r="AG10" s="17">
        <v>0.301047165599929</v>
      </c>
      <c r="AH10" s="17">
        <v>0.22132564404883701</v>
      </c>
      <c r="AI10" s="17"/>
      <c r="AJ10" s="17">
        <v>0.259333099808845</v>
      </c>
      <c r="AK10" s="17">
        <v>0.28843716627001298</v>
      </c>
      <c r="AL10" s="17">
        <v>0.34692976256907399</v>
      </c>
      <c r="AM10" s="17">
        <v>0.26127990569027698</v>
      </c>
      <c r="AN10" s="17">
        <v>0.20866569063718499</v>
      </c>
      <c r="AO10" s="17"/>
      <c r="AP10" s="17">
        <v>0.26667701514023401</v>
      </c>
      <c r="AQ10" s="17">
        <v>0.29207230461494299</v>
      </c>
      <c r="AR10" s="17">
        <v>0.34888099506230502</v>
      </c>
      <c r="AS10" s="17"/>
      <c r="AT10" s="17">
        <v>0.19240352919515899</v>
      </c>
      <c r="AU10" s="17">
        <v>0.25806933916135799</v>
      </c>
      <c r="AV10" s="17">
        <v>0.30512896407404</v>
      </c>
      <c r="AW10" s="17">
        <v>0.36997559520119799</v>
      </c>
      <c r="AX10" s="17">
        <v>0.45441528837478601</v>
      </c>
      <c r="AY10" s="17"/>
      <c r="AZ10" s="17">
        <v>0.16213748076089601</v>
      </c>
      <c r="BA10" s="17">
        <v>0.28244467337734702</v>
      </c>
      <c r="BB10" s="17">
        <v>0.22524017611941799</v>
      </c>
      <c r="BC10" s="17">
        <v>0.22239408231372701</v>
      </c>
      <c r="BD10" s="17">
        <v>0.26041670739810502</v>
      </c>
      <c r="BE10" s="17">
        <v>0.236730003967493</v>
      </c>
      <c r="BF10" s="17">
        <v>0.28355288445108001</v>
      </c>
      <c r="BG10" s="17">
        <v>0.24521669936691101</v>
      </c>
      <c r="BH10" s="17">
        <v>0.281236353540333</v>
      </c>
      <c r="BI10" s="17">
        <v>0.30988097671012699</v>
      </c>
      <c r="BJ10" s="17">
        <v>0.27296960235842699</v>
      </c>
      <c r="BK10" s="17">
        <v>0.36104787326295401</v>
      </c>
      <c r="BL10" s="17">
        <v>0.27698044853685999</v>
      </c>
      <c r="BM10" s="17">
        <v>0.28482318877090002</v>
      </c>
      <c r="BN10" s="17">
        <v>0.27682190439216903</v>
      </c>
      <c r="BO10" s="17">
        <v>0.43410892540125301</v>
      </c>
      <c r="BP10" s="17"/>
      <c r="BQ10" s="17">
        <v>0.44767394810608702</v>
      </c>
      <c r="BR10" s="17">
        <v>0.18882900014870099</v>
      </c>
    </row>
    <row r="11" spans="2:70" ht="29" x14ac:dyDescent="0.35">
      <c r="B11" s="18" t="s">
        <v>502</v>
      </c>
      <c r="C11" s="17">
        <v>0.22519920445778099</v>
      </c>
      <c r="D11" s="17">
        <v>0.22377277093516201</v>
      </c>
      <c r="E11" s="17">
        <v>0.22660048658204099</v>
      </c>
      <c r="F11" s="17"/>
      <c r="G11" s="17">
        <v>0.205229315353573</v>
      </c>
      <c r="H11" s="17">
        <v>0.26781718509660801</v>
      </c>
      <c r="I11" s="17">
        <v>0.21974199247486501</v>
      </c>
      <c r="J11" s="17">
        <v>0.183831910152185</v>
      </c>
      <c r="K11" s="17">
        <v>0.18793952762964999</v>
      </c>
      <c r="L11" s="17">
        <v>0.267076591312916</v>
      </c>
      <c r="M11" s="17"/>
      <c r="N11" s="17">
        <v>0.30910131622171999</v>
      </c>
      <c r="O11" s="17">
        <v>0.21724809850242399</v>
      </c>
      <c r="P11" s="17">
        <v>0.187375001612053</v>
      </c>
      <c r="Q11" s="17">
        <v>0.174833408897931</v>
      </c>
      <c r="R11" s="17"/>
      <c r="S11" s="17">
        <v>0.29645650875690399</v>
      </c>
      <c r="T11" s="17">
        <v>0.221514983425526</v>
      </c>
      <c r="U11" s="17">
        <v>0.200737256157307</v>
      </c>
      <c r="V11" s="17">
        <v>0.22885057976634801</v>
      </c>
      <c r="W11" s="17">
        <v>0.17880191244180599</v>
      </c>
      <c r="X11" s="17">
        <v>0.22261822666071401</v>
      </c>
      <c r="Y11" s="17">
        <v>0.219622021252104</v>
      </c>
      <c r="Z11" s="17">
        <v>0.22101761358085001</v>
      </c>
      <c r="AA11" s="17">
        <v>0.213550460780111</v>
      </c>
      <c r="AB11" s="17">
        <v>0.176333690995294</v>
      </c>
      <c r="AC11" s="17">
        <v>0.24985263271573299</v>
      </c>
      <c r="AD11" s="17">
        <v>0.24740871349792301</v>
      </c>
      <c r="AE11" s="17"/>
      <c r="AF11" s="17">
        <v>0.21013752746753001</v>
      </c>
      <c r="AG11" s="17">
        <v>0.26314237351970499</v>
      </c>
      <c r="AH11" s="17">
        <v>0.19759298172931899</v>
      </c>
      <c r="AI11" s="17"/>
      <c r="AJ11" s="17">
        <v>0.24053438422135301</v>
      </c>
      <c r="AK11" s="17">
        <v>0.24560970611619901</v>
      </c>
      <c r="AL11" s="17">
        <v>0.26449390440998999</v>
      </c>
      <c r="AM11" s="17">
        <v>0.20179435875381599</v>
      </c>
      <c r="AN11" s="17">
        <v>0.152737579201917</v>
      </c>
      <c r="AO11" s="17"/>
      <c r="AP11" s="17">
        <v>0.26804031365219699</v>
      </c>
      <c r="AQ11" s="17">
        <v>0.236142083219505</v>
      </c>
      <c r="AR11" s="17">
        <v>0.28697934059064201</v>
      </c>
      <c r="AS11" s="17"/>
      <c r="AT11" s="17">
        <v>0.15255313832399001</v>
      </c>
      <c r="AU11" s="17">
        <v>0.17505801371754201</v>
      </c>
      <c r="AV11" s="17">
        <v>0.28992053312393101</v>
      </c>
      <c r="AW11" s="17">
        <v>0.31810825314991498</v>
      </c>
      <c r="AX11" s="17">
        <v>0.53968287247346902</v>
      </c>
      <c r="AY11" s="17"/>
      <c r="AZ11" s="17">
        <v>3.59764334941685E-2</v>
      </c>
      <c r="BA11" s="17">
        <v>0.16912515284379101</v>
      </c>
      <c r="BB11" s="17">
        <v>0.20604900201238399</v>
      </c>
      <c r="BC11" s="17">
        <v>0.17092472843551401</v>
      </c>
      <c r="BD11" s="17">
        <v>0.23679803804323499</v>
      </c>
      <c r="BE11" s="17">
        <v>0.199756915038144</v>
      </c>
      <c r="BF11" s="17">
        <v>0.20937937991147701</v>
      </c>
      <c r="BG11" s="17">
        <v>0.23588166331199001</v>
      </c>
      <c r="BH11" s="17">
        <v>0.22513034583535099</v>
      </c>
      <c r="BI11" s="17">
        <v>0.26303144798857703</v>
      </c>
      <c r="BJ11" s="17">
        <v>0.23472100081199301</v>
      </c>
      <c r="BK11" s="17">
        <v>0.27167529373054899</v>
      </c>
      <c r="BL11" s="17">
        <v>0.240858760640141</v>
      </c>
      <c r="BM11" s="17">
        <v>0.26717858313920601</v>
      </c>
      <c r="BN11" s="17">
        <v>0.26891079856093703</v>
      </c>
      <c r="BO11" s="17">
        <v>0.37739335200601498</v>
      </c>
      <c r="BP11" s="17"/>
      <c r="BQ11" s="17">
        <v>0.45419971136922299</v>
      </c>
      <c r="BR11" s="17">
        <v>0.12440645496927</v>
      </c>
    </row>
    <row r="12" spans="2:70" ht="29" x14ac:dyDescent="0.35">
      <c r="B12" s="18" t="s">
        <v>503</v>
      </c>
      <c r="C12" s="17">
        <v>0.19889823710106899</v>
      </c>
      <c r="D12" s="17">
        <v>0.197313556678681</v>
      </c>
      <c r="E12" s="17">
        <v>0.199929949759894</v>
      </c>
      <c r="F12" s="17"/>
      <c r="G12" s="17">
        <v>0.22370437917671801</v>
      </c>
      <c r="H12" s="17">
        <v>0.24316296691803499</v>
      </c>
      <c r="I12" s="17">
        <v>0.22496039552151101</v>
      </c>
      <c r="J12" s="17">
        <v>0.18666503116233699</v>
      </c>
      <c r="K12" s="17">
        <v>0.15644158739962799</v>
      </c>
      <c r="L12" s="17">
        <v>0.163539245907315</v>
      </c>
      <c r="M12" s="17"/>
      <c r="N12" s="17">
        <v>0.24578444776660899</v>
      </c>
      <c r="O12" s="17">
        <v>0.17607192643269601</v>
      </c>
      <c r="P12" s="17">
        <v>0.21534887559651</v>
      </c>
      <c r="Q12" s="17">
        <v>0.157768097984025</v>
      </c>
      <c r="R12" s="17"/>
      <c r="S12" s="17">
        <v>0.25466653135961398</v>
      </c>
      <c r="T12" s="17">
        <v>0.18176579701849399</v>
      </c>
      <c r="U12" s="17">
        <v>0.239208754940649</v>
      </c>
      <c r="V12" s="17">
        <v>0.167337513346306</v>
      </c>
      <c r="W12" s="17">
        <v>0.105767875819965</v>
      </c>
      <c r="X12" s="17">
        <v>0.16448484693877799</v>
      </c>
      <c r="Y12" s="17">
        <v>0.173153826020745</v>
      </c>
      <c r="Z12" s="17">
        <v>0.21782700473242</v>
      </c>
      <c r="AA12" s="17">
        <v>0.20537822210734299</v>
      </c>
      <c r="AB12" s="17">
        <v>0.199111751346982</v>
      </c>
      <c r="AC12" s="17">
        <v>0.25314034274899</v>
      </c>
      <c r="AD12" s="17">
        <v>0.24930385543047801</v>
      </c>
      <c r="AE12" s="17"/>
      <c r="AF12" s="17">
        <v>0.16833974062134099</v>
      </c>
      <c r="AG12" s="17">
        <v>0.22859248963182599</v>
      </c>
      <c r="AH12" s="17">
        <v>0.18685559640114399</v>
      </c>
      <c r="AI12" s="17"/>
      <c r="AJ12" s="17">
        <v>0.188697019931333</v>
      </c>
      <c r="AK12" s="17">
        <v>0.22079549624053901</v>
      </c>
      <c r="AL12" s="17">
        <v>0.228507109166254</v>
      </c>
      <c r="AM12" s="17">
        <v>0.25820875365903301</v>
      </c>
      <c r="AN12" s="17">
        <v>0.171528870746781</v>
      </c>
      <c r="AO12" s="17"/>
      <c r="AP12" s="17">
        <v>0.19909685865614701</v>
      </c>
      <c r="AQ12" s="17">
        <v>0.21925820892949999</v>
      </c>
      <c r="AR12" s="17">
        <v>0.23686265296947401</v>
      </c>
      <c r="AS12" s="17"/>
      <c r="AT12" s="17">
        <v>0.15184363168243001</v>
      </c>
      <c r="AU12" s="17">
        <v>0.18163123036178999</v>
      </c>
      <c r="AV12" s="17">
        <v>0.22883597438793299</v>
      </c>
      <c r="AW12" s="17">
        <v>0.26255969122488898</v>
      </c>
      <c r="AX12" s="17">
        <v>0.34867707334123199</v>
      </c>
      <c r="AY12" s="17"/>
      <c r="AZ12" s="17">
        <v>0.12626316864133899</v>
      </c>
      <c r="BA12" s="17">
        <v>0.114715332932338</v>
      </c>
      <c r="BB12" s="17">
        <v>0.20601639393298801</v>
      </c>
      <c r="BC12" s="17">
        <v>0.154768287053835</v>
      </c>
      <c r="BD12" s="17">
        <v>0.201829190492647</v>
      </c>
      <c r="BE12" s="17">
        <v>0.14099888020809401</v>
      </c>
      <c r="BF12" s="17">
        <v>0.16839954987037001</v>
      </c>
      <c r="BG12" s="17">
        <v>0.219195270424377</v>
      </c>
      <c r="BH12" s="17">
        <v>0.172795600823903</v>
      </c>
      <c r="BI12" s="17">
        <v>0.22363529738558099</v>
      </c>
      <c r="BJ12" s="17">
        <v>0.25913174855378002</v>
      </c>
      <c r="BK12" s="17">
        <v>0.29046929792954401</v>
      </c>
      <c r="BL12" s="17">
        <v>0.24991494842895201</v>
      </c>
      <c r="BM12" s="17">
        <v>0.191276114867311</v>
      </c>
      <c r="BN12" s="17">
        <v>0.28504155032647099</v>
      </c>
      <c r="BO12" s="17">
        <v>0.32171950579217401</v>
      </c>
      <c r="BP12" s="17"/>
      <c r="BQ12" s="17">
        <v>0.367785254338719</v>
      </c>
      <c r="BR12" s="17">
        <v>0.121951633430627</v>
      </c>
    </row>
    <row r="13" spans="2:70" ht="29" x14ac:dyDescent="0.35">
      <c r="B13" s="18" t="s">
        <v>504</v>
      </c>
      <c r="C13" s="17">
        <v>0.10613088589130799</v>
      </c>
      <c r="D13" s="17">
        <v>0.116559850991639</v>
      </c>
      <c r="E13" s="17">
        <v>9.5665635504585594E-2</v>
      </c>
      <c r="F13" s="17"/>
      <c r="G13" s="17">
        <v>0.14467723166785801</v>
      </c>
      <c r="H13" s="17">
        <v>0.15916296142861999</v>
      </c>
      <c r="I13" s="17">
        <v>0.114005980446092</v>
      </c>
      <c r="J13" s="17">
        <v>0.11072379283291001</v>
      </c>
      <c r="K13" s="17">
        <v>7.8942133557936597E-2</v>
      </c>
      <c r="L13" s="17">
        <v>4.5365284077478703E-2</v>
      </c>
      <c r="M13" s="17"/>
      <c r="N13" s="17">
        <v>0.15634731641094399</v>
      </c>
      <c r="O13" s="17">
        <v>9.8472704274012696E-2</v>
      </c>
      <c r="P13" s="17">
        <v>9.8928505023310895E-2</v>
      </c>
      <c r="Q13" s="17">
        <v>6.6538557613336199E-2</v>
      </c>
      <c r="R13" s="17"/>
      <c r="S13" s="17">
        <v>0.18693648551563699</v>
      </c>
      <c r="T13" s="17">
        <v>8.6783272611470799E-2</v>
      </c>
      <c r="U13" s="17">
        <v>7.6475057620049997E-2</v>
      </c>
      <c r="V13" s="17">
        <v>8.25009800224209E-2</v>
      </c>
      <c r="W13" s="17">
        <v>9.9793329146019696E-2</v>
      </c>
      <c r="X13" s="17">
        <v>8.8455217174420606E-2</v>
      </c>
      <c r="Y13" s="17">
        <v>9.0722935348449801E-2</v>
      </c>
      <c r="Z13" s="17">
        <v>0.115711139716692</v>
      </c>
      <c r="AA13" s="17">
        <v>8.9144520267663799E-2</v>
      </c>
      <c r="AB13" s="17">
        <v>0.112187764345008</v>
      </c>
      <c r="AC13" s="17">
        <v>9.9637314509101196E-2</v>
      </c>
      <c r="AD13" s="17">
        <v>0.113836667835822</v>
      </c>
      <c r="AE13" s="17"/>
      <c r="AF13" s="17">
        <v>8.7094308458212505E-2</v>
      </c>
      <c r="AG13" s="17">
        <v>0.12929645616735699</v>
      </c>
      <c r="AH13" s="17">
        <v>0.10353367553323101</v>
      </c>
      <c r="AI13" s="17"/>
      <c r="AJ13" s="17">
        <v>9.6190401092412406E-2</v>
      </c>
      <c r="AK13" s="17">
        <v>0.13969445606453201</v>
      </c>
      <c r="AL13" s="17">
        <v>0.110804352606082</v>
      </c>
      <c r="AM13" s="17">
        <v>9.4586599557849899E-2</v>
      </c>
      <c r="AN13" s="17">
        <v>7.7262899801656598E-2</v>
      </c>
      <c r="AO13" s="17"/>
      <c r="AP13" s="17">
        <v>0.11131111953277199</v>
      </c>
      <c r="AQ13" s="17">
        <v>0.13181758085275799</v>
      </c>
      <c r="AR13" s="17">
        <v>0.14654268213542901</v>
      </c>
      <c r="AS13" s="17"/>
      <c r="AT13" s="17">
        <v>6.7583359390056094E-2</v>
      </c>
      <c r="AU13" s="17">
        <v>8.7481776652665905E-2</v>
      </c>
      <c r="AV13" s="17">
        <v>0.14028396567047399</v>
      </c>
      <c r="AW13" s="17">
        <v>0.185431117882771</v>
      </c>
      <c r="AX13" s="17">
        <v>0.218329845249288</v>
      </c>
      <c r="AY13" s="17"/>
      <c r="AZ13" s="17">
        <v>0.124366075112334</v>
      </c>
      <c r="BA13" s="17">
        <v>5.9087872490645697E-2</v>
      </c>
      <c r="BB13" s="17">
        <v>8.6255494544938999E-2</v>
      </c>
      <c r="BC13" s="17">
        <v>7.9682488655149403E-2</v>
      </c>
      <c r="BD13" s="17">
        <v>9.2903765699250795E-2</v>
      </c>
      <c r="BE13" s="17">
        <v>9.6615775531800105E-2</v>
      </c>
      <c r="BF13" s="17">
        <v>0.118344837406889</v>
      </c>
      <c r="BG13" s="17">
        <v>9.6096409288123602E-2</v>
      </c>
      <c r="BH13" s="17">
        <v>9.4754548257172097E-2</v>
      </c>
      <c r="BI13" s="17">
        <v>0.13899198644191099</v>
      </c>
      <c r="BJ13" s="17">
        <v>0.107436669428704</v>
      </c>
      <c r="BK13" s="17">
        <v>0.15047534863592801</v>
      </c>
      <c r="BL13" s="17">
        <v>0.14765130572398</v>
      </c>
      <c r="BM13" s="17">
        <v>0.104559754065111</v>
      </c>
      <c r="BN13" s="17">
        <v>9.9575227033995503E-2</v>
      </c>
      <c r="BO13" s="17">
        <v>0.24887145194913099</v>
      </c>
      <c r="BP13" s="17"/>
      <c r="BQ13" s="17">
        <v>0.19616762042170599</v>
      </c>
      <c r="BR13" s="17">
        <v>6.4688942740474098E-2</v>
      </c>
    </row>
    <row r="14" spans="2:70" x14ac:dyDescent="0.35">
      <c r="B14" s="18" t="s">
        <v>129</v>
      </c>
      <c r="C14" s="19">
        <v>5.16408017325721E-2</v>
      </c>
      <c r="D14" s="19">
        <v>4.903615035647E-2</v>
      </c>
      <c r="E14" s="19">
        <v>5.4096020699502902E-2</v>
      </c>
      <c r="F14" s="19"/>
      <c r="G14" s="19">
        <v>4.4320985568976103E-2</v>
      </c>
      <c r="H14" s="19">
        <v>3.7000336198059001E-2</v>
      </c>
      <c r="I14" s="19">
        <v>5.5170453521082401E-2</v>
      </c>
      <c r="J14" s="19">
        <v>5.6836863129027498E-2</v>
      </c>
      <c r="K14" s="19">
        <v>5.1328166818759097E-2</v>
      </c>
      <c r="L14" s="19">
        <v>6.1498422792353701E-2</v>
      </c>
      <c r="M14" s="19"/>
      <c r="N14" s="19">
        <v>4.0734386044763503E-2</v>
      </c>
      <c r="O14" s="19">
        <v>4.8147864700521799E-2</v>
      </c>
      <c r="P14" s="19">
        <v>5.7139744570813999E-2</v>
      </c>
      <c r="Q14" s="19">
        <v>6.2881152976576205E-2</v>
      </c>
      <c r="R14" s="19"/>
      <c r="S14" s="19">
        <v>3.4435957277329197E-2</v>
      </c>
      <c r="T14" s="19">
        <v>5.4281662416137799E-2</v>
      </c>
      <c r="U14" s="19">
        <v>3.9193104627247302E-2</v>
      </c>
      <c r="V14" s="19">
        <v>3.9633399274088099E-2</v>
      </c>
      <c r="W14" s="19">
        <v>7.1242445350758202E-2</v>
      </c>
      <c r="X14" s="19">
        <v>6.3164836739657601E-2</v>
      </c>
      <c r="Y14" s="19">
        <v>3.1638680341470299E-2</v>
      </c>
      <c r="Z14" s="19">
        <v>5.5441925490589801E-2</v>
      </c>
      <c r="AA14" s="19">
        <v>5.6008876239641597E-2</v>
      </c>
      <c r="AB14" s="19">
        <v>7.4196072514967903E-2</v>
      </c>
      <c r="AC14" s="19">
        <v>7.0491256789572507E-2</v>
      </c>
      <c r="AD14" s="19">
        <v>4.2529973586502401E-2</v>
      </c>
      <c r="AE14" s="19"/>
      <c r="AF14" s="19">
        <v>4.9867207573715697E-2</v>
      </c>
      <c r="AG14" s="19">
        <v>4.8802347777104002E-2</v>
      </c>
      <c r="AH14" s="19">
        <v>6.54570135289788E-2</v>
      </c>
      <c r="AI14" s="19"/>
      <c r="AJ14" s="19">
        <v>5.0296028839032399E-2</v>
      </c>
      <c r="AK14" s="19">
        <v>5.0343581645015498E-2</v>
      </c>
      <c r="AL14" s="19">
        <v>5.6837350008654003E-2</v>
      </c>
      <c r="AM14" s="19">
        <v>7.1378112024058707E-2</v>
      </c>
      <c r="AN14" s="19">
        <v>6.4509293982739802E-2</v>
      </c>
      <c r="AO14" s="19"/>
      <c r="AP14" s="19">
        <v>4.6113536325878397E-2</v>
      </c>
      <c r="AQ14" s="19">
        <v>4.2148816954749001E-2</v>
      </c>
      <c r="AR14" s="19">
        <v>8.0664377624418901E-2</v>
      </c>
      <c r="AS14" s="19"/>
      <c r="AT14" s="19">
        <v>6.5473055431609195E-2</v>
      </c>
      <c r="AU14" s="19">
        <v>6.0808565697481602E-2</v>
      </c>
      <c r="AV14" s="19">
        <v>3.9448973900673902E-2</v>
      </c>
      <c r="AW14" s="19">
        <v>3.3379271717051497E-2</v>
      </c>
      <c r="AX14" s="19">
        <v>1.5694382971886699E-2</v>
      </c>
      <c r="AY14" s="19"/>
      <c r="AZ14" s="19">
        <v>0.101278033618422</v>
      </c>
      <c r="BA14" s="19">
        <v>4.6254619532749001E-2</v>
      </c>
      <c r="BB14" s="19">
        <v>4.2096217024319302E-2</v>
      </c>
      <c r="BC14" s="19">
        <v>6.2446505996147698E-2</v>
      </c>
      <c r="BD14" s="19">
        <v>5.3245972686711801E-2</v>
      </c>
      <c r="BE14" s="19">
        <v>6.6307643343565106E-2</v>
      </c>
      <c r="BF14" s="19">
        <v>4.2315539034441303E-2</v>
      </c>
      <c r="BG14" s="19">
        <v>6.1554603668642703E-2</v>
      </c>
      <c r="BH14" s="19">
        <v>3.4646550105878103E-2</v>
      </c>
      <c r="BI14" s="19">
        <v>3.1043609923997101E-2</v>
      </c>
      <c r="BJ14" s="19">
        <v>3.8101294831000297E-2</v>
      </c>
      <c r="BK14" s="19">
        <v>5.3116884524372097E-2</v>
      </c>
      <c r="BL14" s="19">
        <v>2.3356729619404801E-2</v>
      </c>
      <c r="BM14" s="19">
        <v>3.0917824800496499E-2</v>
      </c>
      <c r="BN14" s="19">
        <v>2.9808687331383601E-2</v>
      </c>
      <c r="BO14" s="19">
        <v>2.8817057828034998E-2</v>
      </c>
      <c r="BP14" s="19"/>
      <c r="BQ14" s="19">
        <v>3.3623552872650599E-2</v>
      </c>
      <c r="BR14" s="19">
        <v>5.4883697724907497E-2</v>
      </c>
    </row>
    <row r="15" spans="2:70" x14ac:dyDescent="0.35">
      <c r="B15" s="16"/>
    </row>
    <row r="16" spans="2:70" x14ac:dyDescent="0.35">
      <c r="B16" t="s">
        <v>98</v>
      </c>
    </row>
    <row r="17" spans="2:2" x14ac:dyDescent="0.35">
      <c r="B17" t="s">
        <v>99</v>
      </c>
    </row>
    <row r="19" spans="2:2" x14ac:dyDescent="0.35">
      <c r="B19" s="8" t="str">
        <f>HYPERLINK("#'Contents'!A1", "Return to Contents")</f>
        <v>Return to Contents</v>
      </c>
    </row>
  </sheetData>
  <mergeCells count="11">
    <mergeCell ref="BQ5:BR5"/>
    <mergeCell ref="D5:E5"/>
    <mergeCell ref="G5:L5"/>
    <mergeCell ref="N5:Q5"/>
    <mergeCell ref="S5:AD5"/>
    <mergeCell ref="AF5:AH5"/>
    <mergeCell ref="D2:BJ2"/>
    <mergeCell ref="AJ5:AN5"/>
    <mergeCell ref="AP5:AR5"/>
    <mergeCell ref="AT5:AX5"/>
    <mergeCell ref="AZ5:BO5"/>
  </mergeCells>
  <pageMargins left="0.7" right="0.7" top="0.75" bottom="0.75" header="0.3" footer="0.3"/>
  <pageSetup paperSize="9" orientation="portrait" horizontalDpi="300" verticalDpi="300"/>
  <drawing r:id="rId1"/>
</worksheet>
</file>

<file path=xl/worksheets/sheet1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800-000000000000}">
  <dimension ref="B2:BR28"/>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67" width="10.7265625" customWidth="1"/>
    <col min="68" max="68" width="2.1796875" customWidth="1"/>
    <col min="69" max="70" width="10.7265625" customWidth="1"/>
    <col min="71" max="71" width="2.1796875" customWidth="1"/>
  </cols>
  <sheetData>
    <row r="2" spans="2:70" ht="40" customHeight="1" x14ac:dyDescent="0.35">
      <c r="D2" s="29" t="s">
        <v>518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row>
    <row r="5" spans="2:70" ht="30" customHeight="1" x14ac:dyDescent="0.35">
      <c r="B5" s="15"/>
      <c r="C5" s="15"/>
      <c r="D5" s="30" t="s">
        <v>74</v>
      </c>
      <c r="E5" s="30"/>
      <c r="F5" s="15"/>
      <c r="G5" s="30" t="s">
        <v>75</v>
      </c>
      <c r="H5" s="30"/>
      <c r="I5" s="30"/>
      <c r="J5" s="30"/>
      <c r="K5" s="30"/>
      <c r="L5" s="30"/>
      <c r="M5" s="15"/>
      <c r="N5" s="30" t="s">
        <v>76</v>
      </c>
      <c r="O5" s="30"/>
      <c r="P5" s="30"/>
      <c r="Q5" s="30"/>
      <c r="R5" s="15"/>
      <c r="S5" s="30" t="s">
        <v>77</v>
      </c>
      <c r="T5" s="30"/>
      <c r="U5" s="30"/>
      <c r="V5" s="30"/>
      <c r="W5" s="30"/>
      <c r="X5" s="30"/>
      <c r="Y5" s="30"/>
      <c r="Z5" s="30"/>
      <c r="AA5" s="30"/>
      <c r="AB5" s="30"/>
      <c r="AC5" s="30"/>
      <c r="AD5" s="30"/>
      <c r="AE5" s="15"/>
      <c r="AF5" s="30" t="s">
        <v>78</v>
      </c>
      <c r="AG5" s="30"/>
      <c r="AH5" s="30"/>
      <c r="AI5" s="15"/>
      <c r="AJ5" s="30" t="s">
        <v>79</v>
      </c>
      <c r="AK5" s="30"/>
      <c r="AL5" s="30"/>
      <c r="AM5" s="30"/>
      <c r="AN5" s="30"/>
      <c r="AO5" s="15"/>
      <c r="AP5" s="30" t="s">
        <v>80</v>
      </c>
      <c r="AQ5" s="30"/>
      <c r="AR5" s="30"/>
      <c r="AS5" s="15"/>
      <c r="AT5" s="30" t="s">
        <v>81</v>
      </c>
      <c r="AU5" s="30"/>
      <c r="AV5" s="30"/>
      <c r="AW5" s="30"/>
      <c r="AX5" s="30"/>
      <c r="AY5" s="15"/>
      <c r="AZ5" s="30" t="s">
        <v>82</v>
      </c>
      <c r="BA5" s="30"/>
      <c r="BB5" s="30"/>
      <c r="BC5" s="30"/>
      <c r="BD5" s="30"/>
      <c r="BE5" s="30"/>
      <c r="BF5" s="30"/>
      <c r="BG5" s="30"/>
      <c r="BH5" s="30"/>
      <c r="BI5" s="30"/>
      <c r="BJ5" s="30"/>
      <c r="BK5" s="30"/>
      <c r="BL5" s="30"/>
      <c r="BM5" s="30"/>
      <c r="BN5" s="30"/>
      <c r="BO5" s="30"/>
      <c r="BP5" s="15"/>
      <c r="BQ5" s="30" t="s">
        <v>83</v>
      </c>
      <c r="BR5" s="30"/>
    </row>
    <row r="6" spans="2:7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46</v>
      </c>
      <c r="AQ6" s="12" t="s">
        <v>47</v>
      </c>
      <c r="AR6" s="12" t="s">
        <v>50</v>
      </c>
      <c r="AT6" s="12" t="s">
        <v>51</v>
      </c>
      <c r="AU6" s="12" t="s">
        <v>52</v>
      </c>
      <c r="AV6" s="12" t="s">
        <v>53</v>
      </c>
      <c r="AW6" s="12" t="s">
        <v>54</v>
      </c>
      <c r="AX6" s="12" t="s">
        <v>55</v>
      </c>
      <c r="AZ6" s="12" t="s">
        <v>56</v>
      </c>
      <c r="BA6" s="12" t="s">
        <v>57</v>
      </c>
      <c r="BB6" s="12" t="s">
        <v>58</v>
      </c>
      <c r="BC6" s="12" t="s">
        <v>59</v>
      </c>
      <c r="BD6" s="12" t="s">
        <v>60</v>
      </c>
      <c r="BE6" s="12" t="s">
        <v>61</v>
      </c>
      <c r="BF6" s="12" t="s">
        <v>62</v>
      </c>
      <c r="BG6" s="12" t="s">
        <v>63</v>
      </c>
      <c r="BH6" s="12" t="s">
        <v>64</v>
      </c>
      <c r="BI6" s="12" t="s">
        <v>65</v>
      </c>
      <c r="BJ6" s="12" t="s">
        <v>66</v>
      </c>
      <c r="BK6" s="12" t="s">
        <v>67</v>
      </c>
      <c r="BL6" s="12" t="s">
        <v>68</v>
      </c>
      <c r="BM6" s="12" t="s">
        <v>69</v>
      </c>
      <c r="BN6" s="12" t="s">
        <v>70</v>
      </c>
      <c r="BO6" s="12" t="s">
        <v>71</v>
      </c>
      <c r="BQ6" s="12" t="s">
        <v>72</v>
      </c>
      <c r="BR6" s="12" t="s">
        <v>73</v>
      </c>
    </row>
    <row r="7" spans="2:70" ht="30" customHeight="1" x14ac:dyDescent="0.35">
      <c r="B7" s="10" t="s">
        <v>19</v>
      </c>
      <c r="C7" s="10">
        <v>4012</v>
      </c>
      <c r="D7" s="10">
        <v>1971</v>
      </c>
      <c r="E7" s="10">
        <v>2028</v>
      </c>
      <c r="F7" s="10"/>
      <c r="G7" s="10">
        <v>497</v>
      </c>
      <c r="H7" s="10">
        <v>704</v>
      </c>
      <c r="I7" s="10">
        <v>694</v>
      </c>
      <c r="J7" s="10">
        <v>693</v>
      </c>
      <c r="K7" s="10">
        <v>571</v>
      </c>
      <c r="L7" s="10">
        <v>853</v>
      </c>
      <c r="M7" s="10"/>
      <c r="N7" s="10">
        <v>1178</v>
      </c>
      <c r="O7" s="10">
        <v>1131</v>
      </c>
      <c r="P7" s="10">
        <v>781</v>
      </c>
      <c r="Q7" s="10">
        <v>909</v>
      </c>
      <c r="R7" s="10"/>
      <c r="S7" s="10">
        <v>563</v>
      </c>
      <c r="T7" s="10">
        <v>553</v>
      </c>
      <c r="U7" s="10">
        <v>314</v>
      </c>
      <c r="V7" s="10">
        <v>343</v>
      </c>
      <c r="W7" s="10">
        <v>293</v>
      </c>
      <c r="X7" s="10">
        <v>376</v>
      </c>
      <c r="Y7" s="10">
        <v>336</v>
      </c>
      <c r="Z7" s="10">
        <v>171</v>
      </c>
      <c r="AA7" s="10">
        <v>447</v>
      </c>
      <c r="AB7" s="10">
        <v>337</v>
      </c>
      <c r="AC7" s="10">
        <v>188</v>
      </c>
      <c r="AD7" s="10">
        <v>91</v>
      </c>
      <c r="AE7" s="10"/>
      <c r="AF7" s="10">
        <v>1421</v>
      </c>
      <c r="AG7" s="10">
        <v>1665</v>
      </c>
      <c r="AH7" s="10">
        <v>577</v>
      </c>
      <c r="AI7" s="10"/>
      <c r="AJ7" s="10">
        <v>1433</v>
      </c>
      <c r="AK7" s="10">
        <v>1082</v>
      </c>
      <c r="AL7" s="10">
        <v>299</v>
      </c>
      <c r="AM7" s="10">
        <v>42</v>
      </c>
      <c r="AN7" s="10">
        <v>541</v>
      </c>
      <c r="AO7" s="10"/>
      <c r="AP7" s="10">
        <v>878</v>
      </c>
      <c r="AQ7" s="10">
        <v>1369</v>
      </c>
      <c r="AR7" s="10">
        <v>264</v>
      </c>
      <c r="AS7" s="10"/>
      <c r="AT7" s="10">
        <v>929</v>
      </c>
      <c r="AU7" s="10">
        <v>932</v>
      </c>
      <c r="AV7" s="10">
        <v>1096</v>
      </c>
      <c r="AW7" s="10">
        <v>455</v>
      </c>
      <c r="AX7" s="10">
        <v>62</v>
      </c>
      <c r="AY7" s="10"/>
      <c r="AZ7" s="10">
        <v>33</v>
      </c>
      <c r="BA7" s="10">
        <v>185</v>
      </c>
      <c r="BB7" s="10">
        <v>256</v>
      </c>
      <c r="BC7" s="10">
        <v>269</v>
      </c>
      <c r="BD7" s="10">
        <v>403</v>
      </c>
      <c r="BE7" s="10">
        <v>436</v>
      </c>
      <c r="BF7" s="10">
        <v>391</v>
      </c>
      <c r="BG7" s="10">
        <v>312</v>
      </c>
      <c r="BH7" s="10">
        <v>253</v>
      </c>
      <c r="BI7" s="10">
        <v>211</v>
      </c>
      <c r="BJ7" s="10">
        <v>336</v>
      </c>
      <c r="BK7" s="10">
        <v>187</v>
      </c>
      <c r="BL7" s="10">
        <v>180</v>
      </c>
      <c r="BM7" s="10">
        <v>103</v>
      </c>
      <c r="BN7" s="10">
        <v>95</v>
      </c>
      <c r="BO7" s="10">
        <v>161</v>
      </c>
      <c r="BP7" s="10"/>
      <c r="BQ7" s="10">
        <v>1235</v>
      </c>
      <c r="BR7" s="10">
        <v>2665</v>
      </c>
    </row>
    <row r="8" spans="2:70" ht="30" customHeight="1" x14ac:dyDescent="0.35">
      <c r="B8" s="11" t="s">
        <v>20</v>
      </c>
      <c r="C8" s="11">
        <v>4012</v>
      </c>
      <c r="D8" s="11">
        <v>1975</v>
      </c>
      <c r="E8" s="11">
        <v>2024</v>
      </c>
      <c r="F8" s="11"/>
      <c r="G8" s="11">
        <v>558</v>
      </c>
      <c r="H8" s="11">
        <v>682</v>
      </c>
      <c r="I8" s="11">
        <v>685</v>
      </c>
      <c r="J8" s="11">
        <v>686</v>
      </c>
      <c r="K8" s="11">
        <v>562</v>
      </c>
      <c r="L8" s="11">
        <v>839</v>
      </c>
      <c r="M8" s="11"/>
      <c r="N8" s="11">
        <v>1080</v>
      </c>
      <c r="O8" s="11">
        <v>1039</v>
      </c>
      <c r="P8" s="11">
        <v>880</v>
      </c>
      <c r="Q8" s="11">
        <v>1000</v>
      </c>
      <c r="R8" s="11"/>
      <c r="S8" s="11">
        <v>562</v>
      </c>
      <c r="T8" s="11">
        <v>522</v>
      </c>
      <c r="U8" s="11">
        <v>321</v>
      </c>
      <c r="V8" s="11">
        <v>361</v>
      </c>
      <c r="W8" s="11">
        <v>281</v>
      </c>
      <c r="X8" s="11">
        <v>361</v>
      </c>
      <c r="Y8" s="11">
        <v>321</v>
      </c>
      <c r="Z8" s="11">
        <v>160</v>
      </c>
      <c r="AA8" s="11">
        <v>441</v>
      </c>
      <c r="AB8" s="11">
        <v>361</v>
      </c>
      <c r="AC8" s="11">
        <v>201</v>
      </c>
      <c r="AD8" s="11">
        <v>120</v>
      </c>
      <c r="AE8" s="11"/>
      <c r="AF8" s="11">
        <v>1410</v>
      </c>
      <c r="AG8" s="11">
        <v>1629</v>
      </c>
      <c r="AH8" s="11">
        <v>599</v>
      </c>
      <c r="AI8" s="11"/>
      <c r="AJ8" s="11">
        <v>1397</v>
      </c>
      <c r="AK8" s="11">
        <v>1071</v>
      </c>
      <c r="AL8" s="11">
        <v>288</v>
      </c>
      <c r="AM8" s="11">
        <v>45</v>
      </c>
      <c r="AN8" s="11">
        <v>558</v>
      </c>
      <c r="AO8" s="11"/>
      <c r="AP8" s="11">
        <v>856</v>
      </c>
      <c r="AQ8" s="11">
        <v>1358</v>
      </c>
      <c r="AR8" s="11">
        <v>259</v>
      </c>
      <c r="AS8" s="11"/>
      <c r="AT8" s="11">
        <v>961</v>
      </c>
      <c r="AU8" s="11">
        <v>958</v>
      </c>
      <c r="AV8" s="11">
        <v>1056</v>
      </c>
      <c r="AW8" s="11">
        <v>434</v>
      </c>
      <c r="AX8" s="11">
        <v>55</v>
      </c>
      <c r="AY8" s="11"/>
      <c r="AZ8" s="11">
        <v>33</v>
      </c>
      <c r="BA8" s="11">
        <v>186</v>
      </c>
      <c r="BB8" s="11">
        <v>267</v>
      </c>
      <c r="BC8" s="11">
        <v>280</v>
      </c>
      <c r="BD8" s="11">
        <v>416</v>
      </c>
      <c r="BE8" s="11">
        <v>443</v>
      </c>
      <c r="BF8" s="11">
        <v>394</v>
      </c>
      <c r="BG8" s="11">
        <v>314</v>
      </c>
      <c r="BH8" s="11">
        <v>257</v>
      </c>
      <c r="BI8" s="11">
        <v>206</v>
      </c>
      <c r="BJ8" s="11">
        <v>329</v>
      </c>
      <c r="BK8" s="11">
        <v>179</v>
      </c>
      <c r="BL8" s="11">
        <v>174</v>
      </c>
      <c r="BM8" s="11">
        <v>97</v>
      </c>
      <c r="BN8" s="11">
        <v>87</v>
      </c>
      <c r="BO8" s="11">
        <v>148</v>
      </c>
      <c r="BP8" s="11"/>
      <c r="BQ8" s="11">
        <v>1209</v>
      </c>
      <c r="BR8" s="11">
        <v>2688</v>
      </c>
    </row>
    <row r="9" spans="2:70" x14ac:dyDescent="0.35">
      <c r="B9" s="18" t="s">
        <v>506</v>
      </c>
      <c r="C9" s="17">
        <v>0.46435293659705701</v>
      </c>
      <c r="D9" s="17">
        <v>0.426856735694637</v>
      </c>
      <c r="E9" s="17">
        <v>0.499804578817724</v>
      </c>
      <c r="F9" s="17"/>
      <c r="G9" s="17">
        <v>0.41213375171974098</v>
      </c>
      <c r="H9" s="17">
        <v>0.408684646737416</v>
      </c>
      <c r="I9" s="17">
        <v>0.48343372352342201</v>
      </c>
      <c r="J9" s="17">
        <v>0.45224614412171399</v>
      </c>
      <c r="K9" s="17">
        <v>0.44790615259599398</v>
      </c>
      <c r="L9" s="17">
        <v>0.54972183389460205</v>
      </c>
      <c r="M9" s="17"/>
      <c r="N9" s="17">
        <v>0.52884334303872604</v>
      </c>
      <c r="O9" s="17">
        <v>0.45699005722335201</v>
      </c>
      <c r="P9" s="17">
        <v>0.42525034502887099</v>
      </c>
      <c r="Q9" s="17">
        <v>0.43701931360581397</v>
      </c>
      <c r="R9" s="17"/>
      <c r="S9" s="17">
        <v>0.45478525795193098</v>
      </c>
      <c r="T9" s="17">
        <v>0.461591019967727</v>
      </c>
      <c r="U9" s="17">
        <v>0.50493510135726505</v>
      </c>
      <c r="V9" s="17">
        <v>0.48806367849238302</v>
      </c>
      <c r="W9" s="17">
        <v>0.44402520053804601</v>
      </c>
      <c r="X9" s="17">
        <v>0.41238348158425298</v>
      </c>
      <c r="Y9" s="17">
        <v>0.46585738423706602</v>
      </c>
      <c r="Z9" s="17">
        <v>0.45167411750519099</v>
      </c>
      <c r="AA9" s="17">
        <v>0.45172137166703402</v>
      </c>
      <c r="AB9" s="17">
        <v>0.49559747925938202</v>
      </c>
      <c r="AC9" s="17">
        <v>0.48869490671100202</v>
      </c>
      <c r="AD9" s="17">
        <v>0.46976785899526602</v>
      </c>
      <c r="AE9" s="17"/>
      <c r="AF9" s="17">
        <v>0.45345672756238398</v>
      </c>
      <c r="AG9" s="17">
        <v>0.49338168685709699</v>
      </c>
      <c r="AH9" s="17">
        <v>0.417194081850221</v>
      </c>
      <c r="AI9" s="17"/>
      <c r="AJ9" s="17">
        <v>0.47041481029071902</v>
      </c>
      <c r="AK9" s="17">
        <v>0.44100456029222901</v>
      </c>
      <c r="AL9" s="17">
        <v>0.51774616207304802</v>
      </c>
      <c r="AM9" s="17">
        <v>0.28721627239883601</v>
      </c>
      <c r="AN9" s="17">
        <v>0.44990730943111401</v>
      </c>
      <c r="AO9" s="17"/>
      <c r="AP9" s="17">
        <v>0.449163321192873</v>
      </c>
      <c r="AQ9" s="17">
        <v>0.48216554570661802</v>
      </c>
      <c r="AR9" s="17">
        <v>0.521444220532991</v>
      </c>
      <c r="AS9" s="17"/>
      <c r="AT9" s="17">
        <v>0.39927849453563802</v>
      </c>
      <c r="AU9" s="17">
        <v>0.44661918848381899</v>
      </c>
      <c r="AV9" s="17">
        <v>0.52037355160718501</v>
      </c>
      <c r="AW9" s="17">
        <v>0.52793994030093705</v>
      </c>
      <c r="AX9" s="17">
        <v>0.45022325954518899</v>
      </c>
      <c r="AY9" s="17"/>
      <c r="AZ9" s="17">
        <v>0.38462743546067402</v>
      </c>
      <c r="BA9" s="17">
        <v>0.384788426764401</v>
      </c>
      <c r="BB9" s="17">
        <v>0.47339220205351101</v>
      </c>
      <c r="BC9" s="17">
        <v>0.46959576743019399</v>
      </c>
      <c r="BD9" s="17">
        <v>0.475780654493694</v>
      </c>
      <c r="BE9" s="17">
        <v>0.41279395553450898</v>
      </c>
      <c r="BF9" s="17">
        <v>0.49260735309412201</v>
      </c>
      <c r="BG9" s="17">
        <v>0.43011090379856198</v>
      </c>
      <c r="BH9" s="17">
        <v>0.46814060696842202</v>
      </c>
      <c r="BI9" s="17">
        <v>0.44845551335780798</v>
      </c>
      <c r="BJ9" s="17">
        <v>0.51385006835662905</v>
      </c>
      <c r="BK9" s="17">
        <v>0.47181985933707998</v>
      </c>
      <c r="BL9" s="17">
        <v>0.47798984927272298</v>
      </c>
      <c r="BM9" s="17">
        <v>0.50459884757909801</v>
      </c>
      <c r="BN9" s="17">
        <v>0.48115623662350998</v>
      </c>
      <c r="BO9" s="17">
        <v>0.55533420019056201</v>
      </c>
      <c r="BP9" s="17"/>
      <c r="BQ9" s="17">
        <v>0.61530231158807303</v>
      </c>
      <c r="BR9" s="17">
        <v>0.40319913793428802</v>
      </c>
    </row>
    <row r="10" spans="2:70" x14ac:dyDescent="0.35">
      <c r="B10" s="18" t="s">
        <v>507</v>
      </c>
      <c r="C10" s="17">
        <v>0.36721780441429103</v>
      </c>
      <c r="D10" s="17">
        <v>0.35867433082005701</v>
      </c>
      <c r="E10" s="17">
        <v>0.37489351196120801</v>
      </c>
      <c r="F10" s="17"/>
      <c r="G10" s="17">
        <v>0.34762831639292502</v>
      </c>
      <c r="H10" s="17">
        <v>0.358285394650039</v>
      </c>
      <c r="I10" s="17">
        <v>0.37287175260042998</v>
      </c>
      <c r="J10" s="17">
        <v>0.35420091632864698</v>
      </c>
      <c r="K10" s="17">
        <v>0.35316095961100102</v>
      </c>
      <c r="L10" s="17">
        <v>0.40296564896529902</v>
      </c>
      <c r="M10" s="17"/>
      <c r="N10" s="17">
        <v>0.430505259799008</v>
      </c>
      <c r="O10" s="17">
        <v>0.366917546069499</v>
      </c>
      <c r="P10" s="17">
        <v>0.32270076033028899</v>
      </c>
      <c r="Q10" s="17">
        <v>0.33826425854133202</v>
      </c>
      <c r="R10" s="17"/>
      <c r="S10" s="17">
        <v>0.42332100600350803</v>
      </c>
      <c r="T10" s="17">
        <v>0.36599071449932302</v>
      </c>
      <c r="U10" s="17">
        <v>0.383554929662618</v>
      </c>
      <c r="V10" s="17">
        <v>0.37408933375632197</v>
      </c>
      <c r="W10" s="17">
        <v>0.36468632640015902</v>
      </c>
      <c r="X10" s="17">
        <v>0.35174510974462397</v>
      </c>
      <c r="Y10" s="17">
        <v>0.350104604058046</v>
      </c>
      <c r="Z10" s="17">
        <v>0.29710289857427202</v>
      </c>
      <c r="AA10" s="17">
        <v>0.34836830889785902</v>
      </c>
      <c r="AB10" s="17">
        <v>0.33275070857705902</v>
      </c>
      <c r="AC10" s="17">
        <v>0.39375344268467599</v>
      </c>
      <c r="AD10" s="17">
        <v>0.36570436611760399</v>
      </c>
      <c r="AE10" s="17"/>
      <c r="AF10" s="17">
        <v>0.34092858883553601</v>
      </c>
      <c r="AG10" s="17">
        <v>0.38795594308557302</v>
      </c>
      <c r="AH10" s="17">
        <v>0.361910267934415</v>
      </c>
      <c r="AI10" s="17"/>
      <c r="AJ10" s="17">
        <v>0.35523203207668602</v>
      </c>
      <c r="AK10" s="17">
        <v>0.37418926249365198</v>
      </c>
      <c r="AL10" s="17">
        <v>0.399416419361315</v>
      </c>
      <c r="AM10" s="17">
        <v>0.36448349512337902</v>
      </c>
      <c r="AN10" s="17">
        <v>0.36686451875804099</v>
      </c>
      <c r="AO10" s="17"/>
      <c r="AP10" s="17">
        <v>0.36036399975526401</v>
      </c>
      <c r="AQ10" s="17">
        <v>0.38729367244247997</v>
      </c>
      <c r="AR10" s="17">
        <v>0.43336266509128202</v>
      </c>
      <c r="AS10" s="17"/>
      <c r="AT10" s="17">
        <v>0.313598759072515</v>
      </c>
      <c r="AU10" s="17">
        <v>0.32849327730785999</v>
      </c>
      <c r="AV10" s="17">
        <v>0.42439759256895498</v>
      </c>
      <c r="AW10" s="17">
        <v>0.46749119835159703</v>
      </c>
      <c r="AX10" s="17">
        <v>0.40400020045371399</v>
      </c>
      <c r="AY10" s="17"/>
      <c r="AZ10" s="17">
        <v>0.20390473217250199</v>
      </c>
      <c r="BA10" s="17">
        <v>0.32989776309633201</v>
      </c>
      <c r="BB10" s="17">
        <v>0.36365547946698801</v>
      </c>
      <c r="BC10" s="17">
        <v>0.36931893316926401</v>
      </c>
      <c r="BD10" s="17">
        <v>0.39966635362438602</v>
      </c>
      <c r="BE10" s="17">
        <v>0.319391555936969</v>
      </c>
      <c r="BF10" s="17">
        <v>0.42337881324264298</v>
      </c>
      <c r="BG10" s="17">
        <v>0.35474047987141599</v>
      </c>
      <c r="BH10" s="17">
        <v>0.38488884297672099</v>
      </c>
      <c r="BI10" s="17">
        <v>0.383381344452429</v>
      </c>
      <c r="BJ10" s="17">
        <v>0.34137512520664998</v>
      </c>
      <c r="BK10" s="17">
        <v>0.42625905140457698</v>
      </c>
      <c r="BL10" s="17">
        <v>0.35722197050184201</v>
      </c>
      <c r="BM10" s="17">
        <v>0.34659677289473201</v>
      </c>
      <c r="BN10" s="17">
        <v>0.30593938963209999</v>
      </c>
      <c r="BO10" s="17">
        <v>0.462971402928054</v>
      </c>
      <c r="BP10" s="17"/>
      <c r="BQ10" s="17">
        <v>0.53824977935704299</v>
      </c>
      <c r="BR10" s="17">
        <v>0.28958436566074502</v>
      </c>
    </row>
    <row r="11" spans="2:70" x14ac:dyDescent="0.35">
      <c r="B11" s="18" t="s">
        <v>508</v>
      </c>
      <c r="C11" s="17">
        <v>0.35755270350643698</v>
      </c>
      <c r="D11" s="17">
        <v>0.35585059104948202</v>
      </c>
      <c r="E11" s="17">
        <v>0.35964784731352401</v>
      </c>
      <c r="F11" s="17"/>
      <c r="G11" s="17">
        <v>0.28085973493377098</v>
      </c>
      <c r="H11" s="17">
        <v>0.28848054829542902</v>
      </c>
      <c r="I11" s="17">
        <v>0.33261151817419099</v>
      </c>
      <c r="J11" s="17">
        <v>0.34548691188153102</v>
      </c>
      <c r="K11" s="17">
        <v>0.39750294146044601</v>
      </c>
      <c r="L11" s="17">
        <v>0.46826064880615298</v>
      </c>
      <c r="M11" s="17"/>
      <c r="N11" s="17">
        <v>0.44155993107337299</v>
      </c>
      <c r="O11" s="17">
        <v>0.37619509006267698</v>
      </c>
      <c r="P11" s="17">
        <v>0.30762651782348199</v>
      </c>
      <c r="Q11" s="17">
        <v>0.29210135957191802</v>
      </c>
      <c r="R11" s="17"/>
      <c r="S11" s="17">
        <v>0.353672709777131</v>
      </c>
      <c r="T11" s="17">
        <v>0.38946302244528502</v>
      </c>
      <c r="U11" s="17">
        <v>0.416705521286592</v>
      </c>
      <c r="V11" s="17">
        <v>0.36960731831695698</v>
      </c>
      <c r="W11" s="17">
        <v>0.31400965197115199</v>
      </c>
      <c r="X11" s="17">
        <v>0.33666316153768799</v>
      </c>
      <c r="Y11" s="17">
        <v>0.351170479719565</v>
      </c>
      <c r="Z11" s="17">
        <v>0.31659516116745501</v>
      </c>
      <c r="AA11" s="17">
        <v>0.314336911911414</v>
      </c>
      <c r="AB11" s="17">
        <v>0.39444499500958102</v>
      </c>
      <c r="AC11" s="17">
        <v>0.33685763480127301</v>
      </c>
      <c r="AD11" s="17">
        <v>0.36141928879619201</v>
      </c>
      <c r="AE11" s="17"/>
      <c r="AF11" s="17">
        <v>0.369190117186115</v>
      </c>
      <c r="AG11" s="17">
        <v>0.386798404841112</v>
      </c>
      <c r="AH11" s="17">
        <v>0.28760942124498301</v>
      </c>
      <c r="AI11" s="17"/>
      <c r="AJ11" s="17">
        <v>0.37635658610192602</v>
      </c>
      <c r="AK11" s="17">
        <v>0.334397990288201</v>
      </c>
      <c r="AL11" s="17">
        <v>0.40724656242045398</v>
      </c>
      <c r="AM11" s="17">
        <v>0.35715401915687001</v>
      </c>
      <c r="AN11" s="17">
        <v>0.33029965154171698</v>
      </c>
      <c r="AO11" s="17"/>
      <c r="AP11" s="17">
        <v>0.360439298013918</v>
      </c>
      <c r="AQ11" s="17">
        <v>0.36424474630194598</v>
      </c>
      <c r="AR11" s="17">
        <v>0.39527620781504402</v>
      </c>
      <c r="AS11" s="17"/>
      <c r="AT11" s="17">
        <v>0.30426248422096203</v>
      </c>
      <c r="AU11" s="17">
        <v>0.34184755664288402</v>
      </c>
      <c r="AV11" s="17">
        <v>0.420910847649139</v>
      </c>
      <c r="AW11" s="17">
        <v>0.38254066906753298</v>
      </c>
      <c r="AX11" s="17">
        <v>0.34590092152829899</v>
      </c>
      <c r="AY11" s="17"/>
      <c r="AZ11" s="17">
        <v>0.20666689927880399</v>
      </c>
      <c r="BA11" s="17">
        <v>0.27087048055088903</v>
      </c>
      <c r="BB11" s="17">
        <v>0.33304587269397201</v>
      </c>
      <c r="BC11" s="17">
        <v>0.31352553134255901</v>
      </c>
      <c r="BD11" s="17">
        <v>0.353684518490885</v>
      </c>
      <c r="BE11" s="17">
        <v>0.31259341723513201</v>
      </c>
      <c r="BF11" s="17">
        <v>0.386154864590387</v>
      </c>
      <c r="BG11" s="17">
        <v>0.34926452430718802</v>
      </c>
      <c r="BH11" s="17">
        <v>0.36593167987752201</v>
      </c>
      <c r="BI11" s="17">
        <v>0.41281306478431401</v>
      </c>
      <c r="BJ11" s="17">
        <v>0.367933254905079</v>
      </c>
      <c r="BK11" s="17">
        <v>0.40881074488917801</v>
      </c>
      <c r="BL11" s="17">
        <v>0.38376495883002498</v>
      </c>
      <c r="BM11" s="17">
        <v>0.44084285308027998</v>
      </c>
      <c r="BN11" s="17">
        <v>0.37714696465929498</v>
      </c>
      <c r="BO11" s="17">
        <v>0.45272397928715302</v>
      </c>
      <c r="BP11" s="17"/>
      <c r="BQ11" s="17">
        <v>0.51828996307132003</v>
      </c>
      <c r="BR11" s="17">
        <v>0.28850664344086302</v>
      </c>
    </row>
    <row r="12" spans="2:70" x14ac:dyDescent="0.35">
      <c r="B12" s="18" t="s">
        <v>509</v>
      </c>
      <c r="C12" s="17">
        <v>0.29677317834467898</v>
      </c>
      <c r="D12" s="17">
        <v>0.299913634045466</v>
      </c>
      <c r="E12" s="17">
        <v>0.29251555182023897</v>
      </c>
      <c r="F12" s="17"/>
      <c r="G12" s="17">
        <v>0.25698656556680399</v>
      </c>
      <c r="H12" s="17">
        <v>0.277750673199956</v>
      </c>
      <c r="I12" s="17">
        <v>0.323444260341337</v>
      </c>
      <c r="J12" s="17">
        <v>0.30327399186196702</v>
      </c>
      <c r="K12" s="17">
        <v>0.283854687413508</v>
      </c>
      <c r="L12" s="17">
        <v>0.32028072965033</v>
      </c>
      <c r="M12" s="17"/>
      <c r="N12" s="17">
        <v>0.34935998666502699</v>
      </c>
      <c r="O12" s="17">
        <v>0.30158807726992498</v>
      </c>
      <c r="P12" s="17">
        <v>0.25997122307626902</v>
      </c>
      <c r="Q12" s="17">
        <v>0.26831642095073699</v>
      </c>
      <c r="R12" s="17"/>
      <c r="S12" s="17">
        <v>0.31938168402142902</v>
      </c>
      <c r="T12" s="17">
        <v>0.29290671576826299</v>
      </c>
      <c r="U12" s="17">
        <v>0.30693487925242702</v>
      </c>
      <c r="V12" s="17">
        <v>0.35424081210276998</v>
      </c>
      <c r="W12" s="17">
        <v>0.27403456777575003</v>
      </c>
      <c r="X12" s="17">
        <v>0.26496437392415301</v>
      </c>
      <c r="Y12" s="17">
        <v>0.27193561368614499</v>
      </c>
      <c r="Z12" s="17">
        <v>0.22931860915430799</v>
      </c>
      <c r="AA12" s="17">
        <v>0.28543069615517602</v>
      </c>
      <c r="AB12" s="17">
        <v>0.28576293580870599</v>
      </c>
      <c r="AC12" s="17">
        <v>0.348339809206688</v>
      </c>
      <c r="AD12" s="17">
        <v>0.30140763863470199</v>
      </c>
      <c r="AE12" s="17"/>
      <c r="AF12" s="17">
        <v>0.27984034832531002</v>
      </c>
      <c r="AG12" s="17">
        <v>0.31420075134564501</v>
      </c>
      <c r="AH12" s="17">
        <v>0.29131998328494402</v>
      </c>
      <c r="AI12" s="17"/>
      <c r="AJ12" s="17">
        <v>0.31915692197492701</v>
      </c>
      <c r="AK12" s="17">
        <v>0.277706777861703</v>
      </c>
      <c r="AL12" s="17">
        <v>0.278239347776849</v>
      </c>
      <c r="AM12" s="17">
        <v>0.20301455540632399</v>
      </c>
      <c r="AN12" s="17">
        <v>0.28374413517436903</v>
      </c>
      <c r="AO12" s="17"/>
      <c r="AP12" s="17">
        <v>0.318564203058813</v>
      </c>
      <c r="AQ12" s="17">
        <v>0.29991201908429399</v>
      </c>
      <c r="AR12" s="17">
        <v>0.32375904322332999</v>
      </c>
      <c r="AS12" s="17"/>
      <c r="AT12" s="17">
        <v>0.232903169401526</v>
      </c>
      <c r="AU12" s="17">
        <v>0.26043349226954099</v>
      </c>
      <c r="AV12" s="17">
        <v>0.353621914235563</v>
      </c>
      <c r="AW12" s="17">
        <v>0.37604742780075701</v>
      </c>
      <c r="AX12" s="17">
        <v>0.42458977427487898</v>
      </c>
      <c r="AY12" s="17"/>
      <c r="AZ12" s="17">
        <v>0.20061411747784999</v>
      </c>
      <c r="BA12" s="17">
        <v>0.23970448250135101</v>
      </c>
      <c r="BB12" s="17">
        <v>0.32501619394895598</v>
      </c>
      <c r="BC12" s="17">
        <v>0.27256263252919899</v>
      </c>
      <c r="BD12" s="17">
        <v>0.316994013256096</v>
      </c>
      <c r="BE12" s="17">
        <v>0.30652971240360899</v>
      </c>
      <c r="BF12" s="17">
        <v>0.30043650280777701</v>
      </c>
      <c r="BG12" s="17">
        <v>0.30246330048206699</v>
      </c>
      <c r="BH12" s="17">
        <v>0.318255703051531</v>
      </c>
      <c r="BI12" s="17">
        <v>0.35500317054610198</v>
      </c>
      <c r="BJ12" s="17">
        <v>0.22645886302668</v>
      </c>
      <c r="BK12" s="17">
        <v>0.29869141144913203</v>
      </c>
      <c r="BL12" s="17">
        <v>0.292472191285442</v>
      </c>
      <c r="BM12" s="17">
        <v>0.26534255458862799</v>
      </c>
      <c r="BN12" s="17">
        <v>0.39719681258241601</v>
      </c>
      <c r="BO12" s="17">
        <v>0.31729094739386299</v>
      </c>
      <c r="BP12" s="17"/>
      <c r="BQ12" s="17">
        <v>0.415709229446595</v>
      </c>
      <c r="BR12" s="17">
        <v>0.246500566861349</v>
      </c>
    </row>
    <row r="13" spans="2:70" x14ac:dyDescent="0.35">
      <c r="B13" s="18" t="s">
        <v>510</v>
      </c>
      <c r="C13" s="17">
        <v>0.28186180050877502</v>
      </c>
      <c r="D13" s="17">
        <v>0.28234640867105898</v>
      </c>
      <c r="E13" s="17">
        <v>0.280829063383643</v>
      </c>
      <c r="F13" s="17"/>
      <c r="G13" s="17">
        <v>0.25645722088373102</v>
      </c>
      <c r="H13" s="17">
        <v>0.24462106208273299</v>
      </c>
      <c r="I13" s="17">
        <v>0.29490195933979402</v>
      </c>
      <c r="J13" s="17">
        <v>0.26087571028881401</v>
      </c>
      <c r="K13" s="17">
        <v>0.28386574881034399</v>
      </c>
      <c r="L13" s="17">
        <v>0.33422596526685799</v>
      </c>
      <c r="M13" s="17"/>
      <c r="N13" s="17">
        <v>0.313061101722928</v>
      </c>
      <c r="O13" s="17">
        <v>0.266417141120742</v>
      </c>
      <c r="P13" s="17">
        <v>0.27411499753527202</v>
      </c>
      <c r="Q13" s="17">
        <v>0.27179084994563701</v>
      </c>
      <c r="R13" s="17"/>
      <c r="S13" s="17">
        <v>0.27861001916811701</v>
      </c>
      <c r="T13" s="17">
        <v>0.27650171389050299</v>
      </c>
      <c r="U13" s="17">
        <v>0.309277994948298</v>
      </c>
      <c r="V13" s="17">
        <v>0.29983935759427599</v>
      </c>
      <c r="W13" s="17">
        <v>0.299165665855533</v>
      </c>
      <c r="X13" s="17">
        <v>0.26231512970187298</v>
      </c>
      <c r="Y13" s="17">
        <v>0.28875399623402098</v>
      </c>
      <c r="Z13" s="17">
        <v>0.29481441170150102</v>
      </c>
      <c r="AA13" s="17">
        <v>0.29774764140586402</v>
      </c>
      <c r="AB13" s="17">
        <v>0.244707146122949</v>
      </c>
      <c r="AC13" s="17">
        <v>0.29034378073185502</v>
      </c>
      <c r="AD13" s="17">
        <v>0.21474544406131599</v>
      </c>
      <c r="AE13" s="17"/>
      <c r="AF13" s="17">
        <v>0.30901252287300401</v>
      </c>
      <c r="AG13" s="17">
        <v>0.26927410135072699</v>
      </c>
      <c r="AH13" s="17">
        <v>0.24299768802659</v>
      </c>
      <c r="AI13" s="17"/>
      <c r="AJ13" s="17">
        <v>0.32013430070828902</v>
      </c>
      <c r="AK13" s="17">
        <v>0.25552579423791899</v>
      </c>
      <c r="AL13" s="17">
        <v>0.27006438615657502</v>
      </c>
      <c r="AM13" s="17">
        <v>0.26491152708014098</v>
      </c>
      <c r="AN13" s="17">
        <v>0.25826295392068299</v>
      </c>
      <c r="AO13" s="17"/>
      <c r="AP13" s="17">
        <v>0.31187501980189303</v>
      </c>
      <c r="AQ13" s="17">
        <v>0.26971172318697501</v>
      </c>
      <c r="AR13" s="17">
        <v>0.31394369860426202</v>
      </c>
      <c r="AS13" s="17"/>
      <c r="AT13" s="17">
        <v>0.24113570949392299</v>
      </c>
      <c r="AU13" s="17">
        <v>0.28734263181082997</v>
      </c>
      <c r="AV13" s="17">
        <v>0.29538153803933198</v>
      </c>
      <c r="AW13" s="17">
        <v>0.32016433892142898</v>
      </c>
      <c r="AX13" s="17">
        <v>0.37628971706088998</v>
      </c>
      <c r="AY13" s="17"/>
      <c r="AZ13" s="17">
        <v>0.23611119502084901</v>
      </c>
      <c r="BA13" s="17">
        <v>0.24637139722527701</v>
      </c>
      <c r="BB13" s="17">
        <v>0.30037062207924298</v>
      </c>
      <c r="BC13" s="17">
        <v>0.31039472901075799</v>
      </c>
      <c r="BD13" s="17">
        <v>0.28281549321319999</v>
      </c>
      <c r="BE13" s="17">
        <v>0.25420012837089601</v>
      </c>
      <c r="BF13" s="17">
        <v>0.34350517387680501</v>
      </c>
      <c r="BG13" s="17">
        <v>0.27801937071812399</v>
      </c>
      <c r="BH13" s="17">
        <v>0.27480174454881801</v>
      </c>
      <c r="BI13" s="17">
        <v>0.36882695903583101</v>
      </c>
      <c r="BJ13" s="17">
        <v>0.19719992620055299</v>
      </c>
      <c r="BK13" s="17">
        <v>0.29570971440185401</v>
      </c>
      <c r="BL13" s="17">
        <v>0.24785801926589801</v>
      </c>
      <c r="BM13" s="17">
        <v>0.27317511881254097</v>
      </c>
      <c r="BN13" s="17">
        <v>0.27018692142016898</v>
      </c>
      <c r="BO13" s="17">
        <v>0.328428247783149</v>
      </c>
      <c r="BP13" s="17"/>
      <c r="BQ13" s="17">
        <v>0.37592478321585299</v>
      </c>
      <c r="BR13" s="17">
        <v>0.239781521639189</v>
      </c>
    </row>
    <row r="14" spans="2:70" x14ac:dyDescent="0.35">
      <c r="B14" s="18" t="s">
        <v>511</v>
      </c>
      <c r="C14" s="17">
        <v>0.27991434770444701</v>
      </c>
      <c r="D14" s="17">
        <v>0.28852127518794202</v>
      </c>
      <c r="E14" s="17">
        <v>0.27021641517800599</v>
      </c>
      <c r="F14" s="17"/>
      <c r="G14" s="17">
        <v>0.27251433330692998</v>
      </c>
      <c r="H14" s="17">
        <v>0.29266339810689701</v>
      </c>
      <c r="I14" s="17">
        <v>0.30962342871482901</v>
      </c>
      <c r="J14" s="17">
        <v>0.26657384331341</v>
      </c>
      <c r="K14" s="17">
        <v>0.24314693011302299</v>
      </c>
      <c r="L14" s="17">
        <v>0.28574169065278099</v>
      </c>
      <c r="M14" s="17"/>
      <c r="N14" s="17">
        <v>0.29428838042116501</v>
      </c>
      <c r="O14" s="17">
        <v>0.27657082308176101</v>
      </c>
      <c r="P14" s="17">
        <v>0.27662990410612598</v>
      </c>
      <c r="Q14" s="17">
        <v>0.271453926741133</v>
      </c>
      <c r="R14" s="17"/>
      <c r="S14" s="17">
        <v>0.26008749475476001</v>
      </c>
      <c r="T14" s="17">
        <v>0.25600586516164198</v>
      </c>
      <c r="U14" s="17">
        <v>0.28739436895078002</v>
      </c>
      <c r="V14" s="17">
        <v>0.318316596666463</v>
      </c>
      <c r="W14" s="17">
        <v>0.29006279688989001</v>
      </c>
      <c r="X14" s="17">
        <v>0.24090649063509101</v>
      </c>
      <c r="Y14" s="17">
        <v>0.28320331511972602</v>
      </c>
      <c r="Z14" s="17">
        <v>0.29098919982439803</v>
      </c>
      <c r="AA14" s="17">
        <v>0.291991661778853</v>
      </c>
      <c r="AB14" s="17">
        <v>0.31646545607530502</v>
      </c>
      <c r="AC14" s="17">
        <v>0.28360849173798502</v>
      </c>
      <c r="AD14" s="17">
        <v>0.25071709187045299</v>
      </c>
      <c r="AE14" s="17"/>
      <c r="AF14" s="17">
        <v>0.28952450378307198</v>
      </c>
      <c r="AG14" s="17">
        <v>0.27422059130922299</v>
      </c>
      <c r="AH14" s="17">
        <v>0.26445921569459602</v>
      </c>
      <c r="AI14" s="17"/>
      <c r="AJ14" s="17">
        <v>0.28203047066414999</v>
      </c>
      <c r="AK14" s="17">
        <v>0.27378307296740301</v>
      </c>
      <c r="AL14" s="17">
        <v>0.30006837278667498</v>
      </c>
      <c r="AM14" s="17">
        <v>0.319273220114421</v>
      </c>
      <c r="AN14" s="17">
        <v>0.27456741640224902</v>
      </c>
      <c r="AO14" s="17"/>
      <c r="AP14" s="17">
        <v>0.26666423270713702</v>
      </c>
      <c r="AQ14" s="17">
        <v>0.28998349197088702</v>
      </c>
      <c r="AR14" s="17">
        <v>0.32224240210238603</v>
      </c>
      <c r="AS14" s="17"/>
      <c r="AT14" s="17">
        <v>0.231530743719465</v>
      </c>
      <c r="AU14" s="17">
        <v>0.27053406559328103</v>
      </c>
      <c r="AV14" s="17">
        <v>0.30832391803919101</v>
      </c>
      <c r="AW14" s="17">
        <v>0.34188178306584999</v>
      </c>
      <c r="AX14" s="17">
        <v>0.31471066587080099</v>
      </c>
      <c r="AY14" s="17"/>
      <c r="AZ14" s="17">
        <v>0.198563906933098</v>
      </c>
      <c r="BA14" s="17">
        <v>0.24405901106330799</v>
      </c>
      <c r="BB14" s="17">
        <v>0.30215271469564098</v>
      </c>
      <c r="BC14" s="17">
        <v>0.30195630980914101</v>
      </c>
      <c r="BD14" s="17">
        <v>0.308490499127892</v>
      </c>
      <c r="BE14" s="17">
        <v>0.248145481358366</v>
      </c>
      <c r="BF14" s="17">
        <v>0.30784553934907599</v>
      </c>
      <c r="BG14" s="17">
        <v>0.24992545078853801</v>
      </c>
      <c r="BH14" s="17">
        <v>0.27955475734894197</v>
      </c>
      <c r="BI14" s="17">
        <v>0.34038444857032502</v>
      </c>
      <c r="BJ14" s="17">
        <v>0.25160886895089601</v>
      </c>
      <c r="BK14" s="17">
        <v>0.31776035531317498</v>
      </c>
      <c r="BL14" s="17">
        <v>0.275765883996612</v>
      </c>
      <c r="BM14" s="17">
        <v>0.26967485055183299</v>
      </c>
      <c r="BN14" s="17">
        <v>0.31924883550909</v>
      </c>
      <c r="BO14" s="17">
        <v>0.29918044690009898</v>
      </c>
      <c r="BP14" s="17"/>
      <c r="BQ14" s="17">
        <v>0.34708802702755098</v>
      </c>
      <c r="BR14" s="17">
        <v>0.250404158942725</v>
      </c>
    </row>
    <row r="15" spans="2:70" ht="29" x14ac:dyDescent="0.35">
      <c r="B15" s="18" t="s">
        <v>512</v>
      </c>
      <c r="C15" s="17">
        <v>0.25241937824439398</v>
      </c>
      <c r="D15" s="17">
        <v>0.21112490214710899</v>
      </c>
      <c r="E15" s="17">
        <v>0.29140995590441598</v>
      </c>
      <c r="F15" s="17"/>
      <c r="G15" s="17">
        <v>0.25266772239573398</v>
      </c>
      <c r="H15" s="17">
        <v>0.226662101783772</v>
      </c>
      <c r="I15" s="17">
        <v>0.27289480306101299</v>
      </c>
      <c r="J15" s="17">
        <v>0.26934974469213402</v>
      </c>
      <c r="K15" s="17">
        <v>0.23694583528271401</v>
      </c>
      <c r="L15" s="17">
        <v>0.25299964985009199</v>
      </c>
      <c r="M15" s="17"/>
      <c r="N15" s="17">
        <v>0.27568562247777301</v>
      </c>
      <c r="O15" s="17">
        <v>0.26638034819302497</v>
      </c>
      <c r="P15" s="17">
        <v>0.24352981547894101</v>
      </c>
      <c r="Q15" s="17">
        <v>0.22205560547950201</v>
      </c>
      <c r="R15" s="17"/>
      <c r="S15" s="17">
        <v>0.26026787236869697</v>
      </c>
      <c r="T15" s="17">
        <v>0.28574346113134902</v>
      </c>
      <c r="U15" s="17">
        <v>0.27672057470540601</v>
      </c>
      <c r="V15" s="17">
        <v>0.27775704766477</v>
      </c>
      <c r="W15" s="17">
        <v>0.26390880833623798</v>
      </c>
      <c r="X15" s="17">
        <v>0.24061056735353401</v>
      </c>
      <c r="Y15" s="17">
        <v>0.25575460587950399</v>
      </c>
      <c r="Z15" s="17">
        <v>0.21977212575587199</v>
      </c>
      <c r="AA15" s="17">
        <v>0.22234342082040301</v>
      </c>
      <c r="AB15" s="17">
        <v>0.213225812736236</v>
      </c>
      <c r="AC15" s="17">
        <v>0.22761346805263999</v>
      </c>
      <c r="AD15" s="17">
        <v>0.24270260160399701</v>
      </c>
      <c r="AE15" s="17"/>
      <c r="AF15" s="17">
        <v>0.24284432362456301</v>
      </c>
      <c r="AG15" s="17">
        <v>0.27149206547670002</v>
      </c>
      <c r="AH15" s="17">
        <v>0.196291942918116</v>
      </c>
      <c r="AI15" s="17"/>
      <c r="AJ15" s="17">
        <v>0.266695308653287</v>
      </c>
      <c r="AK15" s="17">
        <v>0.24032260948758399</v>
      </c>
      <c r="AL15" s="17">
        <v>0.25628601436040599</v>
      </c>
      <c r="AM15" s="17">
        <v>0.172537948641621</v>
      </c>
      <c r="AN15" s="17">
        <v>0.23616862292290799</v>
      </c>
      <c r="AO15" s="17"/>
      <c r="AP15" s="17">
        <v>0.25802078920562099</v>
      </c>
      <c r="AQ15" s="17">
        <v>0.26178142625441198</v>
      </c>
      <c r="AR15" s="17">
        <v>0.27770428045298001</v>
      </c>
      <c r="AS15" s="17"/>
      <c r="AT15" s="17">
        <v>0.22053519895217899</v>
      </c>
      <c r="AU15" s="17">
        <v>0.256820655509372</v>
      </c>
      <c r="AV15" s="17">
        <v>0.28546312066454799</v>
      </c>
      <c r="AW15" s="17">
        <v>0.23543343193646099</v>
      </c>
      <c r="AX15" s="17">
        <v>0.284246300213085</v>
      </c>
      <c r="AY15" s="17"/>
      <c r="AZ15" s="17">
        <v>0.26141631643790197</v>
      </c>
      <c r="BA15" s="17">
        <v>0.15025492922053499</v>
      </c>
      <c r="BB15" s="17">
        <v>0.25713260997346599</v>
      </c>
      <c r="BC15" s="17">
        <v>0.22338749017427101</v>
      </c>
      <c r="BD15" s="17">
        <v>0.24740597160251299</v>
      </c>
      <c r="BE15" s="17">
        <v>0.24108482262004499</v>
      </c>
      <c r="BF15" s="17">
        <v>0.26937013983494601</v>
      </c>
      <c r="BG15" s="17">
        <v>0.226259052567129</v>
      </c>
      <c r="BH15" s="17">
        <v>0.23625274969903201</v>
      </c>
      <c r="BI15" s="17">
        <v>0.299745218837216</v>
      </c>
      <c r="BJ15" s="17">
        <v>0.21888865988174</v>
      </c>
      <c r="BK15" s="17">
        <v>0.30951653398502899</v>
      </c>
      <c r="BL15" s="17">
        <v>0.27869171731846099</v>
      </c>
      <c r="BM15" s="17">
        <v>0.32784069852567799</v>
      </c>
      <c r="BN15" s="17">
        <v>0.27021003782986902</v>
      </c>
      <c r="BO15" s="17">
        <v>0.32656990226037202</v>
      </c>
      <c r="BP15" s="17"/>
      <c r="BQ15" s="17">
        <v>0.35013750556609402</v>
      </c>
      <c r="BR15" s="17">
        <v>0.210980406711437</v>
      </c>
    </row>
    <row r="16" spans="2:70" x14ac:dyDescent="0.35">
      <c r="B16" s="18" t="s">
        <v>513</v>
      </c>
      <c r="C16" s="17">
        <v>0.245476657217787</v>
      </c>
      <c r="D16" s="17">
        <v>0.23244448563433501</v>
      </c>
      <c r="E16" s="17">
        <v>0.25713294733104702</v>
      </c>
      <c r="F16" s="17"/>
      <c r="G16" s="17">
        <v>0.26626687408841498</v>
      </c>
      <c r="H16" s="17">
        <v>0.28726022878490698</v>
      </c>
      <c r="I16" s="17">
        <v>0.25498363557206999</v>
      </c>
      <c r="J16" s="17">
        <v>0.22175366180952799</v>
      </c>
      <c r="K16" s="17">
        <v>0.21204044130660099</v>
      </c>
      <c r="L16" s="17">
        <v>0.23168520141014901</v>
      </c>
      <c r="M16" s="17"/>
      <c r="N16" s="17">
        <v>0.29735333155813398</v>
      </c>
      <c r="O16" s="17">
        <v>0.228855659001062</v>
      </c>
      <c r="P16" s="17">
        <v>0.202958297560725</v>
      </c>
      <c r="Q16" s="17">
        <v>0.24436950142636599</v>
      </c>
      <c r="R16" s="17"/>
      <c r="S16" s="17">
        <v>0.29545611538607103</v>
      </c>
      <c r="T16" s="17">
        <v>0.230617924850784</v>
      </c>
      <c r="U16" s="17">
        <v>0.24953057403984599</v>
      </c>
      <c r="V16" s="17">
        <v>0.253952588381815</v>
      </c>
      <c r="W16" s="17">
        <v>0.21473495780493199</v>
      </c>
      <c r="X16" s="17">
        <v>0.23234319072626899</v>
      </c>
      <c r="Y16" s="17">
        <v>0.26246828997039001</v>
      </c>
      <c r="Z16" s="17">
        <v>0.25223526395489299</v>
      </c>
      <c r="AA16" s="17">
        <v>0.24461526213260901</v>
      </c>
      <c r="AB16" s="17">
        <v>0.22574965322691301</v>
      </c>
      <c r="AC16" s="17">
        <v>0.208046159702583</v>
      </c>
      <c r="AD16" s="17">
        <v>0.22195761493371299</v>
      </c>
      <c r="AE16" s="17"/>
      <c r="AF16" s="17">
        <v>0.21738805081509599</v>
      </c>
      <c r="AG16" s="17">
        <v>0.26078348752833802</v>
      </c>
      <c r="AH16" s="17">
        <v>0.258032953151838</v>
      </c>
      <c r="AI16" s="17"/>
      <c r="AJ16" s="17">
        <v>0.22609602448558899</v>
      </c>
      <c r="AK16" s="17">
        <v>0.28466531599230899</v>
      </c>
      <c r="AL16" s="17">
        <v>0.222109581141757</v>
      </c>
      <c r="AM16" s="17">
        <v>0.29012644045772101</v>
      </c>
      <c r="AN16" s="17">
        <v>0.227019831511901</v>
      </c>
      <c r="AO16" s="17"/>
      <c r="AP16" s="17">
        <v>0.239366708233753</v>
      </c>
      <c r="AQ16" s="17">
        <v>0.28686116909242698</v>
      </c>
      <c r="AR16" s="17">
        <v>0.25047711963706798</v>
      </c>
      <c r="AS16" s="17"/>
      <c r="AT16" s="17">
        <v>0.19493207855633499</v>
      </c>
      <c r="AU16" s="17">
        <v>0.214959280296453</v>
      </c>
      <c r="AV16" s="17">
        <v>0.31744733279805798</v>
      </c>
      <c r="AW16" s="17">
        <v>0.29942984232322201</v>
      </c>
      <c r="AX16" s="17">
        <v>0.29111910553312798</v>
      </c>
      <c r="AY16" s="17"/>
      <c r="AZ16" s="17">
        <v>0.151067981491005</v>
      </c>
      <c r="BA16" s="17">
        <v>0.21192890435051201</v>
      </c>
      <c r="BB16" s="17">
        <v>0.23853286081216099</v>
      </c>
      <c r="BC16" s="17">
        <v>0.24240718221746299</v>
      </c>
      <c r="BD16" s="17">
        <v>0.26402541252108902</v>
      </c>
      <c r="BE16" s="17">
        <v>0.20327687696399199</v>
      </c>
      <c r="BF16" s="17">
        <v>0.27636168287947799</v>
      </c>
      <c r="BG16" s="17">
        <v>0.22579870247710501</v>
      </c>
      <c r="BH16" s="17">
        <v>0.213242241139107</v>
      </c>
      <c r="BI16" s="17">
        <v>0.26201941808658302</v>
      </c>
      <c r="BJ16" s="17">
        <v>0.25060052205320599</v>
      </c>
      <c r="BK16" s="17">
        <v>0.267254994859633</v>
      </c>
      <c r="BL16" s="17">
        <v>0.221471405173361</v>
      </c>
      <c r="BM16" s="17">
        <v>0.26972157255023199</v>
      </c>
      <c r="BN16" s="17">
        <v>0.261650188608201</v>
      </c>
      <c r="BO16" s="17">
        <v>0.36908068089700702</v>
      </c>
      <c r="BP16" s="17"/>
      <c r="BQ16" s="17">
        <v>0.41151163098198501</v>
      </c>
      <c r="BR16" s="17">
        <v>0.17388219741433</v>
      </c>
    </row>
    <row r="17" spans="2:70" x14ac:dyDescent="0.35">
      <c r="B17" s="18" t="s">
        <v>514</v>
      </c>
      <c r="C17" s="17">
        <v>0.165946857550726</v>
      </c>
      <c r="D17" s="17">
        <v>0.16051246842233399</v>
      </c>
      <c r="E17" s="17">
        <v>0.17095962612736701</v>
      </c>
      <c r="F17" s="17"/>
      <c r="G17" s="17">
        <v>0.16096044822748901</v>
      </c>
      <c r="H17" s="17">
        <v>0.16057700795016899</v>
      </c>
      <c r="I17" s="17">
        <v>0.137789730349376</v>
      </c>
      <c r="J17" s="17">
        <v>0.146674192415127</v>
      </c>
      <c r="K17" s="17">
        <v>0.151582934733792</v>
      </c>
      <c r="L17" s="17">
        <v>0.22201965381095201</v>
      </c>
      <c r="M17" s="17"/>
      <c r="N17" s="17">
        <v>0.184395729854817</v>
      </c>
      <c r="O17" s="17">
        <v>0.158517730135075</v>
      </c>
      <c r="P17" s="17">
        <v>0.14607773574404001</v>
      </c>
      <c r="Q17" s="17">
        <v>0.170524370042515</v>
      </c>
      <c r="R17" s="17"/>
      <c r="S17" s="17">
        <v>0.177219503587038</v>
      </c>
      <c r="T17" s="17">
        <v>0.153353203959879</v>
      </c>
      <c r="U17" s="17">
        <v>0.153138077530138</v>
      </c>
      <c r="V17" s="17">
        <v>0.17858931191185801</v>
      </c>
      <c r="W17" s="17">
        <v>0.19142337490444999</v>
      </c>
      <c r="X17" s="17">
        <v>0.14984522248812299</v>
      </c>
      <c r="Y17" s="17">
        <v>0.13080949725860599</v>
      </c>
      <c r="Z17" s="17">
        <v>0.189698457033316</v>
      </c>
      <c r="AA17" s="17">
        <v>0.17113712575322601</v>
      </c>
      <c r="AB17" s="17">
        <v>0.16750744407763099</v>
      </c>
      <c r="AC17" s="17">
        <v>0.207790212949473</v>
      </c>
      <c r="AD17" s="17">
        <v>0.121419525835133</v>
      </c>
      <c r="AE17" s="17"/>
      <c r="AF17" s="17">
        <v>0.183301649861698</v>
      </c>
      <c r="AG17" s="17">
        <v>0.16366498892112499</v>
      </c>
      <c r="AH17" s="17">
        <v>0.135522763344712</v>
      </c>
      <c r="AI17" s="17"/>
      <c r="AJ17" s="17">
        <v>0.17969410202092001</v>
      </c>
      <c r="AK17" s="17">
        <v>0.171335497638443</v>
      </c>
      <c r="AL17" s="17">
        <v>0.17386881234967599</v>
      </c>
      <c r="AM17" s="17">
        <v>0.16116030528555</v>
      </c>
      <c r="AN17" s="17">
        <v>0.14025524099393599</v>
      </c>
      <c r="AO17" s="17"/>
      <c r="AP17" s="17">
        <v>0.201550635462759</v>
      </c>
      <c r="AQ17" s="17">
        <v>0.16775970044875199</v>
      </c>
      <c r="AR17" s="17">
        <v>0.152384530185011</v>
      </c>
      <c r="AS17" s="17"/>
      <c r="AT17" s="17">
        <v>0.15119910790484101</v>
      </c>
      <c r="AU17" s="17">
        <v>0.14628234652594699</v>
      </c>
      <c r="AV17" s="17">
        <v>0.16484493849572099</v>
      </c>
      <c r="AW17" s="17">
        <v>0.167566522695176</v>
      </c>
      <c r="AX17" s="17">
        <v>0.25318107919986399</v>
      </c>
      <c r="AY17" s="17"/>
      <c r="AZ17" s="17">
        <v>0.115528941389641</v>
      </c>
      <c r="BA17" s="17">
        <v>0.18670280673360001</v>
      </c>
      <c r="BB17" s="17">
        <v>0.147059090621176</v>
      </c>
      <c r="BC17" s="17">
        <v>0.20000510231337901</v>
      </c>
      <c r="BD17" s="17">
        <v>0.16559179629415799</v>
      </c>
      <c r="BE17" s="17">
        <v>0.153701827457012</v>
      </c>
      <c r="BF17" s="17">
        <v>0.18658962118646399</v>
      </c>
      <c r="BG17" s="17">
        <v>0.14417319785400301</v>
      </c>
      <c r="BH17" s="17">
        <v>0.12958519175486799</v>
      </c>
      <c r="BI17" s="17">
        <v>0.17079510639637199</v>
      </c>
      <c r="BJ17" s="17">
        <v>0.16617187628129901</v>
      </c>
      <c r="BK17" s="17">
        <v>0.198039302588737</v>
      </c>
      <c r="BL17" s="17">
        <v>0.164556007118799</v>
      </c>
      <c r="BM17" s="17">
        <v>0.117465982947782</v>
      </c>
      <c r="BN17" s="17">
        <v>0.222573140548781</v>
      </c>
      <c r="BO17" s="17">
        <v>0.17990253843922999</v>
      </c>
      <c r="BP17" s="17"/>
      <c r="BQ17" s="17">
        <v>0.258381686605264</v>
      </c>
      <c r="BR17" s="17">
        <v>0.12670897449224</v>
      </c>
    </row>
    <row r="18" spans="2:70" ht="29" x14ac:dyDescent="0.35">
      <c r="B18" s="18" t="s">
        <v>515</v>
      </c>
      <c r="C18" s="17">
        <v>0.129225607400349</v>
      </c>
      <c r="D18" s="17">
        <v>0.10754275047881</v>
      </c>
      <c r="E18" s="17">
        <v>0.14972383465446401</v>
      </c>
      <c r="F18" s="17"/>
      <c r="G18" s="17">
        <v>0.20974365427410399</v>
      </c>
      <c r="H18" s="17">
        <v>0.20161272351774501</v>
      </c>
      <c r="I18" s="17">
        <v>0.14525767592730801</v>
      </c>
      <c r="J18" s="17">
        <v>0.10760366408183999</v>
      </c>
      <c r="K18" s="17">
        <v>5.9833157254850097E-2</v>
      </c>
      <c r="L18" s="17">
        <v>6.7824964050893902E-2</v>
      </c>
      <c r="M18" s="17"/>
      <c r="N18" s="17">
        <v>0.14252667227549101</v>
      </c>
      <c r="O18" s="17">
        <v>0.133121739465137</v>
      </c>
      <c r="P18" s="17">
        <v>0.123927189887013</v>
      </c>
      <c r="Q18" s="17">
        <v>0.117154916427821</v>
      </c>
      <c r="R18" s="17"/>
      <c r="S18" s="17">
        <v>0.171657393826427</v>
      </c>
      <c r="T18" s="17">
        <v>0.110359431812831</v>
      </c>
      <c r="U18" s="17">
        <v>0.13152031177506199</v>
      </c>
      <c r="V18" s="17">
        <v>0.10675669488999499</v>
      </c>
      <c r="W18" s="17">
        <v>0.12166446144663599</v>
      </c>
      <c r="X18" s="17">
        <v>0.13706468794222301</v>
      </c>
      <c r="Y18" s="17">
        <v>0.113877856411917</v>
      </c>
      <c r="Z18" s="17">
        <v>0.14621817893786501</v>
      </c>
      <c r="AA18" s="17">
        <v>0.121441943798069</v>
      </c>
      <c r="AB18" s="17">
        <v>0.11317485640806001</v>
      </c>
      <c r="AC18" s="17">
        <v>0.13185135861726499</v>
      </c>
      <c r="AD18" s="17">
        <v>0.159050852128754</v>
      </c>
      <c r="AE18" s="17"/>
      <c r="AF18" s="17">
        <v>9.1474618361154794E-2</v>
      </c>
      <c r="AG18" s="17">
        <v>0.13451770667790799</v>
      </c>
      <c r="AH18" s="17">
        <v>0.14668057567046999</v>
      </c>
      <c r="AI18" s="17"/>
      <c r="AJ18" s="17">
        <v>9.7324224751546298E-2</v>
      </c>
      <c r="AK18" s="17">
        <v>0.154971352482559</v>
      </c>
      <c r="AL18" s="17">
        <v>0.134192697378581</v>
      </c>
      <c r="AM18" s="17">
        <v>0.11864194107987699</v>
      </c>
      <c r="AN18" s="17">
        <v>0.135529717258661</v>
      </c>
      <c r="AO18" s="17"/>
      <c r="AP18" s="17">
        <v>0.109775390233456</v>
      </c>
      <c r="AQ18" s="17">
        <v>0.14932845791854399</v>
      </c>
      <c r="AR18" s="17">
        <v>0.146372708273661</v>
      </c>
      <c r="AS18" s="17"/>
      <c r="AT18" s="17">
        <v>9.5232825658568596E-2</v>
      </c>
      <c r="AU18" s="17">
        <v>0.121647296052626</v>
      </c>
      <c r="AV18" s="17">
        <v>0.170318480202552</v>
      </c>
      <c r="AW18" s="17">
        <v>0.157572790020649</v>
      </c>
      <c r="AX18" s="17">
        <v>0.206587095127442</v>
      </c>
      <c r="AY18" s="17"/>
      <c r="AZ18" s="17">
        <v>5.3003114615655503E-2</v>
      </c>
      <c r="BA18" s="17">
        <v>0.105497530408676</v>
      </c>
      <c r="BB18" s="17">
        <v>0.111453611703261</v>
      </c>
      <c r="BC18" s="17">
        <v>9.1891638132674605E-2</v>
      </c>
      <c r="BD18" s="17">
        <v>0.14706965690684301</v>
      </c>
      <c r="BE18" s="17">
        <v>0.109325406815384</v>
      </c>
      <c r="BF18" s="17">
        <v>0.114600719114028</v>
      </c>
      <c r="BG18" s="17">
        <v>9.7648572827214203E-2</v>
      </c>
      <c r="BH18" s="17">
        <v>0.14961404803803699</v>
      </c>
      <c r="BI18" s="17">
        <v>0.15255968924927299</v>
      </c>
      <c r="BJ18" s="17">
        <v>0.120797968351559</v>
      </c>
      <c r="BK18" s="17">
        <v>0.15485649945692601</v>
      </c>
      <c r="BL18" s="17">
        <v>0.13151188822608101</v>
      </c>
      <c r="BM18" s="17">
        <v>0.148082081844473</v>
      </c>
      <c r="BN18" s="17">
        <v>0.186217754571011</v>
      </c>
      <c r="BO18" s="17">
        <v>0.27195680156111801</v>
      </c>
      <c r="BP18" s="17"/>
      <c r="BQ18" s="17">
        <v>0.19270365644317999</v>
      </c>
      <c r="BR18" s="17">
        <v>9.9195785821210802E-2</v>
      </c>
    </row>
    <row r="19" spans="2:70" x14ac:dyDescent="0.35">
      <c r="B19" s="18" t="s">
        <v>516</v>
      </c>
      <c r="C19" s="17">
        <v>0.118689804954137</v>
      </c>
      <c r="D19" s="17">
        <v>0.12010106636210401</v>
      </c>
      <c r="E19" s="17">
        <v>0.11713942177566</v>
      </c>
      <c r="F19" s="17"/>
      <c r="G19" s="17">
        <v>0.10653258306890399</v>
      </c>
      <c r="H19" s="17">
        <v>0.14519114360072699</v>
      </c>
      <c r="I19" s="17">
        <v>9.2448265232950397E-2</v>
      </c>
      <c r="J19" s="17">
        <v>0.109752951779001</v>
      </c>
      <c r="K19" s="17">
        <v>9.9204942116561501E-2</v>
      </c>
      <c r="L19" s="17">
        <v>0.147028897221164</v>
      </c>
      <c r="M19" s="17"/>
      <c r="N19" s="17">
        <v>0.131750799703752</v>
      </c>
      <c r="O19" s="17">
        <v>0.127024077850281</v>
      </c>
      <c r="P19" s="17">
        <v>0.102219744640916</v>
      </c>
      <c r="Q19" s="17">
        <v>0.111052758910638</v>
      </c>
      <c r="R19" s="17"/>
      <c r="S19" s="17">
        <v>0.1662547236977</v>
      </c>
      <c r="T19" s="17">
        <v>9.4176449605627294E-2</v>
      </c>
      <c r="U19" s="17">
        <v>9.9195353150016902E-2</v>
      </c>
      <c r="V19" s="17">
        <v>0.113033233379771</v>
      </c>
      <c r="W19" s="17">
        <v>0.13178352019523101</v>
      </c>
      <c r="X19" s="17">
        <v>9.6672312212585002E-2</v>
      </c>
      <c r="Y19" s="17">
        <v>9.5225477604799103E-2</v>
      </c>
      <c r="Z19" s="17">
        <v>0.11026486404774</v>
      </c>
      <c r="AA19" s="17">
        <v>0.12638280939535701</v>
      </c>
      <c r="AB19" s="17">
        <v>0.135423049282201</v>
      </c>
      <c r="AC19" s="17">
        <v>0.126727984598869</v>
      </c>
      <c r="AD19" s="17">
        <v>8.9239111800837198E-2</v>
      </c>
      <c r="AE19" s="17"/>
      <c r="AF19" s="17">
        <v>0.116267057078385</v>
      </c>
      <c r="AG19" s="17">
        <v>0.13778763695153401</v>
      </c>
      <c r="AH19" s="17">
        <v>9.4326848229803306E-2</v>
      </c>
      <c r="AI19" s="17"/>
      <c r="AJ19" s="17">
        <v>0.12892215637783999</v>
      </c>
      <c r="AK19" s="17">
        <v>0.1286955190745</v>
      </c>
      <c r="AL19" s="17">
        <v>0.11306159084391799</v>
      </c>
      <c r="AM19" s="17">
        <v>0.237812348443392</v>
      </c>
      <c r="AN19" s="17">
        <v>7.7952294975841704E-2</v>
      </c>
      <c r="AO19" s="17"/>
      <c r="AP19" s="17">
        <v>0.150891840156578</v>
      </c>
      <c r="AQ19" s="17">
        <v>0.127337432596864</v>
      </c>
      <c r="AR19" s="17">
        <v>0.11759053485677699</v>
      </c>
      <c r="AS19" s="17"/>
      <c r="AT19" s="17">
        <v>9.9780963733289305E-2</v>
      </c>
      <c r="AU19" s="17">
        <v>0.102756536631689</v>
      </c>
      <c r="AV19" s="17">
        <v>0.139986902936693</v>
      </c>
      <c r="AW19" s="17">
        <v>0.14190010511117801</v>
      </c>
      <c r="AX19" s="17">
        <v>0.19510732795854999</v>
      </c>
      <c r="AY19" s="17"/>
      <c r="AZ19" s="17">
        <v>2.63973102386637E-2</v>
      </c>
      <c r="BA19" s="17">
        <v>8.2219791848910401E-2</v>
      </c>
      <c r="BB19" s="17">
        <v>0.13595552054440899</v>
      </c>
      <c r="BC19" s="17">
        <v>0.16702990576425</v>
      </c>
      <c r="BD19" s="17">
        <v>0.11730895639271099</v>
      </c>
      <c r="BE19" s="17">
        <v>0.108926019818975</v>
      </c>
      <c r="BF19" s="17">
        <v>0.116799007555848</v>
      </c>
      <c r="BG19" s="17">
        <v>0.11828375686164699</v>
      </c>
      <c r="BH19" s="17">
        <v>9.2285992424797694E-2</v>
      </c>
      <c r="BI19" s="17">
        <v>0.129566312396387</v>
      </c>
      <c r="BJ19" s="17">
        <v>0.13705083517125699</v>
      </c>
      <c r="BK19" s="17">
        <v>0.13599011268929201</v>
      </c>
      <c r="BL19" s="17">
        <v>0.102688915765421</v>
      </c>
      <c r="BM19" s="17">
        <v>9.3048140135541704E-2</v>
      </c>
      <c r="BN19" s="17">
        <v>0.118982921163733</v>
      </c>
      <c r="BO19" s="17">
        <v>0.15875128029764701</v>
      </c>
      <c r="BP19" s="17"/>
      <c r="BQ19" s="17">
        <v>0.20082631019927</v>
      </c>
      <c r="BR19" s="17">
        <v>8.1247722414091894E-2</v>
      </c>
    </row>
    <row r="20" spans="2:70" x14ac:dyDescent="0.35">
      <c r="B20" s="18" t="s">
        <v>517</v>
      </c>
      <c r="C20" s="17">
        <v>9.7572971753888404E-2</v>
      </c>
      <c r="D20" s="17">
        <v>0.10134810258011</v>
      </c>
      <c r="E20" s="17">
        <v>9.3658976211014197E-2</v>
      </c>
      <c r="F20" s="17"/>
      <c r="G20" s="17">
        <v>0.124961693047521</v>
      </c>
      <c r="H20" s="17">
        <v>0.12888374990121901</v>
      </c>
      <c r="I20" s="17">
        <v>0.11122875845326199</v>
      </c>
      <c r="J20" s="17">
        <v>8.7693767284149404E-2</v>
      </c>
      <c r="K20" s="17">
        <v>7.3302001250598894E-2</v>
      </c>
      <c r="L20" s="17">
        <v>6.7057276614973502E-2</v>
      </c>
      <c r="M20" s="17"/>
      <c r="N20" s="17">
        <v>0.11225697836897899</v>
      </c>
      <c r="O20" s="17">
        <v>8.7553291375881803E-2</v>
      </c>
      <c r="P20" s="17">
        <v>8.8073282110655501E-2</v>
      </c>
      <c r="Q20" s="17">
        <v>9.9416158035248697E-2</v>
      </c>
      <c r="R20" s="17"/>
      <c r="S20" s="17">
        <v>0.152148090191569</v>
      </c>
      <c r="T20" s="17">
        <v>9.6403800056629199E-2</v>
      </c>
      <c r="U20" s="17">
        <v>6.4480940209498794E-2</v>
      </c>
      <c r="V20" s="17">
        <v>0.10189867077083301</v>
      </c>
      <c r="W20" s="17">
        <v>5.7729616484558703E-2</v>
      </c>
      <c r="X20" s="17">
        <v>0.100073365285216</v>
      </c>
      <c r="Y20" s="17">
        <v>7.4318201162379402E-2</v>
      </c>
      <c r="Z20" s="17">
        <v>8.3736952557222702E-2</v>
      </c>
      <c r="AA20" s="17">
        <v>9.8704306082216198E-2</v>
      </c>
      <c r="AB20" s="17">
        <v>7.7881349001250197E-2</v>
      </c>
      <c r="AC20" s="17">
        <v>0.12092838438555099</v>
      </c>
      <c r="AD20" s="17">
        <v>0.104992130329435</v>
      </c>
      <c r="AE20" s="17"/>
      <c r="AF20" s="17">
        <v>8.3123522703875699E-2</v>
      </c>
      <c r="AG20" s="17">
        <v>0.11308341056203899</v>
      </c>
      <c r="AH20" s="17">
        <v>8.6627875843362304E-2</v>
      </c>
      <c r="AI20" s="17"/>
      <c r="AJ20" s="17">
        <v>8.9284391244104297E-2</v>
      </c>
      <c r="AK20" s="17">
        <v>0.13322715306609201</v>
      </c>
      <c r="AL20" s="17">
        <v>7.3915385151753998E-2</v>
      </c>
      <c r="AM20" s="17">
        <v>0.13605027214401</v>
      </c>
      <c r="AN20" s="17">
        <v>7.5943514612035398E-2</v>
      </c>
      <c r="AO20" s="17"/>
      <c r="AP20" s="17">
        <v>9.3758890831821498E-2</v>
      </c>
      <c r="AQ20" s="17">
        <v>0.117406001738376</v>
      </c>
      <c r="AR20" s="17">
        <v>0.103351527915593</v>
      </c>
      <c r="AS20" s="17"/>
      <c r="AT20" s="17">
        <v>7.6610146466212004E-2</v>
      </c>
      <c r="AU20" s="17">
        <v>9.0523847968573906E-2</v>
      </c>
      <c r="AV20" s="17">
        <v>0.12711395239215101</v>
      </c>
      <c r="AW20" s="17">
        <v>0.12861296409035899</v>
      </c>
      <c r="AX20" s="17">
        <v>9.7578590556738801E-2</v>
      </c>
      <c r="AY20" s="17"/>
      <c r="AZ20" s="17">
        <v>0.15353064565987301</v>
      </c>
      <c r="BA20" s="17">
        <v>6.6766858543956198E-2</v>
      </c>
      <c r="BB20" s="17">
        <v>8.9836873510632395E-2</v>
      </c>
      <c r="BC20" s="17">
        <v>9.6873587798650407E-2</v>
      </c>
      <c r="BD20" s="17">
        <v>9.1460547592747493E-2</v>
      </c>
      <c r="BE20" s="17">
        <v>0.10037051830971799</v>
      </c>
      <c r="BF20" s="17">
        <v>9.98087760272032E-2</v>
      </c>
      <c r="BG20" s="17">
        <v>9.3674502833988899E-2</v>
      </c>
      <c r="BH20" s="17">
        <v>0.11638208465127101</v>
      </c>
      <c r="BI20" s="17">
        <v>0.115428978154843</v>
      </c>
      <c r="BJ20" s="17">
        <v>9.8613589751574707E-2</v>
      </c>
      <c r="BK20" s="17">
        <v>0.11060780281572399</v>
      </c>
      <c r="BL20" s="17">
        <v>7.80207124612112E-2</v>
      </c>
      <c r="BM20" s="17">
        <v>0.110378468952003</v>
      </c>
      <c r="BN20" s="17">
        <v>0.13658283211972699</v>
      </c>
      <c r="BO20" s="17">
        <v>0.15524390888918699</v>
      </c>
      <c r="BP20" s="17"/>
      <c r="BQ20" s="17">
        <v>0.16229821233952499</v>
      </c>
      <c r="BR20" s="17">
        <v>6.77583356659891E-2</v>
      </c>
    </row>
    <row r="21" spans="2:70" x14ac:dyDescent="0.35">
      <c r="B21" s="18" t="s">
        <v>129</v>
      </c>
      <c r="C21" s="17">
        <v>4.4961891814708999E-2</v>
      </c>
      <c r="D21" s="17">
        <v>4.5808847102227698E-2</v>
      </c>
      <c r="E21" s="17">
        <v>4.4424225206224403E-2</v>
      </c>
      <c r="F21" s="17"/>
      <c r="G21" s="17">
        <v>4.3237898226486902E-2</v>
      </c>
      <c r="H21" s="17">
        <v>3.8905901277815999E-2</v>
      </c>
      <c r="I21" s="17">
        <v>3.9239102194996198E-2</v>
      </c>
      <c r="J21" s="17">
        <v>4.9045536556106398E-2</v>
      </c>
      <c r="K21" s="17">
        <v>5.0029093859939699E-2</v>
      </c>
      <c r="L21" s="17">
        <v>4.8976439707803902E-2</v>
      </c>
      <c r="M21" s="17"/>
      <c r="N21" s="17">
        <v>2.8906191858663801E-2</v>
      </c>
      <c r="O21" s="17">
        <v>3.7509523313752999E-2</v>
      </c>
      <c r="P21" s="17">
        <v>5.0263104784821599E-2</v>
      </c>
      <c r="Q21" s="17">
        <v>6.5964495819623298E-2</v>
      </c>
      <c r="R21" s="17"/>
      <c r="S21" s="17">
        <v>2.6557325825504002E-2</v>
      </c>
      <c r="T21" s="17">
        <v>4.9800943398157903E-2</v>
      </c>
      <c r="U21" s="17">
        <v>4.9809827246831001E-2</v>
      </c>
      <c r="V21" s="17">
        <v>2.871918184915E-2</v>
      </c>
      <c r="W21" s="17">
        <v>4.7457435225833101E-2</v>
      </c>
      <c r="X21" s="17">
        <v>6.03068574457956E-2</v>
      </c>
      <c r="Y21" s="17">
        <v>3.4977184383887701E-2</v>
      </c>
      <c r="Z21" s="17">
        <v>5.74326222995779E-2</v>
      </c>
      <c r="AA21" s="17">
        <v>6.9984220836047897E-2</v>
      </c>
      <c r="AB21" s="17">
        <v>3.5064118677909997E-2</v>
      </c>
      <c r="AC21" s="17">
        <v>3.6291875238127699E-2</v>
      </c>
      <c r="AD21" s="17">
        <v>5.6409857492678302E-2</v>
      </c>
      <c r="AE21" s="17"/>
      <c r="AF21" s="17">
        <v>4.2994353254820199E-2</v>
      </c>
      <c r="AG21" s="17">
        <v>4.1335483848195402E-2</v>
      </c>
      <c r="AH21" s="17">
        <v>5.1837001762708702E-2</v>
      </c>
      <c r="AI21" s="17"/>
      <c r="AJ21" s="17">
        <v>4.3094125556777101E-2</v>
      </c>
      <c r="AK21" s="17">
        <v>3.8107488773761002E-2</v>
      </c>
      <c r="AL21" s="17">
        <v>3.0752962960935801E-2</v>
      </c>
      <c r="AM21" s="17">
        <v>4.7563668111779797E-2</v>
      </c>
      <c r="AN21" s="17">
        <v>5.6811500603881002E-2</v>
      </c>
      <c r="AO21" s="17"/>
      <c r="AP21" s="17">
        <v>3.9970748890007603E-2</v>
      </c>
      <c r="AQ21" s="17">
        <v>3.2177959434227799E-2</v>
      </c>
      <c r="AR21" s="17">
        <v>2.6300248138808401E-2</v>
      </c>
      <c r="AS21" s="17"/>
      <c r="AT21" s="17">
        <v>5.96311571592094E-2</v>
      </c>
      <c r="AU21" s="17">
        <v>5.2085260478177603E-2</v>
      </c>
      <c r="AV21" s="17">
        <v>3.0831105542462701E-2</v>
      </c>
      <c r="AW21" s="17">
        <v>2.65011271750091E-2</v>
      </c>
      <c r="AX21" s="17">
        <v>0</v>
      </c>
      <c r="AY21" s="17"/>
      <c r="AZ21" s="17">
        <v>5.2549340279117E-2</v>
      </c>
      <c r="BA21" s="17">
        <v>7.3842760315633194E-2</v>
      </c>
      <c r="BB21" s="17">
        <v>6.5094087506934795E-2</v>
      </c>
      <c r="BC21" s="17">
        <v>4.0837531419398797E-2</v>
      </c>
      <c r="BD21" s="17">
        <v>4.0002588721404102E-2</v>
      </c>
      <c r="BE21" s="17">
        <v>5.45050286223802E-2</v>
      </c>
      <c r="BF21" s="17">
        <v>4.1666342772209299E-2</v>
      </c>
      <c r="BG21" s="17">
        <v>3.4328967990383E-2</v>
      </c>
      <c r="BH21" s="17">
        <v>4.5794052374121E-2</v>
      </c>
      <c r="BI21" s="17">
        <v>2.3466793754805499E-2</v>
      </c>
      <c r="BJ21" s="17">
        <v>3.3694572567549701E-2</v>
      </c>
      <c r="BK21" s="17">
        <v>4.0486339083259E-2</v>
      </c>
      <c r="BL21" s="17">
        <v>4.4483121345261702E-2</v>
      </c>
      <c r="BM21" s="17">
        <v>1.86384667401936E-2</v>
      </c>
      <c r="BN21" s="17">
        <v>5.4504341268087002E-2</v>
      </c>
      <c r="BO21" s="17">
        <v>1.6149693318805902E-2</v>
      </c>
      <c r="BP21" s="17"/>
      <c r="BQ21" s="17">
        <v>7.3820844745408898E-3</v>
      </c>
      <c r="BR21" s="17">
        <v>5.9004187001420599E-2</v>
      </c>
    </row>
    <row r="22" spans="2:70" x14ac:dyDescent="0.35">
      <c r="B22" s="18" t="s">
        <v>252</v>
      </c>
      <c r="C22" s="17">
        <v>6.2265669273255204E-3</v>
      </c>
      <c r="D22" s="17">
        <v>6.6994757401111302E-3</v>
      </c>
      <c r="E22" s="17">
        <v>5.8050708997345601E-3</v>
      </c>
      <c r="F22" s="17"/>
      <c r="G22" s="17">
        <v>0</v>
      </c>
      <c r="H22" s="17">
        <v>3.7401928704605901E-3</v>
      </c>
      <c r="I22" s="17">
        <v>2.7370446193807599E-3</v>
      </c>
      <c r="J22" s="17">
        <v>5.8346280633442896E-3</v>
      </c>
      <c r="K22" s="17">
        <v>8.9660950858472602E-3</v>
      </c>
      <c r="L22" s="17">
        <v>1.37296132162448E-2</v>
      </c>
      <c r="M22" s="17"/>
      <c r="N22" s="17">
        <v>6.7436459586945E-3</v>
      </c>
      <c r="O22" s="17">
        <v>7.6891280086054097E-3</v>
      </c>
      <c r="P22" s="17">
        <v>7.4274466077168602E-3</v>
      </c>
      <c r="Q22" s="17">
        <v>3.17269186130809E-3</v>
      </c>
      <c r="R22" s="17"/>
      <c r="S22" s="17">
        <v>3.33426837904443E-3</v>
      </c>
      <c r="T22" s="17">
        <v>1.25866474772428E-2</v>
      </c>
      <c r="U22" s="17">
        <v>3.47276940137149E-3</v>
      </c>
      <c r="V22" s="17">
        <v>6.1008360560174304E-3</v>
      </c>
      <c r="W22" s="17">
        <v>2.6319792360038801E-3</v>
      </c>
      <c r="X22" s="17">
        <v>4.7688843475421801E-3</v>
      </c>
      <c r="Y22" s="17">
        <v>1.23823187606213E-2</v>
      </c>
      <c r="Z22" s="17">
        <v>0</v>
      </c>
      <c r="AA22" s="17">
        <v>3.9122784161968703E-3</v>
      </c>
      <c r="AB22" s="17">
        <v>5.67747188647005E-3</v>
      </c>
      <c r="AC22" s="17">
        <v>1.49703456434337E-2</v>
      </c>
      <c r="AD22" s="17">
        <v>0</v>
      </c>
      <c r="AE22" s="17"/>
      <c r="AF22" s="17">
        <v>8.7750078843465504E-3</v>
      </c>
      <c r="AG22" s="17">
        <v>6.4518044942593498E-3</v>
      </c>
      <c r="AH22" s="17">
        <v>3.4992167328312999E-3</v>
      </c>
      <c r="AI22" s="17"/>
      <c r="AJ22" s="17">
        <v>7.3852832384353299E-3</v>
      </c>
      <c r="AK22" s="17">
        <v>1.9327304086586799E-3</v>
      </c>
      <c r="AL22" s="17">
        <v>1.6017052437527698E-2</v>
      </c>
      <c r="AM22" s="17">
        <v>0</v>
      </c>
      <c r="AN22" s="17">
        <v>3.6923396118499099E-3</v>
      </c>
      <c r="AO22" s="17"/>
      <c r="AP22" s="17">
        <v>3.4417201758432199E-3</v>
      </c>
      <c r="AQ22" s="17">
        <v>5.0166870809236503E-3</v>
      </c>
      <c r="AR22" s="17">
        <v>7.59771192572714E-3</v>
      </c>
      <c r="AS22" s="17"/>
      <c r="AT22" s="17">
        <v>2.2102550596759299E-3</v>
      </c>
      <c r="AU22" s="17">
        <v>7.9099193038480505E-3</v>
      </c>
      <c r="AV22" s="17">
        <v>8.05679958762456E-3</v>
      </c>
      <c r="AW22" s="17">
        <v>3.98478458260405E-3</v>
      </c>
      <c r="AX22" s="17">
        <v>0</v>
      </c>
      <c r="AY22" s="17"/>
      <c r="AZ22" s="17">
        <v>0</v>
      </c>
      <c r="BA22" s="17">
        <v>3.9659064817770696E-3</v>
      </c>
      <c r="BB22" s="17">
        <v>4.17114369556797E-3</v>
      </c>
      <c r="BC22" s="17">
        <v>1.0686327431020199E-2</v>
      </c>
      <c r="BD22" s="17">
        <v>2.48138122027159E-3</v>
      </c>
      <c r="BE22" s="17">
        <v>4.30523926399181E-3</v>
      </c>
      <c r="BF22" s="17">
        <v>1.23185409055437E-2</v>
      </c>
      <c r="BG22" s="17">
        <v>9.7571168436887002E-3</v>
      </c>
      <c r="BH22" s="17">
        <v>3.63126665004322E-3</v>
      </c>
      <c r="BI22" s="17">
        <v>9.1876741434281494E-3</v>
      </c>
      <c r="BJ22" s="17">
        <v>3.1299862361671899E-3</v>
      </c>
      <c r="BK22" s="17">
        <v>6.34110826779189E-3</v>
      </c>
      <c r="BL22" s="17">
        <v>9.1018087557302105E-3</v>
      </c>
      <c r="BM22" s="17">
        <v>8.48036649272625E-3</v>
      </c>
      <c r="BN22" s="17">
        <v>1.1159743517812E-2</v>
      </c>
      <c r="BO22" s="17">
        <v>0</v>
      </c>
      <c r="BP22" s="17"/>
      <c r="BQ22" s="17">
        <v>1.11195928562016E-2</v>
      </c>
      <c r="BR22" s="17">
        <v>3.9841571909423803E-3</v>
      </c>
    </row>
    <row r="23" spans="2:70" x14ac:dyDescent="0.35">
      <c r="B23" s="18" t="s">
        <v>130</v>
      </c>
      <c r="C23" s="19">
        <v>0.17178665662666001</v>
      </c>
      <c r="D23" s="19">
        <v>0.18585849662302101</v>
      </c>
      <c r="E23" s="19">
        <v>0.15771595758975901</v>
      </c>
      <c r="F23" s="19"/>
      <c r="G23" s="19">
        <v>0.10178279458051299</v>
      </c>
      <c r="H23" s="19">
        <v>0.12067752842094299</v>
      </c>
      <c r="I23" s="19">
        <v>0.143276154647207</v>
      </c>
      <c r="J23" s="19">
        <v>0.19947809536979999</v>
      </c>
      <c r="K23" s="19">
        <v>0.23419408995850999</v>
      </c>
      <c r="L23" s="19">
        <v>0.21879366633487199</v>
      </c>
      <c r="M23" s="19"/>
      <c r="N23" s="19">
        <v>0.13628946570917799</v>
      </c>
      <c r="O23" s="19">
        <v>0.167694135882932</v>
      </c>
      <c r="P23" s="19">
        <v>0.18862207255129601</v>
      </c>
      <c r="Q23" s="19">
        <v>0.19790927804445299</v>
      </c>
      <c r="R23" s="19"/>
      <c r="S23" s="19">
        <v>0.120417253950963</v>
      </c>
      <c r="T23" s="19">
        <v>0.181351553288916</v>
      </c>
      <c r="U23" s="19">
        <v>0.151736228289747</v>
      </c>
      <c r="V23" s="19">
        <v>0.21028985908759501</v>
      </c>
      <c r="W23" s="19">
        <v>0.17345796861010701</v>
      </c>
      <c r="X23" s="19">
        <v>0.19353792926675401</v>
      </c>
      <c r="Y23" s="19">
        <v>0.19406198845546799</v>
      </c>
      <c r="Z23" s="19">
        <v>0.20187879279226001</v>
      </c>
      <c r="AA23" s="19">
        <v>0.15297887188279899</v>
      </c>
      <c r="AB23" s="19">
        <v>0.18137189439507101</v>
      </c>
      <c r="AC23" s="19">
        <v>0.150170259698959</v>
      </c>
      <c r="AD23" s="19">
        <v>0.21598093766114199</v>
      </c>
      <c r="AE23" s="19"/>
      <c r="AF23" s="19">
        <v>0.21131779781978</v>
      </c>
      <c r="AG23" s="19">
        <v>0.14511588700081701</v>
      </c>
      <c r="AH23" s="19">
        <v>0.17582542589323999</v>
      </c>
      <c r="AI23" s="19"/>
      <c r="AJ23" s="19">
        <v>0.19164601032668799</v>
      </c>
      <c r="AK23" s="19">
        <v>0.142631142159343</v>
      </c>
      <c r="AL23" s="19">
        <v>0.126623780748187</v>
      </c>
      <c r="AM23" s="19">
        <v>0.155409970295776</v>
      </c>
      <c r="AN23" s="19">
        <v>0.21616336185277499</v>
      </c>
      <c r="AO23" s="19"/>
      <c r="AP23" s="19">
        <v>0.17861615235032499</v>
      </c>
      <c r="AQ23" s="19">
        <v>0.135662792297775</v>
      </c>
      <c r="AR23" s="19">
        <v>0.10550949144857701</v>
      </c>
      <c r="AS23" s="19"/>
      <c r="AT23" s="19">
        <v>0.24709089927773101</v>
      </c>
      <c r="AU23" s="19">
        <v>0.18609090767188</v>
      </c>
      <c r="AV23" s="19">
        <v>0.10388838197839</v>
      </c>
      <c r="AW23" s="19">
        <v>9.3176394454196898E-2</v>
      </c>
      <c r="AX23" s="19">
        <v>9.4387567158084107E-2</v>
      </c>
      <c r="AY23" s="19"/>
      <c r="AZ23" s="19">
        <v>0.18376536104663299</v>
      </c>
      <c r="BA23" s="19">
        <v>0.19801105767343999</v>
      </c>
      <c r="BB23" s="19">
        <v>0.127575043484352</v>
      </c>
      <c r="BC23" s="19">
        <v>0.21463820746502499</v>
      </c>
      <c r="BD23" s="19">
        <v>0.146696347958856</v>
      </c>
      <c r="BE23" s="19">
        <v>0.19991148652812199</v>
      </c>
      <c r="BF23" s="19">
        <v>0.14673366518561601</v>
      </c>
      <c r="BG23" s="19">
        <v>0.18257082892046</v>
      </c>
      <c r="BH23" s="19">
        <v>0.16322780491585601</v>
      </c>
      <c r="BI23" s="19">
        <v>0.183578247607152</v>
      </c>
      <c r="BJ23" s="19">
        <v>0.18237899416994699</v>
      </c>
      <c r="BK23" s="19">
        <v>0.14257602671939401</v>
      </c>
      <c r="BL23" s="19">
        <v>0.18028691540570099</v>
      </c>
      <c r="BM23" s="19">
        <v>0.152707949192848</v>
      </c>
      <c r="BN23" s="19">
        <v>0.113973875052218</v>
      </c>
      <c r="BO23" s="19">
        <v>0.10678297622192701</v>
      </c>
      <c r="BP23" s="19"/>
      <c r="BQ23" s="19">
        <v>3.0351862251998901E-2</v>
      </c>
      <c r="BR23" s="19">
        <v>0.238975769543013</v>
      </c>
    </row>
    <row r="24" spans="2:70" x14ac:dyDescent="0.35">
      <c r="B24" s="16"/>
    </row>
    <row r="25" spans="2:70" x14ac:dyDescent="0.35">
      <c r="B25" t="s">
        <v>98</v>
      </c>
    </row>
    <row r="26" spans="2:70" x14ac:dyDescent="0.35">
      <c r="B26" t="s">
        <v>99</v>
      </c>
    </row>
    <row r="28" spans="2:70" x14ac:dyDescent="0.35">
      <c r="B28" s="8" t="str">
        <f>HYPERLINK("#'Contents'!A1", "Return to Contents")</f>
        <v>Return to Contents</v>
      </c>
    </row>
  </sheetData>
  <mergeCells count="11">
    <mergeCell ref="BQ5:BR5"/>
    <mergeCell ref="D5:E5"/>
    <mergeCell ref="G5:L5"/>
    <mergeCell ref="N5:Q5"/>
    <mergeCell ref="S5:AD5"/>
    <mergeCell ref="AF5:AH5"/>
    <mergeCell ref="D2:BJ2"/>
    <mergeCell ref="AJ5:AN5"/>
    <mergeCell ref="AP5:AR5"/>
    <mergeCell ref="AT5:AX5"/>
    <mergeCell ref="AZ5:BO5"/>
  </mergeCells>
  <pageMargins left="0.7" right="0.7" top="0.75" bottom="0.75" header="0.3" footer="0.3"/>
  <pageSetup paperSize="9" orientation="portrait" horizontalDpi="300" verticalDpi="300"/>
  <drawing r:id="rId1"/>
</worksheet>
</file>

<file path=xl/worksheets/sheet1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900-000000000000}">
  <dimension ref="B2:BR28"/>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67" width="10.7265625" customWidth="1"/>
    <col min="68" max="68" width="2.1796875" customWidth="1"/>
    <col min="69" max="70" width="10.7265625" customWidth="1"/>
    <col min="71" max="71" width="2.1796875" customWidth="1"/>
  </cols>
  <sheetData>
    <row r="2" spans="2:70" ht="40" customHeight="1" x14ac:dyDescent="0.35">
      <c r="D2" s="29" t="s">
        <v>530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row>
    <row r="5" spans="2:70" ht="30" customHeight="1" x14ac:dyDescent="0.35">
      <c r="B5" s="15"/>
      <c r="C5" s="15"/>
      <c r="D5" s="30" t="s">
        <v>74</v>
      </c>
      <c r="E5" s="30"/>
      <c r="F5" s="15"/>
      <c r="G5" s="30" t="s">
        <v>75</v>
      </c>
      <c r="H5" s="30"/>
      <c r="I5" s="30"/>
      <c r="J5" s="30"/>
      <c r="K5" s="30"/>
      <c r="L5" s="30"/>
      <c r="M5" s="15"/>
      <c r="N5" s="30" t="s">
        <v>76</v>
      </c>
      <c r="O5" s="30"/>
      <c r="P5" s="30"/>
      <c r="Q5" s="30"/>
      <c r="R5" s="15"/>
      <c r="S5" s="30" t="s">
        <v>77</v>
      </c>
      <c r="T5" s="30"/>
      <c r="U5" s="30"/>
      <c r="V5" s="30"/>
      <c r="W5" s="30"/>
      <c r="X5" s="30"/>
      <c r="Y5" s="30"/>
      <c r="Z5" s="30"/>
      <c r="AA5" s="30"/>
      <c r="AB5" s="30"/>
      <c r="AC5" s="30"/>
      <c r="AD5" s="30"/>
      <c r="AE5" s="15"/>
      <c r="AF5" s="30" t="s">
        <v>78</v>
      </c>
      <c r="AG5" s="30"/>
      <c r="AH5" s="30"/>
      <c r="AI5" s="15"/>
      <c r="AJ5" s="30" t="s">
        <v>79</v>
      </c>
      <c r="AK5" s="30"/>
      <c r="AL5" s="30"/>
      <c r="AM5" s="30"/>
      <c r="AN5" s="30"/>
      <c r="AO5" s="15"/>
      <c r="AP5" s="30" t="s">
        <v>80</v>
      </c>
      <c r="AQ5" s="30"/>
      <c r="AR5" s="30"/>
      <c r="AS5" s="15"/>
      <c r="AT5" s="30" t="s">
        <v>81</v>
      </c>
      <c r="AU5" s="30"/>
      <c r="AV5" s="30"/>
      <c r="AW5" s="30"/>
      <c r="AX5" s="30"/>
      <c r="AY5" s="15"/>
      <c r="AZ5" s="30" t="s">
        <v>82</v>
      </c>
      <c r="BA5" s="30"/>
      <c r="BB5" s="30"/>
      <c r="BC5" s="30"/>
      <c r="BD5" s="30"/>
      <c r="BE5" s="30"/>
      <c r="BF5" s="30"/>
      <c r="BG5" s="30"/>
      <c r="BH5" s="30"/>
      <c r="BI5" s="30"/>
      <c r="BJ5" s="30"/>
      <c r="BK5" s="30"/>
      <c r="BL5" s="30"/>
      <c r="BM5" s="30"/>
      <c r="BN5" s="30"/>
      <c r="BO5" s="30"/>
      <c r="BP5" s="15"/>
      <c r="BQ5" s="30" t="s">
        <v>83</v>
      </c>
      <c r="BR5" s="30"/>
    </row>
    <row r="6" spans="2:7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46</v>
      </c>
      <c r="AQ6" s="12" t="s">
        <v>47</v>
      </c>
      <c r="AR6" s="12" t="s">
        <v>50</v>
      </c>
      <c r="AT6" s="12" t="s">
        <v>51</v>
      </c>
      <c r="AU6" s="12" t="s">
        <v>52</v>
      </c>
      <c r="AV6" s="12" t="s">
        <v>53</v>
      </c>
      <c r="AW6" s="12" t="s">
        <v>54</v>
      </c>
      <c r="AX6" s="12" t="s">
        <v>55</v>
      </c>
      <c r="AZ6" s="12" t="s">
        <v>56</v>
      </c>
      <c r="BA6" s="12" t="s">
        <v>57</v>
      </c>
      <c r="BB6" s="12" t="s">
        <v>58</v>
      </c>
      <c r="BC6" s="12" t="s">
        <v>59</v>
      </c>
      <c r="BD6" s="12" t="s">
        <v>60</v>
      </c>
      <c r="BE6" s="12" t="s">
        <v>61</v>
      </c>
      <c r="BF6" s="12" t="s">
        <v>62</v>
      </c>
      <c r="BG6" s="12" t="s">
        <v>63</v>
      </c>
      <c r="BH6" s="12" t="s">
        <v>64</v>
      </c>
      <c r="BI6" s="12" t="s">
        <v>65</v>
      </c>
      <c r="BJ6" s="12" t="s">
        <v>66</v>
      </c>
      <c r="BK6" s="12" t="s">
        <v>67</v>
      </c>
      <c r="BL6" s="12" t="s">
        <v>68</v>
      </c>
      <c r="BM6" s="12" t="s">
        <v>69</v>
      </c>
      <c r="BN6" s="12" t="s">
        <v>70</v>
      </c>
      <c r="BO6" s="12" t="s">
        <v>71</v>
      </c>
      <c r="BQ6" s="12" t="s">
        <v>72</v>
      </c>
      <c r="BR6" s="12" t="s">
        <v>73</v>
      </c>
    </row>
    <row r="7" spans="2:70" ht="30" customHeight="1" x14ac:dyDescent="0.35">
      <c r="B7" s="10" t="s">
        <v>19</v>
      </c>
      <c r="C7" s="10">
        <v>4012</v>
      </c>
      <c r="D7" s="10">
        <v>1971</v>
      </c>
      <c r="E7" s="10">
        <v>2028</v>
      </c>
      <c r="F7" s="10"/>
      <c r="G7" s="10">
        <v>497</v>
      </c>
      <c r="H7" s="10">
        <v>704</v>
      </c>
      <c r="I7" s="10">
        <v>694</v>
      </c>
      <c r="J7" s="10">
        <v>693</v>
      </c>
      <c r="K7" s="10">
        <v>571</v>
      </c>
      <c r="L7" s="10">
        <v>853</v>
      </c>
      <c r="M7" s="10"/>
      <c r="N7" s="10">
        <v>1178</v>
      </c>
      <c r="O7" s="10">
        <v>1131</v>
      </c>
      <c r="P7" s="10">
        <v>781</v>
      </c>
      <c r="Q7" s="10">
        <v>909</v>
      </c>
      <c r="R7" s="10"/>
      <c r="S7" s="10">
        <v>563</v>
      </c>
      <c r="T7" s="10">
        <v>553</v>
      </c>
      <c r="U7" s="10">
        <v>314</v>
      </c>
      <c r="V7" s="10">
        <v>343</v>
      </c>
      <c r="W7" s="10">
        <v>293</v>
      </c>
      <c r="X7" s="10">
        <v>376</v>
      </c>
      <c r="Y7" s="10">
        <v>336</v>
      </c>
      <c r="Z7" s="10">
        <v>171</v>
      </c>
      <c r="AA7" s="10">
        <v>447</v>
      </c>
      <c r="AB7" s="10">
        <v>337</v>
      </c>
      <c r="AC7" s="10">
        <v>188</v>
      </c>
      <c r="AD7" s="10">
        <v>91</v>
      </c>
      <c r="AE7" s="10"/>
      <c r="AF7" s="10">
        <v>1421</v>
      </c>
      <c r="AG7" s="10">
        <v>1665</v>
      </c>
      <c r="AH7" s="10">
        <v>577</v>
      </c>
      <c r="AI7" s="10"/>
      <c r="AJ7" s="10">
        <v>1433</v>
      </c>
      <c r="AK7" s="10">
        <v>1082</v>
      </c>
      <c r="AL7" s="10">
        <v>299</v>
      </c>
      <c r="AM7" s="10">
        <v>42</v>
      </c>
      <c r="AN7" s="10">
        <v>541</v>
      </c>
      <c r="AO7" s="10"/>
      <c r="AP7" s="10">
        <v>878</v>
      </c>
      <c r="AQ7" s="10">
        <v>1369</v>
      </c>
      <c r="AR7" s="10">
        <v>264</v>
      </c>
      <c r="AS7" s="10"/>
      <c r="AT7" s="10">
        <v>929</v>
      </c>
      <c r="AU7" s="10">
        <v>932</v>
      </c>
      <c r="AV7" s="10">
        <v>1096</v>
      </c>
      <c r="AW7" s="10">
        <v>455</v>
      </c>
      <c r="AX7" s="10">
        <v>62</v>
      </c>
      <c r="AY7" s="10"/>
      <c r="AZ7" s="10">
        <v>33</v>
      </c>
      <c r="BA7" s="10">
        <v>185</v>
      </c>
      <c r="BB7" s="10">
        <v>256</v>
      </c>
      <c r="BC7" s="10">
        <v>269</v>
      </c>
      <c r="BD7" s="10">
        <v>403</v>
      </c>
      <c r="BE7" s="10">
        <v>436</v>
      </c>
      <c r="BF7" s="10">
        <v>391</v>
      </c>
      <c r="BG7" s="10">
        <v>312</v>
      </c>
      <c r="BH7" s="10">
        <v>253</v>
      </c>
      <c r="BI7" s="10">
        <v>211</v>
      </c>
      <c r="BJ7" s="10">
        <v>336</v>
      </c>
      <c r="BK7" s="10">
        <v>187</v>
      </c>
      <c r="BL7" s="10">
        <v>180</v>
      </c>
      <c r="BM7" s="10">
        <v>103</v>
      </c>
      <c r="BN7" s="10">
        <v>95</v>
      </c>
      <c r="BO7" s="10">
        <v>161</v>
      </c>
      <c r="BP7" s="10"/>
      <c r="BQ7" s="10">
        <v>1235</v>
      </c>
      <c r="BR7" s="10">
        <v>2665</v>
      </c>
    </row>
    <row r="8" spans="2:70" ht="30" customHeight="1" x14ac:dyDescent="0.35">
      <c r="B8" s="11" t="s">
        <v>20</v>
      </c>
      <c r="C8" s="11">
        <v>4012</v>
      </c>
      <c r="D8" s="11">
        <v>1975</v>
      </c>
      <c r="E8" s="11">
        <v>2024</v>
      </c>
      <c r="F8" s="11"/>
      <c r="G8" s="11">
        <v>558</v>
      </c>
      <c r="H8" s="11">
        <v>682</v>
      </c>
      <c r="I8" s="11">
        <v>685</v>
      </c>
      <c r="J8" s="11">
        <v>686</v>
      </c>
      <c r="K8" s="11">
        <v>562</v>
      </c>
      <c r="L8" s="11">
        <v>839</v>
      </c>
      <c r="M8" s="11"/>
      <c r="N8" s="11">
        <v>1080</v>
      </c>
      <c r="O8" s="11">
        <v>1039</v>
      </c>
      <c r="P8" s="11">
        <v>880</v>
      </c>
      <c r="Q8" s="11">
        <v>1000</v>
      </c>
      <c r="R8" s="11"/>
      <c r="S8" s="11">
        <v>562</v>
      </c>
      <c r="T8" s="11">
        <v>522</v>
      </c>
      <c r="U8" s="11">
        <v>321</v>
      </c>
      <c r="V8" s="11">
        <v>361</v>
      </c>
      <c r="W8" s="11">
        <v>281</v>
      </c>
      <c r="X8" s="11">
        <v>361</v>
      </c>
      <c r="Y8" s="11">
        <v>321</v>
      </c>
      <c r="Z8" s="11">
        <v>160</v>
      </c>
      <c r="AA8" s="11">
        <v>441</v>
      </c>
      <c r="AB8" s="11">
        <v>361</v>
      </c>
      <c r="AC8" s="11">
        <v>201</v>
      </c>
      <c r="AD8" s="11">
        <v>120</v>
      </c>
      <c r="AE8" s="11"/>
      <c r="AF8" s="11">
        <v>1410</v>
      </c>
      <c r="AG8" s="11">
        <v>1629</v>
      </c>
      <c r="AH8" s="11">
        <v>599</v>
      </c>
      <c r="AI8" s="11"/>
      <c r="AJ8" s="11">
        <v>1397</v>
      </c>
      <c r="AK8" s="11">
        <v>1071</v>
      </c>
      <c r="AL8" s="11">
        <v>288</v>
      </c>
      <c r="AM8" s="11">
        <v>45</v>
      </c>
      <c r="AN8" s="11">
        <v>558</v>
      </c>
      <c r="AO8" s="11"/>
      <c r="AP8" s="11">
        <v>856</v>
      </c>
      <c r="AQ8" s="11">
        <v>1358</v>
      </c>
      <c r="AR8" s="11">
        <v>259</v>
      </c>
      <c r="AS8" s="11"/>
      <c r="AT8" s="11">
        <v>961</v>
      </c>
      <c r="AU8" s="11">
        <v>958</v>
      </c>
      <c r="AV8" s="11">
        <v>1056</v>
      </c>
      <c r="AW8" s="11">
        <v>434</v>
      </c>
      <c r="AX8" s="11">
        <v>55</v>
      </c>
      <c r="AY8" s="11"/>
      <c r="AZ8" s="11">
        <v>33</v>
      </c>
      <c r="BA8" s="11">
        <v>186</v>
      </c>
      <c r="BB8" s="11">
        <v>267</v>
      </c>
      <c r="BC8" s="11">
        <v>280</v>
      </c>
      <c r="BD8" s="11">
        <v>416</v>
      </c>
      <c r="BE8" s="11">
        <v>443</v>
      </c>
      <c r="BF8" s="11">
        <v>394</v>
      </c>
      <c r="BG8" s="11">
        <v>314</v>
      </c>
      <c r="BH8" s="11">
        <v>257</v>
      </c>
      <c r="BI8" s="11">
        <v>206</v>
      </c>
      <c r="BJ8" s="11">
        <v>329</v>
      </c>
      <c r="BK8" s="11">
        <v>179</v>
      </c>
      <c r="BL8" s="11">
        <v>174</v>
      </c>
      <c r="BM8" s="11">
        <v>97</v>
      </c>
      <c r="BN8" s="11">
        <v>87</v>
      </c>
      <c r="BO8" s="11">
        <v>148</v>
      </c>
      <c r="BP8" s="11"/>
      <c r="BQ8" s="11">
        <v>1209</v>
      </c>
      <c r="BR8" s="11">
        <v>2688</v>
      </c>
    </row>
    <row r="9" spans="2:70" x14ac:dyDescent="0.35">
      <c r="B9" s="18" t="s">
        <v>519</v>
      </c>
      <c r="C9" s="17">
        <v>0.49914468185822802</v>
      </c>
      <c r="D9" s="17">
        <v>0.482501162386265</v>
      </c>
      <c r="E9" s="17">
        <v>0.51358232775662505</v>
      </c>
      <c r="F9" s="17"/>
      <c r="G9" s="17">
        <v>0.399656816606904</v>
      </c>
      <c r="H9" s="17">
        <v>0.407372451391805</v>
      </c>
      <c r="I9" s="17">
        <v>0.483657567572295</v>
      </c>
      <c r="J9" s="17">
        <v>0.55822794083193295</v>
      </c>
      <c r="K9" s="17">
        <v>0.53696803051093001</v>
      </c>
      <c r="L9" s="17">
        <v>0.57901558188652802</v>
      </c>
      <c r="M9" s="17"/>
      <c r="N9" s="17">
        <v>0.53764076607917199</v>
      </c>
      <c r="O9" s="17">
        <v>0.51727013698190605</v>
      </c>
      <c r="P9" s="17">
        <v>0.46118765168390202</v>
      </c>
      <c r="Q9" s="17">
        <v>0.47246058383418099</v>
      </c>
      <c r="R9" s="17"/>
      <c r="S9" s="17">
        <v>0.48970288184403798</v>
      </c>
      <c r="T9" s="17">
        <v>0.51576535630643205</v>
      </c>
      <c r="U9" s="17">
        <v>0.52133814368986398</v>
      </c>
      <c r="V9" s="17">
        <v>0.58866840848552204</v>
      </c>
      <c r="W9" s="17">
        <v>0.43694629441503702</v>
      </c>
      <c r="X9" s="17">
        <v>0.49546217341805399</v>
      </c>
      <c r="Y9" s="17">
        <v>0.467592837390303</v>
      </c>
      <c r="Z9" s="17">
        <v>0.41553737672909902</v>
      </c>
      <c r="AA9" s="17">
        <v>0.51956242228502703</v>
      </c>
      <c r="AB9" s="17">
        <v>0.48621178581643898</v>
      </c>
      <c r="AC9" s="17">
        <v>0.45505971569793102</v>
      </c>
      <c r="AD9" s="17">
        <v>0.53270912795623804</v>
      </c>
      <c r="AE9" s="17"/>
      <c r="AF9" s="17">
        <v>0.52182528484481905</v>
      </c>
      <c r="AG9" s="17">
        <v>0.52360977160084599</v>
      </c>
      <c r="AH9" s="17">
        <v>0.43230332068697902</v>
      </c>
      <c r="AI9" s="17"/>
      <c r="AJ9" s="17">
        <v>0.53078290901440806</v>
      </c>
      <c r="AK9" s="17">
        <v>0.46362140635999599</v>
      </c>
      <c r="AL9" s="17">
        <v>0.53823494539918204</v>
      </c>
      <c r="AM9" s="17">
        <v>0.466065620227332</v>
      </c>
      <c r="AN9" s="17">
        <v>0.46581661504431598</v>
      </c>
      <c r="AO9" s="17"/>
      <c r="AP9" s="17">
        <v>0.48431683461159902</v>
      </c>
      <c r="AQ9" s="17">
        <v>0.48270247014780099</v>
      </c>
      <c r="AR9" s="17">
        <v>0.54673122843810296</v>
      </c>
      <c r="AS9" s="17"/>
      <c r="AT9" s="17">
        <v>0.46133706960763199</v>
      </c>
      <c r="AU9" s="17">
        <v>0.471370561498412</v>
      </c>
      <c r="AV9" s="17">
        <v>0.53234940435209299</v>
      </c>
      <c r="AW9" s="17">
        <v>0.52417118151342101</v>
      </c>
      <c r="AX9" s="17">
        <v>0.46665055076773099</v>
      </c>
      <c r="AY9" s="17"/>
      <c r="AZ9" s="17">
        <v>0.36568941237287</v>
      </c>
      <c r="BA9" s="17">
        <v>0.49862238753858001</v>
      </c>
      <c r="BB9" s="17">
        <v>0.49134023006043098</v>
      </c>
      <c r="BC9" s="17">
        <v>0.55070604729821704</v>
      </c>
      <c r="BD9" s="17">
        <v>0.48990884079512698</v>
      </c>
      <c r="BE9" s="17">
        <v>0.47258119492977402</v>
      </c>
      <c r="BF9" s="17">
        <v>0.49435288185422999</v>
      </c>
      <c r="BG9" s="17">
        <v>0.499809270862758</v>
      </c>
      <c r="BH9" s="17">
        <v>0.48780120498975199</v>
      </c>
      <c r="BI9" s="17">
        <v>0.51239241195776797</v>
      </c>
      <c r="BJ9" s="17">
        <v>0.50554995353480203</v>
      </c>
      <c r="BK9" s="17">
        <v>0.53407012045461699</v>
      </c>
      <c r="BL9" s="17">
        <v>0.51272506602554202</v>
      </c>
      <c r="BM9" s="17">
        <v>0.54180643225204606</v>
      </c>
      <c r="BN9" s="17">
        <v>0.518870676662333</v>
      </c>
      <c r="BO9" s="17">
        <v>0.45427452807836999</v>
      </c>
      <c r="BP9" s="17"/>
      <c r="BQ9" s="17">
        <v>0.51269339336344499</v>
      </c>
      <c r="BR9" s="17">
        <v>0.501310498898076</v>
      </c>
    </row>
    <row r="10" spans="2:70" ht="29" x14ac:dyDescent="0.35">
      <c r="B10" s="18" t="s">
        <v>520</v>
      </c>
      <c r="C10" s="17">
        <v>0.28664082331732099</v>
      </c>
      <c r="D10" s="17">
        <v>0.27293793834369401</v>
      </c>
      <c r="E10" s="17">
        <v>0.300042612326897</v>
      </c>
      <c r="F10" s="17"/>
      <c r="G10" s="17">
        <v>0.26032809280231101</v>
      </c>
      <c r="H10" s="17">
        <v>0.20307801540086301</v>
      </c>
      <c r="I10" s="17">
        <v>0.25790620484938598</v>
      </c>
      <c r="J10" s="17">
        <v>0.30052594074008199</v>
      </c>
      <c r="K10" s="17">
        <v>0.370096075264299</v>
      </c>
      <c r="L10" s="17">
        <v>0.32832900200909998</v>
      </c>
      <c r="M10" s="17"/>
      <c r="N10" s="17">
        <v>0.285431325811555</v>
      </c>
      <c r="O10" s="17">
        <v>0.30591930752477198</v>
      </c>
      <c r="P10" s="17">
        <v>0.26954211612287698</v>
      </c>
      <c r="Q10" s="17">
        <v>0.280398133974051</v>
      </c>
      <c r="R10" s="17"/>
      <c r="S10" s="17">
        <v>0.223532847629659</v>
      </c>
      <c r="T10" s="17">
        <v>0.33871790121844703</v>
      </c>
      <c r="U10" s="17">
        <v>0.34262067808152902</v>
      </c>
      <c r="V10" s="17">
        <v>0.31785341716035498</v>
      </c>
      <c r="W10" s="17">
        <v>0.314673859616589</v>
      </c>
      <c r="X10" s="17">
        <v>0.248797488882711</v>
      </c>
      <c r="Y10" s="17">
        <v>0.28441621462005601</v>
      </c>
      <c r="Z10" s="17">
        <v>0.30313361823442703</v>
      </c>
      <c r="AA10" s="17">
        <v>0.28164675000335698</v>
      </c>
      <c r="AB10" s="17">
        <v>0.23907339189791699</v>
      </c>
      <c r="AC10" s="17">
        <v>0.27492703067803698</v>
      </c>
      <c r="AD10" s="17">
        <v>0.325246016761572</v>
      </c>
      <c r="AE10" s="17"/>
      <c r="AF10" s="17">
        <v>0.30859743015713997</v>
      </c>
      <c r="AG10" s="17">
        <v>0.27313920374463302</v>
      </c>
      <c r="AH10" s="17">
        <v>0.25083814477036698</v>
      </c>
      <c r="AI10" s="17"/>
      <c r="AJ10" s="17">
        <v>0.32089944920346403</v>
      </c>
      <c r="AK10" s="17">
        <v>0.243435968370596</v>
      </c>
      <c r="AL10" s="17">
        <v>0.31677715444193799</v>
      </c>
      <c r="AM10" s="17">
        <v>0.23166911351495101</v>
      </c>
      <c r="AN10" s="17">
        <v>0.273598497059933</v>
      </c>
      <c r="AO10" s="17"/>
      <c r="AP10" s="17">
        <v>0.27504598888363502</v>
      </c>
      <c r="AQ10" s="17">
        <v>0.25479785496234197</v>
      </c>
      <c r="AR10" s="17">
        <v>0.30382682365362901</v>
      </c>
      <c r="AS10" s="17"/>
      <c r="AT10" s="17">
        <v>0.307488069041781</v>
      </c>
      <c r="AU10" s="17">
        <v>0.285197752249158</v>
      </c>
      <c r="AV10" s="17">
        <v>0.27063734339213702</v>
      </c>
      <c r="AW10" s="17">
        <v>0.25893943375918899</v>
      </c>
      <c r="AX10" s="17">
        <v>0.27570034418092898</v>
      </c>
      <c r="AY10" s="17"/>
      <c r="AZ10" s="17">
        <v>0.34079667362723698</v>
      </c>
      <c r="BA10" s="17">
        <v>0.247374569854695</v>
      </c>
      <c r="BB10" s="17">
        <v>0.36323776946156</v>
      </c>
      <c r="BC10" s="17">
        <v>0.27392906210381202</v>
      </c>
      <c r="BD10" s="17">
        <v>0.22975737876765201</v>
      </c>
      <c r="BE10" s="17">
        <v>0.30407356189671497</v>
      </c>
      <c r="BF10" s="17">
        <v>0.30298717361749</v>
      </c>
      <c r="BG10" s="17">
        <v>0.26935341259099899</v>
      </c>
      <c r="BH10" s="17">
        <v>0.32511314838203598</v>
      </c>
      <c r="BI10" s="17">
        <v>0.288738374265265</v>
      </c>
      <c r="BJ10" s="17">
        <v>0.25349500682853598</v>
      </c>
      <c r="BK10" s="17">
        <v>0.31968328109997801</v>
      </c>
      <c r="BL10" s="17">
        <v>0.34098100564178002</v>
      </c>
      <c r="BM10" s="17">
        <v>0.31136219788172997</v>
      </c>
      <c r="BN10" s="17">
        <v>0.314709414562372</v>
      </c>
      <c r="BO10" s="17">
        <v>0.203566224975609</v>
      </c>
      <c r="BP10" s="17"/>
      <c r="BQ10" s="17">
        <v>0.176733820864135</v>
      </c>
      <c r="BR10" s="17">
        <v>0.34217836307113197</v>
      </c>
    </row>
    <row r="11" spans="2:70" x14ac:dyDescent="0.35">
      <c r="B11" s="18" t="s">
        <v>521</v>
      </c>
      <c r="C11" s="17">
        <v>0.28283261919941399</v>
      </c>
      <c r="D11" s="17">
        <v>0.31915619724000499</v>
      </c>
      <c r="E11" s="17">
        <v>0.24789546116462399</v>
      </c>
      <c r="F11" s="17"/>
      <c r="G11" s="17">
        <v>0.21790650142113799</v>
      </c>
      <c r="H11" s="17">
        <v>0.22360770418652801</v>
      </c>
      <c r="I11" s="17">
        <v>0.28021227937461501</v>
      </c>
      <c r="J11" s="17">
        <v>0.32526069812660502</v>
      </c>
      <c r="K11" s="17">
        <v>0.37226656437644001</v>
      </c>
      <c r="L11" s="17">
        <v>0.28175146726433298</v>
      </c>
      <c r="M11" s="17"/>
      <c r="N11" s="17">
        <v>0.28396602115505498</v>
      </c>
      <c r="O11" s="17">
        <v>0.32106962277703999</v>
      </c>
      <c r="P11" s="17">
        <v>0.28110285588275202</v>
      </c>
      <c r="Q11" s="17">
        <v>0.242125860059167</v>
      </c>
      <c r="R11" s="17"/>
      <c r="S11" s="17">
        <v>0.26560412402128603</v>
      </c>
      <c r="T11" s="17">
        <v>0.25260541955870303</v>
      </c>
      <c r="U11" s="17">
        <v>0.28631935196973002</v>
      </c>
      <c r="V11" s="17">
        <v>0.35552869292084299</v>
      </c>
      <c r="W11" s="17">
        <v>0.254392108400607</v>
      </c>
      <c r="X11" s="17">
        <v>0.25579876031607701</v>
      </c>
      <c r="Y11" s="17">
        <v>0.28761826966100501</v>
      </c>
      <c r="Z11" s="17">
        <v>0.28587289153408402</v>
      </c>
      <c r="AA11" s="17">
        <v>0.26427158432869502</v>
      </c>
      <c r="AB11" s="17">
        <v>0.309161172552613</v>
      </c>
      <c r="AC11" s="17">
        <v>0.32385733782947002</v>
      </c>
      <c r="AD11" s="17">
        <v>0.318338233626278</v>
      </c>
      <c r="AE11" s="17"/>
      <c r="AF11" s="17">
        <v>0.302215843718315</v>
      </c>
      <c r="AG11" s="17">
        <v>0.30453649529803301</v>
      </c>
      <c r="AH11" s="17">
        <v>0.21204813559095601</v>
      </c>
      <c r="AI11" s="17"/>
      <c r="AJ11" s="17">
        <v>0.28675417200082798</v>
      </c>
      <c r="AK11" s="17">
        <v>0.303624826867671</v>
      </c>
      <c r="AL11" s="17">
        <v>0.27830922554061999</v>
      </c>
      <c r="AM11" s="17">
        <v>0.28292418604268299</v>
      </c>
      <c r="AN11" s="17">
        <v>0.22917036639273899</v>
      </c>
      <c r="AO11" s="17"/>
      <c r="AP11" s="17">
        <v>0.244756235872999</v>
      </c>
      <c r="AQ11" s="17">
        <v>0.30947063855092699</v>
      </c>
      <c r="AR11" s="17">
        <v>0.25550197343203901</v>
      </c>
      <c r="AS11" s="17"/>
      <c r="AT11" s="17">
        <v>0.26761883372689899</v>
      </c>
      <c r="AU11" s="17">
        <v>0.28460853347062798</v>
      </c>
      <c r="AV11" s="17">
        <v>0.29299810258203401</v>
      </c>
      <c r="AW11" s="17">
        <v>0.29220347053576501</v>
      </c>
      <c r="AX11" s="17">
        <v>0.20028490687290601</v>
      </c>
      <c r="AY11" s="17"/>
      <c r="AZ11" s="17">
        <v>0.26235057292243003</v>
      </c>
      <c r="BA11" s="17">
        <v>0.26395493811089499</v>
      </c>
      <c r="BB11" s="17">
        <v>0.26550222928442502</v>
      </c>
      <c r="BC11" s="17">
        <v>0.28361385100696301</v>
      </c>
      <c r="BD11" s="17">
        <v>0.230496598158062</v>
      </c>
      <c r="BE11" s="17">
        <v>0.28102412885477002</v>
      </c>
      <c r="BF11" s="17">
        <v>0.302107949100616</v>
      </c>
      <c r="BG11" s="17">
        <v>0.27645381648649597</v>
      </c>
      <c r="BH11" s="17">
        <v>0.27972494932507902</v>
      </c>
      <c r="BI11" s="17">
        <v>0.30908222225134802</v>
      </c>
      <c r="BJ11" s="17">
        <v>0.29497450577836798</v>
      </c>
      <c r="BK11" s="17">
        <v>0.31470299429925802</v>
      </c>
      <c r="BL11" s="17">
        <v>0.32534213461192901</v>
      </c>
      <c r="BM11" s="17">
        <v>0.33321391337126899</v>
      </c>
      <c r="BN11" s="17">
        <v>0.30975525398783998</v>
      </c>
      <c r="BO11" s="17">
        <v>0.26639626821928802</v>
      </c>
      <c r="BP11" s="17"/>
      <c r="BQ11" s="17">
        <v>0.217352666357637</v>
      </c>
      <c r="BR11" s="17">
        <v>0.31733258458943198</v>
      </c>
    </row>
    <row r="12" spans="2:70" x14ac:dyDescent="0.35">
      <c r="B12" s="18" t="s">
        <v>522</v>
      </c>
      <c r="C12" s="17">
        <v>0.27390924092160501</v>
      </c>
      <c r="D12" s="17">
        <v>0.270747105148677</v>
      </c>
      <c r="E12" s="17">
        <v>0.27653839893075899</v>
      </c>
      <c r="F12" s="17"/>
      <c r="G12" s="17">
        <v>0.276275377820905</v>
      </c>
      <c r="H12" s="17">
        <v>0.24855584372463799</v>
      </c>
      <c r="I12" s="17">
        <v>0.22629718235230301</v>
      </c>
      <c r="J12" s="17">
        <v>0.30449407852655302</v>
      </c>
      <c r="K12" s="17">
        <v>0.328817337096937</v>
      </c>
      <c r="L12" s="17">
        <v>0.27005658133378602</v>
      </c>
      <c r="M12" s="17"/>
      <c r="N12" s="17">
        <v>0.24630610632677699</v>
      </c>
      <c r="O12" s="17">
        <v>0.28208234701642798</v>
      </c>
      <c r="P12" s="17">
        <v>0.28570605236496399</v>
      </c>
      <c r="Q12" s="17">
        <v>0.28054985117450398</v>
      </c>
      <c r="R12" s="17"/>
      <c r="S12" s="17">
        <v>0.24198508364572699</v>
      </c>
      <c r="T12" s="17">
        <v>0.29318169233983898</v>
      </c>
      <c r="U12" s="17">
        <v>0.26833390669845703</v>
      </c>
      <c r="V12" s="17">
        <v>0.30069372699671099</v>
      </c>
      <c r="W12" s="17">
        <v>0.29318583650713798</v>
      </c>
      <c r="X12" s="17">
        <v>0.26432597346418901</v>
      </c>
      <c r="Y12" s="17">
        <v>0.28938045970804999</v>
      </c>
      <c r="Z12" s="17">
        <v>0.22885780523011501</v>
      </c>
      <c r="AA12" s="17">
        <v>0.28733332915300802</v>
      </c>
      <c r="AB12" s="17">
        <v>0.27191585682911501</v>
      </c>
      <c r="AC12" s="17">
        <v>0.24256015635731701</v>
      </c>
      <c r="AD12" s="17">
        <v>0.28546168647778097</v>
      </c>
      <c r="AE12" s="17"/>
      <c r="AF12" s="17">
        <v>0.29428798248439603</v>
      </c>
      <c r="AG12" s="17">
        <v>0.25062871385346502</v>
      </c>
      <c r="AH12" s="17">
        <v>0.25940388974762901</v>
      </c>
      <c r="AI12" s="17"/>
      <c r="AJ12" s="17">
        <v>0.283520923066716</v>
      </c>
      <c r="AK12" s="17">
        <v>0.27117420465608699</v>
      </c>
      <c r="AL12" s="17">
        <v>0.22625802038516199</v>
      </c>
      <c r="AM12" s="17">
        <v>0.320936096055566</v>
      </c>
      <c r="AN12" s="17">
        <v>0.27634677053684797</v>
      </c>
      <c r="AO12" s="17"/>
      <c r="AP12" s="17">
        <v>0.26426536305146098</v>
      </c>
      <c r="AQ12" s="17">
        <v>0.26247795337135199</v>
      </c>
      <c r="AR12" s="17">
        <v>0.192290350185958</v>
      </c>
      <c r="AS12" s="17"/>
      <c r="AT12" s="17">
        <v>0.29834757333511602</v>
      </c>
      <c r="AU12" s="17">
        <v>0.31589641217754699</v>
      </c>
      <c r="AV12" s="17">
        <v>0.23567258331989999</v>
      </c>
      <c r="AW12" s="17">
        <v>0.18858460310104799</v>
      </c>
      <c r="AX12" s="17">
        <v>0.26022063732269202</v>
      </c>
      <c r="AY12" s="17"/>
      <c r="AZ12" s="17">
        <v>0.230396517111495</v>
      </c>
      <c r="BA12" s="17">
        <v>0.26747335618881202</v>
      </c>
      <c r="BB12" s="17">
        <v>0.288322676727718</v>
      </c>
      <c r="BC12" s="17">
        <v>0.29839820272642398</v>
      </c>
      <c r="BD12" s="17">
        <v>0.24755353780450401</v>
      </c>
      <c r="BE12" s="17">
        <v>0.26116307665730398</v>
      </c>
      <c r="BF12" s="17">
        <v>0.27056485751598203</v>
      </c>
      <c r="BG12" s="17">
        <v>0.315778972782081</v>
      </c>
      <c r="BH12" s="17">
        <v>0.29355476830121002</v>
      </c>
      <c r="BI12" s="17">
        <v>0.29910990138699101</v>
      </c>
      <c r="BJ12" s="17">
        <v>0.262606198892675</v>
      </c>
      <c r="BK12" s="17">
        <v>0.29365861063903498</v>
      </c>
      <c r="BL12" s="17">
        <v>0.24184442144950599</v>
      </c>
      <c r="BM12" s="17">
        <v>0.29840124946202701</v>
      </c>
      <c r="BN12" s="17">
        <v>0.28674796849574302</v>
      </c>
      <c r="BO12" s="17">
        <v>0.20882641720164999</v>
      </c>
      <c r="BP12" s="17"/>
      <c r="BQ12" s="17">
        <v>0.105652995201737</v>
      </c>
      <c r="BR12" s="17">
        <v>0.35486305202000101</v>
      </c>
    </row>
    <row r="13" spans="2:70" x14ac:dyDescent="0.35">
      <c r="B13" s="18" t="s">
        <v>523</v>
      </c>
      <c r="C13" s="17">
        <v>0.273244904241572</v>
      </c>
      <c r="D13" s="17">
        <v>0.28305280470155902</v>
      </c>
      <c r="E13" s="17">
        <v>0.26283906755181402</v>
      </c>
      <c r="F13" s="17"/>
      <c r="G13" s="17">
        <v>0.338471218886508</v>
      </c>
      <c r="H13" s="17">
        <v>0.28655796111249998</v>
      </c>
      <c r="I13" s="17">
        <v>0.29754230838516199</v>
      </c>
      <c r="J13" s="17">
        <v>0.27338067386384801</v>
      </c>
      <c r="K13" s="17">
        <v>0.27911634211193098</v>
      </c>
      <c r="L13" s="17">
        <v>0.19510135206609899</v>
      </c>
      <c r="M13" s="17"/>
      <c r="N13" s="17">
        <v>0.23963466231340499</v>
      </c>
      <c r="O13" s="17">
        <v>0.27148112965712901</v>
      </c>
      <c r="P13" s="17">
        <v>0.28644934522534499</v>
      </c>
      <c r="Q13" s="17">
        <v>0.30134933208485498</v>
      </c>
      <c r="R13" s="17"/>
      <c r="S13" s="17">
        <v>0.26102348252403601</v>
      </c>
      <c r="T13" s="17">
        <v>0.269244953195722</v>
      </c>
      <c r="U13" s="17">
        <v>0.18859380592772401</v>
      </c>
      <c r="V13" s="17">
        <v>0.266351900407513</v>
      </c>
      <c r="W13" s="17">
        <v>0.25005281242360899</v>
      </c>
      <c r="X13" s="17">
        <v>0.32517860597866299</v>
      </c>
      <c r="Y13" s="17">
        <v>0.25365902129121398</v>
      </c>
      <c r="Z13" s="17">
        <v>0.262956912441207</v>
      </c>
      <c r="AA13" s="17">
        <v>0.29129503093361903</v>
      </c>
      <c r="AB13" s="17">
        <v>0.31031806540352702</v>
      </c>
      <c r="AC13" s="17">
        <v>0.32162244514480698</v>
      </c>
      <c r="AD13" s="17">
        <v>0.30034100290002003</v>
      </c>
      <c r="AE13" s="17"/>
      <c r="AF13" s="17">
        <v>0.26148932278556802</v>
      </c>
      <c r="AG13" s="17">
        <v>0.26538287128932397</v>
      </c>
      <c r="AH13" s="17">
        <v>0.27360912182186498</v>
      </c>
      <c r="AI13" s="17"/>
      <c r="AJ13" s="17">
        <v>0.24455459475406899</v>
      </c>
      <c r="AK13" s="17">
        <v>0.29395349200061599</v>
      </c>
      <c r="AL13" s="17">
        <v>0.227342224383692</v>
      </c>
      <c r="AM13" s="17">
        <v>0.322358864349647</v>
      </c>
      <c r="AN13" s="17">
        <v>0.28178117068257402</v>
      </c>
      <c r="AO13" s="17"/>
      <c r="AP13" s="17">
        <v>0.22546168790662299</v>
      </c>
      <c r="AQ13" s="17">
        <v>0.31090068971232998</v>
      </c>
      <c r="AR13" s="17">
        <v>0.21800834919796599</v>
      </c>
      <c r="AS13" s="17"/>
      <c r="AT13" s="17">
        <v>0.28773305822190698</v>
      </c>
      <c r="AU13" s="17">
        <v>0.30660118747658899</v>
      </c>
      <c r="AV13" s="17">
        <v>0.24227594614133699</v>
      </c>
      <c r="AW13" s="17">
        <v>0.249751528729348</v>
      </c>
      <c r="AX13" s="17">
        <v>0.19454201604127899</v>
      </c>
      <c r="AY13" s="17"/>
      <c r="AZ13" s="17">
        <v>0.23293733925503099</v>
      </c>
      <c r="BA13" s="17">
        <v>0.28789680226995201</v>
      </c>
      <c r="BB13" s="17">
        <v>0.29602071732566698</v>
      </c>
      <c r="BC13" s="17">
        <v>0.29094808828316499</v>
      </c>
      <c r="BD13" s="17">
        <v>0.22570615048261899</v>
      </c>
      <c r="BE13" s="17">
        <v>0.29712375228443799</v>
      </c>
      <c r="BF13" s="17">
        <v>0.30287303244588898</v>
      </c>
      <c r="BG13" s="17">
        <v>0.26372546829226201</v>
      </c>
      <c r="BH13" s="17">
        <v>0.26497906783053299</v>
      </c>
      <c r="BI13" s="17">
        <v>0.29699751252316797</v>
      </c>
      <c r="BJ13" s="17">
        <v>0.28586531444660301</v>
      </c>
      <c r="BK13" s="17">
        <v>0.25664541816980702</v>
      </c>
      <c r="BL13" s="17">
        <v>0.25768064024542298</v>
      </c>
      <c r="BM13" s="17">
        <v>0.302537727538711</v>
      </c>
      <c r="BN13" s="17">
        <v>0.266879382519703</v>
      </c>
      <c r="BO13" s="17">
        <v>0.24970822052872901</v>
      </c>
      <c r="BP13" s="17"/>
      <c r="BQ13" s="17">
        <v>0.194161475561833</v>
      </c>
      <c r="BR13" s="17">
        <v>0.31037540705801803</v>
      </c>
    </row>
    <row r="14" spans="2:70" x14ac:dyDescent="0.35">
      <c r="B14" s="18" t="s">
        <v>524</v>
      </c>
      <c r="C14" s="17">
        <v>0.24634317781486301</v>
      </c>
      <c r="D14" s="17">
        <v>0.25187935501567699</v>
      </c>
      <c r="E14" s="17">
        <v>0.240477213992626</v>
      </c>
      <c r="F14" s="17"/>
      <c r="G14" s="17">
        <v>0.28392747276562802</v>
      </c>
      <c r="H14" s="17">
        <v>0.217084936665703</v>
      </c>
      <c r="I14" s="17">
        <v>0.23465919661238899</v>
      </c>
      <c r="J14" s="17">
        <v>0.27510140430009999</v>
      </c>
      <c r="K14" s="17">
        <v>0.273402099950179</v>
      </c>
      <c r="L14" s="17">
        <v>0.21302241092923199</v>
      </c>
      <c r="M14" s="17"/>
      <c r="N14" s="17">
        <v>0.26208502886108598</v>
      </c>
      <c r="O14" s="17">
        <v>0.24119186445820601</v>
      </c>
      <c r="P14" s="17">
        <v>0.25269532153060398</v>
      </c>
      <c r="Q14" s="17">
        <v>0.228333657101082</v>
      </c>
      <c r="R14" s="17"/>
      <c r="S14" s="17">
        <v>0.26504481497988502</v>
      </c>
      <c r="T14" s="17">
        <v>0.23250606153239001</v>
      </c>
      <c r="U14" s="17">
        <v>0.25999668311991198</v>
      </c>
      <c r="V14" s="17">
        <v>0.28540248960325798</v>
      </c>
      <c r="W14" s="17">
        <v>0.291234352911107</v>
      </c>
      <c r="X14" s="17">
        <v>0.22610384161309</v>
      </c>
      <c r="Y14" s="17">
        <v>0.28167515139395899</v>
      </c>
      <c r="Z14" s="17">
        <v>0.19912314418431201</v>
      </c>
      <c r="AA14" s="17">
        <v>0.240728175502015</v>
      </c>
      <c r="AB14" s="17">
        <v>0.19900490345666699</v>
      </c>
      <c r="AC14" s="17">
        <v>0.236616088633085</v>
      </c>
      <c r="AD14" s="17">
        <v>0.16847078498905299</v>
      </c>
      <c r="AE14" s="17"/>
      <c r="AF14" s="17">
        <v>0.23758210650883099</v>
      </c>
      <c r="AG14" s="17">
        <v>0.241741018998999</v>
      </c>
      <c r="AH14" s="17">
        <v>0.223838441763614</v>
      </c>
      <c r="AI14" s="17"/>
      <c r="AJ14" s="17">
        <v>0.24269762015806201</v>
      </c>
      <c r="AK14" s="17">
        <v>0.24404597834007399</v>
      </c>
      <c r="AL14" s="17">
        <v>0.22947858156251399</v>
      </c>
      <c r="AM14" s="17">
        <v>0.33292703430496501</v>
      </c>
      <c r="AN14" s="17">
        <v>0.241240820714264</v>
      </c>
      <c r="AO14" s="17"/>
      <c r="AP14" s="17">
        <v>0.24502277843185499</v>
      </c>
      <c r="AQ14" s="17">
        <v>0.246377399920331</v>
      </c>
      <c r="AR14" s="17">
        <v>0.22401793092170599</v>
      </c>
      <c r="AS14" s="17"/>
      <c r="AT14" s="17">
        <v>0.25220410535570698</v>
      </c>
      <c r="AU14" s="17">
        <v>0.25584086392938299</v>
      </c>
      <c r="AV14" s="17">
        <v>0.238666090792061</v>
      </c>
      <c r="AW14" s="17">
        <v>0.23687796833848199</v>
      </c>
      <c r="AX14" s="17">
        <v>0.24079220139913801</v>
      </c>
      <c r="AY14" s="17"/>
      <c r="AZ14" s="17">
        <v>0.23864562862758401</v>
      </c>
      <c r="BA14" s="17">
        <v>0.24221145831454</v>
      </c>
      <c r="BB14" s="17">
        <v>0.24654888750217499</v>
      </c>
      <c r="BC14" s="17">
        <v>0.25652067586830701</v>
      </c>
      <c r="BD14" s="17">
        <v>0.22058035637449699</v>
      </c>
      <c r="BE14" s="17">
        <v>0.23209089488670201</v>
      </c>
      <c r="BF14" s="17">
        <v>0.227788354210434</v>
      </c>
      <c r="BG14" s="17">
        <v>0.29149171891581699</v>
      </c>
      <c r="BH14" s="17">
        <v>0.25691470650224801</v>
      </c>
      <c r="BI14" s="17">
        <v>0.27796893075269002</v>
      </c>
      <c r="BJ14" s="17">
        <v>0.278620402383427</v>
      </c>
      <c r="BK14" s="17">
        <v>0.245266869296145</v>
      </c>
      <c r="BL14" s="17">
        <v>0.20953035200845599</v>
      </c>
      <c r="BM14" s="17">
        <v>0.251356237430374</v>
      </c>
      <c r="BN14" s="17">
        <v>0.25248993612109299</v>
      </c>
      <c r="BO14" s="17">
        <v>0.248796683621306</v>
      </c>
      <c r="BP14" s="17"/>
      <c r="BQ14" s="17">
        <v>0.210016174248256</v>
      </c>
      <c r="BR14" s="17">
        <v>0.26565690047241503</v>
      </c>
    </row>
    <row r="15" spans="2:70" x14ac:dyDescent="0.35">
      <c r="B15" s="18" t="s">
        <v>525</v>
      </c>
      <c r="C15" s="17">
        <v>0.23396855207029699</v>
      </c>
      <c r="D15" s="17">
        <v>0.24661453217635099</v>
      </c>
      <c r="E15" s="17">
        <v>0.219596063642852</v>
      </c>
      <c r="F15" s="17"/>
      <c r="G15" s="17">
        <v>0.30661149002899302</v>
      </c>
      <c r="H15" s="17">
        <v>0.196353774106656</v>
      </c>
      <c r="I15" s="17">
        <v>0.20037234999383199</v>
      </c>
      <c r="J15" s="17">
        <v>0.231989624748319</v>
      </c>
      <c r="K15" s="17">
        <v>0.25664028292490798</v>
      </c>
      <c r="L15" s="17">
        <v>0.23007999591206699</v>
      </c>
      <c r="M15" s="17"/>
      <c r="N15" s="17">
        <v>0.177074347120833</v>
      </c>
      <c r="O15" s="17">
        <v>0.22315301535839099</v>
      </c>
      <c r="P15" s="17">
        <v>0.25609934226957698</v>
      </c>
      <c r="Q15" s="17">
        <v>0.28437731396635502</v>
      </c>
      <c r="R15" s="17"/>
      <c r="S15" s="17">
        <v>0.18885681069465801</v>
      </c>
      <c r="T15" s="17">
        <v>0.22412947418649101</v>
      </c>
      <c r="U15" s="17">
        <v>0.22234166754526999</v>
      </c>
      <c r="V15" s="17">
        <v>0.25634143381742203</v>
      </c>
      <c r="W15" s="17">
        <v>0.26984303930546</v>
      </c>
      <c r="X15" s="17">
        <v>0.254408006756289</v>
      </c>
      <c r="Y15" s="17">
        <v>0.25527234007687399</v>
      </c>
      <c r="Z15" s="17">
        <v>0.15848799739216601</v>
      </c>
      <c r="AA15" s="17">
        <v>0.246407025294234</v>
      </c>
      <c r="AB15" s="17">
        <v>0.244880479421338</v>
      </c>
      <c r="AC15" s="17">
        <v>0.27536359481637601</v>
      </c>
      <c r="AD15" s="17">
        <v>0.20209093575954601</v>
      </c>
      <c r="AE15" s="17"/>
      <c r="AF15" s="17">
        <v>0.24771591291023201</v>
      </c>
      <c r="AG15" s="17">
        <v>0.201005317473398</v>
      </c>
      <c r="AH15" s="17">
        <v>0.22886176406853601</v>
      </c>
      <c r="AI15" s="17"/>
      <c r="AJ15" s="17">
        <v>0.23296883615720401</v>
      </c>
      <c r="AK15" s="17">
        <v>0.23085790065768499</v>
      </c>
      <c r="AL15" s="17">
        <v>0.15303317377978401</v>
      </c>
      <c r="AM15" s="17">
        <v>0.28892577993945501</v>
      </c>
      <c r="AN15" s="17">
        <v>0.254321316951584</v>
      </c>
      <c r="AO15" s="17"/>
      <c r="AP15" s="17">
        <v>0.20817303851560801</v>
      </c>
      <c r="AQ15" s="17">
        <v>0.23045947913612</v>
      </c>
      <c r="AR15" s="17">
        <v>0.177898574647262</v>
      </c>
      <c r="AS15" s="17"/>
      <c r="AT15" s="17">
        <v>0.28895499775246802</v>
      </c>
      <c r="AU15" s="17">
        <v>0.27144644190790301</v>
      </c>
      <c r="AV15" s="17">
        <v>0.18436869654858601</v>
      </c>
      <c r="AW15" s="17">
        <v>0.15672196664788801</v>
      </c>
      <c r="AX15" s="17">
        <v>0.142554152196919</v>
      </c>
      <c r="AY15" s="17"/>
      <c r="AZ15" s="17">
        <v>0.31493198275809497</v>
      </c>
      <c r="BA15" s="17">
        <v>0.25691679681838803</v>
      </c>
      <c r="BB15" s="17">
        <v>0.260418785900698</v>
      </c>
      <c r="BC15" s="17">
        <v>0.205133823822124</v>
      </c>
      <c r="BD15" s="17">
        <v>0.22177503037046201</v>
      </c>
      <c r="BE15" s="17">
        <v>0.26634246731081401</v>
      </c>
      <c r="BF15" s="17">
        <v>0.24339134033413801</v>
      </c>
      <c r="BG15" s="17">
        <v>0.24910351926393501</v>
      </c>
      <c r="BH15" s="17">
        <v>0.22536492711675399</v>
      </c>
      <c r="BI15" s="17">
        <v>0.27866814947699903</v>
      </c>
      <c r="BJ15" s="17">
        <v>0.21138476032459799</v>
      </c>
      <c r="BK15" s="17">
        <v>0.21595289735794601</v>
      </c>
      <c r="BL15" s="17">
        <v>0.21770141428157599</v>
      </c>
      <c r="BM15" s="17">
        <v>0.245280930994971</v>
      </c>
      <c r="BN15" s="17">
        <v>0.17848480588894</v>
      </c>
      <c r="BO15" s="17">
        <v>0.132106734313231</v>
      </c>
      <c r="BP15" s="17"/>
      <c r="BQ15" s="17">
        <v>9.43019478293705E-2</v>
      </c>
      <c r="BR15" s="17">
        <v>0.299674757006957</v>
      </c>
    </row>
    <row r="16" spans="2:70" x14ac:dyDescent="0.35">
      <c r="B16" s="18" t="s">
        <v>526</v>
      </c>
      <c r="C16" s="17">
        <v>0.23090919732052601</v>
      </c>
      <c r="D16" s="17">
        <v>0.252688876666461</v>
      </c>
      <c r="E16" s="17">
        <v>0.20964847092846101</v>
      </c>
      <c r="F16" s="17"/>
      <c r="G16" s="17">
        <v>0.25976083475870698</v>
      </c>
      <c r="H16" s="17">
        <v>0.22723197198407299</v>
      </c>
      <c r="I16" s="17">
        <v>0.21865920618807599</v>
      </c>
      <c r="J16" s="17">
        <v>0.23486092064960001</v>
      </c>
      <c r="K16" s="17">
        <v>0.25956086001253198</v>
      </c>
      <c r="L16" s="17">
        <v>0.20227404437635299</v>
      </c>
      <c r="M16" s="17"/>
      <c r="N16" s="17">
        <v>0.19373281677729101</v>
      </c>
      <c r="O16" s="17">
        <v>0.24639045219484501</v>
      </c>
      <c r="P16" s="17">
        <v>0.24691314048499899</v>
      </c>
      <c r="Q16" s="17">
        <v>0.23999783433711</v>
      </c>
      <c r="R16" s="17"/>
      <c r="S16" s="17">
        <v>0.230643635924561</v>
      </c>
      <c r="T16" s="17">
        <v>0.220006304406032</v>
      </c>
      <c r="U16" s="17">
        <v>0.21389838165338501</v>
      </c>
      <c r="V16" s="17">
        <v>0.29613961351194701</v>
      </c>
      <c r="W16" s="17">
        <v>0.21935458222503801</v>
      </c>
      <c r="X16" s="17">
        <v>0.21103404180309501</v>
      </c>
      <c r="Y16" s="17">
        <v>0.25300419690595599</v>
      </c>
      <c r="Z16" s="17">
        <v>0.178303000096461</v>
      </c>
      <c r="AA16" s="17">
        <v>0.25720169893675499</v>
      </c>
      <c r="AB16" s="17">
        <v>0.20116162669740101</v>
      </c>
      <c r="AC16" s="17">
        <v>0.24073830213382699</v>
      </c>
      <c r="AD16" s="17">
        <v>0.20313473700492099</v>
      </c>
      <c r="AE16" s="17"/>
      <c r="AF16" s="17">
        <v>0.234590518802931</v>
      </c>
      <c r="AG16" s="17">
        <v>0.20292993319111</v>
      </c>
      <c r="AH16" s="17">
        <v>0.25581824769510603</v>
      </c>
      <c r="AI16" s="17"/>
      <c r="AJ16" s="17">
        <v>0.23451147267478101</v>
      </c>
      <c r="AK16" s="17">
        <v>0.213552869572711</v>
      </c>
      <c r="AL16" s="17">
        <v>0.173613169929213</v>
      </c>
      <c r="AM16" s="17">
        <v>0.26787071559918801</v>
      </c>
      <c r="AN16" s="17">
        <v>0.26117093746127001</v>
      </c>
      <c r="AO16" s="17"/>
      <c r="AP16" s="17">
        <v>0.21599491686096201</v>
      </c>
      <c r="AQ16" s="17">
        <v>0.202184519735571</v>
      </c>
      <c r="AR16" s="17">
        <v>0.20771742642276</v>
      </c>
      <c r="AS16" s="17"/>
      <c r="AT16" s="17">
        <v>0.257748931904423</v>
      </c>
      <c r="AU16" s="17">
        <v>0.26153991319143099</v>
      </c>
      <c r="AV16" s="17">
        <v>0.202569554276811</v>
      </c>
      <c r="AW16" s="17">
        <v>0.17172641108602901</v>
      </c>
      <c r="AX16" s="17">
        <v>0.28536898565698199</v>
      </c>
      <c r="AY16" s="17"/>
      <c r="AZ16" s="17">
        <v>0.327365848707594</v>
      </c>
      <c r="BA16" s="17">
        <v>0.21248604582438099</v>
      </c>
      <c r="BB16" s="17">
        <v>0.19137013602010899</v>
      </c>
      <c r="BC16" s="17">
        <v>0.256583294606888</v>
      </c>
      <c r="BD16" s="17">
        <v>0.235491230650613</v>
      </c>
      <c r="BE16" s="17">
        <v>0.23915120162526199</v>
      </c>
      <c r="BF16" s="17">
        <v>0.26593253826753699</v>
      </c>
      <c r="BG16" s="17">
        <v>0.23671775534741199</v>
      </c>
      <c r="BH16" s="17">
        <v>0.227768780899156</v>
      </c>
      <c r="BI16" s="17">
        <v>0.21937605561667201</v>
      </c>
      <c r="BJ16" s="17">
        <v>0.220409084286911</v>
      </c>
      <c r="BK16" s="17">
        <v>0.23949760017524899</v>
      </c>
      <c r="BL16" s="17">
        <v>0.206575874536056</v>
      </c>
      <c r="BM16" s="17">
        <v>0.19367952486935699</v>
      </c>
      <c r="BN16" s="17">
        <v>0.20514924675517701</v>
      </c>
      <c r="BO16" s="17">
        <v>0.206483687167312</v>
      </c>
      <c r="BP16" s="17"/>
      <c r="BQ16" s="17">
        <v>0.11526240726015501</v>
      </c>
      <c r="BR16" s="17">
        <v>0.28517711981320898</v>
      </c>
    </row>
    <row r="17" spans="2:70" ht="29" x14ac:dyDescent="0.35">
      <c r="B17" s="18" t="s">
        <v>527</v>
      </c>
      <c r="C17" s="17">
        <v>0.17954627487414401</v>
      </c>
      <c r="D17" s="17">
        <v>0.176275988003114</v>
      </c>
      <c r="E17" s="17">
        <v>0.18214819220306899</v>
      </c>
      <c r="F17" s="17"/>
      <c r="G17" s="17">
        <v>0.179937208045791</v>
      </c>
      <c r="H17" s="17">
        <v>0.15066079332396601</v>
      </c>
      <c r="I17" s="17">
        <v>0.15451578678375799</v>
      </c>
      <c r="J17" s="17">
        <v>0.17431818490944101</v>
      </c>
      <c r="K17" s="17">
        <v>0.18066558425130599</v>
      </c>
      <c r="L17" s="17">
        <v>0.226753869426191</v>
      </c>
      <c r="M17" s="17"/>
      <c r="N17" s="17">
        <v>0.19369234430497401</v>
      </c>
      <c r="O17" s="17">
        <v>0.18591772946680399</v>
      </c>
      <c r="P17" s="17">
        <v>0.168692294656685</v>
      </c>
      <c r="Q17" s="17">
        <v>0.16659430242619699</v>
      </c>
      <c r="R17" s="17"/>
      <c r="S17" s="17">
        <v>0.13296933088049701</v>
      </c>
      <c r="T17" s="17">
        <v>0.14873601154373101</v>
      </c>
      <c r="U17" s="17">
        <v>0.206180035866246</v>
      </c>
      <c r="V17" s="17">
        <v>0.165166695078931</v>
      </c>
      <c r="W17" s="17">
        <v>0.181713795235798</v>
      </c>
      <c r="X17" s="17">
        <v>0.18480251389701299</v>
      </c>
      <c r="Y17" s="17">
        <v>0.186662130565865</v>
      </c>
      <c r="Z17" s="17">
        <v>0.19905222155744101</v>
      </c>
      <c r="AA17" s="17">
        <v>0.181634300625341</v>
      </c>
      <c r="AB17" s="17">
        <v>0.21038530680003401</v>
      </c>
      <c r="AC17" s="17">
        <v>0.18746308574435</v>
      </c>
      <c r="AD17" s="17">
        <v>0.32404608863677598</v>
      </c>
      <c r="AE17" s="17"/>
      <c r="AF17" s="17">
        <v>0.18484781002799899</v>
      </c>
      <c r="AG17" s="17">
        <v>0.185101227264787</v>
      </c>
      <c r="AH17" s="17">
        <v>0.14735307521527</v>
      </c>
      <c r="AI17" s="17"/>
      <c r="AJ17" s="17">
        <v>0.186230724598409</v>
      </c>
      <c r="AK17" s="17">
        <v>0.17037423378427199</v>
      </c>
      <c r="AL17" s="17">
        <v>0.21714582537459801</v>
      </c>
      <c r="AM17" s="17">
        <v>0.147828840292863</v>
      </c>
      <c r="AN17" s="17">
        <v>0.14219312380717</v>
      </c>
      <c r="AO17" s="17"/>
      <c r="AP17" s="17">
        <v>0.17716253712775301</v>
      </c>
      <c r="AQ17" s="17">
        <v>0.17681057798365299</v>
      </c>
      <c r="AR17" s="17">
        <v>0.25022096183988302</v>
      </c>
      <c r="AS17" s="17"/>
      <c r="AT17" s="17">
        <v>0.147642426069959</v>
      </c>
      <c r="AU17" s="17">
        <v>0.16187852644258999</v>
      </c>
      <c r="AV17" s="17">
        <v>0.20002503072280201</v>
      </c>
      <c r="AW17" s="17">
        <v>0.220865487811017</v>
      </c>
      <c r="AX17" s="17">
        <v>0.15669916717910001</v>
      </c>
      <c r="AY17" s="17"/>
      <c r="AZ17" s="17">
        <v>6.6028757166845295E-2</v>
      </c>
      <c r="BA17" s="17">
        <v>0.13684275437477</v>
      </c>
      <c r="BB17" s="17">
        <v>0.20253290534982801</v>
      </c>
      <c r="BC17" s="17">
        <v>0.195098838812027</v>
      </c>
      <c r="BD17" s="17">
        <v>0.188312469914036</v>
      </c>
      <c r="BE17" s="17">
        <v>0.168459652359254</v>
      </c>
      <c r="BF17" s="17">
        <v>0.206327799609166</v>
      </c>
      <c r="BG17" s="17">
        <v>0.18695392769237101</v>
      </c>
      <c r="BH17" s="17">
        <v>0.17950336870019301</v>
      </c>
      <c r="BI17" s="17">
        <v>0.229373072165026</v>
      </c>
      <c r="BJ17" s="17">
        <v>0.17646982286910901</v>
      </c>
      <c r="BK17" s="17">
        <v>0.19940924359936299</v>
      </c>
      <c r="BL17" s="17">
        <v>0.15138308103341599</v>
      </c>
      <c r="BM17" s="17">
        <v>0.15672837336280299</v>
      </c>
      <c r="BN17" s="17">
        <v>0.18208519939332399</v>
      </c>
      <c r="BO17" s="17">
        <v>0.13291164631198399</v>
      </c>
      <c r="BP17" s="17"/>
      <c r="BQ17" s="17">
        <v>0.24694815829212299</v>
      </c>
      <c r="BR17" s="17">
        <v>0.14983828025667401</v>
      </c>
    </row>
    <row r="18" spans="2:70" x14ac:dyDescent="0.35">
      <c r="B18" s="18" t="s">
        <v>528</v>
      </c>
      <c r="C18" s="17">
        <v>0.13896529372397301</v>
      </c>
      <c r="D18" s="17">
        <v>0.143384407212055</v>
      </c>
      <c r="E18" s="17">
        <v>0.134996737381572</v>
      </c>
      <c r="F18" s="17"/>
      <c r="G18" s="17">
        <v>0.192175821678296</v>
      </c>
      <c r="H18" s="17">
        <v>0.14061370111236901</v>
      </c>
      <c r="I18" s="17">
        <v>0.13127720478103999</v>
      </c>
      <c r="J18" s="17">
        <v>0.12958676129220001</v>
      </c>
      <c r="K18" s="17">
        <v>0.113094109252188</v>
      </c>
      <c r="L18" s="17">
        <v>0.13348613552309499</v>
      </c>
      <c r="M18" s="17"/>
      <c r="N18" s="17">
        <v>0.15395271454703799</v>
      </c>
      <c r="O18" s="17">
        <v>0.13725979665172999</v>
      </c>
      <c r="P18" s="17">
        <v>0.132025273574399</v>
      </c>
      <c r="Q18" s="17">
        <v>0.128615968794801</v>
      </c>
      <c r="R18" s="17"/>
      <c r="S18" s="17">
        <v>0.131189923409153</v>
      </c>
      <c r="T18" s="17">
        <v>0.13011227640041001</v>
      </c>
      <c r="U18" s="17">
        <v>0.14379064920836501</v>
      </c>
      <c r="V18" s="17">
        <v>0.12236301103321399</v>
      </c>
      <c r="W18" s="17">
        <v>0.14623261888368</v>
      </c>
      <c r="X18" s="17">
        <v>0.160038546589029</v>
      </c>
      <c r="Y18" s="17">
        <v>0.14389813279858199</v>
      </c>
      <c r="Z18" s="17">
        <v>0.13685398273800201</v>
      </c>
      <c r="AA18" s="17">
        <v>0.13301540402300099</v>
      </c>
      <c r="AB18" s="17">
        <v>0.14734396274247999</v>
      </c>
      <c r="AC18" s="17">
        <v>0.112595298399276</v>
      </c>
      <c r="AD18" s="17">
        <v>0.20095389592447399</v>
      </c>
      <c r="AE18" s="17"/>
      <c r="AF18" s="17">
        <v>0.132286355961585</v>
      </c>
      <c r="AG18" s="17">
        <v>0.142054728650786</v>
      </c>
      <c r="AH18" s="17">
        <v>0.12081311754572401</v>
      </c>
      <c r="AI18" s="17"/>
      <c r="AJ18" s="17">
        <v>0.128578047032014</v>
      </c>
      <c r="AK18" s="17">
        <v>0.15071279293631301</v>
      </c>
      <c r="AL18" s="17">
        <v>0.168101806330298</v>
      </c>
      <c r="AM18" s="17">
        <v>8.0653116388008206E-2</v>
      </c>
      <c r="AN18" s="17">
        <v>0.118266170037104</v>
      </c>
      <c r="AO18" s="17"/>
      <c r="AP18" s="17">
        <v>0.12783468586726299</v>
      </c>
      <c r="AQ18" s="17">
        <v>0.15726995139545599</v>
      </c>
      <c r="AR18" s="17">
        <v>0.177014622413871</v>
      </c>
      <c r="AS18" s="17"/>
      <c r="AT18" s="17">
        <v>0.110849075593363</v>
      </c>
      <c r="AU18" s="17">
        <v>0.12942600267212201</v>
      </c>
      <c r="AV18" s="17">
        <v>0.17149611915468099</v>
      </c>
      <c r="AW18" s="17">
        <v>0.161848060926057</v>
      </c>
      <c r="AX18" s="17">
        <v>0.25871981439025099</v>
      </c>
      <c r="AY18" s="17"/>
      <c r="AZ18" s="17">
        <v>8.8636457584147801E-2</v>
      </c>
      <c r="BA18" s="17">
        <v>9.0814999059486798E-2</v>
      </c>
      <c r="BB18" s="17">
        <v>0.125833660020683</v>
      </c>
      <c r="BC18" s="17">
        <v>0.15059681450087101</v>
      </c>
      <c r="BD18" s="17">
        <v>0.13843380966968699</v>
      </c>
      <c r="BE18" s="17">
        <v>0.122373512023319</v>
      </c>
      <c r="BF18" s="17">
        <v>0.17278451724154001</v>
      </c>
      <c r="BG18" s="17">
        <v>0.13689217037916099</v>
      </c>
      <c r="BH18" s="17">
        <v>0.154922619774258</v>
      </c>
      <c r="BI18" s="17">
        <v>0.18370679638179099</v>
      </c>
      <c r="BJ18" s="17">
        <v>0.12919374912354001</v>
      </c>
      <c r="BK18" s="17">
        <v>0.12694732848332199</v>
      </c>
      <c r="BL18" s="17">
        <v>0.133401194636525</v>
      </c>
      <c r="BM18" s="17">
        <v>0.160907714513435</v>
      </c>
      <c r="BN18" s="17">
        <v>0.113903671742729</v>
      </c>
      <c r="BO18" s="17">
        <v>0.12981826663469001</v>
      </c>
      <c r="BP18" s="17"/>
      <c r="BQ18" s="17">
        <v>0.19788608698051599</v>
      </c>
      <c r="BR18" s="17">
        <v>0.112665665987148</v>
      </c>
    </row>
    <row r="19" spans="2:70" x14ac:dyDescent="0.35">
      <c r="B19" s="18" t="s">
        <v>529</v>
      </c>
      <c r="C19" s="17">
        <v>0.1313092539565</v>
      </c>
      <c r="D19" s="17">
        <v>0.12645853095266199</v>
      </c>
      <c r="E19" s="17">
        <v>0.13688651284935699</v>
      </c>
      <c r="F19" s="17"/>
      <c r="G19" s="17">
        <v>0.177303265467009</v>
      </c>
      <c r="H19" s="17">
        <v>0.121753260070584</v>
      </c>
      <c r="I19" s="17">
        <v>0.15257712240712501</v>
      </c>
      <c r="J19" s="17">
        <v>0.15783395849691501</v>
      </c>
      <c r="K19" s="17">
        <v>0.13195993435068301</v>
      </c>
      <c r="L19" s="17">
        <v>6.8964588516371605E-2</v>
      </c>
      <c r="M19" s="17"/>
      <c r="N19" s="17">
        <v>0.142231268460314</v>
      </c>
      <c r="O19" s="17">
        <v>0.13768270939933</v>
      </c>
      <c r="P19" s="17">
        <v>0.124518144427037</v>
      </c>
      <c r="Q19" s="17">
        <v>0.115603606277271</v>
      </c>
      <c r="R19" s="17"/>
      <c r="S19" s="17">
        <v>0.14321725591312201</v>
      </c>
      <c r="T19" s="17">
        <v>0.13877475141551199</v>
      </c>
      <c r="U19" s="17">
        <v>0.13304789909537901</v>
      </c>
      <c r="V19" s="17">
        <v>0.14287368314186299</v>
      </c>
      <c r="W19" s="17">
        <v>0.116401077476233</v>
      </c>
      <c r="X19" s="17">
        <v>0.102938109548552</v>
      </c>
      <c r="Y19" s="17">
        <v>0.120150681586111</v>
      </c>
      <c r="Z19" s="17">
        <v>0.117510433412995</v>
      </c>
      <c r="AA19" s="17">
        <v>0.14281432292686799</v>
      </c>
      <c r="AB19" s="17">
        <v>0.12682982878805399</v>
      </c>
      <c r="AC19" s="17">
        <v>0.15153568885125199</v>
      </c>
      <c r="AD19" s="17">
        <v>0.10945884176772901</v>
      </c>
      <c r="AE19" s="17"/>
      <c r="AF19" s="17">
        <v>0.115696610625034</v>
      </c>
      <c r="AG19" s="17">
        <v>0.13851796156763399</v>
      </c>
      <c r="AH19" s="17">
        <v>0.13023095701104601</v>
      </c>
      <c r="AI19" s="17"/>
      <c r="AJ19" s="17">
        <v>0.113511744698007</v>
      </c>
      <c r="AK19" s="17">
        <v>0.15513283348267701</v>
      </c>
      <c r="AL19" s="17">
        <v>0.127254769946584</v>
      </c>
      <c r="AM19" s="17">
        <v>9.6601067240359495E-2</v>
      </c>
      <c r="AN19" s="17">
        <v>0.13350347344417199</v>
      </c>
      <c r="AO19" s="17"/>
      <c r="AP19" s="17">
        <v>0.102094519487559</v>
      </c>
      <c r="AQ19" s="17">
        <v>0.161795146524397</v>
      </c>
      <c r="AR19" s="17">
        <v>0.142581080837067</v>
      </c>
      <c r="AS19" s="17"/>
      <c r="AT19" s="17">
        <v>0.113673273849732</v>
      </c>
      <c r="AU19" s="17">
        <v>0.12884663060443699</v>
      </c>
      <c r="AV19" s="17">
        <v>0.159297315831221</v>
      </c>
      <c r="AW19" s="17">
        <v>0.12826352596524801</v>
      </c>
      <c r="AX19" s="17">
        <v>0.19104286347796301</v>
      </c>
      <c r="AY19" s="17"/>
      <c r="AZ19" s="17">
        <v>0.10539864488396999</v>
      </c>
      <c r="BA19" s="17">
        <v>0.11892835502278699</v>
      </c>
      <c r="BB19" s="17">
        <v>0.111436742351793</v>
      </c>
      <c r="BC19" s="17">
        <v>0.13424927635717901</v>
      </c>
      <c r="BD19" s="17">
        <v>0.115165012077813</v>
      </c>
      <c r="BE19" s="17">
        <v>0.119615940494409</v>
      </c>
      <c r="BF19" s="17">
        <v>0.14711885895075399</v>
      </c>
      <c r="BG19" s="17">
        <v>0.11656413330059499</v>
      </c>
      <c r="BH19" s="17">
        <v>0.128555325368719</v>
      </c>
      <c r="BI19" s="17">
        <v>0.13639833093850201</v>
      </c>
      <c r="BJ19" s="17">
        <v>0.13385728463259999</v>
      </c>
      <c r="BK19" s="17">
        <v>0.131601503200832</v>
      </c>
      <c r="BL19" s="17">
        <v>0.15839026036885201</v>
      </c>
      <c r="BM19" s="17">
        <v>0.160055096422342</v>
      </c>
      <c r="BN19" s="17">
        <v>0.16142464342349</v>
      </c>
      <c r="BO19" s="17">
        <v>0.187025151683022</v>
      </c>
      <c r="BP19" s="17"/>
      <c r="BQ19" s="17">
        <v>0.10673082298711099</v>
      </c>
      <c r="BR19" s="17">
        <v>0.142393625738266</v>
      </c>
    </row>
    <row r="20" spans="2:70" x14ac:dyDescent="0.35">
      <c r="B20" s="18" t="s">
        <v>510</v>
      </c>
      <c r="C20" s="17">
        <v>5.6793017914599897E-2</v>
      </c>
      <c r="D20" s="17">
        <v>6.2151423769688602E-2</v>
      </c>
      <c r="E20" s="17">
        <v>5.1379927814540302E-2</v>
      </c>
      <c r="F20" s="17"/>
      <c r="G20" s="17">
        <v>9.6730992541014499E-2</v>
      </c>
      <c r="H20" s="17">
        <v>7.8384055076478207E-2</v>
      </c>
      <c r="I20" s="17">
        <v>6.2121062645425697E-2</v>
      </c>
      <c r="J20" s="17">
        <v>3.5025839194939401E-2</v>
      </c>
      <c r="K20" s="17">
        <v>1.9467738553763301E-2</v>
      </c>
      <c r="L20" s="17">
        <v>5.1099129012041E-2</v>
      </c>
      <c r="M20" s="17"/>
      <c r="N20" s="17">
        <v>5.9359270077839803E-2</v>
      </c>
      <c r="O20" s="17">
        <v>4.9418878345621399E-2</v>
      </c>
      <c r="P20" s="17">
        <v>5.3979482579573503E-2</v>
      </c>
      <c r="Q20" s="17">
        <v>6.2560706912246605E-2</v>
      </c>
      <c r="R20" s="17"/>
      <c r="S20" s="17">
        <v>8.4101357787603401E-2</v>
      </c>
      <c r="T20" s="17">
        <v>5.76719997135276E-2</v>
      </c>
      <c r="U20" s="17">
        <v>1.7904590735635099E-2</v>
      </c>
      <c r="V20" s="17">
        <v>4.0525888725732297E-2</v>
      </c>
      <c r="W20" s="17">
        <v>5.5879688558324203E-2</v>
      </c>
      <c r="X20" s="17">
        <v>7.6627266089555196E-2</v>
      </c>
      <c r="Y20" s="17">
        <v>4.9675479833376703E-2</v>
      </c>
      <c r="Z20" s="17">
        <v>4.8139063429011197E-2</v>
      </c>
      <c r="AA20" s="17">
        <v>6.4717446115929306E-2</v>
      </c>
      <c r="AB20" s="17">
        <v>7.0510367277522398E-2</v>
      </c>
      <c r="AC20" s="17">
        <v>3.2654905914506399E-2</v>
      </c>
      <c r="AD20" s="17">
        <v>2.1141954317531499E-2</v>
      </c>
      <c r="AE20" s="17"/>
      <c r="AF20" s="17">
        <v>5.4637590876324797E-2</v>
      </c>
      <c r="AG20" s="17">
        <v>5.4175383126459101E-2</v>
      </c>
      <c r="AH20" s="17">
        <v>5.2381375865547003E-2</v>
      </c>
      <c r="AI20" s="17"/>
      <c r="AJ20" s="17">
        <v>5.2573993297960697E-2</v>
      </c>
      <c r="AK20" s="17">
        <v>6.64915079354301E-2</v>
      </c>
      <c r="AL20" s="17">
        <v>5.09145872236429E-2</v>
      </c>
      <c r="AM20" s="17">
        <v>2.4915674402062798E-2</v>
      </c>
      <c r="AN20" s="17">
        <v>5.0714823796047102E-2</v>
      </c>
      <c r="AO20" s="17"/>
      <c r="AP20" s="17">
        <v>5.3522912597825899E-2</v>
      </c>
      <c r="AQ20" s="17">
        <v>6.4347528966309298E-2</v>
      </c>
      <c r="AR20" s="17">
        <v>7.4873396330370698E-2</v>
      </c>
      <c r="AS20" s="17"/>
      <c r="AT20" s="17">
        <v>3.85636935033737E-2</v>
      </c>
      <c r="AU20" s="17">
        <v>5.65643811617434E-2</v>
      </c>
      <c r="AV20" s="17">
        <v>6.1656933995798399E-2</v>
      </c>
      <c r="AW20" s="17">
        <v>7.1835370845611493E-2</v>
      </c>
      <c r="AX20" s="17">
        <v>0.12553802368052899</v>
      </c>
      <c r="AY20" s="17"/>
      <c r="AZ20" s="17">
        <v>0</v>
      </c>
      <c r="BA20" s="17">
        <v>6.0573747986247303E-2</v>
      </c>
      <c r="BB20" s="17">
        <v>7.2722793860411195E-2</v>
      </c>
      <c r="BC20" s="17">
        <v>5.2408138428924902E-2</v>
      </c>
      <c r="BD20" s="17">
        <v>7.1280701079464298E-2</v>
      </c>
      <c r="BE20" s="17">
        <v>4.8517365097831201E-2</v>
      </c>
      <c r="BF20" s="17">
        <v>5.6223665787534599E-2</v>
      </c>
      <c r="BG20" s="17">
        <v>4.2144778416489101E-2</v>
      </c>
      <c r="BH20" s="17">
        <v>3.9288001701478101E-2</v>
      </c>
      <c r="BI20" s="17">
        <v>5.3996331093961299E-2</v>
      </c>
      <c r="BJ20" s="17">
        <v>5.9194450453594602E-2</v>
      </c>
      <c r="BK20" s="17">
        <v>6.03131485972195E-2</v>
      </c>
      <c r="BL20" s="17">
        <v>4.1340241816297703E-2</v>
      </c>
      <c r="BM20" s="17">
        <v>3.2247837686933498E-2</v>
      </c>
      <c r="BN20" s="17">
        <v>8.7382802522261493E-2</v>
      </c>
      <c r="BO20" s="17">
        <v>0.116926133943156</v>
      </c>
      <c r="BP20" s="17"/>
      <c r="BQ20" s="17">
        <v>8.24975561533587E-2</v>
      </c>
      <c r="BR20" s="17">
        <v>4.4404449072419402E-2</v>
      </c>
    </row>
    <row r="21" spans="2:70" x14ac:dyDescent="0.35">
      <c r="B21" s="18" t="s">
        <v>129</v>
      </c>
      <c r="C21" s="17">
        <v>2.5977828956585E-2</v>
      </c>
      <c r="D21" s="17">
        <v>2.7004139577471699E-2</v>
      </c>
      <c r="E21" s="17">
        <v>2.5143173915206402E-2</v>
      </c>
      <c r="F21" s="17"/>
      <c r="G21" s="17">
        <v>2.18955574621E-2</v>
      </c>
      <c r="H21" s="17">
        <v>3.3399098763118799E-2</v>
      </c>
      <c r="I21" s="17">
        <v>2.5429092319986302E-2</v>
      </c>
      <c r="J21" s="17">
        <v>1.99688710045972E-2</v>
      </c>
      <c r="K21" s="17">
        <v>2.5634630813251801E-2</v>
      </c>
      <c r="L21" s="17">
        <v>2.8250833076528498E-2</v>
      </c>
      <c r="M21" s="17"/>
      <c r="N21" s="17">
        <v>1.77856140651786E-2</v>
      </c>
      <c r="O21" s="17">
        <v>2.3663724851357398E-2</v>
      </c>
      <c r="P21" s="17">
        <v>3.1843483306616099E-2</v>
      </c>
      <c r="Q21" s="17">
        <v>3.2405711153043498E-2</v>
      </c>
      <c r="R21" s="17"/>
      <c r="S21" s="17">
        <v>1.5474094951296801E-2</v>
      </c>
      <c r="T21" s="17">
        <v>3.5764186380867397E-2</v>
      </c>
      <c r="U21" s="17">
        <v>2.43987335831982E-2</v>
      </c>
      <c r="V21" s="17">
        <v>1.10983409710224E-2</v>
      </c>
      <c r="W21" s="17">
        <v>3.8277282952564898E-2</v>
      </c>
      <c r="X21" s="17">
        <v>2.9450616394550998E-2</v>
      </c>
      <c r="Y21" s="17">
        <v>2.2533308763934601E-2</v>
      </c>
      <c r="Z21" s="17">
        <v>2.3439878511699701E-2</v>
      </c>
      <c r="AA21" s="17">
        <v>3.6330709190879003E-2</v>
      </c>
      <c r="AB21" s="17">
        <v>2.3101143595302999E-2</v>
      </c>
      <c r="AC21" s="17">
        <v>2.1773712296809501E-2</v>
      </c>
      <c r="AD21" s="17">
        <v>3.2581460346801497E-2</v>
      </c>
      <c r="AE21" s="17"/>
      <c r="AF21" s="17">
        <v>2.17725539131539E-2</v>
      </c>
      <c r="AG21" s="17">
        <v>2.4960978688343901E-2</v>
      </c>
      <c r="AH21" s="17">
        <v>3.4104352776049701E-2</v>
      </c>
      <c r="AI21" s="17"/>
      <c r="AJ21" s="17">
        <v>2.33204140224605E-2</v>
      </c>
      <c r="AK21" s="17">
        <v>2.2235283102076699E-2</v>
      </c>
      <c r="AL21" s="17">
        <v>1.20298215232172E-2</v>
      </c>
      <c r="AM21" s="17">
        <v>2.2979596860584501E-2</v>
      </c>
      <c r="AN21" s="17">
        <v>3.3075420999205102E-2</v>
      </c>
      <c r="AO21" s="17"/>
      <c r="AP21" s="17">
        <v>3.0233651366077901E-2</v>
      </c>
      <c r="AQ21" s="17">
        <v>1.9633206041908199E-2</v>
      </c>
      <c r="AR21" s="17">
        <v>1.7117891504919901E-2</v>
      </c>
      <c r="AS21" s="17"/>
      <c r="AT21" s="17">
        <v>3.05476625574389E-2</v>
      </c>
      <c r="AU21" s="17">
        <v>2.5773172821573199E-2</v>
      </c>
      <c r="AV21" s="17">
        <v>2.3124377867087299E-2</v>
      </c>
      <c r="AW21" s="17">
        <v>1.33149512376781E-2</v>
      </c>
      <c r="AX21" s="17">
        <v>1.5694382971886699E-2</v>
      </c>
      <c r="AY21" s="17"/>
      <c r="AZ21" s="17">
        <v>3.71241742967863E-2</v>
      </c>
      <c r="BA21" s="17">
        <v>3.4086568056132402E-2</v>
      </c>
      <c r="BB21" s="17">
        <v>1.06352177083117E-2</v>
      </c>
      <c r="BC21" s="17">
        <v>3.7176703544600197E-2</v>
      </c>
      <c r="BD21" s="17">
        <v>1.54076995273694E-2</v>
      </c>
      <c r="BE21" s="17">
        <v>2.8322786802907399E-2</v>
      </c>
      <c r="BF21" s="17">
        <v>2.37921471535581E-2</v>
      </c>
      <c r="BG21" s="17">
        <v>1.8546941054492099E-2</v>
      </c>
      <c r="BH21" s="17">
        <v>2.8894427133835401E-2</v>
      </c>
      <c r="BI21" s="17">
        <v>1.8022738327290899E-2</v>
      </c>
      <c r="BJ21" s="17">
        <v>4.0942364287860002E-2</v>
      </c>
      <c r="BK21" s="17">
        <v>2.4145815125834101E-2</v>
      </c>
      <c r="BL21" s="17">
        <v>2.5827891432120002E-2</v>
      </c>
      <c r="BM21" s="17">
        <v>8.9599315759754106E-3</v>
      </c>
      <c r="BN21" s="17">
        <v>1.1275927458487E-2</v>
      </c>
      <c r="BO21" s="17">
        <v>2.3036303789423E-2</v>
      </c>
      <c r="BP21" s="17"/>
      <c r="BQ21" s="17">
        <v>7.9489232187773505E-3</v>
      </c>
      <c r="BR21" s="17">
        <v>2.98309382727205E-2</v>
      </c>
    </row>
    <row r="22" spans="2:70" x14ac:dyDescent="0.35">
      <c r="B22" s="18" t="s">
        <v>252</v>
      </c>
      <c r="C22" s="17">
        <v>6.3514790085263204E-3</v>
      </c>
      <c r="D22" s="17">
        <v>5.1453133360354402E-3</v>
      </c>
      <c r="E22" s="17">
        <v>7.5693450579139496E-3</v>
      </c>
      <c r="F22" s="17"/>
      <c r="G22" s="17">
        <v>0</v>
      </c>
      <c r="H22" s="17">
        <v>2.80090656928685E-3</v>
      </c>
      <c r="I22" s="17">
        <v>6.5904243733524203E-3</v>
      </c>
      <c r="J22" s="17">
        <v>8.7025747204321196E-3</v>
      </c>
      <c r="K22" s="17">
        <v>9.6181076135244698E-3</v>
      </c>
      <c r="L22" s="17">
        <v>9.1611538669956593E-3</v>
      </c>
      <c r="M22" s="17"/>
      <c r="N22" s="17">
        <v>6.6752373278843201E-3</v>
      </c>
      <c r="O22" s="17">
        <v>8.6346202862569998E-3</v>
      </c>
      <c r="P22" s="17">
        <v>1.35685348851448E-3</v>
      </c>
      <c r="Q22" s="17">
        <v>8.1074759207787599E-3</v>
      </c>
      <c r="R22" s="17"/>
      <c r="S22" s="17">
        <v>5.0407897807826698E-3</v>
      </c>
      <c r="T22" s="17">
        <v>1.0860769238308299E-2</v>
      </c>
      <c r="U22" s="17">
        <v>3.0948337609892902E-3</v>
      </c>
      <c r="V22" s="17">
        <v>1.4164833791934299E-2</v>
      </c>
      <c r="W22" s="17">
        <v>3.28977136043958E-3</v>
      </c>
      <c r="X22" s="17">
        <v>2.46413841012165E-3</v>
      </c>
      <c r="Y22" s="17">
        <v>8.2237750245109792E-3</v>
      </c>
      <c r="Z22" s="17">
        <v>5.71725925257178E-3</v>
      </c>
      <c r="AA22" s="17">
        <v>1.0141076255400601E-2</v>
      </c>
      <c r="AB22" s="17">
        <v>0</v>
      </c>
      <c r="AC22" s="17">
        <v>5.1362922505024102E-3</v>
      </c>
      <c r="AD22" s="17">
        <v>0</v>
      </c>
      <c r="AE22" s="17"/>
      <c r="AF22" s="17">
        <v>6.8840173663426204E-3</v>
      </c>
      <c r="AG22" s="17">
        <v>6.7839039990792403E-3</v>
      </c>
      <c r="AH22" s="17">
        <v>7.8813538928136206E-3</v>
      </c>
      <c r="AI22" s="17"/>
      <c r="AJ22" s="17">
        <v>4.6763144272892396E-3</v>
      </c>
      <c r="AK22" s="17">
        <v>6.2040781887258596E-3</v>
      </c>
      <c r="AL22" s="17">
        <v>1.3195418813202801E-2</v>
      </c>
      <c r="AM22" s="17">
        <v>0</v>
      </c>
      <c r="AN22" s="17">
        <v>7.0179211037576699E-3</v>
      </c>
      <c r="AO22" s="17"/>
      <c r="AP22" s="17">
        <v>3.2854858032610899E-3</v>
      </c>
      <c r="AQ22" s="17">
        <v>6.3749077039712597E-3</v>
      </c>
      <c r="AR22" s="17">
        <v>3.9923393458625497E-3</v>
      </c>
      <c r="AS22" s="17"/>
      <c r="AT22" s="17">
        <v>6.2194306311195401E-3</v>
      </c>
      <c r="AU22" s="17">
        <v>5.8651854511951396E-3</v>
      </c>
      <c r="AV22" s="17">
        <v>8.7292123312144396E-3</v>
      </c>
      <c r="AW22" s="17">
        <v>2.08205655718554E-3</v>
      </c>
      <c r="AX22" s="17">
        <v>1.6385821172208302E-2</v>
      </c>
      <c r="AY22" s="17"/>
      <c r="AZ22" s="17">
        <v>0</v>
      </c>
      <c r="BA22" s="17">
        <v>1.5824072850179099E-2</v>
      </c>
      <c r="BB22" s="17">
        <v>0</v>
      </c>
      <c r="BC22" s="17">
        <v>7.6173226491891097E-3</v>
      </c>
      <c r="BD22" s="17">
        <v>8.8807139962965593E-3</v>
      </c>
      <c r="BE22" s="17">
        <v>4.3444442991892899E-3</v>
      </c>
      <c r="BF22" s="17">
        <v>1.1452689833695E-2</v>
      </c>
      <c r="BG22" s="17">
        <v>1.2791421758866901E-2</v>
      </c>
      <c r="BH22" s="17">
        <v>3.6507863128246599E-3</v>
      </c>
      <c r="BI22" s="17">
        <v>8.4479475691991695E-3</v>
      </c>
      <c r="BJ22" s="17">
        <v>2.6249155740681301E-3</v>
      </c>
      <c r="BK22" s="17">
        <v>4.7640561869505002E-3</v>
      </c>
      <c r="BL22" s="17">
        <v>0</v>
      </c>
      <c r="BM22" s="17">
        <v>0</v>
      </c>
      <c r="BN22" s="17">
        <v>0</v>
      </c>
      <c r="BO22" s="17">
        <v>6.2688988908647702E-3</v>
      </c>
      <c r="BP22" s="17"/>
      <c r="BQ22" s="17">
        <v>6.3258919456034299E-3</v>
      </c>
      <c r="BR22" s="17">
        <v>6.6351136839419202E-3</v>
      </c>
    </row>
    <row r="23" spans="2:70" x14ac:dyDescent="0.35">
      <c r="B23" s="18" t="s">
        <v>130</v>
      </c>
      <c r="C23" s="19">
        <v>9.7299658514319501E-2</v>
      </c>
      <c r="D23" s="19">
        <v>0.10076920116174901</v>
      </c>
      <c r="E23" s="19">
        <v>9.4120579312159502E-2</v>
      </c>
      <c r="F23" s="19"/>
      <c r="G23" s="19">
        <v>5.4036157388888603E-2</v>
      </c>
      <c r="H23" s="19">
        <v>0.100786744858867</v>
      </c>
      <c r="I23" s="19">
        <v>0.103027952956199</v>
      </c>
      <c r="J23" s="19">
        <v>7.59649323321238E-2</v>
      </c>
      <c r="K23" s="19">
        <v>0.1074316694649</v>
      </c>
      <c r="L23" s="19">
        <v>0.12923955190940301</v>
      </c>
      <c r="M23" s="19"/>
      <c r="N23" s="19">
        <v>0.10592669696212</v>
      </c>
      <c r="O23" s="19">
        <v>9.2603887170605706E-2</v>
      </c>
      <c r="P23" s="19">
        <v>9.0774058620922304E-2</v>
      </c>
      <c r="Q23" s="19">
        <v>9.98687868836894E-2</v>
      </c>
      <c r="R23" s="19"/>
      <c r="S23" s="19">
        <v>7.5953410312773903E-2</v>
      </c>
      <c r="T23" s="19">
        <v>9.1089901868635803E-2</v>
      </c>
      <c r="U23" s="19">
        <v>0.127873726081981</v>
      </c>
      <c r="V23" s="19">
        <v>8.6907631529866206E-2</v>
      </c>
      <c r="W23" s="19">
        <v>9.8509415265267394E-2</v>
      </c>
      <c r="X23" s="19">
        <v>0.11526347800827801</v>
      </c>
      <c r="Y23" s="19">
        <v>9.1026132030158399E-2</v>
      </c>
      <c r="Z23" s="19">
        <v>0.12808602696535101</v>
      </c>
      <c r="AA23" s="19">
        <v>8.7761481860030605E-2</v>
      </c>
      <c r="AB23" s="19">
        <v>0.107728918395653</v>
      </c>
      <c r="AC23" s="19">
        <v>0.13180564414975399</v>
      </c>
      <c r="AD23" s="19">
        <v>3.8489039773839599E-2</v>
      </c>
      <c r="AE23" s="19"/>
      <c r="AF23" s="19">
        <v>0.10567083840336</v>
      </c>
      <c r="AG23" s="19">
        <v>9.4558583367442897E-2</v>
      </c>
      <c r="AH23" s="19">
        <v>0.111955761482879</v>
      </c>
      <c r="AI23" s="19"/>
      <c r="AJ23" s="19">
        <v>0.111580735428174</v>
      </c>
      <c r="AK23" s="19">
        <v>9.3212233291611907E-2</v>
      </c>
      <c r="AL23" s="19">
        <v>0.10618378870930401</v>
      </c>
      <c r="AM23" s="19">
        <v>4.6909767414397903E-2</v>
      </c>
      <c r="AN23" s="19">
        <v>0.110053198440602</v>
      </c>
      <c r="AO23" s="19"/>
      <c r="AP23" s="19">
        <v>0.13228860124074501</v>
      </c>
      <c r="AQ23" s="19">
        <v>9.4351529625828504E-2</v>
      </c>
      <c r="AR23" s="19">
        <v>8.4185388499529001E-2</v>
      </c>
      <c r="AS23" s="19"/>
      <c r="AT23" s="19">
        <v>0.10732464545782</v>
      </c>
      <c r="AU23" s="19">
        <v>8.5480399462960197E-2</v>
      </c>
      <c r="AV23" s="19">
        <v>8.8180995010722199E-2</v>
      </c>
      <c r="AW23" s="19">
        <v>0.118914676678987</v>
      </c>
      <c r="AX23" s="19">
        <v>0.13706468264857499</v>
      </c>
      <c r="AY23" s="19"/>
      <c r="AZ23" s="19">
        <v>2.6277998933342098E-2</v>
      </c>
      <c r="BA23" s="19">
        <v>8.5442749253251904E-2</v>
      </c>
      <c r="BB23" s="19">
        <v>0.113398104142568</v>
      </c>
      <c r="BC23" s="19">
        <v>0.13106197301082401</v>
      </c>
      <c r="BD23" s="19">
        <v>9.1719987398067901E-2</v>
      </c>
      <c r="BE23" s="19">
        <v>0.104987060641365</v>
      </c>
      <c r="BF23" s="19">
        <v>5.8515105466364098E-2</v>
      </c>
      <c r="BG23" s="19">
        <v>9.9915217718922297E-2</v>
      </c>
      <c r="BH23" s="19">
        <v>7.9129214979172594E-2</v>
      </c>
      <c r="BI23" s="19">
        <v>7.5211084130851702E-2</v>
      </c>
      <c r="BJ23" s="19">
        <v>8.8496744137831998E-2</v>
      </c>
      <c r="BK23" s="19">
        <v>0.119345976861396</v>
      </c>
      <c r="BL23" s="19">
        <v>8.2481723562021103E-2</v>
      </c>
      <c r="BM23" s="19">
        <v>8.4682848076906597E-2</v>
      </c>
      <c r="BN23" s="19">
        <v>9.5205053573865495E-2</v>
      </c>
      <c r="BO23" s="19">
        <v>0.18676300236535001</v>
      </c>
      <c r="BP23" s="19"/>
      <c r="BQ23" s="19">
        <v>0.14048662811059001</v>
      </c>
      <c r="BR23" s="19">
        <v>7.8352419178857893E-2</v>
      </c>
    </row>
    <row r="24" spans="2:70" x14ac:dyDescent="0.35">
      <c r="B24" s="16"/>
    </row>
    <row r="25" spans="2:70" x14ac:dyDescent="0.35">
      <c r="B25" t="s">
        <v>98</v>
      </c>
    </row>
    <row r="26" spans="2:70" x14ac:dyDescent="0.35">
      <c r="B26" t="s">
        <v>99</v>
      </c>
    </row>
    <row r="28" spans="2:70" x14ac:dyDescent="0.35">
      <c r="B28" s="8" t="str">
        <f>HYPERLINK("#'Contents'!A1", "Return to Contents")</f>
        <v>Return to Contents</v>
      </c>
    </row>
  </sheetData>
  <mergeCells count="11">
    <mergeCell ref="BQ5:BR5"/>
    <mergeCell ref="D5:E5"/>
    <mergeCell ref="G5:L5"/>
    <mergeCell ref="N5:Q5"/>
    <mergeCell ref="S5:AD5"/>
    <mergeCell ref="AF5:AH5"/>
    <mergeCell ref="D2:BJ2"/>
    <mergeCell ref="AJ5:AN5"/>
    <mergeCell ref="AP5:AR5"/>
    <mergeCell ref="AT5:AX5"/>
    <mergeCell ref="AZ5:BO5"/>
  </mergeCells>
  <pageMargins left="0.7" right="0.7" top="0.75" bottom="0.75" header="0.3" footer="0.3"/>
  <pageSetup paperSize="9" orientation="portrait" horizontalDpi="300" verticalDpi="300"/>
  <drawing r:id="rId1"/>
</worksheet>
</file>

<file path=xl/worksheets/sheet1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A00-000000000000}">
  <dimension ref="B2:BR20"/>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67" width="10.7265625" customWidth="1"/>
    <col min="68" max="68" width="2.1796875" customWidth="1"/>
    <col min="69" max="70" width="10.7265625" customWidth="1"/>
    <col min="71" max="71" width="2.1796875" customWidth="1"/>
  </cols>
  <sheetData>
    <row r="2" spans="2:70" ht="40" customHeight="1" x14ac:dyDescent="0.35">
      <c r="D2" s="29" t="s">
        <v>536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row>
    <row r="5" spans="2:70" ht="30" customHeight="1" x14ac:dyDescent="0.35">
      <c r="B5" s="15"/>
      <c r="C5" s="15"/>
      <c r="D5" s="30" t="s">
        <v>74</v>
      </c>
      <c r="E5" s="30"/>
      <c r="F5" s="15"/>
      <c r="G5" s="30" t="s">
        <v>75</v>
      </c>
      <c r="H5" s="30"/>
      <c r="I5" s="30"/>
      <c r="J5" s="30"/>
      <c r="K5" s="30"/>
      <c r="L5" s="30"/>
      <c r="M5" s="15"/>
      <c r="N5" s="30" t="s">
        <v>76</v>
      </c>
      <c r="O5" s="30"/>
      <c r="P5" s="30"/>
      <c r="Q5" s="30"/>
      <c r="R5" s="15"/>
      <c r="S5" s="30" t="s">
        <v>77</v>
      </c>
      <c r="T5" s="30"/>
      <c r="U5" s="30"/>
      <c r="V5" s="30"/>
      <c r="W5" s="30"/>
      <c r="X5" s="30"/>
      <c r="Y5" s="30"/>
      <c r="Z5" s="30"/>
      <c r="AA5" s="30"/>
      <c r="AB5" s="30"/>
      <c r="AC5" s="30"/>
      <c r="AD5" s="30"/>
      <c r="AE5" s="15"/>
      <c r="AF5" s="30" t="s">
        <v>78</v>
      </c>
      <c r="AG5" s="30"/>
      <c r="AH5" s="30"/>
      <c r="AI5" s="15"/>
      <c r="AJ5" s="30" t="s">
        <v>79</v>
      </c>
      <c r="AK5" s="30"/>
      <c r="AL5" s="30"/>
      <c r="AM5" s="30"/>
      <c r="AN5" s="30"/>
      <c r="AO5" s="15"/>
      <c r="AP5" s="30" t="s">
        <v>80</v>
      </c>
      <c r="AQ5" s="30"/>
      <c r="AR5" s="30"/>
      <c r="AS5" s="15"/>
      <c r="AT5" s="30" t="s">
        <v>81</v>
      </c>
      <c r="AU5" s="30"/>
      <c r="AV5" s="30"/>
      <c r="AW5" s="30"/>
      <c r="AX5" s="30"/>
      <c r="AY5" s="15"/>
      <c r="AZ5" s="30" t="s">
        <v>82</v>
      </c>
      <c r="BA5" s="30"/>
      <c r="BB5" s="30"/>
      <c r="BC5" s="30"/>
      <c r="BD5" s="30"/>
      <c r="BE5" s="30"/>
      <c r="BF5" s="30"/>
      <c r="BG5" s="30"/>
      <c r="BH5" s="30"/>
      <c r="BI5" s="30"/>
      <c r="BJ5" s="30"/>
      <c r="BK5" s="30"/>
      <c r="BL5" s="30"/>
      <c r="BM5" s="30"/>
      <c r="BN5" s="30"/>
      <c r="BO5" s="30"/>
      <c r="BP5" s="15"/>
      <c r="BQ5" s="30" t="s">
        <v>83</v>
      </c>
      <c r="BR5" s="30"/>
    </row>
    <row r="6" spans="2:7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46</v>
      </c>
      <c r="AQ6" s="12" t="s">
        <v>47</v>
      </c>
      <c r="AR6" s="12" t="s">
        <v>50</v>
      </c>
      <c r="AT6" s="12" t="s">
        <v>51</v>
      </c>
      <c r="AU6" s="12" t="s">
        <v>52</v>
      </c>
      <c r="AV6" s="12" t="s">
        <v>53</v>
      </c>
      <c r="AW6" s="12" t="s">
        <v>54</v>
      </c>
      <c r="AX6" s="12" t="s">
        <v>55</v>
      </c>
      <c r="AZ6" s="12" t="s">
        <v>56</v>
      </c>
      <c r="BA6" s="12" t="s">
        <v>57</v>
      </c>
      <c r="BB6" s="12" t="s">
        <v>58</v>
      </c>
      <c r="BC6" s="12" t="s">
        <v>59</v>
      </c>
      <c r="BD6" s="12" t="s">
        <v>60</v>
      </c>
      <c r="BE6" s="12" t="s">
        <v>61</v>
      </c>
      <c r="BF6" s="12" t="s">
        <v>62</v>
      </c>
      <c r="BG6" s="12" t="s">
        <v>63</v>
      </c>
      <c r="BH6" s="12" t="s">
        <v>64</v>
      </c>
      <c r="BI6" s="12" t="s">
        <v>65</v>
      </c>
      <c r="BJ6" s="12" t="s">
        <v>66</v>
      </c>
      <c r="BK6" s="12" t="s">
        <v>67</v>
      </c>
      <c r="BL6" s="12" t="s">
        <v>68</v>
      </c>
      <c r="BM6" s="12" t="s">
        <v>69</v>
      </c>
      <c r="BN6" s="12" t="s">
        <v>70</v>
      </c>
      <c r="BO6" s="12" t="s">
        <v>71</v>
      </c>
      <c r="BQ6" s="12" t="s">
        <v>72</v>
      </c>
      <c r="BR6" s="12" t="s">
        <v>73</v>
      </c>
    </row>
    <row r="7" spans="2:70" ht="30" customHeight="1" x14ac:dyDescent="0.35">
      <c r="B7" s="10" t="s">
        <v>19</v>
      </c>
      <c r="C7" s="10">
        <v>4012</v>
      </c>
      <c r="D7" s="10">
        <v>1971</v>
      </c>
      <c r="E7" s="10">
        <v>2028</v>
      </c>
      <c r="F7" s="10"/>
      <c r="G7" s="10">
        <v>497</v>
      </c>
      <c r="H7" s="10">
        <v>704</v>
      </c>
      <c r="I7" s="10">
        <v>694</v>
      </c>
      <c r="J7" s="10">
        <v>693</v>
      </c>
      <c r="K7" s="10">
        <v>571</v>
      </c>
      <c r="L7" s="10">
        <v>853</v>
      </c>
      <c r="M7" s="10"/>
      <c r="N7" s="10">
        <v>1178</v>
      </c>
      <c r="O7" s="10">
        <v>1131</v>
      </c>
      <c r="P7" s="10">
        <v>781</v>
      </c>
      <c r="Q7" s="10">
        <v>909</v>
      </c>
      <c r="R7" s="10"/>
      <c r="S7" s="10">
        <v>563</v>
      </c>
      <c r="T7" s="10">
        <v>553</v>
      </c>
      <c r="U7" s="10">
        <v>314</v>
      </c>
      <c r="V7" s="10">
        <v>343</v>
      </c>
      <c r="W7" s="10">
        <v>293</v>
      </c>
      <c r="X7" s="10">
        <v>376</v>
      </c>
      <c r="Y7" s="10">
        <v>336</v>
      </c>
      <c r="Z7" s="10">
        <v>171</v>
      </c>
      <c r="AA7" s="10">
        <v>447</v>
      </c>
      <c r="AB7" s="10">
        <v>337</v>
      </c>
      <c r="AC7" s="10">
        <v>188</v>
      </c>
      <c r="AD7" s="10">
        <v>91</v>
      </c>
      <c r="AE7" s="10"/>
      <c r="AF7" s="10">
        <v>1421</v>
      </c>
      <c r="AG7" s="10">
        <v>1665</v>
      </c>
      <c r="AH7" s="10">
        <v>577</v>
      </c>
      <c r="AI7" s="10"/>
      <c r="AJ7" s="10">
        <v>1433</v>
      </c>
      <c r="AK7" s="10">
        <v>1082</v>
      </c>
      <c r="AL7" s="10">
        <v>299</v>
      </c>
      <c r="AM7" s="10">
        <v>42</v>
      </c>
      <c r="AN7" s="10">
        <v>541</v>
      </c>
      <c r="AO7" s="10"/>
      <c r="AP7" s="10">
        <v>878</v>
      </c>
      <c r="AQ7" s="10">
        <v>1369</v>
      </c>
      <c r="AR7" s="10">
        <v>264</v>
      </c>
      <c r="AS7" s="10"/>
      <c r="AT7" s="10">
        <v>929</v>
      </c>
      <c r="AU7" s="10">
        <v>932</v>
      </c>
      <c r="AV7" s="10">
        <v>1096</v>
      </c>
      <c r="AW7" s="10">
        <v>455</v>
      </c>
      <c r="AX7" s="10">
        <v>62</v>
      </c>
      <c r="AY7" s="10"/>
      <c r="AZ7" s="10">
        <v>33</v>
      </c>
      <c r="BA7" s="10">
        <v>185</v>
      </c>
      <c r="BB7" s="10">
        <v>256</v>
      </c>
      <c r="BC7" s="10">
        <v>269</v>
      </c>
      <c r="BD7" s="10">
        <v>403</v>
      </c>
      <c r="BE7" s="10">
        <v>436</v>
      </c>
      <c r="BF7" s="10">
        <v>391</v>
      </c>
      <c r="BG7" s="10">
        <v>312</v>
      </c>
      <c r="BH7" s="10">
        <v>253</v>
      </c>
      <c r="BI7" s="10">
        <v>211</v>
      </c>
      <c r="BJ7" s="10">
        <v>336</v>
      </c>
      <c r="BK7" s="10">
        <v>187</v>
      </c>
      <c r="BL7" s="10">
        <v>180</v>
      </c>
      <c r="BM7" s="10">
        <v>103</v>
      </c>
      <c r="BN7" s="10">
        <v>95</v>
      </c>
      <c r="BO7" s="10">
        <v>161</v>
      </c>
      <c r="BP7" s="10"/>
      <c r="BQ7" s="10">
        <v>1235</v>
      </c>
      <c r="BR7" s="10">
        <v>2665</v>
      </c>
    </row>
    <row r="8" spans="2:70" ht="30" customHeight="1" x14ac:dyDescent="0.35">
      <c r="B8" s="11" t="s">
        <v>20</v>
      </c>
      <c r="C8" s="11">
        <v>4012</v>
      </c>
      <c r="D8" s="11">
        <v>1975</v>
      </c>
      <c r="E8" s="11">
        <v>2024</v>
      </c>
      <c r="F8" s="11"/>
      <c r="G8" s="11">
        <v>558</v>
      </c>
      <c r="H8" s="11">
        <v>682</v>
      </c>
      <c r="I8" s="11">
        <v>685</v>
      </c>
      <c r="J8" s="11">
        <v>686</v>
      </c>
      <c r="K8" s="11">
        <v>562</v>
      </c>
      <c r="L8" s="11">
        <v>839</v>
      </c>
      <c r="M8" s="11"/>
      <c r="N8" s="11">
        <v>1080</v>
      </c>
      <c r="O8" s="11">
        <v>1039</v>
      </c>
      <c r="P8" s="11">
        <v>880</v>
      </c>
      <c r="Q8" s="11">
        <v>1000</v>
      </c>
      <c r="R8" s="11"/>
      <c r="S8" s="11">
        <v>562</v>
      </c>
      <c r="T8" s="11">
        <v>522</v>
      </c>
      <c r="U8" s="11">
        <v>321</v>
      </c>
      <c r="V8" s="11">
        <v>361</v>
      </c>
      <c r="W8" s="11">
        <v>281</v>
      </c>
      <c r="X8" s="11">
        <v>361</v>
      </c>
      <c r="Y8" s="11">
        <v>321</v>
      </c>
      <c r="Z8" s="11">
        <v>160</v>
      </c>
      <c r="AA8" s="11">
        <v>441</v>
      </c>
      <c r="AB8" s="11">
        <v>361</v>
      </c>
      <c r="AC8" s="11">
        <v>201</v>
      </c>
      <c r="AD8" s="11">
        <v>120</v>
      </c>
      <c r="AE8" s="11"/>
      <c r="AF8" s="11">
        <v>1410</v>
      </c>
      <c r="AG8" s="11">
        <v>1629</v>
      </c>
      <c r="AH8" s="11">
        <v>599</v>
      </c>
      <c r="AI8" s="11"/>
      <c r="AJ8" s="11">
        <v>1397</v>
      </c>
      <c r="AK8" s="11">
        <v>1071</v>
      </c>
      <c r="AL8" s="11">
        <v>288</v>
      </c>
      <c r="AM8" s="11">
        <v>45</v>
      </c>
      <c r="AN8" s="11">
        <v>558</v>
      </c>
      <c r="AO8" s="11"/>
      <c r="AP8" s="11">
        <v>856</v>
      </c>
      <c r="AQ8" s="11">
        <v>1358</v>
      </c>
      <c r="AR8" s="11">
        <v>259</v>
      </c>
      <c r="AS8" s="11"/>
      <c r="AT8" s="11">
        <v>961</v>
      </c>
      <c r="AU8" s="11">
        <v>958</v>
      </c>
      <c r="AV8" s="11">
        <v>1056</v>
      </c>
      <c r="AW8" s="11">
        <v>434</v>
      </c>
      <c r="AX8" s="11">
        <v>55</v>
      </c>
      <c r="AY8" s="11"/>
      <c r="AZ8" s="11">
        <v>33</v>
      </c>
      <c r="BA8" s="11">
        <v>186</v>
      </c>
      <c r="BB8" s="11">
        <v>267</v>
      </c>
      <c r="BC8" s="11">
        <v>280</v>
      </c>
      <c r="BD8" s="11">
        <v>416</v>
      </c>
      <c r="BE8" s="11">
        <v>443</v>
      </c>
      <c r="BF8" s="11">
        <v>394</v>
      </c>
      <c r="BG8" s="11">
        <v>314</v>
      </c>
      <c r="BH8" s="11">
        <v>257</v>
      </c>
      <c r="BI8" s="11">
        <v>206</v>
      </c>
      <c r="BJ8" s="11">
        <v>329</v>
      </c>
      <c r="BK8" s="11">
        <v>179</v>
      </c>
      <c r="BL8" s="11">
        <v>174</v>
      </c>
      <c r="BM8" s="11">
        <v>97</v>
      </c>
      <c r="BN8" s="11">
        <v>87</v>
      </c>
      <c r="BO8" s="11">
        <v>148</v>
      </c>
      <c r="BP8" s="11"/>
      <c r="BQ8" s="11">
        <v>1209</v>
      </c>
      <c r="BR8" s="11">
        <v>2688</v>
      </c>
    </row>
    <row r="9" spans="2:70" ht="29" x14ac:dyDescent="0.35">
      <c r="B9" s="18" t="s">
        <v>531</v>
      </c>
      <c r="C9" s="17">
        <v>0.41877484556304301</v>
      </c>
      <c r="D9" s="17">
        <v>0.39394112716598201</v>
      </c>
      <c r="E9" s="17">
        <v>0.441732539437662</v>
      </c>
      <c r="F9" s="17"/>
      <c r="G9" s="17">
        <v>0.43512797265680497</v>
      </c>
      <c r="H9" s="17">
        <v>0.41488398014841499</v>
      </c>
      <c r="I9" s="17">
        <v>0.42492898792512701</v>
      </c>
      <c r="J9" s="17">
        <v>0.42812083935481299</v>
      </c>
      <c r="K9" s="17">
        <v>0.39318570998729402</v>
      </c>
      <c r="L9" s="17">
        <v>0.41552852748367403</v>
      </c>
      <c r="M9" s="17"/>
      <c r="N9" s="17">
        <v>0.49243757542857303</v>
      </c>
      <c r="O9" s="17">
        <v>0.42286795216130502</v>
      </c>
      <c r="P9" s="17">
        <v>0.38143801108007602</v>
      </c>
      <c r="Q9" s="17">
        <v>0.36931199170273099</v>
      </c>
      <c r="R9" s="17"/>
      <c r="S9" s="17">
        <v>0.44983294273660601</v>
      </c>
      <c r="T9" s="17">
        <v>0.40972675717514201</v>
      </c>
      <c r="U9" s="17">
        <v>0.44294458330653003</v>
      </c>
      <c r="V9" s="17">
        <v>0.38118535703239698</v>
      </c>
      <c r="W9" s="17">
        <v>0.40077402222560798</v>
      </c>
      <c r="X9" s="17">
        <v>0.417392152589593</v>
      </c>
      <c r="Y9" s="17">
        <v>0.41109768588717099</v>
      </c>
      <c r="Z9" s="17">
        <v>0.40013116662227299</v>
      </c>
      <c r="AA9" s="17">
        <v>0.44044367323435402</v>
      </c>
      <c r="AB9" s="17">
        <v>0.41558320304624602</v>
      </c>
      <c r="AC9" s="17">
        <v>0.40734158564810702</v>
      </c>
      <c r="AD9" s="17">
        <v>0.40193863028216897</v>
      </c>
      <c r="AE9" s="17"/>
      <c r="AF9" s="17">
        <v>0.38477500670390102</v>
      </c>
      <c r="AG9" s="17">
        <v>0.44332527187968002</v>
      </c>
      <c r="AH9" s="17">
        <v>0.39747468930525198</v>
      </c>
      <c r="AI9" s="17"/>
      <c r="AJ9" s="17">
        <v>0.40395458209030199</v>
      </c>
      <c r="AK9" s="17">
        <v>0.43181642064182502</v>
      </c>
      <c r="AL9" s="17">
        <v>0.425984389611893</v>
      </c>
      <c r="AM9" s="17">
        <v>0.334066225923766</v>
      </c>
      <c r="AN9" s="17">
        <v>0.39409763519867902</v>
      </c>
      <c r="AO9" s="17"/>
      <c r="AP9" s="17">
        <v>0.40984023481520898</v>
      </c>
      <c r="AQ9" s="17">
        <v>0.44750350219801899</v>
      </c>
      <c r="AR9" s="17">
        <v>0.45261579692124498</v>
      </c>
      <c r="AS9" s="17"/>
      <c r="AT9" s="17">
        <v>0.35325781119694599</v>
      </c>
      <c r="AU9" s="17">
        <v>0.39589812436974098</v>
      </c>
      <c r="AV9" s="17">
        <v>0.482734557121831</v>
      </c>
      <c r="AW9" s="17">
        <v>0.48469357591268503</v>
      </c>
      <c r="AX9" s="17">
        <v>0.54592338929137196</v>
      </c>
      <c r="AY9" s="17"/>
      <c r="AZ9" s="17">
        <v>0.29143242270692499</v>
      </c>
      <c r="BA9" s="17">
        <v>0.35921576157472701</v>
      </c>
      <c r="BB9" s="17">
        <v>0.39947255570164403</v>
      </c>
      <c r="BC9" s="17">
        <v>0.420352687796751</v>
      </c>
      <c r="BD9" s="17">
        <v>0.451678355296528</v>
      </c>
      <c r="BE9" s="17">
        <v>0.373894717382104</v>
      </c>
      <c r="BF9" s="17">
        <v>0.44272015734085102</v>
      </c>
      <c r="BG9" s="17">
        <v>0.37590061412360098</v>
      </c>
      <c r="BH9" s="17">
        <v>0.39288363311003599</v>
      </c>
      <c r="BI9" s="17">
        <v>0.43209080145385897</v>
      </c>
      <c r="BJ9" s="17">
        <v>0.45528460337094201</v>
      </c>
      <c r="BK9" s="17">
        <v>0.46165680336161402</v>
      </c>
      <c r="BL9" s="17">
        <v>0.48563173316274699</v>
      </c>
      <c r="BM9" s="17">
        <v>0.43073936963419501</v>
      </c>
      <c r="BN9" s="17">
        <v>0.38894154851092</v>
      </c>
      <c r="BO9" s="17">
        <v>0.46483204987614402</v>
      </c>
      <c r="BP9" s="17"/>
      <c r="BQ9" s="17">
        <v>0.56673696004099094</v>
      </c>
      <c r="BR9" s="17">
        <v>0.35530897021749303</v>
      </c>
    </row>
    <row r="10" spans="2:70" ht="29" x14ac:dyDescent="0.35">
      <c r="B10" s="18" t="s">
        <v>532</v>
      </c>
      <c r="C10" s="17">
        <v>0.32088908410211497</v>
      </c>
      <c r="D10" s="17">
        <v>0.31038131632806798</v>
      </c>
      <c r="E10" s="17">
        <v>0.32950091461245101</v>
      </c>
      <c r="F10" s="17"/>
      <c r="G10" s="17">
        <v>0.38126545378662302</v>
      </c>
      <c r="H10" s="17">
        <v>0.39445077750773699</v>
      </c>
      <c r="I10" s="17">
        <v>0.37036548068723701</v>
      </c>
      <c r="J10" s="17">
        <v>0.31600720827916301</v>
      </c>
      <c r="K10" s="17">
        <v>0.24021611611009899</v>
      </c>
      <c r="L10" s="17">
        <v>0.23848832349226701</v>
      </c>
      <c r="M10" s="17"/>
      <c r="N10" s="17">
        <v>0.34501045297282901</v>
      </c>
      <c r="O10" s="17">
        <v>0.29420584327580601</v>
      </c>
      <c r="P10" s="17">
        <v>0.32107861201683902</v>
      </c>
      <c r="Q10" s="17">
        <v>0.32261181128137301</v>
      </c>
      <c r="R10" s="17"/>
      <c r="S10" s="17">
        <v>0.37530188421780603</v>
      </c>
      <c r="T10" s="17">
        <v>0.29131323104631002</v>
      </c>
      <c r="U10" s="17">
        <v>0.35955503997114502</v>
      </c>
      <c r="V10" s="17">
        <v>0.32765347063980899</v>
      </c>
      <c r="W10" s="17">
        <v>0.26463371137358599</v>
      </c>
      <c r="X10" s="17">
        <v>0.32153421635719798</v>
      </c>
      <c r="Y10" s="17">
        <v>0.32116735862145601</v>
      </c>
      <c r="Z10" s="17">
        <v>0.26926430392629602</v>
      </c>
      <c r="AA10" s="17">
        <v>0.31144748630131502</v>
      </c>
      <c r="AB10" s="17">
        <v>0.30559011899906602</v>
      </c>
      <c r="AC10" s="17">
        <v>0.34244679025324998</v>
      </c>
      <c r="AD10" s="17">
        <v>0.31343343926026301</v>
      </c>
      <c r="AE10" s="17"/>
      <c r="AF10" s="17">
        <v>0.27372360418167502</v>
      </c>
      <c r="AG10" s="17">
        <v>0.33767488684237901</v>
      </c>
      <c r="AH10" s="17">
        <v>0.33721055257680799</v>
      </c>
      <c r="AI10" s="17"/>
      <c r="AJ10" s="17">
        <v>0.282772320441883</v>
      </c>
      <c r="AK10" s="17">
        <v>0.333041326920342</v>
      </c>
      <c r="AL10" s="17">
        <v>0.344803113275722</v>
      </c>
      <c r="AM10" s="17">
        <v>0.34051524884339601</v>
      </c>
      <c r="AN10" s="17">
        <v>0.336293350671726</v>
      </c>
      <c r="AO10" s="17"/>
      <c r="AP10" s="17">
        <v>0.29822847615362402</v>
      </c>
      <c r="AQ10" s="17">
        <v>0.347192455694734</v>
      </c>
      <c r="AR10" s="17">
        <v>0.406904945405139</v>
      </c>
      <c r="AS10" s="17"/>
      <c r="AT10" s="17">
        <v>0.26533503761174398</v>
      </c>
      <c r="AU10" s="17">
        <v>0.319941147039153</v>
      </c>
      <c r="AV10" s="17">
        <v>0.374237381444321</v>
      </c>
      <c r="AW10" s="17">
        <v>0.390421948847259</v>
      </c>
      <c r="AX10" s="17">
        <v>0.376243650110346</v>
      </c>
      <c r="AY10" s="17"/>
      <c r="AZ10" s="17">
        <v>0.278411222113637</v>
      </c>
      <c r="BA10" s="17">
        <v>0.23390145220959799</v>
      </c>
      <c r="BB10" s="17">
        <v>0.33524035060190299</v>
      </c>
      <c r="BC10" s="17">
        <v>0.32266096897823299</v>
      </c>
      <c r="BD10" s="17">
        <v>0.34729597276757501</v>
      </c>
      <c r="BE10" s="17">
        <v>0.31427455835879498</v>
      </c>
      <c r="BF10" s="17">
        <v>0.35305547063667903</v>
      </c>
      <c r="BG10" s="17">
        <v>0.28509324602714098</v>
      </c>
      <c r="BH10" s="17">
        <v>0.28867663177319902</v>
      </c>
      <c r="BI10" s="17">
        <v>0.33517348168521899</v>
      </c>
      <c r="BJ10" s="17">
        <v>0.30944302356713899</v>
      </c>
      <c r="BK10" s="17">
        <v>0.28699388552246002</v>
      </c>
      <c r="BL10" s="17">
        <v>0.35857257206434101</v>
      </c>
      <c r="BM10" s="17">
        <v>0.33397492699125803</v>
      </c>
      <c r="BN10" s="17">
        <v>0.36645745541134001</v>
      </c>
      <c r="BO10" s="17">
        <v>0.39954614657708598</v>
      </c>
      <c r="BP10" s="17"/>
      <c r="BQ10" s="17">
        <v>0.44507390617234199</v>
      </c>
      <c r="BR10" s="17">
        <v>0.26755107263079903</v>
      </c>
    </row>
    <row r="11" spans="2:70" ht="29" x14ac:dyDescent="0.35">
      <c r="B11" s="18" t="s">
        <v>533</v>
      </c>
      <c r="C11" s="17">
        <v>0.25728997756514799</v>
      </c>
      <c r="D11" s="17">
        <v>0.24867622705745401</v>
      </c>
      <c r="E11" s="17">
        <v>0.264467681610489</v>
      </c>
      <c r="F11" s="17"/>
      <c r="G11" s="17">
        <v>0.28785884658796701</v>
      </c>
      <c r="H11" s="17">
        <v>0.35376284821385701</v>
      </c>
      <c r="I11" s="17">
        <v>0.30292139423067699</v>
      </c>
      <c r="J11" s="17">
        <v>0.254868279019344</v>
      </c>
      <c r="K11" s="17">
        <v>0.20644169352289601</v>
      </c>
      <c r="L11" s="17">
        <v>0.15724420947839199</v>
      </c>
      <c r="M11" s="17"/>
      <c r="N11" s="17">
        <v>0.26972758135658798</v>
      </c>
      <c r="O11" s="17">
        <v>0.247003044872561</v>
      </c>
      <c r="P11" s="17">
        <v>0.26166035471104099</v>
      </c>
      <c r="Q11" s="17">
        <v>0.25199589137974099</v>
      </c>
      <c r="R11" s="17"/>
      <c r="S11" s="17">
        <v>0.31254302135821899</v>
      </c>
      <c r="T11" s="17">
        <v>0.24539628909920699</v>
      </c>
      <c r="U11" s="17">
        <v>0.24313929741496099</v>
      </c>
      <c r="V11" s="17">
        <v>0.25027007738645701</v>
      </c>
      <c r="W11" s="17">
        <v>0.217151918214781</v>
      </c>
      <c r="X11" s="17">
        <v>0.240567550502164</v>
      </c>
      <c r="Y11" s="17">
        <v>0.222121173333859</v>
      </c>
      <c r="Z11" s="17">
        <v>0.196425124930903</v>
      </c>
      <c r="AA11" s="17">
        <v>0.288200308591336</v>
      </c>
      <c r="AB11" s="17">
        <v>0.26390331953103402</v>
      </c>
      <c r="AC11" s="17">
        <v>0.244265450180149</v>
      </c>
      <c r="AD11" s="17">
        <v>0.31710340405938597</v>
      </c>
      <c r="AE11" s="17"/>
      <c r="AF11" s="17">
        <v>0.21602626828147101</v>
      </c>
      <c r="AG11" s="17">
        <v>0.27841803208563598</v>
      </c>
      <c r="AH11" s="17">
        <v>0.263000561695653</v>
      </c>
      <c r="AI11" s="17"/>
      <c r="AJ11" s="17">
        <v>0.21777559459596099</v>
      </c>
      <c r="AK11" s="17">
        <v>0.29445991620828299</v>
      </c>
      <c r="AL11" s="17">
        <v>0.26584632810518899</v>
      </c>
      <c r="AM11" s="17">
        <v>0.29879214730485998</v>
      </c>
      <c r="AN11" s="17">
        <v>0.25295192433610297</v>
      </c>
      <c r="AO11" s="17"/>
      <c r="AP11" s="17">
        <v>0.23620870680682901</v>
      </c>
      <c r="AQ11" s="17">
        <v>0.30677184272471297</v>
      </c>
      <c r="AR11" s="17">
        <v>0.280532048854783</v>
      </c>
      <c r="AS11" s="17"/>
      <c r="AT11" s="17">
        <v>0.193497844255342</v>
      </c>
      <c r="AU11" s="17">
        <v>0.243776125430887</v>
      </c>
      <c r="AV11" s="17">
        <v>0.32124217238175801</v>
      </c>
      <c r="AW11" s="17">
        <v>0.31929391490470499</v>
      </c>
      <c r="AX11" s="17">
        <v>0.40601094074080601</v>
      </c>
      <c r="AY11" s="17"/>
      <c r="AZ11" s="17">
        <v>0.21118911988883499</v>
      </c>
      <c r="BA11" s="17">
        <v>0.178958233602177</v>
      </c>
      <c r="BB11" s="17">
        <v>0.284784615354015</v>
      </c>
      <c r="BC11" s="17">
        <v>0.239794981801392</v>
      </c>
      <c r="BD11" s="17">
        <v>0.30627409269131001</v>
      </c>
      <c r="BE11" s="17">
        <v>0.20530772001550701</v>
      </c>
      <c r="BF11" s="17">
        <v>0.303085325276236</v>
      </c>
      <c r="BG11" s="17">
        <v>0.21170556889030301</v>
      </c>
      <c r="BH11" s="17">
        <v>0.24418461191468499</v>
      </c>
      <c r="BI11" s="17">
        <v>0.26430347430273599</v>
      </c>
      <c r="BJ11" s="17">
        <v>0.227141927963805</v>
      </c>
      <c r="BK11" s="17">
        <v>0.27412760474804299</v>
      </c>
      <c r="BL11" s="17">
        <v>0.28193049709680901</v>
      </c>
      <c r="BM11" s="17">
        <v>0.34105774657404098</v>
      </c>
      <c r="BN11" s="17">
        <v>0.30648058095560499</v>
      </c>
      <c r="BO11" s="17">
        <v>0.30742300507541898</v>
      </c>
      <c r="BP11" s="17"/>
      <c r="BQ11" s="17">
        <v>0.36653308980573401</v>
      </c>
      <c r="BR11" s="17">
        <v>0.21075601193055299</v>
      </c>
    </row>
    <row r="12" spans="2:70" ht="29" x14ac:dyDescent="0.35">
      <c r="B12" s="18" t="s">
        <v>534</v>
      </c>
      <c r="C12" s="17">
        <v>0.135233541056276</v>
      </c>
      <c r="D12" s="17">
        <v>0.15843868101530401</v>
      </c>
      <c r="E12" s="17">
        <v>0.111962913420045</v>
      </c>
      <c r="F12" s="17"/>
      <c r="G12" s="17">
        <v>0.19562399871937</v>
      </c>
      <c r="H12" s="17">
        <v>0.18074019780264</v>
      </c>
      <c r="I12" s="17">
        <v>0.154395761554775</v>
      </c>
      <c r="J12" s="17">
        <v>0.11846849837190999</v>
      </c>
      <c r="K12" s="17">
        <v>9.2615604252945002E-2</v>
      </c>
      <c r="L12" s="17">
        <v>8.4627062472499598E-2</v>
      </c>
      <c r="M12" s="17"/>
      <c r="N12" s="17">
        <v>0.13618052709505099</v>
      </c>
      <c r="O12" s="17">
        <v>0.12910980870361999</v>
      </c>
      <c r="P12" s="17">
        <v>0.153473260944374</v>
      </c>
      <c r="Q12" s="17">
        <v>0.12628043658101501</v>
      </c>
      <c r="R12" s="17"/>
      <c r="S12" s="17">
        <v>0.196867343228427</v>
      </c>
      <c r="T12" s="17">
        <v>0.110953179253468</v>
      </c>
      <c r="U12" s="17">
        <v>0.11746621316672499</v>
      </c>
      <c r="V12" s="17">
        <v>0.11674087929473</v>
      </c>
      <c r="W12" s="17">
        <v>0.14093012958576401</v>
      </c>
      <c r="X12" s="17">
        <v>0.13528929833912001</v>
      </c>
      <c r="Y12" s="17">
        <v>0.100353537500665</v>
      </c>
      <c r="Z12" s="17">
        <v>0.115006858190861</v>
      </c>
      <c r="AA12" s="17">
        <v>0.14744523560850401</v>
      </c>
      <c r="AB12" s="17">
        <v>0.12520219727448501</v>
      </c>
      <c r="AC12" s="17">
        <v>0.12727610565915701</v>
      </c>
      <c r="AD12" s="17">
        <v>0.16077106435129901</v>
      </c>
      <c r="AE12" s="17"/>
      <c r="AF12" s="17">
        <v>0.110367219759896</v>
      </c>
      <c r="AG12" s="17">
        <v>0.148367236970633</v>
      </c>
      <c r="AH12" s="17">
        <v>0.14905761070460199</v>
      </c>
      <c r="AI12" s="17"/>
      <c r="AJ12" s="17">
        <v>0.123922556724768</v>
      </c>
      <c r="AK12" s="17">
        <v>0.15963602736778801</v>
      </c>
      <c r="AL12" s="17">
        <v>0.110587558305689</v>
      </c>
      <c r="AM12" s="17">
        <v>0.193071180303723</v>
      </c>
      <c r="AN12" s="17">
        <v>0.112771115414497</v>
      </c>
      <c r="AO12" s="17"/>
      <c r="AP12" s="17">
        <v>0.12894568753444199</v>
      </c>
      <c r="AQ12" s="17">
        <v>0.16948287922535399</v>
      </c>
      <c r="AR12" s="17">
        <v>0.15862264768401901</v>
      </c>
      <c r="AS12" s="17"/>
      <c r="AT12" s="17">
        <v>0.112226509863552</v>
      </c>
      <c r="AU12" s="17">
        <v>0.111216327322298</v>
      </c>
      <c r="AV12" s="17">
        <v>0.152315369495405</v>
      </c>
      <c r="AW12" s="17">
        <v>0.18248082495795301</v>
      </c>
      <c r="AX12" s="17">
        <v>0.30086654768450299</v>
      </c>
      <c r="AY12" s="17"/>
      <c r="AZ12" s="17">
        <v>0.153213282959412</v>
      </c>
      <c r="BA12" s="17">
        <v>0.134202426154166</v>
      </c>
      <c r="BB12" s="17">
        <v>0.114087920830448</v>
      </c>
      <c r="BC12" s="17">
        <v>0.14653051300921099</v>
      </c>
      <c r="BD12" s="17">
        <v>0.15417093346168001</v>
      </c>
      <c r="BE12" s="17">
        <v>0.13512740351504399</v>
      </c>
      <c r="BF12" s="17">
        <v>0.148514712556755</v>
      </c>
      <c r="BG12" s="17">
        <v>0.13632024179025001</v>
      </c>
      <c r="BH12" s="17">
        <v>0.109568890392208</v>
      </c>
      <c r="BI12" s="17">
        <v>0.13009707493718001</v>
      </c>
      <c r="BJ12" s="17">
        <v>0.11226426388647399</v>
      </c>
      <c r="BK12" s="17">
        <v>0.117937531684353</v>
      </c>
      <c r="BL12" s="17">
        <v>9.1362319176214596E-2</v>
      </c>
      <c r="BM12" s="17">
        <v>0.14823302387308601</v>
      </c>
      <c r="BN12" s="17">
        <v>0.11250846781989</v>
      </c>
      <c r="BO12" s="17">
        <v>0.213376384010635</v>
      </c>
      <c r="BP12" s="17"/>
      <c r="BQ12" s="17">
        <v>0.212248741615016</v>
      </c>
      <c r="BR12" s="17">
        <v>9.7370043521577798E-2</v>
      </c>
    </row>
    <row r="13" spans="2:70" x14ac:dyDescent="0.35">
      <c r="B13" s="18" t="s">
        <v>129</v>
      </c>
      <c r="C13" s="17">
        <v>0.120962199811642</v>
      </c>
      <c r="D13" s="17">
        <v>0.11185114739653999</v>
      </c>
      <c r="E13" s="17">
        <v>0.13021217186536499</v>
      </c>
      <c r="F13" s="17"/>
      <c r="G13" s="17">
        <v>8.9211963719893206E-2</v>
      </c>
      <c r="H13" s="17">
        <v>0.10012273385536399</v>
      </c>
      <c r="I13" s="17">
        <v>0.12518649986656399</v>
      </c>
      <c r="J13" s="17">
        <v>0.120252703220195</v>
      </c>
      <c r="K13" s="17">
        <v>0.13496512373223901</v>
      </c>
      <c r="L13" s="17">
        <v>0.146794496631172</v>
      </c>
      <c r="M13" s="17"/>
      <c r="N13" s="17">
        <v>8.0338943717264397E-2</v>
      </c>
      <c r="O13" s="17">
        <v>0.121376043863931</v>
      </c>
      <c r="P13" s="17">
        <v>0.12462417605722199</v>
      </c>
      <c r="Q13" s="17">
        <v>0.159878580152431</v>
      </c>
      <c r="R13" s="17"/>
      <c r="S13" s="17">
        <v>0.100820005371122</v>
      </c>
      <c r="T13" s="17">
        <v>0.119520283286687</v>
      </c>
      <c r="U13" s="17">
        <v>0.110300110016525</v>
      </c>
      <c r="V13" s="17">
        <v>0.11473962617650101</v>
      </c>
      <c r="W13" s="17">
        <v>0.16704254760402401</v>
      </c>
      <c r="X13" s="17">
        <v>0.113019570142397</v>
      </c>
      <c r="Y13" s="17">
        <v>0.12745284251873401</v>
      </c>
      <c r="Z13" s="17">
        <v>0.131690974213648</v>
      </c>
      <c r="AA13" s="17">
        <v>0.10638205370893</v>
      </c>
      <c r="AB13" s="17">
        <v>0.13898176794422101</v>
      </c>
      <c r="AC13" s="17">
        <v>0.115893300566891</v>
      </c>
      <c r="AD13" s="17">
        <v>0.16098183484606701</v>
      </c>
      <c r="AE13" s="17"/>
      <c r="AF13" s="17">
        <v>0.13918540044199201</v>
      </c>
      <c r="AG13" s="17">
        <v>0.10176942568344199</v>
      </c>
      <c r="AH13" s="17">
        <v>0.125160580596234</v>
      </c>
      <c r="AI13" s="17"/>
      <c r="AJ13" s="17">
        <v>0.12315370053097199</v>
      </c>
      <c r="AK13" s="17">
        <v>0.102174545751444</v>
      </c>
      <c r="AL13" s="17">
        <v>7.1013687471787795E-2</v>
      </c>
      <c r="AM13" s="17">
        <v>0.20720297253791201</v>
      </c>
      <c r="AN13" s="17">
        <v>0.147116633375417</v>
      </c>
      <c r="AO13" s="17"/>
      <c r="AP13" s="17">
        <v>0.11617874508288201</v>
      </c>
      <c r="AQ13" s="17">
        <v>9.79331358056863E-2</v>
      </c>
      <c r="AR13" s="17">
        <v>7.5059976184743499E-2</v>
      </c>
      <c r="AS13" s="17"/>
      <c r="AT13" s="17">
        <v>0.154644360545521</v>
      </c>
      <c r="AU13" s="17">
        <v>0.13562632563777199</v>
      </c>
      <c r="AV13" s="17">
        <v>8.9852520141799896E-2</v>
      </c>
      <c r="AW13" s="17">
        <v>7.4872421885308404E-2</v>
      </c>
      <c r="AX13" s="17">
        <v>3.1292896568869202E-2</v>
      </c>
      <c r="AY13" s="17"/>
      <c r="AZ13" s="17">
        <v>0.14621835132375199</v>
      </c>
      <c r="BA13" s="17">
        <v>0.181609711198711</v>
      </c>
      <c r="BB13" s="17">
        <v>0.18415191996871499</v>
      </c>
      <c r="BC13" s="17">
        <v>9.78105367862354E-2</v>
      </c>
      <c r="BD13" s="17">
        <v>0.12642910251025199</v>
      </c>
      <c r="BE13" s="17">
        <v>0.125681581781112</v>
      </c>
      <c r="BF13" s="17">
        <v>9.2224307196433195E-2</v>
      </c>
      <c r="BG13" s="17">
        <v>0.111421450981511</v>
      </c>
      <c r="BH13" s="17">
        <v>0.139760891648394</v>
      </c>
      <c r="BI13" s="17">
        <v>0.100151976770139</v>
      </c>
      <c r="BJ13" s="17">
        <v>7.8454006864665707E-2</v>
      </c>
      <c r="BK13" s="17">
        <v>9.1320310737262503E-2</v>
      </c>
      <c r="BL13" s="17">
        <v>0.13892344152259101</v>
      </c>
      <c r="BM13" s="17">
        <v>7.2141264580668496E-2</v>
      </c>
      <c r="BN13" s="17">
        <v>8.3617522956520599E-2</v>
      </c>
      <c r="BO13" s="17">
        <v>4.3453006481942301E-2</v>
      </c>
      <c r="BP13" s="17"/>
      <c r="BQ13" s="17">
        <v>4.9508006932317099E-2</v>
      </c>
      <c r="BR13" s="17">
        <v>0.14769075730117001</v>
      </c>
    </row>
    <row r="14" spans="2:70" ht="29" x14ac:dyDescent="0.35">
      <c r="B14" s="18" t="s">
        <v>535</v>
      </c>
      <c r="C14" s="17">
        <v>9.7677151836445097E-2</v>
      </c>
      <c r="D14" s="17">
        <v>0.118112209650918</v>
      </c>
      <c r="E14" s="17">
        <v>7.8362692709005005E-2</v>
      </c>
      <c r="F14" s="17"/>
      <c r="G14" s="17">
        <v>0.166025140570291</v>
      </c>
      <c r="H14" s="17">
        <v>0.17648729916036701</v>
      </c>
      <c r="I14" s="17">
        <v>0.112313236306873</v>
      </c>
      <c r="J14" s="17">
        <v>7.9338977702868102E-2</v>
      </c>
      <c r="K14" s="17">
        <v>4.57702560431342E-2</v>
      </c>
      <c r="L14" s="17">
        <v>2.5894004976125901E-2</v>
      </c>
      <c r="M14" s="17"/>
      <c r="N14" s="17">
        <v>9.2421424911211705E-2</v>
      </c>
      <c r="O14" s="17">
        <v>9.2843310912477606E-2</v>
      </c>
      <c r="P14" s="17">
        <v>0.120509535209522</v>
      </c>
      <c r="Q14" s="17">
        <v>8.9553003241265097E-2</v>
      </c>
      <c r="R14" s="17"/>
      <c r="S14" s="17">
        <v>0.12927935020811501</v>
      </c>
      <c r="T14" s="17">
        <v>6.92897214267338E-2</v>
      </c>
      <c r="U14" s="17">
        <v>7.6693705645487206E-2</v>
      </c>
      <c r="V14" s="17">
        <v>9.1516711639429399E-2</v>
      </c>
      <c r="W14" s="17">
        <v>0.12952203315567001</v>
      </c>
      <c r="X14" s="17">
        <v>0.107136842905019</v>
      </c>
      <c r="Y14" s="17">
        <v>8.4361245199445101E-2</v>
      </c>
      <c r="Z14" s="17">
        <v>9.1103988624076607E-2</v>
      </c>
      <c r="AA14" s="17">
        <v>9.2167447703503394E-2</v>
      </c>
      <c r="AB14" s="17">
        <v>8.3326566063419594E-2</v>
      </c>
      <c r="AC14" s="17">
        <v>0.119614843507169</v>
      </c>
      <c r="AD14" s="17">
        <v>0.115850732828995</v>
      </c>
      <c r="AE14" s="17"/>
      <c r="AF14" s="17">
        <v>7.4677528888462005E-2</v>
      </c>
      <c r="AG14" s="17">
        <v>0.100638115976944</v>
      </c>
      <c r="AH14" s="17">
        <v>0.12184297936294899</v>
      </c>
      <c r="AI14" s="17"/>
      <c r="AJ14" s="17">
        <v>7.4612488871086693E-2</v>
      </c>
      <c r="AK14" s="17">
        <v>0.127442665538959</v>
      </c>
      <c r="AL14" s="17">
        <v>8.5584524885213606E-2</v>
      </c>
      <c r="AM14" s="17">
        <v>0.10986098664104101</v>
      </c>
      <c r="AN14" s="17">
        <v>9.0827266775914003E-2</v>
      </c>
      <c r="AO14" s="17"/>
      <c r="AP14" s="17">
        <v>0.105656273159679</v>
      </c>
      <c r="AQ14" s="17">
        <v>0.11489908256661099</v>
      </c>
      <c r="AR14" s="17">
        <v>0.116815376660209</v>
      </c>
      <c r="AS14" s="17"/>
      <c r="AT14" s="17">
        <v>7.2789408989736307E-2</v>
      </c>
      <c r="AU14" s="17">
        <v>9.2642122406360203E-2</v>
      </c>
      <c r="AV14" s="17">
        <v>0.12305269645202201</v>
      </c>
      <c r="AW14" s="17">
        <v>0.141625433663813</v>
      </c>
      <c r="AX14" s="17">
        <v>0.18502374318864101</v>
      </c>
      <c r="AY14" s="17"/>
      <c r="AZ14" s="17">
        <v>8.8636457584147801E-2</v>
      </c>
      <c r="BA14" s="17">
        <v>0.105079755658156</v>
      </c>
      <c r="BB14" s="17">
        <v>8.1491338843382305E-2</v>
      </c>
      <c r="BC14" s="17">
        <v>7.0475513645894494E-2</v>
      </c>
      <c r="BD14" s="17">
        <v>0.118188621712721</v>
      </c>
      <c r="BE14" s="17">
        <v>0.10160748390650599</v>
      </c>
      <c r="BF14" s="17">
        <v>9.7043663973491706E-2</v>
      </c>
      <c r="BG14" s="17">
        <v>0.123075633960293</v>
      </c>
      <c r="BH14" s="17">
        <v>7.81252637663465E-2</v>
      </c>
      <c r="BI14" s="17">
        <v>0.10780810434325</v>
      </c>
      <c r="BJ14" s="17">
        <v>8.0849982548942198E-2</v>
      </c>
      <c r="BK14" s="17">
        <v>0.12786459416361301</v>
      </c>
      <c r="BL14" s="17">
        <v>5.9392068535008502E-2</v>
      </c>
      <c r="BM14" s="17">
        <v>5.5742737083718102E-2</v>
      </c>
      <c r="BN14" s="17">
        <v>0.11900618511222601</v>
      </c>
      <c r="BO14" s="17">
        <v>0.157299746740208</v>
      </c>
      <c r="BP14" s="17"/>
      <c r="BQ14" s="17">
        <v>0.141801137237103</v>
      </c>
      <c r="BR14" s="17">
        <v>7.5714718870494704E-2</v>
      </c>
    </row>
    <row r="15" spans="2:70" x14ac:dyDescent="0.35">
      <c r="B15" s="18" t="s">
        <v>130</v>
      </c>
      <c r="C15" s="19">
        <v>0.25724165727128001</v>
      </c>
      <c r="D15" s="19">
        <v>0.274671628654024</v>
      </c>
      <c r="E15" s="19">
        <v>0.24091219188714</v>
      </c>
      <c r="F15" s="19"/>
      <c r="G15" s="19">
        <v>0.14887570138897099</v>
      </c>
      <c r="H15" s="19">
        <v>0.17213288094333201</v>
      </c>
      <c r="I15" s="19">
        <v>0.20900010533098801</v>
      </c>
      <c r="J15" s="19">
        <v>0.28756307947849102</v>
      </c>
      <c r="K15" s="19">
        <v>0.35357478130681902</v>
      </c>
      <c r="L15" s="19">
        <v>0.34867819424818802</v>
      </c>
      <c r="M15" s="19"/>
      <c r="N15" s="19">
        <v>0.25327671619981101</v>
      </c>
      <c r="O15" s="19">
        <v>0.26227243975506798</v>
      </c>
      <c r="P15" s="19">
        <v>0.239215026572666</v>
      </c>
      <c r="Q15" s="19">
        <v>0.26933596414664901</v>
      </c>
      <c r="R15" s="19"/>
      <c r="S15" s="19">
        <v>0.18445168015917399</v>
      </c>
      <c r="T15" s="19">
        <v>0.28761603039821998</v>
      </c>
      <c r="U15" s="19">
        <v>0.26638074909193499</v>
      </c>
      <c r="V15" s="19">
        <v>0.32045714929934199</v>
      </c>
      <c r="W15" s="19">
        <v>0.23690423302528399</v>
      </c>
      <c r="X15" s="19">
        <v>0.264627528961697</v>
      </c>
      <c r="Y15" s="19">
        <v>0.28746871760143899</v>
      </c>
      <c r="Z15" s="19">
        <v>0.281253493542787</v>
      </c>
      <c r="AA15" s="19">
        <v>0.25783635000899602</v>
      </c>
      <c r="AB15" s="19">
        <v>0.249818613503623</v>
      </c>
      <c r="AC15" s="19">
        <v>0.237805652759187</v>
      </c>
      <c r="AD15" s="19">
        <v>0.21661161673817</v>
      </c>
      <c r="AE15" s="19"/>
      <c r="AF15" s="19">
        <v>0.30697559902869398</v>
      </c>
      <c r="AG15" s="19">
        <v>0.24009154599030499</v>
      </c>
      <c r="AH15" s="19">
        <v>0.24822302877650201</v>
      </c>
      <c r="AI15" s="19"/>
      <c r="AJ15" s="19">
        <v>0.30921473812816602</v>
      </c>
      <c r="AK15" s="19">
        <v>0.21619133616632499</v>
      </c>
      <c r="AL15" s="19">
        <v>0.26281289394447899</v>
      </c>
      <c r="AM15" s="19">
        <v>0.20438290628580399</v>
      </c>
      <c r="AN15" s="19">
        <v>0.27988840306588703</v>
      </c>
      <c r="AO15" s="19"/>
      <c r="AP15" s="19">
        <v>0.27774841168104403</v>
      </c>
      <c r="AQ15" s="19">
        <v>0.21879739402144499</v>
      </c>
      <c r="AR15" s="19">
        <v>0.210058251883741</v>
      </c>
      <c r="AS15" s="19"/>
      <c r="AT15" s="19">
        <v>0.31945414161919</v>
      </c>
      <c r="AU15" s="19">
        <v>0.25528007786551099</v>
      </c>
      <c r="AV15" s="19">
        <v>0.20222524531101599</v>
      </c>
      <c r="AW15" s="19">
        <v>0.18969565156978799</v>
      </c>
      <c r="AX15" s="19">
        <v>0.19234777729963701</v>
      </c>
      <c r="AY15" s="19"/>
      <c r="AZ15" s="19">
        <v>0.25759363220016301</v>
      </c>
      <c r="BA15" s="19">
        <v>0.27586137420219897</v>
      </c>
      <c r="BB15" s="19">
        <v>0.220733901287017</v>
      </c>
      <c r="BC15" s="19">
        <v>0.30019557512615103</v>
      </c>
      <c r="BD15" s="19">
        <v>0.22461049483854401</v>
      </c>
      <c r="BE15" s="19">
        <v>0.284858769068281</v>
      </c>
      <c r="BF15" s="19">
        <v>0.23017567327749</v>
      </c>
      <c r="BG15" s="19">
        <v>0.27858694069339701</v>
      </c>
      <c r="BH15" s="19">
        <v>0.23656743240039199</v>
      </c>
      <c r="BI15" s="19">
        <v>0.27482939727661199</v>
      </c>
      <c r="BJ15" s="19">
        <v>0.27910088577786901</v>
      </c>
      <c r="BK15" s="19">
        <v>0.28413382997324499</v>
      </c>
      <c r="BL15" s="19">
        <v>0.21871357856566201</v>
      </c>
      <c r="BM15" s="19">
        <v>0.28278576876699202</v>
      </c>
      <c r="BN15" s="19">
        <v>0.26850168888255099</v>
      </c>
      <c r="BO15" s="19">
        <v>0.264298048452141</v>
      </c>
      <c r="BP15" s="19"/>
      <c r="BQ15" s="19">
        <v>0.124621988098333</v>
      </c>
      <c r="BR15" s="19">
        <v>0.32099875471640499</v>
      </c>
    </row>
    <row r="16" spans="2:70" x14ac:dyDescent="0.35">
      <c r="B16" s="16"/>
    </row>
    <row r="17" spans="2:2" x14ac:dyDescent="0.35">
      <c r="B17" t="s">
        <v>98</v>
      </c>
    </row>
    <row r="18" spans="2:2" x14ac:dyDescent="0.35">
      <c r="B18" t="s">
        <v>99</v>
      </c>
    </row>
    <row r="20" spans="2:2" x14ac:dyDescent="0.35">
      <c r="B20" s="8" t="str">
        <f>HYPERLINK("#'Contents'!A1", "Return to Contents")</f>
        <v>Return to Contents</v>
      </c>
    </row>
  </sheetData>
  <mergeCells count="11">
    <mergeCell ref="BQ5:BR5"/>
    <mergeCell ref="D5:E5"/>
    <mergeCell ref="G5:L5"/>
    <mergeCell ref="N5:Q5"/>
    <mergeCell ref="S5:AD5"/>
    <mergeCell ref="AF5:AH5"/>
    <mergeCell ref="D2:BJ2"/>
    <mergeCell ref="AJ5:AN5"/>
    <mergeCell ref="AP5:AR5"/>
    <mergeCell ref="AT5:AX5"/>
    <mergeCell ref="AZ5:BO5"/>
  </mergeCells>
  <pageMargins left="0.7" right="0.7" top="0.75" bottom="0.75" header="0.3" footer="0.3"/>
  <pageSetup paperSize="9" orientation="portrait" horizontalDpi="300" verticalDpi="300"/>
  <drawing r:id="rId1"/>
</worksheet>
</file>

<file path=xl/worksheets/sheet1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B00-000000000000}">
  <dimension ref="B2:BR16"/>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67" width="10.7265625" customWidth="1"/>
    <col min="68" max="68" width="2.1796875" customWidth="1"/>
    <col min="69" max="70" width="10.7265625" customWidth="1"/>
    <col min="71" max="71" width="2.1796875" customWidth="1"/>
  </cols>
  <sheetData>
    <row r="2" spans="2:70" ht="40" customHeight="1" x14ac:dyDescent="0.35">
      <c r="D2" s="29" t="s">
        <v>539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row>
    <row r="5" spans="2:70" ht="30" customHeight="1" x14ac:dyDescent="0.35">
      <c r="B5" s="15"/>
      <c r="C5" s="15"/>
      <c r="D5" s="30" t="s">
        <v>74</v>
      </c>
      <c r="E5" s="30"/>
      <c r="F5" s="15"/>
      <c r="G5" s="30" t="s">
        <v>75</v>
      </c>
      <c r="H5" s="30"/>
      <c r="I5" s="30"/>
      <c r="J5" s="30"/>
      <c r="K5" s="30"/>
      <c r="L5" s="30"/>
      <c r="M5" s="15"/>
      <c r="N5" s="30" t="s">
        <v>76</v>
      </c>
      <c r="O5" s="30"/>
      <c r="P5" s="30"/>
      <c r="Q5" s="30"/>
      <c r="R5" s="15"/>
      <c r="S5" s="30" t="s">
        <v>77</v>
      </c>
      <c r="T5" s="30"/>
      <c r="U5" s="30"/>
      <c r="V5" s="30"/>
      <c r="W5" s="30"/>
      <c r="X5" s="30"/>
      <c r="Y5" s="30"/>
      <c r="Z5" s="30"/>
      <c r="AA5" s="30"/>
      <c r="AB5" s="30"/>
      <c r="AC5" s="30"/>
      <c r="AD5" s="30"/>
      <c r="AE5" s="15"/>
      <c r="AF5" s="30" t="s">
        <v>78</v>
      </c>
      <c r="AG5" s="30"/>
      <c r="AH5" s="30"/>
      <c r="AI5" s="15"/>
      <c r="AJ5" s="30" t="s">
        <v>79</v>
      </c>
      <c r="AK5" s="30"/>
      <c r="AL5" s="30"/>
      <c r="AM5" s="30"/>
      <c r="AN5" s="30"/>
      <c r="AO5" s="15"/>
      <c r="AP5" s="30" t="s">
        <v>80</v>
      </c>
      <c r="AQ5" s="30"/>
      <c r="AR5" s="30"/>
      <c r="AS5" s="15"/>
      <c r="AT5" s="30" t="s">
        <v>81</v>
      </c>
      <c r="AU5" s="30"/>
      <c r="AV5" s="30"/>
      <c r="AW5" s="30"/>
      <c r="AX5" s="30"/>
      <c r="AY5" s="15"/>
      <c r="AZ5" s="30" t="s">
        <v>82</v>
      </c>
      <c r="BA5" s="30"/>
      <c r="BB5" s="30"/>
      <c r="BC5" s="30"/>
      <c r="BD5" s="30"/>
      <c r="BE5" s="30"/>
      <c r="BF5" s="30"/>
      <c r="BG5" s="30"/>
      <c r="BH5" s="30"/>
      <c r="BI5" s="30"/>
      <c r="BJ5" s="30"/>
      <c r="BK5" s="30"/>
      <c r="BL5" s="30"/>
      <c r="BM5" s="30"/>
      <c r="BN5" s="30"/>
      <c r="BO5" s="30"/>
      <c r="BP5" s="15"/>
      <c r="BQ5" s="30" t="s">
        <v>83</v>
      </c>
      <c r="BR5" s="30"/>
    </row>
    <row r="6" spans="2:7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46</v>
      </c>
      <c r="AQ6" s="12" t="s">
        <v>47</v>
      </c>
      <c r="AR6" s="12" t="s">
        <v>50</v>
      </c>
      <c r="AT6" s="12" t="s">
        <v>51</v>
      </c>
      <c r="AU6" s="12" t="s">
        <v>52</v>
      </c>
      <c r="AV6" s="12" t="s">
        <v>53</v>
      </c>
      <c r="AW6" s="12" t="s">
        <v>54</v>
      </c>
      <c r="AX6" s="12" t="s">
        <v>55</v>
      </c>
      <c r="AZ6" s="12" t="s">
        <v>56</v>
      </c>
      <c r="BA6" s="12" t="s">
        <v>57</v>
      </c>
      <c r="BB6" s="12" t="s">
        <v>58</v>
      </c>
      <c r="BC6" s="12" t="s">
        <v>59</v>
      </c>
      <c r="BD6" s="12" t="s">
        <v>60</v>
      </c>
      <c r="BE6" s="12" t="s">
        <v>61</v>
      </c>
      <c r="BF6" s="12" t="s">
        <v>62</v>
      </c>
      <c r="BG6" s="12" t="s">
        <v>63</v>
      </c>
      <c r="BH6" s="12" t="s">
        <v>64</v>
      </c>
      <c r="BI6" s="12" t="s">
        <v>65</v>
      </c>
      <c r="BJ6" s="12" t="s">
        <v>66</v>
      </c>
      <c r="BK6" s="12" t="s">
        <v>67</v>
      </c>
      <c r="BL6" s="12" t="s">
        <v>68</v>
      </c>
      <c r="BM6" s="12" t="s">
        <v>69</v>
      </c>
      <c r="BN6" s="12" t="s">
        <v>70</v>
      </c>
      <c r="BO6" s="12" t="s">
        <v>71</v>
      </c>
      <c r="BQ6" s="12" t="s">
        <v>72</v>
      </c>
      <c r="BR6" s="12" t="s">
        <v>73</v>
      </c>
    </row>
    <row r="7" spans="2:70" ht="30" customHeight="1" x14ac:dyDescent="0.35">
      <c r="B7" s="10" t="s">
        <v>19</v>
      </c>
      <c r="C7" s="10">
        <v>4012</v>
      </c>
      <c r="D7" s="10">
        <v>1971</v>
      </c>
      <c r="E7" s="10">
        <v>2028</v>
      </c>
      <c r="F7" s="10"/>
      <c r="G7" s="10">
        <v>497</v>
      </c>
      <c r="H7" s="10">
        <v>704</v>
      </c>
      <c r="I7" s="10">
        <v>694</v>
      </c>
      <c r="J7" s="10">
        <v>693</v>
      </c>
      <c r="K7" s="10">
        <v>571</v>
      </c>
      <c r="L7" s="10">
        <v>853</v>
      </c>
      <c r="M7" s="10"/>
      <c r="N7" s="10">
        <v>1178</v>
      </c>
      <c r="O7" s="10">
        <v>1131</v>
      </c>
      <c r="P7" s="10">
        <v>781</v>
      </c>
      <c r="Q7" s="10">
        <v>909</v>
      </c>
      <c r="R7" s="10"/>
      <c r="S7" s="10">
        <v>563</v>
      </c>
      <c r="T7" s="10">
        <v>553</v>
      </c>
      <c r="U7" s="10">
        <v>314</v>
      </c>
      <c r="V7" s="10">
        <v>343</v>
      </c>
      <c r="W7" s="10">
        <v>293</v>
      </c>
      <c r="X7" s="10">
        <v>376</v>
      </c>
      <c r="Y7" s="10">
        <v>336</v>
      </c>
      <c r="Z7" s="10">
        <v>171</v>
      </c>
      <c r="AA7" s="10">
        <v>447</v>
      </c>
      <c r="AB7" s="10">
        <v>337</v>
      </c>
      <c r="AC7" s="10">
        <v>188</v>
      </c>
      <c r="AD7" s="10">
        <v>91</v>
      </c>
      <c r="AE7" s="10"/>
      <c r="AF7" s="10">
        <v>1421</v>
      </c>
      <c r="AG7" s="10">
        <v>1665</v>
      </c>
      <c r="AH7" s="10">
        <v>577</v>
      </c>
      <c r="AI7" s="10"/>
      <c r="AJ7" s="10">
        <v>1433</v>
      </c>
      <c r="AK7" s="10">
        <v>1082</v>
      </c>
      <c r="AL7" s="10">
        <v>299</v>
      </c>
      <c r="AM7" s="10">
        <v>42</v>
      </c>
      <c r="AN7" s="10">
        <v>541</v>
      </c>
      <c r="AO7" s="10"/>
      <c r="AP7" s="10">
        <v>878</v>
      </c>
      <c r="AQ7" s="10">
        <v>1369</v>
      </c>
      <c r="AR7" s="10">
        <v>264</v>
      </c>
      <c r="AS7" s="10"/>
      <c r="AT7" s="10">
        <v>929</v>
      </c>
      <c r="AU7" s="10">
        <v>932</v>
      </c>
      <c r="AV7" s="10">
        <v>1096</v>
      </c>
      <c r="AW7" s="10">
        <v>455</v>
      </c>
      <c r="AX7" s="10">
        <v>62</v>
      </c>
      <c r="AY7" s="10"/>
      <c r="AZ7" s="10">
        <v>33</v>
      </c>
      <c r="BA7" s="10">
        <v>185</v>
      </c>
      <c r="BB7" s="10">
        <v>256</v>
      </c>
      <c r="BC7" s="10">
        <v>269</v>
      </c>
      <c r="BD7" s="10">
        <v>403</v>
      </c>
      <c r="BE7" s="10">
        <v>436</v>
      </c>
      <c r="BF7" s="10">
        <v>391</v>
      </c>
      <c r="BG7" s="10">
        <v>312</v>
      </c>
      <c r="BH7" s="10">
        <v>253</v>
      </c>
      <c r="BI7" s="10">
        <v>211</v>
      </c>
      <c r="BJ7" s="10">
        <v>336</v>
      </c>
      <c r="BK7" s="10">
        <v>187</v>
      </c>
      <c r="BL7" s="10">
        <v>180</v>
      </c>
      <c r="BM7" s="10">
        <v>103</v>
      </c>
      <c r="BN7" s="10">
        <v>95</v>
      </c>
      <c r="BO7" s="10">
        <v>161</v>
      </c>
      <c r="BP7" s="10"/>
      <c r="BQ7" s="10">
        <v>1235</v>
      </c>
      <c r="BR7" s="10">
        <v>2665</v>
      </c>
    </row>
    <row r="8" spans="2:70" ht="30" customHeight="1" x14ac:dyDescent="0.35">
      <c r="B8" s="11" t="s">
        <v>20</v>
      </c>
      <c r="C8" s="11">
        <v>4012</v>
      </c>
      <c r="D8" s="11">
        <v>1975</v>
      </c>
      <c r="E8" s="11">
        <v>2024</v>
      </c>
      <c r="F8" s="11"/>
      <c r="G8" s="11">
        <v>558</v>
      </c>
      <c r="H8" s="11">
        <v>682</v>
      </c>
      <c r="I8" s="11">
        <v>685</v>
      </c>
      <c r="J8" s="11">
        <v>686</v>
      </c>
      <c r="K8" s="11">
        <v>562</v>
      </c>
      <c r="L8" s="11">
        <v>839</v>
      </c>
      <c r="M8" s="11"/>
      <c r="N8" s="11">
        <v>1080</v>
      </c>
      <c r="O8" s="11">
        <v>1039</v>
      </c>
      <c r="P8" s="11">
        <v>880</v>
      </c>
      <c r="Q8" s="11">
        <v>1000</v>
      </c>
      <c r="R8" s="11"/>
      <c r="S8" s="11">
        <v>562</v>
      </c>
      <c r="T8" s="11">
        <v>522</v>
      </c>
      <c r="U8" s="11">
        <v>321</v>
      </c>
      <c r="V8" s="11">
        <v>361</v>
      </c>
      <c r="W8" s="11">
        <v>281</v>
      </c>
      <c r="X8" s="11">
        <v>361</v>
      </c>
      <c r="Y8" s="11">
        <v>321</v>
      </c>
      <c r="Z8" s="11">
        <v>160</v>
      </c>
      <c r="AA8" s="11">
        <v>441</v>
      </c>
      <c r="AB8" s="11">
        <v>361</v>
      </c>
      <c r="AC8" s="11">
        <v>201</v>
      </c>
      <c r="AD8" s="11">
        <v>120</v>
      </c>
      <c r="AE8" s="11"/>
      <c r="AF8" s="11">
        <v>1410</v>
      </c>
      <c r="AG8" s="11">
        <v>1629</v>
      </c>
      <c r="AH8" s="11">
        <v>599</v>
      </c>
      <c r="AI8" s="11"/>
      <c r="AJ8" s="11">
        <v>1397</v>
      </c>
      <c r="AK8" s="11">
        <v>1071</v>
      </c>
      <c r="AL8" s="11">
        <v>288</v>
      </c>
      <c r="AM8" s="11">
        <v>45</v>
      </c>
      <c r="AN8" s="11">
        <v>558</v>
      </c>
      <c r="AO8" s="11"/>
      <c r="AP8" s="11">
        <v>856</v>
      </c>
      <c r="AQ8" s="11">
        <v>1358</v>
      </c>
      <c r="AR8" s="11">
        <v>259</v>
      </c>
      <c r="AS8" s="11"/>
      <c r="AT8" s="11">
        <v>961</v>
      </c>
      <c r="AU8" s="11">
        <v>958</v>
      </c>
      <c r="AV8" s="11">
        <v>1056</v>
      </c>
      <c r="AW8" s="11">
        <v>434</v>
      </c>
      <c r="AX8" s="11">
        <v>55</v>
      </c>
      <c r="AY8" s="11"/>
      <c r="AZ8" s="11">
        <v>33</v>
      </c>
      <c r="BA8" s="11">
        <v>186</v>
      </c>
      <c r="BB8" s="11">
        <v>267</v>
      </c>
      <c r="BC8" s="11">
        <v>280</v>
      </c>
      <c r="BD8" s="11">
        <v>416</v>
      </c>
      <c r="BE8" s="11">
        <v>443</v>
      </c>
      <c r="BF8" s="11">
        <v>394</v>
      </c>
      <c r="BG8" s="11">
        <v>314</v>
      </c>
      <c r="BH8" s="11">
        <v>257</v>
      </c>
      <c r="BI8" s="11">
        <v>206</v>
      </c>
      <c r="BJ8" s="11">
        <v>329</v>
      </c>
      <c r="BK8" s="11">
        <v>179</v>
      </c>
      <c r="BL8" s="11">
        <v>174</v>
      </c>
      <c r="BM8" s="11">
        <v>97</v>
      </c>
      <c r="BN8" s="11">
        <v>87</v>
      </c>
      <c r="BO8" s="11">
        <v>148</v>
      </c>
      <c r="BP8" s="11"/>
      <c r="BQ8" s="11">
        <v>1209</v>
      </c>
      <c r="BR8" s="11">
        <v>2688</v>
      </c>
    </row>
    <row r="9" spans="2:70" ht="43.5" x14ac:dyDescent="0.35">
      <c r="B9" s="18" t="s">
        <v>537</v>
      </c>
      <c r="C9" s="17">
        <v>0.70854317456544202</v>
      </c>
      <c r="D9" s="17">
        <v>0.69001398914255896</v>
      </c>
      <c r="E9" s="17">
        <v>0.72752173350282201</v>
      </c>
      <c r="F9" s="17"/>
      <c r="G9" s="17">
        <v>0.64525460008184699</v>
      </c>
      <c r="H9" s="17">
        <v>0.69238516328301503</v>
      </c>
      <c r="I9" s="17">
        <v>0.69723433117966904</v>
      </c>
      <c r="J9" s="17">
        <v>0.72354484481722803</v>
      </c>
      <c r="K9" s="17">
        <v>0.72462269381378297</v>
      </c>
      <c r="L9" s="17">
        <v>0.75001502623502303</v>
      </c>
      <c r="M9" s="17"/>
      <c r="N9" s="17">
        <v>0.76528046163013996</v>
      </c>
      <c r="O9" s="17">
        <v>0.71423943565583903</v>
      </c>
      <c r="P9" s="17">
        <v>0.68190323040157796</v>
      </c>
      <c r="Q9" s="17">
        <v>0.66492342753520595</v>
      </c>
      <c r="R9" s="17"/>
      <c r="S9" s="17">
        <v>0.73155397486611096</v>
      </c>
      <c r="T9" s="17">
        <v>0.70855584445354003</v>
      </c>
      <c r="U9" s="17">
        <v>0.74629601351187103</v>
      </c>
      <c r="V9" s="17">
        <v>0.75079212247208205</v>
      </c>
      <c r="W9" s="17">
        <v>0.693417814526053</v>
      </c>
      <c r="X9" s="17">
        <v>0.69623319063633704</v>
      </c>
      <c r="Y9" s="17">
        <v>0.69812100621726003</v>
      </c>
      <c r="Z9" s="17">
        <v>0.70861318596937495</v>
      </c>
      <c r="AA9" s="17">
        <v>0.67886339462354806</v>
      </c>
      <c r="AB9" s="17">
        <v>0.68478047406799802</v>
      </c>
      <c r="AC9" s="17">
        <v>0.71938711748303796</v>
      </c>
      <c r="AD9" s="17">
        <v>0.63528175408061605</v>
      </c>
      <c r="AE9" s="17"/>
      <c r="AF9" s="17">
        <v>0.70914019289270103</v>
      </c>
      <c r="AG9" s="17">
        <v>0.73575763974873198</v>
      </c>
      <c r="AH9" s="17">
        <v>0.63516926917121297</v>
      </c>
      <c r="AI9" s="17"/>
      <c r="AJ9" s="17">
        <v>0.73580785262271697</v>
      </c>
      <c r="AK9" s="17">
        <v>0.69966394801214504</v>
      </c>
      <c r="AL9" s="17">
        <v>0.78191032986506404</v>
      </c>
      <c r="AM9" s="17">
        <v>0.62484840210346904</v>
      </c>
      <c r="AN9" s="17">
        <v>0.65764087932569604</v>
      </c>
      <c r="AO9" s="17"/>
      <c r="AP9" s="17">
        <v>0.73271161832265896</v>
      </c>
      <c r="AQ9" s="17">
        <v>0.720303446501526</v>
      </c>
      <c r="AR9" s="17">
        <v>0.741779361606412</v>
      </c>
      <c r="AS9" s="17"/>
      <c r="AT9" s="17">
        <v>0.66557534975827604</v>
      </c>
      <c r="AU9" s="17">
        <v>0.70624297139852799</v>
      </c>
      <c r="AV9" s="17">
        <v>0.74509388305665403</v>
      </c>
      <c r="AW9" s="17">
        <v>0.77838799705713801</v>
      </c>
      <c r="AX9" s="17">
        <v>0.66793638066261096</v>
      </c>
      <c r="AY9" s="17"/>
      <c r="AZ9" s="17">
        <v>0.48934833940197398</v>
      </c>
      <c r="BA9" s="17">
        <v>0.62731294709081697</v>
      </c>
      <c r="BB9" s="17">
        <v>0.71418382155728899</v>
      </c>
      <c r="BC9" s="17">
        <v>0.69547797839567604</v>
      </c>
      <c r="BD9" s="17">
        <v>0.69323529841495901</v>
      </c>
      <c r="BE9" s="17">
        <v>0.70042992532127302</v>
      </c>
      <c r="BF9" s="17">
        <v>0.733039483273913</v>
      </c>
      <c r="BG9" s="17">
        <v>0.68784042749770102</v>
      </c>
      <c r="BH9" s="17">
        <v>0.74138085169489398</v>
      </c>
      <c r="BI9" s="17">
        <v>0.74508159377997096</v>
      </c>
      <c r="BJ9" s="17">
        <v>0.72858955967947703</v>
      </c>
      <c r="BK9" s="17">
        <v>0.74507691442097501</v>
      </c>
      <c r="BL9" s="17">
        <v>0.71781091187576496</v>
      </c>
      <c r="BM9" s="17">
        <v>0.75015314936501098</v>
      </c>
      <c r="BN9" s="17">
        <v>0.85023337113345598</v>
      </c>
      <c r="BO9" s="17">
        <v>0.76023427933528498</v>
      </c>
      <c r="BP9" s="17"/>
      <c r="BQ9" s="17">
        <v>0.80898384916260901</v>
      </c>
      <c r="BR9" s="17">
        <v>0.67220632074387299</v>
      </c>
    </row>
    <row r="10" spans="2:70" ht="43.5" x14ac:dyDescent="0.35">
      <c r="B10" s="18" t="s">
        <v>538</v>
      </c>
      <c r="C10" s="17">
        <v>0.14517351391657399</v>
      </c>
      <c r="D10" s="17">
        <v>0.16526947863442501</v>
      </c>
      <c r="E10" s="17">
        <v>0.12516822681009401</v>
      </c>
      <c r="F10" s="17"/>
      <c r="G10" s="17">
        <v>0.22474602599406801</v>
      </c>
      <c r="H10" s="17">
        <v>0.188279343559139</v>
      </c>
      <c r="I10" s="17">
        <v>0.13234320343110501</v>
      </c>
      <c r="J10" s="17">
        <v>0.11792651720168</v>
      </c>
      <c r="K10" s="17">
        <v>0.118731669819357</v>
      </c>
      <c r="L10" s="17">
        <v>0.10762021595409101</v>
      </c>
      <c r="M10" s="17"/>
      <c r="N10" s="17">
        <v>0.135048660992518</v>
      </c>
      <c r="O10" s="17">
        <v>0.13961178272938199</v>
      </c>
      <c r="P10" s="17">
        <v>0.14245169299962501</v>
      </c>
      <c r="Q10" s="17">
        <v>0.163165717457147</v>
      </c>
      <c r="R10" s="17"/>
      <c r="S10" s="17">
        <v>0.163543922123571</v>
      </c>
      <c r="T10" s="17">
        <v>0.140162670532469</v>
      </c>
      <c r="U10" s="17">
        <v>0.105390562302937</v>
      </c>
      <c r="V10" s="17">
        <v>0.13717080211529201</v>
      </c>
      <c r="W10" s="17">
        <v>0.133851092547314</v>
      </c>
      <c r="X10" s="17">
        <v>0.16055444265299901</v>
      </c>
      <c r="Y10" s="17">
        <v>0.15035737665836399</v>
      </c>
      <c r="Z10" s="17">
        <v>0.122820820239797</v>
      </c>
      <c r="AA10" s="17">
        <v>0.178465475685989</v>
      </c>
      <c r="AB10" s="17">
        <v>0.15426790929700601</v>
      </c>
      <c r="AC10" s="17">
        <v>0.108497778591614</v>
      </c>
      <c r="AD10" s="17">
        <v>0.119339513777987</v>
      </c>
      <c r="AE10" s="17"/>
      <c r="AF10" s="17">
        <v>0.13402389705415099</v>
      </c>
      <c r="AG10" s="17">
        <v>0.147982767557264</v>
      </c>
      <c r="AH10" s="17">
        <v>0.154335095503707</v>
      </c>
      <c r="AI10" s="17"/>
      <c r="AJ10" s="17">
        <v>0.12350801848489</v>
      </c>
      <c r="AK10" s="17">
        <v>0.16310590658829299</v>
      </c>
      <c r="AL10" s="17">
        <v>0.12876870936808199</v>
      </c>
      <c r="AM10" s="17">
        <v>0.182755602902576</v>
      </c>
      <c r="AN10" s="17">
        <v>0.14724300207139299</v>
      </c>
      <c r="AO10" s="17"/>
      <c r="AP10" s="17">
        <v>0.13943291499513299</v>
      </c>
      <c r="AQ10" s="17">
        <v>0.156890486053711</v>
      </c>
      <c r="AR10" s="17">
        <v>0.150419733024409</v>
      </c>
      <c r="AS10" s="17"/>
      <c r="AT10" s="17">
        <v>0.139859171405012</v>
      </c>
      <c r="AU10" s="17">
        <v>0.140645701679803</v>
      </c>
      <c r="AV10" s="17">
        <v>0.14707000113148799</v>
      </c>
      <c r="AW10" s="17">
        <v>0.14145273256244001</v>
      </c>
      <c r="AX10" s="17">
        <v>0.20443567385636499</v>
      </c>
      <c r="AY10" s="17"/>
      <c r="AZ10" s="17">
        <v>0.24436630481847699</v>
      </c>
      <c r="BA10" s="17">
        <v>0.16683067762599099</v>
      </c>
      <c r="BB10" s="17">
        <v>0.147524694472872</v>
      </c>
      <c r="BC10" s="17">
        <v>0.170730263703819</v>
      </c>
      <c r="BD10" s="17">
        <v>0.147017038781146</v>
      </c>
      <c r="BE10" s="17">
        <v>0.15493653223013801</v>
      </c>
      <c r="BF10" s="17">
        <v>0.12796954658308701</v>
      </c>
      <c r="BG10" s="17">
        <v>0.17280750409425399</v>
      </c>
      <c r="BH10" s="17">
        <v>0.105600303935334</v>
      </c>
      <c r="BI10" s="17">
        <v>0.12632979234220501</v>
      </c>
      <c r="BJ10" s="17">
        <v>0.166785519461077</v>
      </c>
      <c r="BK10" s="17">
        <v>0.15605246368286599</v>
      </c>
      <c r="BL10" s="17">
        <v>0.13820863447714099</v>
      </c>
      <c r="BM10" s="17">
        <v>0.143609513565504</v>
      </c>
      <c r="BN10" s="17">
        <v>7.0539139892951297E-2</v>
      </c>
      <c r="BO10" s="17">
        <v>0.13738765678304099</v>
      </c>
      <c r="BP10" s="17"/>
      <c r="BQ10" s="17">
        <v>0.15157699621447099</v>
      </c>
      <c r="BR10" s="17">
        <v>0.141482463861834</v>
      </c>
    </row>
    <row r="11" spans="2:70" x14ac:dyDescent="0.35">
      <c r="B11" s="18" t="s">
        <v>129</v>
      </c>
      <c r="C11" s="19">
        <v>0.14628331151798399</v>
      </c>
      <c r="D11" s="19">
        <v>0.144716532223016</v>
      </c>
      <c r="E11" s="19">
        <v>0.147310039687084</v>
      </c>
      <c r="F11" s="19"/>
      <c r="G11" s="19">
        <v>0.129999373924085</v>
      </c>
      <c r="H11" s="19">
        <v>0.119335493157846</v>
      </c>
      <c r="I11" s="19">
        <v>0.17042246538922701</v>
      </c>
      <c r="J11" s="19">
        <v>0.15852863798109201</v>
      </c>
      <c r="K11" s="19">
        <v>0.15664563636685999</v>
      </c>
      <c r="L11" s="19">
        <v>0.14236475781088601</v>
      </c>
      <c r="M11" s="19"/>
      <c r="N11" s="19">
        <v>9.9670877377342093E-2</v>
      </c>
      <c r="O11" s="19">
        <v>0.14614878161477901</v>
      </c>
      <c r="P11" s="19">
        <v>0.175645076598797</v>
      </c>
      <c r="Q11" s="19">
        <v>0.17191085500764799</v>
      </c>
      <c r="R11" s="19"/>
      <c r="S11" s="19">
        <v>0.10490210301031801</v>
      </c>
      <c r="T11" s="19">
        <v>0.151281485013991</v>
      </c>
      <c r="U11" s="19">
        <v>0.148313424185192</v>
      </c>
      <c r="V11" s="19">
        <v>0.112037075412626</v>
      </c>
      <c r="W11" s="19">
        <v>0.172731092926633</v>
      </c>
      <c r="X11" s="19">
        <v>0.14321236671066401</v>
      </c>
      <c r="Y11" s="19">
        <v>0.15152161712437601</v>
      </c>
      <c r="Z11" s="19">
        <v>0.16856599379082801</v>
      </c>
      <c r="AA11" s="19">
        <v>0.142671129690463</v>
      </c>
      <c r="AB11" s="19">
        <v>0.16095161663499499</v>
      </c>
      <c r="AC11" s="19">
        <v>0.17211510392534801</v>
      </c>
      <c r="AD11" s="19">
        <v>0.24537873214139699</v>
      </c>
      <c r="AE11" s="19"/>
      <c r="AF11" s="19">
        <v>0.15683591005314701</v>
      </c>
      <c r="AG11" s="19">
        <v>0.116259592694004</v>
      </c>
      <c r="AH11" s="19">
        <v>0.21049563532508</v>
      </c>
      <c r="AI11" s="19"/>
      <c r="AJ11" s="19">
        <v>0.14068412889239401</v>
      </c>
      <c r="AK11" s="19">
        <v>0.13723014539956199</v>
      </c>
      <c r="AL11" s="19">
        <v>8.9320960766854404E-2</v>
      </c>
      <c r="AM11" s="19">
        <v>0.19239599499395499</v>
      </c>
      <c r="AN11" s="19">
        <v>0.195116118602911</v>
      </c>
      <c r="AO11" s="19"/>
      <c r="AP11" s="19">
        <v>0.12785546668220801</v>
      </c>
      <c r="AQ11" s="19">
        <v>0.12280606744476399</v>
      </c>
      <c r="AR11" s="19">
        <v>0.10780090536917999</v>
      </c>
      <c r="AS11" s="19"/>
      <c r="AT11" s="19">
        <v>0.19456547883671199</v>
      </c>
      <c r="AU11" s="19">
        <v>0.15311132692167001</v>
      </c>
      <c r="AV11" s="19">
        <v>0.10783611581185799</v>
      </c>
      <c r="AW11" s="19">
        <v>8.0159270380421296E-2</v>
      </c>
      <c r="AX11" s="19">
        <v>0.12762794548102499</v>
      </c>
      <c r="AY11" s="19"/>
      <c r="AZ11" s="19">
        <v>0.26628535577954898</v>
      </c>
      <c r="BA11" s="19">
        <v>0.20585637528319201</v>
      </c>
      <c r="BB11" s="19">
        <v>0.13829148396983901</v>
      </c>
      <c r="BC11" s="19">
        <v>0.13379175790050499</v>
      </c>
      <c r="BD11" s="19">
        <v>0.15974766280389499</v>
      </c>
      <c r="BE11" s="19">
        <v>0.144633542448589</v>
      </c>
      <c r="BF11" s="19">
        <v>0.13899097014299999</v>
      </c>
      <c r="BG11" s="19">
        <v>0.13935206840804501</v>
      </c>
      <c r="BH11" s="19">
        <v>0.153018844369773</v>
      </c>
      <c r="BI11" s="19">
        <v>0.128588613877825</v>
      </c>
      <c r="BJ11" s="19">
        <v>0.104624920859447</v>
      </c>
      <c r="BK11" s="19">
        <v>9.8870621896159E-2</v>
      </c>
      <c r="BL11" s="19">
        <v>0.143980453647093</v>
      </c>
      <c r="BM11" s="19">
        <v>0.106237337069485</v>
      </c>
      <c r="BN11" s="19">
        <v>7.9227488973592497E-2</v>
      </c>
      <c r="BO11" s="19">
        <v>0.102378063881674</v>
      </c>
      <c r="BP11" s="19"/>
      <c r="BQ11" s="19">
        <v>3.9439154622918998E-2</v>
      </c>
      <c r="BR11" s="19">
        <v>0.18631121539429299</v>
      </c>
    </row>
    <row r="12" spans="2:70" x14ac:dyDescent="0.35">
      <c r="B12" s="16"/>
    </row>
    <row r="13" spans="2:70" x14ac:dyDescent="0.35">
      <c r="B13" t="s">
        <v>98</v>
      </c>
    </row>
    <row r="14" spans="2:70" x14ac:dyDescent="0.35">
      <c r="B14" t="s">
        <v>99</v>
      </c>
    </row>
    <row r="16" spans="2:70" x14ac:dyDescent="0.35">
      <c r="B16" s="8" t="str">
        <f>HYPERLINK("#'Contents'!A1", "Return to Contents")</f>
        <v>Return to Contents</v>
      </c>
    </row>
  </sheetData>
  <mergeCells count="11">
    <mergeCell ref="BQ5:BR5"/>
    <mergeCell ref="D5:E5"/>
    <mergeCell ref="G5:L5"/>
    <mergeCell ref="N5:Q5"/>
    <mergeCell ref="S5:AD5"/>
    <mergeCell ref="AF5:AH5"/>
    <mergeCell ref="D2:BJ2"/>
    <mergeCell ref="AJ5:AN5"/>
    <mergeCell ref="AP5:AR5"/>
    <mergeCell ref="AT5:AX5"/>
    <mergeCell ref="AZ5:BO5"/>
  </mergeCells>
  <pageMargins left="0.7" right="0.7" top="0.75" bottom="0.75" header="0.3" footer="0.3"/>
  <pageSetup paperSize="9" orientation="portrait" horizontalDpi="300" verticalDpi="300"/>
  <drawing r:id="rId1"/>
</worksheet>
</file>

<file path=xl/worksheets/sheet1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C00-000000000000}">
  <dimension ref="B2:BR27"/>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67" width="10.7265625" customWidth="1"/>
    <col min="68" max="68" width="2.1796875" customWidth="1"/>
    <col min="69" max="70" width="10.7265625" customWidth="1"/>
    <col min="71" max="71" width="2.1796875" customWidth="1"/>
  </cols>
  <sheetData>
    <row r="2" spans="2:70" ht="40" customHeight="1" x14ac:dyDescent="0.35">
      <c r="D2" s="29" t="s">
        <v>552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row>
    <row r="5" spans="2:70" ht="30" customHeight="1" x14ac:dyDescent="0.35">
      <c r="B5" s="15"/>
      <c r="C5" s="15"/>
      <c r="D5" s="30" t="s">
        <v>74</v>
      </c>
      <c r="E5" s="30"/>
      <c r="F5" s="15"/>
      <c r="G5" s="30" t="s">
        <v>75</v>
      </c>
      <c r="H5" s="30"/>
      <c r="I5" s="30"/>
      <c r="J5" s="30"/>
      <c r="K5" s="30"/>
      <c r="L5" s="30"/>
      <c r="M5" s="15"/>
      <c r="N5" s="30" t="s">
        <v>76</v>
      </c>
      <c r="O5" s="30"/>
      <c r="P5" s="30"/>
      <c r="Q5" s="30"/>
      <c r="R5" s="15"/>
      <c r="S5" s="30" t="s">
        <v>77</v>
      </c>
      <c r="T5" s="30"/>
      <c r="U5" s="30"/>
      <c r="V5" s="30"/>
      <c r="W5" s="30"/>
      <c r="X5" s="30"/>
      <c r="Y5" s="30"/>
      <c r="Z5" s="30"/>
      <c r="AA5" s="30"/>
      <c r="AB5" s="30"/>
      <c r="AC5" s="30"/>
      <c r="AD5" s="30"/>
      <c r="AE5" s="15"/>
      <c r="AF5" s="30" t="s">
        <v>78</v>
      </c>
      <c r="AG5" s="30"/>
      <c r="AH5" s="30"/>
      <c r="AI5" s="15"/>
      <c r="AJ5" s="30" t="s">
        <v>79</v>
      </c>
      <c r="AK5" s="30"/>
      <c r="AL5" s="30"/>
      <c r="AM5" s="30"/>
      <c r="AN5" s="30"/>
      <c r="AO5" s="15"/>
      <c r="AP5" s="30" t="s">
        <v>80</v>
      </c>
      <c r="AQ5" s="30"/>
      <c r="AR5" s="30"/>
      <c r="AS5" s="15"/>
      <c r="AT5" s="30" t="s">
        <v>81</v>
      </c>
      <c r="AU5" s="30"/>
      <c r="AV5" s="30"/>
      <c r="AW5" s="30"/>
      <c r="AX5" s="30"/>
      <c r="AY5" s="15"/>
      <c r="AZ5" s="30" t="s">
        <v>82</v>
      </c>
      <c r="BA5" s="30"/>
      <c r="BB5" s="30"/>
      <c r="BC5" s="30"/>
      <c r="BD5" s="30"/>
      <c r="BE5" s="30"/>
      <c r="BF5" s="30"/>
      <c r="BG5" s="30"/>
      <c r="BH5" s="30"/>
      <c r="BI5" s="30"/>
      <c r="BJ5" s="30"/>
      <c r="BK5" s="30"/>
      <c r="BL5" s="30"/>
      <c r="BM5" s="30"/>
      <c r="BN5" s="30"/>
      <c r="BO5" s="30"/>
      <c r="BP5" s="15"/>
      <c r="BQ5" s="30" t="s">
        <v>83</v>
      </c>
      <c r="BR5" s="30"/>
    </row>
    <row r="6" spans="2:7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46</v>
      </c>
      <c r="AQ6" s="12" t="s">
        <v>47</v>
      </c>
      <c r="AR6" s="12" t="s">
        <v>50</v>
      </c>
      <c r="AT6" s="12" t="s">
        <v>51</v>
      </c>
      <c r="AU6" s="12" t="s">
        <v>52</v>
      </c>
      <c r="AV6" s="12" t="s">
        <v>53</v>
      </c>
      <c r="AW6" s="12" t="s">
        <v>54</v>
      </c>
      <c r="AX6" s="12" t="s">
        <v>55</v>
      </c>
      <c r="AZ6" s="12" t="s">
        <v>56</v>
      </c>
      <c r="BA6" s="12" t="s">
        <v>57</v>
      </c>
      <c r="BB6" s="12" t="s">
        <v>58</v>
      </c>
      <c r="BC6" s="12" t="s">
        <v>59</v>
      </c>
      <c r="BD6" s="12" t="s">
        <v>60</v>
      </c>
      <c r="BE6" s="12" t="s">
        <v>61</v>
      </c>
      <c r="BF6" s="12" t="s">
        <v>62</v>
      </c>
      <c r="BG6" s="12" t="s">
        <v>63</v>
      </c>
      <c r="BH6" s="12" t="s">
        <v>64</v>
      </c>
      <c r="BI6" s="12" t="s">
        <v>65</v>
      </c>
      <c r="BJ6" s="12" t="s">
        <v>66</v>
      </c>
      <c r="BK6" s="12" t="s">
        <v>67</v>
      </c>
      <c r="BL6" s="12" t="s">
        <v>68</v>
      </c>
      <c r="BM6" s="12" t="s">
        <v>69</v>
      </c>
      <c r="BN6" s="12" t="s">
        <v>70</v>
      </c>
      <c r="BO6" s="12" t="s">
        <v>71</v>
      </c>
      <c r="BQ6" s="12" t="s">
        <v>72</v>
      </c>
      <c r="BR6" s="12" t="s">
        <v>73</v>
      </c>
    </row>
    <row r="7" spans="2:70" ht="30" customHeight="1" x14ac:dyDescent="0.35">
      <c r="B7" s="10" t="s">
        <v>19</v>
      </c>
      <c r="C7" s="10">
        <v>4012</v>
      </c>
      <c r="D7" s="10">
        <v>1971</v>
      </c>
      <c r="E7" s="10">
        <v>2028</v>
      </c>
      <c r="F7" s="10"/>
      <c r="G7" s="10">
        <v>497</v>
      </c>
      <c r="H7" s="10">
        <v>704</v>
      </c>
      <c r="I7" s="10">
        <v>694</v>
      </c>
      <c r="J7" s="10">
        <v>693</v>
      </c>
      <c r="K7" s="10">
        <v>571</v>
      </c>
      <c r="L7" s="10">
        <v>853</v>
      </c>
      <c r="M7" s="10"/>
      <c r="N7" s="10">
        <v>1178</v>
      </c>
      <c r="O7" s="10">
        <v>1131</v>
      </c>
      <c r="P7" s="10">
        <v>781</v>
      </c>
      <c r="Q7" s="10">
        <v>909</v>
      </c>
      <c r="R7" s="10"/>
      <c r="S7" s="10">
        <v>563</v>
      </c>
      <c r="T7" s="10">
        <v>553</v>
      </c>
      <c r="U7" s="10">
        <v>314</v>
      </c>
      <c r="V7" s="10">
        <v>343</v>
      </c>
      <c r="W7" s="10">
        <v>293</v>
      </c>
      <c r="X7" s="10">
        <v>376</v>
      </c>
      <c r="Y7" s="10">
        <v>336</v>
      </c>
      <c r="Z7" s="10">
        <v>171</v>
      </c>
      <c r="AA7" s="10">
        <v>447</v>
      </c>
      <c r="AB7" s="10">
        <v>337</v>
      </c>
      <c r="AC7" s="10">
        <v>188</v>
      </c>
      <c r="AD7" s="10">
        <v>91</v>
      </c>
      <c r="AE7" s="10"/>
      <c r="AF7" s="10">
        <v>1421</v>
      </c>
      <c r="AG7" s="10">
        <v>1665</v>
      </c>
      <c r="AH7" s="10">
        <v>577</v>
      </c>
      <c r="AI7" s="10"/>
      <c r="AJ7" s="10">
        <v>1433</v>
      </c>
      <c r="AK7" s="10">
        <v>1082</v>
      </c>
      <c r="AL7" s="10">
        <v>299</v>
      </c>
      <c r="AM7" s="10">
        <v>42</v>
      </c>
      <c r="AN7" s="10">
        <v>541</v>
      </c>
      <c r="AO7" s="10"/>
      <c r="AP7" s="10">
        <v>878</v>
      </c>
      <c r="AQ7" s="10">
        <v>1369</v>
      </c>
      <c r="AR7" s="10">
        <v>264</v>
      </c>
      <c r="AS7" s="10"/>
      <c r="AT7" s="10">
        <v>929</v>
      </c>
      <c r="AU7" s="10">
        <v>932</v>
      </c>
      <c r="AV7" s="10">
        <v>1096</v>
      </c>
      <c r="AW7" s="10">
        <v>455</v>
      </c>
      <c r="AX7" s="10">
        <v>62</v>
      </c>
      <c r="AY7" s="10"/>
      <c r="AZ7" s="10">
        <v>33</v>
      </c>
      <c r="BA7" s="10">
        <v>185</v>
      </c>
      <c r="BB7" s="10">
        <v>256</v>
      </c>
      <c r="BC7" s="10">
        <v>269</v>
      </c>
      <c r="BD7" s="10">
        <v>403</v>
      </c>
      <c r="BE7" s="10">
        <v>436</v>
      </c>
      <c r="BF7" s="10">
        <v>391</v>
      </c>
      <c r="BG7" s="10">
        <v>312</v>
      </c>
      <c r="BH7" s="10">
        <v>253</v>
      </c>
      <c r="BI7" s="10">
        <v>211</v>
      </c>
      <c r="BJ7" s="10">
        <v>336</v>
      </c>
      <c r="BK7" s="10">
        <v>187</v>
      </c>
      <c r="BL7" s="10">
        <v>180</v>
      </c>
      <c r="BM7" s="10">
        <v>103</v>
      </c>
      <c r="BN7" s="10">
        <v>95</v>
      </c>
      <c r="BO7" s="10">
        <v>161</v>
      </c>
      <c r="BP7" s="10"/>
      <c r="BQ7" s="10">
        <v>1235</v>
      </c>
      <c r="BR7" s="10">
        <v>2665</v>
      </c>
    </row>
    <row r="8" spans="2:70" ht="30" customHeight="1" x14ac:dyDescent="0.35">
      <c r="B8" s="11" t="s">
        <v>20</v>
      </c>
      <c r="C8" s="11">
        <v>4012</v>
      </c>
      <c r="D8" s="11">
        <v>1975</v>
      </c>
      <c r="E8" s="11">
        <v>2024</v>
      </c>
      <c r="F8" s="11"/>
      <c r="G8" s="11">
        <v>558</v>
      </c>
      <c r="H8" s="11">
        <v>682</v>
      </c>
      <c r="I8" s="11">
        <v>685</v>
      </c>
      <c r="J8" s="11">
        <v>686</v>
      </c>
      <c r="K8" s="11">
        <v>562</v>
      </c>
      <c r="L8" s="11">
        <v>839</v>
      </c>
      <c r="M8" s="11"/>
      <c r="N8" s="11">
        <v>1080</v>
      </c>
      <c r="O8" s="11">
        <v>1039</v>
      </c>
      <c r="P8" s="11">
        <v>880</v>
      </c>
      <c r="Q8" s="11">
        <v>1000</v>
      </c>
      <c r="R8" s="11"/>
      <c r="S8" s="11">
        <v>562</v>
      </c>
      <c r="T8" s="11">
        <v>522</v>
      </c>
      <c r="U8" s="11">
        <v>321</v>
      </c>
      <c r="V8" s="11">
        <v>361</v>
      </c>
      <c r="W8" s="11">
        <v>281</v>
      </c>
      <c r="X8" s="11">
        <v>361</v>
      </c>
      <c r="Y8" s="11">
        <v>321</v>
      </c>
      <c r="Z8" s="11">
        <v>160</v>
      </c>
      <c r="AA8" s="11">
        <v>441</v>
      </c>
      <c r="AB8" s="11">
        <v>361</v>
      </c>
      <c r="AC8" s="11">
        <v>201</v>
      </c>
      <c r="AD8" s="11">
        <v>120</v>
      </c>
      <c r="AE8" s="11"/>
      <c r="AF8" s="11">
        <v>1410</v>
      </c>
      <c r="AG8" s="11">
        <v>1629</v>
      </c>
      <c r="AH8" s="11">
        <v>599</v>
      </c>
      <c r="AI8" s="11"/>
      <c r="AJ8" s="11">
        <v>1397</v>
      </c>
      <c r="AK8" s="11">
        <v>1071</v>
      </c>
      <c r="AL8" s="11">
        <v>288</v>
      </c>
      <c r="AM8" s="11">
        <v>45</v>
      </c>
      <c r="AN8" s="11">
        <v>558</v>
      </c>
      <c r="AO8" s="11"/>
      <c r="AP8" s="11">
        <v>856</v>
      </c>
      <c r="AQ8" s="11">
        <v>1358</v>
      </c>
      <c r="AR8" s="11">
        <v>259</v>
      </c>
      <c r="AS8" s="11"/>
      <c r="AT8" s="11">
        <v>961</v>
      </c>
      <c r="AU8" s="11">
        <v>958</v>
      </c>
      <c r="AV8" s="11">
        <v>1056</v>
      </c>
      <c r="AW8" s="11">
        <v>434</v>
      </c>
      <c r="AX8" s="11">
        <v>55</v>
      </c>
      <c r="AY8" s="11"/>
      <c r="AZ8" s="11">
        <v>33</v>
      </c>
      <c r="BA8" s="11">
        <v>186</v>
      </c>
      <c r="BB8" s="11">
        <v>267</v>
      </c>
      <c r="BC8" s="11">
        <v>280</v>
      </c>
      <c r="BD8" s="11">
        <v>416</v>
      </c>
      <c r="BE8" s="11">
        <v>443</v>
      </c>
      <c r="BF8" s="11">
        <v>394</v>
      </c>
      <c r="BG8" s="11">
        <v>314</v>
      </c>
      <c r="BH8" s="11">
        <v>257</v>
      </c>
      <c r="BI8" s="11">
        <v>206</v>
      </c>
      <c r="BJ8" s="11">
        <v>329</v>
      </c>
      <c r="BK8" s="11">
        <v>179</v>
      </c>
      <c r="BL8" s="11">
        <v>174</v>
      </c>
      <c r="BM8" s="11">
        <v>97</v>
      </c>
      <c r="BN8" s="11">
        <v>87</v>
      </c>
      <c r="BO8" s="11">
        <v>148</v>
      </c>
      <c r="BP8" s="11"/>
      <c r="BQ8" s="11">
        <v>1209</v>
      </c>
      <c r="BR8" s="11">
        <v>2688</v>
      </c>
    </row>
    <row r="9" spans="2:70" x14ac:dyDescent="0.35">
      <c r="B9" s="18" t="s">
        <v>540</v>
      </c>
      <c r="C9" s="17">
        <v>0.54525195054878295</v>
      </c>
      <c r="D9" s="17">
        <v>0.50215867117705004</v>
      </c>
      <c r="E9" s="17">
        <v>0.58767275423041099</v>
      </c>
      <c r="F9" s="17"/>
      <c r="G9" s="17">
        <v>0.43809290302769799</v>
      </c>
      <c r="H9" s="17">
        <v>0.48720768486704502</v>
      </c>
      <c r="I9" s="17">
        <v>0.542042042087584</v>
      </c>
      <c r="J9" s="17">
        <v>0.580596449721554</v>
      </c>
      <c r="K9" s="17">
        <v>0.60678120991658602</v>
      </c>
      <c r="L9" s="17">
        <v>0.59629416019637904</v>
      </c>
      <c r="M9" s="17"/>
      <c r="N9" s="17">
        <v>0.59980773036681101</v>
      </c>
      <c r="O9" s="17">
        <v>0.56804613252803604</v>
      </c>
      <c r="P9" s="17">
        <v>0.500101079420043</v>
      </c>
      <c r="Q9" s="17">
        <v>0.50331179710376395</v>
      </c>
      <c r="R9" s="17"/>
      <c r="S9" s="17">
        <v>0.53535979153561397</v>
      </c>
      <c r="T9" s="17">
        <v>0.536762948253655</v>
      </c>
      <c r="U9" s="17">
        <v>0.603371058317835</v>
      </c>
      <c r="V9" s="17">
        <v>0.56837420874339595</v>
      </c>
      <c r="W9" s="17">
        <v>0.48334428826180798</v>
      </c>
      <c r="X9" s="17">
        <v>0.51290060307483198</v>
      </c>
      <c r="Y9" s="17">
        <v>0.53194575633628005</v>
      </c>
      <c r="Z9" s="17">
        <v>0.54069405728147402</v>
      </c>
      <c r="AA9" s="17">
        <v>0.56692781434239603</v>
      </c>
      <c r="AB9" s="17">
        <v>0.554933127492093</v>
      </c>
      <c r="AC9" s="17">
        <v>0.58710272614834103</v>
      </c>
      <c r="AD9" s="17">
        <v>0.50855911514535102</v>
      </c>
      <c r="AE9" s="17"/>
      <c r="AF9" s="17">
        <v>0.56422789900355097</v>
      </c>
      <c r="AG9" s="17">
        <v>0.56021276357508498</v>
      </c>
      <c r="AH9" s="17">
        <v>0.48234470950084801</v>
      </c>
      <c r="AI9" s="17"/>
      <c r="AJ9" s="17">
        <v>0.57676897327776999</v>
      </c>
      <c r="AK9" s="17">
        <v>0.51325365159138703</v>
      </c>
      <c r="AL9" s="17">
        <v>0.59325379059285999</v>
      </c>
      <c r="AM9" s="17">
        <v>0.45887658454428198</v>
      </c>
      <c r="AN9" s="17">
        <v>0.53305893849131802</v>
      </c>
      <c r="AO9" s="17"/>
      <c r="AP9" s="17">
        <v>0.55248197573328095</v>
      </c>
      <c r="AQ9" s="17">
        <v>0.54717289040706496</v>
      </c>
      <c r="AR9" s="17">
        <v>0.57837295696672897</v>
      </c>
      <c r="AS9" s="17"/>
      <c r="AT9" s="17">
        <v>0.487376095425675</v>
      </c>
      <c r="AU9" s="17">
        <v>0.55580983382801696</v>
      </c>
      <c r="AV9" s="17">
        <v>0.56306277480010702</v>
      </c>
      <c r="AW9" s="17">
        <v>0.59138015864738802</v>
      </c>
      <c r="AX9" s="17">
        <v>0.50501738021004305</v>
      </c>
      <c r="AY9" s="17"/>
      <c r="AZ9" s="17">
        <v>0.31027175131956503</v>
      </c>
      <c r="BA9" s="17">
        <v>0.42181962300582398</v>
      </c>
      <c r="BB9" s="17">
        <v>0.571850500545388</v>
      </c>
      <c r="BC9" s="17">
        <v>0.50177693271428103</v>
      </c>
      <c r="BD9" s="17">
        <v>0.55772257938637804</v>
      </c>
      <c r="BE9" s="17">
        <v>0.46630590360468699</v>
      </c>
      <c r="BF9" s="17">
        <v>0.56737121713674799</v>
      </c>
      <c r="BG9" s="17">
        <v>0.54476582061905099</v>
      </c>
      <c r="BH9" s="17">
        <v>0.60726824121713796</v>
      </c>
      <c r="BI9" s="17">
        <v>0.61994295672686495</v>
      </c>
      <c r="BJ9" s="17">
        <v>0.56497779495488398</v>
      </c>
      <c r="BK9" s="17">
        <v>0.56541451458466097</v>
      </c>
      <c r="BL9" s="17">
        <v>0.54837077947218704</v>
      </c>
      <c r="BM9" s="17">
        <v>0.60699711624897001</v>
      </c>
      <c r="BN9" s="17">
        <v>0.53112905084940198</v>
      </c>
      <c r="BO9" s="17">
        <v>0.59008167399688904</v>
      </c>
      <c r="BP9" s="17"/>
      <c r="BQ9" s="17">
        <v>0.63919232786216595</v>
      </c>
      <c r="BR9" s="17">
        <v>0.51065073038758302</v>
      </c>
    </row>
    <row r="10" spans="2:70" ht="29" x14ac:dyDescent="0.35">
      <c r="B10" s="18" t="s">
        <v>541</v>
      </c>
      <c r="C10" s="17">
        <v>0.44425023828027499</v>
      </c>
      <c r="D10" s="17">
        <v>0.41311600933304399</v>
      </c>
      <c r="E10" s="17">
        <v>0.47383177183803898</v>
      </c>
      <c r="F10" s="17"/>
      <c r="G10" s="17">
        <v>0.34391848039489897</v>
      </c>
      <c r="H10" s="17">
        <v>0.33548646958862099</v>
      </c>
      <c r="I10" s="17">
        <v>0.414253538997432</v>
      </c>
      <c r="J10" s="17">
        <v>0.42819439903302098</v>
      </c>
      <c r="K10" s="17">
        <v>0.48767873037980702</v>
      </c>
      <c r="L10" s="17">
        <v>0.60803927431993299</v>
      </c>
      <c r="M10" s="17"/>
      <c r="N10" s="17">
        <v>0.50439671343124903</v>
      </c>
      <c r="O10" s="17">
        <v>0.43814725286405998</v>
      </c>
      <c r="P10" s="17">
        <v>0.410054759559695</v>
      </c>
      <c r="Q10" s="17">
        <v>0.41677100582712501</v>
      </c>
      <c r="R10" s="17"/>
      <c r="S10" s="17">
        <v>0.46470206512735601</v>
      </c>
      <c r="T10" s="17">
        <v>0.43765295866540599</v>
      </c>
      <c r="U10" s="17">
        <v>0.50736680790960398</v>
      </c>
      <c r="V10" s="17">
        <v>0.44579854433520699</v>
      </c>
      <c r="W10" s="17">
        <v>0.49064753283887103</v>
      </c>
      <c r="X10" s="17">
        <v>0.421196501941553</v>
      </c>
      <c r="Y10" s="17">
        <v>0.43441295228841897</v>
      </c>
      <c r="Z10" s="17">
        <v>0.38582920943474203</v>
      </c>
      <c r="AA10" s="17">
        <v>0.45207274328088698</v>
      </c>
      <c r="AB10" s="17">
        <v>0.41000104840138402</v>
      </c>
      <c r="AC10" s="17">
        <v>0.43459622444241502</v>
      </c>
      <c r="AD10" s="17">
        <v>0.35904355073306998</v>
      </c>
      <c r="AE10" s="17"/>
      <c r="AF10" s="17">
        <v>0.47014550064049099</v>
      </c>
      <c r="AG10" s="17">
        <v>0.450716300357768</v>
      </c>
      <c r="AH10" s="17">
        <v>0.39267464447042699</v>
      </c>
      <c r="AI10" s="17"/>
      <c r="AJ10" s="17">
        <v>0.484195717454242</v>
      </c>
      <c r="AK10" s="17">
        <v>0.388687118673891</v>
      </c>
      <c r="AL10" s="17">
        <v>0.53736864273198603</v>
      </c>
      <c r="AM10" s="17">
        <v>0.39222637510300601</v>
      </c>
      <c r="AN10" s="17">
        <v>0.43332645053699698</v>
      </c>
      <c r="AO10" s="17"/>
      <c r="AP10" s="17">
        <v>0.461190015744952</v>
      </c>
      <c r="AQ10" s="17">
        <v>0.42212472911364102</v>
      </c>
      <c r="AR10" s="17">
        <v>0.47892485644083899</v>
      </c>
      <c r="AS10" s="17"/>
      <c r="AT10" s="17">
        <v>0.41244748058979702</v>
      </c>
      <c r="AU10" s="17">
        <v>0.40312934103294301</v>
      </c>
      <c r="AV10" s="17">
        <v>0.48015628324218901</v>
      </c>
      <c r="AW10" s="17">
        <v>0.480636834836977</v>
      </c>
      <c r="AX10" s="17">
        <v>0.41126905667292302</v>
      </c>
      <c r="AY10" s="17"/>
      <c r="AZ10" s="17">
        <v>0.35507641937037099</v>
      </c>
      <c r="BA10" s="17">
        <v>0.32874622005078502</v>
      </c>
      <c r="BB10" s="17">
        <v>0.411055759462855</v>
      </c>
      <c r="BC10" s="17">
        <v>0.464820534168295</v>
      </c>
      <c r="BD10" s="17">
        <v>0.44595125243996597</v>
      </c>
      <c r="BE10" s="17">
        <v>0.44887993341777499</v>
      </c>
      <c r="BF10" s="17">
        <v>0.49174910861723597</v>
      </c>
      <c r="BG10" s="17">
        <v>0.43580416821808698</v>
      </c>
      <c r="BH10" s="17">
        <v>0.44416871987593798</v>
      </c>
      <c r="BI10" s="17">
        <v>0.44130893669885102</v>
      </c>
      <c r="BJ10" s="17">
        <v>0.44179453182932998</v>
      </c>
      <c r="BK10" s="17">
        <v>0.430993103255568</v>
      </c>
      <c r="BL10" s="17">
        <v>0.46656088957298503</v>
      </c>
      <c r="BM10" s="17">
        <v>0.44145515052076101</v>
      </c>
      <c r="BN10" s="17">
        <v>0.39394718801106399</v>
      </c>
      <c r="BO10" s="17">
        <v>0.48446189165738501</v>
      </c>
      <c r="BP10" s="17"/>
      <c r="BQ10" s="17">
        <v>0.57249203830710405</v>
      </c>
      <c r="BR10" s="17">
        <v>0.39143698138527</v>
      </c>
    </row>
    <row r="11" spans="2:70" x14ac:dyDescent="0.35">
      <c r="B11" s="18" t="s">
        <v>542</v>
      </c>
      <c r="C11" s="17">
        <v>0.386328632169743</v>
      </c>
      <c r="D11" s="17">
        <v>0.37098474349027399</v>
      </c>
      <c r="E11" s="17">
        <v>0.40054964020153699</v>
      </c>
      <c r="F11" s="17"/>
      <c r="G11" s="17">
        <v>0.37835486867173002</v>
      </c>
      <c r="H11" s="17">
        <v>0.35792844687721498</v>
      </c>
      <c r="I11" s="17">
        <v>0.41653130022756601</v>
      </c>
      <c r="J11" s="17">
        <v>0.41648884590115898</v>
      </c>
      <c r="K11" s="17">
        <v>0.342787805778346</v>
      </c>
      <c r="L11" s="17">
        <v>0.39457254437887601</v>
      </c>
      <c r="M11" s="17"/>
      <c r="N11" s="17">
        <v>0.40582028279521598</v>
      </c>
      <c r="O11" s="17">
        <v>0.389955314552212</v>
      </c>
      <c r="P11" s="17">
        <v>0.390136838834993</v>
      </c>
      <c r="Q11" s="17">
        <v>0.36024994503998498</v>
      </c>
      <c r="R11" s="17"/>
      <c r="S11" s="17">
        <v>0.38200754894702099</v>
      </c>
      <c r="T11" s="17">
        <v>0.34576919105000398</v>
      </c>
      <c r="U11" s="17">
        <v>0.45152815027130999</v>
      </c>
      <c r="V11" s="17">
        <v>0.41458977157410698</v>
      </c>
      <c r="W11" s="17">
        <v>0.37474435112300603</v>
      </c>
      <c r="X11" s="17">
        <v>0.40663451404109302</v>
      </c>
      <c r="Y11" s="17">
        <v>0.40497885446089799</v>
      </c>
      <c r="Z11" s="17">
        <v>0.33195409078603599</v>
      </c>
      <c r="AA11" s="17">
        <v>0.39203490123156398</v>
      </c>
      <c r="AB11" s="17">
        <v>0.388163809432714</v>
      </c>
      <c r="AC11" s="17">
        <v>0.35993909558277298</v>
      </c>
      <c r="AD11" s="17">
        <v>0.32991314741623401</v>
      </c>
      <c r="AE11" s="17"/>
      <c r="AF11" s="17">
        <v>0.38923781983109601</v>
      </c>
      <c r="AG11" s="17">
        <v>0.38506216188393</v>
      </c>
      <c r="AH11" s="17">
        <v>0.38788185023332999</v>
      </c>
      <c r="AI11" s="17"/>
      <c r="AJ11" s="17">
        <v>0.39234037435694602</v>
      </c>
      <c r="AK11" s="17">
        <v>0.36711494354963697</v>
      </c>
      <c r="AL11" s="17">
        <v>0.374457088202856</v>
      </c>
      <c r="AM11" s="17">
        <v>0.428800510612245</v>
      </c>
      <c r="AN11" s="17">
        <v>0.39552849913462301</v>
      </c>
      <c r="AO11" s="17"/>
      <c r="AP11" s="17">
        <v>0.38248047010106201</v>
      </c>
      <c r="AQ11" s="17">
        <v>0.38910153146551102</v>
      </c>
      <c r="AR11" s="17">
        <v>0.39316477929159499</v>
      </c>
      <c r="AS11" s="17"/>
      <c r="AT11" s="17">
        <v>0.36908100342426398</v>
      </c>
      <c r="AU11" s="17">
        <v>0.39943350358065399</v>
      </c>
      <c r="AV11" s="17">
        <v>0.392522515222822</v>
      </c>
      <c r="AW11" s="17">
        <v>0.39904467560701401</v>
      </c>
      <c r="AX11" s="17">
        <v>0.35263774496321698</v>
      </c>
      <c r="AY11" s="17"/>
      <c r="AZ11" s="17">
        <v>0.26065758469075501</v>
      </c>
      <c r="BA11" s="17">
        <v>0.30732306551410998</v>
      </c>
      <c r="BB11" s="17">
        <v>0.41296348981944397</v>
      </c>
      <c r="BC11" s="17">
        <v>0.37739099200105197</v>
      </c>
      <c r="BD11" s="17">
        <v>0.39129177489088401</v>
      </c>
      <c r="BE11" s="17">
        <v>0.34097449539992303</v>
      </c>
      <c r="BF11" s="17">
        <v>0.40890430258538202</v>
      </c>
      <c r="BG11" s="17">
        <v>0.36649836836335398</v>
      </c>
      <c r="BH11" s="17">
        <v>0.40328766145262301</v>
      </c>
      <c r="BI11" s="17">
        <v>0.41073969396709997</v>
      </c>
      <c r="BJ11" s="17">
        <v>0.42266357745331101</v>
      </c>
      <c r="BK11" s="17">
        <v>0.36657145895355198</v>
      </c>
      <c r="BL11" s="17">
        <v>0.40841689977210099</v>
      </c>
      <c r="BM11" s="17">
        <v>0.401485633198505</v>
      </c>
      <c r="BN11" s="17">
        <v>0.41423548707483598</v>
      </c>
      <c r="BO11" s="17">
        <v>0.404133483375271</v>
      </c>
      <c r="BP11" s="17"/>
      <c r="BQ11" s="17">
        <v>0.47166322185325599</v>
      </c>
      <c r="BR11" s="17">
        <v>0.35301432801337501</v>
      </c>
    </row>
    <row r="12" spans="2:70" ht="29" x14ac:dyDescent="0.35">
      <c r="B12" s="18" t="s">
        <v>543</v>
      </c>
      <c r="C12" s="17">
        <v>0.384239167149237</v>
      </c>
      <c r="D12" s="17">
        <v>0.35192799853311202</v>
      </c>
      <c r="E12" s="17">
        <v>0.41458627893794398</v>
      </c>
      <c r="F12" s="17"/>
      <c r="G12" s="17">
        <v>0.30946562496625302</v>
      </c>
      <c r="H12" s="17">
        <v>0.31420507700004802</v>
      </c>
      <c r="I12" s="17">
        <v>0.38720777870734202</v>
      </c>
      <c r="J12" s="17">
        <v>0.39405035782388298</v>
      </c>
      <c r="K12" s="17">
        <v>0.40322805399179401</v>
      </c>
      <c r="L12" s="17">
        <v>0.46780642797984701</v>
      </c>
      <c r="M12" s="17"/>
      <c r="N12" s="17">
        <v>0.43405578174919601</v>
      </c>
      <c r="O12" s="17">
        <v>0.402382926337159</v>
      </c>
      <c r="P12" s="17">
        <v>0.32739356655312601</v>
      </c>
      <c r="Q12" s="17">
        <v>0.36163378766499499</v>
      </c>
      <c r="R12" s="17"/>
      <c r="S12" s="17">
        <v>0.34487634585990901</v>
      </c>
      <c r="T12" s="17">
        <v>0.37717133824768001</v>
      </c>
      <c r="U12" s="17">
        <v>0.41021261133166997</v>
      </c>
      <c r="V12" s="17">
        <v>0.40703321338155501</v>
      </c>
      <c r="W12" s="17">
        <v>0.37190253171981402</v>
      </c>
      <c r="X12" s="17">
        <v>0.40217478969188802</v>
      </c>
      <c r="Y12" s="17">
        <v>0.38873021195979401</v>
      </c>
      <c r="Z12" s="17">
        <v>0.36294505028371299</v>
      </c>
      <c r="AA12" s="17">
        <v>0.40962365238342202</v>
      </c>
      <c r="AB12" s="17">
        <v>0.36086751083672403</v>
      </c>
      <c r="AC12" s="17">
        <v>0.36412280683116099</v>
      </c>
      <c r="AD12" s="17">
        <v>0.46328760367997501</v>
      </c>
      <c r="AE12" s="17"/>
      <c r="AF12" s="17">
        <v>0.39193323022425502</v>
      </c>
      <c r="AG12" s="17">
        <v>0.40338585144141598</v>
      </c>
      <c r="AH12" s="17">
        <v>0.338347763743787</v>
      </c>
      <c r="AI12" s="17"/>
      <c r="AJ12" s="17">
        <v>0.41910492184662901</v>
      </c>
      <c r="AK12" s="17">
        <v>0.35940061837495402</v>
      </c>
      <c r="AL12" s="17">
        <v>0.393702595448433</v>
      </c>
      <c r="AM12" s="17">
        <v>0.309833703801213</v>
      </c>
      <c r="AN12" s="17">
        <v>0.36685589886978898</v>
      </c>
      <c r="AO12" s="17"/>
      <c r="AP12" s="17">
        <v>0.40003315102731701</v>
      </c>
      <c r="AQ12" s="17">
        <v>0.39101605028136699</v>
      </c>
      <c r="AR12" s="17">
        <v>0.42851321152312299</v>
      </c>
      <c r="AS12" s="17"/>
      <c r="AT12" s="17">
        <v>0.34710263178663803</v>
      </c>
      <c r="AU12" s="17">
        <v>0.37176994700375499</v>
      </c>
      <c r="AV12" s="17">
        <v>0.41823526749516798</v>
      </c>
      <c r="AW12" s="17">
        <v>0.39767045838241599</v>
      </c>
      <c r="AX12" s="17">
        <v>0.394589478300507</v>
      </c>
      <c r="AY12" s="17"/>
      <c r="AZ12" s="17">
        <v>0.14633432203900701</v>
      </c>
      <c r="BA12" s="17">
        <v>0.33250216976949698</v>
      </c>
      <c r="BB12" s="17">
        <v>0.40155502359555501</v>
      </c>
      <c r="BC12" s="17">
        <v>0.40206296465387698</v>
      </c>
      <c r="BD12" s="17">
        <v>0.41145776718253402</v>
      </c>
      <c r="BE12" s="17">
        <v>0.34262825658410101</v>
      </c>
      <c r="BF12" s="17">
        <v>0.39689238424544898</v>
      </c>
      <c r="BG12" s="17">
        <v>0.37830323383020997</v>
      </c>
      <c r="BH12" s="17">
        <v>0.39199182641046099</v>
      </c>
      <c r="BI12" s="17">
        <v>0.44550598363966698</v>
      </c>
      <c r="BJ12" s="17">
        <v>0.39329832630431899</v>
      </c>
      <c r="BK12" s="17">
        <v>0.39141632281187</v>
      </c>
      <c r="BL12" s="17">
        <v>0.385774663410689</v>
      </c>
      <c r="BM12" s="17">
        <v>0.38689079961809603</v>
      </c>
      <c r="BN12" s="17">
        <v>0.324992092555348</v>
      </c>
      <c r="BO12" s="17">
        <v>0.38594143740118297</v>
      </c>
      <c r="BP12" s="17"/>
      <c r="BQ12" s="17">
        <v>0.47738516558751298</v>
      </c>
      <c r="BR12" s="17">
        <v>0.34763137980738501</v>
      </c>
    </row>
    <row r="13" spans="2:70" x14ac:dyDescent="0.35">
      <c r="B13" s="18" t="s">
        <v>544</v>
      </c>
      <c r="C13" s="17">
        <v>0.375694444499725</v>
      </c>
      <c r="D13" s="17">
        <v>0.35394358985128199</v>
      </c>
      <c r="E13" s="17">
        <v>0.39707379792709702</v>
      </c>
      <c r="F13" s="17"/>
      <c r="G13" s="17">
        <v>0.29853118945428803</v>
      </c>
      <c r="H13" s="17">
        <v>0.30463799453499102</v>
      </c>
      <c r="I13" s="17">
        <v>0.34900601733338399</v>
      </c>
      <c r="J13" s="17">
        <v>0.39807774558360098</v>
      </c>
      <c r="K13" s="17">
        <v>0.38338356955179698</v>
      </c>
      <c r="L13" s="17">
        <v>0.48320424739486501</v>
      </c>
      <c r="M13" s="17"/>
      <c r="N13" s="17">
        <v>0.40276043957430502</v>
      </c>
      <c r="O13" s="17">
        <v>0.35162490733868901</v>
      </c>
      <c r="P13" s="17">
        <v>0.35489416374415</v>
      </c>
      <c r="Q13" s="17">
        <v>0.39063291191667299</v>
      </c>
      <c r="R13" s="17"/>
      <c r="S13" s="17">
        <v>0.36795248575912998</v>
      </c>
      <c r="T13" s="17">
        <v>0.36526512017478002</v>
      </c>
      <c r="U13" s="17">
        <v>0.38899559736464601</v>
      </c>
      <c r="V13" s="17">
        <v>0.42458511474591698</v>
      </c>
      <c r="W13" s="17">
        <v>0.37717128292187602</v>
      </c>
      <c r="X13" s="17">
        <v>0.373980534947077</v>
      </c>
      <c r="Y13" s="17">
        <v>0.38013035612814899</v>
      </c>
      <c r="Z13" s="17">
        <v>0.34083845026151</v>
      </c>
      <c r="AA13" s="17">
        <v>0.328349246709425</v>
      </c>
      <c r="AB13" s="17">
        <v>0.39826387077024</v>
      </c>
      <c r="AC13" s="17">
        <v>0.40384768399072901</v>
      </c>
      <c r="AD13" s="17">
        <v>0.36990286712270898</v>
      </c>
      <c r="AE13" s="17"/>
      <c r="AF13" s="17">
        <v>0.41682878557304698</v>
      </c>
      <c r="AG13" s="17">
        <v>0.37398881170577303</v>
      </c>
      <c r="AH13" s="17">
        <v>0.32186629977054698</v>
      </c>
      <c r="AI13" s="17"/>
      <c r="AJ13" s="17">
        <v>0.42148632643485001</v>
      </c>
      <c r="AK13" s="17">
        <v>0.32912399260417002</v>
      </c>
      <c r="AL13" s="17">
        <v>0.42357667457789799</v>
      </c>
      <c r="AM13" s="17">
        <v>0.35300720025731103</v>
      </c>
      <c r="AN13" s="17">
        <v>0.36178121712401401</v>
      </c>
      <c r="AO13" s="17"/>
      <c r="AP13" s="17">
        <v>0.40388562480492801</v>
      </c>
      <c r="AQ13" s="17">
        <v>0.36254948400342102</v>
      </c>
      <c r="AR13" s="17">
        <v>0.414049667721959</v>
      </c>
      <c r="AS13" s="17"/>
      <c r="AT13" s="17">
        <v>0.386188840606078</v>
      </c>
      <c r="AU13" s="17">
        <v>0.34871966180817698</v>
      </c>
      <c r="AV13" s="17">
        <v>0.36898521161230802</v>
      </c>
      <c r="AW13" s="17">
        <v>0.40850202622569498</v>
      </c>
      <c r="AX13" s="17">
        <v>0.31961868059135301</v>
      </c>
      <c r="AY13" s="17"/>
      <c r="AZ13" s="17">
        <v>0.268393815868743</v>
      </c>
      <c r="BA13" s="17">
        <v>0.32997677067849202</v>
      </c>
      <c r="BB13" s="17">
        <v>0.45269306060041697</v>
      </c>
      <c r="BC13" s="17">
        <v>0.42808421541185698</v>
      </c>
      <c r="BD13" s="17">
        <v>0.38830025200623602</v>
      </c>
      <c r="BE13" s="17">
        <v>0.32295096575682303</v>
      </c>
      <c r="BF13" s="17">
        <v>0.39793234004891698</v>
      </c>
      <c r="BG13" s="17">
        <v>0.35238983844809402</v>
      </c>
      <c r="BH13" s="17">
        <v>0.35686942143717598</v>
      </c>
      <c r="BI13" s="17">
        <v>0.3607366567461</v>
      </c>
      <c r="BJ13" s="17">
        <v>0.37925540349526199</v>
      </c>
      <c r="BK13" s="17">
        <v>0.33825315483840901</v>
      </c>
      <c r="BL13" s="17">
        <v>0.36459296630696197</v>
      </c>
      <c r="BM13" s="17">
        <v>0.43596240089543598</v>
      </c>
      <c r="BN13" s="17">
        <v>0.38940812177211498</v>
      </c>
      <c r="BO13" s="17">
        <v>0.39838878148418799</v>
      </c>
      <c r="BP13" s="17"/>
      <c r="BQ13" s="17">
        <v>0.47305102766883</v>
      </c>
      <c r="BR13" s="17">
        <v>0.33642119264178799</v>
      </c>
    </row>
    <row r="14" spans="2:70" ht="29" x14ac:dyDescent="0.35">
      <c r="B14" s="18" t="s">
        <v>545</v>
      </c>
      <c r="C14" s="17">
        <v>0.32182184188426</v>
      </c>
      <c r="D14" s="17">
        <v>0.30136958496847599</v>
      </c>
      <c r="E14" s="17">
        <v>0.34192255534782001</v>
      </c>
      <c r="F14" s="17"/>
      <c r="G14" s="17">
        <v>0.26117196808953902</v>
      </c>
      <c r="H14" s="17">
        <v>0.23817465360229001</v>
      </c>
      <c r="I14" s="17">
        <v>0.34250171606811503</v>
      </c>
      <c r="J14" s="17">
        <v>0.34317287931714702</v>
      </c>
      <c r="K14" s="17">
        <v>0.33935988909971398</v>
      </c>
      <c r="L14" s="17">
        <v>0.38412603702674802</v>
      </c>
      <c r="M14" s="17"/>
      <c r="N14" s="17">
        <v>0.37704213427600197</v>
      </c>
      <c r="O14" s="17">
        <v>0.31566464020570001</v>
      </c>
      <c r="P14" s="17">
        <v>0.28547985088978201</v>
      </c>
      <c r="Q14" s="17">
        <v>0.30089720621648203</v>
      </c>
      <c r="R14" s="17"/>
      <c r="S14" s="17">
        <v>0.30807029403373598</v>
      </c>
      <c r="T14" s="17">
        <v>0.30575403157833603</v>
      </c>
      <c r="U14" s="17">
        <v>0.367545605283427</v>
      </c>
      <c r="V14" s="17">
        <v>0.38593086566871698</v>
      </c>
      <c r="W14" s="17">
        <v>0.28349673091400801</v>
      </c>
      <c r="X14" s="17">
        <v>0.30560018601149502</v>
      </c>
      <c r="Y14" s="17">
        <v>0.34064111228379801</v>
      </c>
      <c r="Z14" s="17">
        <v>0.28058733015475901</v>
      </c>
      <c r="AA14" s="17">
        <v>0.33221959444490701</v>
      </c>
      <c r="AB14" s="17">
        <v>0.30643727241108798</v>
      </c>
      <c r="AC14" s="17">
        <v>0.33218103709369001</v>
      </c>
      <c r="AD14" s="17">
        <v>0.27484130388158301</v>
      </c>
      <c r="AE14" s="17"/>
      <c r="AF14" s="17">
        <v>0.35753265951072499</v>
      </c>
      <c r="AG14" s="17">
        <v>0.31942105700148798</v>
      </c>
      <c r="AH14" s="17">
        <v>0.25408502484312001</v>
      </c>
      <c r="AI14" s="17"/>
      <c r="AJ14" s="17">
        <v>0.35917224495396</v>
      </c>
      <c r="AK14" s="17">
        <v>0.29976865604561498</v>
      </c>
      <c r="AL14" s="17">
        <v>0.35907348893739299</v>
      </c>
      <c r="AM14" s="17">
        <v>0.262886842739394</v>
      </c>
      <c r="AN14" s="17">
        <v>0.30105368302727398</v>
      </c>
      <c r="AO14" s="17"/>
      <c r="AP14" s="17">
        <v>0.335387427153573</v>
      </c>
      <c r="AQ14" s="17">
        <v>0.31338760281950201</v>
      </c>
      <c r="AR14" s="17">
        <v>0.39250418731634401</v>
      </c>
      <c r="AS14" s="17"/>
      <c r="AT14" s="17">
        <v>0.29837523191682402</v>
      </c>
      <c r="AU14" s="17">
        <v>0.31469833916797402</v>
      </c>
      <c r="AV14" s="17">
        <v>0.34026441782140898</v>
      </c>
      <c r="AW14" s="17">
        <v>0.31486285725472901</v>
      </c>
      <c r="AX14" s="17">
        <v>0.37156530246726099</v>
      </c>
      <c r="AY14" s="17"/>
      <c r="AZ14" s="17">
        <v>0.18140561551533299</v>
      </c>
      <c r="BA14" s="17">
        <v>0.271489875904949</v>
      </c>
      <c r="BB14" s="17">
        <v>0.28477899570198101</v>
      </c>
      <c r="BC14" s="17">
        <v>0.35930306427604503</v>
      </c>
      <c r="BD14" s="17">
        <v>0.31766047146617798</v>
      </c>
      <c r="BE14" s="17">
        <v>0.28232368057558999</v>
      </c>
      <c r="BF14" s="17">
        <v>0.34651200146348998</v>
      </c>
      <c r="BG14" s="17">
        <v>0.28420689081204997</v>
      </c>
      <c r="BH14" s="17">
        <v>0.347683882096117</v>
      </c>
      <c r="BI14" s="17">
        <v>0.31564421479871801</v>
      </c>
      <c r="BJ14" s="17">
        <v>0.37465531808485703</v>
      </c>
      <c r="BK14" s="17">
        <v>0.38260676827076101</v>
      </c>
      <c r="BL14" s="17">
        <v>0.33257460333746702</v>
      </c>
      <c r="BM14" s="17">
        <v>0.342954832544626</v>
      </c>
      <c r="BN14" s="17">
        <v>0.315674826136776</v>
      </c>
      <c r="BO14" s="17">
        <v>0.30492534138008498</v>
      </c>
      <c r="BP14" s="17"/>
      <c r="BQ14" s="17">
        <v>0.37454374014763497</v>
      </c>
      <c r="BR14" s="17">
        <v>0.30270038547350098</v>
      </c>
    </row>
    <row r="15" spans="2:70" x14ac:dyDescent="0.35">
      <c r="B15" s="18" t="s">
        <v>546</v>
      </c>
      <c r="C15" s="17">
        <v>0.30275221610790698</v>
      </c>
      <c r="D15" s="17">
        <v>0.304270845578615</v>
      </c>
      <c r="E15" s="17">
        <v>0.30095262501665099</v>
      </c>
      <c r="F15" s="17"/>
      <c r="G15" s="17">
        <v>0.312643697298913</v>
      </c>
      <c r="H15" s="17">
        <v>0.32007968626790401</v>
      </c>
      <c r="I15" s="17">
        <v>0.31546206538358201</v>
      </c>
      <c r="J15" s="17">
        <v>0.30157252857384897</v>
      </c>
      <c r="K15" s="17">
        <v>0.28622948818486799</v>
      </c>
      <c r="L15" s="17">
        <v>0.28372565195609301</v>
      </c>
      <c r="M15" s="17"/>
      <c r="N15" s="17">
        <v>0.30868136524661599</v>
      </c>
      <c r="O15" s="17">
        <v>0.30474139242160497</v>
      </c>
      <c r="P15" s="17">
        <v>0.29379227860065998</v>
      </c>
      <c r="Q15" s="17">
        <v>0.302200470790427</v>
      </c>
      <c r="R15" s="17"/>
      <c r="S15" s="17">
        <v>0.29117636015026799</v>
      </c>
      <c r="T15" s="17">
        <v>0.28780890292133499</v>
      </c>
      <c r="U15" s="17">
        <v>0.27259913137449998</v>
      </c>
      <c r="V15" s="17">
        <v>0.32187691347785302</v>
      </c>
      <c r="W15" s="17">
        <v>0.29928964395084801</v>
      </c>
      <c r="X15" s="17">
        <v>0.31145200595366501</v>
      </c>
      <c r="Y15" s="17">
        <v>0.29211477512832401</v>
      </c>
      <c r="Z15" s="17">
        <v>0.31424795894494101</v>
      </c>
      <c r="AA15" s="17">
        <v>0.31907717643285799</v>
      </c>
      <c r="AB15" s="17">
        <v>0.31056801938622602</v>
      </c>
      <c r="AC15" s="17">
        <v>0.33987788540963099</v>
      </c>
      <c r="AD15" s="17">
        <v>0.29445868880169801</v>
      </c>
      <c r="AE15" s="17"/>
      <c r="AF15" s="17">
        <v>0.30086936798834502</v>
      </c>
      <c r="AG15" s="17">
        <v>0.29420865450181</v>
      </c>
      <c r="AH15" s="17">
        <v>0.31526155362513197</v>
      </c>
      <c r="AI15" s="17"/>
      <c r="AJ15" s="17">
        <v>0.31296658197184601</v>
      </c>
      <c r="AK15" s="17">
        <v>0.29631612442285499</v>
      </c>
      <c r="AL15" s="17">
        <v>0.23503463312372799</v>
      </c>
      <c r="AM15" s="17">
        <v>0.40312925314896297</v>
      </c>
      <c r="AN15" s="17">
        <v>0.32181909466056802</v>
      </c>
      <c r="AO15" s="17"/>
      <c r="AP15" s="17">
        <v>0.31426720048157503</v>
      </c>
      <c r="AQ15" s="17">
        <v>0.30941668431916303</v>
      </c>
      <c r="AR15" s="17">
        <v>0.25640250974261197</v>
      </c>
      <c r="AS15" s="17"/>
      <c r="AT15" s="17">
        <v>0.29359213785109201</v>
      </c>
      <c r="AU15" s="17">
        <v>0.29860029336480698</v>
      </c>
      <c r="AV15" s="17">
        <v>0.30805650916104099</v>
      </c>
      <c r="AW15" s="17">
        <v>0.33250310167224301</v>
      </c>
      <c r="AX15" s="17">
        <v>0.30950200759558399</v>
      </c>
      <c r="AY15" s="17"/>
      <c r="AZ15" s="17">
        <v>0.205607023380347</v>
      </c>
      <c r="BA15" s="17">
        <v>0.24369789016084401</v>
      </c>
      <c r="BB15" s="17">
        <v>0.31262644766910302</v>
      </c>
      <c r="BC15" s="17">
        <v>0.37593570823018702</v>
      </c>
      <c r="BD15" s="17">
        <v>0.296221047315195</v>
      </c>
      <c r="BE15" s="17">
        <v>0.269553000592828</v>
      </c>
      <c r="BF15" s="17">
        <v>0.35326863323559998</v>
      </c>
      <c r="BG15" s="17">
        <v>0.28462175162042502</v>
      </c>
      <c r="BH15" s="17">
        <v>0.26337613634700202</v>
      </c>
      <c r="BI15" s="17">
        <v>0.32271153869927299</v>
      </c>
      <c r="BJ15" s="17">
        <v>0.30055558548594002</v>
      </c>
      <c r="BK15" s="17">
        <v>0.30517861566007698</v>
      </c>
      <c r="BL15" s="17">
        <v>0.25695311470752902</v>
      </c>
      <c r="BM15" s="17">
        <v>0.31277434913309499</v>
      </c>
      <c r="BN15" s="17">
        <v>0.38469811616289101</v>
      </c>
      <c r="BO15" s="17">
        <v>0.37684317297055597</v>
      </c>
      <c r="BP15" s="17"/>
      <c r="BQ15" s="17">
        <v>0.38070014525028301</v>
      </c>
      <c r="BR15" s="17">
        <v>0.26940216852283599</v>
      </c>
    </row>
    <row r="16" spans="2:70" x14ac:dyDescent="0.35">
      <c r="B16" s="18" t="s">
        <v>547</v>
      </c>
      <c r="C16" s="17">
        <v>0.299179356925659</v>
      </c>
      <c r="D16" s="17">
        <v>0.28710710144419399</v>
      </c>
      <c r="E16" s="17">
        <v>0.31077048131104101</v>
      </c>
      <c r="F16" s="17"/>
      <c r="G16" s="17">
        <v>0.245871027747638</v>
      </c>
      <c r="H16" s="17">
        <v>0.284873084183486</v>
      </c>
      <c r="I16" s="17">
        <v>0.30319307621837299</v>
      </c>
      <c r="J16" s="17">
        <v>0.29376261545919102</v>
      </c>
      <c r="K16" s="17">
        <v>0.31576481289215103</v>
      </c>
      <c r="L16" s="17">
        <v>0.33633952583725502</v>
      </c>
      <c r="M16" s="17"/>
      <c r="N16" s="17">
        <v>0.32102060046727898</v>
      </c>
      <c r="O16" s="17">
        <v>0.28536869014617899</v>
      </c>
      <c r="P16" s="17">
        <v>0.30080733398516502</v>
      </c>
      <c r="Q16" s="17">
        <v>0.28855876545173398</v>
      </c>
      <c r="R16" s="17"/>
      <c r="S16" s="17">
        <v>0.29846311797272901</v>
      </c>
      <c r="T16" s="17">
        <v>0.29104001643289301</v>
      </c>
      <c r="U16" s="17">
        <v>0.29286562534525101</v>
      </c>
      <c r="V16" s="17">
        <v>0.31452225142607299</v>
      </c>
      <c r="W16" s="17">
        <v>0.32458466018034099</v>
      </c>
      <c r="X16" s="17">
        <v>0.280986743378906</v>
      </c>
      <c r="Y16" s="17">
        <v>0.29495556165991399</v>
      </c>
      <c r="Z16" s="17">
        <v>0.30319428725602299</v>
      </c>
      <c r="AA16" s="17">
        <v>0.33361680218530199</v>
      </c>
      <c r="AB16" s="17">
        <v>0.27150797677064198</v>
      </c>
      <c r="AC16" s="17">
        <v>0.27380227172115801</v>
      </c>
      <c r="AD16" s="17">
        <v>0.309047435464747</v>
      </c>
      <c r="AE16" s="17"/>
      <c r="AF16" s="17">
        <v>0.316193308484569</v>
      </c>
      <c r="AG16" s="17">
        <v>0.301317567183922</v>
      </c>
      <c r="AH16" s="17">
        <v>0.27213309744145597</v>
      </c>
      <c r="AI16" s="17"/>
      <c r="AJ16" s="17">
        <v>0.33449796649213098</v>
      </c>
      <c r="AK16" s="17">
        <v>0.27679374475471702</v>
      </c>
      <c r="AL16" s="17">
        <v>0.31156055473282401</v>
      </c>
      <c r="AM16" s="17">
        <v>0.29712236645855999</v>
      </c>
      <c r="AN16" s="17">
        <v>0.29242132161941098</v>
      </c>
      <c r="AO16" s="17"/>
      <c r="AP16" s="17">
        <v>0.33332103712069799</v>
      </c>
      <c r="AQ16" s="17">
        <v>0.29894370289839201</v>
      </c>
      <c r="AR16" s="17">
        <v>0.30281795264463102</v>
      </c>
      <c r="AS16" s="17"/>
      <c r="AT16" s="17">
        <v>0.31824055050980399</v>
      </c>
      <c r="AU16" s="17">
        <v>0.26843665655524701</v>
      </c>
      <c r="AV16" s="17">
        <v>0.29855329045873402</v>
      </c>
      <c r="AW16" s="17">
        <v>0.310208645899335</v>
      </c>
      <c r="AX16" s="17">
        <v>0.35998527637794703</v>
      </c>
      <c r="AY16" s="17"/>
      <c r="AZ16" s="17">
        <v>0.17666599460565799</v>
      </c>
      <c r="BA16" s="17">
        <v>0.25786117455079899</v>
      </c>
      <c r="BB16" s="17">
        <v>0.31675505083410799</v>
      </c>
      <c r="BC16" s="17">
        <v>0.33233708162189501</v>
      </c>
      <c r="BD16" s="17">
        <v>0.30586189174983403</v>
      </c>
      <c r="BE16" s="17">
        <v>0.28178026741290702</v>
      </c>
      <c r="BF16" s="17">
        <v>0.33630086450503099</v>
      </c>
      <c r="BG16" s="17">
        <v>0.304423899649019</v>
      </c>
      <c r="BH16" s="17">
        <v>0.294340515652046</v>
      </c>
      <c r="BI16" s="17">
        <v>0.31338875894456503</v>
      </c>
      <c r="BJ16" s="17">
        <v>0.30731617485657398</v>
      </c>
      <c r="BK16" s="17">
        <v>0.308271025640795</v>
      </c>
      <c r="BL16" s="17">
        <v>0.238817592725213</v>
      </c>
      <c r="BM16" s="17">
        <v>0.248446031792704</v>
      </c>
      <c r="BN16" s="17">
        <v>0.242521700821902</v>
      </c>
      <c r="BO16" s="17">
        <v>0.31043452115290099</v>
      </c>
      <c r="BP16" s="17"/>
      <c r="BQ16" s="17">
        <v>0.402371691889433</v>
      </c>
      <c r="BR16" s="17">
        <v>0.25125488619161301</v>
      </c>
    </row>
    <row r="17" spans="2:70" x14ac:dyDescent="0.35">
      <c r="B17" s="18" t="s">
        <v>548</v>
      </c>
      <c r="C17" s="17">
        <v>0.28706881815678498</v>
      </c>
      <c r="D17" s="17">
        <v>0.28025426228681199</v>
      </c>
      <c r="E17" s="17">
        <v>0.29339933409000801</v>
      </c>
      <c r="F17" s="17"/>
      <c r="G17" s="17">
        <v>0.25032070243667398</v>
      </c>
      <c r="H17" s="17">
        <v>0.24862064526253</v>
      </c>
      <c r="I17" s="17">
        <v>0.27963308313998297</v>
      </c>
      <c r="J17" s="17">
        <v>0.29476192209400898</v>
      </c>
      <c r="K17" s="17">
        <v>0.30377302409041501</v>
      </c>
      <c r="L17" s="17">
        <v>0.33139565639928698</v>
      </c>
      <c r="M17" s="17"/>
      <c r="N17" s="17">
        <v>0.307633242485506</v>
      </c>
      <c r="O17" s="17">
        <v>0.27275728652027997</v>
      </c>
      <c r="P17" s="17">
        <v>0.287598152364413</v>
      </c>
      <c r="Q17" s="17">
        <v>0.27971317559903203</v>
      </c>
      <c r="R17" s="17"/>
      <c r="S17" s="17">
        <v>0.277042117239991</v>
      </c>
      <c r="T17" s="17">
        <v>0.263636230644271</v>
      </c>
      <c r="U17" s="17">
        <v>0.31312181436603698</v>
      </c>
      <c r="V17" s="17">
        <v>0.27618047350237601</v>
      </c>
      <c r="W17" s="17">
        <v>0.29752145948589898</v>
      </c>
      <c r="X17" s="17">
        <v>0.26872218286148303</v>
      </c>
      <c r="Y17" s="17">
        <v>0.29975650267075499</v>
      </c>
      <c r="Z17" s="17">
        <v>0.27271761403412198</v>
      </c>
      <c r="AA17" s="17">
        <v>0.267939238171014</v>
      </c>
      <c r="AB17" s="17">
        <v>0.32356148528326101</v>
      </c>
      <c r="AC17" s="17">
        <v>0.32842689097647898</v>
      </c>
      <c r="AD17" s="17">
        <v>0.30616356168244302</v>
      </c>
      <c r="AE17" s="17"/>
      <c r="AF17" s="17">
        <v>0.29182474930348701</v>
      </c>
      <c r="AG17" s="17">
        <v>0.304240759922355</v>
      </c>
      <c r="AH17" s="17">
        <v>0.23686507448702099</v>
      </c>
      <c r="AI17" s="17"/>
      <c r="AJ17" s="17">
        <v>0.30687035323568301</v>
      </c>
      <c r="AK17" s="17">
        <v>0.26394905132164698</v>
      </c>
      <c r="AL17" s="17">
        <v>0.29750912241598099</v>
      </c>
      <c r="AM17" s="17">
        <v>0.34442919945634298</v>
      </c>
      <c r="AN17" s="17">
        <v>0.25022242251910198</v>
      </c>
      <c r="AO17" s="17"/>
      <c r="AP17" s="17">
        <v>0.28934569653499598</v>
      </c>
      <c r="AQ17" s="17">
        <v>0.271090602086277</v>
      </c>
      <c r="AR17" s="17">
        <v>0.27271509950969802</v>
      </c>
      <c r="AS17" s="17"/>
      <c r="AT17" s="17">
        <v>0.25595079038762902</v>
      </c>
      <c r="AU17" s="17">
        <v>0.28658588169120602</v>
      </c>
      <c r="AV17" s="17">
        <v>0.307074672134031</v>
      </c>
      <c r="AW17" s="17">
        <v>0.29310284727889002</v>
      </c>
      <c r="AX17" s="17">
        <v>0.276200515486063</v>
      </c>
      <c r="AY17" s="17"/>
      <c r="AZ17" s="17">
        <v>0.13465134851125499</v>
      </c>
      <c r="BA17" s="17">
        <v>0.27822417279616701</v>
      </c>
      <c r="BB17" s="17">
        <v>0.246267835706172</v>
      </c>
      <c r="BC17" s="17">
        <v>0.28238071371101198</v>
      </c>
      <c r="BD17" s="17">
        <v>0.31044021988724801</v>
      </c>
      <c r="BE17" s="17">
        <v>0.26169978879121297</v>
      </c>
      <c r="BF17" s="17">
        <v>0.31997408020620299</v>
      </c>
      <c r="BG17" s="17">
        <v>0.24054980001859699</v>
      </c>
      <c r="BH17" s="17">
        <v>0.26225127677090299</v>
      </c>
      <c r="BI17" s="17">
        <v>0.33390249651202097</v>
      </c>
      <c r="BJ17" s="17">
        <v>0.320790923998996</v>
      </c>
      <c r="BK17" s="17">
        <v>0.28920571391530697</v>
      </c>
      <c r="BL17" s="17">
        <v>0.269098944291289</v>
      </c>
      <c r="BM17" s="17">
        <v>0.36164787574853402</v>
      </c>
      <c r="BN17" s="17">
        <v>0.270251378723531</v>
      </c>
      <c r="BO17" s="17">
        <v>0.324062348334207</v>
      </c>
      <c r="BP17" s="17"/>
      <c r="BQ17" s="17">
        <v>0.36472328044047198</v>
      </c>
      <c r="BR17" s="17">
        <v>0.25519167982088897</v>
      </c>
    </row>
    <row r="18" spans="2:70" ht="29" x14ac:dyDescent="0.35">
      <c r="B18" s="18" t="s">
        <v>549</v>
      </c>
      <c r="C18" s="17">
        <v>0.19448094127891399</v>
      </c>
      <c r="D18" s="17">
        <v>0.18577932203328301</v>
      </c>
      <c r="E18" s="17">
        <v>0.20159022828808501</v>
      </c>
      <c r="F18" s="17"/>
      <c r="G18" s="17">
        <v>0.18192887332743801</v>
      </c>
      <c r="H18" s="17">
        <v>0.19396347755843299</v>
      </c>
      <c r="I18" s="17">
        <v>0.197829387950229</v>
      </c>
      <c r="J18" s="17">
        <v>0.181667610056122</v>
      </c>
      <c r="K18" s="17">
        <v>0.18534370801144601</v>
      </c>
      <c r="L18" s="17">
        <v>0.21712081125303501</v>
      </c>
      <c r="M18" s="17"/>
      <c r="N18" s="17">
        <v>0.21000639555061101</v>
      </c>
      <c r="O18" s="17">
        <v>0.19402672194635801</v>
      </c>
      <c r="P18" s="17">
        <v>0.18289305419320201</v>
      </c>
      <c r="Q18" s="17">
        <v>0.18659592054010801</v>
      </c>
      <c r="R18" s="17"/>
      <c r="S18" s="17">
        <v>0.21254089238969001</v>
      </c>
      <c r="T18" s="17">
        <v>0.198895674834316</v>
      </c>
      <c r="U18" s="17">
        <v>0.21146417687956001</v>
      </c>
      <c r="V18" s="17">
        <v>0.17841012024944999</v>
      </c>
      <c r="W18" s="17">
        <v>0.20209836783744101</v>
      </c>
      <c r="X18" s="17">
        <v>0.23688133714769699</v>
      </c>
      <c r="Y18" s="17">
        <v>0.174614373883095</v>
      </c>
      <c r="Z18" s="17">
        <v>0.22449040058807901</v>
      </c>
      <c r="AA18" s="17">
        <v>0.174391733570011</v>
      </c>
      <c r="AB18" s="17">
        <v>0.13985207857950799</v>
      </c>
      <c r="AC18" s="17">
        <v>0.18690897318243099</v>
      </c>
      <c r="AD18" s="17">
        <v>0.21220801000147699</v>
      </c>
      <c r="AE18" s="17"/>
      <c r="AF18" s="17">
        <v>0.20741799798322999</v>
      </c>
      <c r="AG18" s="17">
        <v>0.19357402144789199</v>
      </c>
      <c r="AH18" s="17">
        <v>0.18393527032741999</v>
      </c>
      <c r="AI18" s="17"/>
      <c r="AJ18" s="17">
        <v>0.215165423320683</v>
      </c>
      <c r="AK18" s="17">
        <v>0.19889255131334099</v>
      </c>
      <c r="AL18" s="17">
        <v>0.13884684736661501</v>
      </c>
      <c r="AM18" s="17">
        <v>0.28252126061944799</v>
      </c>
      <c r="AN18" s="17">
        <v>0.192716261462546</v>
      </c>
      <c r="AO18" s="17"/>
      <c r="AP18" s="17">
        <v>0.20934014279716501</v>
      </c>
      <c r="AQ18" s="17">
        <v>0.21208195216345499</v>
      </c>
      <c r="AR18" s="17">
        <v>0.17014111542233101</v>
      </c>
      <c r="AS18" s="17"/>
      <c r="AT18" s="17">
        <v>0.20379649404678701</v>
      </c>
      <c r="AU18" s="17">
        <v>0.185778441411423</v>
      </c>
      <c r="AV18" s="17">
        <v>0.203363031615481</v>
      </c>
      <c r="AW18" s="17">
        <v>0.184243655444394</v>
      </c>
      <c r="AX18" s="17">
        <v>0.246698436615054</v>
      </c>
      <c r="AY18" s="17"/>
      <c r="AZ18" s="17">
        <v>9.5624220129998494E-2</v>
      </c>
      <c r="BA18" s="17">
        <v>0.19512178559776799</v>
      </c>
      <c r="BB18" s="17">
        <v>0.20151484374631101</v>
      </c>
      <c r="BC18" s="17">
        <v>0.208437267145794</v>
      </c>
      <c r="BD18" s="17">
        <v>0.191945478516513</v>
      </c>
      <c r="BE18" s="17">
        <v>0.191704818304749</v>
      </c>
      <c r="BF18" s="17">
        <v>0.21986212403436101</v>
      </c>
      <c r="BG18" s="17">
        <v>0.183300358133198</v>
      </c>
      <c r="BH18" s="17">
        <v>0.177650414566868</v>
      </c>
      <c r="BI18" s="17">
        <v>0.20452260290313301</v>
      </c>
      <c r="BJ18" s="17">
        <v>0.209357698578026</v>
      </c>
      <c r="BK18" s="17">
        <v>0.15674286326313699</v>
      </c>
      <c r="BL18" s="17">
        <v>0.19144899973552601</v>
      </c>
      <c r="BM18" s="17">
        <v>0.16529167138259099</v>
      </c>
      <c r="BN18" s="17">
        <v>0.196078723431445</v>
      </c>
      <c r="BO18" s="17">
        <v>0.19206759292040301</v>
      </c>
      <c r="BP18" s="17"/>
      <c r="BQ18" s="17">
        <v>0.26676852849492799</v>
      </c>
      <c r="BR18" s="17">
        <v>0.162262070557463</v>
      </c>
    </row>
    <row r="19" spans="2:70" ht="29" x14ac:dyDescent="0.35">
      <c r="B19" s="18" t="s">
        <v>550</v>
      </c>
      <c r="C19" s="17">
        <v>0.15098787508231001</v>
      </c>
      <c r="D19" s="17">
        <v>0.15496838731295401</v>
      </c>
      <c r="E19" s="17">
        <v>0.146451286742137</v>
      </c>
      <c r="F19" s="17"/>
      <c r="G19" s="17">
        <v>0.21457955357643901</v>
      </c>
      <c r="H19" s="17">
        <v>0.16675245288333701</v>
      </c>
      <c r="I19" s="17">
        <v>0.14162138676191199</v>
      </c>
      <c r="J19" s="17">
        <v>0.15255658531409599</v>
      </c>
      <c r="K19" s="17">
        <v>0.14248829973271401</v>
      </c>
      <c r="L19" s="17">
        <v>0.107898021304677</v>
      </c>
      <c r="M19" s="17"/>
      <c r="N19" s="17">
        <v>0.138472367685195</v>
      </c>
      <c r="O19" s="17">
        <v>0.143698325248383</v>
      </c>
      <c r="P19" s="17">
        <v>0.16817800573215999</v>
      </c>
      <c r="Q19" s="17">
        <v>0.154986494912977</v>
      </c>
      <c r="R19" s="17"/>
      <c r="S19" s="17">
        <v>0.17629958573764101</v>
      </c>
      <c r="T19" s="17">
        <v>0.134816722714516</v>
      </c>
      <c r="U19" s="17">
        <v>0.13918305250986099</v>
      </c>
      <c r="V19" s="17">
        <v>0.16411970315187699</v>
      </c>
      <c r="W19" s="17">
        <v>0.177715363533927</v>
      </c>
      <c r="X19" s="17">
        <v>0.150363403639586</v>
      </c>
      <c r="Y19" s="17">
        <v>0.15422353579901399</v>
      </c>
      <c r="Z19" s="17">
        <v>0.14605222412206401</v>
      </c>
      <c r="AA19" s="17">
        <v>0.136516663117529</v>
      </c>
      <c r="AB19" s="17">
        <v>0.125717650310953</v>
      </c>
      <c r="AC19" s="17">
        <v>0.14828130442471699</v>
      </c>
      <c r="AD19" s="17">
        <v>0.16581816176442499</v>
      </c>
      <c r="AE19" s="17"/>
      <c r="AF19" s="17">
        <v>0.136828817198307</v>
      </c>
      <c r="AG19" s="17">
        <v>0.15988411785314</v>
      </c>
      <c r="AH19" s="17">
        <v>0.113901565057256</v>
      </c>
      <c r="AI19" s="17"/>
      <c r="AJ19" s="17">
        <v>0.143907607478785</v>
      </c>
      <c r="AK19" s="17">
        <v>0.15643801074163199</v>
      </c>
      <c r="AL19" s="17">
        <v>0.13912667758156599</v>
      </c>
      <c r="AM19" s="17">
        <v>0.269767708547688</v>
      </c>
      <c r="AN19" s="17">
        <v>0.137008824940584</v>
      </c>
      <c r="AO19" s="17"/>
      <c r="AP19" s="17">
        <v>0.146362125501378</v>
      </c>
      <c r="AQ19" s="17">
        <v>0.155803030705532</v>
      </c>
      <c r="AR19" s="17">
        <v>0.14658689696715299</v>
      </c>
      <c r="AS19" s="17"/>
      <c r="AT19" s="17">
        <v>0.139430975480165</v>
      </c>
      <c r="AU19" s="17">
        <v>0.169668800270594</v>
      </c>
      <c r="AV19" s="17">
        <v>0.15362622855702801</v>
      </c>
      <c r="AW19" s="17">
        <v>0.13170794560941301</v>
      </c>
      <c r="AX19" s="17">
        <v>0.28573184494380799</v>
      </c>
      <c r="AY19" s="17"/>
      <c r="AZ19" s="17">
        <v>0.17968071587686299</v>
      </c>
      <c r="BA19" s="17">
        <v>0.120197131816561</v>
      </c>
      <c r="BB19" s="17">
        <v>0.135173114944248</v>
      </c>
      <c r="BC19" s="17">
        <v>0.15312483661593601</v>
      </c>
      <c r="BD19" s="17">
        <v>0.159443728084282</v>
      </c>
      <c r="BE19" s="17">
        <v>0.143000770381118</v>
      </c>
      <c r="BF19" s="17">
        <v>0.188231324868364</v>
      </c>
      <c r="BG19" s="17">
        <v>0.149957581635839</v>
      </c>
      <c r="BH19" s="17">
        <v>0.14064539723349101</v>
      </c>
      <c r="BI19" s="17">
        <v>0.20114207235173401</v>
      </c>
      <c r="BJ19" s="17">
        <v>0.12554696034594401</v>
      </c>
      <c r="BK19" s="17">
        <v>0.13319236864019299</v>
      </c>
      <c r="BL19" s="17">
        <v>0.13805806065421899</v>
      </c>
      <c r="BM19" s="17">
        <v>0.20876652443857899</v>
      </c>
      <c r="BN19" s="17">
        <v>0.124193719808876</v>
      </c>
      <c r="BO19" s="17">
        <v>0.17289991660429499</v>
      </c>
      <c r="BP19" s="17"/>
      <c r="BQ19" s="17">
        <v>0.171202097693819</v>
      </c>
      <c r="BR19" s="17">
        <v>0.14028423827966699</v>
      </c>
    </row>
    <row r="20" spans="2:70" x14ac:dyDescent="0.35">
      <c r="B20" s="18" t="s">
        <v>129</v>
      </c>
      <c r="C20" s="17">
        <v>5.83525661389864E-2</v>
      </c>
      <c r="D20" s="17">
        <v>6.43230880071744E-2</v>
      </c>
      <c r="E20" s="17">
        <v>5.2431647435511E-2</v>
      </c>
      <c r="F20" s="17"/>
      <c r="G20" s="17">
        <v>5.1885357717757097E-2</v>
      </c>
      <c r="H20" s="17">
        <v>5.1660095165813699E-2</v>
      </c>
      <c r="I20" s="17">
        <v>6.5063200443877298E-2</v>
      </c>
      <c r="J20" s="17">
        <v>5.5662480355197899E-2</v>
      </c>
      <c r="K20" s="17">
        <v>7.1757523087930306E-2</v>
      </c>
      <c r="L20" s="17">
        <v>5.5836781057408601E-2</v>
      </c>
      <c r="M20" s="17"/>
      <c r="N20" s="17">
        <v>3.0435276804338399E-2</v>
      </c>
      <c r="O20" s="17">
        <v>5.4922491328138902E-2</v>
      </c>
      <c r="P20" s="17">
        <v>7.6896062565486895E-2</v>
      </c>
      <c r="Q20" s="17">
        <v>7.5526983469555095E-2</v>
      </c>
      <c r="R20" s="17"/>
      <c r="S20" s="17">
        <v>4.91570641083535E-2</v>
      </c>
      <c r="T20" s="17">
        <v>7.1227032105219995E-2</v>
      </c>
      <c r="U20" s="17">
        <v>5.6572196831140897E-2</v>
      </c>
      <c r="V20" s="17">
        <v>3.88844543931137E-2</v>
      </c>
      <c r="W20" s="17">
        <v>5.0140470217304903E-2</v>
      </c>
      <c r="X20" s="17">
        <v>5.8980522884022599E-2</v>
      </c>
      <c r="Y20" s="17">
        <v>5.6310183896184002E-2</v>
      </c>
      <c r="Z20" s="17">
        <v>4.1582503001689398E-2</v>
      </c>
      <c r="AA20" s="17">
        <v>5.4597664052845198E-2</v>
      </c>
      <c r="AB20" s="17">
        <v>6.8536989041415197E-2</v>
      </c>
      <c r="AC20" s="17">
        <v>6.4048172177132101E-2</v>
      </c>
      <c r="AD20" s="17">
        <v>0.127526852065282</v>
      </c>
      <c r="AE20" s="17"/>
      <c r="AF20" s="17">
        <v>5.5757829392047299E-2</v>
      </c>
      <c r="AG20" s="17">
        <v>5.2901710394030001E-2</v>
      </c>
      <c r="AH20" s="17">
        <v>7.5906339831250905E-2</v>
      </c>
      <c r="AI20" s="17"/>
      <c r="AJ20" s="17">
        <v>5.4564155339072599E-2</v>
      </c>
      <c r="AK20" s="17">
        <v>5.6302879324833001E-2</v>
      </c>
      <c r="AL20" s="17">
        <v>1.5974151442961802E-2</v>
      </c>
      <c r="AM20" s="17">
        <v>7.0574284191580003E-2</v>
      </c>
      <c r="AN20" s="17">
        <v>7.04691958055986E-2</v>
      </c>
      <c r="AO20" s="17"/>
      <c r="AP20" s="17">
        <v>4.6794390755877102E-2</v>
      </c>
      <c r="AQ20" s="17">
        <v>4.2878753436583698E-2</v>
      </c>
      <c r="AR20" s="17">
        <v>1.9427520749357299E-2</v>
      </c>
      <c r="AS20" s="17"/>
      <c r="AT20" s="17">
        <v>7.5834680423214895E-2</v>
      </c>
      <c r="AU20" s="17">
        <v>5.8267261761526502E-2</v>
      </c>
      <c r="AV20" s="17">
        <v>5.3576152731868797E-2</v>
      </c>
      <c r="AW20" s="17">
        <v>3.49539575819066E-2</v>
      </c>
      <c r="AX20" s="17">
        <v>1.5694382971886699E-2</v>
      </c>
      <c r="AY20" s="17"/>
      <c r="AZ20" s="17">
        <v>0.18825676937451399</v>
      </c>
      <c r="BA20" s="17">
        <v>0.12161957306563199</v>
      </c>
      <c r="BB20" s="17">
        <v>5.40902001019751E-2</v>
      </c>
      <c r="BC20" s="17">
        <v>6.7645033822967299E-2</v>
      </c>
      <c r="BD20" s="17">
        <v>5.6719326910466501E-2</v>
      </c>
      <c r="BE20" s="17">
        <v>5.8753987613543099E-2</v>
      </c>
      <c r="BF20" s="17">
        <v>4.1967191031736503E-2</v>
      </c>
      <c r="BG20" s="17">
        <v>4.6643273568222197E-2</v>
      </c>
      <c r="BH20" s="17">
        <v>7.4289944354516399E-2</v>
      </c>
      <c r="BI20" s="17">
        <v>6.2561069181501699E-2</v>
      </c>
      <c r="BJ20" s="17">
        <v>3.1551026448526198E-2</v>
      </c>
      <c r="BK20" s="17">
        <v>5.0906663172829603E-2</v>
      </c>
      <c r="BL20" s="17">
        <v>5.9381408995612797E-2</v>
      </c>
      <c r="BM20" s="17">
        <v>5.0422671481930602E-2</v>
      </c>
      <c r="BN20" s="17">
        <v>5.2267256704227202E-2</v>
      </c>
      <c r="BO20" s="17">
        <v>1.8108469714708999E-2</v>
      </c>
      <c r="BP20" s="17"/>
      <c r="BQ20" s="17">
        <v>1.41041619583538E-2</v>
      </c>
      <c r="BR20" s="17">
        <v>7.4662285166464906E-2</v>
      </c>
    </row>
    <row r="21" spans="2:70" ht="29" x14ac:dyDescent="0.35">
      <c r="B21" s="18" t="s">
        <v>551</v>
      </c>
      <c r="C21" s="17">
        <v>5.79249419747302E-2</v>
      </c>
      <c r="D21" s="17">
        <v>6.6627920851734607E-2</v>
      </c>
      <c r="E21" s="17">
        <v>4.92474860524484E-2</v>
      </c>
      <c r="F21" s="17"/>
      <c r="G21" s="17">
        <v>4.7052392615618298E-2</v>
      </c>
      <c r="H21" s="17">
        <v>5.4985714884677697E-2</v>
      </c>
      <c r="I21" s="17">
        <v>4.2445468521304298E-2</v>
      </c>
      <c r="J21" s="17">
        <v>6.3133181439468694E-2</v>
      </c>
      <c r="K21" s="17">
        <v>7.6447156959062706E-2</v>
      </c>
      <c r="L21" s="17">
        <v>6.3531136783728806E-2</v>
      </c>
      <c r="M21" s="17"/>
      <c r="N21" s="17">
        <v>4.03050728064158E-2</v>
      </c>
      <c r="O21" s="17">
        <v>5.3854182102973901E-2</v>
      </c>
      <c r="P21" s="17">
        <v>6.16069025702966E-2</v>
      </c>
      <c r="Q21" s="17">
        <v>7.6708614404653305E-2</v>
      </c>
      <c r="R21" s="17"/>
      <c r="S21" s="17">
        <v>3.9836408241951997E-2</v>
      </c>
      <c r="T21" s="17">
        <v>4.5068137726797401E-2</v>
      </c>
      <c r="U21" s="17">
        <v>5.0107186734974503E-2</v>
      </c>
      <c r="V21" s="17">
        <v>6.4564582295428205E-2</v>
      </c>
      <c r="W21" s="17">
        <v>8.1461386837194394E-2</v>
      </c>
      <c r="X21" s="17">
        <v>7.4935282968178196E-2</v>
      </c>
      <c r="Y21" s="17">
        <v>6.6356909001002204E-2</v>
      </c>
      <c r="Z21" s="17">
        <v>8.3351808257230306E-2</v>
      </c>
      <c r="AA21" s="17">
        <v>4.6083227180839403E-2</v>
      </c>
      <c r="AB21" s="17">
        <v>6.2259649337288399E-2</v>
      </c>
      <c r="AC21" s="17">
        <v>5.5158437750921899E-2</v>
      </c>
      <c r="AD21" s="17">
        <v>7.1857882360635103E-2</v>
      </c>
      <c r="AE21" s="17"/>
      <c r="AF21" s="17">
        <v>6.5396451851945495E-2</v>
      </c>
      <c r="AG21" s="17">
        <v>4.3377375223333299E-2</v>
      </c>
      <c r="AH21" s="17">
        <v>8.1453245336512298E-2</v>
      </c>
      <c r="AI21" s="17"/>
      <c r="AJ21" s="17">
        <v>5.34155857333658E-2</v>
      </c>
      <c r="AK21" s="17">
        <v>4.7632742860861998E-2</v>
      </c>
      <c r="AL21" s="17">
        <v>4.5166470516097602E-2</v>
      </c>
      <c r="AM21" s="17">
        <v>4.4463881582588703E-2</v>
      </c>
      <c r="AN21" s="17">
        <v>8.8577296023252303E-2</v>
      </c>
      <c r="AO21" s="17"/>
      <c r="AP21" s="17">
        <v>5.19649567539546E-2</v>
      </c>
      <c r="AQ21" s="17">
        <v>5.1370675123055001E-2</v>
      </c>
      <c r="AR21" s="17">
        <v>3.4220185179503898E-2</v>
      </c>
      <c r="AS21" s="17"/>
      <c r="AT21" s="17">
        <v>8.4126889510508604E-2</v>
      </c>
      <c r="AU21" s="17">
        <v>6.12681027944263E-2</v>
      </c>
      <c r="AV21" s="17">
        <v>3.3282230156727897E-2</v>
      </c>
      <c r="AW21" s="17">
        <v>2.18348997809273E-2</v>
      </c>
      <c r="AX21" s="17">
        <v>2.8068122017159001E-2</v>
      </c>
      <c r="AY21" s="17"/>
      <c r="AZ21" s="17">
        <v>7.7749101874708196E-2</v>
      </c>
      <c r="BA21" s="17">
        <v>6.5529232672597901E-2</v>
      </c>
      <c r="BB21" s="17">
        <v>5.6007628944466002E-2</v>
      </c>
      <c r="BC21" s="17">
        <v>6.3653523456040501E-2</v>
      </c>
      <c r="BD21" s="17">
        <v>5.0068692360957297E-2</v>
      </c>
      <c r="BE21" s="17">
        <v>7.3362429576258395E-2</v>
      </c>
      <c r="BF21" s="17">
        <v>4.29352882115707E-2</v>
      </c>
      <c r="BG21" s="17">
        <v>7.1785880591701406E-2</v>
      </c>
      <c r="BH21" s="17">
        <v>3.8468616443283601E-2</v>
      </c>
      <c r="BI21" s="17">
        <v>3.4785251522688999E-2</v>
      </c>
      <c r="BJ21" s="17">
        <v>5.6782143690990099E-2</v>
      </c>
      <c r="BK21" s="17">
        <v>6.1746850437371902E-2</v>
      </c>
      <c r="BL21" s="17">
        <v>7.8669605080823393E-2</v>
      </c>
      <c r="BM21" s="17">
        <v>5.4730727142972099E-2</v>
      </c>
      <c r="BN21" s="17">
        <v>2.9791237757710101E-2</v>
      </c>
      <c r="BO21" s="17">
        <v>5.5248485794631298E-2</v>
      </c>
      <c r="BP21" s="17"/>
      <c r="BQ21" s="17">
        <v>9.3555156621234099E-3</v>
      </c>
      <c r="BR21" s="17">
        <v>8.0045705433718195E-2</v>
      </c>
    </row>
    <row r="22" spans="2:70" x14ac:dyDescent="0.35">
      <c r="B22" s="18" t="s">
        <v>252</v>
      </c>
      <c r="C22" s="19">
        <v>3.2530703728729901E-3</v>
      </c>
      <c r="D22" s="19">
        <v>3.1528382741029901E-3</v>
      </c>
      <c r="E22" s="19">
        <v>2.9557035735742099E-3</v>
      </c>
      <c r="F22" s="19"/>
      <c r="G22" s="19">
        <v>2.5774318258307899E-3</v>
      </c>
      <c r="H22" s="19">
        <v>1.2523417157702E-3</v>
      </c>
      <c r="I22" s="19">
        <v>0</v>
      </c>
      <c r="J22" s="19">
        <v>5.8969552635359202E-3</v>
      </c>
      <c r="K22" s="19">
        <v>6.9623171322011797E-3</v>
      </c>
      <c r="L22" s="19">
        <v>3.3407966310813001E-3</v>
      </c>
      <c r="M22" s="19"/>
      <c r="N22" s="19">
        <v>0</v>
      </c>
      <c r="O22" s="19">
        <v>5.1864432935215896E-3</v>
      </c>
      <c r="P22" s="19">
        <v>2.61485621138717E-3</v>
      </c>
      <c r="Q22" s="19">
        <v>5.3615302879767802E-3</v>
      </c>
      <c r="R22" s="19"/>
      <c r="S22" s="19">
        <v>3.5727572793036498E-3</v>
      </c>
      <c r="T22" s="19">
        <v>1.6827566407483501E-3</v>
      </c>
      <c r="U22" s="19">
        <v>3.0948337609892902E-3</v>
      </c>
      <c r="V22" s="19">
        <v>5.9146094127744504E-3</v>
      </c>
      <c r="W22" s="19">
        <v>0</v>
      </c>
      <c r="X22" s="19">
        <v>7.3755379071955597E-3</v>
      </c>
      <c r="Y22" s="19">
        <v>8.0086018659515108E-3</v>
      </c>
      <c r="Z22" s="19">
        <v>5.2633062653120203E-3</v>
      </c>
      <c r="AA22" s="19">
        <v>0</v>
      </c>
      <c r="AB22" s="19">
        <v>2.6617903640226699E-3</v>
      </c>
      <c r="AC22" s="19">
        <v>0</v>
      </c>
      <c r="AD22" s="19">
        <v>0</v>
      </c>
      <c r="AE22" s="19"/>
      <c r="AF22" s="19">
        <v>2.8405316641850098E-3</v>
      </c>
      <c r="AG22" s="19">
        <v>2.2156945191666002E-3</v>
      </c>
      <c r="AH22" s="19">
        <v>5.2444535611399197E-3</v>
      </c>
      <c r="AI22" s="19"/>
      <c r="AJ22" s="19">
        <v>3.1067123135948599E-3</v>
      </c>
      <c r="AK22" s="19">
        <v>1.82532281374394E-3</v>
      </c>
      <c r="AL22" s="19">
        <v>3.0864512820512301E-3</v>
      </c>
      <c r="AM22" s="19">
        <v>0</v>
      </c>
      <c r="AN22" s="19">
        <v>5.2960227427790701E-3</v>
      </c>
      <c r="AO22" s="19"/>
      <c r="AP22" s="19">
        <v>1.29269162963458E-3</v>
      </c>
      <c r="AQ22" s="19">
        <v>2.13141879880705E-3</v>
      </c>
      <c r="AR22" s="19">
        <v>0</v>
      </c>
      <c r="AS22" s="19"/>
      <c r="AT22" s="19">
        <v>4.5740601339128899E-3</v>
      </c>
      <c r="AU22" s="19">
        <v>3.06229279660182E-3</v>
      </c>
      <c r="AV22" s="19">
        <v>4.55069970390238E-3</v>
      </c>
      <c r="AW22" s="19">
        <v>0</v>
      </c>
      <c r="AX22" s="19">
        <v>0</v>
      </c>
      <c r="AY22" s="19"/>
      <c r="AZ22" s="19">
        <v>0</v>
      </c>
      <c r="BA22" s="19">
        <v>4.7097138478734103E-3</v>
      </c>
      <c r="BB22" s="19">
        <v>0</v>
      </c>
      <c r="BC22" s="19">
        <v>3.2810837164630301E-3</v>
      </c>
      <c r="BD22" s="19">
        <v>0</v>
      </c>
      <c r="BE22" s="19">
        <v>4.7451883040023702E-3</v>
      </c>
      <c r="BF22" s="19">
        <v>6.7385450990259397E-3</v>
      </c>
      <c r="BG22" s="19">
        <v>6.7970884372296897E-3</v>
      </c>
      <c r="BH22" s="19">
        <v>0</v>
      </c>
      <c r="BI22" s="19">
        <v>8.6775835023948193E-3</v>
      </c>
      <c r="BJ22" s="19">
        <v>0</v>
      </c>
      <c r="BK22" s="19">
        <v>6.34110826779189E-3</v>
      </c>
      <c r="BL22" s="19">
        <v>0</v>
      </c>
      <c r="BM22" s="19">
        <v>0</v>
      </c>
      <c r="BN22" s="19">
        <v>0</v>
      </c>
      <c r="BO22" s="19">
        <v>0</v>
      </c>
      <c r="BP22" s="19"/>
      <c r="BQ22" s="19">
        <v>2.4677980753664299E-3</v>
      </c>
      <c r="BR22" s="19">
        <v>3.7454719827868699E-3</v>
      </c>
    </row>
    <row r="23" spans="2:70" x14ac:dyDescent="0.35">
      <c r="B23" s="16"/>
    </row>
    <row r="24" spans="2:70" x14ac:dyDescent="0.35">
      <c r="B24" t="s">
        <v>98</v>
      </c>
    </row>
    <row r="25" spans="2:70" x14ac:dyDescent="0.35">
      <c r="B25" t="s">
        <v>99</v>
      </c>
    </row>
    <row r="27" spans="2:70" x14ac:dyDescent="0.35">
      <c r="B27" s="8" t="str">
        <f>HYPERLINK("#'Contents'!A1", "Return to Contents")</f>
        <v>Return to Contents</v>
      </c>
    </row>
  </sheetData>
  <mergeCells count="11">
    <mergeCell ref="BQ5:BR5"/>
    <mergeCell ref="D5:E5"/>
    <mergeCell ref="G5:L5"/>
    <mergeCell ref="N5:Q5"/>
    <mergeCell ref="S5:AD5"/>
    <mergeCell ref="AF5:AH5"/>
    <mergeCell ref="D2:BJ2"/>
    <mergeCell ref="AJ5:AN5"/>
    <mergeCell ref="AP5:AR5"/>
    <mergeCell ref="AT5:AX5"/>
    <mergeCell ref="AZ5:BO5"/>
  </mergeCells>
  <pageMargins left="0.7" right="0.7" top="0.75" bottom="0.75" header="0.3" footer="0.3"/>
  <pageSetup paperSize="9" orientation="portrait" horizontalDpi="300" verticalDpi="300"/>
  <drawing r:id="rId1"/>
</worksheet>
</file>

<file path=xl/worksheets/sheet1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D00-000000000000}">
  <dimension ref="B2:I18"/>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9" width="20.7265625" customWidth="1"/>
  </cols>
  <sheetData>
    <row r="2" spans="2:9" ht="40" customHeight="1" x14ac:dyDescent="0.35">
      <c r="D2" s="29" t="s">
        <v>563</v>
      </c>
      <c r="E2" s="26"/>
      <c r="F2" s="26"/>
      <c r="G2" s="26"/>
      <c r="H2" s="26"/>
      <c r="I2" s="26"/>
    </row>
    <row r="6" spans="2:9" ht="50.15" customHeight="1" x14ac:dyDescent="0.35">
      <c r="B6" s="20" t="s">
        <v>15</v>
      </c>
      <c r="C6" s="20" t="s">
        <v>553</v>
      </c>
      <c r="D6" s="20" t="s">
        <v>554</v>
      </c>
      <c r="E6" s="20" t="s">
        <v>555</v>
      </c>
      <c r="F6" s="20" t="s">
        <v>556</v>
      </c>
      <c r="G6" s="20" t="s">
        <v>557</v>
      </c>
      <c r="H6" s="20" t="s">
        <v>558</v>
      </c>
    </row>
    <row r="7" spans="2:9" x14ac:dyDescent="0.35">
      <c r="B7" s="18" t="s">
        <v>559</v>
      </c>
      <c r="C7" s="17">
        <v>0.28781981694830999</v>
      </c>
      <c r="D7" s="17">
        <v>0.43851681237749601</v>
      </c>
      <c r="E7" s="17">
        <v>0.27420901683979398</v>
      </c>
      <c r="F7" s="17">
        <v>9.3185994831536001E-2</v>
      </c>
      <c r="G7" s="17">
        <v>0.42558743595714699</v>
      </c>
      <c r="H7" s="17">
        <v>0.38105470575611999</v>
      </c>
    </row>
    <row r="8" spans="2:9" ht="29" x14ac:dyDescent="0.35">
      <c r="B8" s="18" t="s">
        <v>560</v>
      </c>
      <c r="C8" s="17">
        <v>0.383375937398796</v>
      </c>
      <c r="D8" s="17">
        <v>0.32535649062387401</v>
      </c>
      <c r="E8" s="17">
        <v>0.41925738020438102</v>
      </c>
      <c r="F8" s="17">
        <v>0.416407415063694</v>
      </c>
      <c r="G8" s="17">
        <v>0.34948431259749002</v>
      </c>
      <c r="H8" s="17">
        <v>0.377423969509808</v>
      </c>
    </row>
    <row r="9" spans="2:9" ht="29" x14ac:dyDescent="0.35">
      <c r="B9" s="18" t="s">
        <v>561</v>
      </c>
      <c r="C9" s="17">
        <v>0.122956666624328</v>
      </c>
      <c r="D9" s="17">
        <v>6.8916325239310905E-2</v>
      </c>
      <c r="E9" s="17">
        <v>8.5723235933176004E-2</v>
      </c>
      <c r="F9" s="17">
        <v>0.289103599286477</v>
      </c>
      <c r="G9" s="17">
        <v>8.2057646466726905E-2</v>
      </c>
      <c r="H9" s="17">
        <v>9.8517820839494993E-2</v>
      </c>
    </row>
    <row r="10" spans="2:9" x14ac:dyDescent="0.35">
      <c r="B10" s="18" t="s">
        <v>562</v>
      </c>
      <c r="C10" s="17">
        <v>7.6799412944276099E-2</v>
      </c>
      <c r="D10" s="17">
        <v>5.96655135717113E-2</v>
      </c>
      <c r="E10" s="17">
        <v>6.6762936156903305E-2</v>
      </c>
      <c r="F10" s="17">
        <v>9.7171642922909807E-2</v>
      </c>
      <c r="G10" s="17">
        <v>4.7345427511463901E-2</v>
      </c>
      <c r="H10" s="17">
        <v>4.6426503805142301E-2</v>
      </c>
    </row>
    <row r="11" spans="2:9" x14ac:dyDescent="0.35">
      <c r="B11" s="18" t="s">
        <v>129</v>
      </c>
      <c r="C11" s="17">
        <v>0.12904816608428901</v>
      </c>
      <c r="D11" s="17">
        <v>0.10754485818760801</v>
      </c>
      <c r="E11" s="17">
        <v>0.15404743086574599</v>
      </c>
      <c r="F11" s="17">
        <v>0.104131347895384</v>
      </c>
      <c r="G11" s="17">
        <v>9.5525177467172304E-2</v>
      </c>
      <c r="H11" s="17">
        <v>9.6577000089435303E-2</v>
      </c>
    </row>
    <row r="12" spans="2:9" x14ac:dyDescent="0.35">
      <c r="B12" s="16"/>
      <c r="C12" s="16"/>
      <c r="D12" s="16"/>
      <c r="E12" s="16"/>
      <c r="F12" s="16"/>
      <c r="G12" s="16"/>
      <c r="H12" s="16"/>
    </row>
    <row r="13" spans="2:9" x14ac:dyDescent="0.35">
      <c r="B13" t="s">
        <v>98</v>
      </c>
    </row>
    <row r="14" spans="2:9" x14ac:dyDescent="0.35">
      <c r="B14" t="s">
        <v>99</v>
      </c>
    </row>
    <row r="18" spans="2:2" x14ac:dyDescent="0.35">
      <c r="B18" s="8" t="str">
        <f>HYPERLINK("#'Contents'!A1", "Return to Contents")</f>
        <v>Return to Contents</v>
      </c>
    </row>
  </sheetData>
  <mergeCells count="1">
    <mergeCell ref="D2:I2"/>
  </mergeCells>
  <pageMargins left="0.7" right="0.7" top="0.75" bottom="0.75" header="0.3" footer="0.3"/>
  <pageSetup paperSize="9" orientation="portrait" horizontalDpi="300" verticalDpi="300"/>
  <drawing r:id="rId1"/>
</worksheet>
</file>

<file path=xl/worksheets/sheet1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E00-000000000000}">
  <dimension ref="B2:BR18"/>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67" width="10.7265625" customWidth="1"/>
    <col min="68" max="68" width="2.1796875" customWidth="1"/>
    <col min="69" max="70" width="10.7265625" customWidth="1"/>
    <col min="71" max="71" width="2.1796875" customWidth="1"/>
  </cols>
  <sheetData>
    <row r="2" spans="2:70" ht="40" customHeight="1" x14ac:dyDescent="0.35">
      <c r="D2" s="29" t="s">
        <v>564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row>
    <row r="5" spans="2:70" ht="30" customHeight="1" x14ac:dyDescent="0.35">
      <c r="B5" s="15"/>
      <c r="C5" s="15"/>
      <c r="D5" s="30" t="s">
        <v>74</v>
      </c>
      <c r="E5" s="30"/>
      <c r="F5" s="15"/>
      <c r="G5" s="30" t="s">
        <v>75</v>
      </c>
      <c r="H5" s="30"/>
      <c r="I5" s="30"/>
      <c r="J5" s="30"/>
      <c r="K5" s="30"/>
      <c r="L5" s="30"/>
      <c r="M5" s="15"/>
      <c r="N5" s="30" t="s">
        <v>76</v>
      </c>
      <c r="O5" s="30"/>
      <c r="P5" s="30"/>
      <c r="Q5" s="30"/>
      <c r="R5" s="15"/>
      <c r="S5" s="30" t="s">
        <v>77</v>
      </c>
      <c r="T5" s="30"/>
      <c r="U5" s="30"/>
      <c r="V5" s="30"/>
      <c r="W5" s="30"/>
      <c r="X5" s="30"/>
      <c r="Y5" s="30"/>
      <c r="Z5" s="30"/>
      <c r="AA5" s="30"/>
      <c r="AB5" s="30"/>
      <c r="AC5" s="30"/>
      <c r="AD5" s="30"/>
      <c r="AE5" s="15"/>
      <c r="AF5" s="30" t="s">
        <v>78</v>
      </c>
      <c r="AG5" s="30"/>
      <c r="AH5" s="30"/>
      <c r="AI5" s="15"/>
      <c r="AJ5" s="30" t="s">
        <v>79</v>
      </c>
      <c r="AK5" s="30"/>
      <c r="AL5" s="30"/>
      <c r="AM5" s="30"/>
      <c r="AN5" s="30"/>
      <c r="AO5" s="15"/>
      <c r="AP5" s="30" t="s">
        <v>80</v>
      </c>
      <c r="AQ5" s="30"/>
      <c r="AR5" s="30"/>
      <c r="AS5" s="15"/>
      <c r="AT5" s="30" t="s">
        <v>81</v>
      </c>
      <c r="AU5" s="30"/>
      <c r="AV5" s="30"/>
      <c r="AW5" s="30"/>
      <c r="AX5" s="30"/>
      <c r="AY5" s="15"/>
      <c r="AZ5" s="30" t="s">
        <v>82</v>
      </c>
      <c r="BA5" s="30"/>
      <c r="BB5" s="30"/>
      <c r="BC5" s="30"/>
      <c r="BD5" s="30"/>
      <c r="BE5" s="30"/>
      <c r="BF5" s="30"/>
      <c r="BG5" s="30"/>
      <c r="BH5" s="30"/>
      <c r="BI5" s="30"/>
      <c r="BJ5" s="30"/>
      <c r="BK5" s="30"/>
      <c r="BL5" s="30"/>
      <c r="BM5" s="30"/>
      <c r="BN5" s="30"/>
      <c r="BO5" s="30"/>
      <c r="BP5" s="15"/>
      <c r="BQ5" s="30" t="s">
        <v>83</v>
      </c>
      <c r="BR5" s="30"/>
    </row>
    <row r="6" spans="2:7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46</v>
      </c>
      <c r="AQ6" s="12" t="s">
        <v>47</v>
      </c>
      <c r="AR6" s="12" t="s">
        <v>50</v>
      </c>
      <c r="AT6" s="12" t="s">
        <v>51</v>
      </c>
      <c r="AU6" s="12" t="s">
        <v>52</v>
      </c>
      <c r="AV6" s="12" t="s">
        <v>53</v>
      </c>
      <c r="AW6" s="12" t="s">
        <v>54</v>
      </c>
      <c r="AX6" s="12" t="s">
        <v>55</v>
      </c>
      <c r="AZ6" s="12" t="s">
        <v>56</v>
      </c>
      <c r="BA6" s="12" t="s">
        <v>57</v>
      </c>
      <c r="BB6" s="12" t="s">
        <v>58</v>
      </c>
      <c r="BC6" s="12" t="s">
        <v>59</v>
      </c>
      <c r="BD6" s="12" t="s">
        <v>60</v>
      </c>
      <c r="BE6" s="12" t="s">
        <v>61</v>
      </c>
      <c r="BF6" s="12" t="s">
        <v>62</v>
      </c>
      <c r="BG6" s="12" t="s">
        <v>63</v>
      </c>
      <c r="BH6" s="12" t="s">
        <v>64</v>
      </c>
      <c r="BI6" s="12" t="s">
        <v>65</v>
      </c>
      <c r="BJ6" s="12" t="s">
        <v>66</v>
      </c>
      <c r="BK6" s="12" t="s">
        <v>67</v>
      </c>
      <c r="BL6" s="12" t="s">
        <v>68</v>
      </c>
      <c r="BM6" s="12" t="s">
        <v>69</v>
      </c>
      <c r="BN6" s="12" t="s">
        <v>70</v>
      </c>
      <c r="BO6" s="12" t="s">
        <v>71</v>
      </c>
      <c r="BQ6" s="12" t="s">
        <v>72</v>
      </c>
      <c r="BR6" s="12" t="s">
        <v>73</v>
      </c>
    </row>
    <row r="7" spans="2:70" ht="30" customHeight="1" x14ac:dyDescent="0.35">
      <c r="B7" s="10" t="s">
        <v>19</v>
      </c>
      <c r="C7" s="10">
        <v>4012</v>
      </c>
      <c r="D7" s="10">
        <v>1971</v>
      </c>
      <c r="E7" s="10">
        <v>2028</v>
      </c>
      <c r="F7" s="10"/>
      <c r="G7" s="10">
        <v>497</v>
      </c>
      <c r="H7" s="10">
        <v>704</v>
      </c>
      <c r="I7" s="10">
        <v>694</v>
      </c>
      <c r="J7" s="10">
        <v>693</v>
      </c>
      <c r="K7" s="10">
        <v>571</v>
      </c>
      <c r="L7" s="10">
        <v>853</v>
      </c>
      <c r="M7" s="10"/>
      <c r="N7" s="10">
        <v>1178</v>
      </c>
      <c r="O7" s="10">
        <v>1131</v>
      </c>
      <c r="P7" s="10">
        <v>781</v>
      </c>
      <c r="Q7" s="10">
        <v>909</v>
      </c>
      <c r="R7" s="10"/>
      <c r="S7" s="10">
        <v>563</v>
      </c>
      <c r="T7" s="10">
        <v>553</v>
      </c>
      <c r="U7" s="10">
        <v>314</v>
      </c>
      <c r="V7" s="10">
        <v>343</v>
      </c>
      <c r="W7" s="10">
        <v>293</v>
      </c>
      <c r="X7" s="10">
        <v>376</v>
      </c>
      <c r="Y7" s="10">
        <v>336</v>
      </c>
      <c r="Z7" s="10">
        <v>171</v>
      </c>
      <c r="AA7" s="10">
        <v>447</v>
      </c>
      <c r="AB7" s="10">
        <v>337</v>
      </c>
      <c r="AC7" s="10">
        <v>188</v>
      </c>
      <c r="AD7" s="10">
        <v>91</v>
      </c>
      <c r="AE7" s="10"/>
      <c r="AF7" s="10">
        <v>1421</v>
      </c>
      <c r="AG7" s="10">
        <v>1665</v>
      </c>
      <c r="AH7" s="10">
        <v>577</v>
      </c>
      <c r="AI7" s="10"/>
      <c r="AJ7" s="10">
        <v>1433</v>
      </c>
      <c r="AK7" s="10">
        <v>1082</v>
      </c>
      <c r="AL7" s="10">
        <v>299</v>
      </c>
      <c r="AM7" s="10">
        <v>42</v>
      </c>
      <c r="AN7" s="10">
        <v>541</v>
      </c>
      <c r="AO7" s="10"/>
      <c r="AP7" s="10">
        <v>878</v>
      </c>
      <c r="AQ7" s="10">
        <v>1369</v>
      </c>
      <c r="AR7" s="10">
        <v>264</v>
      </c>
      <c r="AS7" s="10"/>
      <c r="AT7" s="10">
        <v>929</v>
      </c>
      <c r="AU7" s="10">
        <v>932</v>
      </c>
      <c r="AV7" s="10">
        <v>1096</v>
      </c>
      <c r="AW7" s="10">
        <v>455</v>
      </c>
      <c r="AX7" s="10">
        <v>62</v>
      </c>
      <c r="AY7" s="10"/>
      <c r="AZ7" s="10">
        <v>33</v>
      </c>
      <c r="BA7" s="10">
        <v>185</v>
      </c>
      <c r="BB7" s="10">
        <v>256</v>
      </c>
      <c r="BC7" s="10">
        <v>269</v>
      </c>
      <c r="BD7" s="10">
        <v>403</v>
      </c>
      <c r="BE7" s="10">
        <v>436</v>
      </c>
      <c r="BF7" s="10">
        <v>391</v>
      </c>
      <c r="BG7" s="10">
        <v>312</v>
      </c>
      <c r="BH7" s="10">
        <v>253</v>
      </c>
      <c r="BI7" s="10">
        <v>211</v>
      </c>
      <c r="BJ7" s="10">
        <v>336</v>
      </c>
      <c r="BK7" s="10">
        <v>187</v>
      </c>
      <c r="BL7" s="10">
        <v>180</v>
      </c>
      <c r="BM7" s="10">
        <v>103</v>
      </c>
      <c r="BN7" s="10">
        <v>95</v>
      </c>
      <c r="BO7" s="10">
        <v>161</v>
      </c>
      <c r="BP7" s="10"/>
      <c r="BQ7" s="10">
        <v>1235</v>
      </c>
      <c r="BR7" s="10">
        <v>2665</v>
      </c>
    </row>
    <row r="8" spans="2:70" ht="30" customHeight="1" x14ac:dyDescent="0.35">
      <c r="B8" s="11" t="s">
        <v>20</v>
      </c>
      <c r="C8" s="11">
        <v>4012</v>
      </c>
      <c r="D8" s="11">
        <v>1975</v>
      </c>
      <c r="E8" s="11">
        <v>2024</v>
      </c>
      <c r="F8" s="11"/>
      <c r="G8" s="11">
        <v>558</v>
      </c>
      <c r="H8" s="11">
        <v>682</v>
      </c>
      <c r="I8" s="11">
        <v>685</v>
      </c>
      <c r="J8" s="11">
        <v>686</v>
      </c>
      <c r="K8" s="11">
        <v>562</v>
      </c>
      <c r="L8" s="11">
        <v>839</v>
      </c>
      <c r="M8" s="11"/>
      <c r="N8" s="11">
        <v>1080</v>
      </c>
      <c r="O8" s="11">
        <v>1039</v>
      </c>
      <c r="P8" s="11">
        <v>880</v>
      </c>
      <c r="Q8" s="11">
        <v>1000</v>
      </c>
      <c r="R8" s="11"/>
      <c r="S8" s="11">
        <v>562</v>
      </c>
      <c r="T8" s="11">
        <v>522</v>
      </c>
      <c r="U8" s="11">
        <v>321</v>
      </c>
      <c r="V8" s="11">
        <v>361</v>
      </c>
      <c r="W8" s="11">
        <v>281</v>
      </c>
      <c r="X8" s="11">
        <v>361</v>
      </c>
      <c r="Y8" s="11">
        <v>321</v>
      </c>
      <c r="Z8" s="11">
        <v>160</v>
      </c>
      <c r="AA8" s="11">
        <v>441</v>
      </c>
      <c r="AB8" s="11">
        <v>361</v>
      </c>
      <c r="AC8" s="11">
        <v>201</v>
      </c>
      <c r="AD8" s="11">
        <v>120</v>
      </c>
      <c r="AE8" s="11"/>
      <c r="AF8" s="11">
        <v>1410</v>
      </c>
      <c r="AG8" s="11">
        <v>1629</v>
      </c>
      <c r="AH8" s="11">
        <v>599</v>
      </c>
      <c r="AI8" s="11"/>
      <c r="AJ8" s="11">
        <v>1397</v>
      </c>
      <c r="AK8" s="11">
        <v>1071</v>
      </c>
      <c r="AL8" s="11">
        <v>288</v>
      </c>
      <c r="AM8" s="11">
        <v>45</v>
      </c>
      <c r="AN8" s="11">
        <v>558</v>
      </c>
      <c r="AO8" s="11"/>
      <c r="AP8" s="11">
        <v>856</v>
      </c>
      <c r="AQ8" s="11">
        <v>1358</v>
      </c>
      <c r="AR8" s="11">
        <v>259</v>
      </c>
      <c r="AS8" s="11"/>
      <c r="AT8" s="11">
        <v>961</v>
      </c>
      <c r="AU8" s="11">
        <v>958</v>
      </c>
      <c r="AV8" s="11">
        <v>1056</v>
      </c>
      <c r="AW8" s="11">
        <v>434</v>
      </c>
      <c r="AX8" s="11">
        <v>55</v>
      </c>
      <c r="AY8" s="11"/>
      <c r="AZ8" s="11">
        <v>33</v>
      </c>
      <c r="BA8" s="11">
        <v>186</v>
      </c>
      <c r="BB8" s="11">
        <v>267</v>
      </c>
      <c r="BC8" s="11">
        <v>280</v>
      </c>
      <c r="BD8" s="11">
        <v>416</v>
      </c>
      <c r="BE8" s="11">
        <v>443</v>
      </c>
      <c r="BF8" s="11">
        <v>394</v>
      </c>
      <c r="BG8" s="11">
        <v>314</v>
      </c>
      <c r="BH8" s="11">
        <v>257</v>
      </c>
      <c r="BI8" s="11">
        <v>206</v>
      </c>
      <c r="BJ8" s="11">
        <v>329</v>
      </c>
      <c r="BK8" s="11">
        <v>179</v>
      </c>
      <c r="BL8" s="11">
        <v>174</v>
      </c>
      <c r="BM8" s="11">
        <v>97</v>
      </c>
      <c r="BN8" s="11">
        <v>87</v>
      </c>
      <c r="BO8" s="11">
        <v>148</v>
      </c>
      <c r="BP8" s="11"/>
      <c r="BQ8" s="11">
        <v>1209</v>
      </c>
      <c r="BR8" s="11">
        <v>2688</v>
      </c>
    </row>
    <row r="9" spans="2:70" x14ac:dyDescent="0.35">
      <c r="B9" s="18" t="s">
        <v>559</v>
      </c>
      <c r="C9" s="17">
        <v>0.28781981694830999</v>
      </c>
      <c r="D9" s="17">
        <v>0.31831726392288101</v>
      </c>
      <c r="E9" s="17">
        <v>0.257465596500836</v>
      </c>
      <c r="F9" s="17"/>
      <c r="G9" s="17">
        <v>0.19287975468162399</v>
      </c>
      <c r="H9" s="17">
        <v>0.22180797749449099</v>
      </c>
      <c r="I9" s="17">
        <v>0.30149046018138198</v>
      </c>
      <c r="J9" s="17">
        <v>0.31818554987624498</v>
      </c>
      <c r="K9" s="17">
        <v>0.33302831726096499</v>
      </c>
      <c r="L9" s="17">
        <v>0.33842321680325499</v>
      </c>
      <c r="M9" s="17"/>
      <c r="N9" s="17">
        <v>0.34820671938986703</v>
      </c>
      <c r="O9" s="17">
        <v>0.29637098634067899</v>
      </c>
      <c r="P9" s="17">
        <v>0.23864005161992599</v>
      </c>
      <c r="Q9" s="17">
        <v>0.25890210005507502</v>
      </c>
      <c r="R9" s="17"/>
      <c r="S9" s="17">
        <v>0.28916967842410002</v>
      </c>
      <c r="T9" s="17">
        <v>0.281623893653909</v>
      </c>
      <c r="U9" s="17">
        <v>0.29507115850506199</v>
      </c>
      <c r="V9" s="17">
        <v>0.29513002693045998</v>
      </c>
      <c r="W9" s="17">
        <v>0.24647035111321999</v>
      </c>
      <c r="X9" s="17">
        <v>0.27711234832339299</v>
      </c>
      <c r="Y9" s="17">
        <v>0.27007726011080202</v>
      </c>
      <c r="Z9" s="17">
        <v>0.27274275286437</v>
      </c>
      <c r="AA9" s="17">
        <v>0.28363665466242699</v>
      </c>
      <c r="AB9" s="17">
        <v>0.339314932722586</v>
      </c>
      <c r="AC9" s="17">
        <v>0.31122552171853701</v>
      </c>
      <c r="AD9" s="17">
        <v>0.28492303380975698</v>
      </c>
      <c r="AE9" s="17"/>
      <c r="AF9" s="17">
        <v>0.29789799045548099</v>
      </c>
      <c r="AG9" s="17">
        <v>0.32420342663254298</v>
      </c>
      <c r="AH9" s="17">
        <v>0.22067087630108501</v>
      </c>
      <c r="AI9" s="17"/>
      <c r="AJ9" s="17">
        <v>0.307881771368613</v>
      </c>
      <c r="AK9" s="17">
        <v>0.276442550440756</v>
      </c>
      <c r="AL9" s="17">
        <v>0.35491587885756498</v>
      </c>
      <c r="AM9" s="17">
        <v>0.263352026058782</v>
      </c>
      <c r="AN9" s="17">
        <v>0.26055296356219898</v>
      </c>
      <c r="AO9" s="17"/>
      <c r="AP9" s="17">
        <v>0.287838274572431</v>
      </c>
      <c r="AQ9" s="17">
        <v>0.28323613245096302</v>
      </c>
      <c r="AR9" s="17">
        <v>0.29973873974564202</v>
      </c>
      <c r="AS9" s="17"/>
      <c r="AT9" s="17">
        <v>0.25000759048189702</v>
      </c>
      <c r="AU9" s="17">
        <v>0.26613693679978601</v>
      </c>
      <c r="AV9" s="17">
        <v>0.32455018259763602</v>
      </c>
      <c r="AW9" s="17">
        <v>0.32888524084821502</v>
      </c>
      <c r="AX9" s="17">
        <v>0.40138441496805799</v>
      </c>
      <c r="AY9" s="17"/>
      <c r="AZ9" s="17">
        <v>0.15433057237343401</v>
      </c>
      <c r="BA9" s="17">
        <v>0.26201596310886799</v>
      </c>
      <c r="BB9" s="17">
        <v>0.30104024501552701</v>
      </c>
      <c r="BC9" s="17">
        <v>0.32560974009735699</v>
      </c>
      <c r="BD9" s="17">
        <v>0.282639365755608</v>
      </c>
      <c r="BE9" s="17">
        <v>0.25516471426767801</v>
      </c>
      <c r="BF9" s="17">
        <v>0.30230109312554798</v>
      </c>
      <c r="BG9" s="17">
        <v>0.29188887957006399</v>
      </c>
      <c r="BH9" s="17">
        <v>0.27860141282078399</v>
      </c>
      <c r="BI9" s="17">
        <v>0.314065843891288</v>
      </c>
      <c r="BJ9" s="17">
        <v>0.32947056802088998</v>
      </c>
      <c r="BK9" s="17">
        <v>0.25635519860442701</v>
      </c>
      <c r="BL9" s="17">
        <v>0.28999777882058098</v>
      </c>
      <c r="BM9" s="17">
        <v>0.27993452382816603</v>
      </c>
      <c r="BN9" s="17">
        <v>0.30613085050147099</v>
      </c>
      <c r="BO9" s="17">
        <v>0.36801307440696401</v>
      </c>
      <c r="BP9" s="17"/>
      <c r="BQ9" s="17">
        <v>0.35086352453291803</v>
      </c>
      <c r="BR9" s="17">
        <v>0.260778419131587</v>
      </c>
    </row>
    <row r="10" spans="2:70" ht="29" x14ac:dyDescent="0.35">
      <c r="B10" s="18" t="s">
        <v>560</v>
      </c>
      <c r="C10" s="17">
        <v>0.383375937398796</v>
      </c>
      <c r="D10" s="17">
        <v>0.35426782655877898</v>
      </c>
      <c r="E10" s="17">
        <v>0.41165558246995598</v>
      </c>
      <c r="F10" s="17"/>
      <c r="G10" s="17">
        <v>0.31037868847273398</v>
      </c>
      <c r="H10" s="17">
        <v>0.39879372170786698</v>
      </c>
      <c r="I10" s="17">
        <v>0.39059263042075298</v>
      </c>
      <c r="J10" s="17">
        <v>0.40488202834195203</v>
      </c>
      <c r="K10" s="17">
        <v>0.38834710503761799</v>
      </c>
      <c r="L10" s="17">
        <v>0.39261818701125001</v>
      </c>
      <c r="M10" s="17"/>
      <c r="N10" s="17">
        <v>0.41120991917460098</v>
      </c>
      <c r="O10" s="17">
        <v>0.40283799065998099</v>
      </c>
      <c r="P10" s="17">
        <v>0.35214597716721902</v>
      </c>
      <c r="Q10" s="17">
        <v>0.359584549422161</v>
      </c>
      <c r="R10" s="17"/>
      <c r="S10" s="17">
        <v>0.39967565531598098</v>
      </c>
      <c r="T10" s="17">
        <v>0.38973199249615198</v>
      </c>
      <c r="U10" s="17">
        <v>0.38630674628156803</v>
      </c>
      <c r="V10" s="17">
        <v>0.363759360593359</v>
      </c>
      <c r="W10" s="17">
        <v>0.392283367015624</v>
      </c>
      <c r="X10" s="17">
        <v>0.33864435876897903</v>
      </c>
      <c r="Y10" s="17">
        <v>0.39254096794791898</v>
      </c>
      <c r="Z10" s="17">
        <v>0.340737823028538</v>
      </c>
      <c r="AA10" s="17">
        <v>0.40589115131992898</v>
      </c>
      <c r="AB10" s="17">
        <v>0.38484802467512602</v>
      </c>
      <c r="AC10" s="17">
        <v>0.40924915112997101</v>
      </c>
      <c r="AD10" s="17">
        <v>0.346103873116484</v>
      </c>
      <c r="AE10" s="17"/>
      <c r="AF10" s="17">
        <v>0.394907485800572</v>
      </c>
      <c r="AG10" s="17">
        <v>0.40074221326155901</v>
      </c>
      <c r="AH10" s="17">
        <v>0.34166612052188999</v>
      </c>
      <c r="AI10" s="17"/>
      <c r="AJ10" s="17">
        <v>0.41175390031339298</v>
      </c>
      <c r="AK10" s="17">
        <v>0.37978952907159802</v>
      </c>
      <c r="AL10" s="17">
        <v>0.44157165832060502</v>
      </c>
      <c r="AM10" s="17">
        <v>0.356504427676613</v>
      </c>
      <c r="AN10" s="17">
        <v>0.32185129926134298</v>
      </c>
      <c r="AO10" s="17"/>
      <c r="AP10" s="17">
        <v>0.41135468582489898</v>
      </c>
      <c r="AQ10" s="17">
        <v>0.39052187829720297</v>
      </c>
      <c r="AR10" s="17">
        <v>0.45869117125851</v>
      </c>
      <c r="AS10" s="17"/>
      <c r="AT10" s="17">
        <v>0.36289030820915802</v>
      </c>
      <c r="AU10" s="17">
        <v>0.369505824854229</v>
      </c>
      <c r="AV10" s="17">
        <v>0.39447261294439401</v>
      </c>
      <c r="AW10" s="17">
        <v>0.419696227456057</v>
      </c>
      <c r="AX10" s="17">
        <v>0.43062328716779602</v>
      </c>
      <c r="AY10" s="17"/>
      <c r="AZ10" s="17">
        <v>0.35327886532936098</v>
      </c>
      <c r="BA10" s="17">
        <v>0.32314821276364297</v>
      </c>
      <c r="BB10" s="17">
        <v>0.36732446320775602</v>
      </c>
      <c r="BC10" s="17">
        <v>0.35672879465028601</v>
      </c>
      <c r="BD10" s="17">
        <v>0.39704655839047598</v>
      </c>
      <c r="BE10" s="17">
        <v>0.404540445820459</v>
      </c>
      <c r="BF10" s="17">
        <v>0.39624552961957898</v>
      </c>
      <c r="BG10" s="17">
        <v>0.36828206973250699</v>
      </c>
      <c r="BH10" s="17">
        <v>0.39766844264026102</v>
      </c>
      <c r="BI10" s="17">
        <v>0.38949877857378001</v>
      </c>
      <c r="BJ10" s="17">
        <v>0.37517181708430403</v>
      </c>
      <c r="BK10" s="17">
        <v>0.46917567788553999</v>
      </c>
      <c r="BL10" s="17">
        <v>0.37182892508887699</v>
      </c>
      <c r="BM10" s="17">
        <v>0.39540672140681798</v>
      </c>
      <c r="BN10" s="17">
        <v>0.40365075202408401</v>
      </c>
      <c r="BO10" s="17">
        <v>0.35558056917717801</v>
      </c>
      <c r="BP10" s="17"/>
      <c r="BQ10" s="17">
        <v>0.45099544213357101</v>
      </c>
      <c r="BR10" s="17">
        <v>0.35941164419146998</v>
      </c>
    </row>
    <row r="11" spans="2:70" ht="29" x14ac:dyDescent="0.35">
      <c r="B11" s="18" t="s">
        <v>561</v>
      </c>
      <c r="C11" s="17">
        <v>0.122956666624328</v>
      </c>
      <c r="D11" s="17">
        <v>0.120264732306396</v>
      </c>
      <c r="E11" s="17">
        <v>0.12595265144682899</v>
      </c>
      <c r="F11" s="17"/>
      <c r="G11" s="17">
        <v>0.26769989960797902</v>
      </c>
      <c r="H11" s="17">
        <v>0.17629130966065501</v>
      </c>
      <c r="I11" s="17">
        <v>0.108056873940941</v>
      </c>
      <c r="J11" s="17">
        <v>8.2354621674212203E-2</v>
      </c>
      <c r="K11" s="17">
        <v>7.6410839421370003E-2</v>
      </c>
      <c r="L11" s="17">
        <v>5.97808218832915E-2</v>
      </c>
      <c r="M11" s="17"/>
      <c r="N11" s="17">
        <v>0.100565163154092</v>
      </c>
      <c r="O11" s="17">
        <v>0.108333126815399</v>
      </c>
      <c r="P11" s="17">
        <v>0.15765028244946999</v>
      </c>
      <c r="Q11" s="17">
        <v>0.13111751428147</v>
      </c>
      <c r="R11" s="17"/>
      <c r="S11" s="17">
        <v>0.13959006134169499</v>
      </c>
      <c r="T11" s="17">
        <v>0.133110011117854</v>
      </c>
      <c r="U11" s="17">
        <v>9.1774355490154003E-2</v>
      </c>
      <c r="V11" s="17">
        <v>0.12995574205583699</v>
      </c>
      <c r="W11" s="17">
        <v>0.15562958431427101</v>
      </c>
      <c r="X11" s="17">
        <v>0.15297608513489699</v>
      </c>
      <c r="Y11" s="17">
        <v>0.117060611438565</v>
      </c>
      <c r="Z11" s="17">
        <v>0.134756056730374</v>
      </c>
      <c r="AA11" s="17">
        <v>0.113988138301269</v>
      </c>
      <c r="AB11" s="17">
        <v>8.2833548769625703E-2</v>
      </c>
      <c r="AC11" s="17">
        <v>9.9061829278214095E-2</v>
      </c>
      <c r="AD11" s="17">
        <v>9.0163837595509194E-2</v>
      </c>
      <c r="AE11" s="17"/>
      <c r="AF11" s="17">
        <v>0.112191353224968</v>
      </c>
      <c r="AG11" s="17">
        <v>0.10318265097118</v>
      </c>
      <c r="AH11" s="17">
        <v>0.13549298392916601</v>
      </c>
      <c r="AI11" s="17"/>
      <c r="AJ11" s="17">
        <v>9.24043354457037E-2</v>
      </c>
      <c r="AK11" s="17">
        <v>0.14296662603640301</v>
      </c>
      <c r="AL11" s="17">
        <v>7.7342919644264693E-2</v>
      </c>
      <c r="AM11" s="17">
        <v>0.14666411992971001</v>
      </c>
      <c r="AN11" s="17">
        <v>0.138360178166272</v>
      </c>
      <c r="AO11" s="17"/>
      <c r="AP11" s="17">
        <v>0.11598103424966499</v>
      </c>
      <c r="AQ11" s="17">
        <v>0.13730310036909199</v>
      </c>
      <c r="AR11" s="17">
        <v>9.9374436502914706E-2</v>
      </c>
      <c r="AS11" s="17"/>
      <c r="AT11" s="17">
        <v>0.12526707832896999</v>
      </c>
      <c r="AU11" s="17">
        <v>0.13417834657401101</v>
      </c>
      <c r="AV11" s="17">
        <v>0.12800341183854799</v>
      </c>
      <c r="AW11" s="17">
        <v>0.114933088114194</v>
      </c>
      <c r="AX11" s="17">
        <v>5.7562884534729297E-2</v>
      </c>
      <c r="AY11" s="17"/>
      <c r="AZ11" s="17">
        <v>0.20866553228833301</v>
      </c>
      <c r="BA11" s="17">
        <v>0.116041046533068</v>
      </c>
      <c r="BB11" s="17">
        <v>0.11356233115484</v>
      </c>
      <c r="BC11" s="17">
        <v>0.121740982639999</v>
      </c>
      <c r="BD11" s="17">
        <v>0.138344476749684</v>
      </c>
      <c r="BE11" s="17">
        <v>9.8224228891442902E-2</v>
      </c>
      <c r="BF11" s="17">
        <v>0.13392889265838301</v>
      </c>
      <c r="BG11" s="17">
        <v>0.111063931423091</v>
      </c>
      <c r="BH11" s="17">
        <v>0.127729792732721</v>
      </c>
      <c r="BI11" s="17">
        <v>0.13282438531956001</v>
      </c>
      <c r="BJ11" s="17">
        <v>0.132662247440308</v>
      </c>
      <c r="BK11" s="17">
        <v>0.12530331666803901</v>
      </c>
      <c r="BL11" s="17">
        <v>0.124105288634725</v>
      </c>
      <c r="BM11" s="17">
        <v>0.19116588869220499</v>
      </c>
      <c r="BN11" s="17">
        <v>0.123864409662247</v>
      </c>
      <c r="BO11" s="17">
        <v>0.11416559180111201</v>
      </c>
      <c r="BP11" s="17"/>
      <c r="BQ11" s="17">
        <v>0.103342814242926</v>
      </c>
      <c r="BR11" s="17">
        <v>0.12991944628010299</v>
      </c>
    </row>
    <row r="12" spans="2:70" x14ac:dyDescent="0.35">
      <c r="B12" s="18" t="s">
        <v>562</v>
      </c>
      <c r="C12" s="17">
        <v>7.6799412944276099E-2</v>
      </c>
      <c r="D12" s="17">
        <v>8.5028276326471003E-2</v>
      </c>
      <c r="E12" s="17">
        <v>6.8289809875006796E-2</v>
      </c>
      <c r="F12" s="17"/>
      <c r="G12" s="17">
        <v>0.11873099764211199</v>
      </c>
      <c r="H12" s="17">
        <v>7.7302580220515602E-2</v>
      </c>
      <c r="I12" s="17">
        <v>6.4616301240504104E-2</v>
      </c>
      <c r="J12" s="17">
        <v>7.8187721258764206E-2</v>
      </c>
      <c r="K12" s="17">
        <v>6.1667940796803003E-2</v>
      </c>
      <c r="L12" s="17">
        <v>6.7433098030049293E-2</v>
      </c>
      <c r="M12" s="17"/>
      <c r="N12" s="17">
        <v>5.3695448171605598E-2</v>
      </c>
      <c r="O12" s="17">
        <v>7.1962544031020995E-2</v>
      </c>
      <c r="P12" s="17">
        <v>9.74635118848622E-2</v>
      </c>
      <c r="Q12" s="17">
        <v>8.7602982300007903E-2</v>
      </c>
      <c r="R12" s="17"/>
      <c r="S12" s="17">
        <v>7.1823794381117897E-2</v>
      </c>
      <c r="T12" s="17">
        <v>7.4065560418565393E-2</v>
      </c>
      <c r="U12" s="17">
        <v>8.8720495848408201E-2</v>
      </c>
      <c r="V12" s="17">
        <v>6.8285039921920698E-2</v>
      </c>
      <c r="W12" s="17">
        <v>8.0403389151568694E-2</v>
      </c>
      <c r="X12" s="17">
        <v>8.7613485145473999E-2</v>
      </c>
      <c r="Y12" s="17">
        <v>8.1889739355085103E-2</v>
      </c>
      <c r="Z12" s="17">
        <v>9.4103120337159202E-2</v>
      </c>
      <c r="AA12" s="17">
        <v>7.73502286003553E-2</v>
      </c>
      <c r="AB12" s="17">
        <v>6.3905816950069E-2</v>
      </c>
      <c r="AC12" s="17">
        <v>6.2003802125075502E-2</v>
      </c>
      <c r="AD12" s="17">
        <v>8.9601042528507896E-2</v>
      </c>
      <c r="AE12" s="17"/>
      <c r="AF12" s="17">
        <v>7.2632687231297302E-2</v>
      </c>
      <c r="AG12" s="17">
        <v>6.59499233074161E-2</v>
      </c>
      <c r="AH12" s="17">
        <v>0.10161535665778799</v>
      </c>
      <c r="AI12" s="17"/>
      <c r="AJ12" s="17">
        <v>7.8668329303734297E-2</v>
      </c>
      <c r="AK12" s="17">
        <v>7.4902848703219796E-2</v>
      </c>
      <c r="AL12" s="17">
        <v>3.2636690799238602E-2</v>
      </c>
      <c r="AM12" s="17">
        <v>9.6498045409660102E-2</v>
      </c>
      <c r="AN12" s="17">
        <v>9.6349730849170701E-2</v>
      </c>
      <c r="AO12" s="17"/>
      <c r="AP12" s="17">
        <v>7.6084458504647901E-2</v>
      </c>
      <c r="AQ12" s="17">
        <v>7.9199828245174894E-2</v>
      </c>
      <c r="AR12" s="17">
        <v>4.5074106944072698E-2</v>
      </c>
      <c r="AS12" s="17"/>
      <c r="AT12" s="17">
        <v>9.9053169776824407E-2</v>
      </c>
      <c r="AU12" s="17">
        <v>9.3820868176293704E-2</v>
      </c>
      <c r="AV12" s="17">
        <v>5.9078517694972098E-2</v>
      </c>
      <c r="AW12" s="17">
        <v>4.4423171541102001E-2</v>
      </c>
      <c r="AX12" s="17">
        <v>2.8989107042358801E-2</v>
      </c>
      <c r="AY12" s="17"/>
      <c r="AZ12" s="17">
        <v>0.12816477167569701</v>
      </c>
      <c r="BA12" s="17">
        <v>7.2349527914988804E-2</v>
      </c>
      <c r="BB12" s="17">
        <v>7.4160325974019503E-2</v>
      </c>
      <c r="BC12" s="17">
        <v>8.5300309435032001E-2</v>
      </c>
      <c r="BD12" s="17">
        <v>7.9521883183820405E-2</v>
      </c>
      <c r="BE12" s="17">
        <v>9.6399843618075895E-2</v>
      </c>
      <c r="BF12" s="17">
        <v>4.8355144388333798E-2</v>
      </c>
      <c r="BG12" s="17">
        <v>9.1379261816885202E-2</v>
      </c>
      <c r="BH12" s="17">
        <v>7.7180598205279005E-2</v>
      </c>
      <c r="BI12" s="17">
        <v>7.3989799461700603E-2</v>
      </c>
      <c r="BJ12" s="17">
        <v>7.9080227046376295E-2</v>
      </c>
      <c r="BK12" s="17">
        <v>6.0789641112908598E-2</v>
      </c>
      <c r="BL12" s="17">
        <v>5.5394301585640397E-2</v>
      </c>
      <c r="BM12" s="17">
        <v>8.2498429754568295E-2</v>
      </c>
      <c r="BN12" s="17">
        <v>8.2892112568702297E-2</v>
      </c>
      <c r="BO12" s="17">
        <v>5.9093494990756702E-2</v>
      </c>
      <c r="BP12" s="17"/>
      <c r="BQ12" s="17">
        <v>4.6242260218067703E-2</v>
      </c>
      <c r="BR12" s="17">
        <v>8.9941739498265297E-2</v>
      </c>
    </row>
    <row r="13" spans="2:70" x14ac:dyDescent="0.35">
      <c r="B13" s="18" t="s">
        <v>129</v>
      </c>
      <c r="C13" s="19">
        <v>0.12904816608428901</v>
      </c>
      <c r="D13" s="19">
        <v>0.12212190088547301</v>
      </c>
      <c r="E13" s="19">
        <v>0.13663635970737201</v>
      </c>
      <c r="F13" s="19"/>
      <c r="G13" s="19">
        <v>0.110310659595551</v>
      </c>
      <c r="H13" s="19">
        <v>0.12580441091647099</v>
      </c>
      <c r="I13" s="19">
        <v>0.135243734216419</v>
      </c>
      <c r="J13" s="19">
        <v>0.116390078848827</v>
      </c>
      <c r="K13" s="19">
        <v>0.140545797483245</v>
      </c>
      <c r="L13" s="19">
        <v>0.14174467627215501</v>
      </c>
      <c r="M13" s="19"/>
      <c r="N13" s="19">
        <v>8.6322750109834395E-2</v>
      </c>
      <c r="O13" s="19">
        <v>0.12049535215292</v>
      </c>
      <c r="P13" s="19">
        <v>0.15410017687852301</v>
      </c>
      <c r="Q13" s="19">
        <v>0.16279285394128601</v>
      </c>
      <c r="R13" s="19"/>
      <c r="S13" s="19">
        <v>9.9740810537106595E-2</v>
      </c>
      <c r="T13" s="19">
        <v>0.12146854231352</v>
      </c>
      <c r="U13" s="19">
        <v>0.13812724387480799</v>
      </c>
      <c r="V13" s="19">
        <v>0.142869830498423</v>
      </c>
      <c r="W13" s="19">
        <v>0.125213308405317</v>
      </c>
      <c r="X13" s="19">
        <v>0.14365372262725701</v>
      </c>
      <c r="Y13" s="19">
        <v>0.13843142114762999</v>
      </c>
      <c r="Z13" s="19">
        <v>0.157660247039558</v>
      </c>
      <c r="AA13" s="19">
        <v>0.11913382711602</v>
      </c>
      <c r="AB13" s="19">
        <v>0.12909767688259299</v>
      </c>
      <c r="AC13" s="19">
        <v>0.118459695748203</v>
      </c>
      <c r="AD13" s="19">
        <v>0.18920821294974099</v>
      </c>
      <c r="AE13" s="19"/>
      <c r="AF13" s="19">
        <v>0.122370483287683</v>
      </c>
      <c r="AG13" s="19">
        <v>0.105921785827301</v>
      </c>
      <c r="AH13" s="19">
        <v>0.20055466259007201</v>
      </c>
      <c r="AI13" s="19"/>
      <c r="AJ13" s="19">
        <v>0.10929166356855601</v>
      </c>
      <c r="AK13" s="19">
        <v>0.125898445748022</v>
      </c>
      <c r="AL13" s="19">
        <v>9.3532852378326897E-2</v>
      </c>
      <c r="AM13" s="19">
        <v>0.13698138092523501</v>
      </c>
      <c r="AN13" s="19">
        <v>0.18288582816101401</v>
      </c>
      <c r="AO13" s="19"/>
      <c r="AP13" s="19">
        <v>0.108741546848357</v>
      </c>
      <c r="AQ13" s="19">
        <v>0.109739060637568</v>
      </c>
      <c r="AR13" s="19">
        <v>9.7121545548860697E-2</v>
      </c>
      <c r="AS13" s="19"/>
      <c r="AT13" s="19">
        <v>0.162781853203151</v>
      </c>
      <c r="AU13" s="19">
        <v>0.136358023595681</v>
      </c>
      <c r="AV13" s="19">
        <v>9.3895274924450503E-2</v>
      </c>
      <c r="AW13" s="19">
        <v>9.2062272040431797E-2</v>
      </c>
      <c r="AX13" s="19">
        <v>8.1440306287058103E-2</v>
      </c>
      <c r="AY13" s="19"/>
      <c r="AZ13" s="19">
        <v>0.15556025833317499</v>
      </c>
      <c r="BA13" s="19">
        <v>0.226445249679432</v>
      </c>
      <c r="BB13" s="19">
        <v>0.143912634647858</v>
      </c>
      <c r="BC13" s="19">
        <v>0.110620173177326</v>
      </c>
      <c r="BD13" s="19">
        <v>0.10244771592041101</v>
      </c>
      <c r="BE13" s="19">
        <v>0.145670767402344</v>
      </c>
      <c r="BF13" s="19">
        <v>0.119169340208156</v>
      </c>
      <c r="BG13" s="19">
        <v>0.13738585745745299</v>
      </c>
      <c r="BH13" s="19">
        <v>0.11881975360095499</v>
      </c>
      <c r="BI13" s="19">
        <v>8.9621192753670406E-2</v>
      </c>
      <c r="BJ13" s="19">
        <v>8.3615140408121999E-2</v>
      </c>
      <c r="BK13" s="19">
        <v>8.8376165729084702E-2</v>
      </c>
      <c r="BL13" s="19">
        <v>0.15867370587017701</v>
      </c>
      <c r="BM13" s="19">
        <v>5.0994436318241798E-2</v>
      </c>
      <c r="BN13" s="19">
        <v>8.3461875243496297E-2</v>
      </c>
      <c r="BO13" s="19">
        <v>0.10314726962399</v>
      </c>
      <c r="BP13" s="19"/>
      <c r="BQ13" s="19">
        <v>4.8555958872516597E-2</v>
      </c>
      <c r="BR13" s="19">
        <v>0.15994875089857399</v>
      </c>
    </row>
    <row r="14" spans="2:70" x14ac:dyDescent="0.35">
      <c r="B14" s="16"/>
    </row>
    <row r="15" spans="2:70" x14ac:dyDescent="0.35">
      <c r="B15" t="s">
        <v>98</v>
      </c>
    </row>
    <row r="16" spans="2:70" x14ac:dyDescent="0.35">
      <c r="B16" t="s">
        <v>99</v>
      </c>
    </row>
    <row r="18" spans="2:2" x14ac:dyDescent="0.35">
      <c r="B18" s="8" t="str">
        <f>HYPERLINK("#'Contents'!A1", "Return to Contents")</f>
        <v>Return to Contents</v>
      </c>
    </row>
  </sheetData>
  <mergeCells count="11">
    <mergeCell ref="BQ5:BR5"/>
    <mergeCell ref="D5:E5"/>
    <mergeCell ref="G5:L5"/>
    <mergeCell ref="N5:Q5"/>
    <mergeCell ref="S5:AD5"/>
    <mergeCell ref="AF5:AH5"/>
    <mergeCell ref="D2:BJ2"/>
    <mergeCell ref="AJ5:AN5"/>
    <mergeCell ref="AP5:AR5"/>
    <mergeCell ref="AT5:AX5"/>
    <mergeCell ref="AZ5:BO5"/>
  </mergeCells>
  <pageMargins left="0.7" right="0.7" top="0.75" bottom="0.75" header="0.3" footer="0.3"/>
  <pageSetup paperSize="9" orientation="portrait" horizontalDpi="300" verticalDpi="300"/>
  <drawing r:id="rId1"/>
</worksheet>
</file>

<file path=xl/worksheets/sheet1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F00-000000000000}">
  <dimension ref="B2:BR18"/>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67" width="10.7265625" customWidth="1"/>
    <col min="68" max="68" width="2.1796875" customWidth="1"/>
    <col min="69" max="70" width="10.7265625" customWidth="1"/>
    <col min="71" max="71" width="2.1796875" customWidth="1"/>
  </cols>
  <sheetData>
    <row r="2" spans="2:70" ht="40" customHeight="1" x14ac:dyDescent="0.35">
      <c r="D2" s="29" t="s">
        <v>565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row>
    <row r="5" spans="2:70" ht="30" customHeight="1" x14ac:dyDescent="0.35">
      <c r="B5" s="15"/>
      <c r="C5" s="15"/>
      <c r="D5" s="30" t="s">
        <v>74</v>
      </c>
      <c r="E5" s="30"/>
      <c r="F5" s="15"/>
      <c r="G5" s="30" t="s">
        <v>75</v>
      </c>
      <c r="H5" s="30"/>
      <c r="I5" s="30"/>
      <c r="J5" s="30"/>
      <c r="K5" s="30"/>
      <c r="L5" s="30"/>
      <c r="M5" s="15"/>
      <c r="N5" s="30" t="s">
        <v>76</v>
      </c>
      <c r="O5" s="30"/>
      <c r="P5" s="30"/>
      <c r="Q5" s="30"/>
      <c r="R5" s="15"/>
      <c r="S5" s="30" t="s">
        <v>77</v>
      </c>
      <c r="T5" s="30"/>
      <c r="U5" s="30"/>
      <c r="V5" s="30"/>
      <c r="W5" s="30"/>
      <c r="X5" s="30"/>
      <c r="Y5" s="30"/>
      <c r="Z5" s="30"/>
      <c r="AA5" s="30"/>
      <c r="AB5" s="30"/>
      <c r="AC5" s="30"/>
      <c r="AD5" s="30"/>
      <c r="AE5" s="15"/>
      <c r="AF5" s="30" t="s">
        <v>78</v>
      </c>
      <c r="AG5" s="30"/>
      <c r="AH5" s="30"/>
      <c r="AI5" s="15"/>
      <c r="AJ5" s="30" t="s">
        <v>79</v>
      </c>
      <c r="AK5" s="30"/>
      <c r="AL5" s="30"/>
      <c r="AM5" s="30"/>
      <c r="AN5" s="30"/>
      <c r="AO5" s="15"/>
      <c r="AP5" s="30" t="s">
        <v>80</v>
      </c>
      <c r="AQ5" s="30"/>
      <c r="AR5" s="30"/>
      <c r="AS5" s="15"/>
      <c r="AT5" s="30" t="s">
        <v>81</v>
      </c>
      <c r="AU5" s="30"/>
      <c r="AV5" s="30"/>
      <c r="AW5" s="30"/>
      <c r="AX5" s="30"/>
      <c r="AY5" s="15"/>
      <c r="AZ5" s="30" t="s">
        <v>82</v>
      </c>
      <c r="BA5" s="30"/>
      <c r="BB5" s="30"/>
      <c r="BC5" s="30"/>
      <c r="BD5" s="30"/>
      <c r="BE5" s="30"/>
      <c r="BF5" s="30"/>
      <c r="BG5" s="30"/>
      <c r="BH5" s="30"/>
      <c r="BI5" s="30"/>
      <c r="BJ5" s="30"/>
      <c r="BK5" s="30"/>
      <c r="BL5" s="30"/>
      <c r="BM5" s="30"/>
      <c r="BN5" s="30"/>
      <c r="BO5" s="30"/>
      <c r="BP5" s="15"/>
      <c r="BQ5" s="30" t="s">
        <v>83</v>
      </c>
      <c r="BR5" s="30"/>
    </row>
    <row r="6" spans="2:7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46</v>
      </c>
      <c r="AQ6" s="12" t="s">
        <v>47</v>
      </c>
      <c r="AR6" s="12" t="s">
        <v>50</v>
      </c>
      <c r="AT6" s="12" t="s">
        <v>51</v>
      </c>
      <c r="AU6" s="12" t="s">
        <v>52</v>
      </c>
      <c r="AV6" s="12" t="s">
        <v>53</v>
      </c>
      <c r="AW6" s="12" t="s">
        <v>54</v>
      </c>
      <c r="AX6" s="12" t="s">
        <v>55</v>
      </c>
      <c r="AZ6" s="12" t="s">
        <v>56</v>
      </c>
      <c r="BA6" s="12" t="s">
        <v>57</v>
      </c>
      <c r="BB6" s="12" t="s">
        <v>58</v>
      </c>
      <c r="BC6" s="12" t="s">
        <v>59</v>
      </c>
      <c r="BD6" s="12" t="s">
        <v>60</v>
      </c>
      <c r="BE6" s="12" t="s">
        <v>61</v>
      </c>
      <c r="BF6" s="12" t="s">
        <v>62</v>
      </c>
      <c r="BG6" s="12" t="s">
        <v>63</v>
      </c>
      <c r="BH6" s="12" t="s">
        <v>64</v>
      </c>
      <c r="BI6" s="12" t="s">
        <v>65</v>
      </c>
      <c r="BJ6" s="12" t="s">
        <v>66</v>
      </c>
      <c r="BK6" s="12" t="s">
        <v>67</v>
      </c>
      <c r="BL6" s="12" t="s">
        <v>68</v>
      </c>
      <c r="BM6" s="12" t="s">
        <v>69</v>
      </c>
      <c r="BN6" s="12" t="s">
        <v>70</v>
      </c>
      <c r="BO6" s="12" t="s">
        <v>71</v>
      </c>
      <c r="BQ6" s="12" t="s">
        <v>72</v>
      </c>
      <c r="BR6" s="12" t="s">
        <v>73</v>
      </c>
    </row>
    <row r="7" spans="2:70" ht="30" customHeight="1" x14ac:dyDescent="0.35">
      <c r="B7" s="10" t="s">
        <v>19</v>
      </c>
      <c r="C7" s="10">
        <v>4012</v>
      </c>
      <c r="D7" s="10">
        <v>1971</v>
      </c>
      <c r="E7" s="10">
        <v>2028</v>
      </c>
      <c r="F7" s="10"/>
      <c r="G7" s="10">
        <v>497</v>
      </c>
      <c r="H7" s="10">
        <v>704</v>
      </c>
      <c r="I7" s="10">
        <v>694</v>
      </c>
      <c r="J7" s="10">
        <v>693</v>
      </c>
      <c r="K7" s="10">
        <v>571</v>
      </c>
      <c r="L7" s="10">
        <v>853</v>
      </c>
      <c r="M7" s="10"/>
      <c r="N7" s="10">
        <v>1178</v>
      </c>
      <c r="O7" s="10">
        <v>1131</v>
      </c>
      <c r="P7" s="10">
        <v>781</v>
      </c>
      <c r="Q7" s="10">
        <v>909</v>
      </c>
      <c r="R7" s="10"/>
      <c r="S7" s="10">
        <v>563</v>
      </c>
      <c r="T7" s="10">
        <v>553</v>
      </c>
      <c r="U7" s="10">
        <v>314</v>
      </c>
      <c r="V7" s="10">
        <v>343</v>
      </c>
      <c r="W7" s="10">
        <v>293</v>
      </c>
      <c r="X7" s="10">
        <v>376</v>
      </c>
      <c r="Y7" s="10">
        <v>336</v>
      </c>
      <c r="Z7" s="10">
        <v>171</v>
      </c>
      <c r="AA7" s="10">
        <v>447</v>
      </c>
      <c r="AB7" s="10">
        <v>337</v>
      </c>
      <c r="AC7" s="10">
        <v>188</v>
      </c>
      <c r="AD7" s="10">
        <v>91</v>
      </c>
      <c r="AE7" s="10"/>
      <c r="AF7" s="10">
        <v>1421</v>
      </c>
      <c r="AG7" s="10">
        <v>1665</v>
      </c>
      <c r="AH7" s="10">
        <v>577</v>
      </c>
      <c r="AI7" s="10"/>
      <c r="AJ7" s="10">
        <v>1433</v>
      </c>
      <c r="AK7" s="10">
        <v>1082</v>
      </c>
      <c r="AL7" s="10">
        <v>299</v>
      </c>
      <c r="AM7" s="10">
        <v>42</v>
      </c>
      <c r="AN7" s="10">
        <v>541</v>
      </c>
      <c r="AO7" s="10"/>
      <c r="AP7" s="10">
        <v>878</v>
      </c>
      <c r="AQ7" s="10">
        <v>1369</v>
      </c>
      <c r="AR7" s="10">
        <v>264</v>
      </c>
      <c r="AS7" s="10"/>
      <c r="AT7" s="10">
        <v>929</v>
      </c>
      <c r="AU7" s="10">
        <v>932</v>
      </c>
      <c r="AV7" s="10">
        <v>1096</v>
      </c>
      <c r="AW7" s="10">
        <v>455</v>
      </c>
      <c r="AX7" s="10">
        <v>62</v>
      </c>
      <c r="AY7" s="10"/>
      <c r="AZ7" s="10">
        <v>33</v>
      </c>
      <c r="BA7" s="10">
        <v>185</v>
      </c>
      <c r="BB7" s="10">
        <v>256</v>
      </c>
      <c r="BC7" s="10">
        <v>269</v>
      </c>
      <c r="BD7" s="10">
        <v>403</v>
      </c>
      <c r="BE7" s="10">
        <v>436</v>
      </c>
      <c r="BF7" s="10">
        <v>391</v>
      </c>
      <c r="BG7" s="10">
        <v>312</v>
      </c>
      <c r="BH7" s="10">
        <v>253</v>
      </c>
      <c r="BI7" s="10">
        <v>211</v>
      </c>
      <c r="BJ7" s="10">
        <v>336</v>
      </c>
      <c r="BK7" s="10">
        <v>187</v>
      </c>
      <c r="BL7" s="10">
        <v>180</v>
      </c>
      <c r="BM7" s="10">
        <v>103</v>
      </c>
      <c r="BN7" s="10">
        <v>95</v>
      </c>
      <c r="BO7" s="10">
        <v>161</v>
      </c>
      <c r="BP7" s="10"/>
      <c r="BQ7" s="10">
        <v>1235</v>
      </c>
      <c r="BR7" s="10">
        <v>2665</v>
      </c>
    </row>
    <row r="8" spans="2:70" ht="30" customHeight="1" x14ac:dyDescent="0.35">
      <c r="B8" s="11" t="s">
        <v>20</v>
      </c>
      <c r="C8" s="11">
        <v>4012</v>
      </c>
      <c r="D8" s="11">
        <v>1975</v>
      </c>
      <c r="E8" s="11">
        <v>2024</v>
      </c>
      <c r="F8" s="11"/>
      <c r="G8" s="11">
        <v>558</v>
      </c>
      <c r="H8" s="11">
        <v>682</v>
      </c>
      <c r="I8" s="11">
        <v>685</v>
      </c>
      <c r="J8" s="11">
        <v>686</v>
      </c>
      <c r="K8" s="11">
        <v>562</v>
      </c>
      <c r="L8" s="11">
        <v>839</v>
      </c>
      <c r="M8" s="11"/>
      <c r="N8" s="11">
        <v>1080</v>
      </c>
      <c r="O8" s="11">
        <v>1039</v>
      </c>
      <c r="P8" s="11">
        <v>880</v>
      </c>
      <c r="Q8" s="11">
        <v>1000</v>
      </c>
      <c r="R8" s="11"/>
      <c r="S8" s="11">
        <v>562</v>
      </c>
      <c r="T8" s="11">
        <v>522</v>
      </c>
      <c r="U8" s="11">
        <v>321</v>
      </c>
      <c r="V8" s="11">
        <v>361</v>
      </c>
      <c r="W8" s="11">
        <v>281</v>
      </c>
      <c r="X8" s="11">
        <v>361</v>
      </c>
      <c r="Y8" s="11">
        <v>321</v>
      </c>
      <c r="Z8" s="11">
        <v>160</v>
      </c>
      <c r="AA8" s="11">
        <v>441</v>
      </c>
      <c r="AB8" s="11">
        <v>361</v>
      </c>
      <c r="AC8" s="11">
        <v>201</v>
      </c>
      <c r="AD8" s="11">
        <v>120</v>
      </c>
      <c r="AE8" s="11"/>
      <c r="AF8" s="11">
        <v>1410</v>
      </c>
      <c r="AG8" s="11">
        <v>1629</v>
      </c>
      <c r="AH8" s="11">
        <v>599</v>
      </c>
      <c r="AI8" s="11"/>
      <c r="AJ8" s="11">
        <v>1397</v>
      </c>
      <c r="AK8" s="11">
        <v>1071</v>
      </c>
      <c r="AL8" s="11">
        <v>288</v>
      </c>
      <c r="AM8" s="11">
        <v>45</v>
      </c>
      <c r="AN8" s="11">
        <v>558</v>
      </c>
      <c r="AO8" s="11"/>
      <c r="AP8" s="11">
        <v>856</v>
      </c>
      <c r="AQ8" s="11">
        <v>1358</v>
      </c>
      <c r="AR8" s="11">
        <v>259</v>
      </c>
      <c r="AS8" s="11"/>
      <c r="AT8" s="11">
        <v>961</v>
      </c>
      <c r="AU8" s="11">
        <v>958</v>
      </c>
      <c r="AV8" s="11">
        <v>1056</v>
      </c>
      <c r="AW8" s="11">
        <v>434</v>
      </c>
      <c r="AX8" s="11">
        <v>55</v>
      </c>
      <c r="AY8" s="11"/>
      <c r="AZ8" s="11">
        <v>33</v>
      </c>
      <c r="BA8" s="11">
        <v>186</v>
      </c>
      <c r="BB8" s="11">
        <v>267</v>
      </c>
      <c r="BC8" s="11">
        <v>280</v>
      </c>
      <c r="BD8" s="11">
        <v>416</v>
      </c>
      <c r="BE8" s="11">
        <v>443</v>
      </c>
      <c r="BF8" s="11">
        <v>394</v>
      </c>
      <c r="BG8" s="11">
        <v>314</v>
      </c>
      <c r="BH8" s="11">
        <v>257</v>
      </c>
      <c r="BI8" s="11">
        <v>206</v>
      </c>
      <c r="BJ8" s="11">
        <v>329</v>
      </c>
      <c r="BK8" s="11">
        <v>179</v>
      </c>
      <c r="BL8" s="11">
        <v>174</v>
      </c>
      <c r="BM8" s="11">
        <v>97</v>
      </c>
      <c r="BN8" s="11">
        <v>87</v>
      </c>
      <c r="BO8" s="11">
        <v>148</v>
      </c>
      <c r="BP8" s="11"/>
      <c r="BQ8" s="11">
        <v>1209</v>
      </c>
      <c r="BR8" s="11">
        <v>2688</v>
      </c>
    </row>
    <row r="9" spans="2:70" x14ac:dyDescent="0.35">
      <c r="B9" s="18" t="s">
        <v>559</v>
      </c>
      <c r="C9" s="17">
        <v>0.43851681237749601</v>
      </c>
      <c r="D9" s="17">
        <v>0.400198424315236</v>
      </c>
      <c r="E9" s="17">
        <v>0.47618937995791399</v>
      </c>
      <c r="F9" s="17"/>
      <c r="G9" s="17">
        <v>0.37711881402868302</v>
      </c>
      <c r="H9" s="17">
        <v>0.38057767357990402</v>
      </c>
      <c r="I9" s="17">
        <v>0.47111137401249598</v>
      </c>
      <c r="J9" s="17">
        <v>0.49887665344961502</v>
      </c>
      <c r="K9" s="17">
        <v>0.45606518411199898</v>
      </c>
      <c r="L9" s="17">
        <v>0.43877292827632702</v>
      </c>
      <c r="M9" s="17"/>
      <c r="N9" s="17">
        <v>0.466914335265189</v>
      </c>
      <c r="O9" s="17">
        <v>0.44918018942270899</v>
      </c>
      <c r="P9" s="17">
        <v>0.42478947922729299</v>
      </c>
      <c r="Q9" s="17">
        <v>0.40978446823696102</v>
      </c>
      <c r="R9" s="17"/>
      <c r="S9" s="17">
        <v>0.42433692558470798</v>
      </c>
      <c r="T9" s="17">
        <v>0.46185876706900902</v>
      </c>
      <c r="U9" s="17">
        <v>0.49352604481898099</v>
      </c>
      <c r="V9" s="17">
        <v>0.45458971090424799</v>
      </c>
      <c r="W9" s="17">
        <v>0.41209958008170899</v>
      </c>
      <c r="X9" s="17">
        <v>0.40751517167085799</v>
      </c>
      <c r="Y9" s="17">
        <v>0.45275663037093899</v>
      </c>
      <c r="Z9" s="17">
        <v>0.37814359376819201</v>
      </c>
      <c r="AA9" s="17">
        <v>0.45687909462172399</v>
      </c>
      <c r="AB9" s="17">
        <v>0.40846809915543197</v>
      </c>
      <c r="AC9" s="17">
        <v>0.420952290556805</v>
      </c>
      <c r="AD9" s="17">
        <v>0.45775297480696903</v>
      </c>
      <c r="AE9" s="17"/>
      <c r="AF9" s="17">
        <v>0.46361379655885898</v>
      </c>
      <c r="AG9" s="17">
        <v>0.44373626208337402</v>
      </c>
      <c r="AH9" s="17">
        <v>0.35215563184412102</v>
      </c>
      <c r="AI9" s="17"/>
      <c r="AJ9" s="17">
        <v>0.46696635705245598</v>
      </c>
      <c r="AK9" s="17">
        <v>0.42569666632952602</v>
      </c>
      <c r="AL9" s="17">
        <v>0.46616724306780999</v>
      </c>
      <c r="AM9" s="17">
        <v>0.46330730782561402</v>
      </c>
      <c r="AN9" s="17">
        <v>0.36824501198906101</v>
      </c>
      <c r="AO9" s="17"/>
      <c r="AP9" s="17">
        <v>0.44796045964026099</v>
      </c>
      <c r="AQ9" s="17">
        <v>0.44255757376698601</v>
      </c>
      <c r="AR9" s="17">
        <v>0.46142666589556203</v>
      </c>
      <c r="AS9" s="17"/>
      <c r="AT9" s="17">
        <v>0.42249864317668601</v>
      </c>
      <c r="AU9" s="17">
        <v>0.45331148516291098</v>
      </c>
      <c r="AV9" s="17">
        <v>0.46409013828437201</v>
      </c>
      <c r="AW9" s="17">
        <v>0.40046440727236998</v>
      </c>
      <c r="AX9" s="17">
        <v>0.41528167633975399</v>
      </c>
      <c r="AY9" s="17"/>
      <c r="AZ9" s="17">
        <v>0.41803729387586902</v>
      </c>
      <c r="BA9" s="17">
        <v>0.40877644981528799</v>
      </c>
      <c r="BB9" s="17">
        <v>0.49311475409625799</v>
      </c>
      <c r="BC9" s="17">
        <v>0.47064772221389101</v>
      </c>
      <c r="BD9" s="17">
        <v>0.38185228199027299</v>
      </c>
      <c r="BE9" s="17">
        <v>0.43142614218494502</v>
      </c>
      <c r="BF9" s="17">
        <v>0.41874343948715798</v>
      </c>
      <c r="BG9" s="17">
        <v>0.44972124054229101</v>
      </c>
      <c r="BH9" s="17">
        <v>0.44806107061967898</v>
      </c>
      <c r="BI9" s="17">
        <v>0.47147551967557</v>
      </c>
      <c r="BJ9" s="17">
        <v>0.451418927936095</v>
      </c>
      <c r="BK9" s="17">
        <v>0.44803819563958303</v>
      </c>
      <c r="BL9" s="17">
        <v>0.48690175731726798</v>
      </c>
      <c r="BM9" s="17">
        <v>0.46400804521796302</v>
      </c>
      <c r="BN9" s="17">
        <v>0.50444688785174197</v>
      </c>
      <c r="BO9" s="17">
        <v>0.42330823677412799</v>
      </c>
      <c r="BP9" s="17"/>
      <c r="BQ9" s="17">
        <v>0.42734303930950901</v>
      </c>
      <c r="BR9" s="17">
        <v>0.44932522321267399</v>
      </c>
    </row>
    <row r="10" spans="2:70" ht="29" x14ac:dyDescent="0.35">
      <c r="B10" s="18" t="s">
        <v>560</v>
      </c>
      <c r="C10" s="17">
        <v>0.32535649062387401</v>
      </c>
      <c r="D10" s="17">
        <v>0.34491698639739499</v>
      </c>
      <c r="E10" s="17">
        <v>0.305357652780258</v>
      </c>
      <c r="F10" s="17"/>
      <c r="G10" s="17">
        <v>0.34243860640865098</v>
      </c>
      <c r="H10" s="17">
        <v>0.34110413095111902</v>
      </c>
      <c r="I10" s="17">
        <v>0.29996089441103402</v>
      </c>
      <c r="J10" s="17">
        <v>0.28959232868558399</v>
      </c>
      <c r="K10" s="17">
        <v>0.31771332853853101</v>
      </c>
      <c r="L10" s="17">
        <v>0.35628822854401898</v>
      </c>
      <c r="M10" s="17"/>
      <c r="N10" s="17">
        <v>0.33009914257815198</v>
      </c>
      <c r="O10" s="17">
        <v>0.33764345603193202</v>
      </c>
      <c r="P10" s="17">
        <v>0.30945628975078199</v>
      </c>
      <c r="Q10" s="17">
        <v>0.32168840869777499</v>
      </c>
      <c r="R10" s="17"/>
      <c r="S10" s="17">
        <v>0.320559711191793</v>
      </c>
      <c r="T10" s="17">
        <v>0.30510833254800501</v>
      </c>
      <c r="U10" s="17">
        <v>0.31643990880719503</v>
      </c>
      <c r="V10" s="17">
        <v>0.34429365626866199</v>
      </c>
      <c r="W10" s="17">
        <v>0.36693090648336701</v>
      </c>
      <c r="X10" s="17">
        <v>0.33695044973488503</v>
      </c>
      <c r="Y10" s="17">
        <v>0.30289260330415202</v>
      </c>
      <c r="Z10" s="17">
        <v>0.31820119163341698</v>
      </c>
      <c r="AA10" s="17">
        <v>0.31515998294130598</v>
      </c>
      <c r="AB10" s="17">
        <v>0.36155119687196502</v>
      </c>
      <c r="AC10" s="17">
        <v>0.32418079984529402</v>
      </c>
      <c r="AD10" s="17">
        <v>0.27073144759212298</v>
      </c>
      <c r="AE10" s="17"/>
      <c r="AF10" s="17">
        <v>0.31728223590364202</v>
      </c>
      <c r="AG10" s="17">
        <v>0.33637036130452502</v>
      </c>
      <c r="AH10" s="17">
        <v>0.33196561413919201</v>
      </c>
      <c r="AI10" s="17"/>
      <c r="AJ10" s="17">
        <v>0.33172788568289502</v>
      </c>
      <c r="AK10" s="17">
        <v>0.327170045978115</v>
      </c>
      <c r="AL10" s="17">
        <v>0.33142965488564402</v>
      </c>
      <c r="AM10" s="17">
        <v>0.31313709045159599</v>
      </c>
      <c r="AN10" s="17">
        <v>0.33576449794726598</v>
      </c>
      <c r="AO10" s="17"/>
      <c r="AP10" s="17">
        <v>0.32507020879583198</v>
      </c>
      <c r="AQ10" s="17">
        <v>0.33531242726848798</v>
      </c>
      <c r="AR10" s="17">
        <v>0.32067228548083299</v>
      </c>
      <c r="AS10" s="17"/>
      <c r="AT10" s="17">
        <v>0.31419473480457799</v>
      </c>
      <c r="AU10" s="17">
        <v>0.29974737260043099</v>
      </c>
      <c r="AV10" s="17">
        <v>0.33777092183610602</v>
      </c>
      <c r="AW10" s="17">
        <v>0.38035274815166698</v>
      </c>
      <c r="AX10" s="17">
        <v>0.32447560900947697</v>
      </c>
      <c r="AY10" s="17"/>
      <c r="AZ10" s="17">
        <v>0.22344275973611399</v>
      </c>
      <c r="BA10" s="17">
        <v>0.28762705788906501</v>
      </c>
      <c r="BB10" s="17">
        <v>0.28027893561020201</v>
      </c>
      <c r="BC10" s="17">
        <v>0.30517080946492298</v>
      </c>
      <c r="BD10" s="17">
        <v>0.37273492320944202</v>
      </c>
      <c r="BE10" s="17">
        <v>0.30080871417107402</v>
      </c>
      <c r="BF10" s="17">
        <v>0.38120378997134702</v>
      </c>
      <c r="BG10" s="17">
        <v>0.33356973987025201</v>
      </c>
      <c r="BH10" s="17">
        <v>0.29348643574882499</v>
      </c>
      <c r="BI10" s="17">
        <v>0.30919607318415299</v>
      </c>
      <c r="BJ10" s="17">
        <v>0.31796260549066901</v>
      </c>
      <c r="BK10" s="17">
        <v>0.37756301235810802</v>
      </c>
      <c r="BL10" s="17">
        <v>0.32112398498315298</v>
      </c>
      <c r="BM10" s="17">
        <v>0.351465057729904</v>
      </c>
      <c r="BN10" s="17">
        <v>0.29608446543440903</v>
      </c>
      <c r="BO10" s="17">
        <v>0.32050055408365602</v>
      </c>
      <c r="BP10" s="17"/>
      <c r="BQ10" s="17">
        <v>0.386572275805875</v>
      </c>
      <c r="BR10" s="17">
        <v>0.29942516075555697</v>
      </c>
    </row>
    <row r="11" spans="2:70" ht="29" x14ac:dyDescent="0.35">
      <c r="B11" s="18" t="s">
        <v>561</v>
      </c>
      <c r="C11" s="17">
        <v>6.8916325239310905E-2</v>
      </c>
      <c r="D11" s="17">
        <v>8.1991833079843604E-2</v>
      </c>
      <c r="E11" s="17">
        <v>5.6599064846074298E-2</v>
      </c>
      <c r="F11" s="17"/>
      <c r="G11" s="17">
        <v>0.13412973033093201</v>
      </c>
      <c r="H11" s="17">
        <v>0.114433109014814</v>
      </c>
      <c r="I11" s="17">
        <v>7.1811002515125802E-2</v>
      </c>
      <c r="J11" s="17">
        <v>5.1648392376643898E-2</v>
      </c>
      <c r="K11" s="17">
        <v>3.6326956169089999E-2</v>
      </c>
      <c r="L11" s="17">
        <v>2.20732524909803E-2</v>
      </c>
      <c r="M11" s="17"/>
      <c r="N11" s="17">
        <v>6.6431814976269293E-2</v>
      </c>
      <c r="O11" s="17">
        <v>6.2197946447219703E-2</v>
      </c>
      <c r="P11" s="17">
        <v>7.6910309080437694E-2</v>
      </c>
      <c r="Q11" s="17">
        <v>7.1137719027922805E-2</v>
      </c>
      <c r="R11" s="17"/>
      <c r="S11" s="17">
        <v>0.116590117031401</v>
      </c>
      <c r="T11" s="17">
        <v>7.9224089129827896E-2</v>
      </c>
      <c r="U11" s="17">
        <v>2.2210426081860999E-2</v>
      </c>
      <c r="V11" s="17">
        <v>5.0412337576674203E-2</v>
      </c>
      <c r="W11" s="17">
        <v>6.5656677186923307E-2</v>
      </c>
      <c r="X11" s="17">
        <v>5.7247037256195697E-2</v>
      </c>
      <c r="Y11" s="17">
        <v>6.5883232947295894E-2</v>
      </c>
      <c r="Z11" s="17">
        <v>8.0069176951438406E-2</v>
      </c>
      <c r="AA11" s="17">
        <v>7.5904795035082101E-2</v>
      </c>
      <c r="AB11" s="17">
        <v>6.1763555691273501E-2</v>
      </c>
      <c r="AC11" s="17">
        <v>4.7100645765761201E-2</v>
      </c>
      <c r="AD11" s="17">
        <v>4.9793145846250803E-2</v>
      </c>
      <c r="AE11" s="17"/>
      <c r="AF11" s="17">
        <v>5.4368623628404701E-2</v>
      </c>
      <c r="AG11" s="17">
        <v>7.1595457529275305E-2</v>
      </c>
      <c r="AH11" s="17">
        <v>8.3835205895503195E-2</v>
      </c>
      <c r="AI11" s="17"/>
      <c r="AJ11" s="17">
        <v>4.6383188775008397E-2</v>
      </c>
      <c r="AK11" s="17">
        <v>9.1802845270792202E-2</v>
      </c>
      <c r="AL11" s="17">
        <v>8.1437927701300705E-2</v>
      </c>
      <c r="AM11" s="17">
        <v>0.108517435948622</v>
      </c>
      <c r="AN11" s="17">
        <v>6.4412143110673795E-2</v>
      </c>
      <c r="AO11" s="17"/>
      <c r="AP11" s="17">
        <v>6.8362606306769894E-2</v>
      </c>
      <c r="AQ11" s="17">
        <v>8.2820074853223902E-2</v>
      </c>
      <c r="AR11" s="17">
        <v>8.8228469181776695E-2</v>
      </c>
      <c r="AS11" s="17"/>
      <c r="AT11" s="17">
        <v>6.2187291917630498E-2</v>
      </c>
      <c r="AU11" s="17">
        <v>7.5637503001001E-2</v>
      </c>
      <c r="AV11" s="17">
        <v>6.6348322528211601E-2</v>
      </c>
      <c r="AW11" s="17">
        <v>0.102029562655695</v>
      </c>
      <c r="AX11" s="17">
        <v>8.8486913594576597E-2</v>
      </c>
      <c r="AY11" s="17"/>
      <c r="AZ11" s="17">
        <v>6.6105623825288104E-2</v>
      </c>
      <c r="BA11" s="17">
        <v>6.1446757707116897E-2</v>
      </c>
      <c r="BB11" s="17">
        <v>0.103638467638982</v>
      </c>
      <c r="BC11" s="17">
        <v>4.5058525611706597E-2</v>
      </c>
      <c r="BD11" s="17">
        <v>8.8020819837649297E-2</v>
      </c>
      <c r="BE11" s="17">
        <v>7.7659332053644697E-2</v>
      </c>
      <c r="BF11" s="17">
        <v>4.9251759416511998E-2</v>
      </c>
      <c r="BG11" s="17">
        <v>4.78939539310708E-2</v>
      </c>
      <c r="BH11" s="17">
        <v>7.4018358038009296E-2</v>
      </c>
      <c r="BI11" s="17">
        <v>8.4366129327013401E-2</v>
      </c>
      <c r="BJ11" s="17">
        <v>6.9393214113837698E-2</v>
      </c>
      <c r="BK11" s="17">
        <v>3.4373219883027502E-2</v>
      </c>
      <c r="BL11" s="17">
        <v>4.6849968314497697E-2</v>
      </c>
      <c r="BM11" s="17">
        <v>6.6449596377006107E-2</v>
      </c>
      <c r="BN11" s="17">
        <v>0.10560898719646999</v>
      </c>
      <c r="BO11" s="17">
        <v>0.11228761205313501</v>
      </c>
      <c r="BP11" s="17"/>
      <c r="BQ11" s="17">
        <v>8.2359349133940593E-2</v>
      </c>
      <c r="BR11" s="17">
        <v>6.19187495621202E-2</v>
      </c>
    </row>
    <row r="12" spans="2:70" x14ac:dyDescent="0.35">
      <c r="B12" s="18" t="s">
        <v>562</v>
      </c>
      <c r="C12" s="17">
        <v>5.96655135717113E-2</v>
      </c>
      <c r="D12" s="17">
        <v>6.0021116180404503E-2</v>
      </c>
      <c r="E12" s="17">
        <v>5.9285725962265598E-2</v>
      </c>
      <c r="F12" s="17"/>
      <c r="G12" s="17">
        <v>4.7388070680735903E-2</v>
      </c>
      <c r="H12" s="17">
        <v>4.7555550193723997E-2</v>
      </c>
      <c r="I12" s="17">
        <v>5.5359069184973297E-2</v>
      </c>
      <c r="J12" s="17">
        <v>5.9207193267662099E-2</v>
      </c>
      <c r="K12" s="17">
        <v>6.2663049764635298E-2</v>
      </c>
      <c r="L12" s="17">
        <v>7.9572614838810105E-2</v>
      </c>
      <c r="M12" s="17"/>
      <c r="N12" s="17">
        <v>6.1209251918869202E-2</v>
      </c>
      <c r="O12" s="17">
        <v>5.7083108725348997E-2</v>
      </c>
      <c r="P12" s="17">
        <v>5.7529062608965398E-2</v>
      </c>
      <c r="Q12" s="17">
        <v>6.2304218046135E-2</v>
      </c>
      <c r="R12" s="17"/>
      <c r="S12" s="17">
        <v>6.3092987183829094E-2</v>
      </c>
      <c r="T12" s="17">
        <v>6.4586600437857397E-2</v>
      </c>
      <c r="U12" s="17">
        <v>6.9137022359975694E-2</v>
      </c>
      <c r="V12" s="17">
        <v>5.2435770275876897E-2</v>
      </c>
      <c r="W12" s="17">
        <v>5.0038978741708401E-2</v>
      </c>
      <c r="X12" s="17">
        <v>7.1823538001784606E-2</v>
      </c>
      <c r="Y12" s="17">
        <v>4.8762529850274801E-2</v>
      </c>
      <c r="Z12" s="17">
        <v>7.8246877757486497E-2</v>
      </c>
      <c r="AA12" s="17">
        <v>4.4296313492960301E-2</v>
      </c>
      <c r="AB12" s="17">
        <v>5.0108155827171402E-2</v>
      </c>
      <c r="AC12" s="17">
        <v>9.0460289688205298E-2</v>
      </c>
      <c r="AD12" s="17">
        <v>4.2632522891706902E-2</v>
      </c>
      <c r="AE12" s="17"/>
      <c r="AF12" s="17">
        <v>6.8265420876322397E-2</v>
      </c>
      <c r="AG12" s="17">
        <v>5.3653931238441997E-2</v>
      </c>
      <c r="AH12" s="17">
        <v>5.99503917438651E-2</v>
      </c>
      <c r="AI12" s="17"/>
      <c r="AJ12" s="17">
        <v>6.6224696995271004E-2</v>
      </c>
      <c r="AK12" s="17">
        <v>4.80941578756496E-2</v>
      </c>
      <c r="AL12" s="17">
        <v>5.6705304393409102E-2</v>
      </c>
      <c r="AM12" s="17">
        <v>2.2979596860584501E-2</v>
      </c>
      <c r="AN12" s="17">
        <v>7.2944963023482107E-2</v>
      </c>
      <c r="AO12" s="17"/>
      <c r="AP12" s="17">
        <v>6.9548195347223701E-2</v>
      </c>
      <c r="AQ12" s="17">
        <v>5.0607655786084497E-2</v>
      </c>
      <c r="AR12" s="17">
        <v>6.44925916625088E-2</v>
      </c>
      <c r="AS12" s="17"/>
      <c r="AT12" s="17">
        <v>7.5820493503720304E-2</v>
      </c>
      <c r="AU12" s="17">
        <v>6.0379961864555201E-2</v>
      </c>
      <c r="AV12" s="17">
        <v>4.3539383505100601E-2</v>
      </c>
      <c r="AW12" s="17">
        <v>5.2512809375981302E-2</v>
      </c>
      <c r="AX12" s="17">
        <v>8.2786249815844898E-2</v>
      </c>
      <c r="AY12" s="17"/>
      <c r="AZ12" s="17">
        <v>8.7630607131657295E-2</v>
      </c>
      <c r="BA12" s="17">
        <v>8.41670183713909E-2</v>
      </c>
      <c r="BB12" s="17">
        <v>4.0300858927830599E-2</v>
      </c>
      <c r="BC12" s="17">
        <v>5.4694209121291401E-2</v>
      </c>
      <c r="BD12" s="17">
        <v>6.5714732932266498E-2</v>
      </c>
      <c r="BE12" s="17">
        <v>7.1850740152894596E-2</v>
      </c>
      <c r="BF12" s="17">
        <v>5.27096075275812E-2</v>
      </c>
      <c r="BG12" s="17">
        <v>5.00446348770925E-2</v>
      </c>
      <c r="BH12" s="17">
        <v>6.3473469626744994E-2</v>
      </c>
      <c r="BI12" s="17">
        <v>5.6523846294026001E-2</v>
      </c>
      <c r="BJ12" s="17">
        <v>7.58288206235537E-2</v>
      </c>
      <c r="BK12" s="17">
        <v>6.7330658376132405E-2</v>
      </c>
      <c r="BL12" s="17">
        <v>2.42200213166738E-2</v>
      </c>
      <c r="BM12" s="17">
        <v>4.68292077781442E-2</v>
      </c>
      <c r="BN12" s="17">
        <v>3.0288484459888399E-2</v>
      </c>
      <c r="BO12" s="17">
        <v>8.79427833125319E-2</v>
      </c>
      <c r="BP12" s="17"/>
      <c r="BQ12" s="17">
        <v>7.1357685935437606E-2</v>
      </c>
      <c r="BR12" s="17">
        <v>5.4167907536948598E-2</v>
      </c>
    </row>
    <row r="13" spans="2:70" x14ac:dyDescent="0.35">
      <c r="B13" s="18" t="s">
        <v>129</v>
      </c>
      <c r="C13" s="19">
        <v>0.10754485818760801</v>
      </c>
      <c r="D13" s="19">
        <v>0.112871640027121</v>
      </c>
      <c r="E13" s="19">
        <v>0.10256817645348799</v>
      </c>
      <c r="F13" s="19"/>
      <c r="G13" s="19">
        <v>9.8924778550998099E-2</v>
      </c>
      <c r="H13" s="19">
        <v>0.116329536260439</v>
      </c>
      <c r="I13" s="19">
        <v>0.101757659876371</v>
      </c>
      <c r="J13" s="19">
        <v>0.10067543222049601</v>
      </c>
      <c r="K13" s="19">
        <v>0.127231481415745</v>
      </c>
      <c r="L13" s="19">
        <v>0.10329297584986399</v>
      </c>
      <c r="M13" s="19"/>
      <c r="N13" s="19">
        <v>7.5345455261520797E-2</v>
      </c>
      <c r="O13" s="19">
        <v>9.3895299372789495E-2</v>
      </c>
      <c r="P13" s="19">
        <v>0.13131485933252199</v>
      </c>
      <c r="Q13" s="19">
        <v>0.135085185991207</v>
      </c>
      <c r="R13" s="19"/>
      <c r="S13" s="19">
        <v>7.5420259008268195E-2</v>
      </c>
      <c r="T13" s="19">
        <v>8.9222210815301198E-2</v>
      </c>
      <c r="U13" s="19">
        <v>9.8686597931987002E-2</v>
      </c>
      <c r="V13" s="19">
        <v>9.8268524974538807E-2</v>
      </c>
      <c r="W13" s="19">
        <v>0.10527385750629201</v>
      </c>
      <c r="X13" s="19">
        <v>0.12646380333627599</v>
      </c>
      <c r="Y13" s="19">
        <v>0.12970500352733899</v>
      </c>
      <c r="Z13" s="19">
        <v>0.145339159889466</v>
      </c>
      <c r="AA13" s="19">
        <v>0.107759813908927</v>
      </c>
      <c r="AB13" s="19">
        <v>0.118108992454158</v>
      </c>
      <c r="AC13" s="19">
        <v>0.117305974143935</v>
      </c>
      <c r="AD13" s="19">
        <v>0.17908990886295001</v>
      </c>
      <c r="AE13" s="19"/>
      <c r="AF13" s="19">
        <v>9.6469923032772506E-2</v>
      </c>
      <c r="AG13" s="19">
        <v>9.4643987844383395E-2</v>
      </c>
      <c r="AH13" s="19">
        <v>0.17209315637731901</v>
      </c>
      <c r="AI13" s="19"/>
      <c r="AJ13" s="19">
        <v>8.8697871494369598E-2</v>
      </c>
      <c r="AK13" s="19">
        <v>0.10723628454591801</v>
      </c>
      <c r="AL13" s="19">
        <v>6.4259869951836607E-2</v>
      </c>
      <c r="AM13" s="19">
        <v>9.2058568913584202E-2</v>
      </c>
      <c r="AN13" s="19">
        <v>0.15863338392951701</v>
      </c>
      <c r="AO13" s="19"/>
      <c r="AP13" s="19">
        <v>8.9058529909913406E-2</v>
      </c>
      <c r="AQ13" s="19">
        <v>8.8702268325217395E-2</v>
      </c>
      <c r="AR13" s="19">
        <v>6.5179987779319298E-2</v>
      </c>
      <c r="AS13" s="19"/>
      <c r="AT13" s="19">
        <v>0.125298836597385</v>
      </c>
      <c r="AU13" s="19">
        <v>0.11092367737110199</v>
      </c>
      <c r="AV13" s="19">
        <v>8.8251233846209601E-2</v>
      </c>
      <c r="AW13" s="19">
        <v>6.4640472544286495E-2</v>
      </c>
      <c r="AX13" s="19">
        <v>8.8969551240347805E-2</v>
      </c>
      <c r="AY13" s="19"/>
      <c r="AZ13" s="19">
        <v>0.20478371543107099</v>
      </c>
      <c r="BA13" s="19">
        <v>0.15798271621714</v>
      </c>
      <c r="BB13" s="19">
        <v>8.26669837267269E-2</v>
      </c>
      <c r="BC13" s="19">
        <v>0.124428733588188</v>
      </c>
      <c r="BD13" s="19">
        <v>9.1677242030369893E-2</v>
      </c>
      <c r="BE13" s="19">
        <v>0.118255071437442</v>
      </c>
      <c r="BF13" s="19">
        <v>9.8091403597402094E-2</v>
      </c>
      <c r="BG13" s="19">
        <v>0.118770430779294</v>
      </c>
      <c r="BH13" s="19">
        <v>0.120960665966741</v>
      </c>
      <c r="BI13" s="19">
        <v>7.84384315192376E-2</v>
      </c>
      <c r="BJ13" s="19">
        <v>8.5396431835844097E-2</v>
      </c>
      <c r="BK13" s="19">
        <v>7.2694913743149195E-2</v>
      </c>
      <c r="BL13" s="19">
        <v>0.120904268068407</v>
      </c>
      <c r="BM13" s="19">
        <v>7.1248092896982196E-2</v>
      </c>
      <c r="BN13" s="19">
        <v>6.3571175057490104E-2</v>
      </c>
      <c r="BO13" s="19">
        <v>5.59608137765489E-2</v>
      </c>
      <c r="BP13" s="19"/>
      <c r="BQ13" s="19">
        <v>3.2367649815237598E-2</v>
      </c>
      <c r="BR13" s="19">
        <v>0.1351629589327</v>
      </c>
    </row>
    <row r="14" spans="2:70" x14ac:dyDescent="0.35">
      <c r="B14" s="16"/>
    </row>
    <row r="15" spans="2:70" x14ac:dyDescent="0.35">
      <c r="B15" t="s">
        <v>98</v>
      </c>
    </row>
    <row r="16" spans="2:70" x14ac:dyDescent="0.35">
      <c r="B16" t="s">
        <v>99</v>
      </c>
    </row>
    <row r="18" spans="2:2" x14ac:dyDescent="0.35">
      <c r="B18" s="8" t="str">
        <f>HYPERLINK("#'Contents'!A1", "Return to Contents")</f>
        <v>Return to Contents</v>
      </c>
    </row>
  </sheetData>
  <mergeCells count="11">
    <mergeCell ref="BQ5:BR5"/>
    <mergeCell ref="D5:E5"/>
    <mergeCell ref="G5:L5"/>
    <mergeCell ref="N5:Q5"/>
    <mergeCell ref="S5:AD5"/>
    <mergeCell ref="AF5:AH5"/>
    <mergeCell ref="D2:BJ2"/>
    <mergeCell ref="AJ5:AN5"/>
    <mergeCell ref="AP5:AR5"/>
    <mergeCell ref="AT5:AX5"/>
    <mergeCell ref="AZ5:BO5"/>
  </mergeCells>
  <pageMargins left="0.7" right="0.7" top="0.75" bottom="0.75" header="0.3" footer="0.3"/>
  <pageSetup paperSize="9" orientation="portrait" horizontalDpi="300" verticalDpi="300"/>
  <drawing r:id="rId1"/>
</worksheet>
</file>

<file path=xl/worksheets/sheet1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000-000000000000}">
  <dimension ref="B2:BR18"/>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67" width="10.7265625" customWidth="1"/>
    <col min="68" max="68" width="2.1796875" customWidth="1"/>
    <col min="69" max="70" width="10.7265625" customWidth="1"/>
    <col min="71" max="71" width="2.1796875" customWidth="1"/>
  </cols>
  <sheetData>
    <row r="2" spans="2:70" ht="40" customHeight="1" x14ac:dyDescent="0.35">
      <c r="D2" s="29" t="s">
        <v>566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row>
    <row r="5" spans="2:70" ht="30" customHeight="1" x14ac:dyDescent="0.35">
      <c r="B5" s="15"/>
      <c r="C5" s="15"/>
      <c r="D5" s="30" t="s">
        <v>74</v>
      </c>
      <c r="E5" s="30"/>
      <c r="F5" s="15"/>
      <c r="G5" s="30" t="s">
        <v>75</v>
      </c>
      <c r="H5" s="30"/>
      <c r="I5" s="30"/>
      <c r="J5" s="30"/>
      <c r="K5" s="30"/>
      <c r="L5" s="30"/>
      <c r="M5" s="15"/>
      <c r="N5" s="30" t="s">
        <v>76</v>
      </c>
      <c r="O5" s="30"/>
      <c r="P5" s="30"/>
      <c r="Q5" s="30"/>
      <c r="R5" s="15"/>
      <c r="S5" s="30" t="s">
        <v>77</v>
      </c>
      <c r="T5" s="30"/>
      <c r="U5" s="30"/>
      <c r="V5" s="30"/>
      <c r="W5" s="30"/>
      <c r="X5" s="30"/>
      <c r="Y5" s="30"/>
      <c r="Z5" s="30"/>
      <c r="AA5" s="30"/>
      <c r="AB5" s="30"/>
      <c r="AC5" s="30"/>
      <c r="AD5" s="30"/>
      <c r="AE5" s="15"/>
      <c r="AF5" s="30" t="s">
        <v>78</v>
      </c>
      <c r="AG5" s="30"/>
      <c r="AH5" s="30"/>
      <c r="AI5" s="15"/>
      <c r="AJ5" s="30" t="s">
        <v>79</v>
      </c>
      <c r="AK5" s="30"/>
      <c r="AL5" s="30"/>
      <c r="AM5" s="30"/>
      <c r="AN5" s="30"/>
      <c r="AO5" s="15"/>
      <c r="AP5" s="30" t="s">
        <v>80</v>
      </c>
      <c r="AQ5" s="30"/>
      <c r="AR5" s="30"/>
      <c r="AS5" s="15"/>
      <c r="AT5" s="30" t="s">
        <v>81</v>
      </c>
      <c r="AU5" s="30"/>
      <c r="AV5" s="30"/>
      <c r="AW5" s="30"/>
      <c r="AX5" s="30"/>
      <c r="AY5" s="15"/>
      <c r="AZ5" s="30" t="s">
        <v>82</v>
      </c>
      <c r="BA5" s="30"/>
      <c r="BB5" s="30"/>
      <c r="BC5" s="30"/>
      <c r="BD5" s="30"/>
      <c r="BE5" s="30"/>
      <c r="BF5" s="30"/>
      <c r="BG5" s="30"/>
      <c r="BH5" s="30"/>
      <c r="BI5" s="30"/>
      <c r="BJ5" s="30"/>
      <c r="BK5" s="30"/>
      <c r="BL5" s="30"/>
      <c r="BM5" s="30"/>
      <c r="BN5" s="30"/>
      <c r="BO5" s="30"/>
      <c r="BP5" s="15"/>
      <c r="BQ5" s="30" t="s">
        <v>83</v>
      </c>
      <c r="BR5" s="30"/>
    </row>
    <row r="6" spans="2:7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46</v>
      </c>
      <c r="AQ6" s="12" t="s">
        <v>47</v>
      </c>
      <c r="AR6" s="12" t="s">
        <v>50</v>
      </c>
      <c r="AT6" s="12" t="s">
        <v>51</v>
      </c>
      <c r="AU6" s="12" t="s">
        <v>52</v>
      </c>
      <c r="AV6" s="12" t="s">
        <v>53</v>
      </c>
      <c r="AW6" s="12" t="s">
        <v>54</v>
      </c>
      <c r="AX6" s="12" t="s">
        <v>55</v>
      </c>
      <c r="AZ6" s="12" t="s">
        <v>56</v>
      </c>
      <c r="BA6" s="12" t="s">
        <v>57</v>
      </c>
      <c r="BB6" s="12" t="s">
        <v>58</v>
      </c>
      <c r="BC6" s="12" t="s">
        <v>59</v>
      </c>
      <c r="BD6" s="12" t="s">
        <v>60</v>
      </c>
      <c r="BE6" s="12" t="s">
        <v>61</v>
      </c>
      <c r="BF6" s="12" t="s">
        <v>62</v>
      </c>
      <c r="BG6" s="12" t="s">
        <v>63</v>
      </c>
      <c r="BH6" s="12" t="s">
        <v>64</v>
      </c>
      <c r="BI6" s="12" t="s">
        <v>65</v>
      </c>
      <c r="BJ6" s="12" t="s">
        <v>66</v>
      </c>
      <c r="BK6" s="12" t="s">
        <v>67</v>
      </c>
      <c r="BL6" s="12" t="s">
        <v>68</v>
      </c>
      <c r="BM6" s="12" t="s">
        <v>69</v>
      </c>
      <c r="BN6" s="12" t="s">
        <v>70</v>
      </c>
      <c r="BO6" s="12" t="s">
        <v>71</v>
      </c>
      <c r="BQ6" s="12" t="s">
        <v>72</v>
      </c>
      <c r="BR6" s="12" t="s">
        <v>73</v>
      </c>
    </row>
    <row r="7" spans="2:70" ht="30" customHeight="1" x14ac:dyDescent="0.35">
      <c r="B7" s="10" t="s">
        <v>19</v>
      </c>
      <c r="C7" s="10">
        <v>4012</v>
      </c>
      <c r="D7" s="10">
        <v>1971</v>
      </c>
      <c r="E7" s="10">
        <v>2028</v>
      </c>
      <c r="F7" s="10"/>
      <c r="G7" s="10">
        <v>497</v>
      </c>
      <c r="H7" s="10">
        <v>704</v>
      </c>
      <c r="I7" s="10">
        <v>694</v>
      </c>
      <c r="J7" s="10">
        <v>693</v>
      </c>
      <c r="K7" s="10">
        <v>571</v>
      </c>
      <c r="L7" s="10">
        <v>853</v>
      </c>
      <c r="M7" s="10"/>
      <c r="N7" s="10">
        <v>1178</v>
      </c>
      <c r="O7" s="10">
        <v>1131</v>
      </c>
      <c r="P7" s="10">
        <v>781</v>
      </c>
      <c r="Q7" s="10">
        <v>909</v>
      </c>
      <c r="R7" s="10"/>
      <c r="S7" s="10">
        <v>563</v>
      </c>
      <c r="T7" s="10">
        <v>553</v>
      </c>
      <c r="U7" s="10">
        <v>314</v>
      </c>
      <c r="V7" s="10">
        <v>343</v>
      </c>
      <c r="W7" s="10">
        <v>293</v>
      </c>
      <c r="X7" s="10">
        <v>376</v>
      </c>
      <c r="Y7" s="10">
        <v>336</v>
      </c>
      <c r="Z7" s="10">
        <v>171</v>
      </c>
      <c r="AA7" s="10">
        <v>447</v>
      </c>
      <c r="AB7" s="10">
        <v>337</v>
      </c>
      <c r="AC7" s="10">
        <v>188</v>
      </c>
      <c r="AD7" s="10">
        <v>91</v>
      </c>
      <c r="AE7" s="10"/>
      <c r="AF7" s="10">
        <v>1421</v>
      </c>
      <c r="AG7" s="10">
        <v>1665</v>
      </c>
      <c r="AH7" s="10">
        <v>577</v>
      </c>
      <c r="AI7" s="10"/>
      <c r="AJ7" s="10">
        <v>1433</v>
      </c>
      <c r="AK7" s="10">
        <v>1082</v>
      </c>
      <c r="AL7" s="10">
        <v>299</v>
      </c>
      <c r="AM7" s="10">
        <v>42</v>
      </c>
      <c r="AN7" s="10">
        <v>541</v>
      </c>
      <c r="AO7" s="10"/>
      <c r="AP7" s="10">
        <v>878</v>
      </c>
      <c r="AQ7" s="10">
        <v>1369</v>
      </c>
      <c r="AR7" s="10">
        <v>264</v>
      </c>
      <c r="AS7" s="10"/>
      <c r="AT7" s="10">
        <v>929</v>
      </c>
      <c r="AU7" s="10">
        <v>932</v>
      </c>
      <c r="AV7" s="10">
        <v>1096</v>
      </c>
      <c r="AW7" s="10">
        <v>455</v>
      </c>
      <c r="AX7" s="10">
        <v>62</v>
      </c>
      <c r="AY7" s="10"/>
      <c r="AZ7" s="10">
        <v>33</v>
      </c>
      <c r="BA7" s="10">
        <v>185</v>
      </c>
      <c r="BB7" s="10">
        <v>256</v>
      </c>
      <c r="BC7" s="10">
        <v>269</v>
      </c>
      <c r="BD7" s="10">
        <v>403</v>
      </c>
      <c r="BE7" s="10">
        <v>436</v>
      </c>
      <c r="BF7" s="10">
        <v>391</v>
      </c>
      <c r="BG7" s="10">
        <v>312</v>
      </c>
      <c r="BH7" s="10">
        <v>253</v>
      </c>
      <c r="BI7" s="10">
        <v>211</v>
      </c>
      <c r="BJ7" s="10">
        <v>336</v>
      </c>
      <c r="BK7" s="10">
        <v>187</v>
      </c>
      <c r="BL7" s="10">
        <v>180</v>
      </c>
      <c r="BM7" s="10">
        <v>103</v>
      </c>
      <c r="BN7" s="10">
        <v>95</v>
      </c>
      <c r="BO7" s="10">
        <v>161</v>
      </c>
      <c r="BP7" s="10"/>
      <c r="BQ7" s="10">
        <v>1235</v>
      </c>
      <c r="BR7" s="10">
        <v>2665</v>
      </c>
    </row>
    <row r="8" spans="2:70" ht="30" customHeight="1" x14ac:dyDescent="0.35">
      <c r="B8" s="11" t="s">
        <v>20</v>
      </c>
      <c r="C8" s="11">
        <v>4012</v>
      </c>
      <c r="D8" s="11">
        <v>1975</v>
      </c>
      <c r="E8" s="11">
        <v>2024</v>
      </c>
      <c r="F8" s="11"/>
      <c r="G8" s="11">
        <v>558</v>
      </c>
      <c r="H8" s="11">
        <v>682</v>
      </c>
      <c r="I8" s="11">
        <v>685</v>
      </c>
      <c r="J8" s="11">
        <v>686</v>
      </c>
      <c r="K8" s="11">
        <v>562</v>
      </c>
      <c r="L8" s="11">
        <v>839</v>
      </c>
      <c r="M8" s="11"/>
      <c r="N8" s="11">
        <v>1080</v>
      </c>
      <c r="O8" s="11">
        <v>1039</v>
      </c>
      <c r="P8" s="11">
        <v>880</v>
      </c>
      <c r="Q8" s="11">
        <v>1000</v>
      </c>
      <c r="R8" s="11"/>
      <c r="S8" s="11">
        <v>562</v>
      </c>
      <c r="T8" s="11">
        <v>522</v>
      </c>
      <c r="U8" s="11">
        <v>321</v>
      </c>
      <c r="V8" s="11">
        <v>361</v>
      </c>
      <c r="W8" s="11">
        <v>281</v>
      </c>
      <c r="X8" s="11">
        <v>361</v>
      </c>
      <c r="Y8" s="11">
        <v>321</v>
      </c>
      <c r="Z8" s="11">
        <v>160</v>
      </c>
      <c r="AA8" s="11">
        <v>441</v>
      </c>
      <c r="AB8" s="11">
        <v>361</v>
      </c>
      <c r="AC8" s="11">
        <v>201</v>
      </c>
      <c r="AD8" s="11">
        <v>120</v>
      </c>
      <c r="AE8" s="11"/>
      <c r="AF8" s="11">
        <v>1410</v>
      </c>
      <c r="AG8" s="11">
        <v>1629</v>
      </c>
      <c r="AH8" s="11">
        <v>599</v>
      </c>
      <c r="AI8" s="11"/>
      <c r="AJ8" s="11">
        <v>1397</v>
      </c>
      <c r="AK8" s="11">
        <v>1071</v>
      </c>
      <c r="AL8" s="11">
        <v>288</v>
      </c>
      <c r="AM8" s="11">
        <v>45</v>
      </c>
      <c r="AN8" s="11">
        <v>558</v>
      </c>
      <c r="AO8" s="11"/>
      <c r="AP8" s="11">
        <v>856</v>
      </c>
      <c r="AQ8" s="11">
        <v>1358</v>
      </c>
      <c r="AR8" s="11">
        <v>259</v>
      </c>
      <c r="AS8" s="11"/>
      <c r="AT8" s="11">
        <v>961</v>
      </c>
      <c r="AU8" s="11">
        <v>958</v>
      </c>
      <c r="AV8" s="11">
        <v>1056</v>
      </c>
      <c r="AW8" s="11">
        <v>434</v>
      </c>
      <c r="AX8" s="11">
        <v>55</v>
      </c>
      <c r="AY8" s="11"/>
      <c r="AZ8" s="11">
        <v>33</v>
      </c>
      <c r="BA8" s="11">
        <v>186</v>
      </c>
      <c r="BB8" s="11">
        <v>267</v>
      </c>
      <c r="BC8" s="11">
        <v>280</v>
      </c>
      <c r="BD8" s="11">
        <v>416</v>
      </c>
      <c r="BE8" s="11">
        <v>443</v>
      </c>
      <c r="BF8" s="11">
        <v>394</v>
      </c>
      <c r="BG8" s="11">
        <v>314</v>
      </c>
      <c r="BH8" s="11">
        <v>257</v>
      </c>
      <c r="BI8" s="11">
        <v>206</v>
      </c>
      <c r="BJ8" s="11">
        <v>329</v>
      </c>
      <c r="BK8" s="11">
        <v>179</v>
      </c>
      <c r="BL8" s="11">
        <v>174</v>
      </c>
      <c r="BM8" s="11">
        <v>97</v>
      </c>
      <c r="BN8" s="11">
        <v>87</v>
      </c>
      <c r="BO8" s="11">
        <v>148</v>
      </c>
      <c r="BP8" s="11"/>
      <c r="BQ8" s="11">
        <v>1209</v>
      </c>
      <c r="BR8" s="11">
        <v>2688</v>
      </c>
    </row>
    <row r="9" spans="2:70" x14ac:dyDescent="0.35">
      <c r="B9" s="18" t="s">
        <v>559</v>
      </c>
      <c r="C9" s="17">
        <v>0.27420901683979398</v>
      </c>
      <c r="D9" s="17">
        <v>0.256377734798028</v>
      </c>
      <c r="E9" s="17">
        <v>0.29141007579259798</v>
      </c>
      <c r="F9" s="17"/>
      <c r="G9" s="17">
        <v>0.25740036994674298</v>
      </c>
      <c r="H9" s="17">
        <v>0.26276794042963803</v>
      </c>
      <c r="I9" s="17">
        <v>0.27878353826469199</v>
      </c>
      <c r="J9" s="17">
        <v>0.31580754490562801</v>
      </c>
      <c r="K9" s="17">
        <v>0.25543273869772898</v>
      </c>
      <c r="L9" s="17">
        <v>0.26953334008171798</v>
      </c>
      <c r="M9" s="17"/>
      <c r="N9" s="17">
        <v>0.288602938899644</v>
      </c>
      <c r="O9" s="17">
        <v>0.28292073653407201</v>
      </c>
      <c r="P9" s="17">
        <v>0.25853519052593399</v>
      </c>
      <c r="Q9" s="17">
        <v>0.26193493130444701</v>
      </c>
      <c r="R9" s="17"/>
      <c r="S9" s="17">
        <v>0.28294975964772501</v>
      </c>
      <c r="T9" s="17">
        <v>0.29144433342408999</v>
      </c>
      <c r="U9" s="17">
        <v>0.247914971550838</v>
      </c>
      <c r="V9" s="17">
        <v>0.2481112069436</v>
      </c>
      <c r="W9" s="17">
        <v>0.23863983631861299</v>
      </c>
      <c r="X9" s="17">
        <v>0.26527905265476798</v>
      </c>
      <c r="Y9" s="17">
        <v>0.284567684940006</v>
      </c>
      <c r="Z9" s="17">
        <v>0.248682280395361</v>
      </c>
      <c r="AA9" s="17">
        <v>0.28790762045217999</v>
      </c>
      <c r="AB9" s="17">
        <v>0.27424685084992001</v>
      </c>
      <c r="AC9" s="17">
        <v>0.29561064163852901</v>
      </c>
      <c r="AD9" s="17">
        <v>0.33733191356912801</v>
      </c>
      <c r="AE9" s="17"/>
      <c r="AF9" s="17">
        <v>0.28161772008478902</v>
      </c>
      <c r="AG9" s="17">
        <v>0.28347840406383401</v>
      </c>
      <c r="AH9" s="17">
        <v>0.230788236288228</v>
      </c>
      <c r="AI9" s="17"/>
      <c r="AJ9" s="17">
        <v>0.27973044755239501</v>
      </c>
      <c r="AK9" s="17">
        <v>0.25512595040612002</v>
      </c>
      <c r="AL9" s="17">
        <v>0.29279385376676997</v>
      </c>
      <c r="AM9" s="17">
        <v>0.40257605778024702</v>
      </c>
      <c r="AN9" s="17">
        <v>0.249768395132308</v>
      </c>
      <c r="AO9" s="17"/>
      <c r="AP9" s="17">
        <v>0.28360627339905597</v>
      </c>
      <c r="AQ9" s="17">
        <v>0.27740090167762499</v>
      </c>
      <c r="AR9" s="17">
        <v>0.31127728587572601</v>
      </c>
      <c r="AS9" s="17"/>
      <c r="AT9" s="17">
        <v>0.264261792867934</v>
      </c>
      <c r="AU9" s="17">
        <v>0.27429256136115399</v>
      </c>
      <c r="AV9" s="17">
        <v>0.28951957168013398</v>
      </c>
      <c r="AW9" s="17">
        <v>0.289519637385381</v>
      </c>
      <c r="AX9" s="17">
        <v>0.34281354004315301</v>
      </c>
      <c r="AY9" s="17"/>
      <c r="AZ9" s="17">
        <v>0.38974804025523901</v>
      </c>
      <c r="BA9" s="17">
        <v>0.223919213247007</v>
      </c>
      <c r="BB9" s="17">
        <v>0.244581910702973</v>
      </c>
      <c r="BC9" s="17">
        <v>0.31151582756873503</v>
      </c>
      <c r="BD9" s="17">
        <v>0.225255944745609</v>
      </c>
      <c r="BE9" s="17">
        <v>0.28840814886409699</v>
      </c>
      <c r="BF9" s="17">
        <v>0.29333983017073401</v>
      </c>
      <c r="BG9" s="17">
        <v>0.277924116420668</v>
      </c>
      <c r="BH9" s="17">
        <v>0.28574209505996101</v>
      </c>
      <c r="BI9" s="17">
        <v>0.25206453045199401</v>
      </c>
      <c r="BJ9" s="17">
        <v>0.29597692420685501</v>
      </c>
      <c r="BK9" s="17">
        <v>0.30580931798744299</v>
      </c>
      <c r="BL9" s="17">
        <v>0.236377684000741</v>
      </c>
      <c r="BM9" s="17">
        <v>0.27827370759492698</v>
      </c>
      <c r="BN9" s="17">
        <v>0.28614066893565998</v>
      </c>
      <c r="BO9" s="17">
        <v>0.30025057887722401</v>
      </c>
      <c r="BP9" s="17"/>
      <c r="BQ9" s="17">
        <v>0.28353950285426099</v>
      </c>
      <c r="BR9" s="17">
        <v>0.27334638931267102</v>
      </c>
    </row>
    <row r="10" spans="2:70" ht="29" x14ac:dyDescent="0.35">
      <c r="B10" s="18" t="s">
        <v>560</v>
      </c>
      <c r="C10" s="17">
        <v>0.41925738020438102</v>
      </c>
      <c r="D10" s="17">
        <v>0.41581689164843</v>
      </c>
      <c r="E10" s="17">
        <v>0.42228755613343699</v>
      </c>
      <c r="F10" s="17"/>
      <c r="G10" s="17">
        <v>0.36993705683785799</v>
      </c>
      <c r="H10" s="17">
        <v>0.40223747704986101</v>
      </c>
      <c r="I10" s="17">
        <v>0.40649375646681801</v>
      </c>
      <c r="J10" s="17">
        <v>0.41283588839111302</v>
      </c>
      <c r="K10" s="17">
        <v>0.44592907518389202</v>
      </c>
      <c r="L10" s="17">
        <v>0.463740308556713</v>
      </c>
      <c r="M10" s="17"/>
      <c r="N10" s="17">
        <v>0.48011396325925898</v>
      </c>
      <c r="O10" s="17">
        <v>0.42779303490271098</v>
      </c>
      <c r="P10" s="17">
        <v>0.36007821745583901</v>
      </c>
      <c r="Q10" s="17">
        <v>0.396176488758332</v>
      </c>
      <c r="R10" s="17"/>
      <c r="S10" s="17">
        <v>0.43983844273938699</v>
      </c>
      <c r="T10" s="17">
        <v>0.42613594886161699</v>
      </c>
      <c r="U10" s="17">
        <v>0.452264068760725</v>
      </c>
      <c r="V10" s="17">
        <v>0.43776977358427399</v>
      </c>
      <c r="W10" s="17">
        <v>0.40759599235258598</v>
      </c>
      <c r="X10" s="17">
        <v>0.39810116561880199</v>
      </c>
      <c r="Y10" s="17">
        <v>0.38484079042302699</v>
      </c>
      <c r="Z10" s="17">
        <v>0.374435033693235</v>
      </c>
      <c r="AA10" s="17">
        <v>0.40394943625419599</v>
      </c>
      <c r="AB10" s="17">
        <v>0.47244290654746701</v>
      </c>
      <c r="AC10" s="17">
        <v>0.38446466781261102</v>
      </c>
      <c r="AD10" s="17">
        <v>0.34629826867715902</v>
      </c>
      <c r="AE10" s="17"/>
      <c r="AF10" s="17">
        <v>0.41527567683516098</v>
      </c>
      <c r="AG10" s="17">
        <v>0.44879904623118</v>
      </c>
      <c r="AH10" s="17">
        <v>0.365068692529325</v>
      </c>
      <c r="AI10" s="17"/>
      <c r="AJ10" s="17">
        <v>0.44133007948810798</v>
      </c>
      <c r="AK10" s="17">
        <v>0.41261190020648297</v>
      </c>
      <c r="AL10" s="17">
        <v>0.48714982725941403</v>
      </c>
      <c r="AM10" s="17">
        <v>0.383409577651182</v>
      </c>
      <c r="AN10" s="17">
        <v>0.36470818845806002</v>
      </c>
      <c r="AO10" s="17"/>
      <c r="AP10" s="17">
        <v>0.43011515358161301</v>
      </c>
      <c r="AQ10" s="17">
        <v>0.43154617875184098</v>
      </c>
      <c r="AR10" s="17">
        <v>0.46719342713144701</v>
      </c>
      <c r="AS10" s="17"/>
      <c r="AT10" s="17">
        <v>0.37361627841837203</v>
      </c>
      <c r="AU10" s="17">
        <v>0.39242990599083299</v>
      </c>
      <c r="AV10" s="17">
        <v>0.46314808334099</v>
      </c>
      <c r="AW10" s="17">
        <v>0.46181999202081297</v>
      </c>
      <c r="AX10" s="17">
        <v>0.39580008518836701</v>
      </c>
      <c r="AY10" s="17"/>
      <c r="AZ10" s="17">
        <v>0.23756723941956001</v>
      </c>
      <c r="BA10" s="17">
        <v>0.37912215857433001</v>
      </c>
      <c r="BB10" s="17">
        <v>0.42095710055844199</v>
      </c>
      <c r="BC10" s="17">
        <v>0.37215006014529101</v>
      </c>
      <c r="BD10" s="17">
        <v>0.451878773876359</v>
      </c>
      <c r="BE10" s="17">
        <v>0.380643544820499</v>
      </c>
      <c r="BF10" s="17">
        <v>0.45091997276320001</v>
      </c>
      <c r="BG10" s="17">
        <v>0.40438400103608901</v>
      </c>
      <c r="BH10" s="17">
        <v>0.35168733944998198</v>
      </c>
      <c r="BI10" s="17">
        <v>0.47824344971284699</v>
      </c>
      <c r="BJ10" s="17">
        <v>0.41760037684450302</v>
      </c>
      <c r="BK10" s="17">
        <v>0.43823308590369497</v>
      </c>
      <c r="BL10" s="17">
        <v>0.53002022887595601</v>
      </c>
      <c r="BM10" s="17">
        <v>0.48348755998017401</v>
      </c>
      <c r="BN10" s="17">
        <v>0.46910232959780701</v>
      </c>
      <c r="BO10" s="17">
        <v>0.452805934020311</v>
      </c>
      <c r="BP10" s="17"/>
      <c r="BQ10" s="17">
        <v>0.52839326021269295</v>
      </c>
      <c r="BR10" s="17">
        <v>0.37373196263513297</v>
      </c>
    </row>
    <row r="11" spans="2:70" ht="29" x14ac:dyDescent="0.35">
      <c r="B11" s="18" t="s">
        <v>561</v>
      </c>
      <c r="C11" s="17">
        <v>8.5723235933176004E-2</v>
      </c>
      <c r="D11" s="17">
        <v>9.7718472915523394E-2</v>
      </c>
      <c r="E11" s="17">
        <v>7.4568154186250193E-2</v>
      </c>
      <c r="F11" s="17"/>
      <c r="G11" s="17">
        <v>0.16354488505790099</v>
      </c>
      <c r="H11" s="17">
        <v>0.132988960640054</v>
      </c>
      <c r="I11" s="17">
        <v>9.1328280499729297E-2</v>
      </c>
      <c r="J11" s="17">
        <v>6.8554441656526993E-2</v>
      </c>
      <c r="K11" s="17">
        <v>4.6500652564764301E-2</v>
      </c>
      <c r="L11" s="17">
        <v>3.1213435035686299E-2</v>
      </c>
      <c r="M11" s="17"/>
      <c r="N11" s="17">
        <v>6.0671322235096102E-2</v>
      </c>
      <c r="O11" s="17">
        <v>8.7760999185840294E-2</v>
      </c>
      <c r="P11" s="17">
        <v>0.120049943237311</v>
      </c>
      <c r="Q11" s="17">
        <v>8.1568966347076499E-2</v>
      </c>
      <c r="R11" s="17"/>
      <c r="S11" s="17">
        <v>9.0867509144021294E-2</v>
      </c>
      <c r="T11" s="17">
        <v>7.2660450313167896E-2</v>
      </c>
      <c r="U11" s="17">
        <v>5.9776749443325297E-2</v>
      </c>
      <c r="V11" s="17">
        <v>8.5064098653096706E-2</v>
      </c>
      <c r="W11" s="17">
        <v>8.7751618398840894E-2</v>
      </c>
      <c r="X11" s="17">
        <v>9.6365573608582694E-2</v>
      </c>
      <c r="Y11" s="17">
        <v>0.10391890022961001</v>
      </c>
      <c r="Z11" s="17">
        <v>0.103408044991949</v>
      </c>
      <c r="AA11" s="17">
        <v>8.6981327846461398E-2</v>
      </c>
      <c r="AB11" s="17">
        <v>7.0257362628307604E-2</v>
      </c>
      <c r="AC11" s="17">
        <v>0.10083748529318901</v>
      </c>
      <c r="AD11" s="17">
        <v>9.7406291476791196E-2</v>
      </c>
      <c r="AE11" s="17"/>
      <c r="AF11" s="17">
        <v>6.9515828005951005E-2</v>
      </c>
      <c r="AG11" s="17">
        <v>8.2710706873617507E-2</v>
      </c>
      <c r="AH11" s="17">
        <v>0.113400949581699</v>
      </c>
      <c r="AI11" s="17"/>
      <c r="AJ11" s="17">
        <v>5.68204468872704E-2</v>
      </c>
      <c r="AK11" s="17">
        <v>0.113747241156059</v>
      </c>
      <c r="AL11" s="17">
        <v>7.1722803245578601E-2</v>
      </c>
      <c r="AM11" s="17">
        <v>6.6877433838671896E-2</v>
      </c>
      <c r="AN11" s="17">
        <v>9.8395933400453703E-2</v>
      </c>
      <c r="AO11" s="17"/>
      <c r="AP11" s="17">
        <v>7.9579549317410597E-2</v>
      </c>
      <c r="AQ11" s="17">
        <v>9.8913686226858699E-2</v>
      </c>
      <c r="AR11" s="17">
        <v>8.7292262629310405E-2</v>
      </c>
      <c r="AS11" s="17"/>
      <c r="AT11" s="17">
        <v>8.1144338611841504E-2</v>
      </c>
      <c r="AU11" s="17">
        <v>8.7717144508700495E-2</v>
      </c>
      <c r="AV11" s="17">
        <v>8.4001440396287499E-2</v>
      </c>
      <c r="AW11" s="17">
        <v>0.110514903076955</v>
      </c>
      <c r="AX11" s="17">
        <v>5.4777668759282798E-2</v>
      </c>
      <c r="AY11" s="17"/>
      <c r="AZ11" s="17">
        <v>5.1679856926329301E-2</v>
      </c>
      <c r="BA11" s="17">
        <v>9.4967236852628797E-2</v>
      </c>
      <c r="BB11" s="17">
        <v>9.5967758651386501E-2</v>
      </c>
      <c r="BC11" s="17">
        <v>7.2139610010885105E-2</v>
      </c>
      <c r="BD11" s="17">
        <v>9.3441038563076603E-2</v>
      </c>
      <c r="BE11" s="17">
        <v>0.11925565927383799</v>
      </c>
      <c r="BF11" s="17">
        <v>7.3703972940489706E-2</v>
      </c>
      <c r="BG11" s="17">
        <v>9.0496947603209005E-2</v>
      </c>
      <c r="BH11" s="17">
        <v>0.13951677108383501</v>
      </c>
      <c r="BI11" s="17">
        <v>9.1639143449770394E-2</v>
      </c>
      <c r="BJ11" s="17">
        <v>6.9498995671237004E-2</v>
      </c>
      <c r="BK11" s="17">
        <v>6.6321826823079605E-2</v>
      </c>
      <c r="BL11" s="17">
        <v>3.74024376505964E-2</v>
      </c>
      <c r="BM11" s="17">
        <v>9.9001077307419597E-2</v>
      </c>
      <c r="BN11" s="17">
        <v>8.6680031912507893E-2</v>
      </c>
      <c r="BO11" s="17">
        <v>5.4270841192918702E-2</v>
      </c>
      <c r="BP11" s="17"/>
      <c r="BQ11" s="17">
        <v>8.2037976105954202E-2</v>
      </c>
      <c r="BR11" s="17">
        <v>8.5856877354221706E-2</v>
      </c>
    </row>
    <row r="12" spans="2:70" x14ac:dyDescent="0.35">
      <c r="B12" s="18" t="s">
        <v>562</v>
      </c>
      <c r="C12" s="17">
        <v>6.6762936156903305E-2</v>
      </c>
      <c r="D12" s="17">
        <v>7.0664513972801199E-2</v>
      </c>
      <c r="E12" s="17">
        <v>6.2411726152720802E-2</v>
      </c>
      <c r="F12" s="17"/>
      <c r="G12" s="17">
        <v>9.1168545216722602E-2</v>
      </c>
      <c r="H12" s="17">
        <v>6.89909418163E-2</v>
      </c>
      <c r="I12" s="17">
        <v>5.4522042680026403E-2</v>
      </c>
      <c r="J12" s="17">
        <v>5.8502446148757603E-2</v>
      </c>
      <c r="K12" s="17">
        <v>6.5768503143120494E-2</v>
      </c>
      <c r="L12" s="17">
        <v>6.6125332966439104E-2</v>
      </c>
      <c r="M12" s="17"/>
      <c r="N12" s="17">
        <v>4.5274296073909398E-2</v>
      </c>
      <c r="O12" s="17">
        <v>6.0529496088004099E-2</v>
      </c>
      <c r="P12" s="17">
        <v>8.78658235111998E-2</v>
      </c>
      <c r="Q12" s="17">
        <v>7.7711683706716994E-2</v>
      </c>
      <c r="R12" s="17"/>
      <c r="S12" s="17">
        <v>6.66545333580848E-2</v>
      </c>
      <c r="T12" s="17">
        <v>6.5488955093835302E-2</v>
      </c>
      <c r="U12" s="17">
        <v>7.2568747645713097E-2</v>
      </c>
      <c r="V12" s="17">
        <v>6.9643001673290295E-2</v>
      </c>
      <c r="W12" s="17">
        <v>9.4727705102484405E-2</v>
      </c>
      <c r="X12" s="17">
        <v>7.9098015609348399E-2</v>
      </c>
      <c r="Y12" s="17">
        <v>6.3553664801191803E-2</v>
      </c>
      <c r="Z12" s="17">
        <v>7.9187391890695902E-2</v>
      </c>
      <c r="AA12" s="17">
        <v>5.8514559084934102E-2</v>
      </c>
      <c r="AB12" s="17">
        <v>3.9253037851920101E-2</v>
      </c>
      <c r="AC12" s="17">
        <v>7.8088565003573293E-2</v>
      </c>
      <c r="AD12" s="17">
        <v>3.2142229356183299E-2</v>
      </c>
      <c r="AE12" s="17"/>
      <c r="AF12" s="17">
        <v>7.3212123404388596E-2</v>
      </c>
      <c r="AG12" s="17">
        <v>5.4003944450156299E-2</v>
      </c>
      <c r="AH12" s="17">
        <v>8.12289592977051E-2</v>
      </c>
      <c r="AI12" s="17"/>
      <c r="AJ12" s="17">
        <v>6.31222384458274E-2</v>
      </c>
      <c r="AK12" s="17">
        <v>7.0626736605148996E-2</v>
      </c>
      <c r="AL12" s="17">
        <v>4.98477144536578E-2</v>
      </c>
      <c r="AM12" s="17">
        <v>5.3899947504762603E-2</v>
      </c>
      <c r="AN12" s="17">
        <v>9.0511287396884493E-2</v>
      </c>
      <c r="AO12" s="17"/>
      <c r="AP12" s="17">
        <v>7.2622628179101006E-2</v>
      </c>
      <c r="AQ12" s="17">
        <v>6.9273783125532506E-2</v>
      </c>
      <c r="AR12" s="17">
        <v>3.8822570824965902E-2</v>
      </c>
      <c r="AS12" s="17"/>
      <c r="AT12" s="17">
        <v>8.6233333136147505E-2</v>
      </c>
      <c r="AU12" s="17">
        <v>8.5566717961817501E-2</v>
      </c>
      <c r="AV12" s="17">
        <v>4.3723672176320699E-2</v>
      </c>
      <c r="AW12" s="17">
        <v>4.30356285376189E-2</v>
      </c>
      <c r="AX12" s="17">
        <v>6.3038662795978903E-2</v>
      </c>
      <c r="AY12" s="17"/>
      <c r="AZ12" s="17">
        <v>0.115204619481104</v>
      </c>
      <c r="BA12" s="17">
        <v>9.9936175491941406E-2</v>
      </c>
      <c r="BB12" s="17">
        <v>6.0146298160454102E-2</v>
      </c>
      <c r="BC12" s="17">
        <v>7.6665169793410204E-2</v>
      </c>
      <c r="BD12" s="17">
        <v>6.30614479228368E-2</v>
      </c>
      <c r="BE12" s="17">
        <v>6.4219297359748198E-2</v>
      </c>
      <c r="BF12" s="17">
        <v>4.68918796169569E-2</v>
      </c>
      <c r="BG12" s="17">
        <v>9.7747179627842101E-2</v>
      </c>
      <c r="BH12" s="17">
        <v>8.1816660464141905E-2</v>
      </c>
      <c r="BI12" s="17">
        <v>3.9442393900572602E-2</v>
      </c>
      <c r="BJ12" s="17">
        <v>8.81155337852087E-2</v>
      </c>
      <c r="BK12" s="17">
        <v>5.5579063823424202E-2</v>
      </c>
      <c r="BL12" s="17">
        <v>4.7909925072663499E-2</v>
      </c>
      <c r="BM12" s="17">
        <v>3.2038416021652298E-2</v>
      </c>
      <c r="BN12" s="17">
        <v>3.2612626426001497E-2</v>
      </c>
      <c r="BO12" s="17">
        <v>7.9158813077417303E-2</v>
      </c>
      <c r="BP12" s="17"/>
      <c r="BQ12" s="17">
        <v>5.2383966880008799E-2</v>
      </c>
      <c r="BR12" s="17">
        <v>7.2894102461457305E-2</v>
      </c>
    </row>
    <row r="13" spans="2:70" x14ac:dyDescent="0.35">
      <c r="B13" s="18" t="s">
        <v>129</v>
      </c>
      <c r="C13" s="19">
        <v>0.15404743086574599</v>
      </c>
      <c r="D13" s="19">
        <v>0.15942238666521699</v>
      </c>
      <c r="E13" s="19">
        <v>0.14932248773499401</v>
      </c>
      <c r="F13" s="19"/>
      <c r="G13" s="19">
        <v>0.11794914294077501</v>
      </c>
      <c r="H13" s="19">
        <v>0.13301468006414699</v>
      </c>
      <c r="I13" s="19">
        <v>0.16887238208873501</v>
      </c>
      <c r="J13" s="19">
        <v>0.14429967889797499</v>
      </c>
      <c r="K13" s="19">
        <v>0.18636903041049499</v>
      </c>
      <c r="L13" s="19">
        <v>0.16938758335944401</v>
      </c>
      <c r="M13" s="19"/>
      <c r="N13" s="19">
        <v>0.12533747953209101</v>
      </c>
      <c r="O13" s="19">
        <v>0.14099573328937301</v>
      </c>
      <c r="P13" s="19">
        <v>0.17347082526971599</v>
      </c>
      <c r="Q13" s="19">
        <v>0.182607929883428</v>
      </c>
      <c r="R13" s="19"/>
      <c r="S13" s="19">
        <v>0.119689755110782</v>
      </c>
      <c r="T13" s="19">
        <v>0.14427031230729001</v>
      </c>
      <c r="U13" s="19">
        <v>0.16747546259939899</v>
      </c>
      <c r="V13" s="19">
        <v>0.15941191914573899</v>
      </c>
      <c r="W13" s="19">
        <v>0.17128484782747599</v>
      </c>
      <c r="X13" s="19">
        <v>0.1611561925085</v>
      </c>
      <c r="Y13" s="19">
        <v>0.16311895960616499</v>
      </c>
      <c r="Z13" s="19">
        <v>0.19428724902875999</v>
      </c>
      <c r="AA13" s="19">
        <v>0.16264705636222901</v>
      </c>
      <c r="AB13" s="19">
        <v>0.143799842122385</v>
      </c>
      <c r="AC13" s="19">
        <v>0.14099864025209799</v>
      </c>
      <c r="AD13" s="19">
        <v>0.18682129692073901</v>
      </c>
      <c r="AE13" s="19"/>
      <c r="AF13" s="19">
        <v>0.16037865166970999</v>
      </c>
      <c r="AG13" s="19">
        <v>0.13100789838121199</v>
      </c>
      <c r="AH13" s="19">
        <v>0.20951316230304301</v>
      </c>
      <c r="AI13" s="19"/>
      <c r="AJ13" s="19">
        <v>0.15899678762639899</v>
      </c>
      <c r="AK13" s="19">
        <v>0.147888171626189</v>
      </c>
      <c r="AL13" s="19">
        <v>9.8485801274579093E-2</v>
      </c>
      <c r="AM13" s="19">
        <v>9.3236983225136905E-2</v>
      </c>
      <c r="AN13" s="19">
        <v>0.19661619561229399</v>
      </c>
      <c r="AO13" s="19"/>
      <c r="AP13" s="19">
        <v>0.13407639552282</v>
      </c>
      <c r="AQ13" s="19">
        <v>0.122865450218143</v>
      </c>
      <c r="AR13" s="19">
        <v>9.5414453538550603E-2</v>
      </c>
      <c r="AS13" s="19"/>
      <c r="AT13" s="19">
        <v>0.19474425696570499</v>
      </c>
      <c r="AU13" s="19">
        <v>0.159993670177495</v>
      </c>
      <c r="AV13" s="19">
        <v>0.119607232406267</v>
      </c>
      <c r="AW13" s="19">
        <v>9.5109838979233002E-2</v>
      </c>
      <c r="AX13" s="19">
        <v>0.14357004321321801</v>
      </c>
      <c r="AY13" s="19"/>
      <c r="AZ13" s="19">
        <v>0.205800243917767</v>
      </c>
      <c r="BA13" s="19">
        <v>0.202055215834093</v>
      </c>
      <c r="BB13" s="19">
        <v>0.178346931926745</v>
      </c>
      <c r="BC13" s="19">
        <v>0.16752933248167901</v>
      </c>
      <c r="BD13" s="19">
        <v>0.166362794892119</v>
      </c>
      <c r="BE13" s="19">
        <v>0.14747334968181799</v>
      </c>
      <c r="BF13" s="19">
        <v>0.13514434450861901</v>
      </c>
      <c r="BG13" s="19">
        <v>0.12944775531219199</v>
      </c>
      <c r="BH13" s="19">
        <v>0.14123713394208101</v>
      </c>
      <c r="BI13" s="19">
        <v>0.138610482484816</v>
      </c>
      <c r="BJ13" s="19">
        <v>0.12880816949219601</v>
      </c>
      <c r="BK13" s="19">
        <v>0.13405670546235801</v>
      </c>
      <c r="BL13" s="19">
        <v>0.14828972440004301</v>
      </c>
      <c r="BM13" s="19">
        <v>0.107199239095827</v>
      </c>
      <c r="BN13" s="19">
        <v>0.12546434312802399</v>
      </c>
      <c r="BO13" s="19">
        <v>0.113513832832129</v>
      </c>
      <c r="BP13" s="19"/>
      <c r="BQ13" s="19">
        <v>5.36452939470837E-2</v>
      </c>
      <c r="BR13" s="19">
        <v>0.19417066823651699</v>
      </c>
    </row>
    <row r="14" spans="2:70" x14ac:dyDescent="0.35">
      <c r="B14" s="16"/>
    </row>
    <row r="15" spans="2:70" x14ac:dyDescent="0.35">
      <c r="B15" t="s">
        <v>98</v>
      </c>
    </row>
    <row r="16" spans="2:70" x14ac:dyDescent="0.35">
      <c r="B16" t="s">
        <v>99</v>
      </c>
    </row>
    <row r="18" spans="2:2" x14ac:dyDescent="0.35">
      <c r="B18" s="8" t="str">
        <f>HYPERLINK("#'Contents'!A1", "Return to Contents")</f>
        <v>Return to Contents</v>
      </c>
    </row>
  </sheetData>
  <mergeCells count="11">
    <mergeCell ref="BQ5:BR5"/>
    <mergeCell ref="D5:E5"/>
    <mergeCell ref="G5:L5"/>
    <mergeCell ref="N5:Q5"/>
    <mergeCell ref="S5:AD5"/>
    <mergeCell ref="AF5:AH5"/>
    <mergeCell ref="D2:BJ2"/>
    <mergeCell ref="AJ5:AN5"/>
    <mergeCell ref="AP5:AR5"/>
    <mergeCell ref="AT5:AX5"/>
    <mergeCell ref="AZ5:BO5"/>
  </mergeCells>
  <pageMargins left="0.7" right="0.7" top="0.75" bottom="0.75" header="0.3" footer="0.3"/>
  <pageSetup paperSize="9" orientation="portrait" horizontalDpi="300" verticalDpi="300"/>
  <drawing r:id="rId1"/>
</worksheet>
</file>

<file path=xl/worksheets/sheet1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100-000000000000}">
  <dimension ref="B2:BR18"/>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67" width="10.7265625" customWidth="1"/>
    <col min="68" max="68" width="2.1796875" customWidth="1"/>
    <col min="69" max="70" width="10.7265625" customWidth="1"/>
    <col min="71" max="71" width="2.1796875" customWidth="1"/>
  </cols>
  <sheetData>
    <row r="2" spans="2:70" ht="40" customHeight="1" x14ac:dyDescent="0.35">
      <c r="D2" s="29" t="s">
        <v>567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row>
    <row r="5" spans="2:70" ht="30" customHeight="1" x14ac:dyDescent="0.35">
      <c r="B5" s="15"/>
      <c r="C5" s="15"/>
      <c r="D5" s="30" t="s">
        <v>74</v>
      </c>
      <c r="E5" s="30"/>
      <c r="F5" s="15"/>
      <c r="G5" s="30" t="s">
        <v>75</v>
      </c>
      <c r="H5" s="30"/>
      <c r="I5" s="30"/>
      <c r="J5" s="30"/>
      <c r="K5" s="30"/>
      <c r="L5" s="30"/>
      <c r="M5" s="15"/>
      <c r="N5" s="30" t="s">
        <v>76</v>
      </c>
      <c r="O5" s="30"/>
      <c r="P5" s="30"/>
      <c r="Q5" s="30"/>
      <c r="R5" s="15"/>
      <c r="S5" s="30" t="s">
        <v>77</v>
      </c>
      <c r="T5" s="30"/>
      <c r="U5" s="30"/>
      <c r="V5" s="30"/>
      <c r="W5" s="30"/>
      <c r="X5" s="30"/>
      <c r="Y5" s="30"/>
      <c r="Z5" s="30"/>
      <c r="AA5" s="30"/>
      <c r="AB5" s="30"/>
      <c r="AC5" s="30"/>
      <c r="AD5" s="30"/>
      <c r="AE5" s="15"/>
      <c r="AF5" s="30" t="s">
        <v>78</v>
      </c>
      <c r="AG5" s="30"/>
      <c r="AH5" s="30"/>
      <c r="AI5" s="15"/>
      <c r="AJ5" s="30" t="s">
        <v>79</v>
      </c>
      <c r="AK5" s="30"/>
      <c r="AL5" s="30"/>
      <c r="AM5" s="30"/>
      <c r="AN5" s="30"/>
      <c r="AO5" s="15"/>
      <c r="AP5" s="30" t="s">
        <v>80</v>
      </c>
      <c r="AQ5" s="30"/>
      <c r="AR5" s="30"/>
      <c r="AS5" s="15"/>
      <c r="AT5" s="30" t="s">
        <v>81</v>
      </c>
      <c r="AU5" s="30"/>
      <c r="AV5" s="30"/>
      <c r="AW5" s="30"/>
      <c r="AX5" s="30"/>
      <c r="AY5" s="15"/>
      <c r="AZ5" s="30" t="s">
        <v>82</v>
      </c>
      <c r="BA5" s="30"/>
      <c r="BB5" s="30"/>
      <c r="BC5" s="30"/>
      <c r="BD5" s="30"/>
      <c r="BE5" s="30"/>
      <c r="BF5" s="30"/>
      <c r="BG5" s="30"/>
      <c r="BH5" s="30"/>
      <c r="BI5" s="30"/>
      <c r="BJ5" s="30"/>
      <c r="BK5" s="30"/>
      <c r="BL5" s="30"/>
      <c r="BM5" s="30"/>
      <c r="BN5" s="30"/>
      <c r="BO5" s="30"/>
      <c r="BP5" s="15"/>
      <c r="BQ5" s="30" t="s">
        <v>83</v>
      </c>
      <c r="BR5" s="30"/>
    </row>
    <row r="6" spans="2:7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46</v>
      </c>
      <c r="AQ6" s="12" t="s">
        <v>47</v>
      </c>
      <c r="AR6" s="12" t="s">
        <v>50</v>
      </c>
      <c r="AT6" s="12" t="s">
        <v>51</v>
      </c>
      <c r="AU6" s="12" t="s">
        <v>52</v>
      </c>
      <c r="AV6" s="12" t="s">
        <v>53</v>
      </c>
      <c r="AW6" s="12" t="s">
        <v>54</v>
      </c>
      <c r="AX6" s="12" t="s">
        <v>55</v>
      </c>
      <c r="AZ6" s="12" t="s">
        <v>56</v>
      </c>
      <c r="BA6" s="12" t="s">
        <v>57</v>
      </c>
      <c r="BB6" s="12" t="s">
        <v>58</v>
      </c>
      <c r="BC6" s="12" t="s">
        <v>59</v>
      </c>
      <c r="BD6" s="12" t="s">
        <v>60</v>
      </c>
      <c r="BE6" s="12" t="s">
        <v>61</v>
      </c>
      <c r="BF6" s="12" t="s">
        <v>62</v>
      </c>
      <c r="BG6" s="12" t="s">
        <v>63</v>
      </c>
      <c r="BH6" s="12" t="s">
        <v>64</v>
      </c>
      <c r="BI6" s="12" t="s">
        <v>65</v>
      </c>
      <c r="BJ6" s="12" t="s">
        <v>66</v>
      </c>
      <c r="BK6" s="12" t="s">
        <v>67</v>
      </c>
      <c r="BL6" s="12" t="s">
        <v>68</v>
      </c>
      <c r="BM6" s="12" t="s">
        <v>69</v>
      </c>
      <c r="BN6" s="12" t="s">
        <v>70</v>
      </c>
      <c r="BO6" s="12" t="s">
        <v>71</v>
      </c>
      <c r="BQ6" s="12" t="s">
        <v>72</v>
      </c>
      <c r="BR6" s="12" t="s">
        <v>73</v>
      </c>
    </row>
    <row r="7" spans="2:70" ht="30" customHeight="1" x14ac:dyDescent="0.35">
      <c r="B7" s="10" t="s">
        <v>19</v>
      </c>
      <c r="C7" s="10">
        <v>4012</v>
      </c>
      <c r="D7" s="10">
        <v>1971</v>
      </c>
      <c r="E7" s="10">
        <v>2028</v>
      </c>
      <c r="F7" s="10"/>
      <c r="G7" s="10">
        <v>497</v>
      </c>
      <c r="H7" s="10">
        <v>704</v>
      </c>
      <c r="I7" s="10">
        <v>694</v>
      </c>
      <c r="J7" s="10">
        <v>693</v>
      </c>
      <c r="K7" s="10">
        <v>571</v>
      </c>
      <c r="L7" s="10">
        <v>853</v>
      </c>
      <c r="M7" s="10"/>
      <c r="N7" s="10">
        <v>1178</v>
      </c>
      <c r="O7" s="10">
        <v>1131</v>
      </c>
      <c r="P7" s="10">
        <v>781</v>
      </c>
      <c r="Q7" s="10">
        <v>909</v>
      </c>
      <c r="R7" s="10"/>
      <c r="S7" s="10">
        <v>563</v>
      </c>
      <c r="T7" s="10">
        <v>553</v>
      </c>
      <c r="U7" s="10">
        <v>314</v>
      </c>
      <c r="V7" s="10">
        <v>343</v>
      </c>
      <c r="W7" s="10">
        <v>293</v>
      </c>
      <c r="X7" s="10">
        <v>376</v>
      </c>
      <c r="Y7" s="10">
        <v>336</v>
      </c>
      <c r="Z7" s="10">
        <v>171</v>
      </c>
      <c r="AA7" s="10">
        <v>447</v>
      </c>
      <c r="AB7" s="10">
        <v>337</v>
      </c>
      <c r="AC7" s="10">
        <v>188</v>
      </c>
      <c r="AD7" s="10">
        <v>91</v>
      </c>
      <c r="AE7" s="10"/>
      <c r="AF7" s="10">
        <v>1421</v>
      </c>
      <c r="AG7" s="10">
        <v>1665</v>
      </c>
      <c r="AH7" s="10">
        <v>577</v>
      </c>
      <c r="AI7" s="10"/>
      <c r="AJ7" s="10">
        <v>1433</v>
      </c>
      <c r="AK7" s="10">
        <v>1082</v>
      </c>
      <c r="AL7" s="10">
        <v>299</v>
      </c>
      <c r="AM7" s="10">
        <v>42</v>
      </c>
      <c r="AN7" s="10">
        <v>541</v>
      </c>
      <c r="AO7" s="10"/>
      <c r="AP7" s="10">
        <v>878</v>
      </c>
      <c r="AQ7" s="10">
        <v>1369</v>
      </c>
      <c r="AR7" s="10">
        <v>264</v>
      </c>
      <c r="AS7" s="10"/>
      <c r="AT7" s="10">
        <v>929</v>
      </c>
      <c r="AU7" s="10">
        <v>932</v>
      </c>
      <c r="AV7" s="10">
        <v>1096</v>
      </c>
      <c r="AW7" s="10">
        <v>455</v>
      </c>
      <c r="AX7" s="10">
        <v>62</v>
      </c>
      <c r="AY7" s="10"/>
      <c r="AZ7" s="10">
        <v>33</v>
      </c>
      <c r="BA7" s="10">
        <v>185</v>
      </c>
      <c r="BB7" s="10">
        <v>256</v>
      </c>
      <c r="BC7" s="10">
        <v>269</v>
      </c>
      <c r="BD7" s="10">
        <v>403</v>
      </c>
      <c r="BE7" s="10">
        <v>436</v>
      </c>
      <c r="BF7" s="10">
        <v>391</v>
      </c>
      <c r="BG7" s="10">
        <v>312</v>
      </c>
      <c r="BH7" s="10">
        <v>253</v>
      </c>
      <c r="BI7" s="10">
        <v>211</v>
      </c>
      <c r="BJ7" s="10">
        <v>336</v>
      </c>
      <c r="BK7" s="10">
        <v>187</v>
      </c>
      <c r="BL7" s="10">
        <v>180</v>
      </c>
      <c r="BM7" s="10">
        <v>103</v>
      </c>
      <c r="BN7" s="10">
        <v>95</v>
      </c>
      <c r="BO7" s="10">
        <v>161</v>
      </c>
      <c r="BP7" s="10"/>
      <c r="BQ7" s="10">
        <v>1235</v>
      </c>
      <c r="BR7" s="10">
        <v>2665</v>
      </c>
    </row>
    <row r="8" spans="2:70" ht="30" customHeight="1" x14ac:dyDescent="0.35">
      <c r="B8" s="11" t="s">
        <v>20</v>
      </c>
      <c r="C8" s="11">
        <v>4012</v>
      </c>
      <c r="D8" s="11">
        <v>1975</v>
      </c>
      <c r="E8" s="11">
        <v>2024</v>
      </c>
      <c r="F8" s="11"/>
      <c r="G8" s="11">
        <v>558</v>
      </c>
      <c r="H8" s="11">
        <v>682</v>
      </c>
      <c r="I8" s="11">
        <v>685</v>
      </c>
      <c r="J8" s="11">
        <v>686</v>
      </c>
      <c r="K8" s="11">
        <v>562</v>
      </c>
      <c r="L8" s="11">
        <v>839</v>
      </c>
      <c r="M8" s="11"/>
      <c r="N8" s="11">
        <v>1080</v>
      </c>
      <c r="O8" s="11">
        <v>1039</v>
      </c>
      <c r="P8" s="11">
        <v>880</v>
      </c>
      <c r="Q8" s="11">
        <v>1000</v>
      </c>
      <c r="R8" s="11"/>
      <c r="S8" s="11">
        <v>562</v>
      </c>
      <c r="T8" s="11">
        <v>522</v>
      </c>
      <c r="U8" s="11">
        <v>321</v>
      </c>
      <c r="V8" s="11">
        <v>361</v>
      </c>
      <c r="W8" s="11">
        <v>281</v>
      </c>
      <c r="X8" s="11">
        <v>361</v>
      </c>
      <c r="Y8" s="11">
        <v>321</v>
      </c>
      <c r="Z8" s="11">
        <v>160</v>
      </c>
      <c r="AA8" s="11">
        <v>441</v>
      </c>
      <c r="AB8" s="11">
        <v>361</v>
      </c>
      <c r="AC8" s="11">
        <v>201</v>
      </c>
      <c r="AD8" s="11">
        <v>120</v>
      </c>
      <c r="AE8" s="11"/>
      <c r="AF8" s="11">
        <v>1410</v>
      </c>
      <c r="AG8" s="11">
        <v>1629</v>
      </c>
      <c r="AH8" s="11">
        <v>599</v>
      </c>
      <c r="AI8" s="11"/>
      <c r="AJ8" s="11">
        <v>1397</v>
      </c>
      <c r="AK8" s="11">
        <v>1071</v>
      </c>
      <c r="AL8" s="11">
        <v>288</v>
      </c>
      <c r="AM8" s="11">
        <v>45</v>
      </c>
      <c r="AN8" s="11">
        <v>558</v>
      </c>
      <c r="AO8" s="11"/>
      <c r="AP8" s="11">
        <v>856</v>
      </c>
      <c r="AQ8" s="11">
        <v>1358</v>
      </c>
      <c r="AR8" s="11">
        <v>259</v>
      </c>
      <c r="AS8" s="11"/>
      <c r="AT8" s="11">
        <v>961</v>
      </c>
      <c r="AU8" s="11">
        <v>958</v>
      </c>
      <c r="AV8" s="11">
        <v>1056</v>
      </c>
      <c r="AW8" s="11">
        <v>434</v>
      </c>
      <c r="AX8" s="11">
        <v>55</v>
      </c>
      <c r="AY8" s="11"/>
      <c r="AZ8" s="11">
        <v>33</v>
      </c>
      <c r="BA8" s="11">
        <v>186</v>
      </c>
      <c r="BB8" s="11">
        <v>267</v>
      </c>
      <c r="BC8" s="11">
        <v>280</v>
      </c>
      <c r="BD8" s="11">
        <v>416</v>
      </c>
      <c r="BE8" s="11">
        <v>443</v>
      </c>
      <c r="BF8" s="11">
        <v>394</v>
      </c>
      <c r="BG8" s="11">
        <v>314</v>
      </c>
      <c r="BH8" s="11">
        <v>257</v>
      </c>
      <c r="BI8" s="11">
        <v>206</v>
      </c>
      <c r="BJ8" s="11">
        <v>329</v>
      </c>
      <c r="BK8" s="11">
        <v>179</v>
      </c>
      <c r="BL8" s="11">
        <v>174</v>
      </c>
      <c r="BM8" s="11">
        <v>97</v>
      </c>
      <c r="BN8" s="11">
        <v>87</v>
      </c>
      <c r="BO8" s="11">
        <v>148</v>
      </c>
      <c r="BP8" s="11"/>
      <c r="BQ8" s="11">
        <v>1209</v>
      </c>
      <c r="BR8" s="11">
        <v>2688</v>
      </c>
    </row>
    <row r="9" spans="2:70" x14ac:dyDescent="0.35">
      <c r="B9" s="18" t="s">
        <v>559</v>
      </c>
      <c r="C9" s="17">
        <v>9.3185994831536001E-2</v>
      </c>
      <c r="D9" s="17">
        <v>0.100514998675135</v>
      </c>
      <c r="E9" s="17">
        <v>8.6214152792412596E-2</v>
      </c>
      <c r="F9" s="17"/>
      <c r="G9" s="17">
        <v>0.112750754740137</v>
      </c>
      <c r="H9" s="17">
        <v>0.12968367516969001</v>
      </c>
      <c r="I9" s="17">
        <v>0.12975016771821299</v>
      </c>
      <c r="J9" s="17">
        <v>9.0891594962390104E-2</v>
      </c>
      <c r="K9" s="17">
        <v>4.3583265138309499E-2</v>
      </c>
      <c r="L9" s="17">
        <v>5.5714846974295899E-2</v>
      </c>
      <c r="M9" s="17"/>
      <c r="N9" s="17">
        <v>0.10896164629432099</v>
      </c>
      <c r="O9" s="17">
        <v>8.6753091269581403E-2</v>
      </c>
      <c r="P9" s="17">
        <v>9.7648369478452707E-2</v>
      </c>
      <c r="Q9" s="17">
        <v>7.8174892883702801E-2</v>
      </c>
      <c r="R9" s="17"/>
      <c r="S9" s="17">
        <v>0.13091862968361301</v>
      </c>
      <c r="T9" s="17">
        <v>8.6157231858581207E-2</v>
      </c>
      <c r="U9" s="17">
        <v>6.5723249674710799E-2</v>
      </c>
      <c r="V9" s="17">
        <v>7.2027668065044098E-2</v>
      </c>
      <c r="W9" s="17">
        <v>9.1458686294925901E-2</v>
      </c>
      <c r="X9" s="17">
        <v>0.10713357590674499</v>
      </c>
      <c r="Y9" s="17">
        <v>6.6519234482587203E-2</v>
      </c>
      <c r="Z9" s="17">
        <v>7.8961883107170602E-2</v>
      </c>
      <c r="AA9" s="17">
        <v>9.8188975092831393E-2</v>
      </c>
      <c r="AB9" s="17">
        <v>0.10107580993423</v>
      </c>
      <c r="AC9" s="17">
        <v>8.3282009613516603E-2</v>
      </c>
      <c r="AD9" s="17">
        <v>0.111026278328702</v>
      </c>
      <c r="AE9" s="17"/>
      <c r="AF9" s="17">
        <v>8.7574769738334807E-2</v>
      </c>
      <c r="AG9" s="17">
        <v>9.8842576286542999E-2</v>
      </c>
      <c r="AH9" s="17">
        <v>9.9464230084688798E-2</v>
      </c>
      <c r="AI9" s="17"/>
      <c r="AJ9" s="17">
        <v>8.1035178335990707E-2</v>
      </c>
      <c r="AK9" s="17">
        <v>0.115248257311279</v>
      </c>
      <c r="AL9" s="17">
        <v>7.2978742034323599E-2</v>
      </c>
      <c r="AM9" s="17">
        <v>0.229228322199898</v>
      </c>
      <c r="AN9" s="17">
        <v>8.3277745612878595E-2</v>
      </c>
      <c r="AO9" s="17"/>
      <c r="AP9" s="17">
        <v>0.10668777203496101</v>
      </c>
      <c r="AQ9" s="17">
        <v>0.101966618460817</v>
      </c>
      <c r="AR9" s="17">
        <v>9.7474066518765404E-2</v>
      </c>
      <c r="AS9" s="17"/>
      <c r="AT9" s="17">
        <v>7.0965930259671905E-2</v>
      </c>
      <c r="AU9" s="17">
        <v>8.2562862569295098E-2</v>
      </c>
      <c r="AV9" s="17">
        <v>0.111470162492517</v>
      </c>
      <c r="AW9" s="17">
        <v>0.121309993031045</v>
      </c>
      <c r="AX9" s="17">
        <v>0.24248430717317501</v>
      </c>
      <c r="AY9" s="17"/>
      <c r="AZ9" s="17">
        <v>0.15142297867798099</v>
      </c>
      <c r="BA9" s="17">
        <v>9.0416947184300697E-2</v>
      </c>
      <c r="BB9" s="17">
        <v>8.34818006679518E-2</v>
      </c>
      <c r="BC9" s="17">
        <v>8.6259199087657307E-2</v>
      </c>
      <c r="BD9" s="17">
        <v>7.5326913598391596E-2</v>
      </c>
      <c r="BE9" s="17">
        <v>8.3352745119418301E-2</v>
      </c>
      <c r="BF9" s="17">
        <v>0.105487628216814</v>
      </c>
      <c r="BG9" s="17">
        <v>0.11417980448593799</v>
      </c>
      <c r="BH9" s="17">
        <v>7.2678488811388206E-2</v>
      </c>
      <c r="BI9" s="17">
        <v>9.6608087936716394E-2</v>
      </c>
      <c r="BJ9" s="17">
        <v>0.13043538257244</v>
      </c>
      <c r="BK9" s="17">
        <v>8.3777582777751103E-2</v>
      </c>
      <c r="BL9" s="17">
        <v>8.6183009810918407E-2</v>
      </c>
      <c r="BM9" s="17">
        <v>6.4952393308253004E-2</v>
      </c>
      <c r="BN9" s="17">
        <v>0.119361299184802</v>
      </c>
      <c r="BO9" s="17">
        <v>0.15127429585508501</v>
      </c>
      <c r="BP9" s="17"/>
      <c r="BQ9" s="17">
        <v>0.15762143528313499</v>
      </c>
      <c r="BR9" s="17">
        <v>6.4947855128148907E-2</v>
      </c>
    </row>
    <row r="10" spans="2:70" ht="29" x14ac:dyDescent="0.35">
      <c r="B10" s="18" t="s">
        <v>560</v>
      </c>
      <c r="C10" s="17">
        <v>0.416407415063694</v>
      </c>
      <c r="D10" s="17">
        <v>0.39910097723034499</v>
      </c>
      <c r="E10" s="17">
        <v>0.43291915541029702</v>
      </c>
      <c r="F10" s="17"/>
      <c r="G10" s="17">
        <v>0.36158372125565902</v>
      </c>
      <c r="H10" s="17">
        <v>0.39293993766387703</v>
      </c>
      <c r="I10" s="17">
        <v>0.39138288402597199</v>
      </c>
      <c r="J10" s="17">
        <v>0.41002265735770699</v>
      </c>
      <c r="K10" s="17">
        <v>0.43849816743051601</v>
      </c>
      <c r="L10" s="17">
        <v>0.48285397711838302</v>
      </c>
      <c r="M10" s="17"/>
      <c r="N10" s="17">
        <v>0.46576605178606001</v>
      </c>
      <c r="O10" s="17">
        <v>0.43079914058473201</v>
      </c>
      <c r="P10" s="17">
        <v>0.38263573319243899</v>
      </c>
      <c r="Q10" s="17">
        <v>0.38029305971514199</v>
      </c>
      <c r="R10" s="17"/>
      <c r="S10" s="17">
        <v>0.45927903582707003</v>
      </c>
      <c r="T10" s="17">
        <v>0.42635478552058598</v>
      </c>
      <c r="U10" s="17">
        <v>0.41688415031133302</v>
      </c>
      <c r="V10" s="17">
        <v>0.39697451856097299</v>
      </c>
      <c r="W10" s="17">
        <v>0.401838454193641</v>
      </c>
      <c r="X10" s="17">
        <v>0.384128341538784</v>
      </c>
      <c r="Y10" s="17">
        <v>0.417934759697772</v>
      </c>
      <c r="Z10" s="17">
        <v>0.402057577896067</v>
      </c>
      <c r="AA10" s="17">
        <v>0.42453204457480298</v>
      </c>
      <c r="AB10" s="17">
        <v>0.442701069410253</v>
      </c>
      <c r="AC10" s="17">
        <v>0.35325623022130598</v>
      </c>
      <c r="AD10" s="17">
        <v>0.37265587969519798</v>
      </c>
      <c r="AE10" s="17"/>
      <c r="AF10" s="17">
        <v>0.40817363554213199</v>
      </c>
      <c r="AG10" s="17">
        <v>0.45664956650117799</v>
      </c>
      <c r="AH10" s="17">
        <v>0.35239117318941598</v>
      </c>
      <c r="AI10" s="17"/>
      <c r="AJ10" s="17">
        <v>0.43687663490460898</v>
      </c>
      <c r="AK10" s="17">
        <v>0.40729145330174399</v>
      </c>
      <c r="AL10" s="17">
        <v>0.53590863311470704</v>
      </c>
      <c r="AM10" s="17">
        <v>0.30029540206937499</v>
      </c>
      <c r="AN10" s="17">
        <v>0.36792104132430498</v>
      </c>
      <c r="AO10" s="17"/>
      <c r="AP10" s="17">
        <v>0.42876749545630199</v>
      </c>
      <c r="AQ10" s="17">
        <v>0.42617156647080601</v>
      </c>
      <c r="AR10" s="17">
        <v>0.53480539948875705</v>
      </c>
      <c r="AS10" s="17"/>
      <c r="AT10" s="17">
        <v>0.38799944637841</v>
      </c>
      <c r="AU10" s="17">
        <v>0.39697332241745198</v>
      </c>
      <c r="AV10" s="17">
        <v>0.44199530704930201</v>
      </c>
      <c r="AW10" s="17">
        <v>0.47159332713055302</v>
      </c>
      <c r="AX10" s="17">
        <v>0.41091031343387102</v>
      </c>
      <c r="AY10" s="17"/>
      <c r="AZ10" s="17">
        <v>0.14443843712968099</v>
      </c>
      <c r="BA10" s="17">
        <v>0.35114432131964102</v>
      </c>
      <c r="BB10" s="17">
        <v>0.44271688629886202</v>
      </c>
      <c r="BC10" s="17">
        <v>0.43819359441254202</v>
      </c>
      <c r="BD10" s="17">
        <v>0.43489488612046201</v>
      </c>
      <c r="BE10" s="17">
        <v>0.41849244927027601</v>
      </c>
      <c r="BF10" s="17">
        <v>0.40294841418612398</v>
      </c>
      <c r="BG10" s="17">
        <v>0.37794628270263803</v>
      </c>
      <c r="BH10" s="17">
        <v>0.41205388461960402</v>
      </c>
      <c r="BI10" s="17">
        <v>0.436668483186547</v>
      </c>
      <c r="BJ10" s="17">
        <v>0.393995816855012</v>
      </c>
      <c r="BK10" s="17">
        <v>0.48773591110742298</v>
      </c>
      <c r="BL10" s="17">
        <v>0.41659627701996199</v>
      </c>
      <c r="BM10" s="17">
        <v>0.450739368755669</v>
      </c>
      <c r="BN10" s="17">
        <v>0.36998011753848198</v>
      </c>
      <c r="BO10" s="17">
        <v>0.50046946208906595</v>
      </c>
      <c r="BP10" s="17"/>
      <c r="BQ10" s="17">
        <v>0.56230490460024696</v>
      </c>
      <c r="BR10" s="17">
        <v>0.35722514486160001</v>
      </c>
    </row>
    <row r="11" spans="2:70" ht="29" x14ac:dyDescent="0.35">
      <c r="B11" s="18" t="s">
        <v>561</v>
      </c>
      <c r="C11" s="17">
        <v>0.289103599286477</v>
      </c>
      <c r="D11" s="17">
        <v>0.27540453041989799</v>
      </c>
      <c r="E11" s="17">
        <v>0.302817684967992</v>
      </c>
      <c r="F11" s="17"/>
      <c r="G11" s="17">
        <v>0.34892359112347199</v>
      </c>
      <c r="H11" s="17">
        <v>0.28929860706691601</v>
      </c>
      <c r="I11" s="17">
        <v>0.274403661597454</v>
      </c>
      <c r="J11" s="17">
        <v>0.28914851109630901</v>
      </c>
      <c r="K11" s="17">
        <v>0.303903318617605</v>
      </c>
      <c r="L11" s="17">
        <v>0.25118056625357799</v>
      </c>
      <c r="M11" s="17"/>
      <c r="N11" s="17">
        <v>0.281590963555788</v>
      </c>
      <c r="O11" s="17">
        <v>0.30107666638552399</v>
      </c>
      <c r="P11" s="17">
        <v>0.28215644856305799</v>
      </c>
      <c r="Q11" s="17">
        <v>0.29074647988664498</v>
      </c>
      <c r="R11" s="17"/>
      <c r="S11" s="17">
        <v>0.27076500487258798</v>
      </c>
      <c r="T11" s="17">
        <v>0.30762944403940801</v>
      </c>
      <c r="U11" s="17">
        <v>0.29412011069398197</v>
      </c>
      <c r="V11" s="17">
        <v>0.33384210592110403</v>
      </c>
      <c r="W11" s="17">
        <v>0.27924189893470402</v>
      </c>
      <c r="X11" s="17">
        <v>0.25885686339228903</v>
      </c>
      <c r="Y11" s="17">
        <v>0.28358377884468999</v>
      </c>
      <c r="Z11" s="17">
        <v>0.252782360622261</v>
      </c>
      <c r="AA11" s="17">
        <v>0.28483929358034299</v>
      </c>
      <c r="AB11" s="17">
        <v>0.28230645816415001</v>
      </c>
      <c r="AC11" s="17">
        <v>0.32928613918410099</v>
      </c>
      <c r="AD11" s="17">
        <v>0.29248998699913997</v>
      </c>
      <c r="AE11" s="17"/>
      <c r="AF11" s="17">
        <v>0.29144303797839799</v>
      </c>
      <c r="AG11" s="17">
        <v>0.27044286302357801</v>
      </c>
      <c r="AH11" s="17">
        <v>0.279152196061417</v>
      </c>
      <c r="AI11" s="17"/>
      <c r="AJ11" s="17">
        <v>0.28928061751710299</v>
      </c>
      <c r="AK11" s="17">
        <v>0.28255856952990299</v>
      </c>
      <c r="AL11" s="17">
        <v>0.25245881230385903</v>
      </c>
      <c r="AM11" s="17">
        <v>0.18708506278197701</v>
      </c>
      <c r="AN11" s="17">
        <v>0.275221449948018</v>
      </c>
      <c r="AO11" s="17"/>
      <c r="AP11" s="17">
        <v>0.27696556930083699</v>
      </c>
      <c r="AQ11" s="17">
        <v>0.298103078327835</v>
      </c>
      <c r="AR11" s="17">
        <v>0.23978107551284999</v>
      </c>
      <c r="AS11" s="17"/>
      <c r="AT11" s="17">
        <v>0.28496420393016503</v>
      </c>
      <c r="AU11" s="17">
        <v>0.31497091187726201</v>
      </c>
      <c r="AV11" s="17">
        <v>0.29245834279031901</v>
      </c>
      <c r="AW11" s="17">
        <v>0.26948022114044401</v>
      </c>
      <c r="AX11" s="17">
        <v>0.190987085208874</v>
      </c>
      <c r="AY11" s="17"/>
      <c r="AZ11" s="17">
        <v>0.38292110010126601</v>
      </c>
      <c r="BA11" s="17">
        <v>0.25674004584983601</v>
      </c>
      <c r="BB11" s="17">
        <v>0.34187336415007002</v>
      </c>
      <c r="BC11" s="17">
        <v>0.26686622455975401</v>
      </c>
      <c r="BD11" s="17">
        <v>0.30525864376832201</v>
      </c>
      <c r="BE11" s="17">
        <v>0.28523933228378701</v>
      </c>
      <c r="BF11" s="17">
        <v>0.32385286280307002</v>
      </c>
      <c r="BG11" s="17">
        <v>0.27867277562811399</v>
      </c>
      <c r="BH11" s="17">
        <v>0.30540237770298101</v>
      </c>
      <c r="BI11" s="17">
        <v>0.264869007499895</v>
      </c>
      <c r="BJ11" s="17">
        <v>0.26661488276024697</v>
      </c>
      <c r="BK11" s="17">
        <v>0.24502543469406601</v>
      </c>
      <c r="BL11" s="17">
        <v>0.32149999293737402</v>
      </c>
      <c r="BM11" s="17">
        <v>0.32980515728139997</v>
      </c>
      <c r="BN11" s="17">
        <v>0.36404346911864</v>
      </c>
      <c r="BO11" s="17">
        <v>0.21304636608022801</v>
      </c>
      <c r="BP11" s="17"/>
      <c r="BQ11" s="17">
        <v>0.215218089187801</v>
      </c>
      <c r="BR11" s="17">
        <v>0.32046335623699901</v>
      </c>
    </row>
    <row r="12" spans="2:70" x14ac:dyDescent="0.35">
      <c r="B12" s="18" t="s">
        <v>562</v>
      </c>
      <c r="C12" s="17">
        <v>9.7171642922909807E-2</v>
      </c>
      <c r="D12" s="17">
        <v>0.11737081702608999</v>
      </c>
      <c r="E12" s="17">
        <v>7.7111443273236394E-2</v>
      </c>
      <c r="F12" s="17"/>
      <c r="G12" s="17">
        <v>8.5958658622708906E-2</v>
      </c>
      <c r="H12" s="17">
        <v>7.9275566543753007E-2</v>
      </c>
      <c r="I12" s="17">
        <v>9.9561725303155393E-2</v>
      </c>
      <c r="J12" s="17">
        <v>0.10361821167769</v>
      </c>
      <c r="K12" s="17">
        <v>0.11245669450884301</v>
      </c>
      <c r="L12" s="17">
        <v>0.101726873051388</v>
      </c>
      <c r="M12" s="17"/>
      <c r="N12" s="17">
        <v>7.3825725626767202E-2</v>
      </c>
      <c r="O12" s="17">
        <v>8.9529568706357004E-2</v>
      </c>
      <c r="P12" s="17">
        <v>0.118572519316626</v>
      </c>
      <c r="Q12" s="17">
        <v>0.11080698331131</v>
      </c>
      <c r="R12" s="17"/>
      <c r="S12" s="17">
        <v>6.6225834909147699E-2</v>
      </c>
      <c r="T12" s="17">
        <v>9.6469521111467504E-2</v>
      </c>
      <c r="U12" s="17">
        <v>0.10645758254502399</v>
      </c>
      <c r="V12" s="17">
        <v>0.114339009040838</v>
      </c>
      <c r="W12" s="17">
        <v>9.3790050361481594E-2</v>
      </c>
      <c r="X12" s="17">
        <v>0.125345554056567</v>
      </c>
      <c r="Y12" s="17">
        <v>0.12131272969163399</v>
      </c>
      <c r="Z12" s="17">
        <v>0.130916312181312</v>
      </c>
      <c r="AA12" s="17">
        <v>8.3134308101357093E-2</v>
      </c>
      <c r="AB12" s="17">
        <v>7.5390985368470095E-2</v>
      </c>
      <c r="AC12" s="17">
        <v>0.10831883762052801</v>
      </c>
      <c r="AD12" s="17">
        <v>8.0686273421471097E-2</v>
      </c>
      <c r="AE12" s="17"/>
      <c r="AF12" s="17">
        <v>0.11181117442565899</v>
      </c>
      <c r="AG12" s="17">
        <v>8.6267573066468997E-2</v>
      </c>
      <c r="AH12" s="17">
        <v>0.10878190034122399</v>
      </c>
      <c r="AI12" s="17"/>
      <c r="AJ12" s="17">
        <v>0.105238896022538</v>
      </c>
      <c r="AK12" s="17">
        <v>9.1729187807663606E-2</v>
      </c>
      <c r="AL12" s="17">
        <v>7.8327948593875305E-2</v>
      </c>
      <c r="AM12" s="17">
        <v>0.165067385226493</v>
      </c>
      <c r="AN12" s="17">
        <v>0.118017482168442</v>
      </c>
      <c r="AO12" s="17"/>
      <c r="AP12" s="17">
        <v>9.5309183697288802E-2</v>
      </c>
      <c r="AQ12" s="17">
        <v>9.0087535848494396E-2</v>
      </c>
      <c r="AR12" s="17">
        <v>6.0831947070950201E-2</v>
      </c>
      <c r="AS12" s="17"/>
      <c r="AT12" s="17">
        <v>0.12677636925206601</v>
      </c>
      <c r="AU12" s="17">
        <v>0.10533247362337</v>
      </c>
      <c r="AV12" s="17">
        <v>6.6394284629683095E-2</v>
      </c>
      <c r="AW12" s="17">
        <v>7.9975423042578403E-2</v>
      </c>
      <c r="AX12" s="17">
        <v>6.3574421688679703E-2</v>
      </c>
      <c r="AY12" s="17"/>
      <c r="AZ12" s="17">
        <v>0.14757647810101501</v>
      </c>
      <c r="BA12" s="17">
        <v>0.119971174964302</v>
      </c>
      <c r="BB12" s="17">
        <v>5.0034476728977602E-2</v>
      </c>
      <c r="BC12" s="17">
        <v>0.101225361001215</v>
      </c>
      <c r="BD12" s="17">
        <v>0.111246288272737</v>
      </c>
      <c r="BE12" s="17">
        <v>0.108547277074324</v>
      </c>
      <c r="BF12" s="17">
        <v>6.8488645463625999E-2</v>
      </c>
      <c r="BG12" s="17">
        <v>0.123934645144266</v>
      </c>
      <c r="BH12" s="17">
        <v>9.0388019066161299E-2</v>
      </c>
      <c r="BI12" s="17">
        <v>0.106987652619958</v>
      </c>
      <c r="BJ12" s="17">
        <v>0.105989855308093</v>
      </c>
      <c r="BK12" s="17">
        <v>0.10009969531637999</v>
      </c>
      <c r="BL12" s="17">
        <v>5.1650919358189697E-2</v>
      </c>
      <c r="BM12" s="17">
        <v>0.116577255334067</v>
      </c>
      <c r="BN12" s="17">
        <v>7.7406947346402105E-2</v>
      </c>
      <c r="BO12" s="17">
        <v>6.5743907647191693E-2</v>
      </c>
      <c r="BP12" s="17"/>
      <c r="BQ12" s="17">
        <v>3.5148504903819301E-2</v>
      </c>
      <c r="BR12" s="17">
        <v>0.12576428705578299</v>
      </c>
    </row>
    <row r="13" spans="2:70" x14ac:dyDescent="0.35">
      <c r="B13" s="18" t="s">
        <v>129</v>
      </c>
      <c r="C13" s="19">
        <v>0.104131347895384</v>
      </c>
      <c r="D13" s="19">
        <v>0.10760867664853201</v>
      </c>
      <c r="E13" s="19">
        <v>0.100937563556062</v>
      </c>
      <c r="F13" s="19"/>
      <c r="G13" s="19">
        <v>9.0783274258022295E-2</v>
      </c>
      <c r="H13" s="19">
        <v>0.108802213555764</v>
      </c>
      <c r="I13" s="19">
        <v>0.10490156135520599</v>
      </c>
      <c r="J13" s="19">
        <v>0.106319024905903</v>
      </c>
      <c r="K13" s="19">
        <v>0.101558554304727</v>
      </c>
      <c r="L13" s="19">
        <v>0.10852373660235499</v>
      </c>
      <c r="M13" s="19"/>
      <c r="N13" s="19">
        <v>6.9855612737064005E-2</v>
      </c>
      <c r="O13" s="19">
        <v>9.1841533053805199E-2</v>
      </c>
      <c r="P13" s="19">
        <v>0.118986929449424</v>
      </c>
      <c r="Q13" s="19">
        <v>0.139978584203201</v>
      </c>
      <c r="R13" s="19"/>
      <c r="S13" s="19">
        <v>7.2811494707581706E-2</v>
      </c>
      <c r="T13" s="19">
        <v>8.3389017469957694E-2</v>
      </c>
      <c r="U13" s="19">
        <v>0.11681490677495</v>
      </c>
      <c r="V13" s="19">
        <v>8.2816698412041104E-2</v>
      </c>
      <c r="W13" s="19">
        <v>0.13367091021524699</v>
      </c>
      <c r="X13" s="19">
        <v>0.12453566510561501</v>
      </c>
      <c r="Y13" s="19">
        <v>0.11064949728331799</v>
      </c>
      <c r="Z13" s="19">
        <v>0.13528186619318899</v>
      </c>
      <c r="AA13" s="19">
        <v>0.109305378650665</v>
      </c>
      <c r="AB13" s="19">
        <v>9.8525677122896796E-2</v>
      </c>
      <c r="AC13" s="19">
        <v>0.12585678336054801</v>
      </c>
      <c r="AD13" s="19">
        <v>0.14314158155548901</v>
      </c>
      <c r="AE13" s="19"/>
      <c r="AF13" s="19">
        <v>0.100997382315477</v>
      </c>
      <c r="AG13" s="19">
        <v>8.7797421122231198E-2</v>
      </c>
      <c r="AH13" s="19">
        <v>0.16021050032325501</v>
      </c>
      <c r="AI13" s="19"/>
      <c r="AJ13" s="19">
        <v>8.7568673219759099E-2</v>
      </c>
      <c r="AK13" s="19">
        <v>0.103172532049411</v>
      </c>
      <c r="AL13" s="19">
        <v>6.03258639532347E-2</v>
      </c>
      <c r="AM13" s="19">
        <v>0.118323827722257</v>
      </c>
      <c r="AN13" s="19">
        <v>0.15556228094635599</v>
      </c>
      <c r="AO13" s="19"/>
      <c r="AP13" s="19">
        <v>9.2269979510610098E-2</v>
      </c>
      <c r="AQ13" s="19">
        <v>8.3671200892047701E-2</v>
      </c>
      <c r="AR13" s="19">
        <v>6.7107511408677101E-2</v>
      </c>
      <c r="AS13" s="19"/>
      <c r="AT13" s="19">
        <v>0.12929405017968701</v>
      </c>
      <c r="AU13" s="19">
        <v>0.100160429512621</v>
      </c>
      <c r="AV13" s="19">
        <v>8.7681903038178396E-2</v>
      </c>
      <c r="AW13" s="19">
        <v>5.7641035655379702E-2</v>
      </c>
      <c r="AX13" s="19">
        <v>9.2043872495401594E-2</v>
      </c>
      <c r="AY13" s="19"/>
      <c r="AZ13" s="19">
        <v>0.173641005990057</v>
      </c>
      <c r="BA13" s="19">
        <v>0.18172751068192</v>
      </c>
      <c r="BB13" s="19">
        <v>8.1893472154137906E-2</v>
      </c>
      <c r="BC13" s="19">
        <v>0.107455620938832</v>
      </c>
      <c r="BD13" s="19">
        <v>7.3273268240087397E-2</v>
      </c>
      <c r="BE13" s="19">
        <v>0.104368196252195</v>
      </c>
      <c r="BF13" s="19">
        <v>9.9222449330366502E-2</v>
      </c>
      <c r="BG13" s="19">
        <v>0.10526649203904299</v>
      </c>
      <c r="BH13" s="19">
        <v>0.119477229799866</v>
      </c>
      <c r="BI13" s="19">
        <v>9.4866768756883907E-2</v>
      </c>
      <c r="BJ13" s="19">
        <v>0.102964062504208</v>
      </c>
      <c r="BK13" s="19">
        <v>8.3361376104379201E-2</v>
      </c>
      <c r="BL13" s="19">
        <v>0.124069800873555</v>
      </c>
      <c r="BM13" s="19">
        <v>3.7925825320611797E-2</v>
      </c>
      <c r="BN13" s="19">
        <v>6.9208166811673702E-2</v>
      </c>
      <c r="BO13" s="19">
        <v>6.9465968328429495E-2</v>
      </c>
      <c r="BP13" s="19"/>
      <c r="BQ13" s="19">
        <v>2.9707066024998199E-2</v>
      </c>
      <c r="BR13" s="19">
        <v>0.131599356717468</v>
      </c>
    </row>
    <row r="14" spans="2:70" x14ac:dyDescent="0.35">
      <c r="B14" s="16"/>
    </row>
    <row r="15" spans="2:70" x14ac:dyDescent="0.35">
      <c r="B15" t="s">
        <v>98</v>
      </c>
    </row>
    <row r="16" spans="2:70" x14ac:dyDescent="0.35">
      <c r="B16" t="s">
        <v>99</v>
      </c>
    </row>
    <row r="18" spans="2:2" x14ac:dyDescent="0.35">
      <c r="B18" s="8" t="str">
        <f>HYPERLINK("#'Contents'!A1", "Return to Contents")</f>
        <v>Return to Contents</v>
      </c>
    </row>
  </sheetData>
  <mergeCells count="11">
    <mergeCell ref="BQ5:BR5"/>
    <mergeCell ref="D5:E5"/>
    <mergeCell ref="G5:L5"/>
    <mergeCell ref="N5:Q5"/>
    <mergeCell ref="S5:AD5"/>
    <mergeCell ref="AF5:AH5"/>
    <mergeCell ref="D2:BJ2"/>
    <mergeCell ref="AJ5:AN5"/>
    <mergeCell ref="AP5:AR5"/>
    <mergeCell ref="AT5:AX5"/>
    <mergeCell ref="AZ5:BO5"/>
  </mergeCells>
  <pageMargins left="0.7" right="0.7" top="0.75" bottom="0.75" header="0.3" footer="0.3"/>
  <pageSetup paperSize="9" orientation="portrait" horizontalDpi="300" verticalDpi="300"/>
  <drawing r:id="rId1"/>
</worksheet>
</file>

<file path=xl/worksheets/sheet1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200-000000000000}">
  <dimension ref="B2:BR18"/>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67" width="10.7265625" customWidth="1"/>
    <col min="68" max="68" width="2.1796875" customWidth="1"/>
    <col min="69" max="70" width="10.7265625" customWidth="1"/>
    <col min="71" max="71" width="2.1796875" customWidth="1"/>
  </cols>
  <sheetData>
    <row r="2" spans="2:70" ht="40" customHeight="1" x14ac:dyDescent="0.35">
      <c r="D2" s="29" t="s">
        <v>568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row>
    <row r="5" spans="2:70" ht="30" customHeight="1" x14ac:dyDescent="0.35">
      <c r="B5" s="15"/>
      <c r="C5" s="15"/>
      <c r="D5" s="30" t="s">
        <v>74</v>
      </c>
      <c r="E5" s="30"/>
      <c r="F5" s="15"/>
      <c r="G5" s="30" t="s">
        <v>75</v>
      </c>
      <c r="H5" s="30"/>
      <c r="I5" s="30"/>
      <c r="J5" s="30"/>
      <c r="K5" s="30"/>
      <c r="L5" s="30"/>
      <c r="M5" s="15"/>
      <c r="N5" s="30" t="s">
        <v>76</v>
      </c>
      <c r="O5" s="30"/>
      <c r="P5" s="30"/>
      <c r="Q5" s="30"/>
      <c r="R5" s="15"/>
      <c r="S5" s="30" t="s">
        <v>77</v>
      </c>
      <c r="T5" s="30"/>
      <c r="U5" s="30"/>
      <c r="V5" s="30"/>
      <c r="W5" s="30"/>
      <c r="X5" s="30"/>
      <c r="Y5" s="30"/>
      <c r="Z5" s="30"/>
      <c r="AA5" s="30"/>
      <c r="AB5" s="30"/>
      <c r="AC5" s="30"/>
      <c r="AD5" s="30"/>
      <c r="AE5" s="15"/>
      <c r="AF5" s="30" t="s">
        <v>78</v>
      </c>
      <c r="AG5" s="30"/>
      <c r="AH5" s="30"/>
      <c r="AI5" s="15"/>
      <c r="AJ5" s="30" t="s">
        <v>79</v>
      </c>
      <c r="AK5" s="30"/>
      <c r="AL5" s="30"/>
      <c r="AM5" s="30"/>
      <c r="AN5" s="30"/>
      <c r="AO5" s="15"/>
      <c r="AP5" s="30" t="s">
        <v>80</v>
      </c>
      <c r="AQ5" s="30"/>
      <c r="AR5" s="30"/>
      <c r="AS5" s="15"/>
      <c r="AT5" s="30" t="s">
        <v>81</v>
      </c>
      <c r="AU5" s="30"/>
      <c r="AV5" s="30"/>
      <c r="AW5" s="30"/>
      <c r="AX5" s="30"/>
      <c r="AY5" s="15"/>
      <c r="AZ5" s="30" t="s">
        <v>82</v>
      </c>
      <c r="BA5" s="30"/>
      <c r="BB5" s="30"/>
      <c r="BC5" s="30"/>
      <c r="BD5" s="30"/>
      <c r="BE5" s="30"/>
      <c r="BF5" s="30"/>
      <c r="BG5" s="30"/>
      <c r="BH5" s="30"/>
      <c r="BI5" s="30"/>
      <c r="BJ5" s="30"/>
      <c r="BK5" s="30"/>
      <c r="BL5" s="30"/>
      <c r="BM5" s="30"/>
      <c r="BN5" s="30"/>
      <c r="BO5" s="30"/>
      <c r="BP5" s="15"/>
      <c r="BQ5" s="30" t="s">
        <v>83</v>
      </c>
      <c r="BR5" s="30"/>
    </row>
    <row r="6" spans="2:7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46</v>
      </c>
      <c r="AQ6" s="12" t="s">
        <v>47</v>
      </c>
      <c r="AR6" s="12" t="s">
        <v>50</v>
      </c>
      <c r="AT6" s="12" t="s">
        <v>51</v>
      </c>
      <c r="AU6" s="12" t="s">
        <v>52</v>
      </c>
      <c r="AV6" s="12" t="s">
        <v>53</v>
      </c>
      <c r="AW6" s="12" t="s">
        <v>54</v>
      </c>
      <c r="AX6" s="12" t="s">
        <v>55</v>
      </c>
      <c r="AZ6" s="12" t="s">
        <v>56</v>
      </c>
      <c r="BA6" s="12" t="s">
        <v>57</v>
      </c>
      <c r="BB6" s="12" t="s">
        <v>58</v>
      </c>
      <c r="BC6" s="12" t="s">
        <v>59</v>
      </c>
      <c r="BD6" s="12" t="s">
        <v>60</v>
      </c>
      <c r="BE6" s="12" t="s">
        <v>61</v>
      </c>
      <c r="BF6" s="12" t="s">
        <v>62</v>
      </c>
      <c r="BG6" s="12" t="s">
        <v>63</v>
      </c>
      <c r="BH6" s="12" t="s">
        <v>64</v>
      </c>
      <c r="BI6" s="12" t="s">
        <v>65</v>
      </c>
      <c r="BJ6" s="12" t="s">
        <v>66</v>
      </c>
      <c r="BK6" s="12" t="s">
        <v>67</v>
      </c>
      <c r="BL6" s="12" t="s">
        <v>68</v>
      </c>
      <c r="BM6" s="12" t="s">
        <v>69</v>
      </c>
      <c r="BN6" s="12" t="s">
        <v>70</v>
      </c>
      <c r="BO6" s="12" t="s">
        <v>71</v>
      </c>
      <c r="BQ6" s="12" t="s">
        <v>72</v>
      </c>
      <c r="BR6" s="12" t="s">
        <v>73</v>
      </c>
    </row>
    <row r="7" spans="2:70" ht="30" customHeight="1" x14ac:dyDescent="0.35">
      <c r="B7" s="10" t="s">
        <v>19</v>
      </c>
      <c r="C7" s="10">
        <v>4012</v>
      </c>
      <c r="D7" s="10">
        <v>1971</v>
      </c>
      <c r="E7" s="10">
        <v>2028</v>
      </c>
      <c r="F7" s="10"/>
      <c r="G7" s="10">
        <v>497</v>
      </c>
      <c r="H7" s="10">
        <v>704</v>
      </c>
      <c r="I7" s="10">
        <v>694</v>
      </c>
      <c r="J7" s="10">
        <v>693</v>
      </c>
      <c r="K7" s="10">
        <v>571</v>
      </c>
      <c r="L7" s="10">
        <v>853</v>
      </c>
      <c r="M7" s="10"/>
      <c r="N7" s="10">
        <v>1178</v>
      </c>
      <c r="O7" s="10">
        <v>1131</v>
      </c>
      <c r="P7" s="10">
        <v>781</v>
      </c>
      <c r="Q7" s="10">
        <v>909</v>
      </c>
      <c r="R7" s="10"/>
      <c r="S7" s="10">
        <v>563</v>
      </c>
      <c r="T7" s="10">
        <v>553</v>
      </c>
      <c r="U7" s="10">
        <v>314</v>
      </c>
      <c r="V7" s="10">
        <v>343</v>
      </c>
      <c r="W7" s="10">
        <v>293</v>
      </c>
      <c r="X7" s="10">
        <v>376</v>
      </c>
      <c r="Y7" s="10">
        <v>336</v>
      </c>
      <c r="Z7" s="10">
        <v>171</v>
      </c>
      <c r="AA7" s="10">
        <v>447</v>
      </c>
      <c r="AB7" s="10">
        <v>337</v>
      </c>
      <c r="AC7" s="10">
        <v>188</v>
      </c>
      <c r="AD7" s="10">
        <v>91</v>
      </c>
      <c r="AE7" s="10"/>
      <c r="AF7" s="10">
        <v>1421</v>
      </c>
      <c r="AG7" s="10">
        <v>1665</v>
      </c>
      <c r="AH7" s="10">
        <v>577</v>
      </c>
      <c r="AI7" s="10"/>
      <c r="AJ7" s="10">
        <v>1433</v>
      </c>
      <c r="AK7" s="10">
        <v>1082</v>
      </c>
      <c r="AL7" s="10">
        <v>299</v>
      </c>
      <c r="AM7" s="10">
        <v>42</v>
      </c>
      <c r="AN7" s="10">
        <v>541</v>
      </c>
      <c r="AO7" s="10"/>
      <c r="AP7" s="10">
        <v>878</v>
      </c>
      <c r="AQ7" s="10">
        <v>1369</v>
      </c>
      <c r="AR7" s="10">
        <v>264</v>
      </c>
      <c r="AS7" s="10"/>
      <c r="AT7" s="10">
        <v>929</v>
      </c>
      <c r="AU7" s="10">
        <v>932</v>
      </c>
      <c r="AV7" s="10">
        <v>1096</v>
      </c>
      <c r="AW7" s="10">
        <v>455</v>
      </c>
      <c r="AX7" s="10">
        <v>62</v>
      </c>
      <c r="AY7" s="10"/>
      <c r="AZ7" s="10">
        <v>33</v>
      </c>
      <c r="BA7" s="10">
        <v>185</v>
      </c>
      <c r="BB7" s="10">
        <v>256</v>
      </c>
      <c r="BC7" s="10">
        <v>269</v>
      </c>
      <c r="BD7" s="10">
        <v>403</v>
      </c>
      <c r="BE7" s="10">
        <v>436</v>
      </c>
      <c r="BF7" s="10">
        <v>391</v>
      </c>
      <c r="BG7" s="10">
        <v>312</v>
      </c>
      <c r="BH7" s="10">
        <v>253</v>
      </c>
      <c r="BI7" s="10">
        <v>211</v>
      </c>
      <c r="BJ7" s="10">
        <v>336</v>
      </c>
      <c r="BK7" s="10">
        <v>187</v>
      </c>
      <c r="BL7" s="10">
        <v>180</v>
      </c>
      <c r="BM7" s="10">
        <v>103</v>
      </c>
      <c r="BN7" s="10">
        <v>95</v>
      </c>
      <c r="BO7" s="10">
        <v>161</v>
      </c>
      <c r="BP7" s="10"/>
      <c r="BQ7" s="10">
        <v>1235</v>
      </c>
      <c r="BR7" s="10">
        <v>2665</v>
      </c>
    </row>
    <row r="8" spans="2:70" ht="30" customHeight="1" x14ac:dyDescent="0.35">
      <c r="B8" s="11" t="s">
        <v>20</v>
      </c>
      <c r="C8" s="11">
        <v>4012</v>
      </c>
      <c r="D8" s="11">
        <v>1975</v>
      </c>
      <c r="E8" s="11">
        <v>2024</v>
      </c>
      <c r="F8" s="11"/>
      <c r="G8" s="11">
        <v>558</v>
      </c>
      <c r="H8" s="11">
        <v>682</v>
      </c>
      <c r="I8" s="11">
        <v>685</v>
      </c>
      <c r="J8" s="11">
        <v>686</v>
      </c>
      <c r="K8" s="11">
        <v>562</v>
      </c>
      <c r="L8" s="11">
        <v>839</v>
      </c>
      <c r="M8" s="11"/>
      <c r="N8" s="11">
        <v>1080</v>
      </c>
      <c r="O8" s="11">
        <v>1039</v>
      </c>
      <c r="P8" s="11">
        <v>880</v>
      </c>
      <c r="Q8" s="11">
        <v>1000</v>
      </c>
      <c r="R8" s="11"/>
      <c r="S8" s="11">
        <v>562</v>
      </c>
      <c r="T8" s="11">
        <v>522</v>
      </c>
      <c r="U8" s="11">
        <v>321</v>
      </c>
      <c r="V8" s="11">
        <v>361</v>
      </c>
      <c r="W8" s="11">
        <v>281</v>
      </c>
      <c r="X8" s="11">
        <v>361</v>
      </c>
      <c r="Y8" s="11">
        <v>321</v>
      </c>
      <c r="Z8" s="11">
        <v>160</v>
      </c>
      <c r="AA8" s="11">
        <v>441</v>
      </c>
      <c r="AB8" s="11">
        <v>361</v>
      </c>
      <c r="AC8" s="11">
        <v>201</v>
      </c>
      <c r="AD8" s="11">
        <v>120</v>
      </c>
      <c r="AE8" s="11"/>
      <c r="AF8" s="11">
        <v>1410</v>
      </c>
      <c r="AG8" s="11">
        <v>1629</v>
      </c>
      <c r="AH8" s="11">
        <v>599</v>
      </c>
      <c r="AI8" s="11"/>
      <c r="AJ8" s="11">
        <v>1397</v>
      </c>
      <c r="AK8" s="11">
        <v>1071</v>
      </c>
      <c r="AL8" s="11">
        <v>288</v>
      </c>
      <c r="AM8" s="11">
        <v>45</v>
      </c>
      <c r="AN8" s="11">
        <v>558</v>
      </c>
      <c r="AO8" s="11"/>
      <c r="AP8" s="11">
        <v>856</v>
      </c>
      <c r="AQ8" s="11">
        <v>1358</v>
      </c>
      <c r="AR8" s="11">
        <v>259</v>
      </c>
      <c r="AS8" s="11"/>
      <c r="AT8" s="11">
        <v>961</v>
      </c>
      <c r="AU8" s="11">
        <v>958</v>
      </c>
      <c r="AV8" s="11">
        <v>1056</v>
      </c>
      <c r="AW8" s="11">
        <v>434</v>
      </c>
      <c r="AX8" s="11">
        <v>55</v>
      </c>
      <c r="AY8" s="11"/>
      <c r="AZ8" s="11">
        <v>33</v>
      </c>
      <c r="BA8" s="11">
        <v>186</v>
      </c>
      <c r="BB8" s="11">
        <v>267</v>
      </c>
      <c r="BC8" s="11">
        <v>280</v>
      </c>
      <c r="BD8" s="11">
        <v>416</v>
      </c>
      <c r="BE8" s="11">
        <v>443</v>
      </c>
      <c r="BF8" s="11">
        <v>394</v>
      </c>
      <c r="BG8" s="11">
        <v>314</v>
      </c>
      <c r="BH8" s="11">
        <v>257</v>
      </c>
      <c r="BI8" s="11">
        <v>206</v>
      </c>
      <c r="BJ8" s="11">
        <v>329</v>
      </c>
      <c r="BK8" s="11">
        <v>179</v>
      </c>
      <c r="BL8" s="11">
        <v>174</v>
      </c>
      <c r="BM8" s="11">
        <v>97</v>
      </c>
      <c r="BN8" s="11">
        <v>87</v>
      </c>
      <c r="BO8" s="11">
        <v>148</v>
      </c>
      <c r="BP8" s="11"/>
      <c r="BQ8" s="11">
        <v>1209</v>
      </c>
      <c r="BR8" s="11">
        <v>2688</v>
      </c>
    </row>
    <row r="9" spans="2:70" x14ac:dyDescent="0.35">
      <c r="B9" s="18" t="s">
        <v>559</v>
      </c>
      <c r="C9" s="17">
        <v>0.42558743595714699</v>
      </c>
      <c r="D9" s="17">
        <v>0.38111431717939498</v>
      </c>
      <c r="E9" s="17">
        <v>0.468144985445756</v>
      </c>
      <c r="F9" s="17"/>
      <c r="G9" s="17">
        <v>0.34492409607172803</v>
      </c>
      <c r="H9" s="17">
        <v>0.37512407545427001</v>
      </c>
      <c r="I9" s="17">
        <v>0.41866722715400201</v>
      </c>
      <c r="J9" s="17">
        <v>0.440505531660283</v>
      </c>
      <c r="K9" s="17">
        <v>0.44713722152408802</v>
      </c>
      <c r="L9" s="17">
        <v>0.49934520944435801</v>
      </c>
      <c r="M9" s="17"/>
      <c r="N9" s="17">
        <v>0.45806686005052399</v>
      </c>
      <c r="O9" s="17">
        <v>0.44791556671967198</v>
      </c>
      <c r="P9" s="17">
        <v>0.38351739652587602</v>
      </c>
      <c r="Q9" s="17">
        <v>0.40281241807329299</v>
      </c>
      <c r="R9" s="17"/>
      <c r="S9" s="17">
        <v>0.38969812942852999</v>
      </c>
      <c r="T9" s="17">
        <v>0.473178237941632</v>
      </c>
      <c r="U9" s="17">
        <v>0.46102378764671798</v>
      </c>
      <c r="V9" s="17">
        <v>0.41734472824472502</v>
      </c>
      <c r="W9" s="17">
        <v>0.36944531554125498</v>
      </c>
      <c r="X9" s="17">
        <v>0.407485799240147</v>
      </c>
      <c r="Y9" s="17">
        <v>0.460828536626607</v>
      </c>
      <c r="Z9" s="17">
        <v>0.41827171325294699</v>
      </c>
      <c r="AA9" s="17">
        <v>0.42359182744439999</v>
      </c>
      <c r="AB9" s="17">
        <v>0.42198889303229797</v>
      </c>
      <c r="AC9" s="17">
        <v>0.43949998512394001</v>
      </c>
      <c r="AD9" s="17">
        <v>0.41291888445240998</v>
      </c>
      <c r="AE9" s="17"/>
      <c r="AF9" s="17">
        <v>0.454804763248148</v>
      </c>
      <c r="AG9" s="17">
        <v>0.43214560276616198</v>
      </c>
      <c r="AH9" s="17">
        <v>0.35360141766453401</v>
      </c>
      <c r="AI9" s="17"/>
      <c r="AJ9" s="17">
        <v>0.45307888053936302</v>
      </c>
      <c r="AK9" s="17">
        <v>0.38693499532500297</v>
      </c>
      <c r="AL9" s="17">
        <v>0.45640399043628799</v>
      </c>
      <c r="AM9" s="17">
        <v>0.50116172419326799</v>
      </c>
      <c r="AN9" s="17">
        <v>0.40908804710413499</v>
      </c>
      <c r="AO9" s="17"/>
      <c r="AP9" s="17">
        <v>0.43142728770851702</v>
      </c>
      <c r="AQ9" s="17">
        <v>0.42241036536866899</v>
      </c>
      <c r="AR9" s="17">
        <v>0.42204905906307399</v>
      </c>
      <c r="AS9" s="17"/>
      <c r="AT9" s="17">
        <v>0.40912596720187699</v>
      </c>
      <c r="AU9" s="17">
        <v>0.40913009138675199</v>
      </c>
      <c r="AV9" s="17">
        <v>0.44751736615338999</v>
      </c>
      <c r="AW9" s="17">
        <v>0.43008305680137898</v>
      </c>
      <c r="AX9" s="17">
        <v>0.45869374932328799</v>
      </c>
      <c r="AY9" s="17"/>
      <c r="AZ9" s="17">
        <v>0.35477658754179903</v>
      </c>
      <c r="BA9" s="17">
        <v>0.36485431717213002</v>
      </c>
      <c r="BB9" s="17">
        <v>0.472692113195816</v>
      </c>
      <c r="BC9" s="17">
        <v>0.45591179616086502</v>
      </c>
      <c r="BD9" s="17">
        <v>0.37823894859660101</v>
      </c>
      <c r="BE9" s="17">
        <v>0.41152537947465401</v>
      </c>
      <c r="BF9" s="17">
        <v>0.40831213243943698</v>
      </c>
      <c r="BG9" s="17">
        <v>0.44171975103606798</v>
      </c>
      <c r="BH9" s="17">
        <v>0.44110321413943698</v>
      </c>
      <c r="BI9" s="17">
        <v>0.46116131466633098</v>
      </c>
      <c r="BJ9" s="17">
        <v>0.48428096731121101</v>
      </c>
      <c r="BK9" s="17">
        <v>0.41758106317541999</v>
      </c>
      <c r="BL9" s="17">
        <v>0.409957785895744</v>
      </c>
      <c r="BM9" s="17">
        <v>0.50448406995967598</v>
      </c>
      <c r="BN9" s="17">
        <v>0.37940044428720399</v>
      </c>
      <c r="BO9" s="17">
        <v>0.443608490114759</v>
      </c>
      <c r="BP9" s="17"/>
      <c r="BQ9" s="17">
        <v>0.43132794467693503</v>
      </c>
      <c r="BR9" s="17">
        <v>0.42733265801401499</v>
      </c>
    </row>
    <row r="10" spans="2:70" ht="29" x14ac:dyDescent="0.35">
      <c r="B10" s="18" t="s">
        <v>560</v>
      </c>
      <c r="C10" s="17">
        <v>0.34948431259749002</v>
      </c>
      <c r="D10" s="17">
        <v>0.354409123135283</v>
      </c>
      <c r="E10" s="17">
        <v>0.346035138048914</v>
      </c>
      <c r="F10" s="17"/>
      <c r="G10" s="17">
        <v>0.31657166465484199</v>
      </c>
      <c r="H10" s="17">
        <v>0.35142883964028498</v>
      </c>
      <c r="I10" s="17">
        <v>0.35495215197271202</v>
      </c>
      <c r="J10" s="17">
        <v>0.377245036380224</v>
      </c>
      <c r="K10" s="17">
        <v>0.35216309185122302</v>
      </c>
      <c r="L10" s="17">
        <v>0.34085165779182203</v>
      </c>
      <c r="M10" s="17"/>
      <c r="N10" s="17">
        <v>0.36767337842525999</v>
      </c>
      <c r="O10" s="17">
        <v>0.348196233290131</v>
      </c>
      <c r="P10" s="17">
        <v>0.35114347158792403</v>
      </c>
      <c r="Q10" s="17">
        <v>0.33324646777537797</v>
      </c>
      <c r="R10" s="17"/>
      <c r="S10" s="17">
        <v>0.41019899620372102</v>
      </c>
      <c r="T10" s="17">
        <v>0.31174059937215398</v>
      </c>
      <c r="U10" s="17">
        <v>0.35645084300389501</v>
      </c>
      <c r="V10" s="17">
        <v>0.38605852427454901</v>
      </c>
      <c r="W10" s="17">
        <v>0.37979581745052599</v>
      </c>
      <c r="X10" s="17">
        <v>0.32771723671678699</v>
      </c>
      <c r="Y10" s="17">
        <v>0.30928562025180201</v>
      </c>
      <c r="Z10" s="17">
        <v>0.29556081052320499</v>
      </c>
      <c r="AA10" s="17">
        <v>0.353801442333116</v>
      </c>
      <c r="AB10" s="17">
        <v>0.34475737513551102</v>
      </c>
      <c r="AC10" s="17">
        <v>0.33451236985300498</v>
      </c>
      <c r="AD10" s="17">
        <v>0.298040362237046</v>
      </c>
      <c r="AE10" s="17"/>
      <c r="AF10" s="17">
        <v>0.33294524623928001</v>
      </c>
      <c r="AG10" s="17">
        <v>0.376882301563987</v>
      </c>
      <c r="AH10" s="17">
        <v>0.32031350712645701</v>
      </c>
      <c r="AI10" s="17"/>
      <c r="AJ10" s="17">
        <v>0.36506045913634</v>
      </c>
      <c r="AK10" s="17">
        <v>0.35383753781249</v>
      </c>
      <c r="AL10" s="17">
        <v>0.389493458093988</v>
      </c>
      <c r="AM10" s="17">
        <v>0.30630329377309601</v>
      </c>
      <c r="AN10" s="17">
        <v>0.31140479260396497</v>
      </c>
      <c r="AO10" s="17"/>
      <c r="AP10" s="17">
        <v>0.37637293557399099</v>
      </c>
      <c r="AQ10" s="17">
        <v>0.34875259661660302</v>
      </c>
      <c r="AR10" s="17">
        <v>0.39361641453907997</v>
      </c>
      <c r="AS10" s="17"/>
      <c r="AT10" s="17">
        <v>0.32529151986654598</v>
      </c>
      <c r="AU10" s="17">
        <v>0.34541455139146598</v>
      </c>
      <c r="AV10" s="17">
        <v>0.37288361684654298</v>
      </c>
      <c r="AW10" s="17">
        <v>0.39411870292651402</v>
      </c>
      <c r="AX10" s="17">
        <v>0.23269716922532299</v>
      </c>
      <c r="AY10" s="17"/>
      <c r="AZ10" s="17">
        <v>0.17897286174006799</v>
      </c>
      <c r="BA10" s="17">
        <v>0.29419003125902099</v>
      </c>
      <c r="BB10" s="17">
        <v>0.34212248151208302</v>
      </c>
      <c r="BC10" s="17">
        <v>0.32326085407991201</v>
      </c>
      <c r="BD10" s="17">
        <v>0.38611417335753301</v>
      </c>
      <c r="BE10" s="17">
        <v>0.33066885411519797</v>
      </c>
      <c r="BF10" s="17">
        <v>0.40605953118215898</v>
      </c>
      <c r="BG10" s="17">
        <v>0.31231426402579299</v>
      </c>
      <c r="BH10" s="17">
        <v>0.34408358364750802</v>
      </c>
      <c r="BI10" s="17">
        <v>0.35136678299471502</v>
      </c>
      <c r="BJ10" s="17">
        <v>0.32797284888551698</v>
      </c>
      <c r="BK10" s="17">
        <v>0.42897658758100898</v>
      </c>
      <c r="BL10" s="17">
        <v>0.38471099435766098</v>
      </c>
      <c r="BM10" s="17">
        <v>0.29738630224666901</v>
      </c>
      <c r="BN10" s="17">
        <v>0.33448640553984299</v>
      </c>
      <c r="BO10" s="17">
        <v>0.38524856693846998</v>
      </c>
      <c r="BP10" s="17"/>
      <c r="BQ10" s="17">
        <v>0.44289514166518401</v>
      </c>
      <c r="BR10" s="17">
        <v>0.311804608188396</v>
      </c>
    </row>
    <row r="11" spans="2:70" ht="29" x14ac:dyDescent="0.35">
      <c r="B11" s="18" t="s">
        <v>561</v>
      </c>
      <c r="C11" s="17">
        <v>8.2057646466726905E-2</v>
      </c>
      <c r="D11" s="17">
        <v>0.101865727888568</v>
      </c>
      <c r="E11" s="17">
        <v>6.2737350862935401E-2</v>
      </c>
      <c r="F11" s="17"/>
      <c r="G11" s="17">
        <v>0.19577069354645099</v>
      </c>
      <c r="H11" s="17">
        <v>0.12875119915929401</v>
      </c>
      <c r="I11" s="17">
        <v>8.0875586608656999E-2</v>
      </c>
      <c r="J11" s="17">
        <v>4.4354062946344697E-2</v>
      </c>
      <c r="K11" s="17">
        <v>4.8761047391961701E-2</v>
      </c>
      <c r="L11" s="17">
        <v>2.2485676648836599E-2</v>
      </c>
      <c r="M11" s="17"/>
      <c r="N11" s="17">
        <v>6.3601710433929398E-2</v>
      </c>
      <c r="O11" s="17">
        <v>8.2966049643024994E-2</v>
      </c>
      <c r="P11" s="17">
        <v>9.47783925565438E-2</v>
      </c>
      <c r="Q11" s="17">
        <v>8.8852324239596797E-2</v>
      </c>
      <c r="R11" s="17"/>
      <c r="S11" s="17">
        <v>9.5918773335423896E-2</v>
      </c>
      <c r="T11" s="17">
        <v>9.3601670982194699E-2</v>
      </c>
      <c r="U11" s="17">
        <v>4.14405002925557E-2</v>
      </c>
      <c r="V11" s="17">
        <v>6.8109629266279004E-2</v>
      </c>
      <c r="W11" s="17">
        <v>0.106568260038852</v>
      </c>
      <c r="X11" s="17">
        <v>8.3856157599433198E-2</v>
      </c>
      <c r="Y11" s="17">
        <v>7.5638042181207996E-2</v>
      </c>
      <c r="Z11" s="17">
        <v>8.1869408671445307E-2</v>
      </c>
      <c r="AA11" s="17">
        <v>8.5481386293924502E-2</v>
      </c>
      <c r="AB11" s="17">
        <v>8.4106899137931193E-2</v>
      </c>
      <c r="AC11" s="17">
        <v>6.0438955706971602E-2</v>
      </c>
      <c r="AD11" s="17">
        <v>8.96264142998974E-2</v>
      </c>
      <c r="AE11" s="17"/>
      <c r="AF11" s="17">
        <v>7.2396388646276705E-2</v>
      </c>
      <c r="AG11" s="17">
        <v>7.5628469882220203E-2</v>
      </c>
      <c r="AH11" s="17">
        <v>9.8525664042095396E-2</v>
      </c>
      <c r="AI11" s="17"/>
      <c r="AJ11" s="17">
        <v>5.6200611402522797E-2</v>
      </c>
      <c r="AK11" s="17">
        <v>0.11714139539188</v>
      </c>
      <c r="AL11" s="17">
        <v>7.1585610871017002E-2</v>
      </c>
      <c r="AM11" s="17">
        <v>5.0247980271235497E-2</v>
      </c>
      <c r="AN11" s="17">
        <v>7.0073448701837196E-2</v>
      </c>
      <c r="AO11" s="17"/>
      <c r="AP11" s="17">
        <v>6.6930324283426504E-2</v>
      </c>
      <c r="AQ11" s="17">
        <v>0.104885576143614</v>
      </c>
      <c r="AR11" s="17">
        <v>0.116316451475074</v>
      </c>
      <c r="AS11" s="17"/>
      <c r="AT11" s="17">
        <v>8.1701994243031498E-2</v>
      </c>
      <c r="AU11" s="17">
        <v>9.6048820649354605E-2</v>
      </c>
      <c r="AV11" s="17">
        <v>6.6765000514664399E-2</v>
      </c>
      <c r="AW11" s="17">
        <v>8.5802362583745004E-2</v>
      </c>
      <c r="AX11" s="17">
        <v>0.161447826320366</v>
      </c>
      <c r="AY11" s="17"/>
      <c r="AZ11" s="17">
        <v>0.15181976581782999</v>
      </c>
      <c r="BA11" s="17">
        <v>9.6427161464974098E-2</v>
      </c>
      <c r="BB11" s="17">
        <v>6.8916658167018793E-2</v>
      </c>
      <c r="BC11" s="17">
        <v>5.4825663627220599E-2</v>
      </c>
      <c r="BD11" s="17">
        <v>0.11657232453786</v>
      </c>
      <c r="BE11" s="17">
        <v>0.111476372800056</v>
      </c>
      <c r="BF11" s="17">
        <v>7.3056953241305497E-2</v>
      </c>
      <c r="BG11" s="17">
        <v>7.1907059848909299E-2</v>
      </c>
      <c r="BH11" s="17">
        <v>7.0705931086309001E-2</v>
      </c>
      <c r="BI11" s="17">
        <v>8.7923134353202897E-2</v>
      </c>
      <c r="BJ11" s="17">
        <v>7.2175018830720306E-2</v>
      </c>
      <c r="BK11" s="17">
        <v>4.9863278189283301E-2</v>
      </c>
      <c r="BL11" s="17">
        <v>5.6920384996885003E-2</v>
      </c>
      <c r="BM11" s="17">
        <v>8.3789316389453694E-2</v>
      </c>
      <c r="BN11" s="17">
        <v>0.16067458551425401</v>
      </c>
      <c r="BO11" s="17">
        <v>6.9219650239777206E-2</v>
      </c>
      <c r="BP11" s="17"/>
      <c r="BQ11" s="17">
        <v>7.9485967131801699E-2</v>
      </c>
      <c r="BR11" s="17">
        <v>8.0029407030681801E-2</v>
      </c>
    </row>
    <row r="12" spans="2:70" x14ac:dyDescent="0.35">
      <c r="B12" s="18" t="s">
        <v>562</v>
      </c>
      <c r="C12" s="17">
        <v>4.7345427511463901E-2</v>
      </c>
      <c r="D12" s="17">
        <v>6.0167234344496702E-2</v>
      </c>
      <c r="E12" s="17">
        <v>3.4164481928148201E-2</v>
      </c>
      <c r="F12" s="17"/>
      <c r="G12" s="17">
        <v>6.4762531237013393E-2</v>
      </c>
      <c r="H12" s="17">
        <v>4.3398589778832798E-2</v>
      </c>
      <c r="I12" s="17">
        <v>4.3309951550920198E-2</v>
      </c>
      <c r="J12" s="17">
        <v>4.6473147037202303E-2</v>
      </c>
      <c r="K12" s="17">
        <v>5.6391964992517002E-2</v>
      </c>
      <c r="L12" s="17">
        <v>3.69101429530512E-2</v>
      </c>
      <c r="M12" s="17"/>
      <c r="N12" s="17">
        <v>4.5613270984014E-2</v>
      </c>
      <c r="O12" s="17">
        <v>3.71655076720456E-2</v>
      </c>
      <c r="P12" s="17">
        <v>5.5384264619774602E-2</v>
      </c>
      <c r="Q12" s="17">
        <v>5.1385581642641898E-2</v>
      </c>
      <c r="R12" s="17"/>
      <c r="S12" s="17">
        <v>3.5418979699126198E-2</v>
      </c>
      <c r="T12" s="17">
        <v>5.2751852169052503E-2</v>
      </c>
      <c r="U12" s="17">
        <v>3.5947426492921597E-2</v>
      </c>
      <c r="V12" s="17">
        <v>4.2167063793240402E-2</v>
      </c>
      <c r="W12" s="17">
        <v>4.1432163650550899E-2</v>
      </c>
      <c r="X12" s="17">
        <v>6.1987407129014599E-2</v>
      </c>
      <c r="Y12" s="17">
        <v>4.7121493722008002E-2</v>
      </c>
      <c r="Z12" s="17">
        <v>0.10001759408691301</v>
      </c>
      <c r="AA12" s="17">
        <v>4.2080313212111899E-2</v>
      </c>
      <c r="AB12" s="17">
        <v>4.0692315698003398E-2</v>
      </c>
      <c r="AC12" s="17">
        <v>5.07563058221236E-2</v>
      </c>
      <c r="AD12" s="17">
        <v>5.9568657916118997E-2</v>
      </c>
      <c r="AE12" s="17"/>
      <c r="AF12" s="17">
        <v>4.9446905963580298E-2</v>
      </c>
      <c r="AG12" s="17">
        <v>3.3603762406358602E-2</v>
      </c>
      <c r="AH12" s="17">
        <v>8.4212405113338606E-2</v>
      </c>
      <c r="AI12" s="17"/>
      <c r="AJ12" s="17">
        <v>4.1448411803275298E-2</v>
      </c>
      <c r="AK12" s="17">
        <v>4.6437421322295898E-2</v>
      </c>
      <c r="AL12" s="17">
        <v>2.5708907430403698E-2</v>
      </c>
      <c r="AM12" s="17">
        <v>7.4843523319227501E-2</v>
      </c>
      <c r="AN12" s="17">
        <v>7.6359146945281495E-2</v>
      </c>
      <c r="AO12" s="17"/>
      <c r="AP12" s="17">
        <v>3.9338650400366597E-2</v>
      </c>
      <c r="AQ12" s="17">
        <v>4.9662929932300599E-2</v>
      </c>
      <c r="AR12" s="17">
        <v>1.80749291490153E-2</v>
      </c>
      <c r="AS12" s="17"/>
      <c r="AT12" s="17">
        <v>6.4640983245868297E-2</v>
      </c>
      <c r="AU12" s="17">
        <v>5.5286518361460903E-2</v>
      </c>
      <c r="AV12" s="17">
        <v>3.7706713218678002E-2</v>
      </c>
      <c r="AW12" s="17">
        <v>2.6493332864186401E-2</v>
      </c>
      <c r="AX12" s="17">
        <v>7.3270041552403506E-2</v>
      </c>
      <c r="AY12" s="17"/>
      <c r="AZ12" s="17">
        <v>0.19613570793065099</v>
      </c>
      <c r="BA12" s="17">
        <v>5.5635701767681699E-2</v>
      </c>
      <c r="BB12" s="17">
        <v>3.4512771593853499E-2</v>
      </c>
      <c r="BC12" s="17">
        <v>6.0088135472572503E-2</v>
      </c>
      <c r="BD12" s="17">
        <v>3.1222056135062799E-2</v>
      </c>
      <c r="BE12" s="17">
        <v>3.7156784798182997E-2</v>
      </c>
      <c r="BF12" s="17">
        <v>4.20010500745511E-2</v>
      </c>
      <c r="BG12" s="17">
        <v>7.0148029649323304E-2</v>
      </c>
      <c r="BH12" s="17">
        <v>4.6978218972804901E-2</v>
      </c>
      <c r="BI12" s="17">
        <v>4.7902964378005702E-2</v>
      </c>
      <c r="BJ12" s="17">
        <v>5.4256413899201002E-2</v>
      </c>
      <c r="BK12" s="17">
        <v>3.73108623538655E-2</v>
      </c>
      <c r="BL12" s="17">
        <v>3.9511462764708301E-2</v>
      </c>
      <c r="BM12" s="17">
        <v>5.98467399416511E-2</v>
      </c>
      <c r="BN12" s="17">
        <v>6.0716694085829803E-2</v>
      </c>
      <c r="BO12" s="17">
        <v>4.1226608830463897E-2</v>
      </c>
      <c r="BP12" s="17"/>
      <c r="BQ12" s="17">
        <v>2.1391479328874599E-2</v>
      </c>
      <c r="BR12" s="17">
        <v>5.68335372948124E-2</v>
      </c>
    </row>
    <row r="13" spans="2:70" x14ac:dyDescent="0.35">
      <c r="B13" s="18" t="s">
        <v>129</v>
      </c>
      <c r="C13" s="19">
        <v>9.5525177467172304E-2</v>
      </c>
      <c r="D13" s="19">
        <v>0.10244359745225801</v>
      </c>
      <c r="E13" s="19">
        <v>8.8918043714246095E-2</v>
      </c>
      <c r="F13" s="19"/>
      <c r="G13" s="19">
        <v>7.7971014489965199E-2</v>
      </c>
      <c r="H13" s="19">
        <v>0.101297295967319</v>
      </c>
      <c r="I13" s="19">
        <v>0.102195082713708</v>
      </c>
      <c r="J13" s="19">
        <v>9.1422221975946405E-2</v>
      </c>
      <c r="K13" s="19">
        <v>9.5546674240210405E-2</v>
      </c>
      <c r="L13" s="19">
        <v>0.10040731316193301</v>
      </c>
      <c r="M13" s="19"/>
      <c r="N13" s="19">
        <v>6.5044780106273098E-2</v>
      </c>
      <c r="O13" s="19">
        <v>8.3756642675126405E-2</v>
      </c>
      <c r="P13" s="19">
        <v>0.115176474709882</v>
      </c>
      <c r="Q13" s="19">
        <v>0.12370320826909099</v>
      </c>
      <c r="R13" s="19"/>
      <c r="S13" s="19">
        <v>6.8765121333198703E-2</v>
      </c>
      <c r="T13" s="19">
        <v>6.8727639534966897E-2</v>
      </c>
      <c r="U13" s="19">
        <v>0.10513744256391</v>
      </c>
      <c r="V13" s="19">
        <v>8.6320054421206605E-2</v>
      </c>
      <c r="W13" s="19">
        <v>0.10275844331881601</v>
      </c>
      <c r="X13" s="19">
        <v>0.118953399314618</v>
      </c>
      <c r="Y13" s="19">
        <v>0.107126307218375</v>
      </c>
      <c r="Z13" s="19">
        <v>0.10428047346549001</v>
      </c>
      <c r="AA13" s="19">
        <v>9.5045030716447307E-2</v>
      </c>
      <c r="AB13" s="19">
        <v>0.108454516996256</v>
      </c>
      <c r="AC13" s="19">
        <v>0.11479238349396</v>
      </c>
      <c r="AD13" s="19">
        <v>0.139845681094528</v>
      </c>
      <c r="AE13" s="19"/>
      <c r="AF13" s="19">
        <v>9.0406695902714898E-2</v>
      </c>
      <c r="AG13" s="19">
        <v>8.1739863381272496E-2</v>
      </c>
      <c r="AH13" s="19">
        <v>0.143347006053575</v>
      </c>
      <c r="AI13" s="19"/>
      <c r="AJ13" s="19">
        <v>8.42116371184993E-2</v>
      </c>
      <c r="AK13" s="19">
        <v>9.5648650148330697E-2</v>
      </c>
      <c r="AL13" s="19">
        <v>5.6808033168303303E-2</v>
      </c>
      <c r="AM13" s="19">
        <v>6.7443478443173305E-2</v>
      </c>
      <c r="AN13" s="19">
        <v>0.13307456464478201</v>
      </c>
      <c r="AO13" s="19"/>
      <c r="AP13" s="19">
        <v>8.5930802033698198E-2</v>
      </c>
      <c r="AQ13" s="19">
        <v>7.4288531938814295E-2</v>
      </c>
      <c r="AR13" s="19">
        <v>4.9943145773756997E-2</v>
      </c>
      <c r="AS13" s="19"/>
      <c r="AT13" s="19">
        <v>0.119239535442677</v>
      </c>
      <c r="AU13" s="19">
        <v>9.4120018210966799E-2</v>
      </c>
      <c r="AV13" s="19">
        <v>7.5127303266724302E-2</v>
      </c>
      <c r="AW13" s="19">
        <v>6.3502544824175694E-2</v>
      </c>
      <c r="AX13" s="19">
        <v>7.3891213578618303E-2</v>
      </c>
      <c r="AY13" s="19"/>
      <c r="AZ13" s="19">
        <v>0.118295076969653</v>
      </c>
      <c r="BA13" s="19">
        <v>0.188892788336192</v>
      </c>
      <c r="BB13" s="19">
        <v>8.1755975531229305E-2</v>
      </c>
      <c r="BC13" s="19">
        <v>0.10591355065943001</v>
      </c>
      <c r="BD13" s="19">
        <v>8.7852497372943594E-2</v>
      </c>
      <c r="BE13" s="19">
        <v>0.109172608811909</v>
      </c>
      <c r="BF13" s="19">
        <v>7.05703330625473E-2</v>
      </c>
      <c r="BG13" s="19">
        <v>0.103910895439907</v>
      </c>
      <c r="BH13" s="19">
        <v>9.7129052153941506E-2</v>
      </c>
      <c r="BI13" s="19">
        <v>5.1645803607745303E-2</v>
      </c>
      <c r="BJ13" s="19">
        <v>6.1314751073351402E-2</v>
      </c>
      <c r="BK13" s="19">
        <v>6.6268208700422104E-2</v>
      </c>
      <c r="BL13" s="19">
        <v>0.10889937198500101</v>
      </c>
      <c r="BM13" s="19">
        <v>5.4493571462549399E-2</v>
      </c>
      <c r="BN13" s="19">
        <v>6.4721870572869003E-2</v>
      </c>
      <c r="BO13" s="19">
        <v>6.0696683876530003E-2</v>
      </c>
      <c r="BP13" s="19"/>
      <c r="BQ13" s="19">
        <v>2.4899467197204601E-2</v>
      </c>
      <c r="BR13" s="19">
        <v>0.123999789472095</v>
      </c>
    </row>
    <row r="14" spans="2:70" x14ac:dyDescent="0.35">
      <c r="B14" s="16"/>
    </row>
    <row r="15" spans="2:70" x14ac:dyDescent="0.35">
      <c r="B15" t="s">
        <v>98</v>
      </c>
    </row>
    <row r="16" spans="2:70" x14ac:dyDescent="0.35">
      <c r="B16" t="s">
        <v>99</v>
      </c>
    </row>
    <row r="18" spans="2:2" x14ac:dyDescent="0.35">
      <c r="B18" s="8" t="str">
        <f>HYPERLINK("#'Contents'!A1", "Return to Contents")</f>
        <v>Return to Contents</v>
      </c>
    </row>
  </sheetData>
  <mergeCells count="11">
    <mergeCell ref="BQ5:BR5"/>
    <mergeCell ref="D5:E5"/>
    <mergeCell ref="G5:L5"/>
    <mergeCell ref="N5:Q5"/>
    <mergeCell ref="S5:AD5"/>
    <mergeCell ref="AF5:AH5"/>
    <mergeCell ref="D2:BJ2"/>
    <mergeCell ref="AJ5:AN5"/>
    <mergeCell ref="AP5:AR5"/>
    <mergeCell ref="AT5:AX5"/>
    <mergeCell ref="AZ5:BO5"/>
  </mergeCells>
  <pageMargins left="0.7" right="0.7" top="0.75" bottom="0.75" header="0.3" footer="0.3"/>
  <pageSetup paperSize="9" orientation="portrait" horizontalDpi="300" verticalDpi="300"/>
  <drawing r:id="rId1"/>
</worksheet>
</file>

<file path=xl/worksheets/sheet1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300-000000000000}">
  <dimension ref="B2:BR18"/>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67" width="10.7265625" customWidth="1"/>
    <col min="68" max="68" width="2.1796875" customWidth="1"/>
    <col min="69" max="70" width="10.7265625" customWidth="1"/>
    <col min="71" max="71" width="2.1796875" customWidth="1"/>
  </cols>
  <sheetData>
    <row r="2" spans="2:70" ht="40" customHeight="1" x14ac:dyDescent="0.35">
      <c r="D2" s="29" t="s">
        <v>569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row>
    <row r="5" spans="2:70" ht="30" customHeight="1" x14ac:dyDescent="0.35">
      <c r="B5" s="15"/>
      <c r="C5" s="15"/>
      <c r="D5" s="30" t="s">
        <v>74</v>
      </c>
      <c r="E5" s="30"/>
      <c r="F5" s="15"/>
      <c r="G5" s="30" t="s">
        <v>75</v>
      </c>
      <c r="H5" s="30"/>
      <c r="I5" s="30"/>
      <c r="J5" s="30"/>
      <c r="K5" s="30"/>
      <c r="L5" s="30"/>
      <c r="M5" s="15"/>
      <c r="N5" s="30" t="s">
        <v>76</v>
      </c>
      <c r="O5" s="30"/>
      <c r="P5" s="30"/>
      <c r="Q5" s="30"/>
      <c r="R5" s="15"/>
      <c r="S5" s="30" t="s">
        <v>77</v>
      </c>
      <c r="T5" s="30"/>
      <c r="U5" s="30"/>
      <c r="V5" s="30"/>
      <c r="W5" s="30"/>
      <c r="X5" s="30"/>
      <c r="Y5" s="30"/>
      <c r="Z5" s="30"/>
      <c r="AA5" s="30"/>
      <c r="AB5" s="30"/>
      <c r="AC5" s="30"/>
      <c r="AD5" s="30"/>
      <c r="AE5" s="15"/>
      <c r="AF5" s="30" t="s">
        <v>78</v>
      </c>
      <c r="AG5" s="30"/>
      <c r="AH5" s="30"/>
      <c r="AI5" s="15"/>
      <c r="AJ5" s="30" t="s">
        <v>79</v>
      </c>
      <c r="AK5" s="30"/>
      <c r="AL5" s="30"/>
      <c r="AM5" s="30"/>
      <c r="AN5" s="30"/>
      <c r="AO5" s="15"/>
      <c r="AP5" s="30" t="s">
        <v>80</v>
      </c>
      <c r="AQ5" s="30"/>
      <c r="AR5" s="30"/>
      <c r="AS5" s="15"/>
      <c r="AT5" s="30" t="s">
        <v>81</v>
      </c>
      <c r="AU5" s="30"/>
      <c r="AV5" s="30"/>
      <c r="AW5" s="30"/>
      <c r="AX5" s="30"/>
      <c r="AY5" s="15"/>
      <c r="AZ5" s="30" t="s">
        <v>82</v>
      </c>
      <c r="BA5" s="30"/>
      <c r="BB5" s="30"/>
      <c r="BC5" s="30"/>
      <c r="BD5" s="30"/>
      <c r="BE5" s="30"/>
      <c r="BF5" s="30"/>
      <c r="BG5" s="30"/>
      <c r="BH5" s="30"/>
      <c r="BI5" s="30"/>
      <c r="BJ5" s="30"/>
      <c r="BK5" s="30"/>
      <c r="BL5" s="30"/>
      <c r="BM5" s="30"/>
      <c r="BN5" s="30"/>
      <c r="BO5" s="30"/>
      <c r="BP5" s="15"/>
      <c r="BQ5" s="30" t="s">
        <v>83</v>
      </c>
      <c r="BR5" s="30"/>
    </row>
    <row r="6" spans="2:7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46</v>
      </c>
      <c r="AQ6" s="12" t="s">
        <v>47</v>
      </c>
      <c r="AR6" s="12" t="s">
        <v>50</v>
      </c>
      <c r="AT6" s="12" t="s">
        <v>51</v>
      </c>
      <c r="AU6" s="12" t="s">
        <v>52</v>
      </c>
      <c r="AV6" s="12" t="s">
        <v>53</v>
      </c>
      <c r="AW6" s="12" t="s">
        <v>54</v>
      </c>
      <c r="AX6" s="12" t="s">
        <v>55</v>
      </c>
      <c r="AZ6" s="12" t="s">
        <v>56</v>
      </c>
      <c r="BA6" s="12" t="s">
        <v>57</v>
      </c>
      <c r="BB6" s="12" t="s">
        <v>58</v>
      </c>
      <c r="BC6" s="12" t="s">
        <v>59</v>
      </c>
      <c r="BD6" s="12" t="s">
        <v>60</v>
      </c>
      <c r="BE6" s="12" t="s">
        <v>61</v>
      </c>
      <c r="BF6" s="12" t="s">
        <v>62</v>
      </c>
      <c r="BG6" s="12" t="s">
        <v>63</v>
      </c>
      <c r="BH6" s="12" t="s">
        <v>64</v>
      </c>
      <c r="BI6" s="12" t="s">
        <v>65</v>
      </c>
      <c r="BJ6" s="12" t="s">
        <v>66</v>
      </c>
      <c r="BK6" s="12" t="s">
        <v>67</v>
      </c>
      <c r="BL6" s="12" t="s">
        <v>68</v>
      </c>
      <c r="BM6" s="12" t="s">
        <v>69</v>
      </c>
      <c r="BN6" s="12" t="s">
        <v>70</v>
      </c>
      <c r="BO6" s="12" t="s">
        <v>71</v>
      </c>
      <c r="BQ6" s="12" t="s">
        <v>72</v>
      </c>
      <c r="BR6" s="12" t="s">
        <v>73</v>
      </c>
    </row>
    <row r="7" spans="2:70" ht="30" customHeight="1" x14ac:dyDescent="0.35">
      <c r="B7" s="10" t="s">
        <v>19</v>
      </c>
      <c r="C7" s="10">
        <v>4012</v>
      </c>
      <c r="D7" s="10">
        <v>1971</v>
      </c>
      <c r="E7" s="10">
        <v>2028</v>
      </c>
      <c r="F7" s="10"/>
      <c r="G7" s="10">
        <v>497</v>
      </c>
      <c r="H7" s="10">
        <v>704</v>
      </c>
      <c r="I7" s="10">
        <v>694</v>
      </c>
      <c r="J7" s="10">
        <v>693</v>
      </c>
      <c r="K7" s="10">
        <v>571</v>
      </c>
      <c r="L7" s="10">
        <v>853</v>
      </c>
      <c r="M7" s="10"/>
      <c r="N7" s="10">
        <v>1178</v>
      </c>
      <c r="O7" s="10">
        <v>1131</v>
      </c>
      <c r="P7" s="10">
        <v>781</v>
      </c>
      <c r="Q7" s="10">
        <v>909</v>
      </c>
      <c r="R7" s="10"/>
      <c r="S7" s="10">
        <v>563</v>
      </c>
      <c r="T7" s="10">
        <v>553</v>
      </c>
      <c r="U7" s="10">
        <v>314</v>
      </c>
      <c r="V7" s="10">
        <v>343</v>
      </c>
      <c r="W7" s="10">
        <v>293</v>
      </c>
      <c r="X7" s="10">
        <v>376</v>
      </c>
      <c r="Y7" s="10">
        <v>336</v>
      </c>
      <c r="Z7" s="10">
        <v>171</v>
      </c>
      <c r="AA7" s="10">
        <v>447</v>
      </c>
      <c r="AB7" s="10">
        <v>337</v>
      </c>
      <c r="AC7" s="10">
        <v>188</v>
      </c>
      <c r="AD7" s="10">
        <v>91</v>
      </c>
      <c r="AE7" s="10"/>
      <c r="AF7" s="10">
        <v>1421</v>
      </c>
      <c r="AG7" s="10">
        <v>1665</v>
      </c>
      <c r="AH7" s="10">
        <v>577</v>
      </c>
      <c r="AI7" s="10"/>
      <c r="AJ7" s="10">
        <v>1433</v>
      </c>
      <c r="AK7" s="10">
        <v>1082</v>
      </c>
      <c r="AL7" s="10">
        <v>299</v>
      </c>
      <c r="AM7" s="10">
        <v>42</v>
      </c>
      <c r="AN7" s="10">
        <v>541</v>
      </c>
      <c r="AO7" s="10"/>
      <c r="AP7" s="10">
        <v>878</v>
      </c>
      <c r="AQ7" s="10">
        <v>1369</v>
      </c>
      <c r="AR7" s="10">
        <v>264</v>
      </c>
      <c r="AS7" s="10"/>
      <c r="AT7" s="10">
        <v>929</v>
      </c>
      <c r="AU7" s="10">
        <v>932</v>
      </c>
      <c r="AV7" s="10">
        <v>1096</v>
      </c>
      <c r="AW7" s="10">
        <v>455</v>
      </c>
      <c r="AX7" s="10">
        <v>62</v>
      </c>
      <c r="AY7" s="10"/>
      <c r="AZ7" s="10">
        <v>33</v>
      </c>
      <c r="BA7" s="10">
        <v>185</v>
      </c>
      <c r="BB7" s="10">
        <v>256</v>
      </c>
      <c r="BC7" s="10">
        <v>269</v>
      </c>
      <c r="BD7" s="10">
        <v>403</v>
      </c>
      <c r="BE7" s="10">
        <v>436</v>
      </c>
      <c r="BF7" s="10">
        <v>391</v>
      </c>
      <c r="BG7" s="10">
        <v>312</v>
      </c>
      <c r="BH7" s="10">
        <v>253</v>
      </c>
      <c r="BI7" s="10">
        <v>211</v>
      </c>
      <c r="BJ7" s="10">
        <v>336</v>
      </c>
      <c r="BK7" s="10">
        <v>187</v>
      </c>
      <c r="BL7" s="10">
        <v>180</v>
      </c>
      <c r="BM7" s="10">
        <v>103</v>
      </c>
      <c r="BN7" s="10">
        <v>95</v>
      </c>
      <c r="BO7" s="10">
        <v>161</v>
      </c>
      <c r="BP7" s="10"/>
      <c r="BQ7" s="10">
        <v>1235</v>
      </c>
      <c r="BR7" s="10">
        <v>2665</v>
      </c>
    </row>
    <row r="8" spans="2:70" ht="30" customHeight="1" x14ac:dyDescent="0.35">
      <c r="B8" s="11" t="s">
        <v>20</v>
      </c>
      <c r="C8" s="11">
        <v>4012</v>
      </c>
      <c r="D8" s="11">
        <v>1975</v>
      </c>
      <c r="E8" s="11">
        <v>2024</v>
      </c>
      <c r="F8" s="11"/>
      <c r="G8" s="11">
        <v>558</v>
      </c>
      <c r="H8" s="11">
        <v>682</v>
      </c>
      <c r="I8" s="11">
        <v>685</v>
      </c>
      <c r="J8" s="11">
        <v>686</v>
      </c>
      <c r="K8" s="11">
        <v>562</v>
      </c>
      <c r="L8" s="11">
        <v>839</v>
      </c>
      <c r="M8" s="11"/>
      <c r="N8" s="11">
        <v>1080</v>
      </c>
      <c r="O8" s="11">
        <v>1039</v>
      </c>
      <c r="P8" s="11">
        <v>880</v>
      </c>
      <c r="Q8" s="11">
        <v>1000</v>
      </c>
      <c r="R8" s="11"/>
      <c r="S8" s="11">
        <v>562</v>
      </c>
      <c r="T8" s="11">
        <v>522</v>
      </c>
      <c r="U8" s="11">
        <v>321</v>
      </c>
      <c r="V8" s="11">
        <v>361</v>
      </c>
      <c r="W8" s="11">
        <v>281</v>
      </c>
      <c r="X8" s="11">
        <v>361</v>
      </c>
      <c r="Y8" s="11">
        <v>321</v>
      </c>
      <c r="Z8" s="11">
        <v>160</v>
      </c>
      <c r="AA8" s="11">
        <v>441</v>
      </c>
      <c r="AB8" s="11">
        <v>361</v>
      </c>
      <c r="AC8" s="11">
        <v>201</v>
      </c>
      <c r="AD8" s="11">
        <v>120</v>
      </c>
      <c r="AE8" s="11"/>
      <c r="AF8" s="11">
        <v>1410</v>
      </c>
      <c r="AG8" s="11">
        <v>1629</v>
      </c>
      <c r="AH8" s="11">
        <v>599</v>
      </c>
      <c r="AI8" s="11"/>
      <c r="AJ8" s="11">
        <v>1397</v>
      </c>
      <c r="AK8" s="11">
        <v>1071</v>
      </c>
      <c r="AL8" s="11">
        <v>288</v>
      </c>
      <c r="AM8" s="11">
        <v>45</v>
      </c>
      <c r="AN8" s="11">
        <v>558</v>
      </c>
      <c r="AO8" s="11"/>
      <c r="AP8" s="11">
        <v>856</v>
      </c>
      <c r="AQ8" s="11">
        <v>1358</v>
      </c>
      <c r="AR8" s="11">
        <v>259</v>
      </c>
      <c r="AS8" s="11"/>
      <c r="AT8" s="11">
        <v>961</v>
      </c>
      <c r="AU8" s="11">
        <v>958</v>
      </c>
      <c r="AV8" s="11">
        <v>1056</v>
      </c>
      <c r="AW8" s="11">
        <v>434</v>
      </c>
      <c r="AX8" s="11">
        <v>55</v>
      </c>
      <c r="AY8" s="11"/>
      <c r="AZ8" s="11">
        <v>33</v>
      </c>
      <c r="BA8" s="11">
        <v>186</v>
      </c>
      <c r="BB8" s="11">
        <v>267</v>
      </c>
      <c r="BC8" s="11">
        <v>280</v>
      </c>
      <c r="BD8" s="11">
        <v>416</v>
      </c>
      <c r="BE8" s="11">
        <v>443</v>
      </c>
      <c r="BF8" s="11">
        <v>394</v>
      </c>
      <c r="BG8" s="11">
        <v>314</v>
      </c>
      <c r="BH8" s="11">
        <v>257</v>
      </c>
      <c r="BI8" s="11">
        <v>206</v>
      </c>
      <c r="BJ8" s="11">
        <v>329</v>
      </c>
      <c r="BK8" s="11">
        <v>179</v>
      </c>
      <c r="BL8" s="11">
        <v>174</v>
      </c>
      <c r="BM8" s="11">
        <v>97</v>
      </c>
      <c r="BN8" s="11">
        <v>87</v>
      </c>
      <c r="BO8" s="11">
        <v>148</v>
      </c>
      <c r="BP8" s="11"/>
      <c r="BQ8" s="11">
        <v>1209</v>
      </c>
      <c r="BR8" s="11">
        <v>2688</v>
      </c>
    </row>
    <row r="9" spans="2:70" x14ac:dyDescent="0.35">
      <c r="B9" s="18" t="s">
        <v>559</v>
      </c>
      <c r="C9" s="17">
        <v>0.38105470575611999</v>
      </c>
      <c r="D9" s="17">
        <v>0.36906259401097802</v>
      </c>
      <c r="E9" s="17">
        <v>0.39314970058036502</v>
      </c>
      <c r="F9" s="17"/>
      <c r="G9" s="17">
        <v>0.37063760111249999</v>
      </c>
      <c r="H9" s="17">
        <v>0.32024199180919699</v>
      </c>
      <c r="I9" s="17">
        <v>0.41692504902107103</v>
      </c>
      <c r="J9" s="17">
        <v>0.36865849390876598</v>
      </c>
      <c r="K9" s="17">
        <v>0.39291065415871002</v>
      </c>
      <c r="L9" s="17">
        <v>0.410337863941449</v>
      </c>
      <c r="M9" s="17"/>
      <c r="N9" s="17">
        <v>0.39470853091749902</v>
      </c>
      <c r="O9" s="17">
        <v>0.40372814443679</v>
      </c>
      <c r="P9" s="17">
        <v>0.366221501381923</v>
      </c>
      <c r="Q9" s="17">
        <v>0.35692714078528798</v>
      </c>
      <c r="R9" s="17"/>
      <c r="S9" s="17">
        <v>0.338011865574115</v>
      </c>
      <c r="T9" s="17">
        <v>0.41377270785862003</v>
      </c>
      <c r="U9" s="17">
        <v>0.45065942792375302</v>
      </c>
      <c r="V9" s="17">
        <v>0.359806338040985</v>
      </c>
      <c r="W9" s="17">
        <v>0.37494826815355797</v>
      </c>
      <c r="X9" s="17">
        <v>0.34711254775515099</v>
      </c>
      <c r="Y9" s="17">
        <v>0.34963241055606697</v>
      </c>
      <c r="Z9" s="17">
        <v>0.38998189960344098</v>
      </c>
      <c r="AA9" s="17">
        <v>0.39935835977212503</v>
      </c>
      <c r="AB9" s="17">
        <v>0.37823960216835001</v>
      </c>
      <c r="AC9" s="17">
        <v>0.40833216494167002</v>
      </c>
      <c r="AD9" s="17">
        <v>0.402113947309228</v>
      </c>
      <c r="AE9" s="17"/>
      <c r="AF9" s="17">
        <v>0.413167501991766</v>
      </c>
      <c r="AG9" s="17">
        <v>0.37673943557020201</v>
      </c>
      <c r="AH9" s="17">
        <v>0.31373450103391898</v>
      </c>
      <c r="AI9" s="17"/>
      <c r="AJ9" s="17">
        <v>0.40418310462268597</v>
      </c>
      <c r="AK9" s="17">
        <v>0.34212771215575899</v>
      </c>
      <c r="AL9" s="17">
        <v>0.41214618655260099</v>
      </c>
      <c r="AM9" s="17">
        <v>0.41922598681342899</v>
      </c>
      <c r="AN9" s="17">
        <v>0.35737469589450199</v>
      </c>
      <c r="AO9" s="17"/>
      <c r="AP9" s="17">
        <v>0.40651589781667002</v>
      </c>
      <c r="AQ9" s="17">
        <v>0.37023475541560402</v>
      </c>
      <c r="AR9" s="17">
        <v>0.38563926118848302</v>
      </c>
      <c r="AS9" s="17"/>
      <c r="AT9" s="17">
        <v>0.35031787340961901</v>
      </c>
      <c r="AU9" s="17">
        <v>0.39898246937724502</v>
      </c>
      <c r="AV9" s="17">
        <v>0.38708905783500502</v>
      </c>
      <c r="AW9" s="17">
        <v>0.390283338141167</v>
      </c>
      <c r="AX9" s="17">
        <v>0.359382982919353</v>
      </c>
      <c r="AY9" s="17"/>
      <c r="AZ9" s="17">
        <v>0.115765477312136</v>
      </c>
      <c r="BA9" s="17">
        <v>0.33959686618214002</v>
      </c>
      <c r="BB9" s="17">
        <v>0.40411543053452897</v>
      </c>
      <c r="BC9" s="17">
        <v>0.36708952487969598</v>
      </c>
      <c r="BD9" s="17">
        <v>0.34580886790396997</v>
      </c>
      <c r="BE9" s="17">
        <v>0.38815894529621903</v>
      </c>
      <c r="BF9" s="17">
        <v>0.39535496042339502</v>
      </c>
      <c r="BG9" s="17">
        <v>0.39478686039458899</v>
      </c>
      <c r="BH9" s="17">
        <v>0.391737472774704</v>
      </c>
      <c r="BI9" s="17">
        <v>0.39728052903983802</v>
      </c>
      <c r="BJ9" s="17">
        <v>0.43991573251555399</v>
      </c>
      <c r="BK9" s="17">
        <v>0.39769836469270098</v>
      </c>
      <c r="BL9" s="17">
        <v>0.35470236999768201</v>
      </c>
      <c r="BM9" s="17">
        <v>0.40147231284703999</v>
      </c>
      <c r="BN9" s="17">
        <v>0.38421976087528098</v>
      </c>
      <c r="BO9" s="17">
        <v>0.40624539569775697</v>
      </c>
      <c r="BP9" s="17"/>
      <c r="BQ9" s="17">
        <v>0.37541812957767601</v>
      </c>
      <c r="BR9" s="17">
        <v>0.38941436893369502</v>
      </c>
    </row>
    <row r="10" spans="2:70" ht="29" x14ac:dyDescent="0.35">
      <c r="B10" s="18" t="s">
        <v>560</v>
      </c>
      <c r="C10" s="17">
        <v>0.377423969509808</v>
      </c>
      <c r="D10" s="17">
        <v>0.36658250368356898</v>
      </c>
      <c r="E10" s="17">
        <v>0.387501994759332</v>
      </c>
      <c r="F10" s="17"/>
      <c r="G10" s="17">
        <v>0.322108548101532</v>
      </c>
      <c r="H10" s="17">
        <v>0.36071176263562799</v>
      </c>
      <c r="I10" s="17">
        <v>0.34708267625371703</v>
      </c>
      <c r="J10" s="17">
        <v>0.39229958399448001</v>
      </c>
      <c r="K10" s="17">
        <v>0.40469085900132101</v>
      </c>
      <c r="L10" s="17">
        <v>0.42219550275836198</v>
      </c>
      <c r="M10" s="17"/>
      <c r="N10" s="17">
        <v>0.42677678757348902</v>
      </c>
      <c r="O10" s="17">
        <v>0.386717221280862</v>
      </c>
      <c r="P10" s="17">
        <v>0.33651076317337603</v>
      </c>
      <c r="Q10" s="17">
        <v>0.35011116654670998</v>
      </c>
      <c r="R10" s="17"/>
      <c r="S10" s="17">
        <v>0.39983122107133301</v>
      </c>
      <c r="T10" s="17">
        <v>0.38516936810060898</v>
      </c>
      <c r="U10" s="17">
        <v>0.36103346886582399</v>
      </c>
      <c r="V10" s="17">
        <v>0.429600164353164</v>
      </c>
      <c r="W10" s="17">
        <v>0.34599616883235301</v>
      </c>
      <c r="X10" s="17">
        <v>0.33777596663800302</v>
      </c>
      <c r="Y10" s="17">
        <v>0.39266140236491898</v>
      </c>
      <c r="Z10" s="17">
        <v>0.35462956606152901</v>
      </c>
      <c r="AA10" s="17">
        <v>0.36484097693385198</v>
      </c>
      <c r="AB10" s="17">
        <v>0.39476582944634903</v>
      </c>
      <c r="AC10" s="17">
        <v>0.36376102788494602</v>
      </c>
      <c r="AD10" s="17">
        <v>0.32515274053530802</v>
      </c>
      <c r="AE10" s="17"/>
      <c r="AF10" s="17">
        <v>0.36804557987716402</v>
      </c>
      <c r="AG10" s="17">
        <v>0.40970847860619403</v>
      </c>
      <c r="AH10" s="17">
        <v>0.34712435088106203</v>
      </c>
      <c r="AI10" s="17"/>
      <c r="AJ10" s="17">
        <v>0.390399195084976</v>
      </c>
      <c r="AK10" s="17">
        <v>0.38591382936490098</v>
      </c>
      <c r="AL10" s="17">
        <v>0.43346075959381603</v>
      </c>
      <c r="AM10" s="17">
        <v>0.343154582483368</v>
      </c>
      <c r="AN10" s="17">
        <v>0.32890498749908897</v>
      </c>
      <c r="AO10" s="17"/>
      <c r="AP10" s="17">
        <v>0.38389702438114698</v>
      </c>
      <c r="AQ10" s="17">
        <v>0.38551653496748001</v>
      </c>
      <c r="AR10" s="17">
        <v>0.44333022321209897</v>
      </c>
      <c r="AS10" s="17"/>
      <c r="AT10" s="17">
        <v>0.37357603868355999</v>
      </c>
      <c r="AU10" s="17">
        <v>0.34894498089312898</v>
      </c>
      <c r="AV10" s="17">
        <v>0.395889817839712</v>
      </c>
      <c r="AW10" s="17">
        <v>0.40618721705618699</v>
      </c>
      <c r="AX10" s="17">
        <v>0.41077339989742101</v>
      </c>
      <c r="AY10" s="17"/>
      <c r="AZ10" s="17">
        <v>0.375515375992242</v>
      </c>
      <c r="BA10" s="17">
        <v>0.29132004907050901</v>
      </c>
      <c r="BB10" s="17">
        <v>0.38579045035594101</v>
      </c>
      <c r="BC10" s="17">
        <v>0.380806580026604</v>
      </c>
      <c r="BD10" s="17">
        <v>0.38046231105179701</v>
      </c>
      <c r="BE10" s="17">
        <v>0.33897330676201398</v>
      </c>
      <c r="BF10" s="17">
        <v>0.41164952743705002</v>
      </c>
      <c r="BG10" s="17">
        <v>0.362391396901939</v>
      </c>
      <c r="BH10" s="17">
        <v>0.38515911605933301</v>
      </c>
      <c r="BI10" s="17">
        <v>0.39136245368327799</v>
      </c>
      <c r="BJ10" s="17">
        <v>0.358998781906883</v>
      </c>
      <c r="BK10" s="17">
        <v>0.45693909189237097</v>
      </c>
      <c r="BL10" s="17">
        <v>0.39395916170962397</v>
      </c>
      <c r="BM10" s="17">
        <v>0.37703731459741402</v>
      </c>
      <c r="BN10" s="17">
        <v>0.39744714080759702</v>
      </c>
      <c r="BO10" s="17">
        <v>0.37239542329151798</v>
      </c>
      <c r="BP10" s="17"/>
      <c r="BQ10" s="17">
        <v>0.47361622896831701</v>
      </c>
      <c r="BR10" s="17">
        <v>0.33716859292725498</v>
      </c>
    </row>
    <row r="11" spans="2:70" ht="29" x14ac:dyDescent="0.35">
      <c r="B11" s="18" t="s">
        <v>561</v>
      </c>
      <c r="C11" s="17">
        <v>9.8517820839494993E-2</v>
      </c>
      <c r="D11" s="17">
        <v>0.112108249358499</v>
      </c>
      <c r="E11" s="17">
        <v>8.5888235674811103E-2</v>
      </c>
      <c r="F11" s="17"/>
      <c r="G11" s="17">
        <v>0.172121837875121</v>
      </c>
      <c r="H11" s="17">
        <v>0.151124040931048</v>
      </c>
      <c r="I11" s="17">
        <v>9.0358069110415495E-2</v>
      </c>
      <c r="J11" s="17">
        <v>8.5055549301480696E-2</v>
      </c>
      <c r="K11" s="17">
        <v>7.1925183101555906E-2</v>
      </c>
      <c r="L11" s="17">
        <v>4.2224757462665102E-2</v>
      </c>
      <c r="M11" s="17"/>
      <c r="N11" s="17">
        <v>8.1534500206823901E-2</v>
      </c>
      <c r="O11" s="17">
        <v>9.4326577462031894E-2</v>
      </c>
      <c r="P11" s="17">
        <v>0.109763171987313</v>
      </c>
      <c r="Q11" s="17">
        <v>0.11160139415859099</v>
      </c>
      <c r="R11" s="17"/>
      <c r="S11" s="17">
        <v>0.14518038573882899</v>
      </c>
      <c r="T11" s="17">
        <v>8.4422293114483807E-2</v>
      </c>
      <c r="U11" s="17">
        <v>5.1559290756397799E-2</v>
      </c>
      <c r="V11" s="17">
        <v>8.9699350296552197E-2</v>
      </c>
      <c r="W11" s="17">
        <v>0.11296975957847601</v>
      </c>
      <c r="X11" s="17">
        <v>0.122585684408289</v>
      </c>
      <c r="Y11" s="17">
        <v>9.8046054967566201E-2</v>
      </c>
      <c r="Z11" s="17">
        <v>7.7552782201548001E-2</v>
      </c>
      <c r="AA11" s="17">
        <v>9.3953097279217399E-2</v>
      </c>
      <c r="AB11" s="17">
        <v>0.104943756841854</v>
      </c>
      <c r="AC11" s="17">
        <v>6.6175995666781701E-2</v>
      </c>
      <c r="AD11" s="17">
        <v>6.8038409099365496E-2</v>
      </c>
      <c r="AE11" s="17"/>
      <c r="AF11" s="17">
        <v>8.1349488797092695E-2</v>
      </c>
      <c r="AG11" s="17">
        <v>9.4789815604045299E-2</v>
      </c>
      <c r="AH11" s="17">
        <v>0.121832696634152</v>
      </c>
      <c r="AI11" s="17"/>
      <c r="AJ11" s="17">
        <v>7.2364626925796996E-2</v>
      </c>
      <c r="AK11" s="17">
        <v>0.121284334054323</v>
      </c>
      <c r="AL11" s="17">
        <v>8.64066042323164E-2</v>
      </c>
      <c r="AM11" s="17">
        <v>8.76102260232932E-2</v>
      </c>
      <c r="AN11" s="17">
        <v>0.109372396796366</v>
      </c>
      <c r="AO11" s="17"/>
      <c r="AP11" s="17">
        <v>7.6613211889112798E-2</v>
      </c>
      <c r="AQ11" s="17">
        <v>0.122751219100887</v>
      </c>
      <c r="AR11" s="17">
        <v>9.9278785702763994E-2</v>
      </c>
      <c r="AS11" s="17"/>
      <c r="AT11" s="17">
        <v>0.10267075139512399</v>
      </c>
      <c r="AU11" s="17">
        <v>0.10409318657607899</v>
      </c>
      <c r="AV11" s="17">
        <v>0.101529678718165</v>
      </c>
      <c r="AW11" s="17">
        <v>0.10993058096325301</v>
      </c>
      <c r="AX11" s="17">
        <v>0.103087392767128</v>
      </c>
      <c r="AY11" s="17"/>
      <c r="AZ11" s="17">
        <v>0.12200137852778099</v>
      </c>
      <c r="BA11" s="17">
        <v>0.111949844874955</v>
      </c>
      <c r="BB11" s="17">
        <v>8.04572093245631E-2</v>
      </c>
      <c r="BC11" s="17">
        <v>9.8272344777503004E-2</v>
      </c>
      <c r="BD11" s="17">
        <v>0.14020448103837899</v>
      </c>
      <c r="BE11" s="17">
        <v>0.115446075418838</v>
      </c>
      <c r="BF11" s="17">
        <v>0.10042118906967</v>
      </c>
      <c r="BG11" s="17">
        <v>7.4812245829292703E-2</v>
      </c>
      <c r="BH11" s="17">
        <v>7.7526745931818894E-2</v>
      </c>
      <c r="BI11" s="17">
        <v>0.112462575614951</v>
      </c>
      <c r="BJ11" s="17">
        <v>8.0076367330174897E-2</v>
      </c>
      <c r="BK11" s="17">
        <v>6.2610700151305598E-2</v>
      </c>
      <c r="BL11" s="17">
        <v>0.11391131627066101</v>
      </c>
      <c r="BM11" s="17">
        <v>0.13470196191579201</v>
      </c>
      <c r="BN11" s="17">
        <v>0.10329090413941799</v>
      </c>
      <c r="BO11" s="17">
        <v>9.6295533492682703E-2</v>
      </c>
      <c r="BP11" s="17"/>
      <c r="BQ11" s="17">
        <v>0.10021368992935099</v>
      </c>
      <c r="BR11" s="17">
        <v>9.4903146235272906E-2</v>
      </c>
    </row>
    <row r="12" spans="2:70" x14ac:dyDescent="0.35">
      <c r="B12" s="18" t="s">
        <v>562</v>
      </c>
      <c r="C12" s="17">
        <v>4.6426503805142301E-2</v>
      </c>
      <c r="D12" s="17">
        <v>5.1353729863185302E-2</v>
      </c>
      <c r="E12" s="17">
        <v>4.0943744779805002E-2</v>
      </c>
      <c r="F12" s="17"/>
      <c r="G12" s="17">
        <v>6.1842174984389098E-2</v>
      </c>
      <c r="H12" s="17">
        <v>5.6458495989791802E-2</v>
      </c>
      <c r="I12" s="17">
        <v>3.5950449646806701E-2</v>
      </c>
      <c r="J12" s="17">
        <v>5.6253791870390001E-2</v>
      </c>
      <c r="K12" s="17">
        <v>3.7182339782859702E-2</v>
      </c>
      <c r="L12" s="17">
        <v>3.4721992093959E-2</v>
      </c>
      <c r="M12" s="17"/>
      <c r="N12" s="17">
        <v>3.2892956985583102E-2</v>
      </c>
      <c r="O12" s="17">
        <v>4.0406390911467902E-2</v>
      </c>
      <c r="P12" s="17">
        <v>6.7160736094598703E-2</v>
      </c>
      <c r="Q12" s="17">
        <v>4.7666847101354999E-2</v>
      </c>
      <c r="R12" s="17"/>
      <c r="S12" s="17">
        <v>4.3132889619995403E-2</v>
      </c>
      <c r="T12" s="17">
        <v>4.2202160581269597E-2</v>
      </c>
      <c r="U12" s="17">
        <v>4.5424854431720403E-2</v>
      </c>
      <c r="V12" s="17">
        <v>4.6720875390491703E-2</v>
      </c>
      <c r="W12" s="17">
        <v>6.04201256512268E-2</v>
      </c>
      <c r="X12" s="17">
        <v>6.7830540766672096E-2</v>
      </c>
      <c r="Y12" s="17">
        <v>3.88265755874291E-2</v>
      </c>
      <c r="Z12" s="17">
        <v>3.7644407361701E-2</v>
      </c>
      <c r="AA12" s="17">
        <v>5.3107386211645798E-2</v>
      </c>
      <c r="AB12" s="17">
        <v>2.8530887913121701E-2</v>
      </c>
      <c r="AC12" s="17">
        <v>5.2833359952461703E-2</v>
      </c>
      <c r="AD12" s="17">
        <v>3.5447444686311898E-2</v>
      </c>
      <c r="AE12" s="17"/>
      <c r="AF12" s="17">
        <v>4.7042544419271998E-2</v>
      </c>
      <c r="AG12" s="17">
        <v>3.9366629735246697E-2</v>
      </c>
      <c r="AH12" s="17">
        <v>5.4965820985708798E-2</v>
      </c>
      <c r="AI12" s="17"/>
      <c r="AJ12" s="17">
        <v>4.5286004259558199E-2</v>
      </c>
      <c r="AK12" s="17">
        <v>5.0490783884082603E-2</v>
      </c>
      <c r="AL12" s="17">
        <v>2.2370451660259E-2</v>
      </c>
      <c r="AM12" s="17">
        <v>5.6772221454772703E-2</v>
      </c>
      <c r="AN12" s="17">
        <v>6.1016504969480002E-2</v>
      </c>
      <c r="AO12" s="17"/>
      <c r="AP12" s="17">
        <v>4.6018394715814898E-2</v>
      </c>
      <c r="AQ12" s="17">
        <v>4.4147376509440103E-2</v>
      </c>
      <c r="AR12" s="17">
        <v>2.9338182945017301E-2</v>
      </c>
      <c r="AS12" s="17"/>
      <c r="AT12" s="17">
        <v>5.6783527062184203E-2</v>
      </c>
      <c r="AU12" s="17">
        <v>4.8624438865599202E-2</v>
      </c>
      <c r="AV12" s="17">
        <v>3.5669801716692498E-2</v>
      </c>
      <c r="AW12" s="17">
        <v>3.4084163725144397E-2</v>
      </c>
      <c r="AX12" s="17">
        <v>6.04773081891022E-2</v>
      </c>
      <c r="AY12" s="17"/>
      <c r="AZ12" s="17">
        <v>0.12557159522966899</v>
      </c>
      <c r="BA12" s="17">
        <v>8.6649066205637906E-2</v>
      </c>
      <c r="BB12" s="17">
        <v>4.8830680047916401E-2</v>
      </c>
      <c r="BC12" s="17">
        <v>6.1190257754536299E-2</v>
      </c>
      <c r="BD12" s="17">
        <v>3.5062355180818898E-2</v>
      </c>
      <c r="BE12" s="17">
        <v>4.5207161517554897E-2</v>
      </c>
      <c r="BF12" s="17">
        <v>2.1491297805564701E-2</v>
      </c>
      <c r="BG12" s="17">
        <v>8.4218440856607305E-2</v>
      </c>
      <c r="BH12" s="17">
        <v>3.8997518707487203E-2</v>
      </c>
      <c r="BI12" s="17">
        <v>4.4388234140198199E-2</v>
      </c>
      <c r="BJ12" s="17">
        <v>3.3138866969773598E-2</v>
      </c>
      <c r="BK12" s="17">
        <v>2.60426329343223E-2</v>
      </c>
      <c r="BL12" s="17">
        <v>2.8707834007021302E-2</v>
      </c>
      <c r="BM12" s="17">
        <v>3.9285138805669903E-2</v>
      </c>
      <c r="BN12" s="17">
        <v>3.11457944157894E-2</v>
      </c>
      <c r="BO12" s="17">
        <v>5.7443020566945502E-2</v>
      </c>
      <c r="BP12" s="17"/>
      <c r="BQ12" s="17">
        <v>3.0302066223071501E-2</v>
      </c>
      <c r="BR12" s="17">
        <v>5.3148953655823901E-2</v>
      </c>
    </row>
    <row r="13" spans="2:70" x14ac:dyDescent="0.35">
      <c r="B13" s="18" t="s">
        <v>129</v>
      </c>
      <c r="C13" s="19">
        <v>9.6577000089435303E-2</v>
      </c>
      <c r="D13" s="19">
        <v>0.100892923083768</v>
      </c>
      <c r="E13" s="19">
        <v>9.25163242056872E-2</v>
      </c>
      <c r="F13" s="19"/>
      <c r="G13" s="19">
        <v>7.3289837926457393E-2</v>
      </c>
      <c r="H13" s="19">
        <v>0.111463708634336</v>
      </c>
      <c r="I13" s="19">
        <v>0.10968375596799</v>
      </c>
      <c r="J13" s="19">
        <v>9.77325809248836E-2</v>
      </c>
      <c r="K13" s="19">
        <v>9.32909639555531E-2</v>
      </c>
      <c r="L13" s="19">
        <v>9.0519883743565302E-2</v>
      </c>
      <c r="M13" s="19"/>
      <c r="N13" s="19">
        <v>6.4087224316604699E-2</v>
      </c>
      <c r="O13" s="19">
        <v>7.4821665908848201E-2</v>
      </c>
      <c r="P13" s="19">
        <v>0.12034382736278899</v>
      </c>
      <c r="Q13" s="19">
        <v>0.133693451408056</v>
      </c>
      <c r="R13" s="19"/>
      <c r="S13" s="19">
        <v>7.3843637995728198E-2</v>
      </c>
      <c r="T13" s="19">
        <v>7.4433470345017697E-2</v>
      </c>
      <c r="U13" s="19">
        <v>9.1322958022304404E-2</v>
      </c>
      <c r="V13" s="19">
        <v>7.4173271918806905E-2</v>
      </c>
      <c r="W13" s="19">
        <v>0.105665677784387</v>
      </c>
      <c r="X13" s="19">
        <v>0.124695260431885</v>
      </c>
      <c r="Y13" s="19">
        <v>0.120833556524019</v>
      </c>
      <c r="Z13" s="19">
        <v>0.140191344771781</v>
      </c>
      <c r="AA13" s="19">
        <v>8.8740179803159902E-2</v>
      </c>
      <c r="AB13" s="19">
        <v>9.3519923630324797E-2</v>
      </c>
      <c r="AC13" s="19">
        <v>0.10889745155414</v>
      </c>
      <c r="AD13" s="19">
        <v>0.169247458369787</v>
      </c>
      <c r="AE13" s="19"/>
      <c r="AF13" s="19">
        <v>9.0394884914705195E-2</v>
      </c>
      <c r="AG13" s="19">
        <v>7.9395640484311802E-2</v>
      </c>
      <c r="AH13" s="19">
        <v>0.16234263046515801</v>
      </c>
      <c r="AI13" s="19"/>
      <c r="AJ13" s="19">
        <v>8.7767069106982301E-2</v>
      </c>
      <c r="AK13" s="19">
        <v>0.100183340540935</v>
      </c>
      <c r="AL13" s="19">
        <v>4.5615997961007598E-2</v>
      </c>
      <c r="AM13" s="19">
        <v>9.3236983225136905E-2</v>
      </c>
      <c r="AN13" s="19">
        <v>0.143331414840563</v>
      </c>
      <c r="AO13" s="19"/>
      <c r="AP13" s="19">
        <v>8.6955471197256107E-2</v>
      </c>
      <c r="AQ13" s="19">
        <v>7.7350114006589005E-2</v>
      </c>
      <c r="AR13" s="19">
        <v>4.2413546951637099E-2</v>
      </c>
      <c r="AS13" s="19"/>
      <c r="AT13" s="19">
        <v>0.11665180944951201</v>
      </c>
      <c r="AU13" s="19">
        <v>9.9354924287947705E-2</v>
      </c>
      <c r="AV13" s="19">
        <v>7.9821643890425606E-2</v>
      </c>
      <c r="AW13" s="19">
        <v>5.9514700114248802E-2</v>
      </c>
      <c r="AX13" s="19">
        <v>6.6278916226995804E-2</v>
      </c>
      <c r="AY13" s="19"/>
      <c r="AZ13" s="19">
        <v>0.261146172938171</v>
      </c>
      <c r="BA13" s="19">
        <v>0.170484173666758</v>
      </c>
      <c r="BB13" s="19">
        <v>8.0806229737050095E-2</v>
      </c>
      <c r="BC13" s="19">
        <v>9.2641292561660399E-2</v>
      </c>
      <c r="BD13" s="19">
        <v>9.8461984825035404E-2</v>
      </c>
      <c r="BE13" s="19">
        <v>0.112214511005374</v>
      </c>
      <c r="BF13" s="19">
        <v>7.1083025264320907E-2</v>
      </c>
      <c r="BG13" s="19">
        <v>8.3791056017572599E-2</v>
      </c>
      <c r="BH13" s="19">
        <v>0.106579146526657</v>
      </c>
      <c r="BI13" s="19">
        <v>5.4506207521735101E-2</v>
      </c>
      <c r="BJ13" s="19">
        <v>8.7870251277614594E-2</v>
      </c>
      <c r="BK13" s="19">
        <v>5.6709210329300402E-2</v>
      </c>
      <c r="BL13" s="19">
        <v>0.108719318015011</v>
      </c>
      <c r="BM13" s="19">
        <v>4.7503271834083503E-2</v>
      </c>
      <c r="BN13" s="19">
        <v>8.3896399761914195E-2</v>
      </c>
      <c r="BO13" s="19">
        <v>6.7620626951096593E-2</v>
      </c>
      <c r="BP13" s="19"/>
      <c r="BQ13" s="19">
        <v>2.0449885301583301E-2</v>
      </c>
      <c r="BR13" s="19">
        <v>0.125364938247953</v>
      </c>
    </row>
    <row r="14" spans="2:70" x14ac:dyDescent="0.35">
      <c r="B14" s="16"/>
    </row>
    <row r="15" spans="2:70" x14ac:dyDescent="0.35">
      <c r="B15" t="s">
        <v>98</v>
      </c>
    </row>
    <row r="16" spans="2:70" x14ac:dyDescent="0.35">
      <c r="B16" t="s">
        <v>99</v>
      </c>
    </row>
    <row r="18" spans="2:2" x14ac:dyDescent="0.35">
      <c r="B18" s="8" t="str">
        <f>HYPERLINK("#'Contents'!A1", "Return to Contents")</f>
        <v>Return to Contents</v>
      </c>
    </row>
  </sheetData>
  <mergeCells count="11">
    <mergeCell ref="BQ5:BR5"/>
    <mergeCell ref="D5:E5"/>
    <mergeCell ref="G5:L5"/>
    <mergeCell ref="N5:Q5"/>
    <mergeCell ref="S5:AD5"/>
    <mergeCell ref="AF5:AH5"/>
    <mergeCell ref="D2:BJ2"/>
    <mergeCell ref="AJ5:AN5"/>
    <mergeCell ref="AP5:AR5"/>
    <mergeCell ref="AT5:AX5"/>
    <mergeCell ref="AZ5:BO5"/>
  </mergeCells>
  <pageMargins left="0.7" right="0.7" top="0.75" bottom="0.75" header="0.3" footer="0.3"/>
  <pageSetup paperSize="9" orientation="portrait" horizontalDpi="300" verticalDpi="300"/>
  <drawing r:id="rId1"/>
</worksheet>
</file>

<file path=xl/worksheets/sheet1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400-000000000000}">
  <dimension ref="B2:BR20"/>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67" width="10.7265625" customWidth="1"/>
    <col min="68" max="68" width="2.1796875" customWidth="1"/>
    <col min="69" max="70" width="10.7265625" customWidth="1"/>
    <col min="71" max="71" width="2.1796875" customWidth="1"/>
  </cols>
  <sheetData>
    <row r="2" spans="2:70" ht="40" customHeight="1" x14ac:dyDescent="0.35">
      <c r="D2" s="29" t="s">
        <v>576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row>
    <row r="5" spans="2:70" ht="30" customHeight="1" x14ac:dyDescent="0.35">
      <c r="B5" s="15"/>
      <c r="C5" s="15"/>
      <c r="D5" s="30" t="s">
        <v>74</v>
      </c>
      <c r="E5" s="30"/>
      <c r="F5" s="15"/>
      <c r="G5" s="30" t="s">
        <v>75</v>
      </c>
      <c r="H5" s="30"/>
      <c r="I5" s="30"/>
      <c r="J5" s="30"/>
      <c r="K5" s="30"/>
      <c r="L5" s="30"/>
      <c r="M5" s="15"/>
      <c r="N5" s="30" t="s">
        <v>76</v>
      </c>
      <c r="O5" s="30"/>
      <c r="P5" s="30"/>
      <c r="Q5" s="30"/>
      <c r="R5" s="15"/>
      <c r="S5" s="30" t="s">
        <v>77</v>
      </c>
      <c r="T5" s="30"/>
      <c r="U5" s="30"/>
      <c r="V5" s="30"/>
      <c r="W5" s="30"/>
      <c r="X5" s="30"/>
      <c r="Y5" s="30"/>
      <c r="Z5" s="30"/>
      <c r="AA5" s="30"/>
      <c r="AB5" s="30"/>
      <c r="AC5" s="30"/>
      <c r="AD5" s="30"/>
      <c r="AE5" s="15"/>
      <c r="AF5" s="30" t="s">
        <v>78</v>
      </c>
      <c r="AG5" s="30"/>
      <c r="AH5" s="30"/>
      <c r="AI5" s="15"/>
      <c r="AJ5" s="30" t="s">
        <v>79</v>
      </c>
      <c r="AK5" s="30"/>
      <c r="AL5" s="30"/>
      <c r="AM5" s="30"/>
      <c r="AN5" s="30"/>
      <c r="AO5" s="15"/>
      <c r="AP5" s="30" t="s">
        <v>80</v>
      </c>
      <c r="AQ5" s="30"/>
      <c r="AR5" s="30"/>
      <c r="AS5" s="15"/>
      <c r="AT5" s="30" t="s">
        <v>81</v>
      </c>
      <c r="AU5" s="30"/>
      <c r="AV5" s="30"/>
      <c r="AW5" s="30"/>
      <c r="AX5" s="30"/>
      <c r="AY5" s="15"/>
      <c r="AZ5" s="30" t="s">
        <v>82</v>
      </c>
      <c r="BA5" s="30"/>
      <c r="BB5" s="30"/>
      <c r="BC5" s="30"/>
      <c r="BD5" s="30"/>
      <c r="BE5" s="30"/>
      <c r="BF5" s="30"/>
      <c r="BG5" s="30"/>
      <c r="BH5" s="30"/>
      <c r="BI5" s="30"/>
      <c r="BJ5" s="30"/>
      <c r="BK5" s="30"/>
      <c r="BL5" s="30"/>
      <c r="BM5" s="30"/>
      <c r="BN5" s="30"/>
      <c r="BO5" s="30"/>
      <c r="BP5" s="15"/>
      <c r="BQ5" s="30" t="s">
        <v>83</v>
      </c>
      <c r="BR5" s="30"/>
    </row>
    <row r="6" spans="2:7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46</v>
      </c>
      <c r="AQ6" s="12" t="s">
        <v>47</v>
      </c>
      <c r="AR6" s="12" t="s">
        <v>50</v>
      </c>
      <c r="AT6" s="12" t="s">
        <v>51</v>
      </c>
      <c r="AU6" s="12" t="s">
        <v>52</v>
      </c>
      <c r="AV6" s="12" t="s">
        <v>53</v>
      </c>
      <c r="AW6" s="12" t="s">
        <v>54</v>
      </c>
      <c r="AX6" s="12" t="s">
        <v>55</v>
      </c>
      <c r="AZ6" s="12" t="s">
        <v>56</v>
      </c>
      <c r="BA6" s="12" t="s">
        <v>57</v>
      </c>
      <c r="BB6" s="12" t="s">
        <v>58</v>
      </c>
      <c r="BC6" s="12" t="s">
        <v>59</v>
      </c>
      <c r="BD6" s="12" t="s">
        <v>60</v>
      </c>
      <c r="BE6" s="12" t="s">
        <v>61</v>
      </c>
      <c r="BF6" s="12" t="s">
        <v>62</v>
      </c>
      <c r="BG6" s="12" t="s">
        <v>63</v>
      </c>
      <c r="BH6" s="12" t="s">
        <v>64</v>
      </c>
      <c r="BI6" s="12" t="s">
        <v>65</v>
      </c>
      <c r="BJ6" s="12" t="s">
        <v>66</v>
      </c>
      <c r="BK6" s="12" t="s">
        <v>67</v>
      </c>
      <c r="BL6" s="12" t="s">
        <v>68</v>
      </c>
      <c r="BM6" s="12" t="s">
        <v>69</v>
      </c>
      <c r="BN6" s="12" t="s">
        <v>70</v>
      </c>
      <c r="BO6" s="12" t="s">
        <v>71</v>
      </c>
      <c r="BQ6" s="12" t="s">
        <v>72</v>
      </c>
      <c r="BR6" s="12" t="s">
        <v>73</v>
      </c>
    </row>
    <row r="7" spans="2:70" ht="30" customHeight="1" x14ac:dyDescent="0.35">
      <c r="B7" s="10" t="s">
        <v>19</v>
      </c>
      <c r="C7" s="10">
        <v>1235</v>
      </c>
      <c r="D7" s="10">
        <v>604</v>
      </c>
      <c r="E7" s="10">
        <v>625</v>
      </c>
      <c r="F7" s="10"/>
      <c r="G7" s="10">
        <v>129</v>
      </c>
      <c r="H7" s="10">
        <v>238</v>
      </c>
      <c r="I7" s="10">
        <v>213</v>
      </c>
      <c r="J7" s="10">
        <v>191</v>
      </c>
      <c r="K7" s="10">
        <v>164</v>
      </c>
      <c r="L7" s="10">
        <v>300</v>
      </c>
      <c r="M7" s="10"/>
      <c r="N7" s="10">
        <v>505</v>
      </c>
      <c r="O7" s="10">
        <v>325</v>
      </c>
      <c r="P7" s="10">
        <v>198</v>
      </c>
      <c r="Q7" s="10">
        <v>206</v>
      </c>
      <c r="R7" s="10"/>
      <c r="S7" s="10">
        <v>257</v>
      </c>
      <c r="T7" s="10">
        <v>173</v>
      </c>
      <c r="U7" s="10">
        <v>85</v>
      </c>
      <c r="V7" s="10">
        <v>108</v>
      </c>
      <c r="W7" s="10">
        <v>75</v>
      </c>
      <c r="X7" s="10">
        <v>94</v>
      </c>
      <c r="Y7" s="10">
        <v>85</v>
      </c>
      <c r="Z7" s="10">
        <v>39</v>
      </c>
      <c r="AA7" s="10">
        <v>134</v>
      </c>
      <c r="AB7" s="10">
        <v>106</v>
      </c>
      <c r="AC7" s="10">
        <v>54</v>
      </c>
      <c r="AD7" s="10">
        <v>25</v>
      </c>
      <c r="AE7" s="10"/>
      <c r="AF7" s="10">
        <v>412</v>
      </c>
      <c r="AG7" s="10">
        <v>622</v>
      </c>
      <c r="AH7" s="10">
        <v>123</v>
      </c>
      <c r="AI7" s="10"/>
      <c r="AJ7" s="10">
        <v>470</v>
      </c>
      <c r="AK7" s="10">
        <v>353</v>
      </c>
      <c r="AL7" s="10">
        <v>126</v>
      </c>
      <c r="AM7" s="10">
        <v>11</v>
      </c>
      <c r="AN7" s="10">
        <v>99</v>
      </c>
      <c r="AO7" s="10"/>
      <c r="AP7" s="10">
        <v>291</v>
      </c>
      <c r="AQ7" s="10">
        <v>447</v>
      </c>
      <c r="AR7" s="10">
        <v>117</v>
      </c>
      <c r="AS7" s="10"/>
      <c r="AT7" s="10">
        <v>173</v>
      </c>
      <c r="AU7" s="10">
        <v>226</v>
      </c>
      <c r="AV7" s="10">
        <v>432</v>
      </c>
      <c r="AW7" s="10">
        <v>222</v>
      </c>
      <c r="AX7" s="10">
        <v>35</v>
      </c>
      <c r="AY7" s="10"/>
      <c r="AZ7" s="10">
        <v>8</v>
      </c>
      <c r="BA7" s="10">
        <v>37</v>
      </c>
      <c r="BB7" s="10">
        <v>69</v>
      </c>
      <c r="BC7" s="10">
        <v>60</v>
      </c>
      <c r="BD7" s="10">
        <v>111</v>
      </c>
      <c r="BE7" s="10">
        <v>126</v>
      </c>
      <c r="BF7" s="10">
        <v>111</v>
      </c>
      <c r="BG7" s="10">
        <v>94</v>
      </c>
      <c r="BH7" s="10">
        <v>77</v>
      </c>
      <c r="BI7" s="10">
        <v>72</v>
      </c>
      <c r="BJ7" s="10">
        <v>122</v>
      </c>
      <c r="BK7" s="10">
        <v>74</v>
      </c>
      <c r="BL7" s="10">
        <v>64</v>
      </c>
      <c r="BM7" s="10">
        <v>35</v>
      </c>
      <c r="BN7" s="10">
        <v>43</v>
      </c>
      <c r="BO7" s="10">
        <v>85</v>
      </c>
      <c r="BP7" s="10"/>
      <c r="BQ7" s="10">
        <v>1235</v>
      </c>
      <c r="BR7" s="10" t="s">
        <v>471</v>
      </c>
    </row>
    <row r="8" spans="2:70" ht="30" customHeight="1" x14ac:dyDescent="0.35">
      <c r="B8" s="11" t="s">
        <v>20</v>
      </c>
      <c r="C8" s="11">
        <v>1209</v>
      </c>
      <c r="D8" s="11">
        <v>591</v>
      </c>
      <c r="E8" s="11">
        <v>612</v>
      </c>
      <c r="F8" s="11"/>
      <c r="G8" s="11">
        <v>141</v>
      </c>
      <c r="H8" s="11">
        <v>224</v>
      </c>
      <c r="I8" s="11">
        <v>210</v>
      </c>
      <c r="J8" s="11">
        <v>186</v>
      </c>
      <c r="K8" s="11">
        <v>157</v>
      </c>
      <c r="L8" s="11">
        <v>290</v>
      </c>
      <c r="M8" s="11"/>
      <c r="N8" s="11">
        <v>460</v>
      </c>
      <c r="O8" s="11">
        <v>299</v>
      </c>
      <c r="P8" s="11">
        <v>223</v>
      </c>
      <c r="Q8" s="11">
        <v>226</v>
      </c>
      <c r="R8" s="11"/>
      <c r="S8" s="11">
        <v>249</v>
      </c>
      <c r="T8" s="11">
        <v>161</v>
      </c>
      <c r="U8" s="11">
        <v>88</v>
      </c>
      <c r="V8" s="11">
        <v>111</v>
      </c>
      <c r="W8" s="11">
        <v>69</v>
      </c>
      <c r="X8" s="11">
        <v>88</v>
      </c>
      <c r="Y8" s="11">
        <v>79</v>
      </c>
      <c r="Z8" s="11">
        <v>37</v>
      </c>
      <c r="AA8" s="11">
        <v>128</v>
      </c>
      <c r="AB8" s="11">
        <v>110</v>
      </c>
      <c r="AC8" s="11">
        <v>55</v>
      </c>
      <c r="AD8" s="11">
        <v>33</v>
      </c>
      <c r="AE8" s="11"/>
      <c r="AF8" s="11">
        <v>402</v>
      </c>
      <c r="AG8" s="11">
        <v>601</v>
      </c>
      <c r="AH8" s="11">
        <v>124</v>
      </c>
      <c r="AI8" s="11"/>
      <c r="AJ8" s="11">
        <v>452</v>
      </c>
      <c r="AK8" s="11">
        <v>340</v>
      </c>
      <c r="AL8" s="11">
        <v>122</v>
      </c>
      <c r="AM8" s="11">
        <v>12</v>
      </c>
      <c r="AN8" s="11">
        <v>101</v>
      </c>
      <c r="AO8" s="11"/>
      <c r="AP8" s="11">
        <v>280</v>
      </c>
      <c r="AQ8" s="11">
        <v>434</v>
      </c>
      <c r="AR8" s="11">
        <v>113</v>
      </c>
      <c r="AS8" s="11"/>
      <c r="AT8" s="11">
        <v>179</v>
      </c>
      <c r="AU8" s="11">
        <v>234</v>
      </c>
      <c r="AV8" s="11">
        <v>410</v>
      </c>
      <c r="AW8" s="11">
        <v>208</v>
      </c>
      <c r="AX8" s="11">
        <v>31</v>
      </c>
      <c r="AY8" s="11"/>
      <c r="AZ8" s="11">
        <v>8</v>
      </c>
      <c r="BA8" s="11">
        <v>36</v>
      </c>
      <c r="BB8" s="11">
        <v>69</v>
      </c>
      <c r="BC8" s="11">
        <v>63</v>
      </c>
      <c r="BD8" s="11">
        <v>114</v>
      </c>
      <c r="BE8" s="11">
        <v>126</v>
      </c>
      <c r="BF8" s="11">
        <v>112</v>
      </c>
      <c r="BG8" s="11">
        <v>92</v>
      </c>
      <c r="BH8" s="11">
        <v>77</v>
      </c>
      <c r="BI8" s="11">
        <v>70</v>
      </c>
      <c r="BJ8" s="11">
        <v>115</v>
      </c>
      <c r="BK8" s="11">
        <v>71</v>
      </c>
      <c r="BL8" s="11">
        <v>61</v>
      </c>
      <c r="BM8" s="11">
        <v>33</v>
      </c>
      <c r="BN8" s="11">
        <v>40</v>
      </c>
      <c r="BO8" s="11">
        <v>76</v>
      </c>
      <c r="BP8" s="11"/>
      <c r="BQ8" s="11">
        <v>1209</v>
      </c>
      <c r="BR8" s="11" t="s">
        <v>471</v>
      </c>
    </row>
    <row r="9" spans="2:70" x14ac:dyDescent="0.35">
      <c r="B9" s="18" t="s">
        <v>570</v>
      </c>
      <c r="C9" s="17">
        <v>7.2498309354374194E-2</v>
      </c>
      <c r="D9" s="17">
        <v>0.101436284308819</v>
      </c>
      <c r="E9" s="17">
        <v>4.3828939041750899E-2</v>
      </c>
      <c r="F9" s="17"/>
      <c r="G9" s="17">
        <v>0.15034697310127801</v>
      </c>
      <c r="H9" s="17">
        <v>0.132539747697029</v>
      </c>
      <c r="I9" s="17">
        <v>0.11016991352220699</v>
      </c>
      <c r="J9" s="17">
        <v>2.7285963642061699E-2</v>
      </c>
      <c r="K9" s="17">
        <v>2.42761968281478E-2</v>
      </c>
      <c r="L9" s="17">
        <v>1.6090473942968999E-2</v>
      </c>
      <c r="M9" s="17"/>
      <c r="N9" s="17">
        <v>8.4644415738985998E-2</v>
      </c>
      <c r="O9" s="17">
        <v>8.4287385448522004E-2</v>
      </c>
      <c r="P9" s="17">
        <v>8.8933908702036199E-2</v>
      </c>
      <c r="Q9" s="17">
        <v>1.6342896351222401E-2</v>
      </c>
      <c r="R9" s="17"/>
      <c r="S9" s="17">
        <v>0.120714822208706</v>
      </c>
      <c r="T9" s="17">
        <v>4.2003992231268203E-2</v>
      </c>
      <c r="U9" s="17">
        <v>3.8844311852278497E-2</v>
      </c>
      <c r="V9" s="17">
        <v>2.997792621762E-2</v>
      </c>
      <c r="W9" s="17">
        <v>5.1235088795675503E-2</v>
      </c>
      <c r="X9" s="17">
        <v>0.13594445486210899</v>
      </c>
      <c r="Y9" s="17">
        <v>4.9819380980497499E-2</v>
      </c>
      <c r="Z9" s="17">
        <v>8.6355825095310895E-2</v>
      </c>
      <c r="AA9" s="17">
        <v>0.105015258796528</v>
      </c>
      <c r="AB9" s="17">
        <v>3.5505443039864602E-2</v>
      </c>
      <c r="AC9" s="17">
        <v>5.10574812378684E-2</v>
      </c>
      <c r="AD9" s="17">
        <v>3.7402472199013999E-2</v>
      </c>
      <c r="AE9" s="17"/>
      <c r="AF9" s="17">
        <v>5.0307768081484801E-2</v>
      </c>
      <c r="AG9" s="17">
        <v>9.2156816151788598E-2</v>
      </c>
      <c r="AH9" s="17">
        <v>3.9650110541179499E-2</v>
      </c>
      <c r="AI9" s="17"/>
      <c r="AJ9" s="17">
        <v>6.3656989410767598E-2</v>
      </c>
      <c r="AK9" s="17">
        <v>8.1820821602658106E-2</v>
      </c>
      <c r="AL9" s="17">
        <v>4.8070433996815799E-2</v>
      </c>
      <c r="AM9" s="17">
        <v>0.26091851092322099</v>
      </c>
      <c r="AN9" s="17">
        <v>3.9015518356325399E-2</v>
      </c>
      <c r="AO9" s="17"/>
      <c r="AP9" s="17">
        <v>9.0487183167237695E-2</v>
      </c>
      <c r="AQ9" s="17">
        <v>8.25088831720069E-2</v>
      </c>
      <c r="AR9" s="17">
        <v>8.7235504524509594E-2</v>
      </c>
      <c r="AS9" s="17"/>
      <c r="AT9" s="17">
        <v>5.5681794747422499E-2</v>
      </c>
      <c r="AU9" s="17">
        <v>5.8524978525603101E-2</v>
      </c>
      <c r="AV9" s="17">
        <v>7.8747907552952301E-2</v>
      </c>
      <c r="AW9" s="17">
        <v>8.3345026300842104E-2</v>
      </c>
      <c r="AX9" s="17">
        <v>0.23998737987327901</v>
      </c>
      <c r="AY9" s="17"/>
      <c r="AZ9" s="17">
        <v>0</v>
      </c>
      <c r="BA9" s="17">
        <v>0.12718374855681899</v>
      </c>
      <c r="BB9" s="17">
        <v>8.7878737505449597E-2</v>
      </c>
      <c r="BC9" s="17">
        <v>5.8292982956741998E-2</v>
      </c>
      <c r="BD9" s="17">
        <v>6.82829824262223E-2</v>
      </c>
      <c r="BE9" s="17">
        <v>5.6666747173267397E-2</v>
      </c>
      <c r="BF9" s="17">
        <v>4.2552815854653099E-2</v>
      </c>
      <c r="BG9" s="17">
        <v>6.01225612240711E-2</v>
      </c>
      <c r="BH9" s="17">
        <v>5.2421826837164398E-2</v>
      </c>
      <c r="BI9" s="17">
        <v>2.42241634576408E-2</v>
      </c>
      <c r="BJ9" s="17">
        <v>6.5682203065012407E-2</v>
      </c>
      <c r="BK9" s="17">
        <v>5.10621407155889E-2</v>
      </c>
      <c r="BL9" s="17">
        <v>0.128949363490483</v>
      </c>
      <c r="BM9" s="17">
        <v>2.7063525142281299E-2</v>
      </c>
      <c r="BN9" s="17">
        <v>0.12497872277553899</v>
      </c>
      <c r="BO9" s="17">
        <v>0.19729446823893801</v>
      </c>
      <c r="BP9" s="17"/>
      <c r="BQ9" s="17">
        <v>7.2498309354374194E-2</v>
      </c>
      <c r="BR9" s="17" t="s">
        <v>494</v>
      </c>
    </row>
    <row r="10" spans="2:70" x14ac:dyDescent="0.35">
      <c r="B10" s="18" t="s">
        <v>571</v>
      </c>
      <c r="C10" s="17">
        <v>0.155192773860964</v>
      </c>
      <c r="D10" s="17">
        <v>0.165526205676812</v>
      </c>
      <c r="E10" s="17">
        <v>0.14486678866546601</v>
      </c>
      <c r="F10" s="17"/>
      <c r="G10" s="17">
        <v>0.26881463934829503</v>
      </c>
      <c r="H10" s="17">
        <v>0.28104845005474799</v>
      </c>
      <c r="I10" s="17">
        <v>0.19066101054649601</v>
      </c>
      <c r="J10" s="17">
        <v>0.100376258486195</v>
      </c>
      <c r="K10" s="17">
        <v>9.1883997174212598E-2</v>
      </c>
      <c r="L10" s="17">
        <v>4.6418030857588999E-2</v>
      </c>
      <c r="M10" s="17"/>
      <c r="N10" s="17">
        <v>0.16223174928801801</v>
      </c>
      <c r="O10" s="17">
        <v>0.13128882700729499</v>
      </c>
      <c r="P10" s="17">
        <v>0.18331996773089099</v>
      </c>
      <c r="Q10" s="17">
        <v>0.145373864410732</v>
      </c>
      <c r="R10" s="17"/>
      <c r="S10" s="17">
        <v>0.24596572820482901</v>
      </c>
      <c r="T10" s="17">
        <v>0.100864842087017</v>
      </c>
      <c r="U10" s="17">
        <v>7.7282043691638505E-2</v>
      </c>
      <c r="V10" s="17">
        <v>0.125379019658268</v>
      </c>
      <c r="W10" s="17">
        <v>0.163932494651153</v>
      </c>
      <c r="X10" s="17">
        <v>0.167483590678668</v>
      </c>
      <c r="Y10" s="17">
        <v>0.16422729009966699</v>
      </c>
      <c r="Z10" s="17">
        <v>0.12670028901872499</v>
      </c>
      <c r="AA10" s="17">
        <v>0.122701191740264</v>
      </c>
      <c r="AB10" s="17">
        <v>0.106685737693151</v>
      </c>
      <c r="AC10" s="17">
        <v>0.22800004153047501</v>
      </c>
      <c r="AD10" s="17">
        <v>0.16659037772840801</v>
      </c>
      <c r="AE10" s="17"/>
      <c r="AF10" s="17">
        <v>0.14966130763527</v>
      </c>
      <c r="AG10" s="17">
        <v>0.14206890551571599</v>
      </c>
      <c r="AH10" s="17">
        <v>0.19414624623141</v>
      </c>
      <c r="AI10" s="17"/>
      <c r="AJ10" s="17">
        <v>0.13725913800720099</v>
      </c>
      <c r="AK10" s="17">
        <v>0.203599414894549</v>
      </c>
      <c r="AL10" s="17">
        <v>0.15316672156858299</v>
      </c>
      <c r="AM10" s="17">
        <v>9.9519083785304802E-2</v>
      </c>
      <c r="AN10" s="17">
        <v>8.2315090051613402E-2</v>
      </c>
      <c r="AO10" s="17"/>
      <c r="AP10" s="17">
        <v>0.19466006896934099</v>
      </c>
      <c r="AQ10" s="17">
        <v>0.17220357440797701</v>
      </c>
      <c r="AR10" s="17">
        <v>0.19740703178774799</v>
      </c>
      <c r="AS10" s="17"/>
      <c r="AT10" s="17">
        <v>0.14308058410101901</v>
      </c>
      <c r="AU10" s="17">
        <v>0.120902131531416</v>
      </c>
      <c r="AV10" s="17">
        <v>0.18564410011017601</v>
      </c>
      <c r="AW10" s="17">
        <v>0.205485437619293</v>
      </c>
      <c r="AX10" s="17">
        <v>0.16951852593919201</v>
      </c>
      <c r="AY10" s="17"/>
      <c r="AZ10" s="17">
        <v>0</v>
      </c>
      <c r="BA10" s="17">
        <v>5.02919221240513E-2</v>
      </c>
      <c r="BB10" s="17">
        <v>0.15268716556717299</v>
      </c>
      <c r="BC10" s="17">
        <v>9.2820489036261403E-2</v>
      </c>
      <c r="BD10" s="17">
        <v>0.18940089748122699</v>
      </c>
      <c r="BE10" s="17">
        <v>0.16290271089806599</v>
      </c>
      <c r="BF10" s="17">
        <v>0.11592466206150299</v>
      </c>
      <c r="BG10" s="17">
        <v>0.177269332492727</v>
      </c>
      <c r="BH10" s="17">
        <v>0.19629535877689899</v>
      </c>
      <c r="BI10" s="17">
        <v>0.15193853127530699</v>
      </c>
      <c r="BJ10" s="17">
        <v>0.170446517972942</v>
      </c>
      <c r="BK10" s="17">
        <v>0.14344766841235099</v>
      </c>
      <c r="BL10" s="17">
        <v>0.166291278051485</v>
      </c>
      <c r="BM10" s="17">
        <v>0.24428024188877101</v>
      </c>
      <c r="BN10" s="17">
        <v>0.150451777756648</v>
      </c>
      <c r="BO10" s="17">
        <v>0.22730387907372901</v>
      </c>
      <c r="BP10" s="17"/>
      <c r="BQ10" s="17">
        <v>0.155192773860964</v>
      </c>
      <c r="BR10" s="17" t="s">
        <v>494</v>
      </c>
    </row>
    <row r="11" spans="2:70" x14ac:dyDescent="0.35">
      <c r="B11" s="18" t="s">
        <v>572</v>
      </c>
      <c r="C11" s="17">
        <v>0.20987750396534</v>
      </c>
      <c r="D11" s="17">
        <v>0.224278553413049</v>
      </c>
      <c r="E11" s="17">
        <v>0.195008355463616</v>
      </c>
      <c r="F11" s="17"/>
      <c r="G11" s="17">
        <v>0.249838993596113</v>
      </c>
      <c r="H11" s="17">
        <v>0.27717956290213203</v>
      </c>
      <c r="I11" s="17">
        <v>0.201592432805237</v>
      </c>
      <c r="J11" s="17">
        <v>0.21290510723860301</v>
      </c>
      <c r="K11" s="17">
        <v>0.22443227925096099</v>
      </c>
      <c r="L11" s="17">
        <v>0.13455196733005401</v>
      </c>
      <c r="M11" s="17"/>
      <c r="N11" s="17">
        <v>0.22299503683991401</v>
      </c>
      <c r="O11" s="17">
        <v>0.189460330942155</v>
      </c>
      <c r="P11" s="17">
        <v>0.21631507493384999</v>
      </c>
      <c r="Q11" s="17">
        <v>0.20472788264778299</v>
      </c>
      <c r="R11" s="17"/>
      <c r="S11" s="17">
        <v>0.20657914401782199</v>
      </c>
      <c r="T11" s="17">
        <v>0.18006398544791899</v>
      </c>
      <c r="U11" s="17">
        <v>0.23261610967969701</v>
      </c>
      <c r="V11" s="17">
        <v>0.19709541541586101</v>
      </c>
      <c r="W11" s="17">
        <v>0.256651764344276</v>
      </c>
      <c r="X11" s="17">
        <v>0.245564261477728</v>
      </c>
      <c r="Y11" s="17">
        <v>0.17389632013206399</v>
      </c>
      <c r="Z11" s="17">
        <v>0.296841439843193</v>
      </c>
      <c r="AA11" s="17">
        <v>0.22630022463746599</v>
      </c>
      <c r="AB11" s="17">
        <v>0.20025849185769601</v>
      </c>
      <c r="AC11" s="17">
        <v>0.126440437645438</v>
      </c>
      <c r="AD11" s="17">
        <v>0.26764753547946901</v>
      </c>
      <c r="AE11" s="17"/>
      <c r="AF11" s="17">
        <v>0.19264981227790201</v>
      </c>
      <c r="AG11" s="17">
        <v>0.217193697601956</v>
      </c>
      <c r="AH11" s="17">
        <v>0.190633574203939</v>
      </c>
      <c r="AI11" s="17"/>
      <c r="AJ11" s="17">
        <v>0.192820123099361</v>
      </c>
      <c r="AK11" s="17">
        <v>0.23764586142326</v>
      </c>
      <c r="AL11" s="17">
        <v>0.217189616178907</v>
      </c>
      <c r="AM11" s="17">
        <v>0.147375195662347</v>
      </c>
      <c r="AN11" s="17">
        <v>0.21766606986495801</v>
      </c>
      <c r="AO11" s="17"/>
      <c r="AP11" s="17">
        <v>0.22152233357944301</v>
      </c>
      <c r="AQ11" s="17">
        <v>0.22606486513458299</v>
      </c>
      <c r="AR11" s="17">
        <v>0.171938132370274</v>
      </c>
      <c r="AS11" s="17"/>
      <c r="AT11" s="17">
        <v>0.132357811456111</v>
      </c>
      <c r="AU11" s="17">
        <v>0.23929410863766201</v>
      </c>
      <c r="AV11" s="17">
        <v>0.24374261429559099</v>
      </c>
      <c r="AW11" s="17">
        <v>0.20500637918321801</v>
      </c>
      <c r="AX11" s="17">
        <v>0.161943816230255</v>
      </c>
      <c r="AY11" s="17"/>
      <c r="AZ11" s="17">
        <v>0.11461489899708099</v>
      </c>
      <c r="BA11" s="17">
        <v>0.19295144635575401</v>
      </c>
      <c r="BB11" s="17">
        <v>0.15589342614287599</v>
      </c>
      <c r="BC11" s="17">
        <v>0.24859440143872</v>
      </c>
      <c r="BD11" s="17">
        <v>0.191462982796957</v>
      </c>
      <c r="BE11" s="17">
        <v>0.193762200535533</v>
      </c>
      <c r="BF11" s="17">
        <v>0.259087458371007</v>
      </c>
      <c r="BG11" s="17">
        <v>0.15779400517776401</v>
      </c>
      <c r="BH11" s="17">
        <v>0.24419375153610301</v>
      </c>
      <c r="BI11" s="17">
        <v>0.121701026721263</v>
      </c>
      <c r="BJ11" s="17">
        <v>0.24993739793942199</v>
      </c>
      <c r="BK11" s="17">
        <v>0.29732949209670601</v>
      </c>
      <c r="BL11" s="17">
        <v>0.247622806951107</v>
      </c>
      <c r="BM11" s="17">
        <v>0.16037015287811801</v>
      </c>
      <c r="BN11" s="17">
        <v>0.197580083948666</v>
      </c>
      <c r="BO11" s="17">
        <v>0.19668971446995501</v>
      </c>
      <c r="BP11" s="17"/>
      <c r="BQ11" s="17">
        <v>0.20987750396534</v>
      </c>
      <c r="BR11" s="17" t="s">
        <v>494</v>
      </c>
    </row>
    <row r="12" spans="2:70" x14ac:dyDescent="0.35">
      <c r="B12" s="18" t="s">
        <v>573</v>
      </c>
      <c r="C12" s="17">
        <v>0.23072298431993299</v>
      </c>
      <c r="D12" s="17">
        <v>0.23656564796018301</v>
      </c>
      <c r="E12" s="17">
        <v>0.227275629606707</v>
      </c>
      <c r="F12" s="17"/>
      <c r="G12" s="17">
        <v>0.230247902304373</v>
      </c>
      <c r="H12" s="17">
        <v>0.192367925663363</v>
      </c>
      <c r="I12" s="17">
        <v>0.222152929630058</v>
      </c>
      <c r="J12" s="17">
        <v>0.238559565347021</v>
      </c>
      <c r="K12" s="17">
        <v>0.243868366085607</v>
      </c>
      <c r="L12" s="17">
        <v>0.25466352970967499</v>
      </c>
      <c r="M12" s="17"/>
      <c r="N12" s="17">
        <v>0.221146252017727</v>
      </c>
      <c r="O12" s="17">
        <v>0.25064083253125402</v>
      </c>
      <c r="P12" s="17">
        <v>0.19079905110020301</v>
      </c>
      <c r="Q12" s="17">
        <v>0.26422906554634101</v>
      </c>
      <c r="R12" s="17"/>
      <c r="S12" s="17">
        <v>0.203425898842617</v>
      </c>
      <c r="T12" s="17">
        <v>0.26098266127435699</v>
      </c>
      <c r="U12" s="17">
        <v>0.26187839460939399</v>
      </c>
      <c r="V12" s="17">
        <v>0.22272981452905899</v>
      </c>
      <c r="W12" s="17">
        <v>0.23836847204502701</v>
      </c>
      <c r="X12" s="17">
        <v>0.17690527445465301</v>
      </c>
      <c r="Y12" s="17">
        <v>0.18951074736432699</v>
      </c>
      <c r="Z12" s="17">
        <v>0.203981560158214</v>
      </c>
      <c r="AA12" s="17">
        <v>0.24659697361588301</v>
      </c>
      <c r="AB12" s="17">
        <v>0.23582920099466101</v>
      </c>
      <c r="AC12" s="17">
        <v>0.331319297324071</v>
      </c>
      <c r="AD12" s="17">
        <v>0.24231462473552401</v>
      </c>
      <c r="AE12" s="17"/>
      <c r="AF12" s="17">
        <v>0.22202694895521299</v>
      </c>
      <c r="AG12" s="17">
        <v>0.24177323151639199</v>
      </c>
      <c r="AH12" s="17">
        <v>0.213492653451716</v>
      </c>
      <c r="AI12" s="17"/>
      <c r="AJ12" s="17">
        <v>0.236033125539964</v>
      </c>
      <c r="AK12" s="17">
        <v>0.23422267488332299</v>
      </c>
      <c r="AL12" s="17">
        <v>0.23650611565572099</v>
      </c>
      <c r="AM12" s="17">
        <v>0.21380614795535</v>
      </c>
      <c r="AN12" s="17">
        <v>0.22748779492260501</v>
      </c>
      <c r="AO12" s="17"/>
      <c r="AP12" s="17">
        <v>0.20210655853811699</v>
      </c>
      <c r="AQ12" s="17">
        <v>0.24897719907090499</v>
      </c>
      <c r="AR12" s="17">
        <v>0.25050516575732601</v>
      </c>
      <c r="AS12" s="17"/>
      <c r="AT12" s="17">
        <v>0.27816088080254298</v>
      </c>
      <c r="AU12" s="17">
        <v>0.22035170665414799</v>
      </c>
      <c r="AV12" s="17">
        <v>0.211476190034766</v>
      </c>
      <c r="AW12" s="17">
        <v>0.224620865783108</v>
      </c>
      <c r="AX12" s="17">
        <v>0.19637628072250099</v>
      </c>
      <c r="AY12" s="17"/>
      <c r="AZ12" s="17">
        <v>0.65042903257238804</v>
      </c>
      <c r="BA12" s="17">
        <v>0.31608195098641401</v>
      </c>
      <c r="BB12" s="17">
        <v>0.144415758748145</v>
      </c>
      <c r="BC12" s="17">
        <v>0.13916406855692401</v>
      </c>
      <c r="BD12" s="17">
        <v>0.25548162154044202</v>
      </c>
      <c r="BE12" s="17">
        <v>0.193705463009266</v>
      </c>
      <c r="BF12" s="17">
        <v>0.24572459520027001</v>
      </c>
      <c r="BG12" s="17">
        <v>0.250419735758655</v>
      </c>
      <c r="BH12" s="17">
        <v>0.145386124813949</v>
      </c>
      <c r="BI12" s="17">
        <v>0.36185225255846099</v>
      </c>
      <c r="BJ12" s="17">
        <v>0.24477292979069201</v>
      </c>
      <c r="BK12" s="17">
        <v>0.18166947284985699</v>
      </c>
      <c r="BL12" s="17">
        <v>0.221060447240433</v>
      </c>
      <c r="BM12" s="17">
        <v>0.23224080318377899</v>
      </c>
      <c r="BN12" s="17">
        <v>0.24495478153755201</v>
      </c>
      <c r="BO12" s="17">
        <v>0.23784950149369199</v>
      </c>
      <c r="BP12" s="17"/>
      <c r="BQ12" s="17">
        <v>0.23072298431993299</v>
      </c>
      <c r="BR12" s="17" t="s">
        <v>494</v>
      </c>
    </row>
    <row r="13" spans="2:70" x14ac:dyDescent="0.35">
      <c r="B13" s="18" t="s">
        <v>574</v>
      </c>
      <c r="C13" s="17">
        <v>0.13411758754073</v>
      </c>
      <c r="D13" s="17">
        <v>0.103970754969037</v>
      </c>
      <c r="E13" s="17">
        <v>0.16299413126815601</v>
      </c>
      <c r="F13" s="17"/>
      <c r="G13" s="17">
        <v>8.6380044659035898E-2</v>
      </c>
      <c r="H13" s="17">
        <v>7.0053281112813698E-2</v>
      </c>
      <c r="I13" s="17">
        <v>0.16065343514392399</v>
      </c>
      <c r="J13" s="17">
        <v>0.124786283318254</v>
      </c>
      <c r="K13" s="17">
        <v>0.12066071461608401</v>
      </c>
      <c r="L13" s="17">
        <v>0.20096948729087899</v>
      </c>
      <c r="M13" s="17"/>
      <c r="N13" s="17">
        <v>0.123830520149601</v>
      </c>
      <c r="O13" s="17">
        <v>0.14926280419486199</v>
      </c>
      <c r="P13" s="17">
        <v>0.13137394444643499</v>
      </c>
      <c r="Q13" s="17">
        <v>0.13828852825951499</v>
      </c>
      <c r="R13" s="17"/>
      <c r="S13" s="17">
        <v>0.103354807866302</v>
      </c>
      <c r="T13" s="17">
        <v>0.170352405247232</v>
      </c>
      <c r="U13" s="17">
        <v>0.12771333670188501</v>
      </c>
      <c r="V13" s="17">
        <v>0.17902171531908001</v>
      </c>
      <c r="W13" s="17">
        <v>5.1361975084733801E-2</v>
      </c>
      <c r="X13" s="17">
        <v>0.115450269626051</v>
      </c>
      <c r="Y13" s="17">
        <v>0.209729222732779</v>
      </c>
      <c r="Z13" s="17">
        <v>0.211039352036586</v>
      </c>
      <c r="AA13" s="17">
        <v>9.2897537628613899E-2</v>
      </c>
      <c r="AB13" s="17">
        <v>0.13568098072426199</v>
      </c>
      <c r="AC13" s="17">
        <v>0.132329680556317</v>
      </c>
      <c r="AD13" s="17">
        <v>0.170770872725796</v>
      </c>
      <c r="AE13" s="17"/>
      <c r="AF13" s="17">
        <v>0.150874444169074</v>
      </c>
      <c r="AG13" s="17">
        <v>0.11792097344775999</v>
      </c>
      <c r="AH13" s="17">
        <v>0.15716419238592699</v>
      </c>
      <c r="AI13" s="17"/>
      <c r="AJ13" s="17">
        <v>0.13701782681079899</v>
      </c>
      <c r="AK13" s="17">
        <v>0.10859256909147599</v>
      </c>
      <c r="AL13" s="17">
        <v>0.12748798725485899</v>
      </c>
      <c r="AM13" s="17">
        <v>0.193651384759846</v>
      </c>
      <c r="AN13" s="17">
        <v>0.13558178600436899</v>
      </c>
      <c r="AO13" s="17"/>
      <c r="AP13" s="17">
        <v>0.100348624067314</v>
      </c>
      <c r="AQ13" s="17">
        <v>0.12331572683117201</v>
      </c>
      <c r="AR13" s="17">
        <v>0.10952500683706901</v>
      </c>
      <c r="AS13" s="17"/>
      <c r="AT13" s="17">
        <v>0.14395659240532599</v>
      </c>
      <c r="AU13" s="17">
        <v>0.13204419267003201</v>
      </c>
      <c r="AV13" s="17">
        <v>0.105562025018693</v>
      </c>
      <c r="AW13" s="17">
        <v>0.137914717981693</v>
      </c>
      <c r="AX13" s="17">
        <v>0.11431947739179001</v>
      </c>
      <c r="AY13" s="17"/>
      <c r="AZ13" s="17">
        <v>0.118381607946533</v>
      </c>
      <c r="BA13" s="17">
        <v>0.107597178658618</v>
      </c>
      <c r="BB13" s="17">
        <v>0.162885180368361</v>
      </c>
      <c r="BC13" s="17">
        <v>0.15890380967919501</v>
      </c>
      <c r="BD13" s="17">
        <v>0.13056134662110999</v>
      </c>
      <c r="BE13" s="17">
        <v>0.169217234314083</v>
      </c>
      <c r="BF13" s="17">
        <v>0.102605378999548</v>
      </c>
      <c r="BG13" s="17">
        <v>0.105771147071074</v>
      </c>
      <c r="BH13" s="17">
        <v>0.12626318156347399</v>
      </c>
      <c r="BI13" s="17">
        <v>0.14624099796269899</v>
      </c>
      <c r="BJ13" s="17">
        <v>0.154905406812305</v>
      </c>
      <c r="BK13" s="17">
        <v>0.15327421716856199</v>
      </c>
      <c r="BL13" s="17">
        <v>0.14152527067009099</v>
      </c>
      <c r="BM13" s="17">
        <v>0.140068741494217</v>
      </c>
      <c r="BN13" s="17">
        <v>0.15996603125233999</v>
      </c>
      <c r="BO13" s="17">
        <v>6.38855721574587E-2</v>
      </c>
      <c r="BP13" s="17"/>
      <c r="BQ13" s="17">
        <v>0.13411758754073</v>
      </c>
      <c r="BR13" s="17" t="s">
        <v>494</v>
      </c>
    </row>
    <row r="14" spans="2:70" x14ac:dyDescent="0.35">
      <c r="B14" s="18" t="s">
        <v>575</v>
      </c>
      <c r="C14" s="17">
        <v>0.19056878504782199</v>
      </c>
      <c r="D14" s="17">
        <v>0.16356011819911101</v>
      </c>
      <c r="E14" s="17">
        <v>0.216655892147263</v>
      </c>
      <c r="F14" s="17"/>
      <c r="G14" s="17">
        <v>1.4371446990905199E-2</v>
      </c>
      <c r="H14" s="17">
        <v>3.3561521533428403E-2</v>
      </c>
      <c r="I14" s="17">
        <v>0.114770278352078</v>
      </c>
      <c r="J14" s="17">
        <v>0.29608682196786601</v>
      </c>
      <c r="K14" s="17">
        <v>0.28893640600111897</v>
      </c>
      <c r="L14" s="17">
        <v>0.331499893971618</v>
      </c>
      <c r="M14" s="17"/>
      <c r="N14" s="17">
        <v>0.18129091235622999</v>
      </c>
      <c r="O14" s="17">
        <v>0.185717298113555</v>
      </c>
      <c r="P14" s="17">
        <v>0.17976344422582699</v>
      </c>
      <c r="Q14" s="17">
        <v>0.223067217302098</v>
      </c>
      <c r="R14" s="17"/>
      <c r="S14" s="17">
        <v>0.11183769984182</v>
      </c>
      <c r="T14" s="17">
        <v>0.23994554484364899</v>
      </c>
      <c r="U14" s="17">
        <v>0.25104022911134199</v>
      </c>
      <c r="V14" s="17">
        <v>0.245796108860111</v>
      </c>
      <c r="W14" s="17">
        <v>0.21035758978768301</v>
      </c>
      <c r="X14" s="17">
        <v>0.15865214890079099</v>
      </c>
      <c r="Y14" s="17">
        <v>0.21281703869066501</v>
      </c>
      <c r="Z14" s="17">
        <v>7.5081533847971102E-2</v>
      </c>
      <c r="AA14" s="17">
        <v>0.19235666236252499</v>
      </c>
      <c r="AB14" s="17">
        <v>0.27840903829143199</v>
      </c>
      <c r="AC14" s="17">
        <v>0.13085306170583</v>
      </c>
      <c r="AD14" s="17">
        <v>0.11527411713178901</v>
      </c>
      <c r="AE14" s="17"/>
      <c r="AF14" s="17">
        <v>0.22962051631175501</v>
      </c>
      <c r="AG14" s="17">
        <v>0.18261666618719</v>
      </c>
      <c r="AH14" s="17">
        <v>0.18261081133934201</v>
      </c>
      <c r="AI14" s="17"/>
      <c r="AJ14" s="17">
        <v>0.22728771656240199</v>
      </c>
      <c r="AK14" s="17">
        <v>0.128275522152452</v>
      </c>
      <c r="AL14" s="17">
        <v>0.21757912534511401</v>
      </c>
      <c r="AM14" s="17">
        <v>8.47296769139321E-2</v>
      </c>
      <c r="AN14" s="17">
        <v>0.278931570190597</v>
      </c>
      <c r="AO14" s="17"/>
      <c r="AP14" s="17">
        <v>0.190875231678547</v>
      </c>
      <c r="AQ14" s="17">
        <v>0.140406877935116</v>
      </c>
      <c r="AR14" s="17">
        <v>0.18338915872307299</v>
      </c>
      <c r="AS14" s="17"/>
      <c r="AT14" s="17">
        <v>0.23084148982227201</v>
      </c>
      <c r="AU14" s="17">
        <v>0.21674069023542999</v>
      </c>
      <c r="AV14" s="17">
        <v>0.174827162987822</v>
      </c>
      <c r="AW14" s="17">
        <v>0.134484862575703</v>
      </c>
      <c r="AX14" s="17">
        <v>0.11785451984298299</v>
      </c>
      <c r="AY14" s="17"/>
      <c r="AZ14" s="17">
        <v>0.116574460483998</v>
      </c>
      <c r="BA14" s="17">
        <v>0.205893753318343</v>
      </c>
      <c r="BB14" s="17">
        <v>0.26903425875528603</v>
      </c>
      <c r="BC14" s="17">
        <v>0.27265420927745099</v>
      </c>
      <c r="BD14" s="17">
        <v>0.15733917091296201</v>
      </c>
      <c r="BE14" s="17">
        <v>0.22374564406978401</v>
      </c>
      <c r="BF14" s="17">
        <v>0.234105089513019</v>
      </c>
      <c r="BG14" s="17">
        <v>0.239489338312289</v>
      </c>
      <c r="BH14" s="17">
        <v>0.235439756472411</v>
      </c>
      <c r="BI14" s="17">
        <v>0.194043028024629</v>
      </c>
      <c r="BJ14" s="17">
        <v>9.6987936156235202E-2</v>
      </c>
      <c r="BK14" s="17">
        <v>0.17321700875693499</v>
      </c>
      <c r="BL14" s="17">
        <v>9.4550833596400194E-2</v>
      </c>
      <c r="BM14" s="17">
        <v>0.195976535412834</v>
      </c>
      <c r="BN14" s="17">
        <v>0.122068602729255</v>
      </c>
      <c r="BO14" s="17">
        <v>6.3045435935960195E-2</v>
      </c>
      <c r="BP14" s="17"/>
      <c r="BQ14" s="17">
        <v>0.19056878504782199</v>
      </c>
      <c r="BR14" s="17" t="s">
        <v>494</v>
      </c>
    </row>
    <row r="15" spans="2:70" x14ac:dyDescent="0.35">
      <c r="B15" s="18" t="s">
        <v>129</v>
      </c>
      <c r="C15" s="19">
        <v>7.0220559108369E-3</v>
      </c>
      <c r="D15" s="19">
        <v>4.6624354729886E-3</v>
      </c>
      <c r="E15" s="19">
        <v>9.3702638070403202E-3</v>
      </c>
      <c r="F15" s="19"/>
      <c r="G15" s="19">
        <v>0</v>
      </c>
      <c r="H15" s="19">
        <v>1.32495110364851E-2</v>
      </c>
      <c r="I15" s="19">
        <v>0</v>
      </c>
      <c r="J15" s="19">
        <v>0</v>
      </c>
      <c r="K15" s="19">
        <v>5.9420400438692398E-3</v>
      </c>
      <c r="L15" s="19">
        <v>1.5806616897215599E-2</v>
      </c>
      <c r="M15" s="19"/>
      <c r="N15" s="19">
        <v>3.8611136095244802E-3</v>
      </c>
      <c r="O15" s="19">
        <v>9.3425217623566304E-3</v>
      </c>
      <c r="P15" s="19">
        <v>9.4946088607581192E-3</v>
      </c>
      <c r="Q15" s="19">
        <v>7.9705454823100503E-3</v>
      </c>
      <c r="R15" s="19"/>
      <c r="S15" s="19">
        <v>8.1218990179029397E-3</v>
      </c>
      <c r="T15" s="19">
        <v>5.78656886855782E-3</v>
      </c>
      <c r="U15" s="19">
        <v>1.06255743537646E-2</v>
      </c>
      <c r="V15" s="19">
        <v>0</v>
      </c>
      <c r="W15" s="19">
        <v>2.8092615291451999E-2</v>
      </c>
      <c r="X15" s="19">
        <v>0</v>
      </c>
      <c r="Y15" s="19">
        <v>0</v>
      </c>
      <c r="Z15" s="19">
        <v>0</v>
      </c>
      <c r="AA15" s="19">
        <v>1.4132151218720201E-2</v>
      </c>
      <c r="AB15" s="19">
        <v>7.6311073989328701E-3</v>
      </c>
      <c r="AC15" s="19">
        <v>0</v>
      </c>
      <c r="AD15" s="19">
        <v>0</v>
      </c>
      <c r="AE15" s="19"/>
      <c r="AF15" s="19">
        <v>4.8592025693016501E-3</v>
      </c>
      <c r="AG15" s="19">
        <v>6.2697095791974097E-3</v>
      </c>
      <c r="AH15" s="19">
        <v>2.2302411846485699E-2</v>
      </c>
      <c r="AI15" s="19"/>
      <c r="AJ15" s="19">
        <v>5.9250805695049502E-3</v>
      </c>
      <c r="AK15" s="19">
        <v>5.8431359522808897E-3</v>
      </c>
      <c r="AL15" s="19">
        <v>0</v>
      </c>
      <c r="AM15" s="19">
        <v>0</v>
      </c>
      <c r="AN15" s="19">
        <v>1.9002170609532101E-2</v>
      </c>
      <c r="AO15" s="19"/>
      <c r="AP15" s="19">
        <v>0</v>
      </c>
      <c r="AQ15" s="19">
        <v>6.5228734482396401E-3</v>
      </c>
      <c r="AR15" s="19">
        <v>0</v>
      </c>
      <c r="AS15" s="19"/>
      <c r="AT15" s="19">
        <v>1.5920846665305501E-2</v>
      </c>
      <c r="AU15" s="19">
        <v>1.2142191745707799E-2</v>
      </c>
      <c r="AV15" s="19">
        <v>0</v>
      </c>
      <c r="AW15" s="19">
        <v>9.1427105561443494E-3</v>
      </c>
      <c r="AX15" s="19">
        <v>0</v>
      </c>
      <c r="AY15" s="19"/>
      <c r="AZ15" s="19">
        <v>0</v>
      </c>
      <c r="BA15" s="19">
        <v>0</v>
      </c>
      <c r="BB15" s="19">
        <v>2.72054729127102E-2</v>
      </c>
      <c r="BC15" s="19">
        <v>2.9570039054705999E-2</v>
      </c>
      <c r="BD15" s="19">
        <v>7.4709982210796003E-3</v>
      </c>
      <c r="BE15" s="19">
        <v>0</v>
      </c>
      <c r="BF15" s="19">
        <v>0</v>
      </c>
      <c r="BG15" s="19">
        <v>9.1338799634202699E-3</v>
      </c>
      <c r="BH15" s="19">
        <v>0</v>
      </c>
      <c r="BI15" s="19">
        <v>0</v>
      </c>
      <c r="BJ15" s="19">
        <v>1.7267608263391701E-2</v>
      </c>
      <c r="BK15" s="19">
        <v>0</v>
      </c>
      <c r="BL15" s="19">
        <v>0</v>
      </c>
      <c r="BM15" s="19">
        <v>0</v>
      </c>
      <c r="BN15" s="19">
        <v>0</v>
      </c>
      <c r="BO15" s="19">
        <v>1.3931428630267501E-2</v>
      </c>
      <c r="BP15" s="19"/>
      <c r="BQ15" s="19">
        <v>7.0220559108369E-3</v>
      </c>
      <c r="BR15" s="19" t="s">
        <v>494</v>
      </c>
    </row>
    <row r="16" spans="2:70" x14ac:dyDescent="0.35">
      <c r="B16" s="16" t="s">
        <v>496</v>
      </c>
    </row>
    <row r="17" spans="2:2" x14ac:dyDescent="0.35">
      <c r="B17" t="s">
        <v>98</v>
      </c>
    </row>
    <row r="18" spans="2:2" x14ac:dyDescent="0.35">
      <c r="B18" t="s">
        <v>99</v>
      </c>
    </row>
    <row r="20" spans="2:2" x14ac:dyDescent="0.35">
      <c r="B20" s="8" t="str">
        <f>HYPERLINK("#'Contents'!A1", "Return to Contents")</f>
        <v>Return to Contents</v>
      </c>
    </row>
  </sheetData>
  <mergeCells count="11">
    <mergeCell ref="BQ5:BR5"/>
    <mergeCell ref="D5:E5"/>
    <mergeCell ref="G5:L5"/>
    <mergeCell ref="N5:Q5"/>
    <mergeCell ref="S5:AD5"/>
    <mergeCell ref="AF5:AH5"/>
    <mergeCell ref="D2:BJ2"/>
    <mergeCell ref="AJ5:AN5"/>
    <mergeCell ref="AP5:AR5"/>
    <mergeCell ref="AT5:AX5"/>
    <mergeCell ref="AZ5:BO5"/>
  </mergeCells>
  <pageMargins left="0.7" right="0.7" top="0.75" bottom="0.75" header="0.3" footer="0.3"/>
  <pageSetup paperSize="9" orientation="portrait" horizontalDpi="300" verticalDpi="300"/>
  <drawing r:id="rId1"/>
</worksheet>
</file>

<file path=xl/worksheets/sheet1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500-000000000000}">
  <dimension ref="B2:BR20"/>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67" width="10.7265625" customWidth="1"/>
    <col min="68" max="68" width="2.1796875" customWidth="1"/>
    <col min="69" max="70" width="10.7265625" customWidth="1"/>
    <col min="71" max="71" width="2.1796875" customWidth="1"/>
  </cols>
  <sheetData>
    <row r="2" spans="2:70" ht="40" customHeight="1" x14ac:dyDescent="0.35">
      <c r="D2" s="29" t="s">
        <v>582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row>
    <row r="5" spans="2:70" ht="30" customHeight="1" x14ac:dyDescent="0.35">
      <c r="B5" s="15"/>
      <c r="C5" s="15"/>
      <c r="D5" s="30" t="s">
        <v>74</v>
      </c>
      <c r="E5" s="30"/>
      <c r="F5" s="15"/>
      <c r="G5" s="30" t="s">
        <v>75</v>
      </c>
      <c r="H5" s="30"/>
      <c r="I5" s="30"/>
      <c r="J5" s="30"/>
      <c r="K5" s="30"/>
      <c r="L5" s="30"/>
      <c r="M5" s="15"/>
      <c r="N5" s="30" t="s">
        <v>76</v>
      </c>
      <c r="O5" s="30"/>
      <c r="P5" s="30"/>
      <c r="Q5" s="30"/>
      <c r="R5" s="15"/>
      <c r="S5" s="30" t="s">
        <v>77</v>
      </c>
      <c r="T5" s="30"/>
      <c r="U5" s="30"/>
      <c r="V5" s="30"/>
      <c r="W5" s="30"/>
      <c r="X5" s="30"/>
      <c r="Y5" s="30"/>
      <c r="Z5" s="30"/>
      <c r="AA5" s="30"/>
      <c r="AB5" s="30"/>
      <c r="AC5" s="30"/>
      <c r="AD5" s="30"/>
      <c r="AE5" s="15"/>
      <c r="AF5" s="30" t="s">
        <v>78</v>
      </c>
      <c r="AG5" s="30"/>
      <c r="AH5" s="30"/>
      <c r="AI5" s="15"/>
      <c r="AJ5" s="30" t="s">
        <v>79</v>
      </c>
      <c r="AK5" s="30"/>
      <c r="AL5" s="30"/>
      <c r="AM5" s="30"/>
      <c r="AN5" s="30"/>
      <c r="AO5" s="15"/>
      <c r="AP5" s="30" t="s">
        <v>80</v>
      </c>
      <c r="AQ5" s="30"/>
      <c r="AR5" s="30"/>
      <c r="AS5" s="15"/>
      <c r="AT5" s="30" t="s">
        <v>81</v>
      </c>
      <c r="AU5" s="30"/>
      <c r="AV5" s="30"/>
      <c r="AW5" s="30"/>
      <c r="AX5" s="30"/>
      <c r="AY5" s="15"/>
      <c r="AZ5" s="30" t="s">
        <v>82</v>
      </c>
      <c r="BA5" s="30"/>
      <c r="BB5" s="30"/>
      <c r="BC5" s="30"/>
      <c r="BD5" s="30"/>
      <c r="BE5" s="30"/>
      <c r="BF5" s="30"/>
      <c r="BG5" s="30"/>
      <c r="BH5" s="30"/>
      <c r="BI5" s="30"/>
      <c r="BJ5" s="30"/>
      <c r="BK5" s="30"/>
      <c r="BL5" s="30"/>
      <c r="BM5" s="30"/>
      <c r="BN5" s="30"/>
      <c r="BO5" s="30"/>
      <c r="BP5" s="15"/>
      <c r="BQ5" s="30" t="s">
        <v>83</v>
      </c>
      <c r="BR5" s="30"/>
    </row>
    <row r="6" spans="2:7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46</v>
      </c>
      <c r="AQ6" s="12" t="s">
        <v>47</v>
      </c>
      <c r="AR6" s="12" t="s">
        <v>50</v>
      </c>
      <c r="AT6" s="12" t="s">
        <v>51</v>
      </c>
      <c r="AU6" s="12" t="s">
        <v>52</v>
      </c>
      <c r="AV6" s="12" t="s">
        <v>53</v>
      </c>
      <c r="AW6" s="12" t="s">
        <v>54</v>
      </c>
      <c r="AX6" s="12" t="s">
        <v>55</v>
      </c>
      <c r="AZ6" s="12" t="s">
        <v>56</v>
      </c>
      <c r="BA6" s="12" t="s">
        <v>57</v>
      </c>
      <c r="BB6" s="12" t="s">
        <v>58</v>
      </c>
      <c r="BC6" s="12" t="s">
        <v>59</v>
      </c>
      <c r="BD6" s="12" t="s">
        <v>60</v>
      </c>
      <c r="BE6" s="12" t="s">
        <v>61</v>
      </c>
      <c r="BF6" s="12" t="s">
        <v>62</v>
      </c>
      <c r="BG6" s="12" t="s">
        <v>63</v>
      </c>
      <c r="BH6" s="12" t="s">
        <v>64</v>
      </c>
      <c r="BI6" s="12" t="s">
        <v>65</v>
      </c>
      <c r="BJ6" s="12" t="s">
        <v>66</v>
      </c>
      <c r="BK6" s="12" t="s">
        <v>67</v>
      </c>
      <c r="BL6" s="12" t="s">
        <v>68</v>
      </c>
      <c r="BM6" s="12" t="s">
        <v>69</v>
      </c>
      <c r="BN6" s="12" t="s">
        <v>70</v>
      </c>
      <c r="BO6" s="12" t="s">
        <v>71</v>
      </c>
      <c r="BQ6" s="12" t="s">
        <v>72</v>
      </c>
      <c r="BR6" s="12" t="s">
        <v>73</v>
      </c>
    </row>
    <row r="7" spans="2:70" ht="30" customHeight="1" x14ac:dyDescent="0.35">
      <c r="B7" s="10" t="s">
        <v>19</v>
      </c>
      <c r="C7" s="10">
        <v>1235</v>
      </c>
      <c r="D7" s="10">
        <v>604</v>
      </c>
      <c r="E7" s="10">
        <v>625</v>
      </c>
      <c r="F7" s="10"/>
      <c r="G7" s="10">
        <v>129</v>
      </c>
      <c r="H7" s="10">
        <v>238</v>
      </c>
      <c r="I7" s="10">
        <v>213</v>
      </c>
      <c r="J7" s="10">
        <v>191</v>
      </c>
      <c r="K7" s="10">
        <v>164</v>
      </c>
      <c r="L7" s="10">
        <v>300</v>
      </c>
      <c r="M7" s="10"/>
      <c r="N7" s="10">
        <v>505</v>
      </c>
      <c r="O7" s="10">
        <v>325</v>
      </c>
      <c r="P7" s="10">
        <v>198</v>
      </c>
      <c r="Q7" s="10">
        <v>206</v>
      </c>
      <c r="R7" s="10"/>
      <c r="S7" s="10">
        <v>257</v>
      </c>
      <c r="T7" s="10">
        <v>173</v>
      </c>
      <c r="U7" s="10">
        <v>85</v>
      </c>
      <c r="V7" s="10">
        <v>108</v>
      </c>
      <c r="W7" s="10">
        <v>75</v>
      </c>
      <c r="X7" s="10">
        <v>94</v>
      </c>
      <c r="Y7" s="10">
        <v>85</v>
      </c>
      <c r="Z7" s="10">
        <v>39</v>
      </c>
      <c r="AA7" s="10">
        <v>134</v>
      </c>
      <c r="AB7" s="10">
        <v>106</v>
      </c>
      <c r="AC7" s="10">
        <v>54</v>
      </c>
      <c r="AD7" s="10">
        <v>25</v>
      </c>
      <c r="AE7" s="10"/>
      <c r="AF7" s="10">
        <v>412</v>
      </c>
      <c r="AG7" s="10">
        <v>622</v>
      </c>
      <c r="AH7" s="10">
        <v>123</v>
      </c>
      <c r="AI7" s="10"/>
      <c r="AJ7" s="10">
        <v>470</v>
      </c>
      <c r="AK7" s="10">
        <v>353</v>
      </c>
      <c r="AL7" s="10">
        <v>126</v>
      </c>
      <c r="AM7" s="10">
        <v>11</v>
      </c>
      <c r="AN7" s="10">
        <v>99</v>
      </c>
      <c r="AO7" s="10"/>
      <c r="AP7" s="10">
        <v>291</v>
      </c>
      <c r="AQ7" s="10">
        <v>447</v>
      </c>
      <c r="AR7" s="10">
        <v>117</v>
      </c>
      <c r="AS7" s="10"/>
      <c r="AT7" s="10">
        <v>173</v>
      </c>
      <c r="AU7" s="10">
        <v>226</v>
      </c>
      <c r="AV7" s="10">
        <v>432</v>
      </c>
      <c r="AW7" s="10">
        <v>222</v>
      </c>
      <c r="AX7" s="10">
        <v>35</v>
      </c>
      <c r="AY7" s="10"/>
      <c r="AZ7" s="10">
        <v>8</v>
      </c>
      <c r="BA7" s="10">
        <v>37</v>
      </c>
      <c r="BB7" s="10">
        <v>69</v>
      </c>
      <c r="BC7" s="10">
        <v>60</v>
      </c>
      <c r="BD7" s="10">
        <v>111</v>
      </c>
      <c r="BE7" s="10">
        <v>126</v>
      </c>
      <c r="BF7" s="10">
        <v>111</v>
      </c>
      <c r="BG7" s="10">
        <v>94</v>
      </c>
      <c r="BH7" s="10">
        <v>77</v>
      </c>
      <c r="BI7" s="10">
        <v>72</v>
      </c>
      <c r="BJ7" s="10">
        <v>122</v>
      </c>
      <c r="BK7" s="10">
        <v>74</v>
      </c>
      <c r="BL7" s="10">
        <v>64</v>
      </c>
      <c r="BM7" s="10">
        <v>35</v>
      </c>
      <c r="BN7" s="10">
        <v>43</v>
      </c>
      <c r="BO7" s="10">
        <v>85</v>
      </c>
      <c r="BP7" s="10"/>
      <c r="BQ7" s="10">
        <v>1235</v>
      </c>
      <c r="BR7" s="10" t="s">
        <v>471</v>
      </c>
    </row>
    <row r="8" spans="2:70" ht="30" customHeight="1" x14ac:dyDescent="0.35">
      <c r="B8" s="11" t="s">
        <v>20</v>
      </c>
      <c r="C8" s="11">
        <v>1209</v>
      </c>
      <c r="D8" s="11">
        <v>591</v>
      </c>
      <c r="E8" s="11">
        <v>612</v>
      </c>
      <c r="F8" s="11"/>
      <c r="G8" s="11">
        <v>141</v>
      </c>
      <c r="H8" s="11">
        <v>224</v>
      </c>
      <c r="I8" s="11">
        <v>210</v>
      </c>
      <c r="J8" s="11">
        <v>186</v>
      </c>
      <c r="K8" s="11">
        <v>157</v>
      </c>
      <c r="L8" s="11">
        <v>290</v>
      </c>
      <c r="M8" s="11"/>
      <c r="N8" s="11">
        <v>460</v>
      </c>
      <c r="O8" s="11">
        <v>299</v>
      </c>
      <c r="P8" s="11">
        <v>223</v>
      </c>
      <c r="Q8" s="11">
        <v>226</v>
      </c>
      <c r="R8" s="11"/>
      <c r="S8" s="11">
        <v>249</v>
      </c>
      <c r="T8" s="11">
        <v>161</v>
      </c>
      <c r="U8" s="11">
        <v>88</v>
      </c>
      <c r="V8" s="11">
        <v>111</v>
      </c>
      <c r="W8" s="11">
        <v>69</v>
      </c>
      <c r="X8" s="11">
        <v>88</v>
      </c>
      <c r="Y8" s="11">
        <v>79</v>
      </c>
      <c r="Z8" s="11">
        <v>37</v>
      </c>
      <c r="AA8" s="11">
        <v>128</v>
      </c>
      <c r="AB8" s="11">
        <v>110</v>
      </c>
      <c r="AC8" s="11">
        <v>55</v>
      </c>
      <c r="AD8" s="11">
        <v>33</v>
      </c>
      <c r="AE8" s="11"/>
      <c r="AF8" s="11">
        <v>402</v>
      </c>
      <c r="AG8" s="11">
        <v>601</v>
      </c>
      <c r="AH8" s="11">
        <v>124</v>
      </c>
      <c r="AI8" s="11"/>
      <c r="AJ8" s="11">
        <v>452</v>
      </c>
      <c r="AK8" s="11">
        <v>340</v>
      </c>
      <c r="AL8" s="11">
        <v>122</v>
      </c>
      <c r="AM8" s="11">
        <v>12</v>
      </c>
      <c r="AN8" s="11">
        <v>101</v>
      </c>
      <c r="AO8" s="11"/>
      <c r="AP8" s="11">
        <v>280</v>
      </c>
      <c r="AQ8" s="11">
        <v>434</v>
      </c>
      <c r="AR8" s="11">
        <v>113</v>
      </c>
      <c r="AS8" s="11"/>
      <c r="AT8" s="11">
        <v>179</v>
      </c>
      <c r="AU8" s="11">
        <v>234</v>
      </c>
      <c r="AV8" s="11">
        <v>410</v>
      </c>
      <c r="AW8" s="11">
        <v>208</v>
      </c>
      <c r="AX8" s="11">
        <v>31</v>
      </c>
      <c r="AY8" s="11"/>
      <c r="AZ8" s="11">
        <v>8</v>
      </c>
      <c r="BA8" s="11">
        <v>36</v>
      </c>
      <c r="BB8" s="11">
        <v>69</v>
      </c>
      <c r="BC8" s="11">
        <v>63</v>
      </c>
      <c r="BD8" s="11">
        <v>114</v>
      </c>
      <c r="BE8" s="11">
        <v>126</v>
      </c>
      <c r="BF8" s="11">
        <v>112</v>
      </c>
      <c r="BG8" s="11">
        <v>92</v>
      </c>
      <c r="BH8" s="11">
        <v>77</v>
      </c>
      <c r="BI8" s="11">
        <v>70</v>
      </c>
      <c r="BJ8" s="11">
        <v>115</v>
      </c>
      <c r="BK8" s="11">
        <v>71</v>
      </c>
      <c r="BL8" s="11">
        <v>61</v>
      </c>
      <c r="BM8" s="11">
        <v>33</v>
      </c>
      <c r="BN8" s="11">
        <v>40</v>
      </c>
      <c r="BO8" s="11">
        <v>76</v>
      </c>
      <c r="BP8" s="11"/>
      <c r="BQ8" s="11">
        <v>1209</v>
      </c>
      <c r="BR8" s="11" t="s">
        <v>471</v>
      </c>
    </row>
    <row r="9" spans="2:70" ht="43.5" x14ac:dyDescent="0.35">
      <c r="B9" s="18" t="s">
        <v>577</v>
      </c>
      <c r="C9" s="17">
        <v>0.16546453849966</v>
      </c>
      <c r="D9" s="17">
        <v>0.17132079147148599</v>
      </c>
      <c r="E9" s="17">
        <v>0.15983336223552899</v>
      </c>
      <c r="F9" s="17"/>
      <c r="G9" s="17">
        <v>0.22559104542382</v>
      </c>
      <c r="H9" s="17">
        <v>0.14507923996209901</v>
      </c>
      <c r="I9" s="17">
        <v>0.185970557704568</v>
      </c>
      <c r="J9" s="17">
        <v>0.15497429914821301</v>
      </c>
      <c r="K9" s="17">
        <v>0.13207440363053399</v>
      </c>
      <c r="L9" s="17">
        <v>0.16194961541897601</v>
      </c>
      <c r="M9" s="17"/>
      <c r="N9" s="17">
        <v>0.17887970703084599</v>
      </c>
      <c r="O9" s="17">
        <v>0.15980901025189101</v>
      </c>
      <c r="P9" s="17">
        <v>0.15929649727876299</v>
      </c>
      <c r="Q9" s="17">
        <v>0.15245962436483201</v>
      </c>
      <c r="R9" s="17"/>
      <c r="S9" s="17">
        <v>0.15280276993799899</v>
      </c>
      <c r="T9" s="17">
        <v>0.179559839599189</v>
      </c>
      <c r="U9" s="17">
        <v>0.16826165490674599</v>
      </c>
      <c r="V9" s="17">
        <v>0.154349169042375</v>
      </c>
      <c r="W9" s="17">
        <v>0.214245784144135</v>
      </c>
      <c r="X9" s="17">
        <v>0.162244716536875</v>
      </c>
      <c r="Y9" s="17">
        <v>0.199725829362143</v>
      </c>
      <c r="Z9" s="17">
        <v>0.109611052780233</v>
      </c>
      <c r="AA9" s="17">
        <v>0.15573478083641201</v>
      </c>
      <c r="AB9" s="17">
        <v>0.18185157345595501</v>
      </c>
      <c r="AC9" s="17">
        <v>0.16814812334177601</v>
      </c>
      <c r="AD9" s="17">
        <v>8.5848928427576701E-2</v>
      </c>
      <c r="AE9" s="17"/>
      <c r="AF9" s="17">
        <v>0.137921513635066</v>
      </c>
      <c r="AG9" s="17">
        <v>0.16222824522958301</v>
      </c>
      <c r="AH9" s="17">
        <v>0.25479629843650398</v>
      </c>
      <c r="AI9" s="17"/>
      <c r="AJ9" s="17">
        <v>0.136829619543366</v>
      </c>
      <c r="AK9" s="17">
        <v>0.17852743706176299</v>
      </c>
      <c r="AL9" s="17">
        <v>0.15715752165562799</v>
      </c>
      <c r="AM9" s="17">
        <v>0.241385576220636</v>
      </c>
      <c r="AN9" s="17">
        <v>0.25860237794251101</v>
      </c>
      <c r="AO9" s="17"/>
      <c r="AP9" s="17">
        <v>0.118195267407383</v>
      </c>
      <c r="AQ9" s="17">
        <v>0.16167407500352601</v>
      </c>
      <c r="AR9" s="17">
        <v>0.24671400117584999</v>
      </c>
      <c r="AS9" s="17"/>
      <c r="AT9" s="17">
        <v>0.165689545015995</v>
      </c>
      <c r="AU9" s="17">
        <v>0.14634509994441799</v>
      </c>
      <c r="AV9" s="17">
        <v>0.159427307977595</v>
      </c>
      <c r="AW9" s="17">
        <v>0.179478547720894</v>
      </c>
      <c r="AX9" s="17">
        <v>0.31776712592332401</v>
      </c>
      <c r="AY9" s="17"/>
      <c r="AZ9" s="17">
        <v>0.109346551515534</v>
      </c>
      <c r="BA9" s="17">
        <v>0.167629345082598</v>
      </c>
      <c r="BB9" s="17">
        <v>0.117290376472295</v>
      </c>
      <c r="BC9" s="17">
        <v>0.12900337042823701</v>
      </c>
      <c r="BD9" s="17">
        <v>0.166773887228787</v>
      </c>
      <c r="BE9" s="17">
        <v>0.182927836363249</v>
      </c>
      <c r="BF9" s="17">
        <v>0.14849560647043</v>
      </c>
      <c r="BG9" s="17">
        <v>0.15539865068626299</v>
      </c>
      <c r="BH9" s="17">
        <v>0.15620550921398299</v>
      </c>
      <c r="BI9" s="17">
        <v>0.15236401824013099</v>
      </c>
      <c r="BJ9" s="17">
        <v>0.18813209025913399</v>
      </c>
      <c r="BK9" s="17">
        <v>0.172689353739575</v>
      </c>
      <c r="BL9" s="17">
        <v>0.17683745026285499</v>
      </c>
      <c r="BM9" s="17">
        <v>0.237605232706432</v>
      </c>
      <c r="BN9" s="17">
        <v>0.167191779922821</v>
      </c>
      <c r="BO9" s="17">
        <v>0.151551614258153</v>
      </c>
      <c r="BP9" s="17"/>
      <c r="BQ9" s="17">
        <v>0.16546453849966</v>
      </c>
      <c r="BR9" s="17" t="s">
        <v>494</v>
      </c>
    </row>
    <row r="10" spans="2:70" ht="43.5" x14ac:dyDescent="0.35">
      <c r="B10" s="18" t="s">
        <v>578</v>
      </c>
      <c r="C10" s="17">
        <v>0.276297844569311</v>
      </c>
      <c r="D10" s="17">
        <v>0.30565204441517002</v>
      </c>
      <c r="E10" s="17">
        <v>0.24873849130346301</v>
      </c>
      <c r="F10" s="17"/>
      <c r="G10" s="17">
        <v>0.24415239715084799</v>
      </c>
      <c r="H10" s="17">
        <v>0.26262777933572101</v>
      </c>
      <c r="I10" s="17">
        <v>0.28799883096894402</v>
      </c>
      <c r="J10" s="17">
        <v>0.36100944784803901</v>
      </c>
      <c r="K10" s="17">
        <v>0.29630294530824097</v>
      </c>
      <c r="L10" s="17">
        <v>0.22874286919224701</v>
      </c>
      <c r="M10" s="17"/>
      <c r="N10" s="17">
        <v>0.28389140386164602</v>
      </c>
      <c r="O10" s="17">
        <v>0.27450422043003497</v>
      </c>
      <c r="P10" s="17">
        <v>0.25880291532078298</v>
      </c>
      <c r="Q10" s="17">
        <v>0.28166157728958702</v>
      </c>
      <c r="R10" s="17"/>
      <c r="S10" s="17">
        <v>0.34362722826153302</v>
      </c>
      <c r="T10" s="17">
        <v>0.29872265238742901</v>
      </c>
      <c r="U10" s="17">
        <v>0.30538012391931102</v>
      </c>
      <c r="V10" s="17">
        <v>0.317218967868382</v>
      </c>
      <c r="W10" s="17">
        <v>0.29196027858371298</v>
      </c>
      <c r="X10" s="17">
        <v>0.28478890783315303</v>
      </c>
      <c r="Y10" s="17">
        <v>0.22692296784468899</v>
      </c>
      <c r="Z10" s="17">
        <v>0.12450657964633</v>
      </c>
      <c r="AA10" s="17">
        <v>0.218932196318563</v>
      </c>
      <c r="AB10" s="17">
        <v>0.211932792744393</v>
      </c>
      <c r="AC10" s="17">
        <v>0.16751471182847599</v>
      </c>
      <c r="AD10" s="17">
        <v>0.29354044107035898</v>
      </c>
      <c r="AE10" s="17"/>
      <c r="AF10" s="17">
        <v>0.30876165688256602</v>
      </c>
      <c r="AG10" s="17">
        <v>0.27796306806891102</v>
      </c>
      <c r="AH10" s="17">
        <v>0.17573267504474199</v>
      </c>
      <c r="AI10" s="17"/>
      <c r="AJ10" s="17">
        <v>0.30493428644471499</v>
      </c>
      <c r="AK10" s="17">
        <v>0.25867423361609299</v>
      </c>
      <c r="AL10" s="17">
        <v>0.281892865386141</v>
      </c>
      <c r="AM10" s="17">
        <v>0.19565170019703701</v>
      </c>
      <c r="AN10" s="17">
        <v>0.22474104319302901</v>
      </c>
      <c r="AO10" s="17"/>
      <c r="AP10" s="17">
        <v>0.30625497844441502</v>
      </c>
      <c r="AQ10" s="17">
        <v>0.26464915873466699</v>
      </c>
      <c r="AR10" s="17">
        <v>0.26219589526545201</v>
      </c>
      <c r="AS10" s="17"/>
      <c r="AT10" s="17">
        <v>0.26300953679745598</v>
      </c>
      <c r="AU10" s="17">
        <v>0.25977229996560902</v>
      </c>
      <c r="AV10" s="17">
        <v>0.27702068585404899</v>
      </c>
      <c r="AW10" s="17">
        <v>0.29640304999473499</v>
      </c>
      <c r="AX10" s="17">
        <v>0.34615927597832902</v>
      </c>
      <c r="AY10" s="17"/>
      <c r="AZ10" s="17">
        <v>0.25097017758876</v>
      </c>
      <c r="BA10" s="17">
        <v>0.271711695776849</v>
      </c>
      <c r="BB10" s="17">
        <v>0.180559818713801</v>
      </c>
      <c r="BC10" s="17">
        <v>0.26476833019401302</v>
      </c>
      <c r="BD10" s="17">
        <v>0.23166315813511401</v>
      </c>
      <c r="BE10" s="17">
        <v>0.19538460511550501</v>
      </c>
      <c r="BF10" s="17">
        <v>0.251998525854564</v>
      </c>
      <c r="BG10" s="17">
        <v>0.23490310519923099</v>
      </c>
      <c r="BH10" s="17">
        <v>0.27089942213802198</v>
      </c>
      <c r="BI10" s="17">
        <v>0.28293107826212399</v>
      </c>
      <c r="BJ10" s="17">
        <v>0.30378488855947799</v>
      </c>
      <c r="BK10" s="17">
        <v>0.31822356951824399</v>
      </c>
      <c r="BL10" s="17">
        <v>0.27982468462556398</v>
      </c>
      <c r="BM10" s="17">
        <v>0.48092620520079798</v>
      </c>
      <c r="BN10" s="17">
        <v>0.36096010891976199</v>
      </c>
      <c r="BO10" s="17">
        <v>0.37123101181312701</v>
      </c>
      <c r="BP10" s="17"/>
      <c r="BQ10" s="17">
        <v>0.276297844569311</v>
      </c>
      <c r="BR10" s="17" t="s">
        <v>494</v>
      </c>
    </row>
    <row r="11" spans="2:70" ht="43.5" x14ac:dyDescent="0.35">
      <c r="B11" s="18" t="s">
        <v>579</v>
      </c>
      <c r="C11" s="17">
        <v>0.358205842341976</v>
      </c>
      <c r="D11" s="17">
        <v>0.325251986351074</v>
      </c>
      <c r="E11" s="17">
        <v>0.39024679370462401</v>
      </c>
      <c r="F11" s="17"/>
      <c r="G11" s="17">
        <v>0.26384157471455999</v>
      </c>
      <c r="H11" s="17">
        <v>0.33522925342242199</v>
      </c>
      <c r="I11" s="17">
        <v>0.334183401248278</v>
      </c>
      <c r="J11" s="17">
        <v>0.303045436007708</v>
      </c>
      <c r="K11" s="17">
        <v>0.43155234762139499</v>
      </c>
      <c r="L11" s="17">
        <v>0.43503707413399401</v>
      </c>
      <c r="M11" s="17"/>
      <c r="N11" s="17">
        <v>0.35275361479454498</v>
      </c>
      <c r="O11" s="17">
        <v>0.33876892455324897</v>
      </c>
      <c r="P11" s="17">
        <v>0.36293831911340502</v>
      </c>
      <c r="Q11" s="17">
        <v>0.38757713207404898</v>
      </c>
      <c r="R11" s="17"/>
      <c r="S11" s="17">
        <v>0.28645877299211903</v>
      </c>
      <c r="T11" s="17">
        <v>0.34732418079736899</v>
      </c>
      <c r="U11" s="17">
        <v>0.34049766211431598</v>
      </c>
      <c r="V11" s="17">
        <v>0.37407278050819598</v>
      </c>
      <c r="W11" s="17">
        <v>0.33113379584395303</v>
      </c>
      <c r="X11" s="17">
        <v>0.29368322743575798</v>
      </c>
      <c r="Y11" s="17">
        <v>0.38573659776172398</v>
      </c>
      <c r="Z11" s="17">
        <v>0.50894408186917395</v>
      </c>
      <c r="AA11" s="17">
        <v>0.464212854189271</v>
      </c>
      <c r="AB11" s="17">
        <v>0.38993238996561702</v>
      </c>
      <c r="AC11" s="17">
        <v>0.33690628248506499</v>
      </c>
      <c r="AD11" s="17">
        <v>0.46407008969971503</v>
      </c>
      <c r="AE11" s="17"/>
      <c r="AF11" s="17">
        <v>0.38545948479377901</v>
      </c>
      <c r="AG11" s="17">
        <v>0.35985173248903202</v>
      </c>
      <c r="AH11" s="17">
        <v>0.28553368025488202</v>
      </c>
      <c r="AI11" s="17"/>
      <c r="AJ11" s="17">
        <v>0.38031739525774899</v>
      </c>
      <c r="AK11" s="17">
        <v>0.350955079136891</v>
      </c>
      <c r="AL11" s="17">
        <v>0.32649242687077501</v>
      </c>
      <c r="AM11" s="17">
        <v>0.267387826014854</v>
      </c>
      <c r="AN11" s="17">
        <v>0.31766803177351699</v>
      </c>
      <c r="AO11" s="17"/>
      <c r="AP11" s="17">
        <v>0.39662108711863803</v>
      </c>
      <c r="AQ11" s="17">
        <v>0.35504871698239399</v>
      </c>
      <c r="AR11" s="17">
        <v>0.30099252819792599</v>
      </c>
      <c r="AS11" s="17"/>
      <c r="AT11" s="17">
        <v>0.38739005647990699</v>
      </c>
      <c r="AU11" s="17">
        <v>0.38189202364619601</v>
      </c>
      <c r="AV11" s="17">
        <v>0.35893213650168798</v>
      </c>
      <c r="AW11" s="17">
        <v>0.30757155329758801</v>
      </c>
      <c r="AX11" s="17">
        <v>0.19096263971725599</v>
      </c>
      <c r="AY11" s="17"/>
      <c r="AZ11" s="17">
        <v>0.51323574197057398</v>
      </c>
      <c r="BA11" s="17">
        <v>0.37110373995129198</v>
      </c>
      <c r="BB11" s="17">
        <v>0.46495154947728901</v>
      </c>
      <c r="BC11" s="17">
        <v>0.32031349584089103</v>
      </c>
      <c r="BD11" s="17">
        <v>0.43801445187619698</v>
      </c>
      <c r="BE11" s="17">
        <v>0.36323042546952999</v>
      </c>
      <c r="BF11" s="17">
        <v>0.37689175114399798</v>
      </c>
      <c r="BG11" s="17">
        <v>0.41225739356117203</v>
      </c>
      <c r="BH11" s="17">
        <v>0.30469610434559802</v>
      </c>
      <c r="BI11" s="17">
        <v>0.36263490178056002</v>
      </c>
      <c r="BJ11" s="17">
        <v>0.31540355844191797</v>
      </c>
      <c r="BK11" s="17">
        <v>0.38261918899945901</v>
      </c>
      <c r="BL11" s="17">
        <v>0.38465971065436699</v>
      </c>
      <c r="BM11" s="17">
        <v>0.16779799701883799</v>
      </c>
      <c r="BN11" s="17">
        <v>0.26870824357279199</v>
      </c>
      <c r="BO11" s="17">
        <v>0.30607008044599099</v>
      </c>
      <c r="BP11" s="17"/>
      <c r="BQ11" s="17">
        <v>0.358205842341976</v>
      </c>
      <c r="BR11" s="17" t="s">
        <v>494</v>
      </c>
    </row>
    <row r="12" spans="2:70" x14ac:dyDescent="0.35">
      <c r="B12" s="18" t="s">
        <v>580</v>
      </c>
      <c r="C12" s="17">
        <v>7.4865111237891996E-2</v>
      </c>
      <c r="D12" s="17">
        <v>8.0984307036033307E-2</v>
      </c>
      <c r="E12" s="17">
        <v>6.9663479927226699E-2</v>
      </c>
      <c r="F12" s="17"/>
      <c r="G12" s="17">
        <v>0.18356419798307899</v>
      </c>
      <c r="H12" s="17">
        <v>0.117616150653201</v>
      </c>
      <c r="I12" s="17">
        <v>0.11222738016372499</v>
      </c>
      <c r="J12" s="17">
        <v>4.1281267886525697E-2</v>
      </c>
      <c r="K12" s="17">
        <v>1.1194067115565601E-2</v>
      </c>
      <c r="L12" s="17">
        <v>1.7928354131336699E-2</v>
      </c>
      <c r="M12" s="17"/>
      <c r="N12" s="17">
        <v>6.5327635804686507E-2</v>
      </c>
      <c r="O12" s="17">
        <v>7.9943350980242703E-2</v>
      </c>
      <c r="P12" s="17">
        <v>8.2403666650434498E-2</v>
      </c>
      <c r="Q12" s="17">
        <v>8.0416835978217402E-2</v>
      </c>
      <c r="R12" s="17"/>
      <c r="S12" s="17">
        <v>0.10172936010198599</v>
      </c>
      <c r="T12" s="17">
        <v>6.7529775738738806E-2</v>
      </c>
      <c r="U12" s="17">
        <v>3.5190607997530099E-2</v>
      </c>
      <c r="V12" s="17">
        <v>5.4184663911024999E-2</v>
      </c>
      <c r="W12" s="17">
        <v>6.2264321139653397E-2</v>
      </c>
      <c r="X12" s="17">
        <v>0.116714717328086</v>
      </c>
      <c r="Y12" s="17">
        <v>8.2254656981778904E-2</v>
      </c>
      <c r="Z12" s="17">
        <v>0.10447217033599</v>
      </c>
      <c r="AA12" s="17">
        <v>3.34497388416801E-2</v>
      </c>
      <c r="AB12" s="17">
        <v>6.5359409110628805E-2</v>
      </c>
      <c r="AC12" s="17">
        <v>9.3392533462128793E-2</v>
      </c>
      <c r="AD12" s="17">
        <v>0.107859331562255</v>
      </c>
      <c r="AE12" s="17"/>
      <c r="AF12" s="17">
        <v>5.6697484529557002E-2</v>
      </c>
      <c r="AG12" s="17">
        <v>7.3167590001358598E-2</v>
      </c>
      <c r="AH12" s="17">
        <v>9.3207402000357001E-2</v>
      </c>
      <c r="AI12" s="17"/>
      <c r="AJ12" s="17">
        <v>5.89731281612371E-2</v>
      </c>
      <c r="AK12" s="17">
        <v>0.103319499727499</v>
      </c>
      <c r="AL12" s="17">
        <v>3.7901347056686803E-2</v>
      </c>
      <c r="AM12" s="17">
        <v>8.1768749612123798E-2</v>
      </c>
      <c r="AN12" s="17">
        <v>3.0944398054837601E-2</v>
      </c>
      <c r="AO12" s="17"/>
      <c r="AP12" s="17">
        <v>8.7556232042912505E-2</v>
      </c>
      <c r="AQ12" s="17">
        <v>9.60294708396872E-2</v>
      </c>
      <c r="AR12" s="17">
        <v>6.9733535744555195E-2</v>
      </c>
      <c r="AS12" s="17"/>
      <c r="AT12" s="17">
        <v>7.0366474455654804E-2</v>
      </c>
      <c r="AU12" s="17">
        <v>6.6289765452891197E-2</v>
      </c>
      <c r="AV12" s="17">
        <v>6.8087151759387607E-2</v>
      </c>
      <c r="AW12" s="17">
        <v>0.11880294975033499</v>
      </c>
      <c r="AX12" s="17">
        <v>2.9869103652682999E-2</v>
      </c>
      <c r="AY12" s="17"/>
      <c r="AZ12" s="17">
        <v>0</v>
      </c>
      <c r="BA12" s="17">
        <v>5.4742098075487702E-2</v>
      </c>
      <c r="BB12" s="17">
        <v>8.0222956357027406E-2</v>
      </c>
      <c r="BC12" s="17">
        <v>0.103408079653293</v>
      </c>
      <c r="BD12" s="17">
        <v>7.2722516479316102E-2</v>
      </c>
      <c r="BE12" s="17">
        <v>0.12643565739177401</v>
      </c>
      <c r="BF12" s="17">
        <v>6.1356993722075398E-2</v>
      </c>
      <c r="BG12" s="17">
        <v>0.100239087841242</v>
      </c>
      <c r="BH12" s="17">
        <v>5.0333538813307703E-2</v>
      </c>
      <c r="BI12" s="17">
        <v>0.109918117938039</v>
      </c>
      <c r="BJ12" s="17">
        <v>7.1000767929902397E-2</v>
      </c>
      <c r="BK12" s="17">
        <v>1.6145055413591802E-2</v>
      </c>
      <c r="BL12" s="17">
        <v>2.80442336494682E-2</v>
      </c>
      <c r="BM12" s="17">
        <v>6.0887792215552898E-2</v>
      </c>
      <c r="BN12" s="17">
        <v>8.7540118823644597E-2</v>
      </c>
      <c r="BO12" s="17">
        <v>9.01517274133707E-2</v>
      </c>
      <c r="BP12" s="17"/>
      <c r="BQ12" s="17">
        <v>7.4865111237891996E-2</v>
      </c>
      <c r="BR12" s="17" t="s">
        <v>494</v>
      </c>
    </row>
    <row r="13" spans="2:70" ht="29" x14ac:dyDescent="0.35">
      <c r="B13" s="18" t="s">
        <v>581</v>
      </c>
      <c r="C13" s="17">
        <v>7.7809574364523307E-2</v>
      </c>
      <c r="D13" s="17">
        <v>7.3581476857720499E-2</v>
      </c>
      <c r="E13" s="17">
        <v>8.1083705518893504E-2</v>
      </c>
      <c r="F13" s="17"/>
      <c r="G13" s="17">
        <v>7.7792085741799299E-2</v>
      </c>
      <c r="H13" s="17">
        <v>9.5444357892892101E-2</v>
      </c>
      <c r="I13" s="17">
        <v>5.0924641088574599E-2</v>
      </c>
      <c r="J13" s="17">
        <v>6.6297262865367995E-2</v>
      </c>
      <c r="K13" s="17">
        <v>8.2986261981173107E-2</v>
      </c>
      <c r="L13" s="17">
        <v>8.8242107969149497E-2</v>
      </c>
      <c r="M13" s="17"/>
      <c r="N13" s="17">
        <v>8.5903849520227504E-2</v>
      </c>
      <c r="O13" s="17">
        <v>8.9597819406292495E-2</v>
      </c>
      <c r="P13" s="17">
        <v>7.3387031297047101E-2</v>
      </c>
      <c r="Q13" s="17">
        <v>5.0484509295513201E-2</v>
      </c>
      <c r="R13" s="17"/>
      <c r="S13" s="17">
        <v>6.2485082807692001E-2</v>
      </c>
      <c r="T13" s="17">
        <v>7.8137375055964797E-2</v>
      </c>
      <c r="U13" s="17">
        <v>9.2779282133063107E-2</v>
      </c>
      <c r="V13" s="17">
        <v>6.3102781781353603E-2</v>
      </c>
      <c r="W13" s="17">
        <v>9.0121144680477897E-2</v>
      </c>
      <c r="X13" s="17">
        <v>0.102923030692467</v>
      </c>
      <c r="Y13" s="17">
        <v>8.2642451391491595E-2</v>
      </c>
      <c r="Z13" s="17">
        <v>0.10136417467193699</v>
      </c>
      <c r="AA13" s="17">
        <v>5.8301270572821598E-2</v>
      </c>
      <c r="AB13" s="17">
        <v>9.1006801515836303E-2</v>
      </c>
      <c r="AC13" s="17">
        <v>0.13848006368443599</v>
      </c>
      <c r="AD13" s="17">
        <v>0</v>
      </c>
      <c r="AE13" s="17"/>
      <c r="AF13" s="17">
        <v>6.2966473623748395E-2</v>
      </c>
      <c r="AG13" s="17">
        <v>9.0188992986959607E-2</v>
      </c>
      <c r="AH13" s="17">
        <v>9.5497547161898705E-2</v>
      </c>
      <c r="AI13" s="17"/>
      <c r="AJ13" s="17">
        <v>6.9571906746879894E-2</v>
      </c>
      <c r="AK13" s="17">
        <v>6.6039131854223193E-2</v>
      </c>
      <c r="AL13" s="17">
        <v>0.128218205210549</v>
      </c>
      <c r="AM13" s="17">
        <v>0.21380614795535</v>
      </c>
      <c r="AN13" s="17">
        <v>7.5586529600270694E-2</v>
      </c>
      <c r="AO13" s="17"/>
      <c r="AP13" s="17">
        <v>6.6055376762303095E-2</v>
      </c>
      <c r="AQ13" s="17">
        <v>7.1297977998870304E-2</v>
      </c>
      <c r="AR13" s="17">
        <v>8.6120804356472597E-2</v>
      </c>
      <c r="AS13" s="17"/>
      <c r="AT13" s="17">
        <v>4.7769089480914101E-2</v>
      </c>
      <c r="AU13" s="17">
        <v>8.8059949596736506E-2</v>
      </c>
      <c r="AV13" s="17">
        <v>9.2923884464696294E-2</v>
      </c>
      <c r="AW13" s="17">
        <v>6.7331453861432203E-2</v>
      </c>
      <c r="AX13" s="17">
        <v>8.6396984907061297E-2</v>
      </c>
      <c r="AY13" s="17"/>
      <c r="AZ13" s="17">
        <v>0</v>
      </c>
      <c r="BA13" s="17">
        <v>0.107843207281028</v>
      </c>
      <c r="BB13" s="17">
        <v>6.8285496327436496E-2</v>
      </c>
      <c r="BC13" s="17">
        <v>9.51234140786342E-2</v>
      </c>
      <c r="BD13" s="17">
        <v>5.7110339106917797E-2</v>
      </c>
      <c r="BE13" s="17">
        <v>8.5309624044886706E-2</v>
      </c>
      <c r="BF13" s="17">
        <v>0.10374117952623101</v>
      </c>
      <c r="BG13" s="17">
        <v>5.0929362750947803E-2</v>
      </c>
      <c r="BH13" s="17">
        <v>0.151467165693492</v>
      </c>
      <c r="BI13" s="17">
        <v>2.54217138552678E-2</v>
      </c>
      <c r="BJ13" s="17">
        <v>9.7941115548462701E-2</v>
      </c>
      <c r="BK13" s="17">
        <v>6.8133367258494199E-2</v>
      </c>
      <c r="BL13" s="17">
        <v>7.5077014537912296E-2</v>
      </c>
      <c r="BM13" s="17">
        <v>0</v>
      </c>
      <c r="BN13" s="17">
        <v>9.1228251150399994E-2</v>
      </c>
      <c r="BO13" s="17">
        <v>6.8847607713965697E-2</v>
      </c>
      <c r="BP13" s="17"/>
      <c r="BQ13" s="17">
        <v>7.7809574364523307E-2</v>
      </c>
      <c r="BR13" s="17" t="s">
        <v>494</v>
      </c>
    </row>
    <row r="14" spans="2:70" x14ac:dyDescent="0.35">
      <c r="B14" s="18" t="s">
        <v>267</v>
      </c>
      <c r="C14" s="17">
        <v>3.4139258684008099E-2</v>
      </c>
      <c r="D14" s="17">
        <v>2.9912234606533299E-2</v>
      </c>
      <c r="E14" s="17">
        <v>3.7166927786190497E-2</v>
      </c>
      <c r="F14" s="17"/>
      <c r="G14" s="17">
        <v>0</v>
      </c>
      <c r="H14" s="17">
        <v>3.0312872480190701E-2</v>
      </c>
      <c r="I14" s="17">
        <v>2.0104774903633899E-2</v>
      </c>
      <c r="J14" s="17">
        <v>5.5257105329168298E-2</v>
      </c>
      <c r="K14" s="17">
        <v>4.0473241678205499E-2</v>
      </c>
      <c r="L14" s="17">
        <v>4.6864394555043903E-2</v>
      </c>
      <c r="M14" s="17"/>
      <c r="N14" s="17">
        <v>2.7610561024931202E-2</v>
      </c>
      <c r="O14" s="17">
        <v>4.8668021513219598E-2</v>
      </c>
      <c r="P14" s="17">
        <v>4.1429085581226099E-2</v>
      </c>
      <c r="Q14" s="17">
        <v>2.1168855670487801E-2</v>
      </c>
      <c r="R14" s="17"/>
      <c r="S14" s="17">
        <v>4.8175347719205501E-2</v>
      </c>
      <c r="T14" s="17">
        <v>1.7667385403052099E-2</v>
      </c>
      <c r="U14" s="17">
        <v>4.6820454597646097E-2</v>
      </c>
      <c r="V14" s="17">
        <v>2.60092949898676E-2</v>
      </c>
      <c r="W14" s="17">
        <v>0</v>
      </c>
      <c r="X14" s="17">
        <v>3.9645400173661499E-2</v>
      </c>
      <c r="Y14" s="17">
        <v>1.1294847466409399E-2</v>
      </c>
      <c r="Z14" s="17">
        <v>0</v>
      </c>
      <c r="AA14" s="17">
        <v>4.8024689398521801E-2</v>
      </c>
      <c r="AB14" s="17">
        <v>2.8844493018420899E-2</v>
      </c>
      <c r="AC14" s="17">
        <v>7.4235335205154601E-2</v>
      </c>
      <c r="AD14" s="17">
        <v>4.86812092400946E-2</v>
      </c>
      <c r="AE14" s="17"/>
      <c r="AF14" s="17">
        <v>3.7395055430510998E-2</v>
      </c>
      <c r="AG14" s="17">
        <v>2.5028209880556901E-2</v>
      </c>
      <c r="AH14" s="17">
        <v>6.3243688623479094E-2</v>
      </c>
      <c r="AI14" s="17"/>
      <c r="AJ14" s="17">
        <v>3.4323636981216897E-2</v>
      </c>
      <c r="AK14" s="17">
        <v>2.6785929196685699E-2</v>
      </c>
      <c r="AL14" s="17">
        <v>6.1339142032212399E-2</v>
      </c>
      <c r="AM14" s="17">
        <v>0</v>
      </c>
      <c r="AN14" s="17">
        <v>6.2940539294839296E-2</v>
      </c>
      <c r="AO14" s="17"/>
      <c r="AP14" s="17">
        <v>1.7655809720372201E-2</v>
      </c>
      <c r="AQ14" s="17">
        <v>4.1133567994574197E-2</v>
      </c>
      <c r="AR14" s="17">
        <v>2.6255303918901799E-2</v>
      </c>
      <c r="AS14" s="17"/>
      <c r="AT14" s="17">
        <v>4.2648838308710503E-2</v>
      </c>
      <c r="AU14" s="17">
        <v>4.4580843471966503E-2</v>
      </c>
      <c r="AV14" s="17">
        <v>3.6283770113621203E-2</v>
      </c>
      <c r="AW14" s="17">
        <v>2.13324683536322E-2</v>
      </c>
      <c r="AX14" s="17">
        <v>0</v>
      </c>
      <c r="AY14" s="17"/>
      <c r="AZ14" s="17">
        <v>0</v>
      </c>
      <c r="BA14" s="17">
        <v>2.69699138327456E-2</v>
      </c>
      <c r="BB14" s="17">
        <v>4.82129615578622E-2</v>
      </c>
      <c r="BC14" s="17">
        <v>6.7885818116942401E-2</v>
      </c>
      <c r="BD14" s="17">
        <v>1.7154218011667999E-2</v>
      </c>
      <c r="BE14" s="17">
        <v>3.7317156125824397E-2</v>
      </c>
      <c r="BF14" s="17">
        <v>2.5213904230842899E-2</v>
      </c>
      <c r="BG14" s="17">
        <v>4.6272399961144003E-2</v>
      </c>
      <c r="BH14" s="17">
        <v>6.6398259795596506E-2</v>
      </c>
      <c r="BI14" s="17">
        <v>5.4813716973825401E-2</v>
      </c>
      <c r="BJ14" s="17">
        <v>1.5895813875650502E-2</v>
      </c>
      <c r="BK14" s="17">
        <v>3.0241321791826301E-2</v>
      </c>
      <c r="BL14" s="17">
        <v>5.55569062698325E-2</v>
      </c>
      <c r="BM14" s="17">
        <v>5.2782772858379103E-2</v>
      </c>
      <c r="BN14" s="17">
        <v>0</v>
      </c>
      <c r="BO14" s="17">
        <v>1.2147958355392299E-2</v>
      </c>
      <c r="BP14" s="17"/>
      <c r="BQ14" s="17">
        <v>3.4139258684008099E-2</v>
      </c>
      <c r="BR14" s="17" t="s">
        <v>494</v>
      </c>
    </row>
    <row r="15" spans="2:70" x14ac:dyDescent="0.35">
      <c r="B15" s="18" t="s">
        <v>129</v>
      </c>
      <c r="C15" s="19">
        <v>1.32178303026307E-2</v>
      </c>
      <c r="D15" s="19">
        <v>1.3297159261982701E-2</v>
      </c>
      <c r="E15" s="19">
        <v>1.3267239524072501E-2</v>
      </c>
      <c r="F15" s="19"/>
      <c r="G15" s="19">
        <v>5.0586989858937299E-3</v>
      </c>
      <c r="H15" s="19">
        <v>1.36903462534738E-2</v>
      </c>
      <c r="I15" s="19">
        <v>8.5904139222766993E-3</v>
      </c>
      <c r="J15" s="19">
        <v>1.8135180914977199E-2</v>
      </c>
      <c r="K15" s="19">
        <v>5.4167326648854701E-3</v>
      </c>
      <c r="L15" s="19">
        <v>2.1235584599252701E-2</v>
      </c>
      <c r="M15" s="19"/>
      <c r="N15" s="19">
        <v>5.6332279631174697E-3</v>
      </c>
      <c r="O15" s="19">
        <v>8.7086528650699609E-3</v>
      </c>
      <c r="P15" s="19">
        <v>2.1742484758340799E-2</v>
      </c>
      <c r="Q15" s="19">
        <v>2.6231465327313901E-2</v>
      </c>
      <c r="R15" s="19"/>
      <c r="S15" s="19">
        <v>4.7214381794651603E-3</v>
      </c>
      <c r="T15" s="19">
        <v>1.10587910182567E-2</v>
      </c>
      <c r="U15" s="19">
        <v>1.10702143313877E-2</v>
      </c>
      <c r="V15" s="19">
        <v>1.1062341898801E-2</v>
      </c>
      <c r="W15" s="19">
        <v>1.02746756080675E-2</v>
      </c>
      <c r="X15" s="19">
        <v>0</v>
      </c>
      <c r="Y15" s="19">
        <v>1.14226491917642E-2</v>
      </c>
      <c r="Z15" s="19">
        <v>5.1101940696336397E-2</v>
      </c>
      <c r="AA15" s="19">
        <v>2.13444698427298E-2</v>
      </c>
      <c r="AB15" s="19">
        <v>3.1072540189149601E-2</v>
      </c>
      <c r="AC15" s="19">
        <v>2.13229499929629E-2</v>
      </c>
      <c r="AD15" s="19">
        <v>0</v>
      </c>
      <c r="AE15" s="19"/>
      <c r="AF15" s="19">
        <v>1.0798331104773601E-2</v>
      </c>
      <c r="AG15" s="19">
        <v>1.15721613435983E-2</v>
      </c>
      <c r="AH15" s="19">
        <v>3.1988708478136799E-2</v>
      </c>
      <c r="AI15" s="19"/>
      <c r="AJ15" s="19">
        <v>1.5050026864836001E-2</v>
      </c>
      <c r="AK15" s="19">
        <v>1.5698689406845101E-2</v>
      </c>
      <c r="AL15" s="19">
        <v>6.9984917880075003E-3</v>
      </c>
      <c r="AM15" s="19">
        <v>0</v>
      </c>
      <c r="AN15" s="19">
        <v>2.9517080140995602E-2</v>
      </c>
      <c r="AO15" s="19"/>
      <c r="AP15" s="19">
        <v>7.6612485039765201E-3</v>
      </c>
      <c r="AQ15" s="19">
        <v>1.01670324462811E-2</v>
      </c>
      <c r="AR15" s="19">
        <v>7.9879313408429999E-3</v>
      </c>
      <c r="AS15" s="19"/>
      <c r="AT15" s="19">
        <v>2.31264594613632E-2</v>
      </c>
      <c r="AU15" s="19">
        <v>1.30600179221826E-2</v>
      </c>
      <c r="AV15" s="19">
        <v>7.3250633289636104E-3</v>
      </c>
      <c r="AW15" s="19">
        <v>9.0799770213845603E-3</v>
      </c>
      <c r="AX15" s="19">
        <v>2.88448698213465E-2</v>
      </c>
      <c r="AY15" s="19"/>
      <c r="AZ15" s="19">
        <v>0.126447528925132</v>
      </c>
      <c r="BA15" s="19">
        <v>0</v>
      </c>
      <c r="BB15" s="19">
        <v>4.0476841094289201E-2</v>
      </c>
      <c r="BC15" s="19">
        <v>1.94974916879893E-2</v>
      </c>
      <c r="BD15" s="19">
        <v>1.6561429161999E-2</v>
      </c>
      <c r="BE15" s="19">
        <v>9.3946954892298908E-3</v>
      </c>
      <c r="BF15" s="19">
        <v>3.2302039051858397E-2</v>
      </c>
      <c r="BG15" s="19">
        <v>0</v>
      </c>
      <c r="BH15" s="19">
        <v>0</v>
      </c>
      <c r="BI15" s="19">
        <v>1.19164529500532E-2</v>
      </c>
      <c r="BJ15" s="19">
        <v>7.8417653854534908E-3</v>
      </c>
      <c r="BK15" s="19">
        <v>1.1948143278810001E-2</v>
      </c>
      <c r="BL15" s="19">
        <v>0</v>
      </c>
      <c r="BM15" s="19">
        <v>0</v>
      </c>
      <c r="BN15" s="19">
        <v>2.4371497610580301E-2</v>
      </c>
      <c r="BO15" s="19">
        <v>0</v>
      </c>
      <c r="BP15" s="19"/>
      <c r="BQ15" s="19">
        <v>1.32178303026307E-2</v>
      </c>
      <c r="BR15" s="19" t="s">
        <v>494</v>
      </c>
    </row>
    <row r="16" spans="2:70" x14ac:dyDescent="0.35">
      <c r="B16" s="16" t="s">
        <v>496</v>
      </c>
    </row>
    <row r="17" spans="2:2" x14ac:dyDescent="0.35">
      <c r="B17" t="s">
        <v>98</v>
      </c>
    </row>
    <row r="18" spans="2:2" x14ac:dyDescent="0.35">
      <c r="B18" t="s">
        <v>99</v>
      </c>
    </row>
    <row r="20" spans="2:2" x14ac:dyDescent="0.35">
      <c r="B20" s="8" t="str">
        <f>HYPERLINK("#'Contents'!A1", "Return to Contents")</f>
        <v>Return to Contents</v>
      </c>
    </row>
  </sheetData>
  <mergeCells count="11">
    <mergeCell ref="BQ5:BR5"/>
    <mergeCell ref="D5:E5"/>
    <mergeCell ref="G5:L5"/>
    <mergeCell ref="N5:Q5"/>
    <mergeCell ref="S5:AD5"/>
    <mergeCell ref="AF5:AH5"/>
    <mergeCell ref="D2:BJ2"/>
    <mergeCell ref="AJ5:AN5"/>
    <mergeCell ref="AP5:AR5"/>
    <mergeCell ref="AT5:AX5"/>
    <mergeCell ref="AZ5:BO5"/>
  </mergeCells>
  <pageMargins left="0.7" right="0.7" top="0.75" bottom="0.75" header="0.3" footer="0.3"/>
  <pageSetup paperSize="9" orientation="portrait" horizontalDpi="300" verticalDpi="300"/>
  <drawing r:id="rId1"/>
</worksheet>
</file>

<file path=xl/worksheets/sheet1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600-000000000000}">
  <dimension ref="B2:H18"/>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8" width="20.7265625" customWidth="1"/>
  </cols>
  <sheetData>
    <row r="2" spans="2:8" ht="40" customHeight="1" x14ac:dyDescent="0.35">
      <c r="D2" s="29" t="s">
        <v>590</v>
      </c>
      <c r="E2" s="26"/>
      <c r="F2" s="26"/>
      <c r="G2" s="26"/>
      <c r="H2" s="26"/>
    </row>
    <row r="6" spans="2:8" ht="50.15" customHeight="1" x14ac:dyDescent="0.35">
      <c r="B6" s="20" t="s">
        <v>15</v>
      </c>
      <c r="C6" s="20" t="s">
        <v>583</v>
      </c>
      <c r="D6" s="20" t="s">
        <v>584</v>
      </c>
      <c r="E6" s="20" t="s">
        <v>585</v>
      </c>
      <c r="F6" s="20" t="s">
        <v>586</v>
      </c>
      <c r="G6" s="20" t="s">
        <v>587</v>
      </c>
    </row>
    <row r="7" spans="2:8" x14ac:dyDescent="0.35">
      <c r="B7" s="18" t="s">
        <v>588</v>
      </c>
      <c r="C7" s="17">
        <v>1.31300289460183E-2</v>
      </c>
      <c r="D7" s="17">
        <v>1.25947209065061E-2</v>
      </c>
      <c r="E7" s="17">
        <v>1.52949959684442E-2</v>
      </c>
      <c r="F7" s="17">
        <v>8.7594516453234402E-3</v>
      </c>
      <c r="G7" s="17">
        <v>9.3744023392433005E-3</v>
      </c>
    </row>
    <row r="8" spans="2:8" x14ac:dyDescent="0.35">
      <c r="B8" s="18" t="s">
        <v>189</v>
      </c>
      <c r="C8" s="17">
        <v>4.3016009440146198E-2</v>
      </c>
      <c r="D8" s="17">
        <v>3.0358035775100101E-2</v>
      </c>
      <c r="E8" s="17">
        <v>2.9411395482383001E-2</v>
      </c>
      <c r="F8" s="17">
        <v>3.4646459022335999E-2</v>
      </c>
      <c r="G8" s="17">
        <v>4.1048262137279599E-2</v>
      </c>
    </row>
    <row r="9" spans="2:8" x14ac:dyDescent="0.35">
      <c r="B9" s="18" t="s">
        <v>190</v>
      </c>
      <c r="C9" s="17">
        <v>0.18112340992058301</v>
      </c>
      <c r="D9" s="17">
        <v>0.171757355452409</v>
      </c>
      <c r="E9" s="17">
        <v>0.20638035885266001</v>
      </c>
      <c r="F9" s="17">
        <v>0.17539695482751</v>
      </c>
      <c r="G9" s="17">
        <v>0.19675581904065101</v>
      </c>
    </row>
    <row r="10" spans="2:8" x14ac:dyDescent="0.35">
      <c r="B10" s="18" t="s">
        <v>191</v>
      </c>
      <c r="C10" s="17">
        <v>0.36077876442267798</v>
      </c>
      <c r="D10" s="17">
        <v>0.33180430565139502</v>
      </c>
      <c r="E10" s="17">
        <v>0.40147402847456898</v>
      </c>
      <c r="F10" s="17">
        <v>0.38137765548751401</v>
      </c>
      <c r="G10" s="17">
        <v>0.38254594977233503</v>
      </c>
    </row>
    <row r="11" spans="2:8" x14ac:dyDescent="0.35">
      <c r="B11" s="18" t="s">
        <v>589</v>
      </c>
      <c r="C11" s="17">
        <v>0.40195178727057501</v>
      </c>
      <c r="D11" s="17">
        <v>0.45348558221458901</v>
      </c>
      <c r="E11" s="17">
        <v>0.34743922122194298</v>
      </c>
      <c r="F11" s="17">
        <v>0.39981947901731701</v>
      </c>
      <c r="G11" s="17">
        <v>0.370275566710491</v>
      </c>
    </row>
    <row r="12" spans="2:8" x14ac:dyDescent="0.35">
      <c r="B12" s="16" t="s">
        <v>496</v>
      </c>
      <c r="C12" s="16"/>
      <c r="D12" s="16"/>
      <c r="E12" s="16"/>
      <c r="F12" s="16"/>
      <c r="G12" s="16"/>
    </row>
    <row r="13" spans="2:8" x14ac:dyDescent="0.35">
      <c r="B13" t="s">
        <v>98</v>
      </c>
    </row>
    <row r="14" spans="2:8" x14ac:dyDescent="0.35">
      <c r="B14" t="s">
        <v>99</v>
      </c>
    </row>
    <row r="18" spans="2:2" x14ac:dyDescent="0.35">
      <c r="B18" s="8" t="str">
        <f>HYPERLINK("#'Contents'!A1", "Return to Contents")</f>
        <v>Return to Contents</v>
      </c>
    </row>
  </sheetData>
  <mergeCells count="1">
    <mergeCell ref="D2:H2"/>
  </mergeCells>
  <pageMargins left="0.7" right="0.7" top="0.75" bottom="0.75" header="0.3" footer="0.3"/>
  <pageSetup paperSize="9" orientation="portrait" horizontalDpi="300" verticalDpi="300"/>
  <drawing r:id="rId1"/>
</worksheet>
</file>

<file path=xl/worksheets/sheet1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700-000000000000}">
  <dimension ref="B2:BR18"/>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67" width="10.7265625" customWidth="1"/>
    <col min="68" max="68" width="2.1796875" customWidth="1"/>
    <col min="69" max="70" width="10.7265625" customWidth="1"/>
    <col min="71" max="71" width="2.1796875" customWidth="1"/>
  </cols>
  <sheetData>
    <row r="2" spans="2:70" ht="40" customHeight="1" x14ac:dyDescent="0.35">
      <c r="D2" s="29" t="s">
        <v>591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row>
    <row r="5" spans="2:70" ht="30" customHeight="1" x14ac:dyDescent="0.35">
      <c r="B5" s="15"/>
      <c r="C5" s="15"/>
      <c r="D5" s="30" t="s">
        <v>74</v>
      </c>
      <c r="E5" s="30"/>
      <c r="F5" s="15"/>
      <c r="G5" s="30" t="s">
        <v>75</v>
      </c>
      <c r="H5" s="30"/>
      <c r="I5" s="30"/>
      <c r="J5" s="30"/>
      <c r="K5" s="30"/>
      <c r="L5" s="30"/>
      <c r="M5" s="15"/>
      <c r="N5" s="30" t="s">
        <v>76</v>
      </c>
      <c r="O5" s="30"/>
      <c r="P5" s="30"/>
      <c r="Q5" s="30"/>
      <c r="R5" s="15"/>
      <c r="S5" s="30" t="s">
        <v>77</v>
      </c>
      <c r="T5" s="30"/>
      <c r="U5" s="30"/>
      <c r="V5" s="30"/>
      <c r="W5" s="30"/>
      <c r="X5" s="30"/>
      <c r="Y5" s="30"/>
      <c r="Z5" s="30"/>
      <c r="AA5" s="30"/>
      <c r="AB5" s="30"/>
      <c r="AC5" s="30"/>
      <c r="AD5" s="30"/>
      <c r="AE5" s="15"/>
      <c r="AF5" s="30" t="s">
        <v>78</v>
      </c>
      <c r="AG5" s="30"/>
      <c r="AH5" s="30"/>
      <c r="AI5" s="15"/>
      <c r="AJ5" s="30" t="s">
        <v>79</v>
      </c>
      <c r="AK5" s="30"/>
      <c r="AL5" s="30"/>
      <c r="AM5" s="30"/>
      <c r="AN5" s="30"/>
      <c r="AO5" s="15"/>
      <c r="AP5" s="30" t="s">
        <v>80</v>
      </c>
      <c r="AQ5" s="30"/>
      <c r="AR5" s="30"/>
      <c r="AS5" s="15"/>
      <c r="AT5" s="30" t="s">
        <v>81</v>
      </c>
      <c r="AU5" s="30"/>
      <c r="AV5" s="30"/>
      <c r="AW5" s="30"/>
      <c r="AX5" s="30"/>
      <c r="AY5" s="15"/>
      <c r="AZ5" s="30" t="s">
        <v>82</v>
      </c>
      <c r="BA5" s="30"/>
      <c r="BB5" s="30"/>
      <c r="BC5" s="30"/>
      <c r="BD5" s="30"/>
      <c r="BE5" s="30"/>
      <c r="BF5" s="30"/>
      <c r="BG5" s="30"/>
      <c r="BH5" s="30"/>
      <c r="BI5" s="30"/>
      <c r="BJ5" s="30"/>
      <c r="BK5" s="30"/>
      <c r="BL5" s="30"/>
      <c r="BM5" s="30"/>
      <c r="BN5" s="30"/>
      <c r="BO5" s="30"/>
      <c r="BP5" s="15"/>
      <c r="BQ5" s="30" t="s">
        <v>83</v>
      </c>
      <c r="BR5" s="30"/>
    </row>
    <row r="6" spans="2:7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46</v>
      </c>
      <c r="AQ6" s="12" t="s">
        <v>47</v>
      </c>
      <c r="AR6" s="12" t="s">
        <v>50</v>
      </c>
      <c r="AT6" s="12" t="s">
        <v>51</v>
      </c>
      <c r="AU6" s="12" t="s">
        <v>52</v>
      </c>
      <c r="AV6" s="12" t="s">
        <v>53</v>
      </c>
      <c r="AW6" s="12" t="s">
        <v>54</v>
      </c>
      <c r="AX6" s="12" t="s">
        <v>55</v>
      </c>
      <c r="AZ6" s="12" t="s">
        <v>56</v>
      </c>
      <c r="BA6" s="12" t="s">
        <v>57</v>
      </c>
      <c r="BB6" s="12" t="s">
        <v>58</v>
      </c>
      <c r="BC6" s="12" t="s">
        <v>59</v>
      </c>
      <c r="BD6" s="12" t="s">
        <v>60</v>
      </c>
      <c r="BE6" s="12" t="s">
        <v>61</v>
      </c>
      <c r="BF6" s="12" t="s">
        <v>62</v>
      </c>
      <c r="BG6" s="12" t="s">
        <v>63</v>
      </c>
      <c r="BH6" s="12" t="s">
        <v>64</v>
      </c>
      <c r="BI6" s="12" t="s">
        <v>65</v>
      </c>
      <c r="BJ6" s="12" t="s">
        <v>66</v>
      </c>
      <c r="BK6" s="12" t="s">
        <v>67</v>
      </c>
      <c r="BL6" s="12" t="s">
        <v>68</v>
      </c>
      <c r="BM6" s="12" t="s">
        <v>69</v>
      </c>
      <c r="BN6" s="12" t="s">
        <v>70</v>
      </c>
      <c r="BO6" s="12" t="s">
        <v>71</v>
      </c>
      <c r="BQ6" s="12" t="s">
        <v>72</v>
      </c>
      <c r="BR6" s="12" t="s">
        <v>73</v>
      </c>
    </row>
    <row r="7" spans="2:70" ht="30" customHeight="1" x14ac:dyDescent="0.35">
      <c r="B7" s="10" t="s">
        <v>19</v>
      </c>
      <c r="C7" s="10">
        <v>1235</v>
      </c>
      <c r="D7" s="10">
        <v>604</v>
      </c>
      <c r="E7" s="10">
        <v>625</v>
      </c>
      <c r="F7" s="10"/>
      <c r="G7" s="10">
        <v>129</v>
      </c>
      <c r="H7" s="10">
        <v>238</v>
      </c>
      <c r="I7" s="10">
        <v>213</v>
      </c>
      <c r="J7" s="10">
        <v>191</v>
      </c>
      <c r="K7" s="10">
        <v>164</v>
      </c>
      <c r="L7" s="10">
        <v>300</v>
      </c>
      <c r="M7" s="10"/>
      <c r="N7" s="10">
        <v>505</v>
      </c>
      <c r="O7" s="10">
        <v>325</v>
      </c>
      <c r="P7" s="10">
        <v>198</v>
      </c>
      <c r="Q7" s="10">
        <v>206</v>
      </c>
      <c r="R7" s="10"/>
      <c r="S7" s="10">
        <v>257</v>
      </c>
      <c r="T7" s="10">
        <v>173</v>
      </c>
      <c r="U7" s="10">
        <v>85</v>
      </c>
      <c r="V7" s="10">
        <v>108</v>
      </c>
      <c r="W7" s="10">
        <v>75</v>
      </c>
      <c r="X7" s="10">
        <v>94</v>
      </c>
      <c r="Y7" s="10">
        <v>85</v>
      </c>
      <c r="Z7" s="10">
        <v>39</v>
      </c>
      <c r="AA7" s="10">
        <v>134</v>
      </c>
      <c r="AB7" s="10">
        <v>106</v>
      </c>
      <c r="AC7" s="10">
        <v>54</v>
      </c>
      <c r="AD7" s="10">
        <v>25</v>
      </c>
      <c r="AE7" s="10"/>
      <c r="AF7" s="10">
        <v>412</v>
      </c>
      <c r="AG7" s="10">
        <v>622</v>
      </c>
      <c r="AH7" s="10">
        <v>123</v>
      </c>
      <c r="AI7" s="10"/>
      <c r="AJ7" s="10">
        <v>470</v>
      </c>
      <c r="AK7" s="10">
        <v>353</v>
      </c>
      <c r="AL7" s="10">
        <v>126</v>
      </c>
      <c r="AM7" s="10">
        <v>11</v>
      </c>
      <c r="AN7" s="10">
        <v>99</v>
      </c>
      <c r="AO7" s="10"/>
      <c r="AP7" s="10">
        <v>291</v>
      </c>
      <c r="AQ7" s="10">
        <v>447</v>
      </c>
      <c r="AR7" s="10">
        <v>117</v>
      </c>
      <c r="AS7" s="10"/>
      <c r="AT7" s="10">
        <v>173</v>
      </c>
      <c r="AU7" s="10">
        <v>226</v>
      </c>
      <c r="AV7" s="10">
        <v>432</v>
      </c>
      <c r="AW7" s="10">
        <v>222</v>
      </c>
      <c r="AX7" s="10">
        <v>35</v>
      </c>
      <c r="AY7" s="10"/>
      <c r="AZ7" s="10">
        <v>8</v>
      </c>
      <c r="BA7" s="10">
        <v>37</v>
      </c>
      <c r="BB7" s="10">
        <v>69</v>
      </c>
      <c r="BC7" s="10">
        <v>60</v>
      </c>
      <c r="BD7" s="10">
        <v>111</v>
      </c>
      <c r="BE7" s="10">
        <v>126</v>
      </c>
      <c r="BF7" s="10">
        <v>111</v>
      </c>
      <c r="BG7" s="10">
        <v>94</v>
      </c>
      <c r="BH7" s="10">
        <v>77</v>
      </c>
      <c r="BI7" s="10">
        <v>72</v>
      </c>
      <c r="BJ7" s="10">
        <v>122</v>
      </c>
      <c r="BK7" s="10">
        <v>74</v>
      </c>
      <c r="BL7" s="10">
        <v>64</v>
      </c>
      <c r="BM7" s="10">
        <v>35</v>
      </c>
      <c r="BN7" s="10">
        <v>43</v>
      </c>
      <c r="BO7" s="10">
        <v>85</v>
      </c>
      <c r="BP7" s="10"/>
      <c r="BQ7" s="10">
        <v>1235</v>
      </c>
      <c r="BR7" s="10" t="s">
        <v>471</v>
      </c>
    </row>
    <row r="8" spans="2:70" ht="30" customHeight="1" x14ac:dyDescent="0.35">
      <c r="B8" s="11" t="s">
        <v>20</v>
      </c>
      <c r="C8" s="11">
        <v>1209</v>
      </c>
      <c r="D8" s="11">
        <v>591</v>
      </c>
      <c r="E8" s="11">
        <v>612</v>
      </c>
      <c r="F8" s="11"/>
      <c r="G8" s="11">
        <v>141</v>
      </c>
      <c r="H8" s="11">
        <v>224</v>
      </c>
      <c r="I8" s="11">
        <v>210</v>
      </c>
      <c r="J8" s="11">
        <v>186</v>
      </c>
      <c r="K8" s="11">
        <v>157</v>
      </c>
      <c r="L8" s="11">
        <v>290</v>
      </c>
      <c r="M8" s="11"/>
      <c r="N8" s="11">
        <v>460</v>
      </c>
      <c r="O8" s="11">
        <v>299</v>
      </c>
      <c r="P8" s="11">
        <v>223</v>
      </c>
      <c r="Q8" s="11">
        <v>226</v>
      </c>
      <c r="R8" s="11"/>
      <c r="S8" s="11">
        <v>249</v>
      </c>
      <c r="T8" s="11">
        <v>161</v>
      </c>
      <c r="U8" s="11">
        <v>88</v>
      </c>
      <c r="V8" s="11">
        <v>111</v>
      </c>
      <c r="W8" s="11">
        <v>69</v>
      </c>
      <c r="X8" s="11">
        <v>88</v>
      </c>
      <c r="Y8" s="11">
        <v>79</v>
      </c>
      <c r="Z8" s="11">
        <v>37</v>
      </c>
      <c r="AA8" s="11">
        <v>128</v>
      </c>
      <c r="AB8" s="11">
        <v>110</v>
      </c>
      <c r="AC8" s="11">
        <v>55</v>
      </c>
      <c r="AD8" s="11">
        <v>33</v>
      </c>
      <c r="AE8" s="11"/>
      <c r="AF8" s="11">
        <v>402</v>
      </c>
      <c r="AG8" s="11">
        <v>601</v>
      </c>
      <c r="AH8" s="11">
        <v>124</v>
      </c>
      <c r="AI8" s="11"/>
      <c r="AJ8" s="11">
        <v>452</v>
      </c>
      <c r="AK8" s="11">
        <v>340</v>
      </c>
      <c r="AL8" s="11">
        <v>122</v>
      </c>
      <c r="AM8" s="11">
        <v>12</v>
      </c>
      <c r="AN8" s="11">
        <v>101</v>
      </c>
      <c r="AO8" s="11"/>
      <c r="AP8" s="11">
        <v>280</v>
      </c>
      <c r="AQ8" s="11">
        <v>434</v>
      </c>
      <c r="AR8" s="11">
        <v>113</v>
      </c>
      <c r="AS8" s="11"/>
      <c r="AT8" s="11">
        <v>179</v>
      </c>
      <c r="AU8" s="11">
        <v>234</v>
      </c>
      <c r="AV8" s="11">
        <v>410</v>
      </c>
      <c r="AW8" s="11">
        <v>208</v>
      </c>
      <c r="AX8" s="11">
        <v>31</v>
      </c>
      <c r="AY8" s="11"/>
      <c r="AZ8" s="11">
        <v>8</v>
      </c>
      <c r="BA8" s="11">
        <v>36</v>
      </c>
      <c r="BB8" s="11">
        <v>69</v>
      </c>
      <c r="BC8" s="11">
        <v>63</v>
      </c>
      <c r="BD8" s="11">
        <v>114</v>
      </c>
      <c r="BE8" s="11">
        <v>126</v>
      </c>
      <c r="BF8" s="11">
        <v>112</v>
      </c>
      <c r="BG8" s="11">
        <v>92</v>
      </c>
      <c r="BH8" s="11">
        <v>77</v>
      </c>
      <c r="BI8" s="11">
        <v>70</v>
      </c>
      <c r="BJ8" s="11">
        <v>115</v>
      </c>
      <c r="BK8" s="11">
        <v>71</v>
      </c>
      <c r="BL8" s="11">
        <v>61</v>
      </c>
      <c r="BM8" s="11">
        <v>33</v>
      </c>
      <c r="BN8" s="11">
        <v>40</v>
      </c>
      <c r="BO8" s="11">
        <v>76</v>
      </c>
      <c r="BP8" s="11"/>
      <c r="BQ8" s="11">
        <v>1209</v>
      </c>
      <c r="BR8" s="11" t="s">
        <v>471</v>
      </c>
    </row>
    <row r="9" spans="2:70" x14ac:dyDescent="0.35">
      <c r="B9" s="18" t="s">
        <v>588</v>
      </c>
      <c r="C9" s="17">
        <v>1.31300289460183E-2</v>
      </c>
      <c r="D9" s="17">
        <v>1.4635745049579801E-2</v>
      </c>
      <c r="E9" s="17">
        <v>9.9574038602385003E-3</v>
      </c>
      <c r="F9" s="17"/>
      <c r="G9" s="17">
        <v>2.38859670362437E-2</v>
      </c>
      <c r="H9" s="17">
        <v>1.5666593390573798E-2</v>
      </c>
      <c r="I9" s="17">
        <v>2.0845892104257999E-2</v>
      </c>
      <c r="J9" s="17">
        <v>0</v>
      </c>
      <c r="K9" s="17">
        <v>2.29243682283123E-2</v>
      </c>
      <c r="L9" s="17">
        <v>3.4867557913965401E-3</v>
      </c>
      <c r="M9" s="17"/>
      <c r="N9" s="17">
        <v>1.6280167925820901E-2</v>
      </c>
      <c r="O9" s="17">
        <v>9.0205371342192905E-3</v>
      </c>
      <c r="P9" s="17">
        <v>1.4691564305048799E-2</v>
      </c>
      <c r="Q9" s="17">
        <v>1.0672362326465601E-2</v>
      </c>
      <c r="R9" s="17"/>
      <c r="S9" s="17">
        <v>1.9692087404482899E-2</v>
      </c>
      <c r="T9" s="17">
        <v>2.2995813840402699E-2</v>
      </c>
      <c r="U9" s="17">
        <v>1.34493034336076E-2</v>
      </c>
      <c r="V9" s="17">
        <v>0</v>
      </c>
      <c r="W9" s="17">
        <v>0</v>
      </c>
      <c r="X9" s="17">
        <v>2.2356765558283899E-2</v>
      </c>
      <c r="Y9" s="17">
        <v>0</v>
      </c>
      <c r="Z9" s="17">
        <v>0</v>
      </c>
      <c r="AA9" s="17">
        <v>6.8010170458887402E-3</v>
      </c>
      <c r="AB9" s="17">
        <v>8.9564760668505994E-3</v>
      </c>
      <c r="AC9" s="17">
        <v>4.0556707809230402E-2</v>
      </c>
      <c r="AD9" s="17">
        <v>0</v>
      </c>
      <c r="AE9" s="17"/>
      <c r="AF9" s="17">
        <v>1.9523226011713898E-2</v>
      </c>
      <c r="AG9" s="17">
        <v>9.5928984908341206E-3</v>
      </c>
      <c r="AH9" s="17">
        <v>9.0839617275163403E-3</v>
      </c>
      <c r="AI9" s="17"/>
      <c r="AJ9" s="17">
        <v>1.06242497394458E-2</v>
      </c>
      <c r="AK9" s="17">
        <v>2.0504408501138601E-2</v>
      </c>
      <c r="AL9" s="17">
        <v>0</v>
      </c>
      <c r="AM9" s="17">
        <v>0.16879956659538101</v>
      </c>
      <c r="AN9" s="17">
        <v>1.1488940555599901E-2</v>
      </c>
      <c r="AO9" s="17"/>
      <c r="AP9" s="17">
        <v>1.75020722258829E-2</v>
      </c>
      <c r="AQ9" s="17">
        <v>1.8165439510425201E-2</v>
      </c>
      <c r="AR9" s="17">
        <v>0</v>
      </c>
      <c r="AS9" s="17"/>
      <c r="AT9" s="17">
        <v>1.18639484948519E-2</v>
      </c>
      <c r="AU9" s="17">
        <v>8.8544720264133094E-3</v>
      </c>
      <c r="AV9" s="17">
        <v>1.8803726084811501E-2</v>
      </c>
      <c r="AW9" s="17">
        <v>8.6419668425821803E-3</v>
      </c>
      <c r="AX9" s="17">
        <v>0</v>
      </c>
      <c r="AY9" s="17"/>
      <c r="AZ9" s="17">
        <v>0.12772561185852799</v>
      </c>
      <c r="BA9" s="17">
        <v>0</v>
      </c>
      <c r="BB9" s="17">
        <v>1.6274713209730701E-2</v>
      </c>
      <c r="BC9" s="17">
        <v>1.8046856624851299E-2</v>
      </c>
      <c r="BD9" s="17">
        <v>0</v>
      </c>
      <c r="BE9" s="17">
        <v>8.0498023891692402E-3</v>
      </c>
      <c r="BF9" s="17">
        <v>1.9056922814305099E-2</v>
      </c>
      <c r="BG9" s="17">
        <v>1.2808027440564701E-2</v>
      </c>
      <c r="BH9" s="17">
        <v>1.1862682209105999E-2</v>
      </c>
      <c r="BI9" s="17">
        <v>0</v>
      </c>
      <c r="BJ9" s="17">
        <v>7.2834154516675199E-3</v>
      </c>
      <c r="BK9" s="17">
        <v>4.13817094803135E-2</v>
      </c>
      <c r="BL9" s="17">
        <v>1.6248604753585999E-2</v>
      </c>
      <c r="BM9" s="17">
        <v>2.63913864291896E-2</v>
      </c>
      <c r="BN9" s="17">
        <v>1.8300561217726399E-2</v>
      </c>
      <c r="BO9" s="17">
        <v>1.3160053766438201E-2</v>
      </c>
      <c r="BP9" s="17"/>
      <c r="BQ9" s="17">
        <v>1.31300289460183E-2</v>
      </c>
      <c r="BR9" s="17" t="s">
        <v>494</v>
      </c>
    </row>
    <row r="10" spans="2:70" x14ac:dyDescent="0.35">
      <c r="B10" s="18" t="s">
        <v>189</v>
      </c>
      <c r="C10" s="17">
        <v>4.3016009440146198E-2</v>
      </c>
      <c r="D10" s="17">
        <v>5.52642834096463E-2</v>
      </c>
      <c r="E10" s="17">
        <v>3.15851057389736E-2</v>
      </c>
      <c r="F10" s="17"/>
      <c r="G10" s="17">
        <v>0.108095970319943</v>
      </c>
      <c r="H10" s="17">
        <v>3.0460708918068399E-2</v>
      </c>
      <c r="I10" s="17">
        <v>3.2647392346715001E-2</v>
      </c>
      <c r="J10" s="17">
        <v>4.2211289707021503E-2</v>
      </c>
      <c r="K10" s="17">
        <v>4.7851965882648499E-2</v>
      </c>
      <c r="L10" s="17">
        <v>2.6459709307031499E-2</v>
      </c>
      <c r="M10" s="17"/>
      <c r="N10" s="17">
        <v>3.8120375986903203E-2</v>
      </c>
      <c r="O10" s="17">
        <v>3.3241458230221302E-2</v>
      </c>
      <c r="P10" s="17">
        <v>4.7294151576162097E-2</v>
      </c>
      <c r="Q10" s="17">
        <v>5.7611402563434999E-2</v>
      </c>
      <c r="R10" s="17"/>
      <c r="S10" s="17">
        <v>2.91873238734866E-2</v>
      </c>
      <c r="T10" s="17">
        <v>6.1516683498386598E-2</v>
      </c>
      <c r="U10" s="17">
        <v>5.66438126421012E-2</v>
      </c>
      <c r="V10" s="17">
        <v>6.5857802631696605E-2</v>
      </c>
      <c r="W10" s="17">
        <v>7.0003629935700099E-2</v>
      </c>
      <c r="X10" s="17">
        <v>3.7264285065077903E-2</v>
      </c>
      <c r="Y10" s="17">
        <v>1.0921982791065699E-2</v>
      </c>
      <c r="Z10" s="17">
        <v>6.0240535995795097E-2</v>
      </c>
      <c r="AA10" s="17">
        <v>4.5942985154663503E-2</v>
      </c>
      <c r="AB10" s="17">
        <v>2.8887325737809499E-2</v>
      </c>
      <c r="AC10" s="17">
        <v>4.0778286251706E-2</v>
      </c>
      <c r="AD10" s="17">
        <v>0</v>
      </c>
      <c r="AE10" s="17"/>
      <c r="AF10" s="17">
        <v>4.2316306490914203E-2</v>
      </c>
      <c r="AG10" s="17">
        <v>4.3005192128295698E-2</v>
      </c>
      <c r="AH10" s="17">
        <v>4.2197792866104401E-2</v>
      </c>
      <c r="AI10" s="17"/>
      <c r="AJ10" s="17">
        <v>4.1474584398199899E-2</v>
      </c>
      <c r="AK10" s="17">
        <v>4.0080054089461303E-2</v>
      </c>
      <c r="AL10" s="17">
        <v>3.8945084194607099E-2</v>
      </c>
      <c r="AM10" s="17">
        <v>0</v>
      </c>
      <c r="AN10" s="17">
        <v>4.74903209886181E-2</v>
      </c>
      <c r="AO10" s="17"/>
      <c r="AP10" s="17">
        <v>3.3087885797053102E-2</v>
      </c>
      <c r="AQ10" s="17">
        <v>4.0655465537022602E-2</v>
      </c>
      <c r="AR10" s="17">
        <v>4.091778121445E-2</v>
      </c>
      <c r="AS10" s="17"/>
      <c r="AT10" s="17">
        <v>3.5706145473718698E-2</v>
      </c>
      <c r="AU10" s="17">
        <v>8.03189861451271E-2</v>
      </c>
      <c r="AV10" s="17">
        <v>3.8663390510990499E-2</v>
      </c>
      <c r="AW10" s="17">
        <v>3.7010050388733402E-2</v>
      </c>
      <c r="AX10" s="17">
        <v>0</v>
      </c>
      <c r="AY10" s="17"/>
      <c r="AZ10" s="17">
        <v>0</v>
      </c>
      <c r="BA10" s="17">
        <v>0.158479815259917</v>
      </c>
      <c r="BB10" s="17">
        <v>3.0294837478367202E-2</v>
      </c>
      <c r="BC10" s="17">
        <v>4.0638563284541698E-2</v>
      </c>
      <c r="BD10" s="17">
        <v>1.2638957094070299E-2</v>
      </c>
      <c r="BE10" s="17">
        <v>4.7948011945594698E-2</v>
      </c>
      <c r="BF10" s="17">
        <v>5.0000511857436099E-2</v>
      </c>
      <c r="BG10" s="17">
        <v>3.96242092524767E-2</v>
      </c>
      <c r="BH10" s="17">
        <v>5.4904771496775001E-2</v>
      </c>
      <c r="BI10" s="17">
        <v>7.1867091752840798E-2</v>
      </c>
      <c r="BJ10" s="17">
        <v>1.7576534142128598E-2</v>
      </c>
      <c r="BK10" s="17">
        <v>7.8342777034474995E-2</v>
      </c>
      <c r="BL10" s="17">
        <v>3.2295846931912703E-2</v>
      </c>
      <c r="BM10" s="17">
        <v>0</v>
      </c>
      <c r="BN10" s="17">
        <v>5.9321472212732498E-2</v>
      </c>
      <c r="BO10" s="17">
        <v>3.7035394535224697E-2</v>
      </c>
      <c r="BP10" s="17"/>
      <c r="BQ10" s="17">
        <v>4.3016009440146198E-2</v>
      </c>
      <c r="BR10" s="17" t="s">
        <v>494</v>
      </c>
    </row>
    <row r="11" spans="2:70" x14ac:dyDescent="0.35">
      <c r="B11" s="18" t="s">
        <v>190</v>
      </c>
      <c r="C11" s="17">
        <v>0.18112340992058301</v>
      </c>
      <c r="D11" s="17">
        <v>0.17924362277879499</v>
      </c>
      <c r="E11" s="17">
        <v>0.18327560086355699</v>
      </c>
      <c r="F11" s="17"/>
      <c r="G11" s="17">
        <v>0.20307938323962901</v>
      </c>
      <c r="H11" s="17">
        <v>0.20469207511219001</v>
      </c>
      <c r="I11" s="17">
        <v>0.14913219265306901</v>
      </c>
      <c r="J11" s="17">
        <v>0.18520705369842799</v>
      </c>
      <c r="K11" s="17">
        <v>0.185123815329029</v>
      </c>
      <c r="L11" s="17">
        <v>0.17057955359303101</v>
      </c>
      <c r="M11" s="17"/>
      <c r="N11" s="17">
        <v>0.17237822884957199</v>
      </c>
      <c r="O11" s="17">
        <v>0.18956231947299301</v>
      </c>
      <c r="P11" s="17">
        <v>0.19272361389067499</v>
      </c>
      <c r="Q11" s="17">
        <v>0.17706905446412499</v>
      </c>
      <c r="R11" s="17"/>
      <c r="S11" s="17">
        <v>0.13433125265800899</v>
      </c>
      <c r="T11" s="17">
        <v>0.146833857256223</v>
      </c>
      <c r="U11" s="17">
        <v>0.10626354079957701</v>
      </c>
      <c r="V11" s="17">
        <v>0.22297163524355099</v>
      </c>
      <c r="W11" s="17">
        <v>0.181251709636885</v>
      </c>
      <c r="X11" s="17">
        <v>0.147145735633188</v>
      </c>
      <c r="Y11" s="17">
        <v>0.28958289145527599</v>
      </c>
      <c r="Z11" s="17">
        <v>0.10691281039842999</v>
      </c>
      <c r="AA11" s="17">
        <v>0.23665828849610199</v>
      </c>
      <c r="AB11" s="17">
        <v>0.260335262706412</v>
      </c>
      <c r="AC11" s="17">
        <v>0.224050549072317</v>
      </c>
      <c r="AD11" s="17">
        <v>0.121715718796946</v>
      </c>
      <c r="AE11" s="17"/>
      <c r="AF11" s="17">
        <v>0.157403879484386</v>
      </c>
      <c r="AG11" s="17">
        <v>0.18423585966728201</v>
      </c>
      <c r="AH11" s="17">
        <v>0.24399819617252799</v>
      </c>
      <c r="AI11" s="17"/>
      <c r="AJ11" s="17">
        <v>0.17813112171999301</v>
      </c>
      <c r="AK11" s="17">
        <v>0.15669588816889199</v>
      </c>
      <c r="AL11" s="17">
        <v>0.17716287624996699</v>
      </c>
      <c r="AM11" s="17">
        <v>0.124253442796795</v>
      </c>
      <c r="AN11" s="17">
        <v>0.197521029488884</v>
      </c>
      <c r="AO11" s="17"/>
      <c r="AP11" s="17">
        <v>0.18221764126440801</v>
      </c>
      <c r="AQ11" s="17">
        <v>0.13076097300358699</v>
      </c>
      <c r="AR11" s="17">
        <v>0.24115848313644001</v>
      </c>
      <c r="AS11" s="17"/>
      <c r="AT11" s="17">
        <v>0.17397357545752501</v>
      </c>
      <c r="AU11" s="17">
        <v>0.17843764100721399</v>
      </c>
      <c r="AV11" s="17">
        <v>0.190990097506505</v>
      </c>
      <c r="AW11" s="17">
        <v>0.177155798552806</v>
      </c>
      <c r="AX11" s="17">
        <v>0.14371672930603599</v>
      </c>
      <c r="AY11" s="17"/>
      <c r="AZ11" s="17">
        <v>0</v>
      </c>
      <c r="BA11" s="17">
        <v>0.14625472688795199</v>
      </c>
      <c r="BB11" s="17">
        <v>0.257445814657841</v>
      </c>
      <c r="BC11" s="17">
        <v>0.141582376647545</v>
      </c>
      <c r="BD11" s="17">
        <v>0.210503513408033</v>
      </c>
      <c r="BE11" s="17">
        <v>0.253055927099611</v>
      </c>
      <c r="BF11" s="17">
        <v>0.10743918811527101</v>
      </c>
      <c r="BG11" s="17">
        <v>0.23820543117651999</v>
      </c>
      <c r="BH11" s="17">
        <v>0.20872086648121499</v>
      </c>
      <c r="BI11" s="17">
        <v>0.113976781345137</v>
      </c>
      <c r="BJ11" s="17">
        <v>0.20817003231897099</v>
      </c>
      <c r="BK11" s="17">
        <v>0.11088513979542799</v>
      </c>
      <c r="BL11" s="17">
        <v>0.20337297966158099</v>
      </c>
      <c r="BM11" s="17">
        <v>8.1676391363732295E-2</v>
      </c>
      <c r="BN11" s="17">
        <v>0.20484521962006699</v>
      </c>
      <c r="BO11" s="17">
        <v>0.125304028000878</v>
      </c>
      <c r="BP11" s="17"/>
      <c r="BQ11" s="17">
        <v>0.18112340992058301</v>
      </c>
      <c r="BR11" s="17" t="s">
        <v>494</v>
      </c>
    </row>
    <row r="12" spans="2:70" x14ac:dyDescent="0.35">
      <c r="B12" s="18" t="s">
        <v>191</v>
      </c>
      <c r="C12" s="17">
        <v>0.36077876442267798</v>
      </c>
      <c r="D12" s="17">
        <v>0.37519289872080103</v>
      </c>
      <c r="E12" s="17">
        <v>0.35028552370496002</v>
      </c>
      <c r="F12" s="17"/>
      <c r="G12" s="17">
        <v>0.38283829487439403</v>
      </c>
      <c r="H12" s="17">
        <v>0.366289919798168</v>
      </c>
      <c r="I12" s="17">
        <v>0.42442479542690797</v>
      </c>
      <c r="J12" s="17">
        <v>0.38536455504696399</v>
      </c>
      <c r="K12" s="17">
        <v>0.41625443020106601</v>
      </c>
      <c r="L12" s="17">
        <v>0.25385779470148701</v>
      </c>
      <c r="M12" s="17"/>
      <c r="N12" s="17">
        <v>0.35096562082800598</v>
      </c>
      <c r="O12" s="17">
        <v>0.33699062881675002</v>
      </c>
      <c r="P12" s="17">
        <v>0.37382185331212697</v>
      </c>
      <c r="Q12" s="17">
        <v>0.40079482513617498</v>
      </c>
      <c r="R12" s="17"/>
      <c r="S12" s="17">
        <v>0.45025130992142798</v>
      </c>
      <c r="T12" s="17">
        <v>0.35656497590900699</v>
      </c>
      <c r="U12" s="17">
        <v>0.43301446489069501</v>
      </c>
      <c r="V12" s="17">
        <v>0.29485597432923299</v>
      </c>
      <c r="W12" s="17">
        <v>0.34130343906760402</v>
      </c>
      <c r="X12" s="17">
        <v>0.30913075646008698</v>
      </c>
      <c r="Y12" s="17">
        <v>0.26097961500640099</v>
      </c>
      <c r="Z12" s="17">
        <v>0.40282283597497098</v>
      </c>
      <c r="AA12" s="17">
        <v>0.308488517071491</v>
      </c>
      <c r="AB12" s="17">
        <v>0.36089219105526599</v>
      </c>
      <c r="AC12" s="17">
        <v>0.25408171544820501</v>
      </c>
      <c r="AD12" s="17">
        <v>0.48767038067895102</v>
      </c>
      <c r="AE12" s="17"/>
      <c r="AF12" s="17">
        <v>0.34328002850205103</v>
      </c>
      <c r="AG12" s="17">
        <v>0.36629248703879702</v>
      </c>
      <c r="AH12" s="17">
        <v>0.36297975531238602</v>
      </c>
      <c r="AI12" s="17"/>
      <c r="AJ12" s="17">
        <v>0.34675915015449998</v>
      </c>
      <c r="AK12" s="17">
        <v>0.38891660049152998</v>
      </c>
      <c r="AL12" s="17">
        <v>0.35341160153392698</v>
      </c>
      <c r="AM12" s="17">
        <v>0.18234057817951199</v>
      </c>
      <c r="AN12" s="17">
        <v>0.35481951742391798</v>
      </c>
      <c r="AO12" s="17"/>
      <c r="AP12" s="17">
        <v>0.30865514101649399</v>
      </c>
      <c r="AQ12" s="17">
        <v>0.40155141508509201</v>
      </c>
      <c r="AR12" s="17">
        <v>0.37189412123606402</v>
      </c>
      <c r="AS12" s="17"/>
      <c r="AT12" s="17">
        <v>0.41159434177408399</v>
      </c>
      <c r="AU12" s="17">
        <v>0.32917131818524797</v>
      </c>
      <c r="AV12" s="17">
        <v>0.345636404700434</v>
      </c>
      <c r="AW12" s="17">
        <v>0.39580849454692002</v>
      </c>
      <c r="AX12" s="17">
        <v>0.20090750031760801</v>
      </c>
      <c r="AY12" s="17"/>
      <c r="AZ12" s="17">
        <v>0.24482913687166499</v>
      </c>
      <c r="BA12" s="17">
        <v>0.218651322181805</v>
      </c>
      <c r="BB12" s="17">
        <v>0.27419245710503898</v>
      </c>
      <c r="BC12" s="17">
        <v>0.38750682607104298</v>
      </c>
      <c r="BD12" s="17">
        <v>0.342905442938442</v>
      </c>
      <c r="BE12" s="17">
        <v>0.38114307032138101</v>
      </c>
      <c r="BF12" s="17">
        <v>0.39198265894358703</v>
      </c>
      <c r="BG12" s="17">
        <v>0.30749283110259701</v>
      </c>
      <c r="BH12" s="17">
        <v>0.43383252848203802</v>
      </c>
      <c r="BI12" s="17">
        <v>0.42577281525492799</v>
      </c>
      <c r="BJ12" s="17">
        <v>0.36956606545207898</v>
      </c>
      <c r="BK12" s="17">
        <v>0.32892272298869002</v>
      </c>
      <c r="BL12" s="17">
        <v>0.38320187566573399</v>
      </c>
      <c r="BM12" s="17">
        <v>0.40940650959319103</v>
      </c>
      <c r="BN12" s="17">
        <v>0.46072376886189698</v>
      </c>
      <c r="BO12" s="17">
        <v>0.32297823488933902</v>
      </c>
      <c r="BP12" s="17"/>
      <c r="BQ12" s="17">
        <v>0.36077876442267798</v>
      </c>
      <c r="BR12" s="17" t="s">
        <v>494</v>
      </c>
    </row>
    <row r="13" spans="2:70" x14ac:dyDescent="0.35">
      <c r="B13" s="18" t="s">
        <v>589</v>
      </c>
      <c r="C13" s="19">
        <v>0.40195178727057501</v>
      </c>
      <c r="D13" s="19">
        <v>0.37566345004117802</v>
      </c>
      <c r="E13" s="19">
        <v>0.42489636583227097</v>
      </c>
      <c r="F13" s="19"/>
      <c r="G13" s="19">
        <v>0.28210038452979003</v>
      </c>
      <c r="H13" s="19">
        <v>0.38289070278100001</v>
      </c>
      <c r="I13" s="19">
        <v>0.37294972746904997</v>
      </c>
      <c r="J13" s="19">
        <v>0.38721710154758598</v>
      </c>
      <c r="K13" s="19">
        <v>0.32784542035894498</v>
      </c>
      <c r="L13" s="19">
        <v>0.54561618660705402</v>
      </c>
      <c r="M13" s="19"/>
      <c r="N13" s="19">
        <v>0.422255606409698</v>
      </c>
      <c r="O13" s="19">
        <v>0.431185056345816</v>
      </c>
      <c r="P13" s="19">
        <v>0.37146881691598699</v>
      </c>
      <c r="Q13" s="19">
        <v>0.35385235550979999</v>
      </c>
      <c r="R13" s="19"/>
      <c r="S13" s="19">
        <v>0.36653802614259401</v>
      </c>
      <c r="T13" s="19">
        <v>0.41208866949598</v>
      </c>
      <c r="U13" s="19">
        <v>0.39062887823401998</v>
      </c>
      <c r="V13" s="19">
        <v>0.416314587795519</v>
      </c>
      <c r="W13" s="19">
        <v>0.40744122135981098</v>
      </c>
      <c r="X13" s="19">
        <v>0.48410245728336398</v>
      </c>
      <c r="Y13" s="19">
        <v>0.43851551074725698</v>
      </c>
      <c r="Z13" s="19">
        <v>0.430023817630804</v>
      </c>
      <c r="AA13" s="19">
        <v>0.40210919223185398</v>
      </c>
      <c r="AB13" s="19">
        <v>0.340928744433661</v>
      </c>
      <c r="AC13" s="19">
        <v>0.44053274141854198</v>
      </c>
      <c r="AD13" s="19">
        <v>0.390613900524103</v>
      </c>
      <c r="AE13" s="19"/>
      <c r="AF13" s="19">
        <v>0.437476559510936</v>
      </c>
      <c r="AG13" s="19">
        <v>0.39687356267479101</v>
      </c>
      <c r="AH13" s="19">
        <v>0.34174029392146499</v>
      </c>
      <c r="AI13" s="19"/>
      <c r="AJ13" s="19">
        <v>0.42301089398786101</v>
      </c>
      <c r="AK13" s="19">
        <v>0.39380304874897798</v>
      </c>
      <c r="AL13" s="19">
        <v>0.43048043802149899</v>
      </c>
      <c r="AM13" s="19">
        <v>0.52460641242831196</v>
      </c>
      <c r="AN13" s="19">
        <v>0.38868019154298</v>
      </c>
      <c r="AO13" s="19"/>
      <c r="AP13" s="19">
        <v>0.45853725969616199</v>
      </c>
      <c r="AQ13" s="19">
        <v>0.408866706863873</v>
      </c>
      <c r="AR13" s="19">
        <v>0.34602961441304603</v>
      </c>
      <c r="AS13" s="19"/>
      <c r="AT13" s="19">
        <v>0.36686198879982002</v>
      </c>
      <c r="AU13" s="19">
        <v>0.403217582635997</v>
      </c>
      <c r="AV13" s="19">
        <v>0.40590638119725903</v>
      </c>
      <c r="AW13" s="19">
        <v>0.38138368966895803</v>
      </c>
      <c r="AX13" s="19">
        <v>0.65537577037635597</v>
      </c>
      <c r="AY13" s="19"/>
      <c r="AZ13" s="19">
        <v>0.62744525126980699</v>
      </c>
      <c r="BA13" s="19">
        <v>0.47661413567032601</v>
      </c>
      <c r="BB13" s="19">
        <v>0.42179217754902198</v>
      </c>
      <c r="BC13" s="19">
        <v>0.41222537737201798</v>
      </c>
      <c r="BD13" s="19">
        <v>0.433952086559455</v>
      </c>
      <c r="BE13" s="19">
        <v>0.30980318824424502</v>
      </c>
      <c r="BF13" s="19">
        <v>0.43152071826940103</v>
      </c>
      <c r="BG13" s="19">
        <v>0.40186950102784202</v>
      </c>
      <c r="BH13" s="19">
        <v>0.29067915133086603</v>
      </c>
      <c r="BI13" s="19">
        <v>0.388383311647094</v>
      </c>
      <c r="BJ13" s="19">
        <v>0.39740395263515399</v>
      </c>
      <c r="BK13" s="19">
        <v>0.44046765070109301</v>
      </c>
      <c r="BL13" s="19">
        <v>0.36488069298718701</v>
      </c>
      <c r="BM13" s="19">
        <v>0.48252571261388699</v>
      </c>
      <c r="BN13" s="19">
        <v>0.25680897808757702</v>
      </c>
      <c r="BO13" s="19">
        <v>0.50152228880812</v>
      </c>
      <c r="BP13" s="19"/>
      <c r="BQ13" s="19">
        <v>0.40195178727057501</v>
      </c>
      <c r="BR13" s="19" t="s">
        <v>494</v>
      </c>
    </row>
    <row r="14" spans="2:70" x14ac:dyDescent="0.35">
      <c r="B14" s="16" t="s">
        <v>496</v>
      </c>
    </row>
    <row r="15" spans="2:70" x14ac:dyDescent="0.35">
      <c r="B15" t="s">
        <v>98</v>
      </c>
    </row>
    <row r="16" spans="2:70" x14ac:dyDescent="0.35">
      <c r="B16" t="s">
        <v>99</v>
      </c>
    </row>
    <row r="18" spans="2:2" x14ac:dyDescent="0.35">
      <c r="B18" s="8" t="str">
        <f>HYPERLINK("#'Contents'!A1", "Return to Contents")</f>
        <v>Return to Contents</v>
      </c>
    </row>
  </sheetData>
  <mergeCells count="11">
    <mergeCell ref="BQ5:BR5"/>
    <mergeCell ref="D5:E5"/>
    <mergeCell ref="G5:L5"/>
    <mergeCell ref="N5:Q5"/>
    <mergeCell ref="S5:AD5"/>
    <mergeCell ref="AF5:AH5"/>
    <mergeCell ref="D2:BJ2"/>
    <mergeCell ref="AJ5:AN5"/>
    <mergeCell ref="AP5:AR5"/>
    <mergeCell ref="AT5:AX5"/>
    <mergeCell ref="AZ5:BO5"/>
  </mergeCells>
  <pageMargins left="0.7" right="0.7" top="0.75" bottom="0.75" header="0.3" footer="0.3"/>
  <pageSetup paperSize="9" orientation="portrait" horizontalDpi="300" verticalDpi="300"/>
  <drawing r:id="rId1"/>
</worksheet>
</file>

<file path=xl/worksheets/sheet1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800-000000000000}">
  <dimension ref="B2:BR18"/>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67" width="10.7265625" customWidth="1"/>
    <col min="68" max="68" width="2.1796875" customWidth="1"/>
    <col min="69" max="70" width="10.7265625" customWidth="1"/>
    <col min="71" max="71" width="2.1796875" customWidth="1"/>
  </cols>
  <sheetData>
    <row r="2" spans="2:70" ht="40" customHeight="1" x14ac:dyDescent="0.35">
      <c r="D2" s="29" t="s">
        <v>592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row>
    <row r="5" spans="2:70" ht="30" customHeight="1" x14ac:dyDescent="0.35">
      <c r="B5" s="15"/>
      <c r="C5" s="15"/>
      <c r="D5" s="30" t="s">
        <v>74</v>
      </c>
      <c r="E5" s="30"/>
      <c r="F5" s="15"/>
      <c r="G5" s="30" t="s">
        <v>75</v>
      </c>
      <c r="H5" s="30"/>
      <c r="I5" s="30"/>
      <c r="J5" s="30"/>
      <c r="K5" s="30"/>
      <c r="L5" s="30"/>
      <c r="M5" s="15"/>
      <c r="N5" s="30" t="s">
        <v>76</v>
      </c>
      <c r="O5" s="30"/>
      <c r="P5" s="30"/>
      <c r="Q5" s="30"/>
      <c r="R5" s="15"/>
      <c r="S5" s="30" t="s">
        <v>77</v>
      </c>
      <c r="T5" s="30"/>
      <c r="U5" s="30"/>
      <c r="V5" s="30"/>
      <c r="W5" s="30"/>
      <c r="X5" s="30"/>
      <c r="Y5" s="30"/>
      <c r="Z5" s="30"/>
      <c r="AA5" s="30"/>
      <c r="AB5" s="30"/>
      <c r="AC5" s="30"/>
      <c r="AD5" s="30"/>
      <c r="AE5" s="15"/>
      <c r="AF5" s="30" t="s">
        <v>78</v>
      </c>
      <c r="AG5" s="30"/>
      <c r="AH5" s="30"/>
      <c r="AI5" s="15"/>
      <c r="AJ5" s="30" t="s">
        <v>79</v>
      </c>
      <c r="AK5" s="30"/>
      <c r="AL5" s="30"/>
      <c r="AM5" s="30"/>
      <c r="AN5" s="30"/>
      <c r="AO5" s="15"/>
      <c r="AP5" s="30" t="s">
        <v>80</v>
      </c>
      <c r="AQ5" s="30"/>
      <c r="AR5" s="30"/>
      <c r="AS5" s="15"/>
      <c r="AT5" s="30" t="s">
        <v>81</v>
      </c>
      <c r="AU5" s="30"/>
      <c r="AV5" s="30"/>
      <c r="AW5" s="30"/>
      <c r="AX5" s="30"/>
      <c r="AY5" s="15"/>
      <c r="AZ5" s="30" t="s">
        <v>82</v>
      </c>
      <c r="BA5" s="30"/>
      <c r="BB5" s="30"/>
      <c r="BC5" s="30"/>
      <c r="BD5" s="30"/>
      <c r="BE5" s="30"/>
      <c r="BF5" s="30"/>
      <c r="BG5" s="30"/>
      <c r="BH5" s="30"/>
      <c r="BI5" s="30"/>
      <c r="BJ5" s="30"/>
      <c r="BK5" s="30"/>
      <c r="BL5" s="30"/>
      <c r="BM5" s="30"/>
      <c r="BN5" s="30"/>
      <c r="BO5" s="30"/>
      <c r="BP5" s="15"/>
      <c r="BQ5" s="30" t="s">
        <v>83</v>
      </c>
      <c r="BR5" s="30"/>
    </row>
    <row r="6" spans="2:7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46</v>
      </c>
      <c r="AQ6" s="12" t="s">
        <v>47</v>
      </c>
      <c r="AR6" s="12" t="s">
        <v>50</v>
      </c>
      <c r="AT6" s="12" t="s">
        <v>51</v>
      </c>
      <c r="AU6" s="12" t="s">
        <v>52</v>
      </c>
      <c r="AV6" s="12" t="s">
        <v>53</v>
      </c>
      <c r="AW6" s="12" t="s">
        <v>54</v>
      </c>
      <c r="AX6" s="12" t="s">
        <v>55</v>
      </c>
      <c r="AZ6" s="12" t="s">
        <v>56</v>
      </c>
      <c r="BA6" s="12" t="s">
        <v>57</v>
      </c>
      <c r="BB6" s="12" t="s">
        <v>58</v>
      </c>
      <c r="BC6" s="12" t="s">
        <v>59</v>
      </c>
      <c r="BD6" s="12" t="s">
        <v>60</v>
      </c>
      <c r="BE6" s="12" t="s">
        <v>61</v>
      </c>
      <c r="BF6" s="12" t="s">
        <v>62</v>
      </c>
      <c r="BG6" s="12" t="s">
        <v>63</v>
      </c>
      <c r="BH6" s="12" t="s">
        <v>64</v>
      </c>
      <c r="BI6" s="12" t="s">
        <v>65</v>
      </c>
      <c r="BJ6" s="12" t="s">
        <v>66</v>
      </c>
      <c r="BK6" s="12" t="s">
        <v>67</v>
      </c>
      <c r="BL6" s="12" t="s">
        <v>68</v>
      </c>
      <c r="BM6" s="12" t="s">
        <v>69</v>
      </c>
      <c r="BN6" s="12" t="s">
        <v>70</v>
      </c>
      <c r="BO6" s="12" t="s">
        <v>71</v>
      </c>
      <c r="BQ6" s="12" t="s">
        <v>72</v>
      </c>
      <c r="BR6" s="12" t="s">
        <v>73</v>
      </c>
    </row>
    <row r="7" spans="2:70" ht="30" customHeight="1" x14ac:dyDescent="0.35">
      <c r="B7" s="10" t="s">
        <v>19</v>
      </c>
      <c r="C7" s="10">
        <v>1235</v>
      </c>
      <c r="D7" s="10">
        <v>604</v>
      </c>
      <c r="E7" s="10">
        <v>625</v>
      </c>
      <c r="F7" s="10"/>
      <c r="G7" s="10">
        <v>129</v>
      </c>
      <c r="H7" s="10">
        <v>238</v>
      </c>
      <c r="I7" s="10">
        <v>213</v>
      </c>
      <c r="J7" s="10">
        <v>191</v>
      </c>
      <c r="K7" s="10">
        <v>164</v>
      </c>
      <c r="L7" s="10">
        <v>300</v>
      </c>
      <c r="M7" s="10"/>
      <c r="N7" s="10">
        <v>505</v>
      </c>
      <c r="O7" s="10">
        <v>325</v>
      </c>
      <c r="P7" s="10">
        <v>198</v>
      </c>
      <c r="Q7" s="10">
        <v>206</v>
      </c>
      <c r="R7" s="10"/>
      <c r="S7" s="10">
        <v>257</v>
      </c>
      <c r="T7" s="10">
        <v>173</v>
      </c>
      <c r="U7" s="10">
        <v>85</v>
      </c>
      <c r="V7" s="10">
        <v>108</v>
      </c>
      <c r="W7" s="10">
        <v>75</v>
      </c>
      <c r="X7" s="10">
        <v>94</v>
      </c>
      <c r="Y7" s="10">
        <v>85</v>
      </c>
      <c r="Z7" s="10">
        <v>39</v>
      </c>
      <c r="AA7" s="10">
        <v>134</v>
      </c>
      <c r="AB7" s="10">
        <v>106</v>
      </c>
      <c r="AC7" s="10">
        <v>54</v>
      </c>
      <c r="AD7" s="10">
        <v>25</v>
      </c>
      <c r="AE7" s="10"/>
      <c r="AF7" s="10">
        <v>412</v>
      </c>
      <c r="AG7" s="10">
        <v>622</v>
      </c>
      <c r="AH7" s="10">
        <v>123</v>
      </c>
      <c r="AI7" s="10"/>
      <c r="AJ7" s="10">
        <v>470</v>
      </c>
      <c r="AK7" s="10">
        <v>353</v>
      </c>
      <c r="AL7" s="10">
        <v>126</v>
      </c>
      <c r="AM7" s="10">
        <v>11</v>
      </c>
      <c r="AN7" s="10">
        <v>99</v>
      </c>
      <c r="AO7" s="10"/>
      <c r="AP7" s="10">
        <v>291</v>
      </c>
      <c r="AQ7" s="10">
        <v>447</v>
      </c>
      <c r="AR7" s="10">
        <v>117</v>
      </c>
      <c r="AS7" s="10"/>
      <c r="AT7" s="10">
        <v>173</v>
      </c>
      <c r="AU7" s="10">
        <v>226</v>
      </c>
      <c r="AV7" s="10">
        <v>432</v>
      </c>
      <c r="AW7" s="10">
        <v>222</v>
      </c>
      <c r="AX7" s="10">
        <v>35</v>
      </c>
      <c r="AY7" s="10"/>
      <c r="AZ7" s="10">
        <v>8</v>
      </c>
      <c r="BA7" s="10">
        <v>37</v>
      </c>
      <c r="BB7" s="10">
        <v>69</v>
      </c>
      <c r="BC7" s="10">
        <v>60</v>
      </c>
      <c r="BD7" s="10">
        <v>111</v>
      </c>
      <c r="BE7" s="10">
        <v>126</v>
      </c>
      <c r="BF7" s="10">
        <v>111</v>
      </c>
      <c r="BG7" s="10">
        <v>94</v>
      </c>
      <c r="BH7" s="10">
        <v>77</v>
      </c>
      <c r="BI7" s="10">
        <v>72</v>
      </c>
      <c r="BJ7" s="10">
        <v>122</v>
      </c>
      <c r="BK7" s="10">
        <v>74</v>
      </c>
      <c r="BL7" s="10">
        <v>64</v>
      </c>
      <c r="BM7" s="10">
        <v>35</v>
      </c>
      <c r="BN7" s="10">
        <v>43</v>
      </c>
      <c r="BO7" s="10">
        <v>85</v>
      </c>
      <c r="BP7" s="10"/>
      <c r="BQ7" s="10">
        <v>1235</v>
      </c>
      <c r="BR7" s="10" t="s">
        <v>471</v>
      </c>
    </row>
    <row r="8" spans="2:70" ht="30" customHeight="1" x14ac:dyDescent="0.35">
      <c r="B8" s="11" t="s">
        <v>20</v>
      </c>
      <c r="C8" s="11">
        <v>1209</v>
      </c>
      <c r="D8" s="11">
        <v>591</v>
      </c>
      <c r="E8" s="11">
        <v>612</v>
      </c>
      <c r="F8" s="11"/>
      <c r="G8" s="11">
        <v>141</v>
      </c>
      <c r="H8" s="11">
        <v>224</v>
      </c>
      <c r="I8" s="11">
        <v>210</v>
      </c>
      <c r="J8" s="11">
        <v>186</v>
      </c>
      <c r="K8" s="11">
        <v>157</v>
      </c>
      <c r="L8" s="11">
        <v>290</v>
      </c>
      <c r="M8" s="11"/>
      <c r="N8" s="11">
        <v>460</v>
      </c>
      <c r="O8" s="11">
        <v>299</v>
      </c>
      <c r="P8" s="11">
        <v>223</v>
      </c>
      <c r="Q8" s="11">
        <v>226</v>
      </c>
      <c r="R8" s="11"/>
      <c r="S8" s="11">
        <v>249</v>
      </c>
      <c r="T8" s="11">
        <v>161</v>
      </c>
      <c r="U8" s="11">
        <v>88</v>
      </c>
      <c r="V8" s="11">
        <v>111</v>
      </c>
      <c r="W8" s="11">
        <v>69</v>
      </c>
      <c r="X8" s="11">
        <v>88</v>
      </c>
      <c r="Y8" s="11">
        <v>79</v>
      </c>
      <c r="Z8" s="11">
        <v>37</v>
      </c>
      <c r="AA8" s="11">
        <v>128</v>
      </c>
      <c r="AB8" s="11">
        <v>110</v>
      </c>
      <c r="AC8" s="11">
        <v>55</v>
      </c>
      <c r="AD8" s="11">
        <v>33</v>
      </c>
      <c r="AE8" s="11"/>
      <c r="AF8" s="11">
        <v>402</v>
      </c>
      <c r="AG8" s="11">
        <v>601</v>
      </c>
      <c r="AH8" s="11">
        <v>124</v>
      </c>
      <c r="AI8" s="11"/>
      <c r="AJ8" s="11">
        <v>452</v>
      </c>
      <c r="AK8" s="11">
        <v>340</v>
      </c>
      <c r="AL8" s="11">
        <v>122</v>
      </c>
      <c r="AM8" s="11">
        <v>12</v>
      </c>
      <c r="AN8" s="11">
        <v>101</v>
      </c>
      <c r="AO8" s="11"/>
      <c r="AP8" s="11">
        <v>280</v>
      </c>
      <c r="AQ8" s="11">
        <v>434</v>
      </c>
      <c r="AR8" s="11">
        <v>113</v>
      </c>
      <c r="AS8" s="11"/>
      <c r="AT8" s="11">
        <v>179</v>
      </c>
      <c r="AU8" s="11">
        <v>234</v>
      </c>
      <c r="AV8" s="11">
        <v>410</v>
      </c>
      <c r="AW8" s="11">
        <v>208</v>
      </c>
      <c r="AX8" s="11">
        <v>31</v>
      </c>
      <c r="AY8" s="11"/>
      <c r="AZ8" s="11">
        <v>8</v>
      </c>
      <c r="BA8" s="11">
        <v>36</v>
      </c>
      <c r="BB8" s="11">
        <v>69</v>
      </c>
      <c r="BC8" s="11">
        <v>63</v>
      </c>
      <c r="BD8" s="11">
        <v>114</v>
      </c>
      <c r="BE8" s="11">
        <v>126</v>
      </c>
      <c r="BF8" s="11">
        <v>112</v>
      </c>
      <c r="BG8" s="11">
        <v>92</v>
      </c>
      <c r="BH8" s="11">
        <v>77</v>
      </c>
      <c r="BI8" s="11">
        <v>70</v>
      </c>
      <c r="BJ8" s="11">
        <v>115</v>
      </c>
      <c r="BK8" s="11">
        <v>71</v>
      </c>
      <c r="BL8" s="11">
        <v>61</v>
      </c>
      <c r="BM8" s="11">
        <v>33</v>
      </c>
      <c r="BN8" s="11">
        <v>40</v>
      </c>
      <c r="BO8" s="11">
        <v>76</v>
      </c>
      <c r="BP8" s="11"/>
      <c r="BQ8" s="11">
        <v>1209</v>
      </c>
      <c r="BR8" s="11" t="s">
        <v>471</v>
      </c>
    </row>
    <row r="9" spans="2:70" x14ac:dyDescent="0.35">
      <c r="B9" s="18" t="s">
        <v>588</v>
      </c>
      <c r="C9" s="17">
        <v>1.25947209065061E-2</v>
      </c>
      <c r="D9" s="17">
        <v>1.56355188674915E-2</v>
      </c>
      <c r="E9" s="17">
        <v>7.9329144552377304E-3</v>
      </c>
      <c r="F9" s="17"/>
      <c r="G9" s="17">
        <v>2.0041217962070999E-2</v>
      </c>
      <c r="H9" s="17">
        <v>1.5703397497161199E-2</v>
      </c>
      <c r="I9" s="17">
        <v>1.4459134199620201E-2</v>
      </c>
      <c r="J9" s="17">
        <v>5.73160614605819E-3</v>
      </c>
      <c r="K9" s="17">
        <v>2.3939312900032799E-2</v>
      </c>
      <c r="L9" s="17">
        <v>3.4867557913965401E-3</v>
      </c>
      <c r="M9" s="17"/>
      <c r="N9" s="17">
        <v>1.6236441843970401E-2</v>
      </c>
      <c r="O9" s="17">
        <v>5.7655754719897704E-3</v>
      </c>
      <c r="P9" s="17">
        <v>2.0635095438821201E-2</v>
      </c>
      <c r="Q9" s="17">
        <v>6.3374275564476298E-3</v>
      </c>
      <c r="R9" s="17"/>
      <c r="S9" s="17">
        <v>1.8683180842575298E-2</v>
      </c>
      <c r="T9" s="17">
        <v>5.6121355180726498E-3</v>
      </c>
      <c r="U9" s="17">
        <v>0</v>
      </c>
      <c r="V9" s="17">
        <v>0</v>
      </c>
      <c r="W9" s="17">
        <v>0</v>
      </c>
      <c r="X9" s="17">
        <v>2.5749685098650801E-2</v>
      </c>
      <c r="Y9" s="17">
        <v>1.3512925819002901E-2</v>
      </c>
      <c r="Z9" s="17">
        <v>0</v>
      </c>
      <c r="AA9" s="17">
        <v>2.5808126979323501E-2</v>
      </c>
      <c r="AB9" s="17">
        <v>1.82628766512947E-2</v>
      </c>
      <c r="AC9" s="17">
        <v>1.82704733744978E-2</v>
      </c>
      <c r="AD9" s="17">
        <v>0</v>
      </c>
      <c r="AE9" s="17"/>
      <c r="AF9" s="17">
        <v>1.174197207473E-2</v>
      </c>
      <c r="AG9" s="17">
        <v>1.08977014262099E-2</v>
      </c>
      <c r="AH9" s="17">
        <v>2.0326850666540702E-2</v>
      </c>
      <c r="AI9" s="17"/>
      <c r="AJ9" s="17">
        <v>1.2517624024883E-2</v>
      </c>
      <c r="AK9" s="17">
        <v>2.1013999682064001E-2</v>
      </c>
      <c r="AL9" s="17">
        <v>0</v>
      </c>
      <c r="AM9" s="17">
        <v>8.47296769139321E-2</v>
      </c>
      <c r="AN9" s="17">
        <v>1.38474256124637E-2</v>
      </c>
      <c r="AO9" s="17"/>
      <c r="AP9" s="17">
        <v>1.6978692720538199E-2</v>
      </c>
      <c r="AQ9" s="17">
        <v>1.52628566415329E-2</v>
      </c>
      <c r="AR9" s="17">
        <v>0</v>
      </c>
      <c r="AS9" s="17"/>
      <c r="AT9" s="17">
        <v>1.2017203909644201E-2</v>
      </c>
      <c r="AU9" s="17">
        <v>1.86117164217833E-2</v>
      </c>
      <c r="AV9" s="17">
        <v>1.22525682315565E-2</v>
      </c>
      <c r="AW9" s="17">
        <v>1.32578867856749E-2</v>
      </c>
      <c r="AX9" s="17">
        <v>2.9869103652682999E-2</v>
      </c>
      <c r="AY9" s="17"/>
      <c r="AZ9" s="17">
        <v>0</v>
      </c>
      <c r="BA9" s="17">
        <v>0</v>
      </c>
      <c r="BB9" s="17">
        <v>1.6274713209730701E-2</v>
      </c>
      <c r="BC9" s="17">
        <v>0</v>
      </c>
      <c r="BD9" s="17">
        <v>8.8903384514623304E-3</v>
      </c>
      <c r="BE9" s="17">
        <v>1.5085182300097E-2</v>
      </c>
      <c r="BF9" s="17">
        <v>2.04938680989462E-2</v>
      </c>
      <c r="BG9" s="17">
        <v>2.17342418156126E-2</v>
      </c>
      <c r="BH9" s="17">
        <v>1.8660168305672201E-2</v>
      </c>
      <c r="BI9" s="17">
        <v>0</v>
      </c>
      <c r="BJ9" s="17">
        <v>1.59090141121986E-2</v>
      </c>
      <c r="BK9" s="17">
        <v>2.6905070046972901E-2</v>
      </c>
      <c r="BL9" s="17">
        <v>0</v>
      </c>
      <c r="BM9" s="17">
        <v>0</v>
      </c>
      <c r="BN9" s="17">
        <v>1.8300561217726399E-2</v>
      </c>
      <c r="BO9" s="17">
        <v>1.2766735837576801E-2</v>
      </c>
      <c r="BP9" s="17"/>
      <c r="BQ9" s="17">
        <v>1.25947209065061E-2</v>
      </c>
      <c r="BR9" s="17" t="s">
        <v>494</v>
      </c>
    </row>
    <row r="10" spans="2:70" x14ac:dyDescent="0.35">
      <c r="B10" s="18" t="s">
        <v>189</v>
      </c>
      <c r="C10" s="17">
        <v>3.0358035775100101E-2</v>
      </c>
      <c r="D10" s="17">
        <v>3.5640891660970897E-2</v>
      </c>
      <c r="E10" s="17">
        <v>2.5540343118592899E-2</v>
      </c>
      <c r="F10" s="17"/>
      <c r="G10" s="17">
        <v>7.0180852440449498E-2</v>
      </c>
      <c r="H10" s="17">
        <v>3.9868640788166702E-2</v>
      </c>
      <c r="I10" s="17">
        <v>1.6487068730844E-2</v>
      </c>
      <c r="J10" s="17">
        <v>2.1347020448272601E-2</v>
      </c>
      <c r="K10" s="17">
        <v>2.3872427868595999E-2</v>
      </c>
      <c r="L10" s="17">
        <v>2.2970786715729399E-2</v>
      </c>
      <c r="M10" s="17"/>
      <c r="N10" s="17">
        <v>3.4911132641552198E-2</v>
      </c>
      <c r="O10" s="17">
        <v>1.2477090590234901E-2</v>
      </c>
      <c r="P10" s="17">
        <v>4.5245473633008501E-2</v>
      </c>
      <c r="Q10" s="17">
        <v>2.59435578646375E-2</v>
      </c>
      <c r="R10" s="17"/>
      <c r="S10" s="17">
        <v>3.0386717009906399E-2</v>
      </c>
      <c r="T10" s="17">
        <v>3.5134878967182898E-2</v>
      </c>
      <c r="U10" s="17">
        <v>1.20801356620507E-2</v>
      </c>
      <c r="V10" s="17">
        <v>6.3564821941889393E-2</v>
      </c>
      <c r="W10" s="17">
        <v>1.2574686564897301E-2</v>
      </c>
      <c r="X10" s="17">
        <v>2.1941224148266401E-2</v>
      </c>
      <c r="Y10" s="17">
        <v>1.14226491917642E-2</v>
      </c>
      <c r="Z10" s="17">
        <v>3.6671769875649102E-2</v>
      </c>
      <c r="AA10" s="17">
        <v>2.18517578397452E-2</v>
      </c>
      <c r="AB10" s="17">
        <v>2.6525482066648499E-2</v>
      </c>
      <c r="AC10" s="17">
        <v>8.26806017210409E-2</v>
      </c>
      <c r="AD10" s="17">
        <v>0</v>
      </c>
      <c r="AE10" s="17"/>
      <c r="AF10" s="17">
        <v>3.2352131805733403E-2</v>
      </c>
      <c r="AG10" s="17">
        <v>2.0287858798381599E-2</v>
      </c>
      <c r="AH10" s="17">
        <v>6.5068577558903801E-2</v>
      </c>
      <c r="AI10" s="17"/>
      <c r="AJ10" s="17">
        <v>3.4734078875351501E-2</v>
      </c>
      <c r="AK10" s="17">
        <v>3.4826347853393599E-2</v>
      </c>
      <c r="AL10" s="17">
        <v>4.3312938782041399E-2</v>
      </c>
      <c r="AM10" s="17">
        <v>0</v>
      </c>
      <c r="AN10" s="17">
        <v>9.9390069735697598E-3</v>
      </c>
      <c r="AO10" s="17"/>
      <c r="AP10" s="17">
        <v>3.3981447048090002E-2</v>
      </c>
      <c r="AQ10" s="17">
        <v>2.8602990909592299E-2</v>
      </c>
      <c r="AR10" s="17">
        <v>2.0243712318475299E-2</v>
      </c>
      <c r="AS10" s="17"/>
      <c r="AT10" s="17">
        <v>3.27967770076261E-2</v>
      </c>
      <c r="AU10" s="17">
        <v>5.7093360251644701E-2</v>
      </c>
      <c r="AV10" s="17">
        <v>1.8630024257915399E-2</v>
      </c>
      <c r="AW10" s="17">
        <v>2.7955647677058E-2</v>
      </c>
      <c r="AX10" s="17">
        <v>0</v>
      </c>
      <c r="AY10" s="17"/>
      <c r="AZ10" s="17">
        <v>0</v>
      </c>
      <c r="BA10" s="17">
        <v>2.9458987958392101E-2</v>
      </c>
      <c r="BB10" s="17">
        <v>2.67607183131977E-2</v>
      </c>
      <c r="BC10" s="17">
        <v>5.6108698646290499E-2</v>
      </c>
      <c r="BD10" s="17">
        <v>1.77494566748162E-2</v>
      </c>
      <c r="BE10" s="17">
        <v>4.9911785916702998E-2</v>
      </c>
      <c r="BF10" s="17">
        <v>3.0703665043266201E-2</v>
      </c>
      <c r="BG10" s="17">
        <v>5.5248038042641098E-2</v>
      </c>
      <c r="BH10" s="17">
        <v>1.12025059029391E-2</v>
      </c>
      <c r="BI10" s="17">
        <v>3.0894955719368299E-2</v>
      </c>
      <c r="BJ10" s="17">
        <v>1.5760457544783901E-2</v>
      </c>
      <c r="BK10" s="17">
        <v>3.8672902899991202E-2</v>
      </c>
      <c r="BL10" s="17">
        <v>3.51932816043245E-2</v>
      </c>
      <c r="BM10" s="17">
        <v>0</v>
      </c>
      <c r="BN10" s="17">
        <v>2.45967102389766E-2</v>
      </c>
      <c r="BO10" s="17">
        <v>3.5624740696555302E-2</v>
      </c>
      <c r="BP10" s="17"/>
      <c r="BQ10" s="17">
        <v>3.0358035775100101E-2</v>
      </c>
      <c r="BR10" s="17" t="s">
        <v>494</v>
      </c>
    </row>
    <row r="11" spans="2:70" x14ac:dyDescent="0.35">
      <c r="B11" s="18" t="s">
        <v>190</v>
      </c>
      <c r="C11" s="17">
        <v>0.171757355452409</v>
      </c>
      <c r="D11" s="17">
        <v>0.19119109415254301</v>
      </c>
      <c r="E11" s="17">
        <v>0.15460797753717501</v>
      </c>
      <c r="F11" s="17"/>
      <c r="G11" s="17">
        <v>0.24375024927278899</v>
      </c>
      <c r="H11" s="17">
        <v>0.203769886005957</v>
      </c>
      <c r="I11" s="17">
        <v>0.13169381760183499</v>
      </c>
      <c r="J11" s="17">
        <v>0.20922896150834799</v>
      </c>
      <c r="K11" s="17">
        <v>0.19898876498739601</v>
      </c>
      <c r="L11" s="17">
        <v>0.102130072852302</v>
      </c>
      <c r="M11" s="17"/>
      <c r="N11" s="17">
        <v>0.13508939485737201</v>
      </c>
      <c r="O11" s="17">
        <v>0.184324694143331</v>
      </c>
      <c r="P11" s="17">
        <v>0.16785112238422301</v>
      </c>
      <c r="Q11" s="17">
        <v>0.23424075012248499</v>
      </c>
      <c r="R11" s="17"/>
      <c r="S11" s="17">
        <v>0.165882134556603</v>
      </c>
      <c r="T11" s="17">
        <v>0.18635814015227201</v>
      </c>
      <c r="U11" s="17">
        <v>0.205876627863635</v>
      </c>
      <c r="V11" s="17">
        <v>0.136818001850603</v>
      </c>
      <c r="W11" s="17">
        <v>0.213615364285072</v>
      </c>
      <c r="X11" s="17">
        <v>0.18779324221059701</v>
      </c>
      <c r="Y11" s="17">
        <v>0.14899906818738801</v>
      </c>
      <c r="Z11" s="17">
        <v>5.3405517322177999E-2</v>
      </c>
      <c r="AA11" s="17">
        <v>0.17948674744520501</v>
      </c>
      <c r="AB11" s="17">
        <v>0.20361456224618199</v>
      </c>
      <c r="AC11" s="17">
        <v>0.12466417167251</v>
      </c>
      <c r="AD11" s="17">
        <v>0.168690079927972</v>
      </c>
      <c r="AE11" s="17"/>
      <c r="AF11" s="17">
        <v>0.13837540551838901</v>
      </c>
      <c r="AG11" s="17">
        <v>0.185978770352002</v>
      </c>
      <c r="AH11" s="17">
        <v>0.15483368754254101</v>
      </c>
      <c r="AI11" s="17"/>
      <c r="AJ11" s="17">
        <v>0.16090661125866401</v>
      </c>
      <c r="AK11" s="17">
        <v>0.169802668847745</v>
      </c>
      <c r="AL11" s="17">
        <v>0.13542472749625301</v>
      </c>
      <c r="AM11" s="17">
        <v>0</v>
      </c>
      <c r="AN11" s="17">
        <v>0.16093575697524601</v>
      </c>
      <c r="AO11" s="17"/>
      <c r="AP11" s="17">
        <v>0.15536356389256301</v>
      </c>
      <c r="AQ11" s="17">
        <v>0.14824564366953699</v>
      </c>
      <c r="AR11" s="17">
        <v>0.20133437356497799</v>
      </c>
      <c r="AS11" s="17"/>
      <c r="AT11" s="17">
        <v>0.173183001644862</v>
      </c>
      <c r="AU11" s="17">
        <v>0.21990221543597899</v>
      </c>
      <c r="AV11" s="17">
        <v>0.15670731037372199</v>
      </c>
      <c r="AW11" s="17">
        <v>0.146815831795233</v>
      </c>
      <c r="AX11" s="17">
        <v>0.14173774173283701</v>
      </c>
      <c r="AY11" s="17"/>
      <c r="AZ11" s="17">
        <v>0.116574460483998</v>
      </c>
      <c r="BA11" s="17">
        <v>0.228391076689867</v>
      </c>
      <c r="BB11" s="17">
        <v>0.27485573332919999</v>
      </c>
      <c r="BC11" s="17">
        <v>0.128619882247024</v>
      </c>
      <c r="BD11" s="17">
        <v>0.200861506214953</v>
      </c>
      <c r="BE11" s="17">
        <v>0.17818923100773201</v>
      </c>
      <c r="BF11" s="17">
        <v>0.13292707631061601</v>
      </c>
      <c r="BG11" s="17">
        <v>0.177012067905223</v>
      </c>
      <c r="BH11" s="17">
        <v>0.25324032979042099</v>
      </c>
      <c r="BI11" s="17">
        <v>0.126831315647187</v>
      </c>
      <c r="BJ11" s="17">
        <v>0.14877911567197799</v>
      </c>
      <c r="BK11" s="17">
        <v>0.15992752824666601</v>
      </c>
      <c r="BL11" s="17">
        <v>0.18168419945378</v>
      </c>
      <c r="BM11" s="17">
        <v>0.164240933859264</v>
      </c>
      <c r="BN11" s="17">
        <v>0.14780387811545201</v>
      </c>
      <c r="BO11" s="17">
        <v>9.7012925729457397E-2</v>
      </c>
      <c r="BP11" s="17"/>
      <c r="BQ11" s="17">
        <v>0.171757355452409</v>
      </c>
      <c r="BR11" s="17" t="s">
        <v>494</v>
      </c>
    </row>
    <row r="12" spans="2:70" x14ac:dyDescent="0.35">
      <c r="B12" s="18" t="s">
        <v>191</v>
      </c>
      <c r="C12" s="17">
        <v>0.33180430565139502</v>
      </c>
      <c r="D12" s="17">
        <v>0.331482560175063</v>
      </c>
      <c r="E12" s="17">
        <v>0.333887768358473</v>
      </c>
      <c r="F12" s="17"/>
      <c r="G12" s="17">
        <v>0.29571307200845298</v>
      </c>
      <c r="H12" s="17">
        <v>0.38289307085020802</v>
      </c>
      <c r="I12" s="17">
        <v>0.37562075698278502</v>
      </c>
      <c r="J12" s="17">
        <v>0.35055549994674201</v>
      </c>
      <c r="K12" s="17">
        <v>0.32296113271732502</v>
      </c>
      <c r="L12" s="17">
        <v>0.27087005122020802</v>
      </c>
      <c r="M12" s="17"/>
      <c r="N12" s="17">
        <v>0.33558366143972901</v>
      </c>
      <c r="O12" s="17">
        <v>0.34311451199757198</v>
      </c>
      <c r="P12" s="17">
        <v>0.31943553884665099</v>
      </c>
      <c r="Q12" s="17">
        <v>0.32278867773874798</v>
      </c>
      <c r="R12" s="17"/>
      <c r="S12" s="17">
        <v>0.38509470078382202</v>
      </c>
      <c r="T12" s="17">
        <v>0.32159725604924999</v>
      </c>
      <c r="U12" s="17">
        <v>0.31042742308314097</v>
      </c>
      <c r="V12" s="17">
        <v>0.32064324185415599</v>
      </c>
      <c r="W12" s="17">
        <v>0.34105753235342701</v>
      </c>
      <c r="X12" s="17">
        <v>0.26668983410506703</v>
      </c>
      <c r="Y12" s="17">
        <v>0.36484551721452602</v>
      </c>
      <c r="Z12" s="17">
        <v>0.36357231787632899</v>
      </c>
      <c r="AA12" s="17">
        <v>0.311879659617118</v>
      </c>
      <c r="AB12" s="17">
        <v>0.29596214455423903</v>
      </c>
      <c r="AC12" s="17">
        <v>0.304936222803183</v>
      </c>
      <c r="AD12" s="17">
        <v>0.35573896000877497</v>
      </c>
      <c r="AE12" s="17"/>
      <c r="AF12" s="17">
        <v>0.31983325824397402</v>
      </c>
      <c r="AG12" s="17">
        <v>0.34087754739709403</v>
      </c>
      <c r="AH12" s="17">
        <v>0.32976534114239903</v>
      </c>
      <c r="AI12" s="17"/>
      <c r="AJ12" s="17">
        <v>0.31805179635319297</v>
      </c>
      <c r="AK12" s="17">
        <v>0.32391858219556702</v>
      </c>
      <c r="AL12" s="17">
        <v>0.38351512018214901</v>
      </c>
      <c r="AM12" s="17">
        <v>0.28185966196481599</v>
      </c>
      <c r="AN12" s="17">
        <v>0.31432382410710402</v>
      </c>
      <c r="AO12" s="17"/>
      <c r="AP12" s="17">
        <v>0.277120086661437</v>
      </c>
      <c r="AQ12" s="17">
        <v>0.34809319965233099</v>
      </c>
      <c r="AR12" s="17">
        <v>0.417158808210573</v>
      </c>
      <c r="AS12" s="17"/>
      <c r="AT12" s="17">
        <v>0.39030765886132301</v>
      </c>
      <c r="AU12" s="17">
        <v>0.22955519769851701</v>
      </c>
      <c r="AV12" s="17">
        <v>0.345211774569392</v>
      </c>
      <c r="AW12" s="17">
        <v>0.39207614798665602</v>
      </c>
      <c r="AX12" s="17">
        <v>0.16779869144447099</v>
      </c>
      <c r="AY12" s="17"/>
      <c r="AZ12" s="17">
        <v>0.12772561185852799</v>
      </c>
      <c r="BA12" s="17">
        <v>0.169138859067024</v>
      </c>
      <c r="BB12" s="17">
        <v>0.26438203710892599</v>
      </c>
      <c r="BC12" s="17">
        <v>0.37196693028260802</v>
      </c>
      <c r="BD12" s="17">
        <v>0.29523525476650597</v>
      </c>
      <c r="BE12" s="17">
        <v>0.35348844888389902</v>
      </c>
      <c r="BF12" s="17">
        <v>0.379822379719995</v>
      </c>
      <c r="BG12" s="17">
        <v>0.292814424097257</v>
      </c>
      <c r="BH12" s="17">
        <v>0.321310362123221</v>
      </c>
      <c r="BI12" s="17">
        <v>0.36839214079576899</v>
      </c>
      <c r="BJ12" s="17">
        <v>0.36806463181933902</v>
      </c>
      <c r="BK12" s="17">
        <v>0.27623011879992698</v>
      </c>
      <c r="BL12" s="17">
        <v>0.36315835336283298</v>
      </c>
      <c r="BM12" s="17">
        <v>0.41078582954724602</v>
      </c>
      <c r="BN12" s="17">
        <v>0.462122063604964</v>
      </c>
      <c r="BO12" s="17">
        <v>0.31800887557433</v>
      </c>
      <c r="BP12" s="17"/>
      <c r="BQ12" s="17">
        <v>0.33180430565139502</v>
      </c>
      <c r="BR12" s="17" t="s">
        <v>494</v>
      </c>
    </row>
    <row r="13" spans="2:70" x14ac:dyDescent="0.35">
      <c r="B13" s="18" t="s">
        <v>589</v>
      </c>
      <c r="C13" s="19">
        <v>0.45348558221458901</v>
      </c>
      <c r="D13" s="19">
        <v>0.42604993514393202</v>
      </c>
      <c r="E13" s="19">
        <v>0.478030996530522</v>
      </c>
      <c r="F13" s="19"/>
      <c r="G13" s="19">
        <v>0.37031460831623803</v>
      </c>
      <c r="H13" s="19">
        <v>0.35776500485850699</v>
      </c>
      <c r="I13" s="19">
        <v>0.461739222484916</v>
      </c>
      <c r="J13" s="19">
        <v>0.413136911950579</v>
      </c>
      <c r="K13" s="19">
        <v>0.43023836152665101</v>
      </c>
      <c r="L13" s="19">
        <v>0.60054233342036401</v>
      </c>
      <c r="M13" s="19"/>
      <c r="N13" s="19">
        <v>0.47817936921737603</v>
      </c>
      <c r="O13" s="19">
        <v>0.45431812779687197</v>
      </c>
      <c r="P13" s="19">
        <v>0.44683276969729702</v>
      </c>
      <c r="Q13" s="19">
        <v>0.41068958671768202</v>
      </c>
      <c r="R13" s="19"/>
      <c r="S13" s="19">
        <v>0.39995326680709298</v>
      </c>
      <c r="T13" s="19">
        <v>0.451297589313222</v>
      </c>
      <c r="U13" s="19">
        <v>0.47161581339117398</v>
      </c>
      <c r="V13" s="19">
        <v>0.47897393435335101</v>
      </c>
      <c r="W13" s="19">
        <v>0.43275241679660398</v>
      </c>
      <c r="X13" s="19">
        <v>0.49782601443741897</v>
      </c>
      <c r="Y13" s="19">
        <v>0.46121983958731899</v>
      </c>
      <c r="Z13" s="19">
        <v>0.54635039492584403</v>
      </c>
      <c r="AA13" s="19">
        <v>0.46097370811860799</v>
      </c>
      <c r="AB13" s="19">
        <v>0.455634934481636</v>
      </c>
      <c r="AC13" s="19">
        <v>0.469448530428768</v>
      </c>
      <c r="AD13" s="19">
        <v>0.475570960063253</v>
      </c>
      <c r="AE13" s="19"/>
      <c r="AF13" s="19">
        <v>0.497697232357174</v>
      </c>
      <c r="AG13" s="19">
        <v>0.44195812202631202</v>
      </c>
      <c r="AH13" s="19">
        <v>0.43000554308961503</v>
      </c>
      <c r="AI13" s="19"/>
      <c r="AJ13" s="19">
        <v>0.47378988948790901</v>
      </c>
      <c r="AK13" s="19">
        <v>0.45043840142122998</v>
      </c>
      <c r="AL13" s="19">
        <v>0.43774721353955598</v>
      </c>
      <c r="AM13" s="19">
        <v>0.633410661121251</v>
      </c>
      <c r="AN13" s="19">
        <v>0.50095398633161603</v>
      </c>
      <c r="AO13" s="19"/>
      <c r="AP13" s="19">
        <v>0.51655620967737104</v>
      </c>
      <c r="AQ13" s="19">
        <v>0.459795309127006</v>
      </c>
      <c r="AR13" s="19">
        <v>0.36126310590597399</v>
      </c>
      <c r="AS13" s="19"/>
      <c r="AT13" s="19">
        <v>0.39169535857654397</v>
      </c>
      <c r="AU13" s="19">
        <v>0.47483751019207598</v>
      </c>
      <c r="AV13" s="19">
        <v>0.467198322567414</v>
      </c>
      <c r="AW13" s="19">
        <v>0.41989448575537802</v>
      </c>
      <c r="AX13" s="19">
        <v>0.66059446317000903</v>
      </c>
      <c r="AY13" s="19"/>
      <c r="AZ13" s="19">
        <v>0.75569992765747396</v>
      </c>
      <c r="BA13" s="19">
        <v>0.57301107628471604</v>
      </c>
      <c r="BB13" s="19">
        <v>0.41772679803894502</v>
      </c>
      <c r="BC13" s="19">
        <v>0.44330448882407703</v>
      </c>
      <c r="BD13" s="19">
        <v>0.477263443892262</v>
      </c>
      <c r="BE13" s="19">
        <v>0.40332535189156898</v>
      </c>
      <c r="BF13" s="19">
        <v>0.43605301082717701</v>
      </c>
      <c r="BG13" s="19">
        <v>0.45319122813926599</v>
      </c>
      <c r="BH13" s="19">
        <v>0.39558663387774701</v>
      </c>
      <c r="BI13" s="19">
        <v>0.47388158783767498</v>
      </c>
      <c r="BJ13" s="19">
        <v>0.45148678085170002</v>
      </c>
      <c r="BK13" s="19">
        <v>0.49826438000644302</v>
      </c>
      <c r="BL13" s="19">
        <v>0.41996416557906202</v>
      </c>
      <c r="BM13" s="19">
        <v>0.42497323659349001</v>
      </c>
      <c r="BN13" s="19">
        <v>0.34717678682288</v>
      </c>
      <c r="BO13" s="19">
        <v>0.53658672216208003</v>
      </c>
      <c r="BP13" s="19"/>
      <c r="BQ13" s="19">
        <v>0.45348558221458901</v>
      </c>
      <c r="BR13" s="19" t="s">
        <v>494</v>
      </c>
    </row>
    <row r="14" spans="2:70" x14ac:dyDescent="0.35">
      <c r="B14" s="16" t="s">
        <v>496</v>
      </c>
    </row>
    <row r="15" spans="2:70" x14ac:dyDescent="0.35">
      <c r="B15" t="s">
        <v>98</v>
      </c>
    </row>
    <row r="16" spans="2:70" x14ac:dyDescent="0.35">
      <c r="B16" t="s">
        <v>99</v>
      </c>
    </row>
    <row r="18" spans="2:2" x14ac:dyDescent="0.35">
      <c r="B18" s="8" t="str">
        <f>HYPERLINK("#'Contents'!A1", "Return to Contents")</f>
        <v>Return to Contents</v>
      </c>
    </row>
  </sheetData>
  <mergeCells count="11">
    <mergeCell ref="BQ5:BR5"/>
    <mergeCell ref="D5:E5"/>
    <mergeCell ref="G5:L5"/>
    <mergeCell ref="N5:Q5"/>
    <mergeCell ref="S5:AD5"/>
    <mergeCell ref="AF5:AH5"/>
    <mergeCell ref="D2:BJ2"/>
    <mergeCell ref="AJ5:AN5"/>
    <mergeCell ref="AP5:AR5"/>
    <mergeCell ref="AT5:AX5"/>
    <mergeCell ref="AZ5:BO5"/>
  </mergeCells>
  <pageMargins left="0.7" right="0.7" top="0.75" bottom="0.75" header="0.3" footer="0.3"/>
  <pageSetup paperSize="9" orientation="portrait" horizontalDpi="300" verticalDpi="300"/>
  <drawing r:id="rId1"/>
</worksheet>
</file>

<file path=xl/worksheets/sheet1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900-000000000000}">
  <dimension ref="B2:BR18"/>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67" width="10.7265625" customWidth="1"/>
    <col min="68" max="68" width="2.1796875" customWidth="1"/>
    <col min="69" max="70" width="10.7265625" customWidth="1"/>
    <col min="71" max="71" width="2.1796875" customWidth="1"/>
  </cols>
  <sheetData>
    <row r="2" spans="2:70" ht="40" customHeight="1" x14ac:dyDescent="0.35">
      <c r="D2" s="29" t="s">
        <v>593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row>
    <row r="5" spans="2:70" ht="30" customHeight="1" x14ac:dyDescent="0.35">
      <c r="B5" s="15"/>
      <c r="C5" s="15"/>
      <c r="D5" s="30" t="s">
        <v>74</v>
      </c>
      <c r="E5" s="30"/>
      <c r="F5" s="15"/>
      <c r="G5" s="30" t="s">
        <v>75</v>
      </c>
      <c r="H5" s="30"/>
      <c r="I5" s="30"/>
      <c r="J5" s="30"/>
      <c r="K5" s="30"/>
      <c r="L5" s="30"/>
      <c r="M5" s="15"/>
      <c r="N5" s="30" t="s">
        <v>76</v>
      </c>
      <c r="O5" s="30"/>
      <c r="P5" s="30"/>
      <c r="Q5" s="30"/>
      <c r="R5" s="15"/>
      <c r="S5" s="30" t="s">
        <v>77</v>
      </c>
      <c r="T5" s="30"/>
      <c r="U5" s="30"/>
      <c r="V5" s="30"/>
      <c r="W5" s="30"/>
      <c r="X5" s="30"/>
      <c r="Y5" s="30"/>
      <c r="Z5" s="30"/>
      <c r="AA5" s="30"/>
      <c r="AB5" s="30"/>
      <c r="AC5" s="30"/>
      <c r="AD5" s="30"/>
      <c r="AE5" s="15"/>
      <c r="AF5" s="30" t="s">
        <v>78</v>
      </c>
      <c r="AG5" s="30"/>
      <c r="AH5" s="30"/>
      <c r="AI5" s="15"/>
      <c r="AJ5" s="30" t="s">
        <v>79</v>
      </c>
      <c r="AK5" s="30"/>
      <c r="AL5" s="30"/>
      <c r="AM5" s="30"/>
      <c r="AN5" s="30"/>
      <c r="AO5" s="15"/>
      <c r="AP5" s="30" t="s">
        <v>80</v>
      </c>
      <c r="AQ5" s="30"/>
      <c r="AR5" s="30"/>
      <c r="AS5" s="15"/>
      <c r="AT5" s="30" t="s">
        <v>81</v>
      </c>
      <c r="AU5" s="30"/>
      <c r="AV5" s="30"/>
      <c r="AW5" s="30"/>
      <c r="AX5" s="30"/>
      <c r="AY5" s="15"/>
      <c r="AZ5" s="30" t="s">
        <v>82</v>
      </c>
      <c r="BA5" s="30"/>
      <c r="BB5" s="30"/>
      <c r="BC5" s="30"/>
      <c r="BD5" s="30"/>
      <c r="BE5" s="30"/>
      <c r="BF5" s="30"/>
      <c r="BG5" s="30"/>
      <c r="BH5" s="30"/>
      <c r="BI5" s="30"/>
      <c r="BJ5" s="30"/>
      <c r="BK5" s="30"/>
      <c r="BL5" s="30"/>
      <c r="BM5" s="30"/>
      <c r="BN5" s="30"/>
      <c r="BO5" s="30"/>
      <c r="BP5" s="15"/>
      <c r="BQ5" s="30" t="s">
        <v>83</v>
      </c>
      <c r="BR5" s="30"/>
    </row>
    <row r="6" spans="2:7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46</v>
      </c>
      <c r="AQ6" s="12" t="s">
        <v>47</v>
      </c>
      <c r="AR6" s="12" t="s">
        <v>50</v>
      </c>
      <c r="AT6" s="12" t="s">
        <v>51</v>
      </c>
      <c r="AU6" s="12" t="s">
        <v>52</v>
      </c>
      <c r="AV6" s="12" t="s">
        <v>53</v>
      </c>
      <c r="AW6" s="12" t="s">
        <v>54</v>
      </c>
      <c r="AX6" s="12" t="s">
        <v>55</v>
      </c>
      <c r="AZ6" s="12" t="s">
        <v>56</v>
      </c>
      <c r="BA6" s="12" t="s">
        <v>57</v>
      </c>
      <c r="BB6" s="12" t="s">
        <v>58</v>
      </c>
      <c r="BC6" s="12" t="s">
        <v>59</v>
      </c>
      <c r="BD6" s="12" t="s">
        <v>60</v>
      </c>
      <c r="BE6" s="12" t="s">
        <v>61</v>
      </c>
      <c r="BF6" s="12" t="s">
        <v>62</v>
      </c>
      <c r="BG6" s="12" t="s">
        <v>63</v>
      </c>
      <c r="BH6" s="12" t="s">
        <v>64</v>
      </c>
      <c r="BI6" s="12" t="s">
        <v>65</v>
      </c>
      <c r="BJ6" s="12" t="s">
        <v>66</v>
      </c>
      <c r="BK6" s="12" t="s">
        <v>67</v>
      </c>
      <c r="BL6" s="12" t="s">
        <v>68</v>
      </c>
      <c r="BM6" s="12" t="s">
        <v>69</v>
      </c>
      <c r="BN6" s="12" t="s">
        <v>70</v>
      </c>
      <c r="BO6" s="12" t="s">
        <v>71</v>
      </c>
      <c r="BQ6" s="12" t="s">
        <v>72</v>
      </c>
      <c r="BR6" s="12" t="s">
        <v>73</v>
      </c>
    </row>
    <row r="7" spans="2:70" ht="30" customHeight="1" x14ac:dyDescent="0.35">
      <c r="B7" s="10" t="s">
        <v>19</v>
      </c>
      <c r="C7" s="10">
        <v>1235</v>
      </c>
      <c r="D7" s="10">
        <v>604</v>
      </c>
      <c r="E7" s="10">
        <v>625</v>
      </c>
      <c r="F7" s="10"/>
      <c r="G7" s="10">
        <v>129</v>
      </c>
      <c r="H7" s="10">
        <v>238</v>
      </c>
      <c r="I7" s="10">
        <v>213</v>
      </c>
      <c r="J7" s="10">
        <v>191</v>
      </c>
      <c r="K7" s="10">
        <v>164</v>
      </c>
      <c r="L7" s="10">
        <v>300</v>
      </c>
      <c r="M7" s="10"/>
      <c r="N7" s="10">
        <v>505</v>
      </c>
      <c r="O7" s="10">
        <v>325</v>
      </c>
      <c r="P7" s="10">
        <v>198</v>
      </c>
      <c r="Q7" s="10">
        <v>206</v>
      </c>
      <c r="R7" s="10"/>
      <c r="S7" s="10">
        <v>257</v>
      </c>
      <c r="T7" s="10">
        <v>173</v>
      </c>
      <c r="U7" s="10">
        <v>85</v>
      </c>
      <c r="V7" s="10">
        <v>108</v>
      </c>
      <c r="W7" s="10">
        <v>75</v>
      </c>
      <c r="X7" s="10">
        <v>94</v>
      </c>
      <c r="Y7" s="10">
        <v>85</v>
      </c>
      <c r="Z7" s="10">
        <v>39</v>
      </c>
      <c r="AA7" s="10">
        <v>134</v>
      </c>
      <c r="AB7" s="10">
        <v>106</v>
      </c>
      <c r="AC7" s="10">
        <v>54</v>
      </c>
      <c r="AD7" s="10">
        <v>25</v>
      </c>
      <c r="AE7" s="10"/>
      <c r="AF7" s="10">
        <v>412</v>
      </c>
      <c r="AG7" s="10">
        <v>622</v>
      </c>
      <c r="AH7" s="10">
        <v>123</v>
      </c>
      <c r="AI7" s="10"/>
      <c r="AJ7" s="10">
        <v>470</v>
      </c>
      <c r="AK7" s="10">
        <v>353</v>
      </c>
      <c r="AL7" s="10">
        <v>126</v>
      </c>
      <c r="AM7" s="10">
        <v>11</v>
      </c>
      <c r="AN7" s="10">
        <v>99</v>
      </c>
      <c r="AO7" s="10"/>
      <c r="AP7" s="10">
        <v>291</v>
      </c>
      <c r="AQ7" s="10">
        <v>447</v>
      </c>
      <c r="AR7" s="10">
        <v>117</v>
      </c>
      <c r="AS7" s="10"/>
      <c r="AT7" s="10">
        <v>173</v>
      </c>
      <c r="AU7" s="10">
        <v>226</v>
      </c>
      <c r="AV7" s="10">
        <v>432</v>
      </c>
      <c r="AW7" s="10">
        <v>222</v>
      </c>
      <c r="AX7" s="10">
        <v>35</v>
      </c>
      <c r="AY7" s="10"/>
      <c r="AZ7" s="10">
        <v>8</v>
      </c>
      <c r="BA7" s="10">
        <v>37</v>
      </c>
      <c r="BB7" s="10">
        <v>69</v>
      </c>
      <c r="BC7" s="10">
        <v>60</v>
      </c>
      <c r="BD7" s="10">
        <v>111</v>
      </c>
      <c r="BE7" s="10">
        <v>126</v>
      </c>
      <c r="BF7" s="10">
        <v>111</v>
      </c>
      <c r="BG7" s="10">
        <v>94</v>
      </c>
      <c r="BH7" s="10">
        <v>77</v>
      </c>
      <c r="BI7" s="10">
        <v>72</v>
      </c>
      <c r="BJ7" s="10">
        <v>122</v>
      </c>
      <c r="BK7" s="10">
        <v>74</v>
      </c>
      <c r="BL7" s="10">
        <v>64</v>
      </c>
      <c r="BM7" s="10">
        <v>35</v>
      </c>
      <c r="BN7" s="10">
        <v>43</v>
      </c>
      <c r="BO7" s="10">
        <v>85</v>
      </c>
      <c r="BP7" s="10"/>
      <c r="BQ7" s="10">
        <v>1235</v>
      </c>
      <c r="BR7" s="10" t="s">
        <v>471</v>
      </c>
    </row>
    <row r="8" spans="2:70" ht="30" customHeight="1" x14ac:dyDescent="0.35">
      <c r="B8" s="11" t="s">
        <v>20</v>
      </c>
      <c r="C8" s="11">
        <v>1209</v>
      </c>
      <c r="D8" s="11">
        <v>591</v>
      </c>
      <c r="E8" s="11">
        <v>612</v>
      </c>
      <c r="F8" s="11"/>
      <c r="G8" s="11">
        <v>141</v>
      </c>
      <c r="H8" s="11">
        <v>224</v>
      </c>
      <c r="I8" s="11">
        <v>210</v>
      </c>
      <c r="J8" s="11">
        <v>186</v>
      </c>
      <c r="K8" s="11">
        <v>157</v>
      </c>
      <c r="L8" s="11">
        <v>290</v>
      </c>
      <c r="M8" s="11"/>
      <c r="N8" s="11">
        <v>460</v>
      </c>
      <c r="O8" s="11">
        <v>299</v>
      </c>
      <c r="P8" s="11">
        <v>223</v>
      </c>
      <c r="Q8" s="11">
        <v>226</v>
      </c>
      <c r="R8" s="11"/>
      <c r="S8" s="11">
        <v>249</v>
      </c>
      <c r="T8" s="11">
        <v>161</v>
      </c>
      <c r="U8" s="11">
        <v>88</v>
      </c>
      <c r="V8" s="11">
        <v>111</v>
      </c>
      <c r="W8" s="11">
        <v>69</v>
      </c>
      <c r="X8" s="11">
        <v>88</v>
      </c>
      <c r="Y8" s="11">
        <v>79</v>
      </c>
      <c r="Z8" s="11">
        <v>37</v>
      </c>
      <c r="AA8" s="11">
        <v>128</v>
      </c>
      <c r="AB8" s="11">
        <v>110</v>
      </c>
      <c r="AC8" s="11">
        <v>55</v>
      </c>
      <c r="AD8" s="11">
        <v>33</v>
      </c>
      <c r="AE8" s="11"/>
      <c r="AF8" s="11">
        <v>402</v>
      </c>
      <c r="AG8" s="11">
        <v>601</v>
      </c>
      <c r="AH8" s="11">
        <v>124</v>
      </c>
      <c r="AI8" s="11"/>
      <c r="AJ8" s="11">
        <v>452</v>
      </c>
      <c r="AK8" s="11">
        <v>340</v>
      </c>
      <c r="AL8" s="11">
        <v>122</v>
      </c>
      <c r="AM8" s="11">
        <v>12</v>
      </c>
      <c r="AN8" s="11">
        <v>101</v>
      </c>
      <c r="AO8" s="11"/>
      <c r="AP8" s="11">
        <v>280</v>
      </c>
      <c r="AQ8" s="11">
        <v>434</v>
      </c>
      <c r="AR8" s="11">
        <v>113</v>
      </c>
      <c r="AS8" s="11"/>
      <c r="AT8" s="11">
        <v>179</v>
      </c>
      <c r="AU8" s="11">
        <v>234</v>
      </c>
      <c r="AV8" s="11">
        <v>410</v>
      </c>
      <c r="AW8" s="11">
        <v>208</v>
      </c>
      <c r="AX8" s="11">
        <v>31</v>
      </c>
      <c r="AY8" s="11"/>
      <c r="AZ8" s="11">
        <v>8</v>
      </c>
      <c r="BA8" s="11">
        <v>36</v>
      </c>
      <c r="BB8" s="11">
        <v>69</v>
      </c>
      <c r="BC8" s="11">
        <v>63</v>
      </c>
      <c r="BD8" s="11">
        <v>114</v>
      </c>
      <c r="BE8" s="11">
        <v>126</v>
      </c>
      <c r="BF8" s="11">
        <v>112</v>
      </c>
      <c r="BG8" s="11">
        <v>92</v>
      </c>
      <c r="BH8" s="11">
        <v>77</v>
      </c>
      <c r="BI8" s="11">
        <v>70</v>
      </c>
      <c r="BJ8" s="11">
        <v>115</v>
      </c>
      <c r="BK8" s="11">
        <v>71</v>
      </c>
      <c r="BL8" s="11">
        <v>61</v>
      </c>
      <c r="BM8" s="11">
        <v>33</v>
      </c>
      <c r="BN8" s="11">
        <v>40</v>
      </c>
      <c r="BO8" s="11">
        <v>76</v>
      </c>
      <c r="BP8" s="11"/>
      <c r="BQ8" s="11">
        <v>1209</v>
      </c>
      <c r="BR8" s="11" t="s">
        <v>471</v>
      </c>
    </row>
    <row r="9" spans="2:70" x14ac:dyDescent="0.35">
      <c r="B9" s="18" t="s">
        <v>588</v>
      </c>
      <c r="C9" s="17">
        <v>1.52949959684442E-2</v>
      </c>
      <c r="D9" s="17">
        <v>1.6491695404052299E-2</v>
      </c>
      <c r="E9" s="17">
        <v>1.24417740500201E-2</v>
      </c>
      <c r="F9" s="17"/>
      <c r="G9" s="17">
        <v>1.5741034809288301E-2</v>
      </c>
      <c r="H9" s="17">
        <v>1.9297558130711798E-2</v>
      </c>
      <c r="I9" s="17">
        <v>2.0718723582804702E-2</v>
      </c>
      <c r="J9" s="17">
        <v>1.1150108606179999E-2</v>
      </c>
      <c r="K9" s="17">
        <v>2.29243682283123E-2</v>
      </c>
      <c r="L9" s="17">
        <v>6.5898208772891698E-3</v>
      </c>
      <c r="M9" s="17"/>
      <c r="N9" s="17">
        <v>1.16110226947676E-2</v>
      </c>
      <c r="O9" s="17">
        <v>1.79929784704605E-2</v>
      </c>
      <c r="P9" s="17">
        <v>3.0752301452864499E-2</v>
      </c>
      <c r="Q9" s="17">
        <v>4.0345859226581897E-3</v>
      </c>
      <c r="R9" s="17"/>
      <c r="S9" s="17">
        <v>1.6526632793712699E-2</v>
      </c>
      <c r="T9" s="17">
        <v>1.6729892901767601E-2</v>
      </c>
      <c r="U9" s="17">
        <v>0</v>
      </c>
      <c r="V9" s="17">
        <v>8.76103516915289E-3</v>
      </c>
      <c r="W9" s="17">
        <v>0</v>
      </c>
      <c r="X9" s="17">
        <v>1.9701285547433899E-2</v>
      </c>
      <c r="Y9" s="17">
        <v>0</v>
      </c>
      <c r="Z9" s="17">
        <v>6.3354092566896003E-2</v>
      </c>
      <c r="AA9" s="17">
        <v>2.7350712933111899E-2</v>
      </c>
      <c r="AB9" s="17">
        <v>8.9564760668505994E-3</v>
      </c>
      <c r="AC9" s="17">
        <v>3.9128740499939897E-2</v>
      </c>
      <c r="AD9" s="17">
        <v>0</v>
      </c>
      <c r="AE9" s="17"/>
      <c r="AF9" s="17">
        <v>2.2626602157451901E-2</v>
      </c>
      <c r="AG9" s="17">
        <v>1.06782758952759E-2</v>
      </c>
      <c r="AH9" s="17">
        <v>9.0839617275163403E-3</v>
      </c>
      <c r="AI9" s="17"/>
      <c r="AJ9" s="17">
        <v>2.0057569180582099E-2</v>
      </c>
      <c r="AK9" s="17">
        <v>1.3152510539803999E-2</v>
      </c>
      <c r="AL9" s="17">
        <v>0</v>
      </c>
      <c r="AM9" s="17">
        <v>0.16649842652605601</v>
      </c>
      <c r="AN9" s="17">
        <v>1.1488940555599901E-2</v>
      </c>
      <c r="AO9" s="17"/>
      <c r="AP9" s="17">
        <v>1.0639586156965501E-2</v>
      </c>
      <c r="AQ9" s="17">
        <v>1.35865998236788E-2</v>
      </c>
      <c r="AR9" s="17">
        <v>4.1460174146012801E-2</v>
      </c>
      <c r="AS9" s="17"/>
      <c r="AT9" s="17">
        <v>2.1480447018501499E-2</v>
      </c>
      <c r="AU9" s="17">
        <v>2.01371660286838E-2</v>
      </c>
      <c r="AV9" s="17">
        <v>1.47599655778558E-2</v>
      </c>
      <c r="AW9" s="17">
        <v>8.5851407871713505E-3</v>
      </c>
      <c r="AX9" s="17">
        <v>3.5355971341341101E-2</v>
      </c>
      <c r="AY9" s="17"/>
      <c r="AZ9" s="17">
        <v>0</v>
      </c>
      <c r="BA9" s="17">
        <v>2.5347232856177699E-2</v>
      </c>
      <c r="BB9" s="17">
        <v>1.6274713209730701E-2</v>
      </c>
      <c r="BC9" s="17">
        <v>0</v>
      </c>
      <c r="BD9" s="17">
        <v>0</v>
      </c>
      <c r="BE9" s="17">
        <v>4.0406474303265001E-2</v>
      </c>
      <c r="BF9" s="17">
        <v>8.0624972714404709E-3</v>
      </c>
      <c r="BG9" s="17">
        <v>1.05821958674967E-2</v>
      </c>
      <c r="BH9" s="17">
        <v>1.1862682209105999E-2</v>
      </c>
      <c r="BI9" s="17">
        <v>1.6546855922441601E-2</v>
      </c>
      <c r="BJ9" s="17">
        <v>1.44497658162458E-2</v>
      </c>
      <c r="BK9" s="17">
        <v>2.8893234346614598E-2</v>
      </c>
      <c r="BL9" s="17">
        <v>3.07185067448251E-2</v>
      </c>
      <c r="BM9" s="17">
        <v>0</v>
      </c>
      <c r="BN9" s="17">
        <v>1.8300561217726399E-2</v>
      </c>
      <c r="BO9" s="17">
        <v>1.45247120643076E-2</v>
      </c>
      <c r="BP9" s="17"/>
      <c r="BQ9" s="17">
        <v>1.52949959684442E-2</v>
      </c>
      <c r="BR9" s="17" t="s">
        <v>494</v>
      </c>
    </row>
    <row r="10" spans="2:70" x14ac:dyDescent="0.35">
      <c r="B10" s="18" t="s">
        <v>189</v>
      </c>
      <c r="C10" s="17">
        <v>2.9411395482383001E-2</v>
      </c>
      <c r="D10" s="17">
        <v>4.0376985815111198E-2</v>
      </c>
      <c r="E10" s="17">
        <v>1.90907622883792E-2</v>
      </c>
      <c r="F10" s="17"/>
      <c r="G10" s="17">
        <v>4.3094746862374501E-2</v>
      </c>
      <c r="H10" s="17">
        <v>3.6969516817861897E-2</v>
      </c>
      <c r="I10" s="17">
        <v>2.8431522270416201E-2</v>
      </c>
      <c r="J10" s="17">
        <v>4.1880328456167799E-2</v>
      </c>
      <c r="K10" s="17">
        <v>1.73721041797999E-2</v>
      </c>
      <c r="L10" s="17">
        <v>1.61188493197598E-2</v>
      </c>
      <c r="M10" s="17"/>
      <c r="N10" s="17">
        <v>2.63808772561047E-2</v>
      </c>
      <c r="O10" s="17">
        <v>2.5004984164679701E-2</v>
      </c>
      <c r="P10" s="17">
        <v>4.1715648407516299E-2</v>
      </c>
      <c r="Q10" s="17">
        <v>2.51527346308205E-2</v>
      </c>
      <c r="R10" s="17"/>
      <c r="S10" s="17">
        <v>1.6658259006970801E-2</v>
      </c>
      <c r="T10" s="17">
        <v>3.5860942103074903E-2</v>
      </c>
      <c r="U10" s="17">
        <v>8.0687275620659804E-2</v>
      </c>
      <c r="V10" s="17">
        <v>1.9110310632719899E-2</v>
      </c>
      <c r="W10" s="17">
        <v>0</v>
      </c>
      <c r="X10" s="17">
        <v>3.50740917762642E-2</v>
      </c>
      <c r="Y10" s="17">
        <v>3.8368200459457297E-2</v>
      </c>
      <c r="Z10" s="17">
        <v>0</v>
      </c>
      <c r="AA10" s="17">
        <v>2.9712723645006201E-2</v>
      </c>
      <c r="AB10" s="17">
        <v>3.0494011479329699E-2</v>
      </c>
      <c r="AC10" s="17">
        <v>5.6506727126449101E-2</v>
      </c>
      <c r="AD10" s="17">
        <v>0</v>
      </c>
      <c r="AE10" s="17"/>
      <c r="AF10" s="17">
        <v>1.8912444943600001E-2</v>
      </c>
      <c r="AG10" s="17">
        <v>3.4730404482957201E-2</v>
      </c>
      <c r="AH10" s="17">
        <v>3.13593596325836E-2</v>
      </c>
      <c r="AI10" s="17"/>
      <c r="AJ10" s="17">
        <v>3.2533618811106599E-2</v>
      </c>
      <c r="AK10" s="17">
        <v>2.2656376835836101E-2</v>
      </c>
      <c r="AL10" s="17">
        <v>5.9069059153644403E-2</v>
      </c>
      <c r="AM10" s="17">
        <v>0</v>
      </c>
      <c r="AN10" s="17">
        <v>2.1500603106346199E-2</v>
      </c>
      <c r="AO10" s="17"/>
      <c r="AP10" s="17">
        <v>2.5687350204086499E-2</v>
      </c>
      <c r="AQ10" s="17">
        <v>2.9397752245591401E-2</v>
      </c>
      <c r="AR10" s="17">
        <v>4.6015198419369102E-2</v>
      </c>
      <c r="AS10" s="17"/>
      <c r="AT10" s="17">
        <v>2.1339471977995898E-2</v>
      </c>
      <c r="AU10" s="17">
        <v>5.26128394432731E-2</v>
      </c>
      <c r="AV10" s="17">
        <v>1.4187724465417601E-2</v>
      </c>
      <c r="AW10" s="17">
        <v>3.1892854009243403E-2</v>
      </c>
      <c r="AX10" s="17">
        <v>2.91724880742995E-2</v>
      </c>
      <c r="AY10" s="17"/>
      <c r="AZ10" s="17">
        <v>0</v>
      </c>
      <c r="BA10" s="17">
        <v>2.9458987958392101E-2</v>
      </c>
      <c r="BB10" s="17">
        <v>1.7162180152613699E-2</v>
      </c>
      <c r="BC10" s="17">
        <v>0</v>
      </c>
      <c r="BD10" s="17">
        <v>1.85520879645058E-2</v>
      </c>
      <c r="BE10" s="17">
        <v>7.8053140353989595E-2</v>
      </c>
      <c r="BF10" s="17">
        <v>2.53226688027446E-2</v>
      </c>
      <c r="BG10" s="17">
        <v>9.8266631160998305E-2</v>
      </c>
      <c r="BH10" s="17">
        <v>3.8398900685234598E-2</v>
      </c>
      <c r="BI10" s="17">
        <v>1.3335583932901801E-2</v>
      </c>
      <c r="BJ10" s="17">
        <v>1.7504018230067701E-2</v>
      </c>
      <c r="BK10" s="17">
        <v>2.5352135605400901E-2</v>
      </c>
      <c r="BL10" s="17">
        <v>1.5297495864787999E-2</v>
      </c>
      <c r="BM10" s="17">
        <v>0</v>
      </c>
      <c r="BN10" s="17">
        <v>0</v>
      </c>
      <c r="BO10" s="17">
        <v>1.11147844474322E-2</v>
      </c>
      <c r="BP10" s="17"/>
      <c r="BQ10" s="17">
        <v>2.9411395482383001E-2</v>
      </c>
      <c r="BR10" s="17" t="s">
        <v>494</v>
      </c>
    </row>
    <row r="11" spans="2:70" x14ac:dyDescent="0.35">
      <c r="B11" s="18" t="s">
        <v>190</v>
      </c>
      <c r="C11" s="17">
        <v>0.20638035885266001</v>
      </c>
      <c r="D11" s="17">
        <v>0.22089744159163899</v>
      </c>
      <c r="E11" s="17">
        <v>0.19431458121556899</v>
      </c>
      <c r="F11" s="17"/>
      <c r="G11" s="17">
        <v>0.25090029600647001</v>
      </c>
      <c r="H11" s="17">
        <v>0.210166060014254</v>
      </c>
      <c r="I11" s="17">
        <v>0.177585713253398</v>
      </c>
      <c r="J11" s="17">
        <v>0.205133346988117</v>
      </c>
      <c r="K11" s="17">
        <v>0.23249909633500701</v>
      </c>
      <c r="L11" s="17">
        <v>0.18929130378660999</v>
      </c>
      <c r="M11" s="17"/>
      <c r="N11" s="17">
        <v>0.20933995042724499</v>
      </c>
      <c r="O11" s="17">
        <v>0.17069793089750801</v>
      </c>
      <c r="P11" s="17">
        <v>0.214339537919676</v>
      </c>
      <c r="Q11" s="17">
        <v>0.240516529703935</v>
      </c>
      <c r="R11" s="17"/>
      <c r="S11" s="17">
        <v>0.190428020157245</v>
      </c>
      <c r="T11" s="17">
        <v>0.235141251398995</v>
      </c>
      <c r="U11" s="17">
        <v>0.20429916649819099</v>
      </c>
      <c r="V11" s="17">
        <v>0.22020084052621999</v>
      </c>
      <c r="W11" s="17">
        <v>0.203564303680209</v>
      </c>
      <c r="X11" s="17">
        <v>0.13734725957338001</v>
      </c>
      <c r="Y11" s="17">
        <v>0.186085353330217</v>
      </c>
      <c r="Z11" s="17">
        <v>0.158131215730442</v>
      </c>
      <c r="AA11" s="17">
        <v>0.196147571295715</v>
      </c>
      <c r="AB11" s="17">
        <v>0.29102317222603802</v>
      </c>
      <c r="AC11" s="17">
        <v>0.21356934574536801</v>
      </c>
      <c r="AD11" s="17">
        <v>0.18253374201405401</v>
      </c>
      <c r="AE11" s="17"/>
      <c r="AF11" s="17">
        <v>0.202762730746572</v>
      </c>
      <c r="AG11" s="17">
        <v>0.205033504136827</v>
      </c>
      <c r="AH11" s="17">
        <v>0.197791864526455</v>
      </c>
      <c r="AI11" s="17"/>
      <c r="AJ11" s="17">
        <v>0.194564430821728</v>
      </c>
      <c r="AK11" s="17">
        <v>0.17096921280807001</v>
      </c>
      <c r="AL11" s="17">
        <v>0.25020775366326897</v>
      </c>
      <c r="AM11" s="17">
        <v>0.208323332478244</v>
      </c>
      <c r="AN11" s="17">
        <v>0.18735449410340599</v>
      </c>
      <c r="AO11" s="17"/>
      <c r="AP11" s="17">
        <v>0.180050630775103</v>
      </c>
      <c r="AQ11" s="17">
        <v>0.180446041175715</v>
      </c>
      <c r="AR11" s="17">
        <v>0.25288981160324597</v>
      </c>
      <c r="AS11" s="17"/>
      <c r="AT11" s="17">
        <v>0.21535996373083499</v>
      </c>
      <c r="AU11" s="17">
        <v>0.20728581273576299</v>
      </c>
      <c r="AV11" s="17">
        <v>0.20330598409617101</v>
      </c>
      <c r="AW11" s="17">
        <v>0.21021610200912599</v>
      </c>
      <c r="AX11" s="17">
        <v>0.114544241231736</v>
      </c>
      <c r="AY11" s="17"/>
      <c r="AZ11" s="17">
        <v>0.37074760126765799</v>
      </c>
      <c r="BA11" s="17">
        <v>0.20229067457767499</v>
      </c>
      <c r="BB11" s="17">
        <v>0.23354039234032101</v>
      </c>
      <c r="BC11" s="17">
        <v>0.15142822550336901</v>
      </c>
      <c r="BD11" s="17">
        <v>0.230502630867775</v>
      </c>
      <c r="BE11" s="17">
        <v>0.27500539565863102</v>
      </c>
      <c r="BF11" s="17">
        <v>0.15019405819561099</v>
      </c>
      <c r="BG11" s="17">
        <v>0.15842115201896501</v>
      </c>
      <c r="BH11" s="17">
        <v>0.30028367637532699</v>
      </c>
      <c r="BI11" s="17">
        <v>0.152487263855137</v>
      </c>
      <c r="BJ11" s="17">
        <v>0.24383614685565699</v>
      </c>
      <c r="BK11" s="17">
        <v>0.25915437293338101</v>
      </c>
      <c r="BL11" s="17">
        <v>0.144651889698905</v>
      </c>
      <c r="BM11" s="17">
        <v>5.6600909004920798E-2</v>
      </c>
      <c r="BN11" s="17">
        <v>0.18158931114166399</v>
      </c>
      <c r="BO11" s="17">
        <v>0.20207162512137899</v>
      </c>
      <c r="BP11" s="17"/>
      <c r="BQ11" s="17">
        <v>0.20638035885266001</v>
      </c>
      <c r="BR11" s="17" t="s">
        <v>494</v>
      </c>
    </row>
    <row r="12" spans="2:70" x14ac:dyDescent="0.35">
      <c r="B12" s="18" t="s">
        <v>191</v>
      </c>
      <c r="C12" s="17">
        <v>0.40147402847456898</v>
      </c>
      <c r="D12" s="17">
        <v>0.41478565519310701</v>
      </c>
      <c r="E12" s="17">
        <v>0.38655329754107198</v>
      </c>
      <c r="F12" s="17"/>
      <c r="G12" s="17">
        <v>0.447556334668892</v>
      </c>
      <c r="H12" s="17">
        <v>0.40867467499892202</v>
      </c>
      <c r="I12" s="17">
        <v>0.42788908145618099</v>
      </c>
      <c r="J12" s="17">
        <v>0.40532522490164702</v>
      </c>
      <c r="K12" s="17">
        <v>0.40677211677535802</v>
      </c>
      <c r="L12" s="17">
        <v>0.34901155981201198</v>
      </c>
      <c r="M12" s="17"/>
      <c r="N12" s="17">
        <v>0.37866334811327101</v>
      </c>
      <c r="O12" s="17">
        <v>0.42073380824976903</v>
      </c>
      <c r="P12" s="17">
        <v>0.41247402841224901</v>
      </c>
      <c r="Q12" s="17">
        <v>0.41322928970709499</v>
      </c>
      <c r="R12" s="17"/>
      <c r="S12" s="17">
        <v>0.42973879205429799</v>
      </c>
      <c r="T12" s="17">
        <v>0.40539491249113202</v>
      </c>
      <c r="U12" s="17">
        <v>0.41867550362147099</v>
      </c>
      <c r="V12" s="17">
        <v>0.353699917566556</v>
      </c>
      <c r="W12" s="17">
        <v>0.54578697130447795</v>
      </c>
      <c r="X12" s="17">
        <v>0.42248959709922301</v>
      </c>
      <c r="Y12" s="17">
        <v>0.32004396961879</v>
      </c>
      <c r="Z12" s="17">
        <v>0.44318019631889999</v>
      </c>
      <c r="AA12" s="17">
        <v>0.41083707768945299</v>
      </c>
      <c r="AB12" s="17">
        <v>0.33364703115218602</v>
      </c>
      <c r="AC12" s="17">
        <v>0.30264704762952099</v>
      </c>
      <c r="AD12" s="17">
        <v>0.42892444526358398</v>
      </c>
      <c r="AE12" s="17"/>
      <c r="AF12" s="17">
        <v>0.40126918952238899</v>
      </c>
      <c r="AG12" s="17">
        <v>0.38392129499983102</v>
      </c>
      <c r="AH12" s="17">
        <v>0.47692666125587502</v>
      </c>
      <c r="AI12" s="17"/>
      <c r="AJ12" s="17">
        <v>0.38636440243296599</v>
      </c>
      <c r="AK12" s="17">
        <v>0.43209716825199901</v>
      </c>
      <c r="AL12" s="17">
        <v>0.37910707050301101</v>
      </c>
      <c r="AM12" s="17">
        <v>0.193651384759846</v>
      </c>
      <c r="AN12" s="17">
        <v>0.46844069995323601</v>
      </c>
      <c r="AO12" s="17"/>
      <c r="AP12" s="17">
        <v>0.36950326364627001</v>
      </c>
      <c r="AQ12" s="17">
        <v>0.41057086965772099</v>
      </c>
      <c r="AR12" s="17">
        <v>0.39082014158915201</v>
      </c>
      <c r="AS12" s="17"/>
      <c r="AT12" s="17">
        <v>0.43685336611211201</v>
      </c>
      <c r="AU12" s="17">
        <v>0.3901607199746</v>
      </c>
      <c r="AV12" s="17">
        <v>0.39896822965978801</v>
      </c>
      <c r="AW12" s="17">
        <v>0.44629603929052197</v>
      </c>
      <c r="AX12" s="17">
        <v>0.30070341707266501</v>
      </c>
      <c r="AY12" s="17"/>
      <c r="AZ12" s="17">
        <v>0.405290948219727</v>
      </c>
      <c r="BA12" s="17">
        <v>0.30437452042755297</v>
      </c>
      <c r="BB12" s="17">
        <v>0.40877449675018301</v>
      </c>
      <c r="BC12" s="17">
        <v>0.47374525926854399</v>
      </c>
      <c r="BD12" s="17">
        <v>0.38245373045672598</v>
      </c>
      <c r="BE12" s="17">
        <v>0.30678952993962999</v>
      </c>
      <c r="BF12" s="17">
        <v>0.48489442150868001</v>
      </c>
      <c r="BG12" s="17">
        <v>0.37505595687236698</v>
      </c>
      <c r="BH12" s="17">
        <v>0.33689642634882</v>
      </c>
      <c r="BI12" s="17">
        <v>0.48497489573795999</v>
      </c>
      <c r="BJ12" s="17">
        <v>0.42675502143274802</v>
      </c>
      <c r="BK12" s="17">
        <v>0.30530225087796498</v>
      </c>
      <c r="BL12" s="17">
        <v>0.48255558732147402</v>
      </c>
      <c r="BM12" s="17">
        <v>0.59669466516725</v>
      </c>
      <c r="BN12" s="17">
        <v>0.408042266295083</v>
      </c>
      <c r="BO12" s="17">
        <v>0.37409597975380798</v>
      </c>
      <c r="BP12" s="17"/>
      <c r="BQ12" s="17">
        <v>0.40147402847456898</v>
      </c>
      <c r="BR12" s="17" t="s">
        <v>494</v>
      </c>
    </row>
    <row r="13" spans="2:70" x14ac:dyDescent="0.35">
      <c r="B13" s="18" t="s">
        <v>589</v>
      </c>
      <c r="C13" s="19">
        <v>0.34743922122194298</v>
      </c>
      <c r="D13" s="19">
        <v>0.30744822199609101</v>
      </c>
      <c r="E13" s="19">
        <v>0.38759958490495899</v>
      </c>
      <c r="F13" s="19"/>
      <c r="G13" s="19">
        <v>0.24270758765297501</v>
      </c>
      <c r="H13" s="19">
        <v>0.32489219003824998</v>
      </c>
      <c r="I13" s="19">
        <v>0.34537495943719998</v>
      </c>
      <c r="J13" s="19">
        <v>0.33651099104788901</v>
      </c>
      <c r="K13" s="19">
        <v>0.32043231448152298</v>
      </c>
      <c r="L13" s="19">
        <v>0.43898846620432902</v>
      </c>
      <c r="M13" s="19"/>
      <c r="N13" s="19">
        <v>0.37400480150861098</v>
      </c>
      <c r="O13" s="19">
        <v>0.36557029821758302</v>
      </c>
      <c r="P13" s="19">
        <v>0.300718483807694</v>
      </c>
      <c r="Q13" s="19">
        <v>0.317066860035492</v>
      </c>
      <c r="R13" s="19"/>
      <c r="S13" s="19">
        <v>0.34664829598777402</v>
      </c>
      <c r="T13" s="19">
        <v>0.30687300110503102</v>
      </c>
      <c r="U13" s="19">
        <v>0.29633805425967802</v>
      </c>
      <c r="V13" s="19">
        <v>0.39822789610535198</v>
      </c>
      <c r="W13" s="19">
        <v>0.25064872501531399</v>
      </c>
      <c r="X13" s="19">
        <v>0.38538776600369901</v>
      </c>
      <c r="Y13" s="19">
        <v>0.45550247659153498</v>
      </c>
      <c r="Z13" s="19">
        <v>0.33533449538376298</v>
      </c>
      <c r="AA13" s="19">
        <v>0.33595191443671402</v>
      </c>
      <c r="AB13" s="19">
        <v>0.33587930907559599</v>
      </c>
      <c r="AC13" s="19">
        <v>0.38814813899872203</v>
      </c>
      <c r="AD13" s="19">
        <v>0.38854181272236199</v>
      </c>
      <c r="AE13" s="19"/>
      <c r="AF13" s="19">
        <v>0.35442903262998698</v>
      </c>
      <c r="AG13" s="19">
        <v>0.36563652048510897</v>
      </c>
      <c r="AH13" s="19">
        <v>0.28483815285757003</v>
      </c>
      <c r="AI13" s="19"/>
      <c r="AJ13" s="19">
        <v>0.36647997875361699</v>
      </c>
      <c r="AK13" s="19">
        <v>0.36112473156429098</v>
      </c>
      <c r="AL13" s="19">
        <v>0.31161611668007599</v>
      </c>
      <c r="AM13" s="19">
        <v>0.43152685623585502</v>
      </c>
      <c r="AN13" s="19">
        <v>0.311215262281412</v>
      </c>
      <c r="AO13" s="19"/>
      <c r="AP13" s="19">
        <v>0.41411916921757502</v>
      </c>
      <c r="AQ13" s="19">
        <v>0.36599873709729402</v>
      </c>
      <c r="AR13" s="19">
        <v>0.268814674242219</v>
      </c>
      <c r="AS13" s="19"/>
      <c r="AT13" s="19">
        <v>0.30496675116055499</v>
      </c>
      <c r="AU13" s="19">
        <v>0.329803461817681</v>
      </c>
      <c r="AV13" s="19">
        <v>0.36877809620076801</v>
      </c>
      <c r="AW13" s="19">
        <v>0.30300986390393703</v>
      </c>
      <c r="AX13" s="19">
        <v>0.52022388227995897</v>
      </c>
      <c r="AY13" s="19"/>
      <c r="AZ13" s="19">
        <v>0.22396145051261501</v>
      </c>
      <c r="BA13" s="19">
        <v>0.43852858418020202</v>
      </c>
      <c r="BB13" s="19">
        <v>0.324248217547151</v>
      </c>
      <c r="BC13" s="19">
        <v>0.37482651522808702</v>
      </c>
      <c r="BD13" s="19">
        <v>0.36849155071099299</v>
      </c>
      <c r="BE13" s="19">
        <v>0.29974545974448402</v>
      </c>
      <c r="BF13" s="19">
        <v>0.33152635422152399</v>
      </c>
      <c r="BG13" s="19">
        <v>0.35767406408017299</v>
      </c>
      <c r="BH13" s="19">
        <v>0.31255831438151199</v>
      </c>
      <c r="BI13" s="19">
        <v>0.33265540055155901</v>
      </c>
      <c r="BJ13" s="19">
        <v>0.29745504766528202</v>
      </c>
      <c r="BK13" s="19">
        <v>0.38129800623663801</v>
      </c>
      <c r="BL13" s="19">
        <v>0.32677652037000798</v>
      </c>
      <c r="BM13" s="19">
        <v>0.34670442582782901</v>
      </c>
      <c r="BN13" s="19">
        <v>0.39206786134552701</v>
      </c>
      <c r="BO13" s="19">
        <v>0.398192898613073</v>
      </c>
      <c r="BP13" s="19"/>
      <c r="BQ13" s="19">
        <v>0.34743922122194298</v>
      </c>
      <c r="BR13" s="19" t="s">
        <v>494</v>
      </c>
    </row>
    <row r="14" spans="2:70" x14ac:dyDescent="0.35">
      <c r="B14" s="16" t="s">
        <v>496</v>
      </c>
    </row>
    <row r="15" spans="2:70" x14ac:dyDescent="0.35">
      <c r="B15" t="s">
        <v>98</v>
      </c>
    </row>
    <row r="16" spans="2:70" x14ac:dyDescent="0.35">
      <c r="B16" t="s">
        <v>99</v>
      </c>
    </row>
    <row r="18" spans="2:2" x14ac:dyDescent="0.35">
      <c r="B18" s="8" t="str">
        <f>HYPERLINK("#'Contents'!A1", "Return to Contents")</f>
        <v>Return to Contents</v>
      </c>
    </row>
  </sheetData>
  <mergeCells count="11">
    <mergeCell ref="BQ5:BR5"/>
    <mergeCell ref="D5:E5"/>
    <mergeCell ref="G5:L5"/>
    <mergeCell ref="N5:Q5"/>
    <mergeCell ref="S5:AD5"/>
    <mergeCell ref="AF5:AH5"/>
    <mergeCell ref="D2:BJ2"/>
    <mergeCell ref="AJ5:AN5"/>
    <mergeCell ref="AP5:AR5"/>
    <mergeCell ref="AT5:AX5"/>
    <mergeCell ref="AZ5:BO5"/>
  </mergeCells>
  <pageMargins left="0.7" right="0.7" top="0.75" bottom="0.75" header="0.3" footer="0.3"/>
  <pageSetup paperSize="9" orientation="portrait" horizontalDpi="300" verticalDpi="300"/>
  <drawing r:id="rId1"/>
</worksheet>
</file>

<file path=xl/worksheets/sheet1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A00-000000000000}">
  <dimension ref="B2:BR18"/>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67" width="10.7265625" customWidth="1"/>
    <col min="68" max="68" width="2.1796875" customWidth="1"/>
    <col min="69" max="70" width="10.7265625" customWidth="1"/>
    <col min="71" max="71" width="2.1796875" customWidth="1"/>
  </cols>
  <sheetData>
    <row r="2" spans="2:70" ht="40" customHeight="1" x14ac:dyDescent="0.35">
      <c r="D2" s="29" t="s">
        <v>594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row>
    <row r="5" spans="2:70" ht="30" customHeight="1" x14ac:dyDescent="0.35">
      <c r="B5" s="15"/>
      <c r="C5" s="15"/>
      <c r="D5" s="30" t="s">
        <v>74</v>
      </c>
      <c r="E5" s="30"/>
      <c r="F5" s="15"/>
      <c r="G5" s="30" t="s">
        <v>75</v>
      </c>
      <c r="H5" s="30"/>
      <c r="I5" s="30"/>
      <c r="J5" s="30"/>
      <c r="K5" s="30"/>
      <c r="L5" s="30"/>
      <c r="M5" s="15"/>
      <c r="N5" s="30" t="s">
        <v>76</v>
      </c>
      <c r="O5" s="30"/>
      <c r="P5" s="30"/>
      <c r="Q5" s="30"/>
      <c r="R5" s="15"/>
      <c r="S5" s="30" t="s">
        <v>77</v>
      </c>
      <c r="T5" s="30"/>
      <c r="U5" s="30"/>
      <c r="V5" s="30"/>
      <c r="W5" s="30"/>
      <c r="X5" s="30"/>
      <c r="Y5" s="30"/>
      <c r="Z5" s="30"/>
      <c r="AA5" s="30"/>
      <c r="AB5" s="30"/>
      <c r="AC5" s="30"/>
      <c r="AD5" s="30"/>
      <c r="AE5" s="15"/>
      <c r="AF5" s="30" t="s">
        <v>78</v>
      </c>
      <c r="AG5" s="30"/>
      <c r="AH5" s="30"/>
      <c r="AI5" s="15"/>
      <c r="AJ5" s="30" t="s">
        <v>79</v>
      </c>
      <c r="AK5" s="30"/>
      <c r="AL5" s="30"/>
      <c r="AM5" s="30"/>
      <c r="AN5" s="30"/>
      <c r="AO5" s="15"/>
      <c r="AP5" s="30" t="s">
        <v>80</v>
      </c>
      <c r="AQ5" s="30"/>
      <c r="AR5" s="30"/>
      <c r="AS5" s="15"/>
      <c r="AT5" s="30" t="s">
        <v>81</v>
      </c>
      <c r="AU5" s="30"/>
      <c r="AV5" s="30"/>
      <c r="AW5" s="30"/>
      <c r="AX5" s="30"/>
      <c r="AY5" s="15"/>
      <c r="AZ5" s="30" t="s">
        <v>82</v>
      </c>
      <c r="BA5" s="30"/>
      <c r="BB5" s="30"/>
      <c r="BC5" s="30"/>
      <c r="BD5" s="30"/>
      <c r="BE5" s="30"/>
      <c r="BF5" s="30"/>
      <c r="BG5" s="30"/>
      <c r="BH5" s="30"/>
      <c r="BI5" s="30"/>
      <c r="BJ5" s="30"/>
      <c r="BK5" s="30"/>
      <c r="BL5" s="30"/>
      <c r="BM5" s="30"/>
      <c r="BN5" s="30"/>
      <c r="BO5" s="30"/>
      <c r="BP5" s="15"/>
      <c r="BQ5" s="30" t="s">
        <v>83</v>
      </c>
      <c r="BR5" s="30"/>
    </row>
    <row r="6" spans="2:7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46</v>
      </c>
      <c r="AQ6" s="12" t="s">
        <v>47</v>
      </c>
      <c r="AR6" s="12" t="s">
        <v>50</v>
      </c>
      <c r="AT6" s="12" t="s">
        <v>51</v>
      </c>
      <c r="AU6" s="12" t="s">
        <v>52</v>
      </c>
      <c r="AV6" s="12" t="s">
        <v>53</v>
      </c>
      <c r="AW6" s="12" t="s">
        <v>54</v>
      </c>
      <c r="AX6" s="12" t="s">
        <v>55</v>
      </c>
      <c r="AZ6" s="12" t="s">
        <v>56</v>
      </c>
      <c r="BA6" s="12" t="s">
        <v>57</v>
      </c>
      <c r="BB6" s="12" t="s">
        <v>58</v>
      </c>
      <c r="BC6" s="12" t="s">
        <v>59</v>
      </c>
      <c r="BD6" s="12" t="s">
        <v>60</v>
      </c>
      <c r="BE6" s="12" t="s">
        <v>61</v>
      </c>
      <c r="BF6" s="12" t="s">
        <v>62</v>
      </c>
      <c r="BG6" s="12" t="s">
        <v>63</v>
      </c>
      <c r="BH6" s="12" t="s">
        <v>64</v>
      </c>
      <c r="BI6" s="12" t="s">
        <v>65</v>
      </c>
      <c r="BJ6" s="12" t="s">
        <v>66</v>
      </c>
      <c r="BK6" s="12" t="s">
        <v>67</v>
      </c>
      <c r="BL6" s="12" t="s">
        <v>68</v>
      </c>
      <c r="BM6" s="12" t="s">
        <v>69</v>
      </c>
      <c r="BN6" s="12" t="s">
        <v>70</v>
      </c>
      <c r="BO6" s="12" t="s">
        <v>71</v>
      </c>
      <c r="BQ6" s="12" t="s">
        <v>72</v>
      </c>
      <c r="BR6" s="12" t="s">
        <v>73</v>
      </c>
    </row>
    <row r="7" spans="2:70" ht="30" customHeight="1" x14ac:dyDescent="0.35">
      <c r="B7" s="10" t="s">
        <v>19</v>
      </c>
      <c r="C7" s="10">
        <v>1235</v>
      </c>
      <c r="D7" s="10">
        <v>604</v>
      </c>
      <c r="E7" s="10">
        <v>625</v>
      </c>
      <c r="F7" s="10"/>
      <c r="G7" s="10">
        <v>129</v>
      </c>
      <c r="H7" s="10">
        <v>238</v>
      </c>
      <c r="I7" s="10">
        <v>213</v>
      </c>
      <c r="J7" s="10">
        <v>191</v>
      </c>
      <c r="K7" s="10">
        <v>164</v>
      </c>
      <c r="L7" s="10">
        <v>300</v>
      </c>
      <c r="M7" s="10"/>
      <c r="N7" s="10">
        <v>505</v>
      </c>
      <c r="O7" s="10">
        <v>325</v>
      </c>
      <c r="P7" s="10">
        <v>198</v>
      </c>
      <c r="Q7" s="10">
        <v>206</v>
      </c>
      <c r="R7" s="10"/>
      <c r="S7" s="10">
        <v>257</v>
      </c>
      <c r="T7" s="10">
        <v>173</v>
      </c>
      <c r="U7" s="10">
        <v>85</v>
      </c>
      <c r="V7" s="10">
        <v>108</v>
      </c>
      <c r="W7" s="10">
        <v>75</v>
      </c>
      <c r="X7" s="10">
        <v>94</v>
      </c>
      <c r="Y7" s="10">
        <v>85</v>
      </c>
      <c r="Z7" s="10">
        <v>39</v>
      </c>
      <c r="AA7" s="10">
        <v>134</v>
      </c>
      <c r="AB7" s="10">
        <v>106</v>
      </c>
      <c r="AC7" s="10">
        <v>54</v>
      </c>
      <c r="AD7" s="10">
        <v>25</v>
      </c>
      <c r="AE7" s="10"/>
      <c r="AF7" s="10">
        <v>412</v>
      </c>
      <c r="AG7" s="10">
        <v>622</v>
      </c>
      <c r="AH7" s="10">
        <v>123</v>
      </c>
      <c r="AI7" s="10"/>
      <c r="AJ7" s="10">
        <v>470</v>
      </c>
      <c r="AK7" s="10">
        <v>353</v>
      </c>
      <c r="AL7" s="10">
        <v>126</v>
      </c>
      <c r="AM7" s="10">
        <v>11</v>
      </c>
      <c r="AN7" s="10">
        <v>99</v>
      </c>
      <c r="AO7" s="10"/>
      <c r="AP7" s="10">
        <v>291</v>
      </c>
      <c r="AQ7" s="10">
        <v>447</v>
      </c>
      <c r="AR7" s="10">
        <v>117</v>
      </c>
      <c r="AS7" s="10"/>
      <c r="AT7" s="10">
        <v>173</v>
      </c>
      <c r="AU7" s="10">
        <v>226</v>
      </c>
      <c r="AV7" s="10">
        <v>432</v>
      </c>
      <c r="AW7" s="10">
        <v>222</v>
      </c>
      <c r="AX7" s="10">
        <v>35</v>
      </c>
      <c r="AY7" s="10"/>
      <c r="AZ7" s="10">
        <v>8</v>
      </c>
      <c r="BA7" s="10">
        <v>37</v>
      </c>
      <c r="BB7" s="10">
        <v>69</v>
      </c>
      <c r="BC7" s="10">
        <v>60</v>
      </c>
      <c r="BD7" s="10">
        <v>111</v>
      </c>
      <c r="BE7" s="10">
        <v>126</v>
      </c>
      <c r="BF7" s="10">
        <v>111</v>
      </c>
      <c r="BG7" s="10">
        <v>94</v>
      </c>
      <c r="BH7" s="10">
        <v>77</v>
      </c>
      <c r="BI7" s="10">
        <v>72</v>
      </c>
      <c r="BJ7" s="10">
        <v>122</v>
      </c>
      <c r="BK7" s="10">
        <v>74</v>
      </c>
      <c r="BL7" s="10">
        <v>64</v>
      </c>
      <c r="BM7" s="10">
        <v>35</v>
      </c>
      <c r="BN7" s="10">
        <v>43</v>
      </c>
      <c r="BO7" s="10">
        <v>85</v>
      </c>
      <c r="BP7" s="10"/>
      <c r="BQ7" s="10">
        <v>1235</v>
      </c>
      <c r="BR7" s="10" t="s">
        <v>471</v>
      </c>
    </row>
    <row r="8" spans="2:70" ht="30" customHeight="1" x14ac:dyDescent="0.35">
      <c r="B8" s="11" t="s">
        <v>20</v>
      </c>
      <c r="C8" s="11">
        <v>1209</v>
      </c>
      <c r="D8" s="11">
        <v>591</v>
      </c>
      <c r="E8" s="11">
        <v>612</v>
      </c>
      <c r="F8" s="11"/>
      <c r="G8" s="11">
        <v>141</v>
      </c>
      <c r="H8" s="11">
        <v>224</v>
      </c>
      <c r="I8" s="11">
        <v>210</v>
      </c>
      <c r="J8" s="11">
        <v>186</v>
      </c>
      <c r="K8" s="11">
        <v>157</v>
      </c>
      <c r="L8" s="11">
        <v>290</v>
      </c>
      <c r="M8" s="11"/>
      <c r="N8" s="11">
        <v>460</v>
      </c>
      <c r="O8" s="11">
        <v>299</v>
      </c>
      <c r="P8" s="11">
        <v>223</v>
      </c>
      <c r="Q8" s="11">
        <v>226</v>
      </c>
      <c r="R8" s="11"/>
      <c r="S8" s="11">
        <v>249</v>
      </c>
      <c r="T8" s="11">
        <v>161</v>
      </c>
      <c r="U8" s="11">
        <v>88</v>
      </c>
      <c r="V8" s="11">
        <v>111</v>
      </c>
      <c r="W8" s="11">
        <v>69</v>
      </c>
      <c r="X8" s="11">
        <v>88</v>
      </c>
      <c r="Y8" s="11">
        <v>79</v>
      </c>
      <c r="Z8" s="11">
        <v>37</v>
      </c>
      <c r="AA8" s="11">
        <v>128</v>
      </c>
      <c r="AB8" s="11">
        <v>110</v>
      </c>
      <c r="AC8" s="11">
        <v>55</v>
      </c>
      <c r="AD8" s="11">
        <v>33</v>
      </c>
      <c r="AE8" s="11"/>
      <c r="AF8" s="11">
        <v>402</v>
      </c>
      <c r="AG8" s="11">
        <v>601</v>
      </c>
      <c r="AH8" s="11">
        <v>124</v>
      </c>
      <c r="AI8" s="11"/>
      <c r="AJ8" s="11">
        <v>452</v>
      </c>
      <c r="AK8" s="11">
        <v>340</v>
      </c>
      <c r="AL8" s="11">
        <v>122</v>
      </c>
      <c r="AM8" s="11">
        <v>12</v>
      </c>
      <c r="AN8" s="11">
        <v>101</v>
      </c>
      <c r="AO8" s="11"/>
      <c r="AP8" s="11">
        <v>280</v>
      </c>
      <c r="AQ8" s="11">
        <v>434</v>
      </c>
      <c r="AR8" s="11">
        <v>113</v>
      </c>
      <c r="AS8" s="11"/>
      <c r="AT8" s="11">
        <v>179</v>
      </c>
      <c r="AU8" s="11">
        <v>234</v>
      </c>
      <c r="AV8" s="11">
        <v>410</v>
      </c>
      <c r="AW8" s="11">
        <v>208</v>
      </c>
      <c r="AX8" s="11">
        <v>31</v>
      </c>
      <c r="AY8" s="11"/>
      <c r="AZ8" s="11">
        <v>8</v>
      </c>
      <c r="BA8" s="11">
        <v>36</v>
      </c>
      <c r="BB8" s="11">
        <v>69</v>
      </c>
      <c r="BC8" s="11">
        <v>63</v>
      </c>
      <c r="BD8" s="11">
        <v>114</v>
      </c>
      <c r="BE8" s="11">
        <v>126</v>
      </c>
      <c r="BF8" s="11">
        <v>112</v>
      </c>
      <c r="BG8" s="11">
        <v>92</v>
      </c>
      <c r="BH8" s="11">
        <v>77</v>
      </c>
      <c r="BI8" s="11">
        <v>70</v>
      </c>
      <c r="BJ8" s="11">
        <v>115</v>
      </c>
      <c r="BK8" s="11">
        <v>71</v>
      </c>
      <c r="BL8" s="11">
        <v>61</v>
      </c>
      <c r="BM8" s="11">
        <v>33</v>
      </c>
      <c r="BN8" s="11">
        <v>40</v>
      </c>
      <c r="BO8" s="11">
        <v>76</v>
      </c>
      <c r="BP8" s="11"/>
      <c r="BQ8" s="11">
        <v>1209</v>
      </c>
      <c r="BR8" s="11" t="s">
        <v>471</v>
      </c>
    </row>
    <row r="9" spans="2:70" x14ac:dyDescent="0.35">
      <c r="B9" s="18" t="s">
        <v>588</v>
      </c>
      <c r="C9" s="17">
        <v>8.7594516453234402E-3</v>
      </c>
      <c r="D9" s="17">
        <v>8.0909038319716391E-3</v>
      </c>
      <c r="E9" s="17">
        <v>7.6471476413919603E-3</v>
      </c>
      <c r="F9" s="17"/>
      <c r="G9" s="17">
        <v>1.3963715560517899E-2</v>
      </c>
      <c r="H9" s="17">
        <v>2.45027241801213E-2</v>
      </c>
      <c r="I9" s="17">
        <v>9.7087627035465692E-3</v>
      </c>
      <c r="J9" s="17">
        <v>0</v>
      </c>
      <c r="K9" s="17">
        <v>0</v>
      </c>
      <c r="L9" s="17">
        <v>3.7397186611991401E-3</v>
      </c>
      <c r="M9" s="17"/>
      <c r="N9" s="17">
        <v>5.5144197129803202E-3</v>
      </c>
      <c r="O9" s="17">
        <v>2.9072129975684299E-3</v>
      </c>
      <c r="P9" s="17">
        <v>1.9214719839688602E-2</v>
      </c>
      <c r="Q9" s="17">
        <v>1.2806485938353099E-2</v>
      </c>
      <c r="R9" s="17"/>
      <c r="S9" s="17">
        <v>1.1028696351332299E-2</v>
      </c>
      <c r="T9" s="17">
        <v>1.23846405524387E-2</v>
      </c>
      <c r="U9" s="17">
        <v>0</v>
      </c>
      <c r="V9" s="17">
        <v>9.9241463303365793E-3</v>
      </c>
      <c r="W9" s="17">
        <v>0</v>
      </c>
      <c r="X9" s="17">
        <v>9.9988586756394795E-3</v>
      </c>
      <c r="Y9" s="17">
        <v>1.3933291849388799E-2</v>
      </c>
      <c r="Z9" s="17">
        <v>2.6682322691246901E-2</v>
      </c>
      <c r="AA9" s="17">
        <v>1.39616493526903E-2</v>
      </c>
      <c r="AB9" s="17">
        <v>0</v>
      </c>
      <c r="AC9" s="17">
        <v>0</v>
      </c>
      <c r="AD9" s="17">
        <v>0</v>
      </c>
      <c r="AE9" s="17"/>
      <c r="AF9" s="17">
        <v>2.2240018614454898E-3</v>
      </c>
      <c r="AG9" s="17">
        <v>1.42496829053735E-2</v>
      </c>
      <c r="AH9" s="17">
        <v>9.0839617275163403E-3</v>
      </c>
      <c r="AI9" s="17"/>
      <c r="AJ9" s="17">
        <v>4.37188663255016E-3</v>
      </c>
      <c r="AK9" s="17">
        <v>1.6511655333222401E-2</v>
      </c>
      <c r="AL9" s="17">
        <v>0</v>
      </c>
      <c r="AM9" s="17">
        <v>8.1768749612123798E-2</v>
      </c>
      <c r="AN9" s="17">
        <v>0</v>
      </c>
      <c r="AO9" s="17"/>
      <c r="AP9" s="17">
        <v>3.18758075772111E-3</v>
      </c>
      <c r="AQ9" s="17">
        <v>1.29505673721596E-2</v>
      </c>
      <c r="AR9" s="17">
        <v>1.8217698729538299E-2</v>
      </c>
      <c r="AS9" s="17"/>
      <c r="AT9" s="17">
        <v>2.17215588987873E-2</v>
      </c>
      <c r="AU9" s="17">
        <v>4.7027809589668601E-3</v>
      </c>
      <c r="AV9" s="17">
        <v>8.3363385539017096E-3</v>
      </c>
      <c r="AW9" s="17">
        <v>5.2066986071235503E-3</v>
      </c>
      <c r="AX9" s="17">
        <v>0</v>
      </c>
      <c r="AY9" s="17"/>
      <c r="AZ9" s="17">
        <v>0</v>
      </c>
      <c r="BA9" s="17">
        <v>4.9855619563766503E-2</v>
      </c>
      <c r="BB9" s="17">
        <v>1.6274713209730701E-2</v>
      </c>
      <c r="BC9" s="17">
        <v>1.7513170331911999E-2</v>
      </c>
      <c r="BD9" s="17">
        <v>0</v>
      </c>
      <c r="BE9" s="17">
        <v>8.7726887174445906E-3</v>
      </c>
      <c r="BF9" s="17">
        <v>0</v>
      </c>
      <c r="BG9" s="17">
        <v>1.05821958674967E-2</v>
      </c>
      <c r="BH9" s="17">
        <v>1.1862682209105999E-2</v>
      </c>
      <c r="BI9" s="17">
        <v>0</v>
      </c>
      <c r="BJ9" s="17">
        <v>0</v>
      </c>
      <c r="BK9" s="17">
        <v>2.4751375895921301E-2</v>
      </c>
      <c r="BL9" s="17">
        <v>1.7825944940673501E-2</v>
      </c>
      <c r="BM9" s="17">
        <v>0</v>
      </c>
      <c r="BN9" s="17">
        <v>1.8300561217726399E-2</v>
      </c>
      <c r="BO9" s="17">
        <v>0</v>
      </c>
      <c r="BP9" s="17"/>
      <c r="BQ9" s="17">
        <v>8.7594516453234402E-3</v>
      </c>
      <c r="BR9" s="17" t="s">
        <v>494</v>
      </c>
    </row>
    <row r="10" spans="2:70" x14ac:dyDescent="0.35">
      <c r="B10" s="18" t="s">
        <v>189</v>
      </c>
      <c r="C10" s="17">
        <v>3.4646459022335999E-2</v>
      </c>
      <c r="D10" s="17">
        <v>5.0165896613262803E-2</v>
      </c>
      <c r="E10" s="17">
        <v>1.9973237358307701E-2</v>
      </c>
      <c r="F10" s="17"/>
      <c r="G10" s="17">
        <v>0.10736211781786099</v>
      </c>
      <c r="H10" s="17">
        <v>4.3110257415453698E-2</v>
      </c>
      <c r="I10" s="17">
        <v>1.47044428902208E-2</v>
      </c>
      <c r="J10" s="17">
        <v>4.4336819374505301E-2</v>
      </c>
      <c r="K10" s="17">
        <v>1.92975732440227E-2</v>
      </c>
      <c r="L10" s="17">
        <v>9.2317138279662501E-3</v>
      </c>
      <c r="M10" s="17"/>
      <c r="N10" s="17">
        <v>3.47505759525591E-2</v>
      </c>
      <c r="O10" s="17">
        <v>1.9486279103147701E-2</v>
      </c>
      <c r="P10" s="17">
        <v>3.9919336765637102E-2</v>
      </c>
      <c r="Q10" s="17">
        <v>4.9403467106001797E-2</v>
      </c>
      <c r="R10" s="17"/>
      <c r="S10" s="17">
        <v>2.9966372757995002E-2</v>
      </c>
      <c r="T10" s="17">
        <v>2.7525351188365001E-2</v>
      </c>
      <c r="U10" s="17">
        <v>3.7392446123273401E-2</v>
      </c>
      <c r="V10" s="17">
        <v>1.0623085981157999E-2</v>
      </c>
      <c r="W10" s="17">
        <v>5.2391647389179501E-2</v>
      </c>
      <c r="X10" s="17">
        <v>6.6389486059865901E-2</v>
      </c>
      <c r="Y10" s="17">
        <v>7.2334065521472798E-2</v>
      </c>
      <c r="Z10" s="17">
        <v>3.6671769875649102E-2</v>
      </c>
      <c r="AA10" s="17">
        <v>2.5111825890880599E-2</v>
      </c>
      <c r="AB10" s="17">
        <v>1.79330999134771E-2</v>
      </c>
      <c r="AC10" s="17">
        <v>6.8035461662464505E-2</v>
      </c>
      <c r="AD10" s="17">
        <v>0</v>
      </c>
      <c r="AE10" s="17"/>
      <c r="AF10" s="17">
        <v>2.8242448219372801E-2</v>
      </c>
      <c r="AG10" s="17">
        <v>3.07539631018535E-2</v>
      </c>
      <c r="AH10" s="17">
        <v>4.2027828200438197E-2</v>
      </c>
      <c r="AI10" s="17"/>
      <c r="AJ10" s="17">
        <v>3.2653989804551198E-2</v>
      </c>
      <c r="AK10" s="17">
        <v>4.1840981702520999E-2</v>
      </c>
      <c r="AL10" s="17">
        <v>3.1932196755035697E-2</v>
      </c>
      <c r="AM10" s="17">
        <v>0</v>
      </c>
      <c r="AN10" s="17">
        <v>2.0593747609196002E-2</v>
      </c>
      <c r="AO10" s="17"/>
      <c r="AP10" s="17">
        <v>3.6378667890451397E-2</v>
      </c>
      <c r="AQ10" s="17">
        <v>3.21104424060316E-2</v>
      </c>
      <c r="AR10" s="17">
        <v>5.3309255938062003E-2</v>
      </c>
      <c r="AS10" s="17"/>
      <c r="AT10" s="17">
        <v>6.0707102264841301E-2</v>
      </c>
      <c r="AU10" s="17">
        <v>3.4260278336463203E-2</v>
      </c>
      <c r="AV10" s="17">
        <v>2.82070422177352E-2</v>
      </c>
      <c r="AW10" s="17">
        <v>2.3540862876878399E-2</v>
      </c>
      <c r="AX10" s="17">
        <v>6.6826423780539698E-2</v>
      </c>
      <c r="AY10" s="17"/>
      <c r="AZ10" s="17">
        <v>0.12772561185852799</v>
      </c>
      <c r="BA10" s="17">
        <v>5.1010836367881701E-2</v>
      </c>
      <c r="BB10" s="17">
        <v>0</v>
      </c>
      <c r="BC10" s="17">
        <v>0.14162516507821099</v>
      </c>
      <c r="BD10" s="17">
        <v>3.49557822321587E-2</v>
      </c>
      <c r="BE10" s="17">
        <v>4.0676447804818501E-2</v>
      </c>
      <c r="BF10" s="17">
        <v>2.8623695352550299E-2</v>
      </c>
      <c r="BG10" s="17">
        <v>1.1903652448557799E-2</v>
      </c>
      <c r="BH10" s="17">
        <v>2.81330803269585E-2</v>
      </c>
      <c r="BI10" s="17">
        <v>1.4783460007739E-2</v>
      </c>
      <c r="BJ10" s="17">
        <v>4.09662966267531E-2</v>
      </c>
      <c r="BK10" s="17">
        <v>1.5220512673195401E-2</v>
      </c>
      <c r="BL10" s="17">
        <v>1.6011725158855499E-2</v>
      </c>
      <c r="BM10" s="17">
        <v>0</v>
      </c>
      <c r="BN10" s="17">
        <v>8.3692969823312799E-2</v>
      </c>
      <c r="BO10" s="17">
        <v>1.45247120643076E-2</v>
      </c>
      <c r="BP10" s="17"/>
      <c r="BQ10" s="17">
        <v>3.4646459022335999E-2</v>
      </c>
      <c r="BR10" s="17" t="s">
        <v>494</v>
      </c>
    </row>
    <row r="11" spans="2:70" x14ac:dyDescent="0.35">
      <c r="B11" s="18" t="s">
        <v>190</v>
      </c>
      <c r="C11" s="17">
        <v>0.17539695482751</v>
      </c>
      <c r="D11" s="17">
        <v>0.187653748327127</v>
      </c>
      <c r="E11" s="17">
        <v>0.16382766139789601</v>
      </c>
      <c r="F11" s="17"/>
      <c r="G11" s="17">
        <v>0.26763707479914101</v>
      </c>
      <c r="H11" s="17">
        <v>0.211914666321489</v>
      </c>
      <c r="I11" s="17">
        <v>0.167842176645567</v>
      </c>
      <c r="J11" s="17">
        <v>0.157178516178893</v>
      </c>
      <c r="K11" s="17">
        <v>0.162958193165396</v>
      </c>
      <c r="L11" s="17">
        <v>0.126186088635594</v>
      </c>
      <c r="M11" s="17"/>
      <c r="N11" s="17">
        <v>0.14451238559407401</v>
      </c>
      <c r="O11" s="17">
        <v>0.154162871023827</v>
      </c>
      <c r="P11" s="17">
        <v>0.227095097658535</v>
      </c>
      <c r="Q11" s="17">
        <v>0.211718238714627</v>
      </c>
      <c r="R11" s="17"/>
      <c r="S11" s="17">
        <v>0.147831415709439</v>
      </c>
      <c r="T11" s="17">
        <v>0.159996957991732</v>
      </c>
      <c r="U11" s="17">
        <v>0.17265515433987499</v>
      </c>
      <c r="V11" s="17">
        <v>0.14978055612274699</v>
      </c>
      <c r="W11" s="17">
        <v>0.132081561493057</v>
      </c>
      <c r="X11" s="17">
        <v>0.15704110770985899</v>
      </c>
      <c r="Y11" s="17">
        <v>0.15825532306932</v>
      </c>
      <c r="Z11" s="17">
        <v>0.13108075185006901</v>
      </c>
      <c r="AA11" s="17">
        <v>0.28397220508620602</v>
      </c>
      <c r="AB11" s="17">
        <v>0.20974364125943301</v>
      </c>
      <c r="AC11" s="17">
        <v>0.27098553647037499</v>
      </c>
      <c r="AD11" s="17">
        <v>8.7383734034803998E-2</v>
      </c>
      <c r="AE11" s="17"/>
      <c r="AF11" s="17">
        <v>0.159893969528285</v>
      </c>
      <c r="AG11" s="17">
        <v>0.163220322364867</v>
      </c>
      <c r="AH11" s="17">
        <v>0.22677357660037201</v>
      </c>
      <c r="AI11" s="17"/>
      <c r="AJ11" s="17">
        <v>0.16008447910978199</v>
      </c>
      <c r="AK11" s="17">
        <v>0.15754362278268899</v>
      </c>
      <c r="AL11" s="17">
        <v>0.12573222357997199</v>
      </c>
      <c r="AM11" s="17">
        <v>0.208983119710727</v>
      </c>
      <c r="AN11" s="17">
        <v>0.23430937802458801</v>
      </c>
      <c r="AO11" s="17"/>
      <c r="AP11" s="17">
        <v>0.13600434238450601</v>
      </c>
      <c r="AQ11" s="17">
        <v>0.17090522817074399</v>
      </c>
      <c r="AR11" s="17">
        <v>0.145455230093048</v>
      </c>
      <c r="AS11" s="17"/>
      <c r="AT11" s="17">
        <v>0.14519504648747</v>
      </c>
      <c r="AU11" s="17">
        <v>0.211085882339477</v>
      </c>
      <c r="AV11" s="17">
        <v>0.17352368778360799</v>
      </c>
      <c r="AW11" s="17">
        <v>0.20023601306578301</v>
      </c>
      <c r="AX11" s="17">
        <v>8.0285648700614304E-2</v>
      </c>
      <c r="AY11" s="17"/>
      <c r="AZ11" s="17">
        <v>0.126447528925132</v>
      </c>
      <c r="BA11" s="17">
        <v>0.23869044941007</v>
      </c>
      <c r="BB11" s="17">
        <v>0.20344510556801901</v>
      </c>
      <c r="BC11" s="17">
        <v>0.15737525789385801</v>
      </c>
      <c r="BD11" s="17">
        <v>0.18288442229110499</v>
      </c>
      <c r="BE11" s="17">
        <v>0.19775146130225901</v>
      </c>
      <c r="BF11" s="17">
        <v>0.14006259281995601</v>
      </c>
      <c r="BG11" s="17">
        <v>0.22745576028402001</v>
      </c>
      <c r="BH11" s="17">
        <v>0.232242444946793</v>
      </c>
      <c r="BI11" s="17">
        <v>0.19117223122702201</v>
      </c>
      <c r="BJ11" s="17">
        <v>0.10790699799582799</v>
      </c>
      <c r="BK11" s="17">
        <v>0.15062958738842999</v>
      </c>
      <c r="BL11" s="17">
        <v>0.200504324438529</v>
      </c>
      <c r="BM11" s="17">
        <v>8.4015073964800999E-2</v>
      </c>
      <c r="BN11" s="17">
        <v>0.206585643703001</v>
      </c>
      <c r="BO11" s="17">
        <v>0.15350095678613801</v>
      </c>
      <c r="BP11" s="17"/>
      <c r="BQ11" s="17">
        <v>0.17539695482751</v>
      </c>
      <c r="BR11" s="17" t="s">
        <v>494</v>
      </c>
    </row>
    <row r="12" spans="2:70" x14ac:dyDescent="0.35">
      <c r="B12" s="18" t="s">
        <v>191</v>
      </c>
      <c r="C12" s="17">
        <v>0.38137765548751401</v>
      </c>
      <c r="D12" s="17">
        <v>0.393847911500536</v>
      </c>
      <c r="E12" s="17">
        <v>0.37001981935539302</v>
      </c>
      <c r="F12" s="17"/>
      <c r="G12" s="17">
        <v>0.358608035303211</v>
      </c>
      <c r="H12" s="17">
        <v>0.36461390715598402</v>
      </c>
      <c r="I12" s="17">
        <v>0.42711037992155698</v>
      </c>
      <c r="J12" s="17">
        <v>0.36657651951040598</v>
      </c>
      <c r="K12" s="17">
        <v>0.44743532620582899</v>
      </c>
      <c r="L12" s="17">
        <v>0.34606152636923698</v>
      </c>
      <c r="M12" s="17"/>
      <c r="N12" s="17">
        <v>0.41318303205079498</v>
      </c>
      <c r="O12" s="17">
        <v>0.40477693370311502</v>
      </c>
      <c r="P12" s="17">
        <v>0.32456973369558101</v>
      </c>
      <c r="Q12" s="17">
        <v>0.34349386175520003</v>
      </c>
      <c r="R12" s="17"/>
      <c r="S12" s="17">
        <v>0.45846664200752002</v>
      </c>
      <c r="T12" s="17">
        <v>0.43682805896772398</v>
      </c>
      <c r="U12" s="17">
        <v>0.33099005566683398</v>
      </c>
      <c r="V12" s="17">
        <v>0.35640564465540497</v>
      </c>
      <c r="W12" s="17">
        <v>0.46876029016165599</v>
      </c>
      <c r="X12" s="17">
        <v>0.26792616530466501</v>
      </c>
      <c r="Y12" s="17">
        <v>0.33800807386251103</v>
      </c>
      <c r="Z12" s="17">
        <v>0.35053608470442299</v>
      </c>
      <c r="AA12" s="17">
        <v>0.30867441248975802</v>
      </c>
      <c r="AB12" s="17">
        <v>0.365732307892919</v>
      </c>
      <c r="AC12" s="17">
        <v>0.29639290337363999</v>
      </c>
      <c r="AD12" s="17">
        <v>0.48007118125368398</v>
      </c>
      <c r="AE12" s="17"/>
      <c r="AF12" s="17">
        <v>0.36638819174395898</v>
      </c>
      <c r="AG12" s="17">
        <v>0.40503785194400299</v>
      </c>
      <c r="AH12" s="17">
        <v>0.34014622310444098</v>
      </c>
      <c r="AI12" s="17"/>
      <c r="AJ12" s="17">
        <v>0.382671771321558</v>
      </c>
      <c r="AK12" s="17">
        <v>0.37318134564608602</v>
      </c>
      <c r="AL12" s="17">
        <v>0.43850741123916698</v>
      </c>
      <c r="AM12" s="17">
        <v>0.18358897346675301</v>
      </c>
      <c r="AN12" s="17">
        <v>0.40080506727257897</v>
      </c>
      <c r="AO12" s="17"/>
      <c r="AP12" s="17">
        <v>0.39841109129343599</v>
      </c>
      <c r="AQ12" s="17">
        <v>0.36851824676695999</v>
      </c>
      <c r="AR12" s="17">
        <v>0.42784094095124597</v>
      </c>
      <c r="AS12" s="17"/>
      <c r="AT12" s="17">
        <v>0.34976392996581501</v>
      </c>
      <c r="AU12" s="17">
        <v>0.37639738127627098</v>
      </c>
      <c r="AV12" s="17">
        <v>0.36140825019809197</v>
      </c>
      <c r="AW12" s="17">
        <v>0.43296388920965501</v>
      </c>
      <c r="AX12" s="17">
        <v>0.25739754621726701</v>
      </c>
      <c r="AY12" s="17"/>
      <c r="AZ12" s="17">
        <v>0.270895231114964</v>
      </c>
      <c r="BA12" s="17">
        <v>0.27683742222810598</v>
      </c>
      <c r="BB12" s="17">
        <v>0.31030373962614</v>
      </c>
      <c r="BC12" s="17">
        <v>0.36011942255372997</v>
      </c>
      <c r="BD12" s="17">
        <v>0.32224142170520498</v>
      </c>
      <c r="BE12" s="17">
        <v>0.43524644072598501</v>
      </c>
      <c r="BF12" s="17">
        <v>0.39648230121025602</v>
      </c>
      <c r="BG12" s="17">
        <v>0.37072479906292799</v>
      </c>
      <c r="BH12" s="17">
        <v>0.35292206761947098</v>
      </c>
      <c r="BI12" s="17">
        <v>0.41625030546198799</v>
      </c>
      <c r="BJ12" s="17">
        <v>0.46267951675433999</v>
      </c>
      <c r="BK12" s="17">
        <v>0.32608441528419602</v>
      </c>
      <c r="BL12" s="17">
        <v>0.37619086809799801</v>
      </c>
      <c r="BM12" s="17">
        <v>0.51558305575601404</v>
      </c>
      <c r="BN12" s="17">
        <v>0.41544221809530002</v>
      </c>
      <c r="BO12" s="17">
        <v>0.39723416618235602</v>
      </c>
      <c r="BP12" s="17"/>
      <c r="BQ12" s="17">
        <v>0.38137765548751401</v>
      </c>
      <c r="BR12" s="17" t="s">
        <v>494</v>
      </c>
    </row>
    <row r="13" spans="2:70" x14ac:dyDescent="0.35">
      <c r="B13" s="18" t="s">
        <v>589</v>
      </c>
      <c r="C13" s="19">
        <v>0.39981947901731701</v>
      </c>
      <c r="D13" s="19">
        <v>0.36024153972710199</v>
      </c>
      <c r="E13" s="19">
        <v>0.43853213424701099</v>
      </c>
      <c r="F13" s="19"/>
      <c r="G13" s="19">
        <v>0.252429056519268</v>
      </c>
      <c r="H13" s="19">
        <v>0.35585844492695201</v>
      </c>
      <c r="I13" s="19">
        <v>0.38063423783910799</v>
      </c>
      <c r="J13" s="19">
        <v>0.431908144936196</v>
      </c>
      <c r="K13" s="19">
        <v>0.37030890738475303</v>
      </c>
      <c r="L13" s="19">
        <v>0.51478095250600397</v>
      </c>
      <c r="M13" s="19"/>
      <c r="N13" s="19">
        <v>0.402039586689591</v>
      </c>
      <c r="O13" s="19">
        <v>0.418666703172342</v>
      </c>
      <c r="P13" s="19">
        <v>0.38920111204055802</v>
      </c>
      <c r="Q13" s="19">
        <v>0.382577946485819</v>
      </c>
      <c r="R13" s="19"/>
      <c r="S13" s="19">
        <v>0.35270687317371402</v>
      </c>
      <c r="T13" s="19">
        <v>0.36326499129973999</v>
      </c>
      <c r="U13" s="19">
        <v>0.458962343870018</v>
      </c>
      <c r="V13" s="19">
        <v>0.47326656691035401</v>
      </c>
      <c r="W13" s="19">
        <v>0.346766500956107</v>
      </c>
      <c r="X13" s="19">
        <v>0.49864438224997099</v>
      </c>
      <c r="Y13" s="19">
        <v>0.41746924569730798</v>
      </c>
      <c r="Z13" s="19">
        <v>0.455029070878612</v>
      </c>
      <c r="AA13" s="19">
        <v>0.36827990718046499</v>
      </c>
      <c r="AB13" s="19">
        <v>0.40659095093417102</v>
      </c>
      <c r="AC13" s="19">
        <v>0.36458609849352003</v>
      </c>
      <c r="AD13" s="19">
        <v>0.43254508471151198</v>
      </c>
      <c r="AE13" s="19"/>
      <c r="AF13" s="19">
        <v>0.44325138864693803</v>
      </c>
      <c r="AG13" s="19">
        <v>0.386738179683904</v>
      </c>
      <c r="AH13" s="19">
        <v>0.381968410367233</v>
      </c>
      <c r="AI13" s="19"/>
      <c r="AJ13" s="19">
        <v>0.42021787313155901</v>
      </c>
      <c r="AK13" s="19">
        <v>0.41092239453548102</v>
      </c>
      <c r="AL13" s="19">
        <v>0.40382816842582497</v>
      </c>
      <c r="AM13" s="19">
        <v>0.52565915721039502</v>
      </c>
      <c r="AN13" s="19">
        <v>0.34429180709363599</v>
      </c>
      <c r="AO13" s="19"/>
      <c r="AP13" s="19">
        <v>0.42601831767388598</v>
      </c>
      <c r="AQ13" s="19">
        <v>0.41551551528410502</v>
      </c>
      <c r="AR13" s="19">
        <v>0.35517687428810601</v>
      </c>
      <c r="AS13" s="19"/>
      <c r="AT13" s="19">
        <v>0.42261236238308603</v>
      </c>
      <c r="AU13" s="19">
        <v>0.37355367708882098</v>
      </c>
      <c r="AV13" s="19">
        <v>0.42852468124666299</v>
      </c>
      <c r="AW13" s="19">
        <v>0.33805253624055898</v>
      </c>
      <c r="AX13" s="19">
        <v>0.59549038130157905</v>
      </c>
      <c r="AY13" s="19"/>
      <c r="AZ13" s="19">
        <v>0.47493162810137501</v>
      </c>
      <c r="BA13" s="19">
        <v>0.38360567243017601</v>
      </c>
      <c r="BB13" s="19">
        <v>0.46997644159611002</v>
      </c>
      <c r="BC13" s="19">
        <v>0.32336698414228898</v>
      </c>
      <c r="BD13" s="19">
        <v>0.459918373771531</v>
      </c>
      <c r="BE13" s="19">
        <v>0.31755296144949402</v>
      </c>
      <c r="BF13" s="19">
        <v>0.43483141061723801</v>
      </c>
      <c r="BG13" s="19">
        <v>0.37933359233699798</v>
      </c>
      <c r="BH13" s="19">
        <v>0.37483972489767098</v>
      </c>
      <c r="BI13" s="19">
        <v>0.37779400330325102</v>
      </c>
      <c r="BJ13" s="19">
        <v>0.38844718862307898</v>
      </c>
      <c r="BK13" s="19">
        <v>0.48331410875825698</v>
      </c>
      <c r="BL13" s="19">
        <v>0.389467137363944</v>
      </c>
      <c r="BM13" s="19">
        <v>0.400401870279186</v>
      </c>
      <c r="BN13" s="19">
        <v>0.27597860716066003</v>
      </c>
      <c r="BO13" s="19">
        <v>0.43474016496719797</v>
      </c>
      <c r="BP13" s="19"/>
      <c r="BQ13" s="19">
        <v>0.39981947901731701</v>
      </c>
      <c r="BR13" s="19" t="s">
        <v>494</v>
      </c>
    </row>
    <row r="14" spans="2:70" x14ac:dyDescent="0.35">
      <c r="B14" s="16" t="s">
        <v>496</v>
      </c>
    </row>
    <row r="15" spans="2:70" x14ac:dyDescent="0.35">
      <c r="B15" t="s">
        <v>98</v>
      </c>
    </row>
    <row r="16" spans="2:70" x14ac:dyDescent="0.35">
      <c r="B16" t="s">
        <v>99</v>
      </c>
    </row>
    <row r="18" spans="2:2" x14ac:dyDescent="0.35">
      <c r="B18" s="8" t="str">
        <f>HYPERLINK("#'Contents'!A1", "Return to Contents")</f>
        <v>Return to Contents</v>
      </c>
    </row>
  </sheetData>
  <mergeCells count="11">
    <mergeCell ref="BQ5:BR5"/>
    <mergeCell ref="D5:E5"/>
    <mergeCell ref="G5:L5"/>
    <mergeCell ref="N5:Q5"/>
    <mergeCell ref="S5:AD5"/>
    <mergeCell ref="AF5:AH5"/>
    <mergeCell ref="D2:BJ2"/>
    <mergeCell ref="AJ5:AN5"/>
    <mergeCell ref="AP5:AR5"/>
    <mergeCell ref="AT5:AX5"/>
    <mergeCell ref="AZ5:BO5"/>
  </mergeCells>
  <pageMargins left="0.7" right="0.7" top="0.75" bottom="0.75" header="0.3" footer="0.3"/>
  <pageSetup paperSize="9" orientation="portrait" horizontalDpi="300" verticalDpi="300"/>
  <drawing r:id="rId1"/>
</worksheet>
</file>

<file path=xl/worksheets/sheet1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B00-000000000000}">
  <dimension ref="B2:BR18"/>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67" width="10.7265625" customWidth="1"/>
    <col min="68" max="68" width="2.1796875" customWidth="1"/>
    <col min="69" max="70" width="10.7265625" customWidth="1"/>
    <col min="71" max="71" width="2.1796875" customWidth="1"/>
  </cols>
  <sheetData>
    <row r="2" spans="2:70" ht="40" customHeight="1" x14ac:dyDescent="0.35">
      <c r="D2" s="29" t="s">
        <v>595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row>
    <row r="5" spans="2:70" ht="30" customHeight="1" x14ac:dyDescent="0.35">
      <c r="B5" s="15"/>
      <c r="C5" s="15"/>
      <c r="D5" s="30" t="s">
        <v>74</v>
      </c>
      <c r="E5" s="30"/>
      <c r="F5" s="15"/>
      <c r="G5" s="30" t="s">
        <v>75</v>
      </c>
      <c r="H5" s="30"/>
      <c r="I5" s="30"/>
      <c r="J5" s="30"/>
      <c r="K5" s="30"/>
      <c r="L5" s="30"/>
      <c r="M5" s="15"/>
      <c r="N5" s="30" t="s">
        <v>76</v>
      </c>
      <c r="O5" s="30"/>
      <c r="P5" s="30"/>
      <c r="Q5" s="30"/>
      <c r="R5" s="15"/>
      <c r="S5" s="30" t="s">
        <v>77</v>
      </c>
      <c r="T5" s="30"/>
      <c r="U5" s="30"/>
      <c r="V5" s="30"/>
      <c r="W5" s="30"/>
      <c r="X5" s="30"/>
      <c r="Y5" s="30"/>
      <c r="Z5" s="30"/>
      <c r="AA5" s="30"/>
      <c r="AB5" s="30"/>
      <c r="AC5" s="30"/>
      <c r="AD5" s="30"/>
      <c r="AE5" s="15"/>
      <c r="AF5" s="30" t="s">
        <v>78</v>
      </c>
      <c r="AG5" s="30"/>
      <c r="AH5" s="30"/>
      <c r="AI5" s="15"/>
      <c r="AJ5" s="30" t="s">
        <v>79</v>
      </c>
      <c r="AK5" s="30"/>
      <c r="AL5" s="30"/>
      <c r="AM5" s="30"/>
      <c r="AN5" s="30"/>
      <c r="AO5" s="15"/>
      <c r="AP5" s="30" t="s">
        <v>80</v>
      </c>
      <c r="AQ5" s="30"/>
      <c r="AR5" s="30"/>
      <c r="AS5" s="15"/>
      <c r="AT5" s="30" t="s">
        <v>81</v>
      </c>
      <c r="AU5" s="30"/>
      <c r="AV5" s="30"/>
      <c r="AW5" s="30"/>
      <c r="AX5" s="30"/>
      <c r="AY5" s="15"/>
      <c r="AZ5" s="30" t="s">
        <v>82</v>
      </c>
      <c r="BA5" s="30"/>
      <c r="BB5" s="30"/>
      <c r="BC5" s="30"/>
      <c r="BD5" s="30"/>
      <c r="BE5" s="30"/>
      <c r="BF5" s="30"/>
      <c r="BG5" s="30"/>
      <c r="BH5" s="30"/>
      <c r="BI5" s="30"/>
      <c r="BJ5" s="30"/>
      <c r="BK5" s="30"/>
      <c r="BL5" s="30"/>
      <c r="BM5" s="30"/>
      <c r="BN5" s="30"/>
      <c r="BO5" s="30"/>
      <c r="BP5" s="15"/>
      <c r="BQ5" s="30" t="s">
        <v>83</v>
      </c>
      <c r="BR5" s="30"/>
    </row>
    <row r="6" spans="2:7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46</v>
      </c>
      <c r="AQ6" s="12" t="s">
        <v>47</v>
      </c>
      <c r="AR6" s="12" t="s">
        <v>50</v>
      </c>
      <c r="AT6" s="12" t="s">
        <v>51</v>
      </c>
      <c r="AU6" s="12" t="s">
        <v>52</v>
      </c>
      <c r="AV6" s="12" t="s">
        <v>53</v>
      </c>
      <c r="AW6" s="12" t="s">
        <v>54</v>
      </c>
      <c r="AX6" s="12" t="s">
        <v>55</v>
      </c>
      <c r="AZ6" s="12" t="s">
        <v>56</v>
      </c>
      <c r="BA6" s="12" t="s">
        <v>57</v>
      </c>
      <c r="BB6" s="12" t="s">
        <v>58</v>
      </c>
      <c r="BC6" s="12" t="s">
        <v>59</v>
      </c>
      <c r="BD6" s="12" t="s">
        <v>60</v>
      </c>
      <c r="BE6" s="12" t="s">
        <v>61</v>
      </c>
      <c r="BF6" s="12" t="s">
        <v>62</v>
      </c>
      <c r="BG6" s="12" t="s">
        <v>63</v>
      </c>
      <c r="BH6" s="12" t="s">
        <v>64</v>
      </c>
      <c r="BI6" s="12" t="s">
        <v>65</v>
      </c>
      <c r="BJ6" s="12" t="s">
        <v>66</v>
      </c>
      <c r="BK6" s="12" t="s">
        <v>67</v>
      </c>
      <c r="BL6" s="12" t="s">
        <v>68</v>
      </c>
      <c r="BM6" s="12" t="s">
        <v>69</v>
      </c>
      <c r="BN6" s="12" t="s">
        <v>70</v>
      </c>
      <c r="BO6" s="12" t="s">
        <v>71</v>
      </c>
      <c r="BQ6" s="12" t="s">
        <v>72</v>
      </c>
      <c r="BR6" s="12" t="s">
        <v>73</v>
      </c>
    </row>
    <row r="7" spans="2:70" ht="30" customHeight="1" x14ac:dyDescent="0.35">
      <c r="B7" s="10" t="s">
        <v>19</v>
      </c>
      <c r="C7" s="10">
        <v>1235</v>
      </c>
      <c r="D7" s="10">
        <v>604</v>
      </c>
      <c r="E7" s="10">
        <v>625</v>
      </c>
      <c r="F7" s="10"/>
      <c r="G7" s="10">
        <v>129</v>
      </c>
      <c r="H7" s="10">
        <v>238</v>
      </c>
      <c r="I7" s="10">
        <v>213</v>
      </c>
      <c r="J7" s="10">
        <v>191</v>
      </c>
      <c r="K7" s="10">
        <v>164</v>
      </c>
      <c r="L7" s="10">
        <v>300</v>
      </c>
      <c r="M7" s="10"/>
      <c r="N7" s="10">
        <v>505</v>
      </c>
      <c r="O7" s="10">
        <v>325</v>
      </c>
      <c r="P7" s="10">
        <v>198</v>
      </c>
      <c r="Q7" s="10">
        <v>206</v>
      </c>
      <c r="R7" s="10"/>
      <c r="S7" s="10">
        <v>257</v>
      </c>
      <c r="T7" s="10">
        <v>173</v>
      </c>
      <c r="U7" s="10">
        <v>85</v>
      </c>
      <c r="V7" s="10">
        <v>108</v>
      </c>
      <c r="W7" s="10">
        <v>75</v>
      </c>
      <c r="X7" s="10">
        <v>94</v>
      </c>
      <c r="Y7" s="10">
        <v>85</v>
      </c>
      <c r="Z7" s="10">
        <v>39</v>
      </c>
      <c r="AA7" s="10">
        <v>134</v>
      </c>
      <c r="AB7" s="10">
        <v>106</v>
      </c>
      <c r="AC7" s="10">
        <v>54</v>
      </c>
      <c r="AD7" s="10">
        <v>25</v>
      </c>
      <c r="AE7" s="10"/>
      <c r="AF7" s="10">
        <v>412</v>
      </c>
      <c r="AG7" s="10">
        <v>622</v>
      </c>
      <c r="AH7" s="10">
        <v>123</v>
      </c>
      <c r="AI7" s="10"/>
      <c r="AJ7" s="10">
        <v>470</v>
      </c>
      <c r="AK7" s="10">
        <v>353</v>
      </c>
      <c r="AL7" s="10">
        <v>126</v>
      </c>
      <c r="AM7" s="10">
        <v>11</v>
      </c>
      <c r="AN7" s="10">
        <v>99</v>
      </c>
      <c r="AO7" s="10"/>
      <c r="AP7" s="10">
        <v>291</v>
      </c>
      <c r="AQ7" s="10">
        <v>447</v>
      </c>
      <c r="AR7" s="10">
        <v>117</v>
      </c>
      <c r="AS7" s="10"/>
      <c r="AT7" s="10">
        <v>173</v>
      </c>
      <c r="AU7" s="10">
        <v>226</v>
      </c>
      <c r="AV7" s="10">
        <v>432</v>
      </c>
      <c r="AW7" s="10">
        <v>222</v>
      </c>
      <c r="AX7" s="10">
        <v>35</v>
      </c>
      <c r="AY7" s="10"/>
      <c r="AZ7" s="10">
        <v>8</v>
      </c>
      <c r="BA7" s="10">
        <v>37</v>
      </c>
      <c r="BB7" s="10">
        <v>69</v>
      </c>
      <c r="BC7" s="10">
        <v>60</v>
      </c>
      <c r="BD7" s="10">
        <v>111</v>
      </c>
      <c r="BE7" s="10">
        <v>126</v>
      </c>
      <c r="BF7" s="10">
        <v>111</v>
      </c>
      <c r="BG7" s="10">
        <v>94</v>
      </c>
      <c r="BH7" s="10">
        <v>77</v>
      </c>
      <c r="BI7" s="10">
        <v>72</v>
      </c>
      <c r="BJ7" s="10">
        <v>122</v>
      </c>
      <c r="BK7" s="10">
        <v>74</v>
      </c>
      <c r="BL7" s="10">
        <v>64</v>
      </c>
      <c r="BM7" s="10">
        <v>35</v>
      </c>
      <c r="BN7" s="10">
        <v>43</v>
      </c>
      <c r="BO7" s="10">
        <v>85</v>
      </c>
      <c r="BP7" s="10"/>
      <c r="BQ7" s="10">
        <v>1235</v>
      </c>
      <c r="BR7" s="10" t="s">
        <v>471</v>
      </c>
    </row>
    <row r="8" spans="2:70" ht="30" customHeight="1" x14ac:dyDescent="0.35">
      <c r="B8" s="11" t="s">
        <v>20</v>
      </c>
      <c r="C8" s="11">
        <v>1209</v>
      </c>
      <c r="D8" s="11">
        <v>591</v>
      </c>
      <c r="E8" s="11">
        <v>612</v>
      </c>
      <c r="F8" s="11"/>
      <c r="G8" s="11">
        <v>141</v>
      </c>
      <c r="H8" s="11">
        <v>224</v>
      </c>
      <c r="I8" s="11">
        <v>210</v>
      </c>
      <c r="J8" s="11">
        <v>186</v>
      </c>
      <c r="K8" s="11">
        <v>157</v>
      </c>
      <c r="L8" s="11">
        <v>290</v>
      </c>
      <c r="M8" s="11"/>
      <c r="N8" s="11">
        <v>460</v>
      </c>
      <c r="O8" s="11">
        <v>299</v>
      </c>
      <c r="P8" s="11">
        <v>223</v>
      </c>
      <c r="Q8" s="11">
        <v>226</v>
      </c>
      <c r="R8" s="11"/>
      <c r="S8" s="11">
        <v>249</v>
      </c>
      <c r="T8" s="11">
        <v>161</v>
      </c>
      <c r="U8" s="11">
        <v>88</v>
      </c>
      <c r="V8" s="11">
        <v>111</v>
      </c>
      <c r="W8" s="11">
        <v>69</v>
      </c>
      <c r="X8" s="11">
        <v>88</v>
      </c>
      <c r="Y8" s="11">
        <v>79</v>
      </c>
      <c r="Z8" s="11">
        <v>37</v>
      </c>
      <c r="AA8" s="11">
        <v>128</v>
      </c>
      <c r="AB8" s="11">
        <v>110</v>
      </c>
      <c r="AC8" s="11">
        <v>55</v>
      </c>
      <c r="AD8" s="11">
        <v>33</v>
      </c>
      <c r="AE8" s="11"/>
      <c r="AF8" s="11">
        <v>402</v>
      </c>
      <c r="AG8" s="11">
        <v>601</v>
      </c>
      <c r="AH8" s="11">
        <v>124</v>
      </c>
      <c r="AI8" s="11"/>
      <c r="AJ8" s="11">
        <v>452</v>
      </c>
      <c r="AK8" s="11">
        <v>340</v>
      </c>
      <c r="AL8" s="11">
        <v>122</v>
      </c>
      <c r="AM8" s="11">
        <v>12</v>
      </c>
      <c r="AN8" s="11">
        <v>101</v>
      </c>
      <c r="AO8" s="11"/>
      <c r="AP8" s="11">
        <v>280</v>
      </c>
      <c r="AQ8" s="11">
        <v>434</v>
      </c>
      <c r="AR8" s="11">
        <v>113</v>
      </c>
      <c r="AS8" s="11"/>
      <c r="AT8" s="11">
        <v>179</v>
      </c>
      <c r="AU8" s="11">
        <v>234</v>
      </c>
      <c r="AV8" s="11">
        <v>410</v>
      </c>
      <c r="AW8" s="11">
        <v>208</v>
      </c>
      <c r="AX8" s="11">
        <v>31</v>
      </c>
      <c r="AY8" s="11"/>
      <c r="AZ8" s="11">
        <v>8</v>
      </c>
      <c r="BA8" s="11">
        <v>36</v>
      </c>
      <c r="BB8" s="11">
        <v>69</v>
      </c>
      <c r="BC8" s="11">
        <v>63</v>
      </c>
      <c r="BD8" s="11">
        <v>114</v>
      </c>
      <c r="BE8" s="11">
        <v>126</v>
      </c>
      <c r="BF8" s="11">
        <v>112</v>
      </c>
      <c r="BG8" s="11">
        <v>92</v>
      </c>
      <c r="BH8" s="11">
        <v>77</v>
      </c>
      <c r="BI8" s="11">
        <v>70</v>
      </c>
      <c r="BJ8" s="11">
        <v>115</v>
      </c>
      <c r="BK8" s="11">
        <v>71</v>
      </c>
      <c r="BL8" s="11">
        <v>61</v>
      </c>
      <c r="BM8" s="11">
        <v>33</v>
      </c>
      <c r="BN8" s="11">
        <v>40</v>
      </c>
      <c r="BO8" s="11">
        <v>76</v>
      </c>
      <c r="BP8" s="11"/>
      <c r="BQ8" s="11">
        <v>1209</v>
      </c>
      <c r="BR8" s="11" t="s">
        <v>471</v>
      </c>
    </row>
    <row r="9" spans="2:70" x14ac:dyDescent="0.35">
      <c r="B9" s="18" t="s">
        <v>588</v>
      </c>
      <c r="C9" s="17">
        <v>9.3744023392433005E-3</v>
      </c>
      <c r="D9" s="17">
        <v>1.2958572722911701E-2</v>
      </c>
      <c r="E9" s="17">
        <v>4.1565557232842304E-3</v>
      </c>
      <c r="F9" s="17"/>
      <c r="G9" s="17">
        <v>5.19988379079021E-3</v>
      </c>
      <c r="H9" s="17">
        <v>2.5776213686661002E-2</v>
      </c>
      <c r="I9" s="17">
        <v>5.3672257437454999E-3</v>
      </c>
      <c r="J9" s="17">
        <v>1.0090207035371401E-2</v>
      </c>
      <c r="K9" s="17">
        <v>1.15207542588964E-2</v>
      </c>
      <c r="L9" s="17">
        <v>0</v>
      </c>
      <c r="M9" s="17"/>
      <c r="N9" s="17">
        <v>7.27218219231215E-3</v>
      </c>
      <c r="O9" s="17">
        <v>9.0524002353250498E-3</v>
      </c>
      <c r="P9" s="17">
        <v>1.45291006452504E-2</v>
      </c>
      <c r="Q9" s="17">
        <v>9.0261699009535398E-3</v>
      </c>
      <c r="R9" s="17"/>
      <c r="S9" s="17">
        <v>1.5557280376834201E-2</v>
      </c>
      <c r="T9" s="17">
        <v>0</v>
      </c>
      <c r="U9" s="17">
        <v>0</v>
      </c>
      <c r="V9" s="17">
        <v>1.8411370981898399E-2</v>
      </c>
      <c r="W9" s="17">
        <v>0</v>
      </c>
      <c r="X9" s="17">
        <v>0</v>
      </c>
      <c r="Y9" s="17">
        <v>0</v>
      </c>
      <c r="Z9" s="17">
        <v>0</v>
      </c>
      <c r="AA9" s="17">
        <v>3.4678665938593603E-2</v>
      </c>
      <c r="AB9" s="17">
        <v>8.92999599397022E-3</v>
      </c>
      <c r="AC9" s="17">
        <v>0</v>
      </c>
      <c r="AD9" s="17">
        <v>0</v>
      </c>
      <c r="AE9" s="17"/>
      <c r="AF9" s="17">
        <v>1.1008085879048101E-2</v>
      </c>
      <c r="AG9" s="17">
        <v>6.24999397300914E-3</v>
      </c>
      <c r="AH9" s="17">
        <v>2.5409426424975099E-2</v>
      </c>
      <c r="AI9" s="17"/>
      <c r="AJ9" s="17">
        <v>1.2270339127969499E-2</v>
      </c>
      <c r="AK9" s="17">
        <v>1.1112757315889199E-2</v>
      </c>
      <c r="AL9" s="17">
        <v>0</v>
      </c>
      <c r="AM9" s="17">
        <v>0</v>
      </c>
      <c r="AN9" s="17">
        <v>8.8945312797459996E-3</v>
      </c>
      <c r="AO9" s="17"/>
      <c r="AP9" s="17">
        <v>1.33517471515778E-2</v>
      </c>
      <c r="AQ9" s="17">
        <v>8.7160559862411308E-3</v>
      </c>
      <c r="AR9" s="17">
        <v>0</v>
      </c>
      <c r="AS9" s="17"/>
      <c r="AT9" s="17">
        <v>1.1406190830863401E-2</v>
      </c>
      <c r="AU9" s="17">
        <v>1.27456183609625E-2</v>
      </c>
      <c r="AV9" s="17">
        <v>6.71475450728822E-3</v>
      </c>
      <c r="AW9" s="17">
        <v>8.0425557914824003E-3</v>
      </c>
      <c r="AX9" s="17">
        <v>3.1470452439198597E-2</v>
      </c>
      <c r="AY9" s="17"/>
      <c r="AZ9" s="17">
        <v>0</v>
      </c>
      <c r="BA9" s="17">
        <v>2.5347232856177699E-2</v>
      </c>
      <c r="BB9" s="17">
        <v>3.2585128511954602E-2</v>
      </c>
      <c r="BC9" s="17">
        <v>1.7513170331911999E-2</v>
      </c>
      <c r="BD9" s="17">
        <v>1.6738728151324E-2</v>
      </c>
      <c r="BE9" s="17">
        <v>6.9084861832676104E-3</v>
      </c>
      <c r="BF9" s="17">
        <v>0</v>
      </c>
      <c r="BG9" s="17">
        <v>0</v>
      </c>
      <c r="BH9" s="17">
        <v>2.2378751561737801E-2</v>
      </c>
      <c r="BI9" s="17">
        <v>0</v>
      </c>
      <c r="BJ9" s="17">
        <v>8.1712659439799398E-3</v>
      </c>
      <c r="BK9" s="17">
        <v>1.25491251193048E-2</v>
      </c>
      <c r="BL9" s="17">
        <v>0</v>
      </c>
      <c r="BM9" s="17">
        <v>0</v>
      </c>
      <c r="BN9" s="17">
        <v>1.8300561217726399E-2</v>
      </c>
      <c r="BO9" s="17">
        <v>0</v>
      </c>
      <c r="BP9" s="17"/>
      <c r="BQ9" s="17">
        <v>9.3744023392433005E-3</v>
      </c>
      <c r="BR9" s="17" t="s">
        <v>494</v>
      </c>
    </row>
    <row r="10" spans="2:70" x14ac:dyDescent="0.35">
      <c r="B10" s="18" t="s">
        <v>189</v>
      </c>
      <c r="C10" s="17">
        <v>4.1048262137279599E-2</v>
      </c>
      <c r="D10" s="17">
        <v>5.7414040787841999E-2</v>
      </c>
      <c r="E10" s="17">
        <v>2.5617896733784701E-2</v>
      </c>
      <c r="F10" s="17"/>
      <c r="G10" s="17">
        <v>0.15315463066545201</v>
      </c>
      <c r="H10" s="17">
        <v>3.57616161741907E-2</v>
      </c>
      <c r="I10" s="17">
        <v>2.98867129927552E-2</v>
      </c>
      <c r="J10" s="17">
        <v>3.6790559113563402E-2</v>
      </c>
      <c r="K10" s="17">
        <v>1.23781494427181E-2</v>
      </c>
      <c r="L10" s="17">
        <v>1.69231121421968E-2</v>
      </c>
      <c r="M10" s="17"/>
      <c r="N10" s="17">
        <v>2.9392057600705401E-2</v>
      </c>
      <c r="O10" s="17">
        <v>3.8782954215172999E-2</v>
      </c>
      <c r="P10" s="17">
        <v>5.1842096838919903E-2</v>
      </c>
      <c r="Q10" s="17">
        <v>5.7250364482539E-2</v>
      </c>
      <c r="R10" s="17"/>
      <c r="S10" s="17">
        <v>3.9154403890403103E-2</v>
      </c>
      <c r="T10" s="17">
        <v>4.71476372431558E-2</v>
      </c>
      <c r="U10" s="17">
        <v>5.97620687722486E-2</v>
      </c>
      <c r="V10" s="17">
        <v>9.9241463303365793E-3</v>
      </c>
      <c r="W10" s="17">
        <v>2.4067768183994399E-2</v>
      </c>
      <c r="X10" s="17">
        <v>6.0814155237579597E-2</v>
      </c>
      <c r="Y10" s="17">
        <v>2.3650519483382398E-2</v>
      </c>
      <c r="Z10" s="17">
        <v>3.6671769875649102E-2</v>
      </c>
      <c r="AA10" s="17">
        <v>4.7416873706545001E-2</v>
      </c>
      <c r="AB10" s="17">
        <v>2.06371175769927E-2</v>
      </c>
      <c r="AC10" s="17">
        <v>6.0198132119353799E-2</v>
      </c>
      <c r="AD10" s="17">
        <v>0.121715718796946</v>
      </c>
      <c r="AE10" s="17"/>
      <c r="AF10" s="17">
        <v>2.36645304947447E-2</v>
      </c>
      <c r="AG10" s="17">
        <v>3.9892941153527699E-2</v>
      </c>
      <c r="AH10" s="17">
        <v>3.6102869036530899E-2</v>
      </c>
      <c r="AI10" s="17"/>
      <c r="AJ10" s="17">
        <v>2.8752956496117699E-2</v>
      </c>
      <c r="AK10" s="17">
        <v>3.6454912473018498E-2</v>
      </c>
      <c r="AL10" s="17">
        <v>3.65496477917579E-2</v>
      </c>
      <c r="AM10" s="17">
        <v>8.4069889681448504E-2</v>
      </c>
      <c r="AN10" s="17">
        <v>5.7287047627960302E-2</v>
      </c>
      <c r="AO10" s="17"/>
      <c r="AP10" s="17">
        <v>3.6122269889588901E-2</v>
      </c>
      <c r="AQ10" s="17">
        <v>3.1774519897193897E-2</v>
      </c>
      <c r="AR10" s="17">
        <v>5.6579757077875402E-2</v>
      </c>
      <c r="AS10" s="17"/>
      <c r="AT10" s="17">
        <v>2.8742749450209999E-2</v>
      </c>
      <c r="AU10" s="17">
        <v>5.36172881796795E-2</v>
      </c>
      <c r="AV10" s="17">
        <v>4.1231576085519903E-2</v>
      </c>
      <c r="AW10" s="17">
        <v>4.4649464170016397E-2</v>
      </c>
      <c r="AX10" s="17">
        <v>5.8663952940299399E-2</v>
      </c>
      <c r="AY10" s="17"/>
      <c r="AZ10" s="17">
        <v>0</v>
      </c>
      <c r="BA10" s="17">
        <v>0.108823484755722</v>
      </c>
      <c r="BB10" s="17">
        <v>3.6227044494096299E-2</v>
      </c>
      <c r="BC10" s="17">
        <v>2.3125392952629699E-2</v>
      </c>
      <c r="BD10" s="17">
        <v>2.4842948378289698E-2</v>
      </c>
      <c r="BE10" s="17">
        <v>4.6286145367060501E-2</v>
      </c>
      <c r="BF10" s="17">
        <v>3.9468635542269898E-2</v>
      </c>
      <c r="BG10" s="17">
        <v>5.9436311707413099E-2</v>
      </c>
      <c r="BH10" s="17">
        <v>4.2198674292925002E-2</v>
      </c>
      <c r="BI10" s="17">
        <v>4.4665899863082399E-2</v>
      </c>
      <c r="BJ10" s="17">
        <v>1.3502857495292999E-2</v>
      </c>
      <c r="BK10" s="17">
        <v>1.6252943549536401E-2</v>
      </c>
      <c r="BL10" s="17">
        <v>5.0492746522822797E-2</v>
      </c>
      <c r="BM10" s="17">
        <v>0</v>
      </c>
      <c r="BN10" s="17">
        <v>5.9321472212732498E-2</v>
      </c>
      <c r="BO10" s="17">
        <v>5.2388832989750701E-2</v>
      </c>
      <c r="BP10" s="17"/>
      <c r="BQ10" s="17">
        <v>4.1048262137279599E-2</v>
      </c>
      <c r="BR10" s="17" t="s">
        <v>494</v>
      </c>
    </row>
    <row r="11" spans="2:70" x14ac:dyDescent="0.35">
      <c r="B11" s="18" t="s">
        <v>190</v>
      </c>
      <c r="C11" s="17">
        <v>0.19675581904065101</v>
      </c>
      <c r="D11" s="17">
        <v>0.20027371532770799</v>
      </c>
      <c r="E11" s="17">
        <v>0.19523192720107199</v>
      </c>
      <c r="F11" s="17"/>
      <c r="G11" s="17">
        <v>0.20673844404400499</v>
      </c>
      <c r="H11" s="17">
        <v>0.19501957431912001</v>
      </c>
      <c r="I11" s="17">
        <v>0.17490861613123601</v>
      </c>
      <c r="J11" s="17">
        <v>0.193818896831116</v>
      </c>
      <c r="K11" s="17">
        <v>0.24892543855945001</v>
      </c>
      <c r="L11" s="17">
        <v>0.182695190149402</v>
      </c>
      <c r="M11" s="17"/>
      <c r="N11" s="17">
        <v>0.198265063978008</v>
      </c>
      <c r="O11" s="17">
        <v>0.19364236429863099</v>
      </c>
      <c r="P11" s="17">
        <v>0.20366068898332401</v>
      </c>
      <c r="Q11" s="17">
        <v>0.18759800785352199</v>
      </c>
      <c r="R11" s="17"/>
      <c r="S11" s="17">
        <v>0.16035828938479901</v>
      </c>
      <c r="T11" s="17">
        <v>0.26068801770845701</v>
      </c>
      <c r="U11" s="17">
        <v>7.8940746253118907E-2</v>
      </c>
      <c r="V11" s="17">
        <v>0.18122464360802201</v>
      </c>
      <c r="W11" s="17">
        <v>0.220168409702163</v>
      </c>
      <c r="X11" s="17">
        <v>0.164229234241514</v>
      </c>
      <c r="Y11" s="17">
        <v>0.22375133988331899</v>
      </c>
      <c r="Z11" s="17">
        <v>0.18497439752679401</v>
      </c>
      <c r="AA11" s="17">
        <v>0.27761348723946799</v>
      </c>
      <c r="AB11" s="17">
        <v>0.22994110140778701</v>
      </c>
      <c r="AC11" s="17">
        <v>0.225956859673037</v>
      </c>
      <c r="AD11" s="17">
        <v>3.79944013763827E-2</v>
      </c>
      <c r="AE11" s="17"/>
      <c r="AF11" s="17">
        <v>0.21149370010524199</v>
      </c>
      <c r="AG11" s="17">
        <v>0.18275795173078299</v>
      </c>
      <c r="AH11" s="17">
        <v>0.21235107522750901</v>
      </c>
      <c r="AI11" s="17"/>
      <c r="AJ11" s="17">
        <v>0.20236700226368601</v>
      </c>
      <c r="AK11" s="17">
        <v>0.17804121630210001</v>
      </c>
      <c r="AL11" s="17">
        <v>0.16249532708689499</v>
      </c>
      <c r="AM11" s="17">
        <v>0.16649842652605601</v>
      </c>
      <c r="AN11" s="17">
        <v>0.20259163127066199</v>
      </c>
      <c r="AO11" s="17"/>
      <c r="AP11" s="17">
        <v>0.17920420962724201</v>
      </c>
      <c r="AQ11" s="17">
        <v>0.203101984497117</v>
      </c>
      <c r="AR11" s="17">
        <v>0.190323524886511</v>
      </c>
      <c r="AS11" s="17"/>
      <c r="AT11" s="17">
        <v>0.184394221158168</v>
      </c>
      <c r="AU11" s="17">
        <v>0.19856209851112899</v>
      </c>
      <c r="AV11" s="17">
        <v>0.19779084273223099</v>
      </c>
      <c r="AW11" s="17">
        <v>0.203606293689749</v>
      </c>
      <c r="AX11" s="17">
        <v>9.9181590722282997E-2</v>
      </c>
      <c r="AY11" s="17"/>
      <c r="AZ11" s="17">
        <v>0.25417314078365999</v>
      </c>
      <c r="BA11" s="17">
        <v>0.18998938393126599</v>
      </c>
      <c r="BB11" s="17">
        <v>0.19259967216388499</v>
      </c>
      <c r="BC11" s="17">
        <v>0.13455836685150899</v>
      </c>
      <c r="BD11" s="17">
        <v>0.21335089682457001</v>
      </c>
      <c r="BE11" s="17">
        <v>0.261909564473298</v>
      </c>
      <c r="BF11" s="17">
        <v>0.20472282259243499</v>
      </c>
      <c r="BG11" s="17">
        <v>0.225291972676158</v>
      </c>
      <c r="BH11" s="17">
        <v>0.21185813177837901</v>
      </c>
      <c r="BI11" s="17">
        <v>0.22101499435196501</v>
      </c>
      <c r="BJ11" s="17">
        <v>0.15877875112398401</v>
      </c>
      <c r="BK11" s="17">
        <v>0.16063216923464799</v>
      </c>
      <c r="BL11" s="17">
        <v>0.145348735179304</v>
      </c>
      <c r="BM11" s="17">
        <v>0.17795347241467799</v>
      </c>
      <c r="BN11" s="17">
        <v>0.220251310226518</v>
      </c>
      <c r="BO11" s="17">
        <v>0.19488794651383101</v>
      </c>
      <c r="BP11" s="17"/>
      <c r="BQ11" s="17">
        <v>0.19675581904065101</v>
      </c>
      <c r="BR11" s="17" t="s">
        <v>494</v>
      </c>
    </row>
    <row r="12" spans="2:70" x14ac:dyDescent="0.35">
      <c r="B12" s="18" t="s">
        <v>191</v>
      </c>
      <c r="C12" s="17">
        <v>0.38254594977233503</v>
      </c>
      <c r="D12" s="17">
        <v>0.38252183677587698</v>
      </c>
      <c r="E12" s="17">
        <v>0.381730369575081</v>
      </c>
      <c r="F12" s="17"/>
      <c r="G12" s="17">
        <v>0.40024507558032901</v>
      </c>
      <c r="H12" s="17">
        <v>0.35943480601343902</v>
      </c>
      <c r="I12" s="17">
        <v>0.459052709875091</v>
      </c>
      <c r="J12" s="17">
        <v>0.34550755001864403</v>
      </c>
      <c r="K12" s="17">
        <v>0.41744865959239102</v>
      </c>
      <c r="L12" s="17">
        <v>0.34133421273318199</v>
      </c>
      <c r="M12" s="17"/>
      <c r="N12" s="17">
        <v>0.38161910421378398</v>
      </c>
      <c r="O12" s="17">
        <v>0.39212486815580999</v>
      </c>
      <c r="P12" s="17">
        <v>0.35545294624780199</v>
      </c>
      <c r="Q12" s="17">
        <v>0.40011730565875597</v>
      </c>
      <c r="R12" s="17"/>
      <c r="S12" s="17">
        <v>0.430910953478225</v>
      </c>
      <c r="T12" s="17">
        <v>0.337214734485487</v>
      </c>
      <c r="U12" s="17">
        <v>0.472505059642849</v>
      </c>
      <c r="V12" s="17">
        <v>0.32357548400734298</v>
      </c>
      <c r="W12" s="17">
        <v>0.49442364548624201</v>
      </c>
      <c r="X12" s="17">
        <v>0.29619009255908202</v>
      </c>
      <c r="Y12" s="17">
        <v>0.38373018901235201</v>
      </c>
      <c r="Z12" s="17">
        <v>0.397752993161685</v>
      </c>
      <c r="AA12" s="17">
        <v>0.27940312426547398</v>
      </c>
      <c r="AB12" s="17">
        <v>0.42853291651271802</v>
      </c>
      <c r="AC12" s="17">
        <v>0.38943229613976299</v>
      </c>
      <c r="AD12" s="17">
        <v>0.40656158253372099</v>
      </c>
      <c r="AE12" s="17"/>
      <c r="AF12" s="17">
        <v>0.33403831693664399</v>
      </c>
      <c r="AG12" s="17">
        <v>0.41231582650486798</v>
      </c>
      <c r="AH12" s="17">
        <v>0.401308952703887</v>
      </c>
      <c r="AI12" s="17"/>
      <c r="AJ12" s="17">
        <v>0.35894429436790398</v>
      </c>
      <c r="AK12" s="17">
        <v>0.37954757671857398</v>
      </c>
      <c r="AL12" s="17">
        <v>0.44051628921052899</v>
      </c>
      <c r="AM12" s="17">
        <v>0.31790482755664101</v>
      </c>
      <c r="AN12" s="17">
        <v>0.40629464621753097</v>
      </c>
      <c r="AO12" s="17"/>
      <c r="AP12" s="17">
        <v>0.35584918815303002</v>
      </c>
      <c r="AQ12" s="17">
        <v>0.36237051679653598</v>
      </c>
      <c r="AR12" s="17">
        <v>0.47222876864489299</v>
      </c>
      <c r="AS12" s="17"/>
      <c r="AT12" s="17">
        <v>0.38555037091383998</v>
      </c>
      <c r="AU12" s="17">
        <v>0.361488420754631</v>
      </c>
      <c r="AV12" s="17">
        <v>0.37734872782951201</v>
      </c>
      <c r="AW12" s="17">
        <v>0.41653216191242498</v>
      </c>
      <c r="AX12" s="17">
        <v>0.25759117114149099</v>
      </c>
      <c r="AY12" s="17"/>
      <c r="AZ12" s="17">
        <v>0.405290948219727</v>
      </c>
      <c r="BA12" s="17">
        <v>0.21472358352965401</v>
      </c>
      <c r="BB12" s="17">
        <v>0.36398688031635901</v>
      </c>
      <c r="BC12" s="17">
        <v>0.38753856324894698</v>
      </c>
      <c r="BD12" s="17">
        <v>0.38429652176996498</v>
      </c>
      <c r="BE12" s="17">
        <v>0.44678600520134598</v>
      </c>
      <c r="BF12" s="17">
        <v>0.30419257458556598</v>
      </c>
      <c r="BG12" s="17">
        <v>0.348519750924072</v>
      </c>
      <c r="BH12" s="17">
        <v>0.394832454090562</v>
      </c>
      <c r="BI12" s="17">
        <v>0.43046336594731299</v>
      </c>
      <c r="BJ12" s="17">
        <v>0.40234812068227499</v>
      </c>
      <c r="BK12" s="17">
        <v>0.49111566550289298</v>
      </c>
      <c r="BL12" s="17">
        <v>0.424057111252375</v>
      </c>
      <c r="BM12" s="17">
        <v>0.402985200332166</v>
      </c>
      <c r="BN12" s="17">
        <v>0.29834890762052702</v>
      </c>
      <c r="BO12" s="17">
        <v>0.38398794380110002</v>
      </c>
      <c r="BP12" s="17"/>
      <c r="BQ12" s="17">
        <v>0.38254594977233503</v>
      </c>
      <c r="BR12" s="17" t="s">
        <v>494</v>
      </c>
    </row>
    <row r="13" spans="2:70" x14ac:dyDescent="0.35">
      <c r="B13" s="18" t="s">
        <v>589</v>
      </c>
      <c r="C13" s="19">
        <v>0.370275566710491</v>
      </c>
      <c r="D13" s="19">
        <v>0.34683183438566101</v>
      </c>
      <c r="E13" s="19">
        <v>0.39326325076677898</v>
      </c>
      <c r="F13" s="19"/>
      <c r="G13" s="19">
        <v>0.23466196591942401</v>
      </c>
      <c r="H13" s="19">
        <v>0.38400778980658901</v>
      </c>
      <c r="I13" s="19">
        <v>0.330784735257173</v>
      </c>
      <c r="J13" s="19">
        <v>0.41379278700130501</v>
      </c>
      <c r="K13" s="19">
        <v>0.30972699814654497</v>
      </c>
      <c r="L13" s="19">
        <v>0.45904748497522002</v>
      </c>
      <c r="M13" s="19"/>
      <c r="N13" s="19">
        <v>0.38345159201519002</v>
      </c>
      <c r="O13" s="19">
        <v>0.36639741309506102</v>
      </c>
      <c r="P13" s="19">
        <v>0.37451516728470402</v>
      </c>
      <c r="Q13" s="19">
        <v>0.34600815210423003</v>
      </c>
      <c r="R13" s="19"/>
      <c r="S13" s="19">
        <v>0.35401907286973799</v>
      </c>
      <c r="T13" s="19">
        <v>0.35494961056289998</v>
      </c>
      <c r="U13" s="19">
        <v>0.38879212533178298</v>
      </c>
      <c r="V13" s="19">
        <v>0.46686435507239998</v>
      </c>
      <c r="W13" s="19">
        <v>0.26134017662760101</v>
      </c>
      <c r="X13" s="19">
        <v>0.47876651796182401</v>
      </c>
      <c r="Y13" s="19">
        <v>0.36886795162094699</v>
      </c>
      <c r="Z13" s="19">
        <v>0.38060083943587197</v>
      </c>
      <c r="AA13" s="19">
        <v>0.36088784884991998</v>
      </c>
      <c r="AB13" s="19">
        <v>0.31195886850853199</v>
      </c>
      <c r="AC13" s="19">
        <v>0.324412712067847</v>
      </c>
      <c r="AD13" s="19">
        <v>0.43372829729294998</v>
      </c>
      <c r="AE13" s="19"/>
      <c r="AF13" s="19">
        <v>0.41979536658432098</v>
      </c>
      <c r="AG13" s="19">
        <v>0.358783286637813</v>
      </c>
      <c r="AH13" s="19">
        <v>0.32482767660709799</v>
      </c>
      <c r="AI13" s="19"/>
      <c r="AJ13" s="19">
        <v>0.39766540774432302</v>
      </c>
      <c r="AK13" s="19">
        <v>0.39484353719041798</v>
      </c>
      <c r="AL13" s="19">
        <v>0.36043873591081799</v>
      </c>
      <c r="AM13" s="19">
        <v>0.43152685623585502</v>
      </c>
      <c r="AN13" s="19">
        <v>0.324932143604101</v>
      </c>
      <c r="AO13" s="19"/>
      <c r="AP13" s="19">
        <v>0.415472585178561</v>
      </c>
      <c r="AQ13" s="19">
        <v>0.39403692282291197</v>
      </c>
      <c r="AR13" s="19">
        <v>0.28086794939072102</v>
      </c>
      <c r="AS13" s="19"/>
      <c r="AT13" s="19">
        <v>0.389906467646919</v>
      </c>
      <c r="AU13" s="19">
        <v>0.37358657419359798</v>
      </c>
      <c r="AV13" s="19">
        <v>0.37691409884544902</v>
      </c>
      <c r="AW13" s="19">
        <v>0.32716952443632702</v>
      </c>
      <c r="AX13" s="19">
        <v>0.55309283275672805</v>
      </c>
      <c r="AY13" s="19"/>
      <c r="AZ13" s="19">
        <v>0.34053591099661301</v>
      </c>
      <c r="BA13" s="19">
        <v>0.46111631492718003</v>
      </c>
      <c r="BB13" s="19">
        <v>0.37460127451370501</v>
      </c>
      <c r="BC13" s="19">
        <v>0.43726450661500199</v>
      </c>
      <c r="BD13" s="19">
        <v>0.36077090487585201</v>
      </c>
      <c r="BE13" s="19">
        <v>0.238109798775028</v>
      </c>
      <c r="BF13" s="19">
        <v>0.45161596727972803</v>
      </c>
      <c r="BG13" s="19">
        <v>0.36675196469235699</v>
      </c>
      <c r="BH13" s="19">
        <v>0.32873198827639599</v>
      </c>
      <c r="BI13" s="19">
        <v>0.30385573983764003</v>
      </c>
      <c r="BJ13" s="19">
        <v>0.41719900475446903</v>
      </c>
      <c r="BK13" s="19">
        <v>0.319450096593618</v>
      </c>
      <c r="BL13" s="19">
        <v>0.380101407045498</v>
      </c>
      <c r="BM13" s="19">
        <v>0.41906132725315598</v>
      </c>
      <c r="BN13" s="19">
        <v>0.403777748722495</v>
      </c>
      <c r="BO13" s="19">
        <v>0.36873527669531903</v>
      </c>
      <c r="BP13" s="19"/>
      <c r="BQ13" s="19">
        <v>0.370275566710491</v>
      </c>
      <c r="BR13" s="19" t="s">
        <v>494</v>
      </c>
    </row>
    <row r="14" spans="2:70" x14ac:dyDescent="0.35">
      <c r="B14" s="16" t="s">
        <v>496</v>
      </c>
    </row>
    <row r="15" spans="2:70" x14ac:dyDescent="0.35">
      <c r="B15" t="s">
        <v>98</v>
      </c>
    </row>
    <row r="16" spans="2:70" x14ac:dyDescent="0.35">
      <c r="B16" t="s">
        <v>99</v>
      </c>
    </row>
    <row r="18" spans="2:2" x14ac:dyDescent="0.35">
      <c r="B18" s="8" t="str">
        <f>HYPERLINK("#'Contents'!A1", "Return to Contents")</f>
        <v>Return to Contents</v>
      </c>
    </row>
  </sheetData>
  <mergeCells count="11">
    <mergeCell ref="BQ5:BR5"/>
    <mergeCell ref="D5:E5"/>
    <mergeCell ref="G5:L5"/>
    <mergeCell ref="N5:Q5"/>
    <mergeCell ref="S5:AD5"/>
    <mergeCell ref="AF5:AH5"/>
    <mergeCell ref="D2:BJ2"/>
    <mergeCell ref="AJ5:AN5"/>
    <mergeCell ref="AP5:AR5"/>
    <mergeCell ref="AT5:AX5"/>
    <mergeCell ref="AZ5:BO5"/>
  </mergeCells>
  <pageMargins left="0.7" right="0.7" top="0.75" bottom="0.75" header="0.3" footer="0.3"/>
  <pageSetup paperSize="9" orientation="portrait" horizontalDpi="300" verticalDpi="300"/>
  <drawing r:id="rId1"/>
</worksheet>
</file>

<file path=xl/worksheets/sheet1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C00-000000000000}">
  <dimension ref="B2:BR19"/>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67" width="10.7265625" customWidth="1"/>
    <col min="68" max="68" width="2.1796875" customWidth="1"/>
    <col min="69" max="70" width="10.7265625" customWidth="1"/>
    <col min="71" max="71" width="2.1796875" customWidth="1"/>
  </cols>
  <sheetData>
    <row r="2" spans="2:70" ht="40" customHeight="1" x14ac:dyDescent="0.35">
      <c r="D2" s="29" t="s">
        <v>601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row>
    <row r="5" spans="2:70" ht="30" customHeight="1" x14ac:dyDescent="0.35">
      <c r="B5" s="15"/>
      <c r="C5" s="15"/>
      <c r="D5" s="30" t="s">
        <v>74</v>
      </c>
      <c r="E5" s="30"/>
      <c r="F5" s="15"/>
      <c r="G5" s="30" t="s">
        <v>75</v>
      </c>
      <c r="H5" s="30"/>
      <c r="I5" s="30"/>
      <c r="J5" s="30"/>
      <c r="K5" s="30"/>
      <c r="L5" s="30"/>
      <c r="M5" s="15"/>
      <c r="N5" s="30" t="s">
        <v>76</v>
      </c>
      <c r="O5" s="30"/>
      <c r="P5" s="30"/>
      <c r="Q5" s="30"/>
      <c r="R5" s="15"/>
      <c r="S5" s="30" t="s">
        <v>77</v>
      </c>
      <c r="T5" s="30"/>
      <c r="U5" s="30"/>
      <c r="V5" s="30"/>
      <c r="W5" s="30"/>
      <c r="X5" s="30"/>
      <c r="Y5" s="30"/>
      <c r="Z5" s="30"/>
      <c r="AA5" s="30"/>
      <c r="AB5" s="30"/>
      <c r="AC5" s="30"/>
      <c r="AD5" s="30"/>
      <c r="AE5" s="15"/>
      <c r="AF5" s="30" t="s">
        <v>78</v>
      </c>
      <c r="AG5" s="30"/>
      <c r="AH5" s="30"/>
      <c r="AI5" s="15"/>
      <c r="AJ5" s="30" t="s">
        <v>79</v>
      </c>
      <c r="AK5" s="30"/>
      <c r="AL5" s="30"/>
      <c r="AM5" s="30"/>
      <c r="AN5" s="30"/>
      <c r="AO5" s="15"/>
      <c r="AP5" s="30" t="s">
        <v>80</v>
      </c>
      <c r="AQ5" s="30"/>
      <c r="AR5" s="30"/>
      <c r="AS5" s="15"/>
      <c r="AT5" s="30" t="s">
        <v>81</v>
      </c>
      <c r="AU5" s="30"/>
      <c r="AV5" s="30"/>
      <c r="AW5" s="30"/>
      <c r="AX5" s="30"/>
      <c r="AY5" s="15"/>
      <c r="AZ5" s="30" t="s">
        <v>82</v>
      </c>
      <c r="BA5" s="30"/>
      <c r="BB5" s="30"/>
      <c r="BC5" s="30"/>
      <c r="BD5" s="30"/>
      <c r="BE5" s="30"/>
      <c r="BF5" s="30"/>
      <c r="BG5" s="30"/>
      <c r="BH5" s="30"/>
      <c r="BI5" s="30"/>
      <c r="BJ5" s="30"/>
      <c r="BK5" s="30"/>
      <c r="BL5" s="30"/>
      <c r="BM5" s="30"/>
      <c r="BN5" s="30"/>
      <c r="BO5" s="30"/>
      <c r="BP5" s="15"/>
      <c r="BQ5" s="30" t="s">
        <v>83</v>
      </c>
      <c r="BR5" s="30"/>
    </row>
    <row r="6" spans="2:7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46</v>
      </c>
      <c r="AQ6" s="12" t="s">
        <v>47</v>
      </c>
      <c r="AR6" s="12" t="s">
        <v>50</v>
      </c>
      <c r="AT6" s="12" t="s">
        <v>51</v>
      </c>
      <c r="AU6" s="12" t="s">
        <v>52</v>
      </c>
      <c r="AV6" s="12" t="s">
        <v>53</v>
      </c>
      <c r="AW6" s="12" t="s">
        <v>54</v>
      </c>
      <c r="AX6" s="12" t="s">
        <v>55</v>
      </c>
      <c r="AZ6" s="12" t="s">
        <v>56</v>
      </c>
      <c r="BA6" s="12" t="s">
        <v>57</v>
      </c>
      <c r="BB6" s="12" t="s">
        <v>58</v>
      </c>
      <c r="BC6" s="12" t="s">
        <v>59</v>
      </c>
      <c r="BD6" s="12" t="s">
        <v>60</v>
      </c>
      <c r="BE6" s="12" t="s">
        <v>61</v>
      </c>
      <c r="BF6" s="12" t="s">
        <v>62</v>
      </c>
      <c r="BG6" s="12" t="s">
        <v>63</v>
      </c>
      <c r="BH6" s="12" t="s">
        <v>64</v>
      </c>
      <c r="BI6" s="12" t="s">
        <v>65</v>
      </c>
      <c r="BJ6" s="12" t="s">
        <v>66</v>
      </c>
      <c r="BK6" s="12" t="s">
        <v>67</v>
      </c>
      <c r="BL6" s="12" t="s">
        <v>68</v>
      </c>
      <c r="BM6" s="12" t="s">
        <v>69</v>
      </c>
      <c r="BN6" s="12" t="s">
        <v>70</v>
      </c>
      <c r="BO6" s="12" t="s">
        <v>71</v>
      </c>
      <c r="BQ6" s="12" t="s">
        <v>72</v>
      </c>
      <c r="BR6" s="12" t="s">
        <v>73</v>
      </c>
    </row>
    <row r="7" spans="2:70" ht="30" customHeight="1" x14ac:dyDescent="0.35">
      <c r="B7" s="10" t="s">
        <v>19</v>
      </c>
      <c r="C7" s="10">
        <v>1235</v>
      </c>
      <c r="D7" s="10">
        <v>604</v>
      </c>
      <c r="E7" s="10">
        <v>625</v>
      </c>
      <c r="F7" s="10"/>
      <c r="G7" s="10">
        <v>129</v>
      </c>
      <c r="H7" s="10">
        <v>238</v>
      </c>
      <c r="I7" s="10">
        <v>213</v>
      </c>
      <c r="J7" s="10">
        <v>191</v>
      </c>
      <c r="K7" s="10">
        <v>164</v>
      </c>
      <c r="L7" s="10">
        <v>300</v>
      </c>
      <c r="M7" s="10"/>
      <c r="N7" s="10">
        <v>505</v>
      </c>
      <c r="O7" s="10">
        <v>325</v>
      </c>
      <c r="P7" s="10">
        <v>198</v>
      </c>
      <c r="Q7" s="10">
        <v>206</v>
      </c>
      <c r="R7" s="10"/>
      <c r="S7" s="10">
        <v>257</v>
      </c>
      <c r="T7" s="10">
        <v>173</v>
      </c>
      <c r="U7" s="10">
        <v>85</v>
      </c>
      <c r="V7" s="10">
        <v>108</v>
      </c>
      <c r="W7" s="10">
        <v>75</v>
      </c>
      <c r="X7" s="10">
        <v>94</v>
      </c>
      <c r="Y7" s="10">
        <v>85</v>
      </c>
      <c r="Z7" s="10">
        <v>39</v>
      </c>
      <c r="AA7" s="10">
        <v>134</v>
      </c>
      <c r="AB7" s="10">
        <v>106</v>
      </c>
      <c r="AC7" s="10">
        <v>54</v>
      </c>
      <c r="AD7" s="10">
        <v>25</v>
      </c>
      <c r="AE7" s="10"/>
      <c r="AF7" s="10">
        <v>412</v>
      </c>
      <c r="AG7" s="10">
        <v>622</v>
      </c>
      <c r="AH7" s="10">
        <v>123</v>
      </c>
      <c r="AI7" s="10"/>
      <c r="AJ7" s="10">
        <v>470</v>
      </c>
      <c r="AK7" s="10">
        <v>353</v>
      </c>
      <c r="AL7" s="10">
        <v>126</v>
      </c>
      <c r="AM7" s="10">
        <v>11</v>
      </c>
      <c r="AN7" s="10">
        <v>99</v>
      </c>
      <c r="AO7" s="10"/>
      <c r="AP7" s="10">
        <v>291</v>
      </c>
      <c r="AQ7" s="10">
        <v>447</v>
      </c>
      <c r="AR7" s="10">
        <v>117</v>
      </c>
      <c r="AS7" s="10"/>
      <c r="AT7" s="10">
        <v>173</v>
      </c>
      <c r="AU7" s="10">
        <v>226</v>
      </c>
      <c r="AV7" s="10">
        <v>432</v>
      </c>
      <c r="AW7" s="10">
        <v>222</v>
      </c>
      <c r="AX7" s="10">
        <v>35</v>
      </c>
      <c r="AY7" s="10"/>
      <c r="AZ7" s="10">
        <v>8</v>
      </c>
      <c r="BA7" s="10">
        <v>37</v>
      </c>
      <c r="BB7" s="10">
        <v>69</v>
      </c>
      <c r="BC7" s="10">
        <v>60</v>
      </c>
      <c r="BD7" s="10">
        <v>111</v>
      </c>
      <c r="BE7" s="10">
        <v>126</v>
      </c>
      <c r="BF7" s="10">
        <v>111</v>
      </c>
      <c r="BG7" s="10">
        <v>94</v>
      </c>
      <c r="BH7" s="10">
        <v>77</v>
      </c>
      <c r="BI7" s="10">
        <v>72</v>
      </c>
      <c r="BJ7" s="10">
        <v>122</v>
      </c>
      <c r="BK7" s="10">
        <v>74</v>
      </c>
      <c r="BL7" s="10">
        <v>64</v>
      </c>
      <c r="BM7" s="10">
        <v>35</v>
      </c>
      <c r="BN7" s="10">
        <v>43</v>
      </c>
      <c r="BO7" s="10">
        <v>85</v>
      </c>
      <c r="BP7" s="10"/>
      <c r="BQ7" s="10">
        <v>1235</v>
      </c>
      <c r="BR7" s="10" t="s">
        <v>471</v>
      </c>
    </row>
    <row r="8" spans="2:70" ht="30" customHeight="1" x14ac:dyDescent="0.35">
      <c r="B8" s="11" t="s">
        <v>20</v>
      </c>
      <c r="C8" s="11">
        <v>1209</v>
      </c>
      <c r="D8" s="11">
        <v>591</v>
      </c>
      <c r="E8" s="11">
        <v>612</v>
      </c>
      <c r="F8" s="11"/>
      <c r="G8" s="11">
        <v>141</v>
      </c>
      <c r="H8" s="11">
        <v>224</v>
      </c>
      <c r="I8" s="11">
        <v>210</v>
      </c>
      <c r="J8" s="11">
        <v>186</v>
      </c>
      <c r="K8" s="11">
        <v>157</v>
      </c>
      <c r="L8" s="11">
        <v>290</v>
      </c>
      <c r="M8" s="11"/>
      <c r="N8" s="11">
        <v>460</v>
      </c>
      <c r="O8" s="11">
        <v>299</v>
      </c>
      <c r="P8" s="11">
        <v>223</v>
      </c>
      <c r="Q8" s="11">
        <v>226</v>
      </c>
      <c r="R8" s="11"/>
      <c r="S8" s="11">
        <v>249</v>
      </c>
      <c r="T8" s="11">
        <v>161</v>
      </c>
      <c r="U8" s="11">
        <v>88</v>
      </c>
      <c r="V8" s="11">
        <v>111</v>
      </c>
      <c r="W8" s="11">
        <v>69</v>
      </c>
      <c r="X8" s="11">
        <v>88</v>
      </c>
      <c r="Y8" s="11">
        <v>79</v>
      </c>
      <c r="Z8" s="11">
        <v>37</v>
      </c>
      <c r="AA8" s="11">
        <v>128</v>
      </c>
      <c r="AB8" s="11">
        <v>110</v>
      </c>
      <c r="AC8" s="11">
        <v>55</v>
      </c>
      <c r="AD8" s="11">
        <v>33</v>
      </c>
      <c r="AE8" s="11"/>
      <c r="AF8" s="11">
        <v>402</v>
      </c>
      <c r="AG8" s="11">
        <v>601</v>
      </c>
      <c r="AH8" s="11">
        <v>124</v>
      </c>
      <c r="AI8" s="11"/>
      <c r="AJ8" s="11">
        <v>452</v>
      </c>
      <c r="AK8" s="11">
        <v>340</v>
      </c>
      <c r="AL8" s="11">
        <v>122</v>
      </c>
      <c r="AM8" s="11">
        <v>12</v>
      </c>
      <c r="AN8" s="11">
        <v>101</v>
      </c>
      <c r="AO8" s="11"/>
      <c r="AP8" s="11">
        <v>280</v>
      </c>
      <c r="AQ8" s="11">
        <v>434</v>
      </c>
      <c r="AR8" s="11">
        <v>113</v>
      </c>
      <c r="AS8" s="11"/>
      <c r="AT8" s="11">
        <v>179</v>
      </c>
      <c r="AU8" s="11">
        <v>234</v>
      </c>
      <c r="AV8" s="11">
        <v>410</v>
      </c>
      <c r="AW8" s="11">
        <v>208</v>
      </c>
      <c r="AX8" s="11">
        <v>31</v>
      </c>
      <c r="AY8" s="11"/>
      <c r="AZ8" s="11">
        <v>8</v>
      </c>
      <c r="BA8" s="11">
        <v>36</v>
      </c>
      <c r="BB8" s="11">
        <v>69</v>
      </c>
      <c r="BC8" s="11">
        <v>63</v>
      </c>
      <c r="BD8" s="11">
        <v>114</v>
      </c>
      <c r="BE8" s="11">
        <v>126</v>
      </c>
      <c r="BF8" s="11">
        <v>112</v>
      </c>
      <c r="BG8" s="11">
        <v>92</v>
      </c>
      <c r="BH8" s="11">
        <v>77</v>
      </c>
      <c r="BI8" s="11">
        <v>70</v>
      </c>
      <c r="BJ8" s="11">
        <v>115</v>
      </c>
      <c r="BK8" s="11">
        <v>71</v>
      </c>
      <c r="BL8" s="11">
        <v>61</v>
      </c>
      <c r="BM8" s="11">
        <v>33</v>
      </c>
      <c r="BN8" s="11">
        <v>40</v>
      </c>
      <c r="BO8" s="11">
        <v>76</v>
      </c>
      <c r="BP8" s="11"/>
      <c r="BQ8" s="11">
        <v>1209</v>
      </c>
      <c r="BR8" s="11" t="s">
        <v>471</v>
      </c>
    </row>
    <row r="9" spans="2:70" ht="29" x14ac:dyDescent="0.35">
      <c r="B9" s="18" t="s">
        <v>596</v>
      </c>
      <c r="C9" s="17">
        <v>0.20923043583602999</v>
      </c>
      <c r="D9" s="17">
        <v>0.18232652415588199</v>
      </c>
      <c r="E9" s="17">
        <v>0.232478806066964</v>
      </c>
      <c r="F9" s="17"/>
      <c r="G9" s="17">
        <v>0.21940795775674199</v>
      </c>
      <c r="H9" s="17">
        <v>0.22089257646062199</v>
      </c>
      <c r="I9" s="17">
        <v>0.25276146661458698</v>
      </c>
      <c r="J9" s="17">
        <v>0.20902726295072099</v>
      </c>
      <c r="K9" s="17">
        <v>0.22506609008589501</v>
      </c>
      <c r="L9" s="17">
        <v>0.155300436606819</v>
      </c>
      <c r="M9" s="17"/>
      <c r="N9" s="17">
        <v>0.16987322199385399</v>
      </c>
      <c r="O9" s="17">
        <v>0.231662380268958</v>
      </c>
      <c r="P9" s="17">
        <v>0.21876433781433799</v>
      </c>
      <c r="Q9" s="17">
        <v>0.25105012678815197</v>
      </c>
      <c r="R9" s="17"/>
      <c r="S9" s="17">
        <v>0.23656774077831999</v>
      </c>
      <c r="T9" s="17">
        <v>0.16036402122190799</v>
      </c>
      <c r="U9" s="17">
        <v>0.15928676880209</v>
      </c>
      <c r="V9" s="17">
        <v>0.174486075633181</v>
      </c>
      <c r="W9" s="17">
        <v>0.21018734724555299</v>
      </c>
      <c r="X9" s="17">
        <v>0.19893912222233301</v>
      </c>
      <c r="Y9" s="17">
        <v>0.29462745030333798</v>
      </c>
      <c r="Z9" s="17">
        <v>0.20356811373785699</v>
      </c>
      <c r="AA9" s="17">
        <v>0.19059710136538299</v>
      </c>
      <c r="AB9" s="17">
        <v>0.194056609828304</v>
      </c>
      <c r="AC9" s="17">
        <v>0.23465052436950301</v>
      </c>
      <c r="AD9" s="17">
        <v>0.39916951287504499</v>
      </c>
      <c r="AE9" s="17"/>
      <c r="AF9" s="17">
        <v>0.20897931867078001</v>
      </c>
      <c r="AG9" s="17">
        <v>0.20970796282680401</v>
      </c>
      <c r="AH9" s="17">
        <v>0.21373050248728301</v>
      </c>
      <c r="AI9" s="17"/>
      <c r="AJ9" s="17">
        <v>0.22391412532687899</v>
      </c>
      <c r="AK9" s="17">
        <v>0.227233084305102</v>
      </c>
      <c r="AL9" s="17">
        <v>0.126829146878772</v>
      </c>
      <c r="AM9" s="17">
        <v>0.16434189119564599</v>
      </c>
      <c r="AN9" s="17">
        <v>0.20258426817473099</v>
      </c>
      <c r="AO9" s="17"/>
      <c r="AP9" s="17">
        <v>0.24174979890419299</v>
      </c>
      <c r="AQ9" s="17">
        <v>0.23372005064928</v>
      </c>
      <c r="AR9" s="17">
        <v>0.175409873960816</v>
      </c>
      <c r="AS9" s="17"/>
      <c r="AT9" s="17">
        <v>0.27112695790201502</v>
      </c>
      <c r="AU9" s="17">
        <v>0.21605493684232299</v>
      </c>
      <c r="AV9" s="17">
        <v>0.199391273714323</v>
      </c>
      <c r="AW9" s="17">
        <v>0.19194841669569801</v>
      </c>
      <c r="AX9" s="17">
        <v>0.20944858634246599</v>
      </c>
      <c r="AY9" s="17"/>
      <c r="AZ9" s="17">
        <v>0.11461489899708099</v>
      </c>
      <c r="BA9" s="17">
        <v>0.32435500437102099</v>
      </c>
      <c r="BB9" s="17">
        <v>0.34975057989652603</v>
      </c>
      <c r="BC9" s="17">
        <v>0.201454236359215</v>
      </c>
      <c r="BD9" s="17">
        <v>0.19761705506204399</v>
      </c>
      <c r="BE9" s="17">
        <v>0.23162205200623201</v>
      </c>
      <c r="BF9" s="17">
        <v>0.20471922603249701</v>
      </c>
      <c r="BG9" s="17">
        <v>0.17673043237766101</v>
      </c>
      <c r="BH9" s="17">
        <v>0.12271677774597101</v>
      </c>
      <c r="BI9" s="17">
        <v>0.15634030156085199</v>
      </c>
      <c r="BJ9" s="17">
        <v>0.16070554186172301</v>
      </c>
      <c r="BK9" s="17">
        <v>0.16986398182184601</v>
      </c>
      <c r="BL9" s="17">
        <v>0.20103119001347799</v>
      </c>
      <c r="BM9" s="17">
        <v>0.20380048634898301</v>
      </c>
      <c r="BN9" s="17">
        <v>0.17776926081205399</v>
      </c>
      <c r="BO9" s="17">
        <v>0.29803281988443903</v>
      </c>
      <c r="BP9" s="17"/>
      <c r="BQ9" s="17">
        <v>0.20923043583602999</v>
      </c>
      <c r="BR9" s="17" t="s">
        <v>494</v>
      </c>
    </row>
    <row r="10" spans="2:70" ht="29" x14ac:dyDescent="0.35">
      <c r="B10" s="18" t="s">
        <v>597</v>
      </c>
      <c r="C10" s="17">
        <v>0.35450148238638801</v>
      </c>
      <c r="D10" s="17">
        <v>0.35560112894766699</v>
      </c>
      <c r="E10" s="17">
        <v>0.35388002746213798</v>
      </c>
      <c r="F10" s="17"/>
      <c r="G10" s="17">
        <v>0.382032300973081</v>
      </c>
      <c r="H10" s="17">
        <v>0.329912810251135</v>
      </c>
      <c r="I10" s="17">
        <v>0.36203955508631103</v>
      </c>
      <c r="J10" s="17">
        <v>0.35805795363229498</v>
      </c>
      <c r="K10" s="17">
        <v>0.31472105500141201</v>
      </c>
      <c r="L10" s="17">
        <v>0.37391662971239098</v>
      </c>
      <c r="M10" s="17"/>
      <c r="N10" s="17">
        <v>0.411137904068333</v>
      </c>
      <c r="O10" s="17">
        <v>0.31566844987391302</v>
      </c>
      <c r="P10" s="17">
        <v>0.33113303362419599</v>
      </c>
      <c r="Q10" s="17">
        <v>0.31526254175831703</v>
      </c>
      <c r="R10" s="17"/>
      <c r="S10" s="17">
        <v>0.35252583524932102</v>
      </c>
      <c r="T10" s="17">
        <v>0.40827917296187399</v>
      </c>
      <c r="U10" s="17">
        <v>0.41697055839055203</v>
      </c>
      <c r="V10" s="17">
        <v>0.30522543321905798</v>
      </c>
      <c r="W10" s="17">
        <v>0.29531928144611902</v>
      </c>
      <c r="X10" s="17">
        <v>0.34171963290331098</v>
      </c>
      <c r="Y10" s="17">
        <v>0.321473895772658</v>
      </c>
      <c r="Z10" s="17">
        <v>0.37134709028866802</v>
      </c>
      <c r="AA10" s="17">
        <v>0.36495912325859797</v>
      </c>
      <c r="AB10" s="17">
        <v>0.35738216888768098</v>
      </c>
      <c r="AC10" s="17">
        <v>0.27467797406290201</v>
      </c>
      <c r="AD10" s="17">
        <v>0.409514446956872</v>
      </c>
      <c r="AE10" s="17"/>
      <c r="AF10" s="17">
        <v>0.35900997138778001</v>
      </c>
      <c r="AG10" s="17">
        <v>0.34105848869490302</v>
      </c>
      <c r="AH10" s="17">
        <v>0.34709242824223602</v>
      </c>
      <c r="AI10" s="17"/>
      <c r="AJ10" s="17">
        <v>0.35351010561018098</v>
      </c>
      <c r="AK10" s="17">
        <v>0.33395911551805502</v>
      </c>
      <c r="AL10" s="17">
        <v>0.38692567493645402</v>
      </c>
      <c r="AM10" s="17">
        <v>0.267184965040209</v>
      </c>
      <c r="AN10" s="17">
        <v>0.32956969815294801</v>
      </c>
      <c r="AO10" s="17"/>
      <c r="AP10" s="17">
        <v>0.36020953769123598</v>
      </c>
      <c r="AQ10" s="17">
        <v>0.365143398207809</v>
      </c>
      <c r="AR10" s="17">
        <v>0.35542837771971603</v>
      </c>
      <c r="AS10" s="17"/>
      <c r="AT10" s="17">
        <v>0.288282650123866</v>
      </c>
      <c r="AU10" s="17">
        <v>0.340224278503518</v>
      </c>
      <c r="AV10" s="17">
        <v>0.38319015491060299</v>
      </c>
      <c r="AW10" s="17">
        <v>0.39376669757120503</v>
      </c>
      <c r="AX10" s="17">
        <v>0.26480842545528599</v>
      </c>
      <c r="AY10" s="17"/>
      <c r="AZ10" s="17">
        <v>0.51463749973526096</v>
      </c>
      <c r="BA10" s="17">
        <v>0.116690928050226</v>
      </c>
      <c r="BB10" s="17">
        <v>0.33142551709014001</v>
      </c>
      <c r="BC10" s="17">
        <v>0.34496846540882697</v>
      </c>
      <c r="BD10" s="17">
        <v>0.402218042766955</v>
      </c>
      <c r="BE10" s="17">
        <v>0.29225468108854202</v>
      </c>
      <c r="BF10" s="17">
        <v>0.40162785489678099</v>
      </c>
      <c r="BG10" s="17">
        <v>0.31848560014024002</v>
      </c>
      <c r="BH10" s="17">
        <v>0.39740208840104302</v>
      </c>
      <c r="BI10" s="17">
        <v>0.37427837126013802</v>
      </c>
      <c r="BJ10" s="17">
        <v>0.45049001119623</v>
      </c>
      <c r="BK10" s="17">
        <v>0.254535199273484</v>
      </c>
      <c r="BL10" s="17">
        <v>0.37981738764225198</v>
      </c>
      <c r="BM10" s="17">
        <v>0.404933475188891</v>
      </c>
      <c r="BN10" s="17">
        <v>0.28034853234542401</v>
      </c>
      <c r="BO10" s="17">
        <v>0.39145005633656699</v>
      </c>
      <c r="BP10" s="17"/>
      <c r="BQ10" s="17">
        <v>0.35450148238638801</v>
      </c>
      <c r="BR10" s="17" t="s">
        <v>494</v>
      </c>
    </row>
    <row r="11" spans="2:70" ht="29" x14ac:dyDescent="0.35">
      <c r="B11" s="18" t="s">
        <v>598</v>
      </c>
      <c r="C11" s="17">
        <v>0.32861753490884699</v>
      </c>
      <c r="D11" s="17">
        <v>0.33957656881339099</v>
      </c>
      <c r="E11" s="17">
        <v>0.32115776074102398</v>
      </c>
      <c r="F11" s="17"/>
      <c r="G11" s="17">
        <v>0.17375260325125999</v>
      </c>
      <c r="H11" s="17">
        <v>0.28978313571280201</v>
      </c>
      <c r="I11" s="17">
        <v>0.30330973384926802</v>
      </c>
      <c r="J11" s="17">
        <v>0.32651383259098898</v>
      </c>
      <c r="K11" s="17">
        <v>0.375656779083127</v>
      </c>
      <c r="L11" s="17">
        <v>0.42821710015546899</v>
      </c>
      <c r="M11" s="17"/>
      <c r="N11" s="17">
        <v>0.33719767627208902</v>
      </c>
      <c r="O11" s="17">
        <v>0.334236189956575</v>
      </c>
      <c r="P11" s="17">
        <v>0.31574633822881698</v>
      </c>
      <c r="Q11" s="17">
        <v>0.313623251079785</v>
      </c>
      <c r="R11" s="17"/>
      <c r="S11" s="17">
        <v>0.31725283535132498</v>
      </c>
      <c r="T11" s="17">
        <v>0.32183183398035398</v>
      </c>
      <c r="U11" s="17">
        <v>0.35409913424546602</v>
      </c>
      <c r="V11" s="17">
        <v>0.41578414497411298</v>
      </c>
      <c r="W11" s="17">
        <v>0.39648242609441198</v>
      </c>
      <c r="X11" s="17">
        <v>0.30795508535724703</v>
      </c>
      <c r="Y11" s="17">
        <v>0.289113040175356</v>
      </c>
      <c r="Z11" s="17">
        <v>0.27825205588388602</v>
      </c>
      <c r="AA11" s="17">
        <v>0.32060864570702702</v>
      </c>
      <c r="AB11" s="17">
        <v>0.350370920634826</v>
      </c>
      <c r="AC11" s="17">
        <v>0.31926686425154199</v>
      </c>
      <c r="AD11" s="17">
        <v>0.122652070643799</v>
      </c>
      <c r="AE11" s="17"/>
      <c r="AF11" s="17">
        <v>0.338459479872467</v>
      </c>
      <c r="AG11" s="17">
        <v>0.34959853854852302</v>
      </c>
      <c r="AH11" s="17">
        <v>0.29348631937641101</v>
      </c>
      <c r="AI11" s="17"/>
      <c r="AJ11" s="17">
        <v>0.34418965368589399</v>
      </c>
      <c r="AK11" s="17">
        <v>0.310063526908539</v>
      </c>
      <c r="AL11" s="17">
        <v>0.38043316905305602</v>
      </c>
      <c r="AM11" s="17">
        <v>0.193651384759846</v>
      </c>
      <c r="AN11" s="17">
        <v>0.339983849961488</v>
      </c>
      <c r="AO11" s="17"/>
      <c r="AP11" s="17">
        <v>0.303738120812582</v>
      </c>
      <c r="AQ11" s="17">
        <v>0.29070732471759397</v>
      </c>
      <c r="AR11" s="17">
        <v>0.36140803236144697</v>
      </c>
      <c r="AS11" s="17"/>
      <c r="AT11" s="17">
        <v>0.32630903229417002</v>
      </c>
      <c r="AU11" s="17">
        <v>0.301972351531478</v>
      </c>
      <c r="AV11" s="17">
        <v>0.31867304109887801</v>
      </c>
      <c r="AW11" s="17">
        <v>0.33560424127198601</v>
      </c>
      <c r="AX11" s="17">
        <v>0.38484242741472902</v>
      </c>
      <c r="AY11" s="17"/>
      <c r="AZ11" s="17">
        <v>0.24302198940913</v>
      </c>
      <c r="BA11" s="17">
        <v>0.43415155718759402</v>
      </c>
      <c r="BB11" s="17">
        <v>0.235878174442431</v>
      </c>
      <c r="BC11" s="17">
        <v>0.31242115626815298</v>
      </c>
      <c r="BD11" s="17">
        <v>0.30438548120559</v>
      </c>
      <c r="BE11" s="17">
        <v>0.30433395527667501</v>
      </c>
      <c r="BF11" s="17">
        <v>0.28358270838139499</v>
      </c>
      <c r="BG11" s="17">
        <v>0.38790067915363502</v>
      </c>
      <c r="BH11" s="17">
        <v>0.40110554679666799</v>
      </c>
      <c r="BI11" s="17">
        <v>0.38557420252583602</v>
      </c>
      <c r="BJ11" s="17">
        <v>0.316546950782366</v>
      </c>
      <c r="BK11" s="17">
        <v>0.42449622936421899</v>
      </c>
      <c r="BL11" s="17">
        <v>0.30431093357091898</v>
      </c>
      <c r="BM11" s="17">
        <v>0.36487465203293601</v>
      </c>
      <c r="BN11" s="17">
        <v>0.43503776824014201</v>
      </c>
      <c r="BO11" s="17">
        <v>0.233188128744345</v>
      </c>
      <c r="BP11" s="17"/>
      <c r="BQ11" s="17">
        <v>0.32861753490884699</v>
      </c>
      <c r="BR11" s="17" t="s">
        <v>494</v>
      </c>
    </row>
    <row r="12" spans="2:70" ht="29" x14ac:dyDescent="0.35">
      <c r="B12" s="18" t="s">
        <v>599</v>
      </c>
      <c r="C12" s="17">
        <v>6.11382356338167E-2</v>
      </c>
      <c r="D12" s="17">
        <v>7.3499694292996104E-2</v>
      </c>
      <c r="E12" s="17">
        <v>4.97707998532122E-2</v>
      </c>
      <c r="F12" s="17"/>
      <c r="G12" s="17">
        <v>0.14474599555978299</v>
      </c>
      <c r="H12" s="17">
        <v>7.8290677235890893E-2</v>
      </c>
      <c r="I12" s="17">
        <v>3.8807559344442501E-2</v>
      </c>
      <c r="J12" s="17">
        <v>6.2750760064173294E-2</v>
      </c>
      <c r="K12" s="17">
        <v>6.0649535752471499E-2</v>
      </c>
      <c r="L12" s="17">
        <v>2.25797544330919E-2</v>
      </c>
      <c r="M12" s="17"/>
      <c r="N12" s="17">
        <v>4.8796343162462397E-2</v>
      </c>
      <c r="O12" s="17">
        <v>7.4939229093923407E-2</v>
      </c>
      <c r="P12" s="17">
        <v>5.5096658729581797E-2</v>
      </c>
      <c r="Q12" s="17">
        <v>7.4204479001206802E-2</v>
      </c>
      <c r="R12" s="17"/>
      <c r="S12" s="17">
        <v>3.4678885124551001E-2</v>
      </c>
      <c r="T12" s="17">
        <v>6.3178500581263106E-2</v>
      </c>
      <c r="U12" s="17">
        <v>4.4632485163396803E-2</v>
      </c>
      <c r="V12" s="17">
        <v>7.4984093445511199E-2</v>
      </c>
      <c r="W12" s="17">
        <v>2.8323879205185101E-2</v>
      </c>
      <c r="X12" s="17">
        <v>9.8881574285533194E-2</v>
      </c>
      <c r="Y12" s="17">
        <v>3.8368200459457297E-2</v>
      </c>
      <c r="Z12" s="17">
        <v>0.11016097021394</v>
      </c>
      <c r="AA12" s="17">
        <v>9.4967076910637105E-2</v>
      </c>
      <c r="AB12" s="17">
        <v>6.8871219168837303E-2</v>
      </c>
      <c r="AC12" s="17">
        <v>9.6874236880363104E-2</v>
      </c>
      <c r="AD12" s="17">
        <v>0</v>
      </c>
      <c r="AE12" s="17"/>
      <c r="AF12" s="17">
        <v>4.8712847307892902E-2</v>
      </c>
      <c r="AG12" s="17">
        <v>6.4545636006134902E-2</v>
      </c>
      <c r="AH12" s="17">
        <v>5.2270859268064497E-2</v>
      </c>
      <c r="AI12" s="17"/>
      <c r="AJ12" s="17">
        <v>4.1169603270117802E-2</v>
      </c>
      <c r="AK12" s="17">
        <v>7.8437070486307395E-2</v>
      </c>
      <c r="AL12" s="17">
        <v>7.0899050932113294E-2</v>
      </c>
      <c r="AM12" s="17">
        <v>0.206022192408919</v>
      </c>
      <c r="AN12" s="17">
        <v>6.25786015676906E-2</v>
      </c>
      <c r="AO12" s="17"/>
      <c r="AP12" s="17">
        <v>3.9926897466583601E-2</v>
      </c>
      <c r="AQ12" s="17">
        <v>6.3768409548939101E-2</v>
      </c>
      <c r="AR12" s="17">
        <v>7.03045989818777E-2</v>
      </c>
      <c r="AS12" s="17"/>
      <c r="AT12" s="17">
        <v>6.7684307904874605E-2</v>
      </c>
      <c r="AU12" s="17">
        <v>8.6779562954943698E-2</v>
      </c>
      <c r="AV12" s="17">
        <v>5.3975489650215702E-2</v>
      </c>
      <c r="AW12" s="17">
        <v>4.58981954754746E-2</v>
      </c>
      <c r="AX12" s="17">
        <v>5.2504290600606199E-2</v>
      </c>
      <c r="AY12" s="17"/>
      <c r="AZ12" s="17">
        <v>0.12772561185852799</v>
      </c>
      <c r="BA12" s="17">
        <v>0.104258327246256</v>
      </c>
      <c r="BB12" s="17">
        <v>2.5973332207910801E-2</v>
      </c>
      <c r="BC12" s="17">
        <v>6.0850645765563698E-2</v>
      </c>
      <c r="BD12" s="17">
        <v>1.53538189421237E-2</v>
      </c>
      <c r="BE12" s="17">
        <v>9.9574077084572499E-2</v>
      </c>
      <c r="BF12" s="17">
        <v>6.1808607857691503E-2</v>
      </c>
      <c r="BG12" s="17">
        <v>9.6162007462441093E-2</v>
      </c>
      <c r="BH12" s="17">
        <v>5.3459961426047399E-2</v>
      </c>
      <c r="BI12" s="17">
        <v>8.3807124653175094E-2</v>
      </c>
      <c r="BJ12" s="17">
        <v>3.9189832034427503E-2</v>
      </c>
      <c r="BK12" s="17">
        <v>5.4136247375452001E-2</v>
      </c>
      <c r="BL12" s="17">
        <v>6.5046641270657096E-2</v>
      </c>
      <c r="BM12" s="17">
        <v>2.63913864291896E-2</v>
      </c>
      <c r="BN12" s="17">
        <v>8.2247728363403896E-2</v>
      </c>
      <c r="BO12" s="17">
        <v>4.8976633804665402E-2</v>
      </c>
      <c r="BP12" s="17"/>
      <c r="BQ12" s="17">
        <v>6.11382356338167E-2</v>
      </c>
      <c r="BR12" s="17" t="s">
        <v>494</v>
      </c>
    </row>
    <row r="13" spans="2:70" ht="29" x14ac:dyDescent="0.35">
      <c r="B13" s="18" t="s">
        <v>600</v>
      </c>
      <c r="C13" s="17">
        <v>2.8032106308697399E-2</v>
      </c>
      <c r="D13" s="17">
        <v>2.8664109823245298E-2</v>
      </c>
      <c r="E13" s="17">
        <v>2.58463326985988E-2</v>
      </c>
      <c r="F13" s="17"/>
      <c r="G13" s="17">
        <v>5.5603518190248898E-2</v>
      </c>
      <c r="H13" s="17">
        <v>5.4430017090650699E-2</v>
      </c>
      <c r="I13" s="17">
        <v>3.3453624870490702E-2</v>
      </c>
      <c r="J13" s="17">
        <v>1.0958165719051199E-2</v>
      </c>
      <c r="K13" s="17">
        <v>2.3906540077094699E-2</v>
      </c>
      <c r="L13" s="17">
        <v>3.4867557913965401E-3</v>
      </c>
      <c r="M13" s="17"/>
      <c r="N13" s="17">
        <v>2.09386307445001E-2</v>
      </c>
      <c r="O13" s="17">
        <v>3.1326797600940502E-2</v>
      </c>
      <c r="P13" s="17">
        <v>4.9613831621826303E-2</v>
      </c>
      <c r="Q13" s="17">
        <v>1.692392771403E-2</v>
      </c>
      <c r="R13" s="17"/>
      <c r="S13" s="17">
        <v>4.2420209787763202E-2</v>
      </c>
      <c r="T13" s="17">
        <v>2.40428517370905E-2</v>
      </c>
      <c r="U13" s="17">
        <v>2.5011053398494899E-2</v>
      </c>
      <c r="V13" s="17">
        <v>1.0623085981157999E-2</v>
      </c>
      <c r="W13" s="17">
        <v>2.9083463891915899E-2</v>
      </c>
      <c r="X13" s="17">
        <v>3.1872879946148999E-2</v>
      </c>
      <c r="Y13" s="17">
        <v>3.40834010493241E-2</v>
      </c>
      <c r="Z13" s="17">
        <v>3.6671769875649102E-2</v>
      </c>
      <c r="AA13" s="17">
        <v>1.4972884906512701E-2</v>
      </c>
      <c r="AB13" s="17">
        <v>1.8216248798638399E-2</v>
      </c>
      <c r="AC13" s="17">
        <v>1.82704733744978E-2</v>
      </c>
      <c r="AD13" s="17">
        <v>6.8663969524284593E-2</v>
      </c>
      <c r="AE13" s="17"/>
      <c r="AF13" s="17">
        <v>2.81320608282465E-2</v>
      </c>
      <c r="AG13" s="17">
        <v>2.1575862666963899E-2</v>
      </c>
      <c r="AH13" s="17">
        <v>5.3990772473479803E-2</v>
      </c>
      <c r="AI13" s="17"/>
      <c r="AJ13" s="17">
        <v>1.8020471256579601E-2</v>
      </c>
      <c r="AK13" s="17">
        <v>3.4279570116519401E-2</v>
      </c>
      <c r="AL13" s="17">
        <v>2.6634353981256902E-2</v>
      </c>
      <c r="AM13" s="17">
        <v>0.16879956659538101</v>
      </c>
      <c r="AN13" s="17">
        <v>4.7405199693391797E-2</v>
      </c>
      <c r="AO13" s="17"/>
      <c r="AP13" s="17">
        <v>3.7074551504982303E-2</v>
      </c>
      <c r="AQ13" s="17">
        <v>2.83064423604239E-2</v>
      </c>
      <c r="AR13" s="17">
        <v>2.0564277800720801E-2</v>
      </c>
      <c r="AS13" s="17"/>
      <c r="AT13" s="17">
        <v>1.78131870176053E-2</v>
      </c>
      <c r="AU13" s="17">
        <v>3.1320483762099498E-2</v>
      </c>
      <c r="AV13" s="17">
        <v>3.0230023346070799E-2</v>
      </c>
      <c r="AW13" s="17">
        <v>3.2782448985636502E-2</v>
      </c>
      <c r="AX13" s="17">
        <v>0</v>
      </c>
      <c r="AY13" s="17"/>
      <c r="AZ13" s="17">
        <v>0</v>
      </c>
      <c r="BA13" s="17">
        <v>0</v>
      </c>
      <c r="BB13" s="17">
        <v>1.6274713209730701E-2</v>
      </c>
      <c r="BC13" s="17">
        <v>6.0808004510251701E-2</v>
      </c>
      <c r="BD13" s="17">
        <v>4.6426298098379601E-2</v>
      </c>
      <c r="BE13" s="17">
        <v>4.74974287805114E-2</v>
      </c>
      <c r="BF13" s="17">
        <v>3.5305524514860402E-2</v>
      </c>
      <c r="BG13" s="17">
        <v>1.02091119757758E-2</v>
      </c>
      <c r="BH13" s="17">
        <v>2.5315625630271E-2</v>
      </c>
      <c r="BI13" s="17">
        <v>0</v>
      </c>
      <c r="BJ13" s="17">
        <v>1.70858886540197E-2</v>
      </c>
      <c r="BK13" s="17">
        <v>6.7759451249514394E-2</v>
      </c>
      <c r="BL13" s="17">
        <v>4.9793847502694402E-2</v>
      </c>
      <c r="BM13" s="17">
        <v>0</v>
      </c>
      <c r="BN13" s="17">
        <v>0</v>
      </c>
      <c r="BO13" s="17">
        <v>1.3160053766438201E-2</v>
      </c>
      <c r="BP13" s="17"/>
      <c r="BQ13" s="17">
        <v>2.8032106308697399E-2</v>
      </c>
      <c r="BR13" s="17" t="s">
        <v>494</v>
      </c>
    </row>
    <row r="14" spans="2:70" x14ac:dyDescent="0.35">
      <c r="B14" s="18" t="s">
        <v>129</v>
      </c>
      <c r="C14" s="19">
        <v>1.84802049262205E-2</v>
      </c>
      <c r="D14" s="19">
        <v>2.0331973966818701E-2</v>
      </c>
      <c r="E14" s="19">
        <v>1.6866273178063398E-2</v>
      </c>
      <c r="F14" s="19"/>
      <c r="G14" s="19">
        <v>2.44576242688841E-2</v>
      </c>
      <c r="H14" s="19">
        <v>2.6690783248899799E-2</v>
      </c>
      <c r="I14" s="19">
        <v>9.6280602349018297E-3</v>
      </c>
      <c r="J14" s="19">
        <v>3.2692025042770502E-2</v>
      </c>
      <c r="K14" s="19">
        <v>0</v>
      </c>
      <c r="L14" s="19">
        <v>1.6499323300831401E-2</v>
      </c>
      <c r="M14" s="19"/>
      <c r="N14" s="19">
        <v>1.2056223758761401E-2</v>
      </c>
      <c r="O14" s="19">
        <v>1.21669532056901E-2</v>
      </c>
      <c r="P14" s="19">
        <v>2.9645799981240499E-2</v>
      </c>
      <c r="Q14" s="19">
        <v>2.8935673658509301E-2</v>
      </c>
      <c r="R14" s="19"/>
      <c r="S14" s="19">
        <v>1.65544937087201E-2</v>
      </c>
      <c r="T14" s="19">
        <v>2.23036195175099E-2</v>
      </c>
      <c r="U14" s="19">
        <v>0</v>
      </c>
      <c r="V14" s="19">
        <v>1.8897166746978299E-2</v>
      </c>
      <c r="W14" s="19">
        <v>4.0603602116814803E-2</v>
      </c>
      <c r="X14" s="19">
        <v>2.0631705285426599E-2</v>
      </c>
      <c r="Y14" s="19">
        <v>2.2334012239867401E-2</v>
      </c>
      <c r="Z14" s="19">
        <v>0</v>
      </c>
      <c r="AA14" s="19">
        <v>1.3895167851842799E-2</v>
      </c>
      <c r="AB14" s="19">
        <v>1.11028326817136E-2</v>
      </c>
      <c r="AC14" s="19">
        <v>5.6259927061191699E-2</v>
      </c>
      <c r="AD14" s="19">
        <v>0</v>
      </c>
      <c r="AE14" s="19"/>
      <c r="AF14" s="19">
        <v>1.6706321932833501E-2</v>
      </c>
      <c r="AG14" s="19">
        <v>1.35135112566708E-2</v>
      </c>
      <c r="AH14" s="19">
        <v>3.9429118152525401E-2</v>
      </c>
      <c r="AI14" s="19"/>
      <c r="AJ14" s="19">
        <v>1.9196040850349001E-2</v>
      </c>
      <c r="AK14" s="19">
        <v>1.6027632665477701E-2</v>
      </c>
      <c r="AL14" s="19">
        <v>8.2786042183475902E-3</v>
      </c>
      <c r="AM14" s="19">
        <v>0</v>
      </c>
      <c r="AN14" s="19">
        <v>1.7878382449750201E-2</v>
      </c>
      <c r="AO14" s="19"/>
      <c r="AP14" s="19">
        <v>1.7301093620424101E-2</v>
      </c>
      <c r="AQ14" s="19">
        <v>1.83543745159532E-2</v>
      </c>
      <c r="AR14" s="19">
        <v>1.6884839175422401E-2</v>
      </c>
      <c r="AS14" s="19"/>
      <c r="AT14" s="19">
        <v>2.8783864757469701E-2</v>
      </c>
      <c r="AU14" s="19">
        <v>2.3648386405638201E-2</v>
      </c>
      <c r="AV14" s="19">
        <v>1.4540017279910099E-2</v>
      </c>
      <c r="AW14" s="19">
        <v>0</v>
      </c>
      <c r="AX14" s="19">
        <v>8.8396270186911902E-2</v>
      </c>
      <c r="AY14" s="19"/>
      <c r="AZ14" s="19">
        <v>0</v>
      </c>
      <c r="BA14" s="19">
        <v>2.0544183144903898E-2</v>
      </c>
      <c r="BB14" s="19">
        <v>4.0697683153261902E-2</v>
      </c>
      <c r="BC14" s="19">
        <v>1.94974916879893E-2</v>
      </c>
      <c r="BD14" s="19">
        <v>3.3999303924907402E-2</v>
      </c>
      <c r="BE14" s="19">
        <v>2.4717805763466199E-2</v>
      </c>
      <c r="BF14" s="19">
        <v>1.29560783167745E-2</v>
      </c>
      <c r="BG14" s="19">
        <v>1.0512168890247101E-2</v>
      </c>
      <c r="BH14" s="19">
        <v>0</v>
      </c>
      <c r="BI14" s="19">
        <v>0</v>
      </c>
      <c r="BJ14" s="19">
        <v>1.5981775471233702E-2</v>
      </c>
      <c r="BK14" s="19">
        <v>2.92088909154853E-2</v>
      </c>
      <c r="BL14" s="19">
        <v>0</v>
      </c>
      <c r="BM14" s="19">
        <v>0</v>
      </c>
      <c r="BN14" s="19">
        <v>2.45967102389766E-2</v>
      </c>
      <c r="BO14" s="19">
        <v>1.51923074635456E-2</v>
      </c>
      <c r="BP14" s="19"/>
      <c r="BQ14" s="19">
        <v>1.84802049262205E-2</v>
      </c>
      <c r="BR14" s="19" t="s">
        <v>494</v>
      </c>
    </row>
    <row r="15" spans="2:70" x14ac:dyDescent="0.35">
      <c r="B15" s="16" t="s">
        <v>496</v>
      </c>
    </row>
    <row r="16" spans="2:70" x14ac:dyDescent="0.35">
      <c r="B16" t="s">
        <v>98</v>
      </c>
    </row>
    <row r="17" spans="2:2" x14ac:dyDescent="0.35">
      <c r="B17" t="s">
        <v>99</v>
      </c>
    </row>
    <row r="19" spans="2:2" x14ac:dyDescent="0.35">
      <c r="B19" s="8" t="str">
        <f>HYPERLINK("#'Contents'!A1", "Return to Contents")</f>
        <v>Return to Contents</v>
      </c>
    </row>
  </sheetData>
  <mergeCells count="11">
    <mergeCell ref="BQ5:BR5"/>
    <mergeCell ref="D5:E5"/>
    <mergeCell ref="G5:L5"/>
    <mergeCell ref="N5:Q5"/>
    <mergeCell ref="S5:AD5"/>
    <mergeCell ref="AF5:AH5"/>
    <mergeCell ref="D2:BJ2"/>
    <mergeCell ref="AJ5:AN5"/>
    <mergeCell ref="AP5:AR5"/>
    <mergeCell ref="AT5:AX5"/>
    <mergeCell ref="AZ5:BO5"/>
  </mergeCells>
  <pageMargins left="0.7" right="0.7" top="0.75" bottom="0.75" header="0.3" footer="0.3"/>
  <pageSetup paperSize="9" orientation="portrait" horizontalDpi="300" verticalDpi="300"/>
  <drawing r:id="rId1"/>
</worksheet>
</file>

<file path=xl/worksheets/sheet1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D00-000000000000}">
  <dimension ref="B2:F18"/>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6" width="20.7265625" customWidth="1"/>
  </cols>
  <sheetData>
    <row r="2" spans="2:6" ht="40" customHeight="1" x14ac:dyDescent="0.35">
      <c r="D2" s="29" t="s">
        <v>609</v>
      </c>
      <c r="E2" s="26"/>
      <c r="F2" s="26"/>
    </row>
    <row r="6" spans="2:6" ht="50.15" customHeight="1" x14ac:dyDescent="0.35">
      <c r="B6" s="20" t="s">
        <v>15</v>
      </c>
      <c r="C6" s="20" t="s">
        <v>602</v>
      </c>
      <c r="D6" s="20" t="s">
        <v>603</v>
      </c>
      <c r="E6" s="20" t="s">
        <v>604</v>
      </c>
    </row>
    <row r="7" spans="2:6" ht="29" x14ac:dyDescent="0.35">
      <c r="B7" s="18" t="s">
        <v>605</v>
      </c>
      <c r="C7" s="17">
        <v>0.15721009658542001</v>
      </c>
      <c r="D7" s="17">
        <v>0.16741776108852199</v>
      </c>
      <c r="E7" s="17">
        <v>0.14307511146275301</v>
      </c>
    </row>
    <row r="8" spans="2:6" x14ac:dyDescent="0.35">
      <c r="B8" s="18" t="s">
        <v>606</v>
      </c>
      <c r="C8" s="17">
        <v>0.53669451041184202</v>
      </c>
      <c r="D8" s="17">
        <v>0.44833296347374102</v>
      </c>
      <c r="E8" s="17">
        <v>0.541265403028522</v>
      </c>
    </row>
    <row r="9" spans="2:6" ht="29" x14ac:dyDescent="0.35">
      <c r="B9" s="18" t="s">
        <v>607</v>
      </c>
      <c r="C9" s="17">
        <v>0.23215181018074799</v>
      </c>
      <c r="D9" s="17">
        <v>0.29018414027372402</v>
      </c>
      <c r="E9" s="17">
        <v>0.26043644104418001</v>
      </c>
    </row>
    <row r="10" spans="2:6" x14ac:dyDescent="0.35">
      <c r="B10" s="18" t="s">
        <v>608</v>
      </c>
      <c r="C10" s="17">
        <v>5.2446131935499997E-2</v>
      </c>
      <c r="D10" s="17">
        <v>7.4895873416369094E-2</v>
      </c>
      <c r="E10" s="17">
        <v>3.3142287792947603E-2</v>
      </c>
    </row>
    <row r="11" spans="2:6" x14ac:dyDescent="0.35">
      <c r="B11" s="18" t="s">
        <v>129</v>
      </c>
      <c r="C11" s="17">
        <v>2.1497450886490101E-2</v>
      </c>
      <c r="D11" s="17">
        <v>1.9169261747643301E-2</v>
      </c>
      <c r="E11" s="17">
        <v>2.2080756671597999E-2</v>
      </c>
    </row>
    <row r="12" spans="2:6" x14ac:dyDescent="0.35">
      <c r="B12" s="16" t="s">
        <v>496</v>
      </c>
      <c r="C12" s="16"/>
      <c r="D12" s="16"/>
      <c r="E12" s="16"/>
    </row>
    <row r="13" spans="2:6" x14ac:dyDescent="0.35">
      <c r="B13" t="s">
        <v>98</v>
      </c>
    </row>
    <row r="14" spans="2:6" x14ac:dyDescent="0.35">
      <c r="B14" t="s">
        <v>99</v>
      </c>
    </row>
    <row r="18" spans="2:2" x14ac:dyDescent="0.35">
      <c r="B18" s="8" t="str">
        <f>HYPERLINK("#'Contents'!A1", "Return to Contents")</f>
        <v>Return to Contents</v>
      </c>
    </row>
  </sheetData>
  <mergeCells count="1">
    <mergeCell ref="D2:F2"/>
  </mergeCells>
  <pageMargins left="0.7" right="0.7" top="0.75" bottom="0.75" header="0.3" footer="0.3"/>
  <pageSetup paperSize="9" orientation="portrait" horizontalDpi="300" verticalDpi="300"/>
  <drawing r:id="rId1"/>
</worksheet>
</file>

<file path=xl/worksheets/sheet1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E00-000000000000}">
  <dimension ref="B2:BR18"/>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67" width="10.7265625" customWidth="1"/>
    <col min="68" max="68" width="2.1796875" customWidth="1"/>
    <col min="69" max="70" width="10.7265625" customWidth="1"/>
    <col min="71" max="71" width="2.1796875" customWidth="1"/>
  </cols>
  <sheetData>
    <row r="2" spans="2:70" ht="40" customHeight="1" x14ac:dyDescent="0.35">
      <c r="D2" s="29" t="s">
        <v>610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row>
    <row r="5" spans="2:70" ht="30" customHeight="1" x14ac:dyDescent="0.35">
      <c r="B5" s="15"/>
      <c r="C5" s="15"/>
      <c r="D5" s="30" t="s">
        <v>74</v>
      </c>
      <c r="E5" s="30"/>
      <c r="F5" s="15"/>
      <c r="G5" s="30" t="s">
        <v>75</v>
      </c>
      <c r="H5" s="30"/>
      <c r="I5" s="30"/>
      <c r="J5" s="30"/>
      <c r="K5" s="30"/>
      <c r="L5" s="30"/>
      <c r="M5" s="15"/>
      <c r="N5" s="30" t="s">
        <v>76</v>
      </c>
      <c r="O5" s="30"/>
      <c r="P5" s="30"/>
      <c r="Q5" s="30"/>
      <c r="R5" s="15"/>
      <c r="S5" s="30" t="s">
        <v>77</v>
      </c>
      <c r="T5" s="30"/>
      <c r="U5" s="30"/>
      <c r="V5" s="30"/>
      <c r="W5" s="30"/>
      <c r="X5" s="30"/>
      <c r="Y5" s="30"/>
      <c r="Z5" s="30"/>
      <c r="AA5" s="30"/>
      <c r="AB5" s="30"/>
      <c r="AC5" s="30"/>
      <c r="AD5" s="30"/>
      <c r="AE5" s="15"/>
      <c r="AF5" s="30" t="s">
        <v>78</v>
      </c>
      <c r="AG5" s="30"/>
      <c r="AH5" s="30"/>
      <c r="AI5" s="15"/>
      <c r="AJ5" s="30" t="s">
        <v>79</v>
      </c>
      <c r="AK5" s="30"/>
      <c r="AL5" s="30"/>
      <c r="AM5" s="30"/>
      <c r="AN5" s="30"/>
      <c r="AO5" s="15"/>
      <c r="AP5" s="30" t="s">
        <v>80</v>
      </c>
      <c r="AQ5" s="30"/>
      <c r="AR5" s="30"/>
      <c r="AS5" s="15"/>
      <c r="AT5" s="30" t="s">
        <v>81</v>
      </c>
      <c r="AU5" s="30"/>
      <c r="AV5" s="30"/>
      <c r="AW5" s="30"/>
      <c r="AX5" s="30"/>
      <c r="AY5" s="15"/>
      <c r="AZ5" s="30" t="s">
        <v>82</v>
      </c>
      <c r="BA5" s="30"/>
      <c r="BB5" s="30"/>
      <c r="BC5" s="30"/>
      <c r="BD5" s="30"/>
      <c r="BE5" s="30"/>
      <c r="BF5" s="30"/>
      <c r="BG5" s="30"/>
      <c r="BH5" s="30"/>
      <c r="BI5" s="30"/>
      <c r="BJ5" s="30"/>
      <c r="BK5" s="30"/>
      <c r="BL5" s="30"/>
      <c r="BM5" s="30"/>
      <c r="BN5" s="30"/>
      <c r="BO5" s="30"/>
      <c r="BP5" s="15"/>
      <c r="BQ5" s="30" t="s">
        <v>83</v>
      </c>
      <c r="BR5" s="30"/>
    </row>
    <row r="6" spans="2:7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46</v>
      </c>
      <c r="AQ6" s="12" t="s">
        <v>47</v>
      </c>
      <c r="AR6" s="12" t="s">
        <v>50</v>
      </c>
      <c r="AT6" s="12" t="s">
        <v>51</v>
      </c>
      <c r="AU6" s="12" t="s">
        <v>52</v>
      </c>
      <c r="AV6" s="12" t="s">
        <v>53</v>
      </c>
      <c r="AW6" s="12" t="s">
        <v>54</v>
      </c>
      <c r="AX6" s="12" t="s">
        <v>55</v>
      </c>
      <c r="AZ6" s="12" t="s">
        <v>56</v>
      </c>
      <c r="BA6" s="12" t="s">
        <v>57</v>
      </c>
      <c r="BB6" s="12" t="s">
        <v>58</v>
      </c>
      <c r="BC6" s="12" t="s">
        <v>59</v>
      </c>
      <c r="BD6" s="12" t="s">
        <v>60</v>
      </c>
      <c r="BE6" s="12" t="s">
        <v>61</v>
      </c>
      <c r="BF6" s="12" t="s">
        <v>62</v>
      </c>
      <c r="BG6" s="12" t="s">
        <v>63</v>
      </c>
      <c r="BH6" s="12" t="s">
        <v>64</v>
      </c>
      <c r="BI6" s="12" t="s">
        <v>65</v>
      </c>
      <c r="BJ6" s="12" t="s">
        <v>66</v>
      </c>
      <c r="BK6" s="12" t="s">
        <v>67</v>
      </c>
      <c r="BL6" s="12" t="s">
        <v>68</v>
      </c>
      <c r="BM6" s="12" t="s">
        <v>69</v>
      </c>
      <c r="BN6" s="12" t="s">
        <v>70</v>
      </c>
      <c r="BO6" s="12" t="s">
        <v>71</v>
      </c>
      <c r="BQ6" s="12" t="s">
        <v>72</v>
      </c>
      <c r="BR6" s="12" t="s">
        <v>73</v>
      </c>
    </row>
    <row r="7" spans="2:70" ht="30" customHeight="1" x14ac:dyDescent="0.35">
      <c r="B7" s="10" t="s">
        <v>19</v>
      </c>
      <c r="C7" s="10">
        <v>1235</v>
      </c>
      <c r="D7" s="10">
        <v>604</v>
      </c>
      <c r="E7" s="10">
        <v>625</v>
      </c>
      <c r="F7" s="10"/>
      <c r="G7" s="10">
        <v>129</v>
      </c>
      <c r="H7" s="10">
        <v>238</v>
      </c>
      <c r="I7" s="10">
        <v>213</v>
      </c>
      <c r="J7" s="10">
        <v>191</v>
      </c>
      <c r="K7" s="10">
        <v>164</v>
      </c>
      <c r="L7" s="10">
        <v>300</v>
      </c>
      <c r="M7" s="10"/>
      <c r="N7" s="10">
        <v>505</v>
      </c>
      <c r="O7" s="10">
        <v>325</v>
      </c>
      <c r="P7" s="10">
        <v>198</v>
      </c>
      <c r="Q7" s="10">
        <v>206</v>
      </c>
      <c r="R7" s="10"/>
      <c r="S7" s="10">
        <v>257</v>
      </c>
      <c r="T7" s="10">
        <v>173</v>
      </c>
      <c r="U7" s="10">
        <v>85</v>
      </c>
      <c r="V7" s="10">
        <v>108</v>
      </c>
      <c r="W7" s="10">
        <v>75</v>
      </c>
      <c r="X7" s="10">
        <v>94</v>
      </c>
      <c r="Y7" s="10">
        <v>85</v>
      </c>
      <c r="Z7" s="10">
        <v>39</v>
      </c>
      <c r="AA7" s="10">
        <v>134</v>
      </c>
      <c r="AB7" s="10">
        <v>106</v>
      </c>
      <c r="AC7" s="10">
        <v>54</v>
      </c>
      <c r="AD7" s="10">
        <v>25</v>
      </c>
      <c r="AE7" s="10"/>
      <c r="AF7" s="10">
        <v>412</v>
      </c>
      <c r="AG7" s="10">
        <v>622</v>
      </c>
      <c r="AH7" s="10">
        <v>123</v>
      </c>
      <c r="AI7" s="10"/>
      <c r="AJ7" s="10">
        <v>470</v>
      </c>
      <c r="AK7" s="10">
        <v>353</v>
      </c>
      <c r="AL7" s="10">
        <v>126</v>
      </c>
      <c r="AM7" s="10">
        <v>11</v>
      </c>
      <c r="AN7" s="10">
        <v>99</v>
      </c>
      <c r="AO7" s="10"/>
      <c r="AP7" s="10">
        <v>291</v>
      </c>
      <c r="AQ7" s="10">
        <v>447</v>
      </c>
      <c r="AR7" s="10">
        <v>117</v>
      </c>
      <c r="AS7" s="10"/>
      <c r="AT7" s="10">
        <v>173</v>
      </c>
      <c r="AU7" s="10">
        <v>226</v>
      </c>
      <c r="AV7" s="10">
        <v>432</v>
      </c>
      <c r="AW7" s="10">
        <v>222</v>
      </c>
      <c r="AX7" s="10">
        <v>35</v>
      </c>
      <c r="AY7" s="10"/>
      <c r="AZ7" s="10">
        <v>8</v>
      </c>
      <c r="BA7" s="10">
        <v>37</v>
      </c>
      <c r="BB7" s="10">
        <v>69</v>
      </c>
      <c r="BC7" s="10">
        <v>60</v>
      </c>
      <c r="BD7" s="10">
        <v>111</v>
      </c>
      <c r="BE7" s="10">
        <v>126</v>
      </c>
      <c r="BF7" s="10">
        <v>111</v>
      </c>
      <c r="BG7" s="10">
        <v>94</v>
      </c>
      <c r="BH7" s="10">
        <v>77</v>
      </c>
      <c r="BI7" s="10">
        <v>72</v>
      </c>
      <c r="BJ7" s="10">
        <v>122</v>
      </c>
      <c r="BK7" s="10">
        <v>74</v>
      </c>
      <c r="BL7" s="10">
        <v>64</v>
      </c>
      <c r="BM7" s="10">
        <v>35</v>
      </c>
      <c r="BN7" s="10">
        <v>43</v>
      </c>
      <c r="BO7" s="10">
        <v>85</v>
      </c>
      <c r="BP7" s="10"/>
      <c r="BQ7" s="10">
        <v>1235</v>
      </c>
      <c r="BR7" s="10" t="s">
        <v>471</v>
      </c>
    </row>
    <row r="8" spans="2:70" ht="30" customHeight="1" x14ac:dyDescent="0.35">
      <c r="B8" s="11" t="s">
        <v>20</v>
      </c>
      <c r="C8" s="11">
        <v>1209</v>
      </c>
      <c r="D8" s="11">
        <v>591</v>
      </c>
      <c r="E8" s="11">
        <v>612</v>
      </c>
      <c r="F8" s="11"/>
      <c r="G8" s="11">
        <v>141</v>
      </c>
      <c r="H8" s="11">
        <v>224</v>
      </c>
      <c r="I8" s="11">
        <v>210</v>
      </c>
      <c r="J8" s="11">
        <v>186</v>
      </c>
      <c r="K8" s="11">
        <v>157</v>
      </c>
      <c r="L8" s="11">
        <v>290</v>
      </c>
      <c r="M8" s="11"/>
      <c r="N8" s="11">
        <v>460</v>
      </c>
      <c r="O8" s="11">
        <v>299</v>
      </c>
      <c r="P8" s="11">
        <v>223</v>
      </c>
      <c r="Q8" s="11">
        <v>226</v>
      </c>
      <c r="R8" s="11"/>
      <c r="S8" s="11">
        <v>249</v>
      </c>
      <c r="T8" s="11">
        <v>161</v>
      </c>
      <c r="U8" s="11">
        <v>88</v>
      </c>
      <c r="V8" s="11">
        <v>111</v>
      </c>
      <c r="W8" s="11">
        <v>69</v>
      </c>
      <c r="X8" s="11">
        <v>88</v>
      </c>
      <c r="Y8" s="11">
        <v>79</v>
      </c>
      <c r="Z8" s="11">
        <v>37</v>
      </c>
      <c r="AA8" s="11">
        <v>128</v>
      </c>
      <c r="AB8" s="11">
        <v>110</v>
      </c>
      <c r="AC8" s="11">
        <v>55</v>
      </c>
      <c r="AD8" s="11">
        <v>33</v>
      </c>
      <c r="AE8" s="11"/>
      <c r="AF8" s="11">
        <v>402</v>
      </c>
      <c r="AG8" s="11">
        <v>601</v>
      </c>
      <c r="AH8" s="11">
        <v>124</v>
      </c>
      <c r="AI8" s="11"/>
      <c r="AJ8" s="11">
        <v>452</v>
      </c>
      <c r="AK8" s="11">
        <v>340</v>
      </c>
      <c r="AL8" s="11">
        <v>122</v>
      </c>
      <c r="AM8" s="11">
        <v>12</v>
      </c>
      <c r="AN8" s="11">
        <v>101</v>
      </c>
      <c r="AO8" s="11"/>
      <c r="AP8" s="11">
        <v>280</v>
      </c>
      <c r="AQ8" s="11">
        <v>434</v>
      </c>
      <c r="AR8" s="11">
        <v>113</v>
      </c>
      <c r="AS8" s="11"/>
      <c r="AT8" s="11">
        <v>179</v>
      </c>
      <c r="AU8" s="11">
        <v>234</v>
      </c>
      <c r="AV8" s="11">
        <v>410</v>
      </c>
      <c r="AW8" s="11">
        <v>208</v>
      </c>
      <c r="AX8" s="11">
        <v>31</v>
      </c>
      <c r="AY8" s="11"/>
      <c r="AZ8" s="11">
        <v>8</v>
      </c>
      <c r="BA8" s="11">
        <v>36</v>
      </c>
      <c r="BB8" s="11">
        <v>69</v>
      </c>
      <c r="BC8" s="11">
        <v>63</v>
      </c>
      <c r="BD8" s="11">
        <v>114</v>
      </c>
      <c r="BE8" s="11">
        <v>126</v>
      </c>
      <c r="BF8" s="11">
        <v>112</v>
      </c>
      <c r="BG8" s="11">
        <v>92</v>
      </c>
      <c r="BH8" s="11">
        <v>77</v>
      </c>
      <c r="BI8" s="11">
        <v>70</v>
      </c>
      <c r="BJ8" s="11">
        <v>115</v>
      </c>
      <c r="BK8" s="11">
        <v>71</v>
      </c>
      <c r="BL8" s="11">
        <v>61</v>
      </c>
      <c r="BM8" s="11">
        <v>33</v>
      </c>
      <c r="BN8" s="11">
        <v>40</v>
      </c>
      <c r="BO8" s="11">
        <v>76</v>
      </c>
      <c r="BP8" s="11"/>
      <c r="BQ8" s="11">
        <v>1209</v>
      </c>
      <c r="BR8" s="11" t="s">
        <v>471</v>
      </c>
    </row>
    <row r="9" spans="2:70" ht="29" x14ac:dyDescent="0.35">
      <c r="B9" s="18" t="s">
        <v>605</v>
      </c>
      <c r="C9" s="17">
        <v>0.15721009658542001</v>
      </c>
      <c r="D9" s="17">
        <v>0.19996622967829999</v>
      </c>
      <c r="E9" s="17">
        <v>0.11304868635585701</v>
      </c>
      <c r="F9" s="17"/>
      <c r="G9" s="17">
        <v>0.21889611078798399</v>
      </c>
      <c r="H9" s="17">
        <v>0.188592367153185</v>
      </c>
      <c r="I9" s="17">
        <v>0.18044073783473</v>
      </c>
      <c r="J9" s="17">
        <v>0.11796446835890401</v>
      </c>
      <c r="K9" s="17">
        <v>0.11193577655277</v>
      </c>
      <c r="L9" s="17">
        <v>0.135853188092873</v>
      </c>
      <c r="M9" s="17"/>
      <c r="N9" s="17">
        <v>0.175664383634487</v>
      </c>
      <c r="O9" s="17">
        <v>0.154508071398266</v>
      </c>
      <c r="P9" s="17">
        <v>0.158944372023652</v>
      </c>
      <c r="Q9" s="17">
        <v>0.12223595978891</v>
      </c>
      <c r="R9" s="17"/>
      <c r="S9" s="17">
        <v>0.185566738330772</v>
      </c>
      <c r="T9" s="17">
        <v>9.2703238104193605E-2</v>
      </c>
      <c r="U9" s="17">
        <v>0.10081132537531901</v>
      </c>
      <c r="V9" s="17">
        <v>7.9835201544854198E-2</v>
      </c>
      <c r="W9" s="17">
        <v>0.156662611380668</v>
      </c>
      <c r="X9" s="17">
        <v>0.15421121271980401</v>
      </c>
      <c r="Y9" s="17">
        <v>0.228762069980322</v>
      </c>
      <c r="Z9" s="17">
        <v>0.15736995104287399</v>
      </c>
      <c r="AA9" s="17">
        <v>0.19863183880906199</v>
      </c>
      <c r="AB9" s="17">
        <v>0.159441612517051</v>
      </c>
      <c r="AC9" s="17">
        <v>0.21566290023659199</v>
      </c>
      <c r="AD9" s="17">
        <v>0.24036369138417399</v>
      </c>
      <c r="AE9" s="17"/>
      <c r="AF9" s="17">
        <v>0.159087262368348</v>
      </c>
      <c r="AG9" s="17">
        <v>0.15929645501102299</v>
      </c>
      <c r="AH9" s="17">
        <v>0.14992944531260199</v>
      </c>
      <c r="AI9" s="17"/>
      <c r="AJ9" s="17">
        <v>0.15015833847198501</v>
      </c>
      <c r="AK9" s="17">
        <v>0.176947169470967</v>
      </c>
      <c r="AL9" s="17">
        <v>0.150365461224644</v>
      </c>
      <c r="AM9" s="17">
        <v>0.16434189119564599</v>
      </c>
      <c r="AN9" s="17">
        <v>8.8618399351316907E-2</v>
      </c>
      <c r="AO9" s="17"/>
      <c r="AP9" s="17">
        <v>0.187386617568472</v>
      </c>
      <c r="AQ9" s="17">
        <v>0.156662751853583</v>
      </c>
      <c r="AR9" s="17">
        <v>0.17892238403913399</v>
      </c>
      <c r="AS9" s="17"/>
      <c r="AT9" s="17">
        <v>0.140425253638984</v>
      </c>
      <c r="AU9" s="17">
        <v>0.11618617115436999</v>
      </c>
      <c r="AV9" s="17">
        <v>0.17451344218718601</v>
      </c>
      <c r="AW9" s="17">
        <v>0.15785041278221401</v>
      </c>
      <c r="AX9" s="17">
        <v>0.318904356492758</v>
      </c>
      <c r="AY9" s="17"/>
      <c r="AZ9" s="17">
        <v>0.26712852216551303</v>
      </c>
      <c r="BA9" s="17">
        <v>0.19194367254257799</v>
      </c>
      <c r="BB9" s="17">
        <v>0.12487703762109301</v>
      </c>
      <c r="BC9" s="17">
        <v>0.17794832145351999</v>
      </c>
      <c r="BD9" s="17">
        <v>0.16419819327187701</v>
      </c>
      <c r="BE9" s="17">
        <v>0.15644050776478299</v>
      </c>
      <c r="BF9" s="17">
        <v>0.16468707236925201</v>
      </c>
      <c r="BG9" s="17">
        <v>0.116297488277487</v>
      </c>
      <c r="BH9" s="17">
        <v>0.13949632567404399</v>
      </c>
      <c r="BI9" s="17">
        <v>0.11030067509408201</v>
      </c>
      <c r="BJ9" s="17">
        <v>0.14855197364401199</v>
      </c>
      <c r="BK9" s="17">
        <v>0.15360543275972699</v>
      </c>
      <c r="BL9" s="17">
        <v>0.114619480597588</v>
      </c>
      <c r="BM9" s="17">
        <v>0.17289856331214901</v>
      </c>
      <c r="BN9" s="17">
        <v>0.21674908419426001</v>
      </c>
      <c r="BO9" s="17">
        <v>0.26195079734038901</v>
      </c>
      <c r="BP9" s="17"/>
      <c r="BQ9" s="17">
        <v>0.15721009658542001</v>
      </c>
      <c r="BR9" s="17" t="s">
        <v>494</v>
      </c>
    </row>
    <row r="10" spans="2:70" x14ac:dyDescent="0.35">
      <c r="B10" s="18" t="s">
        <v>606</v>
      </c>
      <c r="C10" s="17">
        <v>0.53669451041184202</v>
      </c>
      <c r="D10" s="17">
        <v>0.52814520203531901</v>
      </c>
      <c r="E10" s="17">
        <v>0.55007997752277804</v>
      </c>
      <c r="F10" s="17"/>
      <c r="G10" s="17">
        <v>0.410235621501716</v>
      </c>
      <c r="H10" s="17">
        <v>0.56666521058779395</v>
      </c>
      <c r="I10" s="17">
        <v>0.53697875069976098</v>
      </c>
      <c r="J10" s="17">
        <v>0.53037622022759101</v>
      </c>
      <c r="K10" s="17">
        <v>0.55572920167938</v>
      </c>
      <c r="L10" s="17">
        <v>0.56860687252138298</v>
      </c>
      <c r="M10" s="17"/>
      <c r="N10" s="17">
        <v>0.54852863054907797</v>
      </c>
      <c r="O10" s="17">
        <v>0.50618719672485102</v>
      </c>
      <c r="P10" s="17">
        <v>0.56442785627087999</v>
      </c>
      <c r="Q10" s="17">
        <v>0.52785402715367502</v>
      </c>
      <c r="R10" s="17"/>
      <c r="S10" s="17">
        <v>0.57902019631151802</v>
      </c>
      <c r="T10" s="17">
        <v>0.58487403334190702</v>
      </c>
      <c r="U10" s="17">
        <v>0.55973037048030005</v>
      </c>
      <c r="V10" s="17">
        <v>0.55148335947105498</v>
      </c>
      <c r="W10" s="17">
        <v>0.52060404333322097</v>
      </c>
      <c r="X10" s="17">
        <v>0.52396560196870401</v>
      </c>
      <c r="Y10" s="17">
        <v>0.52027373592676096</v>
      </c>
      <c r="Z10" s="17">
        <v>0.56363300364741697</v>
      </c>
      <c r="AA10" s="17">
        <v>0.46829291902780301</v>
      </c>
      <c r="AB10" s="17">
        <v>0.50501355100627299</v>
      </c>
      <c r="AC10" s="17">
        <v>0.41451669985459799</v>
      </c>
      <c r="AD10" s="17">
        <v>0.52325796345297004</v>
      </c>
      <c r="AE10" s="17"/>
      <c r="AF10" s="17">
        <v>0.55963240755964005</v>
      </c>
      <c r="AG10" s="17">
        <v>0.52561233998755696</v>
      </c>
      <c r="AH10" s="17">
        <v>0.55673927767890796</v>
      </c>
      <c r="AI10" s="17"/>
      <c r="AJ10" s="17">
        <v>0.55989149974434804</v>
      </c>
      <c r="AK10" s="17">
        <v>0.52679547600030097</v>
      </c>
      <c r="AL10" s="17">
        <v>0.53603826629082596</v>
      </c>
      <c r="AM10" s="17">
        <v>0.360264521232667</v>
      </c>
      <c r="AN10" s="17">
        <v>0.56311482313095995</v>
      </c>
      <c r="AO10" s="17"/>
      <c r="AP10" s="17">
        <v>0.53651843178799896</v>
      </c>
      <c r="AQ10" s="17">
        <v>0.56065002786436002</v>
      </c>
      <c r="AR10" s="17">
        <v>0.52299857331785005</v>
      </c>
      <c r="AS10" s="17"/>
      <c r="AT10" s="17">
        <v>0.55554735699553703</v>
      </c>
      <c r="AU10" s="17">
        <v>0.53038759480961895</v>
      </c>
      <c r="AV10" s="17">
        <v>0.53760094158207405</v>
      </c>
      <c r="AW10" s="17">
        <v>0.54812352249667995</v>
      </c>
      <c r="AX10" s="17">
        <v>0.56401821533301699</v>
      </c>
      <c r="AY10" s="17"/>
      <c r="AZ10" s="17">
        <v>0.37922485397642702</v>
      </c>
      <c r="BA10" s="17">
        <v>0.43426286967237598</v>
      </c>
      <c r="BB10" s="17">
        <v>0.50439033863940697</v>
      </c>
      <c r="BC10" s="17">
        <v>0.54071045156360598</v>
      </c>
      <c r="BD10" s="17">
        <v>0.56607702574399599</v>
      </c>
      <c r="BE10" s="17">
        <v>0.50127441676187701</v>
      </c>
      <c r="BF10" s="17">
        <v>0.55406441112465599</v>
      </c>
      <c r="BG10" s="17">
        <v>0.53848769278431396</v>
      </c>
      <c r="BH10" s="17">
        <v>0.482930640910959</v>
      </c>
      <c r="BI10" s="17">
        <v>0.64137198074831103</v>
      </c>
      <c r="BJ10" s="17">
        <v>0.564639423501061</v>
      </c>
      <c r="BK10" s="17">
        <v>0.51281824932686904</v>
      </c>
      <c r="BL10" s="17">
        <v>0.50392330921721395</v>
      </c>
      <c r="BM10" s="17">
        <v>0.66523182048205298</v>
      </c>
      <c r="BN10" s="17">
        <v>0.44015830386079002</v>
      </c>
      <c r="BO10" s="17">
        <v>0.55999315953193796</v>
      </c>
      <c r="BP10" s="17"/>
      <c r="BQ10" s="17">
        <v>0.53669451041184202</v>
      </c>
      <c r="BR10" s="17" t="s">
        <v>494</v>
      </c>
    </row>
    <row r="11" spans="2:70" ht="29" x14ac:dyDescent="0.35">
      <c r="B11" s="18" t="s">
        <v>607</v>
      </c>
      <c r="C11" s="17">
        <v>0.23215181018074799</v>
      </c>
      <c r="D11" s="17">
        <v>0.18604697999639699</v>
      </c>
      <c r="E11" s="17">
        <v>0.27556717373588802</v>
      </c>
      <c r="F11" s="17"/>
      <c r="G11" s="17">
        <v>0.309721336378048</v>
      </c>
      <c r="H11" s="17">
        <v>0.185564737840446</v>
      </c>
      <c r="I11" s="17">
        <v>0.22162671013873</v>
      </c>
      <c r="J11" s="17">
        <v>0.25070462719609299</v>
      </c>
      <c r="K11" s="17">
        <v>0.26459244193909298</v>
      </c>
      <c r="L11" s="17">
        <v>0.20855523311294399</v>
      </c>
      <c r="M11" s="17"/>
      <c r="N11" s="17">
        <v>0.21487626327152401</v>
      </c>
      <c r="O11" s="17">
        <v>0.26743163464062503</v>
      </c>
      <c r="P11" s="17">
        <v>0.193260681298353</v>
      </c>
      <c r="Q11" s="17">
        <v>0.25577452543742901</v>
      </c>
      <c r="R11" s="17"/>
      <c r="S11" s="17">
        <v>0.18369129266084799</v>
      </c>
      <c r="T11" s="17">
        <v>0.22102165519813899</v>
      </c>
      <c r="U11" s="17">
        <v>0.282420414788984</v>
      </c>
      <c r="V11" s="17">
        <v>0.322736135007965</v>
      </c>
      <c r="W11" s="17">
        <v>0.21911172600715401</v>
      </c>
      <c r="X11" s="17">
        <v>0.241492066165612</v>
      </c>
      <c r="Y11" s="17">
        <v>0.14139705448426601</v>
      </c>
      <c r="Z11" s="17">
        <v>0.215642952742813</v>
      </c>
      <c r="AA11" s="17">
        <v>0.25183193993650299</v>
      </c>
      <c r="AB11" s="17">
        <v>0.26244311087043798</v>
      </c>
      <c r="AC11" s="17">
        <v>0.27836581687940298</v>
      </c>
      <c r="AD11" s="17">
        <v>0.19767582036814599</v>
      </c>
      <c r="AE11" s="17"/>
      <c r="AF11" s="17">
        <v>0.20763154414528201</v>
      </c>
      <c r="AG11" s="17">
        <v>0.24616335652412299</v>
      </c>
      <c r="AH11" s="17">
        <v>0.18346686824188399</v>
      </c>
      <c r="AI11" s="17"/>
      <c r="AJ11" s="17">
        <v>0.216430619147365</v>
      </c>
      <c r="AK11" s="17">
        <v>0.22521477114219701</v>
      </c>
      <c r="AL11" s="17">
        <v>0.23814685018914999</v>
      </c>
      <c r="AM11" s="17">
        <v>8.4069889681448504E-2</v>
      </c>
      <c r="AN11" s="17">
        <v>0.26479564136518602</v>
      </c>
      <c r="AO11" s="17"/>
      <c r="AP11" s="17">
        <v>0.219180822427824</v>
      </c>
      <c r="AQ11" s="17">
        <v>0.20971105254429101</v>
      </c>
      <c r="AR11" s="17">
        <v>0.234091745601403</v>
      </c>
      <c r="AS11" s="17"/>
      <c r="AT11" s="17">
        <v>0.24359030208242699</v>
      </c>
      <c r="AU11" s="17">
        <v>0.29375228352000499</v>
      </c>
      <c r="AV11" s="17">
        <v>0.21957889249523099</v>
      </c>
      <c r="AW11" s="17">
        <v>0.20167610757245699</v>
      </c>
      <c r="AX11" s="17">
        <v>2.68930022609968E-2</v>
      </c>
      <c r="AY11" s="17"/>
      <c r="AZ11" s="17">
        <v>0.22592101199953199</v>
      </c>
      <c r="BA11" s="17">
        <v>0.21663606791193701</v>
      </c>
      <c r="BB11" s="17">
        <v>0.26851007203786997</v>
      </c>
      <c r="BC11" s="17">
        <v>0.211736809027286</v>
      </c>
      <c r="BD11" s="17">
        <v>0.19437897991438899</v>
      </c>
      <c r="BE11" s="17">
        <v>0.235693836535353</v>
      </c>
      <c r="BF11" s="17">
        <v>0.23148108696146499</v>
      </c>
      <c r="BG11" s="17">
        <v>0.29373088032543299</v>
      </c>
      <c r="BH11" s="17">
        <v>0.264322939636075</v>
      </c>
      <c r="BI11" s="17">
        <v>0.167755377608513</v>
      </c>
      <c r="BJ11" s="17">
        <v>0.22376590594173601</v>
      </c>
      <c r="BK11" s="17">
        <v>0.27676776177474699</v>
      </c>
      <c r="BL11" s="17">
        <v>0.33212579312896201</v>
      </c>
      <c r="BM11" s="17">
        <v>0.107942606218227</v>
      </c>
      <c r="BN11" s="17">
        <v>0.26973446624589398</v>
      </c>
      <c r="BO11" s="17">
        <v>0.143640414351831</v>
      </c>
      <c r="BP11" s="17"/>
      <c r="BQ11" s="17">
        <v>0.23215181018074799</v>
      </c>
      <c r="BR11" s="17" t="s">
        <v>494</v>
      </c>
    </row>
    <row r="12" spans="2:70" x14ac:dyDescent="0.35">
      <c r="B12" s="18" t="s">
        <v>608</v>
      </c>
      <c r="C12" s="17">
        <v>5.2446131935499997E-2</v>
      </c>
      <c r="D12" s="17">
        <v>6.5129820322448795E-2</v>
      </c>
      <c r="E12" s="17">
        <v>3.8842042722142603E-2</v>
      </c>
      <c r="F12" s="17"/>
      <c r="G12" s="17">
        <v>5.4489457381826499E-2</v>
      </c>
      <c r="H12" s="17">
        <v>3.3402792939404201E-2</v>
      </c>
      <c r="I12" s="17">
        <v>4.7015382600943997E-2</v>
      </c>
      <c r="J12" s="17">
        <v>6.9450575383216806E-2</v>
      </c>
      <c r="K12" s="17">
        <v>5.4913187984068502E-2</v>
      </c>
      <c r="L12" s="17">
        <v>5.7841319442761503E-2</v>
      </c>
      <c r="M12" s="17"/>
      <c r="N12" s="17">
        <v>4.5563834192167002E-2</v>
      </c>
      <c r="O12" s="17">
        <v>5.0465945141398599E-2</v>
      </c>
      <c r="P12" s="17">
        <v>5.3767982223904498E-2</v>
      </c>
      <c r="Q12" s="17">
        <v>6.7962956774246894E-2</v>
      </c>
      <c r="R12" s="17"/>
      <c r="S12" s="17">
        <v>4.0262754090432298E-2</v>
      </c>
      <c r="T12" s="17">
        <v>7.5941477810039001E-2</v>
      </c>
      <c r="U12" s="17">
        <v>3.32705847767941E-2</v>
      </c>
      <c r="V12" s="17">
        <v>2.8046373401193699E-2</v>
      </c>
      <c r="W12" s="17">
        <v>6.0711100666294197E-2</v>
      </c>
      <c r="X12" s="17">
        <v>5.9534761549186702E-2</v>
      </c>
      <c r="Y12" s="17">
        <v>8.6777847605753605E-2</v>
      </c>
      <c r="Z12" s="17">
        <v>6.3354092566896003E-2</v>
      </c>
      <c r="AA12" s="17">
        <v>6.0739007960105798E-2</v>
      </c>
      <c r="AB12" s="17">
        <v>5.2659543698812601E-2</v>
      </c>
      <c r="AC12" s="17">
        <v>5.1876963769289797E-2</v>
      </c>
      <c r="AD12" s="17">
        <v>0</v>
      </c>
      <c r="AE12" s="17"/>
      <c r="AF12" s="17">
        <v>5.4203992808011303E-2</v>
      </c>
      <c r="AG12" s="17">
        <v>4.8661531752517903E-2</v>
      </c>
      <c r="AH12" s="17">
        <v>6.1580140035163801E-2</v>
      </c>
      <c r="AI12" s="17"/>
      <c r="AJ12" s="17">
        <v>4.7542661919635798E-2</v>
      </c>
      <c r="AK12" s="17">
        <v>5.0233966484102499E-2</v>
      </c>
      <c r="AL12" s="17">
        <v>6.6008508601424903E-2</v>
      </c>
      <c r="AM12" s="17">
        <v>0.39132369789023902</v>
      </c>
      <c r="AN12" s="17">
        <v>5.5579102840128403E-2</v>
      </c>
      <c r="AO12" s="17"/>
      <c r="AP12" s="17">
        <v>3.1627768503413499E-2</v>
      </c>
      <c r="AQ12" s="17">
        <v>5.45860032728962E-2</v>
      </c>
      <c r="AR12" s="17">
        <v>4.5853339052559797E-2</v>
      </c>
      <c r="AS12" s="17"/>
      <c r="AT12" s="17">
        <v>4.9629689482815799E-2</v>
      </c>
      <c r="AU12" s="17">
        <v>3.42892288502223E-2</v>
      </c>
      <c r="AV12" s="17">
        <v>4.9083994292654198E-2</v>
      </c>
      <c r="AW12" s="17">
        <v>6.7424672393094007E-2</v>
      </c>
      <c r="AX12" s="17">
        <v>6.1339556091881603E-2</v>
      </c>
      <c r="AY12" s="17"/>
      <c r="AZ12" s="17">
        <v>0.12772561185852799</v>
      </c>
      <c r="BA12" s="17">
        <v>0.13216194796276001</v>
      </c>
      <c r="BB12" s="17">
        <v>8.8765899653236793E-2</v>
      </c>
      <c r="BC12" s="17">
        <v>3.2851781604744397E-2</v>
      </c>
      <c r="BD12" s="17">
        <v>1.75097268846027E-2</v>
      </c>
      <c r="BE12" s="17">
        <v>7.5070883465438706E-2</v>
      </c>
      <c r="BF12" s="17">
        <v>4.07618883593222E-2</v>
      </c>
      <c r="BG12" s="17">
        <v>3.0894723304188E-2</v>
      </c>
      <c r="BH12" s="17">
        <v>0.11325009377892201</v>
      </c>
      <c r="BI12" s="17">
        <v>5.0654455516531E-2</v>
      </c>
      <c r="BJ12" s="17">
        <v>5.5200931527737702E-2</v>
      </c>
      <c r="BK12" s="17">
        <v>5.68085561386567E-2</v>
      </c>
      <c r="BL12" s="17">
        <v>1.38764391068906E-2</v>
      </c>
      <c r="BM12" s="17">
        <v>5.3927009987570697E-2</v>
      </c>
      <c r="BN12" s="17">
        <v>2.4301666690163901E-2</v>
      </c>
      <c r="BO12" s="17">
        <v>3.4415628775841998E-2</v>
      </c>
      <c r="BP12" s="17"/>
      <c r="BQ12" s="17">
        <v>5.2446131935499997E-2</v>
      </c>
      <c r="BR12" s="17" t="s">
        <v>494</v>
      </c>
    </row>
    <row r="13" spans="2:70" x14ac:dyDescent="0.35">
      <c r="B13" s="18" t="s">
        <v>129</v>
      </c>
      <c r="C13" s="19">
        <v>2.1497450886490101E-2</v>
      </c>
      <c r="D13" s="19">
        <v>2.0711767967535599E-2</v>
      </c>
      <c r="E13" s="19">
        <v>2.2462119663335601E-2</v>
      </c>
      <c r="F13" s="19"/>
      <c r="G13" s="19">
        <v>6.6574739504259902E-3</v>
      </c>
      <c r="H13" s="19">
        <v>2.5774891479170801E-2</v>
      </c>
      <c r="I13" s="19">
        <v>1.39384187258348E-2</v>
      </c>
      <c r="J13" s="19">
        <v>3.1504108834195202E-2</v>
      </c>
      <c r="K13" s="19">
        <v>1.2829391844688899E-2</v>
      </c>
      <c r="L13" s="19">
        <v>2.91433868300391E-2</v>
      </c>
      <c r="M13" s="19"/>
      <c r="N13" s="19">
        <v>1.5366888352744801E-2</v>
      </c>
      <c r="O13" s="19">
        <v>2.1407152094858699E-2</v>
      </c>
      <c r="P13" s="19">
        <v>2.9599108183211199E-2</v>
      </c>
      <c r="Q13" s="19">
        <v>2.6172530845738999E-2</v>
      </c>
      <c r="R13" s="19"/>
      <c r="S13" s="19">
        <v>1.145901860643E-2</v>
      </c>
      <c r="T13" s="19">
        <v>2.5459595545721501E-2</v>
      </c>
      <c r="U13" s="19">
        <v>2.3767304578603401E-2</v>
      </c>
      <c r="V13" s="19">
        <v>1.7898930574932598E-2</v>
      </c>
      <c r="W13" s="19">
        <v>4.29105186126627E-2</v>
      </c>
      <c r="X13" s="19">
        <v>2.07963575966933E-2</v>
      </c>
      <c r="Y13" s="19">
        <v>2.2789292002897001E-2</v>
      </c>
      <c r="Z13" s="19">
        <v>0</v>
      </c>
      <c r="AA13" s="19">
        <v>2.0504294266525801E-2</v>
      </c>
      <c r="AB13" s="19">
        <v>2.0442181907425899E-2</v>
      </c>
      <c r="AC13" s="19">
        <v>3.9577619260116499E-2</v>
      </c>
      <c r="AD13" s="19">
        <v>3.8702524794709398E-2</v>
      </c>
      <c r="AE13" s="19"/>
      <c r="AF13" s="19">
        <v>1.94447931187187E-2</v>
      </c>
      <c r="AG13" s="19">
        <v>2.02663167247789E-2</v>
      </c>
      <c r="AH13" s="19">
        <v>4.8284268731441697E-2</v>
      </c>
      <c r="AI13" s="19"/>
      <c r="AJ13" s="19">
        <v>2.59768807166657E-2</v>
      </c>
      <c r="AK13" s="19">
        <v>2.0808616902431701E-2</v>
      </c>
      <c r="AL13" s="19">
        <v>9.4409136939550293E-3</v>
      </c>
      <c r="AM13" s="19">
        <v>0</v>
      </c>
      <c r="AN13" s="19">
        <v>2.78920333124093E-2</v>
      </c>
      <c r="AO13" s="19"/>
      <c r="AP13" s="19">
        <v>2.52863597122912E-2</v>
      </c>
      <c r="AQ13" s="19">
        <v>1.8390164464870299E-2</v>
      </c>
      <c r="AR13" s="19">
        <v>1.8133957989052801E-2</v>
      </c>
      <c r="AS13" s="19"/>
      <c r="AT13" s="19">
        <v>1.08073978002351E-2</v>
      </c>
      <c r="AU13" s="19">
        <v>2.5384721665784E-2</v>
      </c>
      <c r="AV13" s="19">
        <v>1.9222729442854899E-2</v>
      </c>
      <c r="AW13" s="19">
        <v>2.4925284755555201E-2</v>
      </c>
      <c r="AX13" s="19">
        <v>2.88448698213465E-2</v>
      </c>
      <c r="AY13" s="19"/>
      <c r="AZ13" s="19">
        <v>0</v>
      </c>
      <c r="BA13" s="19">
        <v>2.4995441910347999E-2</v>
      </c>
      <c r="BB13" s="19">
        <v>1.34566520483934E-2</v>
      </c>
      <c r="BC13" s="19">
        <v>3.6752636350843602E-2</v>
      </c>
      <c r="BD13" s="19">
        <v>5.7836074185135797E-2</v>
      </c>
      <c r="BE13" s="19">
        <v>3.1520355472548001E-2</v>
      </c>
      <c r="BF13" s="19">
        <v>9.0055411853046698E-3</v>
      </c>
      <c r="BG13" s="19">
        <v>2.0589215308578299E-2</v>
      </c>
      <c r="BH13" s="19">
        <v>0</v>
      </c>
      <c r="BI13" s="19">
        <v>2.9917511032563099E-2</v>
      </c>
      <c r="BJ13" s="19">
        <v>7.8417653854534908E-3</v>
      </c>
      <c r="BK13" s="19">
        <v>0</v>
      </c>
      <c r="BL13" s="19">
        <v>3.5454977949345198E-2</v>
      </c>
      <c r="BM13" s="19">
        <v>0</v>
      </c>
      <c r="BN13" s="19">
        <v>4.9056479008892401E-2</v>
      </c>
      <c r="BO13" s="19">
        <v>0</v>
      </c>
      <c r="BP13" s="19"/>
      <c r="BQ13" s="19">
        <v>2.1497450886490101E-2</v>
      </c>
      <c r="BR13" s="19" t="s">
        <v>494</v>
      </c>
    </row>
    <row r="14" spans="2:70" x14ac:dyDescent="0.35">
      <c r="B14" s="16" t="s">
        <v>496</v>
      </c>
    </row>
    <row r="15" spans="2:70" x14ac:dyDescent="0.35">
      <c r="B15" t="s">
        <v>98</v>
      </c>
    </row>
    <row r="16" spans="2:70" x14ac:dyDescent="0.35">
      <c r="B16" t="s">
        <v>99</v>
      </c>
    </row>
    <row r="18" spans="2:2" x14ac:dyDescent="0.35">
      <c r="B18" s="8" t="str">
        <f>HYPERLINK("#'Contents'!A1", "Return to Contents")</f>
        <v>Return to Contents</v>
      </c>
    </row>
  </sheetData>
  <mergeCells count="11">
    <mergeCell ref="BQ5:BR5"/>
    <mergeCell ref="D5:E5"/>
    <mergeCell ref="G5:L5"/>
    <mergeCell ref="N5:Q5"/>
    <mergeCell ref="S5:AD5"/>
    <mergeCell ref="AF5:AH5"/>
    <mergeCell ref="D2:BJ2"/>
    <mergeCell ref="AJ5:AN5"/>
    <mergeCell ref="AP5:AR5"/>
    <mergeCell ref="AT5:AX5"/>
    <mergeCell ref="AZ5:BO5"/>
  </mergeCells>
  <pageMargins left="0.7" right="0.7" top="0.75" bottom="0.75" header="0.3" footer="0.3"/>
  <pageSetup paperSize="9" orientation="portrait" horizontalDpi="300" verticalDpi="300"/>
  <drawing r:id="rId1"/>
</worksheet>
</file>

<file path=xl/worksheets/sheet1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F00-000000000000}">
  <dimension ref="B2:BR18"/>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67" width="10.7265625" customWidth="1"/>
    <col min="68" max="68" width="2.1796875" customWidth="1"/>
    <col min="69" max="70" width="10.7265625" customWidth="1"/>
    <col min="71" max="71" width="2.1796875" customWidth="1"/>
  </cols>
  <sheetData>
    <row r="2" spans="2:70" ht="40" customHeight="1" x14ac:dyDescent="0.35">
      <c r="D2" s="29" t="s">
        <v>611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row>
    <row r="5" spans="2:70" ht="30" customHeight="1" x14ac:dyDescent="0.35">
      <c r="B5" s="15"/>
      <c r="C5" s="15"/>
      <c r="D5" s="30" t="s">
        <v>74</v>
      </c>
      <c r="E5" s="30"/>
      <c r="F5" s="15"/>
      <c r="G5" s="30" t="s">
        <v>75</v>
      </c>
      <c r="H5" s="30"/>
      <c r="I5" s="30"/>
      <c r="J5" s="30"/>
      <c r="K5" s="30"/>
      <c r="L5" s="30"/>
      <c r="M5" s="15"/>
      <c r="N5" s="30" t="s">
        <v>76</v>
      </c>
      <c r="O5" s="30"/>
      <c r="P5" s="30"/>
      <c r="Q5" s="30"/>
      <c r="R5" s="15"/>
      <c r="S5" s="30" t="s">
        <v>77</v>
      </c>
      <c r="T5" s="30"/>
      <c r="U5" s="30"/>
      <c r="V5" s="30"/>
      <c r="W5" s="30"/>
      <c r="X5" s="30"/>
      <c r="Y5" s="30"/>
      <c r="Z5" s="30"/>
      <c r="AA5" s="30"/>
      <c r="AB5" s="30"/>
      <c r="AC5" s="30"/>
      <c r="AD5" s="30"/>
      <c r="AE5" s="15"/>
      <c r="AF5" s="30" t="s">
        <v>78</v>
      </c>
      <c r="AG5" s="30"/>
      <c r="AH5" s="30"/>
      <c r="AI5" s="15"/>
      <c r="AJ5" s="30" t="s">
        <v>79</v>
      </c>
      <c r="AK5" s="30"/>
      <c r="AL5" s="30"/>
      <c r="AM5" s="30"/>
      <c r="AN5" s="30"/>
      <c r="AO5" s="15"/>
      <c r="AP5" s="30" t="s">
        <v>80</v>
      </c>
      <c r="AQ5" s="30"/>
      <c r="AR5" s="30"/>
      <c r="AS5" s="15"/>
      <c r="AT5" s="30" t="s">
        <v>81</v>
      </c>
      <c r="AU5" s="30"/>
      <c r="AV5" s="30"/>
      <c r="AW5" s="30"/>
      <c r="AX5" s="30"/>
      <c r="AY5" s="15"/>
      <c r="AZ5" s="30" t="s">
        <v>82</v>
      </c>
      <c r="BA5" s="30"/>
      <c r="BB5" s="30"/>
      <c r="BC5" s="30"/>
      <c r="BD5" s="30"/>
      <c r="BE5" s="30"/>
      <c r="BF5" s="30"/>
      <c r="BG5" s="30"/>
      <c r="BH5" s="30"/>
      <c r="BI5" s="30"/>
      <c r="BJ5" s="30"/>
      <c r="BK5" s="30"/>
      <c r="BL5" s="30"/>
      <c r="BM5" s="30"/>
      <c r="BN5" s="30"/>
      <c r="BO5" s="30"/>
      <c r="BP5" s="15"/>
      <c r="BQ5" s="30" t="s">
        <v>83</v>
      </c>
      <c r="BR5" s="30"/>
    </row>
    <row r="6" spans="2:7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46</v>
      </c>
      <c r="AQ6" s="12" t="s">
        <v>47</v>
      </c>
      <c r="AR6" s="12" t="s">
        <v>50</v>
      </c>
      <c r="AT6" s="12" t="s">
        <v>51</v>
      </c>
      <c r="AU6" s="12" t="s">
        <v>52</v>
      </c>
      <c r="AV6" s="12" t="s">
        <v>53</v>
      </c>
      <c r="AW6" s="12" t="s">
        <v>54</v>
      </c>
      <c r="AX6" s="12" t="s">
        <v>55</v>
      </c>
      <c r="AZ6" s="12" t="s">
        <v>56</v>
      </c>
      <c r="BA6" s="12" t="s">
        <v>57</v>
      </c>
      <c r="BB6" s="12" t="s">
        <v>58</v>
      </c>
      <c r="BC6" s="12" t="s">
        <v>59</v>
      </c>
      <c r="BD6" s="12" t="s">
        <v>60</v>
      </c>
      <c r="BE6" s="12" t="s">
        <v>61</v>
      </c>
      <c r="BF6" s="12" t="s">
        <v>62</v>
      </c>
      <c r="BG6" s="12" t="s">
        <v>63</v>
      </c>
      <c r="BH6" s="12" t="s">
        <v>64</v>
      </c>
      <c r="BI6" s="12" t="s">
        <v>65</v>
      </c>
      <c r="BJ6" s="12" t="s">
        <v>66</v>
      </c>
      <c r="BK6" s="12" t="s">
        <v>67</v>
      </c>
      <c r="BL6" s="12" t="s">
        <v>68</v>
      </c>
      <c r="BM6" s="12" t="s">
        <v>69</v>
      </c>
      <c r="BN6" s="12" t="s">
        <v>70</v>
      </c>
      <c r="BO6" s="12" t="s">
        <v>71</v>
      </c>
      <c r="BQ6" s="12" t="s">
        <v>72</v>
      </c>
      <c r="BR6" s="12" t="s">
        <v>73</v>
      </c>
    </row>
    <row r="7" spans="2:70" ht="30" customHeight="1" x14ac:dyDescent="0.35">
      <c r="B7" s="10" t="s">
        <v>19</v>
      </c>
      <c r="C7" s="10">
        <v>1235</v>
      </c>
      <c r="D7" s="10">
        <v>604</v>
      </c>
      <c r="E7" s="10">
        <v>625</v>
      </c>
      <c r="F7" s="10"/>
      <c r="G7" s="10">
        <v>129</v>
      </c>
      <c r="H7" s="10">
        <v>238</v>
      </c>
      <c r="I7" s="10">
        <v>213</v>
      </c>
      <c r="J7" s="10">
        <v>191</v>
      </c>
      <c r="K7" s="10">
        <v>164</v>
      </c>
      <c r="L7" s="10">
        <v>300</v>
      </c>
      <c r="M7" s="10"/>
      <c r="N7" s="10">
        <v>505</v>
      </c>
      <c r="O7" s="10">
        <v>325</v>
      </c>
      <c r="P7" s="10">
        <v>198</v>
      </c>
      <c r="Q7" s="10">
        <v>206</v>
      </c>
      <c r="R7" s="10"/>
      <c r="S7" s="10">
        <v>257</v>
      </c>
      <c r="T7" s="10">
        <v>173</v>
      </c>
      <c r="U7" s="10">
        <v>85</v>
      </c>
      <c r="V7" s="10">
        <v>108</v>
      </c>
      <c r="W7" s="10">
        <v>75</v>
      </c>
      <c r="X7" s="10">
        <v>94</v>
      </c>
      <c r="Y7" s="10">
        <v>85</v>
      </c>
      <c r="Z7" s="10">
        <v>39</v>
      </c>
      <c r="AA7" s="10">
        <v>134</v>
      </c>
      <c r="AB7" s="10">
        <v>106</v>
      </c>
      <c r="AC7" s="10">
        <v>54</v>
      </c>
      <c r="AD7" s="10">
        <v>25</v>
      </c>
      <c r="AE7" s="10"/>
      <c r="AF7" s="10">
        <v>412</v>
      </c>
      <c r="AG7" s="10">
        <v>622</v>
      </c>
      <c r="AH7" s="10">
        <v>123</v>
      </c>
      <c r="AI7" s="10"/>
      <c r="AJ7" s="10">
        <v>470</v>
      </c>
      <c r="AK7" s="10">
        <v>353</v>
      </c>
      <c r="AL7" s="10">
        <v>126</v>
      </c>
      <c r="AM7" s="10">
        <v>11</v>
      </c>
      <c r="AN7" s="10">
        <v>99</v>
      </c>
      <c r="AO7" s="10"/>
      <c r="AP7" s="10">
        <v>291</v>
      </c>
      <c r="AQ7" s="10">
        <v>447</v>
      </c>
      <c r="AR7" s="10">
        <v>117</v>
      </c>
      <c r="AS7" s="10"/>
      <c r="AT7" s="10">
        <v>173</v>
      </c>
      <c r="AU7" s="10">
        <v>226</v>
      </c>
      <c r="AV7" s="10">
        <v>432</v>
      </c>
      <c r="AW7" s="10">
        <v>222</v>
      </c>
      <c r="AX7" s="10">
        <v>35</v>
      </c>
      <c r="AY7" s="10"/>
      <c r="AZ7" s="10">
        <v>8</v>
      </c>
      <c r="BA7" s="10">
        <v>37</v>
      </c>
      <c r="BB7" s="10">
        <v>69</v>
      </c>
      <c r="BC7" s="10">
        <v>60</v>
      </c>
      <c r="BD7" s="10">
        <v>111</v>
      </c>
      <c r="BE7" s="10">
        <v>126</v>
      </c>
      <c r="BF7" s="10">
        <v>111</v>
      </c>
      <c r="BG7" s="10">
        <v>94</v>
      </c>
      <c r="BH7" s="10">
        <v>77</v>
      </c>
      <c r="BI7" s="10">
        <v>72</v>
      </c>
      <c r="BJ7" s="10">
        <v>122</v>
      </c>
      <c r="BK7" s="10">
        <v>74</v>
      </c>
      <c r="BL7" s="10">
        <v>64</v>
      </c>
      <c r="BM7" s="10">
        <v>35</v>
      </c>
      <c r="BN7" s="10">
        <v>43</v>
      </c>
      <c r="BO7" s="10">
        <v>85</v>
      </c>
      <c r="BP7" s="10"/>
      <c r="BQ7" s="10">
        <v>1235</v>
      </c>
      <c r="BR7" s="10" t="s">
        <v>471</v>
      </c>
    </row>
    <row r="8" spans="2:70" ht="30" customHeight="1" x14ac:dyDescent="0.35">
      <c r="B8" s="11" t="s">
        <v>20</v>
      </c>
      <c r="C8" s="11">
        <v>1209</v>
      </c>
      <c r="D8" s="11">
        <v>591</v>
      </c>
      <c r="E8" s="11">
        <v>612</v>
      </c>
      <c r="F8" s="11"/>
      <c r="G8" s="11">
        <v>141</v>
      </c>
      <c r="H8" s="11">
        <v>224</v>
      </c>
      <c r="I8" s="11">
        <v>210</v>
      </c>
      <c r="J8" s="11">
        <v>186</v>
      </c>
      <c r="K8" s="11">
        <v>157</v>
      </c>
      <c r="L8" s="11">
        <v>290</v>
      </c>
      <c r="M8" s="11"/>
      <c r="N8" s="11">
        <v>460</v>
      </c>
      <c r="O8" s="11">
        <v>299</v>
      </c>
      <c r="P8" s="11">
        <v>223</v>
      </c>
      <c r="Q8" s="11">
        <v>226</v>
      </c>
      <c r="R8" s="11"/>
      <c r="S8" s="11">
        <v>249</v>
      </c>
      <c r="T8" s="11">
        <v>161</v>
      </c>
      <c r="U8" s="11">
        <v>88</v>
      </c>
      <c r="V8" s="11">
        <v>111</v>
      </c>
      <c r="W8" s="11">
        <v>69</v>
      </c>
      <c r="X8" s="11">
        <v>88</v>
      </c>
      <c r="Y8" s="11">
        <v>79</v>
      </c>
      <c r="Z8" s="11">
        <v>37</v>
      </c>
      <c r="AA8" s="11">
        <v>128</v>
      </c>
      <c r="AB8" s="11">
        <v>110</v>
      </c>
      <c r="AC8" s="11">
        <v>55</v>
      </c>
      <c r="AD8" s="11">
        <v>33</v>
      </c>
      <c r="AE8" s="11"/>
      <c r="AF8" s="11">
        <v>402</v>
      </c>
      <c r="AG8" s="11">
        <v>601</v>
      </c>
      <c r="AH8" s="11">
        <v>124</v>
      </c>
      <c r="AI8" s="11"/>
      <c r="AJ8" s="11">
        <v>452</v>
      </c>
      <c r="AK8" s="11">
        <v>340</v>
      </c>
      <c r="AL8" s="11">
        <v>122</v>
      </c>
      <c r="AM8" s="11">
        <v>12</v>
      </c>
      <c r="AN8" s="11">
        <v>101</v>
      </c>
      <c r="AO8" s="11"/>
      <c r="AP8" s="11">
        <v>280</v>
      </c>
      <c r="AQ8" s="11">
        <v>434</v>
      </c>
      <c r="AR8" s="11">
        <v>113</v>
      </c>
      <c r="AS8" s="11"/>
      <c r="AT8" s="11">
        <v>179</v>
      </c>
      <c r="AU8" s="11">
        <v>234</v>
      </c>
      <c r="AV8" s="11">
        <v>410</v>
      </c>
      <c r="AW8" s="11">
        <v>208</v>
      </c>
      <c r="AX8" s="11">
        <v>31</v>
      </c>
      <c r="AY8" s="11"/>
      <c r="AZ8" s="11">
        <v>8</v>
      </c>
      <c r="BA8" s="11">
        <v>36</v>
      </c>
      <c r="BB8" s="11">
        <v>69</v>
      </c>
      <c r="BC8" s="11">
        <v>63</v>
      </c>
      <c r="BD8" s="11">
        <v>114</v>
      </c>
      <c r="BE8" s="11">
        <v>126</v>
      </c>
      <c r="BF8" s="11">
        <v>112</v>
      </c>
      <c r="BG8" s="11">
        <v>92</v>
      </c>
      <c r="BH8" s="11">
        <v>77</v>
      </c>
      <c r="BI8" s="11">
        <v>70</v>
      </c>
      <c r="BJ8" s="11">
        <v>115</v>
      </c>
      <c r="BK8" s="11">
        <v>71</v>
      </c>
      <c r="BL8" s="11">
        <v>61</v>
      </c>
      <c r="BM8" s="11">
        <v>33</v>
      </c>
      <c r="BN8" s="11">
        <v>40</v>
      </c>
      <c r="BO8" s="11">
        <v>76</v>
      </c>
      <c r="BP8" s="11"/>
      <c r="BQ8" s="11">
        <v>1209</v>
      </c>
      <c r="BR8" s="11" t="s">
        <v>471</v>
      </c>
    </row>
    <row r="9" spans="2:70" ht="29" x14ac:dyDescent="0.35">
      <c r="B9" s="18" t="s">
        <v>605</v>
      </c>
      <c r="C9" s="17">
        <v>0.16741776108852199</v>
      </c>
      <c r="D9" s="17">
        <v>0.18897500187819199</v>
      </c>
      <c r="E9" s="17">
        <v>0.14523283268536699</v>
      </c>
      <c r="F9" s="17"/>
      <c r="G9" s="17">
        <v>0.26401174703680502</v>
      </c>
      <c r="H9" s="17">
        <v>0.198543570435984</v>
      </c>
      <c r="I9" s="17">
        <v>0.147619898266347</v>
      </c>
      <c r="J9" s="17">
        <v>0.13147008972961799</v>
      </c>
      <c r="K9" s="17">
        <v>8.6914572932565298E-2</v>
      </c>
      <c r="L9" s="17">
        <v>0.177377249827947</v>
      </c>
      <c r="M9" s="17"/>
      <c r="N9" s="17">
        <v>0.18894097164661899</v>
      </c>
      <c r="O9" s="17">
        <v>0.15207519361722399</v>
      </c>
      <c r="P9" s="17">
        <v>0.15361345391581399</v>
      </c>
      <c r="Q9" s="17">
        <v>0.15827356475385601</v>
      </c>
      <c r="R9" s="17"/>
      <c r="S9" s="17">
        <v>0.18371204196496299</v>
      </c>
      <c r="T9" s="17">
        <v>0.133685762071931</v>
      </c>
      <c r="U9" s="17">
        <v>0.20727346439250099</v>
      </c>
      <c r="V9" s="17">
        <v>0.13721000170712999</v>
      </c>
      <c r="W9" s="17">
        <v>0.18195377522883599</v>
      </c>
      <c r="X9" s="17">
        <v>9.65730057358547E-2</v>
      </c>
      <c r="Y9" s="17">
        <v>0.16676291058262199</v>
      </c>
      <c r="Z9" s="17">
        <v>0.19193542532997299</v>
      </c>
      <c r="AA9" s="17">
        <v>0.192973051064527</v>
      </c>
      <c r="AB9" s="17">
        <v>0.15909215454167</v>
      </c>
      <c r="AC9" s="17">
        <v>0.18344999720539401</v>
      </c>
      <c r="AD9" s="17">
        <v>0.240269306367698</v>
      </c>
      <c r="AE9" s="17"/>
      <c r="AF9" s="17">
        <v>0.16447908193215</v>
      </c>
      <c r="AG9" s="17">
        <v>0.171663377976326</v>
      </c>
      <c r="AH9" s="17">
        <v>0.14014682919513599</v>
      </c>
      <c r="AI9" s="17"/>
      <c r="AJ9" s="17">
        <v>0.151945204948533</v>
      </c>
      <c r="AK9" s="17">
        <v>0.17024446341756599</v>
      </c>
      <c r="AL9" s="17">
        <v>0.18527864745831901</v>
      </c>
      <c r="AM9" s="17">
        <v>0.66553486758690705</v>
      </c>
      <c r="AN9" s="17">
        <v>0.12603639229640601</v>
      </c>
      <c r="AO9" s="17"/>
      <c r="AP9" s="17">
        <v>0.17031077678203599</v>
      </c>
      <c r="AQ9" s="17">
        <v>0.17925352105439801</v>
      </c>
      <c r="AR9" s="17">
        <v>0.19415573731345501</v>
      </c>
      <c r="AS9" s="17"/>
      <c r="AT9" s="17">
        <v>0.153257595965691</v>
      </c>
      <c r="AU9" s="17">
        <v>0.13595335374687301</v>
      </c>
      <c r="AV9" s="17">
        <v>0.174539962939329</v>
      </c>
      <c r="AW9" s="17">
        <v>0.189122882001523</v>
      </c>
      <c r="AX9" s="17">
        <v>0.21559151788703201</v>
      </c>
      <c r="AY9" s="17"/>
      <c r="AZ9" s="17">
        <v>0.26712852216551303</v>
      </c>
      <c r="BA9" s="17">
        <v>0.15672680686683599</v>
      </c>
      <c r="BB9" s="17">
        <v>0.115688342900946</v>
      </c>
      <c r="BC9" s="17">
        <v>0.141874752247903</v>
      </c>
      <c r="BD9" s="17">
        <v>0.16501055264637801</v>
      </c>
      <c r="BE9" s="17">
        <v>0.17815593934291299</v>
      </c>
      <c r="BF9" s="17">
        <v>0.20621702649132301</v>
      </c>
      <c r="BG9" s="17">
        <v>0.18641385585744399</v>
      </c>
      <c r="BH9" s="17">
        <v>6.65580739488464E-2</v>
      </c>
      <c r="BI9" s="17">
        <v>0.17532701616412699</v>
      </c>
      <c r="BJ9" s="17">
        <v>0.21056041279233101</v>
      </c>
      <c r="BK9" s="17">
        <v>0.19571140608073501</v>
      </c>
      <c r="BL9" s="17">
        <v>0.11926040944496299</v>
      </c>
      <c r="BM9" s="17">
        <v>0.28475329372726599</v>
      </c>
      <c r="BN9" s="17">
        <v>0.22376911355136</v>
      </c>
      <c r="BO9" s="17">
        <v>0.14744841677665399</v>
      </c>
      <c r="BP9" s="17"/>
      <c r="BQ9" s="17">
        <v>0.16741776108852199</v>
      </c>
      <c r="BR9" s="17" t="s">
        <v>494</v>
      </c>
    </row>
    <row r="10" spans="2:70" x14ac:dyDescent="0.35">
      <c r="B10" s="18" t="s">
        <v>606</v>
      </c>
      <c r="C10" s="17">
        <v>0.44833296347374102</v>
      </c>
      <c r="D10" s="17">
        <v>0.45475275391881198</v>
      </c>
      <c r="E10" s="17">
        <v>0.44346332348055201</v>
      </c>
      <c r="F10" s="17"/>
      <c r="G10" s="17">
        <v>0.38386605815654501</v>
      </c>
      <c r="H10" s="17">
        <v>0.43220979200227999</v>
      </c>
      <c r="I10" s="17">
        <v>0.55221083467488996</v>
      </c>
      <c r="J10" s="17">
        <v>0.45661773890190299</v>
      </c>
      <c r="K10" s="17">
        <v>0.45865380146760298</v>
      </c>
      <c r="L10" s="17">
        <v>0.406057641605862</v>
      </c>
      <c r="M10" s="17"/>
      <c r="N10" s="17">
        <v>0.43034133229257299</v>
      </c>
      <c r="O10" s="17">
        <v>0.48479707928656202</v>
      </c>
      <c r="P10" s="17">
        <v>0.45317809908038198</v>
      </c>
      <c r="Q10" s="17">
        <v>0.43384244290510099</v>
      </c>
      <c r="R10" s="17"/>
      <c r="S10" s="17">
        <v>0.47733034378682898</v>
      </c>
      <c r="T10" s="17">
        <v>0.46956673925482001</v>
      </c>
      <c r="U10" s="17">
        <v>0.38257477028097697</v>
      </c>
      <c r="V10" s="17">
        <v>0.507516325150692</v>
      </c>
      <c r="W10" s="17">
        <v>0.41716465934751301</v>
      </c>
      <c r="X10" s="17">
        <v>0.47038508712333099</v>
      </c>
      <c r="Y10" s="17">
        <v>0.47864909622054203</v>
      </c>
      <c r="Z10" s="17">
        <v>0.47659903478138699</v>
      </c>
      <c r="AA10" s="17">
        <v>0.38439740372321302</v>
      </c>
      <c r="AB10" s="17">
        <v>0.38691117456690599</v>
      </c>
      <c r="AC10" s="17">
        <v>0.46334430245354902</v>
      </c>
      <c r="AD10" s="17">
        <v>0.43163609305776202</v>
      </c>
      <c r="AE10" s="17"/>
      <c r="AF10" s="17">
        <v>0.46400556480635802</v>
      </c>
      <c r="AG10" s="17">
        <v>0.44772616037817697</v>
      </c>
      <c r="AH10" s="17">
        <v>0.43979364148642802</v>
      </c>
      <c r="AI10" s="17"/>
      <c r="AJ10" s="17">
        <v>0.47275570033006598</v>
      </c>
      <c r="AK10" s="17">
        <v>0.46448503307755901</v>
      </c>
      <c r="AL10" s="17">
        <v>0.42741245032999198</v>
      </c>
      <c r="AM10" s="17">
        <v>8.4069889681448504E-2</v>
      </c>
      <c r="AN10" s="17">
        <v>0.41337368537125002</v>
      </c>
      <c r="AO10" s="17"/>
      <c r="AP10" s="17">
        <v>0.47355066434975501</v>
      </c>
      <c r="AQ10" s="17">
        <v>0.456404715678909</v>
      </c>
      <c r="AR10" s="17">
        <v>0.45122259790959401</v>
      </c>
      <c r="AS10" s="17"/>
      <c r="AT10" s="17">
        <v>0.50088112237938798</v>
      </c>
      <c r="AU10" s="17">
        <v>0.422996315246216</v>
      </c>
      <c r="AV10" s="17">
        <v>0.46399364215278199</v>
      </c>
      <c r="AW10" s="17">
        <v>0.45257239350277101</v>
      </c>
      <c r="AX10" s="17">
        <v>0.45758655393014602</v>
      </c>
      <c r="AY10" s="17"/>
      <c r="AZ10" s="17">
        <v>0.25277732505129502</v>
      </c>
      <c r="BA10" s="17">
        <v>0.38463950573309202</v>
      </c>
      <c r="BB10" s="17">
        <v>0.45207564589056798</v>
      </c>
      <c r="BC10" s="17">
        <v>0.42397775515537101</v>
      </c>
      <c r="BD10" s="17">
        <v>0.50832141497861805</v>
      </c>
      <c r="BE10" s="17">
        <v>0.36668994480490502</v>
      </c>
      <c r="BF10" s="17">
        <v>0.46014876885102601</v>
      </c>
      <c r="BG10" s="17">
        <v>0.34457830881868501</v>
      </c>
      <c r="BH10" s="17">
        <v>0.48568177860565098</v>
      </c>
      <c r="BI10" s="17">
        <v>0.51864350561191797</v>
      </c>
      <c r="BJ10" s="17">
        <v>0.44542474639459301</v>
      </c>
      <c r="BK10" s="17">
        <v>0.44509470596939799</v>
      </c>
      <c r="BL10" s="17">
        <v>0.49411466880251498</v>
      </c>
      <c r="BM10" s="17">
        <v>0.43087004391036599</v>
      </c>
      <c r="BN10" s="17">
        <v>0.29305661786139697</v>
      </c>
      <c r="BO10" s="17">
        <v>0.61256187149660302</v>
      </c>
      <c r="BP10" s="17"/>
      <c r="BQ10" s="17">
        <v>0.44833296347374102</v>
      </c>
      <c r="BR10" s="17" t="s">
        <v>494</v>
      </c>
    </row>
    <row r="11" spans="2:70" ht="29" x14ac:dyDescent="0.35">
      <c r="B11" s="18" t="s">
        <v>607</v>
      </c>
      <c r="C11" s="17">
        <v>0.29018414027372402</v>
      </c>
      <c r="D11" s="17">
        <v>0.281714862157107</v>
      </c>
      <c r="E11" s="17">
        <v>0.30114045007933099</v>
      </c>
      <c r="F11" s="17"/>
      <c r="G11" s="17">
        <v>0.29262714521149802</v>
      </c>
      <c r="H11" s="17">
        <v>0.30917685411499801</v>
      </c>
      <c r="I11" s="17">
        <v>0.26148755432700899</v>
      </c>
      <c r="J11" s="17">
        <v>0.35508070991735602</v>
      </c>
      <c r="K11" s="17">
        <v>0.36253086175134802</v>
      </c>
      <c r="L11" s="17">
        <v>0.214179860472413</v>
      </c>
      <c r="M11" s="17"/>
      <c r="N11" s="17">
        <v>0.27810303370253298</v>
      </c>
      <c r="O11" s="17">
        <v>0.274253593094406</v>
      </c>
      <c r="P11" s="17">
        <v>0.34315048296171302</v>
      </c>
      <c r="Q11" s="17">
        <v>0.28052876003307697</v>
      </c>
      <c r="R11" s="17"/>
      <c r="S11" s="17">
        <v>0.244487955568574</v>
      </c>
      <c r="T11" s="17">
        <v>0.30589162195178099</v>
      </c>
      <c r="U11" s="17">
        <v>0.28728850008469797</v>
      </c>
      <c r="V11" s="17">
        <v>0.25441520010912899</v>
      </c>
      <c r="W11" s="17">
        <v>0.29708517694011699</v>
      </c>
      <c r="X11" s="17">
        <v>0.36987278069000901</v>
      </c>
      <c r="Y11" s="17">
        <v>0.269818166007468</v>
      </c>
      <c r="Z11" s="17">
        <v>0.30647141773215902</v>
      </c>
      <c r="AA11" s="17">
        <v>0.33973120865996498</v>
      </c>
      <c r="AB11" s="17">
        <v>0.327020605765449</v>
      </c>
      <c r="AC11" s="17">
        <v>0.24286334963765299</v>
      </c>
      <c r="AD11" s="17">
        <v>0.25419717701134598</v>
      </c>
      <c r="AE11" s="17"/>
      <c r="AF11" s="17">
        <v>0.273628384519919</v>
      </c>
      <c r="AG11" s="17">
        <v>0.28001273705859497</v>
      </c>
      <c r="AH11" s="17">
        <v>0.33199199134686402</v>
      </c>
      <c r="AI11" s="17"/>
      <c r="AJ11" s="17">
        <v>0.25620237245434102</v>
      </c>
      <c r="AK11" s="17">
        <v>0.296618268106841</v>
      </c>
      <c r="AL11" s="17">
        <v>0.262221421723698</v>
      </c>
      <c r="AM11" s="17">
        <v>0.25039524273164498</v>
      </c>
      <c r="AN11" s="17">
        <v>0.367210029622622</v>
      </c>
      <c r="AO11" s="17"/>
      <c r="AP11" s="17">
        <v>0.24168245565091201</v>
      </c>
      <c r="AQ11" s="17">
        <v>0.291264535867228</v>
      </c>
      <c r="AR11" s="17">
        <v>0.28578103474056599</v>
      </c>
      <c r="AS11" s="17"/>
      <c r="AT11" s="17">
        <v>0.261040720081824</v>
      </c>
      <c r="AU11" s="17">
        <v>0.377053447050058</v>
      </c>
      <c r="AV11" s="17">
        <v>0.25602795677859003</v>
      </c>
      <c r="AW11" s="17">
        <v>0.290534425099859</v>
      </c>
      <c r="AX11" s="17">
        <v>0.21643226430319801</v>
      </c>
      <c r="AY11" s="17"/>
      <c r="AZ11" s="17">
        <v>0.48009415278319201</v>
      </c>
      <c r="BA11" s="17">
        <v>0.352559689719669</v>
      </c>
      <c r="BB11" s="17">
        <v>0.27244215343045802</v>
      </c>
      <c r="BC11" s="17">
        <v>0.27064289886332199</v>
      </c>
      <c r="BD11" s="17">
        <v>0.23912334243174599</v>
      </c>
      <c r="BE11" s="17">
        <v>0.33889533120224902</v>
      </c>
      <c r="BF11" s="17">
        <v>0.313953485407794</v>
      </c>
      <c r="BG11" s="17">
        <v>0.32261739034565201</v>
      </c>
      <c r="BH11" s="17">
        <v>0.35527706771103601</v>
      </c>
      <c r="BI11" s="17">
        <v>0.25297076063440299</v>
      </c>
      <c r="BJ11" s="17">
        <v>0.30005647894159299</v>
      </c>
      <c r="BK11" s="17">
        <v>0.23594234528913399</v>
      </c>
      <c r="BL11" s="17">
        <v>0.35116994380317701</v>
      </c>
      <c r="BM11" s="17">
        <v>0.28437666236236703</v>
      </c>
      <c r="BN11" s="17">
        <v>0.338751021209308</v>
      </c>
      <c r="BO11" s="17">
        <v>0.199840973785292</v>
      </c>
      <c r="BP11" s="17"/>
      <c r="BQ11" s="17">
        <v>0.29018414027372402</v>
      </c>
      <c r="BR11" s="17" t="s">
        <v>494</v>
      </c>
    </row>
    <row r="12" spans="2:70" x14ac:dyDescent="0.35">
      <c r="B12" s="18" t="s">
        <v>608</v>
      </c>
      <c r="C12" s="17">
        <v>7.4895873416369094E-2</v>
      </c>
      <c r="D12" s="17">
        <v>5.5320235061475903E-2</v>
      </c>
      <c r="E12" s="17">
        <v>9.0876880790187603E-2</v>
      </c>
      <c r="F12" s="17"/>
      <c r="G12" s="17">
        <v>5.1079584689209298E-2</v>
      </c>
      <c r="H12" s="17">
        <v>3.8556860174826998E-2</v>
      </c>
      <c r="I12" s="17">
        <v>1.92736318906335E-2</v>
      </c>
      <c r="J12" s="17">
        <v>3.5466157490365503E-2</v>
      </c>
      <c r="K12" s="17">
        <v>9.1900763848484099E-2</v>
      </c>
      <c r="L12" s="17">
        <v>0.17099991466905301</v>
      </c>
      <c r="M12" s="17"/>
      <c r="N12" s="17">
        <v>8.5706347321489101E-2</v>
      </c>
      <c r="O12" s="17">
        <v>7.5552141019830099E-2</v>
      </c>
      <c r="P12" s="17">
        <v>3.4881678908616702E-2</v>
      </c>
      <c r="Q12" s="17">
        <v>9.1849535960597695E-2</v>
      </c>
      <c r="R12" s="17"/>
      <c r="S12" s="17">
        <v>7.03405445016035E-2</v>
      </c>
      <c r="T12" s="17">
        <v>7.7955155555873498E-2</v>
      </c>
      <c r="U12" s="17">
        <v>0.112155647184027</v>
      </c>
      <c r="V12" s="17">
        <v>7.1706674324502104E-2</v>
      </c>
      <c r="W12" s="17">
        <v>9.0842210732370005E-2</v>
      </c>
      <c r="X12" s="17">
        <v>4.2372768854112897E-2</v>
      </c>
      <c r="Y12" s="17">
        <v>8.4769827189368097E-2</v>
      </c>
      <c r="Z12" s="17">
        <v>2.4994122156481301E-2</v>
      </c>
      <c r="AA12" s="17">
        <v>6.1472258988283401E-2</v>
      </c>
      <c r="AB12" s="17">
        <v>9.7203614897843904E-2</v>
      </c>
      <c r="AC12" s="17">
        <v>7.1549740876646395E-2</v>
      </c>
      <c r="AD12" s="17">
        <v>7.38974235631943E-2</v>
      </c>
      <c r="AE12" s="17"/>
      <c r="AF12" s="17">
        <v>8.3175974449422499E-2</v>
      </c>
      <c r="AG12" s="17">
        <v>8.3897271631468998E-2</v>
      </c>
      <c r="AH12" s="17">
        <v>2.98560654954306E-2</v>
      </c>
      <c r="AI12" s="17"/>
      <c r="AJ12" s="17">
        <v>9.5948859507827694E-2</v>
      </c>
      <c r="AK12" s="17">
        <v>5.2443070308781599E-2</v>
      </c>
      <c r="AL12" s="17">
        <v>8.9859087808517799E-2</v>
      </c>
      <c r="AM12" s="17">
        <v>0</v>
      </c>
      <c r="AN12" s="17">
        <v>8.3941999516011806E-2</v>
      </c>
      <c r="AO12" s="17"/>
      <c r="AP12" s="17">
        <v>9.3407908979284804E-2</v>
      </c>
      <c r="AQ12" s="17">
        <v>5.38705488450835E-2</v>
      </c>
      <c r="AR12" s="17">
        <v>5.86946033881754E-2</v>
      </c>
      <c r="AS12" s="17"/>
      <c r="AT12" s="17">
        <v>6.8358170317793995E-2</v>
      </c>
      <c r="AU12" s="17">
        <v>5.0215487809506701E-2</v>
      </c>
      <c r="AV12" s="17">
        <v>8.1083590058479704E-2</v>
      </c>
      <c r="AW12" s="17">
        <v>5.3840958411120202E-2</v>
      </c>
      <c r="AX12" s="17">
        <v>0.110389663879623</v>
      </c>
      <c r="AY12" s="17"/>
      <c r="AZ12" s="17">
        <v>0</v>
      </c>
      <c r="BA12" s="17">
        <v>8.1078555770054794E-2</v>
      </c>
      <c r="BB12" s="17">
        <v>0.13260874055238001</v>
      </c>
      <c r="BC12" s="17">
        <v>0.144007102045415</v>
      </c>
      <c r="BD12" s="17">
        <v>7.1357027173037393E-2</v>
      </c>
      <c r="BE12" s="17">
        <v>8.39159023461135E-2</v>
      </c>
      <c r="BF12" s="17">
        <v>1.9680719249856701E-2</v>
      </c>
      <c r="BG12" s="17">
        <v>0.10407031506631299</v>
      </c>
      <c r="BH12" s="17">
        <v>6.1076323679431901E-2</v>
      </c>
      <c r="BI12" s="17">
        <v>3.9580315765855897E-2</v>
      </c>
      <c r="BJ12" s="17">
        <v>4.3958361871482901E-2</v>
      </c>
      <c r="BK12" s="17">
        <v>9.6745676598319202E-2</v>
      </c>
      <c r="BL12" s="17">
        <v>0</v>
      </c>
      <c r="BM12" s="17">
        <v>0</v>
      </c>
      <c r="BN12" s="17">
        <v>0.11982653713895899</v>
      </c>
      <c r="BO12" s="17">
        <v>4.0148737941450303E-2</v>
      </c>
      <c r="BP12" s="17"/>
      <c r="BQ12" s="17">
        <v>7.4895873416369094E-2</v>
      </c>
      <c r="BR12" s="17" t="s">
        <v>494</v>
      </c>
    </row>
    <row r="13" spans="2:70" x14ac:dyDescent="0.35">
      <c r="B13" s="18" t="s">
        <v>129</v>
      </c>
      <c r="C13" s="19">
        <v>1.9169261747643301E-2</v>
      </c>
      <c r="D13" s="19">
        <v>1.9237146984412999E-2</v>
      </c>
      <c r="E13" s="19">
        <v>1.92865129645623E-2</v>
      </c>
      <c r="F13" s="19"/>
      <c r="G13" s="19">
        <v>8.4154649059420602E-3</v>
      </c>
      <c r="H13" s="19">
        <v>2.15129232719109E-2</v>
      </c>
      <c r="I13" s="19">
        <v>1.9408080841120799E-2</v>
      </c>
      <c r="J13" s="19">
        <v>2.1365303960757399E-2</v>
      </c>
      <c r="K13" s="19">
        <v>0</v>
      </c>
      <c r="L13" s="19">
        <v>3.1385333424725298E-2</v>
      </c>
      <c r="M13" s="19"/>
      <c r="N13" s="19">
        <v>1.6908315036785498E-2</v>
      </c>
      <c r="O13" s="19">
        <v>1.3321992981978101E-2</v>
      </c>
      <c r="P13" s="19">
        <v>1.51762851334745E-2</v>
      </c>
      <c r="Q13" s="19">
        <v>3.5505696347368297E-2</v>
      </c>
      <c r="R13" s="19"/>
      <c r="S13" s="19">
        <v>2.4129114178031302E-2</v>
      </c>
      <c r="T13" s="19">
        <v>1.2900721165594301E-2</v>
      </c>
      <c r="U13" s="19">
        <v>1.07076180577962E-2</v>
      </c>
      <c r="V13" s="19">
        <v>2.9151798708546998E-2</v>
      </c>
      <c r="W13" s="19">
        <v>1.29541777511635E-2</v>
      </c>
      <c r="X13" s="19">
        <v>2.07963575966933E-2</v>
      </c>
      <c r="Y13" s="19">
        <v>0</v>
      </c>
      <c r="Z13" s="19">
        <v>0</v>
      </c>
      <c r="AA13" s="19">
        <v>2.1426077564011301E-2</v>
      </c>
      <c r="AB13" s="19">
        <v>2.97724502281311E-2</v>
      </c>
      <c r="AC13" s="19">
        <v>3.8792609826757501E-2</v>
      </c>
      <c r="AD13" s="19">
        <v>0</v>
      </c>
      <c r="AE13" s="19"/>
      <c r="AF13" s="19">
        <v>1.47109942921505E-2</v>
      </c>
      <c r="AG13" s="19">
        <v>1.6700452955432699E-2</v>
      </c>
      <c r="AH13" s="19">
        <v>5.8211472476141002E-2</v>
      </c>
      <c r="AI13" s="19"/>
      <c r="AJ13" s="19">
        <v>2.3147862759232401E-2</v>
      </c>
      <c r="AK13" s="19">
        <v>1.62091650892527E-2</v>
      </c>
      <c r="AL13" s="19">
        <v>3.5228392679473801E-2</v>
      </c>
      <c r="AM13" s="19">
        <v>0</v>
      </c>
      <c r="AN13" s="19">
        <v>9.4378931937105E-3</v>
      </c>
      <c r="AO13" s="19"/>
      <c r="AP13" s="19">
        <v>2.1048194238013199E-2</v>
      </c>
      <c r="AQ13" s="19">
        <v>1.9206678554381799E-2</v>
      </c>
      <c r="AR13" s="19">
        <v>1.0146026648209801E-2</v>
      </c>
      <c r="AS13" s="19"/>
      <c r="AT13" s="19">
        <v>1.6462391255303299E-2</v>
      </c>
      <c r="AU13" s="19">
        <v>1.3781396147347301E-2</v>
      </c>
      <c r="AV13" s="19">
        <v>2.43548480708181E-2</v>
      </c>
      <c r="AW13" s="19">
        <v>1.3929340984726001E-2</v>
      </c>
      <c r="AX13" s="19">
        <v>0</v>
      </c>
      <c r="AY13" s="19"/>
      <c r="AZ13" s="19">
        <v>0</v>
      </c>
      <c r="BA13" s="19">
        <v>2.4995441910347999E-2</v>
      </c>
      <c r="BB13" s="19">
        <v>2.7185117225648599E-2</v>
      </c>
      <c r="BC13" s="19">
        <v>1.94974916879893E-2</v>
      </c>
      <c r="BD13" s="19">
        <v>1.6187662770220199E-2</v>
      </c>
      <c r="BE13" s="19">
        <v>3.2342882303818599E-2</v>
      </c>
      <c r="BF13" s="19">
        <v>0</v>
      </c>
      <c r="BG13" s="19">
        <v>4.2320129911906298E-2</v>
      </c>
      <c r="BH13" s="19">
        <v>3.1406756055034298E-2</v>
      </c>
      <c r="BI13" s="19">
        <v>1.34784018236961E-2</v>
      </c>
      <c r="BJ13" s="19">
        <v>0</v>
      </c>
      <c r="BK13" s="19">
        <v>2.6505866062414101E-2</v>
      </c>
      <c r="BL13" s="19">
        <v>3.5454977949345198E-2</v>
      </c>
      <c r="BM13" s="19">
        <v>0</v>
      </c>
      <c r="BN13" s="19">
        <v>2.45967102389766E-2</v>
      </c>
      <c r="BO13" s="19">
        <v>0</v>
      </c>
      <c r="BP13" s="19"/>
      <c r="BQ13" s="19">
        <v>1.9169261747643301E-2</v>
      </c>
      <c r="BR13" s="19" t="s">
        <v>494</v>
      </c>
    </row>
    <row r="14" spans="2:70" x14ac:dyDescent="0.35">
      <c r="B14" s="16" t="s">
        <v>496</v>
      </c>
    </row>
    <row r="15" spans="2:70" x14ac:dyDescent="0.35">
      <c r="B15" t="s">
        <v>98</v>
      </c>
    </row>
    <row r="16" spans="2:70" x14ac:dyDescent="0.35">
      <c r="B16" t="s">
        <v>99</v>
      </c>
    </row>
    <row r="18" spans="2:2" x14ac:dyDescent="0.35">
      <c r="B18" s="8" t="str">
        <f>HYPERLINK("#'Contents'!A1", "Return to Contents")</f>
        <v>Return to Contents</v>
      </c>
    </row>
  </sheetData>
  <mergeCells count="11">
    <mergeCell ref="BQ5:BR5"/>
    <mergeCell ref="D5:E5"/>
    <mergeCell ref="G5:L5"/>
    <mergeCell ref="N5:Q5"/>
    <mergeCell ref="S5:AD5"/>
    <mergeCell ref="AF5:AH5"/>
    <mergeCell ref="D2:BJ2"/>
    <mergeCell ref="AJ5:AN5"/>
    <mergeCell ref="AP5:AR5"/>
    <mergeCell ref="AT5:AX5"/>
    <mergeCell ref="AZ5:BO5"/>
  </mergeCells>
  <pageMargins left="0.7" right="0.7" top="0.75" bottom="0.75" header="0.3" footer="0.3"/>
  <pageSetup paperSize="9" orientation="portrait" horizontalDpi="300" verticalDpi="300"/>
  <drawing r:id="rId1"/>
</worksheet>
</file>

<file path=xl/worksheets/sheet1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000-000000000000}">
  <dimension ref="B2:BR18"/>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67" width="10.7265625" customWidth="1"/>
    <col min="68" max="68" width="2.1796875" customWidth="1"/>
    <col min="69" max="70" width="10.7265625" customWidth="1"/>
    <col min="71" max="71" width="2.1796875" customWidth="1"/>
  </cols>
  <sheetData>
    <row r="2" spans="2:70" ht="40" customHeight="1" x14ac:dyDescent="0.35">
      <c r="D2" s="29" t="s">
        <v>612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row>
    <row r="5" spans="2:70" ht="30" customHeight="1" x14ac:dyDescent="0.35">
      <c r="B5" s="15"/>
      <c r="C5" s="15"/>
      <c r="D5" s="30" t="s">
        <v>74</v>
      </c>
      <c r="E5" s="30"/>
      <c r="F5" s="15"/>
      <c r="G5" s="30" t="s">
        <v>75</v>
      </c>
      <c r="H5" s="30"/>
      <c r="I5" s="30"/>
      <c r="J5" s="30"/>
      <c r="K5" s="30"/>
      <c r="L5" s="30"/>
      <c r="M5" s="15"/>
      <c r="N5" s="30" t="s">
        <v>76</v>
      </c>
      <c r="O5" s="30"/>
      <c r="P5" s="30"/>
      <c r="Q5" s="30"/>
      <c r="R5" s="15"/>
      <c r="S5" s="30" t="s">
        <v>77</v>
      </c>
      <c r="T5" s="30"/>
      <c r="U5" s="30"/>
      <c r="V5" s="30"/>
      <c r="W5" s="30"/>
      <c r="X5" s="30"/>
      <c r="Y5" s="30"/>
      <c r="Z5" s="30"/>
      <c r="AA5" s="30"/>
      <c r="AB5" s="30"/>
      <c r="AC5" s="30"/>
      <c r="AD5" s="30"/>
      <c r="AE5" s="15"/>
      <c r="AF5" s="30" t="s">
        <v>78</v>
      </c>
      <c r="AG5" s="30"/>
      <c r="AH5" s="30"/>
      <c r="AI5" s="15"/>
      <c r="AJ5" s="30" t="s">
        <v>79</v>
      </c>
      <c r="AK5" s="30"/>
      <c r="AL5" s="30"/>
      <c r="AM5" s="30"/>
      <c r="AN5" s="30"/>
      <c r="AO5" s="15"/>
      <c r="AP5" s="30" t="s">
        <v>80</v>
      </c>
      <c r="AQ5" s="30"/>
      <c r="AR5" s="30"/>
      <c r="AS5" s="15"/>
      <c r="AT5" s="30" t="s">
        <v>81</v>
      </c>
      <c r="AU5" s="30"/>
      <c r="AV5" s="30"/>
      <c r="AW5" s="30"/>
      <c r="AX5" s="30"/>
      <c r="AY5" s="15"/>
      <c r="AZ5" s="30" t="s">
        <v>82</v>
      </c>
      <c r="BA5" s="30"/>
      <c r="BB5" s="30"/>
      <c r="BC5" s="30"/>
      <c r="BD5" s="30"/>
      <c r="BE5" s="30"/>
      <c r="BF5" s="30"/>
      <c r="BG5" s="30"/>
      <c r="BH5" s="30"/>
      <c r="BI5" s="30"/>
      <c r="BJ5" s="30"/>
      <c r="BK5" s="30"/>
      <c r="BL5" s="30"/>
      <c r="BM5" s="30"/>
      <c r="BN5" s="30"/>
      <c r="BO5" s="30"/>
      <c r="BP5" s="15"/>
      <c r="BQ5" s="30" t="s">
        <v>83</v>
      </c>
      <c r="BR5" s="30"/>
    </row>
    <row r="6" spans="2:7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46</v>
      </c>
      <c r="AQ6" s="12" t="s">
        <v>47</v>
      </c>
      <c r="AR6" s="12" t="s">
        <v>50</v>
      </c>
      <c r="AT6" s="12" t="s">
        <v>51</v>
      </c>
      <c r="AU6" s="12" t="s">
        <v>52</v>
      </c>
      <c r="AV6" s="12" t="s">
        <v>53</v>
      </c>
      <c r="AW6" s="12" t="s">
        <v>54</v>
      </c>
      <c r="AX6" s="12" t="s">
        <v>55</v>
      </c>
      <c r="AZ6" s="12" t="s">
        <v>56</v>
      </c>
      <c r="BA6" s="12" t="s">
        <v>57</v>
      </c>
      <c r="BB6" s="12" t="s">
        <v>58</v>
      </c>
      <c r="BC6" s="12" t="s">
        <v>59</v>
      </c>
      <c r="BD6" s="12" t="s">
        <v>60</v>
      </c>
      <c r="BE6" s="12" t="s">
        <v>61</v>
      </c>
      <c r="BF6" s="12" t="s">
        <v>62</v>
      </c>
      <c r="BG6" s="12" t="s">
        <v>63</v>
      </c>
      <c r="BH6" s="12" t="s">
        <v>64</v>
      </c>
      <c r="BI6" s="12" t="s">
        <v>65</v>
      </c>
      <c r="BJ6" s="12" t="s">
        <v>66</v>
      </c>
      <c r="BK6" s="12" t="s">
        <v>67</v>
      </c>
      <c r="BL6" s="12" t="s">
        <v>68</v>
      </c>
      <c r="BM6" s="12" t="s">
        <v>69</v>
      </c>
      <c r="BN6" s="12" t="s">
        <v>70</v>
      </c>
      <c r="BO6" s="12" t="s">
        <v>71</v>
      </c>
      <c r="BQ6" s="12" t="s">
        <v>72</v>
      </c>
      <c r="BR6" s="12" t="s">
        <v>73</v>
      </c>
    </row>
    <row r="7" spans="2:70" ht="30" customHeight="1" x14ac:dyDescent="0.35">
      <c r="B7" s="10" t="s">
        <v>19</v>
      </c>
      <c r="C7" s="10">
        <v>1235</v>
      </c>
      <c r="D7" s="10">
        <v>604</v>
      </c>
      <c r="E7" s="10">
        <v>625</v>
      </c>
      <c r="F7" s="10"/>
      <c r="G7" s="10">
        <v>129</v>
      </c>
      <c r="H7" s="10">
        <v>238</v>
      </c>
      <c r="I7" s="10">
        <v>213</v>
      </c>
      <c r="J7" s="10">
        <v>191</v>
      </c>
      <c r="K7" s="10">
        <v>164</v>
      </c>
      <c r="L7" s="10">
        <v>300</v>
      </c>
      <c r="M7" s="10"/>
      <c r="N7" s="10">
        <v>505</v>
      </c>
      <c r="O7" s="10">
        <v>325</v>
      </c>
      <c r="P7" s="10">
        <v>198</v>
      </c>
      <c r="Q7" s="10">
        <v>206</v>
      </c>
      <c r="R7" s="10"/>
      <c r="S7" s="10">
        <v>257</v>
      </c>
      <c r="T7" s="10">
        <v>173</v>
      </c>
      <c r="U7" s="10">
        <v>85</v>
      </c>
      <c r="V7" s="10">
        <v>108</v>
      </c>
      <c r="W7" s="10">
        <v>75</v>
      </c>
      <c r="X7" s="10">
        <v>94</v>
      </c>
      <c r="Y7" s="10">
        <v>85</v>
      </c>
      <c r="Z7" s="10">
        <v>39</v>
      </c>
      <c r="AA7" s="10">
        <v>134</v>
      </c>
      <c r="AB7" s="10">
        <v>106</v>
      </c>
      <c r="AC7" s="10">
        <v>54</v>
      </c>
      <c r="AD7" s="10">
        <v>25</v>
      </c>
      <c r="AE7" s="10"/>
      <c r="AF7" s="10">
        <v>412</v>
      </c>
      <c r="AG7" s="10">
        <v>622</v>
      </c>
      <c r="AH7" s="10">
        <v>123</v>
      </c>
      <c r="AI7" s="10"/>
      <c r="AJ7" s="10">
        <v>470</v>
      </c>
      <c r="AK7" s="10">
        <v>353</v>
      </c>
      <c r="AL7" s="10">
        <v>126</v>
      </c>
      <c r="AM7" s="10">
        <v>11</v>
      </c>
      <c r="AN7" s="10">
        <v>99</v>
      </c>
      <c r="AO7" s="10"/>
      <c r="AP7" s="10">
        <v>291</v>
      </c>
      <c r="AQ7" s="10">
        <v>447</v>
      </c>
      <c r="AR7" s="10">
        <v>117</v>
      </c>
      <c r="AS7" s="10"/>
      <c r="AT7" s="10">
        <v>173</v>
      </c>
      <c r="AU7" s="10">
        <v>226</v>
      </c>
      <c r="AV7" s="10">
        <v>432</v>
      </c>
      <c r="AW7" s="10">
        <v>222</v>
      </c>
      <c r="AX7" s="10">
        <v>35</v>
      </c>
      <c r="AY7" s="10"/>
      <c r="AZ7" s="10">
        <v>8</v>
      </c>
      <c r="BA7" s="10">
        <v>37</v>
      </c>
      <c r="BB7" s="10">
        <v>69</v>
      </c>
      <c r="BC7" s="10">
        <v>60</v>
      </c>
      <c r="BD7" s="10">
        <v>111</v>
      </c>
      <c r="BE7" s="10">
        <v>126</v>
      </c>
      <c r="BF7" s="10">
        <v>111</v>
      </c>
      <c r="BG7" s="10">
        <v>94</v>
      </c>
      <c r="BH7" s="10">
        <v>77</v>
      </c>
      <c r="BI7" s="10">
        <v>72</v>
      </c>
      <c r="BJ7" s="10">
        <v>122</v>
      </c>
      <c r="BK7" s="10">
        <v>74</v>
      </c>
      <c r="BL7" s="10">
        <v>64</v>
      </c>
      <c r="BM7" s="10">
        <v>35</v>
      </c>
      <c r="BN7" s="10">
        <v>43</v>
      </c>
      <c r="BO7" s="10">
        <v>85</v>
      </c>
      <c r="BP7" s="10"/>
      <c r="BQ7" s="10">
        <v>1235</v>
      </c>
      <c r="BR7" s="10" t="s">
        <v>471</v>
      </c>
    </row>
    <row r="8" spans="2:70" ht="30" customHeight="1" x14ac:dyDescent="0.35">
      <c r="B8" s="11" t="s">
        <v>20</v>
      </c>
      <c r="C8" s="11">
        <v>1209</v>
      </c>
      <c r="D8" s="11">
        <v>591</v>
      </c>
      <c r="E8" s="11">
        <v>612</v>
      </c>
      <c r="F8" s="11"/>
      <c r="G8" s="11">
        <v>141</v>
      </c>
      <c r="H8" s="11">
        <v>224</v>
      </c>
      <c r="I8" s="11">
        <v>210</v>
      </c>
      <c r="J8" s="11">
        <v>186</v>
      </c>
      <c r="K8" s="11">
        <v>157</v>
      </c>
      <c r="L8" s="11">
        <v>290</v>
      </c>
      <c r="M8" s="11"/>
      <c r="N8" s="11">
        <v>460</v>
      </c>
      <c r="O8" s="11">
        <v>299</v>
      </c>
      <c r="P8" s="11">
        <v>223</v>
      </c>
      <c r="Q8" s="11">
        <v>226</v>
      </c>
      <c r="R8" s="11"/>
      <c r="S8" s="11">
        <v>249</v>
      </c>
      <c r="T8" s="11">
        <v>161</v>
      </c>
      <c r="U8" s="11">
        <v>88</v>
      </c>
      <c r="V8" s="11">
        <v>111</v>
      </c>
      <c r="W8" s="11">
        <v>69</v>
      </c>
      <c r="X8" s="11">
        <v>88</v>
      </c>
      <c r="Y8" s="11">
        <v>79</v>
      </c>
      <c r="Z8" s="11">
        <v>37</v>
      </c>
      <c r="AA8" s="11">
        <v>128</v>
      </c>
      <c r="AB8" s="11">
        <v>110</v>
      </c>
      <c r="AC8" s="11">
        <v>55</v>
      </c>
      <c r="AD8" s="11">
        <v>33</v>
      </c>
      <c r="AE8" s="11"/>
      <c r="AF8" s="11">
        <v>402</v>
      </c>
      <c r="AG8" s="11">
        <v>601</v>
      </c>
      <c r="AH8" s="11">
        <v>124</v>
      </c>
      <c r="AI8" s="11"/>
      <c r="AJ8" s="11">
        <v>452</v>
      </c>
      <c r="AK8" s="11">
        <v>340</v>
      </c>
      <c r="AL8" s="11">
        <v>122</v>
      </c>
      <c r="AM8" s="11">
        <v>12</v>
      </c>
      <c r="AN8" s="11">
        <v>101</v>
      </c>
      <c r="AO8" s="11"/>
      <c r="AP8" s="11">
        <v>280</v>
      </c>
      <c r="AQ8" s="11">
        <v>434</v>
      </c>
      <c r="AR8" s="11">
        <v>113</v>
      </c>
      <c r="AS8" s="11"/>
      <c r="AT8" s="11">
        <v>179</v>
      </c>
      <c r="AU8" s="11">
        <v>234</v>
      </c>
      <c r="AV8" s="11">
        <v>410</v>
      </c>
      <c r="AW8" s="11">
        <v>208</v>
      </c>
      <c r="AX8" s="11">
        <v>31</v>
      </c>
      <c r="AY8" s="11"/>
      <c r="AZ8" s="11">
        <v>8</v>
      </c>
      <c r="BA8" s="11">
        <v>36</v>
      </c>
      <c r="BB8" s="11">
        <v>69</v>
      </c>
      <c r="BC8" s="11">
        <v>63</v>
      </c>
      <c r="BD8" s="11">
        <v>114</v>
      </c>
      <c r="BE8" s="11">
        <v>126</v>
      </c>
      <c r="BF8" s="11">
        <v>112</v>
      </c>
      <c r="BG8" s="11">
        <v>92</v>
      </c>
      <c r="BH8" s="11">
        <v>77</v>
      </c>
      <c r="BI8" s="11">
        <v>70</v>
      </c>
      <c r="BJ8" s="11">
        <v>115</v>
      </c>
      <c r="BK8" s="11">
        <v>71</v>
      </c>
      <c r="BL8" s="11">
        <v>61</v>
      </c>
      <c r="BM8" s="11">
        <v>33</v>
      </c>
      <c r="BN8" s="11">
        <v>40</v>
      </c>
      <c r="BO8" s="11">
        <v>76</v>
      </c>
      <c r="BP8" s="11"/>
      <c r="BQ8" s="11">
        <v>1209</v>
      </c>
      <c r="BR8" s="11" t="s">
        <v>471</v>
      </c>
    </row>
    <row r="9" spans="2:70" ht="29" x14ac:dyDescent="0.35">
      <c r="B9" s="18" t="s">
        <v>605</v>
      </c>
      <c r="C9" s="17">
        <v>0.14307511146275301</v>
      </c>
      <c r="D9" s="17">
        <v>0.160166851445734</v>
      </c>
      <c r="E9" s="17">
        <v>0.12636817731687999</v>
      </c>
      <c r="F9" s="17"/>
      <c r="G9" s="17">
        <v>0.17262429259795301</v>
      </c>
      <c r="H9" s="17">
        <v>0.17441985944864999</v>
      </c>
      <c r="I9" s="17">
        <v>0.15135290602698401</v>
      </c>
      <c r="J9" s="17">
        <v>0.12553369061229899</v>
      </c>
      <c r="K9" s="17">
        <v>9.9322271123062897E-2</v>
      </c>
      <c r="L9" s="17">
        <v>0.13343252466187699</v>
      </c>
      <c r="M9" s="17"/>
      <c r="N9" s="17">
        <v>0.153820395630162</v>
      </c>
      <c r="O9" s="17">
        <v>0.151492893787565</v>
      </c>
      <c r="P9" s="17">
        <v>0.119401761915555</v>
      </c>
      <c r="Q9" s="17">
        <v>0.134079584293092</v>
      </c>
      <c r="R9" s="17"/>
      <c r="S9" s="17">
        <v>0.15875498839305699</v>
      </c>
      <c r="T9" s="17">
        <v>8.4718186355405595E-2</v>
      </c>
      <c r="U9" s="17">
        <v>0.107318529855382</v>
      </c>
      <c r="V9" s="17">
        <v>6.6500555056077507E-2</v>
      </c>
      <c r="W9" s="17">
        <v>0.15503478979624399</v>
      </c>
      <c r="X9" s="17">
        <v>0.164320996996386</v>
      </c>
      <c r="Y9" s="17">
        <v>0.191873899005648</v>
      </c>
      <c r="Z9" s="17">
        <v>0.149686517456427</v>
      </c>
      <c r="AA9" s="17">
        <v>0.16279762070460199</v>
      </c>
      <c r="AB9" s="17">
        <v>0.16015834849907501</v>
      </c>
      <c r="AC9" s="17">
        <v>0.218810886196908</v>
      </c>
      <c r="AD9" s="17">
        <v>0.19566375466737801</v>
      </c>
      <c r="AE9" s="17"/>
      <c r="AF9" s="17">
        <v>0.142472358567797</v>
      </c>
      <c r="AG9" s="17">
        <v>0.14310077673302901</v>
      </c>
      <c r="AH9" s="17">
        <v>0.14341960716774299</v>
      </c>
      <c r="AI9" s="17"/>
      <c r="AJ9" s="17">
        <v>0.118815928783611</v>
      </c>
      <c r="AK9" s="17">
        <v>0.16791944336173101</v>
      </c>
      <c r="AL9" s="17">
        <v>0.121476533833828</v>
      </c>
      <c r="AM9" s="17">
        <v>7.4789186037091795E-2</v>
      </c>
      <c r="AN9" s="17">
        <v>0.16031720164448299</v>
      </c>
      <c r="AO9" s="17"/>
      <c r="AP9" s="17">
        <v>0.147756264363294</v>
      </c>
      <c r="AQ9" s="17">
        <v>0.16086580053445301</v>
      </c>
      <c r="AR9" s="17">
        <v>0.112908539953883</v>
      </c>
      <c r="AS9" s="17"/>
      <c r="AT9" s="17">
        <v>0.12710971959860901</v>
      </c>
      <c r="AU9" s="17">
        <v>0.118447004975583</v>
      </c>
      <c r="AV9" s="17">
        <v>0.13715892602820801</v>
      </c>
      <c r="AW9" s="17">
        <v>0.15695148834755501</v>
      </c>
      <c r="AX9" s="17">
        <v>0.23712411011610601</v>
      </c>
      <c r="AY9" s="17"/>
      <c r="AZ9" s="17">
        <v>0.11461489899708099</v>
      </c>
      <c r="BA9" s="17">
        <v>0.19654976221477</v>
      </c>
      <c r="BB9" s="17">
        <v>0.173622553134021</v>
      </c>
      <c r="BC9" s="17">
        <v>0.14426595473523601</v>
      </c>
      <c r="BD9" s="17">
        <v>9.9913633252221606E-2</v>
      </c>
      <c r="BE9" s="17">
        <v>0.10391537549195901</v>
      </c>
      <c r="BF9" s="17">
        <v>0.174818140508743</v>
      </c>
      <c r="BG9" s="17">
        <v>0.14599848239598401</v>
      </c>
      <c r="BH9" s="17">
        <v>7.9905456936470304E-2</v>
      </c>
      <c r="BI9" s="17">
        <v>8.0227911254847198E-2</v>
      </c>
      <c r="BJ9" s="17">
        <v>0.17725118005698501</v>
      </c>
      <c r="BK9" s="17">
        <v>0.20347165127853101</v>
      </c>
      <c r="BL9" s="17">
        <v>8.7727698605022997E-2</v>
      </c>
      <c r="BM9" s="17">
        <v>0.17047544913773299</v>
      </c>
      <c r="BN9" s="17">
        <v>0.14718064754231899</v>
      </c>
      <c r="BO9" s="17">
        <v>0.21602384867561</v>
      </c>
      <c r="BP9" s="17"/>
      <c r="BQ9" s="17">
        <v>0.14307511146275301</v>
      </c>
      <c r="BR9" s="17" t="s">
        <v>494</v>
      </c>
    </row>
    <row r="10" spans="2:70" x14ac:dyDescent="0.35">
      <c r="B10" s="18" t="s">
        <v>606</v>
      </c>
      <c r="C10" s="17">
        <v>0.541265403028522</v>
      </c>
      <c r="D10" s="17">
        <v>0.54446503638798704</v>
      </c>
      <c r="E10" s="17">
        <v>0.53718591770072899</v>
      </c>
      <c r="F10" s="17"/>
      <c r="G10" s="17">
        <v>0.47606986423846898</v>
      </c>
      <c r="H10" s="17">
        <v>0.489322841745717</v>
      </c>
      <c r="I10" s="17">
        <v>0.57648038178016403</v>
      </c>
      <c r="J10" s="17">
        <v>0.55155656056061997</v>
      </c>
      <c r="K10" s="17">
        <v>0.57877820246885603</v>
      </c>
      <c r="L10" s="17">
        <v>0.56073907097949904</v>
      </c>
      <c r="M10" s="17"/>
      <c r="N10" s="17">
        <v>0.53311578212748101</v>
      </c>
      <c r="O10" s="17">
        <v>0.54631022716950794</v>
      </c>
      <c r="P10" s="17">
        <v>0.52988203644800402</v>
      </c>
      <c r="Q10" s="17">
        <v>0.56467552598897797</v>
      </c>
      <c r="R10" s="17"/>
      <c r="S10" s="17">
        <v>0.55150070686247199</v>
      </c>
      <c r="T10" s="17">
        <v>0.59612335812450901</v>
      </c>
      <c r="U10" s="17">
        <v>0.61027300660532302</v>
      </c>
      <c r="V10" s="17">
        <v>0.58270076729004505</v>
      </c>
      <c r="W10" s="17">
        <v>0.57679333204126904</v>
      </c>
      <c r="X10" s="17">
        <v>0.48730791531673801</v>
      </c>
      <c r="Y10" s="17">
        <v>0.49773055891643397</v>
      </c>
      <c r="Z10" s="17">
        <v>0.63061277724201603</v>
      </c>
      <c r="AA10" s="17">
        <v>0.48800756035941201</v>
      </c>
      <c r="AB10" s="17">
        <v>0.46364254336558403</v>
      </c>
      <c r="AC10" s="17">
        <v>0.430357686266781</v>
      </c>
      <c r="AD10" s="17">
        <v>0.59975662940822305</v>
      </c>
      <c r="AE10" s="17"/>
      <c r="AF10" s="17">
        <v>0.54849853358049105</v>
      </c>
      <c r="AG10" s="17">
        <v>0.53958552766085199</v>
      </c>
      <c r="AH10" s="17">
        <v>0.53044168262174096</v>
      </c>
      <c r="AI10" s="17"/>
      <c r="AJ10" s="17">
        <v>0.57002120487432995</v>
      </c>
      <c r="AK10" s="17">
        <v>0.50700068145834398</v>
      </c>
      <c r="AL10" s="17">
        <v>0.57199568387786004</v>
      </c>
      <c r="AM10" s="17">
        <v>0.45899996637808899</v>
      </c>
      <c r="AN10" s="17">
        <v>0.53182136641317002</v>
      </c>
      <c r="AO10" s="17"/>
      <c r="AP10" s="17">
        <v>0.54837023869827894</v>
      </c>
      <c r="AQ10" s="17">
        <v>0.53429168937506499</v>
      </c>
      <c r="AR10" s="17">
        <v>0.60302925821131104</v>
      </c>
      <c r="AS10" s="17"/>
      <c r="AT10" s="17">
        <v>0.58496543809613</v>
      </c>
      <c r="AU10" s="17">
        <v>0.55237743645148596</v>
      </c>
      <c r="AV10" s="17">
        <v>0.56018113824673998</v>
      </c>
      <c r="AW10" s="17">
        <v>0.50908410124814896</v>
      </c>
      <c r="AX10" s="17">
        <v>0.46751272421715701</v>
      </c>
      <c r="AY10" s="17"/>
      <c r="AZ10" s="17">
        <v>0.642363111593789</v>
      </c>
      <c r="BA10" s="17">
        <v>0.48091972783494003</v>
      </c>
      <c r="BB10" s="17">
        <v>0.47090209738315902</v>
      </c>
      <c r="BC10" s="17">
        <v>0.65480832250669796</v>
      </c>
      <c r="BD10" s="17">
        <v>0.62334055953357703</v>
      </c>
      <c r="BE10" s="17">
        <v>0.50104305758271395</v>
      </c>
      <c r="BF10" s="17">
        <v>0.51468091182744602</v>
      </c>
      <c r="BG10" s="17">
        <v>0.49625935533903498</v>
      </c>
      <c r="BH10" s="17">
        <v>0.55798304919649799</v>
      </c>
      <c r="BI10" s="17">
        <v>0.675979384755521</v>
      </c>
      <c r="BJ10" s="17">
        <v>0.49061580757964701</v>
      </c>
      <c r="BK10" s="17">
        <v>0.49799956820435398</v>
      </c>
      <c r="BL10" s="17">
        <v>0.50789466519101301</v>
      </c>
      <c r="BM10" s="17">
        <v>0.58152671997484595</v>
      </c>
      <c r="BN10" s="17">
        <v>0.427543490294857</v>
      </c>
      <c r="BO10" s="17">
        <v>0.56227612380327896</v>
      </c>
      <c r="BP10" s="17"/>
      <c r="BQ10" s="17">
        <v>0.541265403028522</v>
      </c>
      <c r="BR10" s="17" t="s">
        <v>494</v>
      </c>
    </row>
    <row r="11" spans="2:70" ht="29" x14ac:dyDescent="0.35">
      <c r="B11" s="18" t="s">
        <v>607</v>
      </c>
      <c r="C11" s="17">
        <v>0.26043644104418001</v>
      </c>
      <c r="D11" s="17">
        <v>0.23593208004244101</v>
      </c>
      <c r="E11" s="17">
        <v>0.286611219719352</v>
      </c>
      <c r="F11" s="17"/>
      <c r="G11" s="17">
        <v>0.28580719164268198</v>
      </c>
      <c r="H11" s="17">
        <v>0.256996764262797</v>
      </c>
      <c r="I11" s="17">
        <v>0.24244531626337301</v>
      </c>
      <c r="J11" s="17">
        <v>0.27139469192304599</v>
      </c>
      <c r="K11" s="17">
        <v>0.26514124021117902</v>
      </c>
      <c r="L11" s="17">
        <v>0.254180983326316</v>
      </c>
      <c r="M11" s="17"/>
      <c r="N11" s="17">
        <v>0.26478201513210398</v>
      </c>
      <c r="O11" s="17">
        <v>0.26264219582878501</v>
      </c>
      <c r="P11" s="17">
        <v>0.27569537242585301</v>
      </c>
      <c r="Q11" s="17">
        <v>0.23051878485227301</v>
      </c>
      <c r="R11" s="17"/>
      <c r="S11" s="17">
        <v>0.247626175760501</v>
      </c>
      <c r="T11" s="17">
        <v>0.256613847101689</v>
      </c>
      <c r="U11" s="17">
        <v>0.24566351614391599</v>
      </c>
      <c r="V11" s="17">
        <v>0.302235724344318</v>
      </c>
      <c r="W11" s="17">
        <v>0.214241872001318</v>
      </c>
      <c r="X11" s="17">
        <v>0.27806676925909202</v>
      </c>
      <c r="Y11" s="17">
        <v>0.216979633419662</v>
      </c>
      <c r="Z11" s="17">
        <v>0.16856675066554</v>
      </c>
      <c r="AA11" s="17">
        <v>0.30208778483698501</v>
      </c>
      <c r="AB11" s="17">
        <v>0.302513559496774</v>
      </c>
      <c r="AC11" s="17">
        <v>0.297823734549235</v>
      </c>
      <c r="AD11" s="17">
        <v>0.16587709112969001</v>
      </c>
      <c r="AE11" s="17"/>
      <c r="AF11" s="17">
        <v>0.25837376583264698</v>
      </c>
      <c r="AG11" s="17">
        <v>0.26271637905860301</v>
      </c>
      <c r="AH11" s="17">
        <v>0.243579214929488</v>
      </c>
      <c r="AI11" s="17"/>
      <c r="AJ11" s="17">
        <v>0.27088894736338798</v>
      </c>
      <c r="AK11" s="17">
        <v>0.24866313652900501</v>
      </c>
      <c r="AL11" s="17">
        <v>0.25553544698153102</v>
      </c>
      <c r="AM11" s="17">
        <v>0.36563901901743101</v>
      </c>
      <c r="AN11" s="17">
        <v>0.26042466235740303</v>
      </c>
      <c r="AO11" s="17"/>
      <c r="AP11" s="17">
        <v>0.26408217401865602</v>
      </c>
      <c r="AQ11" s="17">
        <v>0.23724719966833099</v>
      </c>
      <c r="AR11" s="17">
        <v>0.24018456091294699</v>
      </c>
      <c r="AS11" s="17"/>
      <c r="AT11" s="17">
        <v>0.239076668750485</v>
      </c>
      <c r="AU11" s="17">
        <v>0.26417104861248403</v>
      </c>
      <c r="AV11" s="17">
        <v>0.25178222690754998</v>
      </c>
      <c r="AW11" s="17">
        <v>0.27011915494836097</v>
      </c>
      <c r="AX11" s="17">
        <v>0.244463986049055</v>
      </c>
      <c r="AY11" s="17"/>
      <c r="AZ11" s="17">
        <v>0.116574460483998</v>
      </c>
      <c r="BA11" s="17">
        <v>0.21067780139654799</v>
      </c>
      <c r="BB11" s="17">
        <v>0.26936458891465398</v>
      </c>
      <c r="BC11" s="17">
        <v>0.15114798370169799</v>
      </c>
      <c r="BD11" s="17">
        <v>0.25172041006657198</v>
      </c>
      <c r="BE11" s="17">
        <v>0.32724318980629502</v>
      </c>
      <c r="BF11" s="17">
        <v>0.27015389984385202</v>
      </c>
      <c r="BG11" s="17">
        <v>0.298022397969397</v>
      </c>
      <c r="BH11" s="17">
        <v>0.28768180658505299</v>
      </c>
      <c r="BI11" s="17">
        <v>0.21197243744858499</v>
      </c>
      <c r="BJ11" s="17">
        <v>0.29160476948879799</v>
      </c>
      <c r="BK11" s="17">
        <v>0.24312896180927501</v>
      </c>
      <c r="BL11" s="17">
        <v>0.29965910494560799</v>
      </c>
      <c r="BM11" s="17">
        <v>0.220827791391493</v>
      </c>
      <c r="BN11" s="17">
        <v>0.34285395549805697</v>
      </c>
      <c r="BO11" s="17">
        <v>0.21113626338813499</v>
      </c>
      <c r="BP11" s="17"/>
      <c r="BQ11" s="17">
        <v>0.26043644104418001</v>
      </c>
      <c r="BR11" s="17" t="s">
        <v>494</v>
      </c>
    </row>
    <row r="12" spans="2:70" x14ac:dyDescent="0.35">
      <c r="B12" s="18" t="s">
        <v>608</v>
      </c>
      <c r="C12" s="17">
        <v>3.3142287792947603E-2</v>
      </c>
      <c r="D12" s="17">
        <v>3.4706505027449201E-2</v>
      </c>
      <c r="E12" s="17">
        <v>3.0104028672919201E-2</v>
      </c>
      <c r="F12" s="17"/>
      <c r="G12" s="17">
        <v>5.5199647882428898E-2</v>
      </c>
      <c r="H12" s="17">
        <v>4.8172024738094697E-2</v>
      </c>
      <c r="I12" s="17">
        <v>1.9624648306289402E-2</v>
      </c>
      <c r="J12" s="17">
        <v>2.90206475965041E-2</v>
      </c>
      <c r="K12" s="17">
        <v>3.8370738460139803E-2</v>
      </c>
      <c r="L12" s="17">
        <v>2.03896797190221E-2</v>
      </c>
      <c r="M12" s="17"/>
      <c r="N12" s="17">
        <v>2.7478589955868701E-2</v>
      </c>
      <c r="O12" s="17">
        <v>3.3790873094149999E-2</v>
      </c>
      <c r="P12" s="17">
        <v>4.48906398582734E-2</v>
      </c>
      <c r="Q12" s="17">
        <v>3.2345010427735403E-2</v>
      </c>
      <c r="R12" s="17"/>
      <c r="S12" s="17">
        <v>2.95197163485444E-2</v>
      </c>
      <c r="T12" s="17">
        <v>3.4838863574459297E-2</v>
      </c>
      <c r="U12" s="17">
        <v>2.36852608745718E-2</v>
      </c>
      <c r="V12" s="17">
        <v>2.8411656732912498E-2</v>
      </c>
      <c r="W12" s="17">
        <v>1.42071482212113E-2</v>
      </c>
      <c r="X12" s="17">
        <v>4.9507960831091102E-2</v>
      </c>
      <c r="Y12" s="17">
        <v>9.3415908658256594E-2</v>
      </c>
      <c r="Z12" s="17">
        <v>2.6682322691246901E-2</v>
      </c>
      <c r="AA12" s="17">
        <v>2.6462695307200201E-2</v>
      </c>
      <c r="AB12" s="17">
        <v>3.4712570395595999E-2</v>
      </c>
      <c r="AC12" s="17">
        <v>1.67560856347455E-2</v>
      </c>
      <c r="AD12" s="17">
        <v>0</v>
      </c>
      <c r="AE12" s="17"/>
      <c r="AF12" s="17">
        <v>2.8656046059487499E-2</v>
      </c>
      <c r="AG12" s="17">
        <v>3.4097643901331798E-2</v>
      </c>
      <c r="AH12" s="17">
        <v>4.9712006855136097E-2</v>
      </c>
      <c r="AI12" s="17"/>
      <c r="AJ12" s="17">
        <v>1.95483000858605E-2</v>
      </c>
      <c r="AK12" s="17">
        <v>4.8631820111151497E-2</v>
      </c>
      <c r="AL12" s="17">
        <v>3.1468571883988598E-2</v>
      </c>
      <c r="AM12" s="17">
        <v>0.100571828567388</v>
      </c>
      <c r="AN12" s="17">
        <v>4.7436769584942903E-2</v>
      </c>
      <c r="AO12" s="17"/>
      <c r="AP12" s="17">
        <v>2.8562914353519799E-2</v>
      </c>
      <c r="AQ12" s="17">
        <v>3.85886489617078E-2</v>
      </c>
      <c r="AR12" s="17">
        <v>2.5485475718549901E-2</v>
      </c>
      <c r="AS12" s="17"/>
      <c r="AT12" s="17">
        <v>4.3284312305095697E-2</v>
      </c>
      <c r="AU12" s="17">
        <v>2.7048485420596999E-2</v>
      </c>
      <c r="AV12" s="17">
        <v>2.98136060452176E-2</v>
      </c>
      <c r="AW12" s="17">
        <v>3.4939318306527203E-2</v>
      </c>
      <c r="AX12" s="17">
        <v>5.0899179617681797E-2</v>
      </c>
      <c r="AY12" s="17"/>
      <c r="AZ12" s="17">
        <v>0.126447528925132</v>
      </c>
      <c r="BA12" s="17">
        <v>8.6857266643394104E-2</v>
      </c>
      <c r="BB12" s="17">
        <v>7.2654108519772706E-2</v>
      </c>
      <c r="BC12" s="17">
        <v>3.0280247368379601E-2</v>
      </c>
      <c r="BD12" s="17">
        <v>8.8377343774095098E-3</v>
      </c>
      <c r="BE12" s="17">
        <v>4.3742344258741503E-2</v>
      </c>
      <c r="BF12" s="17">
        <v>1.6896029763086601E-2</v>
      </c>
      <c r="BG12" s="17">
        <v>9.3710136303925603E-3</v>
      </c>
      <c r="BH12" s="17">
        <v>4.6841644266693898E-2</v>
      </c>
      <c r="BI12" s="17">
        <v>1.53811573321794E-2</v>
      </c>
      <c r="BJ12" s="17">
        <v>3.2597411201366701E-2</v>
      </c>
      <c r="BK12" s="17">
        <v>4.3794457506676897E-2</v>
      </c>
      <c r="BL12" s="17">
        <v>6.9263553309011003E-2</v>
      </c>
      <c r="BM12" s="17">
        <v>2.71700394959274E-2</v>
      </c>
      <c r="BN12" s="17">
        <v>3.5943864627721298E-2</v>
      </c>
      <c r="BO12" s="17">
        <v>1.05637641329749E-2</v>
      </c>
      <c r="BP12" s="17"/>
      <c r="BQ12" s="17">
        <v>3.3142287792947603E-2</v>
      </c>
      <c r="BR12" s="17" t="s">
        <v>494</v>
      </c>
    </row>
    <row r="13" spans="2:70" x14ac:dyDescent="0.35">
      <c r="B13" s="18" t="s">
        <v>129</v>
      </c>
      <c r="C13" s="19">
        <v>2.2080756671597999E-2</v>
      </c>
      <c r="D13" s="19">
        <v>2.47295270963875E-2</v>
      </c>
      <c r="E13" s="19">
        <v>1.9730656590120899E-2</v>
      </c>
      <c r="F13" s="19"/>
      <c r="G13" s="19">
        <v>1.0299003638468E-2</v>
      </c>
      <c r="H13" s="19">
        <v>3.1088509804741201E-2</v>
      </c>
      <c r="I13" s="19">
        <v>1.00967476231895E-2</v>
      </c>
      <c r="J13" s="19">
        <v>2.2494409307531001E-2</v>
      </c>
      <c r="K13" s="19">
        <v>1.83875477367632E-2</v>
      </c>
      <c r="L13" s="19">
        <v>3.1257741313286E-2</v>
      </c>
      <c r="M13" s="19"/>
      <c r="N13" s="19">
        <v>2.0803217154385101E-2</v>
      </c>
      <c r="O13" s="19">
        <v>5.7638101199922699E-3</v>
      </c>
      <c r="P13" s="19">
        <v>3.01301893523142E-2</v>
      </c>
      <c r="Q13" s="19">
        <v>3.8381094437922203E-2</v>
      </c>
      <c r="R13" s="19"/>
      <c r="S13" s="19">
        <v>1.2598412635425001E-2</v>
      </c>
      <c r="T13" s="19">
        <v>2.7705744843937102E-2</v>
      </c>
      <c r="U13" s="19">
        <v>1.30596865208072E-2</v>
      </c>
      <c r="V13" s="19">
        <v>2.0151296576646702E-2</v>
      </c>
      <c r="W13" s="19">
        <v>3.97228579399568E-2</v>
      </c>
      <c r="X13" s="19">
        <v>2.07963575966933E-2</v>
      </c>
      <c r="Y13" s="19">
        <v>0</v>
      </c>
      <c r="Z13" s="19">
        <v>2.4451631944769899E-2</v>
      </c>
      <c r="AA13" s="19">
        <v>2.0644338791800301E-2</v>
      </c>
      <c r="AB13" s="19">
        <v>3.8972978242970802E-2</v>
      </c>
      <c r="AC13" s="19">
        <v>3.6251607352330899E-2</v>
      </c>
      <c r="AD13" s="19">
        <v>3.8702524794709398E-2</v>
      </c>
      <c r="AE13" s="19"/>
      <c r="AF13" s="19">
        <v>2.1999295959577302E-2</v>
      </c>
      <c r="AG13" s="19">
        <v>2.0499672646184099E-2</v>
      </c>
      <c r="AH13" s="19">
        <v>3.2847488425891198E-2</v>
      </c>
      <c r="AI13" s="19"/>
      <c r="AJ13" s="19">
        <v>2.07256188928105E-2</v>
      </c>
      <c r="AK13" s="19">
        <v>2.7784918539767899E-2</v>
      </c>
      <c r="AL13" s="19">
        <v>1.9523763422791302E-2</v>
      </c>
      <c r="AM13" s="19">
        <v>0</v>
      </c>
      <c r="AN13" s="19">
        <v>0</v>
      </c>
      <c r="AO13" s="19"/>
      <c r="AP13" s="19">
        <v>1.1228408566252301E-2</v>
      </c>
      <c r="AQ13" s="19">
        <v>2.90066614604426E-2</v>
      </c>
      <c r="AR13" s="19">
        <v>1.8392165203308899E-2</v>
      </c>
      <c r="AS13" s="19"/>
      <c r="AT13" s="19">
        <v>5.5638612496806102E-3</v>
      </c>
      <c r="AU13" s="19">
        <v>3.79560245398506E-2</v>
      </c>
      <c r="AV13" s="19">
        <v>2.10641027722843E-2</v>
      </c>
      <c r="AW13" s="19">
        <v>2.8905937149408301E-2</v>
      </c>
      <c r="AX13" s="19">
        <v>0</v>
      </c>
      <c r="AY13" s="19"/>
      <c r="AZ13" s="19">
        <v>0</v>
      </c>
      <c r="BA13" s="19">
        <v>2.4995441910347999E-2</v>
      </c>
      <c r="BB13" s="19">
        <v>1.34566520483934E-2</v>
      </c>
      <c r="BC13" s="19">
        <v>1.94974916879893E-2</v>
      </c>
      <c r="BD13" s="19">
        <v>1.6187662770220199E-2</v>
      </c>
      <c r="BE13" s="19">
        <v>2.4056032860290798E-2</v>
      </c>
      <c r="BF13" s="19">
        <v>2.34510180568724E-2</v>
      </c>
      <c r="BG13" s="19">
        <v>5.0348750665191802E-2</v>
      </c>
      <c r="BH13" s="19">
        <v>2.7588043015285401E-2</v>
      </c>
      <c r="BI13" s="19">
        <v>1.6439109208867E-2</v>
      </c>
      <c r="BJ13" s="19">
        <v>7.9308316732045504E-3</v>
      </c>
      <c r="BK13" s="19">
        <v>1.16053612011622E-2</v>
      </c>
      <c r="BL13" s="19">
        <v>3.5454977949345198E-2</v>
      </c>
      <c r="BM13" s="19">
        <v>0</v>
      </c>
      <c r="BN13" s="19">
        <v>4.6478042037045898E-2</v>
      </c>
      <c r="BO13" s="19">
        <v>0</v>
      </c>
      <c r="BP13" s="19"/>
      <c r="BQ13" s="19">
        <v>2.2080756671597999E-2</v>
      </c>
      <c r="BR13" s="19" t="s">
        <v>494</v>
      </c>
    </row>
    <row r="14" spans="2:70" x14ac:dyDescent="0.35">
      <c r="B14" s="16" t="s">
        <v>496</v>
      </c>
    </row>
    <row r="15" spans="2:70" x14ac:dyDescent="0.35">
      <c r="B15" t="s">
        <v>98</v>
      </c>
    </row>
    <row r="16" spans="2:70" x14ac:dyDescent="0.35">
      <c r="B16" t="s">
        <v>99</v>
      </c>
    </row>
    <row r="18" spans="2:2" x14ac:dyDescent="0.35">
      <c r="B18" s="8" t="str">
        <f>HYPERLINK("#'Contents'!A1", "Return to Contents")</f>
        <v>Return to Contents</v>
      </c>
    </row>
  </sheetData>
  <mergeCells count="11">
    <mergeCell ref="BQ5:BR5"/>
    <mergeCell ref="D5:E5"/>
    <mergeCell ref="G5:L5"/>
    <mergeCell ref="N5:Q5"/>
    <mergeCell ref="S5:AD5"/>
    <mergeCell ref="AF5:AH5"/>
    <mergeCell ref="D2:BJ2"/>
    <mergeCell ref="AJ5:AN5"/>
    <mergeCell ref="AP5:AR5"/>
    <mergeCell ref="AT5:AX5"/>
    <mergeCell ref="AZ5:BO5"/>
  </mergeCells>
  <pageMargins left="0.7" right="0.7" top="0.75" bottom="0.75" header="0.3" footer="0.3"/>
  <pageSetup paperSize="9" orientation="portrait" horizontalDpi="300" verticalDpi="300"/>
  <drawing r:id="rId1"/>
</worksheet>
</file>

<file path=xl/worksheets/sheet1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100-000000000000}">
  <dimension ref="B2:BR21"/>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67" width="10.7265625" customWidth="1"/>
    <col min="68" max="68" width="2.1796875" customWidth="1"/>
    <col min="69" max="70" width="10.7265625" customWidth="1"/>
    <col min="71" max="71" width="2.1796875" customWidth="1"/>
  </cols>
  <sheetData>
    <row r="2" spans="2:70" ht="40" customHeight="1" x14ac:dyDescent="0.35">
      <c r="D2" s="29" t="s">
        <v>620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row>
    <row r="5" spans="2:70" ht="30" customHeight="1" x14ac:dyDescent="0.35">
      <c r="B5" s="15"/>
      <c r="C5" s="15"/>
      <c r="D5" s="30" t="s">
        <v>74</v>
      </c>
      <c r="E5" s="30"/>
      <c r="F5" s="15"/>
      <c r="G5" s="30" t="s">
        <v>75</v>
      </c>
      <c r="H5" s="30"/>
      <c r="I5" s="30"/>
      <c r="J5" s="30"/>
      <c r="K5" s="30"/>
      <c r="L5" s="30"/>
      <c r="M5" s="15"/>
      <c r="N5" s="30" t="s">
        <v>76</v>
      </c>
      <c r="O5" s="30"/>
      <c r="P5" s="30"/>
      <c r="Q5" s="30"/>
      <c r="R5" s="15"/>
      <c r="S5" s="30" t="s">
        <v>77</v>
      </c>
      <c r="T5" s="30"/>
      <c r="U5" s="30"/>
      <c r="V5" s="30"/>
      <c r="W5" s="30"/>
      <c r="X5" s="30"/>
      <c r="Y5" s="30"/>
      <c r="Z5" s="30"/>
      <c r="AA5" s="30"/>
      <c r="AB5" s="30"/>
      <c r="AC5" s="30"/>
      <c r="AD5" s="30"/>
      <c r="AE5" s="15"/>
      <c r="AF5" s="30" t="s">
        <v>78</v>
      </c>
      <c r="AG5" s="30"/>
      <c r="AH5" s="30"/>
      <c r="AI5" s="15"/>
      <c r="AJ5" s="30" t="s">
        <v>79</v>
      </c>
      <c r="AK5" s="30"/>
      <c r="AL5" s="30"/>
      <c r="AM5" s="30"/>
      <c r="AN5" s="30"/>
      <c r="AO5" s="15"/>
      <c r="AP5" s="30" t="s">
        <v>80</v>
      </c>
      <c r="AQ5" s="30"/>
      <c r="AR5" s="30"/>
      <c r="AS5" s="15"/>
      <c r="AT5" s="30" t="s">
        <v>81</v>
      </c>
      <c r="AU5" s="30"/>
      <c r="AV5" s="30"/>
      <c r="AW5" s="30"/>
      <c r="AX5" s="30"/>
      <c r="AY5" s="15"/>
      <c r="AZ5" s="30" t="s">
        <v>82</v>
      </c>
      <c r="BA5" s="30"/>
      <c r="BB5" s="30"/>
      <c r="BC5" s="30"/>
      <c r="BD5" s="30"/>
      <c r="BE5" s="30"/>
      <c r="BF5" s="30"/>
      <c r="BG5" s="30"/>
      <c r="BH5" s="30"/>
      <c r="BI5" s="30"/>
      <c r="BJ5" s="30"/>
      <c r="BK5" s="30"/>
      <c r="BL5" s="30"/>
      <c r="BM5" s="30"/>
      <c r="BN5" s="30"/>
      <c r="BO5" s="30"/>
      <c r="BP5" s="15"/>
      <c r="BQ5" s="30" t="s">
        <v>83</v>
      </c>
      <c r="BR5" s="30"/>
    </row>
    <row r="6" spans="2:7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46</v>
      </c>
      <c r="AQ6" s="12" t="s">
        <v>47</v>
      </c>
      <c r="AR6" s="12" t="s">
        <v>50</v>
      </c>
      <c r="AT6" s="12" t="s">
        <v>51</v>
      </c>
      <c r="AU6" s="12" t="s">
        <v>52</v>
      </c>
      <c r="AV6" s="12" t="s">
        <v>53</v>
      </c>
      <c r="AW6" s="12" t="s">
        <v>54</v>
      </c>
      <c r="AX6" s="12" t="s">
        <v>55</v>
      </c>
      <c r="AZ6" s="12" t="s">
        <v>56</v>
      </c>
      <c r="BA6" s="12" t="s">
        <v>57</v>
      </c>
      <c r="BB6" s="12" t="s">
        <v>58</v>
      </c>
      <c r="BC6" s="12" t="s">
        <v>59</v>
      </c>
      <c r="BD6" s="12" t="s">
        <v>60</v>
      </c>
      <c r="BE6" s="12" t="s">
        <v>61</v>
      </c>
      <c r="BF6" s="12" t="s">
        <v>62</v>
      </c>
      <c r="BG6" s="12" t="s">
        <v>63</v>
      </c>
      <c r="BH6" s="12" t="s">
        <v>64</v>
      </c>
      <c r="BI6" s="12" t="s">
        <v>65</v>
      </c>
      <c r="BJ6" s="12" t="s">
        <v>66</v>
      </c>
      <c r="BK6" s="12" t="s">
        <v>67</v>
      </c>
      <c r="BL6" s="12" t="s">
        <v>68</v>
      </c>
      <c r="BM6" s="12" t="s">
        <v>69</v>
      </c>
      <c r="BN6" s="12" t="s">
        <v>70</v>
      </c>
      <c r="BO6" s="12" t="s">
        <v>71</v>
      </c>
      <c r="BQ6" s="12" t="s">
        <v>72</v>
      </c>
      <c r="BR6" s="12" t="s">
        <v>73</v>
      </c>
    </row>
    <row r="7" spans="2:70" ht="30" customHeight="1" x14ac:dyDescent="0.35">
      <c r="B7" s="10" t="s">
        <v>19</v>
      </c>
      <c r="C7" s="10">
        <v>1235</v>
      </c>
      <c r="D7" s="10">
        <v>604</v>
      </c>
      <c r="E7" s="10">
        <v>625</v>
      </c>
      <c r="F7" s="10"/>
      <c r="G7" s="10">
        <v>129</v>
      </c>
      <c r="H7" s="10">
        <v>238</v>
      </c>
      <c r="I7" s="10">
        <v>213</v>
      </c>
      <c r="J7" s="10">
        <v>191</v>
      </c>
      <c r="K7" s="10">
        <v>164</v>
      </c>
      <c r="L7" s="10">
        <v>300</v>
      </c>
      <c r="M7" s="10"/>
      <c r="N7" s="10">
        <v>505</v>
      </c>
      <c r="O7" s="10">
        <v>325</v>
      </c>
      <c r="P7" s="10">
        <v>198</v>
      </c>
      <c r="Q7" s="10">
        <v>206</v>
      </c>
      <c r="R7" s="10"/>
      <c r="S7" s="10">
        <v>257</v>
      </c>
      <c r="T7" s="10">
        <v>173</v>
      </c>
      <c r="U7" s="10">
        <v>85</v>
      </c>
      <c r="V7" s="10">
        <v>108</v>
      </c>
      <c r="W7" s="10">
        <v>75</v>
      </c>
      <c r="X7" s="10">
        <v>94</v>
      </c>
      <c r="Y7" s="10">
        <v>85</v>
      </c>
      <c r="Z7" s="10">
        <v>39</v>
      </c>
      <c r="AA7" s="10">
        <v>134</v>
      </c>
      <c r="AB7" s="10">
        <v>106</v>
      </c>
      <c r="AC7" s="10">
        <v>54</v>
      </c>
      <c r="AD7" s="10">
        <v>25</v>
      </c>
      <c r="AE7" s="10"/>
      <c r="AF7" s="10">
        <v>412</v>
      </c>
      <c r="AG7" s="10">
        <v>622</v>
      </c>
      <c r="AH7" s="10">
        <v>123</v>
      </c>
      <c r="AI7" s="10"/>
      <c r="AJ7" s="10">
        <v>470</v>
      </c>
      <c r="AK7" s="10">
        <v>353</v>
      </c>
      <c r="AL7" s="10">
        <v>126</v>
      </c>
      <c r="AM7" s="10">
        <v>11</v>
      </c>
      <c r="AN7" s="10">
        <v>99</v>
      </c>
      <c r="AO7" s="10"/>
      <c r="AP7" s="10">
        <v>291</v>
      </c>
      <c r="AQ7" s="10">
        <v>447</v>
      </c>
      <c r="AR7" s="10">
        <v>117</v>
      </c>
      <c r="AS7" s="10"/>
      <c r="AT7" s="10">
        <v>173</v>
      </c>
      <c r="AU7" s="10">
        <v>226</v>
      </c>
      <c r="AV7" s="10">
        <v>432</v>
      </c>
      <c r="AW7" s="10">
        <v>222</v>
      </c>
      <c r="AX7" s="10">
        <v>35</v>
      </c>
      <c r="AY7" s="10"/>
      <c r="AZ7" s="10">
        <v>8</v>
      </c>
      <c r="BA7" s="10">
        <v>37</v>
      </c>
      <c r="BB7" s="10">
        <v>69</v>
      </c>
      <c r="BC7" s="10">
        <v>60</v>
      </c>
      <c r="BD7" s="10">
        <v>111</v>
      </c>
      <c r="BE7" s="10">
        <v>126</v>
      </c>
      <c r="BF7" s="10">
        <v>111</v>
      </c>
      <c r="BG7" s="10">
        <v>94</v>
      </c>
      <c r="BH7" s="10">
        <v>77</v>
      </c>
      <c r="BI7" s="10">
        <v>72</v>
      </c>
      <c r="BJ7" s="10">
        <v>122</v>
      </c>
      <c r="BK7" s="10">
        <v>74</v>
      </c>
      <c r="BL7" s="10">
        <v>64</v>
      </c>
      <c r="BM7" s="10">
        <v>35</v>
      </c>
      <c r="BN7" s="10">
        <v>43</v>
      </c>
      <c r="BO7" s="10">
        <v>85</v>
      </c>
      <c r="BP7" s="10"/>
      <c r="BQ7" s="10">
        <v>1235</v>
      </c>
      <c r="BR7" s="10" t="s">
        <v>471</v>
      </c>
    </row>
    <row r="8" spans="2:70" ht="30" customHeight="1" x14ac:dyDescent="0.35">
      <c r="B8" s="11" t="s">
        <v>20</v>
      </c>
      <c r="C8" s="11">
        <v>1209</v>
      </c>
      <c r="D8" s="11">
        <v>591</v>
      </c>
      <c r="E8" s="11">
        <v>612</v>
      </c>
      <c r="F8" s="11"/>
      <c r="G8" s="11">
        <v>141</v>
      </c>
      <c r="H8" s="11">
        <v>224</v>
      </c>
      <c r="I8" s="11">
        <v>210</v>
      </c>
      <c r="J8" s="11">
        <v>186</v>
      </c>
      <c r="K8" s="11">
        <v>157</v>
      </c>
      <c r="L8" s="11">
        <v>290</v>
      </c>
      <c r="M8" s="11"/>
      <c r="N8" s="11">
        <v>460</v>
      </c>
      <c r="O8" s="11">
        <v>299</v>
      </c>
      <c r="P8" s="11">
        <v>223</v>
      </c>
      <c r="Q8" s="11">
        <v>226</v>
      </c>
      <c r="R8" s="11"/>
      <c r="S8" s="11">
        <v>249</v>
      </c>
      <c r="T8" s="11">
        <v>161</v>
      </c>
      <c r="U8" s="11">
        <v>88</v>
      </c>
      <c r="V8" s="11">
        <v>111</v>
      </c>
      <c r="W8" s="11">
        <v>69</v>
      </c>
      <c r="X8" s="11">
        <v>88</v>
      </c>
      <c r="Y8" s="11">
        <v>79</v>
      </c>
      <c r="Z8" s="11">
        <v>37</v>
      </c>
      <c r="AA8" s="11">
        <v>128</v>
      </c>
      <c r="AB8" s="11">
        <v>110</v>
      </c>
      <c r="AC8" s="11">
        <v>55</v>
      </c>
      <c r="AD8" s="11">
        <v>33</v>
      </c>
      <c r="AE8" s="11"/>
      <c r="AF8" s="11">
        <v>402</v>
      </c>
      <c r="AG8" s="11">
        <v>601</v>
      </c>
      <c r="AH8" s="11">
        <v>124</v>
      </c>
      <c r="AI8" s="11"/>
      <c r="AJ8" s="11">
        <v>452</v>
      </c>
      <c r="AK8" s="11">
        <v>340</v>
      </c>
      <c r="AL8" s="11">
        <v>122</v>
      </c>
      <c r="AM8" s="11">
        <v>12</v>
      </c>
      <c r="AN8" s="11">
        <v>101</v>
      </c>
      <c r="AO8" s="11"/>
      <c r="AP8" s="11">
        <v>280</v>
      </c>
      <c r="AQ8" s="11">
        <v>434</v>
      </c>
      <c r="AR8" s="11">
        <v>113</v>
      </c>
      <c r="AS8" s="11"/>
      <c r="AT8" s="11">
        <v>179</v>
      </c>
      <c r="AU8" s="11">
        <v>234</v>
      </c>
      <c r="AV8" s="11">
        <v>410</v>
      </c>
      <c r="AW8" s="11">
        <v>208</v>
      </c>
      <c r="AX8" s="11">
        <v>31</v>
      </c>
      <c r="AY8" s="11"/>
      <c r="AZ8" s="11">
        <v>8</v>
      </c>
      <c r="BA8" s="11">
        <v>36</v>
      </c>
      <c r="BB8" s="11">
        <v>69</v>
      </c>
      <c r="BC8" s="11">
        <v>63</v>
      </c>
      <c r="BD8" s="11">
        <v>114</v>
      </c>
      <c r="BE8" s="11">
        <v>126</v>
      </c>
      <c r="BF8" s="11">
        <v>112</v>
      </c>
      <c r="BG8" s="11">
        <v>92</v>
      </c>
      <c r="BH8" s="11">
        <v>77</v>
      </c>
      <c r="BI8" s="11">
        <v>70</v>
      </c>
      <c r="BJ8" s="11">
        <v>115</v>
      </c>
      <c r="BK8" s="11">
        <v>71</v>
      </c>
      <c r="BL8" s="11">
        <v>61</v>
      </c>
      <c r="BM8" s="11">
        <v>33</v>
      </c>
      <c r="BN8" s="11">
        <v>40</v>
      </c>
      <c r="BO8" s="11">
        <v>76</v>
      </c>
      <c r="BP8" s="11"/>
      <c r="BQ8" s="11">
        <v>1209</v>
      </c>
      <c r="BR8" s="11" t="s">
        <v>471</v>
      </c>
    </row>
    <row r="9" spans="2:70" ht="29" x14ac:dyDescent="0.35">
      <c r="B9" s="18" t="s">
        <v>613</v>
      </c>
      <c r="C9" s="17">
        <v>0.38675381370435502</v>
      </c>
      <c r="D9" s="17">
        <v>0.40816421675091402</v>
      </c>
      <c r="E9" s="17">
        <v>0.36360228043480503</v>
      </c>
      <c r="F9" s="17"/>
      <c r="G9" s="17">
        <v>0.47899644941467201</v>
      </c>
      <c r="H9" s="17">
        <v>0.39907931172036298</v>
      </c>
      <c r="I9" s="17">
        <v>0.41105772805236901</v>
      </c>
      <c r="J9" s="17">
        <v>0.38850264247368599</v>
      </c>
      <c r="K9" s="17">
        <v>0.33695927159490602</v>
      </c>
      <c r="L9" s="17">
        <v>0.34057686713118601</v>
      </c>
      <c r="M9" s="17"/>
      <c r="N9" s="17">
        <v>0.39972181156231101</v>
      </c>
      <c r="O9" s="17">
        <v>0.37330298589249</v>
      </c>
      <c r="P9" s="17">
        <v>0.38266320913007801</v>
      </c>
      <c r="Q9" s="17">
        <v>0.38383887307811299</v>
      </c>
      <c r="R9" s="17"/>
      <c r="S9" s="17">
        <v>0.452423997950537</v>
      </c>
      <c r="T9" s="17">
        <v>0.372146845892181</v>
      </c>
      <c r="U9" s="17">
        <v>0.342213944330089</v>
      </c>
      <c r="V9" s="17">
        <v>0.43605176682003</v>
      </c>
      <c r="W9" s="17">
        <v>0.36315807446014903</v>
      </c>
      <c r="X9" s="17">
        <v>0.38190893962711903</v>
      </c>
      <c r="Y9" s="17">
        <v>0.37881406463678002</v>
      </c>
      <c r="Z9" s="17">
        <v>0.47479458329202201</v>
      </c>
      <c r="AA9" s="17">
        <v>0.35438309177029398</v>
      </c>
      <c r="AB9" s="17">
        <v>0.27746973861054502</v>
      </c>
      <c r="AC9" s="17">
        <v>0.33239750156644199</v>
      </c>
      <c r="AD9" s="17">
        <v>0.48106263585417802</v>
      </c>
      <c r="AE9" s="17"/>
      <c r="AF9" s="17">
        <v>0.40307685827783901</v>
      </c>
      <c r="AG9" s="17">
        <v>0.38413778259690001</v>
      </c>
      <c r="AH9" s="17">
        <v>0.30842094614059201</v>
      </c>
      <c r="AI9" s="17"/>
      <c r="AJ9" s="17">
        <v>0.370374434103796</v>
      </c>
      <c r="AK9" s="17">
        <v>0.43114525978296597</v>
      </c>
      <c r="AL9" s="17">
        <v>0.30889686617662299</v>
      </c>
      <c r="AM9" s="17">
        <v>0.55957179494547704</v>
      </c>
      <c r="AN9" s="17">
        <v>0.36786565799604798</v>
      </c>
      <c r="AO9" s="17"/>
      <c r="AP9" s="17">
        <v>0.38520005605167901</v>
      </c>
      <c r="AQ9" s="17">
        <v>0.44477820810371399</v>
      </c>
      <c r="AR9" s="17">
        <v>0.38865142130201402</v>
      </c>
      <c r="AS9" s="17"/>
      <c r="AT9" s="17">
        <v>0.31771874361628299</v>
      </c>
      <c r="AU9" s="17">
        <v>0.35637606016166501</v>
      </c>
      <c r="AV9" s="17">
        <v>0.46616973445624199</v>
      </c>
      <c r="AW9" s="17">
        <v>0.35757273456877797</v>
      </c>
      <c r="AX9" s="17">
        <v>0.541919623831292</v>
      </c>
      <c r="AY9" s="17"/>
      <c r="AZ9" s="17">
        <v>0.36212387656682898</v>
      </c>
      <c r="BA9" s="17">
        <v>0.50350580208409002</v>
      </c>
      <c r="BB9" s="17">
        <v>0.39921072288648102</v>
      </c>
      <c r="BC9" s="17">
        <v>0.30380825584272098</v>
      </c>
      <c r="BD9" s="17">
        <v>0.46486928966938901</v>
      </c>
      <c r="BE9" s="17">
        <v>0.27713916774561598</v>
      </c>
      <c r="BF9" s="17">
        <v>0.38430284773268297</v>
      </c>
      <c r="BG9" s="17">
        <v>0.33149680336840798</v>
      </c>
      <c r="BH9" s="17">
        <v>0.35543985955652802</v>
      </c>
      <c r="BI9" s="17">
        <v>0.466181144705965</v>
      </c>
      <c r="BJ9" s="17">
        <v>0.33915763802598098</v>
      </c>
      <c r="BK9" s="17">
        <v>0.37638514070500501</v>
      </c>
      <c r="BL9" s="17">
        <v>0.33839009803331899</v>
      </c>
      <c r="BM9" s="17">
        <v>0.57734708076425001</v>
      </c>
      <c r="BN9" s="17">
        <v>0.26218186007301603</v>
      </c>
      <c r="BO9" s="17">
        <v>0.53678209749232697</v>
      </c>
      <c r="BP9" s="17"/>
      <c r="BQ9" s="17">
        <v>0.38675381370435502</v>
      </c>
      <c r="BR9" s="17" t="s">
        <v>494</v>
      </c>
    </row>
    <row r="10" spans="2:70" ht="29" x14ac:dyDescent="0.35">
      <c r="B10" s="18" t="s">
        <v>614</v>
      </c>
      <c r="C10" s="17">
        <v>0.382499163144982</v>
      </c>
      <c r="D10" s="17">
        <v>0.39597867306382301</v>
      </c>
      <c r="E10" s="17">
        <v>0.36835900483893103</v>
      </c>
      <c r="F10" s="17"/>
      <c r="G10" s="17">
        <v>0.38946107957506498</v>
      </c>
      <c r="H10" s="17">
        <v>0.42203227377966601</v>
      </c>
      <c r="I10" s="17">
        <v>0.45723533583808501</v>
      </c>
      <c r="J10" s="17">
        <v>0.36560761909763201</v>
      </c>
      <c r="K10" s="17">
        <v>0.35586154009550303</v>
      </c>
      <c r="L10" s="17">
        <v>0.31971854476816702</v>
      </c>
      <c r="M10" s="17"/>
      <c r="N10" s="17">
        <v>0.38918014625414299</v>
      </c>
      <c r="O10" s="17">
        <v>0.40414277301736201</v>
      </c>
      <c r="P10" s="17">
        <v>0.36505431612824302</v>
      </c>
      <c r="Q10" s="17">
        <v>0.35916077370445998</v>
      </c>
      <c r="R10" s="17"/>
      <c r="S10" s="17">
        <v>0.40016744481557898</v>
      </c>
      <c r="T10" s="17">
        <v>0.384649667251526</v>
      </c>
      <c r="U10" s="17">
        <v>0.414652227180421</v>
      </c>
      <c r="V10" s="17">
        <v>0.35207667734581199</v>
      </c>
      <c r="W10" s="17">
        <v>0.42150789950413597</v>
      </c>
      <c r="X10" s="17">
        <v>0.34931184307028301</v>
      </c>
      <c r="Y10" s="17">
        <v>0.41573381927740399</v>
      </c>
      <c r="Z10" s="17">
        <v>0.42324590479333302</v>
      </c>
      <c r="AA10" s="17">
        <v>0.37922496334137601</v>
      </c>
      <c r="AB10" s="17">
        <v>0.31509248173919002</v>
      </c>
      <c r="AC10" s="17">
        <v>0.30245762651644298</v>
      </c>
      <c r="AD10" s="17">
        <v>0.50993992639561403</v>
      </c>
      <c r="AE10" s="17"/>
      <c r="AF10" s="17">
        <v>0.38121565970388399</v>
      </c>
      <c r="AG10" s="17">
        <v>0.37710711352418802</v>
      </c>
      <c r="AH10" s="17">
        <v>0.41989560498463602</v>
      </c>
      <c r="AI10" s="17"/>
      <c r="AJ10" s="17">
        <v>0.38318159322988499</v>
      </c>
      <c r="AK10" s="17">
        <v>0.40524708317223301</v>
      </c>
      <c r="AL10" s="17">
        <v>0.33275158288974099</v>
      </c>
      <c r="AM10" s="17">
        <v>0.62517824099569996</v>
      </c>
      <c r="AN10" s="17">
        <v>0.465472373248211</v>
      </c>
      <c r="AO10" s="17"/>
      <c r="AP10" s="17">
        <v>0.34851005260245899</v>
      </c>
      <c r="AQ10" s="17">
        <v>0.44519700168833598</v>
      </c>
      <c r="AR10" s="17">
        <v>0.37947062990719199</v>
      </c>
      <c r="AS10" s="17"/>
      <c r="AT10" s="17">
        <v>0.376176691890243</v>
      </c>
      <c r="AU10" s="17">
        <v>0.34188460150852601</v>
      </c>
      <c r="AV10" s="17">
        <v>0.41320164160871298</v>
      </c>
      <c r="AW10" s="17">
        <v>0.42079052631660002</v>
      </c>
      <c r="AX10" s="17">
        <v>0.440775565006857</v>
      </c>
      <c r="AY10" s="17"/>
      <c r="AZ10" s="17">
        <v>0.45891751894314597</v>
      </c>
      <c r="BA10" s="17">
        <v>0.35807408507366301</v>
      </c>
      <c r="BB10" s="17">
        <v>0.33976504367591398</v>
      </c>
      <c r="BC10" s="17">
        <v>0.25615593793083502</v>
      </c>
      <c r="BD10" s="17">
        <v>0.39821592060089001</v>
      </c>
      <c r="BE10" s="17">
        <v>0.391122041208389</v>
      </c>
      <c r="BF10" s="17">
        <v>0.46048326861491201</v>
      </c>
      <c r="BG10" s="17">
        <v>0.37400701417458299</v>
      </c>
      <c r="BH10" s="17">
        <v>0.337593900073763</v>
      </c>
      <c r="BI10" s="17">
        <v>0.400236916337816</v>
      </c>
      <c r="BJ10" s="17">
        <v>0.40498946451706902</v>
      </c>
      <c r="BK10" s="17">
        <v>0.354085092222028</v>
      </c>
      <c r="BL10" s="17">
        <v>0.38604595885960502</v>
      </c>
      <c r="BM10" s="17">
        <v>0.415499721182645</v>
      </c>
      <c r="BN10" s="17">
        <v>0.366524980614995</v>
      </c>
      <c r="BO10" s="17">
        <v>0.456784238343591</v>
      </c>
      <c r="BP10" s="17"/>
      <c r="BQ10" s="17">
        <v>0.382499163144982</v>
      </c>
      <c r="BR10" s="17" t="s">
        <v>494</v>
      </c>
    </row>
    <row r="11" spans="2:70" ht="29" x14ac:dyDescent="0.35">
      <c r="B11" s="18" t="s">
        <v>615</v>
      </c>
      <c r="C11" s="17">
        <v>0.33640551022458498</v>
      </c>
      <c r="D11" s="17">
        <v>0.36359766430315299</v>
      </c>
      <c r="E11" s="17">
        <v>0.31177050416138402</v>
      </c>
      <c r="F11" s="17"/>
      <c r="G11" s="17">
        <v>0.368468964801139</v>
      </c>
      <c r="H11" s="17">
        <v>0.31592645550426302</v>
      </c>
      <c r="I11" s="17">
        <v>0.44169873891432898</v>
      </c>
      <c r="J11" s="17">
        <v>0.35497598651145801</v>
      </c>
      <c r="K11" s="17">
        <v>0.313981612363886</v>
      </c>
      <c r="L11" s="17">
        <v>0.26061580737733298</v>
      </c>
      <c r="M11" s="17"/>
      <c r="N11" s="17">
        <v>0.35361272225574603</v>
      </c>
      <c r="O11" s="17">
        <v>0.316055025463988</v>
      </c>
      <c r="P11" s="17">
        <v>0.33471539666574102</v>
      </c>
      <c r="Q11" s="17">
        <v>0.33140963104107002</v>
      </c>
      <c r="R11" s="17"/>
      <c r="S11" s="17">
        <v>0.43913264610407299</v>
      </c>
      <c r="T11" s="17">
        <v>0.29763558166402498</v>
      </c>
      <c r="U11" s="17">
        <v>0.323667231671255</v>
      </c>
      <c r="V11" s="17">
        <v>0.26918649534518502</v>
      </c>
      <c r="W11" s="17">
        <v>0.28487188308327199</v>
      </c>
      <c r="X11" s="17">
        <v>0.36843660547242701</v>
      </c>
      <c r="Y11" s="17">
        <v>0.33708429872404599</v>
      </c>
      <c r="Z11" s="17">
        <v>0.34606266632457</v>
      </c>
      <c r="AA11" s="17">
        <v>0.30810185509527399</v>
      </c>
      <c r="AB11" s="17">
        <v>0.23636296824926001</v>
      </c>
      <c r="AC11" s="17">
        <v>0.34210774985887499</v>
      </c>
      <c r="AD11" s="17">
        <v>0.45484847254095701</v>
      </c>
      <c r="AE11" s="17"/>
      <c r="AF11" s="17">
        <v>0.31053249902639601</v>
      </c>
      <c r="AG11" s="17">
        <v>0.332877349043538</v>
      </c>
      <c r="AH11" s="17">
        <v>0.37536728314798301</v>
      </c>
      <c r="AI11" s="17"/>
      <c r="AJ11" s="17">
        <v>0.31461144449697598</v>
      </c>
      <c r="AK11" s="17">
        <v>0.37535597297320999</v>
      </c>
      <c r="AL11" s="17">
        <v>0.26896289964807901</v>
      </c>
      <c r="AM11" s="17">
        <v>0.278668845096402</v>
      </c>
      <c r="AN11" s="17">
        <v>0.34530638389547103</v>
      </c>
      <c r="AO11" s="17"/>
      <c r="AP11" s="17">
        <v>0.354548593340337</v>
      </c>
      <c r="AQ11" s="17">
        <v>0.34658029475106</v>
      </c>
      <c r="AR11" s="17">
        <v>0.291270564083354</v>
      </c>
      <c r="AS11" s="17"/>
      <c r="AT11" s="17">
        <v>0.296786740290853</v>
      </c>
      <c r="AU11" s="17">
        <v>0.330427004473136</v>
      </c>
      <c r="AV11" s="17">
        <v>0.37881236349061997</v>
      </c>
      <c r="AW11" s="17">
        <v>0.35633278322491102</v>
      </c>
      <c r="AX11" s="17">
        <v>0.37663161165389097</v>
      </c>
      <c r="AY11" s="17"/>
      <c r="AZ11" s="17">
        <v>0.396255891788728</v>
      </c>
      <c r="BA11" s="17">
        <v>0.25236455136911101</v>
      </c>
      <c r="BB11" s="17">
        <v>0.23318190405389899</v>
      </c>
      <c r="BC11" s="17">
        <v>0.46486768899386699</v>
      </c>
      <c r="BD11" s="17">
        <v>0.33149126062446099</v>
      </c>
      <c r="BE11" s="17">
        <v>0.25314753244591398</v>
      </c>
      <c r="BF11" s="17">
        <v>0.34000753617440899</v>
      </c>
      <c r="BG11" s="17">
        <v>0.22931150062615499</v>
      </c>
      <c r="BH11" s="17">
        <v>0.36533751110755902</v>
      </c>
      <c r="BI11" s="17">
        <v>0.33432210753394598</v>
      </c>
      <c r="BJ11" s="17">
        <v>0.28523325648006098</v>
      </c>
      <c r="BK11" s="17">
        <v>0.35964500135288502</v>
      </c>
      <c r="BL11" s="17">
        <v>0.37458001955214199</v>
      </c>
      <c r="BM11" s="17">
        <v>0.52629414765243698</v>
      </c>
      <c r="BN11" s="17">
        <v>0.40540169474230597</v>
      </c>
      <c r="BO11" s="17">
        <v>0.43950947438887999</v>
      </c>
      <c r="BP11" s="17"/>
      <c r="BQ11" s="17">
        <v>0.33640551022458498</v>
      </c>
      <c r="BR11" s="17" t="s">
        <v>494</v>
      </c>
    </row>
    <row r="12" spans="2:70" ht="43.5" x14ac:dyDescent="0.35">
      <c r="B12" s="18" t="s">
        <v>616</v>
      </c>
      <c r="C12" s="17">
        <v>0.26134498716437998</v>
      </c>
      <c r="D12" s="17">
        <v>0.28843695307908301</v>
      </c>
      <c r="E12" s="17">
        <v>0.23583004366586</v>
      </c>
      <c r="F12" s="17"/>
      <c r="G12" s="17">
        <v>0.30082679270403301</v>
      </c>
      <c r="H12" s="17">
        <v>0.34237401705119302</v>
      </c>
      <c r="I12" s="17">
        <v>0.239944859070887</v>
      </c>
      <c r="J12" s="17">
        <v>0.21234534892262999</v>
      </c>
      <c r="K12" s="17">
        <v>0.22223791252723599</v>
      </c>
      <c r="L12" s="17">
        <v>0.24764116045927001</v>
      </c>
      <c r="M12" s="17"/>
      <c r="N12" s="17">
        <v>0.26474722113999</v>
      </c>
      <c r="O12" s="17">
        <v>0.25245869766814999</v>
      </c>
      <c r="P12" s="17">
        <v>0.28986399971969101</v>
      </c>
      <c r="Q12" s="17">
        <v>0.23914217865614901</v>
      </c>
      <c r="R12" s="17"/>
      <c r="S12" s="17">
        <v>0.27534117650496898</v>
      </c>
      <c r="T12" s="17">
        <v>0.23048291258954001</v>
      </c>
      <c r="U12" s="17">
        <v>0.25648163743177399</v>
      </c>
      <c r="V12" s="17">
        <v>0.202650925999352</v>
      </c>
      <c r="W12" s="17">
        <v>0.210566884844643</v>
      </c>
      <c r="X12" s="17">
        <v>0.23165284901039501</v>
      </c>
      <c r="Y12" s="17">
        <v>0.33226337113660498</v>
      </c>
      <c r="Z12" s="17">
        <v>0.27273657324265999</v>
      </c>
      <c r="AA12" s="17">
        <v>0.25157810820229498</v>
      </c>
      <c r="AB12" s="17">
        <v>0.255000720697731</v>
      </c>
      <c r="AC12" s="17">
        <v>0.41549284171467399</v>
      </c>
      <c r="AD12" s="17">
        <v>0.32101251285778298</v>
      </c>
      <c r="AE12" s="17"/>
      <c r="AF12" s="17">
        <v>0.25930150080681702</v>
      </c>
      <c r="AG12" s="17">
        <v>0.27794635619445701</v>
      </c>
      <c r="AH12" s="17">
        <v>0.22123653324862899</v>
      </c>
      <c r="AI12" s="17"/>
      <c r="AJ12" s="17">
        <v>0.25521516244171299</v>
      </c>
      <c r="AK12" s="17">
        <v>0.26859605379697998</v>
      </c>
      <c r="AL12" s="17">
        <v>0.26977475663379502</v>
      </c>
      <c r="AM12" s="17">
        <v>0.30140288867070197</v>
      </c>
      <c r="AN12" s="17">
        <v>0.19358154552680201</v>
      </c>
      <c r="AO12" s="17"/>
      <c r="AP12" s="17">
        <v>0.29355942284932202</v>
      </c>
      <c r="AQ12" s="17">
        <v>0.27064391898986001</v>
      </c>
      <c r="AR12" s="17">
        <v>0.25577170302480301</v>
      </c>
      <c r="AS12" s="17"/>
      <c r="AT12" s="17">
        <v>0.26688058399341602</v>
      </c>
      <c r="AU12" s="17">
        <v>0.27746430715709303</v>
      </c>
      <c r="AV12" s="17">
        <v>0.25391774307114101</v>
      </c>
      <c r="AW12" s="17">
        <v>0.23234189832452801</v>
      </c>
      <c r="AX12" s="17">
        <v>0.31739060744605901</v>
      </c>
      <c r="AY12" s="17"/>
      <c r="AZ12" s="17">
        <v>0.23707216337406201</v>
      </c>
      <c r="BA12" s="17">
        <v>0.34200901999688499</v>
      </c>
      <c r="BB12" s="17">
        <v>0.25647494592869502</v>
      </c>
      <c r="BC12" s="17">
        <v>0.22724430477065299</v>
      </c>
      <c r="BD12" s="17">
        <v>0.29143878643008497</v>
      </c>
      <c r="BE12" s="17">
        <v>0.19753044258163599</v>
      </c>
      <c r="BF12" s="17">
        <v>0.254225490946553</v>
      </c>
      <c r="BG12" s="17">
        <v>0.240889192571003</v>
      </c>
      <c r="BH12" s="17">
        <v>0.171353337026694</v>
      </c>
      <c r="BI12" s="17">
        <v>0.30105909286827898</v>
      </c>
      <c r="BJ12" s="17">
        <v>0.24201786532757799</v>
      </c>
      <c r="BK12" s="17">
        <v>0.225754474574411</v>
      </c>
      <c r="BL12" s="17">
        <v>0.235374413480779</v>
      </c>
      <c r="BM12" s="17">
        <v>0.34911930804549102</v>
      </c>
      <c r="BN12" s="17">
        <v>0.32481413339800103</v>
      </c>
      <c r="BO12" s="17">
        <v>0.387435735475329</v>
      </c>
      <c r="BP12" s="17"/>
      <c r="BQ12" s="17">
        <v>0.26134498716437998</v>
      </c>
      <c r="BR12" s="17" t="s">
        <v>494</v>
      </c>
    </row>
    <row r="13" spans="2:70" x14ac:dyDescent="0.35">
      <c r="B13" s="18" t="s">
        <v>617</v>
      </c>
      <c r="C13" s="17">
        <v>0.22944709122512699</v>
      </c>
      <c r="D13" s="17">
        <v>0.254593906402313</v>
      </c>
      <c r="E13" s="17">
        <v>0.204383641614235</v>
      </c>
      <c r="F13" s="17"/>
      <c r="G13" s="17">
        <v>0.28496474373526298</v>
      </c>
      <c r="H13" s="17">
        <v>0.39794173587146497</v>
      </c>
      <c r="I13" s="17">
        <v>0.30218770488110502</v>
      </c>
      <c r="J13" s="17">
        <v>0.18972519733983001</v>
      </c>
      <c r="K13" s="17">
        <v>0.12034395828844199</v>
      </c>
      <c r="L13" s="17">
        <v>0.104082885227209</v>
      </c>
      <c r="M13" s="17"/>
      <c r="N13" s="17">
        <v>0.20337023625728701</v>
      </c>
      <c r="O13" s="17">
        <v>0.22022178388855601</v>
      </c>
      <c r="P13" s="17">
        <v>0.29677267867788298</v>
      </c>
      <c r="Q13" s="17">
        <v>0.22917612889653899</v>
      </c>
      <c r="R13" s="17"/>
      <c r="S13" s="17">
        <v>0.23136716597556001</v>
      </c>
      <c r="T13" s="17">
        <v>0.19016648680534601</v>
      </c>
      <c r="U13" s="17">
        <v>0.22072311843218101</v>
      </c>
      <c r="V13" s="17">
        <v>0.20364572237630099</v>
      </c>
      <c r="W13" s="17">
        <v>0.35421353904389702</v>
      </c>
      <c r="X13" s="17">
        <v>0.229175177587153</v>
      </c>
      <c r="Y13" s="17">
        <v>0.23075633667928899</v>
      </c>
      <c r="Z13" s="17">
        <v>0.28391952435298701</v>
      </c>
      <c r="AA13" s="17">
        <v>0.220740291380873</v>
      </c>
      <c r="AB13" s="17">
        <v>0.23266708766138899</v>
      </c>
      <c r="AC13" s="17">
        <v>0.19157177200040401</v>
      </c>
      <c r="AD13" s="17">
        <v>0.27787265632272001</v>
      </c>
      <c r="AE13" s="17"/>
      <c r="AF13" s="17">
        <v>0.22364639734979699</v>
      </c>
      <c r="AG13" s="17">
        <v>0.228286301612555</v>
      </c>
      <c r="AH13" s="17">
        <v>0.23360500392189401</v>
      </c>
      <c r="AI13" s="17"/>
      <c r="AJ13" s="17">
        <v>0.22837890513267101</v>
      </c>
      <c r="AK13" s="17">
        <v>0.237195439851066</v>
      </c>
      <c r="AL13" s="17">
        <v>0.21170899321421399</v>
      </c>
      <c r="AM13" s="17">
        <v>0.27162863845914198</v>
      </c>
      <c r="AN13" s="17">
        <v>0.20724363271794999</v>
      </c>
      <c r="AO13" s="17"/>
      <c r="AP13" s="17">
        <v>0.267338100624813</v>
      </c>
      <c r="AQ13" s="17">
        <v>0.24154549416735399</v>
      </c>
      <c r="AR13" s="17">
        <v>0.25822911597930398</v>
      </c>
      <c r="AS13" s="17"/>
      <c r="AT13" s="17">
        <v>0.184466215762223</v>
      </c>
      <c r="AU13" s="17">
        <v>0.23848866266412599</v>
      </c>
      <c r="AV13" s="17">
        <v>0.23965265499314201</v>
      </c>
      <c r="AW13" s="17">
        <v>0.25478587549638498</v>
      </c>
      <c r="AX13" s="17">
        <v>0.28285732108184702</v>
      </c>
      <c r="AY13" s="17"/>
      <c r="AZ13" s="17">
        <v>0.249010616101843</v>
      </c>
      <c r="BA13" s="17">
        <v>0.31099552949203102</v>
      </c>
      <c r="BB13" s="17">
        <v>0.22481419077432199</v>
      </c>
      <c r="BC13" s="17">
        <v>0.27836493124713602</v>
      </c>
      <c r="BD13" s="17">
        <v>0.24612819120458901</v>
      </c>
      <c r="BE13" s="17">
        <v>0.22632095915297001</v>
      </c>
      <c r="BF13" s="17">
        <v>0.23426233706088501</v>
      </c>
      <c r="BG13" s="17">
        <v>0.20431066514761201</v>
      </c>
      <c r="BH13" s="17">
        <v>0.175222170788605</v>
      </c>
      <c r="BI13" s="17">
        <v>0.28152971260005699</v>
      </c>
      <c r="BJ13" s="17">
        <v>0.16002358317138099</v>
      </c>
      <c r="BK13" s="17">
        <v>0.30113326486623399</v>
      </c>
      <c r="BL13" s="17">
        <v>0.213105508853141</v>
      </c>
      <c r="BM13" s="17">
        <v>0.107671875012949</v>
      </c>
      <c r="BN13" s="17">
        <v>0.23163234959750101</v>
      </c>
      <c r="BO13" s="17">
        <v>0.31509599829499402</v>
      </c>
      <c r="BP13" s="17"/>
      <c r="BQ13" s="17">
        <v>0.22944709122512699</v>
      </c>
      <c r="BR13" s="17" t="s">
        <v>494</v>
      </c>
    </row>
    <row r="14" spans="2:70" ht="29" x14ac:dyDescent="0.35">
      <c r="B14" s="18" t="s">
        <v>618</v>
      </c>
      <c r="C14" s="17">
        <v>0.19395498139527201</v>
      </c>
      <c r="D14" s="17">
        <v>0.165742410205928</v>
      </c>
      <c r="E14" s="17">
        <v>0.22123829503549799</v>
      </c>
      <c r="F14" s="17"/>
      <c r="G14" s="17">
        <v>8.8045779679166006E-2</v>
      </c>
      <c r="H14" s="17">
        <v>5.4587026643714502E-2</v>
      </c>
      <c r="I14" s="17">
        <v>0.127739723585964</v>
      </c>
      <c r="J14" s="17">
        <v>0.187097578740958</v>
      </c>
      <c r="K14" s="17">
        <v>0.33370494463406503</v>
      </c>
      <c r="L14" s="17">
        <v>0.32994664612736802</v>
      </c>
      <c r="M14" s="17"/>
      <c r="N14" s="17">
        <v>0.215710556298428</v>
      </c>
      <c r="O14" s="17">
        <v>0.20133787095877101</v>
      </c>
      <c r="P14" s="17">
        <v>0.15043144898736499</v>
      </c>
      <c r="Q14" s="17">
        <v>0.17952626572691199</v>
      </c>
      <c r="R14" s="17"/>
      <c r="S14" s="17">
        <v>0.13629000948937101</v>
      </c>
      <c r="T14" s="17">
        <v>0.25661002269334998</v>
      </c>
      <c r="U14" s="17">
        <v>0.174351559188689</v>
      </c>
      <c r="V14" s="17">
        <v>0.29976882294692597</v>
      </c>
      <c r="W14" s="17">
        <v>0.21961286556628401</v>
      </c>
      <c r="X14" s="17">
        <v>0.106062332989492</v>
      </c>
      <c r="Y14" s="17">
        <v>0.18831339900677799</v>
      </c>
      <c r="Z14" s="17">
        <v>0.121396356092973</v>
      </c>
      <c r="AA14" s="17">
        <v>0.22180667002023</v>
      </c>
      <c r="AB14" s="17">
        <v>0.28268304157396501</v>
      </c>
      <c r="AC14" s="17">
        <v>0.128286184051637</v>
      </c>
      <c r="AD14" s="17">
        <v>0</v>
      </c>
      <c r="AE14" s="17"/>
      <c r="AF14" s="17">
        <v>0.22651321235694499</v>
      </c>
      <c r="AG14" s="17">
        <v>0.18136802957267301</v>
      </c>
      <c r="AH14" s="17">
        <v>0.173776111259247</v>
      </c>
      <c r="AI14" s="17"/>
      <c r="AJ14" s="17">
        <v>0.24204891030065601</v>
      </c>
      <c r="AK14" s="17">
        <v>0.12861602812297199</v>
      </c>
      <c r="AL14" s="17">
        <v>0.240745991590333</v>
      </c>
      <c r="AM14" s="17">
        <v>8.47296769139321E-2</v>
      </c>
      <c r="AN14" s="17">
        <v>0.16604752872617101</v>
      </c>
      <c r="AO14" s="17"/>
      <c r="AP14" s="17">
        <v>0.187791567172545</v>
      </c>
      <c r="AQ14" s="17">
        <v>0.142042590378122</v>
      </c>
      <c r="AR14" s="17">
        <v>0.197464361619967</v>
      </c>
      <c r="AS14" s="17"/>
      <c r="AT14" s="17">
        <v>0.228260312625087</v>
      </c>
      <c r="AU14" s="17">
        <v>0.20833464597294701</v>
      </c>
      <c r="AV14" s="17">
        <v>0.15898339487462201</v>
      </c>
      <c r="AW14" s="17">
        <v>0.15598901838051199</v>
      </c>
      <c r="AX14" s="17">
        <v>8.9417960967813098E-2</v>
      </c>
      <c r="AY14" s="17"/>
      <c r="AZ14" s="17">
        <v>0.126447528925132</v>
      </c>
      <c r="BA14" s="17">
        <v>0.25310259779423699</v>
      </c>
      <c r="BB14" s="17">
        <v>0.18569865641230199</v>
      </c>
      <c r="BC14" s="17">
        <v>0.210047574697378</v>
      </c>
      <c r="BD14" s="17">
        <v>0.13593949970980801</v>
      </c>
      <c r="BE14" s="17">
        <v>0.25127286167064899</v>
      </c>
      <c r="BF14" s="17">
        <v>0.18561197649934599</v>
      </c>
      <c r="BG14" s="17">
        <v>0.186903604130988</v>
      </c>
      <c r="BH14" s="17">
        <v>0.23511191809735399</v>
      </c>
      <c r="BI14" s="17">
        <v>0.16149937507039799</v>
      </c>
      <c r="BJ14" s="17">
        <v>0.15187049978683301</v>
      </c>
      <c r="BK14" s="17">
        <v>0.241599444436956</v>
      </c>
      <c r="BL14" s="17">
        <v>0.20680902904749099</v>
      </c>
      <c r="BM14" s="17">
        <v>0.168549056177138</v>
      </c>
      <c r="BN14" s="17">
        <v>0.205471513392918</v>
      </c>
      <c r="BO14" s="17">
        <v>0.16917964860794499</v>
      </c>
      <c r="BP14" s="17"/>
      <c r="BQ14" s="17">
        <v>0.19395498139527201</v>
      </c>
      <c r="BR14" s="17" t="s">
        <v>494</v>
      </c>
    </row>
    <row r="15" spans="2:70" ht="29" x14ac:dyDescent="0.35">
      <c r="B15" s="18" t="s">
        <v>619</v>
      </c>
      <c r="C15" s="17">
        <v>0.12733585109141199</v>
      </c>
      <c r="D15" s="17">
        <v>0.15661005634379799</v>
      </c>
      <c r="E15" s="17">
        <v>0.100249189265685</v>
      </c>
      <c r="F15" s="17"/>
      <c r="G15" s="17">
        <v>0.181326551707368</v>
      </c>
      <c r="H15" s="17">
        <v>0.24418772284951901</v>
      </c>
      <c r="I15" s="17">
        <v>0.16008930321379</v>
      </c>
      <c r="J15" s="17">
        <v>9.8563343048700902E-2</v>
      </c>
      <c r="K15" s="17">
        <v>6.1953464437181298E-2</v>
      </c>
      <c r="L15" s="17">
        <v>4.0886339268096698E-2</v>
      </c>
      <c r="M15" s="17"/>
      <c r="N15" s="17">
        <v>0.12549837496986799</v>
      </c>
      <c r="O15" s="17">
        <v>0.119900986619417</v>
      </c>
      <c r="P15" s="17">
        <v>0.15884732794074699</v>
      </c>
      <c r="Q15" s="17">
        <v>0.11034458574841299</v>
      </c>
      <c r="R15" s="17"/>
      <c r="S15" s="17">
        <v>0.18873726518249101</v>
      </c>
      <c r="T15" s="17">
        <v>9.7372470237301306E-2</v>
      </c>
      <c r="U15" s="17">
        <v>4.0757236814212103E-2</v>
      </c>
      <c r="V15" s="17">
        <v>8.6825666190634906E-2</v>
      </c>
      <c r="W15" s="17">
        <v>0.16510665646591499</v>
      </c>
      <c r="X15" s="17">
        <v>0.13154154578628599</v>
      </c>
      <c r="Y15" s="17">
        <v>0.104461030741403</v>
      </c>
      <c r="Z15" s="17">
        <v>0.10573349693709599</v>
      </c>
      <c r="AA15" s="17">
        <v>0.12971373165298999</v>
      </c>
      <c r="AB15" s="17">
        <v>0.11899486204319</v>
      </c>
      <c r="AC15" s="17">
        <v>0.145318530915299</v>
      </c>
      <c r="AD15" s="17">
        <v>0.152888902340964</v>
      </c>
      <c r="AE15" s="17"/>
      <c r="AF15" s="17">
        <v>0.11478021407174201</v>
      </c>
      <c r="AG15" s="17">
        <v>0.13813764764707601</v>
      </c>
      <c r="AH15" s="17">
        <v>7.8290447439154795E-2</v>
      </c>
      <c r="AI15" s="17"/>
      <c r="AJ15" s="17">
        <v>0.10908408675810199</v>
      </c>
      <c r="AK15" s="17">
        <v>0.158048239966816</v>
      </c>
      <c r="AL15" s="17">
        <v>0.102654804399904</v>
      </c>
      <c r="AM15" s="17">
        <v>8.4069889681448504E-2</v>
      </c>
      <c r="AN15" s="17">
        <v>6.9834478334894506E-2</v>
      </c>
      <c r="AO15" s="17"/>
      <c r="AP15" s="17">
        <v>0.15105544305874399</v>
      </c>
      <c r="AQ15" s="17">
        <v>0.14887476385034201</v>
      </c>
      <c r="AR15" s="17">
        <v>0.116646623986762</v>
      </c>
      <c r="AS15" s="17"/>
      <c r="AT15" s="17">
        <v>0.101751473057897</v>
      </c>
      <c r="AU15" s="17">
        <v>0.124248910502971</v>
      </c>
      <c r="AV15" s="17">
        <v>0.13138693785679001</v>
      </c>
      <c r="AW15" s="17">
        <v>0.112086374455782</v>
      </c>
      <c r="AX15" s="17">
        <v>0.33558767896932001</v>
      </c>
      <c r="AY15" s="17"/>
      <c r="AZ15" s="17">
        <v>0.134395717104763</v>
      </c>
      <c r="BA15" s="17">
        <v>0.11664671163762599</v>
      </c>
      <c r="BB15" s="17">
        <v>0.12791912512047399</v>
      </c>
      <c r="BC15" s="17">
        <v>6.9923006537849594E-2</v>
      </c>
      <c r="BD15" s="17">
        <v>0.120842761161107</v>
      </c>
      <c r="BE15" s="17">
        <v>0.13102501495198501</v>
      </c>
      <c r="BF15" s="17">
        <v>9.4952690833337905E-2</v>
      </c>
      <c r="BG15" s="17">
        <v>0.150526072452768</v>
      </c>
      <c r="BH15" s="17">
        <v>8.8926822739409703E-2</v>
      </c>
      <c r="BI15" s="17">
        <v>8.9386218462213604E-2</v>
      </c>
      <c r="BJ15" s="17">
        <v>0.126308842872209</v>
      </c>
      <c r="BK15" s="17">
        <v>0.16120539916031701</v>
      </c>
      <c r="BL15" s="17">
        <v>0.117894422840313</v>
      </c>
      <c r="BM15" s="17">
        <v>9.4748922576186695E-2</v>
      </c>
      <c r="BN15" s="17">
        <v>0.13412475696729401</v>
      </c>
      <c r="BO15" s="17">
        <v>0.25449885755889601</v>
      </c>
      <c r="BP15" s="17"/>
      <c r="BQ15" s="17">
        <v>0.12733585109141199</v>
      </c>
      <c r="BR15" s="17" t="s">
        <v>494</v>
      </c>
    </row>
    <row r="16" spans="2:70" x14ac:dyDescent="0.35">
      <c r="B16" s="18" t="s">
        <v>129</v>
      </c>
      <c r="C16" s="19">
        <v>1.51586238778627E-2</v>
      </c>
      <c r="D16" s="19">
        <v>1.8507512110012E-2</v>
      </c>
      <c r="E16" s="19">
        <v>1.20656300928349E-2</v>
      </c>
      <c r="F16" s="19"/>
      <c r="G16" s="19">
        <v>0</v>
      </c>
      <c r="H16" s="19">
        <v>1.88029390498793E-2</v>
      </c>
      <c r="I16" s="19">
        <v>8.7414290518395693E-3</v>
      </c>
      <c r="J16" s="19">
        <v>2.37775240376801E-2</v>
      </c>
      <c r="K16" s="19">
        <v>5.6001616094674602E-3</v>
      </c>
      <c r="L16" s="19">
        <v>2.3997069841067298E-2</v>
      </c>
      <c r="M16" s="19"/>
      <c r="N16" s="19">
        <v>1.44782499609411E-2</v>
      </c>
      <c r="O16" s="19">
        <v>2.90996280463619E-3</v>
      </c>
      <c r="P16" s="19">
        <v>1.5075810258497101E-2</v>
      </c>
      <c r="Q16" s="19">
        <v>3.2864567531236899E-2</v>
      </c>
      <c r="R16" s="19"/>
      <c r="S16" s="19">
        <v>3.9896718796373198E-3</v>
      </c>
      <c r="T16" s="19">
        <v>1.11169394505207E-2</v>
      </c>
      <c r="U16" s="19">
        <v>2.5252327413567598E-2</v>
      </c>
      <c r="V16" s="19">
        <v>0</v>
      </c>
      <c r="W16" s="19">
        <v>1.5749192640287801E-2</v>
      </c>
      <c r="X16" s="19">
        <v>2.0906067831504602E-2</v>
      </c>
      <c r="Y16" s="19">
        <v>1.0994337252885801E-2</v>
      </c>
      <c r="Z16" s="19">
        <v>2.5018448278864101E-2</v>
      </c>
      <c r="AA16" s="19">
        <v>6.6828492278332404E-3</v>
      </c>
      <c r="AB16" s="19">
        <v>3.9148829425290403E-2</v>
      </c>
      <c r="AC16" s="19">
        <v>3.8868259961340301E-2</v>
      </c>
      <c r="AD16" s="19">
        <v>3.8702524794709398E-2</v>
      </c>
      <c r="AE16" s="19"/>
      <c r="AF16" s="19">
        <v>7.4797326264256997E-3</v>
      </c>
      <c r="AG16" s="19">
        <v>2.0060993785376499E-2</v>
      </c>
      <c r="AH16" s="19">
        <v>2.6254221355525902E-2</v>
      </c>
      <c r="AI16" s="19"/>
      <c r="AJ16" s="19">
        <v>1.5468493879415301E-2</v>
      </c>
      <c r="AK16" s="19">
        <v>1.8738220636580101E-2</v>
      </c>
      <c r="AL16" s="19">
        <v>7.2354844626989802E-3</v>
      </c>
      <c r="AM16" s="19">
        <v>0</v>
      </c>
      <c r="AN16" s="19">
        <v>0</v>
      </c>
      <c r="AO16" s="19"/>
      <c r="AP16" s="19">
        <v>1.86717964635147E-2</v>
      </c>
      <c r="AQ16" s="19">
        <v>1.6636860180854501E-2</v>
      </c>
      <c r="AR16" s="19">
        <v>7.77588065636665E-3</v>
      </c>
      <c r="AS16" s="19"/>
      <c r="AT16" s="19">
        <v>5.5638612496806102E-3</v>
      </c>
      <c r="AU16" s="19">
        <v>8.7829799643222208E-3</v>
      </c>
      <c r="AV16" s="19">
        <v>1.03654898971962E-2</v>
      </c>
      <c r="AW16" s="19">
        <v>3.9454818456895503E-2</v>
      </c>
      <c r="AX16" s="19">
        <v>2.75923428231146E-2</v>
      </c>
      <c r="AY16" s="19"/>
      <c r="AZ16" s="19">
        <v>0</v>
      </c>
      <c r="BA16" s="19">
        <v>0</v>
      </c>
      <c r="BB16" s="19">
        <v>0</v>
      </c>
      <c r="BC16" s="19">
        <v>1.5810504916452299E-2</v>
      </c>
      <c r="BD16" s="19">
        <v>3.4282920456398802E-2</v>
      </c>
      <c r="BE16" s="19">
        <v>1.7592982103155901E-2</v>
      </c>
      <c r="BF16" s="19">
        <v>0</v>
      </c>
      <c r="BG16" s="19">
        <v>3.1942618244474502E-2</v>
      </c>
      <c r="BH16" s="19">
        <v>1.12470624264587E-2</v>
      </c>
      <c r="BI16" s="19">
        <v>0</v>
      </c>
      <c r="BJ16" s="19">
        <v>1.5860909790817598E-2</v>
      </c>
      <c r="BK16" s="19">
        <v>0</v>
      </c>
      <c r="BL16" s="19">
        <v>0</v>
      </c>
      <c r="BM16" s="19">
        <v>0</v>
      </c>
      <c r="BN16" s="19">
        <v>2.45967102389766E-2</v>
      </c>
      <c r="BO16" s="19">
        <v>1.6341970851341401E-2</v>
      </c>
      <c r="BP16" s="19"/>
      <c r="BQ16" s="19">
        <v>1.51586238778627E-2</v>
      </c>
      <c r="BR16" s="19" t="s">
        <v>494</v>
      </c>
    </row>
    <row r="17" spans="2:2" x14ac:dyDescent="0.35">
      <c r="B17" s="16" t="s">
        <v>496</v>
      </c>
    </row>
    <row r="18" spans="2:2" x14ac:dyDescent="0.35">
      <c r="B18" t="s">
        <v>98</v>
      </c>
    </row>
    <row r="19" spans="2:2" x14ac:dyDescent="0.35">
      <c r="B19" t="s">
        <v>99</v>
      </c>
    </row>
    <row r="21" spans="2:2" x14ac:dyDescent="0.35">
      <c r="B21" s="8" t="str">
        <f>HYPERLINK("#'Contents'!A1", "Return to Contents")</f>
        <v>Return to Contents</v>
      </c>
    </row>
  </sheetData>
  <mergeCells count="11">
    <mergeCell ref="BQ5:BR5"/>
    <mergeCell ref="D5:E5"/>
    <mergeCell ref="G5:L5"/>
    <mergeCell ref="N5:Q5"/>
    <mergeCell ref="S5:AD5"/>
    <mergeCell ref="AF5:AH5"/>
    <mergeCell ref="D2:BJ2"/>
    <mergeCell ref="AJ5:AN5"/>
    <mergeCell ref="AP5:AR5"/>
    <mergeCell ref="AT5:AX5"/>
    <mergeCell ref="AZ5:BO5"/>
  </mergeCells>
  <pageMargins left="0.7" right="0.7" top="0.75" bottom="0.75" header="0.3" footer="0.3"/>
  <pageSetup paperSize="9" orientation="portrait" horizontalDpi="300" verticalDpi="300"/>
  <drawing r:id="rId1"/>
</worksheet>
</file>

<file path=xl/worksheets/sheet1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200-000000000000}">
  <dimension ref="B2:BR27"/>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67" width="10.7265625" customWidth="1"/>
    <col min="68" max="68" width="2.1796875" customWidth="1"/>
    <col min="69" max="70" width="10.7265625" customWidth="1"/>
    <col min="71" max="71" width="2.1796875" customWidth="1"/>
  </cols>
  <sheetData>
    <row r="2" spans="2:70" ht="40" customHeight="1" x14ac:dyDescent="0.35">
      <c r="D2" s="29" t="s">
        <v>626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row>
    <row r="5" spans="2:70" ht="30" customHeight="1" x14ac:dyDescent="0.35">
      <c r="B5" s="15"/>
      <c r="C5" s="15"/>
      <c r="D5" s="30" t="s">
        <v>74</v>
      </c>
      <c r="E5" s="30"/>
      <c r="F5" s="15"/>
      <c r="G5" s="30" t="s">
        <v>75</v>
      </c>
      <c r="H5" s="30"/>
      <c r="I5" s="30"/>
      <c r="J5" s="30"/>
      <c r="K5" s="30"/>
      <c r="L5" s="30"/>
      <c r="M5" s="15"/>
      <c r="N5" s="30" t="s">
        <v>76</v>
      </c>
      <c r="O5" s="30"/>
      <c r="P5" s="30"/>
      <c r="Q5" s="30"/>
      <c r="R5" s="15"/>
      <c r="S5" s="30" t="s">
        <v>77</v>
      </c>
      <c r="T5" s="30"/>
      <c r="U5" s="30"/>
      <c r="V5" s="30"/>
      <c r="W5" s="30"/>
      <c r="X5" s="30"/>
      <c r="Y5" s="30"/>
      <c r="Z5" s="30"/>
      <c r="AA5" s="30"/>
      <c r="AB5" s="30"/>
      <c r="AC5" s="30"/>
      <c r="AD5" s="30"/>
      <c r="AE5" s="15"/>
      <c r="AF5" s="30" t="s">
        <v>78</v>
      </c>
      <c r="AG5" s="30"/>
      <c r="AH5" s="30"/>
      <c r="AI5" s="15"/>
      <c r="AJ5" s="30" t="s">
        <v>79</v>
      </c>
      <c r="AK5" s="30"/>
      <c r="AL5" s="30"/>
      <c r="AM5" s="30"/>
      <c r="AN5" s="30"/>
      <c r="AO5" s="15"/>
      <c r="AP5" s="30" t="s">
        <v>80</v>
      </c>
      <c r="AQ5" s="30"/>
      <c r="AR5" s="30"/>
      <c r="AS5" s="15"/>
      <c r="AT5" s="30" t="s">
        <v>81</v>
      </c>
      <c r="AU5" s="30"/>
      <c r="AV5" s="30"/>
      <c r="AW5" s="30"/>
      <c r="AX5" s="30"/>
      <c r="AY5" s="15"/>
      <c r="AZ5" s="30" t="s">
        <v>82</v>
      </c>
      <c r="BA5" s="30"/>
      <c r="BB5" s="30"/>
      <c r="BC5" s="30"/>
      <c r="BD5" s="30"/>
      <c r="BE5" s="30"/>
      <c r="BF5" s="30"/>
      <c r="BG5" s="30"/>
      <c r="BH5" s="30"/>
      <c r="BI5" s="30"/>
      <c r="BJ5" s="30"/>
      <c r="BK5" s="30"/>
      <c r="BL5" s="30"/>
      <c r="BM5" s="30"/>
      <c r="BN5" s="30"/>
      <c r="BO5" s="30"/>
      <c r="BP5" s="15"/>
      <c r="BQ5" s="30" t="s">
        <v>83</v>
      </c>
      <c r="BR5" s="30"/>
    </row>
    <row r="6" spans="2:7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46</v>
      </c>
      <c r="AQ6" s="12" t="s">
        <v>47</v>
      </c>
      <c r="AR6" s="12" t="s">
        <v>50</v>
      </c>
      <c r="AT6" s="12" t="s">
        <v>51</v>
      </c>
      <c r="AU6" s="12" t="s">
        <v>52</v>
      </c>
      <c r="AV6" s="12" t="s">
        <v>53</v>
      </c>
      <c r="AW6" s="12" t="s">
        <v>54</v>
      </c>
      <c r="AX6" s="12" t="s">
        <v>55</v>
      </c>
      <c r="AZ6" s="12" t="s">
        <v>56</v>
      </c>
      <c r="BA6" s="12" t="s">
        <v>57</v>
      </c>
      <c r="BB6" s="12" t="s">
        <v>58</v>
      </c>
      <c r="BC6" s="12" t="s">
        <v>59</v>
      </c>
      <c r="BD6" s="12" t="s">
        <v>60</v>
      </c>
      <c r="BE6" s="12" t="s">
        <v>61</v>
      </c>
      <c r="BF6" s="12" t="s">
        <v>62</v>
      </c>
      <c r="BG6" s="12" t="s">
        <v>63</v>
      </c>
      <c r="BH6" s="12" t="s">
        <v>64</v>
      </c>
      <c r="BI6" s="12" t="s">
        <v>65</v>
      </c>
      <c r="BJ6" s="12" t="s">
        <v>66</v>
      </c>
      <c r="BK6" s="12" t="s">
        <v>67</v>
      </c>
      <c r="BL6" s="12" t="s">
        <v>68</v>
      </c>
      <c r="BM6" s="12" t="s">
        <v>69</v>
      </c>
      <c r="BN6" s="12" t="s">
        <v>70</v>
      </c>
      <c r="BO6" s="12" t="s">
        <v>71</v>
      </c>
      <c r="BQ6" s="12" t="s">
        <v>72</v>
      </c>
      <c r="BR6" s="12" t="s">
        <v>73</v>
      </c>
    </row>
    <row r="7" spans="2:70" ht="30" customHeight="1" x14ac:dyDescent="0.35">
      <c r="B7" s="10" t="s">
        <v>19</v>
      </c>
      <c r="C7" s="10">
        <v>4012</v>
      </c>
      <c r="D7" s="10">
        <v>1971</v>
      </c>
      <c r="E7" s="10">
        <v>2028</v>
      </c>
      <c r="F7" s="10"/>
      <c r="G7" s="10">
        <v>497</v>
      </c>
      <c r="H7" s="10">
        <v>704</v>
      </c>
      <c r="I7" s="10">
        <v>694</v>
      </c>
      <c r="J7" s="10">
        <v>693</v>
      </c>
      <c r="K7" s="10">
        <v>571</v>
      </c>
      <c r="L7" s="10">
        <v>853</v>
      </c>
      <c r="M7" s="10"/>
      <c r="N7" s="10">
        <v>1178</v>
      </c>
      <c r="O7" s="10">
        <v>1131</v>
      </c>
      <c r="P7" s="10">
        <v>781</v>
      </c>
      <c r="Q7" s="10">
        <v>909</v>
      </c>
      <c r="R7" s="10"/>
      <c r="S7" s="10">
        <v>563</v>
      </c>
      <c r="T7" s="10">
        <v>553</v>
      </c>
      <c r="U7" s="10">
        <v>314</v>
      </c>
      <c r="V7" s="10">
        <v>343</v>
      </c>
      <c r="W7" s="10">
        <v>293</v>
      </c>
      <c r="X7" s="10">
        <v>376</v>
      </c>
      <c r="Y7" s="10">
        <v>336</v>
      </c>
      <c r="Z7" s="10">
        <v>171</v>
      </c>
      <c r="AA7" s="10">
        <v>447</v>
      </c>
      <c r="AB7" s="10">
        <v>337</v>
      </c>
      <c r="AC7" s="10">
        <v>188</v>
      </c>
      <c r="AD7" s="10">
        <v>91</v>
      </c>
      <c r="AE7" s="10"/>
      <c r="AF7" s="10">
        <v>1421</v>
      </c>
      <c r="AG7" s="10">
        <v>1665</v>
      </c>
      <c r="AH7" s="10">
        <v>577</v>
      </c>
      <c r="AI7" s="10"/>
      <c r="AJ7" s="10">
        <v>1433</v>
      </c>
      <c r="AK7" s="10">
        <v>1082</v>
      </c>
      <c r="AL7" s="10">
        <v>299</v>
      </c>
      <c r="AM7" s="10">
        <v>42</v>
      </c>
      <c r="AN7" s="10">
        <v>541</v>
      </c>
      <c r="AO7" s="10"/>
      <c r="AP7" s="10">
        <v>878</v>
      </c>
      <c r="AQ7" s="10">
        <v>1369</v>
      </c>
      <c r="AR7" s="10">
        <v>264</v>
      </c>
      <c r="AS7" s="10"/>
      <c r="AT7" s="10">
        <v>929</v>
      </c>
      <c r="AU7" s="10">
        <v>932</v>
      </c>
      <c r="AV7" s="10">
        <v>1096</v>
      </c>
      <c r="AW7" s="10">
        <v>455</v>
      </c>
      <c r="AX7" s="10">
        <v>62</v>
      </c>
      <c r="AY7" s="10"/>
      <c r="AZ7" s="10">
        <v>33</v>
      </c>
      <c r="BA7" s="10">
        <v>185</v>
      </c>
      <c r="BB7" s="10">
        <v>256</v>
      </c>
      <c r="BC7" s="10">
        <v>269</v>
      </c>
      <c r="BD7" s="10">
        <v>403</v>
      </c>
      <c r="BE7" s="10">
        <v>436</v>
      </c>
      <c r="BF7" s="10">
        <v>391</v>
      </c>
      <c r="BG7" s="10">
        <v>312</v>
      </c>
      <c r="BH7" s="10">
        <v>253</v>
      </c>
      <c r="BI7" s="10">
        <v>211</v>
      </c>
      <c r="BJ7" s="10">
        <v>336</v>
      </c>
      <c r="BK7" s="10">
        <v>187</v>
      </c>
      <c r="BL7" s="10">
        <v>180</v>
      </c>
      <c r="BM7" s="10">
        <v>103</v>
      </c>
      <c r="BN7" s="10">
        <v>95</v>
      </c>
      <c r="BO7" s="10">
        <v>161</v>
      </c>
      <c r="BP7" s="10"/>
      <c r="BQ7" s="10">
        <v>1235</v>
      </c>
      <c r="BR7" s="10">
        <v>2665</v>
      </c>
    </row>
    <row r="8" spans="2:70" ht="30" customHeight="1" x14ac:dyDescent="0.35">
      <c r="B8" s="11" t="s">
        <v>20</v>
      </c>
      <c r="C8" s="11">
        <v>4012</v>
      </c>
      <c r="D8" s="11">
        <v>1975</v>
      </c>
      <c r="E8" s="11">
        <v>2024</v>
      </c>
      <c r="F8" s="11"/>
      <c r="G8" s="11">
        <v>558</v>
      </c>
      <c r="H8" s="11">
        <v>682</v>
      </c>
      <c r="I8" s="11">
        <v>685</v>
      </c>
      <c r="J8" s="11">
        <v>686</v>
      </c>
      <c r="K8" s="11">
        <v>562</v>
      </c>
      <c r="L8" s="11">
        <v>839</v>
      </c>
      <c r="M8" s="11"/>
      <c r="N8" s="11">
        <v>1080</v>
      </c>
      <c r="O8" s="11">
        <v>1039</v>
      </c>
      <c r="P8" s="11">
        <v>880</v>
      </c>
      <c r="Q8" s="11">
        <v>1000</v>
      </c>
      <c r="R8" s="11"/>
      <c r="S8" s="11">
        <v>562</v>
      </c>
      <c r="T8" s="11">
        <v>522</v>
      </c>
      <c r="U8" s="11">
        <v>321</v>
      </c>
      <c r="V8" s="11">
        <v>361</v>
      </c>
      <c r="W8" s="11">
        <v>281</v>
      </c>
      <c r="X8" s="11">
        <v>361</v>
      </c>
      <c r="Y8" s="11">
        <v>321</v>
      </c>
      <c r="Z8" s="11">
        <v>160</v>
      </c>
      <c r="AA8" s="11">
        <v>441</v>
      </c>
      <c r="AB8" s="11">
        <v>361</v>
      </c>
      <c r="AC8" s="11">
        <v>201</v>
      </c>
      <c r="AD8" s="11">
        <v>120</v>
      </c>
      <c r="AE8" s="11"/>
      <c r="AF8" s="11">
        <v>1410</v>
      </c>
      <c r="AG8" s="11">
        <v>1629</v>
      </c>
      <c r="AH8" s="11">
        <v>599</v>
      </c>
      <c r="AI8" s="11"/>
      <c r="AJ8" s="11">
        <v>1397</v>
      </c>
      <c r="AK8" s="11">
        <v>1071</v>
      </c>
      <c r="AL8" s="11">
        <v>288</v>
      </c>
      <c r="AM8" s="11">
        <v>45</v>
      </c>
      <c r="AN8" s="11">
        <v>558</v>
      </c>
      <c r="AO8" s="11"/>
      <c r="AP8" s="11">
        <v>856</v>
      </c>
      <c r="AQ8" s="11">
        <v>1358</v>
      </c>
      <c r="AR8" s="11">
        <v>259</v>
      </c>
      <c r="AS8" s="11"/>
      <c r="AT8" s="11">
        <v>961</v>
      </c>
      <c r="AU8" s="11">
        <v>958</v>
      </c>
      <c r="AV8" s="11">
        <v>1056</v>
      </c>
      <c r="AW8" s="11">
        <v>434</v>
      </c>
      <c r="AX8" s="11">
        <v>55</v>
      </c>
      <c r="AY8" s="11"/>
      <c r="AZ8" s="11">
        <v>33</v>
      </c>
      <c r="BA8" s="11">
        <v>186</v>
      </c>
      <c r="BB8" s="11">
        <v>267</v>
      </c>
      <c r="BC8" s="11">
        <v>280</v>
      </c>
      <c r="BD8" s="11">
        <v>416</v>
      </c>
      <c r="BE8" s="11">
        <v>443</v>
      </c>
      <c r="BF8" s="11">
        <v>394</v>
      </c>
      <c r="BG8" s="11">
        <v>314</v>
      </c>
      <c r="BH8" s="11">
        <v>257</v>
      </c>
      <c r="BI8" s="11">
        <v>206</v>
      </c>
      <c r="BJ8" s="11">
        <v>329</v>
      </c>
      <c r="BK8" s="11">
        <v>179</v>
      </c>
      <c r="BL8" s="11">
        <v>174</v>
      </c>
      <c r="BM8" s="11">
        <v>97</v>
      </c>
      <c r="BN8" s="11">
        <v>87</v>
      </c>
      <c r="BO8" s="11">
        <v>148</v>
      </c>
      <c r="BP8" s="11"/>
      <c r="BQ8" s="11">
        <v>1209</v>
      </c>
      <c r="BR8" s="11">
        <v>2688</v>
      </c>
    </row>
    <row r="9" spans="2:70" x14ac:dyDescent="0.35">
      <c r="B9" s="18" t="s">
        <v>101</v>
      </c>
      <c r="C9" s="17">
        <v>7.0166268951723102E-3</v>
      </c>
      <c r="D9" s="17">
        <v>8.3177345257391695E-3</v>
      </c>
      <c r="E9" s="17">
        <v>5.7919915517913104E-3</v>
      </c>
      <c r="F9" s="17"/>
      <c r="G9" s="17">
        <v>2.2384965576416001E-2</v>
      </c>
      <c r="H9" s="17">
        <v>1.28169513920927E-2</v>
      </c>
      <c r="I9" s="17">
        <v>8.7868127171878904E-3</v>
      </c>
      <c r="J9" s="17">
        <v>1.2971571206869901E-3</v>
      </c>
      <c r="K9" s="17">
        <v>0</v>
      </c>
      <c r="L9" s="17">
        <v>0</v>
      </c>
      <c r="M9" s="17"/>
      <c r="N9" s="17">
        <v>3.70596213034061E-3</v>
      </c>
      <c r="O9" s="17">
        <v>8.1261810977929592E-3</v>
      </c>
      <c r="P9" s="17">
        <v>8.5617865479965805E-3</v>
      </c>
      <c r="Q9" s="17">
        <v>8.1707936798196008E-3</v>
      </c>
      <c r="R9" s="17"/>
      <c r="S9" s="17">
        <v>1.71139314844692E-2</v>
      </c>
      <c r="T9" s="17">
        <v>9.4683437135850597E-3</v>
      </c>
      <c r="U9" s="17">
        <v>3.3038709089076102E-3</v>
      </c>
      <c r="V9" s="17">
        <v>7.8400370947345494E-3</v>
      </c>
      <c r="W9" s="17">
        <v>3.1084344738458499E-3</v>
      </c>
      <c r="X9" s="17">
        <v>0</v>
      </c>
      <c r="Y9" s="17">
        <v>0</v>
      </c>
      <c r="Z9" s="17">
        <v>1.7743454673283102E-2</v>
      </c>
      <c r="AA9" s="17">
        <v>7.0488808545814702E-3</v>
      </c>
      <c r="AB9" s="17">
        <v>5.3622903769788201E-3</v>
      </c>
      <c r="AC9" s="17">
        <v>4.6942106040290203E-3</v>
      </c>
      <c r="AD9" s="17">
        <v>0</v>
      </c>
      <c r="AE9" s="17"/>
      <c r="AF9" s="17">
        <v>2.18319097458661E-3</v>
      </c>
      <c r="AG9" s="17">
        <v>3.7720577102312602E-3</v>
      </c>
      <c r="AH9" s="17">
        <v>2.2066395109543901E-2</v>
      </c>
      <c r="AI9" s="17"/>
      <c r="AJ9" s="17">
        <v>2.8840607476349699E-3</v>
      </c>
      <c r="AK9" s="17">
        <v>8.5219538027654796E-3</v>
      </c>
      <c r="AL9" s="17">
        <v>3.68399862198189E-3</v>
      </c>
      <c r="AM9" s="17">
        <v>0</v>
      </c>
      <c r="AN9" s="17">
        <v>1.3557355022116699E-2</v>
      </c>
      <c r="AO9" s="17"/>
      <c r="AP9" s="17">
        <v>3.3147378708043001E-3</v>
      </c>
      <c r="AQ9" s="17">
        <v>7.5111358367932098E-3</v>
      </c>
      <c r="AR9" s="17">
        <v>7.7401535218624799E-3</v>
      </c>
      <c r="AS9" s="17"/>
      <c r="AT9" s="17">
        <v>5.2510588177033498E-3</v>
      </c>
      <c r="AU9" s="17">
        <v>6.3457663650016696E-3</v>
      </c>
      <c r="AV9" s="17">
        <v>8.4446435895880502E-3</v>
      </c>
      <c r="AW9" s="17">
        <v>1.0124930263355401E-2</v>
      </c>
      <c r="AX9" s="17">
        <v>1.6165377324986699E-2</v>
      </c>
      <c r="AY9" s="17"/>
      <c r="AZ9" s="17">
        <v>0.114379661910351</v>
      </c>
      <c r="BA9" s="17">
        <v>3.5539977697830898E-2</v>
      </c>
      <c r="BB9" s="17">
        <v>0</v>
      </c>
      <c r="BC9" s="17">
        <v>1.11967265797483E-2</v>
      </c>
      <c r="BD9" s="17">
        <v>7.33370142504717E-3</v>
      </c>
      <c r="BE9" s="17">
        <v>8.0928688781718994E-3</v>
      </c>
      <c r="BF9" s="17">
        <v>5.1569536923458297E-3</v>
      </c>
      <c r="BG9" s="17">
        <v>6.4913814717624399E-3</v>
      </c>
      <c r="BH9" s="17">
        <v>0</v>
      </c>
      <c r="BI9" s="17">
        <v>0</v>
      </c>
      <c r="BJ9" s="17">
        <v>6.3822052028678503E-3</v>
      </c>
      <c r="BK9" s="17">
        <v>0</v>
      </c>
      <c r="BL9" s="17">
        <v>0</v>
      </c>
      <c r="BM9" s="17">
        <v>0</v>
      </c>
      <c r="BN9" s="17">
        <v>0</v>
      </c>
      <c r="BO9" s="17">
        <v>6.0621117376276302E-3</v>
      </c>
      <c r="BP9" s="17"/>
      <c r="BQ9" s="17">
        <v>5.6346609480344596E-3</v>
      </c>
      <c r="BR9" s="17">
        <v>6.230434920908E-3</v>
      </c>
    </row>
    <row r="10" spans="2:70" x14ac:dyDescent="0.35">
      <c r="B10" s="18" t="s">
        <v>621</v>
      </c>
      <c r="C10" s="17">
        <v>1.4381665158015399E-2</v>
      </c>
      <c r="D10" s="17">
        <v>1.5134418047635399E-2</v>
      </c>
      <c r="E10" s="17">
        <v>1.33185536835528E-2</v>
      </c>
      <c r="F10" s="17"/>
      <c r="G10" s="17">
        <v>3.7901844659851802E-2</v>
      </c>
      <c r="H10" s="17">
        <v>3.5051348834928601E-2</v>
      </c>
      <c r="I10" s="17">
        <v>1.08567608777752E-2</v>
      </c>
      <c r="J10" s="17">
        <v>6.2554053869403803E-3</v>
      </c>
      <c r="K10" s="17">
        <v>0</v>
      </c>
      <c r="L10" s="17">
        <v>1.0730763885814401E-3</v>
      </c>
      <c r="M10" s="17"/>
      <c r="N10" s="17">
        <v>1.6934486916745501E-2</v>
      </c>
      <c r="O10" s="17">
        <v>9.3845073189981892E-3</v>
      </c>
      <c r="P10" s="17">
        <v>1.38679562636694E-2</v>
      </c>
      <c r="Q10" s="17">
        <v>1.7455690127404701E-2</v>
      </c>
      <c r="R10" s="17"/>
      <c r="S10" s="17">
        <v>3.3051490674893699E-2</v>
      </c>
      <c r="T10" s="17">
        <v>5.0884611254859999E-3</v>
      </c>
      <c r="U10" s="17">
        <v>6.2385967128878502E-3</v>
      </c>
      <c r="V10" s="17">
        <v>1.00525354047268E-2</v>
      </c>
      <c r="W10" s="17">
        <v>3.96827305028798E-2</v>
      </c>
      <c r="X10" s="17">
        <v>1.1465039827390999E-2</v>
      </c>
      <c r="Y10" s="17">
        <v>9.4400083979531996E-3</v>
      </c>
      <c r="Z10" s="17">
        <v>1.1077971625949199E-2</v>
      </c>
      <c r="AA10" s="17">
        <v>8.5187912407258901E-3</v>
      </c>
      <c r="AB10" s="17">
        <v>1.0588029952329501E-2</v>
      </c>
      <c r="AC10" s="17">
        <v>1.5748262743094401E-2</v>
      </c>
      <c r="AD10" s="17">
        <v>0</v>
      </c>
      <c r="AE10" s="17"/>
      <c r="AF10" s="17">
        <v>6.6291303865473501E-3</v>
      </c>
      <c r="AG10" s="17">
        <v>1.24748607681425E-2</v>
      </c>
      <c r="AH10" s="17">
        <v>2.2728880494187701E-2</v>
      </c>
      <c r="AI10" s="17"/>
      <c r="AJ10" s="17">
        <v>6.3736659948974402E-3</v>
      </c>
      <c r="AK10" s="17">
        <v>2.47625256879071E-2</v>
      </c>
      <c r="AL10" s="17">
        <v>6.0508658781738504E-3</v>
      </c>
      <c r="AM10" s="17">
        <v>4.7906832869243299E-2</v>
      </c>
      <c r="AN10" s="17">
        <v>1.7253917105424298E-2</v>
      </c>
      <c r="AO10" s="17"/>
      <c r="AP10" s="17">
        <v>1.2028827145061999E-2</v>
      </c>
      <c r="AQ10" s="17">
        <v>2.2010702715843499E-2</v>
      </c>
      <c r="AR10" s="17">
        <v>6.7439482196780297E-3</v>
      </c>
      <c r="AS10" s="17"/>
      <c r="AT10" s="17">
        <v>1.2133205284650299E-2</v>
      </c>
      <c r="AU10" s="17">
        <v>1.3857462096991501E-2</v>
      </c>
      <c r="AV10" s="17">
        <v>2.10818759208222E-2</v>
      </c>
      <c r="AW10" s="17">
        <v>1.8070191262725001E-2</v>
      </c>
      <c r="AX10" s="17">
        <v>0</v>
      </c>
      <c r="AY10" s="17"/>
      <c r="AZ10" s="17">
        <v>3.3438402806008197E-2</v>
      </c>
      <c r="BA10" s="17">
        <v>4.8800271941222099E-2</v>
      </c>
      <c r="BB10" s="17">
        <v>1.8105086613731902E-2</v>
      </c>
      <c r="BC10" s="17">
        <v>1.9938785011846299E-2</v>
      </c>
      <c r="BD10" s="17">
        <v>1.56585386699159E-2</v>
      </c>
      <c r="BE10" s="17">
        <v>9.1168778045822296E-3</v>
      </c>
      <c r="BF10" s="17">
        <v>4.9583115712712802E-3</v>
      </c>
      <c r="BG10" s="17">
        <v>1.2544434590552499E-2</v>
      </c>
      <c r="BH10" s="17">
        <v>1.5960243549601901E-2</v>
      </c>
      <c r="BI10" s="17">
        <v>1.7195861868960501E-2</v>
      </c>
      <c r="BJ10" s="17">
        <v>7.83290819664334E-3</v>
      </c>
      <c r="BK10" s="17">
        <v>0</v>
      </c>
      <c r="BL10" s="17">
        <v>1.4519031057277899E-2</v>
      </c>
      <c r="BM10" s="17">
        <v>2.47048739824079E-2</v>
      </c>
      <c r="BN10" s="17">
        <v>1.02675944386546E-2</v>
      </c>
      <c r="BO10" s="17">
        <v>2.3577537639947001E-2</v>
      </c>
      <c r="BP10" s="17"/>
      <c r="BQ10" s="17">
        <v>2.4081461392386001E-2</v>
      </c>
      <c r="BR10" s="17">
        <v>1.02732625528454E-2</v>
      </c>
    </row>
    <row r="11" spans="2:70" x14ac:dyDescent="0.35">
      <c r="B11" s="18" t="s">
        <v>622</v>
      </c>
      <c r="C11" s="17">
        <v>4.0990814833240498E-2</v>
      </c>
      <c r="D11" s="17">
        <v>4.6850258312661597E-2</v>
      </c>
      <c r="E11" s="17">
        <v>3.4987257451296397E-2</v>
      </c>
      <c r="F11" s="17"/>
      <c r="G11" s="17">
        <v>0.10259850301224401</v>
      </c>
      <c r="H11" s="17">
        <v>8.8804121194571706E-2</v>
      </c>
      <c r="I11" s="17">
        <v>2.8965409943778501E-2</v>
      </c>
      <c r="J11" s="17">
        <v>1.40801528289677E-2</v>
      </c>
      <c r="K11" s="17">
        <v>1.1369580353520399E-2</v>
      </c>
      <c r="L11" s="17">
        <v>1.2765275549286401E-2</v>
      </c>
      <c r="M11" s="17"/>
      <c r="N11" s="17">
        <v>3.2228728534446999E-2</v>
      </c>
      <c r="O11" s="17">
        <v>2.9406407235089201E-2</v>
      </c>
      <c r="P11" s="17">
        <v>5.5679786797333798E-2</v>
      </c>
      <c r="Q11" s="17">
        <v>5.00966527948465E-2</v>
      </c>
      <c r="R11" s="17"/>
      <c r="S11" s="17">
        <v>7.3258548721548994E-2</v>
      </c>
      <c r="T11" s="17">
        <v>4.4147023286055499E-2</v>
      </c>
      <c r="U11" s="17">
        <v>1.27477226675236E-2</v>
      </c>
      <c r="V11" s="17">
        <v>1.75476605435031E-2</v>
      </c>
      <c r="W11" s="17">
        <v>4.5971872370970203E-2</v>
      </c>
      <c r="X11" s="17">
        <v>5.35982225619627E-2</v>
      </c>
      <c r="Y11" s="17">
        <v>2.64348908836574E-2</v>
      </c>
      <c r="Z11" s="17">
        <v>4.3876394718045601E-2</v>
      </c>
      <c r="AA11" s="17">
        <v>5.1502869179931403E-2</v>
      </c>
      <c r="AB11" s="17">
        <v>3.00182468325969E-2</v>
      </c>
      <c r="AC11" s="17">
        <v>2.7164438002604398E-2</v>
      </c>
      <c r="AD11" s="17">
        <v>2.52639475972435E-2</v>
      </c>
      <c r="AE11" s="17"/>
      <c r="AF11" s="17">
        <v>2.4967247211054599E-2</v>
      </c>
      <c r="AG11" s="17">
        <v>3.7703058848968997E-2</v>
      </c>
      <c r="AH11" s="17">
        <v>5.4536583656369299E-2</v>
      </c>
      <c r="AI11" s="17"/>
      <c r="AJ11" s="17">
        <v>2.9331124523831902E-2</v>
      </c>
      <c r="AK11" s="17">
        <v>5.9838979727069697E-2</v>
      </c>
      <c r="AL11" s="17">
        <v>3.8161312773742601E-2</v>
      </c>
      <c r="AM11" s="17">
        <v>3.9079591340582601E-2</v>
      </c>
      <c r="AN11" s="17">
        <v>2.5463976928445899E-2</v>
      </c>
      <c r="AO11" s="17"/>
      <c r="AP11" s="17">
        <v>4.2097074517524598E-2</v>
      </c>
      <c r="AQ11" s="17">
        <v>5.8920204148326903E-2</v>
      </c>
      <c r="AR11" s="17">
        <v>4.6044270694877203E-2</v>
      </c>
      <c r="AS11" s="17"/>
      <c r="AT11" s="17">
        <v>3.8491680214004703E-2</v>
      </c>
      <c r="AU11" s="17">
        <v>4.10638397320068E-2</v>
      </c>
      <c r="AV11" s="17">
        <v>4.51645450662366E-2</v>
      </c>
      <c r="AW11" s="17">
        <v>4.8089051700191003E-2</v>
      </c>
      <c r="AX11" s="17">
        <v>9.4618449976716507E-2</v>
      </c>
      <c r="AY11" s="17"/>
      <c r="AZ11" s="17">
        <v>2.4181111321882699E-2</v>
      </c>
      <c r="BA11" s="17">
        <v>6.4856572484301406E-2</v>
      </c>
      <c r="BB11" s="17">
        <v>6.2692994786908707E-2</v>
      </c>
      <c r="BC11" s="17">
        <v>4.8253758202008099E-2</v>
      </c>
      <c r="BD11" s="17">
        <v>5.3958838679730302E-2</v>
      </c>
      <c r="BE11" s="17">
        <v>4.5635862675978002E-2</v>
      </c>
      <c r="BF11" s="17">
        <v>4.4265258604049902E-2</v>
      </c>
      <c r="BG11" s="17">
        <v>4.9283404830467101E-2</v>
      </c>
      <c r="BH11" s="17">
        <v>1.21660235570865E-2</v>
      </c>
      <c r="BI11" s="17">
        <v>3.8417986980699502E-2</v>
      </c>
      <c r="BJ11" s="17">
        <v>3.3779658490147302E-2</v>
      </c>
      <c r="BK11" s="17">
        <v>1.9639815379157499E-2</v>
      </c>
      <c r="BL11" s="17">
        <v>1.92287731559527E-2</v>
      </c>
      <c r="BM11" s="17">
        <v>2.20627494253548E-2</v>
      </c>
      <c r="BN11" s="17">
        <v>1.1142376511455001E-2</v>
      </c>
      <c r="BO11" s="17">
        <v>3.5834523514247901E-2</v>
      </c>
      <c r="BP11" s="17"/>
      <c r="BQ11" s="17">
        <v>5.29953772222597E-2</v>
      </c>
      <c r="BR11" s="17">
        <v>3.4029277119227097E-2</v>
      </c>
    </row>
    <row r="12" spans="2:70" x14ac:dyDescent="0.35">
      <c r="B12" s="18" t="s">
        <v>623</v>
      </c>
      <c r="C12" s="17">
        <v>5.6495411434413403E-2</v>
      </c>
      <c r="D12" s="17">
        <v>6.30046928398557E-2</v>
      </c>
      <c r="E12" s="17">
        <v>4.99888036301823E-2</v>
      </c>
      <c r="F12" s="17"/>
      <c r="G12" s="17">
        <v>0.122376693668394</v>
      </c>
      <c r="H12" s="17">
        <v>0.100954514271938</v>
      </c>
      <c r="I12" s="17">
        <v>4.3245274819041099E-2</v>
      </c>
      <c r="J12" s="17">
        <v>4.2877512579429303E-2</v>
      </c>
      <c r="K12" s="17">
        <v>2.8665084554021801E-2</v>
      </c>
      <c r="L12" s="17">
        <v>1.7084861811234201E-2</v>
      </c>
      <c r="M12" s="17"/>
      <c r="N12" s="17">
        <v>6.14198011787589E-2</v>
      </c>
      <c r="O12" s="17">
        <v>4.39610661261765E-2</v>
      </c>
      <c r="P12" s="17">
        <v>6.57937277605916E-2</v>
      </c>
      <c r="Q12" s="17">
        <v>5.6752177267388897E-2</v>
      </c>
      <c r="R12" s="17"/>
      <c r="S12" s="17">
        <v>9.4029794832260899E-2</v>
      </c>
      <c r="T12" s="17">
        <v>4.8217199611982398E-2</v>
      </c>
      <c r="U12" s="17">
        <v>4.5640904100809898E-2</v>
      </c>
      <c r="V12" s="17">
        <v>5.6331481480047498E-2</v>
      </c>
      <c r="W12" s="17">
        <v>4.6169974529493202E-2</v>
      </c>
      <c r="X12" s="17">
        <v>6.3024963710529805E-2</v>
      </c>
      <c r="Y12" s="17">
        <v>4.0618486671269501E-2</v>
      </c>
      <c r="Z12" s="17">
        <v>8.0480197937964501E-2</v>
      </c>
      <c r="AA12" s="17">
        <v>3.89574415220965E-2</v>
      </c>
      <c r="AB12" s="17">
        <v>4.64102563741976E-2</v>
      </c>
      <c r="AC12" s="17">
        <v>4.6658480412110598E-2</v>
      </c>
      <c r="AD12" s="17">
        <v>7.2559317654783601E-2</v>
      </c>
      <c r="AE12" s="17"/>
      <c r="AF12" s="17">
        <v>3.9204296320112103E-2</v>
      </c>
      <c r="AG12" s="17">
        <v>6.2123614010436E-2</v>
      </c>
      <c r="AH12" s="17">
        <v>7.3543490672006495E-2</v>
      </c>
      <c r="AI12" s="17"/>
      <c r="AJ12" s="17">
        <v>4.3047502777622003E-2</v>
      </c>
      <c r="AK12" s="17">
        <v>6.2731912965568501E-2</v>
      </c>
      <c r="AL12" s="17">
        <v>5.7691903485464699E-2</v>
      </c>
      <c r="AM12" s="17">
        <v>4.1181749957175599E-2</v>
      </c>
      <c r="AN12" s="17">
        <v>5.44476596419926E-2</v>
      </c>
      <c r="AO12" s="17"/>
      <c r="AP12" s="17">
        <v>5.2867615240796202E-2</v>
      </c>
      <c r="AQ12" s="17">
        <v>6.4593891615728802E-2</v>
      </c>
      <c r="AR12" s="17">
        <v>7.2359958990915005E-2</v>
      </c>
      <c r="AS12" s="17"/>
      <c r="AT12" s="17">
        <v>5.2635005808879497E-2</v>
      </c>
      <c r="AU12" s="17">
        <v>6.09493195754095E-2</v>
      </c>
      <c r="AV12" s="17">
        <v>6.02200889393344E-2</v>
      </c>
      <c r="AW12" s="17">
        <v>5.5493244050542997E-2</v>
      </c>
      <c r="AX12" s="17">
        <v>8.90976424051306E-2</v>
      </c>
      <c r="AY12" s="17"/>
      <c r="AZ12" s="17">
        <v>6.1353136907661303E-2</v>
      </c>
      <c r="BA12" s="17">
        <v>6.2192187551750801E-2</v>
      </c>
      <c r="BB12" s="17">
        <v>5.7816805860300698E-2</v>
      </c>
      <c r="BC12" s="17">
        <v>5.34560907535052E-2</v>
      </c>
      <c r="BD12" s="17">
        <v>7.7132392205238196E-2</v>
      </c>
      <c r="BE12" s="17">
        <v>7.8493818033674806E-2</v>
      </c>
      <c r="BF12" s="17">
        <v>3.8095632570951402E-2</v>
      </c>
      <c r="BG12" s="17">
        <v>6.5879791779258998E-2</v>
      </c>
      <c r="BH12" s="17">
        <v>4.6897198090479299E-2</v>
      </c>
      <c r="BI12" s="17">
        <v>2.791751475442E-2</v>
      </c>
      <c r="BJ12" s="17">
        <v>5.0150824787452399E-2</v>
      </c>
      <c r="BK12" s="17">
        <v>5.2069473739200102E-2</v>
      </c>
      <c r="BL12" s="17">
        <v>4.84569826897355E-2</v>
      </c>
      <c r="BM12" s="17">
        <v>5.8815355891003798E-2</v>
      </c>
      <c r="BN12" s="17">
        <v>5.22119140471917E-2</v>
      </c>
      <c r="BO12" s="17">
        <v>8.0630846630098799E-2</v>
      </c>
      <c r="BP12" s="17"/>
      <c r="BQ12" s="17">
        <v>7.4787549911077902E-2</v>
      </c>
      <c r="BR12" s="17">
        <v>4.6318565401848297E-2</v>
      </c>
    </row>
    <row r="13" spans="2:70" x14ac:dyDescent="0.35">
      <c r="B13" s="18" t="s">
        <v>624</v>
      </c>
      <c r="C13" s="17">
        <v>7.4268884757984904E-2</v>
      </c>
      <c r="D13" s="17">
        <v>7.8193704246762197E-2</v>
      </c>
      <c r="E13" s="17">
        <v>7.0497555802396E-2</v>
      </c>
      <c r="F13" s="17"/>
      <c r="G13" s="17">
        <v>0.12179686443366899</v>
      </c>
      <c r="H13" s="17">
        <v>9.0299150256978794E-2</v>
      </c>
      <c r="I13" s="17">
        <v>6.5933000471766701E-2</v>
      </c>
      <c r="J13" s="17">
        <v>6.8981409169430699E-2</v>
      </c>
      <c r="K13" s="17">
        <v>4.3706832810197903E-2</v>
      </c>
      <c r="L13" s="17">
        <v>6.1202213891473997E-2</v>
      </c>
      <c r="M13" s="17"/>
      <c r="N13" s="17">
        <v>6.2505084733628896E-2</v>
      </c>
      <c r="O13" s="17">
        <v>8.0913397789317498E-2</v>
      </c>
      <c r="P13" s="17">
        <v>7.1795182087278794E-2</v>
      </c>
      <c r="Q13" s="17">
        <v>8.2304010881951495E-2</v>
      </c>
      <c r="R13" s="17"/>
      <c r="S13" s="17">
        <v>9.8116122816386098E-2</v>
      </c>
      <c r="T13" s="17">
        <v>5.2527180598119401E-2</v>
      </c>
      <c r="U13" s="17">
        <v>8.0144253353719802E-2</v>
      </c>
      <c r="V13" s="17">
        <v>6.6766670523456903E-2</v>
      </c>
      <c r="W13" s="17">
        <v>6.7974957614251597E-2</v>
      </c>
      <c r="X13" s="17">
        <v>9.0991388428879799E-2</v>
      </c>
      <c r="Y13" s="17">
        <v>9.4061863411723304E-2</v>
      </c>
      <c r="Z13" s="17">
        <v>4.27847404937097E-2</v>
      </c>
      <c r="AA13" s="17">
        <v>7.5363383313475002E-2</v>
      </c>
      <c r="AB13" s="17">
        <v>5.8971811020170399E-2</v>
      </c>
      <c r="AC13" s="17">
        <v>6.4917973803985396E-2</v>
      </c>
      <c r="AD13" s="17">
        <v>7.5132660704921694E-2</v>
      </c>
      <c r="AE13" s="17"/>
      <c r="AF13" s="17">
        <v>7.4560538275240604E-2</v>
      </c>
      <c r="AG13" s="17">
        <v>6.9199063590401996E-2</v>
      </c>
      <c r="AH13" s="17">
        <v>7.6504702684711795E-2</v>
      </c>
      <c r="AI13" s="17"/>
      <c r="AJ13" s="17">
        <v>6.0820356343134603E-2</v>
      </c>
      <c r="AK13" s="17">
        <v>9.6655932801120795E-2</v>
      </c>
      <c r="AL13" s="17">
        <v>7.9320154733347803E-2</v>
      </c>
      <c r="AM13" s="17">
        <v>7.9960221239816706E-2</v>
      </c>
      <c r="AN13" s="17">
        <v>6.1395211591772497E-2</v>
      </c>
      <c r="AO13" s="17"/>
      <c r="AP13" s="17">
        <v>8.9348887879942704E-2</v>
      </c>
      <c r="AQ13" s="17">
        <v>7.9750489314628595E-2</v>
      </c>
      <c r="AR13" s="17">
        <v>7.5630966949595896E-2</v>
      </c>
      <c r="AS13" s="17"/>
      <c r="AT13" s="17">
        <v>7.0252794189863202E-2</v>
      </c>
      <c r="AU13" s="17">
        <v>6.6440779364677294E-2</v>
      </c>
      <c r="AV13" s="17">
        <v>7.7150607506122501E-2</v>
      </c>
      <c r="AW13" s="17">
        <v>0.105069994103256</v>
      </c>
      <c r="AX13" s="17">
        <v>7.0594433758791097E-2</v>
      </c>
      <c r="AY13" s="17"/>
      <c r="AZ13" s="17">
        <v>2.5793754398390999E-2</v>
      </c>
      <c r="BA13" s="17">
        <v>9.0031913305719594E-2</v>
      </c>
      <c r="BB13" s="17">
        <v>8.8129073728396096E-2</v>
      </c>
      <c r="BC13" s="17">
        <v>9.5474734988541698E-2</v>
      </c>
      <c r="BD13" s="17">
        <v>9.1409763758595594E-2</v>
      </c>
      <c r="BE13" s="17">
        <v>7.1844780438196407E-2</v>
      </c>
      <c r="BF13" s="17">
        <v>8.2147875202451801E-2</v>
      </c>
      <c r="BG13" s="17">
        <v>6.2659261779972802E-2</v>
      </c>
      <c r="BH13" s="17">
        <v>7.5864055637247393E-2</v>
      </c>
      <c r="BI13" s="17">
        <v>8.7222758699375805E-2</v>
      </c>
      <c r="BJ13" s="17">
        <v>6.1016506514598001E-2</v>
      </c>
      <c r="BK13" s="17">
        <v>5.7129153868298102E-2</v>
      </c>
      <c r="BL13" s="17">
        <v>6.6318330576408999E-2</v>
      </c>
      <c r="BM13" s="17">
        <v>2.5776213416452101E-2</v>
      </c>
      <c r="BN13" s="17">
        <v>9.1055752254036601E-2</v>
      </c>
      <c r="BO13" s="17">
        <v>5.5704620748360897E-2</v>
      </c>
      <c r="BP13" s="17"/>
      <c r="BQ13" s="17">
        <v>9.0923657012028897E-2</v>
      </c>
      <c r="BR13" s="17">
        <v>6.5668626016249995E-2</v>
      </c>
    </row>
    <row r="14" spans="2:70" x14ac:dyDescent="0.35">
      <c r="B14" s="18" t="s">
        <v>103</v>
      </c>
      <c r="C14" s="17">
        <v>0.178052931383579</v>
      </c>
      <c r="D14" s="17">
        <v>0.17463224278050499</v>
      </c>
      <c r="E14" s="17">
        <v>0.18154055406056299</v>
      </c>
      <c r="F14" s="17"/>
      <c r="G14" s="17">
        <v>0.14706931127819001</v>
      </c>
      <c r="H14" s="17">
        <v>0.184664424859973</v>
      </c>
      <c r="I14" s="17">
        <v>0.20655242414260699</v>
      </c>
      <c r="J14" s="17">
        <v>0.16697570661375599</v>
      </c>
      <c r="K14" s="17">
        <v>0.19035553971942301</v>
      </c>
      <c r="L14" s="17">
        <v>0.170832173245721</v>
      </c>
      <c r="M14" s="17"/>
      <c r="N14" s="17">
        <v>0.18911708436557401</v>
      </c>
      <c r="O14" s="17">
        <v>0.18099377443852799</v>
      </c>
      <c r="P14" s="17">
        <v>0.16555179181680699</v>
      </c>
      <c r="Q14" s="17">
        <v>0.17209489513881299</v>
      </c>
      <c r="R14" s="17"/>
      <c r="S14" s="17">
        <v>0.17753210156518301</v>
      </c>
      <c r="T14" s="17">
        <v>0.17936373129630301</v>
      </c>
      <c r="U14" s="17">
        <v>0.183716464469841</v>
      </c>
      <c r="V14" s="17">
        <v>0.158019677841227</v>
      </c>
      <c r="W14" s="17">
        <v>0.15633429397748699</v>
      </c>
      <c r="X14" s="17">
        <v>0.185426630348835</v>
      </c>
      <c r="Y14" s="17">
        <v>0.163080418210029</v>
      </c>
      <c r="Z14" s="17">
        <v>0.19398105897415599</v>
      </c>
      <c r="AA14" s="17">
        <v>0.18176957655988599</v>
      </c>
      <c r="AB14" s="17">
        <v>0.18488504565713501</v>
      </c>
      <c r="AC14" s="17">
        <v>0.17438260152947699</v>
      </c>
      <c r="AD14" s="17">
        <v>0.23933291089793901</v>
      </c>
      <c r="AE14" s="17"/>
      <c r="AF14" s="17">
        <v>0.182919500600176</v>
      </c>
      <c r="AG14" s="17">
        <v>0.18211493307072099</v>
      </c>
      <c r="AH14" s="17">
        <v>0.17039330917772</v>
      </c>
      <c r="AI14" s="17"/>
      <c r="AJ14" s="17">
        <v>0.178718661478692</v>
      </c>
      <c r="AK14" s="17">
        <v>0.173508257601073</v>
      </c>
      <c r="AL14" s="17">
        <v>0.19128990154921599</v>
      </c>
      <c r="AM14" s="17">
        <v>6.4448354862302507E-2</v>
      </c>
      <c r="AN14" s="17">
        <v>0.17370114994474301</v>
      </c>
      <c r="AO14" s="17"/>
      <c r="AP14" s="17">
        <v>0.16344127104387099</v>
      </c>
      <c r="AQ14" s="17">
        <v>0.18911590765227401</v>
      </c>
      <c r="AR14" s="17">
        <v>0.178571187485284</v>
      </c>
      <c r="AS14" s="17"/>
      <c r="AT14" s="17">
        <v>0.18744932186921701</v>
      </c>
      <c r="AU14" s="17">
        <v>0.16270104153720399</v>
      </c>
      <c r="AV14" s="17">
        <v>0.19229288222169</v>
      </c>
      <c r="AW14" s="17">
        <v>0.203584922067264</v>
      </c>
      <c r="AX14" s="17">
        <v>0.25762097434824599</v>
      </c>
      <c r="AY14" s="17"/>
      <c r="AZ14" s="17">
        <v>0.195726589395293</v>
      </c>
      <c r="BA14" s="17">
        <v>0.14507006418408</v>
      </c>
      <c r="BB14" s="17">
        <v>0.17337855105193101</v>
      </c>
      <c r="BC14" s="17">
        <v>0.18636167728597</v>
      </c>
      <c r="BD14" s="17">
        <v>0.17256467159982899</v>
      </c>
      <c r="BE14" s="17">
        <v>0.16172211145531801</v>
      </c>
      <c r="BF14" s="17">
        <v>0.20395130622077001</v>
      </c>
      <c r="BG14" s="17">
        <v>0.177430730200102</v>
      </c>
      <c r="BH14" s="17">
        <v>0.204569897068582</v>
      </c>
      <c r="BI14" s="17">
        <v>0.187707912811411</v>
      </c>
      <c r="BJ14" s="17">
        <v>0.18027472878828199</v>
      </c>
      <c r="BK14" s="17">
        <v>0.22365788378835399</v>
      </c>
      <c r="BL14" s="17">
        <v>0.21711273136192999</v>
      </c>
      <c r="BM14" s="17">
        <v>0.13496945613136699</v>
      </c>
      <c r="BN14" s="17">
        <v>0.13023978660139099</v>
      </c>
      <c r="BO14" s="17">
        <v>0.15321270869504799</v>
      </c>
      <c r="BP14" s="17"/>
      <c r="BQ14" s="17">
        <v>0.196102583521473</v>
      </c>
      <c r="BR14" s="17">
        <v>0.170380136275226</v>
      </c>
    </row>
    <row r="15" spans="2:70" x14ac:dyDescent="0.35">
      <c r="B15" s="18" t="s">
        <v>104</v>
      </c>
      <c r="C15" s="17">
        <v>0.17717278142445</v>
      </c>
      <c r="D15" s="17">
        <v>0.18171261238165901</v>
      </c>
      <c r="E15" s="17">
        <v>0.17268662407954199</v>
      </c>
      <c r="F15" s="17"/>
      <c r="G15" s="17">
        <v>0.12859639379428101</v>
      </c>
      <c r="H15" s="17">
        <v>0.12701100712764099</v>
      </c>
      <c r="I15" s="17">
        <v>0.17295710800704001</v>
      </c>
      <c r="J15" s="17">
        <v>0.20254199170340001</v>
      </c>
      <c r="K15" s="17">
        <v>0.17953619861245601</v>
      </c>
      <c r="L15" s="17">
        <v>0.23142532852961301</v>
      </c>
      <c r="M15" s="17"/>
      <c r="N15" s="17">
        <v>0.18936529682209</v>
      </c>
      <c r="O15" s="17">
        <v>0.19552193618378699</v>
      </c>
      <c r="P15" s="17">
        <v>0.15696975260235499</v>
      </c>
      <c r="Q15" s="17">
        <v>0.16404159513820299</v>
      </c>
      <c r="R15" s="17"/>
      <c r="S15" s="17">
        <v>0.161155446511105</v>
      </c>
      <c r="T15" s="17">
        <v>0.20543285931715</v>
      </c>
      <c r="U15" s="17">
        <v>0.16156210906559901</v>
      </c>
      <c r="V15" s="17">
        <v>0.21242889157194</v>
      </c>
      <c r="W15" s="17">
        <v>0.15324430077231099</v>
      </c>
      <c r="X15" s="17">
        <v>0.14143164893098101</v>
      </c>
      <c r="Y15" s="17">
        <v>0.18738335169682199</v>
      </c>
      <c r="Z15" s="17">
        <v>0.170227751947162</v>
      </c>
      <c r="AA15" s="17">
        <v>0.19661459453545499</v>
      </c>
      <c r="AB15" s="17">
        <v>0.16666881605805001</v>
      </c>
      <c r="AC15" s="17">
        <v>0.158313872311935</v>
      </c>
      <c r="AD15" s="17">
        <v>0.20220237168694699</v>
      </c>
      <c r="AE15" s="17"/>
      <c r="AF15" s="17">
        <v>0.19036955744612999</v>
      </c>
      <c r="AG15" s="17">
        <v>0.18080395591626999</v>
      </c>
      <c r="AH15" s="17">
        <v>0.15519228530267701</v>
      </c>
      <c r="AI15" s="17"/>
      <c r="AJ15" s="17">
        <v>0.200307151980438</v>
      </c>
      <c r="AK15" s="17">
        <v>0.15427576726403999</v>
      </c>
      <c r="AL15" s="17">
        <v>0.17226728228844301</v>
      </c>
      <c r="AM15" s="17">
        <v>0.16483418856532001</v>
      </c>
      <c r="AN15" s="17">
        <v>0.16981591852456099</v>
      </c>
      <c r="AO15" s="17"/>
      <c r="AP15" s="17">
        <v>0.19113304687034899</v>
      </c>
      <c r="AQ15" s="17">
        <v>0.16026559622693801</v>
      </c>
      <c r="AR15" s="17">
        <v>0.18248991181018101</v>
      </c>
      <c r="AS15" s="17"/>
      <c r="AT15" s="17">
        <v>0.17911094224164201</v>
      </c>
      <c r="AU15" s="17">
        <v>0.17922747005171499</v>
      </c>
      <c r="AV15" s="17">
        <v>0.17032938129787301</v>
      </c>
      <c r="AW15" s="17">
        <v>0.15682041113251999</v>
      </c>
      <c r="AX15" s="17">
        <v>0.16777617506192599</v>
      </c>
      <c r="AY15" s="17"/>
      <c r="AZ15" s="17">
        <v>0.12764078281610799</v>
      </c>
      <c r="BA15" s="17">
        <v>0.111032449965471</v>
      </c>
      <c r="BB15" s="17">
        <v>0.13192487710859099</v>
      </c>
      <c r="BC15" s="17">
        <v>0.198353518565171</v>
      </c>
      <c r="BD15" s="17">
        <v>0.171344416874882</v>
      </c>
      <c r="BE15" s="17">
        <v>0.186638133729462</v>
      </c>
      <c r="BF15" s="17">
        <v>0.19563207189668699</v>
      </c>
      <c r="BG15" s="17">
        <v>0.185514683859618</v>
      </c>
      <c r="BH15" s="17">
        <v>0.15835364646636599</v>
      </c>
      <c r="BI15" s="17">
        <v>0.20400655222564201</v>
      </c>
      <c r="BJ15" s="17">
        <v>0.17512158138224501</v>
      </c>
      <c r="BK15" s="17">
        <v>0.182636002769515</v>
      </c>
      <c r="BL15" s="17">
        <v>0.20291040309156699</v>
      </c>
      <c r="BM15" s="17">
        <v>0.18340615812426</v>
      </c>
      <c r="BN15" s="17">
        <v>0.187705714393574</v>
      </c>
      <c r="BO15" s="17">
        <v>0.22020406654011401</v>
      </c>
      <c r="BP15" s="17"/>
      <c r="BQ15" s="17">
        <v>0.18952279467263999</v>
      </c>
      <c r="BR15" s="17">
        <v>0.17474528227334399</v>
      </c>
    </row>
    <row r="16" spans="2:70" x14ac:dyDescent="0.35">
      <c r="B16" s="18" t="s">
        <v>105</v>
      </c>
      <c r="C16" s="17">
        <v>0.21285946843833101</v>
      </c>
      <c r="D16" s="17">
        <v>0.207661840367942</v>
      </c>
      <c r="E16" s="17">
        <v>0.21780315345700901</v>
      </c>
      <c r="F16" s="17"/>
      <c r="G16" s="17">
        <v>0.132972435921281</v>
      </c>
      <c r="H16" s="17">
        <v>0.16798600015257001</v>
      </c>
      <c r="I16" s="17">
        <v>0.224360682430915</v>
      </c>
      <c r="J16" s="17">
        <v>0.230667966753383</v>
      </c>
      <c r="K16" s="17">
        <v>0.27386066880751098</v>
      </c>
      <c r="L16" s="17">
        <v>0.237708338959811</v>
      </c>
      <c r="M16" s="17"/>
      <c r="N16" s="17">
        <v>0.234170085903604</v>
      </c>
      <c r="O16" s="17">
        <v>0.21989220349312499</v>
      </c>
      <c r="P16" s="17">
        <v>0.200940366860062</v>
      </c>
      <c r="Q16" s="17">
        <v>0.19277160324244999</v>
      </c>
      <c r="R16" s="17"/>
      <c r="S16" s="17">
        <v>0.157089958435359</v>
      </c>
      <c r="T16" s="17">
        <v>0.247077946257002</v>
      </c>
      <c r="U16" s="17">
        <v>0.24649539472309301</v>
      </c>
      <c r="V16" s="17">
        <v>0.219103225442731</v>
      </c>
      <c r="W16" s="17">
        <v>0.21672884697427999</v>
      </c>
      <c r="X16" s="17">
        <v>0.18233899142832199</v>
      </c>
      <c r="Y16" s="17">
        <v>0.22121988532266901</v>
      </c>
      <c r="Z16" s="17">
        <v>0.179467822074203</v>
      </c>
      <c r="AA16" s="17">
        <v>0.213350325947118</v>
      </c>
      <c r="AB16" s="17">
        <v>0.23921298856898601</v>
      </c>
      <c r="AC16" s="17">
        <v>0.267887750754499</v>
      </c>
      <c r="AD16" s="17">
        <v>0.14808301277945801</v>
      </c>
      <c r="AE16" s="17"/>
      <c r="AF16" s="17">
        <v>0.22431034290635199</v>
      </c>
      <c r="AG16" s="17">
        <v>0.230564267130794</v>
      </c>
      <c r="AH16" s="17">
        <v>0.16690248443265299</v>
      </c>
      <c r="AI16" s="17"/>
      <c r="AJ16" s="17">
        <v>0.240643132488367</v>
      </c>
      <c r="AK16" s="17">
        <v>0.19430363190946101</v>
      </c>
      <c r="AL16" s="17">
        <v>0.22442630523373699</v>
      </c>
      <c r="AM16" s="17">
        <v>0.20733551250016899</v>
      </c>
      <c r="AN16" s="17">
        <v>0.189413876819642</v>
      </c>
      <c r="AO16" s="17"/>
      <c r="AP16" s="17">
        <v>0.22003907816142901</v>
      </c>
      <c r="AQ16" s="17">
        <v>0.19746308750719099</v>
      </c>
      <c r="AR16" s="17">
        <v>0.24073544786704801</v>
      </c>
      <c r="AS16" s="17"/>
      <c r="AT16" s="17">
        <v>0.197035823207239</v>
      </c>
      <c r="AU16" s="17">
        <v>0.224910910681483</v>
      </c>
      <c r="AV16" s="17">
        <v>0.20687042367681499</v>
      </c>
      <c r="AW16" s="17">
        <v>0.21176257579697699</v>
      </c>
      <c r="AX16" s="17">
        <v>0.114381684763133</v>
      </c>
      <c r="AY16" s="17"/>
      <c r="AZ16" s="17">
        <v>0.210154381614095</v>
      </c>
      <c r="BA16" s="17">
        <v>0.17597778538945</v>
      </c>
      <c r="BB16" s="17">
        <v>0.22435965831718299</v>
      </c>
      <c r="BC16" s="17">
        <v>0.17525091651937699</v>
      </c>
      <c r="BD16" s="17">
        <v>0.19272081647579001</v>
      </c>
      <c r="BE16" s="17">
        <v>0.20586582899893299</v>
      </c>
      <c r="BF16" s="17">
        <v>0.21199068053427</v>
      </c>
      <c r="BG16" s="17">
        <v>0.199802713973568</v>
      </c>
      <c r="BH16" s="17">
        <v>0.243655280667047</v>
      </c>
      <c r="BI16" s="17">
        <v>0.182903980861471</v>
      </c>
      <c r="BJ16" s="17">
        <v>0.25252823029437499</v>
      </c>
      <c r="BK16" s="17">
        <v>0.242636589788229</v>
      </c>
      <c r="BL16" s="17">
        <v>0.24408886805555799</v>
      </c>
      <c r="BM16" s="17">
        <v>0.32679611368415201</v>
      </c>
      <c r="BN16" s="17">
        <v>0.23198802411702599</v>
      </c>
      <c r="BO16" s="17">
        <v>0.20308199076955499</v>
      </c>
      <c r="BP16" s="17"/>
      <c r="BQ16" s="17">
        <v>0.19829830595630801</v>
      </c>
      <c r="BR16" s="17">
        <v>0.22286247540953</v>
      </c>
    </row>
    <row r="17" spans="2:70" x14ac:dyDescent="0.35">
      <c r="B17" s="18" t="s">
        <v>106</v>
      </c>
      <c r="C17" s="17">
        <v>7.9744094523918202E-2</v>
      </c>
      <c r="D17" s="17">
        <v>7.2603938423579303E-2</v>
      </c>
      <c r="E17" s="17">
        <v>8.6808190635129096E-2</v>
      </c>
      <c r="F17" s="17"/>
      <c r="G17" s="17">
        <v>4.9989474625106799E-2</v>
      </c>
      <c r="H17" s="17">
        <v>5.6936123686991399E-2</v>
      </c>
      <c r="I17" s="17">
        <v>9.4131781681773094E-2</v>
      </c>
      <c r="J17" s="17">
        <v>8.46379741250054E-2</v>
      </c>
      <c r="K17" s="17">
        <v>0.10264585275730501</v>
      </c>
      <c r="L17" s="17">
        <v>8.70019182627155E-2</v>
      </c>
      <c r="M17" s="17"/>
      <c r="N17" s="17">
        <v>8.0607150873977698E-2</v>
      </c>
      <c r="O17" s="17">
        <v>9.1030941450167893E-2</v>
      </c>
      <c r="P17" s="17">
        <v>8.5028736639058897E-2</v>
      </c>
      <c r="Q17" s="17">
        <v>6.0630724466335897E-2</v>
      </c>
      <c r="R17" s="17"/>
      <c r="S17" s="17">
        <v>8.0078193096698197E-2</v>
      </c>
      <c r="T17" s="17">
        <v>7.4117411443185302E-2</v>
      </c>
      <c r="U17" s="17">
        <v>7.3737167753984895E-2</v>
      </c>
      <c r="V17" s="17">
        <v>8.1897163479855706E-2</v>
      </c>
      <c r="W17" s="17">
        <v>0.10817021191756999</v>
      </c>
      <c r="X17" s="17">
        <v>7.5091817980370804E-2</v>
      </c>
      <c r="Y17" s="17">
        <v>9.4993186093999593E-2</v>
      </c>
      <c r="Z17" s="17">
        <v>0.107722225498569</v>
      </c>
      <c r="AA17" s="17">
        <v>8.4624284844684802E-2</v>
      </c>
      <c r="AB17" s="17">
        <v>5.8494421722019199E-2</v>
      </c>
      <c r="AC17" s="17">
        <v>5.86583579878798E-2</v>
      </c>
      <c r="AD17" s="17">
        <v>6.2889242952785196E-2</v>
      </c>
      <c r="AE17" s="17"/>
      <c r="AF17" s="17">
        <v>9.4816274205631601E-2</v>
      </c>
      <c r="AG17" s="17">
        <v>7.5691519733820795E-2</v>
      </c>
      <c r="AH17" s="17">
        <v>6.7709609644375293E-2</v>
      </c>
      <c r="AI17" s="17"/>
      <c r="AJ17" s="17">
        <v>0.10133341355832</v>
      </c>
      <c r="AK17" s="17">
        <v>7.6649081563607793E-2</v>
      </c>
      <c r="AL17" s="17">
        <v>7.5347532605415907E-2</v>
      </c>
      <c r="AM17" s="17">
        <v>0.10836550067799</v>
      </c>
      <c r="AN17" s="17">
        <v>7.3783380503650603E-2</v>
      </c>
      <c r="AO17" s="17"/>
      <c r="AP17" s="17">
        <v>0.11015474626920101</v>
      </c>
      <c r="AQ17" s="17">
        <v>7.2873863083896095E-2</v>
      </c>
      <c r="AR17" s="17">
        <v>7.2745147925725701E-2</v>
      </c>
      <c r="AS17" s="17"/>
      <c r="AT17" s="17">
        <v>8.4174567994516503E-2</v>
      </c>
      <c r="AU17" s="17">
        <v>7.9055441720670194E-2</v>
      </c>
      <c r="AV17" s="17">
        <v>7.3592670206392E-2</v>
      </c>
      <c r="AW17" s="17">
        <v>7.3541827566146106E-2</v>
      </c>
      <c r="AX17" s="17">
        <v>6.9265477532071795E-2</v>
      </c>
      <c r="AY17" s="17"/>
      <c r="AZ17" s="17">
        <v>2.7752077432577901E-2</v>
      </c>
      <c r="BA17" s="17">
        <v>6.9319145384944894E-2</v>
      </c>
      <c r="BB17" s="17">
        <v>7.1175514411049703E-2</v>
      </c>
      <c r="BC17" s="17">
        <v>5.4619870828061898E-2</v>
      </c>
      <c r="BD17" s="17">
        <v>7.58652515217135E-2</v>
      </c>
      <c r="BE17" s="17">
        <v>7.2317975665575504E-2</v>
      </c>
      <c r="BF17" s="17">
        <v>6.6532192468750098E-2</v>
      </c>
      <c r="BG17" s="17">
        <v>9.8314429892906993E-2</v>
      </c>
      <c r="BH17" s="17">
        <v>8.1160668504190903E-2</v>
      </c>
      <c r="BI17" s="17">
        <v>7.8596907064987107E-2</v>
      </c>
      <c r="BJ17" s="17">
        <v>8.4273026922767197E-2</v>
      </c>
      <c r="BK17" s="17">
        <v>0.111393842068076</v>
      </c>
      <c r="BL17" s="17">
        <v>0.10512768051869401</v>
      </c>
      <c r="BM17" s="17">
        <v>0.129641076755968</v>
      </c>
      <c r="BN17" s="17">
        <v>8.7992220685305406E-2</v>
      </c>
      <c r="BO17" s="17">
        <v>6.6967709340552004E-2</v>
      </c>
      <c r="BP17" s="17"/>
      <c r="BQ17" s="17">
        <v>6.6268701466202895E-2</v>
      </c>
      <c r="BR17" s="17">
        <v>8.7166749858471101E-2</v>
      </c>
    </row>
    <row r="18" spans="2:70" x14ac:dyDescent="0.35">
      <c r="B18" s="18" t="s">
        <v>89</v>
      </c>
      <c r="C18" s="17">
        <v>4.4650113962642901E-2</v>
      </c>
      <c r="D18" s="17">
        <v>3.8733332107685897E-2</v>
      </c>
      <c r="E18" s="17">
        <v>5.02926331917311E-2</v>
      </c>
      <c r="F18" s="17"/>
      <c r="G18" s="17">
        <v>3.4497655032730799E-2</v>
      </c>
      <c r="H18" s="17">
        <v>3.7638296061725501E-2</v>
      </c>
      <c r="I18" s="17">
        <v>3.8671104939951899E-2</v>
      </c>
      <c r="J18" s="17">
        <v>4.7625490805338101E-2</v>
      </c>
      <c r="K18" s="17">
        <v>6.2286354401929103E-2</v>
      </c>
      <c r="L18" s="17">
        <v>4.7747038441118501E-2</v>
      </c>
      <c r="M18" s="17"/>
      <c r="N18" s="17">
        <v>4.1782365235609097E-2</v>
      </c>
      <c r="O18" s="17">
        <v>4.1443152566531902E-2</v>
      </c>
      <c r="P18" s="17">
        <v>5.47584439511472E-2</v>
      </c>
      <c r="Q18" s="17">
        <v>4.27644365700292E-2</v>
      </c>
      <c r="R18" s="17"/>
      <c r="S18" s="17">
        <v>3.2460741934146602E-2</v>
      </c>
      <c r="T18" s="17">
        <v>4.1038717027468398E-2</v>
      </c>
      <c r="U18" s="17">
        <v>7.6591928865935702E-2</v>
      </c>
      <c r="V18" s="17">
        <v>3.8030580422959898E-2</v>
      </c>
      <c r="W18" s="17">
        <v>4.7000700070817802E-2</v>
      </c>
      <c r="X18" s="17">
        <v>4.9816212574177003E-2</v>
      </c>
      <c r="Y18" s="17">
        <v>4.0896063457715903E-2</v>
      </c>
      <c r="Z18" s="17">
        <v>5.1644758199464201E-2</v>
      </c>
      <c r="AA18" s="17">
        <v>3.1541927775392199E-2</v>
      </c>
      <c r="AB18" s="17">
        <v>6.5629088834134305E-2</v>
      </c>
      <c r="AC18" s="17">
        <v>4.7691771708772597E-2</v>
      </c>
      <c r="AD18" s="17">
        <v>1.15465897000133E-2</v>
      </c>
      <c r="AE18" s="17"/>
      <c r="AF18" s="17">
        <v>5.2443364873099203E-2</v>
      </c>
      <c r="AG18" s="17">
        <v>4.0994450472390698E-2</v>
      </c>
      <c r="AH18" s="17">
        <v>3.82421638274918E-2</v>
      </c>
      <c r="AI18" s="17"/>
      <c r="AJ18" s="17">
        <v>4.3308230942399099E-2</v>
      </c>
      <c r="AK18" s="17">
        <v>4.2085337658961199E-2</v>
      </c>
      <c r="AL18" s="17">
        <v>5.4987293106692703E-2</v>
      </c>
      <c r="AM18" s="17">
        <v>9.8046389481911994E-2</v>
      </c>
      <c r="AN18" s="17">
        <v>4.8735079429935102E-2</v>
      </c>
      <c r="AO18" s="17"/>
      <c r="AP18" s="17">
        <v>4.0637117619734799E-2</v>
      </c>
      <c r="AQ18" s="17">
        <v>3.7622786407959699E-2</v>
      </c>
      <c r="AR18" s="17">
        <v>3.9439256082432199E-2</v>
      </c>
      <c r="AS18" s="17"/>
      <c r="AT18" s="17">
        <v>5.2520380859381897E-2</v>
      </c>
      <c r="AU18" s="17">
        <v>4.6518894827674698E-2</v>
      </c>
      <c r="AV18" s="17">
        <v>4.1632029341298601E-2</v>
      </c>
      <c r="AW18" s="17">
        <v>3.9361723884269201E-2</v>
      </c>
      <c r="AX18" s="17">
        <v>1.37970989514951E-2</v>
      </c>
      <c r="AY18" s="17"/>
      <c r="AZ18" s="17">
        <v>0</v>
      </c>
      <c r="BA18" s="17">
        <v>6.0637763147925502E-2</v>
      </c>
      <c r="BB18" s="17">
        <v>3.8430037499373598E-2</v>
      </c>
      <c r="BC18" s="17">
        <v>5.0071546581658598E-2</v>
      </c>
      <c r="BD18" s="17">
        <v>3.4471920105675999E-2</v>
      </c>
      <c r="BE18" s="17">
        <v>4.66451747961295E-2</v>
      </c>
      <c r="BF18" s="17">
        <v>5.3652009606764098E-2</v>
      </c>
      <c r="BG18" s="17">
        <v>4.5196325387988602E-2</v>
      </c>
      <c r="BH18" s="17">
        <v>2.3804374653199002E-2</v>
      </c>
      <c r="BI18" s="17">
        <v>4.5570381707588599E-2</v>
      </c>
      <c r="BJ18" s="17">
        <v>4.2548555890563403E-2</v>
      </c>
      <c r="BK18" s="17">
        <v>3.2880926734585703E-2</v>
      </c>
      <c r="BL18" s="17">
        <v>2.8669472490031801E-2</v>
      </c>
      <c r="BM18" s="17">
        <v>5.92713385415942E-2</v>
      </c>
      <c r="BN18" s="17">
        <v>8.3098648404635794E-2</v>
      </c>
      <c r="BO18" s="17">
        <v>7.1554408052478397E-2</v>
      </c>
      <c r="BP18" s="17"/>
      <c r="BQ18" s="17">
        <v>3.5562152900421098E-2</v>
      </c>
      <c r="BR18" s="17">
        <v>4.9447778090877199E-2</v>
      </c>
    </row>
    <row r="19" spans="2:70" x14ac:dyDescent="0.35">
      <c r="B19" s="18" t="s">
        <v>107</v>
      </c>
      <c r="C19" s="17">
        <v>9.4615397849100204E-3</v>
      </c>
      <c r="D19" s="17">
        <v>8.2662165635091402E-3</v>
      </c>
      <c r="E19" s="17">
        <v>1.0688805213635501E-2</v>
      </c>
      <c r="F19" s="17"/>
      <c r="G19" s="17">
        <v>1.42212801308138E-2</v>
      </c>
      <c r="H19" s="17">
        <v>1.1033353200794E-2</v>
      </c>
      <c r="I19" s="17">
        <v>6.58501760955622E-3</v>
      </c>
      <c r="J19" s="17">
        <v>5.5884233990562103E-3</v>
      </c>
      <c r="K19" s="17">
        <v>7.1628642802750997E-3</v>
      </c>
      <c r="L19" s="17">
        <v>1.2071661614072899E-2</v>
      </c>
      <c r="M19" s="17"/>
      <c r="N19" s="17">
        <v>1.0878014437883899E-2</v>
      </c>
      <c r="O19" s="17">
        <v>7.4309958900222496E-3</v>
      </c>
      <c r="P19" s="17">
        <v>9.7657268161203698E-3</v>
      </c>
      <c r="Q19" s="17">
        <v>9.8967976962253696E-3</v>
      </c>
      <c r="R19" s="17"/>
      <c r="S19" s="17">
        <v>4.8597411237845996E-3</v>
      </c>
      <c r="T19" s="17">
        <v>7.1000699971815401E-3</v>
      </c>
      <c r="U19" s="17">
        <v>9.3991525761037507E-3</v>
      </c>
      <c r="V19" s="17">
        <v>6.1023824832241603E-3</v>
      </c>
      <c r="W19" s="17">
        <v>7.3677707708583997E-3</v>
      </c>
      <c r="X19" s="17">
        <v>1.6033389936019E-2</v>
      </c>
      <c r="Y19" s="17">
        <v>1.5037091012443399E-2</v>
      </c>
      <c r="Z19" s="17">
        <v>1.05582632345478E-2</v>
      </c>
      <c r="AA19" s="17">
        <v>4.3116225237422902E-3</v>
      </c>
      <c r="AB19" s="17">
        <v>1.7028124887704901E-2</v>
      </c>
      <c r="AC19" s="17">
        <v>1.15879051670983E-2</v>
      </c>
      <c r="AD19" s="17">
        <v>1.2911646714484E-2</v>
      </c>
      <c r="AE19" s="17"/>
      <c r="AF19" s="17">
        <v>1.12377639098216E-2</v>
      </c>
      <c r="AG19" s="17">
        <v>8.4768959953306893E-3</v>
      </c>
      <c r="AH19" s="17">
        <v>3.2883415002589399E-3</v>
      </c>
      <c r="AI19" s="17"/>
      <c r="AJ19" s="17">
        <v>6.4385035643006504E-3</v>
      </c>
      <c r="AK19" s="17">
        <v>9.5122697080624596E-3</v>
      </c>
      <c r="AL19" s="17">
        <v>1.1232586926543499E-2</v>
      </c>
      <c r="AM19" s="17">
        <v>3.4139977700174899E-2</v>
      </c>
      <c r="AN19" s="17">
        <v>8.5447358301683901E-3</v>
      </c>
      <c r="AO19" s="17"/>
      <c r="AP19" s="17">
        <v>2.0630436251365199E-3</v>
      </c>
      <c r="AQ19" s="17">
        <v>9.3149622171292794E-3</v>
      </c>
      <c r="AR19" s="17">
        <v>8.1902059400557493E-3</v>
      </c>
      <c r="AS19" s="17"/>
      <c r="AT19" s="17">
        <v>7.8878324374426594E-3</v>
      </c>
      <c r="AU19" s="17">
        <v>1.20306667712875E-2</v>
      </c>
      <c r="AV19" s="17">
        <v>8.3513640189465492E-3</v>
      </c>
      <c r="AW19" s="17">
        <v>5.9612298853103001E-3</v>
      </c>
      <c r="AX19" s="17">
        <v>1.65052683588141E-2</v>
      </c>
      <c r="AY19" s="17"/>
      <c r="AZ19" s="17">
        <v>0</v>
      </c>
      <c r="BA19" s="17">
        <v>0</v>
      </c>
      <c r="BB19" s="17">
        <v>1.15389989801298E-2</v>
      </c>
      <c r="BC19" s="17">
        <v>8.5817290504086093E-3</v>
      </c>
      <c r="BD19" s="17">
        <v>1.30724817703642E-2</v>
      </c>
      <c r="BE19" s="17">
        <v>6.6392753327731598E-3</v>
      </c>
      <c r="BF19" s="17">
        <v>0</v>
      </c>
      <c r="BG19" s="17">
        <v>7.1908294090146704E-3</v>
      </c>
      <c r="BH19" s="17">
        <v>1.4876829844882899E-2</v>
      </c>
      <c r="BI19" s="17">
        <v>2.4111416599705001E-2</v>
      </c>
      <c r="BJ19" s="17">
        <v>1.18735802851792E-2</v>
      </c>
      <c r="BK19" s="17">
        <v>1.61609144228624E-2</v>
      </c>
      <c r="BL19" s="17">
        <v>1.6607245904185601E-2</v>
      </c>
      <c r="BM19" s="17">
        <v>0</v>
      </c>
      <c r="BN19" s="17">
        <v>1.05090374924486E-2</v>
      </c>
      <c r="BO19" s="17">
        <v>1.0465987518832501E-2</v>
      </c>
      <c r="BP19" s="17"/>
      <c r="BQ19" s="17">
        <v>8.8682898254160304E-3</v>
      </c>
      <c r="BR19" s="17">
        <v>9.1733204985430892E-3</v>
      </c>
    </row>
    <row r="20" spans="2:70" x14ac:dyDescent="0.35">
      <c r="B20" s="18" t="s">
        <v>108</v>
      </c>
      <c r="C20" s="17">
        <v>3.7207501819919099E-3</v>
      </c>
      <c r="D20" s="17">
        <v>9.3576438083521705E-4</v>
      </c>
      <c r="E20" s="17">
        <v>6.4624397370711996E-3</v>
      </c>
      <c r="F20" s="17"/>
      <c r="G20" s="17">
        <v>7.1360636095511602E-3</v>
      </c>
      <c r="H20" s="17">
        <v>5.7788501485932899E-3</v>
      </c>
      <c r="I20" s="17">
        <v>5.9414583099824904E-3</v>
      </c>
      <c r="J20" s="17">
        <v>2.9561181954967401E-3</v>
      </c>
      <c r="K20" s="17">
        <v>1.6076633810159599E-3</v>
      </c>
      <c r="L20" s="17">
        <v>0</v>
      </c>
      <c r="M20" s="17"/>
      <c r="N20" s="17">
        <v>4.2485449310661998E-3</v>
      </c>
      <c r="O20" s="17">
        <v>1.6812828706172999E-3</v>
      </c>
      <c r="P20" s="17">
        <v>3.5226936131370701E-3</v>
      </c>
      <c r="Q20" s="17">
        <v>5.4923979224680702E-3</v>
      </c>
      <c r="R20" s="17"/>
      <c r="S20" s="17">
        <v>1.7013222149623601E-3</v>
      </c>
      <c r="T20" s="17">
        <v>7.4975548106234304E-3</v>
      </c>
      <c r="U20" s="17">
        <v>3.8270485709358498E-3</v>
      </c>
      <c r="V20" s="17">
        <v>2.6981152529225901E-3</v>
      </c>
      <c r="W20" s="17">
        <v>3.1622180770770601E-3</v>
      </c>
      <c r="X20" s="17">
        <v>8.9438998269634994E-3</v>
      </c>
      <c r="Y20" s="17">
        <v>8.8546615914689396E-3</v>
      </c>
      <c r="Z20" s="17">
        <v>0</v>
      </c>
      <c r="AA20" s="17">
        <v>2.0307078729504902E-3</v>
      </c>
      <c r="AB20" s="17">
        <v>0</v>
      </c>
      <c r="AC20" s="17">
        <v>0</v>
      </c>
      <c r="AD20" s="17">
        <v>0</v>
      </c>
      <c r="AE20" s="17"/>
      <c r="AF20" s="17">
        <v>5.7454927830507402E-3</v>
      </c>
      <c r="AG20" s="17">
        <v>1.6087865159838E-3</v>
      </c>
      <c r="AH20" s="17">
        <v>1.7899543005964001E-3</v>
      </c>
      <c r="AI20" s="17"/>
      <c r="AJ20" s="17">
        <v>4.2962937440450804E-3</v>
      </c>
      <c r="AK20" s="17">
        <v>3.4869574505332502E-3</v>
      </c>
      <c r="AL20" s="17">
        <v>3.7220182267318699E-3</v>
      </c>
      <c r="AM20" s="17">
        <v>0</v>
      </c>
      <c r="AN20" s="17">
        <v>1.7456636857614901E-3</v>
      </c>
      <c r="AO20" s="17"/>
      <c r="AP20" s="17">
        <v>3.4835500687031501E-3</v>
      </c>
      <c r="AQ20" s="17">
        <v>4.3067395349879797E-3</v>
      </c>
      <c r="AR20" s="17">
        <v>3.4932904203260401E-3</v>
      </c>
      <c r="AS20" s="17"/>
      <c r="AT20" s="17">
        <v>3.2252123936874501E-3</v>
      </c>
      <c r="AU20" s="17">
        <v>6.2120170793255897E-3</v>
      </c>
      <c r="AV20" s="17">
        <v>2.64134807767518E-3</v>
      </c>
      <c r="AW20" s="17">
        <v>2.0802555614120801E-3</v>
      </c>
      <c r="AX20" s="17">
        <v>0</v>
      </c>
      <c r="AY20" s="17"/>
      <c r="AZ20" s="17">
        <v>3.1702601235699797E-2</v>
      </c>
      <c r="BA20" s="17">
        <v>5.9861484616030303E-3</v>
      </c>
      <c r="BB20" s="17">
        <v>3.3801303370821199E-3</v>
      </c>
      <c r="BC20" s="17">
        <v>0</v>
      </c>
      <c r="BD20" s="17">
        <v>4.8095323326518497E-3</v>
      </c>
      <c r="BE20" s="17">
        <v>0</v>
      </c>
      <c r="BF20" s="17">
        <v>2.1994211804137998E-3</v>
      </c>
      <c r="BG20" s="17">
        <v>0</v>
      </c>
      <c r="BH20" s="17">
        <v>1.33701169078048E-2</v>
      </c>
      <c r="BI20" s="17">
        <v>4.3407939171964402E-3</v>
      </c>
      <c r="BJ20" s="17">
        <v>0</v>
      </c>
      <c r="BK20" s="17">
        <v>0</v>
      </c>
      <c r="BL20" s="17">
        <v>0</v>
      </c>
      <c r="BM20" s="17">
        <v>0</v>
      </c>
      <c r="BN20" s="17">
        <v>2.10620407540828E-2</v>
      </c>
      <c r="BO20" s="17">
        <v>6.4732738894532202E-3</v>
      </c>
      <c r="BP20" s="17"/>
      <c r="BQ20" s="17">
        <v>5.7998662498805597E-3</v>
      </c>
      <c r="BR20" s="17">
        <v>2.9454922021797101E-3</v>
      </c>
    </row>
    <row r="21" spans="2:70" x14ac:dyDescent="0.35">
      <c r="B21" s="18" t="s">
        <v>625</v>
      </c>
      <c r="C21" s="17">
        <v>7.6801638795602296E-3</v>
      </c>
      <c r="D21" s="17">
        <v>7.2962827593206396E-3</v>
      </c>
      <c r="E21" s="17">
        <v>8.1041225022147698E-3</v>
      </c>
      <c r="F21" s="17"/>
      <c r="G21" s="17">
        <v>1.00809562909983E-2</v>
      </c>
      <c r="H21" s="17">
        <v>7.5374466900582802E-3</v>
      </c>
      <c r="I21" s="17">
        <v>9.4856362703852996E-3</v>
      </c>
      <c r="J21" s="17">
        <v>1.1461753426422401E-2</v>
      </c>
      <c r="K21" s="17">
        <v>0</v>
      </c>
      <c r="L21" s="17">
        <v>6.7767130114557497E-3</v>
      </c>
      <c r="M21" s="17"/>
      <c r="N21" s="17">
        <v>6.4099263359214198E-3</v>
      </c>
      <c r="O21" s="17">
        <v>5.3157240976917904E-3</v>
      </c>
      <c r="P21" s="17">
        <v>1.05880351742278E-2</v>
      </c>
      <c r="Q21" s="17">
        <v>9.0495887511782801E-3</v>
      </c>
      <c r="R21" s="17"/>
      <c r="S21" s="17">
        <v>6.5058545737526202E-3</v>
      </c>
      <c r="T21" s="17">
        <v>4.1097339490417401E-3</v>
      </c>
      <c r="U21" s="17">
        <v>5.9922958842704502E-3</v>
      </c>
      <c r="V21" s="17">
        <v>2.7795416131527499E-3</v>
      </c>
      <c r="W21" s="17">
        <v>2.9790857155571802E-3</v>
      </c>
      <c r="X21" s="17">
        <v>7.6846335740433499E-3</v>
      </c>
      <c r="Y21" s="17">
        <v>1.24902751946004E-2</v>
      </c>
      <c r="Z21" s="17">
        <v>1.20757854568131E-2</v>
      </c>
      <c r="AA21" s="17">
        <v>7.9318178335472996E-3</v>
      </c>
      <c r="AB21" s="17">
        <v>1.1793743075195E-2</v>
      </c>
      <c r="AC21" s="17">
        <v>1.18512714345321E-2</v>
      </c>
      <c r="AD21" s="17">
        <v>1.99473158731647E-2</v>
      </c>
      <c r="AE21" s="17"/>
      <c r="AF21" s="17">
        <v>5.3644824433563701E-3</v>
      </c>
      <c r="AG21" s="17">
        <v>9.1082599695255402E-3</v>
      </c>
      <c r="AH21" s="17">
        <v>1.0966121630524401E-2</v>
      </c>
      <c r="AI21" s="17"/>
      <c r="AJ21" s="17">
        <v>4.15721530326161E-3</v>
      </c>
      <c r="AK21" s="17">
        <v>9.5290418415399508E-3</v>
      </c>
      <c r="AL21" s="17">
        <v>3.2003048800111501E-3</v>
      </c>
      <c r="AM21" s="17">
        <v>0</v>
      </c>
      <c r="AN21" s="17">
        <v>9.7849737348430308E-3</v>
      </c>
      <c r="AO21" s="17"/>
      <c r="AP21" s="17">
        <v>4.5580398105553198E-3</v>
      </c>
      <c r="AQ21" s="17">
        <v>7.6125186975512897E-3</v>
      </c>
      <c r="AR21" s="17">
        <v>7.1635266911400904E-3</v>
      </c>
      <c r="AS21" s="17"/>
      <c r="AT21" s="17">
        <v>8.8168339341176405E-3</v>
      </c>
      <c r="AU21" s="17">
        <v>2.9246658694519899E-3</v>
      </c>
      <c r="AV21" s="17">
        <v>9.2563378378511998E-3</v>
      </c>
      <c r="AW21" s="17">
        <v>9.5110765405411607E-3</v>
      </c>
      <c r="AX21" s="17">
        <v>3.0594915303015301E-2</v>
      </c>
      <c r="AY21" s="17"/>
      <c r="AZ21" s="17">
        <v>0</v>
      </c>
      <c r="BA21" s="17">
        <v>4.0822031628274899E-2</v>
      </c>
      <c r="BB21" s="17">
        <v>3.2495575334336598E-3</v>
      </c>
      <c r="BC21" s="17">
        <v>0</v>
      </c>
      <c r="BD21" s="17">
        <v>1.09822758801611E-2</v>
      </c>
      <c r="BE21" s="17">
        <v>4.4871219222072899E-3</v>
      </c>
      <c r="BF21" s="17">
        <v>1.1385702672398801E-2</v>
      </c>
      <c r="BG21" s="17">
        <v>6.5230491041448303E-3</v>
      </c>
      <c r="BH21" s="17">
        <v>4.3169331249675001E-3</v>
      </c>
      <c r="BI21" s="17">
        <v>4.0702227035740697E-3</v>
      </c>
      <c r="BJ21" s="17">
        <v>9.0759842973035902E-3</v>
      </c>
      <c r="BK21" s="17">
        <v>0</v>
      </c>
      <c r="BL21" s="17">
        <v>5.3513350627276603E-3</v>
      </c>
      <c r="BM21" s="17">
        <v>0</v>
      </c>
      <c r="BN21" s="17">
        <v>0</v>
      </c>
      <c r="BO21" s="17">
        <v>1.5582069797671899E-2</v>
      </c>
      <c r="BP21" s="17"/>
      <c r="BQ21" s="17">
        <v>6.1699389159893397E-3</v>
      </c>
      <c r="BR21" s="17">
        <v>7.3374028617407099E-3</v>
      </c>
    </row>
    <row r="22" spans="2:70" x14ac:dyDescent="0.35">
      <c r="B22" s="18" t="s">
        <v>129</v>
      </c>
      <c r="C22" s="19">
        <v>9.3504753341789995E-2</v>
      </c>
      <c r="D22" s="19">
        <v>9.6656962262310006E-2</v>
      </c>
      <c r="E22" s="19">
        <v>9.10293150038856E-2</v>
      </c>
      <c r="F22" s="19"/>
      <c r="G22" s="19">
        <v>6.8377557966472005E-2</v>
      </c>
      <c r="H22" s="19">
        <v>7.3488412121143598E-2</v>
      </c>
      <c r="I22" s="19">
        <v>8.3527527778240004E-2</v>
      </c>
      <c r="J22" s="19">
        <v>0.114052937892688</v>
      </c>
      <c r="K22" s="19">
        <v>9.8803360322344103E-2</v>
      </c>
      <c r="L22" s="19">
        <v>0.114311400294915</v>
      </c>
      <c r="M22" s="19"/>
      <c r="N22" s="19">
        <v>6.6627467600352999E-2</v>
      </c>
      <c r="O22" s="19">
        <v>8.48984294421542E-2</v>
      </c>
      <c r="P22" s="19">
        <v>9.7176013070214201E-2</v>
      </c>
      <c r="Q22" s="19">
        <v>0.128478636322885</v>
      </c>
      <c r="R22" s="19"/>
      <c r="S22" s="19">
        <v>6.30467520154495E-2</v>
      </c>
      <c r="T22" s="19">
        <v>7.4813767566816194E-2</v>
      </c>
      <c r="U22" s="19">
        <v>9.0603090346386694E-2</v>
      </c>
      <c r="V22" s="19">
        <v>0.12040203684551801</v>
      </c>
      <c r="W22" s="19">
        <v>0.102104602232601</v>
      </c>
      <c r="X22" s="19">
        <v>0.11415316087152499</v>
      </c>
      <c r="Y22" s="19">
        <v>8.5489818055649203E-2</v>
      </c>
      <c r="Z22" s="19">
        <v>7.8359575166133399E-2</v>
      </c>
      <c r="AA22" s="19">
        <v>9.6433775996412799E-2</v>
      </c>
      <c r="AB22" s="19">
        <v>0.104937136640503</v>
      </c>
      <c r="AC22" s="19">
        <v>0.110443103539983</v>
      </c>
      <c r="AD22" s="19">
        <v>0.13013098343826099</v>
      </c>
      <c r="AE22" s="19"/>
      <c r="AF22" s="19">
        <v>8.5248817664841298E-2</v>
      </c>
      <c r="AG22" s="19">
        <v>8.5364276266982994E-2</v>
      </c>
      <c r="AH22" s="19">
        <v>0.13613567756688399</v>
      </c>
      <c r="AI22" s="19"/>
      <c r="AJ22" s="19">
        <v>7.8340686553056704E-2</v>
      </c>
      <c r="AK22" s="19">
        <v>8.4138350018290897E-2</v>
      </c>
      <c r="AL22" s="19">
        <v>7.8618539690497494E-2</v>
      </c>
      <c r="AM22" s="19">
        <v>0.114701680805313</v>
      </c>
      <c r="AN22" s="19">
        <v>0.15235710123694399</v>
      </c>
      <c r="AO22" s="19"/>
      <c r="AP22" s="19">
        <v>6.4832963876890706E-2</v>
      </c>
      <c r="AQ22" s="19">
        <v>8.8638115040751697E-2</v>
      </c>
      <c r="AR22" s="19">
        <v>5.8652727400879401E-2</v>
      </c>
      <c r="AS22" s="19"/>
      <c r="AT22" s="19">
        <v>0.101015340747655</v>
      </c>
      <c r="AU22" s="19">
        <v>9.7761724327100605E-2</v>
      </c>
      <c r="AV22" s="19">
        <v>8.2971802299354705E-2</v>
      </c>
      <c r="AW22" s="19">
        <v>6.0528566185490101E-2</v>
      </c>
      <c r="AX22" s="19">
        <v>5.9582502215673003E-2</v>
      </c>
      <c r="AY22" s="19"/>
      <c r="AZ22" s="19">
        <v>0.14787750016193299</v>
      </c>
      <c r="BA22" s="19">
        <v>8.9733688857426497E-2</v>
      </c>
      <c r="BB22" s="19">
        <v>0.115818713771888</v>
      </c>
      <c r="BC22" s="19">
        <v>9.8440645633704096E-2</v>
      </c>
      <c r="BD22" s="19">
        <v>7.8675398700406296E-2</v>
      </c>
      <c r="BE22" s="19">
        <v>0.10250017026899801</v>
      </c>
      <c r="BF22" s="19">
        <v>8.0032583778876107E-2</v>
      </c>
      <c r="BG22" s="19">
        <v>8.3168963720643196E-2</v>
      </c>
      <c r="BH22" s="19">
        <v>0.10500473192854499</v>
      </c>
      <c r="BI22" s="19">
        <v>9.7937709804968395E-2</v>
      </c>
      <c r="BJ22" s="19">
        <v>8.5142208947575695E-2</v>
      </c>
      <c r="BK22" s="19">
        <v>6.1795397441721897E-2</v>
      </c>
      <c r="BL22" s="19">
        <v>3.1609146035930298E-2</v>
      </c>
      <c r="BM22" s="19">
        <v>3.4556664047440303E-2</v>
      </c>
      <c r="BN22" s="19">
        <v>8.2726890300198905E-2</v>
      </c>
      <c r="BO22" s="19">
        <v>5.0648145126012602E-2</v>
      </c>
      <c r="BP22" s="19"/>
      <c r="BQ22" s="19">
        <v>4.4984660005881902E-2</v>
      </c>
      <c r="BR22" s="19">
        <v>0.11342119651901</v>
      </c>
    </row>
    <row r="23" spans="2:70" x14ac:dyDescent="0.35">
      <c r="B23" s="16"/>
    </row>
    <row r="24" spans="2:70" x14ac:dyDescent="0.35">
      <c r="B24" t="s">
        <v>98</v>
      </c>
    </row>
    <row r="25" spans="2:70" x14ac:dyDescent="0.35">
      <c r="B25" t="s">
        <v>99</v>
      </c>
    </row>
    <row r="27" spans="2:70" x14ac:dyDescent="0.35">
      <c r="B27" s="8" t="str">
        <f>HYPERLINK("#'Contents'!A1", "Return to Contents")</f>
        <v>Return to Contents</v>
      </c>
    </row>
  </sheetData>
  <mergeCells count="11">
    <mergeCell ref="BQ5:BR5"/>
    <mergeCell ref="D5:E5"/>
    <mergeCell ref="G5:L5"/>
    <mergeCell ref="N5:Q5"/>
    <mergeCell ref="S5:AD5"/>
    <mergeCell ref="AF5:AH5"/>
    <mergeCell ref="D2:BJ2"/>
    <mergeCell ref="AJ5:AN5"/>
    <mergeCell ref="AP5:AR5"/>
    <mergeCell ref="AT5:AX5"/>
    <mergeCell ref="AZ5:BO5"/>
  </mergeCells>
  <pageMargins left="0.7" right="0.7" top="0.75" bottom="0.75" header="0.3" footer="0.3"/>
  <pageSetup paperSize="9" orientation="portrait" horizontalDpi="300" verticalDpi="300"/>
  <drawing r:id="rId1"/>
</worksheet>
</file>

<file path=xl/worksheets/sheet1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300-000000000000}">
  <dimension ref="B2:BR28"/>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67" width="10.7265625" customWidth="1"/>
    <col min="68" max="68" width="2.1796875" customWidth="1"/>
    <col min="69" max="70" width="10.7265625" customWidth="1"/>
    <col min="71" max="71" width="2.1796875" customWidth="1"/>
  </cols>
  <sheetData>
    <row r="2" spans="2:70" ht="40" customHeight="1" x14ac:dyDescent="0.35">
      <c r="D2" s="29" t="s">
        <v>628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row>
    <row r="5" spans="2:70" ht="30" customHeight="1" x14ac:dyDescent="0.35">
      <c r="B5" s="15"/>
      <c r="C5" s="15"/>
      <c r="D5" s="30" t="s">
        <v>74</v>
      </c>
      <c r="E5" s="30"/>
      <c r="F5" s="15"/>
      <c r="G5" s="30" t="s">
        <v>75</v>
      </c>
      <c r="H5" s="30"/>
      <c r="I5" s="30"/>
      <c r="J5" s="30"/>
      <c r="K5" s="30"/>
      <c r="L5" s="30"/>
      <c r="M5" s="15"/>
      <c r="N5" s="30" t="s">
        <v>76</v>
      </c>
      <c r="O5" s="30"/>
      <c r="P5" s="30"/>
      <c r="Q5" s="30"/>
      <c r="R5" s="15"/>
      <c r="S5" s="30" t="s">
        <v>77</v>
      </c>
      <c r="T5" s="30"/>
      <c r="U5" s="30"/>
      <c r="V5" s="30"/>
      <c r="W5" s="30"/>
      <c r="X5" s="30"/>
      <c r="Y5" s="30"/>
      <c r="Z5" s="30"/>
      <c r="AA5" s="30"/>
      <c r="AB5" s="30"/>
      <c r="AC5" s="30"/>
      <c r="AD5" s="30"/>
      <c r="AE5" s="15"/>
      <c r="AF5" s="30" t="s">
        <v>78</v>
      </c>
      <c r="AG5" s="30"/>
      <c r="AH5" s="30"/>
      <c r="AI5" s="15"/>
      <c r="AJ5" s="30" t="s">
        <v>79</v>
      </c>
      <c r="AK5" s="30"/>
      <c r="AL5" s="30"/>
      <c r="AM5" s="30"/>
      <c r="AN5" s="30"/>
      <c r="AO5" s="15"/>
      <c r="AP5" s="30" t="s">
        <v>80</v>
      </c>
      <c r="AQ5" s="30"/>
      <c r="AR5" s="30"/>
      <c r="AS5" s="15"/>
      <c r="AT5" s="30" t="s">
        <v>81</v>
      </c>
      <c r="AU5" s="30"/>
      <c r="AV5" s="30"/>
      <c r="AW5" s="30"/>
      <c r="AX5" s="30"/>
      <c r="AY5" s="15"/>
      <c r="AZ5" s="30" t="s">
        <v>82</v>
      </c>
      <c r="BA5" s="30"/>
      <c r="BB5" s="30"/>
      <c r="BC5" s="30"/>
      <c r="BD5" s="30"/>
      <c r="BE5" s="30"/>
      <c r="BF5" s="30"/>
      <c r="BG5" s="30"/>
      <c r="BH5" s="30"/>
      <c r="BI5" s="30"/>
      <c r="BJ5" s="30"/>
      <c r="BK5" s="30"/>
      <c r="BL5" s="30"/>
      <c r="BM5" s="30"/>
      <c r="BN5" s="30"/>
      <c r="BO5" s="30"/>
      <c r="BP5" s="15"/>
      <c r="BQ5" s="30" t="s">
        <v>83</v>
      </c>
      <c r="BR5" s="30"/>
    </row>
    <row r="6" spans="2:7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46</v>
      </c>
      <c r="AQ6" s="12" t="s">
        <v>47</v>
      </c>
      <c r="AR6" s="12" t="s">
        <v>50</v>
      </c>
      <c r="AT6" s="12" t="s">
        <v>51</v>
      </c>
      <c r="AU6" s="12" t="s">
        <v>52</v>
      </c>
      <c r="AV6" s="12" t="s">
        <v>53</v>
      </c>
      <c r="AW6" s="12" t="s">
        <v>54</v>
      </c>
      <c r="AX6" s="12" t="s">
        <v>55</v>
      </c>
      <c r="AZ6" s="12" t="s">
        <v>56</v>
      </c>
      <c r="BA6" s="12" t="s">
        <v>57</v>
      </c>
      <c r="BB6" s="12" t="s">
        <v>58</v>
      </c>
      <c r="BC6" s="12" t="s">
        <v>59</v>
      </c>
      <c r="BD6" s="12" t="s">
        <v>60</v>
      </c>
      <c r="BE6" s="12" t="s">
        <v>61</v>
      </c>
      <c r="BF6" s="12" t="s">
        <v>62</v>
      </c>
      <c r="BG6" s="12" t="s">
        <v>63</v>
      </c>
      <c r="BH6" s="12" t="s">
        <v>64</v>
      </c>
      <c r="BI6" s="12" t="s">
        <v>65</v>
      </c>
      <c r="BJ6" s="12" t="s">
        <v>66</v>
      </c>
      <c r="BK6" s="12" t="s">
        <v>67</v>
      </c>
      <c r="BL6" s="12" t="s">
        <v>68</v>
      </c>
      <c r="BM6" s="12" t="s">
        <v>69</v>
      </c>
      <c r="BN6" s="12" t="s">
        <v>70</v>
      </c>
      <c r="BO6" s="12" t="s">
        <v>71</v>
      </c>
      <c r="BQ6" s="12" t="s">
        <v>72</v>
      </c>
      <c r="BR6" s="12" t="s">
        <v>73</v>
      </c>
    </row>
    <row r="7" spans="2:70" ht="30" customHeight="1" x14ac:dyDescent="0.35">
      <c r="B7" s="10" t="s">
        <v>19</v>
      </c>
      <c r="C7" s="10">
        <v>4012</v>
      </c>
      <c r="D7" s="10">
        <v>1971</v>
      </c>
      <c r="E7" s="10">
        <v>2028</v>
      </c>
      <c r="F7" s="10"/>
      <c r="G7" s="10">
        <v>497</v>
      </c>
      <c r="H7" s="10">
        <v>704</v>
      </c>
      <c r="I7" s="10">
        <v>694</v>
      </c>
      <c r="J7" s="10">
        <v>693</v>
      </c>
      <c r="K7" s="10">
        <v>571</v>
      </c>
      <c r="L7" s="10">
        <v>853</v>
      </c>
      <c r="M7" s="10"/>
      <c r="N7" s="10">
        <v>1178</v>
      </c>
      <c r="O7" s="10">
        <v>1131</v>
      </c>
      <c r="P7" s="10">
        <v>781</v>
      </c>
      <c r="Q7" s="10">
        <v>909</v>
      </c>
      <c r="R7" s="10"/>
      <c r="S7" s="10">
        <v>563</v>
      </c>
      <c r="T7" s="10">
        <v>553</v>
      </c>
      <c r="U7" s="10">
        <v>314</v>
      </c>
      <c r="V7" s="10">
        <v>343</v>
      </c>
      <c r="W7" s="10">
        <v>293</v>
      </c>
      <c r="X7" s="10">
        <v>376</v>
      </c>
      <c r="Y7" s="10">
        <v>336</v>
      </c>
      <c r="Z7" s="10">
        <v>171</v>
      </c>
      <c r="AA7" s="10">
        <v>447</v>
      </c>
      <c r="AB7" s="10">
        <v>337</v>
      </c>
      <c r="AC7" s="10">
        <v>188</v>
      </c>
      <c r="AD7" s="10">
        <v>91</v>
      </c>
      <c r="AE7" s="10"/>
      <c r="AF7" s="10">
        <v>1421</v>
      </c>
      <c r="AG7" s="10">
        <v>1665</v>
      </c>
      <c r="AH7" s="10">
        <v>577</v>
      </c>
      <c r="AI7" s="10"/>
      <c r="AJ7" s="10">
        <v>1433</v>
      </c>
      <c r="AK7" s="10">
        <v>1082</v>
      </c>
      <c r="AL7" s="10">
        <v>299</v>
      </c>
      <c r="AM7" s="10">
        <v>42</v>
      </c>
      <c r="AN7" s="10">
        <v>541</v>
      </c>
      <c r="AO7" s="10"/>
      <c r="AP7" s="10">
        <v>878</v>
      </c>
      <c r="AQ7" s="10">
        <v>1369</v>
      </c>
      <c r="AR7" s="10">
        <v>264</v>
      </c>
      <c r="AS7" s="10"/>
      <c r="AT7" s="10">
        <v>929</v>
      </c>
      <c r="AU7" s="10">
        <v>932</v>
      </c>
      <c r="AV7" s="10">
        <v>1096</v>
      </c>
      <c r="AW7" s="10">
        <v>455</v>
      </c>
      <c r="AX7" s="10">
        <v>62</v>
      </c>
      <c r="AY7" s="10"/>
      <c r="AZ7" s="10">
        <v>33</v>
      </c>
      <c r="BA7" s="10">
        <v>185</v>
      </c>
      <c r="BB7" s="10">
        <v>256</v>
      </c>
      <c r="BC7" s="10">
        <v>269</v>
      </c>
      <c r="BD7" s="10">
        <v>403</v>
      </c>
      <c r="BE7" s="10">
        <v>436</v>
      </c>
      <c r="BF7" s="10">
        <v>391</v>
      </c>
      <c r="BG7" s="10">
        <v>312</v>
      </c>
      <c r="BH7" s="10">
        <v>253</v>
      </c>
      <c r="BI7" s="10">
        <v>211</v>
      </c>
      <c r="BJ7" s="10">
        <v>336</v>
      </c>
      <c r="BK7" s="10">
        <v>187</v>
      </c>
      <c r="BL7" s="10">
        <v>180</v>
      </c>
      <c r="BM7" s="10">
        <v>103</v>
      </c>
      <c r="BN7" s="10">
        <v>95</v>
      </c>
      <c r="BO7" s="10">
        <v>161</v>
      </c>
      <c r="BP7" s="10"/>
      <c r="BQ7" s="10">
        <v>1235</v>
      </c>
      <c r="BR7" s="10">
        <v>2665</v>
      </c>
    </row>
    <row r="8" spans="2:70" ht="30" customHeight="1" x14ac:dyDescent="0.35">
      <c r="B8" s="11" t="s">
        <v>20</v>
      </c>
      <c r="C8" s="11">
        <v>4012</v>
      </c>
      <c r="D8" s="11">
        <v>1975</v>
      </c>
      <c r="E8" s="11">
        <v>2024</v>
      </c>
      <c r="F8" s="11"/>
      <c r="G8" s="11">
        <v>558</v>
      </c>
      <c r="H8" s="11">
        <v>682</v>
      </c>
      <c r="I8" s="11">
        <v>685</v>
      </c>
      <c r="J8" s="11">
        <v>686</v>
      </c>
      <c r="K8" s="11">
        <v>562</v>
      </c>
      <c r="L8" s="11">
        <v>839</v>
      </c>
      <c r="M8" s="11"/>
      <c r="N8" s="11">
        <v>1080</v>
      </c>
      <c r="O8" s="11">
        <v>1039</v>
      </c>
      <c r="P8" s="11">
        <v>880</v>
      </c>
      <c r="Q8" s="11">
        <v>1000</v>
      </c>
      <c r="R8" s="11"/>
      <c r="S8" s="11">
        <v>562</v>
      </c>
      <c r="T8" s="11">
        <v>522</v>
      </c>
      <c r="U8" s="11">
        <v>321</v>
      </c>
      <c r="V8" s="11">
        <v>361</v>
      </c>
      <c r="W8" s="11">
        <v>281</v>
      </c>
      <c r="X8" s="11">
        <v>361</v>
      </c>
      <c r="Y8" s="11">
        <v>321</v>
      </c>
      <c r="Z8" s="11">
        <v>160</v>
      </c>
      <c r="AA8" s="11">
        <v>441</v>
      </c>
      <c r="AB8" s="11">
        <v>361</v>
      </c>
      <c r="AC8" s="11">
        <v>201</v>
      </c>
      <c r="AD8" s="11">
        <v>120</v>
      </c>
      <c r="AE8" s="11"/>
      <c r="AF8" s="11">
        <v>1410</v>
      </c>
      <c r="AG8" s="11">
        <v>1629</v>
      </c>
      <c r="AH8" s="11">
        <v>599</v>
      </c>
      <c r="AI8" s="11"/>
      <c r="AJ8" s="11">
        <v>1397</v>
      </c>
      <c r="AK8" s="11">
        <v>1071</v>
      </c>
      <c r="AL8" s="11">
        <v>288</v>
      </c>
      <c r="AM8" s="11">
        <v>45</v>
      </c>
      <c r="AN8" s="11">
        <v>558</v>
      </c>
      <c r="AO8" s="11"/>
      <c r="AP8" s="11">
        <v>856</v>
      </c>
      <c r="AQ8" s="11">
        <v>1358</v>
      </c>
      <c r="AR8" s="11">
        <v>259</v>
      </c>
      <c r="AS8" s="11"/>
      <c r="AT8" s="11">
        <v>961</v>
      </c>
      <c r="AU8" s="11">
        <v>958</v>
      </c>
      <c r="AV8" s="11">
        <v>1056</v>
      </c>
      <c r="AW8" s="11">
        <v>434</v>
      </c>
      <c r="AX8" s="11">
        <v>55</v>
      </c>
      <c r="AY8" s="11"/>
      <c r="AZ8" s="11">
        <v>33</v>
      </c>
      <c r="BA8" s="11">
        <v>186</v>
      </c>
      <c r="BB8" s="11">
        <v>267</v>
      </c>
      <c r="BC8" s="11">
        <v>280</v>
      </c>
      <c r="BD8" s="11">
        <v>416</v>
      </c>
      <c r="BE8" s="11">
        <v>443</v>
      </c>
      <c r="BF8" s="11">
        <v>394</v>
      </c>
      <c r="BG8" s="11">
        <v>314</v>
      </c>
      <c r="BH8" s="11">
        <v>257</v>
      </c>
      <c r="BI8" s="11">
        <v>206</v>
      </c>
      <c r="BJ8" s="11">
        <v>329</v>
      </c>
      <c r="BK8" s="11">
        <v>179</v>
      </c>
      <c r="BL8" s="11">
        <v>174</v>
      </c>
      <c r="BM8" s="11">
        <v>97</v>
      </c>
      <c r="BN8" s="11">
        <v>87</v>
      </c>
      <c r="BO8" s="11">
        <v>148</v>
      </c>
      <c r="BP8" s="11"/>
      <c r="BQ8" s="11">
        <v>1209</v>
      </c>
      <c r="BR8" s="11">
        <v>2688</v>
      </c>
    </row>
    <row r="9" spans="2:70" ht="29" x14ac:dyDescent="0.35">
      <c r="B9" s="18" t="s">
        <v>627</v>
      </c>
      <c r="C9" s="17">
        <v>0.305280825872424</v>
      </c>
      <c r="D9" s="17">
        <v>0.30801508479211098</v>
      </c>
      <c r="E9" s="17">
        <v>0.302744295794525</v>
      </c>
      <c r="F9" s="17"/>
      <c r="G9" s="17">
        <v>0.21920651305055799</v>
      </c>
      <c r="H9" s="17">
        <v>0.20292338405862301</v>
      </c>
      <c r="I9" s="17">
        <v>0.23742981674565</v>
      </c>
      <c r="J9" s="17">
        <v>0.32543270035480598</v>
      </c>
      <c r="K9" s="17">
        <v>0.41836015394981702</v>
      </c>
      <c r="L9" s="17">
        <v>0.40902280844857403</v>
      </c>
      <c r="M9" s="17"/>
      <c r="N9" s="17">
        <v>0.24810169985215599</v>
      </c>
      <c r="O9" s="17">
        <v>0.30358389477312903</v>
      </c>
      <c r="P9" s="17">
        <v>0.30722154034596699</v>
      </c>
      <c r="Q9" s="17">
        <v>0.36431491937475802</v>
      </c>
      <c r="R9" s="17"/>
      <c r="S9" s="17">
        <v>0.20094655870551401</v>
      </c>
      <c r="T9" s="17">
        <v>0.33977252542584502</v>
      </c>
      <c r="U9" s="17">
        <v>0.301473909018313</v>
      </c>
      <c r="V9" s="17">
        <v>0.35703122468050102</v>
      </c>
      <c r="W9" s="17">
        <v>0.30371749819298299</v>
      </c>
      <c r="X9" s="17">
        <v>0.31452546856818198</v>
      </c>
      <c r="Y9" s="17">
        <v>0.35769978943015102</v>
      </c>
      <c r="Z9" s="17">
        <v>0.350051173896338</v>
      </c>
      <c r="AA9" s="17">
        <v>0.33915384507608998</v>
      </c>
      <c r="AB9" s="17">
        <v>0.259858222392783</v>
      </c>
      <c r="AC9" s="17">
        <v>0.27740979741007699</v>
      </c>
      <c r="AD9" s="17">
        <v>0.33312640658333897</v>
      </c>
      <c r="AE9" s="17"/>
      <c r="AF9" s="17">
        <v>0.37221476308719897</v>
      </c>
      <c r="AG9" s="17">
        <v>0.261061526888339</v>
      </c>
      <c r="AH9" s="17">
        <v>0.28118049663573103</v>
      </c>
      <c r="AI9" s="17"/>
      <c r="AJ9" s="17">
        <v>0.34493025063183202</v>
      </c>
      <c r="AK9" s="17">
        <v>0.26533765785317198</v>
      </c>
      <c r="AL9" s="17">
        <v>0.25647138027989502</v>
      </c>
      <c r="AM9" s="17">
        <v>0.33801623039564399</v>
      </c>
      <c r="AN9" s="17">
        <v>0.33217749188242801</v>
      </c>
      <c r="AO9" s="17"/>
      <c r="AP9" s="17">
        <v>0.31560075521662601</v>
      </c>
      <c r="AQ9" s="17">
        <v>0.25352805166721698</v>
      </c>
      <c r="AR9" s="17">
        <v>0.21371072569181099</v>
      </c>
      <c r="AS9" s="17"/>
      <c r="AT9" s="17">
        <v>0.40919236866938902</v>
      </c>
      <c r="AU9" s="17">
        <v>0.326214820880314</v>
      </c>
      <c r="AV9" s="17">
        <v>0.21166841249186599</v>
      </c>
      <c r="AW9" s="17">
        <v>0.18038122457306499</v>
      </c>
      <c r="AX9" s="17">
        <v>0.13470068888232101</v>
      </c>
      <c r="AY9" s="17"/>
      <c r="AZ9" s="17">
        <v>0.35067233846542301</v>
      </c>
      <c r="BA9" s="17">
        <v>0.410955853854718</v>
      </c>
      <c r="BB9" s="17">
        <v>0.33351156503499901</v>
      </c>
      <c r="BC9" s="17">
        <v>0.37473398525400797</v>
      </c>
      <c r="BD9" s="17">
        <v>0.27722607119397602</v>
      </c>
      <c r="BE9" s="17">
        <v>0.32424065533998597</v>
      </c>
      <c r="BF9" s="17">
        <v>0.29648894798387498</v>
      </c>
      <c r="BG9" s="17">
        <v>0.32770358669203797</v>
      </c>
      <c r="BH9" s="17">
        <v>0.246996172215045</v>
      </c>
      <c r="BI9" s="17">
        <v>0.29332101945288303</v>
      </c>
      <c r="BJ9" s="17">
        <v>0.28752704860330702</v>
      </c>
      <c r="BK9" s="17">
        <v>0.28251803635563499</v>
      </c>
      <c r="BL9" s="17">
        <v>0.29560259286625001</v>
      </c>
      <c r="BM9" s="17">
        <v>0.25360660148676201</v>
      </c>
      <c r="BN9" s="17">
        <v>0.25705963868598503</v>
      </c>
      <c r="BO9" s="17">
        <v>0.17153749560128101</v>
      </c>
      <c r="BP9" s="17"/>
      <c r="BQ9" s="17">
        <v>8.1530956476141198E-2</v>
      </c>
      <c r="BR9" s="17">
        <v>0.41066251141566701</v>
      </c>
    </row>
    <row r="10" spans="2:70" x14ac:dyDescent="0.35">
      <c r="B10" s="18" t="s">
        <v>101</v>
      </c>
      <c r="C10" s="17">
        <v>3.6925507455247003E-2</v>
      </c>
      <c r="D10" s="17">
        <v>4.2122125763185997E-2</v>
      </c>
      <c r="E10" s="17">
        <v>3.16221630117983E-2</v>
      </c>
      <c r="F10" s="17"/>
      <c r="G10" s="17">
        <v>7.8555636395932299E-2</v>
      </c>
      <c r="H10" s="17">
        <v>4.6676040054627201E-2</v>
      </c>
      <c r="I10" s="17">
        <v>3.7411407568656199E-2</v>
      </c>
      <c r="J10" s="17">
        <v>2.97689287643019E-2</v>
      </c>
      <c r="K10" s="17">
        <v>1.99003882217192E-2</v>
      </c>
      <c r="L10" s="17">
        <v>1.8143880515037701E-2</v>
      </c>
      <c r="M10" s="17"/>
      <c r="N10" s="17">
        <v>2.41614353873436E-2</v>
      </c>
      <c r="O10" s="17">
        <v>4.0965340044079097E-2</v>
      </c>
      <c r="P10" s="17">
        <v>3.8547233758613103E-2</v>
      </c>
      <c r="Q10" s="17">
        <v>4.5566231678742103E-2</v>
      </c>
      <c r="R10" s="17"/>
      <c r="S10" s="17">
        <v>4.7505945043390702E-2</v>
      </c>
      <c r="T10" s="17">
        <v>2.1553012524615001E-2</v>
      </c>
      <c r="U10" s="17">
        <v>2.8201702893695699E-2</v>
      </c>
      <c r="V10" s="17">
        <v>3.5497556282514997E-2</v>
      </c>
      <c r="W10" s="17">
        <v>5.3966624117162298E-2</v>
      </c>
      <c r="X10" s="17">
        <v>5.1951817165822499E-2</v>
      </c>
      <c r="Y10" s="17">
        <v>2.2564225454122899E-2</v>
      </c>
      <c r="Z10" s="17">
        <v>3.5059905868270701E-2</v>
      </c>
      <c r="AA10" s="17">
        <v>3.0199364805320799E-2</v>
      </c>
      <c r="AB10" s="17">
        <v>3.21274718853269E-2</v>
      </c>
      <c r="AC10" s="17">
        <v>5.73338940605587E-2</v>
      </c>
      <c r="AD10" s="17">
        <v>4.2636276547002798E-2</v>
      </c>
      <c r="AE10" s="17"/>
      <c r="AF10" s="17">
        <v>2.8594215555669E-2</v>
      </c>
      <c r="AG10" s="17">
        <v>3.3431038702395798E-2</v>
      </c>
      <c r="AH10" s="17">
        <v>5.37760052104704E-2</v>
      </c>
      <c r="AI10" s="17"/>
      <c r="AJ10" s="17">
        <v>2.89179443482259E-2</v>
      </c>
      <c r="AK10" s="17">
        <v>4.0884151767089198E-2</v>
      </c>
      <c r="AL10" s="17">
        <v>3.1646739670653998E-2</v>
      </c>
      <c r="AM10" s="17">
        <v>3.2154721332435202E-2</v>
      </c>
      <c r="AN10" s="17">
        <v>5.1839630046282399E-2</v>
      </c>
      <c r="AO10" s="17"/>
      <c r="AP10" s="17">
        <v>2.8761770135208298E-2</v>
      </c>
      <c r="AQ10" s="17">
        <v>4.0874011227798997E-2</v>
      </c>
      <c r="AR10" s="17">
        <v>3.2246632549224101E-2</v>
      </c>
      <c r="AS10" s="17"/>
      <c r="AT10" s="17">
        <v>2.7985216884834199E-2</v>
      </c>
      <c r="AU10" s="17">
        <v>4.1545104495385697E-2</v>
      </c>
      <c r="AV10" s="17">
        <v>4.3382450819990301E-2</v>
      </c>
      <c r="AW10" s="17">
        <v>4.2378097277024497E-2</v>
      </c>
      <c r="AX10" s="17">
        <v>3.1326767385049102E-2</v>
      </c>
      <c r="AY10" s="17"/>
      <c r="AZ10" s="17">
        <v>0.116308222475708</v>
      </c>
      <c r="BA10" s="17">
        <v>8.0894461287918204E-2</v>
      </c>
      <c r="BB10" s="17">
        <v>3.8915215343415001E-2</v>
      </c>
      <c r="BC10" s="17">
        <v>5.1123059945760503E-2</v>
      </c>
      <c r="BD10" s="17">
        <v>3.4149461132369698E-2</v>
      </c>
      <c r="BE10" s="17">
        <v>3.7506337344500797E-2</v>
      </c>
      <c r="BF10" s="17">
        <v>3.9885164957805398E-2</v>
      </c>
      <c r="BG10" s="17">
        <v>4.2289884909186802E-2</v>
      </c>
      <c r="BH10" s="17">
        <v>2.4282227425686399E-2</v>
      </c>
      <c r="BI10" s="17">
        <v>2.6461027380762302E-2</v>
      </c>
      <c r="BJ10" s="17">
        <v>2.42813792903088E-2</v>
      </c>
      <c r="BK10" s="17">
        <v>1.00694849924552E-2</v>
      </c>
      <c r="BL10" s="17">
        <v>5.6800146103971098E-2</v>
      </c>
      <c r="BM10" s="17">
        <v>1.24855092217292E-2</v>
      </c>
      <c r="BN10" s="17">
        <v>2.2630741856518199E-2</v>
      </c>
      <c r="BO10" s="17">
        <v>3.7666093272584897E-2</v>
      </c>
      <c r="BP10" s="17"/>
      <c r="BQ10" s="17">
        <v>1.91435418665876E-2</v>
      </c>
      <c r="BR10" s="17">
        <v>4.3486512827557E-2</v>
      </c>
    </row>
    <row r="11" spans="2:70" x14ac:dyDescent="0.35">
      <c r="B11" s="18" t="s">
        <v>621</v>
      </c>
      <c r="C11" s="17">
        <v>7.20188627569565E-2</v>
      </c>
      <c r="D11" s="17">
        <v>7.6940010183843499E-2</v>
      </c>
      <c r="E11" s="17">
        <v>6.6187503828366898E-2</v>
      </c>
      <c r="F11" s="17"/>
      <c r="G11" s="17">
        <v>0.15211670132895999</v>
      </c>
      <c r="H11" s="17">
        <v>0.106813052786756</v>
      </c>
      <c r="I11" s="17">
        <v>7.04251402585956E-2</v>
      </c>
      <c r="J11" s="17">
        <v>5.1937323197361801E-2</v>
      </c>
      <c r="K11" s="17">
        <v>3.8419947107164898E-2</v>
      </c>
      <c r="L11" s="17">
        <v>3.0632408116298901E-2</v>
      </c>
      <c r="M11" s="17"/>
      <c r="N11" s="17">
        <v>6.0662343451943497E-2</v>
      </c>
      <c r="O11" s="17">
        <v>6.57524098694518E-2</v>
      </c>
      <c r="P11" s="17">
        <v>8.86576677407932E-2</v>
      </c>
      <c r="Q11" s="17">
        <v>7.7088844986551996E-2</v>
      </c>
      <c r="R11" s="17"/>
      <c r="S11" s="17">
        <v>9.4384017542997106E-2</v>
      </c>
      <c r="T11" s="17">
        <v>6.33455877732505E-2</v>
      </c>
      <c r="U11" s="17">
        <v>7.7455791833612106E-2</v>
      </c>
      <c r="V11" s="17">
        <v>4.3196789791926801E-2</v>
      </c>
      <c r="W11" s="17">
        <v>5.5819783274183098E-2</v>
      </c>
      <c r="X11" s="17">
        <v>6.07953369800011E-2</v>
      </c>
      <c r="Y11" s="17">
        <v>4.3643798059248201E-2</v>
      </c>
      <c r="Z11" s="17">
        <v>0.116545496944665</v>
      </c>
      <c r="AA11" s="17">
        <v>8.4115829141303694E-2</v>
      </c>
      <c r="AB11" s="17">
        <v>8.7829347409799002E-2</v>
      </c>
      <c r="AC11" s="17">
        <v>9.0611414199802398E-2</v>
      </c>
      <c r="AD11" s="17">
        <v>4.2246957181577303E-2</v>
      </c>
      <c r="AE11" s="17"/>
      <c r="AF11" s="17">
        <v>5.68392882262099E-2</v>
      </c>
      <c r="AG11" s="17">
        <v>6.47293468033701E-2</v>
      </c>
      <c r="AH11" s="17">
        <v>8.58247572456413E-2</v>
      </c>
      <c r="AI11" s="17"/>
      <c r="AJ11" s="17">
        <v>4.5841773589305503E-2</v>
      </c>
      <c r="AK11" s="17">
        <v>8.8494547063358006E-2</v>
      </c>
      <c r="AL11" s="17">
        <v>4.8390795846077299E-2</v>
      </c>
      <c r="AM11" s="17">
        <v>6.3546970848088594E-2</v>
      </c>
      <c r="AN11" s="17">
        <v>7.9087547346251605E-2</v>
      </c>
      <c r="AO11" s="17"/>
      <c r="AP11" s="17">
        <v>5.61118383347479E-2</v>
      </c>
      <c r="AQ11" s="17">
        <v>9.2145259712918495E-2</v>
      </c>
      <c r="AR11" s="17">
        <v>6.55287260244658E-2</v>
      </c>
      <c r="AS11" s="17"/>
      <c r="AT11" s="17">
        <v>6.9915233599114904E-2</v>
      </c>
      <c r="AU11" s="17">
        <v>6.5945413149387594E-2</v>
      </c>
      <c r="AV11" s="17">
        <v>9.0564734955228807E-2</v>
      </c>
      <c r="AW11" s="17">
        <v>8.2997827587779002E-2</v>
      </c>
      <c r="AX11" s="17">
        <v>4.59027205461374E-2</v>
      </c>
      <c r="AY11" s="17"/>
      <c r="AZ11" s="17">
        <v>0.108668441331946</v>
      </c>
      <c r="BA11" s="17">
        <v>9.7353729332054398E-2</v>
      </c>
      <c r="BB11" s="17">
        <v>8.4160403835061404E-2</v>
      </c>
      <c r="BC11" s="17">
        <v>0.10519726301585799</v>
      </c>
      <c r="BD11" s="17">
        <v>9.5181247352050705E-2</v>
      </c>
      <c r="BE11" s="17">
        <v>8.7945886926564201E-2</v>
      </c>
      <c r="BF11" s="17">
        <v>5.5443490154037899E-2</v>
      </c>
      <c r="BG11" s="17">
        <v>6.3608632912825397E-2</v>
      </c>
      <c r="BH11" s="17">
        <v>8.3747423396427198E-2</v>
      </c>
      <c r="BI11" s="17">
        <v>5.8439796833913801E-2</v>
      </c>
      <c r="BJ11" s="17">
        <v>4.8685951103408502E-2</v>
      </c>
      <c r="BK11" s="17">
        <v>4.6953152896550603E-2</v>
      </c>
      <c r="BL11" s="17">
        <v>6.5157995026555601E-2</v>
      </c>
      <c r="BM11" s="17">
        <v>3.9692534762330603E-2</v>
      </c>
      <c r="BN11" s="17">
        <v>0</v>
      </c>
      <c r="BO11" s="17">
        <v>5.01190845175883E-2</v>
      </c>
      <c r="BP11" s="17"/>
      <c r="BQ11" s="17">
        <v>7.5700000015778299E-2</v>
      </c>
      <c r="BR11" s="17">
        <v>7.0654369144924095E-2</v>
      </c>
    </row>
    <row r="12" spans="2:70" x14ac:dyDescent="0.35">
      <c r="B12" s="18" t="s">
        <v>622</v>
      </c>
      <c r="C12" s="17">
        <v>0.1079106044814</v>
      </c>
      <c r="D12" s="17">
        <v>0.111836374835885</v>
      </c>
      <c r="E12" s="17">
        <v>0.10307671411576901</v>
      </c>
      <c r="F12" s="17"/>
      <c r="G12" s="17">
        <v>0.148846587245658</v>
      </c>
      <c r="H12" s="17">
        <v>0.13197894740917199</v>
      </c>
      <c r="I12" s="17">
        <v>0.108232745833373</v>
      </c>
      <c r="J12" s="17">
        <v>0.122700946980831</v>
      </c>
      <c r="K12" s="17">
        <v>8.2726869461686794E-2</v>
      </c>
      <c r="L12" s="17">
        <v>6.5600832852813096E-2</v>
      </c>
      <c r="M12" s="17"/>
      <c r="N12" s="17">
        <v>0.111216809504276</v>
      </c>
      <c r="O12" s="17">
        <v>9.0824936335799203E-2</v>
      </c>
      <c r="P12" s="17">
        <v>0.116080750584532</v>
      </c>
      <c r="Q12" s="17">
        <v>0.11409305952424099</v>
      </c>
      <c r="R12" s="17"/>
      <c r="S12" s="17">
        <v>0.13630958461161399</v>
      </c>
      <c r="T12" s="17">
        <v>0.108829816057906</v>
      </c>
      <c r="U12" s="17">
        <v>9.8031270622756198E-2</v>
      </c>
      <c r="V12" s="17">
        <v>8.0566039106820794E-2</v>
      </c>
      <c r="W12" s="17">
        <v>8.3494094042306594E-2</v>
      </c>
      <c r="X12" s="17">
        <v>0.12527262342118201</v>
      </c>
      <c r="Y12" s="17">
        <v>0.104582890367887</v>
      </c>
      <c r="Z12" s="17">
        <v>0.103344269105761</v>
      </c>
      <c r="AA12" s="17">
        <v>0.103821404543624</v>
      </c>
      <c r="AB12" s="17">
        <v>0.109793782301762</v>
      </c>
      <c r="AC12" s="17">
        <v>8.4855219939848195E-2</v>
      </c>
      <c r="AD12" s="17">
        <v>0.14752461080162599</v>
      </c>
      <c r="AE12" s="17"/>
      <c r="AF12" s="17">
        <v>9.2407469375591203E-2</v>
      </c>
      <c r="AG12" s="17">
        <v>0.104567961798482</v>
      </c>
      <c r="AH12" s="17">
        <v>0.14717369201052699</v>
      </c>
      <c r="AI12" s="17"/>
      <c r="AJ12" s="17">
        <v>9.7192578092861096E-2</v>
      </c>
      <c r="AK12" s="17">
        <v>0.115907271191507</v>
      </c>
      <c r="AL12" s="17">
        <v>0.109678338632481</v>
      </c>
      <c r="AM12" s="17">
        <v>2.61616066969159E-2</v>
      </c>
      <c r="AN12" s="17">
        <v>0.120959521098202</v>
      </c>
      <c r="AO12" s="17"/>
      <c r="AP12" s="17">
        <v>0.107096723767501</v>
      </c>
      <c r="AQ12" s="17">
        <v>0.115627004925263</v>
      </c>
      <c r="AR12" s="17">
        <v>0.10155030598886</v>
      </c>
      <c r="AS12" s="17"/>
      <c r="AT12" s="17">
        <v>9.8797610514455098E-2</v>
      </c>
      <c r="AU12" s="17">
        <v>9.7392938363538697E-2</v>
      </c>
      <c r="AV12" s="17">
        <v>0.130663516567252</v>
      </c>
      <c r="AW12" s="17">
        <v>0.115923016550759</v>
      </c>
      <c r="AX12" s="17">
        <v>9.2755010508426994E-2</v>
      </c>
      <c r="AY12" s="17"/>
      <c r="AZ12" s="17">
        <v>0.11697459469654201</v>
      </c>
      <c r="BA12" s="17">
        <v>0.113783209220524</v>
      </c>
      <c r="BB12" s="17">
        <v>0.15739063801720601</v>
      </c>
      <c r="BC12" s="17">
        <v>8.2754999858973097E-2</v>
      </c>
      <c r="BD12" s="17">
        <v>0.13416041059369399</v>
      </c>
      <c r="BE12" s="17">
        <v>0.12798806339579899</v>
      </c>
      <c r="BF12" s="17">
        <v>9.6179043063787897E-2</v>
      </c>
      <c r="BG12" s="17">
        <v>8.9647106931415796E-2</v>
      </c>
      <c r="BH12" s="17">
        <v>0.123066976221095</v>
      </c>
      <c r="BI12" s="17">
        <v>9.0071599499491894E-2</v>
      </c>
      <c r="BJ12" s="17">
        <v>9.5001890326256E-2</v>
      </c>
      <c r="BK12" s="17">
        <v>0.100949552406292</v>
      </c>
      <c r="BL12" s="17">
        <v>8.6051425227806302E-2</v>
      </c>
      <c r="BM12" s="17">
        <v>0.115064450191199</v>
      </c>
      <c r="BN12" s="17">
        <v>9.4825224001699293E-2</v>
      </c>
      <c r="BO12" s="17">
        <v>9.6093978863303495E-2</v>
      </c>
      <c r="BP12" s="17"/>
      <c r="BQ12" s="17">
        <v>0.10602026449284201</v>
      </c>
      <c r="BR12" s="17">
        <v>0.10614640970658</v>
      </c>
    </row>
    <row r="13" spans="2:70" x14ac:dyDescent="0.35">
      <c r="B13" s="18" t="s">
        <v>623</v>
      </c>
      <c r="C13" s="17">
        <v>0.10856442938413099</v>
      </c>
      <c r="D13" s="17">
        <v>0.10568296356015699</v>
      </c>
      <c r="E13" s="17">
        <v>0.11207382651580999</v>
      </c>
      <c r="F13" s="17"/>
      <c r="G13" s="17">
        <v>0.12337226736159</v>
      </c>
      <c r="H13" s="17">
        <v>0.107638274888227</v>
      </c>
      <c r="I13" s="17">
        <v>0.13005759290743299</v>
      </c>
      <c r="J13" s="17">
        <v>0.12990319522475099</v>
      </c>
      <c r="K13" s="17">
        <v>8.1201969086407505E-2</v>
      </c>
      <c r="L13" s="17">
        <v>8.2786047214730901E-2</v>
      </c>
      <c r="M13" s="17"/>
      <c r="N13" s="17">
        <v>0.11682238118181</v>
      </c>
      <c r="O13" s="17">
        <v>0.11966939733122101</v>
      </c>
      <c r="P13" s="17">
        <v>0.102251375457646</v>
      </c>
      <c r="Q13" s="17">
        <v>9.5074604782910799E-2</v>
      </c>
      <c r="R13" s="17"/>
      <c r="S13" s="17">
        <v>0.12038684792052</v>
      </c>
      <c r="T13" s="17">
        <v>9.0714963862077599E-2</v>
      </c>
      <c r="U13" s="17">
        <v>9.8615361576538302E-2</v>
      </c>
      <c r="V13" s="17">
        <v>9.1192989187807702E-2</v>
      </c>
      <c r="W13" s="17">
        <v>0.121695851643794</v>
      </c>
      <c r="X13" s="17">
        <v>0.14012220875206899</v>
      </c>
      <c r="Y13" s="17">
        <v>9.8870833725362206E-2</v>
      </c>
      <c r="Z13" s="17">
        <v>9.1516132651742896E-2</v>
      </c>
      <c r="AA13" s="17">
        <v>9.4787361341807194E-2</v>
      </c>
      <c r="AB13" s="17">
        <v>9.2819749249661104E-2</v>
      </c>
      <c r="AC13" s="17">
        <v>0.15021581880825499</v>
      </c>
      <c r="AD13" s="17">
        <v>0.16091003033239801</v>
      </c>
      <c r="AE13" s="17"/>
      <c r="AF13" s="17">
        <v>9.5589030482185894E-2</v>
      </c>
      <c r="AG13" s="17">
        <v>0.12858328051175</v>
      </c>
      <c r="AH13" s="17">
        <v>7.9852954070897902E-2</v>
      </c>
      <c r="AI13" s="17"/>
      <c r="AJ13" s="17">
        <v>9.7741361298364998E-2</v>
      </c>
      <c r="AK13" s="17">
        <v>0.12512468319176301</v>
      </c>
      <c r="AL13" s="17">
        <v>0.115170355735862</v>
      </c>
      <c r="AM13" s="17">
        <v>8.9876744841295902E-2</v>
      </c>
      <c r="AN13" s="17">
        <v>7.2068660154836497E-2</v>
      </c>
      <c r="AO13" s="17"/>
      <c r="AP13" s="17">
        <v>0.107763322876753</v>
      </c>
      <c r="AQ13" s="17">
        <v>0.126274430717525</v>
      </c>
      <c r="AR13" s="17">
        <v>0.12973585455550399</v>
      </c>
      <c r="AS13" s="17"/>
      <c r="AT13" s="17">
        <v>8.75571605284685E-2</v>
      </c>
      <c r="AU13" s="17">
        <v>0.117584811002031</v>
      </c>
      <c r="AV13" s="17">
        <v>0.11013991383386899</v>
      </c>
      <c r="AW13" s="17">
        <v>0.13566501920106799</v>
      </c>
      <c r="AX13" s="17">
        <v>0.12745706653522301</v>
      </c>
      <c r="AY13" s="17"/>
      <c r="AZ13" s="17">
        <v>0.109224428836835</v>
      </c>
      <c r="BA13" s="17">
        <v>7.3541472067529395E-2</v>
      </c>
      <c r="BB13" s="17">
        <v>9.8636421598716398E-2</v>
      </c>
      <c r="BC13" s="17">
        <v>0.13316859299050299</v>
      </c>
      <c r="BD13" s="17">
        <v>0.13448406760767201</v>
      </c>
      <c r="BE13" s="17">
        <v>0.101911935817886</v>
      </c>
      <c r="BF13" s="17">
        <v>0.11692119937496601</v>
      </c>
      <c r="BG13" s="17">
        <v>0.116115757768331</v>
      </c>
      <c r="BH13" s="17">
        <v>0.13790526812822401</v>
      </c>
      <c r="BI13" s="17">
        <v>0.12921383204119699</v>
      </c>
      <c r="BJ13" s="17">
        <v>7.9512372616740004E-2</v>
      </c>
      <c r="BK13" s="17">
        <v>0.110433291205644</v>
      </c>
      <c r="BL13" s="17">
        <v>0.13015535736960701</v>
      </c>
      <c r="BM13" s="17">
        <v>9.5869600715501602E-2</v>
      </c>
      <c r="BN13" s="17">
        <v>9.1204229050068003E-2</v>
      </c>
      <c r="BO13" s="17">
        <v>0.105944578188803</v>
      </c>
      <c r="BP13" s="17"/>
      <c r="BQ13" s="17">
        <v>0.121221031249629</v>
      </c>
      <c r="BR13" s="17">
        <v>0.10161845787040701</v>
      </c>
    </row>
    <row r="14" spans="2:70" x14ac:dyDescent="0.35">
      <c r="B14" s="18" t="s">
        <v>624</v>
      </c>
      <c r="C14" s="17">
        <v>0.108124851040558</v>
      </c>
      <c r="D14" s="17">
        <v>0.102368390702441</v>
      </c>
      <c r="E14" s="17">
        <v>0.113966975175034</v>
      </c>
      <c r="F14" s="17"/>
      <c r="G14" s="17">
        <v>0.104152879412217</v>
      </c>
      <c r="H14" s="17">
        <v>0.12907512843250701</v>
      </c>
      <c r="I14" s="17">
        <v>0.12525230775333701</v>
      </c>
      <c r="J14" s="17">
        <v>9.2099735089543E-2</v>
      </c>
      <c r="K14" s="17">
        <v>9.1030849071917302E-2</v>
      </c>
      <c r="L14" s="17">
        <v>0.10429256458366599</v>
      </c>
      <c r="M14" s="17"/>
      <c r="N14" s="17">
        <v>0.10762912935482501</v>
      </c>
      <c r="O14" s="17">
        <v>0.12178765826105201</v>
      </c>
      <c r="P14" s="17">
        <v>0.101789006792058</v>
      </c>
      <c r="Q14" s="17">
        <v>9.9379344673855993E-2</v>
      </c>
      <c r="R14" s="17"/>
      <c r="S14" s="17">
        <v>0.135583238984675</v>
      </c>
      <c r="T14" s="17">
        <v>0.10482260705669499</v>
      </c>
      <c r="U14" s="17">
        <v>0.10260577340624701</v>
      </c>
      <c r="V14" s="17">
        <v>0.128258566969667</v>
      </c>
      <c r="W14" s="17">
        <v>0.105904095673072</v>
      </c>
      <c r="X14" s="17">
        <v>8.5030901669464198E-2</v>
      </c>
      <c r="Y14" s="17">
        <v>8.0958755624590095E-2</v>
      </c>
      <c r="Z14" s="17">
        <v>6.9134715117552398E-2</v>
      </c>
      <c r="AA14" s="17">
        <v>0.12507702837354401</v>
      </c>
      <c r="AB14" s="17">
        <v>0.125930719029819</v>
      </c>
      <c r="AC14" s="17">
        <v>7.5297272439346002E-2</v>
      </c>
      <c r="AD14" s="17">
        <v>8.6555558587571496E-2</v>
      </c>
      <c r="AE14" s="17"/>
      <c r="AF14" s="17">
        <v>9.3910292340389501E-2</v>
      </c>
      <c r="AG14" s="17">
        <v>0.129658684539698</v>
      </c>
      <c r="AH14" s="17">
        <v>0.108454079245014</v>
      </c>
      <c r="AI14" s="17"/>
      <c r="AJ14" s="17">
        <v>9.6129190628163594E-2</v>
      </c>
      <c r="AK14" s="17">
        <v>0.11348772242228</v>
      </c>
      <c r="AL14" s="17">
        <v>0.14625390086697801</v>
      </c>
      <c r="AM14" s="17">
        <v>0.14871810782914499</v>
      </c>
      <c r="AN14" s="17">
        <v>0.100633172529162</v>
      </c>
      <c r="AO14" s="17"/>
      <c r="AP14" s="17">
        <v>9.55000055699783E-2</v>
      </c>
      <c r="AQ14" s="17">
        <v>0.115285953446357</v>
      </c>
      <c r="AR14" s="17">
        <v>0.11704955992972101</v>
      </c>
      <c r="AS14" s="17"/>
      <c r="AT14" s="17">
        <v>9.8531042361371599E-2</v>
      </c>
      <c r="AU14" s="17">
        <v>0.112956163980588</v>
      </c>
      <c r="AV14" s="17">
        <v>0.110394104486346</v>
      </c>
      <c r="AW14" s="17">
        <v>0.12786887275774</v>
      </c>
      <c r="AX14" s="17">
        <v>0.198531166561072</v>
      </c>
      <c r="AY14" s="17"/>
      <c r="AZ14" s="17">
        <v>9.9877900547586398E-2</v>
      </c>
      <c r="BA14" s="17">
        <v>5.7234866710939802E-2</v>
      </c>
      <c r="BB14" s="17">
        <v>6.6557274225122504E-2</v>
      </c>
      <c r="BC14" s="17">
        <v>0.10004520200996</v>
      </c>
      <c r="BD14" s="17">
        <v>0.106420546554893</v>
      </c>
      <c r="BE14" s="17">
        <v>9.5393353294708896E-2</v>
      </c>
      <c r="BF14" s="17">
        <v>0.12311931208261701</v>
      </c>
      <c r="BG14" s="17">
        <v>9.7206604378167194E-2</v>
      </c>
      <c r="BH14" s="17">
        <v>0.122944641607045</v>
      </c>
      <c r="BI14" s="17">
        <v>0.139064796126118</v>
      </c>
      <c r="BJ14" s="17">
        <v>0.14571822488212799</v>
      </c>
      <c r="BK14" s="17">
        <v>0.147326887339051</v>
      </c>
      <c r="BL14" s="17">
        <v>0.124678354187643</v>
      </c>
      <c r="BM14" s="17">
        <v>9.12158812871285E-2</v>
      </c>
      <c r="BN14" s="17">
        <v>0.17029146666504599</v>
      </c>
      <c r="BO14" s="17">
        <v>9.7747799036520894E-2</v>
      </c>
      <c r="BP14" s="17"/>
      <c r="BQ14" s="17">
        <v>0.15974603141577601</v>
      </c>
      <c r="BR14" s="17">
        <v>8.4347925042741301E-2</v>
      </c>
    </row>
    <row r="15" spans="2:70" x14ac:dyDescent="0.35">
      <c r="B15" s="18" t="s">
        <v>103</v>
      </c>
      <c r="C15" s="17">
        <v>0.103331437077939</v>
      </c>
      <c r="D15" s="17">
        <v>9.8934406519407395E-2</v>
      </c>
      <c r="E15" s="17">
        <v>0.107818467026434</v>
      </c>
      <c r="F15" s="17"/>
      <c r="G15" s="17">
        <v>5.95699890608134E-2</v>
      </c>
      <c r="H15" s="17">
        <v>0.116228451519375</v>
      </c>
      <c r="I15" s="17">
        <v>0.123463858200062</v>
      </c>
      <c r="J15" s="17">
        <v>8.2686057478771002E-2</v>
      </c>
      <c r="K15" s="17">
        <v>0.10482519899678699</v>
      </c>
      <c r="L15" s="17">
        <v>0.121405512560568</v>
      </c>
      <c r="M15" s="17"/>
      <c r="N15" s="17">
        <v>0.142936302440238</v>
      </c>
      <c r="O15" s="17">
        <v>0.106414493866598</v>
      </c>
      <c r="P15" s="17">
        <v>8.9381285506817204E-2</v>
      </c>
      <c r="Q15" s="17">
        <v>6.9976391053632098E-2</v>
      </c>
      <c r="R15" s="17"/>
      <c r="S15" s="17">
        <v>0.109137141736211</v>
      </c>
      <c r="T15" s="17">
        <v>0.121662400799498</v>
      </c>
      <c r="U15" s="17">
        <v>0.113384650460884</v>
      </c>
      <c r="V15" s="17">
        <v>0.12282380537726</v>
      </c>
      <c r="W15" s="17">
        <v>8.8808081788040005E-2</v>
      </c>
      <c r="X15" s="17">
        <v>7.3493073742434703E-2</v>
      </c>
      <c r="Y15" s="17">
        <v>9.9821436095553703E-2</v>
      </c>
      <c r="Z15" s="17">
        <v>0.119570343807453</v>
      </c>
      <c r="AA15" s="17">
        <v>8.0987183067623703E-2</v>
      </c>
      <c r="AB15" s="17">
        <v>0.132714702670227</v>
      </c>
      <c r="AC15" s="17">
        <v>8.0629319939680102E-2</v>
      </c>
      <c r="AD15" s="17">
        <v>5.4145432996083799E-2</v>
      </c>
      <c r="AE15" s="17"/>
      <c r="AF15" s="17">
        <v>0.10465849383841599</v>
      </c>
      <c r="AG15" s="17">
        <v>0.115531980899703</v>
      </c>
      <c r="AH15" s="17">
        <v>9.0790823281113306E-2</v>
      </c>
      <c r="AI15" s="17"/>
      <c r="AJ15" s="17">
        <v>0.12392149781692</v>
      </c>
      <c r="AK15" s="17">
        <v>9.3188293771199401E-2</v>
      </c>
      <c r="AL15" s="17">
        <v>0.14454554008047599</v>
      </c>
      <c r="AM15" s="17">
        <v>0.120254280337729</v>
      </c>
      <c r="AN15" s="17">
        <v>7.5392283563230106E-2</v>
      </c>
      <c r="AO15" s="17"/>
      <c r="AP15" s="17">
        <v>0.115582072299585</v>
      </c>
      <c r="AQ15" s="17">
        <v>0.103582752543406</v>
      </c>
      <c r="AR15" s="17">
        <v>0.15885446295488201</v>
      </c>
      <c r="AS15" s="17"/>
      <c r="AT15" s="17">
        <v>6.4426065159915599E-2</v>
      </c>
      <c r="AU15" s="17">
        <v>9.6201255451964701E-2</v>
      </c>
      <c r="AV15" s="17">
        <v>0.129407348648237</v>
      </c>
      <c r="AW15" s="17">
        <v>0.15086842395043901</v>
      </c>
      <c r="AX15" s="17">
        <v>8.4210023741101897E-2</v>
      </c>
      <c r="AY15" s="17"/>
      <c r="AZ15" s="17">
        <v>0</v>
      </c>
      <c r="BA15" s="17">
        <v>5.3242845190486499E-2</v>
      </c>
      <c r="BB15" s="17">
        <v>7.0130970221571207E-2</v>
      </c>
      <c r="BC15" s="17">
        <v>8.0187216925573096E-2</v>
      </c>
      <c r="BD15" s="17">
        <v>9.2243736625639602E-2</v>
      </c>
      <c r="BE15" s="17">
        <v>9.9333661846344207E-2</v>
      </c>
      <c r="BF15" s="17">
        <v>0.107977231134125</v>
      </c>
      <c r="BG15" s="17">
        <v>0.107080720565482</v>
      </c>
      <c r="BH15" s="17">
        <v>9.90607576292825E-2</v>
      </c>
      <c r="BI15" s="17">
        <v>0.13133574239370899</v>
      </c>
      <c r="BJ15" s="17">
        <v>0.140435057484045</v>
      </c>
      <c r="BK15" s="17">
        <v>0.132930520934012</v>
      </c>
      <c r="BL15" s="17">
        <v>0.10748851729728701</v>
      </c>
      <c r="BM15" s="17">
        <v>0.13793302968398599</v>
      </c>
      <c r="BN15" s="17">
        <v>0.125590766630821</v>
      </c>
      <c r="BO15" s="17">
        <v>0.13583981989501601</v>
      </c>
      <c r="BP15" s="17"/>
      <c r="BQ15" s="17">
        <v>0.17256251453833499</v>
      </c>
      <c r="BR15" s="17">
        <v>7.2676923620336106E-2</v>
      </c>
    </row>
    <row r="16" spans="2:70" x14ac:dyDescent="0.35">
      <c r="B16" s="18" t="s">
        <v>104</v>
      </c>
      <c r="C16" s="17">
        <v>5.0564768143942299E-2</v>
      </c>
      <c r="D16" s="17">
        <v>4.3494753746533603E-2</v>
      </c>
      <c r="E16" s="17">
        <v>5.7789035290985703E-2</v>
      </c>
      <c r="F16" s="17"/>
      <c r="G16" s="17">
        <v>2.9138842651128899E-2</v>
      </c>
      <c r="H16" s="17">
        <v>5.1590631261303997E-2</v>
      </c>
      <c r="I16" s="17">
        <v>6.2125845988288103E-2</v>
      </c>
      <c r="J16" s="17">
        <v>4.8247176268555798E-2</v>
      </c>
      <c r="K16" s="17">
        <v>4.1292478975731003E-2</v>
      </c>
      <c r="L16" s="17">
        <v>6.2655666892828907E-2</v>
      </c>
      <c r="M16" s="17"/>
      <c r="N16" s="17">
        <v>7.6278546607692399E-2</v>
      </c>
      <c r="O16" s="17">
        <v>5.0570469574967199E-2</v>
      </c>
      <c r="P16" s="17">
        <v>3.9658816261603599E-2</v>
      </c>
      <c r="Q16" s="17">
        <v>3.2062133874778402E-2</v>
      </c>
      <c r="R16" s="17"/>
      <c r="S16" s="17">
        <v>5.8966071104320499E-2</v>
      </c>
      <c r="T16" s="17">
        <v>4.4544192878280299E-2</v>
      </c>
      <c r="U16" s="17">
        <v>6.0419549523015099E-2</v>
      </c>
      <c r="V16" s="17">
        <v>4.8984691751697798E-2</v>
      </c>
      <c r="W16" s="17">
        <v>6.4301838567467698E-2</v>
      </c>
      <c r="X16" s="17">
        <v>3.6638497776625201E-2</v>
      </c>
      <c r="Y16" s="17">
        <v>7.9282979690361993E-2</v>
      </c>
      <c r="Z16" s="17">
        <v>5.2232972210375601E-2</v>
      </c>
      <c r="AA16" s="17">
        <v>4.8058344603541699E-2</v>
      </c>
      <c r="AB16" s="17">
        <v>3.7416738135662202E-2</v>
      </c>
      <c r="AC16" s="17">
        <v>3.57144939700045E-2</v>
      </c>
      <c r="AD16" s="17">
        <v>2.0119787050926999E-2</v>
      </c>
      <c r="AE16" s="17"/>
      <c r="AF16" s="17">
        <v>5.1544298271875302E-2</v>
      </c>
      <c r="AG16" s="17">
        <v>5.7220749525051101E-2</v>
      </c>
      <c r="AH16" s="17">
        <v>3.7014073511374597E-2</v>
      </c>
      <c r="AI16" s="17"/>
      <c r="AJ16" s="17">
        <v>5.8757337062757001E-2</v>
      </c>
      <c r="AK16" s="17">
        <v>4.9756586152848198E-2</v>
      </c>
      <c r="AL16" s="17">
        <v>6.0566085207492799E-2</v>
      </c>
      <c r="AM16" s="17">
        <v>6.9505817336572906E-2</v>
      </c>
      <c r="AN16" s="17">
        <v>3.9640020044058602E-2</v>
      </c>
      <c r="AO16" s="17"/>
      <c r="AP16" s="17">
        <v>5.9494777933357799E-2</v>
      </c>
      <c r="AQ16" s="17">
        <v>5.352542409009E-2</v>
      </c>
      <c r="AR16" s="17">
        <v>7.5979862640556603E-2</v>
      </c>
      <c r="AS16" s="17"/>
      <c r="AT16" s="17">
        <v>4.3315035338281897E-2</v>
      </c>
      <c r="AU16" s="17">
        <v>4.29550888135996E-2</v>
      </c>
      <c r="AV16" s="17">
        <v>5.5165803517317098E-2</v>
      </c>
      <c r="AW16" s="17">
        <v>6.5428748706691006E-2</v>
      </c>
      <c r="AX16" s="17">
        <v>4.6902918732170999E-2</v>
      </c>
      <c r="AY16" s="17"/>
      <c r="AZ16" s="17">
        <v>0</v>
      </c>
      <c r="BA16" s="17">
        <v>1.9742162032811199E-2</v>
      </c>
      <c r="BB16" s="17">
        <v>2.9578572402504898E-2</v>
      </c>
      <c r="BC16" s="17">
        <v>3.6369265745992703E-2</v>
      </c>
      <c r="BD16" s="17">
        <v>5.2999691288843201E-2</v>
      </c>
      <c r="BE16" s="17">
        <v>2.2826891218884801E-2</v>
      </c>
      <c r="BF16" s="17">
        <v>5.9115763438905997E-2</v>
      </c>
      <c r="BG16" s="17">
        <v>6.7809962915670999E-2</v>
      </c>
      <c r="BH16" s="17">
        <v>4.34715696524152E-2</v>
      </c>
      <c r="BI16" s="17">
        <v>4.56936266217172E-2</v>
      </c>
      <c r="BJ16" s="17">
        <v>8.9588517582763399E-2</v>
      </c>
      <c r="BK16" s="17">
        <v>5.67852070265659E-2</v>
      </c>
      <c r="BL16" s="17">
        <v>5.2094805453845101E-2</v>
      </c>
      <c r="BM16" s="17">
        <v>6.3303880581027497E-2</v>
      </c>
      <c r="BN16" s="17">
        <v>5.0568276243759799E-2</v>
      </c>
      <c r="BO16" s="17">
        <v>0.100430360461306</v>
      </c>
      <c r="BP16" s="17"/>
      <c r="BQ16" s="17">
        <v>0.110572674139682</v>
      </c>
      <c r="BR16" s="17">
        <v>2.4722441253563501E-2</v>
      </c>
    </row>
    <row r="17" spans="2:70" x14ac:dyDescent="0.35">
      <c r="B17" s="18" t="s">
        <v>105</v>
      </c>
      <c r="C17" s="17">
        <v>3.18001793817679E-2</v>
      </c>
      <c r="D17" s="17">
        <v>3.7952429231475002E-2</v>
      </c>
      <c r="E17" s="17">
        <v>2.6000675420436301E-2</v>
      </c>
      <c r="F17" s="17"/>
      <c r="G17" s="17">
        <v>2.8424417400595401E-2</v>
      </c>
      <c r="H17" s="17">
        <v>3.7227453106541401E-2</v>
      </c>
      <c r="I17" s="17">
        <v>2.5749103109139901E-2</v>
      </c>
      <c r="J17" s="17">
        <v>3.3864023111793998E-2</v>
      </c>
      <c r="K17" s="17">
        <v>3.3350508485834797E-2</v>
      </c>
      <c r="L17" s="17">
        <v>3.1850496371117497E-2</v>
      </c>
      <c r="M17" s="17"/>
      <c r="N17" s="17">
        <v>4.1660158073235802E-2</v>
      </c>
      <c r="O17" s="17">
        <v>2.8884285494907701E-2</v>
      </c>
      <c r="P17" s="17">
        <v>2.9931529890890499E-2</v>
      </c>
      <c r="Q17" s="17">
        <v>2.6238830027365299E-2</v>
      </c>
      <c r="R17" s="17"/>
      <c r="S17" s="17">
        <v>2.7630851847408201E-2</v>
      </c>
      <c r="T17" s="17">
        <v>4.2056995955140002E-2</v>
      </c>
      <c r="U17" s="17">
        <v>4.5305142382130403E-2</v>
      </c>
      <c r="V17" s="17">
        <v>3.6893726649901197E-2</v>
      </c>
      <c r="W17" s="17">
        <v>2.4643867054792299E-2</v>
      </c>
      <c r="X17" s="17">
        <v>3.4153677585357603E-2</v>
      </c>
      <c r="Y17" s="17">
        <v>1.7022280450123599E-2</v>
      </c>
      <c r="Z17" s="17">
        <v>1.6299964313054E-2</v>
      </c>
      <c r="AA17" s="17">
        <v>1.6737776507296E-2</v>
      </c>
      <c r="AB17" s="17">
        <v>3.5174765079145499E-2</v>
      </c>
      <c r="AC17" s="17">
        <v>5.3724129519360002E-2</v>
      </c>
      <c r="AD17" s="17">
        <v>3.3618480294943798E-2</v>
      </c>
      <c r="AE17" s="17"/>
      <c r="AF17" s="17">
        <v>3.2409098506030298E-2</v>
      </c>
      <c r="AG17" s="17">
        <v>3.00570152570192E-2</v>
      </c>
      <c r="AH17" s="17">
        <v>3.4976060636937201E-2</v>
      </c>
      <c r="AI17" s="17"/>
      <c r="AJ17" s="17">
        <v>2.9878370019708E-2</v>
      </c>
      <c r="AK17" s="17">
        <v>3.2332004843344198E-2</v>
      </c>
      <c r="AL17" s="17">
        <v>3.2991722947053298E-2</v>
      </c>
      <c r="AM17" s="17">
        <v>5.6240295601452897E-2</v>
      </c>
      <c r="AN17" s="17">
        <v>3.4288166814899698E-2</v>
      </c>
      <c r="AO17" s="17"/>
      <c r="AP17" s="17">
        <v>3.7075964621372998E-2</v>
      </c>
      <c r="AQ17" s="17">
        <v>2.8529972647390101E-2</v>
      </c>
      <c r="AR17" s="17">
        <v>3.6888149259865402E-2</v>
      </c>
      <c r="AS17" s="17"/>
      <c r="AT17" s="17">
        <v>2.09228203496746E-2</v>
      </c>
      <c r="AU17" s="17">
        <v>3.45802742014307E-2</v>
      </c>
      <c r="AV17" s="17">
        <v>3.60342630937927E-2</v>
      </c>
      <c r="AW17" s="17">
        <v>3.8758646818917698E-2</v>
      </c>
      <c r="AX17" s="17">
        <v>8.5013089979293105E-2</v>
      </c>
      <c r="AY17" s="17"/>
      <c r="AZ17" s="17">
        <v>3.1702601235699797E-2</v>
      </c>
      <c r="BA17" s="17">
        <v>2.14814351959382E-2</v>
      </c>
      <c r="BB17" s="17">
        <v>2.2189584278388099E-2</v>
      </c>
      <c r="BC17" s="17">
        <v>7.8685908680145803E-3</v>
      </c>
      <c r="BD17" s="17">
        <v>2.36322987758423E-2</v>
      </c>
      <c r="BE17" s="17">
        <v>2.4162697369370101E-2</v>
      </c>
      <c r="BF17" s="17">
        <v>3.61210696478984E-2</v>
      </c>
      <c r="BG17" s="17">
        <v>3.52329729775935E-2</v>
      </c>
      <c r="BH17" s="17">
        <v>3.0924452694093701E-2</v>
      </c>
      <c r="BI17" s="17">
        <v>1.67431211431271E-2</v>
      </c>
      <c r="BJ17" s="17">
        <v>3.1696627292758198E-2</v>
      </c>
      <c r="BK17" s="17">
        <v>3.7782721208860399E-2</v>
      </c>
      <c r="BL17" s="17">
        <v>3.5224209155606798E-2</v>
      </c>
      <c r="BM17" s="17">
        <v>8.03162312496042E-2</v>
      </c>
      <c r="BN17" s="17">
        <v>4.0194593197959497E-2</v>
      </c>
      <c r="BO17" s="17">
        <v>0.100322464876491</v>
      </c>
      <c r="BP17" s="17"/>
      <c r="BQ17" s="17">
        <v>6.5980668179271507E-2</v>
      </c>
      <c r="BR17" s="17">
        <v>1.64806181110429E-2</v>
      </c>
    </row>
    <row r="18" spans="2:70" x14ac:dyDescent="0.35">
      <c r="B18" s="18" t="s">
        <v>106</v>
      </c>
      <c r="C18" s="17">
        <v>1.18538062922043E-2</v>
      </c>
      <c r="D18" s="17">
        <v>1.6166032105571701E-2</v>
      </c>
      <c r="E18" s="17">
        <v>7.7217848125827899E-3</v>
      </c>
      <c r="F18" s="17"/>
      <c r="G18" s="17">
        <v>1.19888046334888E-2</v>
      </c>
      <c r="H18" s="17">
        <v>5.5841178441906596E-3</v>
      </c>
      <c r="I18" s="17">
        <v>1.32477970028807E-2</v>
      </c>
      <c r="J18" s="17">
        <v>1.34867354136287E-2</v>
      </c>
      <c r="K18" s="17">
        <v>1.3604420150250599E-2</v>
      </c>
      <c r="L18" s="17">
        <v>1.3216388764103301E-2</v>
      </c>
      <c r="M18" s="17"/>
      <c r="N18" s="17">
        <v>1.22505908311737E-2</v>
      </c>
      <c r="O18" s="17">
        <v>1.3892541204467E-2</v>
      </c>
      <c r="P18" s="17">
        <v>1.6369896231570501E-2</v>
      </c>
      <c r="Q18" s="17">
        <v>5.4869737514328699E-3</v>
      </c>
      <c r="R18" s="17"/>
      <c r="S18" s="17">
        <v>1.8651265377198401E-2</v>
      </c>
      <c r="T18" s="17">
        <v>9.2342861787615207E-3</v>
      </c>
      <c r="U18" s="17">
        <v>1.36764798293277E-2</v>
      </c>
      <c r="V18" s="17">
        <v>8.4100997125245904E-3</v>
      </c>
      <c r="W18" s="17">
        <v>1.50348127012686E-2</v>
      </c>
      <c r="X18" s="17">
        <v>1.4254612738435E-2</v>
      </c>
      <c r="Y18" s="17">
        <v>1.5494949516685E-2</v>
      </c>
      <c r="Z18" s="17">
        <v>0</v>
      </c>
      <c r="AA18" s="17">
        <v>6.9940219156625098E-3</v>
      </c>
      <c r="AB18" s="17">
        <v>1.1549203773687599E-2</v>
      </c>
      <c r="AC18" s="17">
        <v>1.6073589683203202E-2</v>
      </c>
      <c r="AD18" s="17">
        <v>0</v>
      </c>
      <c r="AE18" s="17"/>
      <c r="AF18" s="17">
        <v>1.35720196192459E-2</v>
      </c>
      <c r="AG18" s="17">
        <v>1.29241018298443E-2</v>
      </c>
      <c r="AH18" s="17">
        <v>6.4631563544998299E-3</v>
      </c>
      <c r="AI18" s="17"/>
      <c r="AJ18" s="17">
        <v>1.6406919903148499E-2</v>
      </c>
      <c r="AK18" s="17">
        <v>1.3227815892568299E-2</v>
      </c>
      <c r="AL18" s="17">
        <v>9.6499604036130292E-3</v>
      </c>
      <c r="AM18" s="17">
        <v>2.4994625269403999E-2</v>
      </c>
      <c r="AN18" s="17">
        <v>6.9424286723646601E-3</v>
      </c>
      <c r="AO18" s="17"/>
      <c r="AP18" s="17">
        <v>1.5955876010875801E-2</v>
      </c>
      <c r="AQ18" s="17">
        <v>1.19442802115408E-2</v>
      </c>
      <c r="AR18" s="17">
        <v>1.1607672387368701E-2</v>
      </c>
      <c r="AS18" s="17"/>
      <c r="AT18" s="17">
        <v>5.0891170685166201E-3</v>
      </c>
      <c r="AU18" s="17">
        <v>8.0866860451973503E-3</v>
      </c>
      <c r="AV18" s="17">
        <v>1.8063958962337898E-2</v>
      </c>
      <c r="AW18" s="17">
        <v>1.6617489994810601E-2</v>
      </c>
      <c r="AX18" s="17">
        <v>4.0783636962647599E-2</v>
      </c>
      <c r="AY18" s="17"/>
      <c r="AZ18" s="17">
        <v>0</v>
      </c>
      <c r="BA18" s="17">
        <v>0</v>
      </c>
      <c r="BB18" s="17">
        <v>0</v>
      </c>
      <c r="BC18" s="17">
        <v>3.5403938465759198E-3</v>
      </c>
      <c r="BD18" s="17">
        <v>4.9086278537213597E-3</v>
      </c>
      <c r="BE18" s="17">
        <v>9.22275849978757E-3</v>
      </c>
      <c r="BF18" s="17">
        <v>1.20599705471048E-2</v>
      </c>
      <c r="BG18" s="17">
        <v>1.30167884887542E-2</v>
      </c>
      <c r="BH18" s="17">
        <v>1.14325600703644E-2</v>
      </c>
      <c r="BI18" s="17">
        <v>1.8188357446958601E-2</v>
      </c>
      <c r="BJ18" s="17">
        <v>1.3513024227901901E-2</v>
      </c>
      <c r="BK18" s="17">
        <v>4.2207804937843499E-2</v>
      </c>
      <c r="BL18" s="17">
        <v>9.7829824332587197E-3</v>
      </c>
      <c r="BM18" s="17">
        <v>4.3159256713595003E-2</v>
      </c>
      <c r="BN18" s="17">
        <v>3.2156298569845997E-2</v>
      </c>
      <c r="BO18" s="17">
        <v>1.8424712416352899E-2</v>
      </c>
      <c r="BP18" s="17"/>
      <c r="BQ18" s="17">
        <v>3.2240521584579199E-2</v>
      </c>
      <c r="BR18" s="17">
        <v>3.1967563613436302E-3</v>
      </c>
    </row>
    <row r="19" spans="2:70" x14ac:dyDescent="0.35">
      <c r="B19" s="18" t="s">
        <v>89</v>
      </c>
      <c r="C19" s="17">
        <v>4.27840069504354E-3</v>
      </c>
      <c r="D19" s="17">
        <v>3.3072369921447798E-3</v>
      </c>
      <c r="E19" s="17">
        <v>5.2536169665669697E-3</v>
      </c>
      <c r="F19" s="17"/>
      <c r="G19" s="17">
        <v>0</v>
      </c>
      <c r="H19" s="17">
        <v>9.8760230100352203E-3</v>
      </c>
      <c r="I19" s="17">
        <v>5.7908628576877896E-3</v>
      </c>
      <c r="J19" s="17">
        <v>6.7534814045095599E-3</v>
      </c>
      <c r="K19" s="17">
        <v>1.66210015288522E-3</v>
      </c>
      <c r="L19" s="17">
        <v>1.0672164921025501E-3</v>
      </c>
      <c r="M19" s="17"/>
      <c r="N19" s="17">
        <v>7.4818316703675301E-3</v>
      </c>
      <c r="O19" s="17">
        <v>5.4483199867448404E-3</v>
      </c>
      <c r="P19" s="17">
        <v>2.8661913894701498E-3</v>
      </c>
      <c r="Q19" s="17">
        <v>9.0151249555613501E-4</v>
      </c>
      <c r="R19" s="17"/>
      <c r="S19" s="17">
        <v>6.7077618473078901E-3</v>
      </c>
      <c r="T19" s="17">
        <v>1.73873549829176E-3</v>
      </c>
      <c r="U19" s="17">
        <v>0</v>
      </c>
      <c r="V19" s="17">
        <v>2.7822468679733199E-3</v>
      </c>
      <c r="W19" s="17">
        <v>6.2437565079154897E-3</v>
      </c>
      <c r="X19" s="17">
        <v>0</v>
      </c>
      <c r="Y19" s="17">
        <v>8.0903734135780898E-3</v>
      </c>
      <c r="Z19" s="17">
        <v>0</v>
      </c>
      <c r="AA19" s="17">
        <v>8.0432031413331592E-3</v>
      </c>
      <c r="AB19" s="17">
        <v>0</v>
      </c>
      <c r="AC19" s="17">
        <v>4.8295510928728696E-3</v>
      </c>
      <c r="AD19" s="17">
        <v>2.1781282077370099E-2</v>
      </c>
      <c r="AE19" s="17"/>
      <c r="AF19" s="17">
        <v>6.4782878010728403E-4</v>
      </c>
      <c r="AG19" s="17">
        <v>8.8943413318377899E-3</v>
      </c>
      <c r="AH19" s="17">
        <v>2.9383152678713201E-3</v>
      </c>
      <c r="AI19" s="17"/>
      <c r="AJ19" s="17">
        <v>4.0172799899211202E-3</v>
      </c>
      <c r="AK19" s="17">
        <v>6.7011425865490101E-3</v>
      </c>
      <c r="AL19" s="17">
        <v>6.1142330846456596E-3</v>
      </c>
      <c r="AM19" s="17">
        <v>3.0530599511316901E-2</v>
      </c>
      <c r="AN19" s="17">
        <v>0</v>
      </c>
      <c r="AO19" s="17"/>
      <c r="AP19" s="17">
        <v>4.2901040777047596E-3</v>
      </c>
      <c r="AQ19" s="17">
        <v>5.3634684022843097E-3</v>
      </c>
      <c r="AR19" s="17">
        <v>1.2172725068424E-2</v>
      </c>
      <c r="AS19" s="17"/>
      <c r="AT19" s="17">
        <v>0</v>
      </c>
      <c r="AU19" s="17">
        <v>4.8434759067601902E-3</v>
      </c>
      <c r="AV19" s="17">
        <v>8.5607273964862108E-3</v>
      </c>
      <c r="AW19" s="17">
        <v>3.9604151009929199E-3</v>
      </c>
      <c r="AX19" s="17">
        <v>0</v>
      </c>
      <c r="AY19" s="17"/>
      <c r="AZ19" s="17">
        <v>0</v>
      </c>
      <c r="BA19" s="17">
        <v>0</v>
      </c>
      <c r="BB19" s="17">
        <v>3.3490058866699401E-3</v>
      </c>
      <c r="BC19" s="17">
        <v>0</v>
      </c>
      <c r="BD19" s="17">
        <v>4.7975354545045801E-3</v>
      </c>
      <c r="BE19" s="17">
        <v>2.0365745594675601E-3</v>
      </c>
      <c r="BF19" s="17">
        <v>7.55446891071683E-3</v>
      </c>
      <c r="BG19" s="17">
        <v>0</v>
      </c>
      <c r="BH19" s="17">
        <v>3.63751466043133E-3</v>
      </c>
      <c r="BI19" s="17">
        <v>0</v>
      </c>
      <c r="BJ19" s="17">
        <v>6.9649002483481697E-3</v>
      </c>
      <c r="BK19" s="17">
        <v>1.0546326085599401E-2</v>
      </c>
      <c r="BL19" s="17">
        <v>0</v>
      </c>
      <c r="BM19" s="17">
        <v>9.1409147081314996E-3</v>
      </c>
      <c r="BN19" s="17">
        <v>3.1095323399552802E-2</v>
      </c>
      <c r="BO19" s="17">
        <v>1.1434568533669E-2</v>
      </c>
      <c r="BP19" s="17"/>
      <c r="BQ19" s="17">
        <v>1.00367058955281E-2</v>
      </c>
      <c r="BR19" s="17">
        <v>1.8730409334371701E-3</v>
      </c>
    </row>
    <row r="20" spans="2:70" x14ac:dyDescent="0.35">
      <c r="B20" s="18" t="s">
        <v>107</v>
      </c>
      <c r="C20" s="17">
        <v>1.68628864742573E-3</v>
      </c>
      <c r="D20" s="17">
        <v>1.3841962963467901E-3</v>
      </c>
      <c r="E20" s="17">
        <v>1.9919250794038302E-3</v>
      </c>
      <c r="F20" s="17"/>
      <c r="G20" s="17">
        <v>1.52477638265362E-3</v>
      </c>
      <c r="H20" s="17">
        <v>2.5760951451443402E-3</v>
      </c>
      <c r="I20" s="17">
        <v>3.58385018789871E-3</v>
      </c>
      <c r="J20" s="17">
        <v>1.02897314880998E-3</v>
      </c>
      <c r="K20" s="17">
        <v>0</v>
      </c>
      <c r="L20" s="17">
        <v>1.1871026333182899E-3</v>
      </c>
      <c r="M20" s="17"/>
      <c r="N20" s="17">
        <v>2.46047606756762E-3</v>
      </c>
      <c r="O20" s="17">
        <v>1.5904404694154399E-3</v>
      </c>
      <c r="P20" s="17">
        <v>0</v>
      </c>
      <c r="Q20" s="17">
        <v>2.4556082527763499E-3</v>
      </c>
      <c r="R20" s="17"/>
      <c r="S20" s="17">
        <v>3.47299271215318E-3</v>
      </c>
      <c r="T20" s="17">
        <v>1.6309295359076201E-3</v>
      </c>
      <c r="U20" s="17">
        <v>3.8270485709358498E-3</v>
      </c>
      <c r="V20" s="17">
        <v>0</v>
      </c>
      <c r="W20" s="17">
        <v>0</v>
      </c>
      <c r="X20" s="17">
        <v>0</v>
      </c>
      <c r="Y20" s="17">
        <v>4.6938562612671196E-3</v>
      </c>
      <c r="Z20" s="17">
        <v>0</v>
      </c>
      <c r="AA20" s="17">
        <v>0</v>
      </c>
      <c r="AB20" s="17">
        <v>0</v>
      </c>
      <c r="AC20" s="17">
        <v>6.1046876967492496E-3</v>
      </c>
      <c r="AD20" s="17">
        <v>0</v>
      </c>
      <c r="AE20" s="17"/>
      <c r="AF20" s="17">
        <v>2.2554851810866602E-3</v>
      </c>
      <c r="AG20" s="17">
        <v>2.2006094875392499E-3</v>
      </c>
      <c r="AH20" s="17">
        <v>0</v>
      </c>
      <c r="AI20" s="17"/>
      <c r="AJ20" s="17">
        <v>2.27574403203472E-3</v>
      </c>
      <c r="AK20" s="17">
        <v>1.54334928539526E-3</v>
      </c>
      <c r="AL20" s="17">
        <v>6.7055767856842603E-3</v>
      </c>
      <c r="AM20" s="17">
        <v>0</v>
      </c>
      <c r="AN20" s="17">
        <v>0</v>
      </c>
      <c r="AO20" s="17"/>
      <c r="AP20" s="17">
        <v>2.2789810604817999E-3</v>
      </c>
      <c r="AQ20" s="17">
        <v>3.0240146840772798E-3</v>
      </c>
      <c r="AR20" s="17">
        <v>2.7285973082076401E-3</v>
      </c>
      <c r="AS20" s="17"/>
      <c r="AT20" s="17">
        <v>2.3153868578464202E-3</v>
      </c>
      <c r="AU20" s="17">
        <v>1.2803451483956901E-3</v>
      </c>
      <c r="AV20" s="17">
        <v>2.47110895518439E-3</v>
      </c>
      <c r="AW20" s="17">
        <v>0</v>
      </c>
      <c r="AX20" s="17">
        <v>1.27399821983223E-2</v>
      </c>
      <c r="AY20" s="17"/>
      <c r="AZ20" s="17">
        <v>0</v>
      </c>
      <c r="BA20" s="17">
        <v>0</v>
      </c>
      <c r="BB20" s="17">
        <v>0</v>
      </c>
      <c r="BC20" s="17">
        <v>0</v>
      </c>
      <c r="BD20" s="17">
        <v>2.9492203067017701E-3</v>
      </c>
      <c r="BE20" s="17">
        <v>1.8099152550655E-3</v>
      </c>
      <c r="BF20" s="17">
        <v>0</v>
      </c>
      <c r="BG20" s="17">
        <v>0</v>
      </c>
      <c r="BH20" s="17">
        <v>4.78467468483688E-3</v>
      </c>
      <c r="BI20" s="17">
        <v>0</v>
      </c>
      <c r="BJ20" s="17">
        <v>0</v>
      </c>
      <c r="BK20" s="17">
        <v>0</v>
      </c>
      <c r="BL20" s="17">
        <v>0</v>
      </c>
      <c r="BM20" s="17">
        <v>1.0229383939892599E-2</v>
      </c>
      <c r="BN20" s="17">
        <v>9.7861132955957292E-3</v>
      </c>
      <c r="BO20" s="17">
        <v>1.12508422733499E-2</v>
      </c>
      <c r="BP20" s="17"/>
      <c r="BQ20" s="17">
        <v>4.8069214060533997E-3</v>
      </c>
      <c r="BR20" s="17">
        <v>3.5564517050220098E-4</v>
      </c>
    </row>
    <row r="21" spans="2:70" x14ac:dyDescent="0.35">
      <c r="B21" s="18" t="s">
        <v>108</v>
      </c>
      <c r="C21" s="17">
        <v>9.5348447120232097E-4</v>
      </c>
      <c r="D21" s="17">
        <v>1.0923114877450599E-3</v>
      </c>
      <c r="E21" s="17">
        <v>8.24132799077344E-4</v>
      </c>
      <c r="F21" s="17"/>
      <c r="G21" s="17">
        <v>0</v>
      </c>
      <c r="H21" s="17">
        <v>2.64980364031786E-3</v>
      </c>
      <c r="I21" s="17">
        <v>2.9449533385460399E-3</v>
      </c>
      <c r="J21" s="17">
        <v>0</v>
      </c>
      <c r="K21" s="17">
        <v>0</v>
      </c>
      <c r="L21" s="17">
        <v>0</v>
      </c>
      <c r="M21" s="17"/>
      <c r="N21" s="17">
        <v>1.5444223024787501E-3</v>
      </c>
      <c r="O21" s="17">
        <v>0</v>
      </c>
      <c r="P21" s="17">
        <v>2.4515950133939301E-3</v>
      </c>
      <c r="Q21" s="17">
        <v>0</v>
      </c>
      <c r="R21" s="17"/>
      <c r="S21" s="17">
        <v>0</v>
      </c>
      <c r="T21" s="17">
        <v>0</v>
      </c>
      <c r="U21" s="17">
        <v>0</v>
      </c>
      <c r="V21" s="17">
        <v>0</v>
      </c>
      <c r="W21" s="17">
        <v>0</v>
      </c>
      <c r="X21" s="17">
        <v>2.7170117624411702E-3</v>
      </c>
      <c r="Y21" s="17">
        <v>0</v>
      </c>
      <c r="Z21" s="17">
        <v>0</v>
      </c>
      <c r="AA21" s="17">
        <v>0</v>
      </c>
      <c r="AB21" s="17">
        <v>7.8794596946406593E-3</v>
      </c>
      <c r="AC21" s="17">
        <v>0</v>
      </c>
      <c r="AD21" s="17">
        <v>0</v>
      </c>
      <c r="AE21" s="17"/>
      <c r="AF21" s="17">
        <v>1.2819529756033601E-3</v>
      </c>
      <c r="AG21" s="17">
        <v>1.23856465473879E-3</v>
      </c>
      <c r="AH21" s="17">
        <v>0</v>
      </c>
      <c r="AI21" s="17"/>
      <c r="AJ21" s="17">
        <v>0</v>
      </c>
      <c r="AK21" s="17">
        <v>1.8708897402987901E-3</v>
      </c>
      <c r="AL21" s="17">
        <v>0</v>
      </c>
      <c r="AM21" s="17">
        <v>0</v>
      </c>
      <c r="AN21" s="17">
        <v>0</v>
      </c>
      <c r="AO21" s="17"/>
      <c r="AP21" s="17">
        <v>0</v>
      </c>
      <c r="AQ21" s="17">
        <v>1.47455973418942E-3</v>
      </c>
      <c r="AR21" s="17">
        <v>0</v>
      </c>
      <c r="AS21" s="17"/>
      <c r="AT21" s="17">
        <v>0</v>
      </c>
      <c r="AU21" s="17">
        <v>1.2275746560283401E-3</v>
      </c>
      <c r="AV21" s="17">
        <v>9.2920691623260402E-4</v>
      </c>
      <c r="AW21" s="17">
        <v>3.8451410824222399E-3</v>
      </c>
      <c r="AX21" s="17">
        <v>0</v>
      </c>
      <c r="AY21" s="17"/>
      <c r="AZ21" s="17">
        <v>0</v>
      </c>
      <c r="BA21" s="17">
        <v>0</v>
      </c>
      <c r="BB21" s="17">
        <v>0</v>
      </c>
      <c r="BC21" s="17">
        <v>0</v>
      </c>
      <c r="BD21" s="17">
        <v>0</v>
      </c>
      <c r="BE21" s="17">
        <v>0</v>
      </c>
      <c r="BF21" s="17">
        <v>0</v>
      </c>
      <c r="BG21" s="17">
        <v>0</v>
      </c>
      <c r="BH21" s="17">
        <v>0</v>
      </c>
      <c r="BI21" s="17">
        <v>0</v>
      </c>
      <c r="BJ21" s="17">
        <v>3.5733113025992998E-3</v>
      </c>
      <c r="BK21" s="17">
        <v>0</v>
      </c>
      <c r="BL21" s="17">
        <v>0</v>
      </c>
      <c r="BM21" s="17">
        <v>0</v>
      </c>
      <c r="BN21" s="17">
        <v>1.1275927458487E-2</v>
      </c>
      <c r="BO21" s="17">
        <v>1.1293305311498299E-2</v>
      </c>
      <c r="BP21" s="17"/>
      <c r="BQ21" s="17">
        <v>3.1653137700098401E-3</v>
      </c>
      <c r="BR21" s="17">
        <v>0</v>
      </c>
    </row>
    <row r="22" spans="2:70" x14ac:dyDescent="0.35">
      <c r="B22" s="18" t="s">
        <v>625</v>
      </c>
      <c r="C22" s="17">
        <v>1.6044162188382999E-3</v>
      </c>
      <c r="D22" s="17">
        <v>2.8161548633539599E-3</v>
      </c>
      <c r="E22" s="17">
        <v>4.3222335694091099E-4</v>
      </c>
      <c r="F22" s="17"/>
      <c r="G22" s="17">
        <v>6.9071750346867498E-3</v>
      </c>
      <c r="H22" s="17">
        <v>2.5007086957269898E-3</v>
      </c>
      <c r="I22" s="17">
        <v>1.27670810684343E-3</v>
      </c>
      <c r="J22" s="17">
        <v>0</v>
      </c>
      <c r="K22" s="17">
        <v>0</v>
      </c>
      <c r="L22" s="17">
        <v>0</v>
      </c>
      <c r="M22" s="17"/>
      <c r="N22" s="17">
        <v>1.6598579725767501E-3</v>
      </c>
      <c r="O22" s="17">
        <v>8.4194807012750897E-4</v>
      </c>
      <c r="P22" s="17">
        <v>3.31475698462633E-3</v>
      </c>
      <c r="Q22" s="17">
        <v>8.5250106826271295E-4</v>
      </c>
      <c r="R22" s="17"/>
      <c r="S22" s="17">
        <v>2.5968953807317501E-3</v>
      </c>
      <c r="T22" s="17">
        <v>1.7995756481396399E-3</v>
      </c>
      <c r="U22" s="17">
        <v>4.5407888613106899E-3</v>
      </c>
      <c r="V22" s="17">
        <v>0</v>
      </c>
      <c r="W22" s="17">
        <v>3.1129526833028002E-3</v>
      </c>
      <c r="X22" s="17">
        <v>0</v>
      </c>
      <c r="Y22" s="17">
        <v>0</v>
      </c>
      <c r="Z22" s="17">
        <v>0</v>
      </c>
      <c r="AA22" s="17">
        <v>3.8680031080427302E-3</v>
      </c>
      <c r="AB22" s="17">
        <v>0</v>
      </c>
      <c r="AC22" s="17">
        <v>0</v>
      </c>
      <c r="AD22" s="17">
        <v>0</v>
      </c>
      <c r="AE22" s="17"/>
      <c r="AF22" s="17">
        <v>1.2250373126502501E-3</v>
      </c>
      <c r="AG22" s="17">
        <v>1.41848265798408E-3</v>
      </c>
      <c r="AH22" s="17">
        <v>0</v>
      </c>
      <c r="AI22" s="17"/>
      <c r="AJ22" s="17">
        <v>0</v>
      </c>
      <c r="AK22" s="17">
        <v>1.61400121307151E-3</v>
      </c>
      <c r="AL22" s="17">
        <v>0</v>
      </c>
      <c r="AM22" s="17">
        <v>0</v>
      </c>
      <c r="AN22" s="17">
        <v>0</v>
      </c>
      <c r="AO22" s="17"/>
      <c r="AP22" s="17">
        <v>2.7989124510763999E-3</v>
      </c>
      <c r="AQ22" s="17">
        <v>6.4394131489618799E-4</v>
      </c>
      <c r="AR22" s="17">
        <v>5.6431864313878401E-3</v>
      </c>
      <c r="AS22" s="17"/>
      <c r="AT22" s="17">
        <v>0</v>
      </c>
      <c r="AU22" s="17">
        <v>0</v>
      </c>
      <c r="AV22" s="17">
        <v>1.69819811570508E-3</v>
      </c>
      <c r="AW22" s="17">
        <v>2.0166164827035002E-3</v>
      </c>
      <c r="AX22" s="17">
        <v>4.1740124355097698E-2</v>
      </c>
      <c r="AY22" s="17"/>
      <c r="AZ22" s="17">
        <v>0</v>
      </c>
      <c r="BA22" s="17">
        <v>4.57116195325753E-3</v>
      </c>
      <c r="BB22" s="17">
        <v>0</v>
      </c>
      <c r="BC22" s="17">
        <v>0</v>
      </c>
      <c r="BD22" s="17">
        <v>0</v>
      </c>
      <c r="BE22" s="17">
        <v>1.9761932747210898E-3</v>
      </c>
      <c r="BF22" s="17">
        <v>0</v>
      </c>
      <c r="BG22" s="17">
        <v>0</v>
      </c>
      <c r="BH22" s="17">
        <v>0</v>
      </c>
      <c r="BI22" s="17">
        <v>0</v>
      </c>
      <c r="BJ22" s="17">
        <v>4.4323416029461498E-3</v>
      </c>
      <c r="BK22" s="17">
        <v>0</v>
      </c>
      <c r="BL22" s="17">
        <v>0</v>
      </c>
      <c r="BM22" s="17">
        <v>0</v>
      </c>
      <c r="BN22" s="17">
        <v>0</v>
      </c>
      <c r="BO22" s="17">
        <v>1.21374075134425E-2</v>
      </c>
      <c r="BP22" s="17"/>
      <c r="BQ22" s="17">
        <v>4.60239248782291E-3</v>
      </c>
      <c r="BR22" s="17">
        <v>3.2540560970135301E-4</v>
      </c>
    </row>
    <row r="23" spans="2:70" x14ac:dyDescent="0.35">
      <c r="B23" s="18" t="s">
        <v>129</v>
      </c>
      <c r="C23" s="19">
        <v>5.5102138080921598E-2</v>
      </c>
      <c r="D23" s="19">
        <v>4.7887528919797397E-2</v>
      </c>
      <c r="E23" s="19">
        <v>6.2496660806269103E-2</v>
      </c>
      <c r="F23" s="19"/>
      <c r="G23" s="19">
        <v>3.61954100417183E-2</v>
      </c>
      <c r="H23" s="19">
        <v>4.6661888147452799E-2</v>
      </c>
      <c r="I23" s="19">
        <v>5.3008010141607997E-2</v>
      </c>
      <c r="J23" s="19">
        <v>6.2090723562336698E-2</v>
      </c>
      <c r="K23" s="19">
        <v>7.3625116339798805E-2</v>
      </c>
      <c r="L23" s="19">
        <v>5.8139074554841498E-2</v>
      </c>
      <c r="M23" s="19"/>
      <c r="N23" s="19">
        <v>4.5134015302314999E-2</v>
      </c>
      <c r="O23" s="19">
        <v>4.9773864718040503E-2</v>
      </c>
      <c r="P23" s="19">
        <v>6.1478354042018998E-2</v>
      </c>
      <c r="Q23" s="19">
        <v>6.6509044455136501E-2</v>
      </c>
      <c r="R23" s="19"/>
      <c r="S23" s="19">
        <v>3.7720827185958102E-2</v>
      </c>
      <c r="T23" s="19">
        <v>4.8294370805591999E-2</v>
      </c>
      <c r="U23" s="19">
        <v>5.2462531021234597E-2</v>
      </c>
      <c r="V23" s="19">
        <v>4.4362263621405197E-2</v>
      </c>
      <c r="W23" s="19">
        <v>7.3256743753712106E-2</v>
      </c>
      <c r="X23" s="19">
        <v>6.1044769837984597E-2</v>
      </c>
      <c r="Y23" s="19">
        <v>6.7273831911069004E-2</v>
      </c>
      <c r="Z23" s="19">
        <v>4.6245026084787699E-2</v>
      </c>
      <c r="AA23" s="19">
        <v>5.8156634374809897E-2</v>
      </c>
      <c r="AB23" s="19">
        <v>6.6905838377486204E-2</v>
      </c>
      <c r="AC23" s="19">
        <v>6.7200811240243005E-2</v>
      </c>
      <c r="AD23" s="19">
        <v>5.7335177547160297E-2</v>
      </c>
      <c r="AE23" s="19"/>
      <c r="AF23" s="19">
        <v>5.2850726447739999E-2</v>
      </c>
      <c r="AG23" s="19">
        <v>4.8482315112247598E-2</v>
      </c>
      <c r="AH23" s="19">
        <v>7.1555586529922596E-2</v>
      </c>
      <c r="AI23" s="19"/>
      <c r="AJ23" s="19">
        <v>5.39897525867577E-2</v>
      </c>
      <c r="AK23" s="19">
        <v>5.0529883025555999E-2</v>
      </c>
      <c r="AL23" s="19">
        <v>3.1815370459087597E-2</v>
      </c>
      <c r="AM23" s="19">
        <v>0</v>
      </c>
      <c r="AN23" s="19">
        <v>8.6971077848284103E-2</v>
      </c>
      <c r="AO23" s="19"/>
      <c r="AP23" s="19">
        <v>5.1688895644730302E-2</v>
      </c>
      <c r="AQ23" s="19">
        <v>4.8176874675045597E-2</v>
      </c>
      <c r="AR23" s="19">
        <v>3.6303539209722201E-2</v>
      </c>
      <c r="AS23" s="19"/>
      <c r="AT23" s="19">
        <v>7.1952942668131403E-2</v>
      </c>
      <c r="AU23" s="19">
        <v>4.9186047905378602E-2</v>
      </c>
      <c r="AV23" s="19">
        <v>5.0856251240153798E-2</v>
      </c>
      <c r="AW23" s="19">
        <v>3.3290459915587697E-2</v>
      </c>
      <c r="AX23" s="19">
        <v>5.7936803613136197E-2</v>
      </c>
      <c r="AY23" s="19"/>
      <c r="AZ23" s="19">
        <v>6.6571472410260304E-2</v>
      </c>
      <c r="BA23" s="19">
        <v>6.7198803153822304E-2</v>
      </c>
      <c r="BB23" s="19">
        <v>9.5580349156346306E-2</v>
      </c>
      <c r="BC23" s="19">
        <v>2.5011429538781299E-2</v>
      </c>
      <c r="BD23" s="19">
        <v>3.6847085260090902E-2</v>
      </c>
      <c r="BE23" s="19">
        <v>6.3645075856914105E-2</v>
      </c>
      <c r="BF23" s="19">
        <v>4.9134338704160403E-2</v>
      </c>
      <c r="BG23" s="19">
        <v>4.0287981460534701E-2</v>
      </c>
      <c r="BH23" s="19">
        <v>6.7745761615052497E-2</v>
      </c>
      <c r="BI23" s="19">
        <v>5.1467081060121697E-2</v>
      </c>
      <c r="BJ23" s="19">
        <v>2.90693534364895E-2</v>
      </c>
      <c r="BK23" s="19">
        <v>2.14970146114907E-2</v>
      </c>
      <c r="BL23" s="19">
        <v>3.6963614878169598E-2</v>
      </c>
      <c r="BM23" s="19">
        <v>4.7982725459112197E-2</v>
      </c>
      <c r="BN23" s="19">
        <v>6.3321400944661196E-2</v>
      </c>
      <c r="BO23" s="19">
        <v>3.97574892387937E-2</v>
      </c>
      <c r="BP23" s="19"/>
      <c r="BQ23" s="19">
        <v>3.2670462481963897E-2</v>
      </c>
      <c r="BR23" s="19">
        <v>6.3452982932197297E-2</v>
      </c>
    </row>
    <row r="24" spans="2:70" x14ac:dyDescent="0.35">
      <c r="B24" s="16"/>
    </row>
    <row r="25" spans="2:70" x14ac:dyDescent="0.35">
      <c r="B25" t="s">
        <v>98</v>
      </c>
    </row>
    <row r="26" spans="2:70" x14ac:dyDescent="0.35">
      <c r="B26" t="s">
        <v>99</v>
      </c>
    </row>
    <row r="28" spans="2:70" x14ac:dyDescent="0.35">
      <c r="B28" s="8" t="str">
        <f>HYPERLINK("#'Contents'!A1", "Return to Contents")</f>
        <v>Return to Contents</v>
      </c>
    </row>
  </sheetData>
  <mergeCells count="11">
    <mergeCell ref="BQ5:BR5"/>
    <mergeCell ref="D5:E5"/>
    <mergeCell ref="G5:L5"/>
    <mergeCell ref="N5:Q5"/>
    <mergeCell ref="S5:AD5"/>
    <mergeCell ref="AF5:AH5"/>
    <mergeCell ref="D2:BJ2"/>
    <mergeCell ref="AJ5:AN5"/>
    <mergeCell ref="AP5:AR5"/>
    <mergeCell ref="AT5:AX5"/>
    <mergeCell ref="AZ5:BO5"/>
  </mergeCells>
  <pageMargins left="0.7" right="0.7" top="0.75" bottom="0.75" header="0.3" footer="0.3"/>
  <pageSetup paperSize="9" orientation="portrait" horizontalDpi="300" verticalDpi="300"/>
  <drawing r:id="rId1"/>
</worksheet>
</file>

<file path=xl/worksheets/sheet1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400-000000000000}">
  <dimension ref="B2:BR20"/>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67" width="10.7265625" customWidth="1"/>
    <col min="68" max="68" width="2.1796875" customWidth="1"/>
    <col min="69" max="70" width="10.7265625" customWidth="1"/>
    <col min="71" max="71" width="2.1796875" customWidth="1"/>
  </cols>
  <sheetData>
    <row r="2" spans="2:70" ht="40" customHeight="1" x14ac:dyDescent="0.35">
      <c r="D2" s="29" t="s">
        <v>635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row>
    <row r="5" spans="2:70" ht="30" customHeight="1" x14ac:dyDescent="0.35">
      <c r="B5" s="15"/>
      <c r="C5" s="15"/>
      <c r="D5" s="30" t="s">
        <v>74</v>
      </c>
      <c r="E5" s="30"/>
      <c r="F5" s="15"/>
      <c r="G5" s="30" t="s">
        <v>75</v>
      </c>
      <c r="H5" s="30"/>
      <c r="I5" s="30"/>
      <c r="J5" s="30"/>
      <c r="K5" s="30"/>
      <c r="L5" s="30"/>
      <c r="M5" s="15"/>
      <c r="N5" s="30" t="s">
        <v>76</v>
      </c>
      <c r="O5" s="30"/>
      <c r="P5" s="30"/>
      <c r="Q5" s="30"/>
      <c r="R5" s="15"/>
      <c r="S5" s="30" t="s">
        <v>77</v>
      </c>
      <c r="T5" s="30"/>
      <c r="U5" s="30"/>
      <c r="V5" s="30"/>
      <c r="W5" s="30"/>
      <c r="X5" s="30"/>
      <c r="Y5" s="30"/>
      <c r="Z5" s="30"/>
      <c r="AA5" s="30"/>
      <c r="AB5" s="30"/>
      <c r="AC5" s="30"/>
      <c r="AD5" s="30"/>
      <c r="AE5" s="15"/>
      <c r="AF5" s="30" t="s">
        <v>78</v>
      </c>
      <c r="AG5" s="30"/>
      <c r="AH5" s="30"/>
      <c r="AI5" s="15"/>
      <c r="AJ5" s="30" t="s">
        <v>79</v>
      </c>
      <c r="AK5" s="30"/>
      <c r="AL5" s="30"/>
      <c r="AM5" s="30"/>
      <c r="AN5" s="30"/>
      <c r="AO5" s="15"/>
      <c r="AP5" s="30" t="s">
        <v>80</v>
      </c>
      <c r="AQ5" s="30"/>
      <c r="AR5" s="30"/>
      <c r="AS5" s="15"/>
      <c r="AT5" s="30" t="s">
        <v>81</v>
      </c>
      <c r="AU5" s="30"/>
      <c r="AV5" s="30"/>
      <c r="AW5" s="30"/>
      <c r="AX5" s="30"/>
      <c r="AY5" s="15"/>
      <c r="AZ5" s="30" t="s">
        <v>82</v>
      </c>
      <c r="BA5" s="30"/>
      <c r="BB5" s="30"/>
      <c r="BC5" s="30"/>
      <c r="BD5" s="30"/>
      <c r="BE5" s="30"/>
      <c r="BF5" s="30"/>
      <c r="BG5" s="30"/>
      <c r="BH5" s="30"/>
      <c r="BI5" s="30"/>
      <c r="BJ5" s="30"/>
      <c r="BK5" s="30"/>
      <c r="BL5" s="30"/>
      <c r="BM5" s="30"/>
      <c r="BN5" s="30"/>
      <c r="BO5" s="30"/>
      <c r="BP5" s="15"/>
      <c r="BQ5" s="30" t="s">
        <v>83</v>
      </c>
      <c r="BR5" s="30"/>
    </row>
    <row r="6" spans="2:7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46</v>
      </c>
      <c r="AQ6" s="12" t="s">
        <v>47</v>
      </c>
      <c r="AR6" s="12" t="s">
        <v>50</v>
      </c>
      <c r="AT6" s="12" t="s">
        <v>51</v>
      </c>
      <c r="AU6" s="12" t="s">
        <v>52</v>
      </c>
      <c r="AV6" s="12" t="s">
        <v>53</v>
      </c>
      <c r="AW6" s="12" t="s">
        <v>54</v>
      </c>
      <c r="AX6" s="12" t="s">
        <v>55</v>
      </c>
      <c r="AZ6" s="12" t="s">
        <v>56</v>
      </c>
      <c r="BA6" s="12" t="s">
        <v>57</v>
      </c>
      <c r="BB6" s="12" t="s">
        <v>58</v>
      </c>
      <c r="BC6" s="12" t="s">
        <v>59</v>
      </c>
      <c r="BD6" s="12" t="s">
        <v>60</v>
      </c>
      <c r="BE6" s="12" t="s">
        <v>61</v>
      </c>
      <c r="BF6" s="12" t="s">
        <v>62</v>
      </c>
      <c r="BG6" s="12" t="s">
        <v>63</v>
      </c>
      <c r="BH6" s="12" t="s">
        <v>64</v>
      </c>
      <c r="BI6" s="12" t="s">
        <v>65</v>
      </c>
      <c r="BJ6" s="12" t="s">
        <v>66</v>
      </c>
      <c r="BK6" s="12" t="s">
        <v>67</v>
      </c>
      <c r="BL6" s="12" t="s">
        <v>68</v>
      </c>
      <c r="BM6" s="12" t="s">
        <v>69</v>
      </c>
      <c r="BN6" s="12" t="s">
        <v>70</v>
      </c>
      <c r="BO6" s="12" t="s">
        <v>71</v>
      </c>
      <c r="BQ6" s="12" t="s">
        <v>72</v>
      </c>
      <c r="BR6" s="12" t="s">
        <v>73</v>
      </c>
    </row>
    <row r="7" spans="2:70" ht="30" customHeight="1" x14ac:dyDescent="0.35">
      <c r="B7" s="10" t="s">
        <v>19</v>
      </c>
      <c r="C7" s="10">
        <v>4012</v>
      </c>
      <c r="D7" s="10">
        <v>1971</v>
      </c>
      <c r="E7" s="10">
        <v>2028</v>
      </c>
      <c r="F7" s="10"/>
      <c r="G7" s="10">
        <v>497</v>
      </c>
      <c r="H7" s="10">
        <v>704</v>
      </c>
      <c r="I7" s="10">
        <v>694</v>
      </c>
      <c r="J7" s="10">
        <v>693</v>
      </c>
      <c r="K7" s="10">
        <v>571</v>
      </c>
      <c r="L7" s="10">
        <v>853</v>
      </c>
      <c r="M7" s="10"/>
      <c r="N7" s="10">
        <v>1178</v>
      </c>
      <c r="O7" s="10">
        <v>1131</v>
      </c>
      <c r="P7" s="10">
        <v>781</v>
      </c>
      <c r="Q7" s="10">
        <v>909</v>
      </c>
      <c r="R7" s="10"/>
      <c r="S7" s="10">
        <v>563</v>
      </c>
      <c r="T7" s="10">
        <v>553</v>
      </c>
      <c r="U7" s="10">
        <v>314</v>
      </c>
      <c r="V7" s="10">
        <v>343</v>
      </c>
      <c r="W7" s="10">
        <v>293</v>
      </c>
      <c r="X7" s="10">
        <v>376</v>
      </c>
      <c r="Y7" s="10">
        <v>336</v>
      </c>
      <c r="Z7" s="10">
        <v>171</v>
      </c>
      <c r="AA7" s="10">
        <v>447</v>
      </c>
      <c r="AB7" s="10">
        <v>337</v>
      </c>
      <c r="AC7" s="10">
        <v>188</v>
      </c>
      <c r="AD7" s="10">
        <v>91</v>
      </c>
      <c r="AE7" s="10"/>
      <c r="AF7" s="10">
        <v>1421</v>
      </c>
      <c r="AG7" s="10">
        <v>1665</v>
      </c>
      <c r="AH7" s="10">
        <v>577</v>
      </c>
      <c r="AI7" s="10"/>
      <c r="AJ7" s="10">
        <v>1433</v>
      </c>
      <c r="AK7" s="10">
        <v>1082</v>
      </c>
      <c r="AL7" s="10">
        <v>299</v>
      </c>
      <c r="AM7" s="10">
        <v>42</v>
      </c>
      <c r="AN7" s="10">
        <v>541</v>
      </c>
      <c r="AO7" s="10"/>
      <c r="AP7" s="10">
        <v>878</v>
      </c>
      <c r="AQ7" s="10">
        <v>1369</v>
      </c>
      <c r="AR7" s="10">
        <v>264</v>
      </c>
      <c r="AS7" s="10"/>
      <c r="AT7" s="10">
        <v>929</v>
      </c>
      <c r="AU7" s="10">
        <v>932</v>
      </c>
      <c r="AV7" s="10">
        <v>1096</v>
      </c>
      <c r="AW7" s="10">
        <v>455</v>
      </c>
      <c r="AX7" s="10">
        <v>62</v>
      </c>
      <c r="AY7" s="10"/>
      <c r="AZ7" s="10">
        <v>33</v>
      </c>
      <c r="BA7" s="10">
        <v>185</v>
      </c>
      <c r="BB7" s="10">
        <v>256</v>
      </c>
      <c r="BC7" s="10">
        <v>269</v>
      </c>
      <c r="BD7" s="10">
        <v>403</v>
      </c>
      <c r="BE7" s="10">
        <v>436</v>
      </c>
      <c r="BF7" s="10">
        <v>391</v>
      </c>
      <c r="BG7" s="10">
        <v>312</v>
      </c>
      <c r="BH7" s="10">
        <v>253</v>
      </c>
      <c r="BI7" s="10">
        <v>211</v>
      </c>
      <c r="BJ7" s="10">
        <v>336</v>
      </c>
      <c r="BK7" s="10">
        <v>187</v>
      </c>
      <c r="BL7" s="10">
        <v>180</v>
      </c>
      <c r="BM7" s="10">
        <v>103</v>
      </c>
      <c r="BN7" s="10">
        <v>95</v>
      </c>
      <c r="BO7" s="10">
        <v>161</v>
      </c>
      <c r="BP7" s="10"/>
      <c r="BQ7" s="10">
        <v>1235</v>
      </c>
      <c r="BR7" s="10">
        <v>2665</v>
      </c>
    </row>
    <row r="8" spans="2:70" ht="30" customHeight="1" x14ac:dyDescent="0.35">
      <c r="B8" s="11" t="s">
        <v>20</v>
      </c>
      <c r="C8" s="11">
        <v>4012</v>
      </c>
      <c r="D8" s="11">
        <v>1975</v>
      </c>
      <c r="E8" s="11">
        <v>2024</v>
      </c>
      <c r="F8" s="11"/>
      <c r="G8" s="11">
        <v>558</v>
      </c>
      <c r="H8" s="11">
        <v>682</v>
      </c>
      <c r="I8" s="11">
        <v>685</v>
      </c>
      <c r="J8" s="11">
        <v>686</v>
      </c>
      <c r="K8" s="11">
        <v>562</v>
      </c>
      <c r="L8" s="11">
        <v>839</v>
      </c>
      <c r="M8" s="11"/>
      <c r="N8" s="11">
        <v>1080</v>
      </c>
      <c r="O8" s="11">
        <v>1039</v>
      </c>
      <c r="P8" s="11">
        <v>880</v>
      </c>
      <c r="Q8" s="11">
        <v>1000</v>
      </c>
      <c r="R8" s="11"/>
      <c r="S8" s="11">
        <v>562</v>
      </c>
      <c r="T8" s="11">
        <v>522</v>
      </c>
      <c r="U8" s="11">
        <v>321</v>
      </c>
      <c r="V8" s="11">
        <v>361</v>
      </c>
      <c r="W8" s="11">
        <v>281</v>
      </c>
      <c r="X8" s="11">
        <v>361</v>
      </c>
      <c r="Y8" s="11">
        <v>321</v>
      </c>
      <c r="Z8" s="11">
        <v>160</v>
      </c>
      <c r="AA8" s="11">
        <v>441</v>
      </c>
      <c r="AB8" s="11">
        <v>361</v>
      </c>
      <c r="AC8" s="11">
        <v>201</v>
      </c>
      <c r="AD8" s="11">
        <v>120</v>
      </c>
      <c r="AE8" s="11"/>
      <c r="AF8" s="11">
        <v>1410</v>
      </c>
      <c r="AG8" s="11">
        <v>1629</v>
      </c>
      <c r="AH8" s="11">
        <v>599</v>
      </c>
      <c r="AI8" s="11"/>
      <c r="AJ8" s="11">
        <v>1397</v>
      </c>
      <c r="AK8" s="11">
        <v>1071</v>
      </c>
      <c r="AL8" s="11">
        <v>288</v>
      </c>
      <c r="AM8" s="11">
        <v>45</v>
      </c>
      <c r="AN8" s="11">
        <v>558</v>
      </c>
      <c r="AO8" s="11"/>
      <c r="AP8" s="11">
        <v>856</v>
      </c>
      <c r="AQ8" s="11">
        <v>1358</v>
      </c>
      <c r="AR8" s="11">
        <v>259</v>
      </c>
      <c r="AS8" s="11"/>
      <c r="AT8" s="11">
        <v>961</v>
      </c>
      <c r="AU8" s="11">
        <v>958</v>
      </c>
      <c r="AV8" s="11">
        <v>1056</v>
      </c>
      <c r="AW8" s="11">
        <v>434</v>
      </c>
      <c r="AX8" s="11">
        <v>55</v>
      </c>
      <c r="AY8" s="11"/>
      <c r="AZ8" s="11">
        <v>33</v>
      </c>
      <c r="BA8" s="11">
        <v>186</v>
      </c>
      <c r="BB8" s="11">
        <v>267</v>
      </c>
      <c r="BC8" s="11">
        <v>280</v>
      </c>
      <c r="BD8" s="11">
        <v>416</v>
      </c>
      <c r="BE8" s="11">
        <v>443</v>
      </c>
      <c r="BF8" s="11">
        <v>394</v>
      </c>
      <c r="BG8" s="11">
        <v>314</v>
      </c>
      <c r="BH8" s="11">
        <v>257</v>
      </c>
      <c r="BI8" s="11">
        <v>206</v>
      </c>
      <c r="BJ8" s="11">
        <v>329</v>
      </c>
      <c r="BK8" s="11">
        <v>179</v>
      </c>
      <c r="BL8" s="11">
        <v>174</v>
      </c>
      <c r="BM8" s="11">
        <v>97</v>
      </c>
      <c r="BN8" s="11">
        <v>87</v>
      </c>
      <c r="BO8" s="11">
        <v>148</v>
      </c>
      <c r="BP8" s="11"/>
      <c r="BQ8" s="11">
        <v>1209</v>
      </c>
      <c r="BR8" s="11">
        <v>2688</v>
      </c>
    </row>
    <row r="9" spans="2:70" ht="43.5" x14ac:dyDescent="0.35">
      <c r="B9" s="18" t="s">
        <v>629</v>
      </c>
      <c r="C9" s="17">
        <v>0.18842539990569199</v>
      </c>
      <c r="D9" s="17">
        <v>0.15257690285432299</v>
      </c>
      <c r="E9" s="17">
        <v>0.222059397283245</v>
      </c>
      <c r="F9" s="17"/>
      <c r="G9" s="17">
        <v>0.23165310340300199</v>
      </c>
      <c r="H9" s="17">
        <v>0.21500287098721099</v>
      </c>
      <c r="I9" s="17">
        <v>0.18902735462657599</v>
      </c>
      <c r="J9" s="17">
        <v>0.18175515461268801</v>
      </c>
      <c r="K9" s="17">
        <v>0.18462986506125401</v>
      </c>
      <c r="L9" s="17">
        <v>0.14553797106687399</v>
      </c>
      <c r="M9" s="17"/>
      <c r="N9" s="17">
        <v>0.183308867353982</v>
      </c>
      <c r="O9" s="17">
        <v>0.194072477204184</v>
      </c>
      <c r="P9" s="17">
        <v>0.18884083624943401</v>
      </c>
      <c r="Q9" s="17">
        <v>0.18886440865631299</v>
      </c>
      <c r="R9" s="17"/>
      <c r="S9" s="17">
        <v>0.15916642932390501</v>
      </c>
      <c r="T9" s="17">
        <v>0.21434439379037901</v>
      </c>
      <c r="U9" s="17">
        <v>0.20509728771041</v>
      </c>
      <c r="V9" s="17">
        <v>0.225999474955908</v>
      </c>
      <c r="W9" s="17">
        <v>0.20361637870284</v>
      </c>
      <c r="X9" s="17">
        <v>0.16671821861649599</v>
      </c>
      <c r="Y9" s="17">
        <v>0.18083708864645301</v>
      </c>
      <c r="Z9" s="17">
        <v>0.16257076231906301</v>
      </c>
      <c r="AA9" s="17">
        <v>0.20023069651667</v>
      </c>
      <c r="AB9" s="17">
        <v>0.155413389993691</v>
      </c>
      <c r="AC9" s="17">
        <v>0.173969724628011</v>
      </c>
      <c r="AD9" s="17">
        <v>0.21971486884891001</v>
      </c>
      <c r="AE9" s="17"/>
      <c r="AF9" s="17">
        <v>0.17570980672490899</v>
      </c>
      <c r="AG9" s="17">
        <v>0.187907823981626</v>
      </c>
      <c r="AH9" s="17">
        <v>0.16481715520301901</v>
      </c>
      <c r="AI9" s="17"/>
      <c r="AJ9" s="17">
        <v>0.187549506622013</v>
      </c>
      <c r="AK9" s="17">
        <v>0.18837248636363799</v>
      </c>
      <c r="AL9" s="17">
        <v>0.14888989149139001</v>
      </c>
      <c r="AM9" s="17">
        <v>6.1223460706460502E-2</v>
      </c>
      <c r="AN9" s="17">
        <v>0.173194501851616</v>
      </c>
      <c r="AO9" s="17"/>
      <c r="AP9" s="17">
        <v>0.204057206620886</v>
      </c>
      <c r="AQ9" s="17">
        <v>0.189861178270256</v>
      </c>
      <c r="AR9" s="17">
        <v>0.15576637118924999</v>
      </c>
      <c r="AS9" s="17"/>
      <c r="AT9" s="17">
        <v>0.18436131313615001</v>
      </c>
      <c r="AU9" s="17">
        <v>0.19625011577317</v>
      </c>
      <c r="AV9" s="17">
        <v>0.193123401004166</v>
      </c>
      <c r="AW9" s="17">
        <v>0.18763202824667699</v>
      </c>
      <c r="AX9" s="17">
        <v>0.15923160900003699</v>
      </c>
      <c r="AY9" s="17"/>
      <c r="AZ9" s="17">
        <v>0.17527593832536001</v>
      </c>
      <c r="BA9" s="17">
        <v>0.19399507732292001</v>
      </c>
      <c r="BB9" s="17">
        <v>0.194312124467831</v>
      </c>
      <c r="BC9" s="17">
        <v>0.158210579378153</v>
      </c>
      <c r="BD9" s="17">
        <v>0.18482322898717499</v>
      </c>
      <c r="BE9" s="17">
        <v>0.16798745497474801</v>
      </c>
      <c r="BF9" s="17">
        <v>0.16352805073168999</v>
      </c>
      <c r="BG9" s="17">
        <v>0.171880359537052</v>
      </c>
      <c r="BH9" s="17">
        <v>0.21672454382195899</v>
      </c>
      <c r="BI9" s="17">
        <v>0.21376595544927801</v>
      </c>
      <c r="BJ9" s="17">
        <v>0.15887036282656999</v>
      </c>
      <c r="BK9" s="17">
        <v>0.22095602560901201</v>
      </c>
      <c r="BL9" s="17">
        <v>0.25761191680729401</v>
      </c>
      <c r="BM9" s="17">
        <v>0.20063133906097499</v>
      </c>
      <c r="BN9" s="17">
        <v>0.20327657816557601</v>
      </c>
      <c r="BO9" s="17">
        <v>0.23329542471326001</v>
      </c>
      <c r="BP9" s="17"/>
      <c r="BQ9" s="17">
        <v>0.13630466062369501</v>
      </c>
      <c r="BR9" s="17">
        <v>0.215179459480379</v>
      </c>
    </row>
    <row r="10" spans="2:70" ht="43.5" x14ac:dyDescent="0.35">
      <c r="B10" s="18" t="s">
        <v>630</v>
      </c>
      <c r="C10" s="17">
        <v>0.20133363981968599</v>
      </c>
      <c r="D10" s="17">
        <v>0.175433885879616</v>
      </c>
      <c r="E10" s="17">
        <v>0.22790189448665399</v>
      </c>
      <c r="F10" s="17"/>
      <c r="G10" s="17">
        <v>0.201129364400468</v>
      </c>
      <c r="H10" s="17">
        <v>0.17233137012706101</v>
      </c>
      <c r="I10" s="17">
        <v>0.19753355656272301</v>
      </c>
      <c r="J10" s="17">
        <v>0.20967288961803199</v>
      </c>
      <c r="K10" s="17">
        <v>0.20745374982967699</v>
      </c>
      <c r="L10" s="17">
        <v>0.21724379211921099</v>
      </c>
      <c r="M10" s="17"/>
      <c r="N10" s="17">
        <v>0.212625324996674</v>
      </c>
      <c r="O10" s="17">
        <v>0.211761113821786</v>
      </c>
      <c r="P10" s="17">
        <v>0.19728259786778099</v>
      </c>
      <c r="Q10" s="17">
        <v>0.180537877986506</v>
      </c>
      <c r="R10" s="17"/>
      <c r="S10" s="17">
        <v>0.19315578772108999</v>
      </c>
      <c r="T10" s="17">
        <v>0.20293734594518201</v>
      </c>
      <c r="U10" s="17">
        <v>0.21054219512067299</v>
      </c>
      <c r="V10" s="17">
        <v>0.20359437367708</v>
      </c>
      <c r="W10" s="17">
        <v>0.240085424081245</v>
      </c>
      <c r="X10" s="17">
        <v>0.217171908186093</v>
      </c>
      <c r="Y10" s="17">
        <v>0.19203992484681001</v>
      </c>
      <c r="Z10" s="17">
        <v>0.22408819438800601</v>
      </c>
      <c r="AA10" s="17">
        <v>0.22296982866112799</v>
      </c>
      <c r="AB10" s="17">
        <v>0.15366674183182899</v>
      </c>
      <c r="AC10" s="17">
        <v>0.17830856229345099</v>
      </c>
      <c r="AD10" s="17">
        <v>0.15979984252202101</v>
      </c>
      <c r="AE10" s="17"/>
      <c r="AF10" s="17">
        <v>0.20122351011970199</v>
      </c>
      <c r="AG10" s="17">
        <v>0.21329597109805001</v>
      </c>
      <c r="AH10" s="17">
        <v>0.15760629058029699</v>
      </c>
      <c r="AI10" s="17"/>
      <c r="AJ10" s="17">
        <v>0.209744707302678</v>
      </c>
      <c r="AK10" s="17">
        <v>0.21591827770659799</v>
      </c>
      <c r="AL10" s="17">
        <v>0.22214819885982401</v>
      </c>
      <c r="AM10" s="17">
        <v>0.177918844908388</v>
      </c>
      <c r="AN10" s="17">
        <v>0.16462783546075599</v>
      </c>
      <c r="AO10" s="17"/>
      <c r="AP10" s="17">
        <v>0.20506816794958399</v>
      </c>
      <c r="AQ10" s="17">
        <v>0.21974928472028801</v>
      </c>
      <c r="AR10" s="17">
        <v>0.199685275326173</v>
      </c>
      <c r="AS10" s="17"/>
      <c r="AT10" s="17">
        <v>0.19217994349767101</v>
      </c>
      <c r="AU10" s="17">
        <v>0.1951667268425</v>
      </c>
      <c r="AV10" s="17">
        <v>0.20467000994061901</v>
      </c>
      <c r="AW10" s="17">
        <v>0.20720900543090501</v>
      </c>
      <c r="AX10" s="17">
        <v>0.16498418327968001</v>
      </c>
      <c r="AY10" s="17"/>
      <c r="AZ10" s="17">
        <v>8.7749918436978894E-2</v>
      </c>
      <c r="BA10" s="17">
        <v>0.21330075287418601</v>
      </c>
      <c r="BB10" s="17">
        <v>0.21538989896387201</v>
      </c>
      <c r="BC10" s="17">
        <v>0.19873526992399099</v>
      </c>
      <c r="BD10" s="17">
        <v>0.160118617144346</v>
      </c>
      <c r="BE10" s="17">
        <v>0.188526958918458</v>
      </c>
      <c r="BF10" s="17">
        <v>0.22914339353058299</v>
      </c>
      <c r="BG10" s="17">
        <v>0.23790558669678399</v>
      </c>
      <c r="BH10" s="17">
        <v>0.179053571167725</v>
      </c>
      <c r="BI10" s="17">
        <v>0.22894812053291</v>
      </c>
      <c r="BJ10" s="17">
        <v>0.22043730177121501</v>
      </c>
      <c r="BK10" s="17">
        <v>0.198561000587064</v>
      </c>
      <c r="BL10" s="17">
        <v>0.207029676531264</v>
      </c>
      <c r="BM10" s="17">
        <v>0.207982610716964</v>
      </c>
      <c r="BN10" s="17">
        <v>0.25166109798622399</v>
      </c>
      <c r="BO10" s="17">
        <v>0.13731592146878199</v>
      </c>
      <c r="BP10" s="17"/>
      <c r="BQ10" s="17">
        <v>0.178404131488757</v>
      </c>
      <c r="BR10" s="17">
        <v>0.213202865344262</v>
      </c>
    </row>
    <row r="11" spans="2:70" ht="43.5" x14ac:dyDescent="0.35">
      <c r="B11" s="18" t="s">
        <v>631</v>
      </c>
      <c r="C11" s="17">
        <v>0.230506699387069</v>
      </c>
      <c r="D11" s="17">
        <v>0.24538042494992501</v>
      </c>
      <c r="E11" s="17">
        <v>0.21593647950110501</v>
      </c>
      <c r="F11" s="17"/>
      <c r="G11" s="17">
        <v>0.19937680496750301</v>
      </c>
      <c r="H11" s="17">
        <v>0.25136673435919499</v>
      </c>
      <c r="I11" s="17">
        <v>0.251742916779302</v>
      </c>
      <c r="J11" s="17">
        <v>0.20275053303549401</v>
      </c>
      <c r="K11" s="17">
        <v>0.225572047321842</v>
      </c>
      <c r="L11" s="17">
        <v>0.24291492042718801</v>
      </c>
      <c r="M11" s="17"/>
      <c r="N11" s="17">
        <v>0.26718475420373</v>
      </c>
      <c r="O11" s="17">
        <v>0.228262446797696</v>
      </c>
      <c r="P11" s="17">
        <v>0.22364926772055199</v>
      </c>
      <c r="Q11" s="17">
        <v>0.20024373181034799</v>
      </c>
      <c r="R11" s="17"/>
      <c r="S11" s="17">
        <v>0.27673860803532102</v>
      </c>
      <c r="T11" s="17">
        <v>0.23603703358380701</v>
      </c>
      <c r="U11" s="17">
        <v>0.19867338694973499</v>
      </c>
      <c r="V11" s="17">
        <v>0.20159421757971999</v>
      </c>
      <c r="W11" s="17">
        <v>0.18852496846979799</v>
      </c>
      <c r="X11" s="17">
        <v>0.24284808589086801</v>
      </c>
      <c r="Y11" s="17">
        <v>0.23176480777028199</v>
      </c>
      <c r="Z11" s="17">
        <v>0.20823083003949699</v>
      </c>
      <c r="AA11" s="17">
        <v>0.23226249298879501</v>
      </c>
      <c r="AB11" s="17">
        <v>0.25316256225647399</v>
      </c>
      <c r="AC11" s="17">
        <v>0.211050179392822</v>
      </c>
      <c r="AD11" s="17">
        <v>0.20758177028566199</v>
      </c>
      <c r="AE11" s="17"/>
      <c r="AF11" s="17">
        <v>0.234289853620442</v>
      </c>
      <c r="AG11" s="17">
        <v>0.25088161763067401</v>
      </c>
      <c r="AH11" s="17">
        <v>0.19120149321761001</v>
      </c>
      <c r="AI11" s="17"/>
      <c r="AJ11" s="17">
        <v>0.24634553168321899</v>
      </c>
      <c r="AK11" s="17">
        <v>0.231504879878141</v>
      </c>
      <c r="AL11" s="17">
        <v>0.23980241637490901</v>
      </c>
      <c r="AM11" s="17">
        <v>0.24051882959495599</v>
      </c>
      <c r="AN11" s="17">
        <v>0.19699534197452001</v>
      </c>
      <c r="AO11" s="17"/>
      <c r="AP11" s="17">
        <v>0.25164967444486702</v>
      </c>
      <c r="AQ11" s="17">
        <v>0.24089102557960401</v>
      </c>
      <c r="AR11" s="17">
        <v>0.24449250687743099</v>
      </c>
      <c r="AS11" s="17"/>
      <c r="AT11" s="17">
        <v>0.20693639470698499</v>
      </c>
      <c r="AU11" s="17">
        <v>0.223783445390106</v>
      </c>
      <c r="AV11" s="17">
        <v>0.25658030106207502</v>
      </c>
      <c r="AW11" s="17">
        <v>0.26135977492885398</v>
      </c>
      <c r="AX11" s="17">
        <v>0.22996506345626699</v>
      </c>
      <c r="AY11" s="17"/>
      <c r="AZ11" s="17">
        <v>0.169773777341096</v>
      </c>
      <c r="BA11" s="17">
        <v>0.17458412343829799</v>
      </c>
      <c r="BB11" s="17">
        <v>0.229905743494731</v>
      </c>
      <c r="BC11" s="17">
        <v>0.22074960617341099</v>
      </c>
      <c r="BD11" s="17">
        <v>0.243387085287013</v>
      </c>
      <c r="BE11" s="17">
        <v>0.22037097904786801</v>
      </c>
      <c r="BF11" s="17">
        <v>0.25271029654027399</v>
      </c>
      <c r="BG11" s="17">
        <v>0.225488581897343</v>
      </c>
      <c r="BH11" s="17">
        <v>0.268333270963523</v>
      </c>
      <c r="BI11" s="17">
        <v>0.216121307201325</v>
      </c>
      <c r="BJ11" s="17">
        <v>0.23072505056633799</v>
      </c>
      <c r="BK11" s="17">
        <v>0.21774630915832099</v>
      </c>
      <c r="BL11" s="17">
        <v>0.27844214712215598</v>
      </c>
      <c r="BM11" s="17">
        <v>0.24889344338275701</v>
      </c>
      <c r="BN11" s="17">
        <v>0.23024201954582799</v>
      </c>
      <c r="BO11" s="17">
        <v>0.249706585220517</v>
      </c>
      <c r="BP11" s="17"/>
      <c r="BQ11" s="17">
        <v>0.35379735120227201</v>
      </c>
      <c r="BR11" s="17">
        <v>0.17570753713662601</v>
      </c>
    </row>
    <row r="12" spans="2:70" ht="43.5" x14ac:dyDescent="0.35">
      <c r="B12" s="18" t="s">
        <v>632</v>
      </c>
      <c r="C12" s="17">
        <v>9.8111856045526594E-2</v>
      </c>
      <c r="D12" s="17">
        <v>0.104452648445007</v>
      </c>
      <c r="E12" s="17">
        <v>9.2086626612754602E-2</v>
      </c>
      <c r="F12" s="17"/>
      <c r="G12" s="17">
        <v>0.117898180829227</v>
      </c>
      <c r="H12" s="17">
        <v>9.7131020953429098E-2</v>
      </c>
      <c r="I12" s="17">
        <v>0.101320037329614</v>
      </c>
      <c r="J12" s="17">
        <v>0.106919556490993</v>
      </c>
      <c r="K12" s="17">
        <v>6.9001645341688303E-2</v>
      </c>
      <c r="L12" s="17">
        <v>9.5419294421458203E-2</v>
      </c>
      <c r="M12" s="17"/>
      <c r="N12" s="17">
        <v>0.116350837725807</v>
      </c>
      <c r="O12" s="17">
        <v>0.103463787469952</v>
      </c>
      <c r="P12" s="17">
        <v>9.2972801434865193E-2</v>
      </c>
      <c r="Q12" s="17">
        <v>7.6709207854400094E-2</v>
      </c>
      <c r="R12" s="17"/>
      <c r="S12" s="17">
        <v>0.12627394086551999</v>
      </c>
      <c r="T12" s="17">
        <v>8.67553044006312E-2</v>
      </c>
      <c r="U12" s="17">
        <v>0.116598768839349</v>
      </c>
      <c r="V12" s="17">
        <v>6.8409927899043696E-2</v>
      </c>
      <c r="W12" s="17">
        <v>8.1491185471014693E-2</v>
      </c>
      <c r="X12" s="17">
        <v>9.7496061511176901E-2</v>
      </c>
      <c r="Y12" s="17">
        <v>0.104347558495802</v>
      </c>
      <c r="Z12" s="17">
        <v>0.10685459496071401</v>
      </c>
      <c r="AA12" s="17">
        <v>6.8693077993558796E-2</v>
      </c>
      <c r="AB12" s="17">
        <v>0.11236878733028501</v>
      </c>
      <c r="AC12" s="17">
        <v>0.112838723061312</v>
      </c>
      <c r="AD12" s="17">
        <v>0.10851947557474299</v>
      </c>
      <c r="AE12" s="17"/>
      <c r="AF12" s="17">
        <v>9.3366395504237906E-2</v>
      </c>
      <c r="AG12" s="17">
        <v>0.10367699709891</v>
      </c>
      <c r="AH12" s="17">
        <v>0.107647876849454</v>
      </c>
      <c r="AI12" s="17"/>
      <c r="AJ12" s="17">
        <v>8.8883354560845895E-2</v>
      </c>
      <c r="AK12" s="17">
        <v>0.104434018645222</v>
      </c>
      <c r="AL12" s="17">
        <v>0.14664846969416201</v>
      </c>
      <c r="AM12" s="17">
        <v>0.11470380303829</v>
      </c>
      <c r="AN12" s="17">
        <v>8.0212440251033398E-2</v>
      </c>
      <c r="AO12" s="17"/>
      <c r="AP12" s="17">
        <v>9.1246958108178094E-2</v>
      </c>
      <c r="AQ12" s="17">
        <v>9.9878598343290201E-2</v>
      </c>
      <c r="AR12" s="17">
        <v>0.15035070891222199</v>
      </c>
      <c r="AS12" s="17"/>
      <c r="AT12" s="17">
        <v>6.4354046563467202E-2</v>
      </c>
      <c r="AU12" s="17">
        <v>9.2035072114793504E-2</v>
      </c>
      <c r="AV12" s="17">
        <v>0.12374708586805699</v>
      </c>
      <c r="AW12" s="17">
        <v>0.14714268392568</v>
      </c>
      <c r="AX12" s="17">
        <v>0.187940734721916</v>
      </c>
      <c r="AY12" s="17"/>
      <c r="AZ12" s="17">
        <v>0.17622415781310399</v>
      </c>
      <c r="BA12" s="17">
        <v>7.0705065861988298E-2</v>
      </c>
      <c r="BB12" s="17">
        <v>8.5003097531808694E-2</v>
      </c>
      <c r="BC12" s="17">
        <v>0.110996616974314</v>
      </c>
      <c r="BD12" s="17">
        <v>0.115724730021941</v>
      </c>
      <c r="BE12" s="17">
        <v>9.2660365512163001E-2</v>
      </c>
      <c r="BF12" s="17">
        <v>0.103215538882241</v>
      </c>
      <c r="BG12" s="17">
        <v>8.4455005213537701E-2</v>
      </c>
      <c r="BH12" s="17">
        <v>8.13789175565241E-2</v>
      </c>
      <c r="BI12" s="17">
        <v>9.3309830620541698E-2</v>
      </c>
      <c r="BJ12" s="17">
        <v>0.12592964414309499</v>
      </c>
      <c r="BK12" s="17">
        <v>0.122901522414488</v>
      </c>
      <c r="BL12" s="17">
        <v>3.5983561056355501E-2</v>
      </c>
      <c r="BM12" s="17">
        <v>8.5581560020957306E-2</v>
      </c>
      <c r="BN12" s="17">
        <v>0.14512614040869901</v>
      </c>
      <c r="BO12" s="17">
        <v>0.147219495314201</v>
      </c>
      <c r="BP12" s="17"/>
      <c r="BQ12" s="17">
        <v>0.19046215110141701</v>
      </c>
      <c r="BR12" s="17">
        <v>5.6323646820906299E-2</v>
      </c>
    </row>
    <row r="13" spans="2:70" ht="43.5" x14ac:dyDescent="0.35">
      <c r="B13" s="18" t="s">
        <v>633</v>
      </c>
      <c r="C13" s="17">
        <v>3.4147816813539802E-2</v>
      </c>
      <c r="D13" s="17">
        <v>4.11865867446599E-2</v>
      </c>
      <c r="E13" s="17">
        <v>2.7079921904645299E-2</v>
      </c>
      <c r="F13" s="17"/>
      <c r="G13" s="17">
        <v>5.1587198909049399E-2</v>
      </c>
      <c r="H13" s="17">
        <v>4.0531495637240803E-2</v>
      </c>
      <c r="I13" s="17">
        <v>3.3282595954722001E-2</v>
      </c>
      <c r="J13" s="17">
        <v>2.9076497379739399E-2</v>
      </c>
      <c r="K13" s="17">
        <v>1.5810733597502898E-2</v>
      </c>
      <c r="L13" s="17">
        <v>3.4485862313812302E-2</v>
      </c>
      <c r="M13" s="17"/>
      <c r="N13" s="17">
        <v>4.3612462124739099E-2</v>
      </c>
      <c r="O13" s="17">
        <v>3.11917010228797E-2</v>
      </c>
      <c r="P13" s="17">
        <v>3.4885366084928399E-2</v>
      </c>
      <c r="Q13" s="17">
        <v>2.6792282443694599E-2</v>
      </c>
      <c r="R13" s="17"/>
      <c r="S13" s="17">
        <v>4.5190956417099602E-2</v>
      </c>
      <c r="T13" s="17">
        <v>2.0646545783505402E-2</v>
      </c>
      <c r="U13" s="17">
        <v>1.9390329698099E-2</v>
      </c>
      <c r="V13" s="17">
        <v>3.2779590367835801E-2</v>
      </c>
      <c r="W13" s="17">
        <v>3.2532051800793702E-2</v>
      </c>
      <c r="X13" s="17">
        <v>2.6883537172571598E-2</v>
      </c>
      <c r="Y13" s="17">
        <v>3.7716676284542699E-2</v>
      </c>
      <c r="Z13" s="17">
        <v>3.2454889361361303E-2</v>
      </c>
      <c r="AA13" s="17">
        <v>3.06330346010317E-2</v>
      </c>
      <c r="AB13" s="17">
        <v>5.6224944306843098E-2</v>
      </c>
      <c r="AC13" s="17">
        <v>4.4315897785385701E-2</v>
      </c>
      <c r="AD13" s="17">
        <v>3.2570250626024401E-2</v>
      </c>
      <c r="AE13" s="17"/>
      <c r="AF13" s="17">
        <v>2.9578163019846001E-2</v>
      </c>
      <c r="AG13" s="17">
        <v>3.62918122160103E-2</v>
      </c>
      <c r="AH13" s="17">
        <v>4.7072953862850597E-2</v>
      </c>
      <c r="AI13" s="17"/>
      <c r="AJ13" s="17">
        <v>2.9160340634612002E-2</v>
      </c>
      <c r="AK13" s="17">
        <v>3.9033980481998999E-2</v>
      </c>
      <c r="AL13" s="17">
        <v>5.2248920702821902E-2</v>
      </c>
      <c r="AM13" s="17">
        <v>5.5587054923994197E-2</v>
      </c>
      <c r="AN13" s="17">
        <v>2.5862015237158999E-2</v>
      </c>
      <c r="AO13" s="17"/>
      <c r="AP13" s="17">
        <v>2.9938716847020999E-2</v>
      </c>
      <c r="AQ13" s="17">
        <v>3.5884178133970497E-2</v>
      </c>
      <c r="AR13" s="17">
        <v>5.98220102296423E-2</v>
      </c>
      <c r="AS13" s="17"/>
      <c r="AT13" s="17">
        <v>2.49314582068909E-2</v>
      </c>
      <c r="AU13" s="17">
        <v>3.2579431241697203E-2</v>
      </c>
      <c r="AV13" s="17">
        <v>3.2332181456586798E-2</v>
      </c>
      <c r="AW13" s="17">
        <v>4.8773764723593301E-2</v>
      </c>
      <c r="AX13" s="17">
        <v>0.136733230228263</v>
      </c>
      <c r="AY13" s="17"/>
      <c r="AZ13" s="17">
        <v>0</v>
      </c>
      <c r="BA13" s="17">
        <v>2.8327918211022499E-2</v>
      </c>
      <c r="BB13" s="17">
        <v>2.87700799959002E-2</v>
      </c>
      <c r="BC13" s="17">
        <v>2.5190371490601601E-2</v>
      </c>
      <c r="BD13" s="17">
        <v>1.75350040315095E-2</v>
      </c>
      <c r="BE13" s="17">
        <v>4.2020484476181098E-2</v>
      </c>
      <c r="BF13" s="17">
        <v>2.5098592394315E-2</v>
      </c>
      <c r="BG13" s="17">
        <v>3.8138902244115397E-2</v>
      </c>
      <c r="BH13" s="17">
        <v>2.7206957084574501E-2</v>
      </c>
      <c r="BI13" s="17">
        <v>2.5544777372701701E-2</v>
      </c>
      <c r="BJ13" s="17">
        <v>4.6313001404970897E-2</v>
      </c>
      <c r="BK13" s="17">
        <v>3.3810033269753299E-2</v>
      </c>
      <c r="BL13" s="17">
        <v>2.7020886694432599E-2</v>
      </c>
      <c r="BM13" s="17">
        <v>6.8605643363448904E-2</v>
      </c>
      <c r="BN13" s="17">
        <v>7.7805033286592606E-2</v>
      </c>
      <c r="BO13" s="17">
        <v>6.3855956634380304E-2</v>
      </c>
      <c r="BP13" s="17"/>
      <c r="BQ13" s="17">
        <v>6.3504088138283094E-2</v>
      </c>
      <c r="BR13" s="17">
        <v>1.94377228644903E-2</v>
      </c>
    </row>
    <row r="14" spans="2:70" ht="43.5" x14ac:dyDescent="0.35">
      <c r="B14" s="18" t="s">
        <v>634</v>
      </c>
      <c r="C14" s="17">
        <v>0.18857653304255501</v>
      </c>
      <c r="D14" s="17">
        <v>0.21725602484704701</v>
      </c>
      <c r="E14" s="17">
        <v>0.16035851913304</v>
      </c>
      <c r="F14" s="17"/>
      <c r="G14" s="17">
        <v>0.14097286822296801</v>
      </c>
      <c r="H14" s="17">
        <v>0.15932383891193999</v>
      </c>
      <c r="I14" s="17">
        <v>0.15717284039688501</v>
      </c>
      <c r="J14" s="17">
        <v>0.20220287365460901</v>
      </c>
      <c r="K14" s="17">
        <v>0.2350087270449</v>
      </c>
      <c r="L14" s="17">
        <v>0.22746280887273801</v>
      </c>
      <c r="M14" s="17"/>
      <c r="N14" s="17">
        <v>0.13835382734112101</v>
      </c>
      <c r="O14" s="17">
        <v>0.17787926869051199</v>
      </c>
      <c r="P14" s="17">
        <v>0.19757138207387601</v>
      </c>
      <c r="Q14" s="17">
        <v>0.24467515772749901</v>
      </c>
      <c r="R14" s="17"/>
      <c r="S14" s="17">
        <v>0.140596411741266</v>
      </c>
      <c r="T14" s="17">
        <v>0.19058251305969501</v>
      </c>
      <c r="U14" s="17">
        <v>0.191312983830627</v>
      </c>
      <c r="V14" s="17">
        <v>0.214530552440654</v>
      </c>
      <c r="W14" s="17">
        <v>0.18993640245270399</v>
      </c>
      <c r="X14" s="17">
        <v>0.18564597353510501</v>
      </c>
      <c r="Y14" s="17">
        <v>0.21645204677941501</v>
      </c>
      <c r="Z14" s="17">
        <v>0.203729916642437</v>
      </c>
      <c r="AA14" s="17">
        <v>0.195567172460791</v>
      </c>
      <c r="AB14" s="17">
        <v>0.18928348386028301</v>
      </c>
      <c r="AC14" s="17">
        <v>0.195708490710923</v>
      </c>
      <c r="AD14" s="17">
        <v>0.19023709612818099</v>
      </c>
      <c r="AE14" s="17"/>
      <c r="AF14" s="17">
        <v>0.21721405906555899</v>
      </c>
      <c r="AG14" s="17">
        <v>0.15291265257584299</v>
      </c>
      <c r="AH14" s="17">
        <v>0.24520487522301701</v>
      </c>
      <c r="AI14" s="17"/>
      <c r="AJ14" s="17">
        <v>0.18428505819910801</v>
      </c>
      <c r="AK14" s="17">
        <v>0.168022123081355</v>
      </c>
      <c r="AL14" s="17">
        <v>0.16009354339375501</v>
      </c>
      <c r="AM14" s="17">
        <v>0.24618808673797399</v>
      </c>
      <c r="AN14" s="17">
        <v>0.27400283735548198</v>
      </c>
      <c r="AO14" s="17"/>
      <c r="AP14" s="17">
        <v>0.16840957357624101</v>
      </c>
      <c r="AQ14" s="17">
        <v>0.165117939180322</v>
      </c>
      <c r="AR14" s="17">
        <v>0.15268248437847801</v>
      </c>
      <c r="AS14" s="17"/>
      <c r="AT14" s="17">
        <v>0.248619923984323</v>
      </c>
      <c r="AU14" s="17">
        <v>0.19807013236718701</v>
      </c>
      <c r="AV14" s="17">
        <v>0.13518173860628499</v>
      </c>
      <c r="AW14" s="17">
        <v>0.114423947132021</v>
      </c>
      <c r="AX14" s="17">
        <v>0.10545079634195099</v>
      </c>
      <c r="AY14" s="17"/>
      <c r="AZ14" s="17">
        <v>0.23602053945054899</v>
      </c>
      <c r="BA14" s="17">
        <v>0.265012842174081</v>
      </c>
      <c r="BB14" s="17">
        <v>0.189832676353588</v>
      </c>
      <c r="BC14" s="17">
        <v>0.225196127330481</v>
      </c>
      <c r="BD14" s="17">
        <v>0.21398962439737801</v>
      </c>
      <c r="BE14" s="17">
        <v>0.21787424757589699</v>
      </c>
      <c r="BF14" s="17">
        <v>0.16141540269087801</v>
      </c>
      <c r="BG14" s="17">
        <v>0.180879191682605</v>
      </c>
      <c r="BH14" s="17">
        <v>0.165455567401916</v>
      </c>
      <c r="BI14" s="17">
        <v>0.16598381565718001</v>
      </c>
      <c r="BJ14" s="17">
        <v>0.19196815573180501</v>
      </c>
      <c r="BK14" s="17">
        <v>0.15177946266933201</v>
      </c>
      <c r="BL14" s="17">
        <v>0.16436127124356001</v>
      </c>
      <c r="BM14" s="17">
        <v>0.161514526021733</v>
      </c>
      <c r="BN14" s="17">
        <v>7.0588354200694994E-2</v>
      </c>
      <c r="BO14" s="17">
        <v>0.11631852279198</v>
      </c>
      <c r="BP14" s="17"/>
      <c r="BQ14" s="17">
        <v>4.4956488031203598E-2</v>
      </c>
      <c r="BR14" s="17">
        <v>0.254544545311917</v>
      </c>
    </row>
    <row r="15" spans="2:70" x14ac:dyDescent="0.35">
      <c r="B15" s="18" t="s">
        <v>129</v>
      </c>
      <c r="C15" s="19">
        <v>5.8898054985931099E-2</v>
      </c>
      <c r="D15" s="19">
        <v>6.3713526279422394E-2</v>
      </c>
      <c r="E15" s="19">
        <v>5.4577161078556001E-2</v>
      </c>
      <c r="F15" s="19"/>
      <c r="G15" s="19">
        <v>5.7382479267781901E-2</v>
      </c>
      <c r="H15" s="19">
        <v>6.4312669023923005E-2</v>
      </c>
      <c r="I15" s="19">
        <v>6.9920698350178903E-2</v>
      </c>
      <c r="J15" s="19">
        <v>6.7622495208444197E-2</v>
      </c>
      <c r="K15" s="19">
        <v>6.2523231803135806E-2</v>
      </c>
      <c r="L15" s="19">
        <v>3.6935350778717797E-2</v>
      </c>
      <c r="M15" s="19"/>
      <c r="N15" s="19">
        <v>3.85639262539475E-2</v>
      </c>
      <c r="O15" s="19">
        <v>5.3369204992990103E-2</v>
      </c>
      <c r="P15" s="19">
        <v>6.4797748568563601E-2</v>
      </c>
      <c r="Q15" s="19">
        <v>8.2177333521239307E-2</v>
      </c>
      <c r="R15" s="19"/>
      <c r="S15" s="19">
        <v>5.8877865895798402E-2</v>
      </c>
      <c r="T15" s="19">
        <v>4.8696863436800297E-2</v>
      </c>
      <c r="U15" s="19">
        <v>5.8385047851108499E-2</v>
      </c>
      <c r="V15" s="19">
        <v>5.3091863079757599E-2</v>
      </c>
      <c r="W15" s="19">
        <v>6.3813589021604403E-2</v>
      </c>
      <c r="X15" s="19">
        <v>6.3236215087690104E-2</v>
      </c>
      <c r="Y15" s="19">
        <v>3.6841897176695997E-2</v>
      </c>
      <c r="Z15" s="19">
        <v>6.2070812288921001E-2</v>
      </c>
      <c r="AA15" s="19">
        <v>4.9643696778026401E-2</v>
      </c>
      <c r="AB15" s="19">
        <v>7.9880090420595504E-2</v>
      </c>
      <c r="AC15" s="19">
        <v>8.3808422128095902E-2</v>
      </c>
      <c r="AD15" s="19">
        <v>8.1576696014458897E-2</v>
      </c>
      <c r="AE15" s="19"/>
      <c r="AF15" s="19">
        <v>4.8618211945303101E-2</v>
      </c>
      <c r="AG15" s="19">
        <v>5.5033125398886398E-2</v>
      </c>
      <c r="AH15" s="19">
        <v>8.6449355063752495E-2</v>
      </c>
      <c r="AI15" s="19"/>
      <c r="AJ15" s="19">
        <v>5.4031500997523602E-2</v>
      </c>
      <c r="AK15" s="19">
        <v>5.27142338430465E-2</v>
      </c>
      <c r="AL15" s="19">
        <v>3.0168559483137399E-2</v>
      </c>
      <c r="AM15" s="19">
        <v>0.103859920089937</v>
      </c>
      <c r="AN15" s="19">
        <v>8.5105027869433802E-2</v>
      </c>
      <c r="AO15" s="19"/>
      <c r="AP15" s="19">
        <v>4.96297024532232E-2</v>
      </c>
      <c r="AQ15" s="19">
        <v>4.8617795772268498E-2</v>
      </c>
      <c r="AR15" s="19">
        <v>3.7200643086803001E-2</v>
      </c>
      <c r="AS15" s="19"/>
      <c r="AT15" s="19">
        <v>7.8616919904513596E-2</v>
      </c>
      <c r="AU15" s="19">
        <v>6.21150762705465E-2</v>
      </c>
      <c r="AV15" s="19">
        <v>5.4365282062210502E-2</v>
      </c>
      <c r="AW15" s="19">
        <v>3.3458795612270498E-2</v>
      </c>
      <c r="AX15" s="19">
        <v>1.5694382971886699E-2</v>
      </c>
      <c r="AY15" s="19"/>
      <c r="AZ15" s="19">
        <v>0.15495566863291199</v>
      </c>
      <c r="BA15" s="19">
        <v>5.4074220117502902E-2</v>
      </c>
      <c r="BB15" s="19">
        <v>5.6786379192268602E-2</v>
      </c>
      <c r="BC15" s="19">
        <v>6.09214287290488E-2</v>
      </c>
      <c r="BD15" s="19">
        <v>6.4421710130637702E-2</v>
      </c>
      <c r="BE15" s="19">
        <v>7.0559509494683495E-2</v>
      </c>
      <c r="BF15" s="19">
        <v>6.4888725230019498E-2</v>
      </c>
      <c r="BG15" s="19">
        <v>6.1252372728562703E-2</v>
      </c>
      <c r="BH15" s="19">
        <v>6.1847172003778303E-2</v>
      </c>
      <c r="BI15" s="19">
        <v>5.6326193166063999E-2</v>
      </c>
      <c r="BJ15" s="19">
        <v>2.5756483556006699E-2</v>
      </c>
      <c r="BK15" s="19">
        <v>5.4245646292030401E-2</v>
      </c>
      <c r="BL15" s="19">
        <v>2.9550540544938102E-2</v>
      </c>
      <c r="BM15" s="19">
        <v>2.67908774331637E-2</v>
      </c>
      <c r="BN15" s="19">
        <v>2.1300776406385301E-2</v>
      </c>
      <c r="BO15" s="19">
        <v>5.2288093856880498E-2</v>
      </c>
      <c r="BP15" s="19"/>
      <c r="BQ15" s="19">
        <v>3.25711294143727E-2</v>
      </c>
      <c r="BR15" s="19">
        <v>6.5604223041418996E-2</v>
      </c>
    </row>
    <row r="16" spans="2:70" x14ac:dyDescent="0.35">
      <c r="B16" s="16"/>
    </row>
    <row r="17" spans="2:2" x14ac:dyDescent="0.35">
      <c r="B17" t="s">
        <v>98</v>
      </c>
    </row>
    <row r="18" spans="2:2" x14ac:dyDescent="0.35">
      <c r="B18" t="s">
        <v>99</v>
      </c>
    </row>
    <row r="20" spans="2:2" x14ac:dyDescent="0.35">
      <c r="B20" s="8" t="str">
        <f>HYPERLINK("#'Contents'!A1", "Return to Contents")</f>
        <v>Return to Contents</v>
      </c>
    </row>
  </sheetData>
  <mergeCells count="11">
    <mergeCell ref="BQ5:BR5"/>
    <mergeCell ref="D5:E5"/>
    <mergeCell ref="G5:L5"/>
    <mergeCell ref="N5:Q5"/>
    <mergeCell ref="S5:AD5"/>
    <mergeCell ref="AF5:AH5"/>
    <mergeCell ref="D2:BJ2"/>
    <mergeCell ref="AJ5:AN5"/>
    <mergeCell ref="AP5:AR5"/>
    <mergeCell ref="AT5:AX5"/>
    <mergeCell ref="AZ5:BO5"/>
  </mergeCells>
  <pageMargins left="0.7" right="0.7" top="0.75" bottom="0.75" header="0.3" footer="0.3"/>
  <pageSetup paperSize="9" orientation="portrait" horizontalDpi="300" verticalDpi="300"/>
  <drawing r:id="rId1"/>
</worksheet>
</file>

<file path=xl/worksheets/sheet1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500-000000000000}">
  <dimension ref="B2:BR23"/>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67" width="10.7265625" customWidth="1"/>
    <col min="68" max="68" width="2.1796875" customWidth="1"/>
    <col min="69" max="70" width="10.7265625" customWidth="1"/>
    <col min="71" max="71" width="2.1796875" customWidth="1"/>
  </cols>
  <sheetData>
    <row r="2" spans="2:70" ht="40" customHeight="1" x14ac:dyDescent="0.35">
      <c r="D2" s="29" t="s">
        <v>644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row>
    <row r="5" spans="2:70" ht="30" customHeight="1" x14ac:dyDescent="0.35">
      <c r="B5" s="15"/>
      <c r="C5" s="15"/>
      <c r="D5" s="30" t="s">
        <v>74</v>
      </c>
      <c r="E5" s="30"/>
      <c r="F5" s="15"/>
      <c r="G5" s="30" t="s">
        <v>75</v>
      </c>
      <c r="H5" s="30"/>
      <c r="I5" s="30"/>
      <c r="J5" s="30"/>
      <c r="K5" s="30"/>
      <c r="L5" s="30"/>
      <c r="M5" s="15"/>
      <c r="N5" s="30" t="s">
        <v>76</v>
      </c>
      <c r="O5" s="30"/>
      <c r="P5" s="30"/>
      <c r="Q5" s="30"/>
      <c r="R5" s="15"/>
      <c r="S5" s="30" t="s">
        <v>77</v>
      </c>
      <c r="T5" s="30"/>
      <c r="U5" s="30"/>
      <c r="V5" s="30"/>
      <c r="W5" s="30"/>
      <c r="X5" s="30"/>
      <c r="Y5" s="30"/>
      <c r="Z5" s="30"/>
      <c r="AA5" s="30"/>
      <c r="AB5" s="30"/>
      <c r="AC5" s="30"/>
      <c r="AD5" s="30"/>
      <c r="AE5" s="15"/>
      <c r="AF5" s="30" t="s">
        <v>78</v>
      </c>
      <c r="AG5" s="30"/>
      <c r="AH5" s="30"/>
      <c r="AI5" s="15"/>
      <c r="AJ5" s="30" t="s">
        <v>79</v>
      </c>
      <c r="AK5" s="30"/>
      <c r="AL5" s="30"/>
      <c r="AM5" s="30"/>
      <c r="AN5" s="30"/>
      <c r="AO5" s="15"/>
      <c r="AP5" s="30" t="s">
        <v>80</v>
      </c>
      <c r="AQ5" s="30"/>
      <c r="AR5" s="30"/>
      <c r="AS5" s="15"/>
      <c r="AT5" s="30" t="s">
        <v>81</v>
      </c>
      <c r="AU5" s="30"/>
      <c r="AV5" s="30"/>
      <c r="AW5" s="30"/>
      <c r="AX5" s="30"/>
      <c r="AY5" s="15"/>
      <c r="AZ5" s="30" t="s">
        <v>82</v>
      </c>
      <c r="BA5" s="30"/>
      <c r="BB5" s="30"/>
      <c r="BC5" s="30"/>
      <c r="BD5" s="30"/>
      <c r="BE5" s="30"/>
      <c r="BF5" s="30"/>
      <c r="BG5" s="30"/>
      <c r="BH5" s="30"/>
      <c r="BI5" s="30"/>
      <c r="BJ5" s="30"/>
      <c r="BK5" s="30"/>
      <c r="BL5" s="30"/>
      <c r="BM5" s="30"/>
      <c r="BN5" s="30"/>
      <c r="BO5" s="30"/>
      <c r="BP5" s="15"/>
      <c r="BQ5" s="30" t="s">
        <v>83</v>
      </c>
      <c r="BR5" s="30"/>
    </row>
    <row r="6" spans="2:7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46</v>
      </c>
      <c r="AQ6" s="12" t="s">
        <v>47</v>
      </c>
      <c r="AR6" s="12" t="s">
        <v>50</v>
      </c>
      <c r="AT6" s="12" t="s">
        <v>51</v>
      </c>
      <c r="AU6" s="12" t="s">
        <v>52</v>
      </c>
      <c r="AV6" s="12" t="s">
        <v>53</v>
      </c>
      <c r="AW6" s="12" t="s">
        <v>54</v>
      </c>
      <c r="AX6" s="12" t="s">
        <v>55</v>
      </c>
      <c r="AZ6" s="12" t="s">
        <v>56</v>
      </c>
      <c r="BA6" s="12" t="s">
        <v>57</v>
      </c>
      <c r="BB6" s="12" t="s">
        <v>58</v>
      </c>
      <c r="BC6" s="12" t="s">
        <v>59</v>
      </c>
      <c r="BD6" s="12" t="s">
        <v>60</v>
      </c>
      <c r="BE6" s="12" t="s">
        <v>61</v>
      </c>
      <c r="BF6" s="12" t="s">
        <v>62</v>
      </c>
      <c r="BG6" s="12" t="s">
        <v>63</v>
      </c>
      <c r="BH6" s="12" t="s">
        <v>64</v>
      </c>
      <c r="BI6" s="12" t="s">
        <v>65</v>
      </c>
      <c r="BJ6" s="12" t="s">
        <v>66</v>
      </c>
      <c r="BK6" s="12" t="s">
        <v>67</v>
      </c>
      <c r="BL6" s="12" t="s">
        <v>68</v>
      </c>
      <c r="BM6" s="12" t="s">
        <v>69</v>
      </c>
      <c r="BN6" s="12" t="s">
        <v>70</v>
      </c>
      <c r="BO6" s="12" t="s">
        <v>71</v>
      </c>
      <c r="BQ6" s="12" t="s">
        <v>72</v>
      </c>
      <c r="BR6" s="12" t="s">
        <v>73</v>
      </c>
    </row>
    <row r="7" spans="2:70" ht="30" customHeight="1" x14ac:dyDescent="0.35">
      <c r="B7" s="10" t="s">
        <v>19</v>
      </c>
      <c r="C7" s="10">
        <v>534</v>
      </c>
      <c r="D7" s="10">
        <v>288</v>
      </c>
      <c r="E7" s="10">
        <v>244</v>
      </c>
      <c r="F7" s="10"/>
      <c r="G7" s="10">
        <v>80</v>
      </c>
      <c r="H7" s="10">
        <v>101</v>
      </c>
      <c r="I7" s="10">
        <v>95</v>
      </c>
      <c r="J7" s="10">
        <v>96</v>
      </c>
      <c r="K7" s="10">
        <v>50</v>
      </c>
      <c r="L7" s="10">
        <v>112</v>
      </c>
      <c r="M7" s="10"/>
      <c r="N7" s="10">
        <v>192</v>
      </c>
      <c r="O7" s="10">
        <v>151</v>
      </c>
      <c r="P7" s="10">
        <v>98</v>
      </c>
      <c r="Q7" s="10">
        <v>91</v>
      </c>
      <c r="R7" s="10"/>
      <c r="S7" s="10">
        <v>98</v>
      </c>
      <c r="T7" s="10">
        <v>61</v>
      </c>
      <c r="U7" s="10">
        <v>41</v>
      </c>
      <c r="V7" s="10">
        <v>36</v>
      </c>
      <c r="W7" s="10">
        <v>35</v>
      </c>
      <c r="X7" s="10">
        <v>46</v>
      </c>
      <c r="Y7" s="10">
        <v>47</v>
      </c>
      <c r="Z7" s="10">
        <v>24</v>
      </c>
      <c r="AA7" s="10">
        <v>46</v>
      </c>
      <c r="AB7" s="10">
        <v>57</v>
      </c>
      <c r="AC7" s="10">
        <v>30</v>
      </c>
      <c r="AD7" s="10">
        <v>13</v>
      </c>
      <c r="AE7" s="10"/>
      <c r="AF7" s="10">
        <v>177</v>
      </c>
      <c r="AG7" s="10">
        <v>238</v>
      </c>
      <c r="AH7" s="10">
        <v>86</v>
      </c>
      <c r="AI7" s="10"/>
      <c r="AJ7" s="10">
        <v>170</v>
      </c>
      <c r="AK7" s="10">
        <v>158</v>
      </c>
      <c r="AL7" s="10">
        <v>59</v>
      </c>
      <c r="AM7" s="10">
        <v>7</v>
      </c>
      <c r="AN7" s="10">
        <v>58</v>
      </c>
      <c r="AO7" s="10"/>
      <c r="AP7" s="10">
        <v>106</v>
      </c>
      <c r="AQ7" s="10">
        <v>190</v>
      </c>
      <c r="AR7" s="10">
        <v>55</v>
      </c>
      <c r="AS7" s="10"/>
      <c r="AT7" s="10">
        <v>83</v>
      </c>
      <c r="AU7" s="10">
        <v>112</v>
      </c>
      <c r="AV7" s="10">
        <v>174</v>
      </c>
      <c r="AW7" s="10">
        <v>89</v>
      </c>
      <c r="AX7" s="10">
        <v>20</v>
      </c>
      <c r="AY7" s="10"/>
      <c r="AZ7" s="10">
        <v>5</v>
      </c>
      <c r="BA7" s="10">
        <v>18</v>
      </c>
      <c r="BB7" s="10">
        <v>30</v>
      </c>
      <c r="BC7" s="10">
        <v>36</v>
      </c>
      <c r="BD7" s="10">
        <v>53</v>
      </c>
      <c r="BE7" s="10">
        <v>58</v>
      </c>
      <c r="BF7" s="10">
        <v>51</v>
      </c>
      <c r="BG7" s="10">
        <v>37</v>
      </c>
      <c r="BH7" s="10">
        <v>28</v>
      </c>
      <c r="BI7" s="10">
        <v>25</v>
      </c>
      <c r="BJ7" s="10">
        <v>60</v>
      </c>
      <c r="BK7" s="10">
        <v>29</v>
      </c>
      <c r="BL7" s="10">
        <v>12</v>
      </c>
      <c r="BM7" s="10">
        <v>15</v>
      </c>
      <c r="BN7" s="10">
        <v>21</v>
      </c>
      <c r="BO7" s="10">
        <v>36</v>
      </c>
      <c r="BP7" s="10"/>
      <c r="BQ7" s="10">
        <v>316</v>
      </c>
      <c r="BR7" s="10">
        <v>200</v>
      </c>
    </row>
    <row r="8" spans="2:70" ht="30" customHeight="1" x14ac:dyDescent="0.35">
      <c r="B8" s="11" t="s">
        <v>20</v>
      </c>
      <c r="C8" s="11">
        <v>531</v>
      </c>
      <c r="D8" s="11">
        <v>288</v>
      </c>
      <c r="E8" s="11">
        <v>241</v>
      </c>
      <c r="F8" s="11"/>
      <c r="G8" s="11">
        <v>95</v>
      </c>
      <c r="H8" s="11">
        <v>94</v>
      </c>
      <c r="I8" s="11">
        <v>92</v>
      </c>
      <c r="J8" s="11">
        <v>93</v>
      </c>
      <c r="K8" s="11">
        <v>48</v>
      </c>
      <c r="L8" s="11">
        <v>109</v>
      </c>
      <c r="M8" s="11"/>
      <c r="N8" s="11">
        <v>173</v>
      </c>
      <c r="O8" s="11">
        <v>140</v>
      </c>
      <c r="P8" s="11">
        <v>113</v>
      </c>
      <c r="Q8" s="11">
        <v>104</v>
      </c>
      <c r="R8" s="11"/>
      <c r="S8" s="11">
        <v>96</v>
      </c>
      <c r="T8" s="11">
        <v>56</v>
      </c>
      <c r="U8" s="11">
        <v>44</v>
      </c>
      <c r="V8" s="11">
        <v>37</v>
      </c>
      <c r="W8" s="11">
        <v>32</v>
      </c>
      <c r="X8" s="11">
        <v>45</v>
      </c>
      <c r="Y8" s="11">
        <v>46</v>
      </c>
      <c r="Z8" s="11">
        <v>22</v>
      </c>
      <c r="AA8" s="11">
        <v>44</v>
      </c>
      <c r="AB8" s="11">
        <v>61</v>
      </c>
      <c r="AC8" s="11">
        <v>32</v>
      </c>
      <c r="AD8" s="11">
        <v>17</v>
      </c>
      <c r="AE8" s="11"/>
      <c r="AF8" s="11">
        <v>173</v>
      </c>
      <c r="AG8" s="11">
        <v>228</v>
      </c>
      <c r="AH8" s="11">
        <v>93</v>
      </c>
      <c r="AI8" s="11"/>
      <c r="AJ8" s="11">
        <v>165</v>
      </c>
      <c r="AK8" s="11">
        <v>154</v>
      </c>
      <c r="AL8" s="11">
        <v>57</v>
      </c>
      <c r="AM8" s="11">
        <v>8</v>
      </c>
      <c r="AN8" s="11">
        <v>59</v>
      </c>
      <c r="AO8" s="11"/>
      <c r="AP8" s="11">
        <v>104</v>
      </c>
      <c r="AQ8" s="11">
        <v>184</v>
      </c>
      <c r="AR8" s="11">
        <v>54</v>
      </c>
      <c r="AS8" s="11"/>
      <c r="AT8" s="11">
        <v>86</v>
      </c>
      <c r="AU8" s="11">
        <v>119</v>
      </c>
      <c r="AV8" s="11">
        <v>165</v>
      </c>
      <c r="AW8" s="11">
        <v>85</v>
      </c>
      <c r="AX8" s="11">
        <v>18</v>
      </c>
      <c r="AY8" s="11"/>
      <c r="AZ8" s="11">
        <v>6</v>
      </c>
      <c r="BA8" s="11">
        <v>18</v>
      </c>
      <c r="BB8" s="11">
        <v>30</v>
      </c>
      <c r="BC8" s="11">
        <v>38</v>
      </c>
      <c r="BD8" s="11">
        <v>55</v>
      </c>
      <c r="BE8" s="11">
        <v>60</v>
      </c>
      <c r="BF8" s="11">
        <v>51</v>
      </c>
      <c r="BG8" s="11">
        <v>39</v>
      </c>
      <c r="BH8" s="11">
        <v>28</v>
      </c>
      <c r="BI8" s="11">
        <v>25</v>
      </c>
      <c r="BJ8" s="11">
        <v>57</v>
      </c>
      <c r="BK8" s="11">
        <v>28</v>
      </c>
      <c r="BL8" s="11">
        <v>11</v>
      </c>
      <c r="BM8" s="11">
        <v>15</v>
      </c>
      <c r="BN8" s="11">
        <v>19</v>
      </c>
      <c r="BO8" s="11">
        <v>31</v>
      </c>
      <c r="BP8" s="11"/>
      <c r="BQ8" s="11">
        <v>307</v>
      </c>
      <c r="BR8" s="11">
        <v>204</v>
      </c>
    </row>
    <row r="9" spans="2:70" ht="29" x14ac:dyDescent="0.35">
      <c r="B9" s="18" t="s">
        <v>636</v>
      </c>
      <c r="C9" s="17">
        <v>0.48260098436077298</v>
      </c>
      <c r="D9" s="17">
        <v>0.45359425397918102</v>
      </c>
      <c r="E9" s="17">
        <v>0.51334889539027895</v>
      </c>
      <c r="F9" s="17"/>
      <c r="G9" s="17">
        <v>0.32835913434668301</v>
      </c>
      <c r="H9" s="17">
        <v>0.45462185500660701</v>
      </c>
      <c r="I9" s="17">
        <v>0.55142799102169204</v>
      </c>
      <c r="J9" s="17">
        <v>0.50674703621538197</v>
      </c>
      <c r="K9" s="17">
        <v>0.67818667600647597</v>
      </c>
      <c r="L9" s="17">
        <v>0.47619029240885902</v>
      </c>
      <c r="M9" s="17"/>
      <c r="N9" s="17">
        <v>0.48972271667274198</v>
      </c>
      <c r="O9" s="17">
        <v>0.48513972813040301</v>
      </c>
      <c r="P9" s="17">
        <v>0.39220030966081998</v>
      </c>
      <c r="Q9" s="17">
        <v>0.56462637081022005</v>
      </c>
      <c r="R9" s="17"/>
      <c r="S9" s="17">
        <v>0.48365911503618197</v>
      </c>
      <c r="T9" s="17">
        <v>0.58214547758233903</v>
      </c>
      <c r="U9" s="17">
        <v>0.58717051925732699</v>
      </c>
      <c r="V9" s="17">
        <v>0.40975228900940902</v>
      </c>
      <c r="W9" s="17">
        <v>0.46874385293792697</v>
      </c>
      <c r="X9" s="17">
        <v>0.38522938784819499</v>
      </c>
      <c r="Y9" s="17">
        <v>0.43099753215441</v>
      </c>
      <c r="Z9" s="17">
        <v>0.40909470954080002</v>
      </c>
      <c r="AA9" s="17">
        <v>0.38691136888348099</v>
      </c>
      <c r="AB9" s="17">
        <v>0.46719339426984802</v>
      </c>
      <c r="AC9" s="17">
        <v>0.59461859726672806</v>
      </c>
      <c r="AD9" s="17">
        <v>0.64872069916196295</v>
      </c>
      <c r="AE9" s="17"/>
      <c r="AF9" s="17">
        <v>0.51014877583052298</v>
      </c>
      <c r="AG9" s="17">
        <v>0.47770099985799702</v>
      </c>
      <c r="AH9" s="17">
        <v>0.43477248765839399</v>
      </c>
      <c r="AI9" s="17"/>
      <c r="AJ9" s="17">
        <v>0.50601439903413403</v>
      </c>
      <c r="AK9" s="17">
        <v>0.376009022502515</v>
      </c>
      <c r="AL9" s="17">
        <v>0.45611079210483901</v>
      </c>
      <c r="AM9" s="17">
        <v>0.25385047325607202</v>
      </c>
      <c r="AN9" s="17">
        <v>0.57186722647006705</v>
      </c>
      <c r="AO9" s="17"/>
      <c r="AP9" s="17">
        <v>0.47067347874785498</v>
      </c>
      <c r="AQ9" s="17">
        <v>0.46220279742812997</v>
      </c>
      <c r="AR9" s="17">
        <v>0.41053225694871298</v>
      </c>
      <c r="AS9" s="17"/>
      <c r="AT9" s="17">
        <v>0.47787560342906399</v>
      </c>
      <c r="AU9" s="17">
        <v>0.39522327203697499</v>
      </c>
      <c r="AV9" s="17">
        <v>0.54200798314601395</v>
      </c>
      <c r="AW9" s="17">
        <v>0.52159311008054798</v>
      </c>
      <c r="AX9" s="17">
        <v>0.40638157496977001</v>
      </c>
      <c r="AY9" s="17"/>
      <c r="AZ9" s="17">
        <v>0</v>
      </c>
      <c r="BA9" s="17">
        <v>0.38944034387537801</v>
      </c>
      <c r="BB9" s="17">
        <v>0.60822212880063098</v>
      </c>
      <c r="BC9" s="17">
        <v>0.62028337819025303</v>
      </c>
      <c r="BD9" s="17">
        <v>0.47023655358031502</v>
      </c>
      <c r="BE9" s="17">
        <v>0.40345078124770301</v>
      </c>
      <c r="BF9" s="17">
        <v>0.63236649370193998</v>
      </c>
      <c r="BG9" s="17">
        <v>0.48034826370421002</v>
      </c>
      <c r="BH9" s="17">
        <v>0.43193394579231698</v>
      </c>
      <c r="BI9" s="17">
        <v>0.52943408884606802</v>
      </c>
      <c r="BJ9" s="17">
        <v>0.39444266402857903</v>
      </c>
      <c r="BK9" s="17">
        <v>0.60262342467448504</v>
      </c>
      <c r="BL9" s="17">
        <v>0.31618101740704002</v>
      </c>
      <c r="BM9" s="17">
        <v>0.56185065384532096</v>
      </c>
      <c r="BN9" s="17">
        <v>0.35226899619131802</v>
      </c>
      <c r="BO9" s="17">
        <v>0.58354826580459296</v>
      </c>
      <c r="BP9" s="17"/>
      <c r="BQ9" s="17">
        <v>0.49646103040777001</v>
      </c>
      <c r="BR9" s="17">
        <v>0.47945747488059798</v>
      </c>
    </row>
    <row r="10" spans="2:70" ht="29" x14ac:dyDescent="0.35">
      <c r="B10" s="18" t="s">
        <v>637</v>
      </c>
      <c r="C10" s="17">
        <v>0.428950257932736</v>
      </c>
      <c r="D10" s="17">
        <v>0.42631417688398499</v>
      </c>
      <c r="E10" s="17">
        <v>0.42784804421091599</v>
      </c>
      <c r="F10" s="17"/>
      <c r="G10" s="17">
        <v>0.45976370974625402</v>
      </c>
      <c r="H10" s="17">
        <v>0.34158383290543498</v>
      </c>
      <c r="I10" s="17">
        <v>0.38372123281665099</v>
      </c>
      <c r="J10" s="17">
        <v>0.37486247828189101</v>
      </c>
      <c r="K10" s="17">
        <v>0.52340081198990296</v>
      </c>
      <c r="L10" s="17">
        <v>0.52076086380902198</v>
      </c>
      <c r="M10" s="17"/>
      <c r="N10" s="17">
        <v>0.50129121126710197</v>
      </c>
      <c r="O10" s="17">
        <v>0.38179911350678603</v>
      </c>
      <c r="P10" s="17">
        <v>0.35509160873130402</v>
      </c>
      <c r="Q10" s="17">
        <v>0.45149837513417501</v>
      </c>
      <c r="R10" s="17"/>
      <c r="S10" s="17">
        <v>0.50479528203780599</v>
      </c>
      <c r="T10" s="17">
        <v>0.42490771704422697</v>
      </c>
      <c r="U10" s="17">
        <v>0.42101213559839501</v>
      </c>
      <c r="V10" s="17">
        <v>0.44788832469441597</v>
      </c>
      <c r="W10" s="17">
        <v>0.41139832647464603</v>
      </c>
      <c r="X10" s="17">
        <v>0.34569249732886898</v>
      </c>
      <c r="Y10" s="17">
        <v>0.29168658337068798</v>
      </c>
      <c r="Z10" s="17">
        <v>0.414280834347172</v>
      </c>
      <c r="AA10" s="17">
        <v>0.32787302786253703</v>
      </c>
      <c r="AB10" s="17">
        <v>0.49636310817467699</v>
      </c>
      <c r="AC10" s="17">
        <v>0.55180884897545002</v>
      </c>
      <c r="AD10" s="17">
        <v>0.42331837956576601</v>
      </c>
      <c r="AE10" s="17"/>
      <c r="AF10" s="17">
        <v>0.418167337511132</v>
      </c>
      <c r="AG10" s="17">
        <v>0.43330109426518298</v>
      </c>
      <c r="AH10" s="17">
        <v>0.45886499461330599</v>
      </c>
      <c r="AI10" s="17"/>
      <c r="AJ10" s="17">
        <v>0.44268003042880799</v>
      </c>
      <c r="AK10" s="17">
        <v>0.42862642820233499</v>
      </c>
      <c r="AL10" s="17">
        <v>0.42117506183102299</v>
      </c>
      <c r="AM10" s="17">
        <v>0.28501980631380103</v>
      </c>
      <c r="AN10" s="17">
        <v>0.40758492854377298</v>
      </c>
      <c r="AO10" s="17"/>
      <c r="AP10" s="17">
        <v>0.42267467947721499</v>
      </c>
      <c r="AQ10" s="17">
        <v>0.44320355332065697</v>
      </c>
      <c r="AR10" s="17">
        <v>0.42683517824933198</v>
      </c>
      <c r="AS10" s="17"/>
      <c r="AT10" s="17">
        <v>0.36737472731791299</v>
      </c>
      <c r="AU10" s="17">
        <v>0.387379968439866</v>
      </c>
      <c r="AV10" s="17">
        <v>0.43134491065875002</v>
      </c>
      <c r="AW10" s="17">
        <v>0.52769293324739797</v>
      </c>
      <c r="AX10" s="17">
        <v>0.57288356732436196</v>
      </c>
      <c r="AY10" s="17"/>
      <c r="AZ10" s="17">
        <v>0.34815395158665002</v>
      </c>
      <c r="BA10" s="17">
        <v>0.21689310327717201</v>
      </c>
      <c r="BB10" s="17">
        <v>0.35980682515095003</v>
      </c>
      <c r="BC10" s="17">
        <v>0.50120470920614202</v>
      </c>
      <c r="BD10" s="17">
        <v>0.48273548488555201</v>
      </c>
      <c r="BE10" s="17">
        <v>0.39373483763221501</v>
      </c>
      <c r="BF10" s="17">
        <v>0.37734624386714699</v>
      </c>
      <c r="BG10" s="17">
        <v>0.28934112174064602</v>
      </c>
      <c r="BH10" s="17">
        <v>0.44632612859123599</v>
      </c>
      <c r="BI10" s="17">
        <v>0.35789408362154401</v>
      </c>
      <c r="BJ10" s="17">
        <v>0.45756972278408398</v>
      </c>
      <c r="BK10" s="17">
        <v>0.58074756194989696</v>
      </c>
      <c r="BL10" s="17">
        <v>0.51004272707818998</v>
      </c>
      <c r="BM10" s="17">
        <v>0.67662135791896405</v>
      </c>
      <c r="BN10" s="17">
        <v>0.41229612165470902</v>
      </c>
      <c r="BO10" s="17">
        <v>0.47164325934673801</v>
      </c>
      <c r="BP10" s="17"/>
      <c r="BQ10" s="17">
        <v>0.52947768225479397</v>
      </c>
      <c r="BR10" s="17">
        <v>0.27784036629072001</v>
      </c>
    </row>
    <row r="11" spans="2:70" x14ac:dyDescent="0.35">
      <c r="B11" s="18" t="s">
        <v>638</v>
      </c>
      <c r="C11" s="17">
        <v>0.33086797069388901</v>
      </c>
      <c r="D11" s="17">
        <v>0.32979415824562403</v>
      </c>
      <c r="E11" s="17">
        <v>0.32717319185342703</v>
      </c>
      <c r="F11" s="17"/>
      <c r="G11" s="17">
        <v>0.28121447699688501</v>
      </c>
      <c r="H11" s="17">
        <v>0.25128904664331098</v>
      </c>
      <c r="I11" s="17">
        <v>0.338597296413499</v>
      </c>
      <c r="J11" s="17">
        <v>0.39136005799113299</v>
      </c>
      <c r="K11" s="17">
        <v>0.43832000279823102</v>
      </c>
      <c r="L11" s="17">
        <v>0.337255895318537</v>
      </c>
      <c r="M11" s="17"/>
      <c r="N11" s="17">
        <v>0.38220028434129499</v>
      </c>
      <c r="O11" s="17">
        <v>0.33558440334492901</v>
      </c>
      <c r="P11" s="17">
        <v>0.27769749913310099</v>
      </c>
      <c r="Q11" s="17">
        <v>0.29283619250224202</v>
      </c>
      <c r="R11" s="17"/>
      <c r="S11" s="17">
        <v>0.38969477793284002</v>
      </c>
      <c r="T11" s="17">
        <v>0.31076466937876901</v>
      </c>
      <c r="U11" s="17">
        <v>0.39177588322045498</v>
      </c>
      <c r="V11" s="17">
        <v>0.27269631508404801</v>
      </c>
      <c r="W11" s="17">
        <v>0.22643311240772501</v>
      </c>
      <c r="X11" s="17">
        <v>0.28564117777581</v>
      </c>
      <c r="Y11" s="17">
        <v>0.33714630396733802</v>
      </c>
      <c r="Z11" s="17">
        <v>0.25208042082659099</v>
      </c>
      <c r="AA11" s="17">
        <v>0.35350689428594401</v>
      </c>
      <c r="AB11" s="17">
        <v>0.30256076556870598</v>
      </c>
      <c r="AC11" s="17">
        <v>0.432640229558103</v>
      </c>
      <c r="AD11" s="17">
        <v>0.288810543946873</v>
      </c>
      <c r="AE11" s="17"/>
      <c r="AF11" s="17">
        <v>0.36922235925008201</v>
      </c>
      <c r="AG11" s="17">
        <v>0.32567698995774003</v>
      </c>
      <c r="AH11" s="17">
        <v>0.27884658988163502</v>
      </c>
      <c r="AI11" s="17"/>
      <c r="AJ11" s="17">
        <v>0.35771511913007198</v>
      </c>
      <c r="AK11" s="17">
        <v>0.28286695150061297</v>
      </c>
      <c r="AL11" s="17">
        <v>0.386525494673086</v>
      </c>
      <c r="AM11" s="17">
        <v>0.25385047325607202</v>
      </c>
      <c r="AN11" s="17">
        <v>0.37341544835069801</v>
      </c>
      <c r="AO11" s="17"/>
      <c r="AP11" s="17">
        <v>0.359444501817405</v>
      </c>
      <c r="AQ11" s="17">
        <v>0.32262639060113102</v>
      </c>
      <c r="AR11" s="17">
        <v>0.41776737082168403</v>
      </c>
      <c r="AS11" s="17"/>
      <c r="AT11" s="17">
        <v>0.32210075500941199</v>
      </c>
      <c r="AU11" s="17">
        <v>0.34885671631162901</v>
      </c>
      <c r="AV11" s="17">
        <v>0.35061964540177698</v>
      </c>
      <c r="AW11" s="17">
        <v>0.266345649696547</v>
      </c>
      <c r="AX11" s="17">
        <v>0.32151233901328302</v>
      </c>
      <c r="AY11" s="17"/>
      <c r="AZ11" s="17">
        <v>0.32537306937092297</v>
      </c>
      <c r="BA11" s="17">
        <v>0.46231835038796099</v>
      </c>
      <c r="BB11" s="17">
        <v>0.39222406180066799</v>
      </c>
      <c r="BC11" s="17">
        <v>0.34246290795767398</v>
      </c>
      <c r="BD11" s="17">
        <v>0.37131297204872399</v>
      </c>
      <c r="BE11" s="17">
        <v>0.23227200998949599</v>
      </c>
      <c r="BF11" s="17">
        <v>0.317056724128012</v>
      </c>
      <c r="BG11" s="17">
        <v>0.307552769034734</v>
      </c>
      <c r="BH11" s="17">
        <v>0.30926883350998802</v>
      </c>
      <c r="BI11" s="17">
        <v>0.258513750924384</v>
      </c>
      <c r="BJ11" s="17">
        <v>0.27401207325675903</v>
      </c>
      <c r="BK11" s="17">
        <v>0.43347623015167103</v>
      </c>
      <c r="BL11" s="17">
        <v>0.41847367558204401</v>
      </c>
      <c r="BM11" s="17">
        <v>0.31219371667853901</v>
      </c>
      <c r="BN11" s="17">
        <v>0.37428277204413901</v>
      </c>
      <c r="BO11" s="17">
        <v>0.42453558409290298</v>
      </c>
      <c r="BP11" s="17"/>
      <c r="BQ11" s="17">
        <v>0.39061545627528399</v>
      </c>
      <c r="BR11" s="17">
        <v>0.239878951499469</v>
      </c>
    </row>
    <row r="12" spans="2:70" x14ac:dyDescent="0.35">
      <c r="B12" s="18" t="s">
        <v>639</v>
      </c>
      <c r="C12" s="17">
        <v>0.27438310597272603</v>
      </c>
      <c r="D12" s="17">
        <v>0.29781698089795899</v>
      </c>
      <c r="E12" s="17">
        <v>0.24103900699335701</v>
      </c>
      <c r="F12" s="17"/>
      <c r="G12" s="17">
        <v>0.27801798503231201</v>
      </c>
      <c r="H12" s="17">
        <v>0.20715334149671799</v>
      </c>
      <c r="I12" s="17">
        <v>0.195356365605969</v>
      </c>
      <c r="J12" s="17">
        <v>0.22345563412220801</v>
      </c>
      <c r="K12" s="17">
        <v>0.27906595774216397</v>
      </c>
      <c r="L12" s="17">
        <v>0.43761478388587299</v>
      </c>
      <c r="M12" s="17"/>
      <c r="N12" s="17">
        <v>0.28692912070390703</v>
      </c>
      <c r="O12" s="17">
        <v>0.23624378668996901</v>
      </c>
      <c r="P12" s="17">
        <v>0.29776285130511898</v>
      </c>
      <c r="Q12" s="17">
        <v>0.284727909736258</v>
      </c>
      <c r="R12" s="17"/>
      <c r="S12" s="17">
        <v>0.35390362560719701</v>
      </c>
      <c r="T12" s="17">
        <v>0.22288548229022501</v>
      </c>
      <c r="U12" s="17">
        <v>0.25134318667501498</v>
      </c>
      <c r="V12" s="17">
        <v>0.32944679045860198</v>
      </c>
      <c r="W12" s="17">
        <v>0.16753964991439099</v>
      </c>
      <c r="X12" s="17">
        <v>0.257317788940155</v>
      </c>
      <c r="Y12" s="17">
        <v>0.34530842300694098</v>
      </c>
      <c r="Z12" s="17">
        <v>0.259951012056301</v>
      </c>
      <c r="AA12" s="17">
        <v>0.35982439379746201</v>
      </c>
      <c r="AB12" s="17">
        <v>0.26447832906198299</v>
      </c>
      <c r="AC12" s="17">
        <v>9.5373841066012696E-2</v>
      </c>
      <c r="AD12" s="17">
        <v>0.15690032783206401</v>
      </c>
      <c r="AE12" s="17"/>
      <c r="AF12" s="17">
        <v>0.24712675720018301</v>
      </c>
      <c r="AG12" s="17">
        <v>0.303770900100514</v>
      </c>
      <c r="AH12" s="17">
        <v>0.27873453350252497</v>
      </c>
      <c r="AI12" s="17"/>
      <c r="AJ12" s="17">
        <v>0.26624147126823899</v>
      </c>
      <c r="AK12" s="17">
        <v>0.28806666693021699</v>
      </c>
      <c r="AL12" s="17">
        <v>0.26704138298017299</v>
      </c>
      <c r="AM12" s="17">
        <v>0.48131519403666301</v>
      </c>
      <c r="AN12" s="17">
        <v>0.32559661748281699</v>
      </c>
      <c r="AO12" s="17"/>
      <c r="AP12" s="17">
        <v>0.226295262379549</v>
      </c>
      <c r="AQ12" s="17">
        <v>0.30294315174018699</v>
      </c>
      <c r="AR12" s="17">
        <v>0.26225322781190902</v>
      </c>
      <c r="AS12" s="17"/>
      <c r="AT12" s="17">
        <v>0.25620591662081998</v>
      </c>
      <c r="AU12" s="17">
        <v>0.20442253680849101</v>
      </c>
      <c r="AV12" s="17">
        <v>0.26037189856930099</v>
      </c>
      <c r="AW12" s="17">
        <v>0.38033451897079401</v>
      </c>
      <c r="AX12" s="17">
        <v>0.42538667696015697</v>
      </c>
      <c r="AY12" s="17"/>
      <c r="AZ12" s="17">
        <v>0.170970828886431</v>
      </c>
      <c r="BA12" s="17">
        <v>0.36511871125934697</v>
      </c>
      <c r="BB12" s="17">
        <v>0.316158528439134</v>
      </c>
      <c r="BC12" s="17">
        <v>0.27125176608278301</v>
      </c>
      <c r="BD12" s="17">
        <v>0.26245286110468002</v>
      </c>
      <c r="BE12" s="17">
        <v>0.29549363855580402</v>
      </c>
      <c r="BF12" s="17">
        <v>0.189466948145294</v>
      </c>
      <c r="BG12" s="17">
        <v>0.108422221466007</v>
      </c>
      <c r="BH12" s="17">
        <v>0.31065165569877401</v>
      </c>
      <c r="BI12" s="17">
        <v>0.18536760905199401</v>
      </c>
      <c r="BJ12" s="17">
        <v>0.36828650118262202</v>
      </c>
      <c r="BK12" s="17">
        <v>0.32937875773307801</v>
      </c>
      <c r="BL12" s="17">
        <v>0.272512086408639</v>
      </c>
      <c r="BM12" s="17">
        <v>0.25770148754945499</v>
      </c>
      <c r="BN12" s="17">
        <v>0.40572047473061201</v>
      </c>
      <c r="BO12" s="17">
        <v>0.21813044960955399</v>
      </c>
      <c r="BP12" s="17"/>
      <c r="BQ12" s="17">
        <v>0.32942695699477997</v>
      </c>
      <c r="BR12" s="17">
        <v>0.19505898150269199</v>
      </c>
    </row>
    <row r="13" spans="2:70" x14ac:dyDescent="0.35">
      <c r="B13" s="18" t="s">
        <v>640</v>
      </c>
      <c r="C13" s="17">
        <v>0.206151920506777</v>
      </c>
      <c r="D13" s="17">
        <v>0.22673095169521501</v>
      </c>
      <c r="E13" s="17">
        <v>0.179630455159762</v>
      </c>
      <c r="F13" s="17"/>
      <c r="G13" s="17">
        <v>0.23552481146308199</v>
      </c>
      <c r="H13" s="17">
        <v>0.30352149480239698</v>
      </c>
      <c r="I13" s="17">
        <v>0.19921991506895101</v>
      </c>
      <c r="J13" s="17">
        <v>0.18053460446883901</v>
      </c>
      <c r="K13" s="17">
        <v>0.203942654905683</v>
      </c>
      <c r="L13" s="17">
        <v>0.12548020525096601</v>
      </c>
      <c r="M13" s="17"/>
      <c r="N13" s="17">
        <v>0.19363316836361599</v>
      </c>
      <c r="O13" s="17">
        <v>0.18412521517287</v>
      </c>
      <c r="P13" s="17">
        <v>0.22187757073013301</v>
      </c>
      <c r="Q13" s="17">
        <v>0.243594367483355</v>
      </c>
      <c r="R13" s="17"/>
      <c r="S13" s="17">
        <v>0.191373051952927</v>
      </c>
      <c r="T13" s="17">
        <v>0.17898321769614101</v>
      </c>
      <c r="U13" s="17">
        <v>0.20648331763627401</v>
      </c>
      <c r="V13" s="17">
        <v>0.26223010419152298</v>
      </c>
      <c r="W13" s="17">
        <v>0.19006756832153901</v>
      </c>
      <c r="X13" s="17">
        <v>0.18322397714542199</v>
      </c>
      <c r="Y13" s="17">
        <v>0.27288430239932998</v>
      </c>
      <c r="Z13" s="17">
        <v>0.23488699512524</v>
      </c>
      <c r="AA13" s="17">
        <v>0.27685960418217598</v>
      </c>
      <c r="AB13" s="17">
        <v>0.188433798744465</v>
      </c>
      <c r="AC13" s="17">
        <v>9.3230723906367705E-2</v>
      </c>
      <c r="AD13" s="17">
        <v>0.22348557332611901</v>
      </c>
      <c r="AE13" s="17"/>
      <c r="AF13" s="17">
        <v>0.226236076464748</v>
      </c>
      <c r="AG13" s="17">
        <v>0.19071547163940999</v>
      </c>
      <c r="AH13" s="17">
        <v>0.183379235782308</v>
      </c>
      <c r="AI13" s="17"/>
      <c r="AJ13" s="17">
        <v>0.187880192654614</v>
      </c>
      <c r="AK13" s="17">
        <v>0.253136472197385</v>
      </c>
      <c r="AL13" s="17">
        <v>0.16891774228579601</v>
      </c>
      <c r="AM13" s="17">
        <v>0.59942779619622899</v>
      </c>
      <c r="AN13" s="17">
        <v>0.17011173171301999</v>
      </c>
      <c r="AO13" s="17"/>
      <c r="AP13" s="17">
        <v>0.20802030221319801</v>
      </c>
      <c r="AQ13" s="17">
        <v>0.230681146375705</v>
      </c>
      <c r="AR13" s="17">
        <v>0.246453216651911</v>
      </c>
      <c r="AS13" s="17"/>
      <c r="AT13" s="17">
        <v>0.214111106007909</v>
      </c>
      <c r="AU13" s="17">
        <v>0.17845207632978499</v>
      </c>
      <c r="AV13" s="17">
        <v>0.26778669649042902</v>
      </c>
      <c r="AW13" s="17">
        <v>0.20502111959427499</v>
      </c>
      <c r="AX13" s="17">
        <v>0.121990158665725</v>
      </c>
      <c r="AY13" s="17"/>
      <c r="AZ13" s="17">
        <v>0</v>
      </c>
      <c r="BA13" s="17">
        <v>0.20314455007982299</v>
      </c>
      <c r="BB13" s="17">
        <v>0.165347449580586</v>
      </c>
      <c r="BC13" s="17">
        <v>0.25534006410522297</v>
      </c>
      <c r="BD13" s="17">
        <v>0.218718642171217</v>
      </c>
      <c r="BE13" s="17">
        <v>0.18336528841958</v>
      </c>
      <c r="BF13" s="17">
        <v>0.16663818028206601</v>
      </c>
      <c r="BG13" s="17">
        <v>0.33744441735145397</v>
      </c>
      <c r="BH13" s="17">
        <v>7.3042214141588804E-2</v>
      </c>
      <c r="BI13" s="17">
        <v>0.120590976015903</v>
      </c>
      <c r="BJ13" s="17">
        <v>0.24982575036119101</v>
      </c>
      <c r="BK13" s="17">
        <v>6.0903732669698799E-2</v>
      </c>
      <c r="BL13" s="17">
        <v>0.10309755891712</v>
      </c>
      <c r="BM13" s="17">
        <v>0.36922810428076602</v>
      </c>
      <c r="BN13" s="17">
        <v>0.21947451418549399</v>
      </c>
      <c r="BO13" s="17">
        <v>0.37185537591509399</v>
      </c>
      <c r="BP13" s="17"/>
      <c r="BQ13" s="17">
        <v>0.22164317409435699</v>
      </c>
      <c r="BR13" s="17">
        <v>0.19177258346746701</v>
      </c>
    </row>
    <row r="14" spans="2:70" ht="29" x14ac:dyDescent="0.35">
      <c r="B14" s="18" t="s">
        <v>641</v>
      </c>
      <c r="C14" s="17">
        <v>9.9567409893708006E-2</v>
      </c>
      <c r="D14" s="17">
        <v>0.119934795961089</v>
      </c>
      <c r="E14" s="17">
        <v>7.6016416859834096E-2</v>
      </c>
      <c r="F14" s="17"/>
      <c r="G14" s="17">
        <v>0.221252434520229</v>
      </c>
      <c r="H14" s="17">
        <v>0.159728283117304</v>
      </c>
      <c r="I14" s="17">
        <v>9.6735388937711594E-2</v>
      </c>
      <c r="J14" s="17">
        <v>5.3954731648883703E-2</v>
      </c>
      <c r="K14" s="17">
        <v>4.3450047808380701E-2</v>
      </c>
      <c r="L14" s="17">
        <v>8.0182514019296099E-3</v>
      </c>
      <c r="M14" s="17"/>
      <c r="N14" s="17">
        <v>0.118978661307492</v>
      </c>
      <c r="O14" s="17">
        <v>8.6947735997488396E-2</v>
      </c>
      <c r="P14" s="17">
        <v>0.115351421788081</v>
      </c>
      <c r="Q14" s="17">
        <v>5.8952015423175401E-2</v>
      </c>
      <c r="R14" s="17"/>
      <c r="S14" s="17">
        <v>0.163359341637904</v>
      </c>
      <c r="T14" s="17">
        <v>3.5426659109551902E-2</v>
      </c>
      <c r="U14" s="17">
        <v>9.7036285099061495E-2</v>
      </c>
      <c r="V14" s="17">
        <v>8.4226513244210696E-2</v>
      </c>
      <c r="W14" s="17">
        <v>2.82255433104599E-2</v>
      </c>
      <c r="X14" s="17">
        <v>0.106938253362834</v>
      </c>
      <c r="Y14" s="17">
        <v>0.14134682601621301</v>
      </c>
      <c r="Z14" s="17">
        <v>0.17432133065939301</v>
      </c>
      <c r="AA14" s="17">
        <v>0.10958271208312</v>
      </c>
      <c r="AB14" s="17">
        <v>6.0597581050158701E-2</v>
      </c>
      <c r="AC14" s="17">
        <v>6.58828166078477E-2</v>
      </c>
      <c r="AD14" s="17">
        <v>7.0062469747116704E-2</v>
      </c>
      <c r="AE14" s="17"/>
      <c r="AF14" s="17">
        <v>8.1087424536189404E-2</v>
      </c>
      <c r="AG14" s="17">
        <v>7.8199097677167095E-2</v>
      </c>
      <c r="AH14" s="17">
        <v>0.123295834526656</v>
      </c>
      <c r="AI14" s="17"/>
      <c r="AJ14" s="17">
        <v>7.1010208772763206E-2</v>
      </c>
      <c r="AK14" s="17">
        <v>0.117570483323373</v>
      </c>
      <c r="AL14" s="17">
        <v>0.109483197474983</v>
      </c>
      <c r="AM14" s="17">
        <v>0</v>
      </c>
      <c r="AN14" s="17">
        <v>0.14204840370043101</v>
      </c>
      <c r="AO14" s="17"/>
      <c r="AP14" s="17">
        <v>8.5983035060501797E-2</v>
      </c>
      <c r="AQ14" s="17">
        <v>0.11231345311228499</v>
      </c>
      <c r="AR14" s="17">
        <v>0.161188220564569</v>
      </c>
      <c r="AS14" s="17"/>
      <c r="AT14" s="17">
        <v>6.2779065684769403E-2</v>
      </c>
      <c r="AU14" s="17">
        <v>0.12959814781669701</v>
      </c>
      <c r="AV14" s="17">
        <v>9.7394284087483393E-2</v>
      </c>
      <c r="AW14" s="17">
        <v>0.13086576714440401</v>
      </c>
      <c r="AX14" s="17">
        <v>0.26704306640332898</v>
      </c>
      <c r="AY14" s="17"/>
      <c r="AZ14" s="17">
        <v>0</v>
      </c>
      <c r="BA14" s="17">
        <v>9.9555047977327601E-2</v>
      </c>
      <c r="BB14" s="17">
        <v>0.131373009532261</v>
      </c>
      <c r="BC14" s="17">
        <v>5.6522635523953001E-2</v>
      </c>
      <c r="BD14" s="17">
        <v>6.7832531023224299E-2</v>
      </c>
      <c r="BE14" s="17">
        <v>7.2842300282633804E-2</v>
      </c>
      <c r="BF14" s="17">
        <v>9.6904967862740901E-2</v>
      </c>
      <c r="BG14" s="17">
        <v>0.123136188010635</v>
      </c>
      <c r="BH14" s="17">
        <v>0.18209142258880301</v>
      </c>
      <c r="BI14" s="17">
        <v>0.12553566471188801</v>
      </c>
      <c r="BJ14" s="17">
        <v>0.122776310752618</v>
      </c>
      <c r="BK14" s="17">
        <v>0.138579706657877</v>
      </c>
      <c r="BL14" s="17">
        <v>7.6683576960667799E-2</v>
      </c>
      <c r="BM14" s="17">
        <v>7.3769406173262206E-2</v>
      </c>
      <c r="BN14" s="17">
        <v>8.3094597317135394E-2</v>
      </c>
      <c r="BO14" s="17">
        <v>0.10931448197669601</v>
      </c>
      <c r="BP14" s="17"/>
      <c r="BQ14" s="17">
        <v>0.101352267353332</v>
      </c>
      <c r="BR14" s="17">
        <v>8.4078703147869596E-2</v>
      </c>
    </row>
    <row r="15" spans="2:70" ht="29" x14ac:dyDescent="0.35">
      <c r="B15" s="18" t="s">
        <v>642</v>
      </c>
      <c r="C15" s="17">
        <v>9.6532533553096794E-2</v>
      </c>
      <c r="D15" s="17">
        <v>0.11766077994342999</v>
      </c>
      <c r="E15" s="17">
        <v>7.2051527112676095E-2</v>
      </c>
      <c r="F15" s="17"/>
      <c r="G15" s="17">
        <v>0.20609927366808101</v>
      </c>
      <c r="H15" s="17">
        <v>0.15867990009396499</v>
      </c>
      <c r="I15" s="17">
        <v>0.105749600172711</v>
      </c>
      <c r="J15" s="17">
        <v>4.4493051948249401E-2</v>
      </c>
      <c r="K15" s="17">
        <v>6.1213090671453002E-2</v>
      </c>
      <c r="L15" s="17">
        <v>0</v>
      </c>
      <c r="M15" s="17"/>
      <c r="N15" s="17">
        <v>7.7234945317690595E-2</v>
      </c>
      <c r="O15" s="17">
        <v>8.7832739947726696E-2</v>
      </c>
      <c r="P15" s="17">
        <v>0.13193728806652899</v>
      </c>
      <c r="Q15" s="17">
        <v>9.3843258979889904E-2</v>
      </c>
      <c r="R15" s="17"/>
      <c r="S15" s="17">
        <v>0.14706231255489299</v>
      </c>
      <c r="T15" s="17">
        <v>6.0555669717691198E-2</v>
      </c>
      <c r="U15" s="17">
        <v>9.4923978704091194E-2</v>
      </c>
      <c r="V15" s="17">
        <v>5.23678298874714E-2</v>
      </c>
      <c r="W15" s="17">
        <v>0.17062977346789601</v>
      </c>
      <c r="X15" s="17">
        <v>4.8723959050737099E-2</v>
      </c>
      <c r="Y15" s="17">
        <v>8.2791421264681198E-2</v>
      </c>
      <c r="Z15" s="17">
        <v>8.7495418912468301E-2</v>
      </c>
      <c r="AA15" s="17">
        <v>8.3942443707307995E-2</v>
      </c>
      <c r="AB15" s="17">
        <v>9.6733484616880902E-2</v>
      </c>
      <c r="AC15" s="17">
        <v>7.3246615007267299E-2</v>
      </c>
      <c r="AD15" s="17">
        <v>0.13828712810626501</v>
      </c>
      <c r="AE15" s="17"/>
      <c r="AF15" s="17">
        <v>8.1892341798708898E-2</v>
      </c>
      <c r="AG15" s="17">
        <v>9.6767571119437998E-2</v>
      </c>
      <c r="AH15" s="17">
        <v>8.9835866859671307E-2</v>
      </c>
      <c r="AI15" s="17"/>
      <c r="AJ15" s="17">
        <v>9.2517237974619498E-2</v>
      </c>
      <c r="AK15" s="17">
        <v>0.124949938158413</v>
      </c>
      <c r="AL15" s="17">
        <v>6.4692943248945603E-2</v>
      </c>
      <c r="AM15" s="17">
        <v>0</v>
      </c>
      <c r="AN15" s="17">
        <v>5.3140307099020699E-2</v>
      </c>
      <c r="AO15" s="17"/>
      <c r="AP15" s="17">
        <v>0.101664558650866</v>
      </c>
      <c r="AQ15" s="17">
        <v>0.13477345307216401</v>
      </c>
      <c r="AR15" s="17">
        <v>7.3336437855736403E-2</v>
      </c>
      <c r="AS15" s="17"/>
      <c r="AT15" s="17">
        <v>9.0009346796024695E-2</v>
      </c>
      <c r="AU15" s="17">
        <v>0.106566754184742</v>
      </c>
      <c r="AV15" s="17">
        <v>7.1230823178462105E-2</v>
      </c>
      <c r="AW15" s="17">
        <v>8.40947139012308E-2</v>
      </c>
      <c r="AX15" s="17">
        <v>0.37216639488827202</v>
      </c>
      <c r="AY15" s="17"/>
      <c r="AZ15" s="17">
        <v>0</v>
      </c>
      <c r="BA15" s="17">
        <v>6.5731754312284202E-2</v>
      </c>
      <c r="BB15" s="17">
        <v>2.82588971333869E-2</v>
      </c>
      <c r="BC15" s="17">
        <v>0.15761246447386901</v>
      </c>
      <c r="BD15" s="17">
        <v>0.14262052118750199</v>
      </c>
      <c r="BE15" s="17">
        <v>4.8912358155963898E-2</v>
      </c>
      <c r="BF15" s="17">
        <v>8.0366414552194704E-2</v>
      </c>
      <c r="BG15" s="17">
        <v>0.12426301302526201</v>
      </c>
      <c r="BH15" s="17">
        <v>0.13129110061334101</v>
      </c>
      <c r="BI15" s="17">
        <v>8.5350962666011998E-2</v>
      </c>
      <c r="BJ15" s="17">
        <v>6.5406559075229007E-2</v>
      </c>
      <c r="BK15" s="17">
        <v>6.7611136519679205E-2</v>
      </c>
      <c r="BL15" s="17">
        <v>7.6683576960667799E-2</v>
      </c>
      <c r="BM15" s="17">
        <v>7.3769406173262206E-2</v>
      </c>
      <c r="BN15" s="17">
        <v>0.231737753860216</v>
      </c>
      <c r="BO15" s="17">
        <v>0.13505542638506601</v>
      </c>
      <c r="BP15" s="17"/>
      <c r="BQ15" s="17">
        <v>0.112379240338805</v>
      </c>
      <c r="BR15" s="17">
        <v>7.8212216839240095E-2</v>
      </c>
    </row>
    <row r="16" spans="2:70" ht="29" x14ac:dyDescent="0.35">
      <c r="B16" s="18" t="s">
        <v>643</v>
      </c>
      <c r="C16" s="17">
        <v>7.9858173462862905E-2</v>
      </c>
      <c r="D16" s="17">
        <v>0.10882553934775301</v>
      </c>
      <c r="E16" s="17">
        <v>4.59037845296335E-2</v>
      </c>
      <c r="F16" s="17"/>
      <c r="G16" s="17">
        <v>0.15133424961637201</v>
      </c>
      <c r="H16" s="17">
        <v>0.147965348485531</v>
      </c>
      <c r="I16" s="17">
        <v>8.6318700783361499E-2</v>
      </c>
      <c r="J16" s="17">
        <v>3.4105301182624802E-2</v>
      </c>
      <c r="K16" s="17">
        <v>4.0127483614845999E-2</v>
      </c>
      <c r="L16" s="17">
        <v>1.01527708812328E-2</v>
      </c>
      <c r="M16" s="17"/>
      <c r="N16" s="17">
        <v>9.4269023743534505E-2</v>
      </c>
      <c r="O16" s="17">
        <v>3.4445133362019001E-2</v>
      </c>
      <c r="P16" s="17">
        <v>0.118620696915698</v>
      </c>
      <c r="Q16" s="17">
        <v>7.6550684327043705E-2</v>
      </c>
      <c r="R16" s="17"/>
      <c r="S16" s="17">
        <v>0.14632031090509601</v>
      </c>
      <c r="T16" s="17">
        <v>3.5426659109551902E-2</v>
      </c>
      <c r="U16" s="17">
        <v>0.15797885568602499</v>
      </c>
      <c r="V16" s="17">
        <v>5.23678298874714E-2</v>
      </c>
      <c r="W16" s="17">
        <v>5.4133962349761998E-2</v>
      </c>
      <c r="X16" s="17">
        <v>5.5304983903877399E-2</v>
      </c>
      <c r="Y16" s="17">
        <v>3.6967748310728903E-2</v>
      </c>
      <c r="Z16" s="17">
        <v>9.9566363605980396E-2</v>
      </c>
      <c r="AA16" s="17">
        <v>7.6379540036495594E-2</v>
      </c>
      <c r="AB16" s="17">
        <v>4.41315381378556E-2</v>
      </c>
      <c r="AC16" s="17">
        <v>6.14179146379061E-2</v>
      </c>
      <c r="AD16" s="17">
        <v>8.1838628587192402E-2</v>
      </c>
      <c r="AE16" s="17"/>
      <c r="AF16" s="17">
        <v>6.8491256476989296E-2</v>
      </c>
      <c r="AG16" s="17">
        <v>8.1929803692366895E-2</v>
      </c>
      <c r="AH16" s="17">
        <v>6.9307361060583494E-2</v>
      </c>
      <c r="AI16" s="17"/>
      <c r="AJ16" s="17">
        <v>5.6342385850259302E-2</v>
      </c>
      <c r="AK16" s="17">
        <v>0.13113735311584099</v>
      </c>
      <c r="AL16" s="17">
        <v>7.7257804828343393E-2</v>
      </c>
      <c r="AM16" s="17">
        <v>0.179285017860905</v>
      </c>
      <c r="AN16" s="17">
        <v>3.72380079286714E-2</v>
      </c>
      <c r="AO16" s="17"/>
      <c r="AP16" s="17">
        <v>5.7940189143141099E-2</v>
      </c>
      <c r="AQ16" s="17">
        <v>0.107460285072931</v>
      </c>
      <c r="AR16" s="17">
        <v>0.16068682642934101</v>
      </c>
      <c r="AS16" s="17"/>
      <c r="AT16" s="17">
        <v>3.0978192043254499E-2</v>
      </c>
      <c r="AU16" s="17">
        <v>4.5058714334253999E-2</v>
      </c>
      <c r="AV16" s="17">
        <v>0.11143237759649401</v>
      </c>
      <c r="AW16" s="17">
        <v>0.119786585620637</v>
      </c>
      <c r="AX16" s="17">
        <v>0.1714055242468</v>
      </c>
      <c r="AY16" s="17"/>
      <c r="AZ16" s="17">
        <v>0</v>
      </c>
      <c r="BA16" s="17">
        <v>0</v>
      </c>
      <c r="BB16" s="17">
        <v>0</v>
      </c>
      <c r="BC16" s="17">
        <v>9.8196249466022706E-2</v>
      </c>
      <c r="BD16" s="17">
        <v>6.0978526867777202E-2</v>
      </c>
      <c r="BE16" s="17">
        <v>8.1913100269858902E-2</v>
      </c>
      <c r="BF16" s="17">
        <v>8.1008374539153494E-2</v>
      </c>
      <c r="BG16" s="17">
        <v>6.6687853420730706E-2</v>
      </c>
      <c r="BH16" s="17">
        <v>0.109023965862603</v>
      </c>
      <c r="BI16" s="17">
        <v>3.8286384652364301E-2</v>
      </c>
      <c r="BJ16" s="17">
        <v>0.12491699541863401</v>
      </c>
      <c r="BK16" s="17">
        <v>3.3433154435149402E-2</v>
      </c>
      <c r="BL16" s="17">
        <v>7.5808711238856602E-2</v>
      </c>
      <c r="BM16" s="17">
        <v>0.284970322536719</v>
      </c>
      <c r="BN16" s="17">
        <v>0.16184613212554</v>
      </c>
      <c r="BO16" s="17">
        <v>7.4438838387526393E-2</v>
      </c>
      <c r="BP16" s="17"/>
      <c r="BQ16" s="17">
        <v>9.8366850049731405E-2</v>
      </c>
      <c r="BR16" s="17">
        <v>5.9820071017151498E-2</v>
      </c>
    </row>
    <row r="17" spans="2:70" x14ac:dyDescent="0.35">
      <c r="B17" s="18" t="s">
        <v>129</v>
      </c>
      <c r="C17" s="17">
        <v>2.3892785690860601E-2</v>
      </c>
      <c r="D17" s="17">
        <v>1.38877903186571E-2</v>
      </c>
      <c r="E17" s="17">
        <v>3.6002993760618801E-2</v>
      </c>
      <c r="F17" s="17"/>
      <c r="G17" s="17">
        <v>1.34528770339642E-2</v>
      </c>
      <c r="H17" s="17">
        <v>0</v>
      </c>
      <c r="I17" s="17">
        <v>4.2513992548802497E-2</v>
      </c>
      <c r="J17" s="17">
        <v>3.41128233331362E-2</v>
      </c>
      <c r="K17" s="17">
        <v>4.4400401390380997E-2</v>
      </c>
      <c r="L17" s="17">
        <v>2.0071297121903399E-2</v>
      </c>
      <c r="M17" s="17"/>
      <c r="N17" s="17">
        <v>5.23503875702158E-3</v>
      </c>
      <c r="O17" s="17">
        <v>3.51627207420371E-2</v>
      </c>
      <c r="P17" s="17">
        <v>3.9408537329983E-2</v>
      </c>
      <c r="Q17" s="17">
        <v>2.3382754311751301E-2</v>
      </c>
      <c r="R17" s="17"/>
      <c r="S17" s="17">
        <v>0</v>
      </c>
      <c r="T17" s="17">
        <v>2.0463430660815001E-2</v>
      </c>
      <c r="U17" s="17">
        <v>2.6265151849457099E-2</v>
      </c>
      <c r="V17" s="17">
        <v>2.5554433100345799E-2</v>
      </c>
      <c r="W17" s="17">
        <v>2.82255433104599E-2</v>
      </c>
      <c r="X17" s="17">
        <v>4.8699699411578E-2</v>
      </c>
      <c r="Y17" s="17">
        <v>0</v>
      </c>
      <c r="Z17" s="17">
        <v>3.7288816516120503E-2</v>
      </c>
      <c r="AA17" s="17">
        <v>2.51283719497504E-2</v>
      </c>
      <c r="AB17" s="17">
        <v>1.5727801624764101E-2</v>
      </c>
      <c r="AC17" s="17">
        <v>7.0986824405236598E-2</v>
      </c>
      <c r="AD17" s="17">
        <v>7.2540309297879496E-2</v>
      </c>
      <c r="AE17" s="17"/>
      <c r="AF17" s="17">
        <v>4.1773305274552502E-2</v>
      </c>
      <c r="AG17" s="17">
        <v>1.3228592719368701E-2</v>
      </c>
      <c r="AH17" s="17">
        <v>2.6099008679751599E-2</v>
      </c>
      <c r="AI17" s="17"/>
      <c r="AJ17" s="17">
        <v>2.67784758176693E-2</v>
      </c>
      <c r="AK17" s="17">
        <v>3.2082066254554301E-2</v>
      </c>
      <c r="AL17" s="17">
        <v>0</v>
      </c>
      <c r="AM17" s="17">
        <v>0</v>
      </c>
      <c r="AN17" s="17">
        <v>1.93828762242527E-2</v>
      </c>
      <c r="AO17" s="17"/>
      <c r="AP17" s="17">
        <v>1.10479086817132E-2</v>
      </c>
      <c r="AQ17" s="17">
        <v>2.5982668832398199E-2</v>
      </c>
      <c r="AR17" s="17">
        <v>2.2597463690077101E-2</v>
      </c>
      <c r="AS17" s="17"/>
      <c r="AT17" s="17">
        <v>7.1679228804581593E-2</v>
      </c>
      <c r="AU17" s="17">
        <v>3.7436748654954902E-2</v>
      </c>
      <c r="AV17" s="17">
        <v>0</v>
      </c>
      <c r="AW17" s="17">
        <v>1.44518623372746E-2</v>
      </c>
      <c r="AX17" s="17">
        <v>0</v>
      </c>
      <c r="AY17" s="17"/>
      <c r="AZ17" s="17">
        <v>0.155502150155996</v>
      </c>
      <c r="BA17" s="17">
        <v>6.8923892616824106E-2</v>
      </c>
      <c r="BB17" s="17">
        <v>3.59579836850163E-2</v>
      </c>
      <c r="BC17" s="17">
        <v>4.9896905117536798E-2</v>
      </c>
      <c r="BD17" s="17">
        <v>0</v>
      </c>
      <c r="BE17" s="17">
        <v>1.84628997178523E-2</v>
      </c>
      <c r="BF17" s="17">
        <v>0</v>
      </c>
      <c r="BG17" s="17">
        <v>2.9789068006584402E-2</v>
      </c>
      <c r="BH17" s="17">
        <v>0</v>
      </c>
      <c r="BI17" s="17">
        <v>8.0652335017879204E-2</v>
      </c>
      <c r="BJ17" s="17">
        <v>1.6879121055427E-2</v>
      </c>
      <c r="BK17" s="17">
        <v>0</v>
      </c>
      <c r="BL17" s="17">
        <v>0</v>
      </c>
      <c r="BM17" s="17">
        <v>0</v>
      </c>
      <c r="BN17" s="17">
        <v>0</v>
      </c>
      <c r="BO17" s="17">
        <v>0</v>
      </c>
      <c r="BP17" s="17"/>
      <c r="BQ17" s="17">
        <v>6.44357503238381E-3</v>
      </c>
      <c r="BR17" s="17">
        <v>5.2538479104586103E-2</v>
      </c>
    </row>
    <row r="18" spans="2:70" x14ac:dyDescent="0.35">
      <c r="B18" s="18" t="s">
        <v>130</v>
      </c>
      <c r="C18" s="19">
        <v>3.2499617328930003E-2</v>
      </c>
      <c r="D18" s="19">
        <v>2.34571587900404E-2</v>
      </c>
      <c r="E18" s="19">
        <v>4.3525845028418303E-2</v>
      </c>
      <c r="F18" s="19"/>
      <c r="G18" s="19">
        <v>7.5428971785781902E-3</v>
      </c>
      <c r="H18" s="19">
        <v>2.8059747183033001E-2</v>
      </c>
      <c r="I18" s="19">
        <v>2.9015146391409102E-2</v>
      </c>
      <c r="J18" s="19">
        <v>2.18296685033561E-2</v>
      </c>
      <c r="K18" s="19">
        <v>2.37898630324004E-2</v>
      </c>
      <c r="L18" s="19">
        <v>7.3894557156245405E-2</v>
      </c>
      <c r="M18" s="19"/>
      <c r="N18" s="19">
        <v>3.8334741043243199E-2</v>
      </c>
      <c r="O18" s="19">
        <v>4.4802277010291297E-2</v>
      </c>
      <c r="P18" s="19">
        <v>1.9268309364887201E-2</v>
      </c>
      <c r="Q18" s="19">
        <v>2.1123173291355699E-2</v>
      </c>
      <c r="R18" s="19"/>
      <c r="S18" s="19">
        <v>8.9658331780675098E-3</v>
      </c>
      <c r="T18" s="19">
        <v>1.62688323666931E-2</v>
      </c>
      <c r="U18" s="19">
        <v>4.6636323466186902E-2</v>
      </c>
      <c r="V18" s="19">
        <v>0</v>
      </c>
      <c r="W18" s="19">
        <v>9.5721816255078501E-2</v>
      </c>
      <c r="X18" s="19">
        <v>5.6358809111556399E-2</v>
      </c>
      <c r="Y18" s="19">
        <v>5.8633447929973499E-2</v>
      </c>
      <c r="Z18" s="19">
        <v>0</v>
      </c>
      <c r="AA18" s="19">
        <v>7.09855775299085E-2</v>
      </c>
      <c r="AB18" s="19">
        <v>1.72931513518144E-2</v>
      </c>
      <c r="AC18" s="19">
        <v>3.1643309239546599E-2</v>
      </c>
      <c r="AD18" s="19">
        <v>0</v>
      </c>
      <c r="AE18" s="19"/>
      <c r="AF18" s="19">
        <v>2.64365787302814E-2</v>
      </c>
      <c r="AG18" s="19">
        <v>4.5078813284324698E-2</v>
      </c>
      <c r="AH18" s="19">
        <v>1.7999588361227802E-2</v>
      </c>
      <c r="AI18" s="19"/>
      <c r="AJ18" s="19">
        <v>4.15196844210508E-2</v>
      </c>
      <c r="AK18" s="19">
        <v>3.3173163389987097E-2</v>
      </c>
      <c r="AL18" s="19">
        <v>1.7436567173734398E-2</v>
      </c>
      <c r="AM18" s="19">
        <v>0</v>
      </c>
      <c r="AN18" s="19">
        <v>1.24859458048628E-2</v>
      </c>
      <c r="AO18" s="19"/>
      <c r="AP18" s="19">
        <v>4.1710434506922099E-2</v>
      </c>
      <c r="AQ18" s="19">
        <v>3.2582323993152501E-2</v>
      </c>
      <c r="AR18" s="19">
        <v>3.1987567440149897E-2</v>
      </c>
      <c r="AS18" s="19"/>
      <c r="AT18" s="19">
        <v>4.4849166579263001E-2</v>
      </c>
      <c r="AU18" s="19">
        <v>4.1594399724533E-2</v>
      </c>
      <c r="AV18" s="19">
        <v>3.0750400908045001E-2</v>
      </c>
      <c r="AW18" s="19">
        <v>8.3983227489520494E-3</v>
      </c>
      <c r="AX18" s="19">
        <v>4.8041629756571398E-2</v>
      </c>
      <c r="AY18" s="19"/>
      <c r="AZ18" s="19">
        <v>0</v>
      </c>
      <c r="BA18" s="19">
        <v>4.0046319101656597E-2</v>
      </c>
      <c r="BB18" s="19">
        <v>6.3869595498277795E-2</v>
      </c>
      <c r="BC18" s="19">
        <v>0</v>
      </c>
      <c r="BD18" s="19">
        <v>3.3270659496804598E-2</v>
      </c>
      <c r="BE18" s="19">
        <v>4.6638706489284802E-2</v>
      </c>
      <c r="BF18" s="19">
        <v>1.7288346551149199E-2</v>
      </c>
      <c r="BG18" s="19">
        <v>2.24335092620104E-2</v>
      </c>
      <c r="BH18" s="19">
        <v>3.3360524833172103E-2</v>
      </c>
      <c r="BI18" s="19">
        <v>0</v>
      </c>
      <c r="BJ18" s="19">
        <v>6.4170807351849102E-2</v>
      </c>
      <c r="BK18" s="19">
        <v>0</v>
      </c>
      <c r="BL18" s="19">
        <v>0</v>
      </c>
      <c r="BM18" s="19">
        <v>0</v>
      </c>
      <c r="BN18" s="19">
        <v>0</v>
      </c>
      <c r="BO18" s="19">
        <v>0</v>
      </c>
      <c r="BP18" s="19"/>
      <c r="BQ18" s="19">
        <v>3.09856946494214E-2</v>
      </c>
      <c r="BR18" s="19">
        <v>3.3069568720383399E-2</v>
      </c>
    </row>
    <row r="19" spans="2:70" x14ac:dyDescent="0.35">
      <c r="B19" s="16" t="s">
        <v>645</v>
      </c>
    </row>
    <row r="20" spans="2:70" x14ac:dyDescent="0.35">
      <c r="B20" t="s">
        <v>98</v>
      </c>
    </row>
    <row r="21" spans="2:70" x14ac:dyDescent="0.35">
      <c r="B21" t="s">
        <v>99</v>
      </c>
    </row>
    <row r="23" spans="2:70" x14ac:dyDescent="0.35">
      <c r="B23" s="8" t="str">
        <f>HYPERLINK("#'Contents'!A1", "Return to Contents")</f>
        <v>Return to Contents</v>
      </c>
    </row>
  </sheetData>
  <mergeCells count="11">
    <mergeCell ref="BQ5:BR5"/>
    <mergeCell ref="D5:E5"/>
    <mergeCell ref="G5:L5"/>
    <mergeCell ref="N5:Q5"/>
    <mergeCell ref="S5:AD5"/>
    <mergeCell ref="AF5:AH5"/>
    <mergeCell ref="D2:BJ2"/>
    <mergeCell ref="AJ5:AN5"/>
    <mergeCell ref="AP5:AR5"/>
    <mergeCell ref="AT5:AX5"/>
    <mergeCell ref="AZ5:BO5"/>
  </mergeCells>
  <pageMargins left="0.7" right="0.7" top="0.75" bottom="0.75" header="0.3" footer="0.3"/>
  <pageSetup paperSize="9" orientation="portrait" horizontalDpi="300" verticalDpi="300"/>
  <drawing r:id="rId1"/>
</worksheet>
</file>

<file path=xl/worksheets/sheet1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600-000000000000}">
  <dimension ref="B2:BR23"/>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67" width="10.7265625" customWidth="1"/>
    <col min="68" max="68" width="2.1796875" customWidth="1"/>
    <col min="69" max="70" width="10.7265625" customWidth="1"/>
    <col min="71" max="71" width="2.1796875" customWidth="1"/>
  </cols>
  <sheetData>
    <row r="2" spans="2:70" ht="40" customHeight="1" x14ac:dyDescent="0.35">
      <c r="D2" s="29" t="s">
        <v>647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row>
    <row r="5" spans="2:70" ht="30" customHeight="1" x14ac:dyDescent="0.35">
      <c r="B5" s="15"/>
      <c r="C5" s="15"/>
      <c r="D5" s="30" t="s">
        <v>74</v>
      </c>
      <c r="E5" s="30"/>
      <c r="F5" s="15"/>
      <c r="G5" s="30" t="s">
        <v>75</v>
      </c>
      <c r="H5" s="30"/>
      <c r="I5" s="30"/>
      <c r="J5" s="30"/>
      <c r="K5" s="30"/>
      <c r="L5" s="30"/>
      <c r="M5" s="15"/>
      <c r="N5" s="30" t="s">
        <v>76</v>
      </c>
      <c r="O5" s="30"/>
      <c r="P5" s="30"/>
      <c r="Q5" s="30"/>
      <c r="R5" s="15"/>
      <c r="S5" s="30" t="s">
        <v>77</v>
      </c>
      <c r="T5" s="30"/>
      <c r="U5" s="30"/>
      <c r="V5" s="30"/>
      <c r="W5" s="30"/>
      <c r="X5" s="30"/>
      <c r="Y5" s="30"/>
      <c r="Z5" s="30"/>
      <c r="AA5" s="30"/>
      <c r="AB5" s="30"/>
      <c r="AC5" s="30"/>
      <c r="AD5" s="30"/>
      <c r="AE5" s="15"/>
      <c r="AF5" s="30" t="s">
        <v>78</v>
      </c>
      <c r="AG5" s="30"/>
      <c r="AH5" s="30"/>
      <c r="AI5" s="15"/>
      <c r="AJ5" s="30" t="s">
        <v>79</v>
      </c>
      <c r="AK5" s="30"/>
      <c r="AL5" s="30"/>
      <c r="AM5" s="30"/>
      <c r="AN5" s="30"/>
      <c r="AO5" s="15"/>
      <c r="AP5" s="30" t="s">
        <v>80</v>
      </c>
      <c r="AQ5" s="30"/>
      <c r="AR5" s="30"/>
      <c r="AS5" s="15"/>
      <c r="AT5" s="30" t="s">
        <v>81</v>
      </c>
      <c r="AU5" s="30"/>
      <c r="AV5" s="30"/>
      <c r="AW5" s="30"/>
      <c r="AX5" s="30"/>
      <c r="AY5" s="15"/>
      <c r="AZ5" s="30" t="s">
        <v>82</v>
      </c>
      <c r="BA5" s="30"/>
      <c r="BB5" s="30"/>
      <c r="BC5" s="30"/>
      <c r="BD5" s="30"/>
      <c r="BE5" s="30"/>
      <c r="BF5" s="30"/>
      <c r="BG5" s="30"/>
      <c r="BH5" s="30"/>
      <c r="BI5" s="30"/>
      <c r="BJ5" s="30"/>
      <c r="BK5" s="30"/>
      <c r="BL5" s="30"/>
      <c r="BM5" s="30"/>
      <c r="BN5" s="30"/>
      <c r="BO5" s="30"/>
      <c r="BP5" s="15"/>
      <c r="BQ5" s="30" t="s">
        <v>83</v>
      </c>
      <c r="BR5" s="30"/>
    </row>
    <row r="6" spans="2:7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46</v>
      </c>
      <c r="AQ6" s="12" t="s">
        <v>47</v>
      </c>
      <c r="AR6" s="12" t="s">
        <v>50</v>
      </c>
      <c r="AT6" s="12" t="s">
        <v>51</v>
      </c>
      <c r="AU6" s="12" t="s">
        <v>52</v>
      </c>
      <c r="AV6" s="12" t="s">
        <v>53</v>
      </c>
      <c r="AW6" s="12" t="s">
        <v>54</v>
      </c>
      <c r="AX6" s="12" t="s">
        <v>55</v>
      </c>
      <c r="AZ6" s="12" t="s">
        <v>56</v>
      </c>
      <c r="BA6" s="12" t="s">
        <v>57</v>
      </c>
      <c r="BB6" s="12" t="s">
        <v>58</v>
      </c>
      <c r="BC6" s="12" t="s">
        <v>59</v>
      </c>
      <c r="BD6" s="12" t="s">
        <v>60</v>
      </c>
      <c r="BE6" s="12" t="s">
        <v>61</v>
      </c>
      <c r="BF6" s="12" t="s">
        <v>62</v>
      </c>
      <c r="BG6" s="12" t="s">
        <v>63</v>
      </c>
      <c r="BH6" s="12" t="s">
        <v>64</v>
      </c>
      <c r="BI6" s="12" t="s">
        <v>65</v>
      </c>
      <c r="BJ6" s="12" t="s">
        <v>66</v>
      </c>
      <c r="BK6" s="12" t="s">
        <v>67</v>
      </c>
      <c r="BL6" s="12" t="s">
        <v>68</v>
      </c>
      <c r="BM6" s="12" t="s">
        <v>69</v>
      </c>
      <c r="BN6" s="12" t="s">
        <v>70</v>
      </c>
      <c r="BO6" s="12" t="s">
        <v>71</v>
      </c>
      <c r="BQ6" s="12" t="s">
        <v>72</v>
      </c>
      <c r="BR6" s="12" t="s">
        <v>73</v>
      </c>
    </row>
    <row r="7" spans="2:70" ht="30" customHeight="1" x14ac:dyDescent="0.35">
      <c r="B7" s="10" t="s">
        <v>19</v>
      </c>
      <c r="C7" s="10">
        <v>1565</v>
      </c>
      <c r="D7" s="10">
        <v>647</v>
      </c>
      <c r="E7" s="10">
        <v>913</v>
      </c>
      <c r="F7" s="10"/>
      <c r="G7" s="10">
        <v>221</v>
      </c>
      <c r="H7" s="10">
        <v>272</v>
      </c>
      <c r="I7" s="10">
        <v>269</v>
      </c>
      <c r="J7" s="10">
        <v>271</v>
      </c>
      <c r="K7" s="10">
        <v>223</v>
      </c>
      <c r="L7" s="10">
        <v>309</v>
      </c>
      <c r="M7" s="10"/>
      <c r="N7" s="10">
        <v>464</v>
      </c>
      <c r="O7" s="10">
        <v>459</v>
      </c>
      <c r="P7" s="10">
        <v>303</v>
      </c>
      <c r="Q7" s="10">
        <v>334</v>
      </c>
      <c r="R7" s="10"/>
      <c r="S7" s="10">
        <v>198</v>
      </c>
      <c r="T7" s="10">
        <v>231</v>
      </c>
      <c r="U7" s="10">
        <v>131</v>
      </c>
      <c r="V7" s="10">
        <v>147</v>
      </c>
      <c r="W7" s="10">
        <v>128</v>
      </c>
      <c r="X7" s="10">
        <v>143</v>
      </c>
      <c r="Y7" s="10">
        <v>126</v>
      </c>
      <c r="Z7" s="10">
        <v>67</v>
      </c>
      <c r="AA7" s="10">
        <v>187</v>
      </c>
      <c r="AB7" s="10">
        <v>105</v>
      </c>
      <c r="AC7" s="10">
        <v>66</v>
      </c>
      <c r="AD7" s="10">
        <v>36</v>
      </c>
      <c r="AE7" s="10"/>
      <c r="AF7" s="10">
        <v>534</v>
      </c>
      <c r="AG7" s="10">
        <v>669</v>
      </c>
      <c r="AH7" s="10">
        <v>187</v>
      </c>
      <c r="AI7" s="10"/>
      <c r="AJ7" s="10">
        <v>568</v>
      </c>
      <c r="AK7" s="10">
        <v>438</v>
      </c>
      <c r="AL7" s="10">
        <v>111</v>
      </c>
      <c r="AM7" s="10">
        <v>10</v>
      </c>
      <c r="AN7" s="10">
        <v>183</v>
      </c>
      <c r="AO7" s="10"/>
      <c r="AP7" s="10">
        <v>357</v>
      </c>
      <c r="AQ7" s="10">
        <v>562</v>
      </c>
      <c r="AR7" s="10">
        <v>95</v>
      </c>
      <c r="AS7" s="10"/>
      <c r="AT7" s="10">
        <v>352</v>
      </c>
      <c r="AU7" s="10">
        <v>368</v>
      </c>
      <c r="AV7" s="10">
        <v>433</v>
      </c>
      <c r="AW7" s="10">
        <v>179</v>
      </c>
      <c r="AX7" s="10">
        <v>19</v>
      </c>
      <c r="AY7" s="10"/>
      <c r="AZ7" s="10">
        <v>9</v>
      </c>
      <c r="BA7" s="10">
        <v>74</v>
      </c>
      <c r="BB7" s="10">
        <v>104</v>
      </c>
      <c r="BC7" s="10">
        <v>96</v>
      </c>
      <c r="BD7" s="10">
        <v>139</v>
      </c>
      <c r="BE7" s="10">
        <v>157</v>
      </c>
      <c r="BF7" s="10">
        <v>154</v>
      </c>
      <c r="BG7" s="10">
        <v>127</v>
      </c>
      <c r="BH7" s="10">
        <v>103</v>
      </c>
      <c r="BI7" s="10">
        <v>93</v>
      </c>
      <c r="BJ7" s="10">
        <v>126</v>
      </c>
      <c r="BK7" s="10">
        <v>78</v>
      </c>
      <c r="BL7" s="10">
        <v>84</v>
      </c>
      <c r="BM7" s="10">
        <v>42</v>
      </c>
      <c r="BN7" s="10">
        <v>43</v>
      </c>
      <c r="BO7" s="10">
        <v>59</v>
      </c>
      <c r="BP7" s="10"/>
      <c r="BQ7" s="10">
        <v>387</v>
      </c>
      <c r="BR7" s="10">
        <v>1147</v>
      </c>
    </row>
    <row r="8" spans="2:70" ht="30" customHeight="1" x14ac:dyDescent="0.35">
      <c r="B8" s="11" t="s">
        <v>20</v>
      </c>
      <c r="C8" s="11">
        <v>1564</v>
      </c>
      <c r="D8" s="11">
        <v>648</v>
      </c>
      <c r="E8" s="11">
        <v>911</v>
      </c>
      <c r="F8" s="11"/>
      <c r="G8" s="11">
        <v>242</v>
      </c>
      <c r="H8" s="11">
        <v>264</v>
      </c>
      <c r="I8" s="11">
        <v>265</v>
      </c>
      <c r="J8" s="11">
        <v>268</v>
      </c>
      <c r="K8" s="11">
        <v>220</v>
      </c>
      <c r="L8" s="11">
        <v>304</v>
      </c>
      <c r="M8" s="11"/>
      <c r="N8" s="11">
        <v>428</v>
      </c>
      <c r="O8" s="11">
        <v>422</v>
      </c>
      <c r="P8" s="11">
        <v>340</v>
      </c>
      <c r="Q8" s="11">
        <v>369</v>
      </c>
      <c r="R8" s="11"/>
      <c r="S8" s="11">
        <v>198</v>
      </c>
      <c r="T8" s="11">
        <v>218</v>
      </c>
      <c r="U8" s="11">
        <v>133</v>
      </c>
      <c r="V8" s="11">
        <v>155</v>
      </c>
      <c r="W8" s="11">
        <v>125</v>
      </c>
      <c r="X8" s="11">
        <v>139</v>
      </c>
      <c r="Y8" s="11">
        <v>120</v>
      </c>
      <c r="Z8" s="11">
        <v>62</v>
      </c>
      <c r="AA8" s="11">
        <v>187</v>
      </c>
      <c r="AB8" s="11">
        <v>112</v>
      </c>
      <c r="AC8" s="11">
        <v>71</v>
      </c>
      <c r="AD8" s="11">
        <v>46</v>
      </c>
      <c r="AE8" s="11"/>
      <c r="AF8" s="11">
        <v>531</v>
      </c>
      <c r="AG8" s="11">
        <v>654</v>
      </c>
      <c r="AH8" s="11">
        <v>193</v>
      </c>
      <c r="AI8" s="11"/>
      <c r="AJ8" s="11">
        <v>555</v>
      </c>
      <c r="AK8" s="11">
        <v>433</v>
      </c>
      <c r="AL8" s="11">
        <v>107</v>
      </c>
      <c r="AM8" s="11">
        <v>11</v>
      </c>
      <c r="AN8" s="11">
        <v>188</v>
      </c>
      <c r="AO8" s="11"/>
      <c r="AP8" s="11">
        <v>350</v>
      </c>
      <c r="AQ8" s="11">
        <v>556</v>
      </c>
      <c r="AR8" s="11">
        <v>92</v>
      </c>
      <c r="AS8" s="11"/>
      <c r="AT8" s="11">
        <v>362</v>
      </c>
      <c r="AU8" s="11">
        <v>375</v>
      </c>
      <c r="AV8" s="11">
        <v>420</v>
      </c>
      <c r="AW8" s="11">
        <v>171</v>
      </c>
      <c r="AX8" s="11">
        <v>18</v>
      </c>
      <c r="AY8" s="11"/>
      <c r="AZ8" s="11">
        <v>9</v>
      </c>
      <c r="BA8" s="11">
        <v>76</v>
      </c>
      <c r="BB8" s="11">
        <v>109</v>
      </c>
      <c r="BC8" s="11">
        <v>100</v>
      </c>
      <c r="BD8" s="11">
        <v>144</v>
      </c>
      <c r="BE8" s="11">
        <v>158</v>
      </c>
      <c r="BF8" s="11">
        <v>155</v>
      </c>
      <c r="BG8" s="11">
        <v>129</v>
      </c>
      <c r="BH8" s="11">
        <v>102</v>
      </c>
      <c r="BI8" s="11">
        <v>91</v>
      </c>
      <c r="BJ8" s="11">
        <v>125</v>
      </c>
      <c r="BK8" s="11">
        <v>75</v>
      </c>
      <c r="BL8" s="11">
        <v>81</v>
      </c>
      <c r="BM8" s="11">
        <v>40</v>
      </c>
      <c r="BN8" s="11">
        <v>40</v>
      </c>
      <c r="BO8" s="11">
        <v>55</v>
      </c>
      <c r="BP8" s="11"/>
      <c r="BQ8" s="11">
        <v>380</v>
      </c>
      <c r="BR8" s="11">
        <v>1152</v>
      </c>
    </row>
    <row r="9" spans="2:70" x14ac:dyDescent="0.35">
      <c r="B9" s="18" t="s">
        <v>639</v>
      </c>
      <c r="C9" s="17">
        <v>0.64942095375190201</v>
      </c>
      <c r="D9" s="17">
        <v>0.62074154277397497</v>
      </c>
      <c r="E9" s="17">
        <v>0.67067829262784195</v>
      </c>
      <c r="F9" s="17"/>
      <c r="G9" s="17">
        <v>0.52450675651353695</v>
      </c>
      <c r="H9" s="17">
        <v>0.603539655112587</v>
      </c>
      <c r="I9" s="17">
        <v>0.61564263648531803</v>
      </c>
      <c r="J9" s="17">
        <v>0.66580136995292105</v>
      </c>
      <c r="K9" s="17">
        <v>0.74631272614889799</v>
      </c>
      <c r="L9" s="17">
        <v>0.73325507877722196</v>
      </c>
      <c r="M9" s="17"/>
      <c r="N9" s="17">
        <v>0.64477826094471302</v>
      </c>
      <c r="O9" s="17">
        <v>0.68153179288254395</v>
      </c>
      <c r="P9" s="17">
        <v>0.618643903399966</v>
      </c>
      <c r="Q9" s="17">
        <v>0.641466752398824</v>
      </c>
      <c r="R9" s="17"/>
      <c r="S9" s="17">
        <v>0.629013217867881</v>
      </c>
      <c r="T9" s="17">
        <v>0.68126558358487699</v>
      </c>
      <c r="U9" s="17">
        <v>0.60334948135787303</v>
      </c>
      <c r="V9" s="17">
        <v>0.76635049620985596</v>
      </c>
      <c r="W9" s="17">
        <v>0.67822100607050295</v>
      </c>
      <c r="X9" s="17">
        <v>0.59982678470334305</v>
      </c>
      <c r="Y9" s="17">
        <v>0.63841664503350704</v>
      </c>
      <c r="Z9" s="17">
        <v>0.70203017587422001</v>
      </c>
      <c r="AA9" s="17">
        <v>0.57279572716279803</v>
      </c>
      <c r="AB9" s="17">
        <v>0.64486618486090996</v>
      </c>
      <c r="AC9" s="17">
        <v>0.65091146577918002</v>
      </c>
      <c r="AD9" s="17">
        <v>0.67503571214624503</v>
      </c>
      <c r="AE9" s="17"/>
      <c r="AF9" s="17">
        <v>0.68905516078129703</v>
      </c>
      <c r="AG9" s="17">
        <v>0.66046476452583203</v>
      </c>
      <c r="AH9" s="17">
        <v>0.60643243967890603</v>
      </c>
      <c r="AI9" s="17"/>
      <c r="AJ9" s="17">
        <v>0.684950947085608</v>
      </c>
      <c r="AK9" s="17">
        <v>0.62574510809926098</v>
      </c>
      <c r="AL9" s="17">
        <v>0.62578933173501505</v>
      </c>
      <c r="AM9" s="17">
        <v>0.68338454557259898</v>
      </c>
      <c r="AN9" s="17">
        <v>0.630713159302287</v>
      </c>
      <c r="AO9" s="17"/>
      <c r="AP9" s="17">
        <v>0.65661966294693097</v>
      </c>
      <c r="AQ9" s="17">
        <v>0.64997416571186295</v>
      </c>
      <c r="AR9" s="17">
        <v>0.61005028980353104</v>
      </c>
      <c r="AS9" s="17"/>
      <c r="AT9" s="17">
        <v>0.67057117341019001</v>
      </c>
      <c r="AU9" s="17">
        <v>0.63011262102691501</v>
      </c>
      <c r="AV9" s="17">
        <v>0.64330478890739995</v>
      </c>
      <c r="AW9" s="17">
        <v>0.63384849100907004</v>
      </c>
      <c r="AX9" s="17">
        <v>0.65552631784547899</v>
      </c>
      <c r="AY9" s="17"/>
      <c r="AZ9" s="17">
        <v>0.65185196168837001</v>
      </c>
      <c r="BA9" s="17">
        <v>0.64559884945141199</v>
      </c>
      <c r="BB9" s="17">
        <v>0.67621277092559695</v>
      </c>
      <c r="BC9" s="17">
        <v>0.74791498783430899</v>
      </c>
      <c r="BD9" s="17">
        <v>0.59308872755842601</v>
      </c>
      <c r="BE9" s="17">
        <v>0.63501713954129502</v>
      </c>
      <c r="BF9" s="17">
        <v>0.63275263591673803</v>
      </c>
      <c r="BG9" s="17">
        <v>0.67368645417388595</v>
      </c>
      <c r="BH9" s="17">
        <v>0.63064161993730306</v>
      </c>
      <c r="BI9" s="17">
        <v>0.60179869609701597</v>
      </c>
      <c r="BJ9" s="17">
        <v>0.62967096695006097</v>
      </c>
      <c r="BK9" s="17">
        <v>0.64460927757993103</v>
      </c>
      <c r="BL9" s="17">
        <v>0.70498960987405701</v>
      </c>
      <c r="BM9" s="17">
        <v>0.65386730871397103</v>
      </c>
      <c r="BN9" s="17">
        <v>0.52763804943474801</v>
      </c>
      <c r="BO9" s="17">
        <v>0.63326257484008996</v>
      </c>
      <c r="BP9" s="17"/>
      <c r="BQ9" s="17">
        <v>0.588007229091835</v>
      </c>
      <c r="BR9" s="17">
        <v>0.66784495191954496</v>
      </c>
    </row>
    <row r="10" spans="2:70" ht="29" x14ac:dyDescent="0.35">
      <c r="B10" s="18" t="s">
        <v>637</v>
      </c>
      <c r="C10" s="17">
        <v>0.59213512759435105</v>
      </c>
      <c r="D10" s="17">
        <v>0.55398342915245902</v>
      </c>
      <c r="E10" s="17">
        <v>0.61980499533648803</v>
      </c>
      <c r="F10" s="17"/>
      <c r="G10" s="17">
        <v>0.56920181948994497</v>
      </c>
      <c r="H10" s="17">
        <v>0.54935189589783295</v>
      </c>
      <c r="I10" s="17">
        <v>0.553168387213124</v>
      </c>
      <c r="J10" s="17">
        <v>0.58148728347916001</v>
      </c>
      <c r="K10" s="17">
        <v>0.62962288525585297</v>
      </c>
      <c r="L10" s="17">
        <v>0.66366935844418895</v>
      </c>
      <c r="M10" s="17"/>
      <c r="N10" s="17">
        <v>0.60540403480281602</v>
      </c>
      <c r="O10" s="17">
        <v>0.60061798194799898</v>
      </c>
      <c r="P10" s="17">
        <v>0.56736863427801498</v>
      </c>
      <c r="Q10" s="17">
        <v>0.59025703303240096</v>
      </c>
      <c r="R10" s="17"/>
      <c r="S10" s="17">
        <v>0.61126531954096797</v>
      </c>
      <c r="T10" s="17">
        <v>0.61161234283538701</v>
      </c>
      <c r="U10" s="17">
        <v>0.55321003457561402</v>
      </c>
      <c r="V10" s="17">
        <v>0.60640071112655103</v>
      </c>
      <c r="W10" s="17">
        <v>0.58290887371836597</v>
      </c>
      <c r="X10" s="17">
        <v>0.61311972346594501</v>
      </c>
      <c r="Y10" s="17">
        <v>0.56199825717373497</v>
      </c>
      <c r="Z10" s="17">
        <v>0.67140008360271097</v>
      </c>
      <c r="AA10" s="17">
        <v>0.603930685792894</v>
      </c>
      <c r="AB10" s="17">
        <v>0.55644038046942101</v>
      </c>
      <c r="AC10" s="17">
        <v>0.506625896193446</v>
      </c>
      <c r="AD10" s="17">
        <v>0.58628215954280605</v>
      </c>
      <c r="AE10" s="17"/>
      <c r="AF10" s="17">
        <v>0.62730787070219196</v>
      </c>
      <c r="AG10" s="17">
        <v>0.57993757503359999</v>
      </c>
      <c r="AH10" s="17">
        <v>0.55484243185930804</v>
      </c>
      <c r="AI10" s="17"/>
      <c r="AJ10" s="17">
        <v>0.621420658337141</v>
      </c>
      <c r="AK10" s="17">
        <v>0.55880834742265195</v>
      </c>
      <c r="AL10" s="17">
        <v>0.56179639451218299</v>
      </c>
      <c r="AM10" s="17">
        <v>0.641692613275474</v>
      </c>
      <c r="AN10" s="17">
        <v>0.59780229823951203</v>
      </c>
      <c r="AO10" s="17"/>
      <c r="AP10" s="17">
        <v>0.57301565668035404</v>
      </c>
      <c r="AQ10" s="17">
        <v>0.59476585291522099</v>
      </c>
      <c r="AR10" s="17">
        <v>0.609553533503154</v>
      </c>
      <c r="AS10" s="17"/>
      <c r="AT10" s="17">
        <v>0.61883933307078998</v>
      </c>
      <c r="AU10" s="17">
        <v>0.58729472300515895</v>
      </c>
      <c r="AV10" s="17">
        <v>0.60241724656844697</v>
      </c>
      <c r="AW10" s="17">
        <v>0.55251773818162997</v>
      </c>
      <c r="AX10" s="17">
        <v>0.45970489579703999</v>
      </c>
      <c r="AY10" s="17"/>
      <c r="AZ10" s="17">
        <v>0.79016060803982202</v>
      </c>
      <c r="BA10" s="17">
        <v>0.51385957338402299</v>
      </c>
      <c r="BB10" s="17">
        <v>0.58651832244672697</v>
      </c>
      <c r="BC10" s="17">
        <v>0.46689153446215298</v>
      </c>
      <c r="BD10" s="17">
        <v>0.58961100366173302</v>
      </c>
      <c r="BE10" s="17">
        <v>0.607768616753808</v>
      </c>
      <c r="BF10" s="17">
        <v>0.59855604110692995</v>
      </c>
      <c r="BG10" s="17">
        <v>0.67148847417031798</v>
      </c>
      <c r="BH10" s="17">
        <v>0.58394546028632</v>
      </c>
      <c r="BI10" s="17">
        <v>0.58409246826146999</v>
      </c>
      <c r="BJ10" s="17">
        <v>0.57530502889466895</v>
      </c>
      <c r="BK10" s="17">
        <v>0.65190728528158204</v>
      </c>
      <c r="BL10" s="17">
        <v>0.60338542282096297</v>
      </c>
      <c r="BM10" s="17">
        <v>0.61665910564858895</v>
      </c>
      <c r="BN10" s="17">
        <v>0.532032787194198</v>
      </c>
      <c r="BO10" s="17">
        <v>0.55265070197147803</v>
      </c>
      <c r="BP10" s="17"/>
      <c r="BQ10" s="17">
        <v>0.56110054627795802</v>
      </c>
      <c r="BR10" s="17">
        <v>0.60448771013215297</v>
      </c>
    </row>
    <row r="11" spans="2:70" x14ac:dyDescent="0.35">
      <c r="B11" s="18" t="s">
        <v>640</v>
      </c>
      <c r="C11" s="17">
        <v>0.36882306929210101</v>
      </c>
      <c r="D11" s="17">
        <v>0.31017106301054798</v>
      </c>
      <c r="E11" s="17">
        <v>0.410480385250236</v>
      </c>
      <c r="F11" s="17"/>
      <c r="G11" s="17">
        <v>0.405779049971073</v>
      </c>
      <c r="H11" s="17">
        <v>0.36695777480241398</v>
      </c>
      <c r="I11" s="17">
        <v>0.35939916004066702</v>
      </c>
      <c r="J11" s="17">
        <v>0.44356868587695802</v>
      </c>
      <c r="K11" s="17">
        <v>0.38177859017658899</v>
      </c>
      <c r="L11" s="17">
        <v>0.27397516081623602</v>
      </c>
      <c r="M11" s="17"/>
      <c r="N11" s="17">
        <v>0.334882654161544</v>
      </c>
      <c r="O11" s="17">
        <v>0.36203498854863198</v>
      </c>
      <c r="P11" s="17">
        <v>0.38575658708147098</v>
      </c>
      <c r="Q11" s="17">
        <v>0.39130947038478697</v>
      </c>
      <c r="R11" s="17"/>
      <c r="S11" s="17">
        <v>0.33467587192264803</v>
      </c>
      <c r="T11" s="17">
        <v>0.37670012722092999</v>
      </c>
      <c r="U11" s="17">
        <v>0.331158052568788</v>
      </c>
      <c r="V11" s="17">
        <v>0.41771211017447502</v>
      </c>
      <c r="W11" s="17">
        <v>0.41895203863077002</v>
      </c>
      <c r="X11" s="17">
        <v>0.301867878851173</v>
      </c>
      <c r="Y11" s="17">
        <v>0.37282276952167498</v>
      </c>
      <c r="Z11" s="17">
        <v>0.360985510585836</v>
      </c>
      <c r="AA11" s="17">
        <v>0.39380233016223398</v>
      </c>
      <c r="AB11" s="17">
        <v>0.35298311673879701</v>
      </c>
      <c r="AC11" s="17">
        <v>0.33414218710459598</v>
      </c>
      <c r="AD11" s="17">
        <v>0.48047448627217598</v>
      </c>
      <c r="AE11" s="17"/>
      <c r="AF11" s="17">
        <v>0.38563886818020898</v>
      </c>
      <c r="AG11" s="17">
        <v>0.34820226928507603</v>
      </c>
      <c r="AH11" s="17">
        <v>0.36471195369701398</v>
      </c>
      <c r="AI11" s="17"/>
      <c r="AJ11" s="17">
        <v>0.374308545969327</v>
      </c>
      <c r="AK11" s="17">
        <v>0.34897067517832803</v>
      </c>
      <c r="AL11" s="17">
        <v>0.31026380095273198</v>
      </c>
      <c r="AM11" s="17">
        <v>7.7764262151886906E-2</v>
      </c>
      <c r="AN11" s="17">
        <v>0.40483311909588798</v>
      </c>
      <c r="AO11" s="17"/>
      <c r="AP11" s="17">
        <v>0.35422152871377</v>
      </c>
      <c r="AQ11" s="17">
        <v>0.37553367797871301</v>
      </c>
      <c r="AR11" s="17">
        <v>0.34491472154402503</v>
      </c>
      <c r="AS11" s="17"/>
      <c r="AT11" s="17">
        <v>0.35792551684211099</v>
      </c>
      <c r="AU11" s="17">
        <v>0.39223126318543</v>
      </c>
      <c r="AV11" s="17">
        <v>0.38191036605851603</v>
      </c>
      <c r="AW11" s="17">
        <v>0.33762820090685203</v>
      </c>
      <c r="AX11" s="17">
        <v>0.26899153100161399</v>
      </c>
      <c r="AY11" s="17"/>
      <c r="AZ11" s="17">
        <v>0.19842560453747601</v>
      </c>
      <c r="BA11" s="17">
        <v>0.41337797205489102</v>
      </c>
      <c r="BB11" s="17">
        <v>0.37276303112516102</v>
      </c>
      <c r="BC11" s="17">
        <v>0.32515876457644499</v>
      </c>
      <c r="BD11" s="17">
        <v>0.34536726912771898</v>
      </c>
      <c r="BE11" s="17">
        <v>0.37083960754622203</v>
      </c>
      <c r="BF11" s="17">
        <v>0.37892684293789802</v>
      </c>
      <c r="BG11" s="17">
        <v>0.42857988275592201</v>
      </c>
      <c r="BH11" s="17">
        <v>0.36420403207894803</v>
      </c>
      <c r="BI11" s="17">
        <v>0.34113521762253701</v>
      </c>
      <c r="BJ11" s="17">
        <v>0.34927572696659898</v>
      </c>
      <c r="BK11" s="17">
        <v>0.27272172365309799</v>
      </c>
      <c r="BL11" s="17">
        <v>0.33056513581462399</v>
      </c>
      <c r="BM11" s="17">
        <v>0.36462235881937</v>
      </c>
      <c r="BN11" s="17">
        <v>0.30101391524467902</v>
      </c>
      <c r="BO11" s="17">
        <v>0.45083998862663099</v>
      </c>
      <c r="BP11" s="17"/>
      <c r="BQ11" s="17">
        <v>0.36810029852460202</v>
      </c>
      <c r="BR11" s="17">
        <v>0.36858709763764502</v>
      </c>
    </row>
    <row r="12" spans="2:70" ht="29" x14ac:dyDescent="0.35">
      <c r="B12" s="18" t="s">
        <v>641</v>
      </c>
      <c r="C12" s="17">
        <v>0.32606501301416602</v>
      </c>
      <c r="D12" s="17">
        <v>0.27789251843923002</v>
      </c>
      <c r="E12" s="17">
        <v>0.358409832063872</v>
      </c>
      <c r="F12" s="17"/>
      <c r="G12" s="17">
        <v>0.29205803356474402</v>
      </c>
      <c r="H12" s="17">
        <v>0.32842136976917402</v>
      </c>
      <c r="I12" s="17">
        <v>0.32379187463881398</v>
      </c>
      <c r="J12" s="17">
        <v>0.28187351811379902</v>
      </c>
      <c r="K12" s="17">
        <v>0.37590491590767899</v>
      </c>
      <c r="L12" s="17">
        <v>0.35590049481596298</v>
      </c>
      <c r="M12" s="17"/>
      <c r="N12" s="17">
        <v>0.32480895566535001</v>
      </c>
      <c r="O12" s="17">
        <v>0.35878100872303198</v>
      </c>
      <c r="P12" s="17">
        <v>0.30201411400967099</v>
      </c>
      <c r="Q12" s="17">
        <v>0.31153139357454201</v>
      </c>
      <c r="R12" s="17"/>
      <c r="S12" s="17">
        <v>0.34137451216325598</v>
      </c>
      <c r="T12" s="17">
        <v>0.32534684295760302</v>
      </c>
      <c r="U12" s="17">
        <v>0.30240472298772098</v>
      </c>
      <c r="V12" s="17">
        <v>0.39044927495984499</v>
      </c>
      <c r="W12" s="17">
        <v>0.39210014031611201</v>
      </c>
      <c r="X12" s="17">
        <v>0.29439994894190902</v>
      </c>
      <c r="Y12" s="17">
        <v>0.31914214655531198</v>
      </c>
      <c r="Z12" s="17">
        <v>0.21000200912706499</v>
      </c>
      <c r="AA12" s="17">
        <v>0.37106234056080301</v>
      </c>
      <c r="AB12" s="17">
        <v>0.27272173131352301</v>
      </c>
      <c r="AC12" s="17">
        <v>0.28667316684782601</v>
      </c>
      <c r="AD12" s="17">
        <v>0.211977808112221</v>
      </c>
      <c r="AE12" s="17"/>
      <c r="AF12" s="17">
        <v>0.324894952452769</v>
      </c>
      <c r="AG12" s="17">
        <v>0.34443170584229399</v>
      </c>
      <c r="AH12" s="17">
        <v>0.26690464728052599</v>
      </c>
      <c r="AI12" s="17"/>
      <c r="AJ12" s="17">
        <v>0.32148378077141199</v>
      </c>
      <c r="AK12" s="17">
        <v>0.33343826592755899</v>
      </c>
      <c r="AL12" s="17">
        <v>0.334998748281914</v>
      </c>
      <c r="AM12" s="17">
        <v>0.46668719004850401</v>
      </c>
      <c r="AN12" s="17">
        <v>0.34619272291799302</v>
      </c>
      <c r="AO12" s="17"/>
      <c r="AP12" s="17">
        <v>0.31530691747068901</v>
      </c>
      <c r="AQ12" s="17">
        <v>0.33912822398675901</v>
      </c>
      <c r="AR12" s="17">
        <v>0.37854485956852302</v>
      </c>
      <c r="AS12" s="17"/>
      <c r="AT12" s="17">
        <v>0.32281031926709303</v>
      </c>
      <c r="AU12" s="17">
        <v>0.28593438107976898</v>
      </c>
      <c r="AV12" s="17">
        <v>0.33243599547593999</v>
      </c>
      <c r="AW12" s="17">
        <v>0.36642823104032302</v>
      </c>
      <c r="AX12" s="17">
        <v>0.32929007812934902</v>
      </c>
      <c r="AY12" s="17"/>
      <c r="AZ12" s="17">
        <v>9.80654705050438E-2</v>
      </c>
      <c r="BA12" s="17">
        <v>0.26385878362693899</v>
      </c>
      <c r="BB12" s="17">
        <v>0.35688497801337399</v>
      </c>
      <c r="BC12" s="17">
        <v>0.39711681657887699</v>
      </c>
      <c r="BD12" s="17">
        <v>0.297766590068475</v>
      </c>
      <c r="BE12" s="17">
        <v>0.33988277796109001</v>
      </c>
      <c r="BF12" s="17">
        <v>0.29669714098508998</v>
      </c>
      <c r="BG12" s="17">
        <v>0.29006453620379702</v>
      </c>
      <c r="BH12" s="17">
        <v>0.35299636695537601</v>
      </c>
      <c r="BI12" s="17">
        <v>0.34719628700889299</v>
      </c>
      <c r="BJ12" s="17">
        <v>0.28922211423373401</v>
      </c>
      <c r="BK12" s="17">
        <v>0.31669496294951999</v>
      </c>
      <c r="BL12" s="17">
        <v>0.43318195216259803</v>
      </c>
      <c r="BM12" s="17">
        <v>0.352109077964745</v>
      </c>
      <c r="BN12" s="17">
        <v>0.301910204781216</v>
      </c>
      <c r="BO12" s="17">
        <v>0.34477830225218498</v>
      </c>
      <c r="BP12" s="17"/>
      <c r="BQ12" s="17">
        <v>0.32895503464422998</v>
      </c>
      <c r="BR12" s="17">
        <v>0.32679032561282201</v>
      </c>
    </row>
    <row r="13" spans="2:70" x14ac:dyDescent="0.35">
      <c r="B13" s="18" t="s">
        <v>638</v>
      </c>
      <c r="C13" s="17">
        <v>0.28126242483951802</v>
      </c>
      <c r="D13" s="17">
        <v>0.29163268712303297</v>
      </c>
      <c r="E13" s="17">
        <v>0.27362020409267201</v>
      </c>
      <c r="F13" s="17"/>
      <c r="G13" s="17">
        <v>0.302497655053587</v>
      </c>
      <c r="H13" s="17">
        <v>0.33636592679509802</v>
      </c>
      <c r="I13" s="17">
        <v>0.24704683955224599</v>
      </c>
      <c r="J13" s="17">
        <v>0.24864176650582701</v>
      </c>
      <c r="K13" s="17">
        <v>0.31086583938923301</v>
      </c>
      <c r="L13" s="17">
        <v>0.25367551230058699</v>
      </c>
      <c r="M13" s="17"/>
      <c r="N13" s="17">
        <v>0.27005286236163201</v>
      </c>
      <c r="O13" s="17">
        <v>0.28080586038205502</v>
      </c>
      <c r="P13" s="17">
        <v>0.30877879433017902</v>
      </c>
      <c r="Q13" s="17">
        <v>0.26991944937424101</v>
      </c>
      <c r="R13" s="17"/>
      <c r="S13" s="17">
        <v>0.31530681926925402</v>
      </c>
      <c r="T13" s="17">
        <v>0.291288536724366</v>
      </c>
      <c r="U13" s="17">
        <v>0.196770721505341</v>
      </c>
      <c r="V13" s="17">
        <v>0.32536302672747902</v>
      </c>
      <c r="W13" s="17">
        <v>0.276565914637318</v>
      </c>
      <c r="X13" s="17">
        <v>0.31137478504048899</v>
      </c>
      <c r="Y13" s="17">
        <v>0.338856387890762</v>
      </c>
      <c r="Z13" s="17">
        <v>0.24426954538286999</v>
      </c>
      <c r="AA13" s="17">
        <v>0.227906231316409</v>
      </c>
      <c r="AB13" s="17">
        <v>0.26180875394518899</v>
      </c>
      <c r="AC13" s="17">
        <v>0.26944976734961801</v>
      </c>
      <c r="AD13" s="17">
        <v>0.28745125790553999</v>
      </c>
      <c r="AE13" s="17"/>
      <c r="AF13" s="17">
        <v>0.29877215022113102</v>
      </c>
      <c r="AG13" s="17">
        <v>0.27022355040259</v>
      </c>
      <c r="AH13" s="17">
        <v>0.24067562345993401</v>
      </c>
      <c r="AI13" s="17"/>
      <c r="AJ13" s="17">
        <v>0.27326137169861903</v>
      </c>
      <c r="AK13" s="17">
        <v>0.29365962622928299</v>
      </c>
      <c r="AL13" s="17">
        <v>0.24895172287796899</v>
      </c>
      <c r="AM13" s="17">
        <v>0.40812836095504801</v>
      </c>
      <c r="AN13" s="17">
        <v>0.24778200462024899</v>
      </c>
      <c r="AO13" s="17"/>
      <c r="AP13" s="17">
        <v>0.27482313966752198</v>
      </c>
      <c r="AQ13" s="17">
        <v>0.31217137815791202</v>
      </c>
      <c r="AR13" s="17">
        <v>0.22710667271642199</v>
      </c>
      <c r="AS13" s="17"/>
      <c r="AT13" s="17">
        <v>0.266921471888379</v>
      </c>
      <c r="AU13" s="17">
        <v>0.31968087445334697</v>
      </c>
      <c r="AV13" s="17">
        <v>0.267004893076976</v>
      </c>
      <c r="AW13" s="17">
        <v>0.29229415254586399</v>
      </c>
      <c r="AX13" s="17">
        <v>0.28810014883895202</v>
      </c>
      <c r="AY13" s="17"/>
      <c r="AZ13" s="17">
        <v>0.32314352012675301</v>
      </c>
      <c r="BA13" s="17">
        <v>0.185174597123406</v>
      </c>
      <c r="BB13" s="17">
        <v>0.29536964537663701</v>
      </c>
      <c r="BC13" s="17">
        <v>0.33108410498035001</v>
      </c>
      <c r="BD13" s="17">
        <v>0.27326721165607099</v>
      </c>
      <c r="BE13" s="17">
        <v>0.26432456262544701</v>
      </c>
      <c r="BF13" s="17">
        <v>0.25043142117248302</v>
      </c>
      <c r="BG13" s="17">
        <v>0.31004644093116102</v>
      </c>
      <c r="BH13" s="17">
        <v>0.28259601439429499</v>
      </c>
      <c r="BI13" s="17">
        <v>0.32178298304222602</v>
      </c>
      <c r="BJ13" s="17">
        <v>0.25673803796542199</v>
      </c>
      <c r="BK13" s="17">
        <v>0.30013782161416003</v>
      </c>
      <c r="BL13" s="17">
        <v>0.27638799052980301</v>
      </c>
      <c r="BM13" s="17">
        <v>0.36088016971533898</v>
      </c>
      <c r="BN13" s="17">
        <v>0.29466922018289599</v>
      </c>
      <c r="BO13" s="17">
        <v>0.37608662672620002</v>
      </c>
      <c r="BP13" s="17"/>
      <c r="BQ13" s="17">
        <v>0.28132432930428197</v>
      </c>
      <c r="BR13" s="17">
        <v>0.28247234326140502</v>
      </c>
    </row>
    <row r="14" spans="2:70" ht="29" x14ac:dyDescent="0.35">
      <c r="B14" s="18" t="s">
        <v>636</v>
      </c>
      <c r="C14" s="17">
        <v>0.27270284432054898</v>
      </c>
      <c r="D14" s="17">
        <v>0.26675409882052398</v>
      </c>
      <c r="E14" s="17">
        <v>0.27662103659200699</v>
      </c>
      <c r="F14" s="17"/>
      <c r="G14" s="17">
        <v>0.30071739803548703</v>
      </c>
      <c r="H14" s="17">
        <v>0.28490076485918803</v>
      </c>
      <c r="I14" s="17">
        <v>0.25600176879886999</v>
      </c>
      <c r="J14" s="17">
        <v>0.25319243071164399</v>
      </c>
      <c r="K14" s="17">
        <v>0.28707023694566502</v>
      </c>
      <c r="L14" s="17">
        <v>0.26121054920556702</v>
      </c>
      <c r="M14" s="17"/>
      <c r="N14" s="17">
        <v>0.26103998460264499</v>
      </c>
      <c r="O14" s="17">
        <v>0.245598737040015</v>
      </c>
      <c r="P14" s="17">
        <v>0.27089972594814399</v>
      </c>
      <c r="Q14" s="17">
        <v>0.31727560956407203</v>
      </c>
      <c r="R14" s="17"/>
      <c r="S14" s="17">
        <v>0.32154827978269401</v>
      </c>
      <c r="T14" s="17">
        <v>0.26525879135167701</v>
      </c>
      <c r="U14" s="17">
        <v>0.209795632728352</v>
      </c>
      <c r="V14" s="17">
        <v>0.32296672672781002</v>
      </c>
      <c r="W14" s="17">
        <v>0.250727689396541</v>
      </c>
      <c r="X14" s="17">
        <v>0.24863689966835301</v>
      </c>
      <c r="Y14" s="17">
        <v>0.30596951401884898</v>
      </c>
      <c r="Z14" s="17">
        <v>0.221862695324406</v>
      </c>
      <c r="AA14" s="17">
        <v>0.28424365915823901</v>
      </c>
      <c r="AB14" s="17">
        <v>0.244513410231048</v>
      </c>
      <c r="AC14" s="17">
        <v>0.28479859334547403</v>
      </c>
      <c r="AD14" s="17">
        <v>0.22707761976721</v>
      </c>
      <c r="AE14" s="17"/>
      <c r="AF14" s="17">
        <v>0.27114413200756299</v>
      </c>
      <c r="AG14" s="17">
        <v>0.266871969227998</v>
      </c>
      <c r="AH14" s="17">
        <v>0.26871956072404102</v>
      </c>
      <c r="AI14" s="17"/>
      <c r="AJ14" s="17">
        <v>0.250500312488874</v>
      </c>
      <c r="AK14" s="17">
        <v>0.29912208284369102</v>
      </c>
      <c r="AL14" s="17">
        <v>0.25787507711192498</v>
      </c>
      <c r="AM14" s="17">
        <v>0.193457861821802</v>
      </c>
      <c r="AN14" s="17">
        <v>0.29346917075796303</v>
      </c>
      <c r="AO14" s="17"/>
      <c r="AP14" s="17">
        <v>0.27665517896528002</v>
      </c>
      <c r="AQ14" s="17">
        <v>0.31692341291896498</v>
      </c>
      <c r="AR14" s="17">
        <v>0.248223979118604</v>
      </c>
      <c r="AS14" s="17"/>
      <c r="AT14" s="17">
        <v>0.27177163037688601</v>
      </c>
      <c r="AU14" s="17">
        <v>0.28427163729608701</v>
      </c>
      <c r="AV14" s="17">
        <v>0.24667239087875101</v>
      </c>
      <c r="AW14" s="17">
        <v>0.311842037632302</v>
      </c>
      <c r="AX14" s="17">
        <v>0.31956709511570802</v>
      </c>
      <c r="AY14" s="17"/>
      <c r="AZ14" s="17">
        <v>0.29553841011719001</v>
      </c>
      <c r="BA14" s="17">
        <v>0.365185349100207</v>
      </c>
      <c r="BB14" s="17">
        <v>0.380238122801284</v>
      </c>
      <c r="BC14" s="17">
        <v>0.27136333473167401</v>
      </c>
      <c r="BD14" s="17">
        <v>0.31172859399896302</v>
      </c>
      <c r="BE14" s="17">
        <v>0.23439740577145601</v>
      </c>
      <c r="BF14" s="17">
        <v>0.21774844781878699</v>
      </c>
      <c r="BG14" s="17">
        <v>0.209320855754596</v>
      </c>
      <c r="BH14" s="17">
        <v>0.28589705514889702</v>
      </c>
      <c r="BI14" s="17">
        <v>0.23906155003625501</v>
      </c>
      <c r="BJ14" s="17">
        <v>0.28288135846021001</v>
      </c>
      <c r="BK14" s="17">
        <v>0.18786026879071299</v>
      </c>
      <c r="BL14" s="17">
        <v>0.23907866951753601</v>
      </c>
      <c r="BM14" s="17">
        <v>0.39035555967329999</v>
      </c>
      <c r="BN14" s="17">
        <v>0.27813372220792398</v>
      </c>
      <c r="BO14" s="17">
        <v>0.30452005658294901</v>
      </c>
      <c r="BP14" s="17"/>
      <c r="BQ14" s="17">
        <v>0.30915970483699401</v>
      </c>
      <c r="BR14" s="17">
        <v>0.26000939025520903</v>
      </c>
    </row>
    <row r="15" spans="2:70" ht="29" x14ac:dyDescent="0.35">
      <c r="B15" s="18" t="s">
        <v>642</v>
      </c>
      <c r="C15" s="17">
        <v>0.220086825004428</v>
      </c>
      <c r="D15" s="17">
        <v>0.21575758440897599</v>
      </c>
      <c r="E15" s="17">
        <v>0.220639217439484</v>
      </c>
      <c r="F15" s="17"/>
      <c r="G15" s="17">
        <v>0.30117709030962703</v>
      </c>
      <c r="H15" s="17">
        <v>0.23231433059839099</v>
      </c>
      <c r="I15" s="17">
        <v>0.19911416893202599</v>
      </c>
      <c r="J15" s="17">
        <v>0.186423250526048</v>
      </c>
      <c r="K15" s="17">
        <v>0.156875729148686</v>
      </c>
      <c r="L15" s="17">
        <v>0.238800154528958</v>
      </c>
      <c r="M15" s="17"/>
      <c r="N15" s="17">
        <v>0.214535296429509</v>
      </c>
      <c r="O15" s="17">
        <v>0.208152798914781</v>
      </c>
      <c r="P15" s="17">
        <v>0.24418098201590599</v>
      </c>
      <c r="Q15" s="17">
        <v>0.21311375736416899</v>
      </c>
      <c r="R15" s="17"/>
      <c r="S15" s="17">
        <v>0.22839758009758801</v>
      </c>
      <c r="T15" s="17">
        <v>0.18221267004130301</v>
      </c>
      <c r="U15" s="17">
        <v>0.212161287362923</v>
      </c>
      <c r="V15" s="17">
        <v>0.24008052352407699</v>
      </c>
      <c r="W15" s="17">
        <v>0.258428329966568</v>
      </c>
      <c r="X15" s="17">
        <v>0.223070132100784</v>
      </c>
      <c r="Y15" s="17">
        <v>0.18328332609808901</v>
      </c>
      <c r="Z15" s="17">
        <v>0.101919642313423</v>
      </c>
      <c r="AA15" s="17">
        <v>0.28718698485980398</v>
      </c>
      <c r="AB15" s="17">
        <v>0.20591896520306699</v>
      </c>
      <c r="AC15" s="17">
        <v>0.183852988127477</v>
      </c>
      <c r="AD15" s="17">
        <v>0.279489041390999</v>
      </c>
      <c r="AE15" s="17"/>
      <c r="AF15" s="17">
        <v>0.19491392292322399</v>
      </c>
      <c r="AG15" s="17">
        <v>0.21038969623345399</v>
      </c>
      <c r="AH15" s="17">
        <v>0.231306718704273</v>
      </c>
      <c r="AI15" s="17"/>
      <c r="AJ15" s="17">
        <v>0.21142765839573799</v>
      </c>
      <c r="AK15" s="17">
        <v>0.210362670741672</v>
      </c>
      <c r="AL15" s="17">
        <v>0.186144369056195</v>
      </c>
      <c r="AM15" s="17">
        <v>0.32325281346906698</v>
      </c>
      <c r="AN15" s="17">
        <v>0.233426823534786</v>
      </c>
      <c r="AO15" s="17"/>
      <c r="AP15" s="17">
        <v>0.19583388220455999</v>
      </c>
      <c r="AQ15" s="17">
        <v>0.242832465453826</v>
      </c>
      <c r="AR15" s="17">
        <v>0.240633128200125</v>
      </c>
      <c r="AS15" s="17"/>
      <c r="AT15" s="17">
        <v>0.21921917700437099</v>
      </c>
      <c r="AU15" s="17">
        <v>0.22230707746265099</v>
      </c>
      <c r="AV15" s="17">
        <v>0.23843077813987901</v>
      </c>
      <c r="AW15" s="17">
        <v>0.22238171130016901</v>
      </c>
      <c r="AX15" s="17">
        <v>0.15391764754911499</v>
      </c>
      <c r="AY15" s="17"/>
      <c r="AZ15" s="17">
        <v>0.32314352012675301</v>
      </c>
      <c r="BA15" s="17">
        <v>0.25823353975065899</v>
      </c>
      <c r="BB15" s="17">
        <v>0.25483745229960503</v>
      </c>
      <c r="BC15" s="17">
        <v>0.239819695094483</v>
      </c>
      <c r="BD15" s="17">
        <v>0.26097843757880901</v>
      </c>
      <c r="BE15" s="17">
        <v>0.18980188980292301</v>
      </c>
      <c r="BF15" s="17">
        <v>0.249538143887442</v>
      </c>
      <c r="BG15" s="17">
        <v>0.162011640182122</v>
      </c>
      <c r="BH15" s="17">
        <v>0.171886136964023</v>
      </c>
      <c r="BI15" s="17">
        <v>0.169414191415453</v>
      </c>
      <c r="BJ15" s="17">
        <v>0.218430291485954</v>
      </c>
      <c r="BK15" s="17">
        <v>0.287642504123228</v>
      </c>
      <c r="BL15" s="17">
        <v>0.27629818212016499</v>
      </c>
      <c r="BM15" s="17">
        <v>0.16673471495311101</v>
      </c>
      <c r="BN15" s="17">
        <v>0.145988768223272</v>
      </c>
      <c r="BO15" s="17">
        <v>0.17157230471056401</v>
      </c>
      <c r="BP15" s="17"/>
      <c r="BQ15" s="17">
        <v>0.25700048561643601</v>
      </c>
      <c r="BR15" s="17">
        <v>0.211434845882572</v>
      </c>
    </row>
    <row r="16" spans="2:70" ht="29" x14ac:dyDescent="0.35">
      <c r="B16" s="18" t="s">
        <v>646</v>
      </c>
      <c r="C16" s="17">
        <v>0.15262834006399101</v>
      </c>
      <c r="D16" s="17">
        <v>0.13836914189580399</v>
      </c>
      <c r="E16" s="17">
        <v>0.16016106573105299</v>
      </c>
      <c r="F16" s="17"/>
      <c r="G16" s="17">
        <v>0.218044211988703</v>
      </c>
      <c r="H16" s="17">
        <v>0.23113511332943801</v>
      </c>
      <c r="I16" s="17">
        <v>0.170053337125329</v>
      </c>
      <c r="J16" s="17">
        <v>9.1121528153465095E-2</v>
      </c>
      <c r="K16" s="17">
        <v>0.113626081578039</v>
      </c>
      <c r="L16" s="17">
        <v>9.9841052107710201E-2</v>
      </c>
      <c r="M16" s="17"/>
      <c r="N16" s="17">
        <v>0.123364175202999</v>
      </c>
      <c r="O16" s="17">
        <v>0.16689644945222701</v>
      </c>
      <c r="P16" s="17">
        <v>0.15234150766916099</v>
      </c>
      <c r="Q16" s="17">
        <v>0.17265103209333599</v>
      </c>
      <c r="R16" s="17"/>
      <c r="S16" s="17">
        <v>0.15248225943910201</v>
      </c>
      <c r="T16" s="17">
        <v>0.15871945277398</v>
      </c>
      <c r="U16" s="17">
        <v>0.14802887193271799</v>
      </c>
      <c r="V16" s="17">
        <v>0.16933924040616399</v>
      </c>
      <c r="W16" s="17">
        <v>0.13983869714161001</v>
      </c>
      <c r="X16" s="17">
        <v>0.14080966776581599</v>
      </c>
      <c r="Y16" s="17">
        <v>0.13300589088728801</v>
      </c>
      <c r="Z16" s="17">
        <v>0.15505930637292401</v>
      </c>
      <c r="AA16" s="17">
        <v>0.13918043799206201</v>
      </c>
      <c r="AB16" s="17">
        <v>0.18692113489966899</v>
      </c>
      <c r="AC16" s="17">
        <v>0.13755856664303101</v>
      </c>
      <c r="AD16" s="17">
        <v>0.19447993040686801</v>
      </c>
      <c r="AE16" s="17"/>
      <c r="AF16" s="17">
        <v>0.13643052476114401</v>
      </c>
      <c r="AG16" s="17">
        <v>0.149061117905574</v>
      </c>
      <c r="AH16" s="17">
        <v>0.15703595294429901</v>
      </c>
      <c r="AI16" s="17"/>
      <c r="AJ16" s="17">
        <v>0.119988324707186</v>
      </c>
      <c r="AK16" s="17">
        <v>0.167322667697826</v>
      </c>
      <c r="AL16" s="17">
        <v>0.118860883682697</v>
      </c>
      <c r="AM16" s="17">
        <v>0.20785494341638799</v>
      </c>
      <c r="AN16" s="17">
        <v>0.159364291216716</v>
      </c>
      <c r="AO16" s="17"/>
      <c r="AP16" s="17">
        <v>0.12670453539312701</v>
      </c>
      <c r="AQ16" s="17">
        <v>0.15013291758994199</v>
      </c>
      <c r="AR16" s="17">
        <v>0.17012686515946099</v>
      </c>
      <c r="AS16" s="17"/>
      <c r="AT16" s="17">
        <v>0.121541768689197</v>
      </c>
      <c r="AU16" s="17">
        <v>0.15434954898752601</v>
      </c>
      <c r="AV16" s="17">
        <v>0.17916759649727601</v>
      </c>
      <c r="AW16" s="17">
        <v>0.15535607675351201</v>
      </c>
      <c r="AX16" s="17">
        <v>0.11225255913285</v>
      </c>
      <c r="AY16" s="17"/>
      <c r="AZ16" s="17">
        <v>0.218595830622244</v>
      </c>
      <c r="BA16" s="17">
        <v>0.14916389007800501</v>
      </c>
      <c r="BB16" s="17">
        <v>0.22616970522610899</v>
      </c>
      <c r="BC16" s="17">
        <v>0.13533918643137199</v>
      </c>
      <c r="BD16" s="17">
        <v>0.14832164513569099</v>
      </c>
      <c r="BE16" s="17">
        <v>0.149825682829099</v>
      </c>
      <c r="BF16" s="17">
        <v>0.13292625856680201</v>
      </c>
      <c r="BG16" s="17">
        <v>0.104168792391323</v>
      </c>
      <c r="BH16" s="17">
        <v>0.12711455509804001</v>
      </c>
      <c r="BI16" s="17">
        <v>0.176940410868062</v>
      </c>
      <c r="BJ16" s="17">
        <v>0.15463255233589701</v>
      </c>
      <c r="BK16" s="17">
        <v>0.177089301547601</v>
      </c>
      <c r="BL16" s="17">
        <v>0.12128870914927101</v>
      </c>
      <c r="BM16" s="17">
        <v>0.153222314470157</v>
      </c>
      <c r="BN16" s="17">
        <v>0.13549628046081</v>
      </c>
      <c r="BO16" s="17">
        <v>0.201345134475893</v>
      </c>
      <c r="BP16" s="17"/>
      <c r="BQ16" s="17">
        <v>0.20132058075798601</v>
      </c>
      <c r="BR16" s="17">
        <v>0.136658719927235</v>
      </c>
    </row>
    <row r="17" spans="2:70" x14ac:dyDescent="0.35">
      <c r="B17" s="18" t="s">
        <v>129</v>
      </c>
      <c r="C17" s="17">
        <v>5.4275517732178501E-3</v>
      </c>
      <c r="D17" s="17">
        <v>7.3108449695039896E-3</v>
      </c>
      <c r="E17" s="17">
        <v>4.1186831464912303E-3</v>
      </c>
      <c r="F17" s="17"/>
      <c r="G17" s="17">
        <v>1.5317709396590599E-2</v>
      </c>
      <c r="H17" s="17">
        <v>0</v>
      </c>
      <c r="I17" s="17">
        <v>3.2647892413583098E-3</v>
      </c>
      <c r="J17" s="17">
        <v>0</v>
      </c>
      <c r="K17" s="17">
        <v>1.38483862818614E-2</v>
      </c>
      <c r="L17" s="17">
        <v>2.8600219184731299E-3</v>
      </c>
      <c r="M17" s="17"/>
      <c r="N17" s="17">
        <v>5.09453479252362E-3</v>
      </c>
      <c r="O17" s="17">
        <v>6.4583389346540496E-3</v>
      </c>
      <c r="P17" s="17">
        <v>3.4095216573181101E-3</v>
      </c>
      <c r="Q17" s="17">
        <v>6.5698542563291497E-3</v>
      </c>
      <c r="R17" s="17"/>
      <c r="S17" s="17">
        <v>0</v>
      </c>
      <c r="T17" s="17">
        <v>4.15166668583394E-3</v>
      </c>
      <c r="U17" s="17">
        <v>0</v>
      </c>
      <c r="V17" s="17">
        <v>0</v>
      </c>
      <c r="W17" s="17">
        <v>0</v>
      </c>
      <c r="X17" s="17">
        <v>1.66215313731299E-2</v>
      </c>
      <c r="Y17" s="17">
        <v>0</v>
      </c>
      <c r="Z17" s="17">
        <v>1.3977970944452399E-2</v>
      </c>
      <c r="AA17" s="17">
        <v>0</v>
      </c>
      <c r="AB17" s="17">
        <v>1.7761756493458701E-2</v>
      </c>
      <c r="AC17" s="17">
        <v>3.4355258279540397E-2</v>
      </c>
      <c r="AD17" s="17">
        <v>0</v>
      </c>
      <c r="AE17" s="17"/>
      <c r="AF17" s="17">
        <v>1.7014302573754401E-3</v>
      </c>
      <c r="AG17" s="17">
        <v>4.1662983447821999E-3</v>
      </c>
      <c r="AH17" s="17">
        <v>5.1414007948864301E-3</v>
      </c>
      <c r="AI17" s="17"/>
      <c r="AJ17" s="17">
        <v>3.4182424835472302E-3</v>
      </c>
      <c r="AK17" s="17">
        <v>7.3192569820508301E-3</v>
      </c>
      <c r="AL17" s="17">
        <v>0</v>
      </c>
      <c r="AM17" s="17">
        <v>0</v>
      </c>
      <c r="AN17" s="17">
        <v>0</v>
      </c>
      <c r="AO17" s="17"/>
      <c r="AP17" s="17">
        <v>5.41652377694175E-3</v>
      </c>
      <c r="AQ17" s="17">
        <v>3.1178522455752402E-3</v>
      </c>
      <c r="AR17" s="17">
        <v>0</v>
      </c>
      <c r="AS17" s="17"/>
      <c r="AT17" s="17">
        <v>5.9497930926061702E-3</v>
      </c>
      <c r="AU17" s="17">
        <v>8.7751788089250708E-3</v>
      </c>
      <c r="AV17" s="17">
        <v>4.2127179018251904E-3</v>
      </c>
      <c r="AW17" s="17">
        <v>0</v>
      </c>
      <c r="AX17" s="17">
        <v>0</v>
      </c>
      <c r="AY17" s="17"/>
      <c r="AZ17" s="17">
        <v>0</v>
      </c>
      <c r="BA17" s="17">
        <v>0</v>
      </c>
      <c r="BB17" s="17">
        <v>0</v>
      </c>
      <c r="BC17" s="17">
        <v>8.6509595295582893E-3</v>
      </c>
      <c r="BD17" s="17">
        <v>1.5800665948867101E-2</v>
      </c>
      <c r="BE17" s="17">
        <v>0</v>
      </c>
      <c r="BF17" s="17">
        <v>0</v>
      </c>
      <c r="BG17" s="17">
        <v>7.0247422829129401E-3</v>
      </c>
      <c r="BH17" s="17">
        <v>1.41054357086049E-2</v>
      </c>
      <c r="BI17" s="17">
        <v>9.5271857650982804E-3</v>
      </c>
      <c r="BJ17" s="17">
        <v>0</v>
      </c>
      <c r="BK17" s="17">
        <v>0</v>
      </c>
      <c r="BL17" s="17">
        <v>0</v>
      </c>
      <c r="BM17" s="17">
        <v>0</v>
      </c>
      <c r="BN17" s="17">
        <v>0</v>
      </c>
      <c r="BO17" s="17">
        <v>0</v>
      </c>
      <c r="BP17" s="17"/>
      <c r="BQ17" s="17">
        <v>6.3809987142492801E-3</v>
      </c>
      <c r="BR17" s="17">
        <v>5.2623618644699298E-3</v>
      </c>
    </row>
    <row r="18" spans="2:70" x14ac:dyDescent="0.35">
      <c r="B18" s="18" t="s">
        <v>130</v>
      </c>
      <c r="C18" s="19">
        <v>8.2433811023234198E-3</v>
      </c>
      <c r="D18" s="19">
        <v>1.53103193482027E-2</v>
      </c>
      <c r="E18" s="19">
        <v>3.2629609031833901E-3</v>
      </c>
      <c r="F18" s="19"/>
      <c r="G18" s="19">
        <v>1.37142599114543E-2</v>
      </c>
      <c r="H18" s="19">
        <v>4.2668939813740496E-3</v>
      </c>
      <c r="I18" s="19">
        <v>1.03194050334353E-2</v>
      </c>
      <c r="J18" s="19">
        <v>1.06572762422357E-2</v>
      </c>
      <c r="K18" s="19">
        <v>5.1460321262766203E-3</v>
      </c>
      <c r="L18" s="19">
        <v>5.6579163141726001E-3</v>
      </c>
      <c r="M18" s="19"/>
      <c r="N18" s="19">
        <v>9.9628585804447996E-3</v>
      </c>
      <c r="O18" s="19">
        <v>9.2531077814851006E-3</v>
      </c>
      <c r="P18" s="19">
        <v>7.3493465851620799E-3</v>
      </c>
      <c r="Q18" s="19">
        <v>6.0399657478582098E-3</v>
      </c>
      <c r="R18" s="19"/>
      <c r="S18" s="19">
        <v>4.7236474801169402E-3</v>
      </c>
      <c r="T18" s="19">
        <v>3.4214462149173698E-3</v>
      </c>
      <c r="U18" s="19">
        <v>0</v>
      </c>
      <c r="V18" s="19">
        <v>6.2951933931124403E-3</v>
      </c>
      <c r="W18" s="19">
        <v>6.7432366685248402E-3</v>
      </c>
      <c r="X18" s="19">
        <v>2.3909936368418899E-2</v>
      </c>
      <c r="Y18" s="19">
        <v>5.8949783121335503E-3</v>
      </c>
      <c r="Z18" s="19">
        <v>0</v>
      </c>
      <c r="AA18" s="19">
        <v>6.0747914489119497E-3</v>
      </c>
      <c r="AB18" s="19">
        <v>8.5790333746341707E-3</v>
      </c>
      <c r="AC18" s="19">
        <v>3.0433973128238201E-2</v>
      </c>
      <c r="AD18" s="19">
        <v>2.4753965457178301E-2</v>
      </c>
      <c r="AE18" s="19"/>
      <c r="AF18" s="19">
        <v>6.20462976609709E-3</v>
      </c>
      <c r="AG18" s="19">
        <v>8.5034090324756402E-3</v>
      </c>
      <c r="AH18" s="19">
        <v>5.8671999926682697E-3</v>
      </c>
      <c r="AI18" s="19"/>
      <c r="AJ18" s="19">
        <v>8.2004754167509797E-3</v>
      </c>
      <c r="AK18" s="19">
        <v>8.8314376613995403E-3</v>
      </c>
      <c r="AL18" s="19">
        <v>0</v>
      </c>
      <c r="AM18" s="19">
        <v>0</v>
      </c>
      <c r="AN18" s="19">
        <v>6.0150038382646102E-3</v>
      </c>
      <c r="AO18" s="19"/>
      <c r="AP18" s="19">
        <v>1.05165203201184E-2</v>
      </c>
      <c r="AQ18" s="19">
        <v>8.4303952022565503E-3</v>
      </c>
      <c r="AR18" s="19">
        <v>0</v>
      </c>
      <c r="AS18" s="19"/>
      <c r="AT18" s="19">
        <v>5.8160150873711501E-3</v>
      </c>
      <c r="AU18" s="19">
        <v>5.1666269476565701E-3</v>
      </c>
      <c r="AV18" s="19">
        <v>9.3902777381901104E-3</v>
      </c>
      <c r="AW18" s="19">
        <v>1.4059508103548401E-2</v>
      </c>
      <c r="AX18" s="19">
        <v>0</v>
      </c>
      <c r="AY18" s="19"/>
      <c r="AZ18" s="19">
        <v>0</v>
      </c>
      <c r="BA18" s="19">
        <v>0</v>
      </c>
      <c r="BB18" s="19">
        <v>0</v>
      </c>
      <c r="BC18" s="19">
        <v>1.00636792809629E-2</v>
      </c>
      <c r="BD18" s="19">
        <v>1.7292849041404702E-2</v>
      </c>
      <c r="BE18" s="19">
        <v>0</v>
      </c>
      <c r="BF18" s="19">
        <v>0</v>
      </c>
      <c r="BG18" s="19">
        <v>7.2654191590513098E-3</v>
      </c>
      <c r="BH18" s="19">
        <v>9.4197180334250792E-3</v>
      </c>
      <c r="BI18" s="19">
        <v>0</v>
      </c>
      <c r="BJ18" s="19">
        <v>7.8171943168817704E-3</v>
      </c>
      <c r="BK18" s="19">
        <v>3.0399816728587801E-2</v>
      </c>
      <c r="BL18" s="19">
        <v>0</v>
      </c>
      <c r="BM18" s="19">
        <v>2.11414663475624E-2</v>
      </c>
      <c r="BN18" s="19">
        <v>2.19376763837997E-2</v>
      </c>
      <c r="BO18" s="19">
        <v>1.28910472739546E-2</v>
      </c>
      <c r="BP18" s="19"/>
      <c r="BQ18" s="19">
        <v>7.9971115614237802E-3</v>
      </c>
      <c r="BR18" s="19">
        <v>8.5520762772001192E-3</v>
      </c>
    </row>
    <row r="19" spans="2:70" x14ac:dyDescent="0.35">
      <c r="B19" s="16" t="s">
        <v>648</v>
      </c>
    </row>
    <row r="20" spans="2:70" x14ac:dyDescent="0.35">
      <c r="B20" t="s">
        <v>98</v>
      </c>
    </row>
    <row r="21" spans="2:70" x14ac:dyDescent="0.35">
      <c r="B21" t="s">
        <v>99</v>
      </c>
    </row>
    <row r="23" spans="2:70" x14ac:dyDescent="0.35">
      <c r="B23" s="8" t="str">
        <f>HYPERLINK("#'Contents'!A1", "Return to Contents")</f>
        <v>Return to Contents</v>
      </c>
    </row>
  </sheetData>
  <mergeCells count="11">
    <mergeCell ref="BQ5:BR5"/>
    <mergeCell ref="D5:E5"/>
    <mergeCell ref="G5:L5"/>
    <mergeCell ref="N5:Q5"/>
    <mergeCell ref="S5:AD5"/>
    <mergeCell ref="AF5:AH5"/>
    <mergeCell ref="D2:BJ2"/>
    <mergeCell ref="AJ5:AN5"/>
    <mergeCell ref="AP5:AR5"/>
    <mergeCell ref="AT5:AX5"/>
    <mergeCell ref="AZ5:BO5"/>
  </mergeCells>
  <pageMargins left="0.7" right="0.7" top="0.75" bottom="0.75" header="0.3" footer="0.3"/>
  <pageSetup paperSize="9" orientation="portrait" horizontalDpi="300" verticalDpi="300"/>
  <drawing r:id="rId1"/>
</worksheet>
</file>

<file path=xl/worksheets/sheet1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700-000000000000}">
  <dimension ref="B2:BR28"/>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67" width="10.7265625" customWidth="1"/>
    <col min="68" max="68" width="2.1796875" customWidth="1"/>
    <col min="69" max="70" width="10.7265625" customWidth="1"/>
    <col min="71" max="71" width="2.1796875" customWidth="1"/>
  </cols>
  <sheetData>
    <row r="2" spans="2:70" ht="40" customHeight="1" x14ac:dyDescent="0.35">
      <c r="D2" s="29" t="s">
        <v>650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row>
    <row r="5" spans="2:70" ht="30" customHeight="1" x14ac:dyDescent="0.35">
      <c r="B5" s="15"/>
      <c r="C5" s="15"/>
      <c r="D5" s="30" t="s">
        <v>74</v>
      </c>
      <c r="E5" s="30"/>
      <c r="F5" s="15"/>
      <c r="G5" s="30" t="s">
        <v>75</v>
      </c>
      <c r="H5" s="30"/>
      <c r="I5" s="30"/>
      <c r="J5" s="30"/>
      <c r="K5" s="30"/>
      <c r="L5" s="30"/>
      <c r="M5" s="15"/>
      <c r="N5" s="30" t="s">
        <v>76</v>
      </c>
      <c r="O5" s="30"/>
      <c r="P5" s="30"/>
      <c r="Q5" s="30"/>
      <c r="R5" s="15"/>
      <c r="S5" s="30" t="s">
        <v>77</v>
      </c>
      <c r="T5" s="30"/>
      <c r="U5" s="30"/>
      <c r="V5" s="30"/>
      <c r="W5" s="30"/>
      <c r="X5" s="30"/>
      <c r="Y5" s="30"/>
      <c r="Z5" s="30"/>
      <c r="AA5" s="30"/>
      <c r="AB5" s="30"/>
      <c r="AC5" s="30"/>
      <c r="AD5" s="30"/>
      <c r="AE5" s="15"/>
      <c r="AF5" s="30" t="s">
        <v>78</v>
      </c>
      <c r="AG5" s="30"/>
      <c r="AH5" s="30"/>
      <c r="AI5" s="15"/>
      <c r="AJ5" s="30" t="s">
        <v>79</v>
      </c>
      <c r="AK5" s="30"/>
      <c r="AL5" s="30"/>
      <c r="AM5" s="30"/>
      <c r="AN5" s="30"/>
      <c r="AO5" s="15"/>
      <c r="AP5" s="30" t="s">
        <v>80</v>
      </c>
      <c r="AQ5" s="30"/>
      <c r="AR5" s="30"/>
      <c r="AS5" s="15"/>
      <c r="AT5" s="30" t="s">
        <v>81</v>
      </c>
      <c r="AU5" s="30"/>
      <c r="AV5" s="30"/>
      <c r="AW5" s="30"/>
      <c r="AX5" s="30"/>
      <c r="AY5" s="15"/>
      <c r="AZ5" s="30" t="s">
        <v>82</v>
      </c>
      <c r="BA5" s="30"/>
      <c r="BB5" s="30"/>
      <c r="BC5" s="30"/>
      <c r="BD5" s="30"/>
      <c r="BE5" s="30"/>
      <c r="BF5" s="30"/>
      <c r="BG5" s="30"/>
      <c r="BH5" s="30"/>
      <c r="BI5" s="30"/>
      <c r="BJ5" s="30"/>
      <c r="BK5" s="30"/>
      <c r="BL5" s="30"/>
      <c r="BM5" s="30"/>
      <c r="BN5" s="30"/>
      <c r="BO5" s="30"/>
      <c r="BP5" s="15"/>
      <c r="BQ5" s="30" t="s">
        <v>83</v>
      </c>
      <c r="BR5" s="30"/>
    </row>
    <row r="6" spans="2:7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46</v>
      </c>
      <c r="AQ6" s="12" t="s">
        <v>47</v>
      </c>
      <c r="AR6" s="12" t="s">
        <v>50</v>
      </c>
      <c r="AT6" s="12" t="s">
        <v>51</v>
      </c>
      <c r="AU6" s="12" t="s">
        <v>52</v>
      </c>
      <c r="AV6" s="12" t="s">
        <v>53</v>
      </c>
      <c r="AW6" s="12" t="s">
        <v>54</v>
      </c>
      <c r="AX6" s="12" t="s">
        <v>55</v>
      </c>
      <c r="AZ6" s="12" t="s">
        <v>56</v>
      </c>
      <c r="BA6" s="12" t="s">
        <v>57</v>
      </c>
      <c r="BB6" s="12" t="s">
        <v>58</v>
      </c>
      <c r="BC6" s="12" t="s">
        <v>59</v>
      </c>
      <c r="BD6" s="12" t="s">
        <v>60</v>
      </c>
      <c r="BE6" s="12" t="s">
        <v>61</v>
      </c>
      <c r="BF6" s="12" t="s">
        <v>62</v>
      </c>
      <c r="BG6" s="12" t="s">
        <v>63</v>
      </c>
      <c r="BH6" s="12" t="s">
        <v>64</v>
      </c>
      <c r="BI6" s="12" t="s">
        <v>65</v>
      </c>
      <c r="BJ6" s="12" t="s">
        <v>66</v>
      </c>
      <c r="BK6" s="12" t="s">
        <v>67</v>
      </c>
      <c r="BL6" s="12" t="s">
        <v>68</v>
      </c>
      <c r="BM6" s="12" t="s">
        <v>69</v>
      </c>
      <c r="BN6" s="12" t="s">
        <v>70</v>
      </c>
      <c r="BO6" s="12" t="s">
        <v>71</v>
      </c>
      <c r="BQ6" s="12" t="s">
        <v>72</v>
      </c>
      <c r="BR6" s="12" t="s">
        <v>73</v>
      </c>
    </row>
    <row r="7" spans="2:70" ht="30" customHeight="1" x14ac:dyDescent="0.35">
      <c r="B7" s="10" t="s">
        <v>19</v>
      </c>
      <c r="C7" s="10">
        <v>1010</v>
      </c>
      <c r="D7" s="10">
        <v>454</v>
      </c>
      <c r="E7" s="10">
        <v>553</v>
      </c>
      <c r="F7" s="10"/>
      <c r="G7" s="10">
        <v>110</v>
      </c>
      <c r="H7" s="10">
        <v>168</v>
      </c>
      <c r="I7" s="10">
        <v>184</v>
      </c>
      <c r="J7" s="10">
        <v>169</v>
      </c>
      <c r="K7" s="10">
        <v>154</v>
      </c>
      <c r="L7" s="10">
        <v>225</v>
      </c>
      <c r="M7" s="10"/>
      <c r="N7" s="10">
        <v>304</v>
      </c>
      <c r="O7" s="10">
        <v>260</v>
      </c>
      <c r="P7" s="10">
        <v>212</v>
      </c>
      <c r="Q7" s="10">
        <v>229</v>
      </c>
      <c r="R7" s="10"/>
      <c r="S7" s="10">
        <v>145</v>
      </c>
      <c r="T7" s="10">
        <v>138</v>
      </c>
      <c r="U7" s="10">
        <v>73</v>
      </c>
      <c r="V7" s="10">
        <v>87</v>
      </c>
      <c r="W7" s="10">
        <v>80</v>
      </c>
      <c r="X7" s="10">
        <v>91</v>
      </c>
      <c r="Y7" s="10">
        <v>82</v>
      </c>
      <c r="Z7" s="10">
        <v>42</v>
      </c>
      <c r="AA7" s="10">
        <v>130</v>
      </c>
      <c r="AB7" s="10">
        <v>71</v>
      </c>
      <c r="AC7" s="10">
        <v>48</v>
      </c>
      <c r="AD7" s="10">
        <v>23</v>
      </c>
      <c r="AE7" s="10"/>
      <c r="AF7" s="10">
        <v>364</v>
      </c>
      <c r="AG7" s="10">
        <v>400</v>
      </c>
      <c r="AH7" s="10">
        <v>171</v>
      </c>
      <c r="AI7" s="10"/>
      <c r="AJ7" s="10">
        <v>347</v>
      </c>
      <c r="AK7" s="10">
        <v>282</v>
      </c>
      <c r="AL7" s="10">
        <v>88</v>
      </c>
      <c r="AM7" s="10">
        <v>11</v>
      </c>
      <c r="AN7" s="10">
        <v>155</v>
      </c>
      <c r="AO7" s="10"/>
      <c r="AP7" s="10">
        <v>226</v>
      </c>
      <c r="AQ7" s="10">
        <v>334</v>
      </c>
      <c r="AR7" s="10">
        <v>67</v>
      </c>
      <c r="AS7" s="10"/>
      <c r="AT7" s="10">
        <v>233</v>
      </c>
      <c r="AU7" s="10">
        <v>239</v>
      </c>
      <c r="AV7" s="10">
        <v>279</v>
      </c>
      <c r="AW7" s="10">
        <v>104</v>
      </c>
      <c r="AX7" s="10">
        <v>20</v>
      </c>
      <c r="AY7" s="10"/>
      <c r="AZ7" s="10">
        <v>10</v>
      </c>
      <c r="BA7" s="10">
        <v>52</v>
      </c>
      <c r="BB7" s="10">
        <v>65</v>
      </c>
      <c r="BC7" s="10">
        <v>71</v>
      </c>
      <c r="BD7" s="10">
        <v>105</v>
      </c>
      <c r="BE7" s="10">
        <v>106</v>
      </c>
      <c r="BF7" s="10">
        <v>97</v>
      </c>
      <c r="BG7" s="10">
        <v>69</v>
      </c>
      <c r="BH7" s="10">
        <v>76</v>
      </c>
      <c r="BI7" s="10">
        <v>47</v>
      </c>
      <c r="BJ7" s="10">
        <v>84</v>
      </c>
      <c r="BK7" s="10">
        <v>41</v>
      </c>
      <c r="BL7" s="10">
        <v>46</v>
      </c>
      <c r="BM7" s="10">
        <v>24</v>
      </c>
      <c r="BN7" s="10">
        <v>29</v>
      </c>
      <c r="BO7" s="10">
        <v>34</v>
      </c>
      <c r="BP7" s="10"/>
      <c r="BQ7" s="10">
        <v>330</v>
      </c>
      <c r="BR7" s="10">
        <v>659</v>
      </c>
    </row>
    <row r="8" spans="2:70" ht="30" customHeight="1" x14ac:dyDescent="0.35">
      <c r="B8" s="11" t="s">
        <v>20</v>
      </c>
      <c r="C8" s="11">
        <v>1013</v>
      </c>
      <c r="D8" s="11">
        <v>458</v>
      </c>
      <c r="E8" s="11">
        <v>552</v>
      </c>
      <c r="F8" s="11"/>
      <c r="G8" s="11">
        <v>124</v>
      </c>
      <c r="H8" s="11">
        <v>166</v>
      </c>
      <c r="I8" s="11">
        <v>182</v>
      </c>
      <c r="J8" s="11">
        <v>168</v>
      </c>
      <c r="K8" s="11">
        <v>151</v>
      </c>
      <c r="L8" s="11">
        <v>222</v>
      </c>
      <c r="M8" s="11"/>
      <c r="N8" s="11">
        <v>280</v>
      </c>
      <c r="O8" s="11">
        <v>238</v>
      </c>
      <c r="P8" s="11">
        <v>240</v>
      </c>
      <c r="Q8" s="11">
        <v>250</v>
      </c>
      <c r="R8" s="11"/>
      <c r="S8" s="11">
        <v>145</v>
      </c>
      <c r="T8" s="11">
        <v>131</v>
      </c>
      <c r="U8" s="11">
        <v>75</v>
      </c>
      <c r="V8" s="11">
        <v>91</v>
      </c>
      <c r="W8" s="11">
        <v>76</v>
      </c>
      <c r="X8" s="11">
        <v>88</v>
      </c>
      <c r="Y8" s="11">
        <v>78</v>
      </c>
      <c r="Z8" s="11">
        <v>39</v>
      </c>
      <c r="AA8" s="11">
        <v>130</v>
      </c>
      <c r="AB8" s="11">
        <v>77</v>
      </c>
      <c r="AC8" s="11">
        <v>51</v>
      </c>
      <c r="AD8" s="11">
        <v>31</v>
      </c>
      <c r="AE8" s="11"/>
      <c r="AF8" s="11">
        <v>363</v>
      </c>
      <c r="AG8" s="11">
        <v>391</v>
      </c>
      <c r="AH8" s="11">
        <v>178</v>
      </c>
      <c r="AI8" s="11"/>
      <c r="AJ8" s="11">
        <v>340</v>
      </c>
      <c r="AK8" s="11">
        <v>279</v>
      </c>
      <c r="AL8" s="11">
        <v>85</v>
      </c>
      <c r="AM8" s="11">
        <v>13</v>
      </c>
      <c r="AN8" s="11">
        <v>159</v>
      </c>
      <c r="AO8" s="11"/>
      <c r="AP8" s="11">
        <v>222</v>
      </c>
      <c r="AQ8" s="11">
        <v>332</v>
      </c>
      <c r="AR8" s="11">
        <v>68</v>
      </c>
      <c r="AS8" s="11"/>
      <c r="AT8" s="11">
        <v>237</v>
      </c>
      <c r="AU8" s="11">
        <v>249</v>
      </c>
      <c r="AV8" s="11">
        <v>270</v>
      </c>
      <c r="AW8" s="11">
        <v>99</v>
      </c>
      <c r="AX8" s="11">
        <v>19</v>
      </c>
      <c r="AY8" s="11"/>
      <c r="AZ8" s="11">
        <v>10</v>
      </c>
      <c r="BA8" s="11">
        <v>51</v>
      </c>
      <c r="BB8" s="11">
        <v>70</v>
      </c>
      <c r="BC8" s="11">
        <v>75</v>
      </c>
      <c r="BD8" s="11">
        <v>109</v>
      </c>
      <c r="BE8" s="11">
        <v>108</v>
      </c>
      <c r="BF8" s="11">
        <v>98</v>
      </c>
      <c r="BG8" s="11">
        <v>69</v>
      </c>
      <c r="BH8" s="11">
        <v>75</v>
      </c>
      <c r="BI8" s="11">
        <v>48</v>
      </c>
      <c r="BJ8" s="11">
        <v>82</v>
      </c>
      <c r="BK8" s="11">
        <v>40</v>
      </c>
      <c r="BL8" s="11">
        <v>43</v>
      </c>
      <c r="BM8" s="11">
        <v>22</v>
      </c>
      <c r="BN8" s="11">
        <v>27</v>
      </c>
      <c r="BO8" s="11">
        <v>32</v>
      </c>
      <c r="BP8" s="11"/>
      <c r="BQ8" s="11">
        <v>326</v>
      </c>
      <c r="BR8" s="11">
        <v>665</v>
      </c>
    </row>
    <row r="9" spans="2:70" ht="29" x14ac:dyDescent="0.35">
      <c r="B9" s="18" t="s">
        <v>649</v>
      </c>
      <c r="C9" s="17">
        <v>0.331681245384498</v>
      </c>
      <c r="D9" s="17">
        <v>0.315420419245314</v>
      </c>
      <c r="E9" s="17">
        <v>0.34333696069013703</v>
      </c>
      <c r="F9" s="17"/>
      <c r="G9" s="17">
        <v>0.22599780089295901</v>
      </c>
      <c r="H9" s="17">
        <v>0.179231109296175</v>
      </c>
      <c r="I9" s="17">
        <v>0.22418183593226901</v>
      </c>
      <c r="J9" s="17">
        <v>0.378536426735952</v>
      </c>
      <c r="K9" s="17">
        <v>0.39473767025332002</v>
      </c>
      <c r="L9" s="17">
        <v>0.51493410550729801</v>
      </c>
      <c r="M9" s="17"/>
      <c r="N9" s="17">
        <v>0.25793845671280002</v>
      </c>
      <c r="O9" s="17">
        <v>0.31903987724694999</v>
      </c>
      <c r="P9" s="17">
        <v>0.34751512598475398</v>
      </c>
      <c r="Q9" s="17">
        <v>0.40975645681738998</v>
      </c>
      <c r="R9" s="17"/>
      <c r="S9" s="17">
        <v>0.19115951810971499</v>
      </c>
      <c r="T9" s="17">
        <v>0.36166713037891002</v>
      </c>
      <c r="U9" s="17">
        <v>0.39004834074271799</v>
      </c>
      <c r="V9" s="17">
        <v>0.35124974480666898</v>
      </c>
      <c r="W9" s="17">
        <v>0.37266065559195199</v>
      </c>
      <c r="X9" s="17">
        <v>0.36337392919182798</v>
      </c>
      <c r="Y9" s="17">
        <v>0.42419558825549297</v>
      </c>
      <c r="Z9" s="17">
        <v>0.321610264852073</v>
      </c>
      <c r="AA9" s="17">
        <v>0.34702697547605799</v>
      </c>
      <c r="AB9" s="17">
        <v>0.30671837341359198</v>
      </c>
      <c r="AC9" s="17">
        <v>0.264865579604813</v>
      </c>
      <c r="AD9" s="17">
        <v>0.36103850785123898</v>
      </c>
      <c r="AE9" s="17"/>
      <c r="AF9" s="17">
        <v>0.41272089721671001</v>
      </c>
      <c r="AG9" s="17">
        <v>0.27941347719655002</v>
      </c>
      <c r="AH9" s="17">
        <v>0.29236728635251502</v>
      </c>
      <c r="AI9" s="17"/>
      <c r="AJ9" s="17">
        <v>0.40479098614922099</v>
      </c>
      <c r="AK9" s="17">
        <v>0.23306988158643599</v>
      </c>
      <c r="AL9" s="17">
        <v>0.344626756223185</v>
      </c>
      <c r="AM9" s="17">
        <v>0.331521632614103</v>
      </c>
      <c r="AN9" s="17">
        <v>0.38712425370007297</v>
      </c>
      <c r="AO9" s="17"/>
      <c r="AP9" s="17">
        <v>0.38855084830586301</v>
      </c>
      <c r="AQ9" s="17">
        <v>0.23086525984586301</v>
      </c>
      <c r="AR9" s="17">
        <v>0.34161905087322098</v>
      </c>
      <c r="AS9" s="17"/>
      <c r="AT9" s="17">
        <v>0.44625441404608401</v>
      </c>
      <c r="AU9" s="17">
        <v>0.39299362864929999</v>
      </c>
      <c r="AV9" s="17">
        <v>0.23553627703868901</v>
      </c>
      <c r="AW9" s="17">
        <v>0.162276731755741</v>
      </c>
      <c r="AX9" s="17">
        <v>0.168508107314742</v>
      </c>
      <c r="AY9" s="17"/>
      <c r="AZ9" s="17">
        <v>0.50839761505687497</v>
      </c>
      <c r="BA9" s="17">
        <v>0.444509143882516</v>
      </c>
      <c r="BB9" s="17">
        <v>0.36343778570490098</v>
      </c>
      <c r="BC9" s="17">
        <v>0.34832771549608299</v>
      </c>
      <c r="BD9" s="17">
        <v>0.31966032873245298</v>
      </c>
      <c r="BE9" s="17">
        <v>0.28172753975030101</v>
      </c>
      <c r="BF9" s="17">
        <v>0.402495609202702</v>
      </c>
      <c r="BG9" s="17">
        <v>0.368094768992281</v>
      </c>
      <c r="BH9" s="17">
        <v>0.39839757653392899</v>
      </c>
      <c r="BI9" s="17">
        <v>0.37041525783390999</v>
      </c>
      <c r="BJ9" s="17">
        <v>0.23921492187794499</v>
      </c>
      <c r="BK9" s="17">
        <v>0.219368044382942</v>
      </c>
      <c r="BL9" s="17">
        <v>0.26419044393544899</v>
      </c>
      <c r="BM9" s="17">
        <v>0.15519188669515999</v>
      </c>
      <c r="BN9" s="17">
        <v>0.305129453152576</v>
      </c>
      <c r="BO9" s="17">
        <v>0.236221841144831</v>
      </c>
      <c r="BP9" s="17"/>
      <c r="BQ9" s="17">
        <v>0.121244742955188</v>
      </c>
      <c r="BR9" s="17">
        <v>0.43748986582257099</v>
      </c>
    </row>
    <row r="10" spans="2:70" x14ac:dyDescent="0.35">
      <c r="B10" s="18" t="s">
        <v>101</v>
      </c>
      <c r="C10" s="17">
        <v>3.6684189082565398E-2</v>
      </c>
      <c r="D10" s="17">
        <v>3.7260131451626703E-2</v>
      </c>
      <c r="E10" s="17">
        <v>3.6392237973023302E-2</v>
      </c>
      <c r="F10" s="17"/>
      <c r="G10" s="17">
        <v>4.4621078063105002E-2</v>
      </c>
      <c r="H10" s="17">
        <v>7.0568058772062001E-2</v>
      </c>
      <c r="I10" s="17">
        <v>2.5680002821773101E-2</v>
      </c>
      <c r="J10" s="17">
        <v>2.72604387208078E-2</v>
      </c>
      <c r="K10" s="17">
        <v>2.9914277855882201E-2</v>
      </c>
      <c r="L10" s="17">
        <v>2.7625337204059901E-2</v>
      </c>
      <c r="M10" s="17"/>
      <c r="N10" s="17">
        <v>3.1518926704428601E-2</v>
      </c>
      <c r="O10" s="17">
        <v>3.3568733133036502E-2</v>
      </c>
      <c r="P10" s="17">
        <v>2.6009085327913298E-2</v>
      </c>
      <c r="Q10" s="17">
        <v>5.6402264116922597E-2</v>
      </c>
      <c r="R10" s="17"/>
      <c r="S10" s="17">
        <v>7.5789622688881397E-2</v>
      </c>
      <c r="T10" s="17">
        <v>2.0039559930307298E-2</v>
      </c>
      <c r="U10" s="17">
        <v>2.7443772907992901E-2</v>
      </c>
      <c r="V10" s="17">
        <v>4.6100194317712298E-2</v>
      </c>
      <c r="W10" s="17">
        <v>3.25035167996705E-2</v>
      </c>
      <c r="X10" s="17">
        <v>4.19297166913589E-2</v>
      </c>
      <c r="Y10" s="17">
        <v>3.3639876152468398E-2</v>
      </c>
      <c r="Z10" s="17">
        <v>5.0186081428638299E-2</v>
      </c>
      <c r="AA10" s="17">
        <v>1.5954271380857098E-2</v>
      </c>
      <c r="AB10" s="17">
        <v>0</v>
      </c>
      <c r="AC10" s="17">
        <v>1.8324051239181498E-2</v>
      </c>
      <c r="AD10" s="17">
        <v>0.11313251207614</v>
      </c>
      <c r="AE10" s="17"/>
      <c r="AF10" s="17">
        <v>3.8120211709154798E-2</v>
      </c>
      <c r="AG10" s="17">
        <v>2.9351664822064701E-2</v>
      </c>
      <c r="AH10" s="17">
        <v>4.0505960064803399E-2</v>
      </c>
      <c r="AI10" s="17"/>
      <c r="AJ10" s="17">
        <v>2.63728831144577E-2</v>
      </c>
      <c r="AK10" s="17">
        <v>3.8953811175013599E-2</v>
      </c>
      <c r="AL10" s="17">
        <v>7.0411643572608304E-2</v>
      </c>
      <c r="AM10" s="17">
        <v>0</v>
      </c>
      <c r="AN10" s="17">
        <v>3.09456725278042E-2</v>
      </c>
      <c r="AO10" s="17"/>
      <c r="AP10" s="17">
        <v>1.40284876967728E-2</v>
      </c>
      <c r="AQ10" s="17">
        <v>4.2760008893890297E-2</v>
      </c>
      <c r="AR10" s="17">
        <v>5.8475709340800597E-2</v>
      </c>
      <c r="AS10" s="17"/>
      <c r="AT10" s="17">
        <v>2.0526305315277101E-2</v>
      </c>
      <c r="AU10" s="17">
        <v>4.4954578468592001E-2</v>
      </c>
      <c r="AV10" s="17">
        <v>3.08568889671911E-2</v>
      </c>
      <c r="AW10" s="17">
        <v>6.2231026735348999E-2</v>
      </c>
      <c r="AX10" s="17">
        <v>9.3908940342678604E-2</v>
      </c>
      <c r="AY10" s="17"/>
      <c r="AZ10" s="17">
        <v>0.18951997421971201</v>
      </c>
      <c r="BA10" s="17">
        <v>6.9920940506612198E-2</v>
      </c>
      <c r="BB10" s="17">
        <v>8.1120051132608506E-2</v>
      </c>
      <c r="BC10" s="17">
        <v>5.9827309332640501E-2</v>
      </c>
      <c r="BD10" s="17">
        <v>4.3341610392774198E-2</v>
      </c>
      <c r="BE10" s="17">
        <v>3.40502575002712E-2</v>
      </c>
      <c r="BF10" s="17">
        <v>0</v>
      </c>
      <c r="BG10" s="17">
        <v>1.2485877274026501E-2</v>
      </c>
      <c r="BH10" s="17">
        <v>1.26682549487663E-2</v>
      </c>
      <c r="BI10" s="17">
        <v>2.6638202831672501E-2</v>
      </c>
      <c r="BJ10" s="17">
        <v>3.7715221130135597E-2</v>
      </c>
      <c r="BK10" s="17">
        <v>4.3744388750808001E-2</v>
      </c>
      <c r="BL10" s="17">
        <v>3.9315298729895302E-2</v>
      </c>
      <c r="BM10" s="17">
        <v>3.7664031713193102E-2</v>
      </c>
      <c r="BN10" s="17">
        <v>0</v>
      </c>
      <c r="BO10" s="17">
        <v>0</v>
      </c>
      <c r="BP10" s="17"/>
      <c r="BQ10" s="17">
        <v>3.0896010857102699E-2</v>
      </c>
      <c r="BR10" s="17">
        <v>4.07033852180912E-2</v>
      </c>
    </row>
    <row r="11" spans="2:70" x14ac:dyDescent="0.35">
      <c r="B11" s="18" t="s">
        <v>621</v>
      </c>
      <c r="C11" s="17">
        <v>6.5556016531618203E-2</v>
      </c>
      <c r="D11" s="17">
        <v>9.1820515126501495E-2</v>
      </c>
      <c r="E11" s="17">
        <v>4.2523795063617399E-2</v>
      </c>
      <c r="F11" s="17"/>
      <c r="G11" s="17">
        <v>0.15580150865666001</v>
      </c>
      <c r="H11" s="17">
        <v>0.10743970920604801</v>
      </c>
      <c r="I11" s="17">
        <v>5.5946936688245602E-2</v>
      </c>
      <c r="J11" s="17">
        <v>4.51872525896388E-2</v>
      </c>
      <c r="K11" s="17">
        <v>3.7013988005369002E-2</v>
      </c>
      <c r="L11" s="17">
        <v>2.6303150150903599E-2</v>
      </c>
      <c r="M11" s="17"/>
      <c r="N11" s="17">
        <v>6.5738691770641997E-2</v>
      </c>
      <c r="O11" s="17">
        <v>6.8032341696201495E-2</v>
      </c>
      <c r="P11" s="17">
        <v>5.9141120419317302E-2</v>
      </c>
      <c r="Q11" s="17">
        <v>7.0520203061845907E-2</v>
      </c>
      <c r="R11" s="17"/>
      <c r="S11" s="17">
        <v>7.5330864197303393E-2</v>
      </c>
      <c r="T11" s="17">
        <v>5.4669751201008497E-2</v>
      </c>
      <c r="U11" s="17">
        <v>4.9758717761899003E-2</v>
      </c>
      <c r="V11" s="17">
        <v>5.9653391409227298E-2</v>
      </c>
      <c r="W11" s="17">
        <v>6.3460936057686296E-2</v>
      </c>
      <c r="X11" s="17">
        <v>0.102509832986378</v>
      </c>
      <c r="Y11" s="17">
        <v>3.3431251344552E-2</v>
      </c>
      <c r="Z11" s="17">
        <v>6.5046076961155497E-2</v>
      </c>
      <c r="AA11" s="17">
        <v>9.55449805157189E-2</v>
      </c>
      <c r="AB11" s="17">
        <v>8.6102061574948693E-2</v>
      </c>
      <c r="AC11" s="17">
        <v>2.14039731826293E-2</v>
      </c>
      <c r="AD11" s="17">
        <v>0</v>
      </c>
      <c r="AE11" s="17"/>
      <c r="AF11" s="17">
        <v>4.3158805873329702E-2</v>
      </c>
      <c r="AG11" s="17">
        <v>6.2659772303260003E-2</v>
      </c>
      <c r="AH11" s="17">
        <v>9.8154484684837701E-2</v>
      </c>
      <c r="AI11" s="17"/>
      <c r="AJ11" s="17">
        <v>3.0816049428569699E-2</v>
      </c>
      <c r="AK11" s="17">
        <v>9.93659166999801E-2</v>
      </c>
      <c r="AL11" s="17">
        <v>5.1982245152527098E-2</v>
      </c>
      <c r="AM11" s="17">
        <v>0</v>
      </c>
      <c r="AN11" s="17">
        <v>7.4303159440703495E-2</v>
      </c>
      <c r="AO11" s="17"/>
      <c r="AP11" s="17">
        <v>4.9793038333565402E-2</v>
      </c>
      <c r="AQ11" s="17">
        <v>8.2311805566829294E-2</v>
      </c>
      <c r="AR11" s="17">
        <v>5.2725588765082702E-2</v>
      </c>
      <c r="AS11" s="17"/>
      <c r="AT11" s="17">
        <v>4.45114051490633E-2</v>
      </c>
      <c r="AU11" s="17">
        <v>4.7459414636609298E-2</v>
      </c>
      <c r="AV11" s="17">
        <v>8.6340347354799396E-2</v>
      </c>
      <c r="AW11" s="17">
        <v>0.16872530568423</v>
      </c>
      <c r="AX11" s="17">
        <v>3.7218907030998699E-2</v>
      </c>
      <c r="AY11" s="17"/>
      <c r="AZ11" s="17">
        <v>0.102916130744043</v>
      </c>
      <c r="BA11" s="17">
        <v>0.116634497335963</v>
      </c>
      <c r="BB11" s="17">
        <v>1.6132780818244201E-2</v>
      </c>
      <c r="BC11" s="17">
        <v>0.102820332996199</v>
      </c>
      <c r="BD11" s="17">
        <v>6.0006958860377803E-2</v>
      </c>
      <c r="BE11" s="17">
        <v>4.7224992741245697E-2</v>
      </c>
      <c r="BF11" s="17">
        <v>4.2993867058509501E-2</v>
      </c>
      <c r="BG11" s="17">
        <v>0.12570631246240799</v>
      </c>
      <c r="BH11" s="17">
        <v>6.3849113992062195E-2</v>
      </c>
      <c r="BI11" s="17">
        <v>0.103489064816997</v>
      </c>
      <c r="BJ11" s="17">
        <v>4.26645560584848E-2</v>
      </c>
      <c r="BK11" s="17">
        <v>9.7079391715035906E-2</v>
      </c>
      <c r="BL11" s="17">
        <v>5.4004144976396398E-2</v>
      </c>
      <c r="BM11" s="17">
        <v>8.2753011152935305E-2</v>
      </c>
      <c r="BN11" s="17">
        <v>6.0208533045125801E-2</v>
      </c>
      <c r="BO11" s="17">
        <v>3.0735256401498299E-2</v>
      </c>
      <c r="BP11" s="17"/>
      <c r="BQ11" s="17">
        <v>7.94626867656998E-2</v>
      </c>
      <c r="BR11" s="17">
        <v>5.70680292741974E-2</v>
      </c>
    </row>
    <row r="12" spans="2:70" x14ac:dyDescent="0.35">
      <c r="B12" s="18" t="s">
        <v>622</v>
      </c>
      <c r="C12" s="17">
        <v>0.110249957598998</v>
      </c>
      <c r="D12" s="17">
        <v>0.111041009023155</v>
      </c>
      <c r="E12" s="17">
        <v>0.11015339873211701</v>
      </c>
      <c r="F12" s="17"/>
      <c r="G12" s="17">
        <v>0.165146556789729</v>
      </c>
      <c r="H12" s="17">
        <v>0.144612650644527</v>
      </c>
      <c r="I12" s="17">
        <v>0.13951218396118201</v>
      </c>
      <c r="J12" s="17">
        <v>7.6473826892412902E-2</v>
      </c>
      <c r="K12" s="17">
        <v>8.1459919183879501E-2</v>
      </c>
      <c r="L12" s="17">
        <v>7.4900183632040804E-2</v>
      </c>
      <c r="M12" s="17"/>
      <c r="N12" s="17">
        <v>0.114826052186576</v>
      </c>
      <c r="O12" s="17">
        <v>6.75771847279064E-2</v>
      </c>
      <c r="P12" s="17">
        <v>0.130436550608061</v>
      </c>
      <c r="Q12" s="17">
        <v>0.12869392294329399</v>
      </c>
      <c r="R12" s="17"/>
      <c r="S12" s="17">
        <v>9.2847710249312404E-2</v>
      </c>
      <c r="T12" s="17">
        <v>0.116848597886723</v>
      </c>
      <c r="U12" s="17">
        <v>8.4059728607080997E-2</v>
      </c>
      <c r="V12" s="17">
        <v>0.17440169242120099</v>
      </c>
      <c r="W12" s="17">
        <v>3.9467266169695703E-2</v>
      </c>
      <c r="X12" s="17">
        <v>0.16846027236300201</v>
      </c>
      <c r="Y12" s="17">
        <v>0.12619813167629201</v>
      </c>
      <c r="Z12" s="17">
        <v>2.3077192225492999E-2</v>
      </c>
      <c r="AA12" s="17">
        <v>0.109061088894839</v>
      </c>
      <c r="AB12" s="17">
        <v>6.9421594665070599E-2</v>
      </c>
      <c r="AC12" s="17">
        <v>0.16600379193019499</v>
      </c>
      <c r="AD12" s="17">
        <v>0.130184510019316</v>
      </c>
      <c r="AE12" s="17"/>
      <c r="AF12" s="17">
        <v>8.1201332789871697E-2</v>
      </c>
      <c r="AG12" s="17">
        <v>0.123995586462195</v>
      </c>
      <c r="AH12" s="17">
        <v>0.13036075167796299</v>
      </c>
      <c r="AI12" s="17"/>
      <c r="AJ12" s="17">
        <v>0.104287662928804</v>
      </c>
      <c r="AK12" s="17">
        <v>0.120549698212061</v>
      </c>
      <c r="AL12" s="17">
        <v>0.10845561328296199</v>
      </c>
      <c r="AM12" s="17">
        <v>0</v>
      </c>
      <c r="AN12" s="17">
        <v>0.103432107242413</v>
      </c>
      <c r="AO12" s="17"/>
      <c r="AP12" s="17">
        <v>0.10426753216331699</v>
      </c>
      <c r="AQ12" s="17">
        <v>0.130515433511107</v>
      </c>
      <c r="AR12" s="17">
        <v>0.192690712739013</v>
      </c>
      <c r="AS12" s="17"/>
      <c r="AT12" s="17">
        <v>6.6316524975793503E-2</v>
      </c>
      <c r="AU12" s="17">
        <v>9.6242342278365506E-2</v>
      </c>
      <c r="AV12" s="17">
        <v>0.15877695777624801</v>
      </c>
      <c r="AW12" s="17">
        <v>0.14200338398843201</v>
      </c>
      <c r="AX12" s="17">
        <v>0.106218698508978</v>
      </c>
      <c r="AY12" s="17"/>
      <c r="AZ12" s="17">
        <v>0</v>
      </c>
      <c r="BA12" s="17">
        <v>0.14398935594030601</v>
      </c>
      <c r="BB12" s="17">
        <v>0.11071883498937</v>
      </c>
      <c r="BC12" s="17">
        <v>0.113253057493222</v>
      </c>
      <c r="BD12" s="17">
        <v>0.16225579937873999</v>
      </c>
      <c r="BE12" s="17">
        <v>0.15059773098901399</v>
      </c>
      <c r="BF12" s="17">
        <v>0.104268929100472</v>
      </c>
      <c r="BG12" s="17">
        <v>8.5330887477325604E-2</v>
      </c>
      <c r="BH12" s="17">
        <v>8.6975337527959898E-2</v>
      </c>
      <c r="BI12" s="17">
        <v>6.5955608752966105E-2</v>
      </c>
      <c r="BJ12" s="17">
        <v>8.8666201746551404E-2</v>
      </c>
      <c r="BK12" s="17">
        <v>0.118457914703994</v>
      </c>
      <c r="BL12" s="17">
        <v>7.22960959984114E-2</v>
      </c>
      <c r="BM12" s="17">
        <v>7.4922817904918601E-2</v>
      </c>
      <c r="BN12" s="17">
        <v>0.13984430099234799</v>
      </c>
      <c r="BO12" s="17">
        <v>0.142707831140963</v>
      </c>
      <c r="BP12" s="17"/>
      <c r="BQ12" s="17">
        <v>0.141130935638935</v>
      </c>
      <c r="BR12" s="17">
        <v>9.3223170835980806E-2</v>
      </c>
    </row>
    <row r="13" spans="2:70" x14ac:dyDescent="0.35">
      <c r="B13" s="18" t="s">
        <v>623</v>
      </c>
      <c r="C13" s="17">
        <v>0.101247684970869</v>
      </c>
      <c r="D13" s="17">
        <v>0.103383405148208</v>
      </c>
      <c r="E13" s="17">
        <v>9.9988170446012006E-2</v>
      </c>
      <c r="F13" s="17"/>
      <c r="G13" s="17">
        <v>9.5450004848188594E-2</v>
      </c>
      <c r="H13" s="17">
        <v>0.127837015590236</v>
      </c>
      <c r="I13" s="17">
        <v>0.112517926431148</v>
      </c>
      <c r="J13" s="17">
        <v>0.123584657702662</v>
      </c>
      <c r="K13" s="17">
        <v>9.0881041782200703E-2</v>
      </c>
      <c r="L13" s="17">
        <v>6.5436937027578093E-2</v>
      </c>
      <c r="M13" s="17"/>
      <c r="N13" s="17">
        <v>0.13278168499561599</v>
      </c>
      <c r="O13" s="17">
        <v>8.6185918563778996E-2</v>
      </c>
      <c r="P13" s="17">
        <v>0.107328215913141</v>
      </c>
      <c r="Q13" s="17">
        <v>7.3035479789868907E-2</v>
      </c>
      <c r="R13" s="17"/>
      <c r="S13" s="17">
        <v>0.103782851542308</v>
      </c>
      <c r="T13" s="17">
        <v>0.13568530660050601</v>
      </c>
      <c r="U13" s="17">
        <v>9.6768562740552996E-2</v>
      </c>
      <c r="V13" s="17">
        <v>4.4745218177681699E-2</v>
      </c>
      <c r="W13" s="17">
        <v>7.3593108122862405E-2</v>
      </c>
      <c r="X13" s="17">
        <v>7.1485359952237107E-2</v>
      </c>
      <c r="Y13" s="17">
        <v>0.107053408673081</v>
      </c>
      <c r="Z13" s="17">
        <v>0.138558551331951</v>
      </c>
      <c r="AA13" s="17">
        <v>0.13258012775556</v>
      </c>
      <c r="AB13" s="17">
        <v>8.0323728076485204E-2</v>
      </c>
      <c r="AC13" s="17">
        <v>0.12742051883590499</v>
      </c>
      <c r="AD13" s="17">
        <v>9.06525093838354E-2</v>
      </c>
      <c r="AE13" s="17"/>
      <c r="AF13" s="17">
        <v>8.6894171310592294E-2</v>
      </c>
      <c r="AG13" s="17">
        <v>0.10140940207353</v>
      </c>
      <c r="AH13" s="17">
        <v>0.10716219262287</v>
      </c>
      <c r="AI13" s="17"/>
      <c r="AJ13" s="17">
        <v>7.4840100065321297E-2</v>
      </c>
      <c r="AK13" s="17">
        <v>0.1201049088277</v>
      </c>
      <c r="AL13" s="17">
        <v>0.122574437074509</v>
      </c>
      <c r="AM13" s="17">
        <v>7.9573918447953307E-2</v>
      </c>
      <c r="AN13" s="17">
        <v>8.6809724957240195E-2</v>
      </c>
      <c r="AO13" s="17"/>
      <c r="AP13" s="17">
        <v>9.6555414783421306E-2</v>
      </c>
      <c r="AQ13" s="17">
        <v>0.10419217428984</v>
      </c>
      <c r="AR13" s="17">
        <v>0.109074102788803</v>
      </c>
      <c r="AS13" s="17"/>
      <c r="AT13" s="17">
        <v>0.108466414904345</v>
      </c>
      <c r="AU13" s="17">
        <v>9.35275315056633E-2</v>
      </c>
      <c r="AV13" s="17">
        <v>8.3531717009227097E-2</v>
      </c>
      <c r="AW13" s="17">
        <v>0.100593737012038</v>
      </c>
      <c r="AX13" s="17">
        <v>0.30005744811156299</v>
      </c>
      <c r="AY13" s="17"/>
      <c r="AZ13" s="17">
        <v>9.6928692409385703E-2</v>
      </c>
      <c r="BA13" s="17">
        <v>9.3909123306812697E-2</v>
      </c>
      <c r="BB13" s="17">
        <v>0.143775548155405</v>
      </c>
      <c r="BC13" s="17">
        <v>8.4275201725547894E-2</v>
      </c>
      <c r="BD13" s="17">
        <v>0.102177606961183</v>
      </c>
      <c r="BE13" s="17">
        <v>0.104017216058835</v>
      </c>
      <c r="BF13" s="17">
        <v>0.135038875603363</v>
      </c>
      <c r="BG13" s="17">
        <v>4.0271136032214501E-2</v>
      </c>
      <c r="BH13" s="17">
        <v>9.3719272232795706E-2</v>
      </c>
      <c r="BI13" s="17">
        <v>4.5468888596234901E-2</v>
      </c>
      <c r="BJ13" s="17">
        <v>0.12513194001592001</v>
      </c>
      <c r="BK13" s="17">
        <v>0.195703578591053</v>
      </c>
      <c r="BL13" s="17">
        <v>0.124607384477019</v>
      </c>
      <c r="BM13" s="17">
        <v>4.7105154313853898E-2</v>
      </c>
      <c r="BN13" s="17">
        <v>6.8215731590406198E-2</v>
      </c>
      <c r="BO13" s="17">
        <v>0.115217702839049</v>
      </c>
      <c r="BP13" s="17"/>
      <c r="BQ13" s="17">
        <v>0.13790024320212499</v>
      </c>
      <c r="BR13" s="17">
        <v>8.5376721673283307E-2</v>
      </c>
    </row>
    <row r="14" spans="2:70" x14ac:dyDescent="0.35">
      <c r="B14" s="18" t="s">
        <v>624</v>
      </c>
      <c r="C14" s="17">
        <v>9.9808210792865795E-2</v>
      </c>
      <c r="D14" s="17">
        <v>0.10010599954806</v>
      </c>
      <c r="E14" s="17">
        <v>0.10006836362252799</v>
      </c>
      <c r="F14" s="17"/>
      <c r="G14" s="17">
        <v>0.12629748778786101</v>
      </c>
      <c r="H14" s="17">
        <v>0.106685834204982</v>
      </c>
      <c r="I14" s="17">
        <v>0.12541136075237899</v>
      </c>
      <c r="J14" s="17">
        <v>8.9356612527295903E-2</v>
      </c>
      <c r="K14" s="17">
        <v>0.10804533157998</v>
      </c>
      <c r="L14" s="17">
        <v>6.11412316686476E-2</v>
      </c>
      <c r="M14" s="17"/>
      <c r="N14" s="17">
        <v>0.101326938545811</v>
      </c>
      <c r="O14" s="17">
        <v>0.13569021658559299</v>
      </c>
      <c r="P14" s="17">
        <v>0.10483164791978</v>
      </c>
      <c r="Q14" s="17">
        <v>5.6103886623669302E-2</v>
      </c>
      <c r="R14" s="17"/>
      <c r="S14" s="17">
        <v>0.16120759224572201</v>
      </c>
      <c r="T14" s="17">
        <v>0.115252833112563</v>
      </c>
      <c r="U14" s="17">
        <v>5.6235167880691099E-2</v>
      </c>
      <c r="V14" s="17">
        <v>9.5735043849046603E-2</v>
      </c>
      <c r="W14" s="17">
        <v>0.14963116887313499</v>
      </c>
      <c r="X14" s="17">
        <v>6.6460065011507502E-2</v>
      </c>
      <c r="Y14" s="17">
        <v>8.3151047902141395E-2</v>
      </c>
      <c r="Z14" s="17">
        <v>7.9920125394016994E-2</v>
      </c>
      <c r="AA14" s="17">
        <v>7.5837446247131304E-2</v>
      </c>
      <c r="AB14" s="17">
        <v>7.7796097298929598E-2</v>
      </c>
      <c r="AC14" s="17">
        <v>8.6955507397199205E-2</v>
      </c>
      <c r="AD14" s="17">
        <v>8.0371930894196295E-2</v>
      </c>
      <c r="AE14" s="17"/>
      <c r="AF14" s="17">
        <v>9.1072366223878598E-2</v>
      </c>
      <c r="AG14" s="17">
        <v>0.11010802967891101</v>
      </c>
      <c r="AH14" s="17">
        <v>9.6913688266614104E-2</v>
      </c>
      <c r="AI14" s="17"/>
      <c r="AJ14" s="17">
        <v>9.82035952882018E-2</v>
      </c>
      <c r="AK14" s="17">
        <v>0.12202792909037601</v>
      </c>
      <c r="AL14" s="17">
        <v>6.7398839869565602E-2</v>
      </c>
      <c r="AM14" s="17">
        <v>0</v>
      </c>
      <c r="AN14" s="17">
        <v>8.5852242920696098E-2</v>
      </c>
      <c r="AO14" s="17"/>
      <c r="AP14" s="17">
        <v>9.2562758531429701E-2</v>
      </c>
      <c r="AQ14" s="17">
        <v>0.12490951677597199</v>
      </c>
      <c r="AR14" s="17">
        <v>3.6750651948986003E-2</v>
      </c>
      <c r="AS14" s="17"/>
      <c r="AT14" s="17">
        <v>9.1155625485032907E-2</v>
      </c>
      <c r="AU14" s="17">
        <v>9.3167269969666594E-2</v>
      </c>
      <c r="AV14" s="17">
        <v>9.2492062060036198E-2</v>
      </c>
      <c r="AW14" s="17">
        <v>0.13207584343038301</v>
      </c>
      <c r="AX14" s="17">
        <v>8.8000215614099403E-2</v>
      </c>
      <c r="AY14" s="17"/>
      <c r="AZ14" s="17">
        <v>0</v>
      </c>
      <c r="BA14" s="17">
        <v>3.5531766370368201E-2</v>
      </c>
      <c r="BB14" s="17">
        <v>3.0518095887737899E-2</v>
      </c>
      <c r="BC14" s="17">
        <v>8.0404390171162896E-2</v>
      </c>
      <c r="BD14" s="17">
        <v>6.4640819558783397E-2</v>
      </c>
      <c r="BE14" s="17">
        <v>0.128739488829027</v>
      </c>
      <c r="BF14" s="17">
        <v>0.128060479239439</v>
      </c>
      <c r="BG14" s="17">
        <v>0.103249742219874</v>
      </c>
      <c r="BH14" s="17">
        <v>9.2733619941755899E-2</v>
      </c>
      <c r="BI14" s="17">
        <v>9.7614928826292996E-2</v>
      </c>
      <c r="BJ14" s="17">
        <v>0.12619215226069899</v>
      </c>
      <c r="BK14" s="17">
        <v>9.4691572200183594E-2</v>
      </c>
      <c r="BL14" s="17">
        <v>0.20892350424443701</v>
      </c>
      <c r="BM14" s="17">
        <v>0.16971717350920101</v>
      </c>
      <c r="BN14" s="17">
        <v>7.1581877464838406E-2</v>
      </c>
      <c r="BO14" s="17">
        <v>0.15535831580774601</v>
      </c>
      <c r="BP14" s="17"/>
      <c r="BQ14" s="17">
        <v>0.13160354679855099</v>
      </c>
      <c r="BR14" s="17">
        <v>8.4142554084564003E-2</v>
      </c>
    </row>
    <row r="15" spans="2:70" x14ac:dyDescent="0.35">
      <c r="B15" s="18" t="s">
        <v>103</v>
      </c>
      <c r="C15" s="17">
        <v>8.2426762927444094E-2</v>
      </c>
      <c r="D15" s="17">
        <v>6.7010820610917801E-2</v>
      </c>
      <c r="E15" s="17">
        <v>9.5653784753936905E-2</v>
      </c>
      <c r="F15" s="17"/>
      <c r="G15" s="17">
        <v>6.21360529548537E-2</v>
      </c>
      <c r="H15" s="17">
        <v>0.108926034480156</v>
      </c>
      <c r="I15" s="17">
        <v>0.110712238418328</v>
      </c>
      <c r="J15" s="17">
        <v>8.7303373036472801E-2</v>
      </c>
      <c r="K15" s="17">
        <v>7.2703949073440396E-2</v>
      </c>
      <c r="L15" s="17">
        <v>5.3656713510933998E-2</v>
      </c>
      <c r="M15" s="17"/>
      <c r="N15" s="17">
        <v>7.9607464551774504E-2</v>
      </c>
      <c r="O15" s="17">
        <v>0.10888399203726799</v>
      </c>
      <c r="P15" s="17">
        <v>6.9849034064388693E-2</v>
      </c>
      <c r="Q15" s="17">
        <v>7.42087368741704E-2</v>
      </c>
      <c r="R15" s="17"/>
      <c r="S15" s="17">
        <v>8.9987248395972996E-2</v>
      </c>
      <c r="T15" s="17">
        <v>6.1843383920002097E-2</v>
      </c>
      <c r="U15" s="17">
        <v>8.6228951555261502E-2</v>
      </c>
      <c r="V15" s="17">
        <v>7.8300320850373598E-2</v>
      </c>
      <c r="W15" s="17">
        <v>6.4991832830673404E-2</v>
      </c>
      <c r="X15" s="17">
        <v>4.8202415345695998E-2</v>
      </c>
      <c r="Y15" s="17">
        <v>4.7664608005439701E-2</v>
      </c>
      <c r="Z15" s="17">
        <v>0.17650864239112399</v>
      </c>
      <c r="AA15" s="17">
        <v>7.42590206758484E-2</v>
      </c>
      <c r="AB15" s="17">
        <v>0.14049694841489199</v>
      </c>
      <c r="AC15" s="17">
        <v>0.13389574909570701</v>
      </c>
      <c r="AD15" s="17">
        <v>5.0932830881736203E-2</v>
      </c>
      <c r="AE15" s="17"/>
      <c r="AF15" s="17">
        <v>7.0292491108303601E-2</v>
      </c>
      <c r="AG15" s="17">
        <v>0.103291928262633</v>
      </c>
      <c r="AH15" s="17">
        <v>8.7577640318286104E-2</v>
      </c>
      <c r="AI15" s="17"/>
      <c r="AJ15" s="17">
        <v>8.2433973874395397E-2</v>
      </c>
      <c r="AK15" s="17">
        <v>0.101023743225423</v>
      </c>
      <c r="AL15" s="17">
        <v>5.5774584698279998E-2</v>
      </c>
      <c r="AM15" s="17">
        <v>0</v>
      </c>
      <c r="AN15" s="17">
        <v>8.3171984367279697E-2</v>
      </c>
      <c r="AO15" s="17"/>
      <c r="AP15" s="17">
        <v>7.7293130193288803E-2</v>
      </c>
      <c r="AQ15" s="17">
        <v>0.10431183583289801</v>
      </c>
      <c r="AR15" s="17">
        <v>2.94590288997649E-2</v>
      </c>
      <c r="AS15" s="17"/>
      <c r="AT15" s="17">
        <v>5.5471938967977301E-2</v>
      </c>
      <c r="AU15" s="17">
        <v>6.7336377747665002E-2</v>
      </c>
      <c r="AV15" s="17">
        <v>0.11032070909870401</v>
      </c>
      <c r="AW15" s="17">
        <v>8.5541602773517994E-2</v>
      </c>
      <c r="AX15" s="17">
        <v>0.109917480154082</v>
      </c>
      <c r="AY15" s="17"/>
      <c r="AZ15" s="17">
        <v>0</v>
      </c>
      <c r="BA15" s="17">
        <v>3.5605821561676701E-2</v>
      </c>
      <c r="BB15" s="17">
        <v>6.9219208100683605E-2</v>
      </c>
      <c r="BC15" s="17">
        <v>9.4877325026090698E-2</v>
      </c>
      <c r="BD15" s="17">
        <v>8.2988051575590804E-2</v>
      </c>
      <c r="BE15" s="17">
        <v>9.1241461941447999E-2</v>
      </c>
      <c r="BF15" s="17">
        <v>3.0578450512283899E-2</v>
      </c>
      <c r="BG15" s="17">
        <v>4.4782822079057802E-2</v>
      </c>
      <c r="BH15" s="17">
        <v>0.115689053910825</v>
      </c>
      <c r="BI15" s="17">
        <v>9.2580421248594502E-2</v>
      </c>
      <c r="BJ15" s="17">
        <v>9.5337370185282794E-2</v>
      </c>
      <c r="BK15" s="17">
        <v>0.133686955155534</v>
      </c>
      <c r="BL15" s="17">
        <v>8.4710841111752297E-2</v>
      </c>
      <c r="BM15" s="17">
        <v>0.120132034851402</v>
      </c>
      <c r="BN15" s="17">
        <v>0.148628895587787</v>
      </c>
      <c r="BO15" s="17">
        <v>0.14606142168691599</v>
      </c>
      <c r="BP15" s="17"/>
      <c r="BQ15" s="17">
        <v>0.117128266834802</v>
      </c>
      <c r="BR15" s="17">
        <v>6.2895234536500699E-2</v>
      </c>
    </row>
    <row r="16" spans="2:70" x14ac:dyDescent="0.35">
      <c r="B16" s="18" t="s">
        <v>104</v>
      </c>
      <c r="C16" s="17">
        <v>4.4082722311026598E-2</v>
      </c>
      <c r="D16" s="17">
        <v>4.4655467769841299E-2</v>
      </c>
      <c r="E16" s="17">
        <v>4.3831051502121798E-2</v>
      </c>
      <c r="F16" s="17"/>
      <c r="G16" s="17">
        <v>4.8066094662134101E-2</v>
      </c>
      <c r="H16" s="17">
        <v>6.1052113694601902E-2</v>
      </c>
      <c r="I16" s="17">
        <v>3.3333708364745897E-2</v>
      </c>
      <c r="J16" s="17">
        <v>4.1506733912716198E-2</v>
      </c>
      <c r="K16" s="17">
        <v>4.9334836683192801E-2</v>
      </c>
      <c r="L16" s="17">
        <v>3.6343855386883298E-2</v>
      </c>
      <c r="M16" s="17"/>
      <c r="N16" s="17">
        <v>6.09736517483222E-2</v>
      </c>
      <c r="O16" s="17">
        <v>4.81398351894698E-2</v>
      </c>
      <c r="P16" s="17">
        <v>2.99553054022971E-2</v>
      </c>
      <c r="Q16" s="17">
        <v>3.5817781073836201E-2</v>
      </c>
      <c r="R16" s="17"/>
      <c r="S16" s="17">
        <v>6.6794918746941101E-2</v>
      </c>
      <c r="T16" s="17">
        <v>2.7993330504304002E-2</v>
      </c>
      <c r="U16" s="17">
        <v>7.1584558066052004E-2</v>
      </c>
      <c r="V16" s="17">
        <v>3.5573068264378699E-2</v>
      </c>
      <c r="W16" s="17">
        <v>4.9236354626562902E-2</v>
      </c>
      <c r="X16" s="17">
        <v>5.3167443911722102E-2</v>
      </c>
      <c r="Y16" s="17">
        <v>3.3661797962920001E-2</v>
      </c>
      <c r="Z16" s="17">
        <v>6.9014984096467794E-2</v>
      </c>
      <c r="AA16" s="17">
        <v>2.4964596578814599E-2</v>
      </c>
      <c r="AB16" s="17">
        <v>4.86911072527276E-2</v>
      </c>
      <c r="AC16" s="17">
        <v>3.7282205278167099E-2</v>
      </c>
      <c r="AD16" s="17">
        <v>0</v>
      </c>
      <c r="AE16" s="17"/>
      <c r="AF16" s="17">
        <v>5.0374923646228802E-2</v>
      </c>
      <c r="AG16" s="17">
        <v>5.3236158973413501E-2</v>
      </c>
      <c r="AH16" s="17">
        <v>3.1103102453467899E-2</v>
      </c>
      <c r="AI16" s="17"/>
      <c r="AJ16" s="17">
        <v>3.4317420690327699E-2</v>
      </c>
      <c r="AK16" s="17">
        <v>4.8280432385661702E-2</v>
      </c>
      <c r="AL16" s="17">
        <v>4.6008381514762602E-2</v>
      </c>
      <c r="AM16" s="17">
        <v>0.30507365028794298</v>
      </c>
      <c r="AN16" s="17">
        <v>3.7942436427106201E-2</v>
      </c>
      <c r="AO16" s="17"/>
      <c r="AP16" s="17">
        <v>4.2733077595743303E-2</v>
      </c>
      <c r="AQ16" s="17">
        <v>4.5704295943196797E-2</v>
      </c>
      <c r="AR16" s="17">
        <v>4.8013195617220499E-2</v>
      </c>
      <c r="AS16" s="17"/>
      <c r="AT16" s="17">
        <v>4.1199298570109601E-2</v>
      </c>
      <c r="AU16" s="17">
        <v>5.5039513130600397E-2</v>
      </c>
      <c r="AV16" s="17">
        <v>4.7600073180140402E-2</v>
      </c>
      <c r="AW16" s="17">
        <v>3.6013972104244098E-2</v>
      </c>
      <c r="AX16" s="17">
        <v>0</v>
      </c>
      <c r="AY16" s="17"/>
      <c r="AZ16" s="17">
        <v>0</v>
      </c>
      <c r="BA16" s="17">
        <v>0</v>
      </c>
      <c r="BB16" s="17">
        <v>3.8827615500367799E-2</v>
      </c>
      <c r="BC16" s="17">
        <v>6.42277119002755E-2</v>
      </c>
      <c r="BD16" s="17">
        <v>2.28776363203008E-2</v>
      </c>
      <c r="BE16" s="17">
        <v>8.1933307899861002E-2</v>
      </c>
      <c r="BF16" s="17">
        <v>4.8198867999664302E-2</v>
      </c>
      <c r="BG16" s="17">
        <v>7.4080296034152004E-2</v>
      </c>
      <c r="BH16" s="17">
        <v>2.9729331031203201E-2</v>
      </c>
      <c r="BI16" s="17">
        <v>3.8559599950842099E-2</v>
      </c>
      <c r="BJ16" s="17">
        <v>7.4575441682796798E-2</v>
      </c>
      <c r="BK16" s="17">
        <v>4.6786894375119403E-2</v>
      </c>
      <c r="BL16" s="17">
        <v>2.06591989914191E-2</v>
      </c>
      <c r="BM16" s="17">
        <v>4.5507997614992503E-2</v>
      </c>
      <c r="BN16" s="17">
        <v>3.6835241481771697E-2</v>
      </c>
      <c r="BO16" s="17">
        <v>3.1270714092873401E-2</v>
      </c>
      <c r="BP16" s="17"/>
      <c r="BQ16" s="17">
        <v>8.3020182153047795E-2</v>
      </c>
      <c r="BR16" s="17">
        <v>2.5245733986755899E-2</v>
      </c>
    </row>
    <row r="17" spans="2:70" x14ac:dyDescent="0.35">
      <c r="B17" s="18" t="s">
        <v>105</v>
      </c>
      <c r="C17" s="17">
        <v>2.99696747689078E-2</v>
      </c>
      <c r="D17" s="17">
        <v>4.0211771042005399E-2</v>
      </c>
      <c r="E17" s="17">
        <v>2.1612757463218699E-2</v>
      </c>
      <c r="F17" s="17"/>
      <c r="G17" s="17">
        <v>2.3891575416753599E-2</v>
      </c>
      <c r="H17" s="17">
        <v>2.43452800830402E-2</v>
      </c>
      <c r="I17" s="17">
        <v>5.17770117937238E-2</v>
      </c>
      <c r="J17" s="17">
        <v>1.8275998002165499E-2</v>
      </c>
      <c r="K17" s="17">
        <v>3.42548203283283E-2</v>
      </c>
      <c r="L17" s="17">
        <v>2.5661984693983401E-2</v>
      </c>
      <c r="M17" s="17"/>
      <c r="N17" s="17">
        <v>4.2884752877832603E-2</v>
      </c>
      <c r="O17" s="17">
        <v>1.5190078142965101E-2</v>
      </c>
      <c r="P17" s="17">
        <v>3.1958547464746898E-2</v>
      </c>
      <c r="Q17" s="17">
        <v>2.8321640332309599E-2</v>
      </c>
      <c r="R17" s="17"/>
      <c r="S17" s="17">
        <v>4.09892193864448E-2</v>
      </c>
      <c r="T17" s="17">
        <v>4.5051933453925198E-2</v>
      </c>
      <c r="U17" s="17">
        <v>5.49623411693453E-2</v>
      </c>
      <c r="V17" s="17">
        <v>1.3454368000680899E-2</v>
      </c>
      <c r="W17" s="17">
        <v>4.4193388153614101E-2</v>
      </c>
      <c r="X17" s="17">
        <v>3.2751039882769901E-2</v>
      </c>
      <c r="Y17" s="17">
        <v>1.46307130797526E-2</v>
      </c>
      <c r="Z17" s="17">
        <v>0</v>
      </c>
      <c r="AA17" s="17">
        <v>0</v>
      </c>
      <c r="AB17" s="17">
        <v>2.79737653410396E-2</v>
      </c>
      <c r="AC17" s="17">
        <v>3.8458278146661702E-2</v>
      </c>
      <c r="AD17" s="17">
        <v>5.1837216788474E-2</v>
      </c>
      <c r="AE17" s="17"/>
      <c r="AF17" s="17">
        <v>3.3218378541240698E-2</v>
      </c>
      <c r="AG17" s="17">
        <v>2.86633372821039E-2</v>
      </c>
      <c r="AH17" s="17">
        <v>2.3082862857342401E-2</v>
      </c>
      <c r="AI17" s="17"/>
      <c r="AJ17" s="17">
        <v>3.4959586097022703E-2</v>
      </c>
      <c r="AK17" s="17">
        <v>2.8103557768076302E-2</v>
      </c>
      <c r="AL17" s="17">
        <v>3.3217599600131202E-2</v>
      </c>
      <c r="AM17" s="17">
        <v>0</v>
      </c>
      <c r="AN17" s="17">
        <v>1.28918304961931E-2</v>
      </c>
      <c r="AO17" s="17"/>
      <c r="AP17" s="17">
        <v>4.04226508226046E-2</v>
      </c>
      <c r="AQ17" s="17">
        <v>2.02644498203901E-2</v>
      </c>
      <c r="AR17" s="17">
        <v>7.0618702555083401E-2</v>
      </c>
      <c r="AS17" s="17"/>
      <c r="AT17" s="17">
        <v>2.1750711045579199E-2</v>
      </c>
      <c r="AU17" s="17">
        <v>3.62757413964023E-2</v>
      </c>
      <c r="AV17" s="17">
        <v>2.7529305912073702E-2</v>
      </c>
      <c r="AW17" s="17">
        <v>3.6049799161961403E-2</v>
      </c>
      <c r="AX17" s="17">
        <v>4.9769309920468102E-2</v>
      </c>
      <c r="AY17" s="17"/>
      <c r="AZ17" s="17">
        <v>0</v>
      </c>
      <c r="BA17" s="17">
        <v>2.18931105519557E-2</v>
      </c>
      <c r="BB17" s="17">
        <v>4.0215521044824398E-2</v>
      </c>
      <c r="BC17" s="17">
        <v>1.48570844862263E-2</v>
      </c>
      <c r="BD17" s="17">
        <v>2.4204741310313801E-2</v>
      </c>
      <c r="BE17" s="17">
        <v>8.3969570605250104E-3</v>
      </c>
      <c r="BF17" s="17">
        <v>4.1924900075704902E-2</v>
      </c>
      <c r="BG17" s="17">
        <v>5.7407508000883699E-2</v>
      </c>
      <c r="BH17" s="17">
        <v>1.6315564642541001E-2</v>
      </c>
      <c r="BI17" s="17">
        <v>4.2991719468193898E-2</v>
      </c>
      <c r="BJ17" s="17">
        <v>4.3095882278601998E-2</v>
      </c>
      <c r="BK17" s="17">
        <v>0</v>
      </c>
      <c r="BL17" s="17">
        <v>0</v>
      </c>
      <c r="BM17" s="17">
        <v>0.14525414006548201</v>
      </c>
      <c r="BN17" s="17">
        <v>3.4495367444348897E-2</v>
      </c>
      <c r="BO17" s="17">
        <v>2.9515360082270799E-2</v>
      </c>
      <c r="BP17" s="17"/>
      <c r="BQ17" s="17">
        <v>5.92559188047007E-2</v>
      </c>
      <c r="BR17" s="17">
        <v>1.5126650649262699E-2</v>
      </c>
    </row>
    <row r="18" spans="2:70" x14ac:dyDescent="0.35">
      <c r="B18" s="18" t="s">
        <v>106</v>
      </c>
      <c r="C18" s="17">
        <v>5.6520992596580796E-3</v>
      </c>
      <c r="D18" s="17">
        <v>1.02349351999994E-2</v>
      </c>
      <c r="E18" s="17">
        <v>1.87333692142682E-3</v>
      </c>
      <c r="F18" s="17"/>
      <c r="G18" s="17">
        <v>9.12712254840186E-3</v>
      </c>
      <c r="H18" s="17">
        <v>8.3442572822966E-3</v>
      </c>
      <c r="I18" s="17">
        <v>1.21515332337335E-2</v>
      </c>
      <c r="J18" s="17">
        <v>0</v>
      </c>
      <c r="K18" s="17">
        <v>6.59954014187866E-3</v>
      </c>
      <c r="L18" s="17">
        <v>0</v>
      </c>
      <c r="M18" s="17"/>
      <c r="N18" s="17">
        <v>3.55423148971862E-3</v>
      </c>
      <c r="O18" s="17">
        <v>4.7687772391629803E-3</v>
      </c>
      <c r="P18" s="17">
        <v>1.0694007620648999E-2</v>
      </c>
      <c r="Q18" s="17">
        <v>0</v>
      </c>
      <c r="R18" s="17"/>
      <c r="S18" s="17">
        <v>7.1254684059022201E-3</v>
      </c>
      <c r="T18" s="17">
        <v>0</v>
      </c>
      <c r="U18" s="17">
        <v>0</v>
      </c>
      <c r="V18" s="17">
        <v>0</v>
      </c>
      <c r="W18" s="17">
        <v>0</v>
      </c>
      <c r="X18" s="17">
        <v>0</v>
      </c>
      <c r="Y18" s="17">
        <v>0</v>
      </c>
      <c r="Z18" s="17">
        <v>0</v>
      </c>
      <c r="AA18" s="17">
        <v>8.7575641721785395E-3</v>
      </c>
      <c r="AB18" s="17">
        <v>2.8190858812623301E-2</v>
      </c>
      <c r="AC18" s="17">
        <v>0</v>
      </c>
      <c r="AD18" s="17">
        <v>4.4750796696655597E-2</v>
      </c>
      <c r="AE18" s="17"/>
      <c r="AF18" s="17">
        <v>5.96740584980368E-3</v>
      </c>
      <c r="AG18" s="17">
        <v>9.1027532661662608E-3</v>
      </c>
      <c r="AH18" s="17">
        <v>0</v>
      </c>
      <c r="AI18" s="17"/>
      <c r="AJ18" s="17">
        <v>0</v>
      </c>
      <c r="AK18" s="17">
        <v>1.14809406231319E-2</v>
      </c>
      <c r="AL18" s="17">
        <v>0</v>
      </c>
      <c r="AM18" s="17">
        <v>0.19992290283977601</v>
      </c>
      <c r="AN18" s="17">
        <v>0</v>
      </c>
      <c r="AO18" s="17"/>
      <c r="AP18" s="17">
        <v>0</v>
      </c>
      <c r="AQ18" s="17">
        <v>6.6599695715167896E-3</v>
      </c>
      <c r="AR18" s="17">
        <v>2.0386477441183201E-2</v>
      </c>
      <c r="AS18" s="17"/>
      <c r="AT18" s="17">
        <v>4.3613562493327396E-3</v>
      </c>
      <c r="AU18" s="17">
        <v>9.2795885093210108E-3</v>
      </c>
      <c r="AV18" s="17">
        <v>5.1318237507414297E-3</v>
      </c>
      <c r="AW18" s="17">
        <v>1.00239188994561E-2</v>
      </c>
      <c r="AX18" s="17">
        <v>0</v>
      </c>
      <c r="AY18" s="17"/>
      <c r="AZ18" s="17">
        <v>0</v>
      </c>
      <c r="BA18" s="17">
        <v>0</v>
      </c>
      <c r="BB18" s="17">
        <v>0</v>
      </c>
      <c r="BC18" s="17">
        <v>0</v>
      </c>
      <c r="BD18" s="17">
        <v>1.9813706322199899E-2</v>
      </c>
      <c r="BE18" s="17">
        <v>0</v>
      </c>
      <c r="BF18" s="17">
        <v>0</v>
      </c>
      <c r="BG18" s="17">
        <v>0</v>
      </c>
      <c r="BH18" s="17">
        <v>0</v>
      </c>
      <c r="BI18" s="17">
        <v>0</v>
      </c>
      <c r="BJ18" s="17">
        <v>3.1280272272326902E-2</v>
      </c>
      <c r="BK18" s="17">
        <v>2.50828582757627E-2</v>
      </c>
      <c r="BL18" s="17">
        <v>0</v>
      </c>
      <c r="BM18" s="17">
        <v>0</v>
      </c>
      <c r="BN18" s="17">
        <v>0</v>
      </c>
      <c r="BO18" s="17">
        <v>0</v>
      </c>
      <c r="BP18" s="17"/>
      <c r="BQ18" s="17">
        <v>1.01444859703701E-2</v>
      </c>
      <c r="BR18" s="17">
        <v>3.63547426803948E-3</v>
      </c>
    </row>
    <row r="19" spans="2:70" x14ac:dyDescent="0.35">
      <c r="B19" s="18" t="s">
        <v>89</v>
      </c>
      <c r="C19" s="17">
        <v>3.1425755829401101E-3</v>
      </c>
      <c r="D19" s="17">
        <v>2.74040363118068E-3</v>
      </c>
      <c r="E19" s="17">
        <v>3.4926886665682701E-3</v>
      </c>
      <c r="F19" s="17"/>
      <c r="G19" s="17">
        <v>0</v>
      </c>
      <c r="H19" s="17">
        <v>5.9762155958018003E-3</v>
      </c>
      <c r="I19" s="17">
        <v>0</v>
      </c>
      <c r="J19" s="17">
        <v>0</v>
      </c>
      <c r="K19" s="17">
        <v>1.4546423359689699E-2</v>
      </c>
      <c r="L19" s="17">
        <v>0</v>
      </c>
      <c r="M19" s="17"/>
      <c r="N19" s="17">
        <v>3.5505040417680299E-3</v>
      </c>
      <c r="O19" s="17">
        <v>3.9262461248901004E-3</v>
      </c>
      <c r="P19" s="17">
        <v>0</v>
      </c>
      <c r="Q19" s="17">
        <v>5.0163636402242697E-3</v>
      </c>
      <c r="R19" s="17"/>
      <c r="S19" s="17">
        <v>6.4409376807596603E-3</v>
      </c>
      <c r="T19" s="17">
        <v>0</v>
      </c>
      <c r="U19" s="17">
        <v>0</v>
      </c>
      <c r="V19" s="17">
        <v>0</v>
      </c>
      <c r="W19" s="17">
        <v>0</v>
      </c>
      <c r="X19" s="17">
        <v>0</v>
      </c>
      <c r="Y19" s="17">
        <v>0</v>
      </c>
      <c r="Z19" s="17">
        <v>0</v>
      </c>
      <c r="AA19" s="17">
        <v>0</v>
      </c>
      <c r="AB19" s="17">
        <v>1.6313891162406599E-2</v>
      </c>
      <c r="AC19" s="17">
        <v>1.9272353615358898E-2</v>
      </c>
      <c r="AD19" s="17">
        <v>0</v>
      </c>
      <c r="AE19" s="17"/>
      <c r="AF19" s="17">
        <v>3.45703983281928E-3</v>
      </c>
      <c r="AG19" s="17">
        <v>4.9317395947941801E-3</v>
      </c>
      <c r="AH19" s="17">
        <v>0</v>
      </c>
      <c r="AI19" s="17"/>
      <c r="AJ19" s="17">
        <v>2.9176318606408398E-3</v>
      </c>
      <c r="AK19" s="17">
        <v>0</v>
      </c>
      <c r="AL19" s="17">
        <v>2.5657201609629102E-2</v>
      </c>
      <c r="AM19" s="17">
        <v>0</v>
      </c>
      <c r="AN19" s="17">
        <v>0</v>
      </c>
      <c r="AO19" s="17"/>
      <c r="AP19" s="17">
        <v>4.4766091323081699E-3</v>
      </c>
      <c r="AQ19" s="17">
        <v>3.78470198167435E-3</v>
      </c>
      <c r="AR19" s="17">
        <v>1.3741178252230399E-2</v>
      </c>
      <c r="AS19" s="17"/>
      <c r="AT19" s="17">
        <v>0</v>
      </c>
      <c r="AU19" s="17">
        <v>0</v>
      </c>
      <c r="AV19" s="17">
        <v>7.1344716850942598E-3</v>
      </c>
      <c r="AW19" s="17">
        <v>0</v>
      </c>
      <c r="AX19" s="17">
        <v>0</v>
      </c>
      <c r="AY19" s="17"/>
      <c r="AZ19" s="17">
        <v>0</v>
      </c>
      <c r="BA19" s="17">
        <v>0</v>
      </c>
      <c r="BB19" s="17">
        <v>1.7868348289342102E-2</v>
      </c>
      <c r="BC19" s="17">
        <v>0</v>
      </c>
      <c r="BD19" s="17">
        <v>0</v>
      </c>
      <c r="BE19" s="17">
        <v>0</v>
      </c>
      <c r="BF19" s="17">
        <v>0</v>
      </c>
      <c r="BG19" s="17">
        <v>0</v>
      </c>
      <c r="BH19" s="17">
        <v>1.2389953574181101E-2</v>
      </c>
      <c r="BI19" s="17">
        <v>0</v>
      </c>
      <c r="BJ19" s="17">
        <v>0</v>
      </c>
      <c r="BK19" s="17">
        <v>0</v>
      </c>
      <c r="BL19" s="17">
        <v>2.28443965891739E-2</v>
      </c>
      <c r="BM19" s="17">
        <v>0</v>
      </c>
      <c r="BN19" s="17">
        <v>0</v>
      </c>
      <c r="BO19" s="17">
        <v>0</v>
      </c>
      <c r="BP19" s="17"/>
      <c r="BQ19" s="17">
        <v>2.86732009826015E-3</v>
      </c>
      <c r="BR19" s="17">
        <v>3.3788896450105701E-3</v>
      </c>
    </row>
    <row r="20" spans="2:70" x14ac:dyDescent="0.35">
      <c r="B20" s="18" t="s">
        <v>107</v>
      </c>
      <c r="C20" s="17">
        <v>0</v>
      </c>
      <c r="D20" s="17">
        <v>0</v>
      </c>
      <c r="E20" s="17">
        <v>0</v>
      </c>
      <c r="F20" s="17"/>
      <c r="G20" s="17">
        <v>0</v>
      </c>
      <c r="H20" s="17">
        <v>0</v>
      </c>
      <c r="I20" s="17">
        <v>0</v>
      </c>
      <c r="J20" s="17">
        <v>0</v>
      </c>
      <c r="K20" s="17">
        <v>0</v>
      </c>
      <c r="L20" s="17">
        <v>0</v>
      </c>
      <c r="M20" s="17"/>
      <c r="N20" s="17">
        <v>0</v>
      </c>
      <c r="O20" s="17">
        <v>0</v>
      </c>
      <c r="P20" s="17">
        <v>0</v>
      </c>
      <c r="Q20" s="17">
        <v>0</v>
      </c>
      <c r="R20" s="17"/>
      <c r="S20" s="17">
        <v>0</v>
      </c>
      <c r="T20" s="17">
        <v>0</v>
      </c>
      <c r="U20" s="17">
        <v>0</v>
      </c>
      <c r="V20" s="17">
        <v>0</v>
      </c>
      <c r="W20" s="17">
        <v>0</v>
      </c>
      <c r="X20" s="17">
        <v>0</v>
      </c>
      <c r="Y20" s="17">
        <v>0</v>
      </c>
      <c r="Z20" s="17">
        <v>0</v>
      </c>
      <c r="AA20" s="17">
        <v>0</v>
      </c>
      <c r="AB20" s="17">
        <v>0</v>
      </c>
      <c r="AC20" s="17">
        <v>0</v>
      </c>
      <c r="AD20" s="17">
        <v>0</v>
      </c>
      <c r="AE20" s="17"/>
      <c r="AF20" s="17">
        <v>0</v>
      </c>
      <c r="AG20" s="17">
        <v>0</v>
      </c>
      <c r="AH20" s="17">
        <v>0</v>
      </c>
      <c r="AI20" s="17"/>
      <c r="AJ20" s="17">
        <v>0</v>
      </c>
      <c r="AK20" s="17">
        <v>0</v>
      </c>
      <c r="AL20" s="17">
        <v>0</v>
      </c>
      <c r="AM20" s="17">
        <v>0</v>
      </c>
      <c r="AN20" s="17">
        <v>0</v>
      </c>
      <c r="AO20" s="17"/>
      <c r="AP20" s="17">
        <v>0</v>
      </c>
      <c r="AQ20" s="17">
        <v>0</v>
      </c>
      <c r="AR20" s="17">
        <v>0</v>
      </c>
      <c r="AS20" s="17"/>
      <c r="AT20" s="17">
        <v>0</v>
      </c>
      <c r="AU20" s="17">
        <v>0</v>
      </c>
      <c r="AV20" s="17">
        <v>0</v>
      </c>
      <c r="AW20" s="17">
        <v>0</v>
      </c>
      <c r="AX20" s="17">
        <v>0</v>
      </c>
      <c r="AY20" s="17"/>
      <c r="AZ20" s="17">
        <v>0</v>
      </c>
      <c r="BA20" s="17">
        <v>0</v>
      </c>
      <c r="BB20" s="17">
        <v>0</v>
      </c>
      <c r="BC20" s="17">
        <v>0</v>
      </c>
      <c r="BD20" s="17">
        <v>0</v>
      </c>
      <c r="BE20" s="17">
        <v>0</v>
      </c>
      <c r="BF20" s="17">
        <v>0</v>
      </c>
      <c r="BG20" s="17">
        <v>0</v>
      </c>
      <c r="BH20" s="17">
        <v>0</v>
      </c>
      <c r="BI20" s="17">
        <v>0</v>
      </c>
      <c r="BJ20" s="17">
        <v>0</v>
      </c>
      <c r="BK20" s="17">
        <v>0</v>
      </c>
      <c r="BL20" s="17">
        <v>0</v>
      </c>
      <c r="BM20" s="17">
        <v>0</v>
      </c>
      <c r="BN20" s="17">
        <v>0</v>
      </c>
      <c r="BO20" s="17">
        <v>0</v>
      </c>
      <c r="BP20" s="17"/>
      <c r="BQ20" s="17">
        <v>0</v>
      </c>
      <c r="BR20" s="17">
        <v>0</v>
      </c>
    </row>
    <row r="21" spans="2:70" x14ac:dyDescent="0.35">
      <c r="B21" s="18" t="s">
        <v>108</v>
      </c>
      <c r="C21" s="17">
        <v>8.3087094088956401E-4</v>
      </c>
      <c r="D21" s="17">
        <v>0</v>
      </c>
      <c r="E21" s="17">
        <v>1.5253992538032601E-3</v>
      </c>
      <c r="F21" s="17"/>
      <c r="G21" s="17">
        <v>0</v>
      </c>
      <c r="H21" s="17">
        <v>0</v>
      </c>
      <c r="I21" s="17">
        <v>4.6265078908407703E-3</v>
      </c>
      <c r="J21" s="17">
        <v>0</v>
      </c>
      <c r="K21" s="17">
        <v>0</v>
      </c>
      <c r="L21" s="17">
        <v>0</v>
      </c>
      <c r="M21" s="17"/>
      <c r="N21" s="17">
        <v>3.0099908972232099E-3</v>
      </c>
      <c r="O21" s="17">
        <v>0</v>
      </c>
      <c r="P21" s="17">
        <v>0</v>
      </c>
      <c r="Q21" s="17">
        <v>0</v>
      </c>
      <c r="R21" s="17"/>
      <c r="S21" s="17">
        <v>0</v>
      </c>
      <c r="T21" s="17">
        <v>0</v>
      </c>
      <c r="U21" s="17">
        <v>0</v>
      </c>
      <c r="V21" s="17">
        <v>0</v>
      </c>
      <c r="W21" s="17">
        <v>0</v>
      </c>
      <c r="X21" s="17">
        <v>0</v>
      </c>
      <c r="Y21" s="17">
        <v>0</v>
      </c>
      <c r="Z21" s="17">
        <v>0</v>
      </c>
      <c r="AA21" s="17">
        <v>0</v>
      </c>
      <c r="AB21" s="17">
        <v>1.0930004636636801E-2</v>
      </c>
      <c r="AC21" s="17">
        <v>0</v>
      </c>
      <c r="AD21" s="17">
        <v>0</v>
      </c>
      <c r="AE21" s="17"/>
      <c r="AF21" s="17">
        <v>0</v>
      </c>
      <c r="AG21" s="17">
        <v>2.15389134733345E-3</v>
      </c>
      <c r="AH21" s="17">
        <v>0</v>
      </c>
      <c r="AI21" s="17"/>
      <c r="AJ21" s="17">
        <v>0</v>
      </c>
      <c r="AK21" s="17">
        <v>0</v>
      </c>
      <c r="AL21" s="17">
        <v>0</v>
      </c>
      <c r="AM21" s="17">
        <v>0</v>
      </c>
      <c r="AN21" s="17">
        <v>0</v>
      </c>
      <c r="AO21" s="17"/>
      <c r="AP21" s="17">
        <v>0</v>
      </c>
      <c r="AQ21" s="17">
        <v>0</v>
      </c>
      <c r="AR21" s="17">
        <v>0</v>
      </c>
      <c r="AS21" s="17"/>
      <c r="AT21" s="17">
        <v>0</v>
      </c>
      <c r="AU21" s="17">
        <v>0</v>
      </c>
      <c r="AV21" s="17">
        <v>0</v>
      </c>
      <c r="AW21" s="17">
        <v>8.4890094326003501E-3</v>
      </c>
      <c r="AX21" s="17">
        <v>0</v>
      </c>
      <c r="AY21" s="17"/>
      <c r="AZ21" s="17">
        <v>0</v>
      </c>
      <c r="BA21" s="17">
        <v>0</v>
      </c>
      <c r="BB21" s="17">
        <v>0</v>
      </c>
      <c r="BC21" s="17">
        <v>0</v>
      </c>
      <c r="BD21" s="17">
        <v>0</v>
      </c>
      <c r="BE21" s="17">
        <v>0</v>
      </c>
      <c r="BF21" s="17">
        <v>0</v>
      </c>
      <c r="BG21" s="17">
        <v>0</v>
      </c>
      <c r="BH21" s="17">
        <v>0</v>
      </c>
      <c r="BI21" s="17">
        <v>0</v>
      </c>
      <c r="BJ21" s="17">
        <v>0</v>
      </c>
      <c r="BK21" s="17">
        <v>0</v>
      </c>
      <c r="BL21" s="17">
        <v>0</v>
      </c>
      <c r="BM21" s="17">
        <v>0</v>
      </c>
      <c r="BN21" s="17">
        <v>0</v>
      </c>
      <c r="BO21" s="17">
        <v>2.6551517873644102E-2</v>
      </c>
      <c r="BP21" s="17"/>
      <c r="BQ21" s="17">
        <v>2.5829032420867201E-3</v>
      </c>
      <c r="BR21" s="17">
        <v>0</v>
      </c>
    </row>
    <row r="22" spans="2:70" x14ac:dyDescent="0.35">
      <c r="B22" s="18" t="s">
        <v>625</v>
      </c>
      <c r="C22" s="17">
        <v>8.4272532686095205E-4</v>
      </c>
      <c r="D22" s="17">
        <v>1.86221489475105E-3</v>
      </c>
      <c r="E22" s="17">
        <v>0</v>
      </c>
      <c r="F22" s="17"/>
      <c r="G22" s="17">
        <v>0</v>
      </c>
      <c r="H22" s="17">
        <v>5.1387075654386102E-3</v>
      </c>
      <c r="I22" s="17">
        <v>0</v>
      </c>
      <c r="J22" s="17">
        <v>0</v>
      </c>
      <c r="K22" s="17">
        <v>0</v>
      </c>
      <c r="L22" s="17">
        <v>0</v>
      </c>
      <c r="M22" s="17"/>
      <c r="N22" s="17">
        <v>3.0529357062303E-3</v>
      </c>
      <c r="O22" s="17">
        <v>0</v>
      </c>
      <c r="P22" s="17">
        <v>0</v>
      </c>
      <c r="Q22" s="17">
        <v>0</v>
      </c>
      <c r="R22" s="17"/>
      <c r="S22" s="17">
        <v>0</v>
      </c>
      <c r="T22" s="17">
        <v>0</v>
      </c>
      <c r="U22" s="17">
        <v>0</v>
      </c>
      <c r="V22" s="17">
        <v>0</v>
      </c>
      <c r="W22" s="17">
        <v>0</v>
      </c>
      <c r="X22" s="17">
        <v>0</v>
      </c>
      <c r="Y22" s="17">
        <v>0</v>
      </c>
      <c r="Z22" s="17">
        <v>0</v>
      </c>
      <c r="AA22" s="17">
        <v>6.58776726359227E-3</v>
      </c>
      <c r="AB22" s="17">
        <v>0</v>
      </c>
      <c r="AC22" s="17">
        <v>0</v>
      </c>
      <c r="AD22" s="17">
        <v>0</v>
      </c>
      <c r="AE22" s="17"/>
      <c r="AF22" s="17">
        <v>0</v>
      </c>
      <c r="AG22" s="17">
        <v>2.1846218231693099E-3</v>
      </c>
      <c r="AH22" s="17">
        <v>0</v>
      </c>
      <c r="AI22" s="17"/>
      <c r="AJ22" s="17">
        <v>0</v>
      </c>
      <c r="AK22" s="17">
        <v>3.0585198095367801E-3</v>
      </c>
      <c r="AL22" s="17">
        <v>0</v>
      </c>
      <c r="AM22" s="17">
        <v>0</v>
      </c>
      <c r="AN22" s="17">
        <v>0</v>
      </c>
      <c r="AO22" s="17"/>
      <c r="AP22" s="17">
        <v>0</v>
      </c>
      <c r="AQ22" s="17">
        <v>0</v>
      </c>
      <c r="AR22" s="17">
        <v>0</v>
      </c>
      <c r="AS22" s="17"/>
      <c r="AT22" s="17">
        <v>0</v>
      </c>
      <c r="AU22" s="17">
        <v>0</v>
      </c>
      <c r="AV22" s="17">
        <v>3.16037013724179E-3</v>
      </c>
      <c r="AW22" s="17">
        <v>0</v>
      </c>
      <c r="AX22" s="17">
        <v>0</v>
      </c>
      <c r="AY22" s="17"/>
      <c r="AZ22" s="17">
        <v>0</v>
      </c>
      <c r="BA22" s="17">
        <v>0</v>
      </c>
      <c r="BB22" s="17">
        <v>0</v>
      </c>
      <c r="BC22" s="17">
        <v>0</v>
      </c>
      <c r="BD22" s="17">
        <v>0</v>
      </c>
      <c r="BE22" s="17">
        <v>0</v>
      </c>
      <c r="BF22" s="17">
        <v>0</v>
      </c>
      <c r="BG22" s="17">
        <v>0</v>
      </c>
      <c r="BH22" s="17">
        <v>0</v>
      </c>
      <c r="BI22" s="17">
        <v>0</v>
      </c>
      <c r="BJ22" s="17">
        <v>0</v>
      </c>
      <c r="BK22" s="17">
        <v>0</v>
      </c>
      <c r="BL22" s="17">
        <v>0</v>
      </c>
      <c r="BM22" s="17">
        <v>0</v>
      </c>
      <c r="BN22" s="17">
        <v>0</v>
      </c>
      <c r="BO22" s="17">
        <v>2.6930339572069899E-2</v>
      </c>
      <c r="BP22" s="17"/>
      <c r="BQ22" s="17">
        <v>2.6197546114770901E-3</v>
      </c>
      <c r="BR22" s="17">
        <v>0</v>
      </c>
    </row>
    <row r="23" spans="2:70" x14ac:dyDescent="0.35">
      <c r="B23" s="18" t="s">
        <v>129</v>
      </c>
      <c r="C23" s="19">
        <v>8.7825264520858495E-2</v>
      </c>
      <c r="D23" s="19">
        <v>7.4252907308439101E-2</v>
      </c>
      <c r="E23" s="19">
        <v>9.95480549114902E-2</v>
      </c>
      <c r="F23" s="19"/>
      <c r="G23" s="19">
        <v>4.3464717379355498E-2</v>
      </c>
      <c r="H23" s="19">
        <v>4.9843013584635297E-2</v>
      </c>
      <c r="I23" s="19">
        <v>0.104148753711631</v>
      </c>
      <c r="J23" s="19">
        <v>0.112514679879876</v>
      </c>
      <c r="K23" s="19">
        <v>8.0508201752839195E-2</v>
      </c>
      <c r="L23" s="19">
        <v>0.11399650121767101</v>
      </c>
      <c r="M23" s="19"/>
      <c r="N23" s="19">
        <v>9.9235717771257101E-2</v>
      </c>
      <c r="O23" s="19">
        <v>0.108996799312778</v>
      </c>
      <c r="P23" s="19">
        <v>8.2281359274951199E-2</v>
      </c>
      <c r="Q23" s="19">
        <v>6.2123264726468799E-2</v>
      </c>
      <c r="R23" s="19"/>
      <c r="S23" s="19">
        <v>8.8544048350736995E-2</v>
      </c>
      <c r="T23" s="19">
        <v>6.09481730117509E-2</v>
      </c>
      <c r="U23" s="19">
        <v>8.2909858568405798E-2</v>
      </c>
      <c r="V23" s="19">
        <v>0.100786957903029</v>
      </c>
      <c r="W23" s="19">
        <v>0.110261772774147</v>
      </c>
      <c r="X23" s="19">
        <v>5.1659924663499598E-2</v>
      </c>
      <c r="Y23" s="19">
        <v>9.6373576947859904E-2</v>
      </c>
      <c r="Z23" s="19">
        <v>7.6078081319080698E-2</v>
      </c>
      <c r="AA23" s="19">
        <v>0.109426161039403</v>
      </c>
      <c r="AB23" s="19">
        <v>0.107041569350648</v>
      </c>
      <c r="AC23" s="19">
        <v>8.6117991674182298E-2</v>
      </c>
      <c r="AD23" s="19">
        <v>7.7099185408406795E-2</v>
      </c>
      <c r="AE23" s="19"/>
      <c r="AF23" s="19">
        <v>8.3521975898067397E-2</v>
      </c>
      <c r="AG23" s="19">
        <v>8.9497636913874704E-2</v>
      </c>
      <c r="AH23" s="19">
        <v>9.2772030701299801E-2</v>
      </c>
      <c r="AI23" s="19"/>
      <c r="AJ23" s="19">
        <v>0.106060110503038</v>
      </c>
      <c r="AK23" s="19">
        <v>7.3980660596604006E-2</v>
      </c>
      <c r="AL23" s="19">
        <v>7.3892697401840193E-2</v>
      </c>
      <c r="AM23" s="19">
        <v>8.3907895810224301E-2</v>
      </c>
      <c r="AN23" s="19">
        <v>9.7526587920490806E-2</v>
      </c>
      <c r="AO23" s="19"/>
      <c r="AP23" s="19">
        <v>8.9316452441685706E-2</v>
      </c>
      <c r="AQ23" s="19">
        <v>0.10372054796682401</v>
      </c>
      <c r="AR23" s="19">
        <v>2.6445600778611598E-2</v>
      </c>
      <c r="AS23" s="19"/>
      <c r="AT23" s="19">
        <v>9.9986005291405E-2</v>
      </c>
      <c r="AU23" s="19">
        <v>6.37240137078144E-2</v>
      </c>
      <c r="AV23" s="19">
        <v>0.111588996029813</v>
      </c>
      <c r="AW23" s="19">
        <v>5.5975669022047203E-2</v>
      </c>
      <c r="AX23" s="19">
        <v>4.64008930023906E-2</v>
      </c>
      <c r="AY23" s="19"/>
      <c r="AZ23" s="19">
        <v>0.102237587569984</v>
      </c>
      <c r="BA23" s="19">
        <v>3.8006240543788698E-2</v>
      </c>
      <c r="BB23" s="19">
        <v>8.81662103765158E-2</v>
      </c>
      <c r="BC23" s="19">
        <v>3.7129871372551297E-2</v>
      </c>
      <c r="BD23" s="19">
        <v>9.8032740587283299E-2</v>
      </c>
      <c r="BE23" s="19">
        <v>7.2071047229472898E-2</v>
      </c>
      <c r="BF23" s="19">
        <v>6.6440021207860606E-2</v>
      </c>
      <c r="BG23" s="19">
        <v>8.8590649427777002E-2</v>
      </c>
      <c r="BH23" s="19">
        <v>7.7532921663980695E-2</v>
      </c>
      <c r="BI23" s="19">
        <v>0.116286307674296</v>
      </c>
      <c r="BJ23" s="19">
        <v>9.6126040491256601E-2</v>
      </c>
      <c r="BK23" s="19">
        <v>2.5398401849567601E-2</v>
      </c>
      <c r="BL23" s="19">
        <v>0.108448690946047</v>
      </c>
      <c r="BM23" s="19">
        <v>0.121751752178861</v>
      </c>
      <c r="BN23" s="19">
        <v>0.135060599240799</v>
      </c>
      <c r="BO23" s="19">
        <v>5.9429699358138098E-2</v>
      </c>
      <c r="BP23" s="19"/>
      <c r="BQ23" s="19">
        <v>8.0143002067654998E-2</v>
      </c>
      <c r="BR23" s="19">
        <v>9.1714290005743104E-2</v>
      </c>
    </row>
    <row r="24" spans="2:70" x14ac:dyDescent="0.35">
      <c r="B24" s="16" t="s">
        <v>651</v>
      </c>
    </row>
    <row r="25" spans="2:70" x14ac:dyDescent="0.35">
      <c r="B25" t="s">
        <v>98</v>
      </c>
    </row>
    <row r="26" spans="2:70" x14ac:dyDescent="0.35">
      <c r="B26" t="s">
        <v>99</v>
      </c>
    </row>
    <row r="28" spans="2:70" x14ac:dyDescent="0.35">
      <c r="B28" s="8" t="str">
        <f>HYPERLINK("#'Contents'!A1", "Return to Contents")</f>
        <v>Return to Contents</v>
      </c>
    </row>
  </sheetData>
  <mergeCells count="11">
    <mergeCell ref="BQ5:BR5"/>
    <mergeCell ref="D5:E5"/>
    <mergeCell ref="G5:L5"/>
    <mergeCell ref="N5:Q5"/>
    <mergeCell ref="S5:AD5"/>
    <mergeCell ref="AF5:AH5"/>
    <mergeCell ref="D2:BJ2"/>
    <mergeCell ref="AJ5:AN5"/>
    <mergeCell ref="AP5:AR5"/>
    <mergeCell ref="AT5:AX5"/>
    <mergeCell ref="AZ5:BO5"/>
  </mergeCells>
  <pageMargins left="0.7" right="0.7" top="0.75" bottom="0.75" header="0.3" footer="0.3"/>
  <pageSetup paperSize="9" orientation="portrait" horizontalDpi="300" verticalDpi="300"/>
  <drawing r:id="rId1"/>
</worksheet>
</file>

<file path=xl/worksheets/sheet1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800-000000000000}">
  <dimension ref="B2:BR28"/>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67" width="10.7265625" customWidth="1"/>
    <col min="68" max="68" width="2.1796875" customWidth="1"/>
    <col min="69" max="70" width="10.7265625" customWidth="1"/>
    <col min="71" max="71" width="2.1796875" customWidth="1"/>
  </cols>
  <sheetData>
    <row r="2" spans="2:70" ht="40" customHeight="1" x14ac:dyDescent="0.35">
      <c r="D2" s="29" t="s">
        <v>652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row>
    <row r="5" spans="2:70" ht="30" customHeight="1" x14ac:dyDescent="0.35">
      <c r="B5" s="15"/>
      <c r="C5" s="15"/>
      <c r="D5" s="30" t="s">
        <v>74</v>
      </c>
      <c r="E5" s="30"/>
      <c r="F5" s="15"/>
      <c r="G5" s="30" t="s">
        <v>75</v>
      </c>
      <c r="H5" s="30"/>
      <c r="I5" s="30"/>
      <c r="J5" s="30"/>
      <c r="K5" s="30"/>
      <c r="L5" s="30"/>
      <c r="M5" s="15"/>
      <c r="N5" s="30" t="s">
        <v>76</v>
      </c>
      <c r="O5" s="30"/>
      <c r="P5" s="30"/>
      <c r="Q5" s="30"/>
      <c r="R5" s="15"/>
      <c r="S5" s="30" t="s">
        <v>77</v>
      </c>
      <c r="T5" s="30"/>
      <c r="U5" s="30"/>
      <c r="V5" s="30"/>
      <c r="W5" s="30"/>
      <c r="X5" s="30"/>
      <c r="Y5" s="30"/>
      <c r="Z5" s="30"/>
      <c r="AA5" s="30"/>
      <c r="AB5" s="30"/>
      <c r="AC5" s="30"/>
      <c r="AD5" s="30"/>
      <c r="AE5" s="15"/>
      <c r="AF5" s="30" t="s">
        <v>78</v>
      </c>
      <c r="AG5" s="30"/>
      <c r="AH5" s="30"/>
      <c r="AI5" s="15"/>
      <c r="AJ5" s="30" t="s">
        <v>79</v>
      </c>
      <c r="AK5" s="30"/>
      <c r="AL5" s="30"/>
      <c r="AM5" s="30"/>
      <c r="AN5" s="30"/>
      <c r="AO5" s="15"/>
      <c r="AP5" s="30" t="s">
        <v>80</v>
      </c>
      <c r="AQ5" s="30"/>
      <c r="AR5" s="30"/>
      <c r="AS5" s="15"/>
      <c r="AT5" s="30" t="s">
        <v>81</v>
      </c>
      <c r="AU5" s="30"/>
      <c r="AV5" s="30"/>
      <c r="AW5" s="30"/>
      <c r="AX5" s="30"/>
      <c r="AY5" s="15"/>
      <c r="AZ5" s="30" t="s">
        <v>82</v>
      </c>
      <c r="BA5" s="30"/>
      <c r="BB5" s="30"/>
      <c r="BC5" s="30"/>
      <c r="BD5" s="30"/>
      <c r="BE5" s="30"/>
      <c r="BF5" s="30"/>
      <c r="BG5" s="30"/>
      <c r="BH5" s="30"/>
      <c r="BI5" s="30"/>
      <c r="BJ5" s="30"/>
      <c r="BK5" s="30"/>
      <c r="BL5" s="30"/>
      <c r="BM5" s="30"/>
      <c r="BN5" s="30"/>
      <c r="BO5" s="30"/>
      <c r="BP5" s="15"/>
      <c r="BQ5" s="30" t="s">
        <v>83</v>
      </c>
      <c r="BR5" s="30"/>
    </row>
    <row r="6" spans="2:7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46</v>
      </c>
      <c r="AQ6" s="12" t="s">
        <v>47</v>
      </c>
      <c r="AR6" s="12" t="s">
        <v>50</v>
      </c>
      <c r="AT6" s="12" t="s">
        <v>51</v>
      </c>
      <c r="AU6" s="12" t="s">
        <v>52</v>
      </c>
      <c r="AV6" s="12" t="s">
        <v>53</v>
      </c>
      <c r="AW6" s="12" t="s">
        <v>54</v>
      </c>
      <c r="AX6" s="12" t="s">
        <v>55</v>
      </c>
      <c r="AZ6" s="12" t="s">
        <v>56</v>
      </c>
      <c r="BA6" s="12" t="s">
        <v>57</v>
      </c>
      <c r="BB6" s="12" t="s">
        <v>58</v>
      </c>
      <c r="BC6" s="12" t="s">
        <v>59</v>
      </c>
      <c r="BD6" s="12" t="s">
        <v>60</v>
      </c>
      <c r="BE6" s="12" t="s">
        <v>61</v>
      </c>
      <c r="BF6" s="12" t="s">
        <v>62</v>
      </c>
      <c r="BG6" s="12" t="s">
        <v>63</v>
      </c>
      <c r="BH6" s="12" t="s">
        <v>64</v>
      </c>
      <c r="BI6" s="12" t="s">
        <v>65</v>
      </c>
      <c r="BJ6" s="12" t="s">
        <v>66</v>
      </c>
      <c r="BK6" s="12" t="s">
        <v>67</v>
      </c>
      <c r="BL6" s="12" t="s">
        <v>68</v>
      </c>
      <c r="BM6" s="12" t="s">
        <v>69</v>
      </c>
      <c r="BN6" s="12" t="s">
        <v>70</v>
      </c>
      <c r="BO6" s="12" t="s">
        <v>71</v>
      </c>
      <c r="BQ6" s="12" t="s">
        <v>72</v>
      </c>
      <c r="BR6" s="12" t="s">
        <v>73</v>
      </c>
    </row>
    <row r="7" spans="2:70" ht="30" customHeight="1" x14ac:dyDescent="0.35">
      <c r="B7" s="10" t="s">
        <v>19</v>
      </c>
      <c r="C7" s="10">
        <v>961</v>
      </c>
      <c r="D7" s="10">
        <v>486</v>
      </c>
      <c r="E7" s="10">
        <v>474</v>
      </c>
      <c r="F7" s="10"/>
      <c r="G7" s="10">
        <v>128</v>
      </c>
      <c r="H7" s="10">
        <v>168</v>
      </c>
      <c r="I7" s="10">
        <v>162</v>
      </c>
      <c r="J7" s="10">
        <v>162</v>
      </c>
      <c r="K7" s="10">
        <v>133</v>
      </c>
      <c r="L7" s="10">
        <v>208</v>
      </c>
      <c r="M7" s="10"/>
      <c r="N7" s="10">
        <v>281</v>
      </c>
      <c r="O7" s="10">
        <v>285</v>
      </c>
      <c r="P7" s="10">
        <v>180</v>
      </c>
      <c r="Q7" s="10">
        <v>211</v>
      </c>
      <c r="R7" s="10"/>
      <c r="S7" s="10">
        <v>136</v>
      </c>
      <c r="T7" s="10">
        <v>123</v>
      </c>
      <c r="U7" s="10">
        <v>75</v>
      </c>
      <c r="V7" s="10">
        <v>74</v>
      </c>
      <c r="W7" s="10">
        <v>74</v>
      </c>
      <c r="X7" s="10">
        <v>90</v>
      </c>
      <c r="Y7" s="10">
        <v>95</v>
      </c>
      <c r="Z7" s="10">
        <v>46</v>
      </c>
      <c r="AA7" s="10">
        <v>94</v>
      </c>
      <c r="AB7" s="10">
        <v>83</v>
      </c>
      <c r="AC7" s="10">
        <v>50</v>
      </c>
      <c r="AD7" s="10">
        <v>21</v>
      </c>
      <c r="AE7" s="10"/>
      <c r="AF7" s="10">
        <v>340</v>
      </c>
      <c r="AG7" s="10">
        <v>399</v>
      </c>
      <c r="AH7" s="10">
        <v>138</v>
      </c>
      <c r="AI7" s="10"/>
      <c r="AJ7" s="10">
        <v>358</v>
      </c>
      <c r="AK7" s="10">
        <v>261</v>
      </c>
      <c r="AL7" s="10">
        <v>62</v>
      </c>
      <c r="AM7" s="10">
        <v>6</v>
      </c>
      <c r="AN7" s="10">
        <v>117</v>
      </c>
      <c r="AO7" s="10"/>
      <c r="AP7" s="10">
        <v>213</v>
      </c>
      <c r="AQ7" s="10">
        <v>331</v>
      </c>
      <c r="AR7" s="10">
        <v>57</v>
      </c>
      <c r="AS7" s="10"/>
      <c r="AT7" s="10">
        <v>183</v>
      </c>
      <c r="AU7" s="10">
        <v>244</v>
      </c>
      <c r="AV7" s="10">
        <v>269</v>
      </c>
      <c r="AW7" s="10">
        <v>119</v>
      </c>
      <c r="AX7" s="10">
        <v>11</v>
      </c>
      <c r="AY7" s="10"/>
      <c r="AZ7" s="10">
        <v>7</v>
      </c>
      <c r="BA7" s="10">
        <v>43</v>
      </c>
      <c r="BB7" s="10">
        <v>59</v>
      </c>
      <c r="BC7" s="10">
        <v>70</v>
      </c>
      <c r="BD7" s="10">
        <v>92</v>
      </c>
      <c r="BE7" s="10">
        <v>101</v>
      </c>
      <c r="BF7" s="10">
        <v>92</v>
      </c>
      <c r="BG7" s="10">
        <v>84</v>
      </c>
      <c r="BH7" s="10">
        <v>53</v>
      </c>
      <c r="BI7" s="10">
        <v>54</v>
      </c>
      <c r="BJ7" s="10">
        <v>92</v>
      </c>
      <c r="BK7" s="10">
        <v>40</v>
      </c>
      <c r="BL7" s="10">
        <v>48</v>
      </c>
      <c r="BM7" s="10">
        <v>22</v>
      </c>
      <c r="BN7" s="10">
        <v>20</v>
      </c>
      <c r="BO7" s="10">
        <v>40</v>
      </c>
      <c r="BP7" s="10"/>
      <c r="BQ7" s="10">
        <v>305</v>
      </c>
      <c r="BR7" s="10">
        <v>632</v>
      </c>
    </row>
    <row r="8" spans="2:70" ht="30" customHeight="1" x14ac:dyDescent="0.35">
      <c r="B8" s="11" t="s">
        <v>20</v>
      </c>
      <c r="C8" s="11">
        <v>958</v>
      </c>
      <c r="D8" s="11">
        <v>486</v>
      </c>
      <c r="E8" s="11">
        <v>472</v>
      </c>
      <c r="F8" s="11"/>
      <c r="G8" s="11">
        <v>145</v>
      </c>
      <c r="H8" s="11">
        <v>162</v>
      </c>
      <c r="I8" s="11">
        <v>161</v>
      </c>
      <c r="J8" s="11">
        <v>158</v>
      </c>
      <c r="K8" s="11">
        <v>131</v>
      </c>
      <c r="L8" s="11">
        <v>202</v>
      </c>
      <c r="M8" s="11"/>
      <c r="N8" s="11">
        <v>255</v>
      </c>
      <c r="O8" s="11">
        <v>262</v>
      </c>
      <c r="P8" s="11">
        <v>205</v>
      </c>
      <c r="Q8" s="11">
        <v>233</v>
      </c>
      <c r="R8" s="11"/>
      <c r="S8" s="11">
        <v>135</v>
      </c>
      <c r="T8" s="11">
        <v>114</v>
      </c>
      <c r="U8" s="11">
        <v>76</v>
      </c>
      <c r="V8" s="11">
        <v>78</v>
      </c>
      <c r="W8" s="11">
        <v>72</v>
      </c>
      <c r="X8" s="11">
        <v>85</v>
      </c>
      <c r="Y8" s="11">
        <v>90</v>
      </c>
      <c r="Z8" s="11">
        <v>43</v>
      </c>
      <c r="AA8" s="11">
        <v>95</v>
      </c>
      <c r="AB8" s="11">
        <v>90</v>
      </c>
      <c r="AC8" s="11">
        <v>54</v>
      </c>
      <c r="AD8" s="11">
        <v>28</v>
      </c>
      <c r="AE8" s="11"/>
      <c r="AF8" s="11">
        <v>335</v>
      </c>
      <c r="AG8" s="11">
        <v>391</v>
      </c>
      <c r="AH8" s="11">
        <v>145</v>
      </c>
      <c r="AI8" s="11"/>
      <c r="AJ8" s="11">
        <v>349</v>
      </c>
      <c r="AK8" s="11">
        <v>257</v>
      </c>
      <c r="AL8" s="11">
        <v>59</v>
      </c>
      <c r="AM8" s="11">
        <v>6</v>
      </c>
      <c r="AN8" s="11">
        <v>122</v>
      </c>
      <c r="AO8" s="11"/>
      <c r="AP8" s="11">
        <v>207</v>
      </c>
      <c r="AQ8" s="11">
        <v>328</v>
      </c>
      <c r="AR8" s="11">
        <v>54</v>
      </c>
      <c r="AS8" s="11"/>
      <c r="AT8" s="11">
        <v>190</v>
      </c>
      <c r="AU8" s="11">
        <v>250</v>
      </c>
      <c r="AV8" s="11">
        <v>260</v>
      </c>
      <c r="AW8" s="11">
        <v>113</v>
      </c>
      <c r="AX8" s="11">
        <v>9</v>
      </c>
      <c r="AY8" s="11"/>
      <c r="AZ8" s="11">
        <v>7</v>
      </c>
      <c r="BA8" s="11">
        <v>44</v>
      </c>
      <c r="BB8" s="11">
        <v>60</v>
      </c>
      <c r="BC8" s="11">
        <v>73</v>
      </c>
      <c r="BD8" s="11">
        <v>94</v>
      </c>
      <c r="BE8" s="11">
        <v>102</v>
      </c>
      <c r="BF8" s="11">
        <v>94</v>
      </c>
      <c r="BG8" s="11">
        <v>84</v>
      </c>
      <c r="BH8" s="11">
        <v>53</v>
      </c>
      <c r="BI8" s="11">
        <v>54</v>
      </c>
      <c r="BJ8" s="11">
        <v>91</v>
      </c>
      <c r="BK8" s="11">
        <v>38</v>
      </c>
      <c r="BL8" s="11">
        <v>48</v>
      </c>
      <c r="BM8" s="11">
        <v>20</v>
      </c>
      <c r="BN8" s="11">
        <v>19</v>
      </c>
      <c r="BO8" s="11">
        <v>36</v>
      </c>
      <c r="BP8" s="11"/>
      <c r="BQ8" s="11">
        <v>296</v>
      </c>
      <c r="BR8" s="11">
        <v>638</v>
      </c>
    </row>
    <row r="9" spans="2:70" ht="29" x14ac:dyDescent="0.35">
      <c r="B9" s="18" t="s">
        <v>649</v>
      </c>
      <c r="C9" s="17">
        <v>0.26998759901994401</v>
      </c>
      <c r="D9" s="17">
        <v>0.25693856947640598</v>
      </c>
      <c r="E9" s="17">
        <v>0.28389992547216297</v>
      </c>
      <c r="F9" s="17"/>
      <c r="G9" s="17">
        <v>0.19070353581681501</v>
      </c>
      <c r="H9" s="17">
        <v>0.14819447862624299</v>
      </c>
      <c r="I9" s="17">
        <v>0.21123117819687501</v>
      </c>
      <c r="J9" s="17">
        <v>0.29824017482257698</v>
      </c>
      <c r="K9" s="17">
        <v>0.416101074473124</v>
      </c>
      <c r="L9" s="17">
        <v>0.35426619343566201</v>
      </c>
      <c r="M9" s="17"/>
      <c r="N9" s="17">
        <v>0.237460415863708</v>
      </c>
      <c r="O9" s="17">
        <v>0.23111347410326699</v>
      </c>
      <c r="P9" s="17">
        <v>0.295452300243354</v>
      </c>
      <c r="Q9" s="17">
        <v>0.31926364139235902</v>
      </c>
      <c r="R9" s="17"/>
      <c r="S9" s="17">
        <v>0.19055756961937101</v>
      </c>
      <c r="T9" s="17">
        <v>0.35424125665932099</v>
      </c>
      <c r="U9" s="17">
        <v>0.36259028136966898</v>
      </c>
      <c r="V9" s="17">
        <v>0.30117101755083803</v>
      </c>
      <c r="W9" s="17">
        <v>0.243069375788805</v>
      </c>
      <c r="X9" s="17">
        <v>0.213198359935034</v>
      </c>
      <c r="Y9" s="17">
        <v>0.33396027960993402</v>
      </c>
      <c r="Z9" s="17">
        <v>0.25924180480300701</v>
      </c>
      <c r="AA9" s="17">
        <v>0.29944974037805699</v>
      </c>
      <c r="AB9" s="17">
        <v>0.19782476422</v>
      </c>
      <c r="AC9" s="17">
        <v>0.22329046867720301</v>
      </c>
      <c r="AD9" s="17">
        <v>0.24661745987092401</v>
      </c>
      <c r="AE9" s="17"/>
      <c r="AF9" s="17">
        <v>0.33749378961367599</v>
      </c>
      <c r="AG9" s="17">
        <v>0.22817739269818799</v>
      </c>
      <c r="AH9" s="17">
        <v>0.235660059876308</v>
      </c>
      <c r="AI9" s="17"/>
      <c r="AJ9" s="17">
        <v>0.31551283832215599</v>
      </c>
      <c r="AK9" s="17">
        <v>0.26565503000289797</v>
      </c>
      <c r="AL9" s="17">
        <v>0.163725820930465</v>
      </c>
      <c r="AM9" s="17">
        <v>0.33888943642177699</v>
      </c>
      <c r="AN9" s="17">
        <v>0.27088602680899099</v>
      </c>
      <c r="AO9" s="17"/>
      <c r="AP9" s="17">
        <v>0.28351921081628401</v>
      </c>
      <c r="AQ9" s="17">
        <v>0.23256197392866801</v>
      </c>
      <c r="AR9" s="17">
        <v>0.22252527824171001</v>
      </c>
      <c r="AS9" s="17"/>
      <c r="AT9" s="17">
        <v>0.32730575493497199</v>
      </c>
      <c r="AU9" s="17">
        <v>0.33250797077904398</v>
      </c>
      <c r="AV9" s="17">
        <v>0.171290337680054</v>
      </c>
      <c r="AW9" s="17">
        <v>0.16196765960038501</v>
      </c>
      <c r="AX9" s="17">
        <v>0.26525738989875097</v>
      </c>
      <c r="AY9" s="17"/>
      <c r="AZ9" s="17">
        <v>0.12824030927857999</v>
      </c>
      <c r="BA9" s="17">
        <v>0.34094498478482499</v>
      </c>
      <c r="BB9" s="17">
        <v>0.387161374030907</v>
      </c>
      <c r="BC9" s="17">
        <v>0.26726970323131199</v>
      </c>
      <c r="BD9" s="17">
        <v>0.28876819646144503</v>
      </c>
      <c r="BE9" s="17">
        <v>0.30183476486730498</v>
      </c>
      <c r="BF9" s="17">
        <v>0.178178133914774</v>
      </c>
      <c r="BG9" s="17">
        <v>0.32773597121603698</v>
      </c>
      <c r="BH9" s="17">
        <v>0.23389900518008799</v>
      </c>
      <c r="BI9" s="17">
        <v>0.22598032858304601</v>
      </c>
      <c r="BJ9" s="17">
        <v>0.26199701988333501</v>
      </c>
      <c r="BK9" s="17">
        <v>0.32855255722670401</v>
      </c>
      <c r="BL9" s="17">
        <v>0.326049470841976</v>
      </c>
      <c r="BM9" s="17">
        <v>0.29677209081244399</v>
      </c>
      <c r="BN9" s="17">
        <v>9.0020362060490605E-2</v>
      </c>
      <c r="BO9" s="17">
        <v>9.6883514485984298E-2</v>
      </c>
      <c r="BP9" s="17"/>
      <c r="BQ9" s="17">
        <v>7.6956004976343098E-2</v>
      </c>
      <c r="BR9" s="17">
        <v>0.36358691897915602</v>
      </c>
    </row>
    <row r="10" spans="2:70" x14ac:dyDescent="0.35">
      <c r="B10" s="18" t="s">
        <v>101</v>
      </c>
      <c r="C10" s="17">
        <v>2.2417595624801199E-2</v>
      </c>
      <c r="D10" s="17">
        <v>3.1351221867321498E-2</v>
      </c>
      <c r="E10" s="17">
        <v>1.32647526325851E-2</v>
      </c>
      <c r="F10" s="17"/>
      <c r="G10" s="17">
        <v>3.4855465744898999E-2</v>
      </c>
      <c r="H10" s="17">
        <v>2.142666356158E-2</v>
      </c>
      <c r="I10" s="17">
        <v>3.2733714289641599E-2</v>
      </c>
      <c r="J10" s="17">
        <v>2.27113028687378E-2</v>
      </c>
      <c r="K10" s="17">
        <v>7.1746066746286898E-3</v>
      </c>
      <c r="L10" s="17">
        <v>1.5743354443038302E-2</v>
      </c>
      <c r="M10" s="17"/>
      <c r="N10" s="17">
        <v>1.9298926113173E-2</v>
      </c>
      <c r="O10" s="17">
        <v>3.1861412556535101E-2</v>
      </c>
      <c r="P10" s="17">
        <v>1.33855727985035E-2</v>
      </c>
      <c r="Q10" s="17">
        <v>2.3546740338372198E-2</v>
      </c>
      <c r="R10" s="17"/>
      <c r="S10" s="17">
        <v>3.5915449789302403E-2</v>
      </c>
      <c r="T10" s="17">
        <v>7.4104547524974397E-3</v>
      </c>
      <c r="U10" s="17">
        <v>2.47754567301341E-2</v>
      </c>
      <c r="V10" s="17">
        <v>1.54495900141501E-2</v>
      </c>
      <c r="W10" s="17">
        <v>2.70921368923254E-2</v>
      </c>
      <c r="X10" s="17">
        <v>0</v>
      </c>
      <c r="Y10" s="17">
        <v>2.1920175093209801E-2</v>
      </c>
      <c r="Z10" s="17">
        <v>2.0345868897045299E-2</v>
      </c>
      <c r="AA10" s="17">
        <v>1.23908299288391E-2</v>
      </c>
      <c r="AB10" s="17">
        <v>4.2442166851746697E-2</v>
      </c>
      <c r="AC10" s="17">
        <v>5.4626667792618697E-2</v>
      </c>
      <c r="AD10" s="17">
        <v>0</v>
      </c>
      <c r="AE10" s="17"/>
      <c r="AF10" s="17">
        <v>2.8892453307972001E-2</v>
      </c>
      <c r="AG10" s="17">
        <v>1.56618112242808E-2</v>
      </c>
      <c r="AH10" s="17">
        <v>3.9320424654739103E-2</v>
      </c>
      <c r="AI10" s="17"/>
      <c r="AJ10" s="17">
        <v>1.9830910015183299E-2</v>
      </c>
      <c r="AK10" s="17">
        <v>1.94439176520559E-2</v>
      </c>
      <c r="AL10" s="17">
        <v>1.6268265829773601E-2</v>
      </c>
      <c r="AM10" s="17">
        <v>0.146713300111079</v>
      </c>
      <c r="AN10" s="17">
        <v>3.2957493695143503E-2</v>
      </c>
      <c r="AO10" s="17"/>
      <c r="AP10" s="17">
        <v>2.49493599411728E-2</v>
      </c>
      <c r="AQ10" s="17">
        <v>1.12253912935924E-2</v>
      </c>
      <c r="AR10" s="17">
        <v>0</v>
      </c>
      <c r="AS10" s="17"/>
      <c r="AT10" s="17">
        <v>4.7612336233203304E-3</v>
      </c>
      <c r="AU10" s="17">
        <v>3.3333609630121698E-2</v>
      </c>
      <c r="AV10" s="17">
        <v>2.6649793804050002E-2</v>
      </c>
      <c r="AW10" s="17">
        <v>2.7996504422962299E-2</v>
      </c>
      <c r="AX10" s="17">
        <v>0</v>
      </c>
      <c r="AY10" s="17"/>
      <c r="AZ10" s="17">
        <v>0.131345568716637</v>
      </c>
      <c r="BA10" s="17">
        <v>4.3494886704740603E-2</v>
      </c>
      <c r="BB10" s="17">
        <v>0</v>
      </c>
      <c r="BC10" s="17">
        <v>1.7834868087079601E-2</v>
      </c>
      <c r="BD10" s="17">
        <v>2.3005529169845301E-2</v>
      </c>
      <c r="BE10" s="17">
        <v>1.7067191547636199E-2</v>
      </c>
      <c r="BF10" s="17">
        <v>3.23858304944451E-2</v>
      </c>
      <c r="BG10" s="17">
        <v>1.20032465594089E-2</v>
      </c>
      <c r="BH10" s="17">
        <v>3.72393463006057E-2</v>
      </c>
      <c r="BI10" s="17">
        <v>2.8863672284532599E-2</v>
      </c>
      <c r="BJ10" s="17">
        <v>3.2904619598697102E-2</v>
      </c>
      <c r="BK10" s="17">
        <v>2.3404464227424201E-2</v>
      </c>
      <c r="BL10" s="17">
        <v>1.8442308538809699E-2</v>
      </c>
      <c r="BM10" s="17">
        <v>0</v>
      </c>
      <c r="BN10" s="17">
        <v>0</v>
      </c>
      <c r="BO10" s="17">
        <v>3.16535766817585E-2</v>
      </c>
      <c r="BP10" s="17"/>
      <c r="BQ10" s="17">
        <v>1.55360273058657E-2</v>
      </c>
      <c r="BR10" s="17">
        <v>2.27723308257556E-2</v>
      </c>
    </row>
    <row r="11" spans="2:70" x14ac:dyDescent="0.35">
      <c r="B11" s="18" t="s">
        <v>621</v>
      </c>
      <c r="C11" s="17">
        <v>4.3324154622587201E-2</v>
      </c>
      <c r="D11" s="17">
        <v>4.74482226996999E-2</v>
      </c>
      <c r="E11" s="17">
        <v>3.9158045758762097E-2</v>
      </c>
      <c r="F11" s="17"/>
      <c r="G11" s="17">
        <v>9.4299655096043905E-2</v>
      </c>
      <c r="H11" s="17">
        <v>7.6505672778894904E-2</v>
      </c>
      <c r="I11" s="17">
        <v>1.9384130250486801E-2</v>
      </c>
      <c r="J11" s="17">
        <v>3.6220172292724999E-2</v>
      </c>
      <c r="K11" s="17">
        <v>1.5782166496463801E-2</v>
      </c>
      <c r="L11" s="17">
        <v>2.2744098876060902E-2</v>
      </c>
      <c r="M11" s="17"/>
      <c r="N11" s="17">
        <v>3.1666925648104603E-2</v>
      </c>
      <c r="O11" s="17">
        <v>4.32624614519872E-2</v>
      </c>
      <c r="P11" s="17">
        <v>3.9611452228360801E-2</v>
      </c>
      <c r="Q11" s="17">
        <v>6.01751654978772E-2</v>
      </c>
      <c r="R11" s="17"/>
      <c r="S11" s="17">
        <v>5.7995046192244597E-2</v>
      </c>
      <c r="T11" s="17">
        <v>5.9769506900388299E-2</v>
      </c>
      <c r="U11" s="17">
        <v>2.68620466224876E-2</v>
      </c>
      <c r="V11" s="17">
        <v>2.6303147465738998E-2</v>
      </c>
      <c r="W11" s="17">
        <v>4.0082510407339698E-2</v>
      </c>
      <c r="X11" s="17">
        <v>2.2657995298962799E-2</v>
      </c>
      <c r="Y11" s="17">
        <v>9.1888709562836495E-3</v>
      </c>
      <c r="Z11" s="17">
        <v>0.105854686669843</v>
      </c>
      <c r="AA11" s="17">
        <v>3.6970552494707501E-2</v>
      </c>
      <c r="AB11" s="17">
        <v>5.7775557208430001E-2</v>
      </c>
      <c r="AC11" s="17">
        <v>7.3218159807560496E-2</v>
      </c>
      <c r="AD11" s="17">
        <v>0</v>
      </c>
      <c r="AE11" s="17"/>
      <c r="AF11" s="17">
        <v>2.87823352820962E-2</v>
      </c>
      <c r="AG11" s="17">
        <v>3.4569853697838403E-2</v>
      </c>
      <c r="AH11" s="17">
        <v>8.2571836295332504E-2</v>
      </c>
      <c r="AI11" s="17"/>
      <c r="AJ11" s="17">
        <v>3.9949105916802903E-2</v>
      </c>
      <c r="AK11" s="17">
        <v>4.0123897127311701E-2</v>
      </c>
      <c r="AL11" s="17">
        <v>1.99725037287103E-2</v>
      </c>
      <c r="AM11" s="17">
        <v>0</v>
      </c>
      <c r="AN11" s="17">
        <v>7.2482264428393603E-2</v>
      </c>
      <c r="AO11" s="17"/>
      <c r="AP11" s="17">
        <v>5.2889544764942502E-2</v>
      </c>
      <c r="AQ11" s="17">
        <v>3.6445962806530299E-2</v>
      </c>
      <c r="AR11" s="17">
        <v>3.8148680408302202E-2</v>
      </c>
      <c r="AS11" s="17"/>
      <c r="AT11" s="17">
        <v>5.3273134602906502E-2</v>
      </c>
      <c r="AU11" s="17">
        <v>3.2145326310875202E-2</v>
      </c>
      <c r="AV11" s="17">
        <v>5.1754019419725898E-2</v>
      </c>
      <c r="AW11" s="17">
        <v>3.1680129557013097E-2</v>
      </c>
      <c r="AX11" s="17">
        <v>0</v>
      </c>
      <c r="AY11" s="17"/>
      <c r="AZ11" s="17">
        <v>0</v>
      </c>
      <c r="BA11" s="17">
        <v>5.1204120528816302E-2</v>
      </c>
      <c r="BB11" s="17">
        <v>0.115570183471666</v>
      </c>
      <c r="BC11" s="17">
        <v>4.4415975910385798E-2</v>
      </c>
      <c r="BD11" s="17">
        <v>4.2406827294444602E-2</v>
      </c>
      <c r="BE11" s="17">
        <v>6.4826058449523605E-2</v>
      </c>
      <c r="BF11" s="17">
        <v>2.0869196292924899E-2</v>
      </c>
      <c r="BG11" s="17">
        <v>6.8327346217167101E-2</v>
      </c>
      <c r="BH11" s="17">
        <v>1.8662924409292399E-2</v>
      </c>
      <c r="BI11" s="17">
        <v>0</v>
      </c>
      <c r="BJ11" s="17">
        <v>2.07043837369459E-2</v>
      </c>
      <c r="BK11" s="17">
        <v>0</v>
      </c>
      <c r="BL11" s="17">
        <v>1.69856806254431E-2</v>
      </c>
      <c r="BM11" s="17">
        <v>0</v>
      </c>
      <c r="BN11" s="17">
        <v>0</v>
      </c>
      <c r="BO11" s="17">
        <v>9.1704583940775394E-2</v>
      </c>
      <c r="BP11" s="17"/>
      <c r="BQ11" s="17">
        <v>2.7722658917213899E-2</v>
      </c>
      <c r="BR11" s="17">
        <v>5.0880053271093198E-2</v>
      </c>
    </row>
    <row r="12" spans="2:70" x14ac:dyDescent="0.35">
      <c r="B12" s="18" t="s">
        <v>622</v>
      </c>
      <c r="C12" s="17">
        <v>0.10424038298157901</v>
      </c>
      <c r="D12" s="17">
        <v>0.110061254699343</v>
      </c>
      <c r="E12" s="17">
        <v>9.8437477487207298E-2</v>
      </c>
      <c r="F12" s="17"/>
      <c r="G12" s="17">
        <v>0.164767790286559</v>
      </c>
      <c r="H12" s="17">
        <v>0.13717012268957399</v>
      </c>
      <c r="I12" s="17">
        <v>0.12776093644467701</v>
      </c>
      <c r="J12" s="17">
        <v>8.2541023769330896E-2</v>
      </c>
      <c r="K12" s="17">
        <v>5.1827028348898803E-2</v>
      </c>
      <c r="L12" s="17">
        <v>6.6713252023053504E-2</v>
      </c>
      <c r="M12" s="17"/>
      <c r="N12" s="17">
        <v>9.1689587187538002E-2</v>
      </c>
      <c r="O12" s="17">
        <v>9.9993384985391495E-2</v>
      </c>
      <c r="P12" s="17">
        <v>0.124636668993267</v>
      </c>
      <c r="Q12" s="17">
        <v>0.10652791797847801</v>
      </c>
      <c r="R12" s="17"/>
      <c r="S12" s="17">
        <v>0.15086042687068499</v>
      </c>
      <c r="T12" s="17">
        <v>4.9523918423012903E-2</v>
      </c>
      <c r="U12" s="17">
        <v>3.9193065373277901E-2</v>
      </c>
      <c r="V12" s="17">
        <v>3.86441641216081E-2</v>
      </c>
      <c r="W12" s="17">
        <v>9.6609229473392594E-2</v>
      </c>
      <c r="X12" s="17">
        <v>0.13956788699248199</v>
      </c>
      <c r="Y12" s="17">
        <v>0.11627389587813899</v>
      </c>
      <c r="Z12" s="17">
        <v>7.8449134303467394E-2</v>
      </c>
      <c r="AA12" s="17">
        <v>0.11882743946279101</v>
      </c>
      <c r="AB12" s="17">
        <v>0.105194992935241</v>
      </c>
      <c r="AC12" s="17">
        <v>0.175279771776544</v>
      </c>
      <c r="AD12" s="17">
        <v>0.182822850257011</v>
      </c>
      <c r="AE12" s="17"/>
      <c r="AF12" s="17">
        <v>8.4292250925647405E-2</v>
      </c>
      <c r="AG12" s="17">
        <v>0.10035710251827</v>
      </c>
      <c r="AH12" s="17">
        <v>0.157712426572192</v>
      </c>
      <c r="AI12" s="17"/>
      <c r="AJ12" s="17">
        <v>6.8691277626334202E-2</v>
      </c>
      <c r="AK12" s="17">
        <v>0.12725018084658701</v>
      </c>
      <c r="AL12" s="17">
        <v>9.5709727167328104E-2</v>
      </c>
      <c r="AM12" s="17">
        <v>0</v>
      </c>
      <c r="AN12" s="17">
        <v>0.13760492305667901</v>
      </c>
      <c r="AO12" s="17"/>
      <c r="AP12" s="17">
        <v>0.10643360622100299</v>
      </c>
      <c r="AQ12" s="17">
        <v>0.10498524229767001</v>
      </c>
      <c r="AR12" s="17">
        <v>0.13536610159972701</v>
      </c>
      <c r="AS12" s="17"/>
      <c r="AT12" s="17">
        <v>8.9309422758208204E-2</v>
      </c>
      <c r="AU12" s="17">
        <v>0.112620372503152</v>
      </c>
      <c r="AV12" s="17">
        <v>0.113675811755046</v>
      </c>
      <c r="AW12" s="17">
        <v>8.4275166693492401E-2</v>
      </c>
      <c r="AX12" s="17">
        <v>9.9548002104084404E-2</v>
      </c>
      <c r="AY12" s="17"/>
      <c r="AZ12" s="17">
        <v>0.14490544200460301</v>
      </c>
      <c r="BA12" s="17">
        <v>0.19022210318157301</v>
      </c>
      <c r="BB12" s="17">
        <v>6.6383778960759907E-2</v>
      </c>
      <c r="BC12" s="17">
        <v>0.1652068668625</v>
      </c>
      <c r="BD12" s="17">
        <v>0.15123920287498999</v>
      </c>
      <c r="BE12" s="17">
        <v>0.136321297566837</v>
      </c>
      <c r="BF12" s="17">
        <v>8.98232186215462E-2</v>
      </c>
      <c r="BG12" s="17">
        <v>8.7493238307795804E-2</v>
      </c>
      <c r="BH12" s="17">
        <v>5.9322679907710098E-2</v>
      </c>
      <c r="BI12" s="17">
        <v>6.6825434555848301E-2</v>
      </c>
      <c r="BJ12" s="17">
        <v>7.0427869878396193E-2</v>
      </c>
      <c r="BK12" s="17">
        <v>7.5009607477470097E-2</v>
      </c>
      <c r="BL12" s="17">
        <v>0.147773773555647</v>
      </c>
      <c r="BM12" s="17">
        <v>4.4273697165535697E-2</v>
      </c>
      <c r="BN12" s="17">
        <v>9.4667112237256504E-2</v>
      </c>
      <c r="BO12" s="17">
        <v>4.0600783686556799E-2</v>
      </c>
      <c r="BP12" s="17"/>
      <c r="BQ12" s="17">
        <v>9.9915532727151396E-2</v>
      </c>
      <c r="BR12" s="17">
        <v>9.7423336322447096E-2</v>
      </c>
    </row>
    <row r="13" spans="2:70" x14ac:dyDescent="0.35">
      <c r="B13" s="18" t="s">
        <v>623</v>
      </c>
      <c r="C13" s="17">
        <v>8.9700986623174106E-2</v>
      </c>
      <c r="D13" s="17">
        <v>9.2073762481744703E-2</v>
      </c>
      <c r="E13" s="17">
        <v>8.7420226689668395E-2</v>
      </c>
      <c r="F13" s="17"/>
      <c r="G13" s="17">
        <v>9.0333770401749502E-2</v>
      </c>
      <c r="H13" s="17">
        <v>9.8181333859475903E-2</v>
      </c>
      <c r="I13" s="17">
        <v>9.2733260617970006E-2</v>
      </c>
      <c r="J13" s="17">
        <v>0.11390299552607699</v>
      </c>
      <c r="K13" s="17">
        <v>8.3471257681213204E-2</v>
      </c>
      <c r="L13" s="17">
        <v>6.5124333078879396E-2</v>
      </c>
      <c r="M13" s="17"/>
      <c r="N13" s="17">
        <v>8.6456153583812798E-2</v>
      </c>
      <c r="O13" s="17">
        <v>0.12384558388457099</v>
      </c>
      <c r="P13" s="17">
        <v>9.5497673677752803E-2</v>
      </c>
      <c r="Q13" s="17">
        <v>5.12157495447709E-2</v>
      </c>
      <c r="R13" s="17"/>
      <c r="S13" s="17">
        <v>0.10551997068204599</v>
      </c>
      <c r="T13" s="17">
        <v>7.4185727873612994E-2</v>
      </c>
      <c r="U13" s="17">
        <v>7.3797203739926001E-2</v>
      </c>
      <c r="V13" s="17">
        <v>3.9878611031415698E-2</v>
      </c>
      <c r="W13" s="17">
        <v>0.124160611792551</v>
      </c>
      <c r="X13" s="17">
        <v>0.168217948431887</v>
      </c>
      <c r="Y13" s="17">
        <v>7.0719467254735699E-2</v>
      </c>
      <c r="Z13" s="17">
        <v>0.100433122747675</v>
      </c>
      <c r="AA13" s="17">
        <v>7.2111298058967099E-2</v>
      </c>
      <c r="AB13" s="17">
        <v>8.9424925223543894E-2</v>
      </c>
      <c r="AC13" s="17">
        <v>4.3980333609535099E-2</v>
      </c>
      <c r="AD13" s="17">
        <v>0.124394450458432</v>
      </c>
      <c r="AE13" s="17"/>
      <c r="AF13" s="17">
        <v>7.6689410410296796E-2</v>
      </c>
      <c r="AG13" s="17">
        <v>0.11435409748884499</v>
      </c>
      <c r="AH13" s="17">
        <v>5.0528984044251497E-2</v>
      </c>
      <c r="AI13" s="17"/>
      <c r="AJ13" s="17">
        <v>9.5429882582751605E-2</v>
      </c>
      <c r="AK13" s="17">
        <v>9.1457365507870106E-2</v>
      </c>
      <c r="AL13" s="17">
        <v>0.12791400588919599</v>
      </c>
      <c r="AM13" s="17">
        <v>0.142391347978224</v>
      </c>
      <c r="AN13" s="17">
        <v>4.0622359559251101E-2</v>
      </c>
      <c r="AO13" s="17"/>
      <c r="AP13" s="17">
        <v>8.5541272308164398E-2</v>
      </c>
      <c r="AQ13" s="17">
        <v>0.11814718713665399</v>
      </c>
      <c r="AR13" s="17">
        <v>0.120688851813088</v>
      </c>
      <c r="AS13" s="17"/>
      <c r="AT13" s="17">
        <v>7.9947462059916902E-2</v>
      </c>
      <c r="AU13" s="17">
        <v>7.4526457597252793E-2</v>
      </c>
      <c r="AV13" s="17">
        <v>0.109652848257413</v>
      </c>
      <c r="AW13" s="17">
        <v>7.2969710379050604E-2</v>
      </c>
      <c r="AX13" s="17">
        <v>8.85643992534971E-2</v>
      </c>
      <c r="AY13" s="17"/>
      <c r="AZ13" s="17">
        <v>0.26671834996413701</v>
      </c>
      <c r="BA13" s="17">
        <v>5.1265355718512998E-2</v>
      </c>
      <c r="BB13" s="17">
        <v>6.4582824546697504E-2</v>
      </c>
      <c r="BC13" s="17">
        <v>7.3668964852819194E-2</v>
      </c>
      <c r="BD13" s="17">
        <v>9.3541557827047705E-2</v>
      </c>
      <c r="BE13" s="17">
        <v>0.14047460165811501</v>
      </c>
      <c r="BF13" s="17">
        <v>0.112221603388863</v>
      </c>
      <c r="BG13" s="17">
        <v>0.10578018649674301</v>
      </c>
      <c r="BH13" s="17">
        <v>0.16897387403280001</v>
      </c>
      <c r="BI13" s="17">
        <v>5.1370668275821998E-2</v>
      </c>
      <c r="BJ13" s="17">
        <v>4.47695562050709E-2</v>
      </c>
      <c r="BK13" s="17">
        <v>0.123224694868362</v>
      </c>
      <c r="BL13" s="17">
        <v>7.5007396277172095E-2</v>
      </c>
      <c r="BM13" s="17">
        <v>4.2841251248170301E-2</v>
      </c>
      <c r="BN13" s="17">
        <v>0.14537394974020401</v>
      </c>
      <c r="BO13" s="17">
        <v>4.4177220499937699E-2</v>
      </c>
      <c r="BP13" s="17"/>
      <c r="BQ13" s="17">
        <v>9.4779327850840103E-2</v>
      </c>
      <c r="BR13" s="17">
        <v>8.6601473866849396E-2</v>
      </c>
    </row>
    <row r="14" spans="2:70" x14ac:dyDescent="0.35">
      <c r="B14" s="18" t="s">
        <v>624</v>
      </c>
      <c r="C14" s="17">
        <v>9.8395804016297703E-2</v>
      </c>
      <c r="D14" s="17">
        <v>0.12145700891580299</v>
      </c>
      <c r="E14" s="17">
        <v>7.4841419258887806E-2</v>
      </c>
      <c r="F14" s="17"/>
      <c r="G14" s="17">
        <v>0.10586424120398299</v>
      </c>
      <c r="H14" s="17">
        <v>0.103546918126886</v>
      </c>
      <c r="I14" s="17">
        <v>9.0560694158451999E-2</v>
      </c>
      <c r="J14" s="17">
        <v>0.13628396802027101</v>
      </c>
      <c r="K14" s="17">
        <v>7.0575847323122498E-2</v>
      </c>
      <c r="L14" s="17">
        <v>8.3621760716520194E-2</v>
      </c>
      <c r="M14" s="17"/>
      <c r="N14" s="17">
        <v>8.2635950121038498E-2</v>
      </c>
      <c r="O14" s="17">
        <v>0.11015192002021</v>
      </c>
      <c r="P14" s="17">
        <v>0.112828031150762</v>
      </c>
      <c r="Q14" s="17">
        <v>9.1367485741053897E-2</v>
      </c>
      <c r="R14" s="17"/>
      <c r="S14" s="17">
        <v>0.120389358938965</v>
      </c>
      <c r="T14" s="17">
        <v>6.9847216067772E-2</v>
      </c>
      <c r="U14" s="17">
        <v>0.120299482345056</v>
      </c>
      <c r="V14" s="17">
        <v>0.109915243957578</v>
      </c>
      <c r="W14" s="17">
        <v>0.122728928638655</v>
      </c>
      <c r="X14" s="17">
        <v>6.1368902130859597E-2</v>
      </c>
      <c r="Y14" s="17">
        <v>0.113329786670493</v>
      </c>
      <c r="Z14" s="17">
        <v>7.8027348503484806E-2</v>
      </c>
      <c r="AA14" s="17">
        <v>8.2608646250430406E-2</v>
      </c>
      <c r="AB14" s="17">
        <v>0.10980201873864</v>
      </c>
      <c r="AC14" s="17">
        <v>8.4848822490855402E-2</v>
      </c>
      <c r="AD14" s="17">
        <v>9.3827442771657096E-2</v>
      </c>
      <c r="AE14" s="17"/>
      <c r="AF14" s="17">
        <v>0.10113195217302599</v>
      </c>
      <c r="AG14" s="17">
        <v>0.11552576620999</v>
      </c>
      <c r="AH14" s="17">
        <v>6.3376204129802605E-2</v>
      </c>
      <c r="AI14" s="17"/>
      <c r="AJ14" s="17">
        <v>0.113283312874499</v>
      </c>
      <c r="AK14" s="17">
        <v>8.9537678556034395E-2</v>
      </c>
      <c r="AL14" s="17">
        <v>6.3750431055592693E-2</v>
      </c>
      <c r="AM14" s="17">
        <v>0.161907432736449</v>
      </c>
      <c r="AN14" s="17">
        <v>5.5416612249022203E-2</v>
      </c>
      <c r="AO14" s="17"/>
      <c r="AP14" s="17">
        <v>0.10180689556247099</v>
      </c>
      <c r="AQ14" s="17">
        <v>0.105282579771383</v>
      </c>
      <c r="AR14" s="17">
        <v>8.4911740326952506E-2</v>
      </c>
      <c r="AS14" s="17"/>
      <c r="AT14" s="17">
        <v>0.13480022208485401</v>
      </c>
      <c r="AU14" s="17">
        <v>6.2260707997128503E-2</v>
      </c>
      <c r="AV14" s="17">
        <v>0.10101224011679701</v>
      </c>
      <c r="AW14" s="17">
        <v>0.15026306737927</v>
      </c>
      <c r="AX14" s="17">
        <v>0.16352367270780499</v>
      </c>
      <c r="AY14" s="17"/>
      <c r="AZ14" s="17">
        <v>0</v>
      </c>
      <c r="BA14" s="17">
        <v>7.4610456255690405E-2</v>
      </c>
      <c r="BB14" s="17">
        <v>6.6286099167713997E-2</v>
      </c>
      <c r="BC14" s="17">
        <v>0.170283902970815</v>
      </c>
      <c r="BD14" s="17">
        <v>0.10267790135940499</v>
      </c>
      <c r="BE14" s="17">
        <v>6.0572454368740397E-2</v>
      </c>
      <c r="BF14" s="17">
        <v>0.114649218629727</v>
      </c>
      <c r="BG14" s="17">
        <v>8.6578543099665395E-2</v>
      </c>
      <c r="BH14" s="17">
        <v>0.103283869890023</v>
      </c>
      <c r="BI14" s="17">
        <v>0.10438070359510999</v>
      </c>
      <c r="BJ14" s="17">
        <v>7.8569365170977401E-2</v>
      </c>
      <c r="BK14" s="17">
        <v>0.121997241964103</v>
      </c>
      <c r="BL14" s="17">
        <v>0.155891213781126</v>
      </c>
      <c r="BM14" s="17">
        <v>0.12655015982743201</v>
      </c>
      <c r="BN14" s="17">
        <v>6.0740193432493102E-2</v>
      </c>
      <c r="BO14" s="17">
        <v>0.10193453691961001</v>
      </c>
      <c r="BP14" s="17"/>
      <c r="BQ14" s="17">
        <v>0.122232036735163</v>
      </c>
      <c r="BR14" s="17">
        <v>8.8024693274004001E-2</v>
      </c>
    </row>
    <row r="15" spans="2:70" x14ac:dyDescent="0.35">
      <c r="B15" s="18" t="s">
        <v>103</v>
      </c>
      <c r="C15" s="17">
        <v>0.11587522534896701</v>
      </c>
      <c r="D15" s="17">
        <v>0.114995757914618</v>
      </c>
      <c r="E15" s="17">
        <v>0.116988110188886</v>
      </c>
      <c r="F15" s="17"/>
      <c r="G15" s="17">
        <v>0.12952896272661399</v>
      </c>
      <c r="H15" s="17">
        <v>0.119705835900302</v>
      </c>
      <c r="I15" s="17">
        <v>9.9496070530205497E-2</v>
      </c>
      <c r="J15" s="17">
        <v>8.1403252161150005E-2</v>
      </c>
      <c r="K15" s="17">
        <v>9.4775460313175797E-2</v>
      </c>
      <c r="L15" s="17">
        <v>0.15683484216740401</v>
      </c>
      <c r="M15" s="17"/>
      <c r="N15" s="17">
        <v>0.142742884216711</v>
      </c>
      <c r="O15" s="17">
        <v>0.10190053201518599</v>
      </c>
      <c r="P15" s="17">
        <v>8.9989197069275703E-2</v>
      </c>
      <c r="Q15" s="17">
        <v>0.126801018314737</v>
      </c>
      <c r="R15" s="17"/>
      <c r="S15" s="17">
        <v>9.8756227958668397E-2</v>
      </c>
      <c r="T15" s="17">
        <v>0.15411870491796001</v>
      </c>
      <c r="U15" s="17">
        <v>7.9431988816003399E-2</v>
      </c>
      <c r="V15" s="17">
        <v>0.211240511336836</v>
      </c>
      <c r="W15" s="17">
        <v>7.5936358093190506E-2</v>
      </c>
      <c r="X15" s="17">
        <v>0.114209036650088</v>
      </c>
      <c r="Y15" s="17">
        <v>0.102349627190776</v>
      </c>
      <c r="Z15" s="17">
        <v>0.114096319107894</v>
      </c>
      <c r="AA15" s="17">
        <v>0.124725768919058</v>
      </c>
      <c r="AB15" s="17">
        <v>0.108219409284075</v>
      </c>
      <c r="AC15" s="17">
        <v>7.7819080831932105E-2</v>
      </c>
      <c r="AD15" s="17">
        <v>9.8854812392551797E-2</v>
      </c>
      <c r="AE15" s="17"/>
      <c r="AF15" s="17">
        <v>0.128291198349476</v>
      </c>
      <c r="AG15" s="17">
        <v>0.116352118158427</v>
      </c>
      <c r="AH15" s="17">
        <v>9.69533695315382E-2</v>
      </c>
      <c r="AI15" s="17"/>
      <c r="AJ15" s="17">
        <v>0.108516239672868</v>
      </c>
      <c r="AK15" s="17">
        <v>0.110651672847752</v>
      </c>
      <c r="AL15" s="17">
        <v>0.19173380389566599</v>
      </c>
      <c r="AM15" s="17">
        <v>0.21009848275247101</v>
      </c>
      <c r="AN15" s="17">
        <v>8.3873745922379006E-2</v>
      </c>
      <c r="AO15" s="17"/>
      <c r="AP15" s="17">
        <v>8.9110353946651594E-2</v>
      </c>
      <c r="AQ15" s="17">
        <v>0.136830001556312</v>
      </c>
      <c r="AR15" s="17">
        <v>0.19290801345347</v>
      </c>
      <c r="AS15" s="17"/>
      <c r="AT15" s="17">
        <v>9.8580641586086398E-2</v>
      </c>
      <c r="AU15" s="17">
        <v>0.111773846949243</v>
      </c>
      <c r="AV15" s="17">
        <v>0.131681951237823</v>
      </c>
      <c r="AW15" s="17">
        <v>0.13269365298684499</v>
      </c>
      <c r="AX15" s="17">
        <v>9.8194515788795705E-2</v>
      </c>
      <c r="AY15" s="17"/>
      <c r="AZ15" s="17">
        <v>0.17477647973674701</v>
      </c>
      <c r="BA15" s="17">
        <v>4.50160915171334E-2</v>
      </c>
      <c r="BB15" s="17">
        <v>8.0397058237872299E-2</v>
      </c>
      <c r="BC15" s="17">
        <v>0.146823322562954</v>
      </c>
      <c r="BD15" s="17">
        <v>7.6066220985223004E-2</v>
      </c>
      <c r="BE15" s="17">
        <v>0.10586136481297299</v>
      </c>
      <c r="BF15" s="17">
        <v>0.10698874395581801</v>
      </c>
      <c r="BG15" s="17">
        <v>0.124615647337894</v>
      </c>
      <c r="BH15" s="17">
        <v>0.15613789489118199</v>
      </c>
      <c r="BI15" s="17">
        <v>0.104167654213493</v>
      </c>
      <c r="BJ15" s="17">
        <v>0.19102067269231399</v>
      </c>
      <c r="BK15" s="17">
        <v>0.14248269859256499</v>
      </c>
      <c r="BL15" s="17">
        <v>7.9918442307092205E-2</v>
      </c>
      <c r="BM15" s="17">
        <v>0.180881837107078</v>
      </c>
      <c r="BN15" s="17">
        <v>4.44333785289883E-2</v>
      </c>
      <c r="BO15" s="17">
        <v>0.104574527949058</v>
      </c>
      <c r="BP15" s="17"/>
      <c r="BQ15" s="17">
        <v>0.16440157765844099</v>
      </c>
      <c r="BR15" s="17">
        <v>9.3598014220987E-2</v>
      </c>
    </row>
    <row r="16" spans="2:70" x14ac:dyDescent="0.35">
      <c r="B16" s="18" t="s">
        <v>104</v>
      </c>
      <c r="C16" s="17">
        <v>8.5788335856799194E-2</v>
      </c>
      <c r="D16" s="17">
        <v>6.03551831491606E-2</v>
      </c>
      <c r="E16" s="17">
        <v>0.11031999448975099</v>
      </c>
      <c r="F16" s="17"/>
      <c r="G16" s="17">
        <v>5.7399026148044201E-2</v>
      </c>
      <c r="H16" s="17">
        <v>9.6306306184569299E-2</v>
      </c>
      <c r="I16" s="17">
        <v>8.3119433844418E-2</v>
      </c>
      <c r="J16" s="17">
        <v>7.8814478597533696E-2</v>
      </c>
      <c r="K16" s="17">
        <v>8.8821508031405705E-2</v>
      </c>
      <c r="L16" s="17">
        <v>0.103343685173942</v>
      </c>
      <c r="M16" s="17"/>
      <c r="N16" s="17">
        <v>0.104241125410134</v>
      </c>
      <c r="O16" s="17">
        <v>8.9989270070723396E-2</v>
      </c>
      <c r="P16" s="17">
        <v>9.0485582528231107E-2</v>
      </c>
      <c r="Q16" s="17">
        <v>5.3848277559341802E-2</v>
      </c>
      <c r="R16" s="17"/>
      <c r="S16" s="17">
        <v>9.5486714081904706E-2</v>
      </c>
      <c r="T16" s="17">
        <v>8.6467536819534396E-2</v>
      </c>
      <c r="U16" s="17">
        <v>9.40593298489521E-2</v>
      </c>
      <c r="V16" s="17">
        <v>0.120953820228366</v>
      </c>
      <c r="W16" s="17">
        <v>9.4737252442484807E-2</v>
      </c>
      <c r="X16" s="17">
        <v>9.4972016973722095E-2</v>
      </c>
      <c r="Y16" s="17">
        <v>4.9712615390104999E-2</v>
      </c>
      <c r="Z16" s="17">
        <v>8.3600706777014602E-2</v>
      </c>
      <c r="AA16" s="17">
        <v>0.10078149928136</v>
      </c>
      <c r="AB16" s="17">
        <v>7.0926623250029699E-2</v>
      </c>
      <c r="AC16" s="17">
        <v>2.2749552642022601E-2</v>
      </c>
      <c r="AD16" s="17">
        <v>0.10388461955657299</v>
      </c>
      <c r="AE16" s="17"/>
      <c r="AF16" s="17">
        <v>9.0715405341531996E-2</v>
      </c>
      <c r="AG16" s="17">
        <v>8.5498161835199302E-2</v>
      </c>
      <c r="AH16" s="17">
        <v>5.0484139980732402E-2</v>
      </c>
      <c r="AI16" s="17"/>
      <c r="AJ16" s="17">
        <v>9.7133597985475204E-2</v>
      </c>
      <c r="AK16" s="17">
        <v>8.4415106434740303E-2</v>
      </c>
      <c r="AL16" s="17">
        <v>0.11027644630976501</v>
      </c>
      <c r="AM16" s="17">
        <v>0</v>
      </c>
      <c r="AN16" s="17">
        <v>5.2122534826276497E-2</v>
      </c>
      <c r="AO16" s="17"/>
      <c r="AP16" s="17">
        <v>0.119695001230225</v>
      </c>
      <c r="AQ16" s="17">
        <v>7.2845651535077896E-2</v>
      </c>
      <c r="AR16" s="17">
        <v>0.12485992399232899</v>
      </c>
      <c r="AS16" s="17"/>
      <c r="AT16" s="17">
        <v>7.1303998443404806E-2</v>
      </c>
      <c r="AU16" s="17">
        <v>7.1147582749790703E-2</v>
      </c>
      <c r="AV16" s="17">
        <v>0.10441523783529801</v>
      </c>
      <c r="AW16" s="17">
        <v>0.11252833175624299</v>
      </c>
      <c r="AX16" s="17">
        <v>7.7681038849876899E-2</v>
      </c>
      <c r="AY16" s="17"/>
      <c r="AZ16" s="17">
        <v>0</v>
      </c>
      <c r="BA16" s="17">
        <v>0.11919210758328901</v>
      </c>
      <c r="BB16" s="17">
        <v>8.1727090357130397E-2</v>
      </c>
      <c r="BC16" s="17">
        <v>1.3368432648184001E-2</v>
      </c>
      <c r="BD16" s="17">
        <v>2.76804836999653E-2</v>
      </c>
      <c r="BE16" s="17">
        <v>7.6667260132431497E-2</v>
      </c>
      <c r="BF16" s="17">
        <v>0.131880583111222</v>
      </c>
      <c r="BG16" s="17">
        <v>5.8602221701983197E-2</v>
      </c>
      <c r="BH16" s="17">
        <v>6.1264135352068899E-2</v>
      </c>
      <c r="BI16" s="17">
        <v>0.232888056278518</v>
      </c>
      <c r="BJ16" s="17">
        <v>0.120280558084046</v>
      </c>
      <c r="BK16" s="17">
        <v>2.3574490729186801E-2</v>
      </c>
      <c r="BL16" s="17">
        <v>2.4100551378079701E-2</v>
      </c>
      <c r="BM16" s="17">
        <v>8.4450044706496405E-2</v>
      </c>
      <c r="BN16" s="17">
        <v>0.24814255793185999</v>
      </c>
      <c r="BO16" s="17">
        <v>0.15756836683146699</v>
      </c>
      <c r="BP16" s="17"/>
      <c r="BQ16" s="17">
        <v>0.14163344010742501</v>
      </c>
      <c r="BR16" s="17">
        <v>6.1696781803886699E-2</v>
      </c>
    </row>
    <row r="17" spans="2:70" x14ac:dyDescent="0.35">
      <c r="B17" s="18" t="s">
        <v>105</v>
      </c>
      <c r="C17" s="17">
        <v>5.52889587065395E-2</v>
      </c>
      <c r="D17" s="17">
        <v>5.0755678808262997E-2</v>
      </c>
      <c r="E17" s="17">
        <v>6.00530726803764E-2</v>
      </c>
      <c r="F17" s="17"/>
      <c r="G17" s="17">
        <v>4.77334179961924E-2</v>
      </c>
      <c r="H17" s="17">
        <v>8.1817528910650195E-2</v>
      </c>
      <c r="I17" s="17">
        <v>5.9824520930537597E-2</v>
      </c>
      <c r="J17" s="17">
        <v>5.7561847738818298E-2</v>
      </c>
      <c r="K17" s="17">
        <v>3.5086885223752598E-2</v>
      </c>
      <c r="L17" s="17">
        <v>4.7181757611001802E-2</v>
      </c>
      <c r="M17" s="17"/>
      <c r="N17" s="17">
        <v>8.2389296655134406E-2</v>
      </c>
      <c r="O17" s="17">
        <v>4.61556313243996E-2</v>
      </c>
      <c r="P17" s="17">
        <v>4.7997823600785999E-2</v>
      </c>
      <c r="Q17" s="17">
        <v>4.3133843918422302E-2</v>
      </c>
      <c r="R17" s="17"/>
      <c r="S17" s="17">
        <v>6.9045492505712805E-2</v>
      </c>
      <c r="T17" s="17">
        <v>2.10516956758987E-2</v>
      </c>
      <c r="U17" s="17">
        <v>8.6191227366534701E-2</v>
      </c>
      <c r="V17" s="17">
        <v>5.1663395937678699E-2</v>
      </c>
      <c r="W17" s="17">
        <v>5.3204365635655199E-2</v>
      </c>
      <c r="X17" s="17">
        <v>7.1290880726784397E-2</v>
      </c>
      <c r="Y17" s="17">
        <v>6.00362036423936E-2</v>
      </c>
      <c r="Z17" s="17">
        <v>4.3460986053312597E-2</v>
      </c>
      <c r="AA17" s="17">
        <v>3.0408537499049398E-2</v>
      </c>
      <c r="AB17" s="17">
        <v>5.84188046365854E-2</v>
      </c>
      <c r="AC17" s="17">
        <v>7.9634325390457103E-2</v>
      </c>
      <c r="AD17" s="17">
        <v>4.1745887773575803E-2</v>
      </c>
      <c r="AE17" s="17"/>
      <c r="AF17" s="17">
        <v>4.13290028253381E-2</v>
      </c>
      <c r="AG17" s="17">
        <v>6.7434043726994602E-2</v>
      </c>
      <c r="AH17" s="17">
        <v>5.6380529952507502E-2</v>
      </c>
      <c r="AI17" s="17"/>
      <c r="AJ17" s="17">
        <v>3.8073458733143599E-2</v>
      </c>
      <c r="AK17" s="17">
        <v>6.4897118539195206E-2</v>
      </c>
      <c r="AL17" s="17">
        <v>9.1145081325467003E-2</v>
      </c>
      <c r="AM17" s="17">
        <v>0</v>
      </c>
      <c r="AN17" s="17">
        <v>0.10179909048258499</v>
      </c>
      <c r="AO17" s="17"/>
      <c r="AP17" s="17">
        <v>3.0425431524229399E-2</v>
      </c>
      <c r="AQ17" s="17">
        <v>7.9177790213171895E-2</v>
      </c>
      <c r="AR17" s="17">
        <v>4.6281173872404803E-2</v>
      </c>
      <c r="AS17" s="17"/>
      <c r="AT17" s="17">
        <v>4.8757791671328501E-2</v>
      </c>
      <c r="AU17" s="17">
        <v>5.46335676769805E-2</v>
      </c>
      <c r="AV17" s="17">
        <v>5.8210934522368397E-2</v>
      </c>
      <c r="AW17" s="17">
        <v>0.10488412936131999</v>
      </c>
      <c r="AX17" s="17">
        <v>0</v>
      </c>
      <c r="AY17" s="17"/>
      <c r="AZ17" s="17">
        <v>0</v>
      </c>
      <c r="BA17" s="17">
        <v>0</v>
      </c>
      <c r="BB17" s="17">
        <v>3.89561325629297E-2</v>
      </c>
      <c r="BC17" s="17">
        <v>4.2910461596219897E-2</v>
      </c>
      <c r="BD17" s="17">
        <v>9.8642789136879697E-2</v>
      </c>
      <c r="BE17" s="17">
        <v>1.13276680709551E-2</v>
      </c>
      <c r="BF17" s="17">
        <v>1.9969021136724E-2</v>
      </c>
      <c r="BG17" s="17">
        <v>5.9522449254736799E-2</v>
      </c>
      <c r="BH17" s="17">
        <v>3.4419496562469697E-2</v>
      </c>
      <c r="BI17" s="17">
        <v>5.2548094628248498E-2</v>
      </c>
      <c r="BJ17" s="17">
        <v>6.1779266910468499E-2</v>
      </c>
      <c r="BK17" s="17">
        <v>5.3493776460591898E-2</v>
      </c>
      <c r="BL17" s="17">
        <v>8.2064139811900402E-2</v>
      </c>
      <c r="BM17" s="17">
        <v>9.4022657963046902E-2</v>
      </c>
      <c r="BN17" s="17">
        <v>5.7230610572504302E-2</v>
      </c>
      <c r="BO17" s="17">
        <v>0.20480297136998399</v>
      </c>
      <c r="BP17" s="17"/>
      <c r="BQ17" s="17">
        <v>0.102302706711593</v>
      </c>
      <c r="BR17" s="17">
        <v>3.4276326839060199E-2</v>
      </c>
    </row>
    <row r="18" spans="2:70" x14ac:dyDescent="0.35">
      <c r="B18" s="18" t="s">
        <v>106</v>
      </c>
      <c r="C18" s="17">
        <v>2.0043630654366599E-2</v>
      </c>
      <c r="D18" s="17">
        <v>2.1543792997315001E-2</v>
      </c>
      <c r="E18" s="17">
        <v>1.85358612721205E-2</v>
      </c>
      <c r="F18" s="17"/>
      <c r="G18" s="17">
        <v>2.19226131695845E-2</v>
      </c>
      <c r="H18" s="17">
        <v>1.6153527472673599E-2</v>
      </c>
      <c r="I18" s="17">
        <v>3.4043311419981702E-2</v>
      </c>
      <c r="J18" s="17">
        <v>2.1071248656929099E-2</v>
      </c>
      <c r="K18" s="17">
        <v>1.40346291728311E-2</v>
      </c>
      <c r="L18" s="17">
        <v>1.37397787711885E-2</v>
      </c>
      <c r="M18" s="17"/>
      <c r="N18" s="17">
        <v>2.0902160579286601E-2</v>
      </c>
      <c r="O18" s="17">
        <v>3.6342896589029602E-2</v>
      </c>
      <c r="P18" s="17">
        <v>5.6481611353534997E-3</v>
      </c>
      <c r="Q18" s="17">
        <v>1.3782578072515501E-2</v>
      </c>
      <c r="R18" s="17"/>
      <c r="S18" s="17">
        <v>1.9467399049399401E-2</v>
      </c>
      <c r="T18" s="17">
        <v>1.4913667307981699E-2</v>
      </c>
      <c r="U18" s="17">
        <v>1.28457620797873E-2</v>
      </c>
      <c r="V18" s="17">
        <v>4.1100901738222E-2</v>
      </c>
      <c r="W18" s="17">
        <v>1.1978965715517599E-2</v>
      </c>
      <c r="X18" s="17">
        <v>1.9249449698151101E-2</v>
      </c>
      <c r="Y18" s="17">
        <v>2.8309608232249799E-2</v>
      </c>
      <c r="Z18" s="17">
        <v>2.0046233049080101E-2</v>
      </c>
      <c r="AA18" s="17">
        <v>2.99099635263529E-2</v>
      </c>
      <c r="AB18" s="17">
        <v>2.22018517779E-2</v>
      </c>
      <c r="AC18" s="17">
        <v>0</v>
      </c>
      <c r="AD18" s="17">
        <v>0</v>
      </c>
      <c r="AE18" s="17"/>
      <c r="AF18" s="17">
        <v>1.7171782697330398E-2</v>
      </c>
      <c r="AG18" s="17">
        <v>2.41250615087579E-2</v>
      </c>
      <c r="AH18" s="17">
        <v>2.20283828557814E-2</v>
      </c>
      <c r="AI18" s="17"/>
      <c r="AJ18" s="17">
        <v>2.2741607177350801E-2</v>
      </c>
      <c r="AK18" s="17">
        <v>2.7675080267766199E-2</v>
      </c>
      <c r="AL18" s="17">
        <v>1.6782658995031299E-2</v>
      </c>
      <c r="AM18" s="17">
        <v>0</v>
      </c>
      <c r="AN18" s="17">
        <v>9.5906191588839198E-3</v>
      </c>
      <c r="AO18" s="17"/>
      <c r="AP18" s="17">
        <v>3.02445602696432E-2</v>
      </c>
      <c r="AQ18" s="17">
        <v>1.8541548746278801E-2</v>
      </c>
      <c r="AR18" s="17">
        <v>0</v>
      </c>
      <c r="AS18" s="17"/>
      <c r="AT18" s="17">
        <v>8.3913263982023298E-3</v>
      </c>
      <c r="AU18" s="17">
        <v>2.43242234816325E-2</v>
      </c>
      <c r="AV18" s="17">
        <v>1.7361671266929699E-2</v>
      </c>
      <c r="AW18" s="17">
        <v>4.7319280417046597E-2</v>
      </c>
      <c r="AX18" s="17">
        <v>0</v>
      </c>
      <c r="AY18" s="17"/>
      <c r="AZ18" s="17">
        <v>0</v>
      </c>
      <c r="BA18" s="17">
        <v>2.26341129893857E-2</v>
      </c>
      <c r="BB18" s="17">
        <v>1.7270955246408998E-2</v>
      </c>
      <c r="BC18" s="17">
        <v>1.6055446896477501E-2</v>
      </c>
      <c r="BD18" s="17">
        <v>2.9623382906113899E-2</v>
      </c>
      <c r="BE18" s="17">
        <v>7.8332332162428797E-3</v>
      </c>
      <c r="BF18" s="17">
        <v>1.8140113947791799E-2</v>
      </c>
      <c r="BG18" s="17">
        <v>0</v>
      </c>
      <c r="BH18" s="17">
        <v>1.5677312713889599E-2</v>
      </c>
      <c r="BI18" s="17">
        <v>3.2085178459401301E-2</v>
      </c>
      <c r="BJ18" s="17">
        <v>3.2509164528309098E-2</v>
      </c>
      <c r="BK18" s="17">
        <v>0</v>
      </c>
      <c r="BL18" s="17">
        <v>1.8992151843411801E-2</v>
      </c>
      <c r="BM18" s="17">
        <v>0</v>
      </c>
      <c r="BN18" s="17">
        <v>0.105887845362076</v>
      </c>
      <c r="BO18" s="17">
        <v>2.1109111889471E-2</v>
      </c>
      <c r="BP18" s="17"/>
      <c r="BQ18" s="17">
        <v>4.5443704396539698E-2</v>
      </c>
      <c r="BR18" s="17">
        <v>9.03914714873498E-3</v>
      </c>
    </row>
    <row r="19" spans="2:70" x14ac:dyDescent="0.35">
      <c r="B19" s="18" t="s">
        <v>89</v>
      </c>
      <c r="C19" s="17">
        <v>1.51798600092381E-2</v>
      </c>
      <c r="D19" s="17">
        <v>7.6492832448152304E-3</v>
      </c>
      <c r="E19" s="17">
        <v>2.2956357823831802E-2</v>
      </c>
      <c r="F19" s="17"/>
      <c r="G19" s="17">
        <v>7.2299117490043302E-3</v>
      </c>
      <c r="H19" s="17">
        <v>2.4818655701943301E-2</v>
      </c>
      <c r="I19" s="17">
        <v>1.27445927207208E-2</v>
      </c>
      <c r="J19" s="17">
        <v>3.3028805729954001E-2</v>
      </c>
      <c r="K19" s="17">
        <v>0</v>
      </c>
      <c r="L19" s="17">
        <v>1.10120223076854E-2</v>
      </c>
      <c r="M19" s="17"/>
      <c r="N19" s="17">
        <v>1.38828041117683E-2</v>
      </c>
      <c r="O19" s="17">
        <v>1.34789651230808E-2</v>
      </c>
      <c r="P19" s="17">
        <v>5.1036828943174604E-3</v>
      </c>
      <c r="Q19" s="17">
        <v>2.76463836979156E-2</v>
      </c>
      <c r="R19" s="17"/>
      <c r="S19" s="17">
        <v>2.0227898492647001E-2</v>
      </c>
      <c r="T19" s="17">
        <v>2.7177610019487802E-2</v>
      </c>
      <c r="U19" s="17">
        <v>3.1518226737989298E-2</v>
      </c>
      <c r="V19" s="17">
        <v>0</v>
      </c>
      <c r="W19" s="17">
        <v>1.1667388573381E-2</v>
      </c>
      <c r="X19" s="17">
        <v>2.0599119014663599E-2</v>
      </c>
      <c r="Y19" s="17">
        <v>1.00009456801026E-2</v>
      </c>
      <c r="Z19" s="17">
        <v>2.5717747498056099E-2</v>
      </c>
      <c r="AA19" s="17">
        <v>1.8509093033511999E-2</v>
      </c>
      <c r="AB19" s="17">
        <v>0</v>
      </c>
      <c r="AC19" s="17">
        <v>0</v>
      </c>
      <c r="AD19" s="17">
        <v>0</v>
      </c>
      <c r="AE19" s="17"/>
      <c r="AF19" s="17">
        <v>1.5160348581089099E-2</v>
      </c>
      <c r="AG19" s="17">
        <v>1.1272076908822299E-2</v>
      </c>
      <c r="AH19" s="17">
        <v>2.7780506872624001E-2</v>
      </c>
      <c r="AI19" s="17"/>
      <c r="AJ19" s="17">
        <v>1.8567648863597599E-2</v>
      </c>
      <c r="AK19" s="17">
        <v>1.48765715665108E-2</v>
      </c>
      <c r="AL19" s="17">
        <v>1.6268265829773601E-2</v>
      </c>
      <c r="AM19" s="17">
        <v>0</v>
      </c>
      <c r="AN19" s="17">
        <v>1.83191470178574E-2</v>
      </c>
      <c r="AO19" s="17"/>
      <c r="AP19" s="17">
        <v>1.2682623348869399E-2</v>
      </c>
      <c r="AQ19" s="17">
        <v>1.50269269382331E-2</v>
      </c>
      <c r="AR19" s="17">
        <v>1.7935528688517499E-2</v>
      </c>
      <c r="AS19" s="17"/>
      <c r="AT19" s="17">
        <v>1.6867797345527201E-2</v>
      </c>
      <c r="AU19" s="17">
        <v>1.11674019851161E-2</v>
      </c>
      <c r="AV19" s="17">
        <v>1.5076276806747901E-2</v>
      </c>
      <c r="AW19" s="17">
        <v>1.5862128278350401E-2</v>
      </c>
      <c r="AX19" s="17">
        <v>0.122602524402857</v>
      </c>
      <c r="AY19" s="17"/>
      <c r="AZ19" s="17">
        <v>0.15401385029929601</v>
      </c>
      <c r="BA19" s="17">
        <v>0</v>
      </c>
      <c r="BB19" s="17">
        <v>1.47831068620269E-2</v>
      </c>
      <c r="BC19" s="17">
        <v>0</v>
      </c>
      <c r="BD19" s="17">
        <v>0</v>
      </c>
      <c r="BE19" s="17">
        <v>2.0154184586769701E-2</v>
      </c>
      <c r="BF19" s="17">
        <v>3.0249729889101299E-2</v>
      </c>
      <c r="BG19" s="17">
        <v>1.32489726457249E-2</v>
      </c>
      <c r="BH19" s="17">
        <v>1.8074072615118401E-2</v>
      </c>
      <c r="BI19" s="17">
        <v>0</v>
      </c>
      <c r="BJ19" s="17">
        <v>0</v>
      </c>
      <c r="BK19" s="17">
        <v>8.1793930548328606E-2</v>
      </c>
      <c r="BL19" s="17">
        <v>0</v>
      </c>
      <c r="BM19" s="17">
        <v>4.3731176940457799E-2</v>
      </c>
      <c r="BN19" s="17">
        <v>0</v>
      </c>
      <c r="BO19" s="17">
        <v>2.3873608687626099E-2</v>
      </c>
      <c r="BP19" s="17"/>
      <c r="BQ19" s="17">
        <v>3.5400003623498898E-2</v>
      </c>
      <c r="BR19" s="17">
        <v>6.3890841728044797E-3</v>
      </c>
    </row>
    <row r="20" spans="2:70" x14ac:dyDescent="0.35">
      <c r="B20" s="18" t="s">
        <v>107</v>
      </c>
      <c r="C20" s="17">
        <v>5.79210773196355E-3</v>
      </c>
      <c r="D20" s="17">
        <v>9.6116990400477494E-3</v>
      </c>
      <c r="E20" s="17">
        <v>1.8719860148533299E-3</v>
      </c>
      <c r="F20" s="17"/>
      <c r="G20" s="17">
        <v>0</v>
      </c>
      <c r="H20" s="17">
        <v>1.5751447798818801E-2</v>
      </c>
      <c r="I20" s="17">
        <v>1.3641617037381801E-2</v>
      </c>
      <c r="J20" s="17">
        <v>5.1000499436007398E-3</v>
      </c>
      <c r="K20" s="17">
        <v>0</v>
      </c>
      <c r="L20" s="17">
        <v>0</v>
      </c>
      <c r="M20" s="17"/>
      <c r="N20" s="17">
        <v>6.9528699939660696E-3</v>
      </c>
      <c r="O20" s="17">
        <v>9.7409329568542806E-3</v>
      </c>
      <c r="P20" s="17">
        <v>0</v>
      </c>
      <c r="Q20" s="17">
        <v>5.2754316649034202E-3</v>
      </c>
      <c r="R20" s="17"/>
      <c r="S20" s="17">
        <v>6.4153273315642996E-3</v>
      </c>
      <c r="T20" s="17">
        <v>0</v>
      </c>
      <c r="U20" s="17">
        <v>0</v>
      </c>
      <c r="V20" s="17">
        <v>0</v>
      </c>
      <c r="W20" s="17">
        <v>0</v>
      </c>
      <c r="X20" s="17">
        <v>0</v>
      </c>
      <c r="Y20" s="17">
        <v>8.8878966239426399E-3</v>
      </c>
      <c r="Z20" s="17">
        <v>0</v>
      </c>
      <c r="AA20" s="17">
        <v>9.3434877127956204E-3</v>
      </c>
      <c r="AB20" s="17">
        <v>8.9855803905127402E-3</v>
      </c>
      <c r="AC20" s="17">
        <v>4.0569349432490999E-2</v>
      </c>
      <c r="AD20" s="17">
        <v>0</v>
      </c>
      <c r="AE20" s="17"/>
      <c r="AF20" s="17">
        <v>0</v>
      </c>
      <c r="AG20" s="17">
        <v>1.4201291789146199E-2</v>
      </c>
      <c r="AH20" s="17">
        <v>0</v>
      </c>
      <c r="AI20" s="17"/>
      <c r="AJ20" s="17">
        <v>5.0862615908928198E-3</v>
      </c>
      <c r="AK20" s="17">
        <v>9.9273705669819003E-3</v>
      </c>
      <c r="AL20" s="17">
        <v>2.0729684595030801E-2</v>
      </c>
      <c r="AM20" s="17">
        <v>0</v>
      </c>
      <c r="AN20" s="17">
        <v>0</v>
      </c>
      <c r="AO20" s="17"/>
      <c r="AP20" s="17">
        <v>3.8856549961811199E-3</v>
      </c>
      <c r="AQ20" s="17">
        <v>1.44689018869109E-2</v>
      </c>
      <c r="AR20" s="17">
        <v>0</v>
      </c>
      <c r="AS20" s="17"/>
      <c r="AT20" s="17">
        <v>0</v>
      </c>
      <c r="AU20" s="17">
        <v>8.4341983366022708E-3</v>
      </c>
      <c r="AV20" s="17">
        <v>9.9128187275461504E-3</v>
      </c>
      <c r="AW20" s="17">
        <v>7.6770022400662703E-3</v>
      </c>
      <c r="AX20" s="17">
        <v>0</v>
      </c>
      <c r="AY20" s="17"/>
      <c r="AZ20" s="17">
        <v>0</v>
      </c>
      <c r="BA20" s="17">
        <v>0</v>
      </c>
      <c r="BB20" s="17">
        <v>0</v>
      </c>
      <c r="BC20" s="17">
        <v>0</v>
      </c>
      <c r="BD20" s="17">
        <v>1.3051800857474601E-2</v>
      </c>
      <c r="BE20" s="17">
        <v>7.8637972605322091E-3</v>
      </c>
      <c r="BF20" s="17">
        <v>9.4412836041030401E-3</v>
      </c>
      <c r="BG20" s="17">
        <v>0</v>
      </c>
      <c r="BH20" s="17">
        <v>1.6214445644371699E-2</v>
      </c>
      <c r="BI20" s="17">
        <v>0</v>
      </c>
      <c r="BJ20" s="17">
        <v>0</v>
      </c>
      <c r="BK20" s="17">
        <v>0</v>
      </c>
      <c r="BL20" s="17">
        <v>0</v>
      </c>
      <c r="BM20" s="17">
        <v>0</v>
      </c>
      <c r="BN20" s="17">
        <v>5.2302929581015303E-2</v>
      </c>
      <c r="BO20" s="17">
        <v>0</v>
      </c>
      <c r="BP20" s="17"/>
      <c r="BQ20" s="17">
        <v>1.8758799324797699E-2</v>
      </c>
      <c r="BR20" s="17">
        <v>0</v>
      </c>
    </row>
    <row r="21" spans="2:70" x14ac:dyDescent="0.35">
      <c r="B21" s="18" t="s">
        <v>108</v>
      </c>
      <c r="C21" s="17">
        <v>1.9729544318161899E-3</v>
      </c>
      <c r="D21" s="17">
        <v>3.89367050902628E-3</v>
      </c>
      <c r="E21" s="17">
        <v>0</v>
      </c>
      <c r="F21" s="17"/>
      <c r="G21" s="17">
        <v>0</v>
      </c>
      <c r="H21" s="17">
        <v>0</v>
      </c>
      <c r="I21" s="17">
        <v>1.17371877450658E-2</v>
      </c>
      <c r="J21" s="17">
        <v>0</v>
      </c>
      <c r="K21" s="17">
        <v>0</v>
      </c>
      <c r="L21" s="17">
        <v>0</v>
      </c>
      <c r="M21" s="17"/>
      <c r="N21" s="17">
        <v>3.38243151663907E-3</v>
      </c>
      <c r="O21" s="17">
        <v>0</v>
      </c>
      <c r="P21" s="17">
        <v>5.00995531996849E-3</v>
      </c>
      <c r="Q21" s="17">
        <v>0</v>
      </c>
      <c r="R21" s="17"/>
      <c r="S21" s="17">
        <v>0</v>
      </c>
      <c r="T21" s="17">
        <v>0</v>
      </c>
      <c r="U21" s="17">
        <v>0</v>
      </c>
      <c r="V21" s="17">
        <v>0</v>
      </c>
      <c r="W21" s="17">
        <v>0</v>
      </c>
      <c r="X21" s="17">
        <v>2.22813430176837E-2</v>
      </c>
      <c r="Y21" s="17">
        <v>0</v>
      </c>
      <c r="Z21" s="17">
        <v>0</v>
      </c>
      <c r="AA21" s="17">
        <v>0</v>
      </c>
      <c r="AB21" s="17">
        <v>0</v>
      </c>
      <c r="AC21" s="17">
        <v>0</v>
      </c>
      <c r="AD21" s="17">
        <v>0</v>
      </c>
      <c r="AE21" s="17"/>
      <c r="AF21" s="17">
        <v>2.5808928292959301E-3</v>
      </c>
      <c r="AG21" s="17">
        <v>0</v>
      </c>
      <c r="AH21" s="17">
        <v>7.0944735884817898E-3</v>
      </c>
      <c r="AI21" s="17"/>
      <c r="AJ21" s="17">
        <v>2.4743640427387198E-3</v>
      </c>
      <c r="AK21" s="17">
        <v>0</v>
      </c>
      <c r="AL21" s="17">
        <v>0</v>
      </c>
      <c r="AM21" s="17">
        <v>0</v>
      </c>
      <c r="AN21" s="17">
        <v>8.4071870962025702E-3</v>
      </c>
      <c r="AO21" s="17"/>
      <c r="AP21" s="17">
        <v>4.1694510305392901E-3</v>
      </c>
      <c r="AQ21" s="17">
        <v>0</v>
      </c>
      <c r="AR21" s="17">
        <v>0</v>
      </c>
      <c r="AS21" s="17"/>
      <c r="AT21" s="17">
        <v>0</v>
      </c>
      <c r="AU21" s="17">
        <v>0</v>
      </c>
      <c r="AV21" s="17">
        <v>7.2738695075362098E-3</v>
      </c>
      <c r="AW21" s="17">
        <v>0</v>
      </c>
      <c r="AX21" s="17">
        <v>0</v>
      </c>
      <c r="AY21" s="17"/>
      <c r="AZ21" s="17">
        <v>0</v>
      </c>
      <c r="BA21" s="17">
        <v>0</v>
      </c>
      <c r="BB21" s="17">
        <v>0</v>
      </c>
      <c r="BC21" s="17">
        <v>0</v>
      </c>
      <c r="BD21" s="17">
        <v>0</v>
      </c>
      <c r="BE21" s="17">
        <v>0</v>
      </c>
      <c r="BF21" s="17">
        <v>9.23228723400152E-3</v>
      </c>
      <c r="BG21" s="17">
        <v>1.22555027739668E-2</v>
      </c>
      <c r="BH21" s="17">
        <v>0</v>
      </c>
      <c r="BI21" s="17">
        <v>0</v>
      </c>
      <c r="BJ21" s="17">
        <v>0</v>
      </c>
      <c r="BK21" s="17">
        <v>0</v>
      </c>
      <c r="BL21" s="17">
        <v>0</v>
      </c>
      <c r="BM21" s="17">
        <v>0</v>
      </c>
      <c r="BN21" s="17">
        <v>0</v>
      </c>
      <c r="BO21" s="17">
        <v>0</v>
      </c>
      <c r="BP21" s="17"/>
      <c r="BQ21" s="17">
        <v>0</v>
      </c>
      <c r="BR21" s="17">
        <v>2.9663264640999E-3</v>
      </c>
    </row>
    <row r="22" spans="2:70" x14ac:dyDescent="0.35">
      <c r="B22" s="18" t="s">
        <v>625</v>
      </c>
      <c r="C22" s="17">
        <v>1.84246132930458E-3</v>
      </c>
      <c r="D22" s="17">
        <v>1.9340609052973E-3</v>
      </c>
      <c r="E22" s="17">
        <v>1.75150702698559E-3</v>
      </c>
      <c r="F22" s="17"/>
      <c r="G22" s="17">
        <v>6.4906406928864303E-3</v>
      </c>
      <c r="H22" s="17">
        <v>5.1090328881316701E-3</v>
      </c>
      <c r="I22" s="17">
        <v>0</v>
      </c>
      <c r="J22" s="17">
        <v>0</v>
      </c>
      <c r="K22" s="17">
        <v>0</v>
      </c>
      <c r="L22" s="17">
        <v>0</v>
      </c>
      <c r="M22" s="17"/>
      <c r="N22" s="17">
        <v>6.9138662264833098E-3</v>
      </c>
      <c r="O22" s="17">
        <v>0</v>
      </c>
      <c r="P22" s="17">
        <v>0</v>
      </c>
      <c r="Q22" s="17">
        <v>0</v>
      </c>
      <c r="R22" s="17"/>
      <c r="S22" s="17">
        <v>0</v>
      </c>
      <c r="T22" s="17">
        <v>8.2523061145000198E-3</v>
      </c>
      <c r="U22" s="17">
        <v>0</v>
      </c>
      <c r="V22" s="17">
        <v>0</v>
      </c>
      <c r="W22" s="17">
        <v>0</v>
      </c>
      <c r="X22" s="17">
        <v>0</v>
      </c>
      <c r="Y22" s="17">
        <v>0</v>
      </c>
      <c r="Z22" s="17">
        <v>0</v>
      </c>
      <c r="AA22" s="17">
        <v>0</v>
      </c>
      <c r="AB22" s="17">
        <v>9.2255399530923599E-3</v>
      </c>
      <c r="AC22" s="17">
        <v>0</v>
      </c>
      <c r="AD22" s="17">
        <v>0</v>
      </c>
      <c r="AE22" s="17"/>
      <c r="AF22" s="17">
        <v>2.4694542850666398E-3</v>
      </c>
      <c r="AG22" s="17">
        <v>0</v>
      </c>
      <c r="AH22" s="17">
        <v>0</v>
      </c>
      <c r="AI22" s="17"/>
      <c r="AJ22" s="17">
        <v>0</v>
      </c>
      <c r="AK22" s="17">
        <v>3.21997465675405E-3</v>
      </c>
      <c r="AL22" s="17">
        <v>0</v>
      </c>
      <c r="AM22" s="17">
        <v>0</v>
      </c>
      <c r="AN22" s="17">
        <v>0</v>
      </c>
      <c r="AO22" s="17"/>
      <c r="AP22" s="17">
        <v>4.5331538559530296E-3</v>
      </c>
      <c r="AQ22" s="17">
        <v>2.5199101067663798E-3</v>
      </c>
      <c r="AR22" s="17">
        <v>0</v>
      </c>
      <c r="AS22" s="17"/>
      <c r="AT22" s="17">
        <v>0</v>
      </c>
      <c r="AU22" s="17">
        <v>0</v>
      </c>
      <c r="AV22" s="17">
        <v>3.6130706520100401E-3</v>
      </c>
      <c r="AW22" s="17">
        <v>7.3458271734451897E-3</v>
      </c>
      <c r="AX22" s="17">
        <v>0</v>
      </c>
      <c r="AY22" s="17"/>
      <c r="AZ22" s="17">
        <v>0</v>
      </c>
      <c r="BA22" s="17">
        <v>0</v>
      </c>
      <c r="BB22" s="17">
        <v>0</v>
      </c>
      <c r="BC22" s="17">
        <v>0</v>
      </c>
      <c r="BD22" s="17">
        <v>0</v>
      </c>
      <c r="BE22" s="17">
        <v>0</v>
      </c>
      <c r="BF22" s="17">
        <v>0</v>
      </c>
      <c r="BG22" s="17">
        <v>0</v>
      </c>
      <c r="BH22" s="17">
        <v>0</v>
      </c>
      <c r="BI22" s="17">
        <v>0</v>
      </c>
      <c r="BJ22" s="17">
        <v>0</v>
      </c>
      <c r="BK22" s="17">
        <v>0</v>
      </c>
      <c r="BL22" s="17">
        <v>0</v>
      </c>
      <c r="BM22" s="17">
        <v>0</v>
      </c>
      <c r="BN22" s="17">
        <v>0</v>
      </c>
      <c r="BO22" s="17">
        <v>4.8992991179229797E-2</v>
      </c>
      <c r="BP22" s="17"/>
      <c r="BQ22" s="17">
        <v>5.9671477015859403E-3</v>
      </c>
      <c r="BR22" s="17">
        <v>0</v>
      </c>
    </row>
    <row r="23" spans="2:70" x14ac:dyDescent="0.35">
      <c r="B23" s="18" t="s">
        <v>129</v>
      </c>
      <c r="C23" s="19">
        <v>7.0149943042622995E-2</v>
      </c>
      <c r="D23" s="19">
        <v>6.9930833291137903E-2</v>
      </c>
      <c r="E23" s="19">
        <v>7.0501263203921805E-2</v>
      </c>
      <c r="F23" s="19"/>
      <c r="G23" s="19">
        <v>4.8870968967625099E-2</v>
      </c>
      <c r="H23" s="19">
        <v>5.5312475500256801E-2</v>
      </c>
      <c r="I23" s="19">
        <v>0.110989351813586</v>
      </c>
      <c r="J23" s="19">
        <v>3.3120679872295902E-2</v>
      </c>
      <c r="K23" s="19">
        <v>0.12234953626138401</v>
      </c>
      <c r="L23" s="19">
        <v>5.96749213955639E-2</v>
      </c>
      <c r="M23" s="19"/>
      <c r="N23" s="19">
        <v>6.9384602772502593E-2</v>
      </c>
      <c r="O23" s="19">
        <v>6.2163534918764501E-2</v>
      </c>
      <c r="P23" s="19">
        <v>7.4353898360067505E-2</v>
      </c>
      <c r="Q23" s="19">
        <v>7.7415766279253506E-2</v>
      </c>
      <c r="R23" s="19"/>
      <c r="S23" s="19">
        <v>2.9363118487489199E-2</v>
      </c>
      <c r="T23" s="19">
        <v>7.3040398468031897E-2</v>
      </c>
      <c r="U23" s="19">
        <v>4.8435928970183097E-2</v>
      </c>
      <c r="V23" s="19">
        <v>4.3679596617568199E-2</v>
      </c>
      <c r="W23" s="19">
        <v>9.87328765467025E-2</v>
      </c>
      <c r="X23" s="19">
        <v>5.2387061129680702E-2</v>
      </c>
      <c r="Y23" s="19">
        <v>7.5310627777635197E-2</v>
      </c>
      <c r="Z23" s="19">
        <v>7.0726041590120498E-2</v>
      </c>
      <c r="AA23" s="19">
        <v>6.3963143454080301E-2</v>
      </c>
      <c r="AB23" s="19">
        <v>0.119557765530203</v>
      </c>
      <c r="AC23" s="19">
        <v>0.12398346754878101</v>
      </c>
      <c r="AD23" s="19">
        <v>0.10785247691927501</v>
      </c>
      <c r="AE23" s="19"/>
      <c r="AF23" s="19">
        <v>4.49997233781564E-2</v>
      </c>
      <c r="AG23" s="19">
        <v>7.2471222235240301E-2</v>
      </c>
      <c r="AH23" s="19">
        <v>0.110108661645708</v>
      </c>
      <c r="AI23" s="19"/>
      <c r="AJ23" s="19">
        <v>5.4709494596206103E-2</v>
      </c>
      <c r="AK23" s="19">
        <v>5.0869035427543098E-2</v>
      </c>
      <c r="AL23" s="19">
        <v>6.5723304448200501E-2</v>
      </c>
      <c r="AM23" s="19">
        <v>0</v>
      </c>
      <c r="AN23" s="19">
        <v>0.115917995698335</v>
      </c>
      <c r="AO23" s="19"/>
      <c r="AP23" s="19">
        <v>5.0113880183669697E-2</v>
      </c>
      <c r="AQ23" s="19">
        <v>5.1940931782751797E-2</v>
      </c>
      <c r="AR23" s="19">
        <v>1.6374707603498299E-2</v>
      </c>
      <c r="AS23" s="19"/>
      <c r="AT23" s="19">
        <v>6.6701214491273697E-2</v>
      </c>
      <c r="AU23" s="19">
        <v>7.1124734003060797E-2</v>
      </c>
      <c r="AV23" s="19">
        <v>7.8419118410655603E-2</v>
      </c>
      <c r="AW23" s="19">
        <v>4.2537409754511403E-2</v>
      </c>
      <c r="AX23" s="19">
        <v>8.4628456994332593E-2</v>
      </c>
      <c r="AY23" s="19"/>
      <c r="AZ23" s="19">
        <v>0</v>
      </c>
      <c r="BA23" s="19">
        <v>6.1415780736033897E-2</v>
      </c>
      <c r="BB23" s="19">
        <v>6.6881396555887707E-2</v>
      </c>
      <c r="BC23" s="19">
        <v>4.2162054381253602E-2</v>
      </c>
      <c r="BD23" s="19">
        <v>5.3296107427165597E-2</v>
      </c>
      <c r="BE23" s="19">
        <v>4.9196123461939002E-2</v>
      </c>
      <c r="BF23" s="19">
        <v>0.12597103577895899</v>
      </c>
      <c r="BG23" s="19">
        <v>4.38366743888772E-2</v>
      </c>
      <c r="BH23" s="19">
        <v>7.6830942500379307E-2</v>
      </c>
      <c r="BI23" s="19">
        <v>0.10089020912598</v>
      </c>
      <c r="BJ23" s="19">
        <v>8.5037523311440502E-2</v>
      </c>
      <c r="BK23" s="19">
        <v>2.6466537905264299E-2</v>
      </c>
      <c r="BL23" s="19">
        <v>5.4774871039341699E-2</v>
      </c>
      <c r="BM23" s="19">
        <v>8.6477084229339196E-2</v>
      </c>
      <c r="BN23" s="19">
        <v>0.101201060553113</v>
      </c>
      <c r="BO23" s="19">
        <v>3.2124205878540701E-2</v>
      </c>
      <c r="BP23" s="19"/>
      <c r="BQ23" s="19">
        <v>4.8951031963541697E-2</v>
      </c>
      <c r="BR23" s="19">
        <v>8.2745512811121705E-2</v>
      </c>
    </row>
    <row r="24" spans="2:70" x14ac:dyDescent="0.35">
      <c r="B24" s="16" t="s">
        <v>651</v>
      </c>
    </row>
    <row r="25" spans="2:70" x14ac:dyDescent="0.35">
      <c r="B25" t="s">
        <v>98</v>
      </c>
    </row>
    <row r="26" spans="2:70" x14ac:dyDescent="0.35">
      <c r="B26" t="s">
        <v>99</v>
      </c>
    </row>
    <row r="28" spans="2:70" x14ac:dyDescent="0.35">
      <c r="B28" s="8" t="str">
        <f>HYPERLINK("#'Contents'!A1", "Return to Contents")</f>
        <v>Return to Contents</v>
      </c>
    </row>
  </sheetData>
  <mergeCells count="11">
    <mergeCell ref="BQ5:BR5"/>
    <mergeCell ref="D5:E5"/>
    <mergeCell ref="G5:L5"/>
    <mergeCell ref="N5:Q5"/>
    <mergeCell ref="S5:AD5"/>
    <mergeCell ref="AF5:AH5"/>
    <mergeCell ref="D2:BJ2"/>
    <mergeCell ref="AJ5:AN5"/>
    <mergeCell ref="AP5:AR5"/>
    <mergeCell ref="AT5:AX5"/>
    <mergeCell ref="AZ5:BO5"/>
  </mergeCells>
  <pageMargins left="0.7" right="0.7" top="0.75" bottom="0.75" header="0.3" footer="0.3"/>
  <pageSetup paperSize="9" orientation="portrait" horizontalDpi="300" verticalDpi="300"/>
  <drawing r:id="rId1"/>
</worksheet>
</file>

<file path=xl/worksheets/sheet1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900-000000000000}">
  <dimension ref="B2:BR28"/>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67" width="10.7265625" customWidth="1"/>
    <col min="68" max="68" width="2.1796875" customWidth="1"/>
    <col min="69" max="70" width="10.7265625" customWidth="1"/>
    <col min="71" max="71" width="2.1796875" customWidth="1"/>
  </cols>
  <sheetData>
    <row r="2" spans="2:70" ht="40" customHeight="1" x14ac:dyDescent="0.35">
      <c r="D2" s="29" t="s">
        <v>653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row>
    <row r="5" spans="2:70" ht="30" customHeight="1" x14ac:dyDescent="0.35">
      <c r="B5" s="15"/>
      <c r="C5" s="15"/>
      <c r="D5" s="30" t="s">
        <v>74</v>
      </c>
      <c r="E5" s="30"/>
      <c r="F5" s="15"/>
      <c r="G5" s="30" t="s">
        <v>75</v>
      </c>
      <c r="H5" s="30"/>
      <c r="I5" s="30"/>
      <c r="J5" s="30"/>
      <c r="K5" s="30"/>
      <c r="L5" s="30"/>
      <c r="M5" s="15"/>
      <c r="N5" s="30" t="s">
        <v>76</v>
      </c>
      <c r="O5" s="30"/>
      <c r="P5" s="30"/>
      <c r="Q5" s="30"/>
      <c r="R5" s="15"/>
      <c r="S5" s="30" t="s">
        <v>77</v>
      </c>
      <c r="T5" s="30"/>
      <c r="U5" s="30"/>
      <c r="V5" s="30"/>
      <c r="W5" s="30"/>
      <c r="X5" s="30"/>
      <c r="Y5" s="30"/>
      <c r="Z5" s="30"/>
      <c r="AA5" s="30"/>
      <c r="AB5" s="30"/>
      <c r="AC5" s="30"/>
      <c r="AD5" s="30"/>
      <c r="AE5" s="15"/>
      <c r="AF5" s="30" t="s">
        <v>78</v>
      </c>
      <c r="AG5" s="30"/>
      <c r="AH5" s="30"/>
      <c r="AI5" s="15"/>
      <c r="AJ5" s="30" t="s">
        <v>79</v>
      </c>
      <c r="AK5" s="30"/>
      <c r="AL5" s="30"/>
      <c r="AM5" s="30"/>
      <c r="AN5" s="30"/>
      <c r="AO5" s="15"/>
      <c r="AP5" s="30" t="s">
        <v>80</v>
      </c>
      <c r="AQ5" s="30"/>
      <c r="AR5" s="30"/>
      <c r="AS5" s="15"/>
      <c r="AT5" s="30" t="s">
        <v>81</v>
      </c>
      <c r="AU5" s="30"/>
      <c r="AV5" s="30"/>
      <c r="AW5" s="30"/>
      <c r="AX5" s="30"/>
      <c r="AY5" s="15"/>
      <c r="AZ5" s="30" t="s">
        <v>82</v>
      </c>
      <c r="BA5" s="30"/>
      <c r="BB5" s="30"/>
      <c r="BC5" s="30"/>
      <c r="BD5" s="30"/>
      <c r="BE5" s="30"/>
      <c r="BF5" s="30"/>
      <c r="BG5" s="30"/>
      <c r="BH5" s="30"/>
      <c r="BI5" s="30"/>
      <c r="BJ5" s="30"/>
      <c r="BK5" s="30"/>
      <c r="BL5" s="30"/>
      <c r="BM5" s="30"/>
      <c r="BN5" s="30"/>
      <c r="BO5" s="30"/>
      <c r="BP5" s="15"/>
      <c r="BQ5" s="30" t="s">
        <v>83</v>
      </c>
      <c r="BR5" s="30"/>
    </row>
    <row r="6" spans="2:7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46</v>
      </c>
      <c r="AQ6" s="12" t="s">
        <v>47</v>
      </c>
      <c r="AR6" s="12" t="s">
        <v>50</v>
      </c>
      <c r="AT6" s="12" t="s">
        <v>51</v>
      </c>
      <c r="AU6" s="12" t="s">
        <v>52</v>
      </c>
      <c r="AV6" s="12" t="s">
        <v>53</v>
      </c>
      <c r="AW6" s="12" t="s">
        <v>54</v>
      </c>
      <c r="AX6" s="12" t="s">
        <v>55</v>
      </c>
      <c r="AZ6" s="12" t="s">
        <v>56</v>
      </c>
      <c r="BA6" s="12" t="s">
        <v>57</v>
      </c>
      <c r="BB6" s="12" t="s">
        <v>58</v>
      </c>
      <c r="BC6" s="12" t="s">
        <v>59</v>
      </c>
      <c r="BD6" s="12" t="s">
        <v>60</v>
      </c>
      <c r="BE6" s="12" t="s">
        <v>61</v>
      </c>
      <c r="BF6" s="12" t="s">
        <v>62</v>
      </c>
      <c r="BG6" s="12" t="s">
        <v>63</v>
      </c>
      <c r="BH6" s="12" t="s">
        <v>64</v>
      </c>
      <c r="BI6" s="12" t="s">
        <v>65</v>
      </c>
      <c r="BJ6" s="12" t="s">
        <v>66</v>
      </c>
      <c r="BK6" s="12" t="s">
        <v>67</v>
      </c>
      <c r="BL6" s="12" t="s">
        <v>68</v>
      </c>
      <c r="BM6" s="12" t="s">
        <v>69</v>
      </c>
      <c r="BN6" s="12" t="s">
        <v>70</v>
      </c>
      <c r="BO6" s="12" t="s">
        <v>71</v>
      </c>
      <c r="BQ6" s="12" t="s">
        <v>72</v>
      </c>
      <c r="BR6" s="12" t="s">
        <v>73</v>
      </c>
    </row>
    <row r="7" spans="2:70" ht="30" customHeight="1" x14ac:dyDescent="0.35">
      <c r="B7" s="10" t="s">
        <v>19</v>
      </c>
      <c r="C7" s="10">
        <v>1056</v>
      </c>
      <c r="D7" s="10">
        <v>521</v>
      </c>
      <c r="E7" s="10">
        <v>533</v>
      </c>
      <c r="F7" s="10"/>
      <c r="G7" s="10">
        <v>124</v>
      </c>
      <c r="H7" s="10">
        <v>190</v>
      </c>
      <c r="I7" s="10">
        <v>185</v>
      </c>
      <c r="J7" s="10">
        <v>188</v>
      </c>
      <c r="K7" s="10">
        <v>136</v>
      </c>
      <c r="L7" s="10">
        <v>233</v>
      </c>
      <c r="M7" s="10"/>
      <c r="N7" s="10">
        <v>311</v>
      </c>
      <c r="O7" s="10">
        <v>303</v>
      </c>
      <c r="P7" s="10">
        <v>194</v>
      </c>
      <c r="Q7" s="10">
        <v>247</v>
      </c>
      <c r="R7" s="10"/>
      <c r="S7" s="10">
        <v>158</v>
      </c>
      <c r="T7" s="10">
        <v>147</v>
      </c>
      <c r="U7" s="10">
        <v>92</v>
      </c>
      <c r="V7" s="10">
        <v>93</v>
      </c>
      <c r="W7" s="10">
        <v>80</v>
      </c>
      <c r="X7" s="10">
        <v>108</v>
      </c>
      <c r="Y7" s="10">
        <v>70</v>
      </c>
      <c r="Z7" s="10">
        <v>41</v>
      </c>
      <c r="AA7" s="10">
        <v>103</v>
      </c>
      <c r="AB7" s="10">
        <v>96</v>
      </c>
      <c r="AC7" s="10">
        <v>46</v>
      </c>
      <c r="AD7" s="10">
        <v>22</v>
      </c>
      <c r="AE7" s="10"/>
      <c r="AF7" s="10">
        <v>376</v>
      </c>
      <c r="AG7" s="10">
        <v>468</v>
      </c>
      <c r="AH7" s="10">
        <v>126</v>
      </c>
      <c r="AI7" s="10"/>
      <c r="AJ7" s="10">
        <v>395</v>
      </c>
      <c r="AK7" s="10">
        <v>269</v>
      </c>
      <c r="AL7" s="10">
        <v>82</v>
      </c>
      <c r="AM7" s="10">
        <v>15</v>
      </c>
      <c r="AN7" s="10">
        <v>125</v>
      </c>
      <c r="AO7" s="10"/>
      <c r="AP7" s="10">
        <v>235</v>
      </c>
      <c r="AQ7" s="10">
        <v>356</v>
      </c>
      <c r="AR7" s="10">
        <v>76</v>
      </c>
      <c r="AS7" s="10"/>
      <c r="AT7" s="10">
        <v>275</v>
      </c>
      <c r="AU7" s="10">
        <v>229</v>
      </c>
      <c r="AV7" s="10">
        <v>282</v>
      </c>
      <c r="AW7" s="10">
        <v>130</v>
      </c>
      <c r="AX7" s="10">
        <v>14</v>
      </c>
      <c r="AY7" s="10"/>
      <c r="AZ7" s="10">
        <v>7</v>
      </c>
      <c r="BA7" s="10">
        <v>35</v>
      </c>
      <c r="BB7" s="10">
        <v>63</v>
      </c>
      <c r="BC7" s="10">
        <v>73</v>
      </c>
      <c r="BD7" s="10">
        <v>117</v>
      </c>
      <c r="BE7" s="10">
        <v>124</v>
      </c>
      <c r="BF7" s="10">
        <v>88</v>
      </c>
      <c r="BG7" s="10">
        <v>81</v>
      </c>
      <c r="BH7" s="10">
        <v>67</v>
      </c>
      <c r="BI7" s="10">
        <v>52</v>
      </c>
      <c r="BJ7" s="10">
        <v>92</v>
      </c>
      <c r="BK7" s="10">
        <v>56</v>
      </c>
      <c r="BL7" s="10">
        <v>49</v>
      </c>
      <c r="BM7" s="10">
        <v>30</v>
      </c>
      <c r="BN7" s="10">
        <v>28</v>
      </c>
      <c r="BO7" s="10">
        <v>41</v>
      </c>
      <c r="BP7" s="10"/>
      <c r="BQ7" s="10">
        <v>319</v>
      </c>
      <c r="BR7" s="10">
        <v>699</v>
      </c>
    </row>
    <row r="8" spans="2:70" ht="30" customHeight="1" x14ac:dyDescent="0.35">
      <c r="B8" s="11" t="s">
        <v>20</v>
      </c>
      <c r="C8" s="11">
        <v>1057</v>
      </c>
      <c r="D8" s="11">
        <v>521</v>
      </c>
      <c r="E8" s="11">
        <v>534</v>
      </c>
      <c r="F8" s="11"/>
      <c r="G8" s="11">
        <v>141</v>
      </c>
      <c r="H8" s="11">
        <v>183</v>
      </c>
      <c r="I8" s="11">
        <v>180</v>
      </c>
      <c r="J8" s="11">
        <v>188</v>
      </c>
      <c r="K8" s="11">
        <v>135</v>
      </c>
      <c r="L8" s="11">
        <v>231</v>
      </c>
      <c r="M8" s="11"/>
      <c r="N8" s="11">
        <v>287</v>
      </c>
      <c r="O8" s="11">
        <v>278</v>
      </c>
      <c r="P8" s="11">
        <v>216</v>
      </c>
      <c r="Q8" s="11">
        <v>275</v>
      </c>
      <c r="R8" s="11"/>
      <c r="S8" s="11">
        <v>158</v>
      </c>
      <c r="T8" s="11">
        <v>141</v>
      </c>
      <c r="U8" s="11">
        <v>94</v>
      </c>
      <c r="V8" s="11">
        <v>98</v>
      </c>
      <c r="W8" s="11">
        <v>76</v>
      </c>
      <c r="X8" s="11">
        <v>105</v>
      </c>
      <c r="Y8" s="11">
        <v>68</v>
      </c>
      <c r="Z8" s="11">
        <v>37</v>
      </c>
      <c r="AA8" s="11">
        <v>99</v>
      </c>
      <c r="AB8" s="11">
        <v>104</v>
      </c>
      <c r="AC8" s="11">
        <v>49</v>
      </c>
      <c r="AD8" s="11">
        <v>28</v>
      </c>
      <c r="AE8" s="11"/>
      <c r="AF8" s="11">
        <v>374</v>
      </c>
      <c r="AG8" s="11">
        <v>458</v>
      </c>
      <c r="AH8" s="11">
        <v>131</v>
      </c>
      <c r="AI8" s="11"/>
      <c r="AJ8" s="11">
        <v>385</v>
      </c>
      <c r="AK8" s="11">
        <v>268</v>
      </c>
      <c r="AL8" s="11">
        <v>78</v>
      </c>
      <c r="AM8" s="11">
        <v>16</v>
      </c>
      <c r="AN8" s="11">
        <v>129</v>
      </c>
      <c r="AO8" s="11"/>
      <c r="AP8" s="11">
        <v>229</v>
      </c>
      <c r="AQ8" s="11">
        <v>355</v>
      </c>
      <c r="AR8" s="11">
        <v>74</v>
      </c>
      <c r="AS8" s="11"/>
      <c r="AT8" s="11">
        <v>287</v>
      </c>
      <c r="AU8" s="11">
        <v>236</v>
      </c>
      <c r="AV8" s="11">
        <v>270</v>
      </c>
      <c r="AW8" s="11">
        <v>124</v>
      </c>
      <c r="AX8" s="11">
        <v>13</v>
      </c>
      <c r="AY8" s="11"/>
      <c r="AZ8" s="11">
        <v>7</v>
      </c>
      <c r="BA8" s="11">
        <v>36</v>
      </c>
      <c r="BB8" s="11">
        <v>66</v>
      </c>
      <c r="BC8" s="11">
        <v>74</v>
      </c>
      <c r="BD8" s="11">
        <v>118</v>
      </c>
      <c r="BE8" s="11">
        <v>127</v>
      </c>
      <c r="BF8" s="11">
        <v>90</v>
      </c>
      <c r="BG8" s="11">
        <v>83</v>
      </c>
      <c r="BH8" s="11">
        <v>68</v>
      </c>
      <c r="BI8" s="11">
        <v>50</v>
      </c>
      <c r="BJ8" s="11">
        <v>91</v>
      </c>
      <c r="BK8" s="11">
        <v>52</v>
      </c>
      <c r="BL8" s="11">
        <v>47</v>
      </c>
      <c r="BM8" s="11">
        <v>29</v>
      </c>
      <c r="BN8" s="11">
        <v>25</v>
      </c>
      <c r="BO8" s="11">
        <v>38</v>
      </c>
      <c r="BP8" s="11"/>
      <c r="BQ8" s="11">
        <v>313</v>
      </c>
      <c r="BR8" s="11">
        <v>706</v>
      </c>
    </row>
    <row r="9" spans="2:70" ht="29" x14ac:dyDescent="0.35">
      <c r="B9" s="18" t="s">
        <v>649</v>
      </c>
      <c r="C9" s="17">
        <v>0.26137445228878098</v>
      </c>
      <c r="D9" s="17">
        <v>0.241153508166467</v>
      </c>
      <c r="E9" s="17">
        <v>0.28208690377082002</v>
      </c>
      <c r="F9" s="17"/>
      <c r="G9" s="17">
        <v>0.20359225473599901</v>
      </c>
      <c r="H9" s="17">
        <v>0.17872861188359701</v>
      </c>
      <c r="I9" s="17">
        <v>0.203811143543706</v>
      </c>
      <c r="J9" s="17">
        <v>0.26281210101577002</v>
      </c>
      <c r="K9" s="17">
        <v>0.34894534491009499</v>
      </c>
      <c r="L9" s="17">
        <v>0.35471214653002098</v>
      </c>
      <c r="M9" s="17"/>
      <c r="N9" s="17">
        <v>0.223268780282458</v>
      </c>
      <c r="O9" s="17">
        <v>0.259990050300558</v>
      </c>
      <c r="P9" s="17">
        <v>0.22583123304675001</v>
      </c>
      <c r="Q9" s="17">
        <v>0.32792415926666602</v>
      </c>
      <c r="R9" s="17"/>
      <c r="S9" s="17">
        <v>0.21685137028604701</v>
      </c>
      <c r="T9" s="17">
        <v>0.26416655804022598</v>
      </c>
      <c r="U9" s="17">
        <v>0.23293339204422001</v>
      </c>
      <c r="V9" s="17">
        <v>0.316470851071052</v>
      </c>
      <c r="W9" s="17">
        <v>0.24006862191053799</v>
      </c>
      <c r="X9" s="17">
        <v>0.26660678085589501</v>
      </c>
      <c r="Y9" s="17">
        <v>0.25663601850939699</v>
      </c>
      <c r="Z9" s="17">
        <v>0.22371152293698099</v>
      </c>
      <c r="AA9" s="17">
        <v>0.32657158711884898</v>
      </c>
      <c r="AB9" s="17">
        <v>0.295776382827875</v>
      </c>
      <c r="AC9" s="17">
        <v>0.20230762248161399</v>
      </c>
      <c r="AD9" s="17">
        <v>0.24653616586076099</v>
      </c>
      <c r="AE9" s="17"/>
      <c r="AF9" s="17">
        <v>0.31680387085817802</v>
      </c>
      <c r="AG9" s="17">
        <v>0.22590981900930901</v>
      </c>
      <c r="AH9" s="17">
        <v>0.200762414605937</v>
      </c>
      <c r="AI9" s="17"/>
      <c r="AJ9" s="17">
        <v>0.23555186296431599</v>
      </c>
      <c r="AK9" s="17">
        <v>0.22066143579773301</v>
      </c>
      <c r="AL9" s="17">
        <v>0.30934350806891803</v>
      </c>
      <c r="AM9" s="17">
        <v>0.49519239104579499</v>
      </c>
      <c r="AN9" s="17">
        <v>0.34108335151735297</v>
      </c>
      <c r="AO9" s="17"/>
      <c r="AP9" s="17">
        <v>0.231304105382516</v>
      </c>
      <c r="AQ9" s="17">
        <v>0.225125902367972</v>
      </c>
      <c r="AR9" s="17">
        <v>0.22402688689057801</v>
      </c>
      <c r="AS9" s="17"/>
      <c r="AT9" s="17">
        <v>0.31710460251372302</v>
      </c>
      <c r="AU9" s="17">
        <v>0.27341823339553101</v>
      </c>
      <c r="AV9" s="17">
        <v>0.20966152104330299</v>
      </c>
      <c r="AW9" s="17">
        <v>0.191582554471904</v>
      </c>
      <c r="AX9" s="17">
        <v>0.20989727276317399</v>
      </c>
      <c r="AY9" s="17"/>
      <c r="AZ9" s="17">
        <v>0.22703437638715701</v>
      </c>
      <c r="BA9" s="17">
        <v>0.28805239296114399</v>
      </c>
      <c r="BB9" s="17">
        <v>0.30016639936324102</v>
      </c>
      <c r="BC9" s="17">
        <v>0.35521755307171399</v>
      </c>
      <c r="BD9" s="17">
        <v>0.23818499192793799</v>
      </c>
      <c r="BE9" s="17">
        <v>0.33725903075389702</v>
      </c>
      <c r="BF9" s="17">
        <v>0.17790500380189</v>
      </c>
      <c r="BG9" s="17">
        <v>0.31984511741427402</v>
      </c>
      <c r="BH9" s="17">
        <v>0.15073302896729701</v>
      </c>
      <c r="BI9" s="17">
        <v>0.289116249431355</v>
      </c>
      <c r="BJ9" s="17">
        <v>0.220432373569624</v>
      </c>
      <c r="BK9" s="17">
        <v>0.18179773990644499</v>
      </c>
      <c r="BL9" s="17">
        <v>0.27407191117646801</v>
      </c>
      <c r="BM9" s="17">
        <v>0.239614883311697</v>
      </c>
      <c r="BN9" s="17">
        <v>0.218071031369034</v>
      </c>
      <c r="BO9" s="17">
        <v>0.19751197451588201</v>
      </c>
      <c r="BP9" s="17"/>
      <c r="BQ9" s="17">
        <v>8.0756653208962095E-2</v>
      </c>
      <c r="BR9" s="17">
        <v>0.352794672676432</v>
      </c>
    </row>
    <row r="10" spans="2:70" x14ac:dyDescent="0.35">
      <c r="B10" s="18" t="s">
        <v>101</v>
      </c>
      <c r="C10" s="17">
        <v>2.98775149018667E-2</v>
      </c>
      <c r="D10" s="17">
        <v>3.2736040716044301E-2</v>
      </c>
      <c r="E10" s="17">
        <v>2.5420931281342599E-2</v>
      </c>
      <c r="F10" s="17"/>
      <c r="G10" s="17">
        <v>5.27326835762661E-2</v>
      </c>
      <c r="H10" s="17">
        <v>4.1214309597438999E-2</v>
      </c>
      <c r="I10" s="17">
        <v>3.3703749209833898E-2</v>
      </c>
      <c r="J10" s="17">
        <v>2.9555605514558599E-2</v>
      </c>
      <c r="K10" s="17">
        <v>3.0590173071963801E-2</v>
      </c>
      <c r="L10" s="17">
        <v>3.7958503159571098E-3</v>
      </c>
      <c r="M10" s="17"/>
      <c r="N10" s="17">
        <v>1.24599803431722E-2</v>
      </c>
      <c r="O10" s="17">
        <v>4.5100578891266202E-2</v>
      </c>
      <c r="P10" s="17">
        <v>3.4646703414860501E-2</v>
      </c>
      <c r="Q10" s="17">
        <v>2.90210345982439E-2</v>
      </c>
      <c r="R10" s="17"/>
      <c r="S10" s="17">
        <v>4.2938165948787299E-2</v>
      </c>
      <c r="T10" s="17">
        <v>7.0752844143774302E-3</v>
      </c>
      <c r="U10" s="17">
        <v>3.08649099025727E-2</v>
      </c>
      <c r="V10" s="17">
        <v>9.6527926440852906E-3</v>
      </c>
      <c r="W10" s="17">
        <v>9.3529676733186906E-2</v>
      </c>
      <c r="X10" s="17">
        <v>3.6853395773601902E-2</v>
      </c>
      <c r="Y10" s="17">
        <v>2.1012140653617901E-2</v>
      </c>
      <c r="Z10" s="17">
        <v>2.3209677388184E-2</v>
      </c>
      <c r="AA10" s="17">
        <v>3.2565107080061502E-2</v>
      </c>
      <c r="AB10" s="17">
        <v>0</v>
      </c>
      <c r="AC10" s="17">
        <v>7.0424366153323203E-2</v>
      </c>
      <c r="AD10" s="17">
        <v>0</v>
      </c>
      <c r="AE10" s="17"/>
      <c r="AF10" s="17">
        <v>1.7781648632303498E-2</v>
      </c>
      <c r="AG10" s="17">
        <v>3.3732372422679402E-2</v>
      </c>
      <c r="AH10" s="17">
        <v>2.2823231847443701E-2</v>
      </c>
      <c r="AI10" s="17"/>
      <c r="AJ10" s="17">
        <v>1.5818076391646001E-2</v>
      </c>
      <c r="AK10" s="17">
        <v>4.0281221582730203E-2</v>
      </c>
      <c r="AL10" s="17">
        <v>2.20548693735086E-2</v>
      </c>
      <c r="AM10" s="17">
        <v>5.0865929956910902E-2</v>
      </c>
      <c r="AN10" s="17">
        <v>3.6092715883691402E-2</v>
      </c>
      <c r="AO10" s="17"/>
      <c r="AP10" s="17">
        <v>2.2989949466248799E-2</v>
      </c>
      <c r="AQ10" s="17">
        <v>3.6504928192973699E-2</v>
      </c>
      <c r="AR10" s="17">
        <v>2.4394375914803399E-2</v>
      </c>
      <c r="AS10" s="17"/>
      <c r="AT10" s="17">
        <v>3.1267476721206597E-2</v>
      </c>
      <c r="AU10" s="17">
        <v>4.00557069779931E-2</v>
      </c>
      <c r="AV10" s="17">
        <v>1.6124913340392299E-2</v>
      </c>
      <c r="AW10" s="17">
        <v>3.50554537688633E-2</v>
      </c>
      <c r="AX10" s="17">
        <v>0</v>
      </c>
      <c r="AY10" s="17"/>
      <c r="AZ10" s="17">
        <v>0.50234248983048602</v>
      </c>
      <c r="BA10" s="17">
        <v>0.11917811170563899</v>
      </c>
      <c r="BB10" s="17">
        <v>4.5876431939972297E-2</v>
      </c>
      <c r="BC10" s="17">
        <v>2.4917743152719E-2</v>
      </c>
      <c r="BD10" s="17">
        <v>1.8938487814488401E-2</v>
      </c>
      <c r="BE10" s="17">
        <v>1.4180148452157801E-2</v>
      </c>
      <c r="BF10" s="17">
        <v>1.9937584325413201E-2</v>
      </c>
      <c r="BG10" s="17">
        <v>4.5452981159204202E-2</v>
      </c>
      <c r="BH10" s="17">
        <v>4.8734365860706702E-2</v>
      </c>
      <c r="BI10" s="17">
        <v>0</v>
      </c>
      <c r="BJ10" s="17">
        <v>0</v>
      </c>
      <c r="BK10" s="17">
        <v>0</v>
      </c>
      <c r="BL10" s="17">
        <v>3.6242973837098E-2</v>
      </c>
      <c r="BM10" s="17">
        <v>0</v>
      </c>
      <c r="BN10" s="17">
        <v>0</v>
      </c>
      <c r="BO10" s="17">
        <v>2.3041116297139001E-2</v>
      </c>
      <c r="BP10" s="17"/>
      <c r="BQ10" s="17">
        <v>8.7132344582321504E-3</v>
      </c>
      <c r="BR10" s="17">
        <v>3.84297093126953E-2</v>
      </c>
    </row>
    <row r="11" spans="2:70" x14ac:dyDescent="0.35">
      <c r="B11" s="18" t="s">
        <v>621</v>
      </c>
      <c r="C11" s="17">
        <v>5.5488902284360403E-2</v>
      </c>
      <c r="D11" s="17">
        <v>5.93470596540316E-2</v>
      </c>
      <c r="E11" s="17">
        <v>5.1930873612661001E-2</v>
      </c>
      <c r="F11" s="17"/>
      <c r="G11" s="17">
        <v>8.0314874602381306E-2</v>
      </c>
      <c r="H11" s="17">
        <v>9.2552360827573399E-2</v>
      </c>
      <c r="I11" s="17">
        <v>5.3184774601195403E-2</v>
      </c>
      <c r="J11" s="17">
        <v>5.36641296096112E-2</v>
      </c>
      <c r="K11" s="17">
        <v>1.28155113993798E-2</v>
      </c>
      <c r="L11" s="17">
        <v>3.9193442990504701E-2</v>
      </c>
      <c r="M11" s="17"/>
      <c r="N11" s="17">
        <v>4.7572887117448802E-2</v>
      </c>
      <c r="O11" s="17">
        <v>6.06416543266107E-2</v>
      </c>
      <c r="P11" s="17">
        <v>7.1865496807458698E-2</v>
      </c>
      <c r="Q11" s="17">
        <v>4.5854701629844903E-2</v>
      </c>
      <c r="R11" s="17"/>
      <c r="S11" s="17">
        <v>5.1326455224952099E-2</v>
      </c>
      <c r="T11" s="17">
        <v>6.8013270688317098E-2</v>
      </c>
      <c r="U11" s="17">
        <v>5.6786019637197503E-2</v>
      </c>
      <c r="V11" s="17">
        <v>9.9207013097019504E-3</v>
      </c>
      <c r="W11" s="17">
        <v>1.78620665175976E-2</v>
      </c>
      <c r="X11" s="17">
        <v>6.7871963400576094E-2</v>
      </c>
      <c r="Y11" s="17">
        <v>8.7256619864384599E-2</v>
      </c>
      <c r="Z11" s="17">
        <v>7.58254262698147E-2</v>
      </c>
      <c r="AA11" s="17">
        <v>6.5586245692482295E-2</v>
      </c>
      <c r="AB11" s="17">
        <v>9.3674175331899506E-2</v>
      </c>
      <c r="AC11" s="17">
        <v>0</v>
      </c>
      <c r="AD11" s="17">
        <v>4.2461624556960398E-2</v>
      </c>
      <c r="AE11" s="17"/>
      <c r="AF11" s="17">
        <v>3.2635773266646899E-2</v>
      </c>
      <c r="AG11" s="17">
        <v>5.7296127179048598E-2</v>
      </c>
      <c r="AH11" s="17">
        <v>0.113193996629937</v>
      </c>
      <c r="AI11" s="17"/>
      <c r="AJ11" s="17">
        <v>5.49972862518203E-2</v>
      </c>
      <c r="AK11" s="17">
        <v>6.2960311354241696E-2</v>
      </c>
      <c r="AL11" s="17">
        <v>1.0974993922789901E-2</v>
      </c>
      <c r="AM11" s="17">
        <v>0</v>
      </c>
      <c r="AN11" s="17">
        <v>6.9411777212059697E-2</v>
      </c>
      <c r="AO11" s="17"/>
      <c r="AP11" s="17">
        <v>5.47910290456467E-2</v>
      </c>
      <c r="AQ11" s="17">
        <v>7.1687180106505002E-2</v>
      </c>
      <c r="AR11" s="17">
        <v>3.9922987411661802E-2</v>
      </c>
      <c r="AS11" s="17"/>
      <c r="AT11" s="17">
        <v>4.9932264557831001E-2</v>
      </c>
      <c r="AU11" s="17">
        <v>7.5252773916159907E-2</v>
      </c>
      <c r="AV11" s="17">
        <v>7.1205118321527996E-2</v>
      </c>
      <c r="AW11" s="17">
        <v>4.34507364084252E-2</v>
      </c>
      <c r="AX11" s="17">
        <v>8.6547681424384196E-2</v>
      </c>
      <c r="AY11" s="17"/>
      <c r="AZ11" s="17">
        <v>0</v>
      </c>
      <c r="BA11" s="17">
        <v>9.3909218550405599E-2</v>
      </c>
      <c r="BB11" s="17">
        <v>5.9501549724299899E-2</v>
      </c>
      <c r="BC11" s="17">
        <v>0.12308346596399</v>
      </c>
      <c r="BD11" s="17">
        <v>5.6391071160425799E-2</v>
      </c>
      <c r="BE11" s="17">
        <v>5.8413613225242897E-2</v>
      </c>
      <c r="BF11" s="17">
        <v>5.6167149274323598E-2</v>
      </c>
      <c r="BG11" s="17">
        <v>5.5002208938472401E-2</v>
      </c>
      <c r="BH11" s="17">
        <v>6.0811724719370602E-2</v>
      </c>
      <c r="BI11" s="17">
        <v>3.4735667017320497E-2</v>
      </c>
      <c r="BJ11" s="17">
        <v>5.6664736943325703E-2</v>
      </c>
      <c r="BK11" s="17">
        <v>5.4935641432869303E-2</v>
      </c>
      <c r="BL11" s="17">
        <v>5.4324075866422197E-2</v>
      </c>
      <c r="BM11" s="17">
        <v>3.10756993423782E-2</v>
      </c>
      <c r="BN11" s="17">
        <v>0</v>
      </c>
      <c r="BO11" s="17">
        <v>2.9200999613251299E-2</v>
      </c>
      <c r="BP11" s="17"/>
      <c r="BQ11" s="17">
        <v>4.5048373536438098E-2</v>
      </c>
      <c r="BR11" s="17">
        <v>6.1616682204642101E-2</v>
      </c>
    </row>
    <row r="12" spans="2:70" x14ac:dyDescent="0.35">
      <c r="B12" s="18" t="s">
        <v>622</v>
      </c>
      <c r="C12" s="17">
        <v>9.6065806690683E-2</v>
      </c>
      <c r="D12" s="17">
        <v>9.3459922554228997E-2</v>
      </c>
      <c r="E12" s="17">
        <v>9.7007964459263699E-2</v>
      </c>
      <c r="F12" s="17"/>
      <c r="G12" s="17">
        <v>0.16339237466551099</v>
      </c>
      <c r="H12" s="17">
        <v>0.13135414658598399</v>
      </c>
      <c r="I12" s="17">
        <v>7.0887916466824102E-2</v>
      </c>
      <c r="J12" s="17">
        <v>0.100197747499311</v>
      </c>
      <c r="K12" s="17">
        <v>9.3260785721273096E-2</v>
      </c>
      <c r="L12" s="17">
        <v>4.4912388403656203E-2</v>
      </c>
      <c r="M12" s="17"/>
      <c r="N12" s="17">
        <v>0.10296906260338699</v>
      </c>
      <c r="O12" s="17">
        <v>7.8467596444939294E-2</v>
      </c>
      <c r="P12" s="17">
        <v>0.105096671542087</v>
      </c>
      <c r="Q12" s="17">
        <v>9.9877801774147706E-2</v>
      </c>
      <c r="R12" s="17"/>
      <c r="S12" s="17">
        <v>0.170227045961065</v>
      </c>
      <c r="T12" s="17">
        <v>0.104161977159482</v>
      </c>
      <c r="U12" s="17">
        <v>0.15021530401194999</v>
      </c>
      <c r="V12" s="17">
        <v>7.2915313018096797E-2</v>
      </c>
      <c r="W12" s="17">
        <v>6.7473497725077505E-2</v>
      </c>
      <c r="X12" s="17">
        <v>4.5688409553350601E-2</v>
      </c>
      <c r="Y12" s="17">
        <v>1.6588406261101099E-2</v>
      </c>
      <c r="Z12" s="17">
        <v>0.131347562688688</v>
      </c>
      <c r="AA12" s="17">
        <v>7.6172172549145198E-2</v>
      </c>
      <c r="AB12" s="17">
        <v>9.5696825169192007E-2</v>
      </c>
      <c r="AC12" s="17">
        <v>5.6640015362398703E-2</v>
      </c>
      <c r="AD12" s="17">
        <v>8.9467730449381305E-2</v>
      </c>
      <c r="AE12" s="17"/>
      <c r="AF12" s="17">
        <v>8.2576700984201404E-2</v>
      </c>
      <c r="AG12" s="17">
        <v>0.10103701167470699</v>
      </c>
      <c r="AH12" s="17">
        <v>9.6029155357529206E-2</v>
      </c>
      <c r="AI12" s="17"/>
      <c r="AJ12" s="17">
        <v>7.4084045174304003E-2</v>
      </c>
      <c r="AK12" s="17">
        <v>0.12634658670367899</v>
      </c>
      <c r="AL12" s="17">
        <v>7.6350732601589796E-2</v>
      </c>
      <c r="AM12" s="17">
        <v>5.9538733895701898E-2</v>
      </c>
      <c r="AN12" s="17">
        <v>9.40765541390189E-2</v>
      </c>
      <c r="AO12" s="17"/>
      <c r="AP12" s="17">
        <v>8.0710063445769697E-2</v>
      </c>
      <c r="AQ12" s="17">
        <v>0.107327746556012</v>
      </c>
      <c r="AR12" s="17">
        <v>7.0943375753817997E-2</v>
      </c>
      <c r="AS12" s="17"/>
      <c r="AT12" s="17">
        <v>9.9146069367271397E-2</v>
      </c>
      <c r="AU12" s="17">
        <v>0.10254213303805</v>
      </c>
      <c r="AV12" s="17">
        <v>0.10445543127540199</v>
      </c>
      <c r="AW12" s="17">
        <v>0.112542236835138</v>
      </c>
      <c r="AX12" s="17">
        <v>0</v>
      </c>
      <c r="AY12" s="17"/>
      <c r="AZ12" s="17">
        <v>0</v>
      </c>
      <c r="BA12" s="17">
        <v>8.3482279903190904E-2</v>
      </c>
      <c r="BB12" s="17">
        <v>0.15337275873065201</v>
      </c>
      <c r="BC12" s="17">
        <v>4.2698461431419303E-2</v>
      </c>
      <c r="BD12" s="17">
        <v>7.3209263401417493E-2</v>
      </c>
      <c r="BE12" s="17">
        <v>0.15099557206431</v>
      </c>
      <c r="BF12" s="17">
        <v>9.7047307612641603E-2</v>
      </c>
      <c r="BG12" s="17">
        <v>9.2568792571086397E-2</v>
      </c>
      <c r="BH12" s="17">
        <v>0.100299745984753</v>
      </c>
      <c r="BI12" s="17">
        <v>0.103618620092705</v>
      </c>
      <c r="BJ12" s="17">
        <v>9.6711870573237102E-2</v>
      </c>
      <c r="BK12" s="17">
        <v>5.1244306863817903E-2</v>
      </c>
      <c r="BL12" s="17">
        <v>8.7991439155825496E-2</v>
      </c>
      <c r="BM12" s="17">
        <v>0.170729827369557</v>
      </c>
      <c r="BN12" s="17">
        <v>0.11917387949696299</v>
      </c>
      <c r="BO12" s="17">
        <v>0.11496716681024199</v>
      </c>
      <c r="BP12" s="17"/>
      <c r="BQ12" s="17">
        <v>9.9735890165419394E-2</v>
      </c>
      <c r="BR12" s="17">
        <v>9.4921915088524197E-2</v>
      </c>
    </row>
    <row r="13" spans="2:70" x14ac:dyDescent="0.35">
      <c r="B13" s="18" t="s">
        <v>623</v>
      </c>
      <c r="C13" s="17">
        <v>0.11930890007527301</v>
      </c>
      <c r="D13" s="17">
        <v>0.122096669236216</v>
      </c>
      <c r="E13" s="17">
        <v>0.11703415440388799</v>
      </c>
      <c r="F13" s="17"/>
      <c r="G13" s="17">
        <v>0.12559579304792701</v>
      </c>
      <c r="H13" s="17">
        <v>0.134396771560819</v>
      </c>
      <c r="I13" s="17">
        <v>0.16548447474413899</v>
      </c>
      <c r="J13" s="17">
        <v>0.120280006745988</v>
      </c>
      <c r="K13" s="17">
        <v>7.9154602705797203E-2</v>
      </c>
      <c r="L13" s="17">
        <v>9.0170965795179303E-2</v>
      </c>
      <c r="M13" s="17"/>
      <c r="N13" s="17">
        <v>0.10936498475442399</v>
      </c>
      <c r="O13" s="17">
        <v>0.151987385693965</v>
      </c>
      <c r="P13" s="17">
        <v>0.12672131563374001</v>
      </c>
      <c r="Q13" s="17">
        <v>9.1245780542704394E-2</v>
      </c>
      <c r="R13" s="17"/>
      <c r="S13" s="17">
        <v>0.119481496907291</v>
      </c>
      <c r="T13" s="17">
        <v>4.7144039763667898E-2</v>
      </c>
      <c r="U13" s="17">
        <v>0.167975632574381</v>
      </c>
      <c r="V13" s="17">
        <v>0.146743899444292</v>
      </c>
      <c r="W13" s="17">
        <v>0.116351802501614</v>
      </c>
      <c r="X13" s="17">
        <v>0.13370103827827401</v>
      </c>
      <c r="Y13" s="17">
        <v>0.136695089797161</v>
      </c>
      <c r="Z13" s="17">
        <v>0.11744326941427299</v>
      </c>
      <c r="AA13" s="17">
        <v>0.107572995167684</v>
      </c>
      <c r="AB13" s="17">
        <v>7.2838656266666996E-2</v>
      </c>
      <c r="AC13" s="17">
        <v>0.21670165368181499</v>
      </c>
      <c r="AD13" s="17">
        <v>0.17808058512040201</v>
      </c>
      <c r="AE13" s="17"/>
      <c r="AF13" s="17">
        <v>0.116371611490722</v>
      </c>
      <c r="AG13" s="17">
        <v>0.122261127350548</v>
      </c>
      <c r="AH13" s="17">
        <v>0.118459637940226</v>
      </c>
      <c r="AI13" s="17"/>
      <c r="AJ13" s="17">
        <v>0.12709921782206901</v>
      </c>
      <c r="AK13" s="17">
        <v>0.14226013997224601</v>
      </c>
      <c r="AL13" s="17">
        <v>0.123062657613138</v>
      </c>
      <c r="AM13" s="17">
        <v>0.143274996333146</v>
      </c>
      <c r="AN13" s="17">
        <v>8.5672861221378904E-2</v>
      </c>
      <c r="AO13" s="17"/>
      <c r="AP13" s="17">
        <v>0.15263049740583501</v>
      </c>
      <c r="AQ13" s="17">
        <v>0.12055597041737701</v>
      </c>
      <c r="AR13" s="17">
        <v>0.11978717643767101</v>
      </c>
      <c r="AS13" s="17"/>
      <c r="AT13" s="17">
        <v>9.6866447002948095E-2</v>
      </c>
      <c r="AU13" s="17">
        <v>0.11624070052798501</v>
      </c>
      <c r="AV13" s="17">
        <v>0.15310559047495001</v>
      </c>
      <c r="AW13" s="17">
        <v>0.12366913992226</v>
      </c>
      <c r="AX13" s="17">
        <v>0.124777423940116</v>
      </c>
      <c r="AY13" s="17"/>
      <c r="AZ13" s="17">
        <v>0</v>
      </c>
      <c r="BA13" s="17">
        <v>0</v>
      </c>
      <c r="BB13" s="17">
        <v>9.4625703679180495E-2</v>
      </c>
      <c r="BC13" s="17">
        <v>0.16560919791174999</v>
      </c>
      <c r="BD13" s="17">
        <v>0.17545838441778699</v>
      </c>
      <c r="BE13" s="17">
        <v>8.7654761493374506E-2</v>
      </c>
      <c r="BF13" s="17">
        <v>0.14746386296792599</v>
      </c>
      <c r="BG13" s="17">
        <v>0.14355054766618</v>
      </c>
      <c r="BH13" s="17">
        <v>0.152301697020824</v>
      </c>
      <c r="BI13" s="17">
        <v>0.13718751463884499</v>
      </c>
      <c r="BJ13" s="17">
        <v>8.1114594351531996E-2</v>
      </c>
      <c r="BK13" s="17">
        <v>0.15561573911343399</v>
      </c>
      <c r="BL13" s="17">
        <v>0.13054386492404499</v>
      </c>
      <c r="BM13" s="17">
        <v>0.13377574565342101</v>
      </c>
      <c r="BN13" s="17">
        <v>0.10112627023797</v>
      </c>
      <c r="BO13" s="17">
        <v>0.106165230194147</v>
      </c>
      <c r="BP13" s="17"/>
      <c r="BQ13" s="17">
        <v>0.12956499101889399</v>
      </c>
      <c r="BR13" s="17">
        <v>0.115986442586876</v>
      </c>
    </row>
    <row r="14" spans="2:70" x14ac:dyDescent="0.35">
      <c r="B14" s="18" t="s">
        <v>624</v>
      </c>
      <c r="C14" s="17">
        <v>9.7755081532877403E-2</v>
      </c>
      <c r="D14" s="17">
        <v>9.3268469071148594E-2</v>
      </c>
      <c r="E14" s="17">
        <v>0.10249940630740099</v>
      </c>
      <c r="F14" s="17"/>
      <c r="G14" s="17">
        <v>9.4284178703989696E-2</v>
      </c>
      <c r="H14" s="17">
        <v>0.115517226820138</v>
      </c>
      <c r="I14" s="17">
        <v>0.131638032997212</v>
      </c>
      <c r="J14" s="17">
        <v>8.2256839376561294E-2</v>
      </c>
      <c r="K14" s="17">
        <v>5.05631651057434E-2</v>
      </c>
      <c r="L14" s="17">
        <v>9.9583465289272394E-2</v>
      </c>
      <c r="M14" s="17"/>
      <c r="N14" s="17">
        <v>9.9285583282747794E-2</v>
      </c>
      <c r="O14" s="17">
        <v>0.103768622061712</v>
      </c>
      <c r="P14" s="17">
        <v>8.3733285554607406E-2</v>
      </c>
      <c r="Q14" s="17">
        <v>0.101448205522166</v>
      </c>
      <c r="R14" s="17"/>
      <c r="S14" s="17">
        <v>8.4791143297990396E-2</v>
      </c>
      <c r="T14" s="17">
        <v>0.15289882754459999</v>
      </c>
      <c r="U14" s="17">
        <v>9.1526569385957296E-2</v>
      </c>
      <c r="V14" s="17">
        <v>7.5975359783475499E-2</v>
      </c>
      <c r="W14" s="17">
        <v>0.11110231925337601</v>
      </c>
      <c r="X14" s="17">
        <v>8.5098884010817499E-2</v>
      </c>
      <c r="Y14" s="17">
        <v>8.7094531699093106E-2</v>
      </c>
      <c r="Z14" s="17">
        <v>4.4939362606277698E-2</v>
      </c>
      <c r="AA14" s="17">
        <v>9.8795796550777706E-2</v>
      </c>
      <c r="AB14" s="17">
        <v>9.2584305674520195E-2</v>
      </c>
      <c r="AC14" s="17">
        <v>9.0685368240448802E-2</v>
      </c>
      <c r="AD14" s="17">
        <v>0.12746322897658399</v>
      </c>
      <c r="AE14" s="17"/>
      <c r="AF14" s="17">
        <v>8.7055742517272203E-2</v>
      </c>
      <c r="AG14" s="17">
        <v>0.10424591921695101</v>
      </c>
      <c r="AH14" s="17">
        <v>0.126520561992957</v>
      </c>
      <c r="AI14" s="17"/>
      <c r="AJ14" s="17">
        <v>0.107996102892241</v>
      </c>
      <c r="AK14" s="17">
        <v>0.108026662280773</v>
      </c>
      <c r="AL14" s="17">
        <v>0.11207868712698001</v>
      </c>
      <c r="AM14" s="17">
        <v>6.8109661892682097E-2</v>
      </c>
      <c r="AN14" s="17">
        <v>5.5260024084117003E-2</v>
      </c>
      <c r="AO14" s="17"/>
      <c r="AP14" s="17">
        <v>9.5878869605556694E-2</v>
      </c>
      <c r="AQ14" s="17">
        <v>8.4072895300482106E-2</v>
      </c>
      <c r="AR14" s="17">
        <v>0.12690671036683801</v>
      </c>
      <c r="AS14" s="17"/>
      <c r="AT14" s="17">
        <v>9.9581290545184706E-2</v>
      </c>
      <c r="AU14" s="17">
        <v>8.7619704975401405E-2</v>
      </c>
      <c r="AV14" s="17">
        <v>0.110066036378688</v>
      </c>
      <c r="AW14" s="17">
        <v>8.8421557985456006E-2</v>
      </c>
      <c r="AX14" s="17">
        <v>6.5581672241272995E-2</v>
      </c>
      <c r="AY14" s="17"/>
      <c r="AZ14" s="17">
        <v>0.27062313378235597</v>
      </c>
      <c r="BA14" s="17">
        <v>0.121620741742527</v>
      </c>
      <c r="BB14" s="17">
        <v>9.2328673151939294E-2</v>
      </c>
      <c r="BC14" s="17">
        <v>5.5863050077478903E-2</v>
      </c>
      <c r="BD14" s="17">
        <v>0.127689351358933</v>
      </c>
      <c r="BE14" s="17">
        <v>0.12966252521684901</v>
      </c>
      <c r="BF14" s="17">
        <v>0.123036514027569</v>
      </c>
      <c r="BG14" s="17">
        <v>4.9823551843395798E-2</v>
      </c>
      <c r="BH14" s="17">
        <v>0.1045232167299</v>
      </c>
      <c r="BI14" s="17">
        <v>7.1205806498687393E-2</v>
      </c>
      <c r="BJ14" s="17">
        <v>0.110280978975209</v>
      </c>
      <c r="BK14" s="17">
        <v>0.11959497089787199</v>
      </c>
      <c r="BL14" s="17">
        <v>7.8896359188680806E-2</v>
      </c>
      <c r="BM14" s="17">
        <v>3.07316616977635E-2</v>
      </c>
      <c r="BN14" s="17">
        <v>9.8685549548670495E-2</v>
      </c>
      <c r="BO14" s="17">
        <v>2.7140955691571201E-2</v>
      </c>
      <c r="BP14" s="17"/>
      <c r="BQ14" s="17">
        <v>0.10603639599350199</v>
      </c>
      <c r="BR14" s="17">
        <v>8.7739120067226603E-2</v>
      </c>
    </row>
    <row r="15" spans="2:70" x14ac:dyDescent="0.35">
      <c r="B15" s="18" t="s">
        <v>103</v>
      </c>
      <c r="C15" s="17">
        <v>0.113906339161162</v>
      </c>
      <c r="D15" s="17">
        <v>0.12555611449081699</v>
      </c>
      <c r="E15" s="17">
        <v>0.10296225021840801</v>
      </c>
      <c r="F15" s="17"/>
      <c r="G15" s="17">
        <v>9.2559415636681505E-2</v>
      </c>
      <c r="H15" s="17">
        <v>0.107927327998231</v>
      </c>
      <c r="I15" s="17">
        <v>0.11723264018338</v>
      </c>
      <c r="J15" s="17">
        <v>9.5604320054916397E-2</v>
      </c>
      <c r="K15" s="17">
        <v>0.125809108696389</v>
      </c>
      <c r="L15" s="17">
        <v>0.13702694875264801</v>
      </c>
      <c r="M15" s="17"/>
      <c r="N15" s="17">
        <v>0.15455509573250001</v>
      </c>
      <c r="O15" s="17">
        <v>0.13283721253480399</v>
      </c>
      <c r="P15" s="17">
        <v>7.7122737378427897E-2</v>
      </c>
      <c r="Q15" s="17">
        <v>8.1684739384377106E-2</v>
      </c>
      <c r="R15" s="17"/>
      <c r="S15" s="17">
        <v>0.13770026360919199</v>
      </c>
      <c r="T15" s="17">
        <v>0.10116105007206901</v>
      </c>
      <c r="U15" s="17">
        <v>8.3970044579305E-2</v>
      </c>
      <c r="V15" s="17">
        <v>9.7857601663861996E-2</v>
      </c>
      <c r="W15" s="17">
        <v>0.118281559439359</v>
      </c>
      <c r="X15" s="17">
        <v>9.5488044417481405E-2</v>
      </c>
      <c r="Y15" s="17">
        <v>0.12863710353205501</v>
      </c>
      <c r="Z15" s="17">
        <v>0.189946387494524</v>
      </c>
      <c r="AA15" s="17">
        <v>0.156974232159904</v>
      </c>
      <c r="AB15" s="17">
        <v>9.6996947160423896E-2</v>
      </c>
      <c r="AC15" s="17">
        <v>0.106395564400589</v>
      </c>
      <c r="AD15" s="17">
        <v>4.4029694244593499E-2</v>
      </c>
      <c r="AE15" s="17"/>
      <c r="AF15" s="17">
        <v>0.110754010398091</v>
      </c>
      <c r="AG15" s="17">
        <v>0.13480880897691899</v>
      </c>
      <c r="AH15" s="17">
        <v>9.9108369563095794E-2</v>
      </c>
      <c r="AI15" s="17"/>
      <c r="AJ15" s="17">
        <v>0.13577872811709399</v>
      </c>
      <c r="AK15" s="17">
        <v>0.11118853877434701</v>
      </c>
      <c r="AL15" s="17">
        <v>0.104739941268429</v>
      </c>
      <c r="AM15" s="17">
        <v>0.18301828687576399</v>
      </c>
      <c r="AN15" s="17">
        <v>0.104217978313663</v>
      </c>
      <c r="AO15" s="17"/>
      <c r="AP15" s="17">
        <v>0.13122735992065199</v>
      </c>
      <c r="AQ15" s="17">
        <v>0.13638266603442201</v>
      </c>
      <c r="AR15" s="17">
        <v>0.15968793733155301</v>
      </c>
      <c r="AS15" s="17"/>
      <c r="AT15" s="17">
        <v>0.109904291828888</v>
      </c>
      <c r="AU15" s="17">
        <v>8.9722867455248906E-2</v>
      </c>
      <c r="AV15" s="17">
        <v>0.112410672606424</v>
      </c>
      <c r="AW15" s="17">
        <v>0.158717465531618</v>
      </c>
      <c r="AX15" s="17">
        <v>0.21413971853020999</v>
      </c>
      <c r="AY15" s="17"/>
      <c r="AZ15" s="17">
        <v>0</v>
      </c>
      <c r="BA15" s="17">
        <v>8.7792658586572495E-2</v>
      </c>
      <c r="BB15" s="17">
        <v>7.8541096284740902E-2</v>
      </c>
      <c r="BC15" s="17">
        <v>7.8780786910458298E-2</v>
      </c>
      <c r="BD15" s="17">
        <v>0.109088129186278</v>
      </c>
      <c r="BE15" s="17">
        <v>8.8199605964090405E-2</v>
      </c>
      <c r="BF15" s="17">
        <v>0.105308051918616</v>
      </c>
      <c r="BG15" s="17">
        <v>8.7798741366062902E-2</v>
      </c>
      <c r="BH15" s="17">
        <v>0.149778767739422</v>
      </c>
      <c r="BI15" s="17">
        <v>0.168443659402362</v>
      </c>
      <c r="BJ15" s="17">
        <v>9.9166924838830994E-2</v>
      </c>
      <c r="BK15" s="17">
        <v>0.21381530022530801</v>
      </c>
      <c r="BL15" s="17">
        <v>0.1353427381624</v>
      </c>
      <c r="BM15" s="17">
        <v>0.159620500476234</v>
      </c>
      <c r="BN15" s="17">
        <v>0.219556392811945</v>
      </c>
      <c r="BO15" s="17">
        <v>0.16275161317120901</v>
      </c>
      <c r="BP15" s="17"/>
      <c r="BQ15" s="17">
        <v>0.171752181216517</v>
      </c>
      <c r="BR15" s="17">
        <v>8.8094242007881393E-2</v>
      </c>
    </row>
    <row r="16" spans="2:70" x14ac:dyDescent="0.35">
      <c r="B16" s="18" t="s">
        <v>104</v>
      </c>
      <c r="C16" s="17">
        <v>7.4783585709024603E-2</v>
      </c>
      <c r="D16" s="17">
        <v>8.5937369866425597E-2</v>
      </c>
      <c r="E16" s="17">
        <v>6.4177305454111599E-2</v>
      </c>
      <c r="F16" s="17"/>
      <c r="G16" s="17">
        <v>3.2857368050653202E-2</v>
      </c>
      <c r="H16" s="17">
        <v>6.2989134850126999E-2</v>
      </c>
      <c r="I16" s="17">
        <v>0.102472237579951</v>
      </c>
      <c r="J16" s="17">
        <v>8.5977444423763302E-2</v>
      </c>
      <c r="K16" s="17">
        <v>6.3643220277434603E-2</v>
      </c>
      <c r="L16" s="17">
        <v>8.5509814002739298E-2</v>
      </c>
      <c r="M16" s="17"/>
      <c r="N16" s="17">
        <v>0.10095216433505599</v>
      </c>
      <c r="O16" s="17">
        <v>6.1169691798231299E-2</v>
      </c>
      <c r="P16" s="17">
        <v>7.2421267631144995E-2</v>
      </c>
      <c r="Q16" s="17">
        <v>6.3353003667723701E-2</v>
      </c>
      <c r="R16" s="17"/>
      <c r="S16" s="17">
        <v>7.9023488387549995E-2</v>
      </c>
      <c r="T16" s="17">
        <v>6.73943424528166E-2</v>
      </c>
      <c r="U16" s="17">
        <v>5.02833120601682E-2</v>
      </c>
      <c r="V16" s="17">
        <v>0.117059554996308</v>
      </c>
      <c r="W16" s="17">
        <v>0.16308867137652899</v>
      </c>
      <c r="X16" s="17">
        <v>4.2874687456241997E-2</v>
      </c>
      <c r="Y16" s="17">
        <v>7.0414272342104497E-2</v>
      </c>
      <c r="Z16" s="17">
        <v>2.4611499019084399E-2</v>
      </c>
      <c r="AA16" s="17">
        <v>3.64483033969982E-2</v>
      </c>
      <c r="AB16" s="17">
        <v>7.1419907280502806E-2</v>
      </c>
      <c r="AC16" s="17">
        <v>0.14724344378458701</v>
      </c>
      <c r="AD16" s="17">
        <v>0</v>
      </c>
      <c r="AE16" s="17"/>
      <c r="AF16" s="17">
        <v>6.5341069264745699E-2</v>
      </c>
      <c r="AG16" s="17">
        <v>9.0200983034656804E-2</v>
      </c>
      <c r="AH16" s="17">
        <v>7.1645273757037303E-2</v>
      </c>
      <c r="AI16" s="17"/>
      <c r="AJ16" s="17">
        <v>8.1606024058095805E-2</v>
      </c>
      <c r="AK16" s="17">
        <v>7.7807396882360005E-2</v>
      </c>
      <c r="AL16" s="17">
        <v>7.3268329652137407E-2</v>
      </c>
      <c r="AM16" s="17">
        <v>0</v>
      </c>
      <c r="AN16" s="17">
        <v>6.0100807784270002E-2</v>
      </c>
      <c r="AO16" s="17"/>
      <c r="AP16" s="17">
        <v>6.3270027463845802E-2</v>
      </c>
      <c r="AQ16" s="17">
        <v>0.10109956149949</v>
      </c>
      <c r="AR16" s="17">
        <v>5.30068195212752E-2</v>
      </c>
      <c r="AS16" s="17"/>
      <c r="AT16" s="17">
        <v>4.7700268617768903E-2</v>
      </c>
      <c r="AU16" s="17">
        <v>7.8616346732334599E-2</v>
      </c>
      <c r="AV16" s="17">
        <v>8.37784559075411E-2</v>
      </c>
      <c r="AW16" s="17">
        <v>0.107829367898594</v>
      </c>
      <c r="AX16" s="17">
        <v>0.129799713180723</v>
      </c>
      <c r="AY16" s="17"/>
      <c r="AZ16" s="17">
        <v>0</v>
      </c>
      <c r="BA16" s="17">
        <v>0.103267223369005</v>
      </c>
      <c r="BB16" s="17">
        <v>3.0487173206050801E-2</v>
      </c>
      <c r="BC16" s="17">
        <v>5.6179699075689003E-2</v>
      </c>
      <c r="BD16" s="17">
        <v>8.1253181927278401E-2</v>
      </c>
      <c r="BE16" s="17">
        <v>4.3816954950753897E-2</v>
      </c>
      <c r="BF16" s="17">
        <v>9.9336168128766902E-2</v>
      </c>
      <c r="BG16" s="17">
        <v>4.7252390929555903E-2</v>
      </c>
      <c r="BH16" s="17">
        <v>3.8812199720268302E-2</v>
      </c>
      <c r="BI16" s="17">
        <v>9.7654032103978106E-2</v>
      </c>
      <c r="BJ16" s="17">
        <v>0.12731356779356601</v>
      </c>
      <c r="BK16" s="17">
        <v>9.1851886258925597E-2</v>
      </c>
      <c r="BL16" s="17">
        <v>5.7156144879999003E-2</v>
      </c>
      <c r="BM16" s="17">
        <v>6.2428471284407198E-2</v>
      </c>
      <c r="BN16" s="17">
        <v>7.45938706263507E-2</v>
      </c>
      <c r="BO16" s="17">
        <v>0.12836082024919901</v>
      </c>
      <c r="BP16" s="17"/>
      <c r="BQ16" s="17">
        <v>0.13151807983428801</v>
      </c>
      <c r="BR16" s="17">
        <v>4.8495305265817502E-2</v>
      </c>
    </row>
    <row r="17" spans="2:70" x14ac:dyDescent="0.35">
      <c r="B17" s="18" t="s">
        <v>105</v>
      </c>
      <c r="C17" s="17">
        <v>4.3455463976783203E-2</v>
      </c>
      <c r="D17" s="17">
        <v>4.6159481509638098E-2</v>
      </c>
      <c r="E17" s="17">
        <v>4.0978863554840698E-2</v>
      </c>
      <c r="F17" s="17"/>
      <c r="G17" s="17">
        <v>3.1637604583408398E-2</v>
      </c>
      <c r="H17" s="17">
        <v>2.06047413301178E-2</v>
      </c>
      <c r="I17" s="17">
        <v>4.2960527351059499E-2</v>
      </c>
      <c r="J17" s="17">
        <v>6.9133614716110695E-2</v>
      </c>
      <c r="K17" s="17">
        <v>4.4920199844844702E-2</v>
      </c>
      <c r="L17" s="17">
        <v>4.7401604790118297E-2</v>
      </c>
      <c r="M17" s="17"/>
      <c r="N17" s="17">
        <v>5.7663272470057501E-2</v>
      </c>
      <c r="O17" s="17">
        <v>3.3897317208005297E-2</v>
      </c>
      <c r="P17" s="17">
        <v>5.15666063353315E-2</v>
      </c>
      <c r="Q17" s="17">
        <v>3.2061007074136602E-2</v>
      </c>
      <c r="R17" s="17"/>
      <c r="S17" s="17">
        <v>3.01399491178727E-2</v>
      </c>
      <c r="T17" s="17">
        <v>5.9844465313975699E-2</v>
      </c>
      <c r="U17" s="17">
        <v>3.0244046925571099E-2</v>
      </c>
      <c r="V17" s="17">
        <v>3.2660563353928501E-2</v>
      </c>
      <c r="W17" s="17">
        <v>9.7398992159736103E-3</v>
      </c>
      <c r="X17" s="17">
        <v>4.5366390662926401E-2</v>
      </c>
      <c r="Y17" s="17">
        <v>3.8996144821122999E-2</v>
      </c>
      <c r="Z17" s="17">
        <v>0.12264789075502</v>
      </c>
      <c r="AA17" s="17">
        <v>3.0155760322928001E-2</v>
      </c>
      <c r="AB17" s="17">
        <v>6.2622546178314101E-2</v>
      </c>
      <c r="AC17" s="17">
        <v>1.97811385263147E-2</v>
      </c>
      <c r="AD17" s="17">
        <v>0.127250500964362</v>
      </c>
      <c r="AE17" s="17"/>
      <c r="AF17" s="17">
        <v>6.02197640745646E-2</v>
      </c>
      <c r="AG17" s="17">
        <v>3.46580987293909E-2</v>
      </c>
      <c r="AH17" s="17">
        <v>2.4922847040982701E-2</v>
      </c>
      <c r="AI17" s="17"/>
      <c r="AJ17" s="17">
        <v>5.30270188612895E-2</v>
      </c>
      <c r="AK17" s="17">
        <v>1.60956461416152E-2</v>
      </c>
      <c r="AL17" s="17">
        <v>7.0954293019326695E-2</v>
      </c>
      <c r="AM17" s="17">
        <v>0</v>
      </c>
      <c r="AN17" s="17">
        <v>3.1655376777160502E-2</v>
      </c>
      <c r="AO17" s="17"/>
      <c r="AP17" s="17">
        <v>4.6832894037589702E-2</v>
      </c>
      <c r="AQ17" s="17">
        <v>2.7459028826476502E-2</v>
      </c>
      <c r="AR17" s="17">
        <v>8.8045498028532801E-2</v>
      </c>
      <c r="AS17" s="17"/>
      <c r="AT17" s="17">
        <v>2.0435257206924899E-2</v>
      </c>
      <c r="AU17" s="17">
        <v>4.2393726835934599E-2</v>
      </c>
      <c r="AV17" s="17">
        <v>5.2592350727505899E-2</v>
      </c>
      <c r="AW17" s="17">
        <v>4.28620527381414E-2</v>
      </c>
      <c r="AX17" s="17">
        <v>5.5165409613860197E-2</v>
      </c>
      <c r="AY17" s="17"/>
      <c r="AZ17" s="17">
        <v>0</v>
      </c>
      <c r="BA17" s="17">
        <v>2.34778958901611E-2</v>
      </c>
      <c r="BB17" s="17">
        <v>3.2772114835703699E-2</v>
      </c>
      <c r="BC17" s="17">
        <v>2.7608467323401099E-2</v>
      </c>
      <c r="BD17" s="17">
        <v>2.4022892611575999E-2</v>
      </c>
      <c r="BE17" s="17">
        <v>1.6285329113357502E-2</v>
      </c>
      <c r="BF17" s="17">
        <v>9.9200274887587203E-2</v>
      </c>
      <c r="BG17" s="17">
        <v>2.33474463486825E-2</v>
      </c>
      <c r="BH17" s="17">
        <v>4.3198855822169702E-2</v>
      </c>
      <c r="BI17" s="17">
        <v>1.4762435621632101E-2</v>
      </c>
      <c r="BJ17" s="17">
        <v>8.5665557801247794E-2</v>
      </c>
      <c r="BK17" s="17">
        <v>4.7980123827057998E-2</v>
      </c>
      <c r="BL17" s="17">
        <v>0.108461624011203</v>
      </c>
      <c r="BM17" s="17">
        <v>0.14149819678116299</v>
      </c>
      <c r="BN17" s="17">
        <v>0</v>
      </c>
      <c r="BO17" s="17">
        <v>4.9512449707131097E-2</v>
      </c>
      <c r="BP17" s="17"/>
      <c r="BQ17" s="17">
        <v>9.77220692651731E-2</v>
      </c>
      <c r="BR17" s="17">
        <v>1.98888918772696E-2</v>
      </c>
    </row>
    <row r="18" spans="2:70" x14ac:dyDescent="0.35">
      <c r="B18" s="18" t="s">
        <v>106</v>
      </c>
      <c r="C18" s="17">
        <v>1.5507017071404601E-2</v>
      </c>
      <c r="D18" s="17">
        <v>1.99447890964074E-2</v>
      </c>
      <c r="E18" s="17">
        <v>1.12338147943484E-2</v>
      </c>
      <c r="F18" s="17"/>
      <c r="G18" s="17">
        <v>2.5238994831220898E-2</v>
      </c>
      <c r="H18" s="17">
        <v>0</v>
      </c>
      <c r="I18" s="17">
        <v>1.3117034116954701E-2</v>
      </c>
      <c r="J18" s="17">
        <v>2.5419753045254598E-2</v>
      </c>
      <c r="K18" s="17">
        <v>1.9232003515732898E-2</v>
      </c>
      <c r="L18" s="17">
        <v>1.3481611719718E-2</v>
      </c>
      <c r="M18" s="17"/>
      <c r="N18" s="17">
        <v>1.2527704370657399E-2</v>
      </c>
      <c r="O18" s="17">
        <v>2.0344411283171202E-2</v>
      </c>
      <c r="P18" s="17">
        <v>2.7247626625116501E-2</v>
      </c>
      <c r="Q18" s="17">
        <v>4.5474684467995997E-3</v>
      </c>
      <c r="R18" s="17"/>
      <c r="S18" s="17">
        <v>0</v>
      </c>
      <c r="T18" s="17">
        <v>1.22558052346454E-2</v>
      </c>
      <c r="U18" s="17">
        <v>3.6805114250091302E-2</v>
      </c>
      <c r="V18" s="17">
        <v>2.0078419670231901E-2</v>
      </c>
      <c r="W18" s="17">
        <v>1.3660806512300601E-2</v>
      </c>
      <c r="X18" s="17">
        <v>2.5099274754403302E-2</v>
      </c>
      <c r="Y18" s="17">
        <v>1.2756144935002199E-2</v>
      </c>
      <c r="Z18" s="17">
        <v>0</v>
      </c>
      <c r="AA18" s="17">
        <v>0</v>
      </c>
      <c r="AB18" s="17">
        <v>2.38840122283418E-2</v>
      </c>
      <c r="AC18" s="17">
        <v>2.0687910823721199E-2</v>
      </c>
      <c r="AD18" s="17">
        <v>4.2854078991092601E-2</v>
      </c>
      <c r="AE18" s="17"/>
      <c r="AF18" s="17">
        <v>1.6267953682987099E-2</v>
      </c>
      <c r="AG18" s="17">
        <v>1.2435545758095599E-2</v>
      </c>
      <c r="AH18" s="17">
        <v>1.50858532266231E-2</v>
      </c>
      <c r="AI18" s="17"/>
      <c r="AJ18" s="17">
        <v>2.0066053609672899E-2</v>
      </c>
      <c r="AK18" s="17">
        <v>1.6736042966175601E-2</v>
      </c>
      <c r="AL18" s="17">
        <v>1.0845768340183E-2</v>
      </c>
      <c r="AM18" s="17">
        <v>0</v>
      </c>
      <c r="AN18" s="17">
        <v>7.0135571574044498E-3</v>
      </c>
      <c r="AO18" s="17"/>
      <c r="AP18" s="17">
        <v>2.06717973849164E-2</v>
      </c>
      <c r="AQ18" s="17">
        <v>1.20286560863182E-2</v>
      </c>
      <c r="AR18" s="17">
        <v>0</v>
      </c>
      <c r="AS18" s="17"/>
      <c r="AT18" s="17">
        <v>6.7429697802126303E-3</v>
      </c>
      <c r="AU18" s="17">
        <v>1.95991392162632E-2</v>
      </c>
      <c r="AV18" s="17">
        <v>2.1661184145402999E-2</v>
      </c>
      <c r="AW18" s="17">
        <v>5.7228183398862599E-3</v>
      </c>
      <c r="AX18" s="17">
        <v>0</v>
      </c>
      <c r="AY18" s="17"/>
      <c r="AZ18" s="17">
        <v>0</v>
      </c>
      <c r="BA18" s="17">
        <v>0</v>
      </c>
      <c r="BB18" s="17">
        <v>0</v>
      </c>
      <c r="BC18" s="17">
        <v>0</v>
      </c>
      <c r="BD18" s="17">
        <v>1.5087838479019299E-2</v>
      </c>
      <c r="BE18" s="17">
        <v>0</v>
      </c>
      <c r="BF18" s="17">
        <v>1.3839960734073399E-2</v>
      </c>
      <c r="BG18" s="17">
        <v>3.0385496896614898E-2</v>
      </c>
      <c r="BH18" s="17">
        <v>3.2497828192869602E-2</v>
      </c>
      <c r="BI18" s="17">
        <v>4.1555603043934401E-2</v>
      </c>
      <c r="BJ18" s="17">
        <v>2.0724355491725899E-2</v>
      </c>
      <c r="BK18" s="17">
        <v>3.9611207862943601E-2</v>
      </c>
      <c r="BL18" s="17">
        <v>0</v>
      </c>
      <c r="BM18" s="17">
        <v>0</v>
      </c>
      <c r="BN18" s="17">
        <v>3.9390139863301699E-2</v>
      </c>
      <c r="BO18" s="17">
        <v>2.3002645835412901E-2</v>
      </c>
      <c r="BP18" s="17"/>
      <c r="BQ18" s="17">
        <v>4.2438889526715498E-2</v>
      </c>
      <c r="BR18" s="17">
        <v>4.4369823495850301E-3</v>
      </c>
    </row>
    <row r="19" spans="2:70" x14ac:dyDescent="0.35">
      <c r="B19" s="18" t="s">
        <v>89</v>
      </c>
      <c r="C19" s="17">
        <v>9.7077166366764996E-3</v>
      </c>
      <c r="D19" s="17">
        <v>8.5135128904242994E-3</v>
      </c>
      <c r="E19" s="17">
        <v>1.09095305523218E-2</v>
      </c>
      <c r="F19" s="17"/>
      <c r="G19" s="17">
        <v>0</v>
      </c>
      <c r="H19" s="17">
        <v>2.77012416850035E-2</v>
      </c>
      <c r="I19" s="17">
        <v>1.4735988835864199E-2</v>
      </c>
      <c r="J19" s="17">
        <v>4.8282252090827704E-3</v>
      </c>
      <c r="K19" s="17">
        <v>6.46349735633621E-3</v>
      </c>
      <c r="L19" s="17">
        <v>3.3028565550926501E-3</v>
      </c>
      <c r="M19" s="17"/>
      <c r="N19" s="17">
        <v>1.46554567789911E-2</v>
      </c>
      <c r="O19" s="17">
        <v>9.5431397472456603E-3</v>
      </c>
      <c r="P19" s="17">
        <v>1.01615568855796E-2</v>
      </c>
      <c r="Q19" s="17">
        <v>4.3880212895732297E-3</v>
      </c>
      <c r="R19" s="17"/>
      <c r="S19" s="17">
        <v>1.9835517112547101E-2</v>
      </c>
      <c r="T19" s="17">
        <v>1.78297297038961E-2</v>
      </c>
      <c r="U19" s="17">
        <v>1.27805793471043E-2</v>
      </c>
      <c r="V19" s="17">
        <v>0</v>
      </c>
      <c r="W19" s="17">
        <v>1.1491035340322499E-2</v>
      </c>
      <c r="X19" s="17">
        <v>0</v>
      </c>
      <c r="Y19" s="17">
        <v>3.7089944625389101E-2</v>
      </c>
      <c r="Z19" s="17">
        <v>0</v>
      </c>
      <c r="AA19" s="17">
        <v>0</v>
      </c>
      <c r="AB19" s="17">
        <v>0</v>
      </c>
      <c r="AC19" s="17">
        <v>0</v>
      </c>
      <c r="AD19" s="17">
        <v>0</v>
      </c>
      <c r="AE19" s="17"/>
      <c r="AF19" s="17">
        <v>5.5622148715091498E-3</v>
      </c>
      <c r="AG19" s="17">
        <v>1.39773013681982E-2</v>
      </c>
      <c r="AH19" s="17">
        <v>6.4168998591207999E-3</v>
      </c>
      <c r="AI19" s="17"/>
      <c r="AJ19" s="17">
        <v>9.5621033332557292E-3</v>
      </c>
      <c r="AK19" s="17">
        <v>7.09585981019687E-3</v>
      </c>
      <c r="AL19" s="17">
        <v>3.2363656857500402E-2</v>
      </c>
      <c r="AM19" s="17">
        <v>0</v>
      </c>
      <c r="AN19" s="17">
        <v>0</v>
      </c>
      <c r="AO19" s="17"/>
      <c r="AP19" s="17">
        <v>1.2282926505432799E-2</v>
      </c>
      <c r="AQ19" s="17">
        <v>5.6594380603381001E-3</v>
      </c>
      <c r="AR19" s="17">
        <v>3.2901899202303499E-2</v>
      </c>
      <c r="AS19" s="17"/>
      <c r="AT19" s="17">
        <v>2.9190535420537799E-3</v>
      </c>
      <c r="AU19" s="17">
        <v>8.5238916483156898E-3</v>
      </c>
      <c r="AV19" s="17">
        <v>1.06345685228204E-2</v>
      </c>
      <c r="AW19" s="17">
        <v>1.95964812398635E-2</v>
      </c>
      <c r="AX19" s="17">
        <v>0</v>
      </c>
      <c r="AY19" s="17"/>
      <c r="AZ19" s="17">
        <v>0</v>
      </c>
      <c r="BA19" s="17">
        <v>0</v>
      </c>
      <c r="BB19" s="17">
        <v>0</v>
      </c>
      <c r="BC19" s="17">
        <v>0</v>
      </c>
      <c r="BD19" s="17">
        <v>1.68028461575211E-2</v>
      </c>
      <c r="BE19" s="17">
        <v>0</v>
      </c>
      <c r="BF19" s="17">
        <v>0</v>
      </c>
      <c r="BG19" s="17">
        <v>0</v>
      </c>
      <c r="BH19" s="17">
        <v>1.55183488825334E-2</v>
      </c>
      <c r="BI19" s="17">
        <v>0</v>
      </c>
      <c r="BJ19" s="17">
        <v>9.9807210747642795E-3</v>
      </c>
      <c r="BK19" s="17">
        <v>2.30368687767099E-2</v>
      </c>
      <c r="BL19" s="17">
        <v>1.8556879738246702E-2</v>
      </c>
      <c r="BM19" s="17">
        <v>0</v>
      </c>
      <c r="BN19" s="17">
        <v>3.42219352245028E-2</v>
      </c>
      <c r="BO19" s="17">
        <v>6.4006932064682706E-2</v>
      </c>
      <c r="BP19" s="17"/>
      <c r="BQ19" s="17">
        <v>1.9885170270346801E-2</v>
      </c>
      <c r="BR19" s="17">
        <v>5.7372454399767896E-3</v>
      </c>
    </row>
    <row r="20" spans="2:70" x14ac:dyDescent="0.35">
      <c r="B20" s="18" t="s">
        <v>107</v>
      </c>
      <c r="C20" s="17">
        <v>2.0659561421022001E-3</v>
      </c>
      <c r="D20" s="17">
        <v>0</v>
      </c>
      <c r="E20" s="17">
        <v>4.0900129410739398E-3</v>
      </c>
      <c r="F20" s="17"/>
      <c r="G20" s="17">
        <v>0</v>
      </c>
      <c r="H20" s="17">
        <v>5.2235048839328196E-3</v>
      </c>
      <c r="I20" s="17">
        <v>6.8239237323721004E-3</v>
      </c>
      <c r="J20" s="17">
        <v>0</v>
      </c>
      <c r="K20" s="17">
        <v>0</v>
      </c>
      <c r="L20" s="17">
        <v>0</v>
      </c>
      <c r="M20" s="17"/>
      <c r="N20" s="17">
        <v>3.3307883912745201E-3</v>
      </c>
      <c r="O20" s="17">
        <v>0</v>
      </c>
      <c r="P20" s="17">
        <v>0</v>
      </c>
      <c r="Q20" s="17">
        <v>4.4659369393428303E-3</v>
      </c>
      <c r="R20" s="17"/>
      <c r="S20" s="17">
        <v>6.04032628575719E-3</v>
      </c>
      <c r="T20" s="17">
        <v>0</v>
      </c>
      <c r="U20" s="17">
        <v>1.3007516975376001E-2</v>
      </c>
      <c r="V20" s="17">
        <v>0</v>
      </c>
      <c r="W20" s="17">
        <v>0</v>
      </c>
      <c r="X20" s="17">
        <v>0</v>
      </c>
      <c r="Y20" s="17">
        <v>0</v>
      </c>
      <c r="Z20" s="17">
        <v>0</v>
      </c>
      <c r="AA20" s="17">
        <v>0</v>
      </c>
      <c r="AB20" s="17">
        <v>0</v>
      </c>
      <c r="AC20" s="17">
        <v>0</v>
      </c>
      <c r="AD20" s="17">
        <v>0</v>
      </c>
      <c r="AE20" s="17"/>
      <c r="AF20" s="17">
        <v>5.8428008748272397E-3</v>
      </c>
      <c r="AG20" s="17">
        <v>0</v>
      </c>
      <c r="AH20" s="17">
        <v>0</v>
      </c>
      <c r="AI20" s="17"/>
      <c r="AJ20" s="17">
        <v>5.6750529691967999E-3</v>
      </c>
      <c r="AK20" s="17">
        <v>0</v>
      </c>
      <c r="AL20" s="17">
        <v>0</v>
      </c>
      <c r="AM20" s="17">
        <v>0</v>
      </c>
      <c r="AN20" s="17">
        <v>0</v>
      </c>
      <c r="AO20" s="17"/>
      <c r="AP20" s="17">
        <v>4.1816852439524798E-3</v>
      </c>
      <c r="AQ20" s="17">
        <v>3.4600245440393001E-3</v>
      </c>
      <c r="AR20" s="17">
        <v>0</v>
      </c>
      <c r="AS20" s="17"/>
      <c r="AT20" s="17">
        <v>4.27468927761667E-3</v>
      </c>
      <c r="AU20" s="17">
        <v>0</v>
      </c>
      <c r="AV20" s="17">
        <v>3.5357639080572899E-3</v>
      </c>
      <c r="AW20" s="17">
        <v>0</v>
      </c>
      <c r="AX20" s="17">
        <v>0</v>
      </c>
      <c r="AY20" s="17"/>
      <c r="AZ20" s="17">
        <v>0</v>
      </c>
      <c r="BA20" s="17">
        <v>0</v>
      </c>
      <c r="BB20" s="17">
        <v>0</v>
      </c>
      <c r="BC20" s="17">
        <v>0</v>
      </c>
      <c r="BD20" s="17">
        <v>0</v>
      </c>
      <c r="BE20" s="17">
        <v>0</v>
      </c>
      <c r="BF20" s="17">
        <v>0</v>
      </c>
      <c r="BG20" s="17">
        <v>0</v>
      </c>
      <c r="BH20" s="17">
        <v>1.7954519094452101E-2</v>
      </c>
      <c r="BI20" s="17">
        <v>0</v>
      </c>
      <c r="BJ20" s="17">
        <v>0</v>
      </c>
      <c r="BK20" s="17">
        <v>0</v>
      </c>
      <c r="BL20" s="17">
        <v>0</v>
      </c>
      <c r="BM20" s="17">
        <v>0</v>
      </c>
      <c r="BN20" s="17">
        <v>0</v>
      </c>
      <c r="BO20" s="17">
        <v>2.5218903433180999E-2</v>
      </c>
      <c r="BP20" s="17"/>
      <c r="BQ20" s="17">
        <v>3.9301353607440704E-3</v>
      </c>
      <c r="BR20" s="17">
        <v>1.3546167471316099E-3</v>
      </c>
    </row>
    <row r="21" spans="2:70" x14ac:dyDescent="0.35">
      <c r="B21" s="18" t="s">
        <v>108</v>
      </c>
      <c r="C21" s="17">
        <v>9.7606090743103196E-4</v>
      </c>
      <c r="D21" s="17">
        <v>0</v>
      </c>
      <c r="E21" s="17">
        <v>1.9323264716583799E-3</v>
      </c>
      <c r="F21" s="17"/>
      <c r="G21" s="17">
        <v>7.3340499017039897E-3</v>
      </c>
      <c r="H21" s="17">
        <v>0</v>
      </c>
      <c r="I21" s="17">
        <v>0</v>
      </c>
      <c r="J21" s="17">
        <v>0</v>
      </c>
      <c r="K21" s="17">
        <v>0</v>
      </c>
      <c r="L21" s="17">
        <v>0</v>
      </c>
      <c r="M21" s="17"/>
      <c r="N21" s="17">
        <v>0</v>
      </c>
      <c r="O21" s="17">
        <v>0</v>
      </c>
      <c r="P21" s="17">
        <v>4.7706099019889196E-3</v>
      </c>
      <c r="Q21" s="17">
        <v>0</v>
      </c>
      <c r="R21" s="17"/>
      <c r="S21" s="17">
        <v>0</v>
      </c>
      <c r="T21" s="17">
        <v>0</v>
      </c>
      <c r="U21" s="17">
        <v>0</v>
      </c>
      <c r="V21" s="17">
        <v>0</v>
      </c>
      <c r="W21" s="17">
        <v>0</v>
      </c>
      <c r="X21" s="17">
        <v>9.8168263679261399E-3</v>
      </c>
      <c r="Y21" s="17">
        <v>0</v>
      </c>
      <c r="Z21" s="17">
        <v>0</v>
      </c>
      <c r="AA21" s="17">
        <v>0</v>
      </c>
      <c r="AB21" s="17">
        <v>0</v>
      </c>
      <c r="AC21" s="17">
        <v>0</v>
      </c>
      <c r="AD21" s="17">
        <v>0</v>
      </c>
      <c r="AE21" s="17"/>
      <c r="AF21" s="17">
        <v>0</v>
      </c>
      <c r="AG21" s="17">
        <v>0</v>
      </c>
      <c r="AH21" s="17">
        <v>7.8946578258455406E-3</v>
      </c>
      <c r="AI21" s="17"/>
      <c r="AJ21" s="17">
        <v>0</v>
      </c>
      <c r="AK21" s="17">
        <v>0</v>
      </c>
      <c r="AL21" s="17">
        <v>0</v>
      </c>
      <c r="AM21" s="17">
        <v>0</v>
      </c>
      <c r="AN21" s="17">
        <v>0</v>
      </c>
      <c r="AO21" s="17"/>
      <c r="AP21" s="17">
        <v>0</v>
      </c>
      <c r="AQ21" s="17">
        <v>0</v>
      </c>
      <c r="AR21" s="17">
        <v>0</v>
      </c>
      <c r="AS21" s="17"/>
      <c r="AT21" s="17">
        <v>0</v>
      </c>
      <c r="AU21" s="17">
        <v>4.37813700267596E-3</v>
      </c>
      <c r="AV21" s="17">
        <v>0</v>
      </c>
      <c r="AW21" s="17">
        <v>0</v>
      </c>
      <c r="AX21" s="17">
        <v>0</v>
      </c>
      <c r="AY21" s="17"/>
      <c r="AZ21" s="17">
        <v>0</v>
      </c>
      <c r="BA21" s="17">
        <v>0</v>
      </c>
      <c r="BB21" s="17">
        <v>0</v>
      </c>
      <c r="BC21" s="17">
        <v>0</v>
      </c>
      <c r="BD21" s="17">
        <v>0</v>
      </c>
      <c r="BE21" s="17">
        <v>0</v>
      </c>
      <c r="BF21" s="17">
        <v>0</v>
      </c>
      <c r="BG21" s="17">
        <v>0</v>
      </c>
      <c r="BH21" s="17">
        <v>0</v>
      </c>
      <c r="BI21" s="17">
        <v>0</v>
      </c>
      <c r="BJ21" s="17">
        <v>1.13504496569543E-2</v>
      </c>
      <c r="BK21" s="17">
        <v>0</v>
      </c>
      <c r="BL21" s="17">
        <v>0</v>
      </c>
      <c r="BM21" s="17">
        <v>0</v>
      </c>
      <c r="BN21" s="17">
        <v>0</v>
      </c>
      <c r="BO21" s="17">
        <v>0</v>
      </c>
      <c r="BP21" s="17"/>
      <c r="BQ21" s="17">
        <v>0</v>
      </c>
      <c r="BR21" s="17">
        <v>0</v>
      </c>
    </row>
    <row r="22" spans="2:70" x14ac:dyDescent="0.35">
      <c r="B22" s="18" t="s">
        <v>625</v>
      </c>
      <c r="C22" s="17">
        <v>2.0702737214770999E-3</v>
      </c>
      <c r="D22" s="17">
        <v>4.1994290042743397E-3</v>
      </c>
      <c r="E22" s="17">
        <v>0</v>
      </c>
      <c r="F22" s="17"/>
      <c r="G22" s="17">
        <v>1.03699884977272E-2</v>
      </c>
      <c r="H22" s="17">
        <v>3.9872679176467998E-3</v>
      </c>
      <c r="I22" s="17">
        <v>0</v>
      </c>
      <c r="J22" s="17">
        <v>0</v>
      </c>
      <c r="K22" s="17">
        <v>0</v>
      </c>
      <c r="L22" s="17">
        <v>0</v>
      </c>
      <c r="M22" s="17"/>
      <c r="N22" s="17">
        <v>2.54249703754466E-3</v>
      </c>
      <c r="O22" s="17">
        <v>0</v>
      </c>
      <c r="P22" s="17">
        <v>6.7454094905018804E-3</v>
      </c>
      <c r="Q22" s="17">
        <v>0</v>
      </c>
      <c r="R22" s="17"/>
      <c r="S22" s="17">
        <v>1.38307176822736E-2</v>
      </c>
      <c r="T22" s="17">
        <v>0</v>
      </c>
      <c r="U22" s="17">
        <v>0</v>
      </c>
      <c r="V22" s="17">
        <v>0</v>
      </c>
      <c r="W22" s="17">
        <v>0</v>
      </c>
      <c r="X22" s="17">
        <v>0</v>
      </c>
      <c r="Y22" s="17">
        <v>0</v>
      </c>
      <c r="Z22" s="17">
        <v>0</v>
      </c>
      <c r="AA22" s="17">
        <v>0</v>
      </c>
      <c r="AB22" s="17">
        <v>0</v>
      </c>
      <c r="AC22" s="17">
        <v>0</v>
      </c>
      <c r="AD22" s="17">
        <v>0</v>
      </c>
      <c r="AE22" s="17"/>
      <c r="AF22" s="17">
        <v>0</v>
      </c>
      <c r="AG22" s="17">
        <v>1.59251490834538E-3</v>
      </c>
      <c r="AH22" s="17">
        <v>0</v>
      </c>
      <c r="AI22" s="17"/>
      <c r="AJ22" s="17">
        <v>0</v>
      </c>
      <c r="AK22" s="17">
        <v>2.7278188933840802E-3</v>
      </c>
      <c r="AL22" s="17">
        <v>0</v>
      </c>
      <c r="AM22" s="17">
        <v>0</v>
      </c>
      <c r="AN22" s="17">
        <v>0</v>
      </c>
      <c r="AO22" s="17"/>
      <c r="AP22" s="17">
        <v>0</v>
      </c>
      <c r="AQ22" s="17">
        <v>2.0554394346510899E-3</v>
      </c>
      <c r="AR22" s="17">
        <v>1.9787368233429501E-2</v>
      </c>
      <c r="AS22" s="17"/>
      <c r="AT22" s="17">
        <v>0</v>
      </c>
      <c r="AU22" s="17">
        <v>0</v>
      </c>
      <c r="AV22" s="17">
        <v>2.6989613886138001E-3</v>
      </c>
      <c r="AW22" s="17">
        <v>0</v>
      </c>
      <c r="AX22" s="17">
        <v>0.11409110830626</v>
      </c>
      <c r="AY22" s="17"/>
      <c r="AZ22" s="17">
        <v>0</v>
      </c>
      <c r="BA22" s="17">
        <v>0</v>
      </c>
      <c r="BB22" s="17">
        <v>0</v>
      </c>
      <c r="BC22" s="17">
        <v>0</v>
      </c>
      <c r="BD22" s="17">
        <v>0</v>
      </c>
      <c r="BE22" s="17">
        <v>0</v>
      </c>
      <c r="BF22" s="17">
        <v>0</v>
      </c>
      <c r="BG22" s="17">
        <v>0</v>
      </c>
      <c r="BH22" s="17">
        <v>0</v>
      </c>
      <c r="BI22" s="17">
        <v>0</v>
      </c>
      <c r="BJ22" s="17">
        <v>1.6048981662819099E-2</v>
      </c>
      <c r="BK22" s="17">
        <v>0</v>
      </c>
      <c r="BL22" s="17">
        <v>0</v>
      </c>
      <c r="BM22" s="17">
        <v>0</v>
      </c>
      <c r="BN22" s="17">
        <v>2.8621686574870301E-2</v>
      </c>
      <c r="BO22" s="17">
        <v>0</v>
      </c>
      <c r="BP22" s="17"/>
      <c r="BQ22" s="17">
        <v>7.0033191428755101E-3</v>
      </c>
      <c r="BR22" s="17">
        <v>0</v>
      </c>
    </row>
    <row r="23" spans="2:70" x14ac:dyDescent="0.35">
      <c r="B23" s="18" t="s">
        <v>129</v>
      </c>
      <c r="C23" s="19">
        <v>7.7656928900096997E-2</v>
      </c>
      <c r="D23" s="19">
        <v>6.7627633743876994E-2</v>
      </c>
      <c r="E23" s="19">
        <v>8.77356621778623E-2</v>
      </c>
      <c r="F23" s="19"/>
      <c r="G23" s="19">
        <v>8.0090419166529994E-2</v>
      </c>
      <c r="H23" s="19">
        <v>7.7803354059391705E-2</v>
      </c>
      <c r="I23" s="19">
        <v>4.3947556637507698E-2</v>
      </c>
      <c r="J23" s="19">
        <v>7.0270212789072306E-2</v>
      </c>
      <c r="K23" s="19">
        <v>0.12460238739501001</v>
      </c>
      <c r="L23" s="19">
        <v>8.0908904855092195E-2</v>
      </c>
      <c r="M23" s="19"/>
      <c r="N23" s="19">
        <v>5.8851742500280198E-2</v>
      </c>
      <c r="O23" s="19">
        <v>4.2252339709491001E-2</v>
      </c>
      <c r="P23" s="19">
        <v>0.102069479752405</v>
      </c>
      <c r="Q23" s="19">
        <v>0.114128139864273</v>
      </c>
      <c r="R23" s="19"/>
      <c r="S23" s="19">
        <v>2.7814060178675E-2</v>
      </c>
      <c r="T23" s="19">
        <v>9.8054649611927197E-2</v>
      </c>
      <c r="U23" s="19">
        <v>4.2607558306106998E-2</v>
      </c>
      <c r="V23" s="19">
        <v>0.100664943044967</v>
      </c>
      <c r="W23" s="19">
        <v>3.7350043474124198E-2</v>
      </c>
      <c r="X23" s="19">
        <v>0.14553430446850599</v>
      </c>
      <c r="Y23" s="19">
        <v>0.10682358295957201</v>
      </c>
      <c r="Z23" s="19">
        <v>4.6317401427152599E-2</v>
      </c>
      <c r="AA23" s="19">
        <v>6.9157799961170302E-2</v>
      </c>
      <c r="AB23" s="19">
        <v>9.4506241882263906E-2</v>
      </c>
      <c r="AC23" s="19">
        <v>6.9132916545188494E-2</v>
      </c>
      <c r="AD23" s="19">
        <v>0.10185639083586299</v>
      </c>
      <c r="AE23" s="19"/>
      <c r="AF23" s="19">
        <v>8.2786839083949904E-2</v>
      </c>
      <c r="AG23" s="19">
        <v>6.7844370371151805E-2</v>
      </c>
      <c r="AH23" s="19">
        <v>9.7137100353266406E-2</v>
      </c>
      <c r="AI23" s="19"/>
      <c r="AJ23" s="19">
        <v>7.8738427554998894E-2</v>
      </c>
      <c r="AK23" s="19">
        <v>6.7812338840518196E-2</v>
      </c>
      <c r="AL23" s="19">
        <v>5.3962562155498599E-2</v>
      </c>
      <c r="AM23" s="19">
        <v>0</v>
      </c>
      <c r="AN23" s="19">
        <v>0.11541499590988299</v>
      </c>
      <c r="AO23" s="19"/>
      <c r="AP23" s="19">
        <v>8.32287950920374E-2</v>
      </c>
      <c r="AQ23" s="19">
        <v>6.6580562572943106E-2</v>
      </c>
      <c r="AR23" s="19">
        <v>4.0588964907535198E-2</v>
      </c>
      <c r="AS23" s="19"/>
      <c r="AT23" s="19">
        <v>0.11412531903837</v>
      </c>
      <c r="AU23" s="19">
        <v>6.1636638278106601E-2</v>
      </c>
      <c r="AV23" s="19">
        <v>4.80694319593706E-2</v>
      </c>
      <c r="AW23" s="19">
        <v>7.0550134859850094E-2</v>
      </c>
      <c r="AX23" s="19">
        <v>0</v>
      </c>
      <c r="AY23" s="19"/>
      <c r="AZ23" s="19">
        <v>0</v>
      </c>
      <c r="BA23" s="19">
        <v>7.9219477291354604E-2</v>
      </c>
      <c r="BB23" s="19">
        <v>0.11232809908422001</v>
      </c>
      <c r="BC23" s="19">
        <v>7.0041575081380994E-2</v>
      </c>
      <c r="BD23" s="19">
        <v>6.3873561557338004E-2</v>
      </c>
      <c r="BE23" s="19">
        <v>7.3532458765966799E-2</v>
      </c>
      <c r="BF23" s="19">
        <v>6.0758122321192598E-2</v>
      </c>
      <c r="BG23" s="19">
        <v>0.104972724866471</v>
      </c>
      <c r="BH23" s="19">
        <v>8.4835701265434105E-2</v>
      </c>
      <c r="BI23" s="19">
        <v>4.1720412149180201E-2</v>
      </c>
      <c r="BJ23" s="19">
        <v>6.4544887267163398E-2</v>
      </c>
      <c r="BK23" s="19">
        <v>2.0516214834616499E-2</v>
      </c>
      <c r="BL23" s="19">
        <v>1.84119890596104E-2</v>
      </c>
      <c r="BM23" s="19">
        <v>3.0525014083379501E-2</v>
      </c>
      <c r="BN23" s="19">
        <v>6.6559244246391702E-2</v>
      </c>
      <c r="BO23" s="19">
        <v>4.9119192416952298E-2</v>
      </c>
      <c r="BP23" s="19"/>
      <c r="BQ23" s="19">
        <v>5.5894617001893201E-2</v>
      </c>
      <c r="BR23" s="19">
        <v>8.0504174375941498E-2</v>
      </c>
    </row>
    <row r="24" spans="2:70" x14ac:dyDescent="0.35">
      <c r="B24" s="16" t="s">
        <v>651</v>
      </c>
    </row>
    <row r="25" spans="2:70" x14ac:dyDescent="0.35">
      <c r="B25" t="s">
        <v>98</v>
      </c>
    </row>
    <row r="26" spans="2:70" x14ac:dyDescent="0.35">
      <c r="B26" t="s">
        <v>99</v>
      </c>
    </row>
    <row r="28" spans="2:70" x14ac:dyDescent="0.35">
      <c r="B28" s="8" t="str">
        <f>HYPERLINK("#'Contents'!A1", "Return to Contents")</f>
        <v>Return to Contents</v>
      </c>
    </row>
  </sheetData>
  <mergeCells count="11">
    <mergeCell ref="BQ5:BR5"/>
    <mergeCell ref="D5:E5"/>
    <mergeCell ref="G5:L5"/>
    <mergeCell ref="N5:Q5"/>
    <mergeCell ref="S5:AD5"/>
    <mergeCell ref="AF5:AH5"/>
    <mergeCell ref="D2:BJ2"/>
    <mergeCell ref="AJ5:AN5"/>
    <mergeCell ref="AP5:AR5"/>
    <mergeCell ref="AT5:AX5"/>
    <mergeCell ref="AZ5:BO5"/>
  </mergeCells>
  <pageMargins left="0.7" right="0.7" top="0.75" bottom="0.75" header="0.3" footer="0.3"/>
  <pageSetup paperSize="9" orientation="portrait" horizontalDpi="300" verticalDpi="300"/>
  <drawing r:id="rId1"/>
</worksheet>
</file>

<file path=xl/worksheets/sheet1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A00-000000000000}">
  <dimension ref="B2:BR28"/>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67" width="10.7265625" customWidth="1"/>
    <col min="68" max="68" width="2.1796875" customWidth="1"/>
    <col min="69" max="70" width="10.7265625" customWidth="1"/>
    <col min="71" max="71" width="2.1796875" customWidth="1"/>
  </cols>
  <sheetData>
    <row r="2" spans="2:70" ht="40" customHeight="1" x14ac:dyDescent="0.35">
      <c r="D2" s="29" t="s">
        <v>654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row>
    <row r="5" spans="2:70" ht="30" customHeight="1" x14ac:dyDescent="0.35">
      <c r="B5" s="15"/>
      <c r="C5" s="15"/>
      <c r="D5" s="30" t="s">
        <v>74</v>
      </c>
      <c r="E5" s="30"/>
      <c r="F5" s="15"/>
      <c r="G5" s="30" t="s">
        <v>75</v>
      </c>
      <c r="H5" s="30"/>
      <c r="I5" s="30"/>
      <c r="J5" s="30"/>
      <c r="K5" s="30"/>
      <c r="L5" s="30"/>
      <c r="M5" s="15"/>
      <c r="N5" s="30" t="s">
        <v>76</v>
      </c>
      <c r="O5" s="30"/>
      <c r="P5" s="30"/>
      <c r="Q5" s="30"/>
      <c r="R5" s="15"/>
      <c r="S5" s="30" t="s">
        <v>77</v>
      </c>
      <c r="T5" s="30"/>
      <c r="U5" s="30"/>
      <c r="V5" s="30"/>
      <c r="W5" s="30"/>
      <c r="X5" s="30"/>
      <c r="Y5" s="30"/>
      <c r="Z5" s="30"/>
      <c r="AA5" s="30"/>
      <c r="AB5" s="30"/>
      <c r="AC5" s="30"/>
      <c r="AD5" s="30"/>
      <c r="AE5" s="15"/>
      <c r="AF5" s="30" t="s">
        <v>78</v>
      </c>
      <c r="AG5" s="30"/>
      <c r="AH5" s="30"/>
      <c r="AI5" s="15"/>
      <c r="AJ5" s="30" t="s">
        <v>79</v>
      </c>
      <c r="AK5" s="30"/>
      <c r="AL5" s="30"/>
      <c r="AM5" s="30"/>
      <c r="AN5" s="30"/>
      <c r="AO5" s="15"/>
      <c r="AP5" s="30" t="s">
        <v>80</v>
      </c>
      <c r="AQ5" s="30"/>
      <c r="AR5" s="30"/>
      <c r="AS5" s="15"/>
      <c r="AT5" s="30" t="s">
        <v>81</v>
      </c>
      <c r="AU5" s="30"/>
      <c r="AV5" s="30"/>
      <c r="AW5" s="30"/>
      <c r="AX5" s="30"/>
      <c r="AY5" s="15"/>
      <c r="AZ5" s="30" t="s">
        <v>82</v>
      </c>
      <c r="BA5" s="30"/>
      <c r="BB5" s="30"/>
      <c r="BC5" s="30"/>
      <c r="BD5" s="30"/>
      <c r="BE5" s="30"/>
      <c r="BF5" s="30"/>
      <c r="BG5" s="30"/>
      <c r="BH5" s="30"/>
      <c r="BI5" s="30"/>
      <c r="BJ5" s="30"/>
      <c r="BK5" s="30"/>
      <c r="BL5" s="30"/>
      <c r="BM5" s="30"/>
      <c r="BN5" s="30"/>
      <c r="BO5" s="30"/>
      <c r="BP5" s="15"/>
      <c r="BQ5" s="30" t="s">
        <v>83</v>
      </c>
      <c r="BR5" s="30"/>
    </row>
    <row r="6" spans="2:7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46</v>
      </c>
      <c r="AQ6" s="12" t="s">
        <v>47</v>
      </c>
      <c r="AR6" s="12" t="s">
        <v>50</v>
      </c>
      <c r="AT6" s="12" t="s">
        <v>51</v>
      </c>
      <c r="AU6" s="12" t="s">
        <v>52</v>
      </c>
      <c r="AV6" s="12" t="s">
        <v>53</v>
      </c>
      <c r="AW6" s="12" t="s">
        <v>54</v>
      </c>
      <c r="AX6" s="12" t="s">
        <v>55</v>
      </c>
      <c r="AZ6" s="12" t="s">
        <v>56</v>
      </c>
      <c r="BA6" s="12" t="s">
        <v>57</v>
      </c>
      <c r="BB6" s="12" t="s">
        <v>58</v>
      </c>
      <c r="BC6" s="12" t="s">
        <v>59</v>
      </c>
      <c r="BD6" s="12" t="s">
        <v>60</v>
      </c>
      <c r="BE6" s="12" t="s">
        <v>61</v>
      </c>
      <c r="BF6" s="12" t="s">
        <v>62</v>
      </c>
      <c r="BG6" s="12" t="s">
        <v>63</v>
      </c>
      <c r="BH6" s="12" t="s">
        <v>64</v>
      </c>
      <c r="BI6" s="12" t="s">
        <v>65</v>
      </c>
      <c r="BJ6" s="12" t="s">
        <v>66</v>
      </c>
      <c r="BK6" s="12" t="s">
        <v>67</v>
      </c>
      <c r="BL6" s="12" t="s">
        <v>68</v>
      </c>
      <c r="BM6" s="12" t="s">
        <v>69</v>
      </c>
      <c r="BN6" s="12" t="s">
        <v>70</v>
      </c>
      <c r="BO6" s="12" t="s">
        <v>71</v>
      </c>
      <c r="BQ6" s="12" t="s">
        <v>72</v>
      </c>
      <c r="BR6" s="12" t="s">
        <v>73</v>
      </c>
    </row>
    <row r="7" spans="2:70" ht="30" customHeight="1" x14ac:dyDescent="0.35">
      <c r="B7" s="10" t="s">
        <v>19</v>
      </c>
      <c r="C7" s="10">
        <v>985</v>
      </c>
      <c r="D7" s="10">
        <v>510</v>
      </c>
      <c r="E7" s="10">
        <v>468</v>
      </c>
      <c r="F7" s="10"/>
      <c r="G7" s="10">
        <v>135</v>
      </c>
      <c r="H7" s="10">
        <v>178</v>
      </c>
      <c r="I7" s="10">
        <v>163</v>
      </c>
      <c r="J7" s="10">
        <v>174</v>
      </c>
      <c r="K7" s="10">
        <v>148</v>
      </c>
      <c r="L7" s="10">
        <v>187</v>
      </c>
      <c r="M7" s="10"/>
      <c r="N7" s="10">
        <v>282</v>
      </c>
      <c r="O7" s="10">
        <v>283</v>
      </c>
      <c r="P7" s="10">
        <v>195</v>
      </c>
      <c r="Q7" s="10">
        <v>222</v>
      </c>
      <c r="R7" s="10"/>
      <c r="S7" s="10">
        <v>124</v>
      </c>
      <c r="T7" s="10">
        <v>145</v>
      </c>
      <c r="U7" s="10">
        <v>74</v>
      </c>
      <c r="V7" s="10">
        <v>89</v>
      </c>
      <c r="W7" s="10">
        <v>59</v>
      </c>
      <c r="X7" s="10">
        <v>87</v>
      </c>
      <c r="Y7" s="10">
        <v>89</v>
      </c>
      <c r="Z7" s="10">
        <v>42</v>
      </c>
      <c r="AA7" s="10">
        <v>120</v>
      </c>
      <c r="AB7" s="10">
        <v>87</v>
      </c>
      <c r="AC7" s="10">
        <v>44</v>
      </c>
      <c r="AD7" s="10">
        <v>25</v>
      </c>
      <c r="AE7" s="10"/>
      <c r="AF7" s="10">
        <v>341</v>
      </c>
      <c r="AG7" s="10">
        <v>398</v>
      </c>
      <c r="AH7" s="10">
        <v>142</v>
      </c>
      <c r="AI7" s="10"/>
      <c r="AJ7" s="10">
        <v>333</v>
      </c>
      <c r="AK7" s="10">
        <v>270</v>
      </c>
      <c r="AL7" s="10">
        <v>67</v>
      </c>
      <c r="AM7" s="10">
        <v>10</v>
      </c>
      <c r="AN7" s="10">
        <v>144</v>
      </c>
      <c r="AO7" s="10"/>
      <c r="AP7" s="10">
        <v>204</v>
      </c>
      <c r="AQ7" s="10">
        <v>348</v>
      </c>
      <c r="AR7" s="10">
        <v>64</v>
      </c>
      <c r="AS7" s="10"/>
      <c r="AT7" s="10">
        <v>238</v>
      </c>
      <c r="AU7" s="10">
        <v>220</v>
      </c>
      <c r="AV7" s="10">
        <v>266</v>
      </c>
      <c r="AW7" s="10">
        <v>102</v>
      </c>
      <c r="AX7" s="10">
        <v>17</v>
      </c>
      <c r="AY7" s="10"/>
      <c r="AZ7" s="10">
        <v>9</v>
      </c>
      <c r="BA7" s="10">
        <v>55</v>
      </c>
      <c r="BB7" s="10">
        <v>69</v>
      </c>
      <c r="BC7" s="10">
        <v>55</v>
      </c>
      <c r="BD7" s="10">
        <v>89</v>
      </c>
      <c r="BE7" s="10">
        <v>105</v>
      </c>
      <c r="BF7" s="10">
        <v>114</v>
      </c>
      <c r="BG7" s="10">
        <v>78</v>
      </c>
      <c r="BH7" s="10">
        <v>57</v>
      </c>
      <c r="BI7" s="10">
        <v>58</v>
      </c>
      <c r="BJ7" s="10">
        <v>68</v>
      </c>
      <c r="BK7" s="10">
        <v>50</v>
      </c>
      <c r="BL7" s="10">
        <v>37</v>
      </c>
      <c r="BM7" s="10">
        <v>27</v>
      </c>
      <c r="BN7" s="10">
        <v>18</v>
      </c>
      <c r="BO7" s="10">
        <v>46</v>
      </c>
      <c r="BP7" s="10"/>
      <c r="BQ7" s="10">
        <v>281</v>
      </c>
      <c r="BR7" s="10">
        <v>675</v>
      </c>
    </row>
    <row r="8" spans="2:70" ht="30" customHeight="1" x14ac:dyDescent="0.35">
      <c r="B8" s="11" t="s">
        <v>20</v>
      </c>
      <c r="C8" s="11">
        <v>984</v>
      </c>
      <c r="D8" s="11">
        <v>510</v>
      </c>
      <c r="E8" s="11">
        <v>466</v>
      </c>
      <c r="F8" s="11"/>
      <c r="G8" s="11">
        <v>149</v>
      </c>
      <c r="H8" s="11">
        <v>171</v>
      </c>
      <c r="I8" s="11">
        <v>162</v>
      </c>
      <c r="J8" s="11">
        <v>172</v>
      </c>
      <c r="K8" s="11">
        <v>145</v>
      </c>
      <c r="L8" s="11">
        <v>185</v>
      </c>
      <c r="M8" s="11"/>
      <c r="N8" s="11">
        <v>258</v>
      </c>
      <c r="O8" s="11">
        <v>261</v>
      </c>
      <c r="P8" s="11">
        <v>219</v>
      </c>
      <c r="Q8" s="11">
        <v>242</v>
      </c>
      <c r="R8" s="11"/>
      <c r="S8" s="11">
        <v>124</v>
      </c>
      <c r="T8" s="11">
        <v>137</v>
      </c>
      <c r="U8" s="11">
        <v>75</v>
      </c>
      <c r="V8" s="11">
        <v>94</v>
      </c>
      <c r="W8" s="11">
        <v>57</v>
      </c>
      <c r="X8" s="11">
        <v>83</v>
      </c>
      <c r="Y8" s="11">
        <v>85</v>
      </c>
      <c r="Z8" s="11">
        <v>41</v>
      </c>
      <c r="AA8" s="11">
        <v>118</v>
      </c>
      <c r="AB8" s="11">
        <v>91</v>
      </c>
      <c r="AC8" s="11">
        <v>46</v>
      </c>
      <c r="AD8" s="11">
        <v>33</v>
      </c>
      <c r="AE8" s="11"/>
      <c r="AF8" s="11">
        <v>338</v>
      </c>
      <c r="AG8" s="11">
        <v>389</v>
      </c>
      <c r="AH8" s="11">
        <v>146</v>
      </c>
      <c r="AI8" s="11"/>
      <c r="AJ8" s="11">
        <v>323</v>
      </c>
      <c r="AK8" s="11">
        <v>267</v>
      </c>
      <c r="AL8" s="11">
        <v>65</v>
      </c>
      <c r="AM8" s="11">
        <v>11</v>
      </c>
      <c r="AN8" s="11">
        <v>148</v>
      </c>
      <c r="AO8" s="11"/>
      <c r="AP8" s="11">
        <v>199</v>
      </c>
      <c r="AQ8" s="11">
        <v>344</v>
      </c>
      <c r="AR8" s="11">
        <v>63</v>
      </c>
      <c r="AS8" s="11"/>
      <c r="AT8" s="11">
        <v>247</v>
      </c>
      <c r="AU8" s="11">
        <v>223</v>
      </c>
      <c r="AV8" s="11">
        <v>255</v>
      </c>
      <c r="AW8" s="11">
        <v>98</v>
      </c>
      <c r="AX8" s="11">
        <v>14</v>
      </c>
      <c r="AY8" s="11"/>
      <c r="AZ8" s="11">
        <v>9</v>
      </c>
      <c r="BA8" s="11">
        <v>55</v>
      </c>
      <c r="BB8" s="11">
        <v>72</v>
      </c>
      <c r="BC8" s="11">
        <v>58</v>
      </c>
      <c r="BD8" s="11">
        <v>95</v>
      </c>
      <c r="BE8" s="11">
        <v>105</v>
      </c>
      <c r="BF8" s="11">
        <v>113</v>
      </c>
      <c r="BG8" s="11">
        <v>78</v>
      </c>
      <c r="BH8" s="11">
        <v>60</v>
      </c>
      <c r="BI8" s="11">
        <v>55</v>
      </c>
      <c r="BJ8" s="11">
        <v>66</v>
      </c>
      <c r="BK8" s="11">
        <v>48</v>
      </c>
      <c r="BL8" s="11">
        <v>36</v>
      </c>
      <c r="BM8" s="11">
        <v>26</v>
      </c>
      <c r="BN8" s="11">
        <v>16</v>
      </c>
      <c r="BO8" s="11">
        <v>42</v>
      </c>
      <c r="BP8" s="11"/>
      <c r="BQ8" s="11">
        <v>274</v>
      </c>
      <c r="BR8" s="11">
        <v>680</v>
      </c>
    </row>
    <row r="9" spans="2:70" ht="29" x14ac:dyDescent="0.35">
      <c r="B9" s="18" t="s">
        <v>649</v>
      </c>
      <c r="C9" s="17">
        <v>0.30104342094189701</v>
      </c>
      <c r="D9" s="17">
        <v>0.32191822776245499</v>
      </c>
      <c r="E9" s="17">
        <v>0.28054866404472201</v>
      </c>
      <c r="F9" s="17"/>
      <c r="G9" s="17">
        <v>0.213075810089843</v>
      </c>
      <c r="H9" s="17">
        <v>0.20104056088997899</v>
      </c>
      <c r="I9" s="17">
        <v>0.25830148343030301</v>
      </c>
      <c r="J9" s="17">
        <v>0.31517679746509097</v>
      </c>
      <c r="K9" s="17">
        <v>0.40755670178264902</v>
      </c>
      <c r="L9" s="17">
        <v>0.405274020365058</v>
      </c>
      <c r="M9" s="17"/>
      <c r="N9" s="17">
        <v>0.23432718647329601</v>
      </c>
      <c r="O9" s="17">
        <v>0.30896093237037497</v>
      </c>
      <c r="P9" s="17">
        <v>0.294755519724403</v>
      </c>
      <c r="Q9" s="17">
        <v>0.36922213053021902</v>
      </c>
      <c r="R9" s="17"/>
      <c r="S9" s="17">
        <v>0.18779498757721599</v>
      </c>
      <c r="T9" s="17">
        <v>0.30962256494796803</v>
      </c>
      <c r="U9" s="17">
        <v>0.33415301351923399</v>
      </c>
      <c r="V9" s="17">
        <v>0.35078335790648402</v>
      </c>
      <c r="W9" s="17">
        <v>0.31801567347892701</v>
      </c>
      <c r="X9" s="17">
        <v>0.28472356337335197</v>
      </c>
      <c r="Y9" s="17">
        <v>0.32426168994180699</v>
      </c>
      <c r="Z9" s="17">
        <v>0.42175924961318401</v>
      </c>
      <c r="AA9" s="17">
        <v>0.339283442604918</v>
      </c>
      <c r="AB9" s="17">
        <v>0.274399505934313</v>
      </c>
      <c r="AC9" s="17">
        <v>0.31827019796414502</v>
      </c>
      <c r="AD9" s="17">
        <v>0.18911601572042799</v>
      </c>
      <c r="AE9" s="17"/>
      <c r="AF9" s="17">
        <v>0.35439850455000299</v>
      </c>
      <c r="AG9" s="17">
        <v>0.26526983548734301</v>
      </c>
      <c r="AH9" s="17">
        <v>0.31780673809808202</v>
      </c>
      <c r="AI9" s="17"/>
      <c r="AJ9" s="17">
        <v>0.37659778591353199</v>
      </c>
      <c r="AK9" s="17">
        <v>0.235142933106924</v>
      </c>
      <c r="AL9" s="17">
        <v>0.20500871130375301</v>
      </c>
      <c r="AM9" s="17">
        <v>0.175990661365478</v>
      </c>
      <c r="AN9" s="17">
        <v>0.321335412422317</v>
      </c>
      <c r="AO9" s="17"/>
      <c r="AP9" s="17">
        <v>0.33099801332524098</v>
      </c>
      <c r="AQ9" s="17">
        <v>0.23188792485264101</v>
      </c>
      <c r="AR9" s="17">
        <v>0.11577238956543701</v>
      </c>
      <c r="AS9" s="17"/>
      <c r="AT9" s="17">
        <v>0.43048453938900899</v>
      </c>
      <c r="AU9" s="17">
        <v>0.27458421530284199</v>
      </c>
      <c r="AV9" s="17">
        <v>0.23792516214971199</v>
      </c>
      <c r="AW9" s="17">
        <v>0.116041756706495</v>
      </c>
      <c r="AX9" s="17">
        <v>0.24651640548259199</v>
      </c>
      <c r="AY9" s="17"/>
      <c r="AZ9" s="17">
        <v>0.45012196970205298</v>
      </c>
      <c r="BA9" s="17">
        <v>0.472083898383786</v>
      </c>
      <c r="BB9" s="17">
        <v>0.33554591759247898</v>
      </c>
      <c r="BC9" s="17">
        <v>0.39968202358610599</v>
      </c>
      <c r="BD9" s="17">
        <v>0.286349379781836</v>
      </c>
      <c r="BE9" s="17">
        <v>0.31364321010709301</v>
      </c>
      <c r="BF9" s="17">
        <v>0.314141552288072</v>
      </c>
      <c r="BG9" s="17">
        <v>0.27313995898434701</v>
      </c>
      <c r="BH9" s="17">
        <v>0.20287824831594101</v>
      </c>
      <c r="BI9" s="17">
        <v>0.22547586649728399</v>
      </c>
      <c r="BJ9" s="17">
        <v>0.26393694054595301</v>
      </c>
      <c r="BK9" s="17">
        <v>0.314008726093637</v>
      </c>
      <c r="BL9" s="17">
        <v>0.30633750725106801</v>
      </c>
      <c r="BM9" s="17">
        <v>0.27357442064521997</v>
      </c>
      <c r="BN9" s="17">
        <v>0.178416609823837</v>
      </c>
      <c r="BO9" s="17">
        <v>0.18210113433286301</v>
      </c>
      <c r="BP9" s="17"/>
      <c r="BQ9" s="17">
        <v>8.1074073238029107E-2</v>
      </c>
      <c r="BR9" s="17">
        <v>0.39584615886444502</v>
      </c>
    </row>
    <row r="10" spans="2:70" x14ac:dyDescent="0.35">
      <c r="B10" s="18" t="s">
        <v>101</v>
      </c>
      <c r="C10" s="17">
        <v>2.6355221730910601E-2</v>
      </c>
      <c r="D10" s="17">
        <v>2.9595764619491101E-2</v>
      </c>
      <c r="E10" s="17">
        <v>2.3227336484322299E-2</v>
      </c>
      <c r="F10" s="17"/>
      <c r="G10" s="17">
        <v>6.82067539908804E-2</v>
      </c>
      <c r="H10" s="17">
        <v>3.1644114641859997E-2</v>
      </c>
      <c r="I10" s="17">
        <v>3.7571471087687602E-2</v>
      </c>
      <c r="J10" s="17">
        <v>1.11652209194627E-2</v>
      </c>
      <c r="K10" s="17">
        <v>7.9770120032529607E-3</v>
      </c>
      <c r="L10" s="17">
        <v>6.4957385449155598E-3</v>
      </c>
      <c r="M10" s="17"/>
      <c r="N10" s="17">
        <v>1.48280340370993E-2</v>
      </c>
      <c r="O10" s="17">
        <v>9.8451543964486292E-3</v>
      </c>
      <c r="P10" s="17">
        <v>6.6866616152310404E-2</v>
      </c>
      <c r="Q10" s="17">
        <v>2.0137283300033001E-2</v>
      </c>
      <c r="R10" s="17"/>
      <c r="S10" s="17">
        <v>4.1013888296940297E-2</v>
      </c>
      <c r="T10" s="17">
        <v>1.5522498723105099E-2</v>
      </c>
      <c r="U10" s="17">
        <v>2.4382382809404898E-2</v>
      </c>
      <c r="V10" s="17">
        <v>4.5590138252524399E-2</v>
      </c>
      <c r="W10" s="17">
        <v>0</v>
      </c>
      <c r="X10" s="17">
        <v>6.8512732947311597E-2</v>
      </c>
      <c r="Y10" s="17">
        <v>2.1663110172109101E-2</v>
      </c>
      <c r="Z10" s="17">
        <v>2.3863778287661501E-2</v>
      </c>
      <c r="AA10" s="17">
        <v>2.65168089807854E-2</v>
      </c>
      <c r="AB10" s="17">
        <v>1.08474947791338E-2</v>
      </c>
      <c r="AC10" s="17">
        <v>0</v>
      </c>
      <c r="AD10" s="17">
        <v>0</v>
      </c>
      <c r="AE10" s="17"/>
      <c r="AF10" s="17">
        <v>2.17748606754209E-2</v>
      </c>
      <c r="AG10" s="17">
        <v>2.57854301049457E-2</v>
      </c>
      <c r="AH10" s="17">
        <v>3.1008058054506901E-2</v>
      </c>
      <c r="AI10" s="17"/>
      <c r="AJ10" s="17">
        <v>1.6416705789648801E-2</v>
      </c>
      <c r="AK10" s="17">
        <v>3.5124983359612297E-2</v>
      </c>
      <c r="AL10" s="17">
        <v>1.43972369039024E-2</v>
      </c>
      <c r="AM10" s="17">
        <v>8.86178188095125E-2</v>
      </c>
      <c r="AN10" s="17">
        <v>4.7225369173541497E-2</v>
      </c>
      <c r="AO10" s="17"/>
      <c r="AP10" s="17">
        <v>9.9744009125618607E-3</v>
      </c>
      <c r="AQ10" s="17">
        <v>3.4549992529150697E-2</v>
      </c>
      <c r="AR10" s="17">
        <v>2.8116863489979001E-2</v>
      </c>
      <c r="AS10" s="17"/>
      <c r="AT10" s="17">
        <v>2.8897624836464301E-2</v>
      </c>
      <c r="AU10" s="17">
        <v>1.49735917126357E-2</v>
      </c>
      <c r="AV10" s="17">
        <v>2.9667889162716999E-2</v>
      </c>
      <c r="AW10" s="17">
        <v>1.6869313107742201E-2</v>
      </c>
      <c r="AX10" s="17">
        <v>0</v>
      </c>
      <c r="AY10" s="17"/>
      <c r="AZ10" s="17">
        <v>9.7403055522769399E-2</v>
      </c>
      <c r="BA10" s="17">
        <v>8.5455900705510901E-2</v>
      </c>
      <c r="BB10" s="17">
        <v>4.8266036125004401E-2</v>
      </c>
      <c r="BC10" s="17">
        <v>3.63155003803982E-2</v>
      </c>
      <c r="BD10" s="17">
        <v>1.2910047987418599E-2</v>
      </c>
      <c r="BE10" s="17">
        <v>2.9215257840219801E-2</v>
      </c>
      <c r="BF10" s="17">
        <v>3.7940315084431402E-2</v>
      </c>
      <c r="BG10" s="17">
        <v>2.2740411070235101E-2</v>
      </c>
      <c r="BH10" s="17">
        <v>0</v>
      </c>
      <c r="BI10" s="17">
        <v>0</v>
      </c>
      <c r="BJ10" s="17">
        <v>1.4213150741950601E-2</v>
      </c>
      <c r="BK10" s="17">
        <v>0</v>
      </c>
      <c r="BL10" s="17">
        <v>2.6324764581826601E-2</v>
      </c>
      <c r="BM10" s="17">
        <v>0</v>
      </c>
      <c r="BN10" s="17">
        <v>0</v>
      </c>
      <c r="BO10" s="17">
        <v>3.4702691809284203E-2</v>
      </c>
      <c r="BP10" s="17"/>
      <c r="BQ10" s="17">
        <v>1.71753976161629E-2</v>
      </c>
      <c r="BR10" s="17">
        <v>2.79878431483386E-2</v>
      </c>
    </row>
    <row r="11" spans="2:70" x14ac:dyDescent="0.35">
      <c r="B11" s="18" t="s">
        <v>621</v>
      </c>
      <c r="C11" s="17">
        <v>5.0209235800079501E-2</v>
      </c>
      <c r="D11" s="17">
        <v>4.8430400637987502E-2</v>
      </c>
      <c r="E11" s="17">
        <v>5.29462795658657E-2</v>
      </c>
      <c r="F11" s="17"/>
      <c r="G11" s="17">
        <v>8.6824226184973305E-2</v>
      </c>
      <c r="H11" s="17">
        <v>7.6719870951889896E-2</v>
      </c>
      <c r="I11" s="17">
        <v>6.7496623486228896E-2</v>
      </c>
      <c r="J11" s="17">
        <v>3.68568837275592E-2</v>
      </c>
      <c r="K11" s="17">
        <v>3.5670594895176502E-2</v>
      </c>
      <c r="L11" s="17">
        <v>4.8346147938074201E-3</v>
      </c>
      <c r="M11" s="17"/>
      <c r="N11" s="17">
        <v>4.52144639534263E-2</v>
      </c>
      <c r="O11" s="17">
        <v>5.3429191293131797E-2</v>
      </c>
      <c r="P11" s="17">
        <v>5.8691630372635299E-2</v>
      </c>
      <c r="Q11" s="17">
        <v>4.4991869899509998E-2</v>
      </c>
      <c r="R11" s="17"/>
      <c r="S11" s="17">
        <v>6.8484383766118595E-2</v>
      </c>
      <c r="T11" s="17">
        <v>1.86523611529292E-2</v>
      </c>
      <c r="U11" s="17">
        <v>4.5669461804337598E-2</v>
      </c>
      <c r="V11" s="17">
        <v>3.2976353071351203E-2</v>
      </c>
      <c r="W11" s="17">
        <v>1.5358948725243699E-2</v>
      </c>
      <c r="X11" s="17">
        <v>2.8945010555323499E-2</v>
      </c>
      <c r="Y11" s="17">
        <v>3.5433075555469699E-2</v>
      </c>
      <c r="Z11" s="17">
        <v>0.139650546028871</v>
      </c>
      <c r="AA11" s="17">
        <v>7.5664221317456995E-2</v>
      </c>
      <c r="AB11" s="17">
        <v>5.4237236661274099E-2</v>
      </c>
      <c r="AC11" s="17">
        <v>4.6739824737543401E-2</v>
      </c>
      <c r="AD11" s="17">
        <v>0.115047146001213</v>
      </c>
      <c r="AE11" s="17"/>
      <c r="AF11" s="17">
        <v>5.5318261676098997E-2</v>
      </c>
      <c r="AG11" s="17">
        <v>3.71061254365199E-2</v>
      </c>
      <c r="AH11" s="17">
        <v>4.4672408808397103E-2</v>
      </c>
      <c r="AI11" s="17"/>
      <c r="AJ11" s="17">
        <v>3.4748165965555002E-2</v>
      </c>
      <c r="AK11" s="17">
        <v>8.3084250407454693E-2</v>
      </c>
      <c r="AL11" s="17">
        <v>4.3527852796621198E-2</v>
      </c>
      <c r="AM11" s="17">
        <v>9.3660890090645293E-2</v>
      </c>
      <c r="AN11" s="17">
        <v>2.78671939623036E-2</v>
      </c>
      <c r="AO11" s="17"/>
      <c r="AP11" s="17">
        <v>4.0437892169699702E-2</v>
      </c>
      <c r="AQ11" s="17">
        <v>7.6531155473974502E-2</v>
      </c>
      <c r="AR11" s="17">
        <v>6.4675137378064199E-2</v>
      </c>
      <c r="AS11" s="17"/>
      <c r="AT11" s="17">
        <v>2.7663897217171E-2</v>
      </c>
      <c r="AU11" s="17">
        <v>5.3355140590834398E-2</v>
      </c>
      <c r="AV11" s="17">
        <v>5.9470338375914401E-2</v>
      </c>
      <c r="AW11" s="17">
        <v>7.4006395135733705E-2</v>
      </c>
      <c r="AX11" s="17">
        <v>0</v>
      </c>
      <c r="AY11" s="17"/>
      <c r="AZ11" s="17">
        <v>0</v>
      </c>
      <c r="BA11" s="17">
        <v>3.7528531719698999E-2</v>
      </c>
      <c r="BB11" s="17">
        <v>1.2260374057904099E-2</v>
      </c>
      <c r="BC11" s="17">
        <v>8.5010810988329702E-2</v>
      </c>
      <c r="BD11" s="17">
        <v>6.6070160560150401E-2</v>
      </c>
      <c r="BE11" s="17">
        <v>6.5080070243569099E-2</v>
      </c>
      <c r="BF11" s="17">
        <v>5.0627641377912598E-2</v>
      </c>
      <c r="BG11" s="17">
        <v>4.9389118291671502E-2</v>
      </c>
      <c r="BH11" s="17">
        <v>7.8066270742295496E-2</v>
      </c>
      <c r="BI11" s="17">
        <v>0.103082319036991</v>
      </c>
      <c r="BJ11" s="17">
        <v>1.1111992604028899E-2</v>
      </c>
      <c r="BK11" s="17">
        <v>1.7916650586682899E-2</v>
      </c>
      <c r="BL11" s="17">
        <v>2.49164443695804E-2</v>
      </c>
      <c r="BM11" s="17">
        <v>4.6660984711510999E-2</v>
      </c>
      <c r="BN11" s="17">
        <v>0</v>
      </c>
      <c r="BO11" s="17">
        <v>4.4229910571173502E-2</v>
      </c>
      <c r="BP11" s="17"/>
      <c r="BQ11" s="17">
        <v>5.3754567408638501E-2</v>
      </c>
      <c r="BR11" s="17">
        <v>4.7111881130906898E-2</v>
      </c>
    </row>
    <row r="12" spans="2:70" x14ac:dyDescent="0.35">
      <c r="B12" s="18" t="s">
        <v>622</v>
      </c>
      <c r="C12" s="17">
        <v>8.0260205711907506E-2</v>
      </c>
      <c r="D12" s="17">
        <v>7.8568312938072898E-2</v>
      </c>
      <c r="E12" s="17">
        <v>7.5994353865086003E-2</v>
      </c>
      <c r="F12" s="17"/>
      <c r="G12" s="17">
        <v>0.132050895156751</v>
      </c>
      <c r="H12" s="17">
        <v>9.9856953954734096E-2</v>
      </c>
      <c r="I12" s="17">
        <v>8.3503691643640202E-2</v>
      </c>
      <c r="J12" s="17">
        <v>6.7642578041105003E-2</v>
      </c>
      <c r="K12" s="17">
        <v>5.3292346294716797E-2</v>
      </c>
      <c r="L12" s="17">
        <v>5.0494026794857198E-2</v>
      </c>
      <c r="M12" s="17"/>
      <c r="N12" s="17">
        <v>8.7861254917402196E-2</v>
      </c>
      <c r="O12" s="17">
        <v>6.7196447171212703E-2</v>
      </c>
      <c r="P12" s="17">
        <v>8.5359858784049406E-2</v>
      </c>
      <c r="Q12" s="17">
        <v>8.2638917783908694E-2</v>
      </c>
      <c r="R12" s="17"/>
      <c r="S12" s="17">
        <v>0.106112629543182</v>
      </c>
      <c r="T12" s="17">
        <v>7.2230388913099797E-2</v>
      </c>
      <c r="U12" s="17">
        <v>4.5270837209222099E-2</v>
      </c>
      <c r="V12" s="17">
        <v>4.4652122588585502E-2</v>
      </c>
      <c r="W12" s="17">
        <v>5.6537065247160102E-2</v>
      </c>
      <c r="X12" s="17">
        <v>0.13996424867149801</v>
      </c>
      <c r="Y12" s="17">
        <v>6.0256560724888303E-2</v>
      </c>
      <c r="Z12" s="17">
        <v>0.137815918934836</v>
      </c>
      <c r="AA12" s="17">
        <v>7.8939256109523501E-2</v>
      </c>
      <c r="AB12" s="17">
        <v>7.7820396589287397E-2</v>
      </c>
      <c r="AC12" s="17">
        <v>0</v>
      </c>
      <c r="AD12" s="17">
        <v>0.192707517221331</v>
      </c>
      <c r="AE12" s="17"/>
      <c r="AF12" s="17">
        <v>5.7522241824379101E-2</v>
      </c>
      <c r="AG12" s="17">
        <v>9.2085479759730096E-2</v>
      </c>
      <c r="AH12" s="17">
        <v>0.103936957873171</v>
      </c>
      <c r="AI12" s="17"/>
      <c r="AJ12" s="17">
        <v>4.3291105314398101E-2</v>
      </c>
      <c r="AK12" s="17">
        <v>0.11246044671026</v>
      </c>
      <c r="AL12" s="17">
        <v>6.7221163585574298E-2</v>
      </c>
      <c r="AM12" s="17">
        <v>0</v>
      </c>
      <c r="AN12" s="17">
        <v>7.3404651435798093E-2</v>
      </c>
      <c r="AO12" s="17"/>
      <c r="AP12" s="17">
        <v>5.6149188695015097E-2</v>
      </c>
      <c r="AQ12" s="17">
        <v>9.5010759535846007E-2</v>
      </c>
      <c r="AR12" s="17">
        <v>0.10235384409207</v>
      </c>
      <c r="AS12" s="17"/>
      <c r="AT12" s="17">
        <v>5.0352025703145002E-2</v>
      </c>
      <c r="AU12" s="17">
        <v>8.8729668932841094E-2</v>
      </c>
      <c r="AV12" s="17">
        <v>8.7637894270453598E-2</v>
      </c>
      <c r="AW12" s="17">
        <v>0.14475514505985099</v>
      </c>
      <c r="AX12" s="17">
        <v>5.6109246687357499E-2</v>
      </c>
      <c r="AY12" s="17"/>
      <c r="AZ12" s="17">
        <v>0</v>
      </c>
      <c r="BA12" s="17">
        <v>0.11677485704639499</v>
      </c>
      <c r="BB12" s="17">
        <v>0.105752439665642</v>
      </c>
      <c r="BC12" s="17">
        <v>6.8236276038048604E-2</v>
      </c>
      <c r="BD12" s="17">
        <v>0.13317606382682301</v>
      </c>
      <c r="BE12" s="17">
        <v>0.12680587699447199</v>
      </c>
      <c r="BF12" s="17">
        <v>5.3636802274782701E-2</v>
      </c>
      <c r="BG12" s="17">
        <v>9.6321831596707999E-2</v>
      </c>
      <c r="BH12" s="17">
        <v>8.0451272744187105E-2</v>
      </c>
      <c r="BI12" s="17">
        <v>4.0780918225147698E-2</v>
      </c>
      <c r="BJ12" s="17">
        <v>6.0749211334912297E-2</v>
      </c>
      <c r="BK12" s="17">
        <v>5.87705293926147E-2</v>
      </c>
      <c r="BL12" s="17">
        <v>5.3010830250610902E-2</v>
      </c>
      <c r="BM12" s="17">
        <v>4.3205155687376699E-2</v>
      </c>
      <c r="BN12" s="17">
        <v>4.6935575581873702E-2</v>
      </c>
      <c r="BO12" s="17">
        <v>2.6438901008939999E-2</v>
      </c>
      <c r="BP12" s="17"/>
      <c r="BQ12" s="17">
        <v>9.5972441041538306E-2</v>
      </c>
      <c r="BR12" s="17">
        <v>7.5883483424693199E-2</v>
      </c>
    </row>
    <row r="13" spans="2:70" x14ac:dyDescent="0.35">
      <c r="B13" s="18" t="s">
        <v>623</v>
      </c>
      <c r="C13" s="17">
        <v>9.2122983987282303E-2</v>
      </c>
      <c r="D13" s="17">
        <v>9.4860690940721401E-2</v>
      </c>
      <c r="E13" s="17">
        <v>9.0582213976758197E-2</v>
      </c>
      <c r="F13" s="17"/>
      <c r="G13" s="17">
        <v>0.120671336124833</v>
      </c>
      <c r="H13" s="17">
        <v>9.6117392350238098E-2</v>
      </c>
      <c r="I13" s="17">
        <v>0.102644038628233</v>
      </c>
      <c r="J13" s="17">
        <v>6.0942415915038697E-2</v>
      </c>
      <c r="K13" s="17">
        <v>6.9835228886505105E-2</v>
      </c>
      <c r="L13" s="17">
        <v>0.10271200860302999</v>
      </c>
      <c r="M13" s="17"/>
      <c r="N13" s="17">
        <v>8.4408183289475802E-2</v>
      </c>
      <c r="O13" s="17">
        <v>0.108992604133864</v>
      </c>
      <c r="P13" s="17">
        <v>6.8025964179159806E-2</v>
      </c>
      <c r="Q13" s="17">
        <v>0.10506219890853501</v>
      </c>
      <c r="R13" s="17"/>
      <c r="S13" s="17">
        <v>8.0222223553442606E-2</v>
      </c>
      <c r="T13" s="17">
        <v>7.0159515182108806E-2</v>
      </c>
      <c r="U13" s="17">
        <v>2.49290168211448E-2</v>
      </c>
      <c r="V13" s="17">
        <v>9.9645283228254805E-2</v>
      </c>
      <c r="W13" s="17">
        <v>0.13755471773782799</v>
      </c>
      <c r="X13" s="17">
        <v>0.114942021045659</v>
      </c>
      <c r="Y13" s="17">
        <v>0.117009814587655</v>
      </c>
      <c r="Z13" s="17">
        <v>6.2988396171664504E-2</v>
      </c>
      <c r="AA13" s="17">
        <v>8.2908639007229307E-2</v>
      </c>
      <c r="AB13" s="17">
        <v>0.12980704913840199</v>
      </c>
      <c r="AC13" s="17">
        <v>0.106139245529371</v>
      </c>
      <c r="AD13" s="17">
        <v>0.106392435911005</v>
      </c>
      <c r="AE13" s="17"/>
      <c r="AF13" s="17">
        <v>7.4236928773794397E-2</v>
      </c>
      <c r="AG13" s="17">
        <v>9.5347582117212698E-2</v>
      </c>
      <c r="AH13" s="17">
        <v>0.10042622219090599</v>
      </c>
      <c r="AI13" s="17"/>
      <c r="AJ13" s="17">
        <v>7.9310132214096704E-2</v>
      </c>
      <c r="AK13" s="17">
        <v>0.10133906324679801</v>
      </c>
      <c r="AL13" s="17">
        <v>0.126654072650357</v>
      </c>
      <c r="AM13" s="17">
        <v>0.103298803300126</v>
      </c>
      <c r="AN13" s="17">
        <v>7.5082835590369906E-2</v>
      </c>
      <c r="AO13" s="17"/>
      <c r="AP13" s="17">
        <v>7.7951309634884405E-2</v>
      </c>
      <c r="AQ13" s="17">
        <v>0.102449173962171</v>
      </c>
      <c r="AR13" s="17">
        <v>4.1887240243082602E-2</v>
      </c>
      <c r="AS13" s="17"/>
      <c r="AT13" s="17">
        <v>7.9840484899778699E-2</v>
      </c>
      <c r="AU13" s="17">
        <v>0.104121713799135</v>
      </c>
      <c r="AV13" s="17">
        <v>0.100787829380882</v>
      </c>
      <c r="AW13" s="17">
        <v>7.9202891370729597E-2</v>
      </c>
      <c r="AX13" s="17">
        <v>6.2429245337580701E-2</v>
      </c>
      <c r="AY13" s="17"/>
      <c r="AZ13" s="17">
        <v>0</v>
      </c>
      <c r="BA13" s="17">
        <v>4.3276429471693599E-2</v>
      </c>
      <c r="BB13" s="17">
        <v>0.121894520296155</v>
      </c>
      <c r="BC13" s="17">
        <v>9.8712892407834096E-2</v>
      </c>
      <c r="BD13" s="17">
        <v>0.10867346678727</v>
      </c>
      <c r="BE13" s="17">
        <v>8.0367002403598897E-2</v>
      </c>
      <c r="BF13" s="17">
        <v>5.7963703555678002E-2</v>
      </c>
      <c r="BG13" s="17">
        <v>0.144417969704281</v>
      </c>
      <c r="BH13" s="17">
        <v>0.149352328564613</v>
      </c>
      <c r="BI13" s="17">
        <v>0.16919751798219301</v>
      </c>
      <c r="BJ13" s="17">
        <v>0.117757427062605</v>
      </c>
      <c r="BK13" s="17">
        <v>5.2494244387444398E-2</v>
      </c>
      <c r="BL13" s="17">
        <v>0.111818118413821</v>
      </c>
      <c r="BM13" s="17">
        <v>0</v>
      </c>
      <c r="BN13" s="17">
        <v>0</v>
      </c>
      <c r="BO13" s="17">
        <v>4.0061157438239098E-2</v>
      </c>
      <c r="BP13" s="17"/>
      <c r="BQ13" s="17">
        <v>7.9301717514470793E-2</v>
      </c>
      <c r="BR13" s="17">
        <v>9.0843685780512495E-2</v>
      </c>
    </row>
    <row r="14" spans="2:70" x14ac:dyDescent="0.35">
      <c r="B14" s="18" t="s">
        <v>624</v>
      </c>
      <c r="C14" s="17">
        <v>0.111219932751314</v>
      </c>
      <c r="D14" s="17">
        <v>0.108172989088622</v>
      </c>
      <c r="E14" s="17">
        <v>0.112362352252367</v>
      </c>
      <c r="F14" s="17"/>
      <c r="G14" s="17">
        <v>0.120892540155342</v>
      </c>
      <c r="H14" s="17">
        <v>0.14345315487483701</v>
      </c>
      <c r="I14" s="17">
        <v>0.14102641828718199</v>
      </c>
      <c r="J14" s="17">
        <v>0.12337003115145501</v>
      </c>
      <c r="K14" s="17">
        <v>7.2335641411811993E-2</v>
      </c>
      <c r="L14" s="17">
        <v>6.6613619670942606E-2</v>
      </c>
      <c r="M14" s="17"/>
      <c r="N14" s="17">
        <v>0.13156823367426099</v>
      </c>
      <c r="O14" s="17">
        <v>0.111935889462549</v>
      </c>
      <c r="P14" s="17">
        <v>8.0582574371095603E-2</v>
      </c>
      <c r="Q14" s="17">
        <v>0.113576517913029</v>
      </c>
      <c r="R14" s="17"/>
      <c r="S14" s="17">
        <v>0.128662990889198</v>
      </c>
      <c r="T14" s="17">
        <v>0.12337277186621</v>
      </c>
      <c r="U14" s="17">
        <v>5.3482395502946499E-2</v>
      </c>
      <c r="V14" s="17">
        <v>0.15387080058463801</v>
      </c>
      <c r="W14" s="17">
        <v>0.13671002270132299</v>
      </c>
      <c r="X14" s="17">
        <v>6.9968519744471602E-2</v>
      </c>
      <c r="Y14" s="17">
        <v>0.10317638016917099</v>
      </c>
      <c r="Z14" s="17">
        <v>5.0018342251150101E-2</v>
      </c>
      <c r="AA14" s="17">
        <v>9.6653523406306993E-2</v>
      </c>
      <c r="AB14" s="17">
        <v>0.14886990120216601</v>
      </c>
      <c r="AC14" s="17">
        <v>0.13002772250737499</v>
      </c>
      <c r="AD14" s="17">
        <v>8.4624188498944E-2</v>
      </c>
      <c r="AE14" s="17"/>
      <c r="AF14" s="17">
        <v>0.101742849615823</v>
      </c>
      <c r="AG14" s="17">
        <v>0.13066606669615499</v>
      </c>
      <c r="AH14" s="17">
        <v>7.4681928380071205E-2</v>
      </c>
      <c r="AI14" s="17"/>
      <c r="AJ14" s="17">
        <v>9.5071342013304E-2</v>
      </c>
      <c r="AK14" s="17">
        <v>0.135770314858636</v>
      </c>
      <c r="AL14" s="17">
        <v>0.12839452556292699</v>
      </c>
      <c r="AM14" s="17">
        <v>0.19914199237826899</v>
      </c>
      <c r="AN14" s="17">
        <v>5.3130468590105701E-2</v>
      </c>
      <c r="AO14" s="17"/>
      <c r="AP14" s="17">
        <v>0.13092586289914401</v>
      </c>
      <c r="AQ14" s="17">
        <v>0.118298148324992</v>
      </c>
      <c r="AR14" s="17">
        <v>0.14525365876219201</v>
      </c>
      <c r="AS14" s="17"/>
      <c r="AT14" s="17">
        <v>0.101264463652041</v>
      </c>
      <c r="AU14" s="17">
        <v>0.115166652799815</v>
      </c>
      <c r="AV14" s="17">
        <v>0.116733413196303</v>
      </c>
      <c r="AW14" s="17">
        <v>0.172726806983312</v>
      </c>
      <c r="AX14" s="17">
        <v>0.16868351370121101</v>
      </c>
      <c r="AY14" s="17"/>
      <c r="AZ14" s="17">
        <v>9.2335522472631798E-2</v>
      </c>
      <c r="BA14" s="17">
        <v>5.2732992164937903E-2</v>
      </c>
      <c r="BB14" s="17">
        <v>9.5836326788270906E-2</v>
      </c>
      <c r="BC14" s="17">
        <v>0.114896078653365</v>
      </c>
      <c r="BD14" s="17">
        <v>0.11101919383657299</v>
      </c>
      <c r="BE14" s="17">
        <v>8.9282268610771195E-2</v>
      </c>
      <c r="BF14" s="17">
        <v>0.10245819456312701</v>
      </c>
      <c r="BG14" s="17">
        <v>9.0740779251064399E-2</v>
      </c>
      <c r="BH14" s="17">
        <v>9.6417803619035305E-2</v>
      </c>
      <c r="BI14" s="17">
        <v>0.163721216145155</v>
      </c>
      <c r="BJ14" s="17">
        <v>0.16144693091880399</v>
      </c>
      <c r="BK14" s="17">
        <v>0.18759637378729199</v>
      </c>
      <c r="BL14" s="17">
        <v>5.0933526712074399E-2</v>
      </c>
      <c r="BM14" s="17">
        <v>0.10176889382351299</v>
      </c>
      <c r="BN14" s="17">
        <v>0.27561925218165201</v>
      </c>
      <c r="BO14" s="17">
        <v>0.105472777893904</v>
      </c>
      <c r="BP14" s="17"/>
      <c r="BQ14" s="17">
        <v>0.164809620258482</v>
      </c>
      <c r="BR14" s="17">
        <v>9.0182903430502906E-2</v>
      </c>
    </row>
    <row r="15" spans="2:70" x14ac:dyDescent="0.35">
      <c r="B15" s="18" t="s">
        <v>103</v>
      </c>
      <c r="C15" s="17">
        <v>0.124573461319354</v>
      </c>
      <c r="D15" s="17">
        <v>0.110862148814847</v>
      </c>
      <c r="E15" s="17">
        <v>0.139501289321285</v>
      </c>
      <c r="F15" s="17"/>
      <c r="G15" s="17">
        <v>9.3331922070481493E-2</v>
      </c>
      <c r="H15" s="17">
        <v>0.120550139359991</v>
      </c>
      <c r="I15" s="17">
        <v>9.4667226453939102E-2</v>
      </c>
      <c r="J15" s="17">
        <v>0.113156153104106</v>
      </c>
      <c r="K15" s="17">
        <v>0.136122794335887</v>
      </c>
      <c r="L15" s="17">
        <v>0.18123944482947801</v>
      </c>
      <c r="M15" s="17"/>
      <c r="N15" s="17">
        <v>0.16919561928544899</v>
      </c>
      <c r="O15" s="17">
        <v>0.13749740847845099</v>
      </c>
      <c r="P15" s="17">
        <v>0.11278963048419099</v>
      </c>
      <c r="Q15" s="17">
        <v>7.5220309747328198E-2</v>
      </c>
      <c r="R15" s="17"/>
      <c r="S15" s="17">
        <v>0.19368366694623601</v>
      </c>
      <c r="T15" s="17">
        <v>0.10240466302618401</v>
      </c>
      <c r="U15" s="17">
        <v>0.12520894848622299</v>
      </c>
      <c r="V15" s="17">
        <v>0.14845370991637899</v>
      </c>
      <c r="W15" s="17">
        <v>0.114328530989353</v>
      </c>
      <c r="X15" s="17">
        <v>6.9055448674028699E-2</v>
      </c>
      <c r="Y15" s="17">
        <v>0.118557313432905</v>
      </c>
      <c r="Z15" s="17">
        <v>0.11184537223112501</v>
      </c>
      <c r="AA15" s="17">
        <v>0.11212377465088701</v>
      </c>
      <c r="AB15" s="17">
        <v>0.11812594780300301</v>
      </c>
      <c r="AC15" s="17">
        <v>0.13668889152647001</v>
      </c>
      <c r="AD15" s="17">
        <v>0.121337872083409</v>
      </c>
      <c r="AE15" s="17"/>
      <c r="AF15" s="17">
        <v>0.13840326451868601</v>
      </c>
      <c r="AG15" s="17">
        <v>0.12913104936064199</v>
      </c>
      <c r="AH15" s="17">
        <v>9.7578018311226394E-2</v>
      </c>
      <c r="AI15" s="17"/>
      <c r="AJ15" s="17">
        <v>0.139181267102895</v>
      </c>
      <c r="AK15" s="17">
        <v>8.90566779492028E-2</v>
      </c>
      <c r="AL15" s="17">
        <v>0.23645447807519601</v>
      </c>
      <c r="AM15" s="17">
        <v>0.23780068640934901</v>
      </c>
      <c r="AN15" s="17">
        <v>0.11766796781149499</v>
      </c>
      <c r="AO15" s="17"/>
      <c r="AP15" s="17">
        <v>0.14478821836869299</v>
      </c>
      <c r="AQ15" s="17">
        <v>0.13077812190371799</v>
      </c>
      <c r="AR15" s="17">
        <v>0.25129686570418902</v>
      </c>
      <c r="AS15" s="17"/>
      <c r="AT15" s="17">
        <v>9.97352997749517E-2</v>
      </c>
      <c r="AU15" s="17">
        <v>0.1284498520382</v>
      </c>
      <c r="AV15" s="17">
        <v>0.14310575679298301</v>
      </c>
      <c r="AW15" s="17">
        <v>0.19277041129837499</v>
      </c>
      <c r="AX15" s="17">
        <v>0.11963185264797301</v>
      </c>
      <c r="AY15" s="17"/>
      <c r="AZ15" s="17">
        <v>0.227269565137112</v>
      </c>
      <c r="BA15" s="17">
        <v>6.3950674553918604E-2</v>
      </c>
      <c r="BB15" s="17">
        <v>4.62861733809335E-2</v>
      </c>
      <c r="BC15" s="17">
        <v>6.5807824969853795E-2</v>
      </c>
      <c r="BD15" s="17">
        <v>0.137894644982575</v>
      </c>
      <c r="BE15" s="17">
        <v>8.3432787414344803E-2</v>
      </c>
      <c r="BF15" s="17">
        <v>0.17140403793890499</v>
      </c>
      <c r="BG15" s="17">
        <v>0.10660234495703599</v>
      </c>
      <c r="BH15" s="17">
        <v>0.170694046606545</v>
      </c>
      <c r="BI15" s="17">
        <v>0.11465440784284001</v>
      </c>
      <c r="BJ15" s="17">
        <v>0.18308741016825</v>
      </c>
      <c r="BK15" s="17">
        <v>0.14392338132227001</v>
      </c>
      <c r="BL15" s="17">
        <v>0.188830214736596</v>
      </c>
      <c r="BM15" s="17">
        <v>0.14043077523945499</v>
      </c>
      <c r="BN15" s="17">
        <v>0.268394257867833</v>
      </c>
      <c r="BO15" s="17">
        <v>0.15213172966430799</v>
      </c>
      <c r="BP15" s="17"/>
      <c r="BQ15" s="17">
        <v>0.197931420225538</v>
      </c>
      <c r="BR15" s="17">
        <v>9.54668886209072E-2</v>
      </c>
    </row>
    <row r="16" spans="2:70" x14ac:dyDescent="0.35">
      <c r="B16" s="18" t="s">
        <v>104</v>
      </c>
      <c r="C16" s="17">
        <v>4.8303680233895502E-2</v>
      </c>
      <c r="D16" s="17">
        <v>4.43419877212533E-2</v>
      </c>
      <c r="E16" s="17">
        <v>5.3397635115095703E-2</v>
      </c>
      <c r="F16" s="17"/>
      <c r="G16" s="17">
        <v>2.17505408475724E-2</v>
      </c>
      <c r="H16" s="17">
        <v>6.3409946368607098E-2</v>
      </c>
      <c r="I16" s="17">
        <v>7.4449003221452703E-2</v>
      </c>
      <c r="J16" s="17">
        <v>5.56427053365438E-2</v>
      </c>
      <c r="K16" s="17">
        <v>3.2323819600022799E-2</v>
      </c>
      <c r="L16" s="17">
        <v>3.8418901718101098E-2</v>
      </c>
      <c r="M16" s="17"/>
      <c r="N16" s="17">
        <v>6.6985844832807007E-2</v>
      </c>
      <c r="O16" s="17">
        <v>5.6005336117349099E-2</v>
      </c>
      <c r="P16" s="17">
        <v>4.19219787749536E-2</v>
      </c>
      <c r="Q16" s="17">
        <v>2.64290794953378E-2</v>
      </c>
      <c r="R16" s="17"/>
      <c r="S16" s="17">
        <v>3.4693699255836902E-2</v>
      </c>
      <c r="T16" s="17">
        <v>6.5753291925889398E-2</v>
      </c>
      <c r="U16" s="17">
        <v>0.118987752474398</v>
      </c>
      <c r="V16" s="17">
        <v>3.92278626926977E-2</v>
      </c>
      <c r="W16" s="17">
        <v>1.5372245842315301E-2</v>
      </c>
      <c r="X16" s="17">
        <v>7.9345445225093694E-2</v>
      </c>
      <c r="Y16" s="17">
        <v>4.2372617314600597E-2</v>
      </c>
      <c r="Z16" s="17">
        <v>0</v>
      </c>
      <c r="AA16" s="17">
        <v>2.7721988601297601E-2</v>
      </c>
      <c r="AB16" s="17">
        <v>4.3034701018551599E-2</v>
      </c>
      <c r="AC16" s="17">
        <v>4.6565766853148602E-2</v>
      </c>
      <c r="AD16" s="17">
        <v>3.5646786831651199E-2</v>
      </c>
      <c r="AE16" s="17"/>
      <c r="AF16" s="17">
        <v>5.1107897007679301E-2</v>
      </c>
      <c r="AG16" s="17">
        <v>4.77638858698297E-2</v>
      </c>
      <c r="AH16" s="17">
        <v>6.34642646483905E-2</v>
      </c>
      <c r="AI16" s="17"/>
      <c r="AJ16" s="17">
        <v>5.1204692743734299E-2</v>
      </c>
      <c r="AK16" s="17">
        <v>4.3542463429955103E-2</v>
      </c>
      <c r="AL16" s="17">
        <v>7.2753085877959506E-2</v>
      </c>
      <c r="AM16" s="17">
        <v>0</v>
      </c>
      <c r="AN16" s="17">
        <v>6.7228910299540104E-2</v>
      </c>
      <c r="AO16" s="17"/>
      <c r="AP16" s="17">
        <v>5.26217756926185E-2</v>
      </c>
      <c r="AQ16" s="17">
        <v>4.8106622421784803E-2</v>
      </c>
      <c r="AR16" s="17">
        <v>7.4448354922443102E-2</v>
      </c>
      <c r="AS16" s="17"/>
      <c r="AT16" s="17">
        <v>3.2052469469454399E-2</v>
      </c>
      <c r="AU16" s="17">
        <v>4.5509336463205999E-2</v>
      </c>
      <c r="AV16" s="17">
        <v>6.0602325199088501E-2</v>
      </c>
      <c r="AW16" s="17">
        <v>4.9286760706271797E-2</v>
      </c>
      <c r="AX16" s="17">
        <v>0.121032012704301</v>
      </c>
      <c r="AY16" s="17"/>
      <c r="AZ16" s="17">
        <v>0</v>
      </c>
      <c r="BA16" s="17">
        <v>1.71686518974331E-2</v>
      </c>
      <c r="BB16" s="17">
        <v>1.22803072104299E-2</v>
      </c>
      <c r="BC16" s="17">
        <v>4.07372975080528E-2</v>
      </c>
      <c r="BD16" s="17">
        <v>3.2562659175775797E-2</v>
      </c>
      <c r="BE16" s="17">
        <v>3.5725307320832997E-2</v>
      </c>
      <c r="BF16" s="17">
        <v>3.2989124472258199E-2</v>
      </c>
      <c r="BG16" s="17">
        <v>7.6821730446006806E-2</v>
      </c>
      <c r="BH16" s="17">
        <v>5.6517670485317001E-2</v>
      </c>
      <c r="BI16" s="17">
        <v>8.4543088076150297E-2</v>
      </c>
      <c r="BJ16" s="17">
        <v>6.7273050340024898E-2</v>
      </c>
      <c r="BK16" s="17">
        <v>3.9000764364044101E-2</v>
      </c>
      <c r="BL16" s="17">
        <v>0.13078107334483799</v>
      </c>
      <c r="BM16" s="17">
        <v>9.5739035247457804E-2</v>
      </c>
      <c r="BN16" s="17">
        <v>0</v>
      </c>
      <c r="BO16" s="17">
        <v>0.12471687102271201</v>
      </c>
      <c r="BP16" s="17"/>
      <c r="BQ16" s="17">
        <v>7.7439082622731997E-2</v>
      </c>
      <c r="BR16" s="17">
        <v>3.8650206437132399E-2</v>
      </c>
    </row>
    <row r="17" spans="2:70" x14ac:dyDescent="0.35">
      <c r="B17" s="18" t="s">
        <v>105</v>
      </c>
      <c r="C17" s="17">
        <v>4.3734916547306303E-2</v>
      </c>
      <c r="D17" s="17">
        <v>4.4864960605439499E-2</v>
      </c>
      <c r="E17" s="17">
        <v>4.3188976980712897E-2</v>
      </c>
      <c r="F17" s="17"/>
      <c r="G17" s="17">
        <v>5.3130218834240198E-2</v>
      </c>
      <c r="H17" s="17">
        <v>5.8383008994591201E-2</v>
      </c>
      <c r="I17" s="17">
        <v>3.0422264046529101E-2</v>
      </c>
      <c r="J17" s="17">
        <v>2.4354574041297799E-2</v>
      </c>
      <c r="K17" s="17">
        <v>7.1605500992218504E-2</v>
      </c>
      <c r="L17" s="17">
        <v>3.0431766414929E-2</v>
      </c>
      <c r="M17" s="17"/>
      <c r="N17" s="17">
        <v>6.1100965901524598E-2</v>
      </c>
      <c r="O17" s="17">
        <v>4.0277159255026097E-2</v>
      </c>
      <c r="P17" s="17">
        <v>5.1516182102742301E-2</v>
      </c>
      <c r="Q17" s="17">
        <v>1.8250248724885999E-2</v>
      </c>
      <c r="R17" s="17"/>
      <c r="S17" s="17">
        <v>6.0784097981224999E-2</v>
      </c>
      <c r="T17" s="17">
        <v>6.7168854602128306E-2</v>
      </c>
      <c r="U17" s="17">
        <v>6.2154940252535401E-2</v>
      </c>
      <c r="V17" s="17">
        <v>2.2561959315107401E-2</v>
      </c>
      <c r="W17" s="17">
        <v>1.53206124602469E-2</v>
      </c>
      <c r="X17" s="17">
        <v>4.29841811969787E-2</v>
      </c>
      <c r="Y17" s="17">
        <v>4.0484383814839098E-2</v>
      </c>
      <c r="Z17" s="17">
        <v>0</v>
      </c>
      <c r="AA17" s="17">
        <v>5.0706046182213999E-2</v>
      </c>
      <c r="AB17" s="17">
        <v>3.5557029232722602E-2</v>
      </c>
      <c r="AC17" s="17">
        <v>2.56387607475261E-2</v>
      </c>
      <c r="AD17" s="17">
        <v>3.68180739034124E-2</v>
      </c>
      <c r="AE17" s="17"/>
      <c r="AF17" s="17">
        <v>4.8949696997144097E-2</v>
      </c>
      <c r="AG17" s="17">
        <v>3.0719019710208899E-2</v>
      </c>
      <c r="AH17" s="17">
        <v>4.5405266727443397E-2</v>
      </c>
      <c r="AI17" s="17"/>
      <c r="AJ17" s="17">
        <v>5.2655197035667498E-2</v>
      </c>
      <c r="AK17" s="17">
        <v>4.4225334201191499E-2</v>
      </c>
      <c r="AL17" s="17">
        <v>0</v>
      </c>
      <c r="AM17" s="17">
        <v>0</v>
      </c>
      <c r="AN17" s="17">
        <v>5.74850604959063E-2</v>
      </c>
      <c r="AO17" s="17"/>
      <c r="AP17" s="17">
        <v>5.2207968170046498E-2</v>
      </c>
      <c r="AQ17" s="17">
        <v>5.5770241422410903E-2</v>
      </c>
      <c r="AR17" s="17">
        <v>2.69892010610603E-2</v>
      </c>
      <c r="AS17" s="17"/>
      <c r="AT17" s="17">
        <v>2.4580073924994901E-2</v>
      </c>
      <c r="AU17" s="17">
        <v>3.95338775668845E-2</v>
      </c>
      <c r="AV17" s="17">
        <v>5.8651865455459397E-2</v>
      </c>
      <c r="AW17" s="17">
        <v>6.2404765545954803E-2</v>
      </c>
      <c r="AX17" s="17">
        <v>5.0659309076925597E-2</v>
      </c>
      <c r="AY17" s="17"/>
      <c r="AZ17" s="17">
        <v>0</v>
      </c>
      <c r="BA17" s="17">
        <v>2.2074430091376301E-2</v>
      </c>
      <c r="BB17" s="17">
        <v>2.85583359553928E-2</v>
      </c>
      <c r="BC17" s="17">
        <v>0</v>
      </c>
      <c r="BD17" s="17">
        <v>1.2373218013269301E-2</v>
      </c>
      <c r="BE17" s="17">
        <v>3.67778924887701E-2</v>
      </c>
      <c r="BF17" s="17">
        <v>7.9087523686630898E-2</v>
      </c>
      <c r="BG17" s="17">
        <v>1.15144156310039E-2</v>
      </c>
      <c r="BH17" s="17">
        <v>4.71675129547778E-2</v>
      </c>
      <c r="BI17" s="17">
        <v>4.5426013851758901E-2</v>
      </c>
      <c r="BJ17" s="17">
        <v>4.0053827132827E-2</v>
      </c>
      <c r="BK17" s="17">
        <v>6.5616007817909702E-2</v>
      </c>
      <c r="BL17" s="17">
        <v>7.5752036096117401E-2</v>
      </c>
      <c r="BM17" s="17">
        <v>0.13750146881498099</v>
      </c>
      <c r="BN17" s="17">
        <v>6.1119557581356301E-2</v>
      </c>
      <c r="BO17" s="17">
        <v>0.10311055957171</v>
      </c>
      <c r="BP17" s="17"/>
      <c r="BQ17" s="17">
        <v>8.7160528140509494E-2</v>
      </c>
      <c r="BR17" s="17">
        <v>2.5331123153754801E-2</v>
      </c>
    </row>
    <row r="18" spans="2:70" x14ac:dyDescent="0.35">
      <c r="B18" s="18" t="s">
        <v>106</v>
      </c>
      <c r="C18" s="17">
        <v>1.6003594311415001E-2</v>
      </c>
      <c r="D18" s="17">
        <v>2.21630641547849E-2</v>
      </c>
      <c r="E18" s="17">
        <v>9.5205871963325098E-3</v>
      </c>
      <c r="F18" s="17"/>
      <c r="G18" s="17">
        <v>1.51530133632577E-2</v>
      </c>
      <c r="H18" s="17">
        <v>2.14313838389588E-2</v>
      </c>
      <c r="I18" s="17">
        <v>1.8591232940990101E-2</v>
      </c>
      <c r="J18" s="17">
        <v>2.1274083782533398E-2</v>
      </c>
      <c r="K18" s="17">
        <v>5.8205855352745197E-3</v>
      </c>
      <c r="L18" s="17">
        <v>1.2476446374401901E-2</v>
      </c>
      <c r="M18" s="17"/>
      <c r="N18" s="17">
        <v>2.0524710289538999E-2</v>
      </c>
      <c r="O18" s="17">
        <v>9.8521224362989497E-3</v>
      </c>
      <c r="P18" s="17">
        <v>3.0921918680993098E-2</v>
      </c>
      <c r="Q18" s="17">
        <v>4.5211986140245098E-3</v>
      </c>
      <c r="R18" s="17"/>
      <c r="S18" s="17">
        <v>1.51719204057049E-2</v>
      </c>
      <c r="T18" s="17">
        <v>0</v>
      </c>
      <c r="U18" s="17">
        <v>1.1437824012986901E-2</v>
      </c>
      <c r="V18" s="17">
        <v>1.17682342293429E-2</v>
      </c>
      <c r="W18" s="17">
        <v>5.2920953282514303E-2</v>
      </c>
      <c r="X18" s="17">
        <v>2.6053123319732599E-2</v>
      </c>
      <c r="Y18" s="17">
        <v>1.8620550667481799E-2</v>
      </c>
      <c r="Z18" s="17">
        <v>0</v>
      </c>
      <c r="AA18" s="17">
        <v>1.44490839864419E-2</v>
      </c>
      <c r="AB18" s="17">
        <v>2.43463963109775E-2</v>
      </c>
      <c r="AC18" s="17">
        <v>2.6435650795009199E-2</v>
      </c>
      <c r="AD18" s="17">
        <v>0</v>
      </c>
      <c r="AE18" s="17"/>
      <c r="AF18" s="17">
        <v>2.06741751347609E-2</v>
      </c>
      <c r="AG18" s="17">
        <v>1.75964081989822E-2</v>
      </c>
      <c r="AH18" s="17">
        <v>0</v>
      </c>
      <c r="AI18" s="17"/>
      <c r="AJ18" s="17">
        <v>8.6910896393237597E-3</v>
      </c>
      <c r="AK18" s="17">
        <v>2.55638161289935E-2</v>
      </c>
      <c r="AL18" s="17">
        <v>0</v>
      </c>
      <c r="AM18" s="17">
        <v>0.10148914764662099</v>
      </c>
      <c r="AN18" s="17">
        <v>5.8917901364239599E-3</v>
      </c>
      <c r="AO18" s="17"/>
      <c r="AP18" s="17">
        <v>8.7135106894643908E-3</v>
      </c>
      <c r="AQ18" s="17">
        <v>2.0715034543869498E-2</v>
      </c>
      <c r="AR18" s="17">
        <v>1.7680681436187701E-2</v>
      </c>
      <c r="AS18" s="17"/>
      <c r="AT18" s="17">
        <v>1.6534028633778598E-2</v>
      </c>
      <c r="AU18" s="17">
        <v>5.4795552866853704E-3</v>
      </c>
      <c r="AV18" s="17">
        <v>2.6904182839055199E-2</v>
      </c>
      <c r="AW18" s="17">
        <v>1.7623211325133E-2</v>
      </c>
      <c r="AX18" s="17">
        <v>5.2821732593527702E-2</v>
      </c>
      <c r="AY18" s="17"/>
      <c r="AZ18" s="17">
        <v>0</v>
      </c>
      <c r="BA18" s="17">
        <v>0</v>
      </c>
      <c r="BB18" s="17">
        <v>0</v>
      </c>
      <c r="BC18" s="17">
        <v>1.8439068356198299E-2</v>
      </c>
      <c r="BD18" s="17">
        <v>0</v>
      </c>
      <c r="BE18" s="17">
        <v>2.7934679920932001E-2</v>
      </c>
      <c r="BF18" s="17">
        <v>9.7181593485612793E-3</v>
      </c>
      <c r="BG18" s="17">
        <v>1.31455227796875E-2</v>
      </c>
      <c r="BH18" s="17">
        <v>0</v>
      </c>
      <c r="BI18" s="17">
        <v>1.7899546957545299E-2</v>
      </c>
      <c r="BJ18" s="17">
        <v>1.07438876880913E-2</v>
      </c>
      <c r="BK18" s="17">
        <v>6.6036485929772001E-2</v>
      </c>
      <c r="BL18" s="17">
        <v>3.1295484243468001E-2</v>
      </c>
      <c r="BM18" s="17">
        <v>0</v>
      </c>
      <c r="BN18" s="17">
        <v>0</v>
      </c>
      <c r="BO18" s="17">
        <v>8.5721052097598296E-2</v>
      </c>
      <c r="BP18" s="17"/>
      <c r="BQ18" s="17">
        <v>3.3079479368868799E-2</v>
      </c>
      <c r="BR18" s="17">
        <v>9.8097866025464303E-3</v>
      </c>
    </row>
    <row r="19" spans="2:70" x14ac:dyDescent="0.35">
      <c r="B19" s="18" t="s">
        <v>89</v>
      </c>
      <c r="C19" s="17">
        <v>7.5827306504738104E-3</v>
      </c>
      <c r="D19" s="17">
        <v>7.8848088579281106E-3</v>
      </c>
      <c r="E19" s="17">
        <v>7.3719983876853901E-3</v>
      </c>
      <c r="F19" s="17"/>
      <c r="G19" s="17">
        <v>6.6937924984862797E-3</v>
      </c>
      <c r="H19" s="17">
        <v>1.2706952558558301E-2</v>
      </c>
      <c r="I19" s="17">
        <v>7.5725624136407802E-3</v>
      </c>
      <c r="J19" s="17">
        <v>5.6183463175136002E-3</v>
      </c>
      <c r="K19" s="17">
        <v>1.44401021839298E-2</v>
      </c>
      <c r="L19" s="17">
        <v>0</v>
      </c>
      <c r="M19" s="17"/>
      <c r="N19" s="17">
        <v>1.1002033464298001E-2</v>
      </c>
      <c r="O19" s="17">
        <v>4.69698013501753E-3</v>
      </c>
      <c r="P19" s="17">
        <v>5.5452109480786001E-3</v>
      </c>
      <c r="Q19" s="17">
        <v>8.9925238281358399E-3</v>
      </c>
      <c r="R19" s="17"/>
      <c r="S19" s="17">
        <v>9.1041454375000597E-3</v>
      </c>
      <c r="T19" s="17">
        <v>6.4237277403239998E-3</v>
      </c>
      <c r="U19" s="17">
        <v>0</v>
      </c>
      <c r="V19" s="17">
        <v>1.0320625072090301E-2</v>
      </c>
      <c r="W19" s="17">
        <v>0</v>
      </c>
      <c r="X19" s="17">
        <v>0</v>
      </c>
      <c r="Y19" s="17">
        <v>1.2378840480362399E-2</v>
      </c>
      <c r="Z19" s="17">
        <v>0</v>
      </c>
      <c r="AA19" s="17">
        <v>0</v>
      </c>
      <c r="AB19" s="17">
        <v>2.4343402465414998E-2</v>
      </c>
      <c r="AC19" s="17">
        <v>0</v>
      </c>
      <c r="AD19" s="17">
        <v>3.72485961512381E-2</v>
      </c>
      <c r="AE19" s="17"/>
      <c r="AF19" s="17">
        <v>3.0967556556603E-3</v>
      </c>
      <c r="AG19" s="17">
        <v>1.39099213553265E-2</v>
      </c>
      <c r="AH19" s="17">
        <v>0</v>
      </c>
      <c r="AI19" s="17"/>
      <c r="AJ19" s="17">
        <v>3.2396565162178198E-3</v>
      </c>
      <c r="AK19" s="17">
        <v>6.8962083324313802E-3</v>
      </c>
      <c r="AL19" s="17">
        <v>1.7295311969472999E-2</v>
      </c>
      <c r="AM19" s="17">
        <v>0</v>
      </c>
      <c r="AN19" s="17">
        <v>0</v>
      </c>
      <c r="AO19" s="17"/>
      <c r="AP19" s="17">
        <v>5.2652089362266799E-3</v>
      </c>
      <c r="AQ19" s="17">
        <v>5.3678178139746797E-3</v>
      </c>
      <c r="AR19" s="17">
        <v>1.78661538139099E-2</v>
      </c>
      <c r="AS19" s="17"/>
      <c r="AT19" s="17">
        <v>0</v>
      </c>
      <c r="AU19" s="17">
        <v>1.30743403230268E-2</v>
      </c>
      <c r="AV19" s="17">
        <v>1.3016950706007E-2</v>
      </c>
      <c r="AW19" s="17">
        <v>0</v>
      </c>
      <c r="AX19" s="17">
        <v>0</v>
      </c>
      <c r="AY19" s="17"/>
      <c r="AZ19" s="17">
        <v>0</v>
      </c>
      <c r="BA19" s="17">
        <v>0</v>
      </c>
      <c r="BB19" s="17">
        <v>1.46231638825051E-2</v>
      </c>
      <c r="BC19" s="17">
        <v>0</v>
      </c>
      <c r="BD19" s="17">
        <v>1.01496752081213E-2</v>
      </c>
      <c r="BE19" s="17">
        <v>0</v>
      </c>
      <c r="BF19" s="17">
        <v>1.0910008659165899E-2</v>
      </c>
      <c r="BG19" s="17">
        <v>0</v>
      </c>
      <c r="BH19" s="17">
        <v>0</v>
      </c>
      <c r="BI19" s="17">
        <v>0</v>
      </c>
      <c r="BJ19" s="17">
        <v>0</v>
      </c>
      <c r="BK19" s="17">
        <v>1.8189272153140101E-2</v>
      </c>
      <c r="BL19" s="17">
        <v>0</v>
      </c>
      <c r="BM19" s="17">
        <v>8.4828506318708696E-2</v>
      </c>
      <c r="BN19" s="17">
        <v>0</v>
      </c>
      <c r="BO19" s="17">
        <v>2.68469176895695E-2</v>
      </c>
      <c r="BP19" s="17"/>
      <c r="BQ19" s="17">
        <v>1.12026385638561E-2</v>
      </c>
      <c r="BR19" s="17">
        <v>6.45221614640459E-3</v>
      </c>
    </row>
    <row r="20" spans="2:70" x14ac:dyDescent="0.35">
      <c r="B20" s="18" t="s">
        <v>107</v>
      </c>
      <c r="C20" s="17">
        <v>4.2836024901990897E-3</v>
      </c>
      <c r="D20" s="17">
        <v>6.5931058471173304E-3</v>
      </c>
      <c r="E20" s="17">
        <v>1.82570893987661E-3</v>
      </c>
      <c r="F20" s="17"/>
      <c r="G20" s="17">
        <v>1.55410814571444E-2</v>
      </c>
      <c r="H20" s="17">
        <v>0</v>
      </c>
      <c r="I20" s="17">
        <v>5.3475137963805699E-3</v>
      </c>
      <c r="J20" s="17">
        <v>6.0353476313931001E-3</v>
      </c>
      <c r="K20" s="17">
        <v>0</v>
      </c>
      <c r="L20" s="17">
        <v>0</v>
      </c>
      <c r="M20" s="17"/>
      <c r="N20" s="17">
        <v>3.3614250466967202E-3</v>
      </c>
      <c r="O20" s="17">
        <v>3.25554120244802E-3</v>
      </c>
      <c r="P20" s="17">
        <v>1.13868909906254E-2</v>
      </c>
      <c r="Q20" s="17">
        <v>0</v>
      </c>
      <c r="R20" s="17"/>
      <c r="S20" s="17">
        <v>0</v>
      </c>
      <c r="T20" s="17">
        <v>1.37944930408325E-2</v>
      </c>
      <c r="U20" s="17">
        <v>1.93211061407032E-2</v>
      </c>
      <c r="V20" s="17">
        <v>0</v>
      </c>
      <c r="W20" s="17">
        <v>0</v>
      </c>
      <c r="X20" s="17">
        <v>0</v>
      </c>
      <c r="Y20" s="17">
        <v>1.02544354139787E-2</v>
      </c>
      <c r="Z20" s="17">
        <v>0</v>
      </c>
      <c r="AA20" s="17">
        <v>0</v>
      </c>
      <c r="AB20" s="17">
        <v>0</v>
      </c>
      <c r="AC20" s="17">
        <v>0</v>
      </c>
      <c r="AD20" s="17">
        <v>0</v>
      </c>
      <c r="AE20" s="17"/>
      <c r="AF20" s="17">
        <v>0</v>
      </c>
      <c r="AG20" s="17">
        <v>8.1572628378625504E-3</v>
      </c>
      <c r="AH20" s="17">
        <v>7.1223110194738497E-3</v>
      </c>
      <c r="AI20" s="17"/>
      <c r="AJ20" s="17">
        <v>0</v>
      </c>
      <c r="AK20" s="17">
        <v>6.42628898474004E-3</v>
      </c>
      <c r="AL20" s="17">
        <v>0</v>
      </c>
      <c r="AM20" s="17">
        <v>0</v>
      </c>
      <c r="AN20" s="17">
        <v>7.0264586890605302E-3</v>
      </c>
      <c r="AO20" s="17"/>
      <c r="AP20" s="17">
        <v>7.33017029980016E-3</v>
      </c>
      <c r="AQ20" s="17">
        <v>5.0020455918962899E-3</v>
      </c>
      <c r="AR20" s="17">
        <v>0</v>
      </c>
      <c r="AS20" s="17"/>
      <c r="AT20" s="17">
        <v>0</v>
      </c>
      <c r="AU20" s="17">
        <v>3.8825356754739401E-3</v>
      </c>
      <c r="AV20" s="17">
        <v>3.3354006408827198E-3</v>
      </c>
      <c r="AW20" s="17">
        <v>0</v>
      </c>
      <c r="AX20" s="17">
        <v>0</v>
      </c>
      <c r="AY20" s="17"/>
      <c r="AZ20" s="17">
        <v>0</v>
      </c>
      <c r="BA20" s="17">
        <v>1.88507049098952E-2</v>
      </c>
      <c r="BB20" s="17">
        <v>0</v>
      </c>
      <c r="BC20" s="17">
        <v>0</v>
      </c>
      <c r="BD20" s="17">
        <v>0</v>
      </c>
      <c r="BE20" s="17">
        <v>0</v>
      </c>
      <c r="BF20" s="17">
        <v>7.7043170642513903E-3</v>
      </c>
      <c r="BG20" s="17">
        <v>0</v>
      </c>
      <c r="BH20" s="17">
        <v>0</v>
      </c>
      <c r="BI20" s="17">
        <v>0</v>
      </c>
      <c r="BJ20" s="17">
        <v>0</v>
      </c>
      <c r="BK20" s="17">
        <v>0</v>
      </c>
      <c r="BL20" s="17">
        <v>0</v>
      </c>
      <c r="BM20" s="17">
        <v>0</v>
      </c>
      <c r="BN20" s="17">
        <v>5.35344044762361E-2</v>
      </c>
      <c r="BO20" s="17">
        <v>0</v>
      </c>
      <c r="BP20" s="17"/>
      <c r="BQ20" s="17">
        <v>1.15809242966242E-2</v>
      </c>
      <c r="BR20" s="17">
        <v>1.5253920427798101E-3</v>
      </c>
    </row>
    <row r="21" spans="2:70" x14ac:dyDescent="0.35">
      <c r="B21" s="18" t="s">
        <v>108</v>
      </c>
      <c r="C21" s="17">
        <v>3.1127500717039701E-3</v>
      </c>
      <c r="D21" s="17">
        <v>6.0042265389616701E-3</v>
      </c>
      <c r="E21" s="17">
        <v>0</v>
      </c>
      <c r="F21" s="17"/>
      <c r="G21" s="17">
        <v>0</v>
      </c>
      <c r="H21" s="17">
        <v>5.3384066303538598E-3</v>
      </c>
      <c r="I21" s="17">
        <v>6.8469761704386799E-3</v>
      </c>
      <c r="J21" s="17">
        <v>6.0353476313931001E-3</v>
      </c>
      <c r="K21" s="17">
        <v>0</v>
      </c>
      <c r="L21" s="17">
        <v>0</v>
      </c>
      <c r="M21" s="17"/>
      <c r="N21" s="17">
        <v>0</v>
      </c>
      <c r="O21" s="17">
        <v>3.49603601770429E-3</v>
      </c>
      <c r="P21" s="17">
        <v>9.8023207732075898E-3</v>
      </c>
      <c r="Q21" s="17">
        <v>0</v>
      </c>
      <c r="R21" s="17"/>
      <c r="S21" s="17">
        <v>0</v>
      </c>
      <c r="T21" s="17">
        <v>7.5746628420952297E-3</v>
      </c>
      <c r="U21" s="17">
        <v>1.47201495332017E-2</v>
      </c>
      <c r="V21" s="17">
        <v>0</v>
      </c>
      <c r="W21" s="17">
        <v>0</v>
      </c>
      <c r="X21" s="17">
        <v>0</v>
      </c>
      <c r="Y21" s="17">
        <v>0</v>
      </c>
      <c r="Z21" s="17">
        <v>0</v>
      </c>
      <c r="AA21" s="17">
        <v>0</v>
      </c>
      <c r="AB21" s="17">
        <v>1.00734189473164E-2</v>
      </c>
      <c r="AC21" s="17">
        <v>0</v>
      </c>
      <c r="AD21" s="17">
        <v>0</v>
      </c>
      <c r="AE21" s="17"/>
      <c r="AF21" s="17">
        <v>3.28462375725979E-3</v>
      </c>
      <c r="AG21" s="17">
        <v>2.3477937864605398E-3</v>
      </c>
      <c r="AH21" s="17">
        <v>7.1223110194738497E-3</v>
      </c>
      <c r="AI21" s="17"/>
      <c r="AJ21" s="17">
        <v>0</v>
      </c>
      <c r="AK21" s="17">
        <v>0</v>
      </c>
      <c r="AL21" s="17">
        <v>1.4004446512668601E-2</v>
      </c>
      <c r="AM21" s="17">
        <v>0</v>
      </c>
      <c r="AN21" s="17">
        <v>1.45531343417773E-2</v>
      </c>
      <c r="AO21" s="17"/>
      <c r="AP21" s="17">
        <v>0</v>
      </c>
      <c r="AQ21" s="17">
        <v>3.0173885173149402E-3</v>
      </c>
      <c r="AR21" s="17">
        <v>0</v>
      </c>
      <c r="AS21" s="17"/>
      <c r="AT21" s="17">
        <v>4.5048863608223699E-3</v>
      </c>
      <c r="AU21" s="17">
        <v>0</v>
      </c>
      <c r="AV21" s="17">
        <v>0</v>
      </c>
      <c r="AW21" s="17">
        <v>1.0544341830720399E-2</v>
      </c>
      <c r="AX21" s="17">
        <v>6.3189868732456897E-2</v>
      </c>
      <c r="AY21" s="17"/>
      <c r="AZ21" s="17">
        <v>0</v>
      </c>
      <c r="BA21" s="17">
        <v>0</v>
      </c>
      <c r="BB21" s="17">
        <v>0</v>
      </c>
      <c r="BC21" s="17">
        <v>0</v>
      </c>
      <c r="BD21" s="17">
        <v>0</v>
      </c>
      <c r="BE21" s="17">
        <v>0</v>
      </c>
      <c r="BF21" s="17">
        <v>0</v>
      </c>
      <c r="BG21" s="17">
        <v>1.3268814792888399E-2</v>
      </c>
      <c r="BH21" s="17">
        <v>0</v>
      </c>
      <c r="BI21" s="17">
        <v>2.0172781465554401E-2</v>
      </c>
      <c r="BJ21" s="17">
        <v>0</v>
      </c>
      <c r="BK21" s="17">
        <v>0</v>
      </c>
      <c r="BL21" s="17">
        <v>0</v>
      </c>
      <c r="BM21" s="17">
        <v>0</v>
      </c>
      <c r="BN21" s="17">
        <v>5.7489122267762101E-2</v>
      </c>
      <c r="BO21" s="17">
        <v>0</v>
      </c>
      <c r="BP21" s="17"/>
      <c r="BQ21" s="17">
        <v>3.3331796027070999E-3</v>
      </c>
      <c r="BR21" s="17">
        <v>3.1593774765963701E-3</v>
      </c>
    </row>
    <row r="22" spans="2:70" x14ac:dyDescent="0.35">
      <c r="B22" s="18" t="s">
        <v>625</v>
      </c>
      <c r="C22" s="17">
        <v>3.0306798349149298E-3</v>
      </c>
      <c r="D22" s="17">
        <v>5.8459201274488797E-3</v>
      </c>
      <c r="E22" s="17">
        <v>0</v>
      </c>
      <c r="F22" s="17"/>
      <c r="G22" s="17">
        <v>7.3427946701124401E-3</v>
      </c>
      <c r="H22" s="17">
        <v>1.10356096427883E-2</v>
      </c>
      <c r="I22" s="17">
        <v>0</v>
      </c>
      <c r="J22" s="17">
        <v>0</v>
      </c>
      <c r="K22" s="17">
        <v>0</v>
      </c>
      <c r="L22" s="17">
        <v>0</v>
      </c>
      <c r="M22" s="17"/>
      <c r="N22" s="17">
        <v>0</v>
      </c>
      <c r="O22" s="17">
        <v>4.1719167334697896E-3</v>
      </c>
      <c r="P22" s="17">
        <v>0</v>
      </c>
      <c r="Q22" s="17">
        <v>7.8097389766314503E-3</v>
      </c>
      <c r="R22" s="17"/>
      <c r="S22" s="17">
        <v>0</v>
      </c>
      <c r="T22" s="17">
        <v>0</v>
      </c>
      <c r="U22" s="17">
        <v>0</v>
      </c>
      <c r="V22" s="17">
        <v>0</v>
      </c>
      <c r="W22" s="17">
        <v>0</v>
      </c>
      <c r="X22" s="17">
        <v>0</v>
      </c>
      <c r="Y22" s="17">
        <v>0</v>
      </c>
      <c r="Z22" s="17">
        <v>5.2058396481508298E-2</v>
      </c>
      <c r="AA22" s="17">
        <v>7.2175173731994103E-3</v>
      </c>
      <c r="AB22" s="17">
        <v>0</v>
      </c>
      <c r="AC22" s="17">
        <v>0</v>
      </c>
      <c r="AD22" s="17">
        <v>0</v>
      </c>
      <c r="AE22" s="17"/>
      <c r="AF22" s="17">
        <v>5.5894815696336904E-3</v>
      </c>
      <c r="AG22" s="17">
        <v>2.8016874353894499E-3</v>
      </c>
      <c r="AH22" s="17">
        <v>0</v>
      </c>
      <c r="AI22" s="17"/>
      <c r="AJ22" s="17">
        <v>0</v>
      </c>
      <c r="AK22" s="17">
        <v>4.0791671036247796E-3</v>
      </c>
      <c r="AL22" s="17">
        <v>0</v>
      </c>
      <c r="AM22" s="17">
        <v>0</v>
      </c>
      <c r="AN22" s="17">
        <v>7.0303308025449797E-3</v>
      </c>
      <c r="AO22" s="17"/>
      <c r="AP22" s="17">
        <v>0</v>
      </c>
      <c r="AQ22" s="17">
        <v>3.17511084200333E-3</v>
      </c>
      <c r="AR22" s="17">
        <v>0</v>
      </c>
      <c r="AS22" s="17"/>
      <c r="AT22" s="17">
        <v>4.2078126925826197E-3</v>
      </c>
      <c r="AU22" s="17">
        <v>0</v>
      </c>
      <c r="AV22" s="17">
        <v>4.2742551487479404E-3</v>
      </c>
      <c r="AW22" s="17">
        <v>0</v>
      </c>
      <c r="AX22" s="17">
        <v>5.8926813036073201E-2</v>
      </c>
      <c r="AY22" s="17"/>
      <c r="AZ22" s="17">
        <v>0</v>
      </c>
      <c r="BA22" s="17">
        <v>1.5501046516494799E-2</v>
      </c>
      <c r="BB22" s="17">
        <v>0</v>
      </c>
      <c r="BC22" s="17">
        <v>0</v>
      </c>
      <c r="BD22" s="17">
        <v>1.09090063039484E-2</v>
      </c>
      <c r="BE22" s="17">
        <v>0</v>
      </c>
      <c r="BF22" s="17">
        <v>0</v>
      </c>
      <c r="BG22" s="17">
        <v>0</v>
      </c>
      <c r="BH22" s="17">
        <v>0</v>
      </c>
      <c r="BI22" s="17">
        <v>0</v>
      </c>
      <c r="BJ22" s="17">
        <v>0</v>
      </c>
      <c r="BK22" s="17">
        <v>0</v>
      </c>
      <c r="BL22" s="17">
        <v>0</v>
      </c>
      <c r="BM22" s="17">
        <v>0</v>
      </c>
      <c r="BN22" s="17">
        <v>0</v>
      </c>
      <c r="BO22" s="17">
        <v>2.5941298671358401E-2</v>
      </c>
      <c r="BP22" s="17"/>
      <c r="BQ22" s="17">
        <v>1.0867959157556501E-2</v>
      </c>
      <c r="BR22" s="17">
        <v>0</v>
      </c>
    </row>
    <row r="23" spans="2:70" x14ac:dyDescent="0.35">
      <c r="B23" s="18" t="s">
        <v>129</v>
      </c>
      <c r="C23" s="19">
        <v>8.8163583617346303E-2</v>
      </c>
      <c r="D23" s="19">
        <v>6.9893391344868203E-2</v>
      </c>
      <c r="E23" s="19">
        <v>0.10953260386989</v>
      </c>
      <c r="F23" s="19"/>
      <c r="G23" s="19">
        <v>4.53350745560816E-2</v>
      </c>
      <c r="H23" s="19">
        <v>5.8312504942612399E-2</v>
      </c>
      <c r="I23" s="19">
        <v>7.1559494393353795E-2</v>
      </c>
      <c r="J23" s="19">
        <v>0.15272951493550699</v>
      </c>
      <c r="K23" s="19">
        <v>9.3019672078555105E-2</v>
      </c>
      <c r="L23" s="19">
        <v>0.101009411890479</v>
      </c>
      <c r="M23" s="19"/>
      <c r="N23" s="19">
        <v>6.9622044834726199E-2</v>
      </c>
      <c r="O23" s="19">
        <v>8.0387280796653707E-2</v>
      </c>
      <c r="P23" s="19">
        <v>8.1833703661555804E-2</v>
      </c>
      <c r="Q23" s="19">
        <v>0.123147982278422</v>
      </c>
      <c r="R23" s="19"/>
      <c r="S23" s="19">
        <v>7.4271366347399101E-2</v>
      </c>
      <c r="T23" s="19">
        <v>0.12732020603712599</v>
      </c>
      <c r="U23" s="19">
        <v>0.120282171433662</v>
      </c>
      <c r="V23" s="19">
        <v>4.0149553142545202E-2</v>
      </c>
      <c r="W23" s="19">
        <v>0.13788122953508999</v>
      </c>
      <c r="X23" s="19">
        <v>7.5505705246551397E-2</v>
      </c>
      <c r="Y23" s="19">
        <v>9.5531227724732201E-2</v>
      </c>
      <c r="Z23" s="19">
        <v>0</v>
      </c>
      <c r="AA23" s="19">
        <v>8.7815697779739604E-2</v>
      </c>
      <c r="AB23" s="19">
        <v>4.8537519917437197E-2</v>
      </c>
      <c r="AC23" s="19">
        <v>0.163493939339412</v>
      </c>
      <c r="AD23" s="19">
        <v>8.1061367677368795E-2</v>
      </c>
      <c r="AE23" s="19"/>
      <c r="AF23" s="19">
        <v>6.3900458243656894E-2</v>
      </c>
      <c r="AG23" s="19">
        <v>0.10131245184339099</v>
      </c>
      <c r="AH23" s="19">
        <v>0.106775514868858</v>
      </c>
      <c r="AI23" s="19"/>
      <c r="AJ23" s="19">
        <v>9.9592859751627003E-2</v>
      </c>
      <c r="AK23" s="19">
        <v>7.7288052180175995E-2</v>
      </c>
      <c r="AL23" s="19">
        <v>7.42891147615687E-2</v>
      </c>
      <c r="AM23" s="19">
        <v>0</v>
      </c>
      <c r="AN23" s="19">
        <v>0.12507041624881601</v>
      </c>
      <c r="AO23" s="19"/>
      <c r="AP23" s="19">
        <v>8.2636480206604399E-2</v>
      </c>
      <c r="AQ23" s="19">
        <v>6.9340462264252403E-2</v>
      </c>
      <c r="AR23" s="19">
        <v>0.113659609531386</v>
      </c>
      <c r="AS23" s="19"/>
      <c r="AT23" s="19">
        <v>9.9882393445805906E-2</v>
      </c>
      <c r="AU23" s="19">
        <v>0.11313951950841999</v>
      </c>
      <c r="AV23" s="19">
        <v>5.7886736681794601E-2</v>
      </c>
      <c r="AW23" s="19">
        <v>6.3768200929681995E-2</v>
      </c>
      <c r="AX23" s="19">
        <v>0</v>
      </c>
      <c r="AY23" s="19"/>
      <c r="AZ23" s="19">
        <v>0.13286988716543299</v>
      </c>
      <c r="BA23" s="19">
        <v>5.4601882538859801E-2</v>
      </c>
      <c r="BB23" s="19">
        <v>0.178696405045283</v>
      </c>
      <c r="BC23" s="19">
        <v>7.2162227111812999E-2</v>
      </c>
      <c r="BD23" s="19">
        <v>7.7912483536240404E-2</v>
      </c>
      <c r="BE23" s="19">
        <v>0.111735646655396</v>
      </c>
      <c r="BF23" s="19">
        <v>7.1418619686223303E-2</v>
      </c>
      <c r="BG23" s="19">
        <v>0.101897102495071</v>
      </c>
      <c r="BH23" s="19">
        <v>0.118454845967288</v>
      </c>
      <c r="BI23" s="19">
        <v>1.5046323919379901E-2</v>
      </c>
      <c r="BJ23" s="19">
        <v>6.9626171462552996E-2</v>
      </c>
      <c r="BK23" s="19">
        <v>3.6447564165193E-2</v>
      </c>
      <c r="BL23" s="19">
        <v>0</v>
      </c>
      <c r="BM23" s="19">
        <v>7.6290759511776704E-2</v>
      </c>
      <c r="BN23" s="19">
        <v>5.8491220219450399E-2</v>
      </c>
      <c r="BO23" s="19">
        <v>4.8524998228341401E-2</v>
      </c>
      <c r="BP23" s="19"/>
      <c r="BQ23" s="19">
        <v>7.5316970944287007E-2</v>
      </c>
      <c r="BR23" s="19">
        <v>9.1749053740479605E-2</v>
      </c>
    </row>
    <row r="24" spans="2:70" x14ac:dyDescent="0.35">
      <c r="B24" s="16" t="s">
        <v>651</v>
      </c>
    </row>
    <row r="25" spans="2:70" x14ac:dyDescent="0.35">
      <c r="B25" t="s">
        <v>98</v>
      </c>
    </row>
    <row r="26" spans="2:70" x14ac:dyDescent="0.35">
      <c r="B26" t="s">
        <v>99</v>
      </c>
    </row>
    <row r="28" spans="2:70" x14ac:dyDescent="0.35">
      <c r="B28" s="8" t="str">
        <f>HYPERLINK("#'Contents'!A1", "Return to Contents")</f>
        <v>Return to Contents</v>
      </c>
    </row>
  </sheetData>
  <mergeCells count="11">
    <mergeCell ref="BQ5:BR5"/>
    <mergeCell ref="D5:E5"/>
    <mergeCell ref="G5:L5"/>
    <mergeCell ref="N5:Q5"/>
    <mergeCell ref="S5:AD5"/>
    <mergeCell ref="AF5:AH5"/>
    <mergeCell ref="D2:BJ2"/>
    <mergeCell ref="AJ5:AN5"/>
    <mergeCell ref="AP5:AR5"/>
    <mergeCell ref="AT5:AX5"/>
    <mergeCell ref="AZ5:BO5"/>
  </mergeCells>
  <pageMargins left="0.7" right="0.7" top="0.75" bottom="0.75" header="0.3" footer="0.3"/>
  <pageSetup paperSize="9" orientation="portrait" horizontalDpi="300" verticalDpi="300"/>
  <drawing r:id="rId1"/>
</worksheet>
</file>

<file path=xl/worksheets/sheet1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B00-000000000000}">
  <dimension ref="B2:BR16"/>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67" width="10.7265625" customWidth="1"/>
    <col min="68" max="68" width="2.1796875" customWidth="1"/>
    <col min="69" max="70" width="10.7265625" customWidth="1"/>
    <col min="71" max="71" width="2.1796875" customWidth="1"/>
  </cols>
  <sheetData>
    <row r="2" spans="2:70" ht="40" customHeight="1" x14ac:dyDescent="0.35">
      <c r="D2" s="29" t="s">
        <v>657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row>
    <row r="5" spans="2:70" ht="30" customHeight="1" x14ac:dyDescent="0.35">
      <c r="B5" s="15"/>
      <c r="C5" s="15"/>
      <c r="D5" s="30" t="s">
        <v>74</v>
      </c>
      <c r="E5" s="30"/>
      <c r="F5" s="15"/>
      <c r="G5" s="30" t="s">
        <v>75</v>
      </c>
      <c r="H5" s="30"/>
      <c r="I5" s="30"/>
      <c r="J5" s="30"/>
      <c r="K5" s="30"/>
      <c r="L5" s="30"/>
      <c r="M5" s="15"/>
      <c r="N5" s="30" t="s">
        <v>76</v>
      </c>
      <c r="O5" s="30"/>
      <c r="P5" s="30"/>
      <c r="Q5" s="30"/>
      <c r="R5" s="15"/>
      <c r="S5" s="30" t="s">
        <v>77</v>
      </c>
      <c r="T5" s="30"/>
      <c r="U5" s="30"/>
      <c r="V5" s="30"/>
      <c r="W5" s="30"/>
      <c r="X5" s="30"/>
      <c r="Y5" s="30"/>
      <c r="Z5" s="30"/>
      <c r="AA5" s="30"/>
      <c r="AB5" s="30"/>
      <c r="AC5" s="30"/>
      <c r="AD5" s="30"/>
      <c r="AE5" s="15"/>
      <c r="AF5" s="30" t="s">
        <v>78</v>
      </c>
      <c r="AG5" s="30"/>
      <c r="AH5" s="30"/>
      <c r="AI5" s="15"/>
      <c r="AJ5" s="30" t="s">
        <v>79</v>
      </c>
      <c r="AK5" s="30"/>
      <c r="AL5" s="30"/>
      <c r="AM5" s="30"/>
      <c r="AN5" s="30"/>
      <c r="AO5" s="15"/>
      <c r="AP5" s="30" t="s">
        <v>80</v>
      </c>
      <c r="AQ5" s="30"/>
      <c r="AR5" s="30"/>
      <c r="AS5" s="15"/>
      <c r="AT5" s="30" t="s">
        <v>81</v>
      </c>
      <c r="AU5" s="30"/>
      <c r="AV5" s="30"/>
      <c r="AW5" s="30"/>
      <c r="AX5" s="30"/>
      <c r="AY5" s="15"/>
      <c r="AZ5" s="30" t="s">
        <v>82</v>
      </c>
      <c r="BA5" s="30"/>
      <c r="BB5" s="30"/>
      <c r="BC5" s="30"/>
      <c r="BD5" s="30"/>
      <c r="BE5" s="30"/>
      <c r="BF5" s="30"/>
      <c r="BG5" s="30"/>
      <c r="BH5" s="30"/>
      <c r="BI5" s="30"/>
      <c r="BJ5" s="30"/>
      <c r="BK5" s="30"/>
      <c r="BL5" s="30"/>
      <c r="BM5" s="30"/>
      <c r="BN5" s="30"/>
      <c r="BO5" s="30"/>
      <c r="BP5" s="15"/>
      <c r="BQ5" s="30" t="s">
        <v>83</v>
      </c>
      <c r="BR5" s="30"/>
    </row>
    <row r="6" spans="2:7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46</v>
      </c>
      <c r="AQ6" s="12" t="s">
        <v>47</v>
      </c>
      <c r="AR6" s="12" t="s">
        <v>50</v>
      </c>
      <c r="AT6" s="12" t="s">
        <v>51</v>
      </c>
      <c r="AU6" s="12" t="s">
        <v>52</v>
      </c>
      <c r="AV6" s="12" t="s">
        <v>53</v>
      </c>
      <c r="AW6" s="12" t="s">
        <v>54</v>
      </c>
      <c r="AX6" s="12" t="s">
        <v>55</v>
      </c>
      <c r="AZ6" s="12" t="s">
        <v>56</v>
      </c>
      <c r="BA6" s="12" t="s">
        <v>57</v>
      </c>
      <c r="BB6" s="12" t="s">
        <v>58</v>
      </c>
      <c r="BC6" s="12" t="s">
        <v>59</v>
      </c>
      <c r="BD6" s="12" t="s">
        <v>60</v>
      </c>
      <c r="BE6" s="12" t="s">
        <v>61</v>
      </c>
      <c r="BF6" s="12" t="s">
        <v>62</v>
      </c>
      <c r="BG6" s="12" t="s">
        <v>63</v>
      </c>
      <c r="BH6" s="12" t="s">
        <v>64</v>
      </c>
      <c r="BI6" s="12" t="s">
        <v>65</v>
      </c>
      <c r="BJ6" s="12" t="s">
        <v>66</v>
      </c>
      <c r="BK6" s="12" t="s">
        <v>67</v>
      </c>
      <c r="BL6" s="12" t="s">
        <v>68</v>
      </c>
      <c r="BM6" s="12" t="s">
        <v>69</v>
      </c>
      <c r="BN6" s="12" t="s">
        <v>70</v>
      </c>
      <c r="BO6" s="12" t="s">
        <v>71</v>
      </c>
      <c r="BQ6" s="12" t="s">
        <v>72</v>
      </c>
      <c r="BR6" s="12" t="s">
        <v>73</v>
      </c>
    </row>
    <row r="7" spans="2:70" ht="30" customHeight="1" x14ac:dyDescent="0.35">
      <c r="B7" s="10" t="s">
        <v>19</v>
      </c>
      <c r="C7" s="10">
        <v>1165</v>
      </c>
      <c r="D7" s="10">
        <v>580</v>
      </c>
      <c r="E7" s="10">
        <v>583</v>
      </c>
      <c r="F7" s="10"/>
      <c r="G7" s="10">
        <v>141</v>
      </c>
      <c r="H7" s="10">
        <v>212</v>
      </c>
      <c r="I7" s="10">
        <v>194</v>
      </c>
      <c r="J7" s="10">
        <v>218</v>
      </c>
      <c r="K7" s="10">
        <v>158</v>
      </c>
      <c r="L7" s="10">
        <v>242</v>
      </c>
      <c r="M7" s="10"/>
      <c r="N7" s="10">
        <v>349</v>
      </c>
      <c r="O7" s="10">
        <v>330</v>
      </c>
      <c r="P7" s="10">
        <v>226</v>
      </c>
      <c r="Q7" s="10">
        <v>256</v>
      </c>
      <c r="R7" s="10"/>
      <c r="S7" s="10">
        <v>159</v>
      </c>
      <c r="T7" s="10">
        <v>163</v>
      </c>
      <c r="U7" s="10">
        <v>84</v>
      </c>
      <c r="V7" s="10">
        <v>95</v>
      </c>
      <c r="W7" s="10">
        <v>75</v>
      </c>
      <c r="X7" s="10">
        <v>109</v>
      </c>
      <c r="Y7" s="10">
        <v>102</v>
      </c>
      <c r="Z7" s="10">
        <v>50</v>
      </c>
      <c r="AA7" s="10">
        <v>144</v>
      </c>
      <c r="AB7" s="10">
        <v>111</v>
      </c>
      <c r="AC7" s="10">
        <v>47</v>
      </c>
      <c r="AD7" s="10">
        <v>26</v>
      </c>
      <c r="AE7" s="10"/>
      <c r="AF7" s="10">
        <v>416</v>
      </c>
      <c r="AG7" s="10">
        <v>482</v>
      </c>
      <c r="AH7" s="10">
        <v>156</v>
      </c>
      <c r="AI7" s="10"/>
      <c r="AJ7" s="10">
        <v>402</v>
      </c>
      <c r="AK7" s="10">
        <v>340</v>
      </c>
      <c r="AL7" s="10">
        <v>86</v>
      </c>
      <c r="AM7" s="10">
        <v>13</v>
      </c>
      <c r="AN7" s="10">
        <v>149</v>
      </c>
      <c r="AO7" s="10"/>
      <c r="AP7" s="10">
        <v>245</v>
      </c>
      <c r="AQ7" s="10">
        <v>412</v>
      </c>
      <c r="AR7" s="10">
        <v>71</v>
      </c>
      <c r="AS7" s="10"/>
      <c r="AT7" s="10">
        <v>258</v>
      </c>
      <c r="AU7" s="10">
        <v>271</v>
      </c>
      <c r="AV7" s="10">
        <v>322</v>
      </c>
      <c r="AW7" s="10">
        <v>134</v>
      </c>
      <c r="AX7" s="10">
        <v>23</v>
      </c>
      <c r="AY7" s="10"/>
      <c r="AZ7" s="10">
        <v>8</v>
      </c>
      <c r="BA7" s="10">
        <v>50</v>
      </c>
      <c r="BB7" s="10">
        <v>77</v>
      </c>
      <c r="BC7" s="10">
        <v>82</v>
      </c>
      <c r="BD7" s="10">
        <v>113</v>
      </c>
      <c r="BE7" s="10">
        <v>114</v>
      </c>
      <c r="BF7" s="10">
        <v>120</v>
      </c>
      <c r="BG7" s="10">
        <v>98</v>
      </c>
      <c r="BH7" s="10">
        <v>72</v>
      </c>
      <c r="BI7" s="10">
        <v>66</v>
      </c>
      <c r="BJ7" s="10">
        <v>101</v>
      </c>
      <c r="BK7" s="10">
        <v>46</v>
      </c>
      <c r="BL7" s="10">
        <v>61</v>
      </c>
      <c r="BM7" s="10">
        <v>29</v>
      </c>
      <c r="BN7" s="10">
        <v>33</v>
      </c>
      <c r="BO7" s="10">
        <v>42</v>
      </c>
      <c r="BP7" s="10"/>
      <c r="BQ7" s="10">
        <v>375</v>
      </c>
      <c r="BR7" s="10">
        <v>768</v>
      </c>
    </row>
    <row r="8" spans="2:70" ht="30" customHeight="1" x14ac:dyDescent="0.35">
      <c r="B8" s="11" t="s">
        <v>20</v>
      </c>
      <c r="C8" s="11">
        <v>1165</v>
      </c>
      <c r="D8" s="11">
        <v>581</v>
      </c>
      <c r="E8" s="11">
        <v>582</v>
      </c>
      <c r="F8" s="11"/>
      <c r="G8" s="11">
        <v>154</v>
      </c>
      <c r="H8" s="11">
        <v>205</v>
      </c>
      <c r="I8" s="11">
        <v>193</v>
      </c>
      <c r="J8" s="11">
        <v>218</v>
      </c>
      <c r="K8" s="11">
        <v>157</v>
      </c>
      <c r="L8" s="11">
        <v>238</v>
      </c>
      <c r="M8" s="11"/>
      <c r="N8" s="11">
        <v>320</v>
      </c>
      <c r="O8" s="11">
        <v>304</v>
      </c>
      <c r="P8" s="11">
        <v>256</v>
      </c>
      <c r="Q8" s="11">
        <v>281</v>
      </c>
      <c r="R8" s="11"/>
      <c r="S8" s="11">
        <v>157</v>
      </c>
      <c r="T8" s="11">
        <v>153</v>
      </c>
      <c r="U8" s="11">
        <v>87</v>
      </c>
      <c r="V8" s="11">
        <v>100</v>
      </c>
      <c r="W8" s="11">
        <v>73</v>
      </c>
      <c r="X8" s="11">
        <v>107</v>
      </c>
      <c r="Y8" s="11">
        <v>96</v>
      </c>
      <c r="Z8" s="11">
        <v>47</v>
      </c>
      <c r="AA8" s="11">
        <v>142</v>
      </c>
      <c r="AB8" s="11">
        <v>118</v>
      </c>
      <c r="AC8" s="11">
        <v>50</v>
      </c>
      <c r="AD8" s="11">
        <v>34</v>
      </c>
      <c r="AE8" s="11"/>
      <c r="AF8" s="11">
        <v>415</v>
      </c>
      <c r="AG8" s="11">
        <v>474</v>
      </c>
      <c r="AH8" s="11">
        <v>162</v>
      </c>
      <c r="AI8" s="11"/>
      <c r="AJ8" s="11">
        <v>394</v>
      </c>
      <c r="AK8" s="11">
        <v>338</v>
      </c>
      <c r="AL8" s="11">
        <v>82</v>
      </c>
      <c r="AM8" s="11">
        <v>14</v>
      </c>
      <c r="AN8" s="11">
        <v>154</v>
      </c>
      <c r="AO8" s="11"/>
      <c r="AP8" s="11">
        <v>239</v>
      </c>
      <c r="AQ8" s="11">
        <v>409</v>
      </c>
      <c r="AR8" s="11">
        <v>69</v>
      </c>
      <c r="AS8" s="11"/>
      <c r="AT8" s="11">
        <v>269</v>
      </c>
      <c r="AU8" s="11">
        <v>279</v>
      </c>
      <c r="AV8" s="11">
        <v>309</v>
      </c>
      <c r="AW8" s="11">
        <v>127</v>
      </c>
      <c r="AX8" s="11">
        <v>21</v>
      </c>
      <c r="AY8" s="11"/>
      <c r="AZ8" s="11">
        <v>8</v>
      </c>
      <c r="BA8" s="11">
        <v>51</v>
      </c>
      <c r="BB8" s="11">
        <v>79</v>
      </c>
      <c r="BC8" s="11">
        <v>86</v>
      </c>
      <c r="BD8" s="11">
        <v>116</v>
      </c>
      <c r="BE8" s="11">
        <v>115</v>
      </c>
      <c r="BF8" s="11">
        <v>121</v>
      </c>
      <c r="BG8" s="11">
        <v>98</v>
      </c>
      <c r="BH8" s="11">
        <v>74</v>
      </c>
      <c r="BI8" s="11">
        <v>65</v>
      </c>
      <c r="BJ8" s="11">
        <v>100</v>
      </c>
      <c r="BK8" s="11">
        <v>44</v>
      </c>
      <c r="BL8" s="11">
        <v>59</v>
      </c>
      <c r="BM8" s="11">
        <v>27</v>
      </c>
      <c r="BN8" s="11">
        <v>30</v>
      </c>
      <c r="BO8" s="11">
        <v>38</v>
      </c>
      <c r="BP8" s="11"/>
      <c r="BQ8" s="11">
        <v>364</v>
      </c>
      <c r="BR8" s="11">
        <v>779</v>
      </c>
    </row>
    <row r="9" spans="2:70" x14ac:dyDescent="0.35">
      <c r="B9" s="18" t="s">
        <v>655</v>
      </c>
      <c r="C9" s="17">
        <v>0.24265450400609101</v>
      </c>
      <c r="D9" s="17">
        <v>0.27102913507612197</v>
      </c>
      <c r="E9" s="17">
        <v>0.21359201059663899</v>
      </c>
      <c r="F9" s="17"/>
      <c r="G9" s="17">
        <v>0.24267220350406099</v>
      </c>
      <c r="H9" s="17">
        <v>0.28475349074246298</v>
      </c>
      <c r="I9" s="17">
        <v>0.27489063827631999</v>
      </c>
      <c r="J9" s="17">
        <v>0.24949368561434401</v>
      </c>
      <c r="K9" s="17">
        <v>0.176057911087589</v>
      </c>
      <c r="L9" s="17">
        <v>0.218064911133698</v>
      </c>
      <c r="M9" s="17"/>
      <c r="N9" s="17">
        <v>0.28936505537928497</v>
      </c>
      <c r="O9" s="17">
        <v>0.23022392678048301</v>
      </c>
      <c r="P9" s="17">
        <v>0.246455515663632</v>
      </c>
      <c r="Q9" s="17">
        <v>0.20273705934462499</v>
      </c>
      <c r="R9" s="17"/>
      <c r="S9" s="17">
        <v>0.30384467263593101</v>
      </c>
      <c r="T9" s="17">
        <v>0.18192706905841399</v>
      </c>
      <c r="U9" s="17">
        <v>0.245664450527977</v>
      </c>
      <c r="V9" s="17">
        <v>0.22142301345395099</v>
      </c>
      <c r="W9" s="17">
        <v>0.31369557845600299</v>
      </c>
      <c r="X9" s="17">
        <v>0.26457025990079702</v>
      </c>
      <c r="Y9" s="17">
        <v>0.20422186451791</v>
      </c>
      <c r="Z9" s="17">
        <v>0.18531900687286901</v>
      </c>
      <c r="AA9" s="17">
        <v>0.27023536384803398</v>
      </c>
      <c r="AB9" s="17">
        <v>0.238987472935452</v>
      </c>
      <c r="AC9" s="17">
        <v>0.249512980728295</v>
      </c>
      <c r="AD9" s="17">
        <v>0.14258433854611299</v>
      </c>
      <c r="AE9" s="17"/>
      <c r="AF9" s="17">
        <v>0.23418961198282501</v>
      </c>
      <c r="AG9" s="17">
        <v>0.27196977940501799</v>
      </c>
      <c r="AH9" s="17">
        <v>0.201805263092391</v>
      </c>
      <c r="AI9" s="17"/>
      <c r="AJ9" s="17">
        <v>0.24197658994518501</v>
      </c>
      <c r="AK9" s="17">
        <v>0.24292066998210499</v>
      </c>
      <c r="AL9" s="17">
        <v>0.26070752694597898</v>
      </c>
      <c r="AM9" s="17">
        <v>0.39958430848071902</v>
      </c>
      <c r="AN9" s="17">
        <v>0.24102051972241101</v>
      </c>
      <c r="AO9" s="17"/>
      <c r="AP9" s="17">
        <v>0.245784790739527</v>
      </c>
      <c r="AQ9" s="17">
        <v>0.24788320283930501</v>
      </c>
      <c r="AR9" s="17">
        <v>0.32624608869930599</v>
      </c>
      <c r="AS9" s="17"/>
      <c r="AT9" s="17">
        <v>0.19860398185376399</v>
      </c>
      <c r="AU9" s="17">
        <v>0.179095711978358</v>
      </c>
      <c r="AV9" s="17">
        <v>0.32047568248512898</v>
      </c>
      <c r="AW9" s="17">
        <v>0.331844486044514</v>
      </c>
      <c r="AX9" s="17">
        <v>0.209047808010589</v>
      </c>
      <c r="AY9" s="17"/>
      <c r="AZ9" s="17">
        <v>0.25258795703387399</v>
      </c>
      <c r="BA9" s="17">
        <v>0.24164578445952001</v>
      </c>
      <c r="BB9" s="17">
        <v>0.25314189463910802</v>
      </c>
      <c r="BC9" s="17">
        <v>0.24192245075733801</v>
      </c>
      <c r="BD9" s="17">
        <v>0.28371686189661299</v>
      </c>
      <c r="BE9" s="17">
        <v>0.213608080062302</v>
      </c>
      <c r="BF9" s="17">
        <v>0.19234908043277599</v>
      </c>
      <c r="BG9" s="17">
        <v>0.233539182257333</v>
      </c>
      <c r="BH9" s="17">
        <v>0.19421815124859099</v>
      </c>
      <c r="BI9" s="17">
        <v>0.22924614926989501</v>
      </c>
      <c r="BJ9" s="17">
        <v>0.21118445653908799</v>
      </c>
      <c r="BK9" s="17">
        <v>0.34123619490567098</v>
      </c>
      <c r="BL9" s="17">
        <v>0.28939533318814498</v>
      </c>
      <c r="BM9" s="17">
        <v>0.196735137138212</v>
      </c>
      <c r="BN9" s="17">
        <v>0.24164856591894199</v>
      </c>
      <c r="BO9" s="17">
        <v>0.40704500360747298</v>
      </c>
      <c r="BP9" s="17"/>
      <c r="BQ9" s="17">
        <v>0.441506737622618</v>
      </c>
      <c r="BR9" s="17">
        <v>0.15280304186372101</v>
      </c>
    </row>
    <row r="10" spans="2:70" x14ac:dyDescent="0.35">
      <c r="B10" s="18" t="s">
        <v>656</v>
      </c>
      <c r="C10" s="17">
        <v>0.63256994825408197</v>
      </c>
      <c r="D10" s="17">
        <v>0.56995604613491002</v>
      </c>
      <c r="E10" s="17">
        <v>0.69544683593152701</v>
      </c>
      <c r="F10" s="17"/>
      <c r="G10" s="17">
        <v>0.60644542113246702</v>
      </c>
      <c r="H10" s="17">
        <v>0.59698091988690405</v>
      </c>
      <c r="I10" s="17">
        <v>0.59659047979092605</v>
      </c>
      <c r="J10" s="17">
        <v>0.63810146299043002</v>
      </c>
      <c r="K10" s="17">
        <v>0.71202960673183202</v>
      </c>
      <c r="L10" s="17">
        <v>0.65166525852171298</v>
      </c>
      <c r="M10" s="17"/>
      <c r="N10" s="17">
        <v>0.62125798593933301</v>
      </c>
      <c r="O10" s="17">
        <v>0.67213317739060097</v>
      </c>
      <c r="P10" s="17">
        <v>0.60263336988859995</v>
      </c>
      <c r="Q10" s="17">
        <v>0.62811717950903601</v>
      </c>
      <c r="R10" s="17"/>
      <c r="S10" s="17">
        <v>0.56677494795558603</v>
      </c>
      <c r="T10" s="17">
        <v>0.69918811722602103</v>
      </c>
      <c r="U10" s="17">
        <v>0.67927944544154695</v>
      </c>
      <c r="V10" s="17">
        <v>0.70869410860783799</v>
      </c>
      <c r="W10" s="17">
        <v>0.63615275684483297</v>
      </c>
      <c r="X10" s="17">
        <v>0.58563749366852003</v>
      </c>
      <c r="Y10" s="17">
        <v>0.58325042989737297</v>
      </c>
      <c r="Z10" s="17">
        <v>0.68960854687776496</v>
      </c>
      <c r="AA10" s="17">
        <v>0.63690103774116302</v>
      </c>
      <c r="AB10" s="17">
        <v>0.59549375473659305</v>
      </c>
      <c r="AC10" s="17">
        <v>0.63957045701113102</v>
      </c>
      <c r="AD10" s="17">
        <v>0.59423014645694505</v>
      </c>
      <c r="AE10" s="17"/>
      <c r="AF10" s="17">
        <v>0.63034575697431705</v>
      </c>
      <c r="AG10" s="17">
        <v>0.62136990088081401</v>
      </c>
      <c r="AH10" s="17">
        <v>0.64190236609388596</v>
      </c>
      <c r="AI10" s="17"/>
      <c r="AJ10" s="17">
        <v>0.65356898112450001</v>
      </c>
      <c r="AK10" s="17">
        <v>0.63808322869163703</v>
      </c>
      <c r="AL10" s="17">
        <v>0.65428055763901605</v>
      </c>
      <c r="AM10" s="17">
        <v>0.38367145205401698</v>
      </c>
      <c r="AN10" s="17">
        <v>0.57560167413840102</v>
      </c>
      <c r="AO10" s="17"/>
      <c r="AP10" s="17">
        <v>0.63236549938886799</v>
      </c>
      <c r="AQ10" s="17">
        <v>0.64583942732839905</v>
      </c>
      <c r="AR10" s="17">
        <v>0.60902098067158195</v>
      </c>
      <c r="AS10" s="17"/>
      <c r="AT10" s="17">
        <v>0.66893296396776003</v>
      </c>
      <c r="AU10" s="17">
        <v>0.662506614756604</v>
      </c>
      <c r="AV10" s="17">
        <v>0.58451503385479198</v>
      </c>
      <c r="AW10" s="17">
        <v>0.56890757095160904</v>
      </c>
      <c r="AX10" s="17">
        <v>0.63866702209750403</v>
      </c>
      <c r="AY10" s="17"/>
      <c r="AZ10" s="17">
        <v>0.632197516481521</v>
      </c>
      <c r="BA10" s="17">
        <v>0.53871280235344199</v>
      </c>
      <c r="BB10" s="17">
        <v>0.62996831643225104</v>
      </c>
      <c r="BC10" s="17">
        <v>0.63363106217640897</v>
      </c>
      <c r="BD10" s="17">
        <v>0.60047785214018301</v>
      </c>
      <c r="BE10" s="17">
        <v>0.65743392482760599</v>
      </c>
      <c r="BF10" s="17">
        <v>0.69209672722998405</v>
      </c>
      <c r="BG10" s="17">
        <v>0.63980226964313403</v>
      </c>
      <c r="BH10" s="17">
        <v>0.64808658373867201</v>
      </c>
      <c r="BI10" s="17">
        <v>0.63904180716651005</v>
      </c>
      <c r="BJ10" s="17">
        <v>0.66595338740584598</v>
      </c>
      <c r="BK10" s="17">
        <v>0.57250823523069605</v>
      </c>
      <c r="BL10" s="17">
        <v>0.59541860714953998</v>
      </c>
      <c r="BM10" s="17">
        <v>0.762844954945749</v>
      </c>
      <c r="BN10" s="17">
        <v>0.66368553368562599</v>
      </c>
      <c r="BO10" s="17">
        <v>0.51184353190682597</v>
      </c>
      <c r="BP10" s="17"/>
      <c r="BQ10" s="17">
        <v>0.50040535625878702</v>
      </c>
      <c r="BR10" s="17">
        <v>0.69825214075402298</v>
      </c>
    </row>
    <row r="11" spans="2:70" x14ac:dyDescent="0.35">
      <c r="B11" s="18" t="s">
        <v>129</v>
      </c>
      <c r="C11" s="19">
        <v>0.12477554773982701</v>
      </c>
      <c r="D11" s="19">
        <v>0.159014818788968</v>
      </c>
      <c r="E11" s="19">
        <v>9.0961153471833603E-2</v>
      </c>
      <c r="F11" s="19"/>
      <c r="G11" s="19">
        <v>0.15088237536347199</v>
      </c>
      <c r="H11" s="19">
        <v>0.118265589370633</v>
      </c>
      <c r="I11" s="19">
        <v>0.12851888193275399</v>
      </c>
      <c r="J11" s="19">
        <v>0.112404851395226</v>
      </c>
      <c r="K11" s="19">
        <v>0.111912482180579</v>
      </c>
      <c r="L11" s="19">
        <v>0.130269830344589</v>
      </c>
      <c r="M11" s="19"/>
      <c r="N11" s="19">
        <v>8.9376958681382707E-2</v>
      </c>
      <c r="O11" s="19">
        <v>9.7642895828915499E-2</v>
      </c>
      <c r="P11" s="19">
        <v>0.150911114447768</v>
      </c>
      <c r="Q11" s="19">
        <v>0.16914576114634</v>
      </c>
      <c r="R11" s="19"/>
      <c r="S11" s="19">
        <v>0.12938037940848399</v>
      </c>
      <c r="T11" s="19">
        <v>0.118884813715565</v>
      </c>
      <c r="U11" s="19">
        <v>7.5056104030475995E-2</v>
      </c>
      <c r="V11" s="19">
        <v>6.9882877938211602E-2</v>
      </c>
      <c r="W11" s="19">
        <v>5.0151664699164301E-2</v>
      </c>
      <c r="X11" s="19">
        <v>0.14979224643068301</v>
      </c>
      <c r="Y11" s="19">
        <v>0.21252770558471701</v>
      </c>
      <c r="Z11" s="19">
        <v>0.125072446249366</v>
      </c>
      <c r="AA11" s="19">
        <v>9.28635984108028E-2</v>
      </c>
      <c r="AB11" s="19">
        <v>0.165518772327955</v>
      </c>
      <c r="AC11" s="19">
        <v>0.110916562260573</v>
      </c>
      <c r="AD11" s="19">
        <v>0.26318551499694298</v>
      </c>
      <c r="AE11" s="19"/>
      <c r="AF11" s="19">
        <v>0.135464631042858</v>
      </c>
      <c r="AG11" s="19">
        <v>0.10666031971416801</v>
      </c>
      <c r="AH11" s="19">
        <v>0.15629237081372299</v>
      </c>
      <c r="AI11" s="19"/>
      <c r="AJ11" s="19">
        <v>0.10445442893031399</v>
      </c>
      <c r="AK11" s="19">
        <v>0.118996101326258</v>
      </c>
      <c r="AL11" s="19">
        <v>8.5011915415004705E-2</v>
      </c>
      <c r="AM11" s="19">
        <v>0.216744239465264</v>
      </c>
      <c r="AN11" s="19">
        <v>0.183377806139188</v>
      </c>
      <c r="AO11" s="19"/>
      <c r="AP11" s="19">
        <v>0.121849709871605</v>
      </c>
      <c r="AQ11" s="19">
        <v>0.10627736983229601</v>
      </c>
      <c r="AR11" s="19">
        <v>6.4732930629113006E-2</v>
      </c>
      <c r="AS11" s="19"/>
      <c r="AT11" s="19">
        <v>0.13246305417847601</v>
      </c>
      <c r="AU11" s="19">
        <v>0.15839767326503901</v>
      </c>
      <c r="AV11" s="19">
        <v>9.5009283660079796E-2</v>
      </c>
      <c r="AW11" s="19">
        <v>9.9247943003876807E-2</v>
      </c>
      <c r="AX11" s="19">
        <v>0.15228516989190799</v>
      </c>
      <c r="AY11" s="19"/>
      <c r="AZ11" s="19">
        <v>0.11521452648460501</v>
      </c>
      <c r="BA11" s="19">
        <v>0.219641413187038</v>
      </c>
      <c r="BB11" s="19">
        <v>0.11688978892864001</v>
      </c>
      <c r="BC11" s="19">
        <v>0.124446487066253</v>
      </c>
      <c r="BD11" s="19">
        <v>0.115805285963204</v>
      </c>
      <c r="BE11" s="19">
        <v>0.12895799511009301</v>
      </c>
      <c r="BF11" s="19">
        <v>0.115554192337239</v>
      </c>
      <c r="BG11" s="19">
        <v>0.126658548099534</v>
      </c>
      <c r="BH11" s="19">
        <v>0.15769526501273601</v>
      </c>
      <c r="BI11" s="19">
        <v>0.131712043563596</v>
      </c>
      <c r="BJ11" s="19">
        <v>0.12286215605506599</v>
      </c>
      <c r="BK11" s="19">
        <v>8.6255569863632406E-2</v>
      </c>
      <c r="BL11" s="19">
        <v>0.115186059662315</v>
      </c>
      <c r="BM11" s="19">
        <v>4.0419907916038701E-2</v>
      </c>
      <c r="BN11" s="19">
        <v>9.4665900395432101E-2</v>
      </c>
      <c r="BO11" s="19">
        <v>8.1111464485700294E-2</v>
      </c>
      <c r="BP11" s="19"/>
      <c r="BQ11" s="19">
        <v>5.8087906118594601E-2</v>
      </c>
      <c r="BR11" s="19">
        <v>0.14894481738225601</v>
      </c>
    </row>
    <row r="12" spans="2:70" x14ac:dyDescent="0.35">
      <c r="B12" s="16" t="s">
        <v>651</v>
      </c>
    </row>
    <row r="13" spans="2:70" x14ac:dyDescent="0.35">
      <c r="B13" t="s">
        <v>98</v>
      </c>
    </row>
    <row r="14" spans="2:70" x14ac:dyDescent="0.35">
      <c r="B14" t="s">
        <v>99</v>
      </c>
    </row>
    <row r="16" spans="2:70" x14ac:dyDescent="0.35">
      <c r="B16" s="8" t="str">
        <f>HYPERLINK("#'Contents'!A1", "Return to Contents")</f>
        <v>Return to Contents</v>
      </c>
    </row>
  </sheetData>
  <mergeCells count="11">
    <mergeCell ref="BQ5:BR5"/>
    <mergeCell ref="D5:E5"/>
    <mergeCell ref="G5:L5"/>
    <mergeCell ref="N5:Q5"/>
    <mergeCell ref="S5:AD5"/>
    <mergeCell ref="AF5:AH5"/>
    <mergeCell ref="D2:BJ2"/>
    <mergeCell ref="AJ5:AN5"/>
    <mergeCell ref="AP5:AR5"/>
    <mergeCell ref="AT5:AX5"/>
    <mergeCell ref="AZ5:BO5"/>
  </mergeCells>
  <pageMargins left="0.7" right="0.7" top="0.75" bottom="0.75" header="0.3" footer="0.3"/>
  <pageSetup paperSize="9" orientation="portrait" horizontalDpi="300" verticalDpi="300"/>
  <drawing r:id="rId1"/>
</worksheet>
</file>

<file path=xl/worksheets/sheet1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C00-000000000000}">
  <dimension ref="B2:BR16"/>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67" width="10.7265625" customWidth="1"/>
    <col min="68" max="68" width="2.1796875" customWidth="1"/>
    <col min="69" max="70" width="10.7265625" customWidth="1"/>
    <col min="71" max="71" width="2.1796875" customWidth="1"/>
  </cols>
  <sheetData>
    <row r="2" spans="2:70" ht="40" customHeight="1" x14ac:dyDescent="0.35">
      <c r="D2" s="29" t="s">
        <v>657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row>
    <row r="5" spans="2:70" ht="30" customHeight="1" x14ac:dyDescent="0.35">
      <c r="B5" s="15"/>
      <c r="C5" s="15"/>
      <c r="D5" s="30" t="s">
        <v>74</v>
      </c>
      <c r="E5" s="30"/>
      <c r="F5" s="15"/>
      <c r="G5" s="30" t="s">
        <v>75</v>
      </c>
      <c r="H5" s="30"/>
      <c r="I5" s="30"/>
      <c r="J5" s="30"/>
      <c r="K5" s="30"/>
      <c r="L5" s="30"/>
      <c r="M5" s="15"/>
      <c r="N5" s="30" t="s">
        <v>76</v>
      </c>
      <c r="O5" s="30"/>
      <c r="P5" s="30"/>
      <c r="Q5" s="30"/>
      <c r="R5" s="15"/>
      <c r="S5" s="30" t="s">
        <v>77</v>
      </c>
      <c r="T5" s="30"/>
      <c r="U5" s="30"/>
      <c r="V5" s="30"/>
      <c r="W5" s="30"/>
      <c r="X5" s="30"/>
      <c r="Y5" s="30"/>
      <c r="Z5" s="30"/>
      <c r="AA5" s="30"/>
      <c r="AB5" s="30"/>
      <c r="AC5" s="30"/>
      <c r="AD5" s="30"/>
      <c r="AE5" s="15"/>
      <c r="AF5" s="30" t="s">
        <v>78</v>
      </c>
      <c r="AG5" s="30"/>
      <c r="AH5" s="30"/>
      <c r="AI5" s="15"/>
      <c r="AJ5" s="30" t="s">
        <v>79</v>
      </c>
      <c r="AK5" s="30"/>
      <c r="AL5" s="30"/>
      <c r="AM5" s="30"/>
      <c r="AN5" s="30"/>
      <c r="AO5" s="15"/>
      <c r="AP5" s="30" t="s">
        <v>80</v>
      </c>
      <c r="AQ5" s="30"/>
      <c r="AR5" s="30"/>
      <c r="AS5" s="15"/>
      <c r="AT5" s="30" t="s">
        <v>81</v>
      </c>
      <c r="AU5" s="30"/>
      <c r="AV5" s="30"/>
      <c r="AW5" s="30"/>
      <c r="AX5" s="30"/>
      <c r="AY5" s="15"/>
      <c r="AZ5" s="30" t="s">
        <v>82</v>
      </c>
      <c r="BA5" s="30"/>
      <c r="BB5" s="30"/>
      <c r="BC5" s="30"/>
      <c r="BD5" s="30"/>
      <c r="BE5" s="30"/>
      <c r="BF5" s="30"/>
      <c r="BG5" s="30"/>
      <c r="BH5" s="30"/>
      <c r="BI5" s="30"/>
      <c r="BJ5" s="30"/>
      <c r="BK5" s="30"/>
      <c r="BL5" s="30"/>
      <c r="BM5" s="30"/>
      <c r="BN5" s="30"/>
      <c r="BO5" s="30"/>
      <c r="BP5" s="15"/>
      <c r="BQ5" s="30" t="s">
        <v>83</v>
      </c>
      <c r="BR5" s="30"/>
    </row>
    <row r="6" spans="2:7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46</v>
      </c>
      <c r="AQ6" s="12" t="s">
        <v>47</v>
      </c>
      <c r="AR6" s="12" t="s">
        <v>50</v>
      </c>
      <c r="AT6" s="12" t="s">
        <v>51</v>
      </c>
      <c r="AU6" s="12" t="s">
        <v>52</v>
      </c>
      <c r="AV6" s="12" t="s">
        <v>53</v>
      </c>
      <c r="AW6" s="12" t="s">
        <v>54</v>
      </c>
      <c r="AX6" s="12" t="s">
        <v>55</v>
      </c>
      <c r="AZ6" s="12" t="s">
        <v>56</v>
      </c>
      <c r="BA6" s="12" t="s">
        <v>57</v>
      </c>
      <c r="BB6" s="12" t="s">
        <v>58</v>
      </c>
      <c r="BC6" s="12" t="s">
        <v>59</v>
      </c>
      <c r="BD6" s="12" t="s">
        <v>60</v>
      </c>
      <c r="BE6" s="12" t="s">
        <v>61</v>
      </c>
      <c r="BF6" s="12" t="s">
        <v>62</v>
      </c>
      <c r="BG6" s="12" t="s">
        <v>63</v>
      </c>
      <c r="BH6" s="12" t="s">
        <v>64</v>
      </c>
      <c r="BI6" s="12" t="s">
        <v>65</v>
      </c>
      <c r="BJ6" s="12" t="s">
        <v>66</v>
      </c>
      <c r="BK6" s="12" t="s">
        <v>67</v>
      </c>
      <c r="BL6" s="12" t="s">
        <v>68</v>
      </c>
      <c r="BM6" s="12" t="s">
        <v>69</v>
      </c>
      <c r="BN6" s="12" t="s">
        <v>70</v>
      </c>
      <c r="BO6" s="12" t="s">
        <v>71</v>
      </c>
      <c r="BQ6" s="12" t="s">
        <v>72</v>
      </c>
      <c r="BR6" s="12" t="s">
        <v>73</v>
      </c>
    </row>
    <row r="7" spans="2:70" ht="30" customHeight="1" x14ac:dyDescent="0.35">
      <c r="B7" s="10" t="s">
        <v>19</v>
      </c>
      <c r="C7" s="10">
        <v>1129</v>
      </c>
      <c r="D7" s="10">
        <v>547</v>
      </c>
      <c r="E7" s="10">
        <v>580</v>
      </c>
      <c r="F7" s="10"/>
      <c r="G7" s="10">
        <v>144</v>
      </c>
      <c r="H7" s="10">
        <v>202</v>
      </c>
      <c r="I7" s="10">
        <v>205</v>
      </c>
      <c r="J7" s="10">
        <v>185</v>
      </c>
      <c r="K7" s="10">
        <v>142</v>
      </c>
      <c r="L7" s="10">
        <v>251</v>
      </c>
      <c r="M7" s="10"/>
      <c r="N7" s="10">
        <v>331</v>
      </c>
      <c r="O7" s="10">
        <v>319</v>
      </c>
      <c r="P7" s="10">
        <v>214</v>
      </c>
      <c r="Q7" s="10">
        <v>263</v>
      </c>
      <c r="R7" s="10"/>
      <c r="S7" s="10">
        <v>144</v>
      </c>
      <c r="T7" s="10">
        <v>170</v>
      </c>
      <c r="U7" s="10">
        <v>87</v>
      </c>
      <c r="V7" s="10">
        <v>97</v>
      </c>
      <c r="W7" s="10">
        <v>84</v>
      </c>
      <c r="X7" s="10">
        <v>117</v>
      </c>
      <c r="Y7" s="10">
        <v>90</v>
      </c>
      <c r="Z7" s="10">
        <v>44</v>
      </c>
      <c r="AA7" s="10">
        <v>126</v>
      </c>
      <c r="AB7" s="10">
        <v>85</v>
      </c>
      <c r="AC7" s="10">
        <v>56</v>
      </c>
      <c r="AD7" s="10">
        <v>29</v>
      </c>
      <c r="AE7" s="10"/>
      <c r="AF7" s="10">
        <v>387</v>
      </c>
      <c r="AG7" s="10">
        <v>477</v>
      </c>
      <c r="AH7" s="10">
        <v>169</v>
      </c>
      <c r="AI7" s="10"/>
      <c r="AJ7" s="10">
        <v>378</v>
      </c>
      <c r="AK7" s="10">
        <v>316</v>
      </c>
      <c r="AL7" s="10">
        <v>77</v>
      </c>
      <c r="AM7" s="10">
        <v>10</v>
      </c>
      <c r="AN7" s="10">
        <v>161</v>
      </c>
      <c r="AO7" s="10"/>
      <c r="AP7" s="10">
        <v>236</v>
      </c>
      <c r="AQ7" s="10">
        <v>384</v>
      </c>
      <c r="AR7" s="10">
        <v>81</v>
      </c>
      <c r="AS7" s="10"/>
      <c r="AT7" s="10">
        <v>266</v>
      </c>
      <c r="AU7" s="10">
        <v>270</v>
      </c>
      <c r="AV7" s="10">
        <v>302</v>
      </c>
      <c r="AW7" s="10">
        <v>123</v>
      </c>
      <c r="AX7" s="10">
        <v>17</v>
      </c>
      <c r="AY7" s="10"/>
      <c r="AZ7" s="10">
        <v>10</v>
      </c>
      <c r="BA7" s="10">
        <v>45</v>
      </c>
      <c r="BB7" s="10">
        <v>72</v>
      </c>
      <c r="BC7" s="10">
        <v>90</v>
      </c>
      <c r="BD7" s="10">
        <v>111</v>
      </c>
      <c r="BE7" s="10">
        <v>120</v>
      </c>
      <c r="BF7" s="10">
        <v>124</v>
      </c>
      <c r="BG7" s="10">
        <v>80</v>
      </c>
      <c r="BH7" s="10">
        <v>62</v>
      </c>
      <c r="BI7" s="10">
        <v>64</v>
      </c>
      <c r="BJ7" s="10">
        <v>92</v>
      </c>
      <c r="BK7" s="10">
        <v>55</v>
      </c>
      <c r="BL7" s="10">
        <v>48</v>
      </c>
      <c r="BM7" s="10">
        <v>29</v>
      </c>
      <c r="BN7" s="10">
        <v>28</v>
      </c>
      <c r="BO7" s="10">
        <v>37</v>
      </c>
      <c r="BP7" s="10"/>
      <c r="BQ7" s="10">
        <v>332</v>
      </c>
      <c r="BR7" s="10">
        <v>755</v>
      </c>
    </row>
    <row r="8" spans="2:70" ht="30" customHeight="1" x14ac:dyDescent="0.35">
      <c r="B8" s="11" t="s">
        <v>20</v>
      </c>
      <c r="C8" s="11">
        <v>1131</v>
      </c>
      <c r="D8" s="11">
        <v>550</v>
      </c>
      <c r="E8" s="11">
        <v>579</v>
      </c>
      <c r="F8" s="11"/>
      <c r="G8" s="11">
        <v>163</v>
      </c>
      <c r="H8" s="11">
        <v>197</v>
      </c>
      <c r="I8" s="11">
        <v>202</v>
      </c>
      <c r="J8" s="11">
        <v>182</v>
      </c>
      <c r="K8" s="11">
        <v>140</v>
      </c>
      <c r="L8" s="11">
        <v>247</v>
      </c>
      <c r="M8" s="11"/>
      <c r="N8" s="11">
        <v>302</v>
      </c>
      <c r="O8" s="11">
        <v>293</v>
      </c>
      <c r="P8" s="11">
        <v>241</v>
      </c>
      <c r="Q8" s="11">
        <v>294</v>
      </c>
      <c r="R8" s="11"/>
      <c r="S8" s="11">
        <v>144</v>
      </c>
      <c r="T8" s="11">
        <v>160</v>
      </c>
      <c r="U8" s="11">
        <v>89</v>
      </c>
      <c r="V8" s="11">
        <v>101</v>
      </c>
      <c r="W8" s="11">
        <v>80</v>
      </c>
      <c r="X8" s="11">
        <v>111</v>
      </c>
      <c r="Y8" s="11">
        <v>86</v>
      </c>
      <c r="Z8" s="11">
        <v>42</v>
      </c>
      <c r="AA8" s="11">
        <v>124</v>
      </c>
      <c r="AB8" s="11">
        <v>93</v>
      </c>
      <c r="AC8" s="11">
        <v>61</v>
      </c>
      <c r="AD8" s="11">
        <v>40</v>
      </c>
      <c r="AE8" s="11"/>
      <c r="AF8" s="11">
        <v>386</v>
      </c>
      <c r="AG8" s="11">
        <v>464</v>
      </c>
      <c r="AH8" s="11">
        <v>179</v>
      </c>
      <c r="AI8" s="11"/>
      <c r="AJ8" s="11">
        <v>369</v>
      </c>
      <c r="AK8" s="11">
        <v>310</v>
      </c>
      <c r="AL8" s="11">
        <v>74</v>
      </c>
      <c r="AM8" s="11">
        <v>10</v>
      </c>
      <c r="AN8" s="11">
        <v>167</v>
      </c>
      <c r="AO8" s="11"/>
      <c r="AP8" s="11">
        <v>232</v>
      </c>
      <c r="AQ8" s="11">
        <v>379</v>
      </c>
      <c r="AR8" s="11">
        <v>79</v>
      </c>
      <c r="AS8" s="11"/>
      <c r="AT8" s="11">
        <v>278</v>
      </c>
      <c r="AU8" s="11">
        <v>277</v>
      </c>
      <c r="AV8" s="11">
        <v>289</v>
      </c>
      <c r="AW8" s="11">
        <v>117</v>
      </c>
      <c r="AX8" s="11">
        <v>14</v>
      </c>
      <c r="AY8" s="11"/>
      <c r="AZ8" s="11">
        <v>10</v>
      </c>
      <c r="BA8" s="11">
        <v>45</v>
      </c>
      <c r="BB8" s="11">
        <v>76</v>
      </c>
      <c r="BC8" s="11">
        <v>96</v>
      </c>
      <c r="BD8" s="11">
        <v>114</v>
      </c>
      <c r="BE8" s="11">
        <v>122</v>
      </c>
      <c r="BF8" s="11">
        <v>125</v>
      </c>
      <c r="BG8" s="11">
        <v>81</v>
      </c>
      <c r="BH8" s="11">
        <v>62</v>
      </c>
      <c r="BI8" s="11">
        <v>64</v>
      </c>
      <c r="BJ8" s="11">
        <v>90</v>
      </c>
      <c r="BK8" s="11">
        <v>52</v>
      </c>
      <c r="BL8" s="11">
        <v>45</v>
      </c>
      <c r="BM8" s="11">
        <v>26</v>
      </c>
      <c r="BN8" s="11">
        <v>25</v>
      </c>
      <c r="BO8" s="11">
        <v>34</v>
      </c>
      <c r="BP8" s="11"/>
      <c r="BQ8" s="11">
        <v>323</v>
      </c>
      <c r="BR8" s="11">
        <v>763</v>
      </c>
    </row>
    <row r="9" spans="2:70" x14ac:dyDescent="0.35">
      <c r="B9" s="18" t="s">
        <v>655</v>
      </c>
      <c r="C9" s="17">
        <v>0.373240893194207</v>
      </c>
      <c r="D9" s="17">
        <v>0.27456702520062298</v>
      </c>
      <c r="E9" s="17">
        <v>0.46656034810230201</v>
      </c>
      <c r="F9" s="17"/>
      <c r="G9" s="17">
        <v>0.26289200423563802</v>
      </c>
      <c r="H9" s="17">
        <v>0.37013279501743501</v>
      </c>
      <c r="I9" s="17">
        <v>0.38434582133802803</v>
      </c>
      <c r="J9" s="17">
        <v>0.36281363376057002</v>
      </c>
      <c r="K9" s="17">
        <v>0.36176512411760903</v>
      </c>
      <c r="L9" s="17">
        <v>0.453416202168825</v>
      </c>
      <c r="M9" s="17"/>
      <c r="N9" s="17">
        <v>0.41617498152919602</v>
      </c>
      <c r="O9" s="17">
        <v>0.42510765153788899</v>
      </c>
      <c r="P9" s="17">
        <v>0.30677589089630197</v>
      </c>
      <c r="Q9" s="17">
        <v>0.33094055453639198</v>
      </c>
      <c r="R9" s="17"/>
      <c r="S9" s="17">
        <v>0.457167343851764</v>
      </c>
      <c r="T9" s="17">
        <v>0.43132811021321099</v>
      </c>
      <c r="U9" s="17">
        <v>0.31748803300295197</v>
      </c>
      <c r="V9" s="17">
        <v>0.34765202125871603</v>
      </c>
      <c r="W9" s="17">
        <v>0.26554288699705703</v>
      </c>
      <c r="X9" s="17">
        <v>0.33959172943546601</v>
      </c>
      <c r="Y9" s="17">
        <v>0.36035484728043499</v>
      </c>
      <c r="Z9" s="17">
        <v>0.33070346559040398</v>
      </c>
      <c r="AA9" s="17">
        <v>0.35343830124937697</v>
      </c>
      <c r="AB9" s="17">
        <v>0.38842124972581499</v>
      </c>
      <c r="AC9" s="17">
        <v>0.432131250053294</v>
      </c>
      <c r="AD9" s="17">
        <v>0.34523408793476201</v>
      </c>
      <c r="AE9" s="17"/>
      <c r="AF9" s="17">
        <v>0.37375701468793299</v>
      </c>
      <c r="AG9" s="17">
        <v>0.40056931785039002</v>
      </c>
      <c r="AH9" s="17">
        <v>0.35010063819022902</v>
      </c>
      <c r="AI9" s="17"/>
      <c r="AJ9" s="17">
        <v>0.386268114477334</v>
      </c>
      <c r="AK9" s="17">
        <v>0.35630005984558699</v>
      </c>
      <c r="AL9" s="17">
        <v>0.45813002846065498</v>
      </c>
      <c r="AM9" s="17">
        <v>0.52209989997672102</v>
      </c>
      <c r="AN9" s="17">
        <v>0.35992393225061597</v>
      </c>
      <c r="AO9" s="17"/>
      <c r="AP9" s="17">
        <v>0.40685200923826897</v>
      </c>
      <c r="AQ9" s="17">
        <v>0.33864598365770798</v>
      </c>
      <c r="AR9" s="17">
        <v>0.46653280282173698</v>
      </c>
      <c r="AS9" s="17"/>
      <c r="AT9" s="17">
        <v>0.28449176852828501</v>
      </c>
      <c r="AU9" s="17">
        <v>0.319219230033634</v>
      </c>
      <c r="AV9" s="17">
        <v>0.45623611297871097</v>
      </c>
      <c r="AW9" s="17">
        <v>0.48611955873854301</v>
      </c>
      <c r="AX9" s="17">
        <v>0.50606045212524897</v>
      </c>
      <c r="AY9" s="17"/>
      <c r="AZ9" s="17">
        <v>0.28788064589196299</v>
      </c>
      <c r="BA9" s="17">
        <v>0.398796398651797</v>
      </c>
      <c r="BB9" s="17">
        <v>0.38529801101245198</v>
      </c>
      <c r="BC9" s="17">
        <v>0.39664604178783502</v>
      </c>
      <c r="BD9" s="17">
        <v>0.408240107630301</v>
      </c>
      <c r="BE9" s="17">
        <v>0.45356483294393501</v>
      </c>
      <c r="BF9" s="17">
        <v>0.32823999128033698</v>
      </c>
      <c r="BG9" s="17">
        <v>0.34097506732852401</v>
      </c>
      <c r="BH9" s="17">
        <v>0.30311601584725201</v>
      </c>
      <c r="BI9" s="17">
        <v>0.39350714742143</v>
      </c>
      <c r="BJ9" s="17">
        <v>0.33979883455705601</v>
      </c>
      <c r="BK9" s="17">
        <v>0.35615740975396698</v>
      </c>
      <c r="BL9" s="17">
        <v>0.335996129648441</v>
      </c>
      <c r="BM9" s="17">
        <v>0.35266066338409602</v>
      </c>
      <c r="BN9" s="17">
        <v>0.28693840702635998</v>
      </c>
      <c r="BO9" s="17">
        <v>0.40768837826759902</v>
      </c>
      <c r="BP9" s="17"/>
      <c r="BQ9" s="17">
        <v>0.57866044607056999</v>
      </c>
      <c r="BR9" s="17">
        <v>0.29089948765093698</v>
      </c>
    </row>
    <row r="10" spans="2:70" x14ac:dyDescent="0.35">
      <c r="B10" s="18" t="s">
        <v>658</v>
      </c>
      <c r="C10" s="17">
        <v>0.50074107932480605</v>
      </c>
      <c r="D10" s="17">
        <v>0.62753430914318897</v>
      </c>
      <c r="E10" s="17">
        <v>0.38029869544617001</v>
      </c>
      <c r="F10" s="17"/>
      <c r="G10" s="17">
        <v>0.62502210296583605</v>
      </c>
      <c r="H10" s="17">
        <v>0.53365135324475499</v>
      </c>
      <c r="I10" s="17">
        <v>0.48048379763312898</v>
      </c>
      <c r="J10" s="17">
        <v>0.52444406967808899</v>
      </c>
      <c r="K10" s="17">
        <v>0.47567103420579399</v>
      </c>
      <c r="L10" s="17">
        <v>0.406102257002457</v>
      </c>
      <c r="M10" s="17"/>
      <c r="N10" s="17">
        <v>0.47307933009956399</v>
      </c>
      <c r="O10" s="17">
        <v>0.455996928486604</v>
      </c>
      <c r="P10" s="17">
        <v>0.56710109322814795</v>
      </c>
      <c r="Q10" s="17">
        <v>0.519460364388868</v>
      </c>
      <c r="R10" s="17"/>
      <c r="S10" s="17">
        <v>0.467247132233852</v>
      </c>
      <c r="T10" s="17">
        <v>0.45370713877059099</v>
      </c>
      <c r="U10" s="17">
        <v>0.55086945234268103</v>
      </c>
      <c r="V10" s="17">
        <v>0.51404237970945799</v>
      </c>
      <c r="W10" s="17">
        <v>0.55306912481411197</v>
      </c>
      <c r="X10" s="17">
        <v>0.52329149781489004</v>
      </c>
      <c r="Y10" s="17">
        <v>0.52615095982987203</v>
      </c>
      <c r="Z10" s="17">
        <v>0.50611728042222504</v>
      </c>
      <c r="AA10" s="17">
        <v>0.53602769502385506</v>
      </c>
      <c r="AB10" s="17">
        <v>0.47176175685496402</v>
      </c>
      <c r="AC10" s="17">
        <v>0.43783136912130499</v>
      </c>
      <c r="AD10" s="17">
        <v>0.49013465655856597</v>
      </c>
      <c r="AE10" s="17"/>
      <c r="AF10" s="17">
        <v>0.49842083401241899</v>
      </c>
      <c r="AG10" s="17">
        <v>0.496962352284126</v>
      </c>
      <c r="AH10" s="17">
        <v>0.47052557474118101</v>
      </c>
      <c r="AI10" s="17"/>
      <c r="AJ10" s="17">
        <v>0.50075263229274902</v>
      </c>
      <c r="AK10" s="17">
        <v>0.55492395055896704</v>
      </c>
      <c r="AL10" s="17">
        <v>0.40152224739356701</v>
      </c>
      <c r="AM10" s="17">
        <v>0.39492109263923197</v>
      </c>
      <c r="AN10" s="17">
        <v>0.42535606156640698</v>
      </c>
      <c r="AO10" s="17"/>
      <c r="AP10" s="17">
        <v>0.48977817868082901</v>
      </c>
      <c r="AQ10" s="17">
        <v>0.55970858561864001</v>
      </c>
      <c r="AR10" s="17">
        <v>0.43943846224341299</v>
      </c>
      <c r="AS10" s="17"/>
      <c r="AT10" s="17">
        <v>0.55779646234218605</v>
      </c>
      <c r="AU10" s="17">
        <v>0.55965453553961597</v>
      </c>
      <c r="AV10" s="17">
        <v>0.43033959648291698</v>
      </c>
      <c r="AW10" s="17">
        <v>0.47363023555095501</v>
      </c>
      <c r="AX10" s="17">
        <v>0.286913317615406</v>
      </c>
      <c r="AY10" s="17"/>
      <c r="AZ10" s="17">
        <v>0.39511687366060799</v>
      </c>
      <c r="BA10" s="17">
        <v>0.449195250970991</v>
      </c>
      <c r="BB10" s="17">
        <v>0.48202262516415101</v>
      </c>
      <c r="BC10" s="17">
        <v>0.45966367379252598</v>
      </c>
      <c r="BD10" s="17">
        <v>0.41277884030578499</v>
      </c>
      <c r="BE10" s="17">
        <v>0.43751779272788599</v>
      </c>
      <c r="BF10" s="17">
        <v>0.55174818630595601</v>
      </c>
      <c r="BG10" s="17">
        <v>0.57988325261758</v>
      </c>
      <c r="BH10" s="17">
        <v>0.57005848738060805</v>
      </c>
      <c r="BI10" s="17">
        <v>0.52302872900624997</v>
      </c>
      <c r="BJ10" s="17">
        <v>0.55591080622481903</v>
      </c>
      <c r="BK10" s="17">
        <v>0.54868758636119097</v>
      </c>
      <c r="BL10" s="17">
        <v>0.463511905136332</v>
      </c>
      <c r="BM10" s="17">
        <v>0.61314940521157701</v>
      </c>
      <c r="BN10" s="17">
        <v>0.53346846890298905</v>
      </c>
      <c r="BO10" s="17">
        <v>0.51336231070389005</v>
      </c>
      <c r="BP10" s="17"/>
      <c r="BQ10" s="17">
        <v>0.34192624130302102</v>
      </c>
      <c r="BR10" s="17">
        <v>0.56813790895734195</v>
      </c>
    </row>
    <row r="11" spans="2:70" x14ac:dyDescent="0.35">
      <c r="B11" s="18" t="s">
        <v>129</v>
      </c>
      <c r="C11" s="19">
        <v>0.126018027480987</v>
      </c>
      <c r="D11" s="19">
        <v>9.7898665656187794E-2</v>
      </c>
      <c r="E11" s="19">
        <v>0.153140956451528</v>
      </c>
      <c r="F11" s="19"/>
      <c r="G11" s="19">
        <v>0.112085892798525</v>
      </c>
      <c r="H11" s="19">
        <v>9.6215851737809804E-2</v>
      </c>
      <c r="I11" s="19">
        <v>0.13517038102884299</v>
      </c>
      <c r="J11" s="19">
        <v>0.11274229656134201</v>
      </c>
      <c r="K11" s="19">
        <v>0.16256384167659699</v>
      </c>
      <c r="L11" s="19">
        <v>0.140481540828717</v>
      </c>
      <c r="M11" s="19"/>
      <c r="N11" s="19">
        <v>0.11074568837124001</v>
      </c>
      <c r="O11" s="19">
        <v>0.118895419975507</v>
      </c>
      <c r="P11" s="19">
        <v>0.126123015875551</v>
      </c>
      <c r="Q11" s="19">
        <v>0.14959908107473899</v>
      </c>
      <c r="R11" s="19"/>
      <c r="S11" s="19">
        <v>7.5585523914384098E-2</v>
      </c>
      <c r="T11" s="19">
        <v>0.11496475101619701</v>
      </c>
      <c r="U11" s="19">
        <v>0.13164251465436599</v>
      </c>
      <c r="V11" s="19">
        <v>0.13830559903182699</v>
      </c>
      <c r="W11" s="19">
        <v>0.18138798818883101</v>
      </c>
      <c r="X11" s="19">
        <v>0.13711677274964301</v>
      </c>
      <c r="Y11" s="19">
        <v>0.11349419288969299</v>
      </c>
      <c r="Z11" s="19">
        <v>0.16317925398737099</v>
      </c>
      <c r="AA11" s="19">
        <v>0.110534003726767</v>
      </c>
      <c r="AB11" s="19">
        <v>0.13981699341922099</v>
      </c>
      <c r="AC11" s="19">
        <v>0.13003738082540101</v>
      </c>
      <c r="AD11" s="19">
        <v>0.16463125550667099</v>
      </c>
      <c r="AE11" s="19"/>
      <c r="AF11" s="19">
        <v>0.127822151299649</v>
      </c>
      <c r="AG11" s="19">
        <v>0.102468329865484</v>
      </c>
      <c r="AH11" s="19">
        <v>0.17937378706859</v>
      </c>
      <c r="AI11" s="19"/>
      <c r="AJ11" s="19">
        <v>0.112979253229918</v>
      </c>
      <c r="AK11" s="19">
        <v>8.8775989595445595E-2</v>
      </c>
      <c r="AL11" s="19">
        <v>0.14034772414577801</v>
      </c>
      <c r="AM11" s="19">
        <v>8.2979007384046802E-2</v>
      </c>
      <c r="AN11" s="19">
        <v>0.21472000618297701</v>
      </c>
      <c r="AO11" s="19"/>
      <c r="AP11" s="19">
        <v>0.103369812080902</v>
      </c>
      <c r="AQ11" s="19">
        <v>0.10164543072365199</v>
      </c>
      <c r="AR11" s="19">
        <v>9.4028734934850006E-2</v>
      </c>
      <c r="AS11" s="19"/>
      <c r="AT11" s="19">
        <v>0.157711769129529</v>
      </c>
      <c r="AU11" s="19">
        <v>0.121126234426749</v>
      </c>
      <c r="AV11" s="19">
        <v>0.113424290538372</v>
      </c>
      <c r="AW11" s="19">
        <v>4.0250205710501599E-2</v>
      </c>
      <c r="AX11" s="19">
        <v>0.207026230259345</v>
      </c>
      <c r="AY11" s="19"/>
      <c r="AZ11" s="19">
        <v>0.31700248044742901</v>
      </c>
      <c r="BA11" s="19">
        <v>0.152008350377212</v>
      </c>
      <c r="BB11" s="19">
        <v>0.13267936382339701</v>
      </c>
      <c r="BC11" s="19">
        <v>0.14369028441963899</v>
      </c>
      <c r="BD11" s="19">
        <v>0.17898105206391399</v>
      </c>
      <c r="BE11" s="19">
        <v>0.108917374328179</v>
      </c>
      <c r="BF11" s="19">
        <v>0.120011822413707</v>
      </c>
      <c r="BG11" s="19">
        <v>7.9141680053895394E-2</v>
      </c>
      <c r="BH11" s="19">
        <v>0.12682549677214</v>
      </c>
      <c r="BI11" s="19">
        <v>8.3464123572320401E-2</v>
      </c>
      <c r="BJ11" s="19">
        <v>0.104290359218125</v>
      </c>
      <c r="BK11" s="19">
        <v>9.5155003884842201E-2</v>
      </c>
      <c r="BL11" s="19">
        <v>0.200491965215227</v>
      </c>
      <c r="BM11" s="19">
        <v>3.4189931404327203E-2</v>
      </c>
      <c r="BN11" s="19">
        <v>0.17959312407065101</v>
      </c>
      <c r="BO11" s="19">
        <v>7.8949311028510896E-2</v>
      </c>
      <c r="BP11" s="19"/>
      <c r="BQ11" s="19">
        <v>7.9413312626408702E-2</v>
      </c>
      <c r="BR11" s="19">
        <v>0.14096260339172001</v>
      </c>
    </row>
    <row r="12" spans="2:70" x14ac:dyDescent="0.35">
      <c r="B12" s="16" t="s">
        <v>651</v>
      </c>
    </row>
    <row r="13" spans="2:70" x14ac:dyDescent="0.35">
      <c r="B13" t="s">
        <v>98</v>
      </c>
    </row>
    <row r="14" spans="2:70" x14ac:dyDescent="0.35">
      <c r="B14" t="s">
        <v>99</v>
      </c>
    </row>
    <row r="16" spans="2:70" x14ac:dyDescent="0.35">
      <c r="B16" s="8" t="str">
        <f>HYPERLINK("#'Contents'!A1", "Return to Contents")</f>
        <v>Return to Contents</v>
      </c>
    </row>
  </sheetData>
  <mergeCells count="11">
    <mergeCell ref="BQ5:BR5"/>
    <mergeCell ref="D5:E5"/>
    <mergeCell ref="G5:L5"/>
    <mergeCell ref="N5:Q5"/>
    <mergeCell ref="S5:AD5"/>
    <mergeCell ref="AF5:AH5"/>
    <mergeCell ref="D2:BJ2"/>
    <mergeCell ref="AJ5:AN5"/>
    <mergeCell ref="AP5:AR5"/>
    <mergeCell ref="AT5:AX5"/>
    <mergeCell ref="AZ5:BO5"/>
  </mergeCells>
  <pageMargins left="0.7" right="0.7" top="0.75" bottom="0.75" header="0.3" footer="0.3"/>
  <pageSetup paperSize="9" orientation="portrait" horizontalDpi="300" verticalDpi="300"/>
  <drawing r:id="rId1"/>
</worksheet>
</file>

<file path=xl/worksheets/sheet1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D00-000000000000}">
  <dimension ref="B2:BR16"/>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67" width="10.7265625" customWidth="1"/>
    <col min="68" max="68" width="2.1796875" customWidth="1"/>
    <col min="69" max="70" width="10.7265625" customWidth="1"/>
    <col min="71" max="71" width="2.1796875" customWidth="1"/>
  </cols>
  <sheetData>
    <row r="2" spans="2:70" ht="40" customHeight="1" x14ac:dyDescent="0.35">
      <c r="D2" s="29" t="s">
        <v>657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row>
    <row r="5" spans="2:70" ht="30" customHeight="1" x14ac:dyDescent="0.35">
      <c r="B5" s="15"/>
      <c r="C5" s="15"/>
      <c r="D5" s="30" t="s">
        <v>74</v>
      </c>
      <c r="E5" s="30"/>
      <c r="F5" s="15"/>
      <c r="G5" s="30" t="s">
        <v>75</v>
      </c>
      <c r="H5" s="30"/>
      <c r="I5" s="30"/>
      <c r="J5" s="30"/>
      <c r="K5" s="30"/>
      <c r="L5" s="30"/>
      <c r="M5" s="15"/>
      <c r="N5" s="30" t="s">
        <v>76</v>
      </c>
      <c r="O5" s="30"/>
      <c r="P5" s="30"/>
      <c r="Q5" s="30"/>
      <c r="R5" s="15"/>
      <c r="S5" s="30" t="s">
        <v>77</v>
      </c>
      <c r="T5" s="30"/>
      <c r="U5" s="30"/>
      <c r="V5" s="30"/>
      <c r="W5" s="30"/>
      <c r="X5" s="30"/>
      <c r="Y5" s="30"/>
      <c r="Z5" s="30"/>
      <c r="AA5" s="30"/>
      <c r="AB5" s="30"/>
      <c r="AC5" s="30"/>
      <c r="AD5" s="30"/>
      <c r="AE5" s="15"/>
      <c r="AF5" s="30" t="s">
        <v>78</v>
      </c>
      <c r="AG5" s="30"/>
      <c r="AH5" s="30"/>
      <c r="AI5" s="15"/>
      <c r="AJ5" s="30" t="s">
        <v>79</v>
      </c>
      <c r="AK5" s="30"/>
      <c r="AL5" s="30"/>
      <c r="AM5" s="30"/>
      <c r="AN5" s="30"/>
      <c r="AO5" s="15"/>
      <c r="AP5" s="30" t="s">
        <v>80</v>
      </c>
      <c r="AQ5" s="30"/>
      <c r="AR5" s="30"/>
      <c r="AS5" s="15"/>
      <c r="AT5" s="30" t="s">
        <v>81</v>
      </c>
      <c r="AU5" s="30"/>
      <c r="AV5" s="30"/>
      <c r="AW5" s="30"/>
      <c r="AX5" s="30"/>
      <c r="AY5" s="15"/>
      <c r="AZ5" s="30" t="s">
        <v>82</v>
      </c>
      <c r="BA5" s="30"/>
      <c r="BB5" s="30"/>
      <c r="BC5" s="30"/>
      <c r="BD5" s="30"/>
      <c r="BE5" s="30"/>
      <c r="BF5" s="30"/>
      <c r="BG5" s="30"/>
      <c r="BH5" s="30"/>
      <c r="BI5" s="30"/>
      <c r="BJ5" s="30"/>
      <c r="BK5" s="30"/>
      <c r="BL5" s="30"/>
      <c r="BM5" s="30"/>
      <c r="BN5" s="30"/>
      <c r="BO5" s="30"/>
      <c r="BP5" s="15"/>
      <c r="BQ5" s="30" t="s">
        <v>83</v>
      </c>
      <c r="BR5" s="30"/>
    </row>
    <row r="6" spans="2:7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46</v>
      </c>
      <c r="AQ6" s="12" t="s">
        <v>47</v>
      </c>
      <c r="AR6" s="12" t="s">
        <v>50</v>
      </c>
      <c r="AT6" s="12" t="s">
        <v>51</v>
      </c>
      <c r="AU6" s="12" t="s">
        <v>52</v>
      </c>
      <c r="AV6" s="12" t="s">
        <v>53</v>
      </c>
      <c r="AW6" s="12" t="s">
        <v>54</v>
      </c>
      <c r="AX6" s="12" t="s">
        <v>55</v>
      </c>
      <c r="AZ6" s="12" t="s">
        <v>56</v>
      </c>
      <c r="BA6" s="12" t="s">
        <v>57</v>
      </c>
      <c r="BB6" s="12" t="s">
        <v>58</v>
      </c>
      <c r="BC6" s="12" t="s">
        <v>59</v>
      </c>
      <c r="BD6" s="12" t="s">
        <v>60</v>
      </c>
      <c r="BE6" s="12" t="s">
        <v>61</v>
      </c>
      <c r="BF6" s="12" t="s">
        <v>62</v>
      </c>
      <c r="BG6" s="12" t="s">
        <v>63</v>
      </c>
      <c r="BH6" s="12" t="s">
        <v>64</v>
      </c>
      <c r="BI6" s="12" t="s">
        <v>65</v>
      </c>
      <c r="BJ6" s="12" t="s">
        <v>66</v>
      </c>
      <c r="BK6" s="12" t="s">
        <v>67</v>
      </c>
      <c r="BL6" s="12" t="s">
        <v>68</v>
      </c>
      <c r="BM6" s="12" t="s">
        <v>69</v>
      </c>
      <c r="BN6" s="12" t="s">
        <v>70</v>
      </c>
      <c r="BO6" s="12" t="s">
        <v>71</v>
      </c>
      <c r="BQ6" s="12" t="s">
        <v>72</v>
      </c>
      <c r="BR6" s="12" t="s">
        <v>73</v>
      </c>
    </row>
    <row r="7" spans="2:70" ht="30" customHeight="1" x14ac:dyDescent="0.35">
      <c r="B7" s="10" t="s">
        <v>19</v>
      </c>
      <c r="C7" s="10">
        <v>1157</v>
      </c>
      <c r="D7" s="10">
        <v>570</v>
      </c>
      <c r="E7" s="10">
        <v>583</v>
      </c>
      <c r="F7" s="10"/>
      <c r="G7" s="10">
        <v>135</v>
      </c>
      <c r="H7" s="10">
        <v>199</v>
      </c>
      <c r="I7" s="10">
        <v>200</v>
      </c>
      <c r="J7" s="10">
        <v>210</v>
      </c>
      <c r="K7" s="10">
        <v>180</v>
      </c>
      <c r="L7" s="10">
        <v>233</v>
      </c>
      <c r="M7" s="10"/>
      <c r="N7" s="10">
        <v>321</v>
      </c>
      <c r="O7" s="10">
        <v>354</v>
      </c>
      <c r="P7" s="10">
        <v>206</v>
      </c>
      <c r="Q7" s="10">
        <v>270</v>
      </c>
      <c r="R7" s="10"/>
      <c r="S7" s="10">
        <v>177</v>
      </c>
      <c r="T7" s="10">
        <v>156</v>
      </c>
      <c r="U7" s="10">
        <v>85</v>
      </c>
      <c r="V7" s="10">
        <v>101</v>
      </c>
      <c r="W7" s="10">
        <v>89</v>
      </c>
      <c r="X7" s="10">
        <v>104</v>
      </c>
      <c r="Y7" s="10">
        <v>96</v>
      </c>
      <c r="Z7" s="10">
        <v>57</v>
      </c>
      <c r="AA7" s="10">
        <v>129</v>
      </c>
      <c r="AB7" s="10">
        <v>82</v>
      </c>
      <c r="AC7" s="10">
        <v>57</v>
      </c>
      <c r="AD7" s="10">
        <v>24</v>
      </c>
      <c r="AE7" s="10"/>
      <c r="AF7" s="10">
        <v>413</v>
      </c>
      <c r="AG7" s="10">
        <v>467</v>
      </c>
      <c r="AH7" s="10">
        <v>185</v>
      </c>
      <c r="AI7" s="10"/>
      <c r="AJ7" s="10">
        <v>425</v>
      </c>
      <c r="AK7" s="10">
        <v>311</v>
      </c>
      <c r="AL7" s="10">
        <v>80</v>
      </c>
      <c r="AM7" s="10">
        <v>10</v>
      </c>
      <c r="AN7" s="10">
        <v>166</v>
      </c>
      <c r="AO7" s="10"/>
      <c r="AP7" s="10">
        <v>250</v>
      </c>
      <c r="AQ7" s="10">
        <v>401</v>
      </c>
      <c r="AR7" s="10">
        <v>71</v>
      </c>
      <c r="AS7" s="10"/>
      <c r="AT7" s="10">
        <v>295</v>
      </c>
      <c r="AU7" s="10">
        <v>257</v>
      </c>
      <c r="AV7" s="10">
        <v>300</v>
      </c>
      <c r="AW7" s="10">
        <v>144</v>
      </c>
      <c r="AX7" s="10">
        <v>20</v>
      </c>
      <c r="AY7" s="10"/>
      <c r="AZ7" s="10">
        <v>14</v>
      </c>
      <c r="BA7" s="10">
        <v>66</v>
      </c>
      <c r="BB7" s="10">
        <v>71</v>
      </c>
      <c r="BC7" s="10">
        <v>78</v>
      </c>
      <c r="BD7" s="10">
        <v>121</v>
      </c>
      <c r="BE7" s="10">
        <v>137</v>
      </c>
      <c r="BF7" s="10">
        <v>100</v>
      </c>
      <c r="BG7" s="10">
        <v>89</v>
      </c>
      <c r="BH7" s="10">
        <v>79</v>
      </c>
      <c r="BI7" s="10">
        <v>49</v>
      </c>
      <c r="BJ7" s="10">
        <v>93</v>
      </c>
      <c r="BK7" s="10">
        <v>54</v>
      </c>
      <c r="BL7" s="10">
        <v>54</v>
      </c>
      <c r="BM7" s="10">
        <v>26</v>
      </c>
      <c r="BN7" s="10">
        <v>20</v>
      </c>
      <c r="BO7" s="10">
        <v>53</v>
      </c>
      <c r="BP7" s="10"/>
      <c r="BQ7" s="10">
        <v>339</v>
      </c>
      <c r="BR7" s="10">
        <v>782</v>
      </c>
    </row>
    <row r="8" spans="2:70" ht="30" customHeight="1" x14ac:dyDescent="0.35">
      <c r="B8" s="11" t="s">
        <v>20</v>
      </c>
      <c r="C8" s="11">
        <v>1152</v>
      </c>
      <c r="D8" s="11">
        <v>568</v>
      </c>
      <c r="E8" s="11">
        <v>580</v>
      </c>
      <c r="F8" s="11"/>
      <c r="G8" s="11">
        <v>154</v>
      </c>
      <c r="H8" s="11">
        <v>189</v>
      </c>
      <c r="I8" s="11">
        <v>196</v>
      </c>
      <c r="J8" s="11">
        <v>208</v>
      </c>
      <c r="K8" s="11">
        <v>177</v>
      </c>
      <c r="L8" s="11">
        <v>228</v>
      </c>
      <c r="M8" s="11"/>
      <c r="N8" s="11">
        <v>293</v>
      </c>
      <c r="O8" s="11">
        <v>325</v>
      </c>
      <c r="P8" s="11">
        <v>232</v>
      </c>
      <c r="Q8" s="11">
        <v>296</v>
      </c>
      <c r="R8" s="11"/>
      <c r="S8" s="11">
        <v>176</v>
      </c>
      <c r="T8" s="11">
        <v>147</v>
      </c>
      <c r="U8" s="11">
        <v>87</v>
      </c>
      <c r="V8" s="11">
        <v>106</v>
      </c>
      <c r="W8" s="11">
        <v>86</v>
      </c>
      <c r="X8" s="11">
        <v>99</v>
      </c>
      <c r="Y8" s="11">
        <v>91</v>
      </c>
      <c r="Z8" s="11">
        <v>53</v>
      </c>
      <c r="AA8" s="11">
        <v>128</v>
      </c>
      <c r="AB8" s="11">
        <v>89</v>
      </c>
      <c r="AC8" s="11">
        <v>60</v>
      </c>
      <c r="AD8" s="11">
        <v>30</v>
      </c>
      <c r="AE8" s="11"/>
      <c r="AF8" s="11">
        <v>407</v>
      </c>
      <c r="AG8" s="11">
        <v>454</v>
      </c>
      <c r="AH8" s="11">
        <v>191</v>
      </c>
      <c r="AI8" s="11"/>
      <c r="AJ8" s="11">
        <v>413</v>
      </c>
      <c r="AK8" s="11">
        <v>306</v>
      </c>
      <c r="AL8" s="11">
        <v>78</v>
      </c>
      <c r="AM8" s="11">
        <v>11</v>
      </c>
      <c r="AN8" s="11">
        <v>170</v>
      </c>
      <c r="AO8" s="11"/>
      <c r="AP8" s="11">
        <v>241</v>
      </c>
      <c r="AQ8" s="11">
        <v>397</v>
      </c>
      <c r="AR8" s="11">
        <v>70</v>
      </c>
      <c r="AS8" s="11"/>
      <c r="AT8" s="11">
        <v>301</v>
      </c>
      <c r="AU8" s="11">
        <v>263</v>
      </c>
      <c r="AV8" s="11">
        <v>288</v>
      </c>
      <c r="AW8" s="11">
        <v>138</v>
      </c>
      <c r="AX8" s="11">
        <v>18</v>
      </c>
      <c r="AY8" s="11"/>
      <c r="AZ8" s="11">
        <v>14</v>
      </c>
      <c r="BA8" s="11">
        <v>66</v>
      </c>
      <c r="BB8" s="11">
        <v>73</v>
      </c>
      <c r="BC8" s="11">
        <v>80</v>
      </c>
      <c r="BD8" s="11">
        <v>125</v>
      </c>
      <c r="BE8" s="11">
        <v>137</v>
      </c>
      <c r="BF8" s="11">
        <v>100</v>
      </c>
      <c r="BG8" s="11">
        <v>90</v>
      </c>
      <c r="BH8" s="11">
        <v>83</v>
      </c>
      <c r="BI8" s="11">
        <v>48</v>
      </c>
      <c r="BJ8" s="11">
        <v>89</v>
      </c>
      <c r="BK8" s="11">
        <v>51</v>
      </c>
      <c r="BL8" s="11">
        <v>52</v>
      </c>
      <c r="BM8" s="11">
        <v>25</v>
      </c>
      <c r="BN8" s="11">
        <v>19</v>
      </c>
      <c r="BO8" s="11">
        <v>47</v>
      </c>
      <c r="BP8" s="11"/>
      <c r="BQ8" s="11">
        <v>331</v>
      </c>
      <c r="BR8" s="11">
        <v>787</v>
      </c>
    </row>
    <row r="9" spans="2:70" x14ac:dyDescent="0.35">
      <c r="B9" s="18" t="s">
        <v>655</v>
      </c>
      <c r="C9" s="17">
        <v>0.25305127447888898</v>
      </c>
      <c r="D9" s="17">
        <v>0.245393176815458</v>
      </c>
      <c r="E9" s="17">
        <v>0.260683277292174</v>
      </c>
      <c r="F9" s="17"/>
      <c r="G9" s="17">
        <v>0.217033348509728</v>
      </c>
      <c r="H9" s="17">
        <v>0.251565176369135</v>
      </c>
      <c r="I9" s="17">
        <v>0.215574822680037</v>
      </c>
      <c r="J9" s="17">
        <v>0.25340479974229901</v>
      </c>
      <c r="K9" s="17">
        <v>0.24083259342951299</v>
      </c>
      <c r="L9" s="17">
        <v>0.3199732895911</v>
      </c>
      <c r="M9" s="17"/>
      <c r="N9" s="17">
        <v>0.338577024113146</v>
      </c>
      <c r="O9" s="17">
        <v>0.24530563111177001</v>
      </c>
      <c r="P9" s="17">
        <v>0.22892117558348299</v>
      </c>
      <c r="Q9" s="17">
        <v>0.19085030723688301</v>
      </c>
      <c r="R9" s="17"/>
      <c r="S9" s="17">
        <v>0.29268033122077802</v>
      </c>
      <c r="T9" s="17">
        <v>0.28172205112434701</v>
      </c>
      <c r="U9" s="17">
        <v>0.254131816975742</v>
      </c>
      <c r="V9" s="17">
        <v>0.21203469167458699</v>
      </c>
      <c r="W9" s="17">
        <v>0.23608103668434699</v>
      </c>
      <c r="X9" s="17">
        <v>0.259492267762785</v>
      </c>
      <c r="Y9" s="17">
        <v>0.26244647494783901</v>
      </c>
      <c r="Z9" s="17">
        <v>0.22943638732638699</v>
      </c>
      <c r="AA9" s="17">
        <v>0.185839278921932</v>
      </c>
      <c r="AB9" s="17">
        <v>0.25730774233566001</v>
      </c>
      <c r="AC9" s="17">
        <v>0.321188988575489</v>
      </c>
      <c r="AD9" s="17">
        <v>0.20091560472528</v>
      </c>
      <c r="AE9" s="17"/>
      <c r="AF9" s="17">
        <v>0.25980910170733001</v>
      </c>
      <c r="AG9" s="17">
        <v>0.26355793409066702</v>
      </c>
      <c r="AH9" s="17">
        <v>0.24721231565517399</v>
      </c>
      <c r="AI9" s="17"/>
      <c r="AJ9" s="17">
        <v>0.27995581643615303</v>
      </c>
      <c r="AK9" s="17">
        <v>0.22166309988441399</v>
      </c>
      <c r="AL9" s="17">
        <v>0.31715199711051001</v>
      </c>
      <c r="AM9" s="17">
        <v>0.19300869544941701</v>
      </c>
      <c r="AN9" s="17">
        <v>0.21278338775644801</v>
      </c>
      <c r="AO9" s="17"/>
      <c r="AP9" s="17">
        <v>0.32327382296338197</v>
      </c>
      <c r="AQ9" s="17">
        <v>0.227284341444075</v>
      </c>
      <c r="AR9" s="17">
        <v>0.28091408612138802</v>
      </c>
      <c r="AS9" s="17"/>
      <c r="AT9" s="17">
        <v>0.161332786960179</v>
      </c>
      <c r="AU9" s="17">
        <v>0.197075078747801</v>
      </c>
      <c r="AV9" s="17">
        <v>0.33371180866102201</v>
      </c>
      <c r="AW9" s="17">
        <v>0.34779344932551898</v>
      </c>
      <c r="AX9" s="17">
        <v>0.31684756146443799</v>
      </c>
      <c r="AY9" s="17"/>
      <c r="AZ9" s="17">
        <v>0.15176333825475899</v>
      </c>
      <c r="BA9" s="17">
        <v>0.20493409285584399</v>
      </c>
      <c r="BB9" s="17">
        <v>0.24667745779549599</v>
      </c>
      <c r="BC9" s="17">
        <v>0.21149282020635701</v>
      </c>
      <c r="BD9" s="17">
        <v>0.29673308780134899</v>
      </c>
      <c r="BE9" s="17">
        <v>0.222429771124867</v>
      </c>
      <c r="BF9" s="17">
        <v>0.26469658985392103</v>
      </c>
      <c r="BG9" s="17">
        <v>0.244579830049198</v>
      </c>
      <c r="BH9" s="17">
        <v>0.18690965520674799</v>
      </c>
      <c r="BI9" s="17">
        <v>0.28362411921942199</v>
      </c>
      <c r="BJ9" s="17">
        <v>0.26769861962390201</v>
      </c>
      <c r="BK9" s="17">
        <v>0.32149346164668102</v>
      </c>
      <c r="BL9" s="17">
        <v>0.28710415259445099</v>
      </c>
      <c r="BM9" s="17">
        <v>0.25424023351003999</v>
      </c>
      <c r="BN9" s="17">
        <v>0.140872964703494</v>
      </c>
      <c r="BO9" s="17">
        <v>0.498754909755251</v>
      </c>
      <c r="BP9" s="17"/>
      <c r="BQ9" s="17">
        <v>0.51623691211842304</v>
      </c>
      <c r="BR9" s="17">
        <v>0.14544744185334399</v>
      </c>
    </row>
    <row r="10" spans="2:70" x14ac:dyDescent="0.35">
      <c r="B10" s="18" t="s">
        <v>659</v>
      </c>
      <c r="C10" s="17">
        <v>0.65508511663594005</v>
      </c>
      <c r="D10" s="17">
        <v>0.66224504593042399</v>
      </c>
      <c r="E10" s="17">
        <v>0.65087325710256005</v>
      </c>
      <c r="F10" s="17"/>
      <c r="G10" s="17">
        <v>0.71970547201263002</v>
      </c>
      <c r="H10" s="17">
        <v>0.68545711091115002</v>
      </c>
      <c r="I10" s="17">
        <v>0.66018398415322499</v>
      </c>
      <c r="J10" s="17">
        <v>0.64397675846207203</v>
      </c>
      <c r="K10" s="17">
        <v>0.66109114087126497</v>
      </c>
      <c r="L10" s="17">
        <v>0.58735504577224096</v>
      </c>
      <c r="M10" s="17"/>
      <c r="N10" s="17">
        <v>0.565981948800795</v>
      </c>
      <c r="O10" s="17">
        <v>0.66016522423605395</v>
      </c>
      <c r="P10" s="17">
        <v>0.69339114599821505</v>
      </c>
      <c r="Q10" s="17">
        <v>0.71396790614066297</v>
      </c>
      <c r="R10" s="17"/>
      <c r="S10" s="17">
        <v>0.63679432566398597</v>
      </c>
      <c r="T10" s="17">
        <v>0.603638223304657</v>
      </c>
      <c r="U10" s="17">
        <v>0.65497866724120701</v>
      </c>
      <c r="V10" s="17">
        <v>0.69798704287212399</v>
      </c>
      <c r="W10" s="17">
        <v>0.66876334973671403</v>
      </c>
      <c r="X10" s="17">
        <v>0.62898786534881101</v>
      </c>
      <c r="Y10" s="17">
        <v>0.67152148826465896</v>
      </c>
      <c r="Z10" s="17">
        <v>0.70300549607738005</v>
      </c>
      <c r="AA10" s="17">
        <v>0.70731688772219803</v>
      </c>
      <c r="AB10" s="17">
        <v>0.63270657217150095</v>
      </c>
      <c r="AC10" s="17">
        <v>0.62971206612936204</v>
      </c>
      <c r="AD10" s="17">
        <v>0.67043415674211804</v>
      </c>
      <c r="AE10" s="17"/>
      <c r="AF10" s="17">
        <v>0.66002105071276795</v>
      </c>
      <c r="AG10" s="17">
        <v>0.64213167229652401</v>
      </c>
      <c r="AH10" s="17">
        <v>0.61433066872777498</v>
      </c>
      <c r="AI10" s="17"/>
      <c r="AJ10" s="17">
        <v>0.62922919395001098</v>
      </c>
      <c r="AK10" s="17">
        <v>0.68319441461445396</v>
      </c>
      <c r="AL10" s="17">
        <v>0.59104668975105101</v>
      </c>
      <c r="AM10" s="17">
        <v>0.72050469307889997</v>
      </c>
      <c r="AN10" s="17">
        <v>0.70053853593776305</v>
      </c>
      <c r="AO10" s="17"/>
      <c r="AP10" s="17">
        <v>0.60897706075147695</v>
      </c>
      <c r="AQ10" s="17">
        <v>0.66576481233157303</v>
      </c>
      <c r="AR10" s="17">
        <v>0.59732546574576995</v>
      </c>
      <c r="AS10" s="17"/>
      <c r="AT10" s="17">
        <v>0.75000786734057501</v>
      </c>
      <c r="AU10" s="17">
        <v>0.69955888029550195</v>
      </c>
      <c r="AV10" s="17">
        <v>0.57213388404531695</v>
      </c>
      <c r="AW10" s="17">
        <v>0.60247330969358803</v>
      </c>
      <c r="AX10" s="17">
        <v>0.50969730339826402</v>
      </c>
      <c r="AY10" s="17"/>
      <c r="AZ10" s="17">
        <v>0.51402071130046101</v>
      </c>
      <c r="BA10" s="17">
        <v>0.63693713201056501</v>
      </c>
      <c r="BB10" s="17">
        <v>0.65001545503645097</v>
      </c>
      <c r="BC10" s="17">
        <v>0.75029858835330598</v>
      </c>
      <c r="BD10" s="17">
        <v>0.63271300683587195</v>
      </c>
      <c r="BE10" s="17">
        <v>0.66185679402470998</v>
      </c>
      <c r="BF10" s="17">
        <v>0.63369800739999005</v>
      </c>
      <c r="BG10" s="17">
        <v>0.72093650331613701</v>
      </c>
      <c r="BH10" s="17">
        <v>0.69792471965277503</v>
      </c>
      <c r="BI10" s="17">
        <v>0.62016132197164098</v>
      </c>
      <c r="BJ10" s="17">
        <v>0.63803279020515902</v>
      </c>
      <c r="BK10" s="17">
        <v>0.62644351586658698</v>
      </c>
      <c r="BL10" s="17">
        <v>0.63901281542343003</v>
      </c>
      <c r="BM10" s="17">
        <v>0.617777348441367</v>
      </c>
      <c r="BN10" s="17">
        <v>0.81987554700785603</v>
      </c>
      <c r="BO10" s="17">
        <v>0.481567553996263</v>
      </c>
      <c r="BP10" s="17"/>
      <c r="BQ10" s="17">
        <v>0.42529100282909699</v>
      </c>
      <c r="BR10" s="17">
        <v>0.75741768423114997</v>
      </c>
    </row>
    <row r="11" spans="2:70" x14ac:dyDescent="0.35">
      <c r="B11" s="18" t="s">
        <v>129</v>
      </c>
      <c r="C11" s="19">
        <v>9.1863608885171893E-2</v>
      </c>
      <c r="D11" s="19">
        <v>9.2361777254117899E-2</v>
      </c>
      <c r="E11" s="19">
        <v>8.8443465605266197E-2</v>
      </c>
      <c r="F11" s="19"/>
      <c r="G11" s="19">
        <v>6.3261179477641705E-2</v>
      </c>
      <c r="H11" s="19">
        <v>6.2977712719715195E-2</v>
      </c>
      <c r="I11" s="19">
        <v>0.124241193166738</v>
      </c>
      <c r="J11" s="19">
        <v>0.102618441795629</v>
      </c>
      <c r="K11" s="19">
        <v>9.8076265699222107E-2</v>
      </c>
      <c r="L11" s="19">
        <v>9.2671664636659198E-2</v>
      </c>
      <c r="M11" s="19"/>
      <c r="N11" s="19">
        <v>9.54410270860587E-2</v>
      </c>
      <c r="O11" s="19">
        <v>9.4529144652176003E-2</v>
      </c>
      <c r="P11" s="19">
        <v>7.7687678418301598E-2</v>
      </c>
      <c r="Q11" s="19">
        <v>9.51817866224548E-2</v>
      </c>
      <c r="R11" s="19"/>
      <c r="S11" s="19">
        <v>7.0525343115236505E-2</v>
      </c>
      <c r="T11" s="19">
        <v>0.114639725570997</v>
      </c>
      <c r="U11" s="19">
        <v>9.0889515783050698E-2</v>
      </c>
      <c r="V11" s="19">
        <v>8.9978265453289602E-2</v>
      </c>
      <c r="W11" s="19">
        <v>9.5155613578939105E-2</v>
      </c>
      <c r="X11" s="19">
        <v>0.111519866888404</v>
      </c>
      <c r="Y11" s="19">
        <v>6.6032036787501802E-2</v>
      </c>
      <c r="Z11" s="19">
        <v>6.7558116596232398E-2</v>
      </c>
      <c r="AA11" s="19">
        <v>0.106843833355869</v>
      </c>
      <c r="AB11" s="19">
        <v>0.10998568549283901</v>
      </c>
      <c r="AC11" s="19">
        <v>4.9098945295149597E-2</v>
      </c>
      <c r="AD11" s="19">
        <v>0.12865023853260199</v>
      </c>
      <c r="AE11" s="19"/>
      <c r="AF11" s="19">
        <v>8.0169847579902198E-2</v>
      </c>
      <c r="AG11" s="19">
        <v>9.4310393612809601E-2</v>
      </c>
      <c r="AH11" s="19">
        <v>0.13845701561705101</v>
      </c>
      <c r="AI11" s="19"/>
      <c r="AJ11" s="19">
        <v>9.0814989613835398E-2</v>
      </c>
      <c r="AK11" s="19">
        <v>9.5142485501132301E-2</v>
      </c>
      <c r="AL11" s="19">
        <v>9.1801313138438798E-2</v>
      </c>
      <c r="AM11" s="19">
        <v>8.6486611471683197E-2</v>
      </c>
      <c r="AN11" s="19">
        <v>8.6678076305789095E-2</v>
      </c>
      <c r="AO11" s="19"/>
      <c r="AP11" s="19">
        <v>6.7749116285140701E-2</v>
      </c>
      <c r="AQ11" s="19">
        <v>0.106950846224353</v>
      </c>
      <c r="AR11" s="19">
        <v>0.12176044813284299</v>
      </c>
      <c r="AS11" s="19"/>
      <c r="AT11" s="19">
        <v>8.8659345699245606E-2</v>
      </c>
      <c r="AU11" s="19">
        <v>0.10336604095669701</v>
      </c>
      <c r="AV11" s="19">
        <v>9.4154307293660894E-2</v>
      </c>
      <c r="AW11" s="19">
        <v>4.9733240980893503E-2</v>
      </c>
      <c r="AX11" s="19">
        <v>0.17345513513729799</v>
      </c>
      <c r="AY11" s="19"/>
      <c r="AZ11" s="19">
        <v>0.33421595044477997</v>
      </c>
      <c r="BA11" s="19">
        <v>0.158128775133591</v>
      </c>
      <c r="BB11" s="19">
        <v>0.10330708716805199</v>
      </c>
      <c r="BC11" s="19">
        <v>3.8208591440336802E-2</v>
      </c>
      <c r="BD11" s="19">
        <v>7.0553905362779001E-2</v>
      </c>
      <c r="BE11" s="19">
        <v>0.115713434850423</v>
      </c>
      <c r="BF11" s="19">
        <v>0.10160540274608899</v>
      </c>
      <c r="BG11" s="19">
        <v>3.4483666634663998E-2</v>
      </c>
      <c r="BH11" s="19">
        <v>0.115165625140477</v>
      </c>
      <c r="BI11" s="19">
        <v>9.6214558808935993E-2</v>
      </c>
      <c r="BJ11" s="19">
        <v>9.42685901709399E-2</v>
      </c>
      <c r="BK11" s="19">
        <v>5.2063022486731801E-2</v>
      </c>
      <c r="BL11" s="19">
        <v>7.3883031982119096E-2</v>
      </c>
      <c r="BM11" s="19">
        <v>0.12798241804859301</v>
      </c>
      <c r="BN11" s="19">
        <v>3.9251488288650403E-2</v>
      </c>
      <c r="BO11" s="19">
        <v>1.9677536248485401E-2</v>
      </c>
      <c r="BP11" s="19"/>
      <c r="BQ11" s="19">
        <v>5.8472085052480201E-2</v>
      </c>
      <c r="BR11" s="19">
        <v>9.7134873915506501E-2</v>
      </c>
    </row>
    <row r="12" spans="2:70" x14ac:dyDescent="0.35">
      <c r="B12" s="16" t="s">
        <v>651</v>
      </c>
    </row>
    <row r="13" spans="2:70" x14ac:dyDescent="0.35">
      <c r="B13" t="s">
        <v>98</v>
      </c>
    </row>
    <row r="14" spans="2:70" x14ac:dyDescent="0.35">
      <c r="B14" t="s">
        <v>99</v>
      </c>
    </row>
    <row r="16" spans="2:70" x14ac:dyDescent="0.35">
      <c r="B16" s="8" t="str">
        <f>HYPERLINK("#'Contents'!A1", "Return to Contents")</f>
        <v>Return to Contents</v>
      </c>
    </row>
  </sheetData>
  <mergeCells count="11">
    <mergeCell ref="BQ5:BR5"/>
    <mergeCell ref="D5:E5"/>
    <mergeCell ref="G5:L5"/>
    <mergeCell ref="N5:Q5"/>
    <mergeCell ref="S5:AD5"/>
    <mergeCell ref="AF5:AH5"/>
    <mergeCell ref="D2:BJ2"/>
    <mergeCell ref="AJ5:AN5"/>
    <mergeCell ref="AP5:AR5"/>
    <mergeCell ref="AT5:AX5"/>
    <mergeCell ref="AZ5:BO5"/>
  </mergeCells>
  <pageMargins left="0.7" right="0.7" top="0.75" bottom="0.75" header="0.3" footer="0.3"/>
  <pageSetup paperSize="9" orientation="portrait" horizontalDpi="300" verticalDpi="300"/>
  <drawing r:id="rId1"/>
</worksheet>
</file>

<file path=xl/worksheets/sheet1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E00-000000000000}">
  <dimension ref="B2:BR16"/>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67" width="10.7265625" customWidth="1"/>
    <col min="68" max="68" width="2.1796875" customWidth="1"/>
    <col min="69" max="70" width="10.7265625" customWidth="1"/>
    <col min="71" max="71" width="2.1796875" customWidth="1"/>
  </cols>
  <sheetData>
    <row r="2" spans="2:70" ht="40" customHeight="1" x14ac:dyDescent="0.35">
      <c r="D2" s="29" t="s">
        <v>657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row>
    <row r="5" spans="2:70" ht="30" customHeight="1" x14ac:dyDescent="0.35">
      <c r="B5" s="15"/>
      <c r="C5" s="15"/>
      <c r="D5" s="30" t="s">
        <v>74</v>
      </c>
      <c r="E5" s="30"/>
      <c r="F5" s="15"/>
      <c r="G5" s="30" t="s">
        <v>75</v>
      </c>
      <c r="H5" s="30"/>
      <c r="I5" s="30"/>
      <c r="J5" s="30"/>
      <c r="K5" s="30"/>
      <c r="L5" s="30"/>
      <c r="M5" s="15"/>
      <c r="N5" s="30" t="s">
        <v>76</v>
      </c>
      <c r="O5" s="30"/>
      <c r="P5" s="30"/>
      <c r="Q5" s="30"/>
      <c r="R5" s="15"/>
      <c r="S5" s="30" t="s">
        <v>77</v>
      </c>
      <c r="T5" s="30"/>
      <c r="U5" s="30"/>
      <c r="V5" s="30"/>
      <c r="W5" s="30"/>
      <c r="X5" s="30"/>
      <c r="Y5" s="30"/>
      <c r="Z5" s="30"/>
      <c r="AA5" s="30"/>
      <c r="AB5" s="30"/>
      <c r="AC5" s="30"/>
      <c r="AD5" s="30"/>
      <c r="AE5" s="15"/>
      <c r="AF5" s="30" t="s">
        <v>78</v>
      </c>
      <c r="AG5" s="30"/>
      <c r="AH5" s="30"/>
      <c r="AI5" s="15"/>
      <c r="AJ5" s="30" t="s">
        <v>79</v>
      </c>
      <c r="AK5" s="30"/>
      <c r="AL5" s="30"/>
      <c r="AM5" s="30"/>
      <c r="AN5" s="30"/>
      <c r="AO5" s="15"/>
      <c r="AP5" s="30" t="s">
        <v>80</v>
      </c>
      <c r="AQ5" s="30"/>
      <c r="AR5" s="30"/>
      <c r="AS5" s="15"/>
      <c r="AT5" s="30" t="s">
        <v>81</v>
      </c>
      <c r="AU5" s="30"/>
      <c r="AV5" s="30"/>
      <c r="AW5" s="30"/>
      <c r="AX5" s="30"/>
      <c r="AY5" s="15"/>
      <c r="AZ5" s="30" t="s">
        <v>82</v>
      </c>
      <c r="BA5" s="30"/>
      <c r="BB5" s="30"/>
      <c r="BC5" s="30"/>
      <c r="BD5" s="30"/>
      <c r="BE5" s="30"/>
      <c r="BF5" s="30"/>
      <c r="BG5" s="30"/>
      <c r="BH5" s="30"/>
      <c r="BI5" s="30"/>
      <c r="BJ5" s="30"/>
      <c r="BK5" s="30"/>
      <c r="BL5" s="30"/>
      <c r="BM5" s="30"/>
      <c r="BN5" s="30"/>
      <c r="BO5" s="30"/>
      <c r="BP5" s="15"/>
      <c r="BQ5" s="30" t="s">
        <v>83</v>
      </c>
      <c r="BR5" s="30"/>
    </row>
    <row r="6" spans="2:7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46</v>
      </c>
      <c r="AQ6" s="12" t="s">
        <v>47</v>
      </c>
      <c r="AR6" s="12" t="s">
        <v>50</v>
      </c>
      <c r="AT6" s="12" t="s">
        <v>51</v>
      </c>
      <c r="AU6" s="12" t="s">
        <v>52</v>
      </c>
      <c r="AV6" s="12" t="s">
        <v>53</v>
      </c>
      <c r="AW6" s="12" t="s">
        <v>54</v>
      </c>
      <c r="AX6" s="12" t="s">
        <v>55</v>
      </c>
      <c r="AZ6" s="12" t="s">
        <v>56</v>
      </c>
      <c r="BA6" s="12" t="s">
        <v>57</v>
      </c>
      <c r="BB6" s="12" t="s">
        <v>58</v>
      </c>
      <c r="BC6" s="12" t="s">
        <v>59</v>
      </c>
      <c r="BD6" s="12" t="s">
        <v>60</v>
      </c>
      <c r="BE6" s="12" t="s">
        <v>61</v>
      </c>
      <c r="BF6" s="12" t="s">
        <v>62</v>
      </c>
      <c r="BG6" s="12" t="s">
        <v>63</v>
      </c>
      <c r="BH6" s="12" t="s">
        <v>64</v>
      </c>
      <c r="BI6" s="12" t="s">
        <v>65</v>
      </c>
      <c r="BJ6" s="12" t="s">
        <v>66</v>
      </c>
      <c r="BK6" s="12" t="s">
        <v>67</v>
      </c>
      <c r="BL6" s="12" t="s">
        <v>68</v>
      </c>
      <c r="BM6" s="12" t="s">
        <v>69</v>
      </c>
      <c r="BN6" s="12" t="s">
        <v>70</v>
      </c>
      <c r="BO6" s="12" t="s">
        <v>71</v>
      </c>
      <c r="BQ6" s="12" t="s">
        <v>72</v>
      </c>
      <c r="BR6" s="12" t="s">
        <v>73</v>
      </c>
    </row>
    <row r="7" spans="2:70" ht="30" customHeight="1" x14ac:dyDescent="0.35">
      <c r="B7" s="10" t="s">
        <v>19</v>
      </c>
      <c r="C7" s="10">
        <v>1186</v>
      </c>
      <c r="D7" s="10">
        <v>583</v>
      </c>
      <c r="E7" s="10">
        <v>600</v>
      </c>
      <c r="F7" s="10"/>
      <c r="G7" s="10">
        <v>147</v>
      </c>
      <c r="H7" s="10">
        <v>221</v>
      </c>
      <c r="I7" s="10">
        <v>206</v>
      </c>
      <c r="J7" s="10">
        <v>198</v>
      </c>
      <c r="K7" s="10">
        <v>180</v>
      </c>
      <c r="L7" s="10">
        <v>234</v>
      </c>
      <c r="M7" s="10"/>
      <c r="N7" s="10">
        <v>344</v>
      </c>
      <c r="O7" s="10">
        <v>341</v>
      </c>
      <c r="P7" s="10">
        <v>246</v>
      </c>
      <c r="Q7" s="10">
        <v>251</v>
      </c>
      <c r="R7" s="10"/>
      <c r="S7" s="10">
        <v>171</v>
      </c>
      <c r="T7" s="10">
        <v>154</v>
      </c>
      <c r="U7" s="10">
        <v>93</v>
      </c>
      <c r="V7" s="10">
        <v>105</v>
      </c>
      <c r="W7" s="10">
        <v>81</v>
      </c>
      <c r="X7" s="10">
        <v>105</v>
      </c>
      <c r="Y7" s="10">
        <v>94</v>
      </c>
      <c r="Z7" s="10">
        <v>61</v>
      </c>
      <c r="AA7" s="10">
        <v>133</v>
      </c>
      <c r="AB7" s="10">
        <v>93</v>
      </c>
      <c r="AC7" s="10">
        <v>64</v>
      </c>
      <c r="AD7" s="10">
        <v>32</v>
      </c>
      <c r="AE7" s="10"/>
      <c r="AF7" s="10">
        <v>424</v>
      </c>
      <c r="AG7" s="10">
        <v>481</v>
      </c>
      <c r="AH7" s="10">
        <v>183</v>
      </c>
      <c r="AI7" s="10"/>
      <c r="AJ7" s="10">
        <v>424</v>
      </c>
      <c r="AK7" s="10">
        <v>327</v>
      </c>
      <c r="AL7" s="10">
        <v>83</v>
      </c>
      <c r="AM7" s="10">
        <v>14</v>
      </c>
      <c r="AN7" s="10">
        <v>166</v>
      </c>
      <c r="AO7" s="10"/>
      <c r="AP7" s="10">
        <v>262</v>
      </c>
      <c r="AQ7" s="10">
        <v>399</v>
      </c>
      <c r="AR7" s="10">
        <v>84</v>
      </c>
      <c r="AS7" s="10"/>
      <c r="AT7" s="10">
        <v>264</v>
      </c>
      <c r="AU7" s="10">
        <v>288</v>
      </c>
      <c r="AV7" s="10">
        <v>321</v>
      </c>
      <c r="AW7" s="10">
        <v>139</v>
      </c>
      <c r="AX7" s="10">
        <v>16</v>
      </c>
      <c r="AY7" s="10"/>
      <c r="AZ7" s="10">
        <v>8</v>
      </c>
      <c r="BA7" s="10">
        <v>62</v>
      </c>
      <c r="BB7" s="10">
        <v>67</v>
      </c>
      <c r="BC7" s="10">
        <v>75</v>
      </c>
      <c r="BD7" s="10">
        <v>130</v>
      </c>
      <c r="BE7" s="10">
        <v>128</v>
      </c>
      <c r="BF7" s="10">
        <v>104</v>
      </c>
      <c r="BG7" s="10">
        <v>86</v>
      </c>
      <c r="BH7" s="10">
        <v>75</v>
      </c>
      <c r="BI7" s="10">
        <v>64</v>
      </c>
      <c r="BJ7" s="10">
        <v>106</v>
      </c>
      <c r="BK7" s="10">
        <v>60</v>
      </c>
      <c r="BL7" s="10">
        <v>54</v>
      </c>
      <c r="BM7" s="10">
        <v>32</v>
      </c>
      <c r="BN7" s="10">
        <v>26</v>
      </c>
      <c r="BO7" s="10">
        <v>56</v>
      </c>
      <c r="BP7" s="10"/>
      <c r="BQ7" s="10">
        <v>401</v>
      </c>
      <c r="BR7" s="10">
        <v>752</v>
      </c>
    </row>
    <row r="8" spans="2:70" ht="30" customHeight="1" x14ac:dyDescent="0.35">
      <c r="B8" s="11" t="s">
        <v>20</v>
      </c>
      <c r="C8" s="11">
        <v>1183</v>
      </c>
      <c r="D8" s="11">
        <v>583</v>
      </c>
      <c r="E8" s="11">
        <v>598</v>
      </c>
      <c r="F8" s="11"/>
      <c r="G8" s="11">
        <v>163</v>
      </c>
      <c r="H8" s="11">
        <v>215</v>
      </c>
      <c r="I8" s="11">
        <v>203</v>
      </c>
      <c r="J8" s="11">
        <v>198</v>
      </c>
      <c r="K8" s="11">
        <v>174</v>
      </c>
      <c r="L8" s="11">
        <v>229</v>
      </c>
      <c r="M8" s="11"/>
      <c r="N8" s="11">
        <v>315</v>
      </c>
      <c r="O8" s="11">
        <v>314</v>
      </c>
      <c r="P8" s="11">
        <v>276</v>
      </c>
      <c r="Q8" s="11">
        <v>274</v>
      </c>
      <c r="R8" s="11"/>
      <c r="S8" s="11">
        <v>171</v>
      </c>
      <c r="T8" s="11">
        <v>146</v>
      </c>
      <c r="U8" s="11">
        <v>95</v>
      </c>
      <c r="V8" s="11">
        <v>110</v>
      </c>
      <c r="W8" s="11">
        <v>77</v>
      </c>
      <c r="X8" s="11">
        <v>99</v>
      </c>
      <c r="Y8" s="11">
        <v>88</v>
      </c>
      <c r="Z8" s="11">
        <v>56</v>
      </c>
      <c r="AA8" s="11">
        <v>132</v>
      </c>
      <c r="AB8" s="11">
        <v>96</v>
      </c>
      <c r="AC8" s="11">
        <v>69</v>
      </c>
      <c r="AD8" s="11">
        <v>43</v>
      </c>
      <c r="AE8" s="11"/>
      <c r="AF8" s="11">
        <v>419</v>
      </c>
      <c r="AG8" s="11">
        <v>468</v>
      </c>
      <c r="AH8" s="11">
        <v>190</v>
      </c>
      <c r="AI8" s="11"/>
      <c r="AJ8" s="11">
        <v>411</v>
      </c>
      <c r="AK8" s="11">
        <v>320</v>
      </c>
      <c r="AL8" s="11">
        <v>81</v>
      </c>
      <c r="AM8" s="11">
        <v>16</v>
      </c>
      <c r="AN8" s="11">
        <v>174</v>
      </c>
      <c r="AO8" s="11"/>
      <c r="AP8" s="11">
        <v>252</v>
      </c>
      <c r="AQ8" s="11">
        <v>394</v>
      </c>
      <c r="AR8" s="11">
        <v>82</v>
      </c>
      <c r="AS8" s="11"/>
      <c r="AT8" s="11">
        <v>271</v>
      </c>
      <c r="AU8" s="11">
        <v>297</v>
      </c>
      <c r="AV8" s="11">
        <v>309</v>
      </c>
      <c r="AW8" s="11">
        <v>131</v>
      </c>
      <c r="AX8" s="11">
        <v>14</v>
      </c>
      <c r="AY8" s="11"/>
      <c r="AZ8" s="11">
        <v>7</v>
      </c>
      <c r="BA8" s="11">
        <v>63</v>
      </c>
      <c r="BB8" s="11">
        <v>69</v>
      </c>
      <c r="BC8" s="11">
        <v>77</v>
      </c>
      <c r="BD8" s="11">
        <v>135</v>
      </c>
      <c r="BE8" s="11">
        <v>131</v>
      </c>
      <c r="BF8" s="11">
        <v>104</v>
      </c>
      <c r="BG8" s="11">
        <v>86</v>
      </c>
      <c r="BH8" s="11">
        <v>75</v>
      </c>
      <c r="BI8" s="11">
        <v>61</v>
      </c>
      <c r="BJ8" s="11">
        <v>105</v>
      </c>
      <c r="BK8" s="11">
        <v>57</v>
      </c>
      <c r="BL8" s="11">
        <v>54</v>
      </c>
      <c r="BM8" s="11">
        <v>29</v>
      </c>
      <c r="BN8" s="11">
        <v>24</v>
      </c>
      <c r="BO8" s="11">
        <v>52</v>
      </c>
      <c r="BP8" s="11"/>
      <c r="BQ8" s="11">
        <v>393</v>
      </c>
      <c r="BR8" s="11">
        <v>756</v>
      </c>
    </row>
    <row r="9" spans="2:70" x14ac:dyDescent="0.35">
      <c r="B9" s="18" t="s">
        <v>655</v>
      </c>
      <c r="C9" s="17">
        <v>0.47822247515164501</v>
      </c>
      <c r="D9" s="17">
        <v>0.561767559397504</v>
      </c>
      <c r="E9" s="17">
        <v>0.39888755306029</v>
      </c>
      <c r="F9" s="17"/>
      <c r="G9" s="17">
        <v>0.53393712204287402</v>
      </c>
      <c r="H9" s="17">
        <v>0.54047183460442705</v>
      </c>
      <c r="I9" s="17">
        <v>0.50460710482281701</v>
      </c>
      <c r="J9" s="17">
        <v>0.45967858948238899</v>
      </c>
      <c r="K9" s="17">
        <v>0.46952758214636497</v>
      </c>
      <c r="L9" s="17">
        <v>0.37940708101159099</v>
      </c>
      <c r="M9" s="17"/>
      <c r="N9" s="17">
        <v>0.53005234036474902</v>
      </c>
      <c r="O9" s="17">
        <v>0.45265447472791698</v>
      </c>
      <c r="P9" s="17">
        <v>0.45599501420895999</v>
      </c>
      <c r="Q9" s="17">
        <v>0.46562098450786799</v>
      </c>
      <c r="R9" s="17"/>
      <c r="S9" s="17">
        <v>0.54175541875938305</v>
      </c>
      <c r="T9" s="17">
        <v>0.41108811026249698</v>
      </c>
      <c r="U9" s="17">
        <v>0.43417011180154502</v>
      </c>
      <c r="V9" s="17">
        <v>0.47239076266233798</v>
      </c>
      <c r="W9" s="17">
        <v>0.43224676872406198</v>
      </c>
      <c r="X9" s="17">
        <v>0.47533225387869499</v>
      </c>
      <c r="Y9" s="17">
        <v>0.485641691318205</v>
      </c>
      <c r="Z9" s="17">
        <v>0.47439875006792998</v>
      </c>
      <c r="AA9" s="17">
        <v>0.45143998375910899</v>
      </c>
      <c r="AB9" s="17">
        <v>0.541381530516446</v>
      </c>
      <c r="AC9" s="17">
        <v>0.51043679909607198</v>
      </c>
      <c r="AD9" s="17">
        <v>0.53518439807579199</v>
      </c>
      <c r="AE9" s="17"/>
      <c r="AF9" s="17">
        <v>0.467799777989094</v>
      </c>
      <c r="AG9" s="17">
        <v>0.48199510168609899</v>
      </c>
      <c r="AH9" s="17">
        <v>0.53905680857519001</v>
      </c>
      <c r="AI9" s="17"/>
      <c r="AJ9" s="17">
        <v>0.45430909764277</v>
      </c>
      <c r="AK9" s="17">
        <v>0.515634690729178</v>
      </c>
      <c r="AL9" s="17">
        <v>0.51812584379272197</v>
      </c>
      <c r="AM9" s="17">
        <v>0.454417741954662</v>
      </c>
      <c r="AN9" s="17">
        <v>0.45542685363364999</v>
      </c>
      <c r="AO9" s="17"/>
      <c r="AP9" s="17">
        <v>0.47371132831754098</v>
      </c>
      <c r="AQ9" s="17">
        <v>0.53215355293649602</v>
      </c>
      <c r="AR9" s="17">
        <v>0.51350774578281999</v>
      </c>
      <c r="AS9" s="17"/>
      <c r="AT9" s="17">
        <v>0.41431101989001601</v>
      </c>
      <c r="AU9" s="17">
        <v>0.46470900015814298</v>
      </c>
      <c r="AV9" s="17">
        <v>0.54342970570627203</v>
      </c>
      <c r="AW9" s="17">
        <v>0.56318871919299096</v>
      </c>
      <c r="AX9" s="17">
        <v>0.276532864436218</v>
      </c>
      <c r="AY9" s="17"/>
      <c r="AZ9" s="17">
        <v>0.38216703298539101</v>
      </c>
      <c r="BA9" s="17">
        <v>0.37197339030238802</v>
      </c>
      <c r="BB9" s="17">
        <v>0.42502863513335198</v>
      </c>
      <c r="BC9" s="17">
        <v>0.41940712870098501</v>
      </c>
      <c r="BD9" s="17">
        <v>0.50559222681034299</v>
      </c>
      <c r="BE9" s="17">
        <v>0.516268704146574</v>
      </c>
      <c r="BF9" s="17">
        <v>0.45022285230947301</v>
      </c>
      <c r="BG9" s="17">
        <v>0.48625668667718802</v>
      </c>
      <c r="BH9" s="17">
        <v>0.44163837051836102</v>
      </c>
      <c r="BI9" s="17">
        <v>0.42383714701580899</v>
      </c>
      <c r="BJ9" s="17">
        <v>0.42868218756116899</v>
      </c>
      <c r="BK9" s="17">
        <v>0.57321563015129295</v>
      </c>
      <c r="BL9" s="17">
        <v>0.57408956733652605</v>
      </c>
      <c r="BM9" s="17">
        <v>0.56921194548235998</v>
      </c>
      <c r="BN9" s="17">
        <v>0.52006042317994206</v>
      </c>
      <c r="BO9" s="17">
        <v>0.69908560097889205</v>
      </c>
      <c r="BP9" s="17"/>
      <c r="BQ9" s="17">
        <v>0.64408456065131303</v>
      </c>
      <c r="BR9" s="17">
        <v>0.386832440726879</v>
      </c>
    </row>
    <row r="10" spans="2:70" x14ac:dyDescent="0.35">
      <c r="B10" s="18" t="s">
        <v>660</v>
      </c>
      <c r="C10" s="17">
        <v>0.27893236326232401</v>
      </c>
      <c r="D10" s="17">
        <v>0.160494405491099</v>
      </c>
      <c r="E10" s="17">
        <v>0.39263366182584297</v>
      </c>
      <c r="F10" s="17"/>
      <c r="G10" s="17">
        <v>0.30904663563621898</v>
      </c>
      <c r="H10" s="17">
        <v>0.29497636579595998</v>
      </c>
      <c r="I10" s="17">
        <v>0.310924718411416</v>
      </c>
      <c r="J10" s="17">
        <v>0.26353927236698199</v>
      </c>
      <c r="K10" s="17">
        <v>0.235174117695895</v>
      </c>
      <c r="L10" s="17">
        <v>0.26058314773813201</v>
      </c>
      <c r="M10" s="17"/>
      <c r="N10" s="17">
        <v>0.276094565643631</v>
      </c>
      <c r="O10" s="17">
        <v>0.29729401669549899</v>
      </c>
      <c r="P10" s="17">
        <v>0.314050954489419</v>
      </c>
      <c r="Q10" s="17">
        <v>0.230398909397176</v>
      </c>
      <c r="R10" s="17"/>
      <c r="S10" s="17">
        <v>0.31578061990588402</v>
      </c>
      <c r="T10" s="17">
        <v>0.29622529003138098</v>
      </c>
      <c r="U10" s="17">
        <v>0.30514322009431299</v>
      </c>
      <c r="V10" s="17">
        <v>0.25493384641912997</v>
      </c>
      <c r="W10" s="17">
        <v>0.20359795213909401</v>
      </c>
      <c r="X10" s="17">
        <v>0.31891967505172902</v>
      </c>
      <c r="Y10" s="17">
        <v>0.30129976323555702</v>
      </c>
      <c r="Z10" s="17">
        <v>0.30557306856639199</v>
      </c>
      <c r="AA10" s="17">
        <v>0.29155261813315902</v>
      </c>
      <c r="AB10" s="17">
        <v>0.23900513790399</v>
      </c>
      <c r="AC10" s="17">
        <v>0.18188254119949501</v>
      </c>
      <c r="AD10" s="17">
        <v>0.245146798017363</v>
      </c>
      <c r="AE10" s="17"/>
      <c r="AF10" s="17">
        <v>0.239261290147537</v>
      </c>
      <c r="AG10" s="17">
        <v>0.30822877707129698</v>
      </c>
      <c r="AH10" s="17">
        <v>0.25466926743104001</v>
      </c>
      <c r="AI10" s="17"/>
      <c r="AJ10" s="17">
        <v>0.27515188745805902</v>
      </c>
      <c r="AK10" s="17">
        <v>0.26422335429204402</v>
      </c>
      <c r="AL10" s="17">
        <v>0.30270272509466101</v>
      </c>
      <c r="AM10" s="17">
        <v>0.34552234759574302</v>
      </c>
      <c r="AN10" s="17">
        <v>0.26222270343436399</v>
      </c>
      <c r="AO10" s="17"/>
      <c r="AP10" s="17">
        <v>0.28508115434751002</v>
      </c>
      <c r="AQ10" s="17">
        <v>0.25780138264879898</v>
      </c>
      <c r="AR10" s="17">
        <v>0.329096972746873</v>
      </c>
      <c r="AS10" s="17"/>
      <c r="AT10" s="17">
        <v>0.250110186969491</v>
      </c>
      <c r="AU10" s="17">
        <v>0.30906383382834801</v>
      </c>
      <c r="AV10" s="17">
        <v>0.26959872166836202</v>
      </c>
      <c r="AW10" s="17">
        <v>0.30249870395522299</v>
      </c>
      <c r="AX10" s="17">
        <v>0.485048141700336</v>
      </c>
      <c r="AY10" s="17"/>
      <c r="AZ10" s="17">
        <v>0.25268368305585198</v>
      </c>
      <c r="BA10" s="17">
        <v>0.22553892829767699</v>
      </c>
      <c r="BB10" s="17">
        <v>0.332075225076508</v>
      </c>
      <c r="BC10" s="17">
        <v>0.29701746490085101</v>
      </c>
      <c r="BD10" s="17">
        <v>0.27105775919490499</v>
      </c>
      <c r="BE10" s="17">
        <v>0.21527806379078801</v>
      </c>
      <c r="BF10" s="17">
        <v>0.32943641299356602</v>
      </c>
      <c r="BG10" s="17">
        <v>0.27306765172780001</v>
      </c>
      <c r="BH10" s="17">
        <v>0.30097134997417302</v>
      </c>
      <c r="BI10" s="17">
        <v>0.32361293307399702</v>
      </c>
      <c r="BJ10" s="17">
        <v>0.28969175804911701</v>
      </c>
      <c r="BK10" s="17">
        <v>0.29385237313972601</v>
      </c>
      <c r="BL10" s="17">
        <v>0.304518995593833</v>
      </c>
      <c r="BM10" s="17">
        <v>0.28399569381113299</v>
      </c>
      <c r="BN10" s="17">
        <v>0.28114400197116701</v>
      </c>
      <c r="BO10" s="17">
        <v>0.199092507205024</v>
      </c>
      <c r="BP10" s="17"/>
      <c r="BQ10" s="17">
        <v>0.259222705534847</v>
      </c>
      <c r="BR10" s="17">
        <v>0.29378726309706299</v>
      </c>
    </row>
    <row r="11" spans="2:70" x14ac:dyDescent="0.35">
      <c r="B11" s="18" t="s">
        <v>129</v>
      </c>
      <c r="C11" s="19">
        <v>0.24284516158603101</v>
      </c>
      <c r="D11" s="19">
        <v>0.277738035111397</v>
      </c>
      <c r="E11" s="19">
        <v>0.208478785113867</v>
      </c>
      <c r="F11" s="19"/>
      <c r="G11" s="19">
        <v>0.157016242320907</v>
      </c>
      <c r="H11" s="19">
        <v>0.164551799599613</v>
      </c>
      <c r="I11" s="19">
        <v>0.18446817676576699</v>
      </c>
      <c r="J11" s="19">
        <v>0.27678213815062902</v>
      </c>
      <c r="K11" s="19">
        <v>0.29529830015774</v>
      </c>
      <c r="L11" s="19">
        <v>0.360009771250276</v>
      </c>
      <c r="M11" s="19"/>
      <c r="N11" s="19">
        <v>0.19385309399161901</v>
      </c>
      <c r="O11" s="19">
        <v>0.25005150857658398</v>
      </c>
      <c r="P11" s="19">
        <v>0.22995403130162101</v>
      </c>
      <c r="Q11" s="19">
        <v>0.30398010609495602</v>
      </c>
      <c r="R11" s="19"/>
      <c r="S11" s="19">
        <v>0.14246396133473299</v>
      </c>
      <c r="T11" s="19">
        <v>0.29268659970612199</v>
      </c>
      <c r="U11" s="19">
        <v>0.26068666810414198</v>
      </c>
      <c r="V11" s="19">
        <v>0.27267539091853199</v>
      </c>
      <c r="W11" s="19">
        <v>0.36415527913684398</v>
      </c>
      <c r="X11" s="19">
        <v>0.20574807106957599</v>
      </c>
      <c r="Y11" s="19">
        <v>0.21305854544623801</v>
      </c>
      <c r="Z11" s="19">
        <v>0.220028181365678</v>
      </c>
      <c r="AA11" s="19">
        <v>0.25700739810773199</v>
      </c>
      <c r="AB11" s="19">
        <v>0.219613331579563</v>
      </c>
      <c r="AC11" s="19">
        <v>0.30768065970443298</v>
      </c>
      <c r="AD11" s="19">
        <v>0.21966880390684501</v>
      </c>
      <c r="AE11" s="19"/>
      <c r="AF11" s="19">
        <v>0.292938931863369</v>
      </c>
      <c r="AG11" s="19">
        <v>0.209776121242604</v>
      </c>
      <c r="AH11" s="19">
        <v>0.20627392399377001</v>
      </c>
      <c r="AI11" s="19"/>
      <c r="AJ11" s="19">
        <v>0.27053901489917098</v>
      </c>
      <c r="AK11" s="19">
        <v>0.220141954978778</v>
      </c>
      <c r="AL11" s="19">
        <v>0.17917143111261699</v>
      </c>
      <c r="AM11" s="19">
        <v>0.20005991044959501</v>
      </c>
      <c r="AN11" s="19">
        <v>0.28235044293198602</v>
      </c>
      <c r="AO11" s="19"/>
      <c r="AP11" s="19">
        <v>0.241207517334949</v>
      </c>
      <c r="AQ11" s="19">
        <v>0.210045064414706</v>
      </c>
      <c r="AR11" s="19">
        <v>0.15739528147030701</v>
      </c>
      <c r="AS11" s="19"/>
      <c r="AT11" s="19">
        <v>0.33557879314049299</v>
      </c>
      <c r="AU11" s="19">
        <v>0.22622716601350901</v>
      </c>
      <c r="AV11" s="19">
        <v>0.18697157262536701</v>
      </c>
      <c r="AW11" s="19">
        <v>0.13431257685178599</v>
      </c>
      <c r="AX11" s="19">
        <v>0.238418993863446</v>
      </c>
      <c r="AY11" s="19"/>
      <c r="AZ11" s="19">
        <v>0.36514928395875801</v>
      </c>
      <c r="BA11" s="19">
        <v>0.40248768139993502</v>
      </c>
      <c r="BB11" s="19">
        <v>0.24289613979013999</v>
      </c>
      <c r="BC11" s="19">
        <v>0.28357540639816498</v>
      </c>
      <c r="BD11" s="19">
        <v>0.22335001399475199</v>
      </c>
      <c r="BE11" s="19">
        <v>0.26845323206263799</v>
      </c>
      <c r="BF11" s="19">
        <v>0.220340734696961</v>
      </c>
      <c r="BG11" s="19">
        <v>0.240675661595012</v>
      </c>
      <c r="BH11" s="19">
        <v>0.25739027950746601</v>
      </c>
      <c r="BI11" s="19">
        <v>0.25254991991019399</v>
      </c>
      <c r="BJ11" s="19">
        <v>0.281626054389714</v>
      </c>
      <c r="BK11" s="19">
        <v>0.13293199670898101</v>
      </c>
      <c r="BL11" s="19">
        <v>0.12139143706964101</v>
      </c>
      <c r="BM11" s="19">
        <v>0.146792360706507</v>
      </c>
      <c r="BN11" s="19">
        <v>0.19879557484889099</v>
      </c>
      <c r="BO11" s="19">
        <v>0.101821891816084</v>
      </c>
      <c r="BP11" s="19"/>
      <c r="BQ11" s="19">
        <v>9.6692733813839402E-2</v>
      </c>
      <c r="BR11" s="19">
        <v>0.31938029617605801</v>
      </c>
    </row>
    <row r="12" spans="2:70" x14ac:dyDescent="0.35">
      <c r="B12" s="16" t="s">
        <v>651</v>
      </c>
    </row>
    <row r="13" spans="2:70" x14ac:dyDescent="0.35">
      <c r="B13" t="s">
        <v>98</v>
      </c>
    </row>
    <row r="14" spans="2:70" x14ac:dyDescent="0.35">
      <c r="B14" t="s">
        <v>99</v>
      </c>
    </row>
    <row r="16" spans="2:70" x14ac:dyDescent="0.35">
      <c r="B16" s="8" t="str">
        <f>HYPERLINK("#'Contents'!A1", "Return to Contents")</f>
        <v>Return to Contents</v>
      </c>
    </row>
  </sheetData>
  <mergeCells count="11">
    <mergeCell ref="BQ5:BR5"/>
    <mergeCell ref="D5:E5"/>
    <mergeCell ref="G5:L5"/>
    <mergeCell ref="N5:Q5"/>
    <mergeCell ref="S5:AD5"/>
    <mergeCell ref="AF5:AH5"/>
    <mergeCell ref="D2:BJ2"/>
    <mergeCell ref="AJ5:AN5"/>
    <mergeCell ref="AP5:AR5"/>
    <mergeCell ref="AT5:AX5"/>
    <mergeCell ref="AZ5:BO5"/>
  </mergeCells>
  <pageMargins left="0.7" right="0.7" top="0.75" bottom="0.75" header="0.3" footer="0.3"/>
  <pageSetup paperSize="9" orientation="portrait" horizontalDpi="300" verticalDpi="300"/>
  <drawing r:id="rId1"/>
</worksheet>
</file>

<file path=xl/worksheets/sheet1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F00-000000000000}">
  <dimension ref="B2:BR16"/>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67" width="10.7265625" customWidth="1"/>
    <col min="68" max="68" width="2.1796875" customWidth="1"/>
    <col min="69" max="70" width="10.7265625" customWidth="1"/>
    <col min="71" max="71" width="2.1796875" customWidth="1"/>
  </cols>
  <sheetData>
    <row r="2" spans="2:70" ht="40" customHeight="1" x14ac:dyDescent="0.35">
      <c r="D2" s="29" t="s">
        <v>657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row>
    <row r="5" spans="2:70" ht="30" customHeight="1" x14ac:dyDescent="0.35">
      <c r="B5" s="15"/>
      <c r="C5" s="15"/>
      <c r="D5" s="30" t="s">
        <v>74</v>
      </c>
      <c r="E5" s="30"/>
      <c r="F5" s="15"/>
      <c r="G5" s="30" t="s">
        <v>75</v>
      </c>
      <c r="H5" s="30"/>
      <c r="I5" s="30"/>
      <c r="J5" s="30"/>
      <c r="K5" s="30"/>
      <c r="L5" s="30"/>
      <c r="M5" s="15"/>
      <c r="N5" s="30" t="s">
        <v>76</v>
      </c>
      <c r="O5" s="30"/>
      <c r="P5" s="30"/>
      <c r="Q5" s="30"/>
      <c r="R5" s="15"/>
      <c r="S5" s="30" t="s">
        <v>77</v>
      </c>
      <c r="T5" s="30"/>
      <c r="U5" s="30"/>
      <c r="V5" s="30"/>
      <c r="W5" s="30"/>
      <c r="X5" s="30"/>
      <c r="Y5" s="30"/>
      <c r="Z5" s="30"/>
      <c r="AA5" s="30"/>
      <c r="AB5" s="30"/>
      <c r="AC5" s="30"/>
      <c r="AD5" s="30"/>
      <c r="AE5" s="15"/>
      <c r="AF5" s="30" t="s">
        <v>78</v>
      </c>
      <c r="AG5" s="30"/>
      <c r="AH5" s="30"/>
      <c r="AI5" s="15"/>
      <c r="AJ5" s="30" t="s">
        <v>79</v>
      </c>
      <c r="AK5" s="30"/>
      <c r="AL5" s="30"/>
      <c r="AM5" s="30"/>
      <c r="AN5" s="30"/>
      <c r="AO5" s="15"/>
      <c r="AP5" s="30" t="s">
        <v>80</v>
      </c>
      <c r="AQ5" s="30"/>
      <c r="AR5" s="30"/>
      <c r="AS5" s="15"/>
      <c r="AT5" s="30" t="s">
        <v>81</v>
      </c>
      <c r="AU5" s="30"/>
      <c r="AV5" s="30"/>
      <c r="AW5" s="30"/>
      <c r="AX5" s="30"/>
      <c r="AY5" s="15"/>
      <c r="AZ5" s="30" t="s">
        <v>82</v>
      </c>
      <c r="BA5" s="30"/>
      <c r="BB5" s="30"/>
      <c r="BC5" s="30"/>
      <c r="BD5" s="30"/>
      <c r="BE5" s="30"/>
      <c r="BF5" s="30"/>
      <c r="BG5" s="30"/>
      <c r="BH5" s="30"/>
      <c r="BI5" s="30"/>
      <c r="BJ5" s="30"/>
      <c r="BK5" s="30"/>
      <c r="BL5" s="30"/>
      <c r="BM5" s="30"/>
      <c r="BN5" s="30"/>
      <c r="BO5" s="30"/>
      <c r="BP5" s="15"/>
      <c r="BQ5" s="30" t="s">
        <v>83</v>
      </c>
      <c r="BR5" s="30"/>
    </row>
    <row r="6" spans="2:7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46</v>
      </c>
      <c r="AQ6" s="12" t="s">
        <v>47</v>
      </c>
      <c r="AR6" s="12" t="s">
        <v>50</v>
      </c>
      <c r="AT6" s="12" t="s">
        <v>51</v>
      </c>
      <c r="AU6" s="12" t="s">
        <v>52</v>
      </c>
      <c r="AV6" s="12" t="s">
        <v>53</v>
      </c>
      <c r="AW6" s="12" t="s">
        <v>54</v>
      </c>
      <c r="AX6" s="12" t="s">
        <v>55</v>
      </c>
      <c r="AZ6" s="12" t="s">
        <v>56</v>
      </c>
      <c r="BA6" s="12" t="s">
        <v>57</v>
      </c>
      <c r="BB6" s="12" t="s">
        <v>58</v>
      </c>
      <c r="BC6" s="12" t="s">
        <v>59</v>
      </c>
      <c r="BD6" s="12" t="s">
        <v>60</v>
      </c>
      <c r="BE6" s="12" t="s">
        <v>61</v>
      </c>
      <c r="BF6" s="12" t="s">
        <v>62</v>
      </c>
      <c r="BG6" s="12" t="s">
        <v>63</v>
      </c>
      <c r="BH6" s="12" t="s">
        <v>64</v>
      </c>
      <c r="BI6" s="12" t="s">
        <v>65</v>
      </c>
      <c r="BJ6" s="12" t="s">
        <v>66</v>
      </c>
      <c r="BK6" s="12" t="s">
        <v>67</v>
      </c>
      <c r="BL6" s="12" t="s">
        <v>68</v>
      </c>
      <c r="BM6" s="12" t="s">
        <v>69</v>
      </c>
      <c r="BN6" s="12" t="s">
        <v>70</v>
      </c>
      <c r="BO6" s="12" t="s">
        <v>71</v>
      </c>
      <c r="BQ6" s="12" t="s">
        <v>72</v>
      </c>
      <c r="BR6" s="12" t="s">
        <v>73</v>
      </c>
    </row>
    <row r="7" spans="2:70" ht="30" customHeight="1" x14ac:dyDescent="0.35">
      <c r="B7" s="10" t="s">
        <v>19</v>
      </c>
      <c r="C7" s="10">
        <v>1097</v>
      </c>
      <c r="D7" s="10">
        <v>542</v>
      </c>
      <c r="E7" s="10">
        <v>550</v>
      </c>
      <c r="F7" s="10"/>
      <c r="G7" s="10">
        <v>140</v>
      </c>
      <c r="H7" s="10">
        <v>191</v>
      </c>
      <c r="I7" s="10">
        <v>187</v>
      </c>
      <c r="J7" s="10">
        <v>183</v>
      </c>
      <c r="K7" s="10">
        <v>159</v>
      </c>
      <c r="L7" s="10">
        <v>237</v>
      </c>
      <c r="M7" s="10"/>
      <c r="N7" s="10">
        <v>340</v>
      </c>
      <c r="O7" s="10">
        <v>276</v>
      </c>
      <c r="P7" s="10">
        <v>212</v>
      </c>
      <c r="Q7" s="10">
        <v>267</v>
      </c>
      <c r="R7" s="10"/>
      <c r="S7" s="10">
        <v>157</v>
      </c>
      <c r="T7" s="10">
        <v>149</v>
      </c>
      <c r="U7" s="10">
        <v>90</v>
      </c>
      <c r="V7" s="10">
        <v>83</v>
      </c>
      <c r="W7" s="10">
        <v>90</v>
      </c>
      <c r="X7" s="10">
        <v>112</v>
      </c>
      <c r="Y7" s="10">
        <v>92</v>
      </c>
      <c r="Z7" s="10">
        <v>35</v>
      </c>
      <c r="AA7" s="10">
        <v>107</v>
      </c>
      <c r="AB7" s="10">
        <v>109</v>
      </c>
      <c r="AC7" s="10">
        <v>55</v>
      </c>
      <c r="AD7" s="10">
        <v>18</v>
      </c>
      <c r="AE7" s="10"/>
      <c r="AF7" s="10">
        <v>384</v>
      </c>
      <c r="AG7" s="10">
        <v>464</v>
      </c>
      <c r="AH7" s="10">
        <v>149</v>
      </c>
      <c r="AI7" s="10"/>
      <c r="AJ7" s="10">
        <v>383</v>
      </c>
      <c r="AK7" s="10">
        <v>296</v>
      </c>
      <c r="AL7" s="10">
        <v>90</v>
      </c>
      <c r="AM7" s="10">
        <v>8</v>
      </c>
      <c r="AN7" s="10">
        <v>146</v>
      </c>
      <c r="AO7" s="10"/>
      <c r="AP7" s="10">
        <v>240</v>
      </c>
      <c r="AQ7" s="10">
        <v>395</v>
      </c>
      <c r="AR7" s="10">
        <v>67</v>
      </c>
      <c r="AS7" s="10"/>
      <c r="AT7" s="10">
        <v>246</v>
      </c>
      <c r="AU7" s="10">
        <v>255</v>
      </c>
      <c r="AV7" s="10">
        <v>303</v>
      </c>
      <c r="AW7" s="10">
        <v>129</v>
      </c>
      <c r="AX7" s="10">
        <v>11</v>
      </c>
      <c r="AY7" s="10"/>
      <c r="AZ7" s="10">
        <v>8</v>
      </c>
      <c r="BA7" s="10">
        <v>46</v>
      </c>
      <c r="BB7" s="10">
        <v>79</v>
      </c>
      <c r="BC7" s="10">
        <v>70</v>
      </c>
      <c r="BD7" s="10">
        <v>105</v>
      </c>
      <c r="BE7" s="10">
        <v>115</v>
      </c>
      <c r="BF7" s="10">
        <v>113</v>
      </c>
      <c r="BG7" s="10">
        <v>90</v>
      </c>
      <c r="BH7" s="10">
        <v>75</v>
      </c>
      <c r="BI7" s="10">
        <v>61</v>
      </c>
      <c r="BJ7" s="10">
        <v>90</v>
      </c>
      <c r="BK7" s="10">
        <v>45</v>
      </c>
      <c r="BL7" s="10">
        <v>46</v>
      </c>
      <c r="BM7" s="10">
        <v>27</v>
      </c>
      <c r="BN7" s="10">
        <v>19</v>
      </c>
      <c r="BO7" s="10">
        <v>50</v>
      </c>
      <c r="BP7" s="10"/>
      <c r="BQ7" s="10">
        <v>314</v>
      </c>
      <c r="BR7" s="10">
        <v>761</v>
      </c>
    </row>
    <row r="8" spans="2:70" ht="30" customHeight="1" x14ac:dyDescent="0.35">
      <c r="B8" s="11" t="s">
        <v>20</v>
      </c>
      <c r="C8" s="11">
        <v>1103</v>
      </c>
      <c r="D8" s="11">
        <v>547</v>
      </c>
      <c r="E8" s="11">
        <v>551</v>
      </c>
      <c r="F8" s="11"/>
      <c r="G8" s="11">
        <v>160</v>
      </c>
      <c r="H8" s="11">
        <v>185</v>
      </c>
      <c r="I8" s="11">
        <v>184</v>
      </c>
      <c r="J8" s="11">
        <v>181</v>
      </c>
      <c r="K8" s="11">
        <v>158</v>
      </c>
      <c r="L8" s="11">
        <v>235</v>
      </c>
      <c r="M8" s="11"/>
      <c r="N8" s="11">
        <v>312</v>
      </c>
      <c r="O8" s="11">
        <v>254</v>
      </c>
      <c r="P8" s="11">
        <v>242</v>
      </c>
      <c r="Q8" s="11">
        <v>293</v>
      </c>
      <c r="R8" s="11"/>
      <c r="S8" s="11">
        <v>159</v>
      </c>
      <c r="T8" s="11">
        <v>141</v>
      </c>
      <c r="U8" s="11">
        <v>91</v>
      </c>
      <c r="V8" s="11">
        <v>88</v>
      </c>
      <c r="W8" s="11">
        <v>87</v>
      </c>
      <c r="X8" s="11">
        <v>110</v>
      </c>
      <c r="Y8" s="11">
        <v>90</v>
      </c>
      <c r="Z8" s="11">
        <v>32</v>
      </c>
      <c r="AA8" s="11">
        <v>106</v>
      </c>
      <c r="AB8" s="11">
        <v>117</v>
      </c>
      <c r="AC8" s="11">
        <v>58</v>
      </c>
      <c r="AD8" s="11">
        <v>24</v>
      </c>
      <c r="AE8" s="11"/>
      <c r="AF8" s="11">
        <v>381</v>
      </c>
      <c r="AG8" s="11">
        <v>460</v>
      </c>
      <c r="AH8" s="11">
        <v>153</v>
      </c>
      <c r="AI8" s="11"/>
      <c r="AJ8" s="11">
        <v>372</v>
      </c>
      <c r="AK8" s="11">
        <v>298</v>
      </c>
      <c r="AL8" s="11">
        <v>87</v>
      </c>
      <c r="AM8" s="11">
        <v>10</v>
      </c>
      <c r="AN8" s="11">
        <v>151</v>
      </c>
      <c r="AO8" s="11"/>
      <c r="AP8" s="11">
        <v>235</v>
      </c>
      <c r="AQ8" s="11">
        <v>399</v>
      </c>
      <c r="AR8" s="11">
        <v>65</v>
      </c>
      <c r="AS8" s="11"/>
      <c r="AT8" s="11">
        <v>256</v>
      </c>
      <c r="AU8" s="11">
        <v>263</v>
      </c>
      <c r="AV8" s="11">
        <v>294</v>
      </c>
      <c r="AW8" s="11">
        <v>124</v>
      </c>
      <c r="AX8" s="11">
        <v>9</v>
      </c>
      <c r="AY8" s="11"/>
      <c r="AZ8" s="11">
        <v>7</v>
      </c>
      <c r="BA8" s="11">
        <v>47</v>
      </c>
      <c r="BB8" s="11">
        <v>85</v>
      </c>
      <c r="BC8" s="11">
        <v>74</v>
      </c>
      <c r="BD8" s="11">
        <v>106</v>
      </c>
      <c r="BE8" s="11">
        <v>117</v>
      </c>
      <c r="BF8" s="11">
        <v>115</v>
      </c>
      <c r="BG8" s="11">
        <v>91</v>
      </c>
      <c r="BH8" s="11">
        <v>76</v>
      </c>
      <c r="BI8" s="11">
        <v>60</v>
      </c>
      <c r="BJ8" s="11">
        <v>88</v>
      </c>
      <c r="BK8" s="11">
        <v>43</v>
      </c>
      <c r="BL8" s="11">
        <v>44</v>
      </c>
      <c r="BM8" s="11">
        <v>26</v>
      </c>
      <c r="BN8" s="11">
        <v>18</v>
      </c>
      <c r="BO8" s="11">
        <v>47</v>
      </c>
      <c r="BP8" s="11"/>
      <c r="BQ8" s="11">
        <v>311</v>
      </c>
      <c r="BR8" s="11">
        <v>770</v>
      </c>
    </row>
    <row r="9" spans="2:70" x14ac:dyDescent="0.35">
      <c r="B9" s="18" t="s">
        <v>655</v>
      </c>
      <c r="C9" s="17">
        <v>0.45466020542988</v>
      </c>
      <c r="D9" s="17">
        <v>0.40678476128985502</v>
      </c>
      <c r="E9" s="17">
        <v>0.50307889012083695</v>
      </c>
      <c r="F9" s="17"/>
      <c r="G9" s="17">
        <v>0.429264035154447</v>
      </c>
      <c r="H9" s="17">
        <v>0.44335841799391201</v>
      </c>
      <c r="I9" s="17">
        <v>0.49155743764063098</v>
      </c>
      <c r="J9" s="17">
        <v>0.41588883987837999</v>
      </c>
      <c r="K9" s="17">
        <v>0.42379050299967902</v>
      </c>
      <c r="L9" s="17">
        <v>0.50256792698819297</v>
      </c>
      <c r="M9" s="17"/>
      <c r="N9" s="17">
        <v>0.529173541036562</v>
      </c>
      <c r="O9" s="17">
        <v>0.46550284557054</v>
      </c>
      <c r="P9" s="17">
        <v>0.45314784051951401</v>
      </c>
      <c r="Q9" s="17">
        <v>0.36615801649817897</v>
      </c>
      <c r="R9" s="17"/>
      <c r="S9" s="17">
        <v>0.54644056143494002</v>
      </c>
      <c r="T9" s="17">
        <v>0.42361219047111298</v>
      </c>
      <c r="U9" s="17">
        <v>0.47173665768108303</v>
      </c>
      <c r="V9" s="17">
        <v>0.40777396875651101</v>
      </c>
      <c r="W9" s="17">
        <v>0.45638810309042099</v>
      </c>
      <c r="X9" s="17">
        <v>0.42321129165691501</v>
      </c>
      <c r="Y9" s="17">
        <v>0.40190412775853701</v>
      </c>
      <c r="Z9" s="17">
        <v>0.45153329117686503</v>
      </c>
      <c r="AA9" s="17">
        <v>0.49544595433060801</v>
      </c>
      <c r="AB9" s="17">
        <v>0.47545951705135397</v>
      </c>
      <c r="AC9" s="17">
        <v>0.40886423478971101</v>
      </c>
      <c r="AD9" s="17">
        <v>0.306995905069194</v>
      </c>
      <c r="AE9" s="17"/>
      <c r="AF9" s="17">
        <v>0.47027700903166703</v>
      </c>
      <c r="AG9" s="17">
        <v>0.47247040604693202</v>
      </c>
      <c r="AH9" s="17">
        <v>0.39603123970793602</v>
      </c>
      <c r="AI9" s="17"/>
      <c r="AJ9" s="17">
        <v>0.45398990027805503</v>
      </c>
      <c r="AK9" s="17">
        <v>0.46296970219297001</v>
      </c>
      <c r="AL9" s="17">
        <v>0.47867032528783898</v>
      </c>
      <c r="AM9" s="17">
        <v>0.36949252710827601</v>
      </c>
      <c r="AN9" s="17">
        <v>0.39719857072132703</v>
      </c>
      <c r="AO9" s="17"/>
      <c r="AP9" s="17">
        <v>0.48040705816201101</v>
      </c>
      <c r="AQ9" s="17">
        <v>0.46514927259176603</v>
      </c>
      <c r="AR9" s="17">
        <v>0.48119696040337001</v>
      </c>
      <c r="AS9" s="17"/>
      <c r="AT9" s="17">
        <v>0.39695615207366902</v>
      </c>
      <c r="AU9" s="17">
        <v>0.467720374906548</v>
      </c>
      <c r="AV9" s="17">
        <v>0.49975576467057298</v>
      </c>
      <c r="AW9" s="17">
        <v>0.54580700884682998</v>
      </c>
      <c r="AX9" s="17">
        <v>0.65259267050266101</v>
      </c>
      <c r="AY9" s="17"/>
      <c r="AZ9" s="17">
        <v>0.122243771347991</v>
      </c>
      <c r="BA9" s="17">
        <v>0.393339496931014</v>
      </c>
      <c r="BB9" s="17">
        <v>0.48309490910498099</v>
      </c>
      <c r="BC9" s="17">
        <v>0.50705982682322104</v>
      </c>
      <c r="BD9" s="17">
        <v>0.462541466642516</v>
      </c>
      <c r="BE9" s="17">
        <v>0.410153426636572</v>
      </c>
      <c r="BF9" s="17">
        <v>0.44466602144422901</v>
      </c>
      <c r="BG9" s="17">
        <v>0.38023745870800801</v>
      </c>
      <c r="BH9" s="17">
        <v>0.50756384571708701</v>
      </c>
      <c r="BI9" s="17">
        <v>0.40680795790812602</v>
      </c>
      <c r="BJ9" s="17">
        <v>0.47944825608748898</v>
      </c>
      <c r="BK9" s="17">
        <v>0.46126618983228102</v>
      </c>
      <c r="BL9" s="17">
        <v>0.45887318177221798</v>
      </c>
      <c r="BM9" s="17">
        <v>0.49569475615234199</v>
      </c>
      <c r="BN9" s="17">
        <v>0.39998012117839099</v>
      </c>
      <c r="BO9" s="17">
        <v>0.58361145322667096</v>
      </c>
      <c r="BP9" s="17"/>
      <c r="BQ9" s="17">
        <v>0.71454151430149804</v>
      </c>
      <c r="BR9" s="17">
        <v>0.35180469920727397</v>
      </c>
    </row>
    <row r="10" spans="2:70" x14ac:dyDescent="0.35">
      <c r="B10" s="18" t="s">
        <v>661</v>
      </c>
      <c r="C10" s="17">
        <v>0.23421249625665899</v>
      </c>
      <c r="D10" s="17">
        <v>0.230596698817921</v>
      </c>
      <c r="E10" s="17">
        <v>0.23377669278691801</v>
      </c>
      <c r="F10" s="17"/>
      <c r="G10" s="17">
        <v>0.341648676831038</v>
      </c>
      <c r="H10" s="17">
        <v>0.30987922892120701</v>
      </c>
      <c r="I10" s="17">
        <v>0.21874256265625899</v>
      </c>
      <c r="J10" s="17">
        <v>0.24951913575981799</v>
      </c>
      <c r="K10" s="17">
        <v>0.19132655769324899</v>
      </c>
      <c r="L10" s="17">
        <v>0.13097604806096599</v>
      </c>
      <c r="M10" s="17"/>
      <c r="N10" s="17">
        <v>0.217962097149384</v>
      </c>
      <c r="O10" s="17">
        <v>0.22963136769907799</v>
      </c>
      <c r="P10" s="17">
        <v>0.27055486914453197</v>
      </c>
      <c r="Q10" s="17">
        <v>0.22737062163261301</v>
      </c>
      <c r="R10" s="17"/>
      <c r="S10" s="17">
        <v>0.22618337337583699</v>
      </c>
      <c r="T10" s="17">
        <v>0.267067853181709</v>
      </c>
      <c r="U10" s="17">
        <v>0.271665324995569</v>
      </c>
      <c r="V10" s="17">
        <v>0.24280130681704601</v>
      </c>
      <c r="W10" s="17">
        <v>0.22020774626081799</v>
      </c>
      <c r="X10" s="17">
        <v>0.28402742002848502</v>
      </c>
      <c r="Y10" s="17">
        <v>0.22286866219496401</v>
      </c>
      <c r="Z10" s="17">
        <v>0.22617469347346</v>
      </c>
      <c r="AA10" s="17">
        <v>0.220721145662505</v>
      </c>
      <c r="AB10" s="17">
        <v>0.15267464326213201</v>
      </c>
      <c r="AC10" s="17">
        <v>0.23293250474228899</v>
      </c>
      <c r="AD10" s="17">
        <v>0.25728295623007702</v>
      </c>
      <c r="AE10" s="17"/>
      <c r="AF10" s="17">
        <v>0.190989795313425</v>
      </c>
      <c r="AG10" s="17">
        <v>0.25344960396532101</v>
      </c>
      <c r="AH10" s="17">
        <v>0.21199861665282699</v>
      </c>
      <c r="AI10" s="17"/>
      <c r="AJ10" s="17">
        <v>0.19706825230570699</v>
      </c>
      <c r="AK10" s="17">
        <v>0.29131520252255999</v>
      </c>
      <c r="AL10" s="17">
        <v>0.216302477229569</v>
      </c>
      <c r="AM10" s="17">
        <v>0</v>
      </c>
      <c r="AN10" s="17">
        <v>0.221147401827748</v>
      </c>
      <c r="AO10" s="17"/>
      <c r="AP10" s="17">
        <v>0.19066936244371399</v>
      </c>
      <c r="AQ10" s="17">
        <v>0.26913032456166303</v>
      </c>
      <c r="AR10" s="17">
        <v>0.29122585188363198</v>
      </c>
      <c r="AS10" s="17"/>
      <c r="AT10" s="17">
        <v>0.177017625246042</v>
      </c>
      <c r="AU10" s="17">
        <v>0.252398328799608</v>
      </c>
      <c r="AV10" s="17">
        <v>0.27259019008749602</v>
      </c>
      <c r="AW10" s="17">
        <v>0.23840912900818301</v>
      </c>
      <c r="AX10" s="17">
        <v>0.178389278349007</v>
      </c>
      <c r="AY10" s="17"/>
      <c r="AZ10" s="17">
        <v>0.24042624963819301</v>
      </c>
      <c r="BA10" s="17">
        <v>0.21068688111248199</v>
      </c>
      <c r="BB10" s="17">
        <v>0.21749318986074501</v>
      </c>
      <c r="BC10" s="17">
        <v>0.17446252122250699</v>
      </c>
      <c r="BD10" s="17">
        <v>0.25498244026176198</v>
      </c>
      <c r="BE10" s="17">
        <v>0.237017712430072</v>
      </c>
      <c r="BF10" s="17">
        <v>0.26719204283173298</v>
      </c>
      <c r="BG10" s="17">
        <v>0.24273920146544001</v>
      </c>
      <c r="BH10" s="17">
        <v>0.20520992039785499</v>
      </c>
      <c r="BI10" s="17">
        <v>0.285697762140664</v>
      </c>
      <c r="BJ10" s="17">
        <v>0.26531367970283298</v>
      </c>
      <c r="BK10" s="17">
        <v>0.197296204920651</v>
      </c>
      <c r="BL10" s="17">
        <v>0.24899231252097501</v>
      </c>
      <c r="BM10" s="17">
        <v>0.21825401704832001</v>
      </c>
      <c r="BN10" s="17">
        <v>0.38774025150865499</v>
      </c>
      <c r="BO10" s="17">
        <v>0.26153305872127502</v>
      </c>
      <c r="BP10" s="17"/>
      <c r="BQ10" s="17">
        <v>0.194579078019157</v>
      </c>
      <c r="BR10" s="17">
        <v>0.247131073808291</v>
      </c>
    </row>
    <row r="11" spans="2:70" x14ac:dyDescent="0.35">
      <c r="B11" s="18" t="s">
        <v>129</v>
      </c>
      <c r="C11" s="19">
        <v>0.31112729831345998</v>
      </c>
      <c r="D11" s="19">
        <v>0.36261853989222298</v>
      </c>
      <c r="E11" s="19">
        <v>0.26314441709224601</v>
      </c>
      <c r="F11" s="19"/>
      <c r="G11" s="19">
        <v>0.229087288014515</v>
      </c>
      <c r="H11" s="19">
        <v>0.24676235308488101</v>
      </c>
      <c r="I11" s="19">
        <v>0.289699999703109</v>
      </c>
      <c r="J11" s="19">
        <v>0.33459202436180202</v>
      </c>
      <c r="K11" s="19">
        <v>0.38488293930707201</v>
      </c>
      <c r="L11" s="19">
        <v>0.36645602495084201</v>
      </c>
      <c r="M11" s="19"/>
      <c r="N11" s="19">
        <v>0.25286436181405397</v>
      </c>
      <c r="O11" s="19">
        <v>0.304865786730382</v>
      </c>
      <c r="P11" s="19">
        <v>0.27629729033595402</v>
      </c>
      <c r="Q11" s="19">
        <v>0.40647136186920901</v>
      </c>
      <c r="R11" s="19"/>
      <c r="S11" s="19">
        <v>0.22737606518922401</v>
      </c>
      <c r="T11" s="19">
        <v>0.30931995634717802</v>
      </c>
      <c r="U11" s="19">
        <v>0.25659801732334803</v>
      </c>
      <c r="V11" s="19">
        <v>0.34942472442644201</v>
      </c>
      <c r="W11" s="19">
        <v>0.32340415064876099</v>
      </c>
      <c r="X11" s="19">
        <v>0.29276128831460002</v>
      </c>
      <c r="Y11" s="19">
        <v>0.375227210046499</v>
      </c>
      <c r="Z11" s="19">
        <v>0.322292015349675</v>
      </c>
      <c r="AA11" s="19">
        <v>0.28383290000688699</v>
      </c>
      <c r="AB11" s="19">
        <v>0.37186583968651399</v>
      </c>
      <c r="AC11" s="19">
        <v>0.358203260468</v>
      </c>
      <c r="AD11" s="19">
        <v>0.43572113870072898</v>
      </c>
      <c r="AE11" s="19"/>
      <c r="AF11" s="19">
        <v>0.338733195654908</v>
      </c>
      <c r="AG11" s="19">
        <v>0.27407998998774702</v>
      </c>
      <c r="AH11" s="19">
        <v>0.39197014363923699</v>
      </c>
      <c r="AI11" s="19"/>
      <c r="AJ11" s="19">
        <v>0.34894184741623802</v>
      </c>
      <c r="AK11" s="19">
        <v>0.24571509528447</v>
      </c>
      <c r="AL11" s="19">
        <v>0.30502719748259199</v>
      </c>
      <c r="AM11" s="19">
        <v>0.63050747289172404</v>
      </c>
      <c r="AN11" s="19">
        <v>0.38165402745092503</v>
      </c>
      <c r="AO11" s="19"/>
      <c r="AP11" s="19">
        <v>0.32892357939427502</v>
      </c>
      <c r="AQ11" s="19">
        <v>0.265720402846571</v>
      </c>
      <c r="AR11" s="19">
        <v>0.22757718771299801</v>
      </c>
      <c r="AS11" s="19"/>
      <c r="AT11" s="19">
        <v>0.42602622268029</v>
      </c>
      <c r="AU11" s="19">
        <v>0.27988129629384401</v>
      </c>
      <c r="AV11" s="19">
        <v>0.227654045241931</v>
      </c>
      <c r="AW11" s="19">
        <v>0.21578386214498699</v>
      </c>
      <c r="AX11" s="19">
        <v>0.16901805114833199</v>
      </c>
      <c r="AY11" s="19"/>
      <c r="AZ11" s="19">
        <v>0.63732997901381605</v>
      </c>
      <c r="BA11" s="19">
        <v>0.39597362195650398</v>
      </c>
      <c r="BB11" s="19">
        <v>0.29941190103427401</v>
      </c>
      <c r="BC11" s="19">
        <v>0.31847765195427202</v>
      </c>
      <c r="BD11" s="19">
        <v>0.28247609309572203</v>
      </c>
      <c r="BE11" s="19">
        <v>0.35282886093335603</v>
      </c>
      <c r="BF11" s="19">
        <v>0.28814193572403801</v>
      </c>
      <c r="BG11" s="19">
        <v>0.37702333982655201</v>
      </c>
      <c r="BH11" s="19">
        <v>0.28722623388505802</v>
      </c>
      <c r="BI11" s="19">
        <v>0.30749427995120998</v>
      </c>
      <c r="BJ11" s="19">
        <v>0.25523806420967698</v>
      </c>
      <c r="BK11" s="19">
        <v>0.34143760524706801</v>
      </c>
      <c r="BL11" s="19">
        <v>0.29213450570680699</v>
      </c>
      <c r="BM11" s="19">
        <v>0.28605122679933798</v>
      </c>
      <c r="BN11" s="19">
        <v>0.21227962731295399</v>
      </c>
      <c r="BO11" s="19">
        <v>0.15485548805205299</v>
      </c>
      <c r="BP11" s="19"/>
      <c r="BQ11" s="19">
        <v>9.08794076793452E-2</v>
      </c>
      <c r="BR11" s="19">
        <v>0.401064226984435</v>
      </c>
    </row>
    <row r="12" spans="2:70" x14ac:dyDescent="0.35">
      <c r="B12" s="16" t="s">
        <v>651</v>
      </c>
    </row>
    <row r="13" spans="2:70" x14ac:dyDescent="0.35">
      <c r="B13" t="s">
        <v>98</v>
      </c>
    </row>
    <row r="14" spans="2:70" x14ac:dyDescent="0.35">
      <c r="B14" t="s">
        <v>99</v>
      </c>
    </row>
    <row r="16" spans="2:70" x14ac:dyDescent="0.35">
      <c r="B16" s="8" t="str">
        <f>HYPERLINK("#'Contents'!A1", "Return to Contents")</f>
        <v>Return to Contents</v>
      </c>
    </row>
  </sheetData>
  <mergeCells count="11">
    <mergeCell ref="BQ5:BR5"/>
    <mergeCell ref="D5:E5"/>
    <mergeCell ref="G5:L5"/>
    <mergeCell ref="N5:Q5"/>
    <mergeCell ref="S5:AD5"/>
    <mergeCell ref="AF5:AH5"/>
    <mergeCell ref="D2:BJ2"/>
    <mergeCell ref="AJ5:AN5"/>
    <mergeCell ref="AP5:AR5"/>
    <mergeCell ref="AT5:AX5"/>
    <mergeCell ref="AZ5:BO5"/>
  </mergeCells>
  <pageMargins left="0.7" right="0.7" top="0.75" bottom="0.75" header="0.3" footer="0.3"/>
  <pageSetup paperSize="9" orientation="portrait" horizontalDpi="300" verticalDpi="300"/>
  <drawing r:id="rId1"/>
</worksheet>
</file>

<file path=xl/worksheets/sheet1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000-000000000000}">
  <dimension ref="B2:BR16"/>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67" width="10.7265625" customWidth="1"/>
    <col min="68" max="68" width="2.1796875" customWidth="1"/>
    <col min="69" max="70" width="10.7265625" customWidth="1"/>
    <col min="71" max="71" width="2.1796875" customWidth="1"/>
  </cols>
  <sheetData>
    <row r="2" spans="2:70" ht="40" customHeight="1" x14ac:dyDescent="0.35">
      <c r="D2" s="29" t="s">
        <v>657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row>
    <row r="5" spans="2:70" ht="30" customHeight="1" x14ac:dyDescent="0.35">
      <c r="B5" s="15"/>
      <c r="C5" s="15"/>
      <c r="D5" s="30" t="s">
        <v>74</v>
      </c>
      <c r="E5" s="30"/>
      <c r="F5" s="15"/>
      <c r="G5" s="30" t="s">
        <v>75</v>
      </c>
      <c r="H5" s="30"/>
      <c r="I5" s="30"/>
      <c r="J5" s="30"/>
      <c r="K5" s="30"/>
      <c r="L5" s="30"/>
      <c r="M5" s="15"/>
      <c r="N5" s="30" t="s">
        <v>76</v>
      </c>
      <c r="O5" s="30"/>
      <c r="P5" s="30"/>
      <c r="Q5" s="30"/>
      <c r="R5" s="15"/>
      <c r="S5" s="30" t="s">
        <v>77</v>
      </c>
      <c r="T5" s="30"/>
      <c r="U5" s="30"/>
      <c r="V5" s="30"/>
      <c r="W5" s="30"/>
      <c r="X5" s="30"/>
      <c r="Y5" s="30"/>
      <c r="Z5" s="30"/>
      <c r="AA5" s="30"/>
      <c r="AB5" s="30"/>
      <c r="AC5" s="30"/>
      <c r="AD5" s="30"/>
      <c r="AE5" s="15"/>
      <c r="AF5" s="30" t="s">
        <v>78</v>
      </c>
      <c r="AG5" s="30"/>
      <c r="AH5" s="30"/>
      <c r="AI5" s="15"/>
      <c r="AJ5" s="30" t="s">
        <v>79</v>
      </c>
      <c r="AK5" s="30"/>
      <c r="AL5" s="30"/>
      <c r="AM5" s="30"/>
      <c r="AN5" s="30"/>
      <c r="AO5" s="15"/>
      <c r="AP5" s="30" t="s">
        <v>80</v>
      </c>
      <c r="AQ5" s="30"/>
      <c r="AR5" s="30"/>
      <c r="AS5" s="15"/>
      <c r="AT5" s="30" t="s">
        <v>81</v>
      </c>
      <c r="AU5" s="30"/>
      <c r="AV5" s="30"/>
      <c r="AW5" s="30"/>
      <c r="AX5" s="30"/>
      <c r="AY5" s="15"/>
      <c r="AZ5" s="30" t="s">
        <v>82</v>
      </c>
      <c r="BA5" s="30"/>
      <c r="BB5" s="30"/>
      <c r="BC5" s="30"/>
      <c r="BD5" s="30"/>
      <c r="BE5" s="30"/>
      <c r="BF5" s="30"/>
      <c r="BG5" s="30"/>
      <c r="BH5" s="30"/>
      <c r="BI5" s="30"/>
      <c r="BJ5" s="30"/>
      <c r="BK5" s="30"/>
      <c r="BL5" s="30"/>
      <c r="BM5" s="30"/>
      <c r="BN5" s="30"/>
      <c r="BO5" s="30"/>
      <c r="BP5" s="15"/>
      <c r="BQ5" s="30" t="s">
        <v>83</v>
      </c>
      <c r="BR5" s="30"/>
    </row>
    <row r="6" spans="2:7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46</v>
      </c>
      <c r="AQ6" s="12" t="s">
        <v>47</v>
      </c>
      <c r="AR6" s="12" t="s">
        <v>50</v>
      </c>
      <c r="AT6" s="12" t="s">
        <v>51</v>
      </c>
      <c r="AU6" s="12" t="s">
        <v>52</v>
      </c>
      <c r="AV6" s="12" t="s">
        <v>53</v>
      </c>
      <c r="AW6" s="12" t="s">
        <v>54</v>
      </c>
      <c r="AX6" s="12" t="s">
        <v>55</v>
      </c>
      <c r="AZ6" s="12" t="s">
        <v>56</v>
      </c>
      <c r="BA6" s="12" t="s">
        <v>57</v>
      </c>
      <c r="BB6" s="12" t="s">
        <v>58</v>
      </c>
      <c r="BC6" s="12" t="s">
        <v>59</v>
      </c>
      <c r="BD6" s="12" t="s">
        <v>60</v>
      </c>
      <c r="BE6" s="12" t="s">
        <v>61</v>
      </c>
      <c r="BF6" s="12" t="s">
        <v>62</v>
      </c>
      <c r="BG6" s="12" t="s">
        <v>63</v>
      </c>
      <c r="BH6" s="12" t="s">
        <v>64</v>
      </c>
      <c r="BI6" s="12" t="s">
        <v>65</v>
      </c>
      <c r="BJ6" s="12" t="s">
        <v>66</v>
      </c>
      <c r="BK6" s="12" t="s">
        <v>67</v>
      </c>
      <c r="BL6" s="12" t="s">
        <v>68</v>
      </c>
      <c r="BM6" s="12" t="s">
        <v>69</v>
      </c>
      <c r="BN6" s="12" t="s">
        <v>70</v>
      </c>
      <c r="BO6" s="12" t="s">
        <v>71</v>
      </c>
      <c r="BQ6" s="12" t="s">
        <v>72</v>
      </c>
      <c r="BR6" s="12" t="s">
        <v>73</v>
      </c>
    </row>
    <row r="7" spans="2:70" ht="30" customHeight="1" x14ac:dyDescent="0.35">
      <c r="B7" s="10" t="s">
        <v>19</v>
      </c>
      <c r="C7" s="10">
        <v>1175</v>
      </c>
      <c r="D7" s="10">
        <v>590</v>
      </c>
      <c r="E7" s="10">
        <v>581</v>
      </c>
      <c r="F7" s="10"/>
      <c r="G7" s="10">
        <v>143</v>
      </c>
      <c r="H7" s="10">
        <v>190</v>
      </c>
      <c r="I7" s="10">
        <v>194</v>
      </c>
      <c r="J7" s="10">
        <v>214</v>
      </c>
      <c r="K7" s="10">
        <v>167</v>
      </c>
      <c r="L7" s="10">
        <v>267</v>
      </c>
      <c r="M7" s="10"/>
      <c r="N7" s="10">
        <v>333</v>
      </c>
      <c r="O7" s="10">
        <v>351</v>
      </c>
      <c r="P7" s="10">
        <v>223</v>
      </c>
      <c r="Q7" s="10">
        <v>263</v>
      </c>
      <c r="R7" s="10"/>
      <c r="S7" s="10">
        <v>155</v>
      </c>
      <c r="T7" s="10">
        <v>183</v>
      </c>
      <c r="U7" s="10">
        <v>104</v>
      </c>
      <c r="V7" s="10">
        <v>115</v>
      </c>
      <c r="W7" s="10">
        <v>86</v>
      </c>
      <c r="X7" s="10">
        <v>103</v>
      </c>
      <c r="Y7" s="10">
        <v>100</v>
      </c>
      <c r="Z7" s="10">
        <v>48</v>
      </c>
      <c r="AA7" s="10">
        <v>115</v>
      </c>
      <c r="AB7" s="10">
        <v>94</v>
      </c>
      <c r="AC7" s="10">
        <v>45</v>
      </c>
      <c r="AD7" s="10">
        <v>27</v>
      </c>
      <c r="AE7" s="10"/>
      <c r="AF7" s="10">
        <v>446</v>
      </c>
      <c r="AG7" s="10">
        <v>483</v>
      </c>
      <c r="AH7" s="10">
        <v>147</v>
      </c>
      <c r="AI7" s="10"/>
      <c r="AJ7" s="10">
        <v>455</v>
      </c>
      <c r="AK7" s="10">
        <v>283</v>
      </c>
      <c r="AL7" s="10">
        <v>99</v>
      </c>
      <c r="AM7" s="10">
        <v>18</v>
      </c>
      <c r="AN7" s="10">
        <v>144</v>
      </c>
      <c r="AO7" s="10"/>
      <c r="AP7" s="10">
        <v>270</v>
      </c>
      <c r="AQ7" s="10">
        <v>376</v>
      </c>
      <c r="AR7" s="10">
        <v>83</v>
      </c>
      <c r="AS7" s="10"/>
      <c r="AT7" s="10">
        <v>267</v>
      </c>
      <c r="AU7" s="10">
        <v>271</v>
      </c>
      <c r="AV7" s="10">
        <v>344</v>
      </c>
      <c r="AW7" s="10">
        <v>120</v>
      </c>
      <c r="AX7" s="10">
        <v>16</v>
      </c>
      <c r="AY7" s="10"/>
      <c r="AZ7" s="10">
        <v>7</v>
      </c>
      <c r="BA7" s="10">
        <v>48</v>
      </c>
      <c r="BB7" s="10">
        <v>80</v>
      </c>
      <c r="BC7" s="10">
        <v>76</v>
      </c>
      <c r="BD7" s="10">
        <v>109</v>
      </c>
      <c r="BE7" s="10">
        <v>136</v>
      </c>
      <c r="BF7" s="10">
        <v>111</v>
      </c>
      <c r="BG7" s="10">
        <v>101</v>
      </c>
      <c r="BH7" s="10">
        <v>62</v>
      </c>
      <c r="BI7" s="10">
        <v>69</v>
      </c>
      <c r="BJ7" s="10">
        <v>100</v>
      </c>
      <c r="BK7" s="10">
        <v>51</v>
      </c>
      <c r="BL7" s="10">
        <v>55</v>
      </c>
      <c r="BM7" s="10">
        <v>32</v>
      </c>
      <c r="BN7" s="10">
        <v>35</v>
      </c>
      <c r="BO7" s="10">
        <v>44</v>
      </c>
      <c r="BP7" s="10"/>
      <c r="BQ7" s="10">
        <v>363</v>
      </c>
      <c r="BR7" s="10">
        <v>777</v>
      </c>
    </row>
    <row r="8" spans="2:70" ht="30" customHeight="1" x14ac:dyDescent="0.35">
      <c r="B8" s="11" t="s">
        <v>20</v>
      </c>
      <c r="C8" s="11">
        <v>1176</v>
      </c>
      <c r="D8" s="11">
        <v>596</v>
      </c>
      <c r="E8" s="11">
        <v>577</v>
      </c>
      <c r="F8" s="11"/>
      <c r="G8" s="11">
        <v>164</v>
      </c>
      <c r="H8" s="11">
        <v>185</v>
      </c>
      <c r="I8" s="11">
        <v>192</v>
      </c>
      <c r="J8" s="11">
        <v>209</v>
      </c>
      <c r="K8" s="11">
        <v>165</v>
      </c>
      <c r="L8" s="11">
        <v>262</v>
      </c>
      <c r="M8" s="11"/>
      <c r="N8" s="11">
        <v>306</v>
      </c>
      <c r="O8" s="11">
        <v>323</v>
      </c>
      <c r="P8" s="11">
        <v>252</v>
      </c>
      <c r="Q8" s="11">
        <v>291</v>
      </c>
      <c r="R8" s="11"/>
      <c r="S8" s="11">
        <v>155</v>
      </c>
      <c r="T8" s="11">
        <v>174</v>
      </c>
      <c r="U8" s="11">
        <v>104</v>
      </c>
      <c r="V8" s="11">
        <v>121</v>
      </c>
      <c r="W8" s="11">
        <v>83</v>
      </c>
      <c r="X8" s="11">
        <v>98</v>
      </c>
      <c r="Y8" s="11">
        <v>97</v>
      </c>
      <c r="Z8" s="11">
        <v>46</v>
      </c>
      <c r="AA8" s="11">
        <v>112</v>
      </c>
      <c r="AB8" s="11">
        <v>101</v>
      </c>
      <c r="AC8" s="11">
        <v>49</v>
      </c>
      <c r="AD8" s="11">
        <v>35</v>
      </c>
      <c r="AE8" s="11"/>
      <c r="AF8" s="11">
        <v>442</v>
      </c>
      <c r="AG8" s="11">
        <v>472</v>
      </c>
      <c r="AH8" s="11">
        <v>154</v>
      </c>
      <c r="AI8" s="11"/>
      <c r="AJ8" s="11">
        <v>448</v>
      </c>
      <c r="AK8" s="11">
        <v>280</v>
      </c>
      <c r="AL8" s="11">
        <v>94</v>
      </c>
      <c r="AM8" s="11">
        <v>19</v>
      </c>
      <c r="AN8" s="11">
        <v>146</v>
      </c>
      <c r="AO8" s="11"/>
      <c r="AP8" s="11">
        <v>265</v>
      </c>
      <c r="AQ8" s="11">
        <v>373</v>
      </c>
      <c r="AR8" s="11">
        <v>81</v>
      </c>
      <c r="AS8" s="11"/>
      <c r="AT8" s="11">
        <v>275</v>
      </c>
      <c r="AU8" s="11">
        <v>280</v>
      </c>
      <c r="AV8" s="11">
        <v>333</v>
      </c>
      <c r="AW8" s="11">
        <v>114</v>
      </c>
      <c r="AX8" s="11">
        <v>14</v>
      </c>
      <c r="AY8" s="11"/>
      <c r="AZ8" s="11">
        <v>8</v>
      </c>
      <c r="BA8" s="11">
        <v>48</v>
      </c>
      <c r="BB8" s="11">
        <v>82</v>
      </c>
      <c r="BC8" s="11">
        <v>78</v>
      </c>
      <c r="BD8" s="11">
        <v>115</v>
      </c>
      <c r="BE8" s="11">
        <v>137</v>
      </c>
      <c r="BF8" s="11">
        <v>114</v>
      </c>
      <c r="BG8" s="11">
        <v>102</v>
      </c>
      <c r="BH8" s="11">
        <v>62</v>
      </c>
      <c r="BI8" s="11">
        <v>66</v>
      </c>
      <c r="BJ8" s="11">
        <v>97</v>
      </c>
      <c r="BK8" s="11">
        <v>49</v>
      </c>
      <c r="BL8" s="11">
        <v>53</v>
      </c>
      <c r="BM8" s="11">
        <v>31</v>
      </c>
      <c r="BN8" s="11">
        <v>32</v>
      </c>
      <c r="BO8" s="11">
        <v>41</v>
      </c>
      <c r="BP8" s="11"/>
      <c r="BQ8" s="11">
        <v>357</v>
      </c>
      <c r="BR8" s="11">
        <v>782</v>
      </c>
    </row>
    <row r="9" spans="2:70" x14ac:dyDescent="0.35">
      <c r="B9" s="18" t="s">
        <v>655</v>
      </c>
      <c r="C9" s="17">
        <v>0.31758967188648102</v>
      </c>
      <c r="D9" s="17">
        <v>0.30796779923230999</v>
      </c>
      <c r="E9" s="17">
        <v>0.32968861677829803</v>
      </c>
      <c r="F9" s="17"/>
      <c r="G9" s="17">
        <v>0.28720211368860099</v>
      </c>
      <c r="H9" s="17">
        <v>0.36328802358941598</v>
      </c>
      <c r="I9" s="17">
        <v>0.32615437185963297</v>
      </c>
      <c r="J9" s="17">
        <v>0.28013591546086403</v>
      </c>
      <c r="K9" s="17">
        <v>0.27800026956307899</v>
      </c>
      <c r="L9" s="17">
        <v>0.35296571059155601</v>
      </c>
      <c r="M9" s="17"/>
      <c r="N9" s="17">
        <v>0.34291963094934702</v>
      </c>
      <c r="O9" s="17">
        <v>0.25622530613642802</v>
      </c>
      <c r="P9" s="17">
        <v>0.31746858735511702</v>
      </c>
      <c r="Q9" s="17">
        <v>0.36439510722144097</v>
      </c>
      <c r="R9" s="17"/>
      <c r="S9" s="17">
        <v>0.40787630591103902</v>
      </c>
      <c r="T9" s="17">
        <v>0.32054250094161302</v>
      </c>
      <c r="U9" s="17">
        <v>0.28200868286525699</v>
      </c>
      <c r="V9" s="17">
        <v>0.25858846009023601</v>
      </c>
      <c r="W9" s="17">
        <v>0.313806855552488</v>
      </c>
      <c r="X9" s="17">
        <v>0.25445525737740898</v>
      </c>
      <c r="Y9" s="17">
        <v>0.32329001720575801</v>
      </c>
      <c r="Z9" s="17">
        <v>0.27791667626883498</v>
      </c>
      <c r="AA9" s="17">
        <v>0.33535722982669203</v>
      </c>
      <c r="AB9" s="17">
        <v>0.377520467265552</v>
      </c>
      <c r="AC9" s="17">
        <v>0.25760359787022602</v>
      </c>
      <c r="AD9" s="17">
        <v>0.289558767827853</v>
      </c>
      <c r="AE9" s="17"/>
      <c r="AF9" s="17">
        <v>0.328752072108704</v>
      </c>
      <c r="AG9" s="17">
        <v>0.31978138390411098</v>
      </c>
      <c r="AH9" s="17">
        <v>0.29497504521647699</v>
      </c>
      <c r="AI9" s="17"/>
      <c r="AJ9" s="17">
        <v>0.34016109316404203</v>
      </c>
      <c r="AK9" s="17">
        <v>0.30388715164744001</v>
      </c>
      <c r="AL9" s="17">
        <v>0.336340646352215</v>
      </c>
      <c r="AM9" s="17">
        <v>0.366471620772855</v>
      </c>
      <c r="AN9" s="17">
        <v>0.27131386824213999</v>
      </c>
      <c r="AO9" s="17"/>
      <c r="AP9" s="17">
        <v>0.342088530950304</v>
      </c>
      <c r="AQ9" s="17">
        <v>0.32828840652647201</v>
      </c>
      <c r="AR9" s="17">
        <v>0.351028478232424</v>
      </c>
      <c r="AS9" s="17"/>
      <c r="AT9" s="17">
        <v>0.353147956794095</v>
      </c>
      <c r="AU9" s="17">
        <v>0.27461380674921698</v>
      </c>
      <c r="AV9" s="17">
        <v>0.30692248721309001</v>
      </c>
      <c r="AW9" s="17">
        <v>0.338361418489458</v>
      </c>
      <c r="AX9" s="17">
        <v>0.39910439786132501</v>
      </c>
      <c r="AY9" s="17"/>
      <c r="AZ9" s="17">
        <v>0.366472757725473</v>
      </c>
      <c r="BA9" s="17">
        <v>0.25746351853752297</v>
      </c>
      <c r="BB9" s="17">
        <v>0.30513959715276001</v>
      </c>
      <c r="BC9" s="17">
        <v>0.37344224777530499</v>
      </c>
      <c r="BD9" s="17">
        <v>0.31666226195259001</v>
      </c>
      <c r="BE9" s="17">
        <v>0.31901859591762199</v>
      </c>
      <c r="BF9" s="17">
        <v>0.363858764574021</v>
      </c>
      <c r="BG9" s="17">
        <v>0.38231928899738699</v>
      </c>
      <c r="BH9" s="17">
        <v>0.33340170578147299</v>
      </c>
      <c r="BI9" s="17">
        <v>0.33212480504953501</v>
      </c>
      <c r="BJ9" s="17">
        <v>0.21830455713013899</v>
      </c>
      <c r="BK9" s="17">
        <v>0.240452278652208</v>
      </c>
      <c r="BL9" s="17">
        <v>0.352847544494992</v>
      </c>
      <c r="BM9" s="17">
        <v>0.21387315690873099</v>
      </c>
      <c r="BN9" s="17">
        <v>0.35789180632871898</v>
      </c>
      <c r="BO9" s="17">
        <v>0.44395807386359598</v>
      </c>
      <c r="BP9" s="17"/>
      <c r="BQ9" s="17">
        <v>0.47960182539157198</v>
      </c>
      <c r="BR9" s="17">
        <v>0.25063418634281098</v>
      </c>
    </row>
    <row r="10" spans="2:70" x14ac:dyDescent="0.35">
      <c r="B10" s="18" t="s">
        <v>662</v>
      </c>
      <c r="C10" s="17">
        <v>0.48500511233367</v>
      </c>
      <c r="D10" s="17">
        <v>0.47767801089208201</v>
      </c>
      <c r="E10" s="17">
        <v>0.49101924624210103</v>
      </c>
      <c r="F10" s="17"/>
      <c r="G10" s="17">
        <v>0.57212756322694203</v>
      </c>
      <c r="H10" s="17">
        <v>0.47045738273093801</v>
      </c>
      <c r="I10" s="17">
        <v>0.48094871803718398</v>
      </c>
      <c r="J10" s="17">
        <v>0.49730835791015199</v>
      </c>
      <c r="K10" s="17">
        <v>0.48840189766796099</v>
      </c>
      <c r="L10" s="17">
        <v>0.43165938525397102</v>
      </c>
      <c r="M10" s="17"/>
      <c r="N10" s="17">
        <v>0.50385042631436305</v>
      </c>
      <c r="O10" s="17">
        <v>0.54560136198101905</v>
      </c>
      <c r="P10" s="17">
        <v>0.46291889740363201</v>
      </c>
      <c r="Q10" s="17">
        <v>0.41178849396295902</v>
      </c>
      <c r="R10" s="17"/>
      <c r="S10" s="17">
        <v>0.45380166822743201</v>
      </c>
      <c r="T10" s="17">
        <v>0.50401476464153305</v>
      </c>
      <c r="U10" s="17">
        <v>0.55519298381878202</v>
      </c>
      <c r="V10" s="17">
        <v>0.486095781114325</v>
      </c>
      <c r="W10" s="17">
        <v>0.469847237396391</v>
      </c>
      <c r="X10" s="17">
        <v>0.54129338760450796</v>
      </c>
      <c r="Y10" s="17">
        <v>0.46643546376609701</v>
      </c>
      <c r="Z10" s="17">
        <v>0.54039191189704905</v>
      </c>
      <c r="AA10" s="17">
        <v>0.40001221674694198</v>
      </c>
      <c r="AB10" s="17">
        <v>0.38791508313212603</v>
      </c>
      <c r="AC10" s="17">
        <v>0.60096769900361202</v>
      </c>
      <c r="AD10" s="17">
        <v>0.56363668354101304</v>
      </c>
      <c r="AE10" s="17"/>
      <c r="AF10" s="17">
        <v>0.43835405185648102</v>
      </c>
      <c r="AG10" s="17">
        <v>0.51401149695429704</v>
      </c>
      <c r="AH10" s="17">
        <v>0.43195670708712602</v>
      </c>
      <c r="AI10" s="17"/>
      <c r="AJ10" s="17">
        <v>0.46344404034313502</v>
      </c>
      <c r="AK10" s="17">
        <v>0.49786731170303899</v>
      </c>
      <c r="AL10" s="17">
        <v>0.456239029218866</v>
      </c>
      <c r="AM10" s="17">
        <v>0.46769991960250901</v>
      </c>
      <c r="AN10" s="17">
        <v>0.45998036639520201</v>
      </c>
      <c r="AO10" s="17"/>
      <c r="AP10" s="17">
        <v>0.51462687022152398</v>
      </c>
      <c r="AQ10" s="17">
        <v>0.49529104988112299</v>
      </c>
      <c r="AR10" s="17">
        <v>0.43149644127902398</v>
      </c>
      <c r="AS10" s="17"/>
      <c r="AT10" s="17">
        <v>0.39409776706310701</v>
      </c>
      <c r="AU10" s="17">
        <v>0.51731692677348495</v>
      </c>
      <c r="AV10" s="17">
        <v>0.54499134328843901</v>
      </c>
      <c r="AW10" s="17">
        <v>0.54472820617053996</v>
      </c>
      <c r="AX10" s="17">
        <v>0.47096013028231298</v>
      </c>
      <c r="AY10" s="17"/>
      <c r="AZ10" s="17">
        <v>0.22522750237655301</v>
      </c>
      <c r="BA10" s="17">
        <v>0.47069363423708099</v>
      </c>
      <c r="BB10" s="17">
        <v>0.45826138414183998</v>
      </c>
      <c r="BC10" s="17">
        <v>0.42162076264543202</v>
      </c>
      <c r="BD10" s="17">
        <v>0.48487911594553801</v>
      </c>
      <c r="BE10" s="17">
        <v>0.49339126303575098</v>
      </c>
      <c r="BF10" s="17">
        <v>0.43378534113655498</v>
      </c>
      <c r="BG10" s="17">
        <v>0.447144113018417</v>
      </c>
      <c r="BH10" s="17">
        <v>0.42317729624140499</v>
      </c>
      <c r="BI10" s="17">
        <v>0.45357874635936102</v>
      </c>
      <c r="BJ10" s="17">
        <v>0.58496087917165696</v>
      </c>
      <c r="BK10" s="17">
        <v>0.65049767450364604</v>
      </c>
      <c r="BL10" s="17">
        <v>0.49993464021769202</v>
      </c>
      <c r="BM10" s="17">
        <v>0.57712666897977005</v>
      </c>
      <c r="BN10" s="17">
        <v>0.49848405301156701</v>
      </c>
      <c r="BO10" s="17">
        <v>0.44323650872085801</v>
      </c>
      <c r="BP10" s="17"/>
      <c r="BQ10" s="17">
        <v>0.43424277799296801</v>
      </c>
      <c r="BR10" s="17">
        <v>0.50909367155937302</v>
      </c>
    </row>
    <row r="11" spans="2:70" x14ac:dyDescent="0.35">
      <c r="B11" s="18" t="s">
        <v>129</v>
      </c>
      <c r="C11" s="19">
        <v>0.19740521577984901</v>
      </c>
      <c r="D11" s="19">
        <v>0.214354189875608</v>
      </c>
      <c r="E11" s="19">
        <v>0.179292136979601</v>
      </c>
      <c r="F11" s="19"/>
      <c r="G11" s="19">
        <v>0.14067032308445701</v>
      </c>
      <c r="H11" s="19">
        <v>0.16625459367964501</v>
      </c>
      <c r="I11" s="19">
        <v>0.19289691010318299</v>
      </c>
      <c r="J11" s="19">
        <v>0.22255572662898401</v>
      </c>
      <c r="K11" s="19">
        <v>0.23359783276896101</v>
      </c>
      <c r="L11" s="19">
        <v>0.215374904154474</v>
      </c>
      <c r="M11" s="19"/>
      <c r="N11" s="19">
        <v>0.15322994273629001</v>
      </c>
      <c r="O11" s="19">
        <v>0.19817333188255301</v>
      </c>
      <c r="P11" s="19">
        <v>0.219612515241251</v>
      </c>
      <c r="Q11" s="19">
        <v>0.2238163988156</v>
      </c>
      <c r="R11" s="19"/>
      <c r="S11" s="19">
        <v>0.13832202586153</v>
      </c>
      <c r="T11" s="19">
        <v>0.17544273441685301</v>
      </c>
      <c r="U11" s="19">
        <v>0.162798333315961</v>
      </c>
      <c r="V11" s="19">
        <v>0.25531575879544</v>
      </c>
      <c r="W11" s="19">
        <v>0.216345907051122</v>
      </c>
      <c r="X11" s="19">
        <v>0.204251355018083</v>
      </c>
      <c r="Y11" s="19">
        <v>0.21027451902814501</v>
      </c>
      <c r="Z11" s="19">
        <v>0.181691411834115</v>
      </c>
      <c r="AA11" s="19">
        <v>0.26463055342636599</v>
      </c>
      <c r="AB11" s="19">
        <v>0.23456444960232201</v>
      </c>
      <c r="AC11" s="19">
        <v>0.14142870312616199</v>
      </c>
      <c r="AD11" s="19">
        <v>0.14680454863113401</v>
      </c>
      <c r="AE11" s="19"/>
      <c r="AF11" s="19">
        <v>0.23289387603481501</v>
      </c>
      <c r="AG11" s="19">
        <v>0.166207119141592</v>
      </c>
      <c r="AH11" s="19">
        <v>0.27306824769639698</v>
      </c>
      <c r="AI11" s="19"/>
      <c r="AJ11" s="19">
        <v>0.19639486649282301</v>
      </c>
      <c r="AK11" s="19">
        <v>0.19824553664952099</v>
      </c>
      <c r="AL11" s="19">
        <v>0.207420324428918</v>
      </c>
      <c r="AM11" s="19">
        <v>0.16582845962463599</v>
      </c>
      <c r="AN11" s="19">
        <v>0.268705765362658</v>
      </c>
      <c r="AO11" s="19"/>
      <c r="AP11" s="19">
        <v>0.14328459882817199</v>
      </c>
      <c r="AQ11" s="19">
        <v>0.176420543592405</v>
      </c>
      <c r="AR11" s="19">
        <v>0.21747508048855199</v>
      </c>
      <c r="AS11" s="19"/>
      <c r="AT11" s="19">
        <v>0.252754276142798</v>
      </c>
      <c r="AU11" s="19">
        <v>0.20806926647729801</v>
      </c>
      <c r="AV11" s="19">
        <v>0.148086169498471</v>
      </c>
      <c r="AW11" s="19">
        <v>0.116910375340001</v>
      </c>
      <c r="AX11" s="19">
        <v>0.12993547185636101</v>
      </c>
      <c r="AY11" s="19"/>
      <c r="AZ11" s="19">
        <v>0.40829973989797402</v>
      </c>
      <c r="BA11" s="19">
        <v>0.27184284722539598</v>
      </c>
      <c r="BB11" s="19">
        <v>0.23659901870540001</v>
      </c>
      <c r="BC11" s="19">
        <v>0.20493698957926301</v>
      </c>
      <c r="BD11" s="19">
        <v>0.19845862210187201</v>
      </c>
      <c r="BE11" s="19">
        <v>0.187590141046627</v>
      </c>
      <c r="BF11" s="19">
        <v>0.20235589428942399</v>
      </c>
      <c r="BG11" s="19">
        <v>0.17053659798419599</v>
      </c>
      <c r="BH11" s="19">
        <v>0.24342099797712199</v>
      </c>
      <c r="BI11" s="19">
        <v>0.214296448591104</v>
      </c>
      <c r="BJ11" s="19">
        <v>0.196734563698204</v>
      </c>
      <c r="BK11" s="19">
        <v>0.109050046844147</v>
      </c>
      <c r="BL11" s="19">
        <v>0.14721781528731601</v>
      </c>
      <c r="BM11" s="19">
        <v>0.20900017411149899</v>
      </c>
      <c r="BN11" s="19">
        <v>0.14362414065971399</v>
      </c>
      <c r="BO11" s="19">
        <v>0.11280541741554601</v>
      </c>
      <c r="BP11" s="19"/>
      <c r="BQ11" s="19">
        <v>8.6155396615459207E-2</v>
      </c>
      <c r="BR11" s="19">
        <v>0.240272142097816</v>
      </c>
    </row>
    <row r="12" spans="2:70" x14ac:dyDescent="0.35">
      <c r="B12" s="16" t="s">
        <v>651</v>
      </c>
    </row>
    <row r="13" spans="2:70" x14ac:dyDescent="0.35">
      <c r="B13" t="s">
        <v>98</v>
      </c>
    </row>
    <row r="14" spans="2:70" x14ac:dyDescent="0.35">
      <c r="B14" t="s">
        <v>99</v>
      </c>
    </row>
    <row r="16" spans="2:70" x14ac:dyDescent="0.35">
      <c r="B16" s="8" t="str">
        <f>HYPERLINK("#'Contents'!A1", "Return to Contents")</f>
        <v>Return to Contents</v>
      </c>
    </row>
  </sheetData>
  <mergeCells count="11">
    <mergeCell ref="BQ5:BR5"/>
    <mergeCell ref="D5:E5"/>
    <mergeCell ref="G5:L5"/>
    <mergeCell ref="N5:Q5"/>
    <mergeCell ref="S5:AD5"/>
    <mergeCell ref="AF5:AH5"/>
    <mergeCell ref="D2:BJ2"/>
    <mergeCell ref="AJ5:AN5"/>
    <mergeCell ref="AP5:AR5"/>
    <mergeCell ref="AT5:AX5"/>
    <mergeCell ref="AZ5:BO5"/>
  </mergeCells>
  <pageMargins left="0.7" right="0.7" top="0.75" bottom="0.75" header="0.3" footer="0.3"/>
  <pageSetup paperSize="9" orientation="portrait" horizontalDpi="300" verticalDpi="300"/>
  <drawing r:id="rId1"/>
</worksheet>
</file>

<file path=xl/worksheets/sheet1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100-000000000000}">
  <dimension ref="B2:BR16"/>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67" width="10.7265625" customWidth="1"/>
    <col min="68" max="68" width="2.1796875" customWidth="1"/>
    <col min="69" max="70" width="10.7265625" customWidth="1"/>
    <col min="71" max="71" width="2.1796875" customWidth="1"/>
  </cols>
  <sheetData>
    <row r="2" spans="2:70" ht="40" customHeight="1" x14ac:dyDescent="0.35">
      <c r="D2" s="29" t="s">
        <v>657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row>
    <row r="5" spans="2:70" ht="30" customHeight="1" x14ac:dyDescent="0.35">
      <c r="B5" s="15"/>
      <c r="C5" s="15"/>
      <c r="D5" s="30" t="s">
        <v>74</v>
      </c>
      <c r="E5" s="30"/>
      <c r="F5" s="15"/>
      <c r="G5" s="30" t="s">
        <v>75</v>
      </c>
      <c r="H5" s="30"/>
      <c r="I5" s="30"/>
      <c r="J5" s="30"/>
      <c r="K5" s="30"/>
      <c r="L5" s="30"/>
      <c r="M5" s="15"/>
      <c r="N5" s="30" t="s">
        <v>76</v>
      </c>
      <c r="O5" s="30"/>
      <c r="P5" s="30"/>
      <c r="Q5" s="30"/>
      <c r="R5" s="15"/>
      <c r="S5" s="30" t="s">
        <v>77</v>
      </c>
      <c r="T5" s="30"/>
      <c r="U5" s="30"/>
      <c r="V5" s="30"/>
      <c r="W5" s="30"/>
      <c r="X5" s="30"/>
      <c r="Y5" s="30"/>
      <c r="Z5" s="30"/>
      <c r="AA5" s="30"/>
      <c r="AB5" s="30"/>
      <c r="AC5" s="30"/>
      <c r="AD5" s="30"/>
      <c r="AE5" s="15"/>
      <c r="AF5" s="30" t="s">
        <v>78</v>
      </c>
      <c r="AG5" s="30"/>
      <c r="AH5" s="30"/>
      <c r="AI5" s="15"/>
      <c r="AJ5" s="30" t="s">
        <v>79</v>
      </c>
      <c r="AK5" s="30"/>
      <c r="AL5" s="30"/>
      <c r="AM5" s="30"/>
      <c r="AN5" s="30"/>
      <c r="AO5" s="15"/>
      <c r="AP5" s="30" t="s">
        <v>80</v>
      </c>
      <c r="AQ5" s="30"/>
      <c r="AR5" s="30"/>
      <c r="AS5" s="15"/>
      <c r="AT5" s="30" t="s">
        <v>81</v>
      </c>
      <c r="AU5" s="30"/>
      <c r="AV5" s="30"/>
      <c r="AW5" s="30"/>
      <c r="AX5" s="30"/>
      <c r="AY5" s="15"/>
      <c r="AZ5" s="30" t="s">
        <v>82</v>
      </c>
      <c r="BA5" s="30"/>
      <c r="BB5" s="30"/>
      <c r="BC5" s="30"/>
      <c r="BD5" s="30"/>
      <c r="BE5" s="30"/>
      <c r="BF5" s="30"/>
      <c r="BG5" s="30"/>
      <c r="BH5" s="30"/>
      <c r="BI5" s="30"/>
      <c r="BJ5" s="30"/>
      <c r="BK5" s="30"/>
      <c r="BL5" s="30"/>
      <c r="BM5" s="30"/>
      <c r="BN5" s="30"/>
      <c r="BO5" s="30"/>
      <c r="BP5" s="15"/>
      <c r="BQ5" s="30" t="s">
        <v>83</v>
      </c>
      <c r="BR5" s="30"/>
    </row>
    <row r="6" spans="2:7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46</v>
      </c>
      <c r="AQ6" s="12" t="s">
        <v>47</v>
      </c>
      <c r="AR6" s="12" t="s">
        <v>50</v>
      </c>
      <c r="AT6" s="12" t="s">
        <v>51</v>
      </c>
      <c r="AU6" s="12" t="s">
        <v>52</v>
      </c>
      <c r="AV6" s="12" t="s">
        <v>53</v>
      </c>
      <c r="AW6" s="12" t="s">
        <v>54</v>
      </c>
      <c r="AX6" s="12" t="s">
        <v>55</v>
      </c>
      <c r="AZ6" s="12" t="s">
        <v>56</v>
      </c>
      <c r="BA6" s="12" t="s">
        <v>57</v>
      </c>
      <c r="BB6" s="12" t="s">
        <v>58</v>
      </c>
      <c r="BC6" s="12" t="s">
        <v>59</v>
      </c>
      <c r="BD6" s="12" t="s">
        <v>60</v>
      </c>
      <c r="BE6" s="12" t="s">
        <v>61</v>
      </c>
      <c r="BF6" s="12" t="s">
        <v>62</v>
      </c>
      <c r="BG6" s="12" t="s">
        <v>63</v>
      </c>
      <c r="BH6" s="12" t="s">
        <v>64</v>
      </c>
      <c r="BI6" s="12" t="s">
        <v>65</v>
      </c>
      <c r="BJ6" s="12" t="s">
        <v>66</v>
      </c>
      <c r="BK6" s="12" t="s">
        <v>67</v>
      </c>
      <c r="BL6" s="12" t="s">
        <v>68</v>
      </c>
      <c r="BM6" s="12" t="s">
        <v>69</v>
      </c>
      <c r="BN6" s="12" t="s">
        <v>70</v>
      </c>
      <c r="BO6" s="12" t="s">
        <v>71</v>
      </c>
      <c r="BQ6" s="12" t="s">
        <v>72</v>
      </c>
      <c r="BR6" s="12" t="s">
        <v>73</v>
      </c>
    </row>
    <row r="7" spans="2:70" ht="30" customHeight="1" x14ac:dyDescent="0.35">
      <c r="B7" s="10" t="s">
        <v>19</v>
      </c>
      <c r="C7" s="10">
        <v>1115</v>
      </c>
      <c r="D7" s="10">
        <v>530</v>
      </c>
      <c r="E7" s="10">
        <v>579</v>
      </c>
      <c r="F7" s="10"/>
      <c r="G7" s="10">
        <v>144</v>
      </c>
      <c r="H7" s="10">
        <v>193</v>
      </c>
      <c r="I7" s="10">
        <v>202</v>
      </c>
      <c r="J7" s="10">
        <v>178</v>
      </c>
      <c r="K7" s="10">
        <v>156</v>
      </c>
      <c r="L7" s="10">
        <v>242</v>
      </c>
      <c r="M7" s="10"/>
      <c r="N7" s="10">
        <v>338</v>
      </c>
      <c r="O7" s="10">
        <v>291</v>
      </c>
      <c r="P7" s="10">
        <v>235</v>
      </c>
      <c r="Q7" s="10">
        <v>248</v>
      </c>
      <c r="R7" s="10"/>
      <c r="S7" s="10">
        <v>163</v>
      </c>
      <c r="T7" s="10">
        <v>131</v>
      </c>
      <c r="U7" s="10">
        <v>85</v>
      </c>
      <c r="V7" s="10">
        <v>90</v>
      </c>
      <c r="W7" s="10">
        <v>81</v>
      </c>
      <c r="X7" s="10">
        <v>102</v>
      </c>
      <c r="Y7" s="10">
        <v>98</v>
      </c>
      <c r="Z7" s="10">
        <v>47</v>
      </c>
      <c r="AA7" s="10">
        <v>140</v>
      </c>
      <c r="AB7" s="10">
        <v>100</v>
      </c>
      <c r="AC7" s="10">
        <v>52</v>
      </c>
      <c r="AD7" s="10">
        <v>26</v>
      </c>
      <c r="AE7" s="10"/>
      <c r="AF7" s="10">
        <v>372</v>
      </c>
      <c r="AG7" s="10">
        <v>476</v>
      </c>
      <c r="AH7" s="10">
        <v>165</v>
      </c>
      <c r="AI7" s="10"/>
      <c r="AJ7" s="10">
        <v>399</v>
      </c>
      <c r="AK7" s="10">
        <v>291</v>
      </c>
      <c r="AL7" s="10">
        <v>83</v>
      </c>
      <c r="AM7" s="10">
        <v>11</v>
      </c>
      <c r="AN7" s="10">
        <v>150</v>
      </c>
      <c r="AO7" s="10"/>
      <c r="AP7" s="10">
        <v>253</v>
      </c>
      <c r="AQ7" s="10">
        <v>371</v>
      </c>
      <c r="AR7" s="10">
        <v>71</v>
      </c>
      <c r="AS7" s="10"/>
      <c r="AT7" s="10">
        <v>262</v>
      </c>
      <c r="AU7" s="10">
        <v>252</v>
      </c>
      <c r="AV7" s="10">
        <v>300</v>
      </c>
      <c r="AW7" s="10">
        <v>121</v>
      </c>
      <c r="AX7" s="10">
        <v>21</v>
      </c>
      <c r="AY7" s="10"/>
      <c r="AZ7" s="10">
        <v>11</v>
      </c>
      <c r="BA7" s="10">
        <v>53</v>
      </c>
      <c r="BB7" s="10">
        <v>66</v>
      </c>
      <c r="BC7" s="10">
        <v>67</v>
      </c>
      <c r="BD7" s="10">
        <v>117</v>
      </c>
      <c r="BE7" s="10">
        <v>122</v>
      </c>
      <c r="BF7" s="10">
        <v>110</v>
      </c>
      <c r="BG7" s="10">
        <v>80</v>
      </c>
      <c r="BH7" s="10">
        <v>81</v>
      </c>
      <c r="BI7" s="10">
        <v>49</v>
      </c>
      <c r="BJ7" s="10">
        <v>90</v>
      </c>
      <c r="BK7" s="10">
        <v>63</v>
      </c>
      <c r="BL7" s="10">
        <v>42</v>
      </c>
      <c r="BM7" s="10">
        <v>31</v>
      </c>
      <c r="BN7" s="10">
        <v>29</v>
      </c>
      <c r="BO7" s="10">
        <v>40</v>
      </c>
      <c r="BP7" s="10"/>
      <c r="BQ7" s="10">
        <v>346</v>
      </c>
      <c r="BR7" s="10">
        <v>735</v>
      </c>
    </row>
    <row r="8" spans="2:70" ht="30" customHeight="1" x14ac:dyDescent="0.35">
      <c r="B8" s="11" t="s">
        <v>20</v>
      </c>
      <c r="C8" s="11">
        <v>1114</v>
      </c>
      <c r="D8" s="11">
        <v>526</v>
      </c>
      <c r="E8" s="11">
        <v>581</v>
      </c>
      <c r="F8" s="11"/>
      <c r="G8" s="11">
        <v>159</v>
      </c>
      <c r="H8" s="11">
        <v>189</v>
      </c>
      <c r="I8" s="11">
        <v>201</v>
      </c>
      <c r="J8" s="11">
        <v>175</v>
      </c>
      <c r="K8" s="11">
        <v>153</v>
      </c>
      <c r="L8" s="11">
        <v>238</v>
      </c>
      <c r="M8" s="11"/>
      <c r="N8" s="11">
        <v>311</v>
      </c>
      <c r="O8" s="11">
        <v>265</v>
      </c>
      <c r="P8" s="11">
        <v>263</v>
      </c>
      <c r="Q8" s="11">
        <v>272</v>
      </c>
      <c r="R8" s="11"/>
      <c r="S8" s="11">
        <v>162</v>
      </c>
      <c r="T8" s="11">
        <v>123</v>
      </c>
      <c r="U8" s="11">
        <v>88</v>
      </c>
      <c r="V8" s="11">
        <v>95</v>
      </c>
      <c r="W8" s="11">
        <v>76</v>
      </c>
      <c r="X8" s="11">
        <v>97</v>
      </c>
      <c r="Y8" s="11">
        <v>94</v>
      </c>
      <c r="Z8" s="11">
        <v>44</v>
      </c>
      <c r="AA8" s="11">
        <v>138</v>
      </c>
      <c r="AB8" s="11">
        <v>109</v>
      </c>
      <c r="AC8" s="11">
        <v>56</v>
      </c>
      <c r="AD8" s="11">
        <v>33</v>
      </c>
      <c r="AE8" s="11"/>
      <c r="AF8" s="11">
        <v>370</v>
      </c>
      <c r="AG8" s="11">
        <v>466</v>
      </c>
      <c r="AH8" s="11">
        <v>170</v>
      </c>
      <c r="AI8" s="11"/>
      <c r="AJ8" s="11">
        <v>389</v>
      </c>
      <c r="AK8" s="11">
        <v>289</v>
      </c>
      <c r="AL8" s="11">
        <v>81</v>
      </c>
      <c r="AM8" s="11">
        <v>12</v>
      </c>
      <c r="AN8" s="11">
        <v>154</v>
      </c>
      <c r="AO8" s="11"/>
      <c r="AP8" s="11">
        <v>249</v>
      </c>
      <c r="AQ8" s="11">
        <v>367</v>
      </c>
      <c r="AR8" s="11">
        <v>70</v>
      </c>
      <c r="AS8" s="11"/>
      <c r="AT8" s="11">
        <v>272</v>
      </c>
      <c r="AU8" s="11">
        <v>259</v>
      </c>
      <c r="AV8" s="11">
        <v>289</v>
      </c>
      <c r="AW8" s="11">
        <v>117</v>
      </c>
      <c r="AX8" s="11">
        <v>18</v>
      </c>
      <c r="AY8" s="11"/>
      <c r="AZ8" s="11">
        <v>11</v>
      </c>
      <c r="BA8" s="11">
        <v>53</v>
      </c>
      <c r="BB8" s="11">
        <v>70</v>
      </c>
      <c r="BC8" s="11">
        <v>68</v>
      </c>
      <c r="BD8" s="11">
        <v>120</v>
      </c>
      <c r="BE8" s="11">
        <v>126</v>
      </c>
      <c r="BF8" s="11">
        <v>110</v>
      </c>
      <c r="BG8" s="11">
        <v>80</v>
      </c>
      <c r="BH8" s="11">
        <v>81</v>
      </c>
      <c r="BI8" s="11">
        <v>47</v>
      </c>
      <c r="BJ8" s="11">
        <v>90</v>
      </c>
      <c r="BK8" s="11">
        <v>60</v>
      </c>
      <c r="BL8" s="11">
        <v>40</v>
      </c>
      <c r="BM8" s="11">
        <v>30</v>
      </c>
      <c r="BN8" s="11">
        <v>26</v>
      </c>
      <c r="BO8" s="11">
        <v>38</v>
      </c>
      <c r="BP8" s="11"/>
      <c r="BQ8" s="11">
        <v>338</v>
      </c>
      <c r="BR8" s="11">
        <v>740</v>
      </c>
    </row>
    <row r="9" spans="2:70" x14ac:dyDescent="0.35">
      <c r="B9" s="18" t="s">
        <v>655</v>
      </c>
      <c r="C9" s="17">
        <v>0.46871710378509601</v>
      </c>
      <c r="D9" s="17">
        <v>0.46089429552300998</v>
      </c>
      <c r="E9" s="17">
        <v>0.473007400368057</v>
      </c>
      <c r="F9" s="17"/>
      <c r="G9" s="17">
        <v>0.51851207763124896</v>
      </c>
      <c r="H9" s="17">
        <v>0.592995619797269</v>
      </c>
      <c r="I9" s="17">
        <v>0.473132966470794</v>
      </c>
      <c r="J9" s="17">
        <v>0.44467689045498199</v>
      </c>
      <c r="K9" s="17">
        <v>0.39238762964192098</v>
      </c>
      <c r="L9" s="17">
        <v>0.39977059835227502</v>
      </c>
      <c r="M9" s="17"/>
      <c r="N9" s="17">
        <v>0.53916283735714499</v>
      </c>
      <c r="O9" s="17">
        <v>0.47594303305654101</v>
      </c>
      <c r="P9" s="17">
        <v>0.46907210212288603</v>
      </c>
      <c r="Q9" s="17">
        <v>0.385630345316684</v>
      </c>
      <c r="R9" s="17"/>
      <c r="S9" s="17">
        <v>0.51610152022845801</v>
      </c>
      <c r="T9" s="17">
        <v>0.49644585871130198</v>
      </c>
      <c r="U9" s="17">
        <v>0.52499129885737605</v>
      </c>
      <c r="V9" s="17">
        <v>0.483258811421232</v>
      </c>
      <c r="W9" s="17">
        <v>0.43000953721027901</v>
      </c>
      <c r="X9" s="17">
        <v>0.40648713777210199</v>
      </c>
      <c r="Y9" s="17">
        <v>0.40978776095194003</v>
      </c>
      <c r="Z9" s="17">
        <v>0.29345460364595999</v>
      </c>
      <c r="AA9" s="17">
        <v>0.421271230411283</v>
      </c>
      <c r="AB9" s="17">
        <v>0.57471821261040101</v>
      </c>
      <c r="AC9" s="17">
        <v>0.42240916372311599</v>
      </c>
      <c r="AD9" s="17">
        <v>0.54068099735025499</v>
      </c>
      <c r="AE9" s="17"/>
      <c r="AF9" s="17">
        <v>0.45549227141710702</v>
      </c>
      <c r="AG9" s="17">
        <v>0.49308251261387198</v>
      </c>
      <c r="AH9" s="17">
        <v>0.43320802029753203</v>
      </c>
      <c r="AI9" s="17"/>
      <c r="AJ9" s="17">
        <v>0.46504991262743101</v>
      </c>
      <c r="AK9" s="17">
        <v>0.48156416172480898</v>
      </c>
      <c r="AL9" s="17">
        <v>0.50326998183049099</v>
      </c>
      <c r="AM9" s="17">
        <v>9.8331505198503394E-2</v>
      </c>
      <c r="AN9" s="17">
        <v>0.47566933384119903</v>
      </c>
      <c r="AO9" s="17"/>
      <c r="AP9" s="17">
        <v>0.48005783958019899</v>
      </c>
      <c r="AQ9" s="17">
        <v>0.51016692657211504</v>
      </c>
      <c r="AR9" s="17">
        <v>0.478372412336803</v>
      </c>
      <c r="AS9" s="17"/>
      <c r="AT9" s="17">
        <v>0.34774377475814999</v>
      </c>
      <c r="AU9" s="17">
        <v>0.444914814947379</v>
      </c>
      <c r="AV9" s="17">
        <v>0.56446568108044703</v>
      </c>
      <c r="AW9" s="17">
        <v>0.60519916240746596</v>
      </c>
      <c r="AX9" s="17">
        <v>0.60280352850835195</v>
      </c>
      <c r="AY9" s="17"/>
      <c r="AZ9" s="17">
        <v>0.33128131023160101</v>
      </c>
      <c r="BA9" s="17">
        <v>0.42832600236333102</v>
      </c>
      <c r="BB9" s="17">
        <v>0.32309300410355901</v>
      </c>
      <c r="BC9" s="17">
        <v>0.45064606313598199</v>
      </c>
      <c r="BD9" s="17">
        <v>0.51090601958634896</v>
      </c>
      <c r="BE9" s="17">
        <v>0.388015396567996</v>
      </c>
      <c r="BF9" s="17">
        <v>0.49442049910681801</v>
      </c>
      <c r="BG9" s="17">
        <v>0.45120593237475798</v>
      </c>
      <c r="BH9" s="17">
        <v>0.41566308501008797</v>
      </c>
      <c r="BI9" s="17">
        <v>0.59986247153512096</v>
      </c>
      <c r="BJ9" s="17">
        <v>0.53831917400490903</v>
      </c>
      <c r="BK9" s="17">
        <v>0.51915227636365102</v>
      </c>
      <c r="BL9" s="17">
        <v>0.57642667707504802</v>
      </c>
      <c r="BM9" s="17">
        <v>0.40002389040641401</v>
      </c>
      <c r="BN9" s="17">
        <v>0.581004731486362</v>
      </c>
      <c r="BO9" s="17">
        <v>0.72785131102810796</v>
      </c>
      <c r="BP9" s="17"/>
      <c r="BQ9" s="17">
        <v>0.69233461684236597</v>
      </c>
      <c r="BR9" s="17">
        <v>0.36635855178754501</v>
      </c>
    </row>
    <row r="10" spans="2:70" x14ac:dyDescent="0.35">
      <c r="B10" s="18" t="s">
        <v>663</v>
      </c>
      <c r="C10" s="17">
        <v>0.27959427928147301</v>
      </c>
      <c r="D10" s="17">
        <v>0.27319554917275501</v>
      </c>
      <c r="E10" s="17">
        <v>0.285438882986006</v>
      </c>
      <c r="F10" s="17"/>
      <c r="G10" s="17">
        <v>0.33077729838423803</v>
      </c>
      <c r="H10" s="17">
        <v>0.23002369602368999</v>
      </c>
      <c r="I10" s="17">
        <v>0.25330391223424198</v>
      </c>
      <c r="J10" s="17">
        <v>0.238717834978596</v>
      </c>
      <c r="K10" s="17">
        <v>0.29356153075358099</v>
      </c>
      <c r="L10" s="17">
        <v>0.32812295128264402</v>
      </c>
      <c r="M10" s="17"/>
      <c r="N10" s="17">
        <v>0.241196046093164</v>
      </c>
      <c r="O10" s="17">
        <v>0.27108403361995798</v>
      </c>
      <c r="P10" s="17">
        <v>0.305005397909688</v>
      </c>
      <c r="Q10" s="17">
        <v>0.30668573122668702</v>
      </c>
      <c r="R10" s="17"/>
      <c r="S10" s="17">
        <v>0.25167580973328202</v>
      </c>
      <c r="T10" s="17">
        <v>0.24163060332064801</v>
      </c>
      <c r="U10" s="17">
        <v>0.249162133485056</v>
      </c>
      <c r="V10" s="17">
        <v>0.37038889689933002</v>
      </c>
      <c r="W10" s="17">
        <v>0.29840033527378301</v>
      </c>
      <c r="X10" s="17">
        <v>0.29884318244347702</v>
      </c>
      <c r="Y10" s="17">
        <v>0.29722869806631702</v>
      </c>
      <c r="Z10" s="17">
        <v>0.30804080526844102</v>
      </c>
      <c r="AA10" s="17">
        <v>0.300567371831297</v>
      </c>
      <c r="AB10" s="17">
        <v>0.17958209354667701</v>
      </c>
      <c r="AC10" s="17">
        <v>0.36380993508100601</v>
      </c>
      <c r="AD10" s="17">
        <v>0.29043126767239802</v>
      </c>
      <c r="AE10" s="17"/>
      <c r="AF10" s="17">
        <v>0.294023999730888</v>
      </c>
      <c r="AG10" s="17">
        <v>0.25734095929943002</v>
      </c>
      <c r="AH10" s="17">
        <v>0.265230315007769</v>
      </c>
      <c r="AI10" s="17"/>
      <c r="AJ10" s="17">
        <v>0.31352694826378502</v>
      </c>
      <c r="AK10" s="17">
        <v>0.27764992072524097</v>
      </c>
      <c r="AL10" s="17">
        <v>0.22096803281104699</v>
      </c>
      <c r="AM10" s="17">
        <v>0.443705889838309</v>
      </c>
      <c r="AN10" s="17">
        <v>0.239822180098476</v>
      </c>
      <c r="AO10" s="17"/>
      <c r="AP10" s="17">
        <v>0.34649121220596402</v>
      </c>
      <c r="AQ10" s="17">
        <v>0.26579847673627099</v>
      </c>
      <c r="AR10" s="17">
        <v>0.23887723087269899</v>
      </c>
      <c r="AS10" s="17"/>
      <c r="AT10" s="17">
        <v>0.29566057181687899</v>
      </c>
      <c r="AU10" s="17">
        <v>0.296383971280959</v>
      </c>
      <c r="AV10" s="17">
        <v>0.25584819106409801</v>
      </c>
      <c r="AW10" s="17">
        <v>0.242167261770424</v>
      </c>
      <c r="AX10" s="17">
        <v>0.20396642393466499</v>
      </c>
      <c r="AY10" s="17"/>
      <c r="AZ10" s="17">
        <v>0.423429085811033</v>
      </c>
      <c r="BA10" s="17">
        <v>0.29115833535656199</v>
      </c>
      <c r="BB10" s="17">
        <v>0.34012405142440999</v>
      </c>
      <c r="BC10" s="17">
        <v>0.26742999317708299</v>
      </c>
      <c r="BD10" s="17">
        <v>0.28243337719392703</v>
      </c>
      <c r="BE10" s="17">
        <v>0.343189740125801</v>
      </c>
      <c r="BF10" s="17">
        <v>0.24255733059288001</v>
      </c>
      <c r="BG10" s="17">
        <v>0.35352481977705402</v>
      </c>
      <c r="BH10" s="17">
        <v>0.34193208597368802</v>
      </c>
      <c r="BI10" s="17">
        <v>0.170848743916511</v>
      </c>
      <c r="BJ10" s="17">
        <v>0.22721988753601899</v>
      </c>
      <c r="BK10" s="17">
        <v>0.23707053379312101</v>
      </c>
      <c r="BL10" s="17">
        <v>0.23545132964979501</v>
      </c>
      <c r="BM10" s="17">
        <v>0.27843733316979002</v>
      </c>
      <c r="BN10" s="17">
        <v>0.21233529944763399</v>
      </c>
      <c r="BO10" s="17">
        <v>0.19548591133426099</v>
      </c>
      <c r="BP10" s="17"/>
      <c r="BQ10" s="17">
        <v>0.20256798656656</v>
      </c>
      <c r="BR10" s="17">
        <v>0.31911993245966302</v>
      </c>
    </row>
    <row r="11" spans="2:70" x14ac:dyDescent="0.35">
      <c r="B11" s="18" t="s">
        <v>129</v>
      </c>
      <c r="C11" s="19">
        <v>0.25168861693343197</v>
      </c>
      <c r="D11" s="19">
        <v>0.26591015530423501</v>
      </c>
      <c r="E11" s="19">
        <v>0.241553716645937</v>
      </c>
      <c r="F11" s="19"/>
      <c r="G11" s="19">
        <v>0.15071062398451299</v>
      </c>
      <c r="H11" s="19">
        <v>0.176980684179042</v>
      </c>
      <c r="I11" s="19">
        <v>0.27356312129496402</v>
      </c>
      <c r="J11" s="19">
        <v>0.31660527456642301</v>
      </c>
      <c r="K11" s="19">
        <v>0.31405083960449798</v>
      </c>
      <c r="L11" s="19">
        <v>0.27210645036508102</v>
      </c>
      <c r="M11" s="19"/>
      <c r="N11" s="19">
        <v>0.21964111654969201</v>
      </c>
      <c r="O11" s="19">
        <v>0.25297293332350002</v>
      </c>
      <c r="P11" s="19">
        <v>0.225922499967426</v>
      </c>
      <c r="Q11" s="19">
        <v>0.30768392345662898</v>
      </c>
      <c r="R11" s="19"/>
      <c r="S11" s="19">
        <v>0.232222670038259</v>
      </c>
      <c r="T11" s="19">
        <v>0.26192353796805101</v>
      </c>
      <c r="U11" s="19">
        <v>0.225846567657568</v>
      </c>
      <c r="V11" s="19">
        <v>0.146352291679438</v>
      </c>
      <c r="W11" s="19">
        <v>0.27159012751593897</v>
      </c>
      <c r="X11" s="19">
        <v>0.29466967978442099</v>
      </c>
      <c r="Y11" s="19">
        <v>0.29298354098174401</v>
      </c>
      <c r="Z11" s="19">
        <v>0.39850459108559899</v>
      </c>
      <c r="AA11" s="19">
        <v>0.27816139775742099</v>
      </c>
      <c r="AB11" s="19">
        <v>0.24569969384292201</v>
      </c>
      <c r="AC11" s="19">
        <v>0.213780901195879</v>
      </c>
      <c r="AD11" s="19">
        <v>0.16888773497734699</v>
      </c>
      <c r="AE11" s="19"/>
      <c r="AF11" s="19">
        <v>0.25048372885200498</v>
      </c>
      <c r="AG11" s="19">
        <v>0.249576528086698</v>
      </c>
      <c r="AH11" s="19">
        <v>0.30156166469469903</v>
      </c>
      <c r="AI11" s="19"/>
      <c r="AJ11" s="19">
        <v>0.221423139108784</v>
      </c>
      <c r="AK11" s="19">
        <v>0.24078591754995099</v>
      </c>
      <c r="AL11" s="19">
        <v>0.27576198535846203</v>
      </c>
      <c r="AM11" s="19">
        <v>0.45796260496318703</v>
      </c>
      <c r="AN11" s="19">
        <v>0.28450848606032503</v>
      </c>
      <c r="AO11" s="19"/>
      <c r="AP11" s="19">
        <v>0.173450948213837</v>
      </c>
      <c r="AQ11" s="19">
        <v>0.22403459669161499</v>
      </c>
      <c r="AR11" s="19">
        <v>0.28275035679049798</v>
      </c>
      <c r="AS11" s="19"/>
      <c r="AT11" s="19">
        <v>0.35659565342497102</v>
      </c>
      <c r="AU11" s="19">
        <v>0.258701213771661</v>
      </c>
      <c r="AV11" s="19">
        <v>0.17968612785545501</v>
      </c>
      <c r="AW11" s="19">
        <v>0.15263357582210901</v>
      </c>
      <c r="AX11" s="19">
        <v>0.193230047556983</v>
      </c>
      <c r="AY11" s="19"/>
      <c r="AZ11" s="19">
        <v>0.24528960395736599</v>
      </c>
      <c r="BA11" s="19">
        <v>0.28051566228010699</v>
      </c>
      <c r="BB11" s="19">
        <v>0.336782944472032</v>
      </c>
      <c r="BC11" s="19">
        <v>0.28192394368693602</v>
      </c>
      <c r="BD11" s="19">
        <v>0.20666060321972399</v>
      </c>
      <c r="BE11" s="19">
        <v>0.268794863306203</v>
      </c>
      <c r="BF11" s="19">
        <v>0.26302217030030201</v>
      </c>
      <c r="BG11" s="19">
        <v>0.195269247848188</v>
      </c>
      <c r="BH11" s="19">
        <v>0.24240482901622401</v>
      </c>
      <c r="BI11" s="19">
        <v>0.22928878454836901</v>
      </c>
      <c r="BJ11" s="19">
        <v>0.23446093845907201</v>
      </c>
      <c r="BK11" s="19">
        <v>0.24377718984322799</v>
      </c>
      <c r="BL11" s="19">
        <v>0.18812199327515799</v>
      </c>
      <c r="BM11" s="19">
        <v>0.32153877642379602</v>
      </c>
      <c r="BN11" s="19">
        <v>0.20665996906600401</v>
      </c>
      <c r="BO11" s="19">
        <v>7.6662777637630894E-2</v>
      </c>
      <c r="BP11" s="19"/>
      <c r="BQ11" s="19">
        <v>0.105097396591074</v>
      </c>
      <c r="BR11" s="19">
        <v>0.31452151575279202</v>
      </c>
    </row>
    <row r="12" spans="2:70" x14ac:dyDescent="0.35">
      <c r="B12" s="16" t="s">
        <v>651</v>
      </c>
    </row>
    <row r="13" spans="2:70" x14ac:dyDescent="0.35">
      <c r="B13" t="s">
        <v>98</v>
      </c>
    </row>
    <row r="14" spans="2:70" x14ac:dyDescent="0.35">
      <c r="B14" t="s">
        <v>99</v>
      </c>
    </row>
    <row r="16" spans="2:70" x14ac:dyDescent="0.35">
      <c r="B16" s="8" t="str">
        <f>HYPERLINK("#'Contents'!A1", "Return to Contents")</f>
        <v>Return to Contents</v>
      </c>
    </row>
  </sheetData>
  <mergeCells count="11">
    <mergeCell ref="BQ5:BR5"/>
    <mergeCell ref="D5:E5"/>
    <mergeCell ref="G5:L5"/>
    <mergeCell ref="N5:Q5"/>
    <mergeCell ref="S5:AD5"/>
    <mergeCell ref="AF5:AH5"/>
    <mergeCell ref="D2:BJ2"/>
    <mergeCell ref="AJ5:AN5"/>
    <mergeCell ref="AP5:AR5"/>
    <mergeCell ref="AT5:AX5"/>
    <mergeCell ref="AZ5:BO5"/>
  </mergeCells>
  <pageMargins left="0.7" right="0.7" top="0.75" bottom="0.75" header="0.3" footer="0.3"/>
  <pageSetup paperSize="9" orientation="portrait" horizontalDpi="300" verticalDpi="300"/>
  <drawing r:id="rId1"/>
</worksheet>
</file>

<file path=xl/worksheets/sheet1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200-000000000000}">
  <dimension ref="B2:BR21"/>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67" width="10.7265625" customWidth="1"/>
    <col min="68" max="68" width="2.1796875" customWidth="1"/>
    <col min="69" max="70" width="10.7265625" customWidth="1"/>
    <col min="71" max="71" width="2.1796875" customWidth="1"/>
  </cols>
  <sheetData>
    <row r="2" spans="2:70" ht="40" customHeight="1" x14ac:dyDescent="0.35">
      <c r="D2" s="29" t="s">
        <v>666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row>
    <row r="5" spans="2:70" ht="30" customHeight="1" x14ac:dyDescent="0.35">
      <c r="B5" s="15"/>
      <c r="C5" s="15"/>
      <c r="D5" s="30" t="s">
        <v>74</v>
      </c>
      <c r="E5" s="30"/>
      <c r="F5" s="15"/>
      <c r="G5" s="30" t="s">
        <v>75</v>
      </c>
      <c r="H5" s="30"/>
      <c r="I5" s="30"/>
      <c r="J5" s="30"/>
      <c r="K5" s="30"/>
      <c r="L5" s="30"/>
      <c r="M5" s="15"/>
      <c r="N5" s="30" t="s">
        <v>76</v>
      </c>
      <c r="O5" s="30"/>
      <c r="P5" s="30"/>
      <c r="Q5" s="30"/>
      <c r="R5" s="15"/>
      <c r="S5" s="30" t="s">
        <v>77</v>
      </c>
      <c r="T5" s="30"/>
      <c r="U5" s="30"/>
      <c r="V5" s="30"/>
      <c r="W5" s="30"/>
      <c r="X5" s="30"/>
      <c r="Y5" s="30"/>
      <c r="Z5" s="30"/>
      <c r="AA5" s="30"/>
      <c r="AB5" s="30"/>
      <c r="AC5" s="30"/>
      <c r="AD5" s="30"/>
      <c r="AE5" s="15"/>
      <c r="AF5" s="30" t="s">
        <v>78</v>
      </c>
      <c r="AG5" s="30"/>
      <c r="AH5" s="30"/>
      <c r="AI5" s="15"/>
      <c r="AJ5" s="30" t="s">
        <v>79</v>
      </c>
      <c r="AK5" s="30"/>
      <c r="AL5" s="30"/>
      <c r="AM5" s="30"/>
      <c r="AN5" s="30"/>
      <c r="AO5" s="15"/>
      <c r="AP5" s="30" t="s">
        <v>80</v>
      </c>
      <c r="AQ5" s="30"/>
      <c r="AR5" s="30"/>
      <c r="AS5" s="15"/>
      <c r="AT5" s="30" t="s">
        <v>81</v>
      </c>
      <c r="AU5" s="30"/>
      <c r="AV5" s="30"/>
      <c r="AW5" s="30"/>
      <c r="AX5" s="30"/>
      <c r="AY5" s="15"/>
      <c r="AZ5" s="30" t="s">
        <v>82</v>
      </c>
      <c r="BA5" s="30"/>
      <c r="BB5" s="30"/>
      <c r="BC5" s="30"/>
      <c r="BD5" s="30"/>
      <c r="BE5" s="30"/>
      <c r="BF5" s="30"/>
      <c r="BG5" s="30"/>
      <c r="BH5" s="30"/>
      <c r="BI5" s="30"/>
      <c r="BJ5" s="30"/>
      <c r="BK5" s="30"/>
      <c r="BL5" s="30"/>
      <c r="BM5" s="30"/>
      <c r="BN5" s="30"/>
      <c r="BO5" s="30"/>
      <c r="BP5" s="15"/>
      <c r="BQ5" s="30" t="s">
        <v>83</v>
      </c>
      <c r="BR5" s="30"/>
    </row>
    <row r="6" spans="2:7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46</v>
      </c>
      <c r="AQ6" s="12" t="s">
        <v>47</v>
      </c>
      <c r="AR6" s="12" t="s">
        <v>50</v>
      </c>
      <c r="AT6" s="12" t="s">
        <v>51</v>
      </c>
      <c r="AU6" s="12" t="s">
        <v>52</v>
      </c>
      <c r="AV6" s="12" t="s">
        <v>53</v>
      </c>
      <c r="AW6" s="12" t="s">
        <v>54</v>
      </c>
      <c r="AX6" s="12" t="s">
        <v>55</v>
      </c>
      <c r="AZ6" s="12" t="s">
        <v>56</v>
      </c>
      <c r="BA6" s="12" t="s">
        <v>57</v>
      </c>
      <c r="BB6" s="12" t="s">
        <v>58</v>
      </c>
      <c r="BC6" s="12" t="s">
        <v>59</v>
      </c>
      <c r="BD6" s="12" t="s">
        <v>60</v>
      </c>
      <c r="BE6" s="12" t="s">
        <v>61</v>
      </c>
      <c r="BF6" s="12" t="s">
        <v>62</v>
      </c>
      <c r="BG6" s="12" t="s">
        <v>63</v>
      </c>
      <c r="BH6" s="12" t="s">
        <v>64</v>
      </c>
      <c r="BI6" s="12" t="s">
        <v>65</v>
      </c>
      <c r="BJ6" s="12" t="s">
        <v>66</v>
      </c>
      <c r="BK6" s="12" t="s">
        <v>67</v>
      </c>
      <c r="BL6" s="12" t="s">
        <v>68</v>
      </c>
      <c r="BM6" s="12" t="s">
        <v>69</v>
      </c>
      <c r="BN6" s="12" t="s">
        <v>70</v>
      </c>
      <c r="BO6" s="12" t="s">
        <v>71</v>
      </c>
      <c r="BQ6" s="12" t="s">
        <v>72</v>
      </c>
      <c r="BR6" s="12" t="s">
        <v>73</v>
      </c>
    </row>
    <row r="7" spans="2:70" ht="30" customHeight="1" x14ac:dyDescent="0.35">
      <c r="B7" s="10" t="s">
        <v>19</v>
      </c>
      <c r="C7" s="10">
        <v>4012</v>
      </c>
      <c r="D7" s="10">
        <v>1971</v>
      </c>
      <c r="E7" s="10">
        <v>2028</v>
      </c>
      <c r="F7" s="10"/>
      <c r="G7" s="10">
        <v>497</v>
      </c>
      <c r="H7" s="10">
        <v>704</v>
      </c>
      <c r="I7" s="10">
        <v>694</v>
      </c>
      <c r="J7" s="10">
        <v>693</v>
      </c>
      <c r="K7" s="10">
        <v>571</v>
      </c>
      <c r="L7" s="10">
        <v>853</v>
      </c>
      <c r="M7" s="10"/>
      <c r="N7" s="10">
        <v>1178</v>
      </c>
      <c r="O7" s="10">
        <v>1131</v>
      </c>
      <c r="P7" s="10">
        <v>781</v>
      </c>
      <c r="Q7" s="10">
        <v>909</v>
      </c>
      <c r="R7" s="10"/>
      <c r="S7" s="10">
        <v>563</v>
      </c>
      <c r="T7" s="10">
        <v>553</v>
      </c>
      <c r="U7" s="10">
        <v>314</v>
      </c>
      <c r="V7" s="10">
        <v>343</v>
      </c>
      <c r="W7" s="10">
        <v>293</v>
      </c>
      <c r="X7" s="10">
        <v>376</v>
      </c>
      <c r="Y7" s="10">
        <v>336</v>
      </c>
      <c r="Z7" s="10">
        <v>171</v>
      </c>
      <c r="AA7" s="10">
        <v>447</v>
      </c>
      <c r="AB7" s="10">
        <v>337</v>
      </c>
      <c r="AC7" s="10">
        <v>188</v>
      </c>
      <c r="AD7" s="10">
        <v>91</v>
      </c>
      <c r="AE7" s="10"/>
      <c r="AF7" s="10">
        <v>1421</v>
      </c>
      <c r="AG7" s="10">
        <v>1665</v>
      </c>
      <c r="AH7" s="10">
        <v>577</v>
      </c>
      <c r="AI7" s="10"/>
      <c r="AJ7" s="10">
        <v>1433</v>
      </c>
      <c r="AK7" s="10">
        <v>1082</v>
      </c>
      <c r="AL7" s="10">
        <v>299</v>
      </c>
      <c r="AM7" s="10">
        <v>42</v>
      </c>
      <c r="AN7" s="10">
        <v>541</v>
      </c>
      <c r="AO7" s="10"/>
      <c r="AP7" s="10">
        <v>878</v>
      </c>
      <c r="AQ7" s="10">
        <v>1369</v>
      </c>
      <c r="AR7" s="10">
        <v>264</v>
      </c>
      <c r="AS7" s="10"/>
      <c r="AT7" s="10">
        <v>929</v>
      </c>
      <c r="AU7" s="10">
        <v>932</v>
      </c>
      <c r="AV7" s="10">
        <v>1096</v>
      </c>
      <c r="AW7" s="10">
        <v>455</v>
      </c>
      <c r="AX7" s="10">
        <v>62</v>
      </c>
      <c r="AY7" s="10"/>
      <c r="AZ7" s="10">
        <v>33</v>
      </c>
      <c r="BA7" s="10">
        <v>185</v>
      </c>
      <c r="BB7" s="10">
        <v>256</v>
      </c>
      <c r="BC7" s="10">
        <v>269</v>
      </c>
      <c r="BD7" s="10">
        <v>403</v>
      </c>
      <c r="BE7" s="10">
        <v>436</v>
      </c>
      <c r="BF7" s="10">
        <v>391</v>
      </c>
      <c r="BG7" s="10">
        <v>312</v>
      </c>
      <c r="BH7" s="10">
        <v>253</v>
      </c>
      <c r="BI7" s="10">
        <v>211</v>
      </c>
      <c r="BJ7" s="10">
        <v>336</v>
      </c>
      <c r="BK7" s="10">
        <v>187</v>
      </c>
      <c r="BL7" s="10">
        <v>180</v>
      </c>
      <c r="BM7" s="10">
        <v>103</v>
      </c>
      <c r="BN7" s="10">
        <v>95</v>
      </c>
      <c r="BO7" s="10">
        <v>161</v>
      </c>
      <c r="BP7" s="10"/>
      <c r="BQ7" s="10">
        <v>1235</v>
      </c>
      <c r="BR7" s="10">
        <v>2665</v>
      </c>
    </row>
    <row r="8" spans="2:70" ht="30" customHeight="1" x14ac:dyDescent="0.35">
      <c r="B8" s="11" t="s">
        <v>20</v>
      </c>
      <c r="C8" s="11">
        <v>4012</v>
      </c>
      <c r="D8" s="11">
        <v>1975</v>
      </c>
      <c r="E8" s="11">
        <v>2024</v>
      </c>
      <c r="F8" s="11"/>
      <c r="G8" s="11">
        <v>558</v>
      </c>
      <c r="H8" s="11">
        <v>682</v>
      </c>
      <c r="I8" s="11">
        <v>685</v>
      </c>
      <c r="J8" s="11">
        <v>686</v>
      </c>
      <c r="K8" s="11">
        <v>562</v>
      </c>
      <c r="L8" s="11">
        <v>839</v>
      </c>
      <c r="M8" s="11"/>
      <c r="N8" s="11">
        <v>1080</v>
      </c>
      <c r="O8" s="11">
        <v>1039</v>
      </c>
      <c r="P8" s="11">
        <v>880</v>
      </c>
      <c r="Q8" s="11">
        <v>1000</v>
      </c>
      <c r="R8" s="11"/>
      <c r="S8" s="11">
        <v>562</v>
      </c>
      <c r="T8" s="11">
        <v>522</v>
      </c>
      <c r="U8" s="11">
        <v>321</v>
      </c>
      <c r="V8" s="11">
        <v>361</v>
      </c>
      <c r="W8" s="11">
        <v>281</v>
      </c>
      <c r="X8" s="11">
        <v>361</v>
      </c>
      <c r="Y8" s="11">
        <v>321</v>
      </c>
      <c r="Z8" s="11">
        <v>160</v>
      </c>
      <c r="AA8" s="11">
        <v>441</v>
      </c>
      <c r="AB8" s="11">
        <v>361</v>
      </c>
      <c r="AC8" s="11">
        <v>201</v>
      </c>
      <c r="AD8" s="11">
        <v>120</v>
      </c>
      <c r="AE8" s="11"/>
      <c r="AF8" s="11">
        <v>1410</v>
      </c>
      <c r="AG8" s="11">
        <v>1629</v>
      </c>
      <c r="AH8" s="11">
        <v>599</v>
      </c>
      <c r="AI8" s="11"/>
      <c r="AJ8" s="11">
        <v>1397</v>
      </c>
      <c r="AK8" s="11">
        <v>1071</v>
      </c>
      <c r="AL8" s="11">
        <v>288</v>
      </c>
      <c r="AM8" s="11">
        <v>45</v>
      </c>
      <c r="AN8" s="11">
        <v>558</v>
      </c>
      <c r="AO8" s="11"/>
      <c r="AP8" s="11">
        <v>856</v>
      </c>
      <c r="AQ8" s="11">
        <v>1358</v>
      </c>
      <c r="AR8" s="11">
        <v>259</v>
      </c>
      <c r="AS8" s="11"/>
      <c r="AT8" s="11">
        <v>961</v>
      </c>
      <c r="AU8" s="11">
        <v>958</v>
      </c>
      <c r="AV8" s="11">
        <v>1056</v>
      </c>
      <c r="AW8" s="11">
        <v>434</v>
      </c>
      <c r="AX8" s="11">
        <v>55</v>
      </c>
      <c r="AY8" s="11"/>
      <c r="AZ8" s="11">
        <v>33</v>
      </c>
      <c r="BA8" s="11">
        <v>186</v>
      </c>
      <c r="BB8" s="11">
        <v>267</v>
      </c>
      <c r="BC8" s="11">
        <v>280</v>
      </c>
      <c r="BD8" s="11">
        <v>416</v>
      </c>
      <c r="BE8" s="11">
        <v>443</v>
      </c>
      <c r="BF8" s="11">
        <v>394</v>
      </c>
      <c r="BG8" s="11">
        <v>314</v>
      </c>
      <c r="BH8" s="11">
        <v>257</v>
      </c>
      <c r="BI8" s="11">
        <v>206</v>
      </c>
      <c r="BJ8" s="11">
        <v>329</v>
      </c>
      <c r="BK8" s="11">
        <v>179</v>
      </c>
      <c r="BL8" s="11">
        <v>174</v>
      </c>
      <c r="BM8" s="11">
        <v>97</v>
      </c>
      <c r="BN8" s="11">
        <v>87</v>
      </c>
      <c r="BO8" s="11">
        <v>148</v>
      </c>
      <c r="BP8" s="11"/>
      <c r="BQ8" s="11">
        <v>1209</v>
      </c>
      <c r="BR8" s="11">
        <v>2688</v>
      </c>
    </row>
    <row r="9" spans="2:70" x14ac:dyDescent="0.35">
      <c r="B9" s="18" t="s">
        <v>664</v>
      </c>
      <c r="C9" s="17">
        <v>4.4896387535365498E-3</v>
      </c>
      <c r="D9" s="17">
        <v>4.8600563319614399E-3</v>
      </c>
      <c r="E9" s="17">
        <v>4.1570022334471201E-3</v>
      </c>
      <c r="F9" s="17"/>
      <c r="G9" s="17">
        <v>6.3105716641629799E-3</v>
      </c>
      <c r="H9" s="17">
        <v>4.8134841061443596E-3</v>
      </c>
      <c r="I9" s="17">
        <v>5.3984459824524701E-3</v>
      </c>
      <c r="J9" s="17">
        <v>5.3489214549833396E-3</v>
      </c>
      <c r="K9" s="17">
        <v>6.8314318052619403E-3</v>
      </c>
      <c r="L9" s="17">
        <v>0</v>
      </c>
      <c r="M9" s="17"/>
      <c r="N9" s="17">
        <v>5.52299426088092E-3</v>
      </c>
      <c r="O9" s="17">
        <v>5.3157080117284998E-3</v>
      </c>
      <c r="P9" s="17">
        <v>5.3731559250824804E-3</v>
      </c>
      <c r="Q9" s="17">
        <v>1.7961990391787599E-3</v>
      </c>
      <c r="R9" s="17"/>
      <c r="S9" s="17">
        <v>8.0245226485488493E-3</v>
      </c>
      <c r="T9" s="17">
        <v>5.0905542130569798E-3</v>
      </c>
      <c r="U9" s="17">
        <v>0</v>
      </c>
      <c r="V9" s="17">
        <v>0</v>
      </c>
      <c r="W9" s="17">
        <v>0</v>
      </c>
      <c r="X9" s="17">
        <v>1.0704010050280899E-2</v>
      </c>
      <c r="Y9" s="17">
        <v>2.5802690630223899E-3</v>
      </c>
      <c r="Z9" s="17">
        <v>5.1290149906813801E-3</v>
      </c>
      <c r="AA9" s="17">
        <v>7.1938771574828501E-3</v>
      </c>
      <c r="AB9" s="17">
        <v>0</v>
      </c>
      <c r="AC9" s="17">
        <v>1.0745983469252599E-2</v>
      </c>
      <c r="AD9" s="17">
        <v>0</v>
      </c>
      <c r="AE9" s="17"/>
      <c r="AF9" s="17">
        <v>3.1262338297044401E-3</v>
      </c>
      <c r="AG9" s="17">
        <v>3.7225947791819001E-3</v>
      </c>
      <c r="AH9" s="17">
        <v>1.0750021302022199E-2</v>
      </c>
      <c r="AI9" s="17"/>
      <c r="AJ9" s="17">
        <v>3.2636624713426499E-3</v>
      </c>
      <c r="AK9" s="17">
        <v>4.9561783228978E-3</v>
      </c>
      <c r="AL9" s="17">
        <v>9.0996050801010198E-3</v>
      </c>
      <c r="AM9" s="17">
        <v>0</v>
      </c>
      <c r="AN9" s="17">
        <v>6.3701547684680299E-3</v>
      </c>
      <c r="AO9" s="17"/>
      <c r="AP9" s="17">
        <v>3.3728883859050099E-3</v>
      </c>
      <c r="AQ9" s="17">
        <v>7.5478312148587997E-3</v>
      </c>
      <c r="AR9" s="17">
        <v>1.01418981539616E-2</v>
      </c>
      <c r="AS9" s="17"/>
      <c r="AT9" s="17">
        <v>5.0807807417516298E-3</v>
      </c>
      <c r="AU9" s="17">
        <v>3.9677633068881998E-3</v>
      </c>
      <c r="AV9" s="17">
        <v>3.7294515768554401E-3</v>
      </c>
      <c r="AW9" s="17">
        <v>3.76593761337418E-3</v>
      </c>
      <c r="AX9" s="17">
        <v>3.5680555007744502E-2</v>
      </c>
      <c r="AY9" s="17"/>
      <c r="AZ9" s="17">
        <v>0</v>
      </c>
      <c r="BA9" s="17">
        <v>5.5342385708978797E-3</v>
      </c>
      <c r="BB9" s="17">
        <v>6.7207384968310403E-3</v>
      </c>
      <c r="BC9" s="17">
        <v>0</v>
      </c>
      <c r="BD9" s="17">
        <v>6.3734167945537004E-3</v>
      </c>
      <c r="BE9" s="17">
        <v>2.6071525710407899E-3</v>
      </c>
      <c r="BF9" s="17">
        <v>7.9194287136590807E-3</v>
      </c>
      <c r="BG9" s="17">
        <v>5.65860100537296E-3</v>
      </c>
      <c r="BH9" s="17">
        <v>0</v>
      </c>
      <c r="BI9" s="17">
        <v>0</v>
      </c>
      <c r="BJ9" s="17">
        <v>0</v>
      </c>
      <c r="BK9" s="17">
        <v>4.6403158358131304E-3</v>
      </c>
      <c r="BL9" s="17">
        <v>4.3966544069795601E-3</v>
      </c>
      <c r="BM9" s="17">
        <v>0</v>
      </c>
      <c r="BN9" s="17">
        <v>0</v>
      </c>
      <c r="BO9" s="17">
        <v>1.88390867822367E-2</v>
      </c>
      <c r="BP9" s="17"/>
      <c r="BQ9" s="17">
        <v>8.5711796455611392E-3</v>
      </c>
      <c r="BR9" s="17">
        <v>2.5418669985423602E-3</v>
      </c>
    </row>
    <row r="10" spans="2:70" x14ac:dyDescent="0.35">
      <c r="B10" s="18" t="s">
        <v>21</v>
      </c>
      <c r="C10" s="17">
        <v>4.30830116510897E-2</v>
      </c>
      <c r="D10" s="17">
        <v>4.1847480770173098E-2</v>
      </c>
      <c r="E10" s="17">
        <v>4.3590561934123299E-2</v>
      </c>
      <c r="F10" s="17"/>
      <c r="G10" s="17">
        <v>0.180607280845134</v>
      </c>
      <c r="H10" s="17">
        <v>5.8418944948149899E-2</v>
      </c>
      <c r="I10" s="17">
        <v>2.8677084306003402E-2</v>
      </c>
      <c r="J10" s="17">
        <v>1.2240467326544401E-2</v>
      </c>
      <c r="K10" s="17">
        <v>5.7467121387368902E-3</v>
      </c>
      <c r="L10" s="17">
        <v>1.06483605848269E-3</v>
      </c>
      <c r="M10" s="17"/>
      <c r="N10" s="17">
        <v>3.0678948868737399E-2</v>
      </c>
      <c r="O10" s="17">
        <v>3.7385442916645903E-2</v>
      </c>
      <c r="P10" s="17">
        <v>6.0516731892133101E-2</v>
      </c>
      <c r="Q10" s="17">
        <v>4.5316161907882201E-2</v>
      </c>
      <c r="R10" s="17"/>
      <c r="S10" s="17">
        <v>8.8817803026687195E-2</v>
      </c>
      <c r="T10" s="17">
        <v>3.10620568167005E-2</v>
      </c>
      <c r="U10" s="17">
        <v>3.4670614700966697E-2</v>
      </c>
      <c r="V10" s="17">
        <v>1.35899219185311E-2</v>
      </c>
      <c r="W10" s="17">
        <v>4.9747229379505299E-2</v>
      </c>
      <c r="X10" s="17">
        <v>5.0810386376217799E-2</v>
      </c>
      <c r="Y10" s="17">
        <v>3.71689441558226E-2</v>
      </c>
      <c r="Z10" s="17">
        <v>2.4472081063704298E-2</v>
      </c>
      <c r="AA10" s="17">
        <v>3.9977910712973401E-2</v>
      </c>
      <c r="AB10" s="17">
        <v>3.2433125986229799E-2</v>
      </c>
      <c r="AC10" s="17">
        <v>3.0200745525487901E-2</v>
      </c>
      <c r="AD10" s="17">
        <v>5.9231505740949097E-2</v>
      </c>
      <c r="AE10" s="17"/>
      <c r="AF10" s="17">
        <v>2.1522829678891801E-2</v>
      </c>
      <c r="AG10" s="17">
        <v>2.9710512454440698E-2</v>
      </c>
      <c r="AH10" s="17">
        <v>8.8088899358349002E-2</v>
      </c>
      <c r="AI10" s="17"/>
      <c r="AJ10" s="17">
        <v>2.2035852304321701E-2</v>
      </c>
      <c r="AK10" s="17">
        <v>5.7541256361133199E-2</v>
      </c>
      <c r="AL10" s="17">
        <v>2.0188370389932899E-2</v>
      </c>
      <c r="AM10" s="17">
        <v>4.7906832869243299E-2</v>
      </c>
      <c r="AN10" s="17">
        <v>5.4836253383641703E-2</v>
      </c>
      <c r="AO10" s="17"/>
      <c r="AP10" s="17">
        <v>4.2912042510272898E-2</v>
      </c>
      <c r="AQ10" s="17">
        <v>4.8242514038899398E-2</v>
      </c>
      <c r="AR10" s="17">
        <v>4.6513842465452197E-2</v>
      </c>
      <c r="AS10" s="17"/>
      <c r="AT10" s="17">
        <v>3.7952782769561398E-2</v>
      </c>
      <c r="AU10" s="17">
        <v>5.2061376752923903E-2</v>
      </c>
      <c r="AV10" s="17">
        <v>4.2587594283019302E-2</v>
      </c>
      <c r="AW10" s="17">
        <v>4.3382872630797299E-2</v>
      </c>
      <c r="AX10" s="17">
        <v>9.5993237131117903E-2</v>
      </c>
      <c r="AY10" s="17"/>
      <c r="AZ10" s="17">
        <v>6.8826775532486104E-2</v>
      </c>
      <c r="BA10" s="17">
        <v>5.2497533843207399E-2</v>
      </c>
      <c r="BB10" s="17">
        <v>6.2199121311873398E-2</v>
      </c>
      <c r="BC10" s="17">
        <v>4.6778904532552401E-2</v>
      </c>
      <c r="BD10" s="17">
        <v>5.2108950461113301E-2</v>
      </c>
      <c r="BE10" s="17">
        <v>4.8209385364360598E-2</v>
      </c>
      <c r="BF10" s="17">
        <v>4.4146370826786102E-2</v>
      </c>
      <c r="BG10" s="17">
        <v>2.9249435531431101E-2</v>
      </c>
      <c r="BH10" s="17">
        <v>4.1235583326037002E-2</v>
      </c>
      <c r="BI10" s="17">
        <v>3.87938465290339E-2</v>
      </c>
      <c r="BJ10" s="17">
        <v>3.76582695897252E-2</v>
      </c>
      <c r="BK10" s="17">
        <v>1.70298654432577E-2</v>
      </c>
      <c r="BL10" s="17">
        <v>4.2427005103970399E-2</v>
      </c>
      <c r="BM10" s="17">
        <v>3.0533784117614201E-2</v>
      </c>
      <c r="BN10" s="17">
        <v>2.10154445338601E-2</v>
      </c>
      <c r="BO10" s="17">
        <v>6.2844357637272003E-2</v>
      </c>
      <c r="BP10" s="17"/>
      <c r="BQ10" s="17">
        <v>4.5182175529039102E-2</v>
      </c>
      <c r="BR10" s="17">
        <v>3.8571649919640197E-2</v>
      </c>
    </row>
    <row r="11" spans="2:70" x14ac:dyDescent="0.35">
      <c r="B11" s="18" t="s">
        <v>22</v>
      </c>
      <c r="C11" s="17">
        <v>7.1455515586795304E-2</v>
      </c>
      <c r="D11" s="17">
        <v>7.42481676547075E-2</v>
      </c>
      <c r="E11" s="17">
        <v>6.8042039548877706E-2</v>
      </c>
      <c r="F11" s="17"/>
      <c r="G11" s="17">
        <v>0.126895775515003</v>
      </c>
      <c r="H11" s="17">
        <v>0.21872230234225601</v>
      </c>
      <c r="I11" s="17">
        <v>4.5005265227195501E-2</v>
      </c>
      <c r="J11" s="17">
        <v>2.19331691991341E-2</v>
      </c>
      <c r="K11" s="17">
        <v>1.8691892114960001E-2</v>
      </c>
      <c r="L11" s="17">
        <v>1.2224749534345001E-2</v>
      </c>
      <c r="M11" s="17"/>
      <c r="N11" s="17">
        <v>6.67742276760704E-2</v>
      </c>
      <c r="O11" s="17">
        <v>5.8303220771066103E-2</v>
      </c>
      <c r="P11" s="17">
        <v>8.1524056236901399E-2</v>
      </c>
      <c r="Q11" s="17">
        <v>8.2245146774455893E-2</v>
      </c>
      <c r="R11" s="17"/>
      <c r="S11" s="17">
        <v>0.107618716500607</v>
      </c>
      <c r="T11" s="17">
        <v>5.7641310299069597E-2</v>
      </c>
      <c r="U11" s="17">
        <v>4.0378876212671097E-2</v>
      </c>
      <c r="V11" s="17">
        <v>5.6338497729148E-2</v>
      </c>
      <c r="W11" s="17">
        <v>6.5008191455339398E-2</v>
      </c>
      <c r="X11" s="17">
        <v>0.11381677673296001</v>
      </c>
      <c r="Y11" s="17">
        <v>6.0144906576683102E-2</v>
      </c>
      <c r="Z11" s="17">
        <v>5.3710524949853199E-2</v>
      </c>
      <c r="AA11" s="17">
        <v>7.9672835060193903E-2</v>
      </c>
      <c r="AB11" s="17">
        <v>5.9972300747391599E-2</v>
      </c>
      <c r="AC11" s="17">
        <v>3.8578962842025902E-2</v>
      </c>
      <c r="AD11" s="17">
        <v>9.1787801660932603E-2</v>
      </c>
      <c r="AE11" s="17"/>
      <c r="AF11" s="17">
        <v>5.1665328800906601E-2</v>
      </c>
      <c r="AG11" s="17">
        <v>7.4177469266667795E-2</v>
      </c>
      <c r="AH11" s="17">
        <v>0.100614465672358</v>
      </c>
      <c r="AI11" s="17"/>
      <c r="AJ11" s="17">
        <v>4.1865547611029903E-2</v>
      </c>
      <c r="AK11" s="17">
        <v>0.10534361848526699</v>
      </c>
      <c r="AL11" s="17">
        <v>6.7229930049497205E-2</v>
      </c>
      <c r="AM11" s="17">
        <v>0.108369509389727</v>
      </c>
      <c r="AN11" s="17">
        <v>7.4780468965253699E-2</v>
      </c>
      <c r="AO11" s="17"/>
      <c r="AP11" s="17">
        <v>6.35623108482892E-2</v>
      </c>
      <c r="AQ11" s="17">
        <v>9.0909958357275403E-2</v>
      </c>
      <c r="AR11" s="17">
        <v>9.59137311854458E-2</v>
      </c>
      <c r="AS11" s="17"/>
      <c r="AT11" s="17">
        <v>6.7689208235595294E-2</v>
      </c>
      <c r="AU11" s="17">
        <v>6.5744880362055502E-2</v>
      </c>
      <c r="AV11" s="17">
        <v>7.3631426646658796E-2</v>
      </c>
      <c r="AW11" s="17">
        <v>0.111849284314456</v>
      </c>
      <c r="AX11" s="17">
        <v>0.157944690077544</v>
      </c>
      <c r="AY11" s="17"/>
      <c r="AZ11" s="17">
        <v>2.8590012126796401E-2</v>
      </c>
      <c r="BA11" s="17">
        <v>0.10903139432292</v>
      </c>
      <c r="BB11" s="17">
        <v>9.5724127180631599E-2</v>
      </c>
      <c r="BC11" s="17">
        <v>5.4063858152281E-2</v>
      </c>
      <c r="BD11" s="17">
        <v>0.101809687750727</v>
      </c>
      <c r="BE11" s="17">
        <v>6.4264377662473907E-2</v>
      </c>
      <c r="BF11" s="17">
        <v>9.6358774361638505E-2</v>
      </c>
      <c r="BG11" s="17">
        <v>3.8424705753997299E-2</v>
      </c>
      <c r="BH11" s="17">
        <v>6.1811371814520899E-2</v>
      </c>
      <c r="BI11" s="17">
        <v>6.8228319555938596E-2</v>
      </c>
      <c r="BJ11" s="17">
        <v>7.5880290506859696E-2</v>
      </c>
      <c r="BK11" s="17">
        <v>7.4462851003738298E-2</v>
      </c>
      <c r="BL11" s="17">
        <v>3.3859159251933897E-2</v>
      </c>
      <c r="BM11" s="17">
        <v>3.8726158016107098E-2</v>
      </c>
      <c r="BN11" s="17">
        <v>6.2569795229734507E-2</v>
      </c>
      <c r="BO11" s="17">
        <v>9.4216672523662601E-2</v>
      </c>
      <c r="BP11" s="17"/>
      <c r="BQ11" s="17">
        <v>0.108234790504298</v>
      </c>
      <c r="BR11" s="17">
        <v>5.4332771317425498E-2</v>
      </c>
    </row>
    <row r="12" spans="2:70" x14ac:dyDescent="0.35">
      <c r="B12" s="18" t="s">
        <v>23</v>
      </c>
      <c r="C12" s="17">
        <v>0.1195909468033</v>
      </c>
      <c r="D12" s="17">
        <v>0.12815816287040199</v>
      </c>
      <c r="E12" s="17">
        <v>0.111531005569371</v>
      </c>
      <c r="F12" s="17"/>
      <c r="G12" s="17">
        <v>0.165246306958519</v>
      </c>
      <c r="H12" s="17">
        <v>0.15618425612741699</v>
      </c>
      <c r="I12" s="17">
        <v>0.18973716965613399</v>
      </c>
      <c r="J12" s="17">
        <v>7.2680484972449597E-2</v>
      </c>
      <c r="K12" s="17">
        <v>6.1843635562700401E-2</v>
      </c>
      <c r="L12" s="17">
        <v>7.9175663551182204E-2</v>
      </c>
      <c r="M12" s="17"/>
      <c r="N12" s="17">
        <v>0.107670581147112</v>
      </c>
      <c r="O12" s="17">
        <v>0.107925815211366</v>
      </c>
      <c r="P12" s="17">
        <v>0.147025137290449</v>
      </c>
      <c r="Q12" s="17">
        <v>0.11998396803438501</v>
      </c>
      <c r="R12" s="17"/>
      <c r="S12" s="17">
        <v>0.16429016746352099</v>
      </c>
      <c r="T12" s="17">
        <v>0.11291156340325501</v>
      </c>
      <c r="U12" s="17">
        <v>0.12311112155984601</v>
      </c>
      <c r="V12" s="17">
        <v>9.4308042523948504E-2</v>
      </c>
      <c r="W12" s="17">
        <v>0.12190976064392001</v>
      </c>
      <c r="X12" s="17">
        <v>0.11869043629194501</v>
      </c>
      <c r="Y12" s="17">
        <v>0.10681247831975001</v>
      </c>
      <c r="Z12" s="17">
        <v>0.10211826505083201</v>
      </c>
      <c r="AA12" s="17">
        <v>0.10048971045159499</v>
      </c>
      <c r="AB12" s="17">
        <v>0.11770480416793699</v>
      </c>
      <c r="AC12" s="17">
        <v>0.122549559888529</v>
      </c>
      <c r="AD12" s="17">
        <v>0.13163561971872001</v>
      </c>
      <c r="AE12" s="17"/>
      <c r="AF12" s="17">
        <v>0.10096511164771201</v>
      </c>
      <c r="AG12" s="17">
        <v>0.110657827300356</v>
      </c>
      <c r="AH12" s="17">
        <v>0.16585676294873899</v>
      </c>
      <c r="AI12" s="17"/>
      <c r="AJ12" s="17">
        <v>9.9774794350366694E-2</v>
      </c>
      <c r="AK12" s="17">
        <v>0.12694517886185</v>
      </c>
      <c r="AL12" s="17">
        <v>0.114820795638807</v>
      </c>
      <c r="AM12" s="17">
        <v>0.21215291829083899</v>
      </c>
      <c r="AN12" s="17">
        <v>0.13497923914168</v>
      </c>
      <c r="AO12" s="17"/>
      <c r="AP12" s="17">
        <v>0.119730169452497</v>
      </c>
      <c r="AQ12" s="17">
        <v>0.12593006483807101</v>
      </c>
      <c r="AR12" s="17">
        <v>0.122097270937834</v>
      </c>
      <c r="AS12" s="17"/>
      <c r="AT12" s="17">
        <v>0.118163519927398</v>
      </c>
      <c r="AU12" s="17">
        <v>0.121641245577083</v>
      </c>
      <c r="AV12" s="17">
        <v>0.124680777242198</v>
      </c>
      <c r="AW12" s="17">
        <v>0.132496876982649</v>
      </c>
      <c r="AX12" s="17">
        <v>0.110197946475246</v>
      </c>
      <c r="AY12" s="17"/>
      <c r="AZ12" s="17">
        <v>0.19464043240003001</v>
      </c>
      <c r="BA12" s="17">
        <v>0.131182828628638</v>
      </c>
      <c r="BB12" s="17">
        <v>7.6412713566554505E-2</v>
      </c>
      <c r="BC12" s="17">
        <v>0.156662353449218</v>
      </c>
      <c r="BD12" s="17">
        <v>0.14609714005687999</v>
      </c>
      <c r="BE12" s="17">
        <v>0.114251002099109</v>
      </c>
      <c r="BF12" s="17">
        <v>0.10476228627767201</v>
      </c>
      <c r="BG12" s="17">
        <v>0.107128613424572</v>
      </c>
      <c r="BH12" s="17">
        <v>0.13194056146344099</v>
      </c>
      <c r="BI12" s="17">
        <v>0.12868893060109499</v>
      </c>
      <c r="BJ12" s="17">
        <v>0.14931077452858399</v>
      </c>
      <c r="BK12" s="17">
        <v>0.117351122632135</v>
      </c>
      <c r="BL12" s="17">
        <v>0.12119605617623599</v>
      </c>
      <c r="BM12" s="17">
        <v>7.7363940760746597E-2</v>
      </c>
      <c r="BN12" s="17">
        <v>0.106603328512103</v>
      </c>
      <c r="BO12" s="17">
        <v>0.110573065199181</v>
      </c>
      <c r="BP12" s="17"/>
      <c r="BQ12" s="17">
        <v>0.13560664006364201</v>
      </c>
      <c r="BR12" s="17">
        <v>0.10838465198835399</v>
      </c>
    </row>
    <row r="13" spans="2:70" x14ac:dyDescent="0.35">
      <c r="B13" s="18" t="s">
        <v>24</v>
      </c>
      <c r="C13" s="17">
        <v>0.26110708065423399</v>
      </c>
      <c r="D13" s="17">
        <v>0.26521014165755102</v>
      </c>
      <c r="E13" s="17">
        <v>0.25836213044148498</v>
      </c>
      <c r="F13" s="17"/>
      <c r="G13" s="17">
        <v>0.198105113813978</v>
      </c>
      <c r="H13" s="17">
        <v>0.22570563641244901</v>
      </c>
      <c r="I13" s="17">
        <v>0.25395217988742402</v>
      </c>
      <c r="J13" s="17">
        <v>0.28867353138971602</v>
      </c>
      <c r="K13" s="17">
        <v>0.263136887236121</v>
      </c>
      <c r="L13" s="17">
        <v>0.31378557483675801</v>
      </c>
      <c r="M13" s="17"/>
      <c r="N13" s="17">
        <v>0.27242490074554698</v>
      </c>
      <c r="O13" s="17">
        <v>0.26514116382039699</v>
      </c>
      <c r="P13" s="17">
        <v>0.23439877839185799</v>
      </c>
      <c r="Q13" s="17">
        <v>0.26869305122206699</v>
      </c>
      <c r="R13" s="17"/>
      <c r="S13" s="17">
        <v>0.26940004193675998</v>
      </c>
      <c r="T13" s="17">
        <v>0.25769437542421397</v>
      </c>
      <c r="U13" s="17">
        <v>0.25543868170554701</v>
      </c>
      <c r="V13" s="17">
        <v>0.26785657534544599</v>
      </c>
      <c r="W13" s="17">
        <v>0.288598207084861</v>
      </c>
      <c r="X13" s="17">
        <v>0.233417276548265</v>
      </c>
      <c r="Y13" s="17">
        <v>0.247720098821164</v>
      </c>
      <c r="Z13" s="17">
        <v>0.25832808674464203</v>
      </c>
      <c r="AA13" s="17">
        <v>0.24628387160125201</v>
      </c>
      <c r="AB13" s="17">
        <v>0.290792349882252</v>
      </c>
      <c r="AC13" s="17">
        <v>0.24908162428942299</v>
      </c>
      <c r="AD13" s="17">
        <v>0.27573331747712598</v>
      </c>
      <c r="AE13" s="17"/>
      <c r="AF13" s="17">
        <v>0.29022547802964999</v>
      </c>
      <c r="AG13" s="17">
        <v>0.260560184632116</v>
      </c>
      <c r="AH13" s="17">
        <v>0.21500622395875199</v>
      </c>
      <c r="AI13" s="17"/>
      <c r="AJ13" s="17">
        <v>0.29104212694346798</v>
      </c>
      <c r="AK13" s="17">
        <v>0.25346761414413499</v>
      </c>
      <c r="AL13" s="17">
        <v>0.246248499719326</v>
      </c>
      <c r="AM13" s="17">
        <v>0.21854496351761801</v>
      </c>
      <c r="AN13" s="17">
        <v>0.219687498026784</v>
      </c>
      <c r="AO13" s="17"/>
      <c r="AP13" s="17">
        <v>0.26768072147128003</v>
      </c>
      <c r="AQ13" s="17">
        <v>0.253842651447723</v>
      </c>
      <c r="AR13" s="17">
        <v>0.24788176050049099</v>
      </c>
      <c r="AS13" s="17"/>
      <c r="AT13" s="17">
        <v>0.26484755628132001</v>
      </c>
      <c r="AU13" s="17">
        <v>0.26905552029815799</v>
      </c>
      <c r="AV13" s="17">
        <v>0.25585249072236699</v>
      </c>
      <c r="AW13" s="17">
        <v>0.23501313771596899</v>
      </c>
      <c r="AX13" s="17">
        <v>0.178088565708382</v>
      </c>
      <c r="AY13" s="17"/>
      <c r="AZ13" s="17">
        <v>0.32199161132473197</v>
      </c>
      <c r="BA13" s="17">
        <v>0.24922648727816599</v>
      </c>
      <c r="BB13" s="17">
        <v>0.295718495884774</v>
      </c>
      <c r="BC13" s="17">
        <v>0.242412873791162</v>
      </c>
      <c r="BD13" s="17">
        <v>0.26336055465026498</v>
      </c>
      <c r="BE13" s="17">
        <v>0.27972519684046998</v>
      </c>
      <c r="BF13" s="17">
        <v>0.25755988510716099</v>
      </c>
      <c r="BG13" s="17">
        <v>0.30602793921622701</v>
      </c>
      <c r="BH13" s="17">
        <v>0.29837661381533798</v>
      </c>
      <c r="BI13" s="17">
        <v>0.27217543149475998</v>
      </c>
      <c r="BJ13" s="17">
        <v>0.25764843376547297</v>
      </c>
      <c r="BK13" s="17">
        <v>0.21881593047442399</v>
      </c>
      <c r="BL13" s="17">
        <v>0.19411716276211799</v>
      </c>
      <c r="BM13" s="17">
        <v>0.25189072911798699</v>
      </c>
      <c r="BN13" s="17">
        <v>0.18096092959955401</v>
      </c>
      <c r="BO13" s="17">
        <v>0.247572671749474</v>
      </c>
      <c r="BP13" s="17"/>
      <c r="BQ13" s="17">
        <v>0.28962731018377202</v>
      </c>
      <c r="BR13" s="17">
        <v>0.25461197782362599</v>
      </c>
    </row>
    <row r="14" spans="2:70" x14ac:dyDescent="0.35">
      <c r="B14" s="18" t="s">
        <v>25</v>
      </c>
      <c r="C14" s="17">
        <v>0.30459061670626703</v>
      </c>
      <c r="D14" s="17">
        <v>0.30212857760567502</v>
      </c>
      <c r="E14" s="17">
        <v>0.30685785581185898</v>
      </c>
      <c r="F14" s="17"/>
      <c r="G14" s="17">
        <v>0.18012803988321599</v>
      </c>
      <c r="H14" s="17">
        <v>0.18697775661448701</v>
      </c>
      <c r="I14" s="17">
        <v>0.29900983726818903</v>
      </c>
      <c r="J14" s="17">
        <v>0.39506953842178</v>
      </c>
      <c r="K14" s="17">
        <v>0.38328277348244899</v>
      </c>
      <c r="L14" s="17">
        <v>0.360957876614662</v>
      </c>
      <c r="M14" s="17"/>
      <c r="N14" s="17">
        <v>0.33100697788217098</v>
      </c>
      <c r="O14" s="17">
        <v>0.344927810892941</v>
      </c>
      <c r="P14" s="17">
        <v>0.258012475360267</v>
      </c>
      <c r="Q14" s="17">
        <v>0.27532474429890302</v>
      </c>
      <c r="R14" s="17"/>
      <c r="S14" s="17">
        <v>0.21544811205544501</v>
      </c>
      <c r="T14" s="17">
        <v>0.31452719938389001</v>
      </c>
      <c r="U14" s="17">
        <v>0.35635199696625602</v>
      </c>
      <c r="V14" s="17">
        <v>0.35873727729894</v>
      </c>
      <c r="W14" s="17">
        <v>0.27201407813182699</v>
      </c>
      <c r="X14" s="17">
        <v>0.242614606279211</v>
      </c>
      <c r="Y14" s="17">
        <v>0.33931169223382401</v>
      </c>
      <c r="Z14" s="17">
        <v>0.30681680504578202</v>
      </c>
      <c r="AA14" s="17">
        <v>0.34466466695945802</v>
      </c>
      <c r="AB14" s="17">
        <v>0.32841575557175701</v>
      </c>
      <c r="AC14" s="17">
        <v>0.33726024814613498</v>
      </c>
      <c r="AD14" s="17">
        <v>0.270685329256245</v>
      </c>
      <c r="AE14" s="17"/>
      <c r="AF14" s="17">
        <v>0.33269690111646599</v>
      </c>
      <c r="AG14" s="17">
        <v>0.33207293249439201</v>
      </c>
      <c r="AH14" s="17">
        <v>0.21314860700819399</v>
      </c>
      <c r="AI14" s="17"/>
      <c r="AJ14" s="17">
        <v>0.34007163464905599</v>
      </c>
      <c r="AK14" s="17">
        <v>0.27460315299511301</v>
      </c>
      <c r="AL14" s="17">
        <v>0.36833258225401799</v>
      </c>
      <c r="AM14" s="17">
        <v>0.30004056150778402</v>
      </c>
      <c r="AN14" s="17">
        <v>0.28233060216324102</v>
      </c>
      <c r="AO14" s="17"/>
      <c r="AP14" s="17">
        <v>0.30862108436724101</v>
      </c>
      <c r="AQ14" s="17">
        <v>0.29051525972396802</v>
      </c>
      <c r="AR14" s="17">
        <v>0.30686649504673902</v>
      </c>
      <c r="AS14" s="17"/>
      <c r="AT14" s="17">
        <v>0.296931970986613</v>
      </c>
      <c r="AU14" s="17">
        <v>0.29722770130049903</v>
      </c>
      <c r="AV14" s="17">
        <v>0.31639793429426699</v>
      </c>
      <c r="AW14" s="17">
        <v>0.29585022781870401</v>
      </c>
      <c r="AX14" s="17">
        <v>0.22797035396149001</v>
      </c>
      <c r="AY14" s="17"/>
      <c r="AZ14" s="17">
        <v>0.210754980684525</v>
      </c>
      <c r="BA14" s="17">
        <v>0.23933505085547699</v>
      </c>
      <c r="BB14" s="17">
        <v>0.27796046447404399</v>
      </c>
      <c r="BC14" s="17">
        <v>0.299193323712028</v>
      </c>
      <c r="BD14" s="17">
        <v>0.247515237919091</v>
      </c>
      <c r="BE14" s="17">
        <v>0.29643855912853101</v>
      </c>
      <c r="BF14" s="17">
        <v>0.322456134949197</v>
      </c>
      <c r="BG14" s="17">
        <v>0.29155951106967898</v>
      </c>
      <c r="BH14" s="17">
        <v>0.30532884404805199</v>
      </c>
      <c r="BI14" s="17">
        <v>0.302180960304817</v>
      </c>
      <c r="BJ14" s="17">
        <v>0.33188034371997299</v>
      </c>
      <c r="BK14" s="17">
        <v>0.38560613577240199</v>
      </c>
      <c r="BL14" s="17">
        <v>0.37909934038486798</v>
      </c>
      <c r="BM14" s="17">
        <v>0.37727313141179702</v>
      </c>
      <c r="BN14" s="17">
        <v>0.47298445361727598</v>
      </c>
      <c r="BO14" s="17">
        <v>0.25364547431567103</v>
      </c>
      <c r="BP14" s="17"/>
      <c r="BQ14" s="17">
        <v>0.28687888179210502</v>
      </c>
      <c r="BR14" s="17">
        <v>0.31407943412689299</v>
      </c>
    </row>
    <row r="15" spans="2:70" x14ac:dyDescent="0.35">
      <c r="B15" s="18" t="s">
        <v>26</v>
      </c>
      <c r="C15" s="17">
        <v>0.103189113822081</v>
      </c>
      <c r="D15" s="17">
        <v>9.6590270369679695E-2</v>
      </c>
      <c r="E15" s="17">
        <v>0.108967780460241</v>
      </c>
      <c r="F15" s="17"/>
      <c r="G15" s="17">
        <v>7.8310358741738598E-2</v>
      </c>
      <c r="H15" s="17">
        <v>8.3342650897986703E-2</v>
      </c>
      <c r="I15" s="17">
        <v>7.9990273185068503E-2</v>
      </c>
      <c r="J15" s="17">
        <v>0.108914084255334</v>
      </c>
      <c r="K15" s="17">
        <v>0.15045979464464401</v>
      </c>
      <c r="L15" s="17">
        <v>0.118492923655883</v>
      </c>
      <c r="M15" s="17"/>
      <c r="N15" s="17">
        <v>0.115357053947858</v>
      </c>
      <c r="O15" s="17">
        <v>9.7195531695474E-2</v>
      </c>
      <c r="P15" s="17">
        <v>0.112448046277607</v>
      </c>
      <c r="Q15" s="17">
        <v>8.8435503844767602E-2</v>
      </c>
      <c r="R15" s="17"/>
      <c r="S15" s="17">
        <v>6.9549012011040495E-2</v>
      </c>
      <c r="T15" s="17">
        <v>0.12016564720798199</v>
      </c>
      <c r="U15" s="17">
        <v>0.10870400586580201</v>
      </c>
      <c r="V15" s="17">
        <v>0.12113578248917101</v>
      </c>
      <c r="W15" s="17">
        <v>6.4196963893217995E-2</v>
      </c>
      <c r="X15" s="17">
        <v>0.116552688974483</v>
      </c>
      <c r="Y15" s="17">
        <v>0.101864326180715</v>
      </c>
      <c r="Z15" s="17">
        <v>0.145266347528302</v>
      </c>
      <c r="AA15" s="17">
        <v>9.7350494846199301E-2</v>
      </c>
      <c r="AB15" s="17">
        <v>0.11905163830273199</v>
      </c>
      <c r="AC15" s="17">
        <v>9.8998394877236995E-2</v>
      </c>
      <c r="AD15" s="17">
        <v>9.7448355959734403E-2</v>
      </c>
      <c r="AE15" s="17"/>
      <c r="AF15" s="17">
        <v>0.110387238927842</v>
      </c>
      <c r="AG15" s="17">
        <v>0.111130376827063</v>
      </c>
      <c r="AH15" s="17">
        <v>6.7027866802243305E-2</v>
      </c>
      <c r="AI15" s="17"/>
      <c r="AJ15" s="17">
        <v>0.103300833847647</v>
      </c>
      <c r="AK15" s="17">
        <v>0.106792261099553</v>
      </c>
      <c r="AL15" s="17">
        <v>0.12799423072707</v>
      </c>
      <c r="AM15" s="17">
        <v>9.0477371590914499E-2</v>
      </c>
      <c r="AN15" s="17">
        <v>7.8995347473254901E-2</v>
      </c>
      <c r="AO15" s="17"/>
      <c r="AP15" s="17">
        <v>9.0824774151366902E-2</v>
      </c>
      <c r="AQ15" s="17">
        <v>0.116006791312131</v>
      </c>
      <c r="AR15" s="17">
        <v>0.11947240514464599</v>
      </c>
      <c r="AS15" s="17"/>
      <c r="AT15" s="17">
        <v>0.100110345924561</v>
      </c>
      <c r="AU15" s="17">
        <v>9.5098694881322707E-2</v>
      </c>
      <c r="AV15" s="17">
        <v>0.109047279354084</v>
      </c>
      <c r="AW15" s="17">
        <v>0.108008563489498</v>
      </c>
      <c r="AX15" s="17">
        <v>0.146001487432178</v>
      </c>
      <c r="AY15" s="17"/>
      <c r="AZ15" s="17">
        <v>0.119589638357687</v>
      </c>
      <c r="BA15" s="17">
        <v>7.8640040024865701E-2</v>
      </c>
      <c r="BB15" s="17">
        <v>5.8177252428358001E-2</v>
      </c>
      <c r="BC15" s="17">
        <v>0.110683943234615</v>
      </c>
      <c r="BD15" s="17">
        <v>9.7941181069062203E-2</v>
      </c>
      <c r="BE15" s="17">
        <v>0.102963360621612</v>
      </c>
      <c r="BF15" s="17">
        <v>8.9407145699093596E-2</v>
      </c>
      <c r="BG15" s="17">
        <v>0.12830339927783499</v>
      </c>
      <c r="BH15" s="17">
        <v>9.3232044939698402E-2</v>
      </c>
      <c r="BI15" s="17">
        <v>0.10115368266837101</v>
      </c>
      <c r="BJ15" s="17">
        <v>7.5358902273152201E-2</v>
      </c>
      <c r="BK15" s="17">
        <v>0.122501873046049</v>
      </c>
      <c r="BL15" s="17">
        <v>0.15700346173427501</v>
      </c>
      <c r="BM15" s="17">
        <v>0.156645862207586</v>
      </c>
      <c r="BN15" s="17">
        <v>8.5735119589245595E-2</v>
      </c>
      <c r="BO15" s="17">
        <v>0.14147190916876801</v>
      </c>
      <c r="BP15" s="17"/>
      <c r="BQ15" s="17">
        <v>7.4306230561655903E-2</v>
      </c>
      <c r="BR15" s="17">
        <v>0.118744692046512</v>
      </c>
    </row>
    <row r="16" spans="2:70" x14ac:dyDescent="0.35">
      <c r="B16" s="18" t="s">
        <v>665</v>
      </c>
      <c r="C16" s="19">
        <v>9.2494076022695396E-2</v>
      </c>
      <c r="D16" s="19">
        <v>8.6957142739850196E-2</v>
      </c>
      <c r="E16" s="19">
        <v>9.8491624000595898E-2</v>
      </c>
      <c r="F16" s="19"/>
      <c r="G16" s="19">
        <v>6.4396552578247807E-2</v>
      </c>
      <c r="H16" s="19">
        <v>6.5834968551110304E-2</v>
      </c>
      <c r="I16" s="19">
        <v>9.8229744487533605E-2</v>
      </c>
      <c r="J16" s="19">
        <v>9.51398029800576E-2</v>
      </c>
      <c r="K16" s="19">
        <v>0.110006873015126</v>
      </c>
      <c r="L16" s="19">
        <v>0.114298375748687</v>
      </c>
      <c r="M16" s="19"/>
      <c r="N16" s="19">
        <v>7.0564315471622896E-2</v>
      </c>
      <c r="O16" s="19">
        <v>8.3805306680380803E-2</v>
      </c>
      <c r="P16" s="19">
        <v>0.100701618625702</v>
      </c>
      <c r="Q16" s="19">
        <v>0.11820522487835999</v>
      </c>
      <c r="R16" s="19"/>
      <c r="S16" s="19">
        <v>7.685162435739E-2</v>
      </c>
      <c r="T16" s="19">
        <v>0.10090729325183199</v>
      </c>
      <c r="U16" s="19">
        <v>8.1344702988911805E-2</v>
      </c>
      <c r="V16" s="19">
        <v>8.8033902694814703E-2</v>
      </c>
      <c r="W16" s="19">
        <v>0.13852556941133001</v>
      </c>
      <c r="X16" s="19">
        <v>0.11339381874663799</v>
      </c>
      <c r="Y16" s="19">
        <v>0.104397284649019</v>
      </c>
      <c r="Z16" s="19">
        <v>0.10415887462620201</v>
      </c>
      <c r="AA16" s="19">
        <v>8.4366633210845393E-2</v>
      </c>
      <c r="AB16" s="19">
        <v>5.1630025341701302E-2</v>
      </c>
      <c r="AC16" s="19">
        <v>0.11258448096191</v>
      </c>
      <c r="AD16" s="19">
        <v>7.3478070186293598E-2</v>
      </c>
      <c r="AE16" s="19"/>
      <c r="AF16" s="19">
        <v>8.9410877968826505E-2</v>
      </c>
      <c r="AG16" s="19">
        <v>7.79681022457831E-2</v>
      </c>
      <c r="AH16" s="19">
        <v>0.13950715294934199</v>
      </c>
      <c r="AI16" s="19"/>
      <c r="AJ16" s="19">
        <v>9.8645547822767396E-2</v>
      </c>
      <c r="AK16" s="19">
        <v>7.0350739730051695E-2</v>
      </c>
      <c r="AL16" s="19">
        <v>4.6085986141246899E-2</v>
      </c>
      <c r="AM16" s="19">
        <v>2.2507842833875202E-2</v>
      </c>
      <c r="AN16" s="19">
        <v>0.14802043607767801</v>
      </c>
      <c r="AO16" s="19"/>
      <c r="AP16" s="19">
        <v>0.103296008813148</v>
      </c>
      <c r="AQ16" s="19">
        <v>6.7004929067073907E-2</v>
      </c>
      <c r="AR16" s="19">
        <v>5.1112596565430303E-2</v>
      </c>
      <c r="AS16" s="19"/>
      <c r="AT16" s="19">
        <v>0.109223835133199</v>
      </c>
      <c r="AU16" s="19">
        <v>9.5202817521069502E-2</v>
      </c>
      <c r="AV16" s="19">
        <v>7.40730458805509E-2</v>
      </c>
      <c r="AW16" s="19">
        <v>6.9633099434552301E-2</v>
      </c>
      <c r="AX16" s="19">
        <v>4.8123164206296601E-2</v>
      </c>
      <c r="AY16" s="19"/>
      <c r="AZ16" s="19">
        <v>5.5606549573743301E-2</v>
      </c>
      <c r="BA16" s="19">
        <v>0.13455242647582699</v>
      </c>
      <c r="BB16" s="19">
        <v>0.127087086656933</v>
      </c>
      <c r="BC16" s="19">
        <v>9.0204743128145498E-2</v>
      </c>
      <c r="BD16" s="19">
        <v>8.4793831298307698E-2</v>
      </c>
      <c r="BE16" s="19">
        <v>9.1540965712402E-2</v>
      </c>
      <c r="BF16" s="19">
        <v>7.7389974064791797E-2</v>
      </c>
      <c r="BG16" s="19">
        <v>9.3647794720886204E-2</v>
      </c>
      <c r="BH16" s="19">
        <v>6.8074980592913004E-2</v>
      </c>
      <c r="BI16" s="19">
        <v>8.87788288459848E-2</v>
      </c>
      <c r="BJ16" s="19">
        <v>7.2262985616232997E-2</v>
      </c>
      <c r="BK16" s="19">
        <v>5.9591905792180898E-2</v>
      </c>
      <c r="BL16" s="19">
        <v>6.7901160179619502E-2</v>
      </c>
      <c r="BM16" s="19">
        <v>6.7566394368162599E-2</v>
      </c>
      <c r="BN16" s="19">
        <v>7.0130928918227295E-2</v>
      </c>
      <c r="BO16" s="19">
        <v>7.0836762623735394E-2</v>
      </c>
      <c r="BP16" s="19"/>
      <c r="BQ16" s="19">
        <v>5.1592791719926E-2</v>
      </c>
      <c r="BR16" s="19">
        <v>0.108732955779007</v>
      </c>
    </row>
    <row r="17" spans="2:2" x14ac:dyDescent="0.35">
      <c r="B17" s="16"/>
    </row>
    <row r="18" spans="2:2" x14ac:dyDescent="0.35">
      <c r="B18" t="s">
        <v>98</v>
      </c>
    </row>
    <row r="19" spans="2:2" x14ac:dyDescent="0.35">
      <c r="B19" t="s">
        <v>99</v>
      </c>
    </row>
    <row r="21" spans="2:2" x14ac:dyDescent="0.35">
      <c r="B21" s="8" t="str">
        <f>HYPERLINK("#'Contents'!A1", "Return to Contents")</f>
        <v>Return to Contents</v>
      </c>
    </row>
  </sheetData>
  <mergeCells count="11">
    <mergeCell ref="BQ5:BR5"/>
    <mergeCell ref="D5:E5"/>
    <mergeCell ref="G5:L5"/>
    <mergeCell ref="N5:Q5"/>
    <mergeCell ref="S5:AD5"/>
    <mergeCell ref="AF5:AH5"/>
    <mergeCell ref="D2:BJ2"/>
    <mergeCell ref="AJ5:AN5"/>
    <mergeCell ref="AP5:AR5"/>
    <mergeCell ref="AT5:AX5"/>
    <mergeCell ref="AZ5:BO5"/>
  </mergeCells>
  <pageMargins left="0.7" right="0.7" top="0.75" bottom="0.75" header="0.3" footer="0.3"/>
  <pageSetup paperSize="9" orientation="portrait" horizontalDpi="300" verticalDpi="300"/>
  <drawing r:id="rId1"/>
</worksheet>
</file>

<file path=xl/worksheets/sheet1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300-000000000000}">
  <dimension ref="B2:BR19"/>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67" width="10.7265625" customWidth="1"/>
    <col min="68" max="68" width="2.1796875" customWidth="1"/>
    <col min="69" max="70" width="10.7265625" customWidth="1"/>
    <col min="71" max="71" width="2.1796875" customWidth="1"/>
  </cols>
  <sheetData>
    <row r="2" spans="2:70" ht="40" customHeight="1" x14ac:dyDescent="0.35">
      <c r="D2" s="29" t="s">
        <v>672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row>
    <row r="5" spans="2:70" ht="30" customHeight="1" x14ac:dyDescent="0.35">
      <c r="B5" s="15"/>
      <c r="C5" s="15"/>
      <c r="D5" s="30" t="s">
        <v>74</v>
      </c>
      <c r="E5" s="30"/>
      <c r="F5" s="15"/>
      <c r="G5" s="30" t="s">
        <v>75</v>
      </c>
      <c r="H5" s="30"/>
      <c r="I5" s="30"/>
      <c r="J5" s="30"/>
      <c r="K5" s="30"/>
      <c r="L5" s="30"/>
      <c r="M5" s="15"/>
      <c r="N5" s="30" t="s">
        <v>76</v>
      </c>
      <c r="O5" s="30"/>
      <c r="P5" s="30"/>
      <c r="Q5" s="30"/>
      <c r="R5" s="15"/>
      <c r="S5" s="30" t="s">
        <v>77</v>
      </c>
      <c r="T5" s="30"/>
      <c r="U5" s="30"/>
      <c r="V5" s="30"/>
      <c r="W5" s="30"/>
      <c r="X5" s="30"/>
      <c r="Y5" s="30"/>
      <c r="Z5" s="30"/>
      <c r="AA5" s="30"/>
      <c r="AB5" s="30"/>
      <c r="AC5" s="30"/>
      <c r="AD5" s="30"/>
      <c r="AE5" s="15"/>
      <c r="AF5" s="30" t="s">
        <v>78</v>
      </c>
      <c r="AG5" s="30"/>
      <c r="AH5" s="30"/>
      <c r="AI5" s="15"/>
      <c r="AJ5" s="30" t="s">
        <v>79</v>
      </c>
      <c r="AK5" s="30"/>
      <c r="AL5" s="30"/>
      <c r="AM5" s="30"/>
      <c r="AN5" s="30"/>
      <c r="AO5" s="15"/>
      <c r="AP5" s="30" t="s">
        <v>80</v>
      </c>
      <c r="AQ5" s="30"/>
      <c r="AR5" s="30"/>
      <c r="AS5" s="15"/>
      <c r="AT5" s="30" t="s">
        <v>81</v>
      </c>
      <c r="AU5" s="30"/>
      <c r="AV5" s="30"/>
      <c r="AW5" s="30"/>
      <c r="AX5" s="30"/>
      <c r="AY5" s="15"/>
      <c r="AZ5" s="30" t="s">
        <v>82</v>
      </c>
      <c r="BA5" s="30"/>
      <c r="BB5" s="30"/>
      <c r="BC5" s="30"/>
      <c r="BD5" s="30"/>
      <c r="BE5" s="30"/>
      <c r="BF5" s="30"/>
      <c r="BG5" s="30"/>
      <c r="BH5" s="30"/>
      <c r="BI5" s="30"/>
      <c r="BJ5" s="30"/>
      <c r="BK5" s="30"/>
      <c r="BL5" s="30"/>
      <c r="BM5" s="30"/>
      <c r="BN5" s="30"/>
      <c r="BO5" s="30"/>
      <c r="BP5" s="15"/>
      <c r="BQ5" s="30" t="s">
        <v>83</v>
      </c>
      <c r="BR5" s="30"/>
    </row>
    <row r="6" spans="2:7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46</v>
      </c>
      <c r="AQ6" s="12" t="s">
        <v>47</v>
      </c>
      <c r="AR6" s="12" t="s">
        <v>50</v>
      </c>
      <c r="AT6" s="12" t="s">
        <v>51</v>
      </c>
      <c r="AU6" s="12" t="s">
        <v>52</v>
      </c>
      <c r="AV6" s="12" t="s">
        <v>53</v>
      </c>
      <c r="AW6" s="12" t="s">
        <v>54</v>
      </c>
      <c r="AX6" s="12" t="s">
        <v>55</v>
      </c>
      <c r="AZ6" s="12" t="s">
        <v>56</v>
      </c>
      <c r="BA6" s="12" t="s">
        <v>57</v>
      </c>
      <c r="BB6" s="12" t="s">
        <v>58</v>
      </c>
      <c r="BC6" s="12" t="s">
        <v>59</v>
      </c>
      <c r="BD6" s="12" t="s">
        <v>60</v>
      </c>
      <c r="BE6" s="12" t="s">
        <v>61</v>
      </c>
      <c r="BF6" s="12" t="s">
        <v>62</v>
      </c>
      <c r="BG6" s="12" t="s">
        <v>63</v>
      </c>
      <c r="BH6" s="12" t="s">
        <v>64</v>
      </c>
      <c r="BI6" s="12" t="s">
        <v>65</v>
      </c>
      <c r="BJ6" s="12" t="s">
        <v>66</v>
      </c>
      <c r="BK6" s="12" t="s">
        <v>67</v>
      </c>
      <c r="BL6" s="12" t="s">
        <v>68</v>
      </c>
      <c r="BM6" s="12" t="s">
        <v>69</v>
      </c>
      <c r="BN6" s="12" t="s">
        <v>70</v>
      </c>
      <c r="BO6" s="12" t="s">
        <v>71</v>
      </c>
      <c r="BQ6" s="12" t="s">
        <v>72</v>
      </c>
      <c r="BR6" s="12" t="s">
        <v>73</v>
      </c>
    </row>
    <row r="7" spans="2:70" ht="30" customHeight="1" x14ac:dyDescent="0.35">
      <c r="B7" s="10" t="s">
        <v>19</v>
      </c>
      <c r="C7" s="10">
        <v>4012</v>
      </c>
      <c r="D7" s="10">
        <v>1971</v>
      </c>
      <c r="E7" s="10">
        <v>2028</v>
      </c>
      <c r="F7" s="10"/>
      <c r="G7" s="10">
        <v>497</v>
      </c>
      <c r="H7" s="10">
        <v>704</v>
      </c>
      <c r="I7" s="10">
        <v>694</v>
      </c>
      <c r="J7" s="10">
        <v>693</v>
      </c>
      <c r="K7" s="10">
        <v>571</v>
      </c>
      <c r="L7" s="10">
        <v>853</v>
      </c>
      <c r="M7" s="10"/>
      <c r="N7" s="10">
        <v>1178</v>
      </c>
      <c r="O7" s="10">
        <v>1131</v>
      </c>
      <c r="P7" s="10">
        <v>781</v>
      </c>
      <c r="Q7" s="10">
        <v>909</v>
      </c>
      <c r="R7" s="10"/>
      <c r="S7" s="10">
        <v>563</v>
      </c>
      <c r="T7" s="10">
        <v>553</v>
      </c>
      <c r="U7" s="10">
        <v>314</v>
      </c>
      <c r="V7" s="10">
        <v>343</v>
      </c>
      <c r="W7" s="10">
        <v>293</v>
      </c>
      <c r="X7" s="10">
        <v>376</v>
      </c>
      <c r="Y7" s="10">
        <v>336</v>
      </c>
      <c r="Z7" s="10">
        <v>171</v>
      </c>
      <c r="AA7" s="10">
        <v>447</v>
      </c>
      <c r="AB7" s="10">
        <v>337</v>
      </c>
      <c r="AC7" s="10">
        <v>188</v>
      </c>
      <c r="AD7" s="10">
        <v>91</v>
      </c>
      <c r="AE7" s="10"/>
      <c r="AF7" s="10">
        <v>1421</v>
      </c>
      <c r="AG7" s="10">
        <v>1665</v>
      </c>
      <c r="AH7" s="10">
        <v>577</v>
      </c>
      <c r="AI7" s="10"/>
      <c r="AJ7" s="10">
        <v>1433</v>
      </c>
      <c r="AK7" s="10">
        <v>1082</v>
      </c>
      <c r="AL7" s="10">
        <v>299</v>
      </c>
      <c r="AM7" s="10">
        <v>42</v>
      </c>
      <c r="AN7" s="10">
        <v>541</v>
      </c>
      <c r="AO7" s="10"/>
      <c r="AP7" s="10">
        <v>878</v>
      </c>
      <c r="AQ7" s="10">
        <v>1369</v>
      </c>
      <c r="AR7" s="10">
        <v>264</v>
      </c>
      <c r="AS7" s="10"/>
      <c r="AT7" s="10">
        <v>929</v>
      </c>
      <c r="AU7" s="10">
        <v>932</v>
      </c>
      <c r="AV7" s="10">
        <v>1096</v>
      </c>
      <c r="AW7" s="10">
        <v>455</v>
      </c>
      <c r="AX7" s="10">
        <v>62</v>
      </c>
      <c r="AY7" s="10"/>
      <c r="AZ7" s="10">
        <v>33</v>
      </c>
      <c r="BA7" s="10">
        <v>185</v>
      </c>
      <c r="BB7" s="10">
        <v>256</v>
      </c>
      <c r="BC7" s="10">
        <v>269</v>
      </c>
      <c r="BD7" s="10">
        <v>403</v>
      </c>
      <c r="BE7" s="10">
        <v>436</v>
      </c>
      <c r="BF7" s="10">
        <v>391</v>
      </c>
      <c r="BG7" s="10">
        <v>312</v>
      </c>
      <c r="BH7" s="10">
        <v>253</v>
      </c>
      <c r="BI7" s="10">
        <v>211</v>
      </c>
      <c r="BJ7" s="10">
        <v>336</v>
      </c>
      <c r="BK7" s="10">
        <v>187</v>
      </c>
      <c r="BL7" s="10">
        <v>180</v>
      </c>
      <c r="BM7" s="10">
        <v>103</v>
      </c>
      <c r="BN7" s="10">
        <v>95</v>
      </c>
      <c r="BO7" s="10">
        <v>161</v>
      </c>
      <c r="BP7" s="10"/>
      <c r="BQ7" s="10">
        <v>1235</v>
      </c>
      <c r="BR7" s="10">
        <v>2665</v>
      </c>
    </row>
    <row r="8" spans="2:70" ht="30" customHeight="1" x14ac:dyDescent="0.35">
      <c r="B8" s="11" t="s">
        <v>20</v>
      </c>
      <c r="C8" s="11">
        <v>4012</v>
      </c>
      <c r="D8" s="11">
        <v>1975</v>
      </c>
      <c r="E8" s="11">
        <v>2024</v>
      </c>
      <c r="F8" s="11"/>
      <c r="G8" s="11">
        <v>558</v>
      </c>
      <c r="H8" s="11">
        <v>682</v>
      </c>
      <c r="I8" s="11">
        <v>685</v>
      </c>
      <c r="J8" s="11">
        <v>686</v>
      </c>
      <c r="K8" s="11">
        <v>562</v>
      </c>
      <c r="L8" s="11">
        <v>839</v>
      </c>
      <c r="M8" s="11"/>
      <c r="N8" s="11">
        <v>1080</v>
      </c>
      <c r="O8" s="11">
        <v>1039</v>
      </c>
      <c r="P8" s="11">
        <v>880</v>
      </c>
      <c r="Q8" s="11">
        <v>1000</v>
      </c>
      <c r="R8" s="11"/>
      <c r="S8" s="11">
        <v>562</v>
      </c>
      <c r="T8" s="11">
        <v>522</v>
      </c>
      <c r="U8" s="11">
        <v>321</v>
      </c>
      <c r="V8" s="11">
        <v>361</v>
      </c>
      <c r="W8" s="11">
        <v>281</v>
      </c>
      <c r="X8" s="11">
        <v>361</v>
      </c>
      <c r="Y8" s="11">
        <v>321</v>
      </c>
      <c r="Z8" s="11">
        <v>160</v>
      </c>
      <c r="AA8" s="11">
        <v>441</v>
      </c>
      <c r="AB8" s="11">
        <v>361</v>
      </c>
      <c r="AC8" s="11">
        <v>201</v>
      </c>
      <c r="AD8" s="11">
        <v>120</v>
      </c>
      <c r="AE8" s="11"/>
      <c r="AF8" s="11">
        <v>1410</v>
      </c>
      <c r="AG8" s="11">
        <v>1629</v>
      </c>
      <c r="AH8" s="11">
        <v>599</v>
      </c>
      <c r="AI8" s="11"/>
      <c r="AJ8" s="11">
        <v>1397</v>
      </c>
      <c r="AK8" s="11">
        <v>1071</v>
      </c>
      <c r="AL8" s="11">
        <v>288</v>
      </c>
      <c r="AM8" s="11">
        <v>45</v>
      </c>
      <c r="AN8" s="11">
        <v>558</v>
      </c>
      <c r="AO8" s="11"/>
      <c r="AP8" s="11">
        <v>856</v>
      </c>
      <c r="AQ8" s="11">
        <v>1358</v>
      </c>
      <c r="AR8" s="11">
        <v>259</v>
      </c>
      <c r="AS8" s="11"/>
      <c r="AT8" s="11">
        <v>961</v>
      </c>
      <c r="AU8" s="11">
        <v>958</v>
      </c>
      <c r="AV8" s="11">
        <v>1056</v>
      </c>
      <c r="AW8" s="11">
        <v>434</v>
      </c>
      <c r="AX8" s="11">
        <v>55</v>
      </c>
      <c r="AY8" s="11"/>
      <c r="AZ8" s="11">
        <v>33</v>
      </c>
      <c r="BA8" s="11">
        <v>186</v>
      </c>
      <c r="BB8" s="11">
        <v>267</v>
      </c>
      <c r="BC8" s="11">
        <v>280</v>
      </c>
      <c r="BD8" s="11">
        <v>416</v>
      </c>
      <c r="BE8" s="11">
        <v>443</v>
      </c>
      <c r="BF8" s="11">
        <v>394</v>
      </c>
      <c r="BG8" s="11">
        <v>314</v>
      </c>
      <c r="BH8" s="11">
        <v>257</v>
      </c>
      <c r="BI8" s="11">
        <v>206</v>
      </c>
      <c r="BJ8" s="11">
        <v>329</v>
      </c>
      <c r="BK8" s="11">
        <v>179</v>
      </c>
      <c r="BL8" s="11">
        <v>174</v>
      </c>
      <c r="BM8" s="11">
        <v>97</v>
      </c>
      <c r="BN8" s="11">
        <v>87</v>
      </c>
      <c r="BO8" s="11">
        <v>148</v>
      </c>
      <c r="BP8" s="11"/>
      <c r="BQ8" s="11">
        <v>1209</v>
      </c>
      <c r="BR8" s="11">
        <v>2688</v>
      </c>
    </row>
    <row r="9" spans="2:70" x14ac:dyDescent="0.35">
      <c r="B9" s="18" t="s">
        <v>667</v>
      </c>
      <c r="C9" s="17">
        <v>0.33001688165044402</v>
      </c>
      <c r="D9" s="17">
        <v>0.32368180712458999</v>
      </c>
      <c r="E9" s="17">
        <v>0.33649269314194702</v>
      </c>
      <c r="F9" s="17"/>
      <c r="G9" s="17">
        <v>0.37876424504282402</v>
      </c>
      <c r="H9" s="17">
        <v>0.36739502168898303</v>
      </c>
      <c r="I9" s="17">
        <v>0.40612840151722501</v>
      </c>
      <c r="J9" s="17">
        <v>0.36567874449009302</v>
      </c>
      <c r="K9" s="17">
        <v>0.29600502717643301</v>
      </c>
      <c r="L9" s="17">
        <v>0.198612924108513</v>
      </c>
      <c r="M9" s="17"/>
      <c r="N9" s="17">
        <v>0.27157138415154702</v>
      </c>
      <c r="O9" s="17">
        <v>0.31865068531267599</v>
      </c>
      <c r="P9" s="17">
        <v>0.40125302871273</v>
      </c>
      <c r="Q9" s="17">
        <v>0.34037542283191102</v>
      </c>
      <c r="R9" s="17"/>
      <c r="S9" s="17">
        <v>0.25146015280540002</v>
      </c>
      <c r="T9" s="17">
        <v>0.32145974494506202</v>
      </c>
      <c r="U9" s="17">
        <v>0.36759095527458302</v>
      </c>
      <c r="V9" s="17">
        <v>0.37902880522496801</v>
      </c>
      <c r="W9" s="17">
        <v>0.30097223785343502</v>
      </c>
      <c r="X9" s="17">
        <v>0.34992815878587302</v>
      </c>
      <c r="Y9" s="17">
        <v>0.35983802798981201</v>
      </c>
      <c r="Z9" s="17">
        <v>0.33027746048703799</v>
      </c>
      <c r="AA9" s="17">
        <v>0.31543517813093902</v>
      </c>
      <c r="AB9" s="17">
        <v>0.32744052892922898</v>
      </c>
      <c r="AC9" s="17">
        <v>0.38996832063953402</v>
      </c>
      <c r="AD9" s="17">
        <v>0.37606944455400598</v>
      </c>
      <c r="AE9" s="17"/>
      <c r="AF9" s="17">
        <v>0.32558416883629598</v>
      </c>
      <c r="AG9" s="17">
        <v>0.31101448864316</v>
      </c>
      <c r="AH9" s="17">
        <v>0.33698469642720502</v>
      </c>
      <c r="AI9" s="17"/>
      <c r="AJ9" s="17">
        <v>0.27918710866851598</v>
      </c>
      <c r="AK9" s="17">
        <v>0.34478441126513898</v>
      </c>
      <c r="AL9" s="17">
        <v>0.257341028980412</v>
      </c>
      <c r="AM9" s="17">
        <v>0.401492482551838</v>
      </c>
      <c r="AN9" s="17">
        <v>0.36449655655597502</v>
      </c>
      <c r="AO9" s="17"/>
      <c r="AP9" s="17">
        <v>0.25832899259037601</v>
      </c>
      <c r="AQ9" s="17">
        <v>0.36029907314663601</v>
      </c>
      <c r="AR9" s="17">
        <v>0.28582291624733702</v>
      </c>
      <c r="AS9" s="17"/>
      <c r="AT9" s="17">
        <v>0.34818987389099798</v>
      </c>
      <c r="AU9" s="17">
        <v>0.36074910561597701</v>
      </c>
      <c r="AV9" s="17">
        <v>0.31669771336007202</v>
      </c>
      <c r="AW9" s="17">
        <v>0.27928045113997801</v>
      </c>
      <c r="AX9" s="17">
        <v>0.27748487674431899</v>
      </c>
      <c r="AY9" s="17"/>
      <c r="AZ9" s="17">
        <v>0.45995863360146699</v>
      </c>
      <c r="BA9" s="17">
        <v>0.29426030869254</v>
      </c>
      <c r="BB9" s="17">
        <v>0.38019425857261602</v>
      </c>
      <c r="BC9" s="17">
        <v>0.30518589999660001</v>
      </c>
      <c r="BD9" s="17">
        <v>0.28778009084577</v>
      </c>
      <c r="BE9" s="17">
        <v>0.349048993710531</v>
      </c>
      <c r="BF9" s="17">
        <v>0.331844024115651</v>
      </c>
      <c r="BG9" s="17">
        <v>0.34515702962924899</v>
      </c>
      <c r="BH9" s="17">
        <v>0.38026838482444197</v>
      </c>
      <c r="BI9" s="17">
        <v>0.30892873173478202</v>
      </c>
      <c r="BJ9" s="17">
        <v>0.31391521454564397</v>
      </c>
      <c r="BK9" s="17">
        <v>0.35430865652627203</v>
      </c>
      <c r="BL9" s="17">
        <v>0.32742934695915399</v>
      </c>
      <c r="BM9" s="17">
        <v>0.33701183166509502</v>
      </c>
      <c r="BN9" s="17">
        <v>0.36373783997892301</v>
      </c>
      <c r="BO9" s="17">
        <v>0.26424266574489802</v>
      </c>
      <c r="BP9" s="17"/>
      <c r="BQ9" s="17">
        <v>0.206586155997004</v>
      </c>
      <c r="BR9" s="17">
        <v>0.38932306557514501</v>
      </c>
    </row>
    <row r="10" spans="2:70" x14ac:dyDescent="0.35">
      <c r="B10" s="18" t="s">
        <v>668</v>
      </c>
      <c r="C10" s="17">
        <v>0.39789189552740301</v>
      </c>
      <c r="D10" s="17">
        <v>0.42065462858671798</v>
      </c>
      <c r="E10" s="17">
        <v>0.37524923474998101</v>
      </c>
      <c r="F10" s="17"/>
      <c r="G10" s="17">
        <v>0.38143090664264401</v>
      </c>
      <c r="H10" s="17">
        <v>0.34170411131626199</v>
      </c>
      <c r="I10" s="17">
        <v>0.377002628628827</v>
      </c>
      <c r="J10" s="17">
        <v>0.40535966109277</v>
      </c>
      <c r="K10" s="17">
        <v>0.437771440197193</v>
      </c>
      <c r="L10" s="17">
        <v>0.43879016511529501</v>
      </c>
      <c r="M10" s="17"/>
      <c r="N10" s="17">
        <v>0.45278858828374402</v>
      </c>
      <c r="O10" s="17">
        <v>0.39238397358982702</v>
      </c>
      <c r="P10" s="17">
        <v>0.35830579226630799</v>
      </c>
      <c r="Q10" s="17">
        <v>0.37938133907503502</v>
      </c>
      <c r="R10" s="17"/>
      <c r="S10" s="17">
        <v>0.428091995825153</v>
      </c>
      <c r="T10" s="17">
        <v>0.42795427398353603</v>
      </c>
      <c r="U10" s="17">
        <v>0.39168058290626601</v>
      </c>
      <c r="V10" s="17">
        <v>0.38877372760932</v>
      </c>
      <c r="W10" s="17">
        <v>0.42462571122679799</v>
      </c>
      <c r="X10" s="17">
        <v>0.36269333282612198</v>
      </c>
      <c r="Y10" s="17">
        <v>0.36675782604044399</v>
      </c>
      <c r="Z10" s="17">
        <v>0.349983244277286</v>
      </c>
      <c r="AA10" s="17">
        <v>0.39794896207730501</v>
      </c>
      <c r="AB10" s="17">
        <v>0.39113021832120798</v>
      </c>
      <c r="AC10" s="17">
        <v>0.40060386411431098</v>
      </c>
      <c r="AD10" s="17">
        <v>0.37579147441133498</v>
      </c>
      <c r="AE10" s="17"/>
      <c r="AF10" s="17">
        <v>0.393086955372004</v>
      </c>
      <c r="AG10" s="17">
        <v>0.41490589220492102</v>
      </c>
      <c r="AH10" s="17">
        <v>0.35217236015480702</v>
      </c>
      <c r="AI10" s="17"/>
      <c r="AJ10" s="17">
        <v>0.43423219599962898</v>
      </c>
      <c r="AK10" s="17">
        <v>0.38469541185775602</v>
      </c>
      <c r="AL10" s="17">
        <v>0.43157952046423198</v>
      </c>
      <c r="AM10" s="17">
        <v>0.29942615924016702</v>
      </c>
      <c r="AN10" s="17">
        <v>0.36621301571891901</v>
      </c>
      <c r="AO10" s="17"/>
      <c r="AP10" s="17">
        <v>0.43925520142834201</v>
      </c>
      <c r="AQ10" s="17">
        <v>0.38113158904934502</v>
      </c>
      <c r="AR10" s="17">
        <v>0.42393589909664398</v>
      </c>
      <c r="AS10" s="17"/>
      <c r="AT10" s="17">
        <v>0.38108659292938701</v>
      </c>
      <c r="AU10" s="17">
        <v>0.38977972074110301</v>
      </c>
      <c r="AV10" s="17">
        <v>0.40297991031282099</v>
      </c>
      <c r="AW10" s="17">
        <v>0.46739281992973902</v>
      </c>
      <c r="AX10" s="17">
        <v>0.329653593597168</v>
      </c>
      <c r="AY10" s="17"/>
      <c r="AZ10" s="17">
        <v>0.20946227395262901</v>
      </c>
      <c r="BA10" s="17">
        <v>0.38465583792465502</v>
      </c>
      <c r="BB10" s="17">
        <v>0.33924189672498001</v>
      </c>
      <c r="BC10" s="17">
        <v>0.38759645769659301</v>
      </c>
      <c r="BD10" s="17">
        <v>0.37495237200575998</v>
      </c>
      <c r="BE10" s="17">
        <v>0.36527385083872299</v>
      </c>
      <c r="BF10" s="17">
        <v>0.40938383369985298</v>
      </c>
      <c r="BG10" s="17">
        <v>0.43544916963667701</v>
      </c>
      <c r="BH10" s="17">
        <v>0.37137731579578798</v>
      </c>
      <c r="BI10" s="17">
        <v>0.42388370475591403</v>
      </c>
      <c r="BJ10" s="17">
        <v>0.438404817727783</v>
      </c>
      <c r="BK10" s="17">
        <v>0.38053468160860798</v>
      </c>
      <c r="BL10" s="17">
        <v>0.49510027533054402</v>
      </c>
      <c r="BM10" s="17">
        <v>0.44951533329833898</v>
      </c>
      <c r="BN10" s="17">
        <v>0.34675649882470699</v>
      </c>
      <c r="BO10" s="17">
        <v>0.45782468963336997</v>
      </c>
      <c r="BP10" s="17"/>
      <c r="BQ10" s="17">
        <v>0.42100294120464199</v>
      </c>
      <c r="BR10" s="17">
        <v>0.39084385902498903</v>
      </c>
    </row>
    <row r="11" spans="2:70" x14ac:dyDescent="0.35">
      <c r="B11" s="18" t="s">
        <v>669</v>
      </c>
      <c r="C11" s="17">
        <v>0.17359717794333099</v>
      </c>
      <c r="D11" s="17">
        <v>0.16483383579238101</v>
      </c>
      <c r="E11" s="17">
        <v>0.18165188234034399</v>
      </c>
      <c r="F11" s="17"/>
      <c r="G11" s="17">
        <v>0.135776454236197</v>
      </c>
      <c r="H11" s="17">
        <v>0.18526759408357599</v>
      </c>
      <c r="I11" s="17">
        <v>0.11989403715737799</v>
      </c>
      <c r="J11" s="17">
        <v>0.14448045031860901</v>
      </c>
      <c r="K11" s="17">
        <v>0.17759163155117699</v>
      </c>
      <c r="L11" s="17">
        <v>0.25428717844484799</v>
      </c>
      <c r="M11" s="17"/>
      <c r="N11" s="17">
        <v>0.20270342435335301</v>
      </c>
      <c r="O11" s="17">
        <v>0.18939332390623301</v>
      </c>
      <c r="P11" s="17">
        <v>0.136167482052725</v>
      </c>
      <c r="Q11" s="17">
        <v>0.15998983243152801</v>
      </c>
      <c r="R11" s="17"/>
      <c r="S11" s="17">
        <v>0.217265914926417</v>
      </c>
      <c r="T11" s="17">
        <v>0.15714512260788099</v>
      </c>
      <c r="U11" s="17">
        <v>0.17082196743884401</v>
      </c>
      <c r="V11" s="17">
        <v>0.14809280763490801</v>
      </c>
      <c r="W11" s="17">
        <v>0.14346485058326999</v>
      </c>
      <c r="X11" s="17">
        <v>0.18445650065199801</v>
      </c>
      <c r="Y11" s="17">
        <v>0.16324579413422699</v>
      </c>
      <c r="Z11" s="17">
        <v>0.23364776723261299</v>
      </c>
      <c r="AA11" s="17">
        <v>0.18569670968187399</v>
      </c>
      <c r="AB11" s="17">
        <v>0.16874195335789999</v>
      </c>
      <c r="AC11" s="17">
        <v>0.13134066271741399</v>
      </c>
      <c r="AD11" s="17">
        <v>0.15124849424839101</v>
      </c>
      <c r="AE11" s="17"/>
      <c r="AF11" s="17">
        <v>0.183374705792509</v>
      </c>
      <c r="AG11" s="17">
        <v>0.18990219253617699</v>
      </c>
      <c r="AH11" s="17">
        <v>0.15772011178303599</v>
      </c>
      <c r="AI11" s="17"/>
      <c r="AJ11" s="17">
        <v>0.19917639920083299</v>
      </c>
      <c r="AK11" s="17">
        <v>0.179543389443235</v>
      </c>
      <c r="AL11" s="17">
        <v>0.218832140254893</v>
      </c>
      <c r="AM11" s="17">
        <v>0.195640487093139</v>
      </c>
      <c r="AN11" s="17">
        <v>0.123502821277787</v>
      </c>
      <c r="AO11" s="17"/>
      <c r="AP11" s="17">
        <v>0.211482288839382</v>
      </c>
      <c r="AQ11" s="17">
        <v>0.17228512930782999</v>
      </c>
      <c r="AR11" s="17">
        <v>0.20729610741722199</v>
      </c>
      <c r="AS11" s="17"/>
      <c r="AT11" s="17">
        <v>0.15953083250515199</v>
      </c>
      <c r="AU11" s="17">
        <v>0.14743688204529701</v>
      </c>
      <c r="AV11" s="17">
        <v>0.19347561270059799</v>
      </c>
      <c r="AW11" s="17">
        <v>0.193941966085486</v>
      </c>
      <c r="AX11" s="17">
        <v>0.21909102111189999</v>
      </c>
      <c r="AY11" s="17"/>
      <c r="AZ11" s="17">
        <v>0.18844191061422</v>
      </c>
      <c r="BA11" s="17">
        <v>0.151838673982884</v>
      </c>
      <c r="BB11" s="17">
        <v>0.19211379549038601</v>
      </c>
      <c r="BC11" s="17">
        <v>0.17629215763475001</v>
      </c>
      <c r="BD11" s="17">
        <v>0.23457138347021</v>
      </c>
      <c r="BE11" s="17">
        <v>0.174912752466306</v>
      </c>
      <c r="BF11" s="17">
        <v>0.17335936381425601</v>
      </c>
      <c r="BG11" s="17">
        <v>0.13070765181319</v>
      </c>
      <c r="BH11" s="17">
        <v>0.16470500171225699</v>
      </c>
      <c r="BI11" s="17">
        <v>0.16073142948713401</v>
      </c>
      <c r="BJ11" s="17">
        <v>0.169182214167416</v>
      </c>
      <c r="BK11" s="17">
        <v>0.173907572753386</v>
      </c>
      <c r="BL11" s="17">
        <v>0.13512804394387801</v>
      </c>
      <c r="BM11" s="17">
        <v>0.13692509474541101</v>
      </c>
      <c r="BN11" s="17">
        <v>0.237282890724344</v>
      </c>
      <c r="BO11" s="17">
        <v>0.20424597493531299</v>
      </c>
      <c r="BP11" s="17"/>
      <c r="BQ11" s="17">
        <v>0.28553917848226301</v>
      </c>
      <c r="BR11" s="17">
        <v>0.12485902167578899</v>
      </c>
    </row>
    <row r="12" spans="2:70" x14ac:dyDescent="0.35">
      <c r="B12" s="18" t="s">
        <v>670</v>
      </c>
      <c r="C12" s="17">
        <v>2.26692971949192E-2</v>
      </c>
      <c r="D12" s="17">
        <v>2.2911114660496199E-2</v>
      </c>
      <c r="E12" s="17">
        <v>2.2578950776130698E-2</v>
      </c>
      <c r="F12" s="17"/>
      <c r="G12" s="17">
        <v>3.6955851091975599E-2</v>
      </c>
      <c r="H12" s="17">
        <v>3.1961499883311602E-2</v>
      </c>
      <c r="I12" s="17">
        <v>2.90005423643875E-2</v>
      </c>
      <c r="J12" s="17">
        <v>1.5833706826538899E-2</v>
      </c>
      <c r="K12" s="17">
        <v>1.2594551750807301E-2</v>
      </c>
      <c r="L12" s="17">
        <v>1.27679895375015E-2</v>
      </c>
      <c r="M12" s="17"/>
      <c r="N12" s="17">
        <v>1.4138842036304399E-2</v>
      </c>
      <c r="O12" s="17">
        <v>2.6628194002703401E-2</v>
      </c>
      <c r="P12" s="17">
        <v>2.5882473757831401E-2</v>
      </c>
      <c r="Q12" s="17">
        <v>2.52360004711067E-2</v>
      </c>
      <c r="R12" s="17"/>
      <c r="S12" s="17">
        <v>3.1360750844326601E-2</v>
      </c>
      <c r="T12" s="17">
        <v>1.8424742461506102E-2</v>
      </c>
      <c r="U12" s="17">
        <v>2.0486113257395602E-2</v>
      </c>
      <c r="V12" s="17">
        <v>1.27235155568893E-2</v>
      </c>
      <c r="W12" s="17">
        <v>2.55279319376439E-2</v>
      </c>
      <c r="X12" s="17">
        <v>2.4277057313955901E-2</v>
      </c>
      <c r="Y12" s="17">
        <v>2.1229341850208298E-2</v>
      </c>
      <c r="Z12" s="17">
        <v>6.0974907230962596E-3</v>
      </c>
      <c r="AA12" s="17">
        <v>2.60625582579199E-2</v>
      </c>
      <c r="AB12" s="17">
        <v>2.8029574573976399E-2</v>
      </c>
      <c r="AC12" s="17">
        <v>6.3515010612106701E-3</v>
      </c>
      <c r="AD12" s="17">
        <v>4.9342283265936503E-2</v>
      </c>
      <c r="AE12" s="17"/>
      <c r="AF12" s="17">
        <v>2.2890055399028102E-2</v>
      </c>
      <c r="AG12" s="17">
        <v>2.0558355627357802E-2</v>
      </c>
      <c r="AH12" s="17">
        <v>3.8868545998313998E-2</v>
      </c>
      <c r="AI12" s="17"/>
      <c r="AJ12" s="17">
        <v>1.7878560558283699E-2</v>
      </c>
      <c r="AK12" s="17">
        <v>2.2601213384818301E-2</v>
      </c>
      <c r="AL12" s="17">
        <v>3.8513278424135003E-2</v>
      </c>
      <c r="AM12" s="17">
        <v>4.42140489175602E-2</v>
      </c>
      <c r="AN12" s="17">
        <v>2.7598993548265199E-2</v>
      </c>
      <c r="AO12" s="17"/>
      <c r="AP12" s="17">
        <v>1.8791300580218901E-2</v>
      </c>
      <c r="AQ12" s="17">
        <v>1.8145399687742099E-2</v>
      </c>
      <c r="AR12" s="17">
        <v>5.1830250304944599E-2</v>
      </c>
      <c r="AS12" s="17"/>
      <c r="AT12" s="17">
        <v>2.4377353304085098E-2</v>
      </c>
      <c r="AU12" s="17">
        <v>2.5359301221867501E-2</v>
      </c>
      <c r="AV12" s="17">
        <v>2.5484079916355502E-2</v>
      </c>
      <c r="AW12" s="17">
        <v>1.5155250267823399E-2</v>
      </c>
      <c r="AX12" s="17">
        <v>5.2264817042049702E-2</v>
      </c>
      <c r="AY12" s="17"/>
      <c r="AZ12" s="17">
        <v>6.1353136907661303E-2</v>
      </c>
      <c r="BA12" s="17">
        <v>4.3932579113731302E-2</v>
      </c>
      <c r="BB12" s="17">
        <v>1.04632548210688E-2</v>
      </c>
      <c r="BC12" s="17">
        <v>2.9287269832467499E-2</v>
      </c>
      <c r="BD12" s="17">
        <v>4.01587680868093E-2</v>
      </c>
      <c r="BE12" s="17">
        <v>2.6359557724973001E-2</v>
      </c>
      <c r="BF12" s="17">
        <v>2.7183080872170199E-2</v>
      </c>
      <c r="BG12" s="17">
        <v>2.2046466012713199E-2</v>
      </c>
      <c r="BH12" s="17">
        <v>2.65148921970908E-2</v>
      </c>
      <c r="BI12" s="17">
        <v>2.29923310547091E-2</v>
      </c>
      <c r="BJ12" s="17">
        <v>1.27448187316343E-2</v>
      </c>
      <c r="BK12" s="17">
        <v>2.0923570392649901E-2</v>
      </c>
      <c r="BL12" s="17">
        <v>0</v>
      </c>
      <c r="BM12" s="17">
        <v>1.08541969185837E-2</v>
      </c>
      <c r="BN12" s="17">
        <v>0</v>
      </c>
      <c r="BO12" s="17">
        <v>1.3181022476106599E-2</v>
      </c>
      <c r="BP12" s="17"/>
      <c r="BQ12" s="17">
        <v>2.5063415693138101E-2</v>
      </c>
      <c r="BR12" s="17">
        <v>1.9652428083415899E-2</v>
      </c>
    </row>
    <row r="13" spans="2:70" x14ac:dyDescent="0.35">
      <c r="B13" s="18" t="s">
        <v>671</v>
      </c>
      <c r="C13" s="17">
        <v>1.44727482709363E-2</v>
      </c>
      <c r="D13" s="17">
        <v>1.3393292225270101E-2</v>
      </c>
      <c r="E13" s="17">
        <v>1.56191362211257E-2</v>
      </c>
      <c r="F13" s="17"/>
      <c r="G13" s="17">
        <v>2.73342263268012E-2</v>
      </c>
      <c r="H13" s="17">
        <v>2.08444058986402E-2</v>
      </c>
      <c r="I13" s="17">
        <v>1.39960770422876E-2</v>
      </c>
      <c r="J13" s="17">
        <v>1.37904415275372E-2</v>
      </c>
      <c r="K13" s="17">
        <v>1.29509362169427E-2</v>
      </c>
      <c r="L13" s="17">
        <v>2.6956456651061902E-3</v>
      </c>
      <c r="M13" s="17"/>
      <c r="N13" s="17">
        <v>7.7123792583623204E-3</v>
      </c>
      <c r="O13" s="17">
        <v>1.30040694284199E-2</v>
      </c>
      <c r="P13" s="17">
        <v>1.73937023000643E-2</v>
      </c>
      <c r="Q13" s="17">
        <v>2.0917610303780199E-2</v>
      </c>
      <c r="R13" s="17"/>
      <c r="S13" s="17">
        <v>1.9091956271095702E-2</v>
      </c>
      <c r="T13" s="17">
        <v>1.0395546529092701E-2</v>
      </c>
      <c r="U13" s="17">
        <v>0</v>
      </c>
      <c r="V13" s="17">
        <v>2.1711368497954801E-2</v>
      </c>
      <c r="W13" s="17">
        <v>9.3109922656345306E-3</v>
      </c>
      <c r="X13" s="17">
        <v>1.10396274076513E-2</v>
      </c>
      <c r="Y13" s="17">
        <v>1.83812100944802E-2</v>
      </c>
      <c r="Z13" s="17">
        <v>3.0841163779465799E-2</v>
      </c>
      <c r="AA13" s="17">
        <v>2.0263696548310901E-2</v>
      </c>
      <c r="AB13" s="17">
        <v>1.5247002882062001E-2</v>
      </c>
      <c r="AC13" s="17">
        <v>1.09151426077217E-2</v>
      </c>
      <c r="AD13" s="17">
        <v>0</v>
      </c>
      <c r="AE13" s="17"/>
      <c r="AF13" s="17">
        <v>1.08940275779911E-2</v>
      </c>
      <c r="AG13" s="17">
        <v>1.26236123101655E-2</v>
      </c>
      <c r="AH13" s="17">
        <v>2.41825763749518E-2</v>
      </c>
      <c r="AI13" s="17"/>
      <c r="AJ13" s="17">
        <v>5.5958981241346802E-3</v>
      </c>
      <c r="AK13" s="17">
        <v>2.03376714422745E-2</v>
      </c>
      <c r="AL13" s="17">
        <v>1.1678326208448501E-2</v>
      </c>
      <c r="AM13" s="17">
        <v>0</v>
      </c>
      <c r="AN13" s="17">
        <v>2.2732456918194501E-2</v>
      </c>
      <c r="AO13" s="17"/>
      <c r="AP13" s="17">
        <v>6.5041867513275899E-3</v>
      </c>
      <c r="AQ13" s="17">
        <v>1.98365811763105E-2</v>
      </c>
      <c r="AR13" s="17">
        <v>4.27365810014055E-3</v>
      </c>
      <c r="AS13" s="17"/>
      <c r="AT13" s="17">
        <v>1.88406030238711E-2</v>
      </c>
      <c r="AU13" s="17">
        <v>1.9143188079536001E-2</v>
      </c>
      <c r="AV13" s="17">
        <v>1.03520909320865E-2</v>
      </c>
      <c r="AW13" s="17">
        <v>7.0191858234348098E-3</v>
      </c>
      <c r="AX13" s="17">
        <v>3.3533267814087803E-2</v>
      </c>
      <c r="AY13" s="17"/>
      <c r="AZ13" s="17">
        <v>0</v>
      </c>
      <c r="BA13" s="17">
        <v>3.2023438001645102E-2</v>
      </c>
      <c r="BB13" s="17">
        <v>7.6230622836699997E-3</v>
      </c>
      <c r="BC13" s="17">
        <v>3.5795755382912298E-2</v>
      </c>
      <c r="BD13" s="17">
        <v>1.6261857584064201E-2</v>
      </c>
      <c r="BE13" s="17">
        <v>1.57595702918483E-2</v>
      </c>
      <c r="BF13" s="17">
        <v>1.34103991828556E-2</v>
      </c>
      <c r="BG13" s="17">
        <v>6.6307643426454302E-3</v>
      </c>
      <c r="BH13" s="17">
        <v>2.0739403088399E-2</v>
      </c>
      <c r="BI13" s="17">
        <v>1.7714209922254399E-2</v>
      </c>
      <c r="BJ13" s="17">
        <v>9.2222149502143701E-3</v>
      </c>
      <c r="BK13" s="17">
        <v>2.2010469504044099E-2</v>
      </c>
      <c r="BL13" s="17">
        <v>0</v>
      </c>
      <c r="BM13" s="17">
        <v>0</v>
      </c>
      <c r="BN13" s="17">
        <v>0</v>
      </c>
      <c r="BO13" s="17">
        <v>6.0621117376276302E-3</v>
      </c>
      <c r="BP13" s="17"/>
      <c r="BQ13" s="17">
        <v>1.16877702735287E-2</v>
      </c>
      <c r="BR13" s="17">
        <v>1.5196935684347899E-2</v>
      </c>
    </row>
    <row r="14" spans="2:70" x14ac:dyDescent="0.35">
      <c r="B14" s="18" t="s">
        <v>665</v>
      </c>
      <c r="C14" s="19">
        <v>6.1351999412967602E-2</v>
      </c>
      <c r="D14" s="19">
        <v>5.4525321610543902E-2</v>
      </c>
      <c r="E14" s="19">
        <v>6.8408102770471005E-2</v>
      </c>
      <c r="F14" s="19"/>
      <c r="G14" s="19">
        <v>3.9738316659557599E-2</v>
      </c>
      <c r="H14" s="19">
        <v>5.2827367129227198E-2</v>
      </c>
      <c r="I14" s="19">
        <v>5.3978313289894699E-2</v>
      </c>
      <c r="J14" s="19">
        <v>5.4856995744452103E-2</v>
      </c>
      <c r="K14" s="19">
        <v>6.3086413107447503E-2</v>
      </c>
      <c r="L14" s="19">
        <v>9.2846097128735303E-2</v>
      </c>
      <c r="M14" s="19"/>
      <c r="N14" s="19">
        <v>5.1085381916688301E-2</v>
      </c>
      <c r="O14" s="19">
        <v>5.99397537601409E-2</v>
      </c>
      <c r="P14" s="19">
        <v>6.09975209103416E-2</v>
      </c>
      <c r="Q14" s="19">
        <v>7.4099794886638301E-2</v>
      </c>
      <c r="R14" s="19"/>
      <c r="S14" s="19">
        <v>5.27292293276077E-2</v>
      </c>
      <c r="T14" s="19">
        <v>6.4620569472922607E-2</v>
      </c>
      <c r="U14" s="19">
        <v>4.9420381122910202E-2</v>
      </c>
      <c r="V14" s="19">
        <v>4.96697754759605E-2</v>
      </c>
      <c r="W14" s="19">
        <v>9.6098276133218405E-2</v>
      </c>
      <c r="X14" s="19">
        <v>6.7605323014399393E-2</v>
      </c>
      <c r="Y14" s="19">
        <v>7.0547799890829502E-2</v>
      </c>
      <c r="Z14" s="19">
        <v>4.9152873500502098E-2</v>
      </c>
      <c r="AA14" s="19">
        <v>5.4592895303652203E-2</v>
      </c>
      <c r="AB14" s="19">
        <v>6.9410721935623906E-2</v>
      </c>
      <c r="AC14" s="19">
        <v>6.0820508859807998E-2</v>
      </c>
      <c r="AD14" s="19">
        <v>4.7548303520331701E-2</v>
      </c>
      <c r="AE14" s="19"/>
      <c r="AF14" s="19">
        <v>6.4170087022172098E-2</v>
      </c>
      <c r="AG14" s="19">
        <v>5.0995458678218503E-2</v>
      </c>
      <c r="AH14" s="19">
        <v>9.00717092616867E-2</v>
      </c>
      <c r="AI14" s="19"/>
      <c r="AJ14" s="19">
        <v>6.3929837448602894E-2</v>
      </c>
      <c r="AK14" s="19">
        <v>4.8037902606778003E-2</v>
      </c>
      <c r="AL14" s="19">
        <v>4.2055705667878897E-2</v>
      </c>
      <c r="AM14" s="19">
        <v>5.9226822197295102E-2</v>
      </c>
      <c r="AN14" s="19">
        <v>9.5456155980858895E-2</v>
      </c>
      <c r="AO14" s="19"/>
      <c r="AP14" s="19">
        <v>6.5638029810352605E-2</v>
      </c>
      <c r="AQ14" s="19">
        <v>4.8302227632137103E-2</v>
      </c>
      <c r="AR14" s="19">
        <v>2.6841168833712601E-2</v>
      </c>
      <c r="AS14" s="19"/>
      <c r="AT14" s="19">
        <v>6.7974744346506605E-2</v>
      </c>
      <c r="AU14" s="19">
        <v>5.7531802296218799E-2</v>
      </c>
      <c r="AV14" s="19">
        <v>5.1010592778067097E-2</v>
      </c>
      <c r="AW14" s="19">
        <v>3.72103267535384E-2</v>
      </c>
      <c r="AX14" s="19">
        <v>8.7972423690476101E-2</v>
      </c>
      <c r="AY14" s="19"/>
      <c r="AZ14" s="19">
        <v>8.0784044924022594E-2</v>
      </c>
      <c r="BA14" s="19">
        <v>9.3289162284543703E-2</v>
      </c>
      <c r="BB14" s="19">
        <v>7.0363732107279295E-2</v>
      </c>
      <c r="BC14" s="19">
        <v>6.58424594566768E-2</v>
      </c>
      <c r="BD14" s="19">
        <v>4.6275528007385998E-2</v>
      </c>
      <c r="BE14" s="19">
        <v>6.8645274967618297E-2</v>
      </c>
      <c r="BF14" s="19">
        <v>4.4819298315213897E-2</v>
      </c>
      <c r="BG14" s="19">
        <v>6.0008918565525801E-2</v>
      </c>
      <c r="BH14" s="19">
        <v>3.6395002382023499E-2</v>
      </c>
      <c r="BI14" s="19">
        <v>6.5749593045206695E-2</v>
      </c>
      <c r="BJ14" s="19">
        <v>5.6530719877308303E-2</v>
      </c>
      <c r="BK14" s="19">
        <v>4.83150492150402E-2</v>
      </c>
      <c r="BL14" s="19">
        <v>4.2342333766424899E-2</v>
      </c>
      <c r="BM14" s="19">
        <v>6.5693543372570995E-2</v>
      </c>
      <c r="BN14" s="19">
        <v>5.2222770472026399E-2</v>
      </c>
      <c r="BO14" s="19">
        <v>5.4443535472684802E-2</v>
      </c>
      <c r="BP14" s="19"/>
      <c r="BQ14" s="19">
        <v>5.0120538349424697E-2</v>
      </c>
      <c r="BR14" s="19">
        <v>6.01246899563131E-2</v>
      </c>
    </row>
    <row r="15" spans="2:70" x14ac:dyDescent="0.35">
      <c r="B15" s="16"/>
    </row>
    <row r="16" spans="2:70" x14ac:dyDescent="0.35">
      <c r="B16" t="s">
        <v>98</v>
      </c>
    </row>
    <row r="17" spans="2:2" x14ac:dyDescent="0.35">
      <c r="B17" t="s">
        <v>99</v>
      </c>
    </row>
    <row r="19" spans="2:2" x14ac:dyDescent="0.35">
      <c r="B19" s="8" t="str">
        <f>HYPERLINK("#'Contents'!A1", "Return to Contents")</f>
        <v>Return to Contents</v>
      </c>
    </row>
  </sheetData>
  <mergeCells count="11">
    <mergeCell ref="BQ5:BR5"/>
    <mergeCell ref="D5:E5"/>
    <mergeCell ref="G5:L5"/>
    <mergeCell ref="N5:Q5"/>
    <mergeCell ref="S5:AD5"/>
    <mergeCell ref="AF5:AH5"/>
    <mergeCell ref="D2:BJ2"/>
    <mergeCell ref="AJ5:AN5"/>
    <mergeCell ref="AP5:AR5"/>
    <mergeCell ref="AT5:AX5"/>
    <mergeCell ref="AZ5:BO5"/>
  </mergeCells>
  <pageMargins left="0.7" right="0.7" top="0.75" bottom="0.75" header="0.3" footer="0.3"/>
  <pageSetup paperSize="9" orientation="portrait" horizontalDpi="300" verticalDpi="300"/>
  <drawing r:id="rId1"/>
</worksheet>
</file>

<file path=xl/worksheets/sheet1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400-000000000000}">
  <dimension ref="B2:BR30"/>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67" width="10.7265625" customWidth="1"/>
    <col min="68" max="68" width="2.1796875" customWidth="1"/>
    <col min="69" max="70" width="10.7265625" customWidth="1"/>
    <col min="71" max="71" width="2.1796875" customWidth="1"/>
  </cols>
  <sheetData>
    <row r="2" spans="2:70" ht="40" customHeight="1" x14ac:dyDescent="0.35">
      <c r="D2" s="29" t="s">
        <v>673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row>
    <row r="5" spans="2:70" ht="30" customHeight="1" x14ac:dyDescent="0.35">
      <c r="B5" s="15"/>
      <c r="C5" s="15"/>
      <c r="D5" s="30" t="s">
        <v>74</v>
      </c>
      <c r="E5" s="30"/>
      <c r="F5" s="15"/>
      <c r="G5" s="30" t="s">
        <v>75</v>
      </c>
      <c r="H5" s="30"/>
      <c r="I5" s="30"/>
      <c r="J5" s="30"/>
      <c r="K5" s="30"/>
      <c r="L5" s="30"/>
      <c r="M5" s="15"/>
      <c r="N5" s="30" t="s">
        <v>76</v>
      </c>
      <c r="O5" s="30"/>
      <c r="P5" s="30"/>
      <c r="Q5" s="30"/>
      <c r="R5" s="15"/>
      <c r="S5" s="30" t="s">
        <v>77</v>
      </c>
      <c r="T5" s="30"/>
      <c r="U5" s="30"/>
      <c r="V5" s="30"/>
      <c r="W5" s="30"/>
      <c r="X5" s="30"/>
      <c r="Y5" s="30"/>
      <c r="Z5" s="30"/>
      <c r="AA5" s="30"/>
      <c r="AB5" s="30"/>
      <c r="AC5" s="30"/>
      <c r="AD5" s="30"/>
      <c r="AE5" s="15"/>
      <c r="AF5" s="30" t="s">
        <v>78</v>
      </c>
      <c r="AG5" s="30"/>
      <c r="AH5" s="30"/>
      <c r="AI5" s="15"/>
      <c r="AJ5" s="30" t="s">
        <v>79</v>
      </c>
      <c r="AK5" s="30"/>
      <c r="AL5" s="30"/>
      <c r="AM5" s="30"/>
      <c r="AN5" s="30"/>
      <c r="AO5" s="15"/>
      <c r="AP5" s="30" t="s">
        <v>80</v>
      </c>
      <c r="AQ5" s="30"/>
      <c r="AR5" s="30"/>
      <c r="AS5" s="15"/>
      <c r="AT5" s="30" t="s">
        <v>81</v>
      </c>
      <c r="AU5" s="30"/>
      <c r="AV5" s="30"/>
      <c r="AW5" s="30"/>
      <c r="AX5" s="30"/>
      <c r="AY5" s="15"/>
      <c r="AZ5" s="30" t="s">
        <v>82</v>
      </c>
      <c r="BA5" s="30"/>
      <c r="BB5" s="30"/>
      <c r="BC5" s="30"/>
      <c r="BD5" s="30"/>
      <c r="BE5" s="30"/>
      <c r="BF5" s="30"/>
      <c r="BG5" s="30"/>
      <c r="BH5" s="30"/>
      <c r="BI5" s="30"/>
      <c r="BJ5" s="30"/>
      <c r="BK5" s="30"/>
      <c r="BL5" s="30"/>
      <c r="BM5" s="30"/>
      <c r="BN5" s="30"/>
      <c r="BO5" s="30"/>
      <c r="BP5" s="15"/>
      <c r="BQ5" s="30" t="s">
        <v>83</v>
      </c>
      <c r="BR5" s="30"/>
    </row>
    <row r="6" spans="2:7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46</v>
      </c>
      <c r="AQ6" s="12" t="s">
        <v>47</v>
      </c>
      <c r="AR6" s="12" t="s">
        <v>50</v>
      </c>
      <c r="AT6" s="12" t="s">
        <v>51</v>
      </c>
      <c r="AU6" s="12" t="s">
        <v>52</v>
      </c>
      <c r="AV6" s="12" t="s">
        <v>53</v>
      </c>
      <c r="AW6" s="12" t="s">
        <v>54</v>
      </c>
      <c r="AX6" s="12" t="s">
        <v>55</v>
      </c>
      <c r="AZ6" s="12" t="s">
        <v>56</v>
      </c>
      <c r="BA6" s="12" t="s">
        <v>57</v>
      </c>
      <c r="BB6" s="12" t="s">
        <v>58</v>
      </c>
      <c r="BC6" s="12" t="s">
        <v>59</v>
      </c>
      <c r="BD6" s="12" t="s">
        <v>60</v>
      </c>
      <c r="BE6" s="12" t="s">
        <v>61</v>
      </c>
      <c r="BF6" s="12" t="s">
        <v>62</v>
      </c>
      <c r="BG6" s="12" t="s">
        <v>63</v>
      </c>
      <c r="BH6" s="12" t="s">
        <v>64</v>
      </c>
      <c r="BI6" s="12" t="s">
        <v>65</v>
      </c>
      <c r="BJ6" s="12" t="s">
        <v>66</v>
      </c>
      <c r="BK6" s="12" t="s">
        <v>67</v>
      </c>
      <c r="BL6" s="12" t="s">
        <v>68</v>
      </c>
      <c r="BM6" s="12" t="s">
        <v>69</v>
      </c>
      <c r="BN6" s="12" t="s">
        <v>70</v>
      </c>
      <c r="BO6" s="12" t="s">
        <v>71</v>
      </c>
      <c r="BQ6" s="12" t="s">
        <v>72</v>
      </c>
      <c r="BR6" s="12" t="s">
        <v>73</v>
      </c>
    </row>
    <row r="7" spans="2:70" ht="30" customHeight="1" x14ac:dyDescent="0.35">
      <c r="B7" s="10" t="s">
        <v>19</v>
      </c>
      <c r="C7" s="10">
        <v>4012</v>
      </c>
      <c r="D7" s="10">
        <v>1971</v>
      </c>
      <c r="E7" s="10">
        <v>2028</v>
      </c>
      <c r="F7" s="10"/>
      <c r="G7" s="10">
        <v>497</v>
      </c>
      <c r="H7" s="10">
        <v>704</v>
      </c>
      <c r="I7" s="10">
        <v>694</v>
      </c>
      <c r="J7" s="10">
        <v>693</v>
      </c>
      <c r="K7" s="10">
        <v>571</v>
      </c>
      <c r="L7" s="10">
        <v>853</v>
      </c>
      <c r="M7" s="10"/>
      <c r="N7" s="10">
        <v>1178</v>
      </c>
      <c r="O7" s="10">
        <v>1131</v>
      </c>
      <c r="P7" s="10">
        <v>781</v>
      </c>
      <c r="Q7" s="10">
        <v>909</v>
      </c>
      <c r="R7" s="10"/>
      <c r="S7" s="10">
        <v>563</v>
      </c>
      <c r="T7" s="10">
        <v>553</v>
      </c>
      <c r="U7" s="10">
        <v>314</v>
      </c>
      <c r="V7" s="10">
        <v>343</v>
      </c>
      <c r="W7" s="10">
        <v>293</v>
      </c>
      <c r="X7" s="10">
        <v>376</v>
      </c>
      <c r="Y7" s="10">
        <v>336</v>
      </c>
      <c r="Z7" s="10">
        <v>171</v>
      </c>
      <c r="AA7" s="10">
        <v>447</v>
      </c>
      <c r="AB7" s="10">
        <v>337</v>
      </c>
      <c r="AC7" s="10">
        <v>188</v>
      </c>
      <c r="AD7" s="10">
        <v>91</v>
      </c>
      <c r="AE7" s="10"/>
      <c r="AF7" s="10">
        <v>1421</v>
      </c>
      <c r="AG7" s="10">
        <v>1665</v>
      </c>
      <c r="AH7" s="10">
        <v>577</v>
      </c>
      <c r="AI7" s="10"/>
      <c r="AJ7" s="10">
        <v>1433</v>
      </c>
      <c r="AK7" s="10">
        <v>1082</v>
      </c>
      <c r="AL7" s="10">
        <v>299</v>
      </c>
      <c r="AM7" s="10">
        <v>42</v>
      </c>
      <c r="AN7" s="10">
        <v>541</v>
      </c>
      <c r="AO7" s="10"/>
      <c r="AP7" s="10">
        <v>878</v>
      </c>
      <c r="AQ7" s="10">
        <v>1369</v>
      </c>
      <c r="AR7" s="10">
        <v>264</v>
      </c>
      <c r="AS7" s="10"/>
      <c r="AT7" s="10">
        <v>929</v>
      </c>
      <c r="AU7" s="10">
        <v>932</v>
      </c>
      <c r="AV7" s="10">
        <v>1096</v>
      </c>
      <c r="AW7" s="10">
        <v>455</v>
      </c>
      <c r="AX7" s="10">
        <v>62</v>
      </c>
      <c r="AY7" s="10"/>
      <c r="AZ7" s="10">
        <v>33</v>
      </c>
      <c r="BA7" s="10">
        <v>185</v>
      </c>
      <c r="BB7" s="10">
        <v>256</v>
      </c>
      <c r="BC7" s="10">
        <v>269</v>
      </c>
      <c r="BD7" s="10">
        <v>403</v>
      </c>
      <c r="BE7" s="10">
        <v>436</v>
      </c>
      <c r="BF7" s="10">
        <v>391</v>
      </c>
      <c r="BG7" s="10">
        <v>312</v>
      </c>
      <c r="BH7" s="10">
        <v>253</v>
      </c>
      <c r="BI7" s="10">
        <v>211</v>
      </c>
      <c r="BJ7" s="10">
        <v>336</v>
      </c>
      <c r="BK7" s="10">
        <v>187</v>
      </c>
      <c r="BL7" s="10">
        <v>180</v>
      </c>
      <c r="BM7" s="10">
        <v>103</v>
      </c>
      <c r="BN7" s="10">
        <v>95</v>
      </c>
      <c r="BO7" s="10">
        <v>161</v>
      </c>
      <c r="BP7" s="10"/>
      <c r="BQ7" s="10">
        <v>1235</v>
      </c>
      <c r="BR7" s="10">
        <v>2665</v>
      </c>
    </row>
    <row r="8" spans="2:70" ht="30" customHeight="1" x14ac:dyDescent="0.35">
      <c r="B8" s="11" t="s">
        <v>20</v>
      </c>
      <c r="C8" s="11">
        <v>4012</v>
      </c>
      <c r="D8" s="11">
        <v>1975</v>
      </c>
      <c r="E8" s="11">
        <v>2024</v>
      </c>
      <c r="F8" s="11"/>
      <c r="G8" s="11">
        <v>558</v>
      </c>
      <c r="H8" s="11">
        <v>682</v>
      </c>
      <c r="I8" s="11">
        <v>685</v>
      </c>
      <c r="J8" s="11">
        <v>686</v>
      </c>
      <c r="K8" s="11">
        <v>562</v>
      </c>
      <c r="L8" s="11">
        <v>839</v>
      </c>
      <c r="M8" s="11"/>
      <c r="N8" s="11">
        <v>1080</v>
      </c>
      <c r="O8" s="11">
        <v>1039</v>
      </c>
      <c r="P8" s="11">
        <v>880</v>
      </c>
      <c r="Q8" s="11">
        <v>1000</v>
      </c>
      <c r="R8" s="11"/>
      <c r="S8" s="11">
        <v>562</v>
      </c>
      <c r="T8" s="11">
        <v>522</v>
      </c>
      <c r="U8" s="11">
        <v>321</v>
      </c>
      <c r="V8" s="11">
        <v>361</v>
      </c>
      <c r="W8" s="11">
        <v>281</v>
      </c>
      <c r="X8" s="11">
        <v>361</v>
      </c>
      <c r="Y8" s="11">
        <v>321</v>
      </c>
      <c r="Z8" s="11">
        <v>160</v>
      </c>
      <c r="AA8" s="11">
        <v>441</v>
      </c>
      <c r="AB8" s="11">
        <v>361</v>
      </c>
      <c r="AC8" s="11">
        <v>201</v>
      </c>
      <c r="AD8" s="11">
        <v>120</v>
      </c>
      <c r="AE8" s="11"/>
      <c r="AF8" s="11">
        <v>1410</v>
      </c>
      <c r="AG8" s="11">
        <v>1629</v>
      </c>
      <c r="AH8" s="11">
        <v>599</v>
      </c>
      <c r="AI8" s="11"/>
      <c r="AJ8" s="11">
        <v>1397</v>
      </c>
      <c r="AK8" s="11">
        <v>1071</v>
      </c>
      <c r="AL8" s="11">
        <v>288</v>
      </c>
      <c r="AM8" s="11">
        <v>45</v>
      </c>
      <c r="AN8" s="11">
        <v>558</v>
      </c>
      <c r="AO8" s="11"/>
      <c r="AP8" s="11">
        <v>856</v>
      </c>
      <c r="AQ8" s="11">
        <v>1358</v>
      </c>
      <c r="AR8" s="11">
        <v>259</v>
      </c>
      <c r="AS8" s="11"/>
      <c r="AT8" s="11">
        <v>961</v>
      </c>
      <c r="AU8" s="11">
        <v>958</v>
      </c>
      <c r="AV8" s="11">
        <v>1056</v>
      </c>
      <c r="AW8" s="11">
        <v>434</v>
      </c>
      <c r="AX8" s="11">
        <v>55</v>
      </c>
      <c r="AY8" s="11"/>
      <c r="AZ8" s="11">
        <v>33</v>
      </c>
      <c r="BA8" s="11">
        <v>186</v>
      </c>
      <c r="BB8" s="11">
        <v>267</v>
      </c>
      <c r="BC8" s="11">
        <v>280</v>
      </c>
      <c r="BD8" s="11">
        <v>416</v>
      </c>
      <c r="BE8" s="11">
        <v>443</v>
      </c>
      <c r="BF8" s="11">
        <v>394</v>
      </c>
      <c r="BG8" s="11">
        <v>314</v>
      </c>
      <c r="BH8" s="11">
        <v>257</v>
      </c>
      <c r="BI8" s="11">
        <v>206</v>
      </c>
      <c r="BJ8" s="11">
        <v>329</v>
      </c>
      <c r="BK8" s="11">
        <v>179</v>
      </c>
      <c r="BL8" s="11">
        <v>174</v>
      </c>
      <c r="BM8" s="11">
        <v>97</v>
      </c>
      <c r="BN8" s="11">
        <v>87</v>
      </c>
      <c r="BO8" s="11">
        <v>148</v>
      </c>
      <c r="BP8" s="11"/>
      <c r="BQ8" s="11">
        <v>1209</v>
      </c>
      <c r="BR8" s="11">
        <v>2688</v>
      </c>
    </row>
    <row r="9" spans="2:70" x14ac:dyDescent="0.35">
      <c r="B9" s="18" t="s">
        <v>125</v>
      </c>
      <c r="C9" s="17">
        <v>0.68423774166460105</v>
      </c>
      <c r="D9" s="17">
        <v>0.65787457610145605</v>
      </c>
      <c r="E9" s="17">
        <v>0.70890889098200005</v>
      </c>
      <c r="F9" s="17"/>
      <c r="G9" s="17">
        <v>0.57880237190994199</v>
      </c>
      <c r="H9" s="17">
        <v>0.599848329746834</v>
      </c>
      <c r="I9" s="17">
        <v>0.68697184068913797</v>
      </c>
      <c r="J9" s="17">
        <v>0.72092887613837997</v>
      </c>
      <c r="K9" s="17">
        <v>0.73965247611219498</v>
      </c>
      <c r="L9" s="17">
        <v>0.75369963734324996</v>
      </c>
      <c r="M9" s="17"/>
      <c r="N9" s="17">
        <v>0.71972673133796305</v>
      </c>
      <c r="O9" s="17">
        <v>0.69390715524288604</v>
      </c>
      <c r="P9" s="17">
        <v>0.66358219111392103</v>
      </c>
      <c r="Q9" s="17">
        <v>0.65180630693058506</v>
      </c>
      <c r="R9" s="17"/>
      <c r="S9" s="17">
        <v>0.63247196025721097</v>
      </c>
      <c r="T9" s="17">
        <v>0.700455563771891</v>
      </c>
      <c r="U9" s="17">
        <v>0.75585957729668896</v>
      </c>
      <c r="V9" s="17">
        <v>0.70842590984012299</v>
      </c>
      <c r="W9" s="17">
        <v>0.67597366284011895</v>
      </c>
      <c r="X9" s="17">
        <v>0.63965573619383598</v>
      </c>
      <c r="Y9" s="17">
        <v>0.70535959871244502</v>
      </c>
      <c r="Z9" s="17">
        <v>0.60885138686150597</v>
      </c>
      <c r="AA9" s="17">
        <v>0.71421771147312496</v>
      </c>
      <c r="AB9" s="17">
        <v>0.71386784111891899</v>
      </c>
      <c r="AC9" s="17">
        <v>0.62143660114237398</v>
      </c>
      <c r="AD9" s="17">
        <v>0.69512019359121402</v>
      </c>
      <c r="AE9" s="17"/>
      <c r="AF9" s="17">
        <v>0.72566757779589497</v>
      </c>
      <c r="AG9" s="17">
        <v>0.68857636780806697</v>
      </c>
      <c r="AH9" s="17">
        <v>0.59815276697671405</v>
      </c>
      <c r="AI9" s="17"/>
      <c r="AJ9" s="17">
        <v>0.72420407879775395</v>
      </c>
      <c r="AK9" s="17">
        <v>0.65041025641630501</v>
      </c>
      <c r="AL9" s="17">
        <v>0.71773665257322095</v>
      </c>
      <c r="AM9" s="17">
        <v>0.57259355627405395</v>
      </c>
      <c r="AN9" s="17">
        <v>0.65471477037016901</v>
      </c>
      <c r="AO9" s="17"/>
      <c r="AP9" s="17">
        <v>0.684199476656283</v>
      </c>
      <c r="AQ9" s="17">
        <v>0.67286361218134205</v>
      </c>
      <c r="AR9" s="17">
        <v>0.68137589465678705</v>
      </c>
      <c r="AS9" s="17"/>
      <c r="AT9" s="17">
        <v>0.67836314179871404</v>
      </c>
      <c r="AU9" s="17">
        <v>0.67750701654644196</v>
      </c>
      <c r="AV9" s="17">
        <v>0.69789359703545395</v>
      </c>
      <c r="AW9" s="17">
        <v>0.69849940336031402</v>
      </c>
      <c r="AX9" s="17">
        <v>0.56056787454292101</v>
      </c>
      <c r="AY9" s="17"/>
      <c r="AZ9" s="17">
        <v>0.48882903989576298</v>
      </c>
      <c r="BA9" s="17">
        <v>0.62746918481645997</v>
      </c>
      <c r="BB9" s="17">
        <v>0.66204239896551698</v>
      </c>
      <c r="BC9" s="17">
        <v>0.70985418532354905</v>
      </c>
      <c r="BD9" s="17">
        <v>0.68294360535069898</v>
      </c>
      <c r="BE9" s="17">
        <v>0.64714474744073403</v>
      </c>
      <c r="BF9" s="17">
        <v>0.70844853350169501</v>
      </c>
      <c r="BG9" s="17">
        <v>0.65434390381276097</v>
      </c>
      <c r="BH9" s="17">
        <v>0.67159962680477603</v>
      </c>
      <c r="BI9" s="17">
        <v>0.71303662851377703</v>
      </c>
      <c r="BJ9" s="17">
        <v>0.69872670962948902</v>
      </c>
      <c r="BK9" s="17">
        <v>0.76099707251566395</v>
      </c>
      <c r="BL9" s="17">
        <v>0.72677151898276104</v>
      </c>
      <c r="BM9" s="17">
        <v>0.70689658834720404</v>
      </c>
      <c r="BN9" s="17">
        <v>0.69972939832164205</v>
      </c>
      <c r="BO9" s="17">
        <v>0.6754579084647</v>
      </c>
      <c r="BP9" s="17"/>
      <c r="BQ9" s="17">
        <v>0.69061396963353106</v>
      </c>
      <c r="BR9" s="17">
        <v>0.68939395422748795</v>
      </c>
    </row>
    <row r="10" spans="2:70" x14ac:dyDescent="0.35">
      <c r="B10" s="18" t="s">
        <v>121</v>
      </c>
      <c r="C10" s="17">
        <v>0.58552355160235703</v>
      </c>
      <c r="D10" s="17">
        <v>0.55572260064213796</v>
      </c>
      <c r="E10" s="17">
        <v>0.61502980640394</v>
      </c>
      <c r="F10" s="17"/>
      <c r="G10" s="17">
        <v>0.52696159183666302</v>
      </c>
      <c r="H10" s="17">
        <v>0.48509029958409999</v>
      </c>
      <c r="I10" s="17">
        <v>0.58593709306026198</v>
      </c>
      <c r="J10" s="17">
        <v>0.641953187306606</v>
      </c>
      <c r="K10" s="17">
        <v>0.63089552852998099</v>
      </c>
      <c r="L10" s="17">
        <v>0.62931672988114196</v>
      </c>
      <c r="M10" s="17"/>
      <c r="N10" s="17">
        <v>0.60296243927844995</v>
      </c>
      <c r="O10" s="17">
        <v>0.58020572779454505</v>
      </c>
      <c r="P10" s="17">
        <v>0.56178958089249798</v>
      </c>
      <c r="Q10" s="17">
        <v>0.59049324611965504</v>
      </c>
      <c r="R10" s="17"/>
      <c r="S10" s="17">
        <v>0.50377740269247095</v>
      </c>
      <c r="T10" s="17">
        <v>0.60181901545988903</v>
      </c>
      <c r="U10" s="17">
        <v>0.66772848089285197</v>
      </c>
      <c r="V10" s="17">
        <v>0.650043581446348</v>
      </c>
      <c r="W10" s="17">
        <v>0.58972758043898599</v>
      </c>
      <c r="X10" s="17">
        <v>0.534798120604419</v>
      </c>
      <c r="Y10" s="17">
        <v>0.59172580374031203</v>
      </c>
      <c r="Z10" s="17">
        <v>0.562167145683095</v>
      </c>
      <c r="AA10" s="17">
        <v>0.60696418900217497</v>
      </c>
      <c r="AB10" s="17">
        <v>0.58754779227271303</v>
      </c>
      <c r="AC10" s="17">
        <v>0.549695065823121</v>
      </c>
      <c r="AD10" s="17">
        <v>0.61589955764125504</v>
      </c>
      <c r="AE10" s="17"/>
      <c r="AF10" s="17">
        <v>0.61234542287475002</v>
      </c>
      <c r="AG10" s="17">
        <v>0.59288528607769897</v>
      </c>
      <c r="AH10" s="17">
        <v>0.48720123694765699</v>
      </c>
      <c r="AI10" s="17"/>
      <c r="AJ10" s="17">
        <v>0.60740992908417002</v>
      </c>
      <c r="AK10" s="17">
        <v>0.569885194784714</v>
      </c>
      <c r="AL10" s="17">
        <v>0.61488520521961798</v>
      </c>
      <c r="AM10" s="17">
        <v>0.57950217234215096</v>
      </c>
      <c r="AN10" s="17">
        <v>0.54688849324440802</v>
      </c>
      <c r="AO10" s="17"/>
      <c r="AP10" s="17">
        <v>0.57868110816896401</v>
      </c>
      <c r="AQ10" s="17">
        <v>0.58610638093186995</v>
      </c>
      <c r="AR10" s="17">
        <v>0.58542242550855506</v>
      </c>
      <c r="AS10" s="17"/>
      <c r="AT10" s="17">
        <v>0.58874842543502703</v>
      </c>
      <c r="AU10" s="17">
        <v>0.60046394473437603</v>
      </c>
      <c r="AV10" s="17">
        <v>0.58254282720472095</v>
      </c>
      <c r="AW10" s="17">
        <v>0.53314730737319105</v>
      </c>
      <c r="AX10" s="17">
        <v>0.52781239925998702</v>
      </c>
      <c r="AY10" s="17"/>
      <c r="AZ10" s="17">
        <v>0.42439518124599301</v>
      </c>
      <c r="BA10" s="17">
        <v>0.47880497114377701</v>
      </c>
      <c r="BB10" s="17">
        <v>0.58359486066636601</v>
      </c>
      <c r="BC10" s="17">
        <v>0.57983219644873796</v>
      </c>
      <c r="BD10" s="17">
        <v>0.56906888359195795</v>
      </c>
      <c r="BE10" s="17">
        <v>0.55095714277604602</v>
      </c>
      <c r="BF10" s="17">
        <v>0.63341104541450699</v>
      </c>
      <c r="BG10" s="17">
        <v>0.59503119596244702</v>
      </c>
      <c r="BH10" s="17">
        <v>0.59808404786675495</v>
      </c>
      <c r="BI10" s="17">
        <v>0.57942761301479995</v>
      </c>
      <c r="BJ10" s="17">
        <v>0.56540775719579806</v>
      </c>
      <c r="BK10" s="17">
        <v>0.65703898460170995</v>
      </c>
      <c r="BL10" s="17">
        <v>0.64527676518912103</v>
      </c>
      <c r="BM10" s="17">
        <v>0.68293377777561803</v>
      </c>
      <c r="BN10" s="17">
        <v>0.65056939504853994</v>
      </c>
      <c r="BO10" s="17">
        <v>0.54335308642756197</v>
      </c>
      <c r="BP10" s="17"/>
      <c r="BQ10" s="17">
        <v>0.57461937273608699</v>
      </c>
      <c r="BR10" s="17">
        <v>0.598407639245495</v>
      </c>
    </row>
    <row r="11" spans="2:70" x14ac:dyDescent="0.35">
      <c r="B11" s="18" t="s">
        <v>120</v>
      </c>
      <c r="C11" s="17">
        <v>0.43469893865397002</v>
      </c>
      <c r="D11" s="17">
        <v>0.46057710911655603</v>
      </c>
      <c r="E11" s="17">
        <v>0.40816403679543101</v>
      </c>
      <c r="F11" s="17"/>
      <c r="G11" s="17">
        <v>0.37828028657165802</v>
      </c>
      <c r="H11" s="17">
        <v>0.42067639794725398</v>
      </c>
      <c r="I11" s="17">
        <v>0.475964602415065</v>
      </c>
      <c r="J11" s="17">
        <v>0.44896820167881202</v>
      </c>
      <c r="K11" s="17">
        <v>0.41649802841046801</v>
      </c>
      <c r="L11" s="17">
        <v>0.45047544349836599</v>
      </c>
      <c r="M11" s="17"/>
      <c r="N11" s="17">
        <v>0.43351835265934902</v>
      </c>
      <c r="O11" s="17">
        <v>0.410657119417631</v>
      </c>
      <c r="P11" s="17">
        <v>0.427941861106307</v>
      </c>
      <c r="Q11" s="17">
        <v>0.46777823956568199</v>
      </c>
      <c r="R11" s="17"/>
      <c r="S11" s="17">
        <v>0.41727257448338501</v>
      </c>
      <c r="T11" s="17">
        <v>0.40380211669093202</v>
      </c>
      <c r="U11" s="17">
        <v>0.48355337748834798</v>
      </c>
      <c r="V11" s="17">
        <v>0.46264972999521198</v>
      </c>
      <c r="W11" s="17">
        <v>0.44727988834472598</v>
      </c>
      <c r="X11" s="17">
        <v>0.40846155132185302</v>
      </c>
      <c r="Y11" s="17">
        <v>0.40845173831393</v>
      </c>
      <c r="Z11" s="17">
        <v>0.41895874270862998</v>
      </c>
      <c r="AA11" s="17">
        <v>0.44865867967751299</v>
      </c>
      <c r="AB11" s="17">
        <v>0.45669595208171498</v>
      </c>
      <c r="AC11" s="17">
        <v>0.44397171500420601</v>
      </c>
      <c r="AD11" s="17">
        <v>0.44358861391008397</v>
      </c>
      <c r="AE11" s="17"/>
      <c r="AF11" s="17">
        <v>0.45025456928654201</v>
      </c>
      <c r="AG11" s="17">
        <v>0.42265328015394699</v>
      </c>
      <c r="AH11" s="17">
        <v>0.43332262777421299</v>
      </c>
      <c r="AI11" s="17"/>
      <c r="AJ11" s="17">
        <v>0.44760136118567501</v>
      </c>
      <c r="AK11" s="17">
        <v>0.41908437492843897</v>
      </c>
      <c r="AL11" s="17">
        <v>0.38667435234640801</v>
      </c>
      <c r="AM11" s="17">
        <v>0.398204131587305</v>
      </c>
      <c r="AN11" s="17">
        <v>0.47905041390733</v>
      </c>
      <c r="AO11" s="17"/>
      <c r="AP11" s="17">
        <v>0.45895035038862902</v>
      </c>
      <c r="AQ11" s="17">
        <v>0.42796999603861002</v>
      </c>
      <c r="AR11" s="17">
        <v>0.39987848844000401</v>
      </c>
      <c r="AS11" s="17"/>
      <c r="AT11" s="17">
        <v>0.45978505148306298</v>
      </c>
      <c r="AU11" s="17">
        <v>0.44217032589127903</v>
      </c>
      <c r="AV11" s="17">
        <v>0.41948867318264899</v>
      </c>
      <c r="AW11" s="17">
        <v>0.440056560128462</v>
      </c>
      <c r="AX11" s="17">
        <v>0.29467829282559099</v>
      </c>
      <c r="AY11" s="17"/>
      <c r="AZ11" s="17">
        <v>0.45126711112853102</v>
      </c>
      <c r="BA11" s="17">
        <v>0.40803568667013701</v>
      </c>
      <c r="BB11" s="17">
        <v>0.38910037811090598</v>
      </c>
      <c r="BC11" s="17">
        <v>0.38899383311094798</v>
      </c>
      <c r="BD11" s="17">
        <v>0.45809484986552101</v>
      </c>
      <c r="BE11" s="17">
        <v>0.41042372414131201</v>
      </c>
      <c r="BF11" s="17">
        <v>0.44602760111249201</v>
      </c>
      <c r="BG11" s="17">
        <v>0.46887032469095302</v>
      </c>
      <c r="BH11" s="17">
        <v>0.41460825302975401</v>
      </c>
      <c r="BI11" s="17">
        <v>0.483122455129955</v>
      </c>
      <c r="BJ11" s="17">
        <v>0.466213009572435</v>
      </c>
      <c r="BK11" s="17">
        <v>0.52075313708051896</v>
      </c>
      <c r="BL11" s="17">
        <v>0.41284176931711097</v>
      </c>
      <c r="BM11" s="17">
        <v>0.429758965921819</v>
      </c>
      <c r="BN11" s="17">
        <v>0.368192943337808</v>
      </c>
      <c r="BO11" s="17">
        <v>0.44992587462288802</v>
      </c>
      <c r="BP11" s="17"/>
      <c r="BQ11" s="17">
        <v>0.48403390695280701</v>
      </c>
      <c r="BR11" s="17">
        <v>0.41617592204744203</v>
      </c>
    </row>
    <row r="12" spans="2:70" x14ac:dyDescent="0.35">
      <c r="B12" s="18" t="s">
        <v>116</v>
      </c>
      <c r="C12" s="17">
        <v>0.43054439902032998</v>
      </c>
      <c r="D12" s="17">
        <v>0.38993479920968799</v>
      </c>
      <c r="E12" s="17">
        <v>0.46978961424892501</v>
      </c>
      <c r="F12" s="17"/>
      <c r="G12" s="17">
        <v>0.46838819863105202</v>
      </c>
      <c r="H12" s="17">
        <v>0.463827813716228</v>
      </c>
      <c r="I12" s="17">
        <v>0.44336909139852199</v>
      </c>
      <c r="J12" s="17">
        <v>0.43944652938671502</v>
      </c>
      <c r="K12" s="17">
        <v>0.380122945798194</v>
      </c>
      <c r="L12" s="17">
        <v>0.39430761052052299</v>
      </c>
      <c r="M12" s="17"/>
      <c r="N12" s="17">
        <v>0.47768027598981599</v>
      </c>
      <c r="O12" s="17">
        <v>0.40557703229937397</v>
      </c>
      <c r="P12" s="17">
        <v>0.43210243972589402</v>
      </c>
      <c r="Q12" s="17">
        <v>0.40344158084845799</v>
      </c>
      <c r="R12" s="17"/>
      <c r="S12" s="17">
        <v>0.46280627271696101</v>
      </c>
      <c r="T12" s="17">
        <v>0.42247654668100199</v>
      </c>
      <c r="U12" s="17">
        <v>0.501354384365711</v>
      </c>
      <c r="V12" s="17">
        <v>0.42759163723146099</v>
      </c>
      <c r="W12" s="17">
        <v>0.410970893747929</v>
      </c>
      <c r="X12" s="17">
        <v>0.43417090435300798</v>
      </c>
      <c r="Y12" s="17">
        <v>0.42383889465527802</v>
      </c>
      <c r="Z12" s="17">
        <v>0.41691558606613699</v>
      </c>
      <c r="AA12" s="17">
        <v>0.42074108748018302</v>
      </c>
      <c r="AB12" s="17">
        <v>0.39085555672773398</v>
      </c>
      <c r="AC12" s="17">
        <v>0.43118339024885999</v>
      </c>
      <c r="AD12" s="17">
        <v>0.359409807444522</v>
      </c>
      <c r="AE12" s="17"/>
      <c r="AF12" s="17">
        <v>0.41519655819962498</v>
      </c>
      <c r="AG12" s="17">
        <v>0.43472721870962899</v>
      </c>
      <c r="AH12" s="17">
        <v>0.39196374134181799</v>
      </c>
      <c r="AI12" s="17"/>
      <c r="AJ12" s="17">
        <v>0.42981070698952101</v>
      </c>
      <c r="AK12" s="17">
        <v>0.43795287148511097</v>
      </c>
      <c r="AL12" s="17">
        <v>0.39527466734671801</v>
      </c>
      <c r="AM12" s="17">
        <v>0.49662237682254501</v>
      </c>
      <c r="AN12" s="17">
        <v>0.43728784809996801</v>
      </c>
      <c r="AO12" s="17"/>
      <c r="AP12" s="17">
        <v>0.434766127848219</v>
      </c>
      <c r="AQ12" s="17">
        <v>0.45374305516342001</v>
      </c>
      <c r="AR12" s="17">
        <v>0.45098318952336303</v>
      </c>
      <c r="AS12" s="17"/>
      <c r="AT12" s="17">
        <v>0.381068087604165</v>
      </c>
      <c r="AU12" s="17">
        <v>0.437994195680182</v>
      </c>
      <c r="AV12" s="17">
        <v>0.47458036014808902</v>
      </c>
      <c r="AW12" s="17">
        <v>0.46496863041394898</v>
      </c>
      <c r="AX12" s="17">
        <v>0.40896200495225199</v>
      </c>
      <c r="AY12" s="17"/>
      <c r="AZ12" s="17">
        <v>0.43606037450940399</v>
      </c>
      <c r="BA12" s="17">
        <v>0.38989277232641001</v>
      </c>
      <c r="BB12" s="17">
        <v>0.38028096402710398</v>
      </c>
      <c r="BC12" s="17">
        <v>0.40359745458903301</v>
      </c>
      <c r="BD12" s="17">
        <v>0.381320722165849</v>
      </c>
      <c r="BE12" s="17">
        <v>0.39858338975073698</v>
      </c>
      <c r="BF12" s="17">
        <v>0.44600706748624602</v>
      </c>
      <c r="BG12" s="17">
        <v>0.40542133562431798</v>
      </c>
      <c r="BH12" s="17">
        <v>0.40948439322246</v>
      </c>
      <c r="BI12" s="17">
        <v>0.46442665074262901</v>
      </c>
      <c r="BJ12" s="17">
        <v>0.471281705794102</v>
      </c>
      <c r="BK12" s="17">
        <v>0.482845059613911</v>
      </c>
      <c r="BL12" s="17">
        <v>0.48058504276906899</v>
      </c>
      <c r="BM12" s="17">
        <v>0.482907525786756</v>
      </c>
      <c r="BN12" s="17">
        <v>0.43824402616080399</v>
      </c>
      <c r="BO12" s="17">
        <v>0.60531970322678097</v>
      </c>
      <c r="BP12" s="17"/>
      <c r="BQ12" s="17">
        <v>0.48350764509189098</v>
      </c>
      <c r="BR12" s="17">
        <v>0.40858198714236799</v>
      </c>
    </row>
    <row r="13" spans="2:70" x14ac:dyDescent="0.35">
      <c r="B13" s="18" t="s">
        <v>118</v>
      </c>
      <c r="C13" s="17">
        <v>0.40146029027861002</v>
      </c>
      <c r="D13" s="17">
        <v>0.38101936698892802</v>
      </c>
      <c r="E13" s="17">
        <v>0.42167332585202899</v>
      </c>
      <c r="F13" s="17"/>
      <c r="G13" s="17">
        <v>0.37155467000632397</v>
      </c>
      <c r="H13" s="17">
        <v>0.38243080700313697</v>
      </c>
      <c r="I13" s="17">
        <v>0.40336018546466401</v>
      </c>
      <c r="J13" s="17">
        <v>0.44644616090730199</v>
      </c>
      <c r="K13" s="17">
        <v>0.41049171113883698</v>
      </c>
      <c r="L13" s="17">
        <v>0.39245930282536901</v>
      </c>
      <c r="M13" s="17"/>
      <c r="N13" s="17">
        <v>0.41822218401128702</v>
      </c>
      <c r="O13" s="17">
        <v>0.39002147315351499</v>
      </c>
      <c r="P13" s="17">
        <v>0.41612018251916599</v>
      </c>
      <c r="Q13" s="17">
        <v>0.382607632561763</v>
      </c>
      <c r="R13" s="17"/>
      <c r="S13" s="17">
        <v>0.38928139961959801</v>
      </c>
      <c r="T13" s="17">
        <v>0.39817367484854199</v>
      </c>
      <c r="U13" s="17">
        <v>0.45948278414397398</v>
      </c>
      <c r="V13" s="17">
        <v>0.41743894739452198</v>
      </c>
      <c r="W13" s="17">
        <v>0.417356758133483</v>
      </c>
      <c r="X13" s="17">
        <v>0.39693091303091099</v>
      </c>
      <c r="Y13" s="17">
        <v>0.36359069259743698</v>
      </c>
      <c r="Z13" s="17">
        <v>0.35455094950376698</v>
      </c>
      <c r="AA13" s="17">
        <v>0.41459362221561002</v>
      </c>
      <c r="AB13" s="17">
        <v>0.40243694478368502</v>
      </c>
      <c r="AC13" s="17">
        <v>0.38316671342742997</v>
      </c>
      <c r="AD13" s="17">
        <v>0.38919739384714802</v>
      </c>
      <c r="AE13" s="17"/>
      <c r="AF13" s="17">
        <v>0.41296052586320903</v>
      </c>
      <c r="AG13" s="17">
        <v>0.40233035056051097</v>
      </c>
      <c r="AH13" s="17">
        <v>0.35409860918459202</v>
      </c>
      <c r="AI13" s="17"/>
      <c r="AJ13" s="17">
        <v>0.40204036271419302</v>
      </c>
      <c r="AK13" s="17">
        <v>0.40037590384104199</v>
      </c>
      <c r="AL13" s="17">
        <v>0.40077736189854801</v>
      </c>
      <c r="AM13" s="17">
        <v>0.422112028090808</v>
      </c>
      <c r="AN13" s="17">
        <v>0.40382358900163001</v>
      </c>
      <c r="AO13" s="17"/>
      <c r="AP13" s="17">
        <v>0.378444601566165</v>
      </c>
      <c r="AQ13" s="17">
        <v>0.42413648710393997</v>
      </c>
      <c r="AR13" s="17">
        <v>0.387809532384156</v>
      </c>
      <c r="AS13" s="17"/>
      <c r="AT13" s="17">
        <v>0.37399608233511999</v>
      </c>
      <c r="AU13" s="17">
        <v>0.42744414113111401</v>
      </c>
      <c r="AV13" s="17">
        <v>0.40815397753291499</v>
      </c>
      <c r="AW13" s="17">
        <v>0.38722368684142899</v>
      </c>
      <c r="AX13" s="17">
        <v>0.495486308777074</v>
      </c>
      <c r="AY13" s="17"/>
      <c r="AZ13" s="17">
        <v>0.236167040873214</v>
      </c>
      <c r="BA13" s="17">
        <v>0.34661972255416201</v>
      </c>
      <c r="BB13" s="17">
        <v>0.38195987701244699</v>
      </c>
      <c r="BC13" s="17">
        <v>0.42653425863579802</v>
      </c>
      <c r="BD13" s="17">
        <v>0.345196409800059</v>
      </c>
      <c r="BE13" s="17">
        <v>0.39098945929051598</v>
      </c>
      <c r="BF13" s="17">
        <v>0.403086601015682</v>
      </c>
      <c r="BG13" s="17">
        <v>0.379766092677573</v>
      </c>
      <c r="BH13" s="17">
        <v>0.39420804188772701</v>
      </c>
      <c r="BI13" s="17">
        <v>0.45593167221716102</v>
      </c>
      <c r="BJ13" s="17">
        <v>0.40244137727019402</v>
      </c>
      <c r="BK13" s="17">
        <v>0.46032082531032797</v>
      </c>
      <c r="BL13" s="17">
        <v>0.49954166929959498</v>
      </c>
      <c r="BM13" s="17">
        <v>0.46067021221086202</v>
      </c>
      <c r="BN13" s="17">
        <v>0.549129169924506</v>
      </c>
      <c r="BO13" s="17">
        <v>0.371879854138018</v>
      </c>
      <c r="BP13" s="17"/>
      <c r="BQ13" s="17">
        <v>0.42123470507715899</v>
      </c>
      <c r="BR13" s="17">
        <v>0.39694301695427697</v>
      </c>
    </row>
    <row r="14" spans="2:70" x14ac:dyDescent="0.35">
      <c r="B14" s="18" t="s">
        <v>126</v>
      </c>
      <c r="C14" s="17">
        <v>0.28952026040637702</v>
      </c>
      <c r="D14" s="17">
        <v>0.254572367324858</v>
      </c>
      <c r="E14" s="17">
        <v>0.32360953521685798</v>
      </c>
      <c r="F14" s="17"/>
      <c r="G14" s="17">
        <v>0.24733797341526301</v>
      </c>
      <c r="H14" s="17">
        <v>0.266310867952812</v>
      </c>
      <c r="I14" s="17">
        <v>0.31570328471271297</v>
      </c>
      <c r="J14" s="17">
        <v>0.30571262829680401</v>
      </c>
      <c r="K14" s="17">
        <v>0.30036762076168999</v>
      </c>
      <c r="L14" s="17">
        <v>0.29457918838520802</v>
      </c>
      <c r="M14" s="17"/>
      <c r="N14" s="17">
        <v>0.29709124546466598</v>
      </c>
      <c r="O14" s="17">
        <v>0.30266019971130698</v>
      </c>
      <c r="P14" s="17">
        <v>0.289762581125458</v>
      </c>
      <c r="Q14" s="17">
        <v>0.26733913205769499</v>
      </c>
      <c r="R14" s="17"/>
      <c r="S14" s="17">
        <v>0.27328552749600699</v>
      </c>
      <c r="T14" s="17">
        <v>0.301245877897865</v>
      </c>
      <c r="U14" s="17">
        <v>0.365572267125504</v>
      </c>
      <c r="V14" s="17">
        <v>0.25725168494483602</v>
      </c>
      <c r="W14" s="17">
        <v>0.29340933046366202</v>
      </c>
      <c r="X14" s="17">
        <v>0.272945268750166</v>
      </c>
      <c r="Y14" s="17">
        <v>0.27140825105977401</v>
      </c>
      <c r="Z14" s="17">
        <v>0.27444706310935202</v>
      </c>
      <c r="AA14" s="17">
        <v>0.302102887668805</v>
      </c>
      <c r="AB14" s="17">
        <v>0.27208954642400601</v>
      </c>
      <c r="AC14" s="17">
        <v>0.26599296252309301</v>
      </c>
      <c r="AD14" s="17">
        <v>0.36308337465720403</v>
      </c>
      <c r="AE14" s="17"/>
      <c r="AF14" s="17">
        <v>0.31271413911685703</v>
      </c>
      <c r="AG14" s="17">
        <v>0.27263317831534001</v>
      </c>
      <c r="AH14" s="17">
        <v>0.27831137908055298</v>
      </c>
      <c r="AI14" s="17"/>
      <c r="AJ14" s="17">
        <v>0.29714061950890303</v>
      </c>
      <c r="AK14" s="17">
        <v>0.26571155656851903</v>
      </c>
      <c r="AL14" s="17">
        <v>0.30853622090817701</v>
      </c>
      <c r="AM14" s="17">
        <v>0.376748134611117</v>
      </c>
      <c r="AN14" s="17">
        <v>0.289463703745162</v>
      </c>
      <c r="AO14" s="17"/>
      <c r="AP14" s="17">
        <v>0.298385990763811</v>
      </c>
      <c r="AQ14" s="17">
        <v>0.27766152489187501</v>
      </c>
      <c r="AR14" s="17">
        <v>0.30070703645623997</v>
      </c>
      <c r="AS14" s="17"/>
      <c r="AT14" s="17">
        <v>0.261441178880711</v>
      </c>
      <c r="AU14" s="17">
        <v>0.32416741262959597</v>
      </c>
      <c r="AV14" s="17">
        <v>0.28546135594149502</v>
      </c>
      <c r="AW14" s="17">
        <v>0.28491821540395901</v>
      </c>
      <c r="AX14" s="17">
        <v>0.30561256254066799</v>
      </c>
      <c r="AY14" s="17"/>
      <c r="AZ14" s="17">
        <v>0.22775425082600001</v>
      </c>
      <c r="BA14" s="17">
        <v>0.22031521471496299</v>
      </c>
      <c r="BB14" s="17">
        <v>0.30337761225732102</v>
      </c>
      <c r="BC14" s="17">
        <v>0.30221317097046901</v>
      </c>
      <c r="BD14" s="17">
        <v>0.28494492560057599</v>
      </c>
      <c r="BE14" s="17">
        <v>0.31617417647211099</v>
      </c>
      <c r="BF14" s="17">
        <v>0.30184101159580501</v>
      </c>
      <c r="BG14" s="17">
        <v>0.24534705539523799</v>
      </c>
      <c r="BH14" s="17">
        <v>0.29676664245698903</v>
      </c>
      <c r="BI14" s="17">
        <v>0.29301945718774702</v>
      </c>
      <c r="BJ14" s="17">
        <v>0.28594011539771802</v>
      </c>
      <c r="BK14" s="17">
        <v>0.32185329045981498</v>
      </c>
      <c r="BL14" s="17">
        <v>0.26883399086649501</v>
      </c>
      <c r="BM14" s="17">
        <v>0.32824844129980102</v>
      </c>
      <c r="BN14" s="17">
        <v>0.29969616252328102</v>
      </c>
      <c r="BO14" s="17">
        <v>0.27064374653522699</v>
      </c>
      <c r="BP14" s="17"/>
      <c r="BQ14" s="17">
        <v>0.29726548007682702</v>
      </c>
      <c r="BR14" s="17">
        <v>0.29007569167188602</v>
      </c>
    </row>
    <row r="15" spans="2:70" x14ac:dyDescent="0.35">
      <c r="B15" s="18" t="s">
        <v>124</v>
      </c>
      <c r="C15" s="17">
        <v>0.23026801371029501</v>
      </c>
      <c r="D15" s="17">
        <v>0.23186755275022999</v>
      </c>
      <c r="E15" s="17">
        <v>0.22865088165471201</v>
      </c>
      <c r="F15" s="17"/>
      <c r="G15" s="17">
        <v>0.178967742120826</v>
      </c>
      <c r="H15" s="17">
        <v>0.18524954125045801</v>
      </c>
      <c r="I15" s="17">
        <v>0.23271211212822199</v>
      </c>
      <c r="J15" s="17">
        <v>0.23375667100584599</v>
      </c>
      <c r="K15" s="17">
        <v>0.27577493147916798</v>
      </c>
      <c r="L15" s="17">
        <v>0.26569431334341898</v>
      </c>
      <c r="M15" s="17"/>
      <c r="N15" s="17">
        <v>0.242255303766616</v>
      </c>
      <c r="O15" s="17">
        <v>0.222627553530056</v>
      </c>
      <c r="P15" s="17">
        <v>0.236189578869474</v>
      </c>
      <c r="Q15" s="17">
        <v>0.22106433853687901</v>
      </c>
      <c r="R15" s="17"/>
      <c r="S15" s="17">
        <v>0.228430108871501</v>
      </c>
      <c r="T15" s="17">
        <v>0.25270457614375202</v>
      </c>
      <c r="U15" s="17">
        <v>0.26010436917062602</v>
      </c>
      <c r="V15" s="17">
        <v>0.22396035452542901</v>
      </c>
      <c r="W15" s="17">
        <v>0.21473324477945499</v>
      </c>
      <c r="X15" s="17">
        <v>0.17860098004382299</v>
      </c>
      <c r="Y15" s="17">
        <v>0.168621950486497</v>
      </c>
      <c r="Z15" s="17">
        <v>0.24767124354713099</v>
      </c>
      <c r="AA15" s="17">
        <v>0.23860510637618201</v>
      </c>
      <c r="AB15" s="17">
        <v>0.27188964808773902</v>
      </c>
      <c r="AC15" s="17">
        <v>0.17322472263462799</v>
      </c>
      <c r="AD15" s="17">
        <v>0.35366453544820697</v>
      </c>
      <c r="AE15" s="17"/>
      <c r="AF15" s="17">
        <v>0.25350197817417602</v>
      </c>
      <c r="AG15" s="17">
        <v>0.242073542027407</v>
      </c>
      <c r="AH15" s="17">
        <v>0.162646588190418</v>
      </c>
      <c r="AI15" s="17"/>
      <c r="AJ15" s="17">
        <v>0.24718543950863001</v>
      </c>
      <c r="AK15" s="17">
        <v>0.21469727211269099</v>
      </c>
      <c r="AL15" s="17">
        <v>0.25624303353213601</v>
      </c>
      <c r="AM15" s="17">
        <v>0.294947174471901</v>
      </c>
      <c r="AN15" s="17">
        <v>0.19075383243321201</v>
      </c>
      <c r="AO15" s="17"/>
      <c r="AP15" s="17">
        <v>0.23742128055914899</v>
      </c>
      <c r="AQ15" s="17">
        <v>0.23344842137665001</v>
      </c>
      <c r="AR15" s="17">
        <v>0.22141223212160199</v>
      </c>
      <c r="AS15" s="17"/>
      <c r="AT15" s="17">
        <v>0.20454943460559499</v>
      </c>
      <c r="AU15" s="17">
        <v>0.23656838770166599</v>
      </c>
      <c r="AV15" s="17">
        <v>0.248813183068852</v>
      </c>
      <c r="AW15" s="17">
        <v>0.19669472075244701</v>
      </c>
      <c r="AX15" s="17">
        <v>0.35591576675791398</v>
      </c>
      <c r="AY15" s="17"/>
      <c r="AZ15" s="17">
        <v>5.3041924494645197E-2</v>
      </c>
      <c r="BA15" s="17">
        <v>0.18581344151436199</v>
      </c>
      <c r="BB15" s="17">
        <v>0.21365714985322101</v>
      </c>
      <c r="BC15" s="17">
        <v>0.23813121349564501</v>
      </c>
      <c r="BD15" s="17">
        <v>0.24201107708275199</v>
      </c>
      <c r="BE15" s="17">
        <v>0.236629068363027</v>
      </c>
      <c r="BF15" s="17">
        <v>0.23455442583936201</v>
      </c>
      <c r="BG15" s="17">
        <v>0.18334038349961901</v>
      </c>
      <c r="BH15" s="17">
        <v>0.25860929292038298</v>
      </c>
      <c r="BI15" s="17">
        <v>0.22146858676734299</v>
      </c>
      <c r="BJ15" s="17">
        <v>0.234176777542773</v>
      </c>
      <c r="BK15" s="17">
        <v>0.29701866071166699</v>
      </c>
      <c r="BL15" s="17">
        <v>0.266564420143172</v>
      </c>
      <c r="BM15" s="17">
        <v>0.26793160274975802</v>
      </c>
      <c r="BN15" s="17">
        <v>0.32676451655841299</v>
      </c>
      <c r="BO15" s="17">
        <v>0.19185860055746501</v>
      </c>
      <c r="BP15" s="17"/>
      <c r="BQ15" s="17">
        <v>0.25865391784998398</v>
      </c>
      <c r="BR15" s="17">
        <v>0.22296517067921501</v>
      </c>
    </row>
    <row r="16" spans="2:70" x14ac:dyDescent="0.35">
      <c r="B16" s="18" t="s">
        <v>128</v>
      </c>
      <c r="C16" s="17">
        <v>0.22981462828663099</v>
      </c>
      <c r="D16" s="17">
        <v>0.20241755469518</v>
      </c>
      <c r="E16" s="17">
        <v>0.25755770564476099</v>
      </c>
      <c r="F16" s="17"/>
      <c r="G16" s="17">
        <v>0.15997636779729499</v>
      </c>
      <c r="H16" s="17">
        <v>0.178750703879514</v>
      </c>
      <c r="I16" s="17">
        <v>0.22553662332024599</v>
      </c>
      <c r="J16" s="17">
        <v>0.27139520721059102</v>
      </c>
      <c r="K16" s="17">
        <v>0.26338581827894297</v>
      </c>
      <c r="L16" s="17">
        <v>0.26484105273794101</v>
      </c>
      <c r="M16" s="17"/>
      <c r="N16" s="17">
        <v>0.25685429041469499</v>
      </c>
      <c r="O16" s="17">
        <v>0.22709222987463001</v>
      </c>
      <c r="P16" s="17">
        <v>0.21738132077359301</v>
      </c>
      <c r="Q16" s="17">
        <v>0.215321156367274</v>
      </c>
      <c r="R16" s="17"/>
      <c r="S16" s="17">
        <v>0.22624468546361601</v>
      </c>
      <c r="T16" s="17">
        <v>0.25285241930115498</v>
      </c>
      <c r="U16" s="17">
        <v>0.22602738084666099</v>
      </c>
      <c r="V16" s="17">
        <v>0.240034413148455</v>
      </c>
      <c r="W16" s="17">
        <v>0.190239287967292</v>
      </c>
      <c r="X16" s="17">
        <v>0.20126411850571599</v>
      </c>
      <c r="Y16" s="17">
        <v>0.211755622608474</v>
      </c>
      <c r="Z16" s="17">
        <v>0.26990165954402001</v>
      </c>
      <c r="AA16" s="17">
        <v>0.24401178874413301</v>
      </c>
      <c r="AB16" s="17">
        <v>0.22263063080114501</v>
      </c>
      <c r="AC16" s="17">
        <v>0.21856204913466601</v>
      </c>
      <c r="AD16" s="17">
        <v>0.28742728104410797</v>
      </c>
      <c r="AE16" s="17"/>
      <c r="AF16" s="17">
        <v>0.26318992940548802</v>
      </c>
      <c r="AG16" s="17">
        <v>0.232722133964922</v>
      </c>
      <c r="AH16" s="17">
        <v>0.164789067150867</v>
      </c>
      <c r="AI16" s="17"/>
      <c r="AJ16" s="17">
        <v>0.25564895056813303</v>
      </c>
      <c r="AK16" s="17">
        <v>0.231711161748484</v>
      </c>
      <c r="AL16" s="17">
        <v>0.240415623648286</v>
      </c>
      <c r="AM16" s="17">
        <v>0.28373873947534201</v>
      </c>
      <c r="AN16" s="17">
        <v>0.17466603141509801</v>
      </c>
      <c r="AO16" s="17"/>
      <c r="AP16" s="17">
        <v>0.23245405665205901</v>
      </c>
      <c r="AQ16" s="17">
        <v>0.228890397300649</v>
      </c>
      <c r="AR16" s="17">
        <v>0.251922348306579</v>
      </c>
      <c r="AS16" s="17"/>
      <c r="AT16" s="17">
        <v>0.21917432762199299</v>
      </c>
      <c r="AU16" s="17">
        <v>0.22499699271151</v>
      </c>
      <c r="AV16" s="17">
        <v>0.23023626203715999</v>
      </c>
      <c r="AW16" s="17">
        <v>0.25128008413129899</v>
      </c>
      <c r="AX16" s="17">
        <v>0.221796940020873</v>
      </c>
      <c r="AY16" s="17"/>
      <c r="AZ16" s="17">
        <v>0.108738282807542</v>
      </c>
      <c r="BA16" s="17">
        <v>0.154929030633052</v>
      </c>
      <c r="BB16" s="17">
        <v>0.226664421497944</v>
      </c>
      <c r="BC16" s="17">
        <v>0.22899348739786499</v>
      </c>
      <c r="BD16" s="17">
        <v>0.25359336282625</v>
      </c>
      <c r="BE16" s="17">
        <v>0.232890223755649</v>
      </c>
      <c r="BF16" s="17">
        <v>0.256558498995545</v>
      </c>
      <c r="BG16" s="17">
        <v>0.22836450533545999</v>
      </c>
      <c r="BH16" s="17">
        <v>0.22023184110004601</v>
      </c>
      <c r="BI16" s="17">
        <v>0.225202869265168</v>
      </c>
      <c r="BJ16" s="17">
        <v>0.20977544542262999</v>
      </c>
      <c r="BK16" s="17">
        <v>0.26571963600118298</v>
      </c>
      <c r="BL16" s="17">
        <v>0.27776517706867299</v>
      </c>
      <c r="BM16" s="17">
        <v>0.24552782600680201</v>
      </c>
      <c r="BN16" s="17">
        <v>0.14242608866870499</v>
      </c>
      <c r="BO16" s="17">
        <v>0.237133396890888</v>
      </c>
      <c r="BP16" s="17"/>
      <c r="BQ16" s="17">
        <v>0.23978322833964</v>
      </c>
      <c r="BR16" s="17">
        <v>0.230407429168558</v>
      </c>
    </row>
    <row r="17" spans="2:70" x14ac:dyDescent="0.35">
      <c r="B17" s="18" t="s">
        <v>122</v>
      </c>
      <c r="C17" s="17">
        <v>0.20144753672972299</v>
      </c>
      <c r="D17" s="17">
        <v>0.18496110222147399</v>
      </c>
      <c r="E17" s="17">
        <v>0.21789208648647099</v>
      </c>
      <c r="F17" s="17"/>
      <c r="G17" s="17">
        <v>0.16528632039553001</v>
      </c>
      <c r="H17" s="17">
        <v>0.18169935516728999</v>
      </c>
      <c r="I17" s="17">
        <v>0.206103641791092</v>
      </c>
      <c r="J17" s="17">
        <v>0.20719044592914801</v>
      </c>
      <c r="K17" s="17">
        <v>0.21471619011119999</v>
      </c>
      <c r="L17" s="17">
        <v>0.22419191559656801</v>
      </c>
      <c r="M17" s="17"/>
      <c r="N17" s="17">
        <v>0.20286895164256999</v>
      </c>
      <c r="O17" s="17">
        <v>0.19816087416505199</v>
      </c>
      <c r="P17" s="17">
        <v>0.20120909217017299</v>
      </c>
      <c r="Q17" s="17">
        <v>0.20321569448493099</v>
      </c>
      <c r="R17" s="17"/>
      <c r="S17" s="17">
        <v>0.199785138367986</v>
      </c>
      <c r="T17" s="17">
        <v>0.23119248245299201</v>
      </c>
      <c r="U17" s="17">
        <v>0.17119269572184001</v>
      </c>
      <c r="V17" s="17">
        <v>0.20123234429883499</v>
      </c>
      <c r="W17" s="17">
        <v>0.17104291752578399</v>
      </c>
      <c r="X17" s="17">
        <v>0.208281476561269</v>
      </c>
      <c r="Y17" s="17">
        <v>0.18879324949328699</v>
      </c>
      <c r="Z17" s="17">
        <v>0.217197121409206</v>
      </c>
      <c r="AA17" s="17">
        <v>0.223809314551209</v>
      </c>
      <c r="AB17" s="17">
        <v>0.18935626531215999</v>
      </c>
      <c r="AC17" s="17">
        <v>0.17705619777692699</v>
      </c>
      <c r="AD17" s="17">
        <v>0.21997589555813701</v>
      </c>
      <c r="AE17" s="17"/>
      <c r="AF17" s="17">
        <v>0.213195702872022</v>
      </c>
      <c r="AG17" s="17">
        <v>0.20312911285937699</v>
      </c>
      <c r="AH17" s="17">
        <v>0.181550555611981</v>
      </c>
      <c r="AI17" s="17"/>
      <c r="AJ17" s="17">
        <v>0.22139498956461001</v>
      </c>
      <c r="AK17" s="17">
        <v>0.188444324468311</v>
      </c>
      <c r="AL17" s="17">
        <v>0.21567901130009101</v>
      </c>
      <c r="AM17" s="17">
        <v>0.18707407385889099</v>
      </c>
      <c r="AN17" s="17">
        <v>0.17969458764388399</v>
      </c>
      <c r="AO17" s="17"/>
      <c r="AP17" s="17">
        <v>0.20965053556445701</v>
      </c>
      <c r="AQ17" s="17">
        <v>0.20561163601688801</v>
      </c>
      <c r="AR17" s="17">
        <v>0.21159349427327101</v>
      </c>
      <c r="AS17" s="17"/>
      <c r="AT17" s="17">
        <v>0.194501700258041</v>
      </c>
      <c r="AU17" s="17">
        <v>0.200048151155164</v>
      </c>
      <c r="AV17" s="17">
        <v>0.204101414152697</v>
      </c>
      <c r="AW17" s="17">
        <v>0.206880570902504</v>
      </c>
      <c r="AX17" s="17">
        <v>0.29228916658174597</v>
      </c>
      <c r="AY17" s="17"/>
      <c r="AZ17" s="17">
        <v>0.237248828591238</v>
      </c>
      <c r="BA17" s="17">
        <v>0.14820388054004399</v>
      </c>
      <c r="BB17" s="17">
        <v>0.21541624556021499</v>
      </c>
      <c r="BC17" s="17">
        <v>0.211229192718667</v>
      </c>
      <c r="BD17" s="17">
        <v>0.207277127474016</v>
      </c>
      <c r="BE17" s="17">
        <v>0.22853242277113101</v>
      </c>
      <c r="BF17" s="17">
        <v>0.203168212922097</v>
      </c>
      <c r="BG17" s="17">
        <v>0.162600110526994</v>
      </c>
      <c r="BH17" s="17">
        <v>0.21421391953621699</v>
      </c>
      <c r="BI17" s="17">
        <v>0.20344344375120399</v>
      </c>
      <c r="BJ17" s="17">
        <v>0.19465247057056001</v>
      </c>
      <c r="BK17" s="17">
        <v>0.182380085124835</v>
      </c>
      <c r="BL17" s="17">
        <v>0.213536589522899</v>
      </c>
      <c r="BM17" s="17">
        <v>0.22320942092948501</v>
      </c>
      <c r="BN17" s="17">
        <v>0.172682716577651</v>
      </c>
      <c r="BO17" s="17">
        <v>0.20308322301353801</v>
      </c>
      <c r="BP17" s="17"/>
      <c r="BQ17" s="17">
        <v>0.232793025435787</v>
      </c>
      <c r="BR17" s="17">
        <v>0.19015787573023399</v>
      </c>
    </row>
    <row r="18" spans="2:70" x14ac:dyDescent="0.35">
      <c r="B18" s="18" t="s">
        <v>127</v>
      </c>
      <c r="C18" s="17">
        <v>0.19522430970770999</v>
      </c>
      <c r="D18" s="17">
        <v>0.17813176334764999</v>
      </c>
      <c r="E18" s="17">
        <v>0.210059088644068</v>
      </c>
      <c r="F18" s="17"/>
      <c r="G18" s="17">
        <v>0.25820152388671902</v>
      </c>
      <c r="H18" s="17">
        <v>0.227588431424221</v>
      </c>
      <c r="I18" s="17">
        <v>0.235098523269301</v>
      </c>
      <c r="J18" s="17">
        <v>0.19907396529249799</v>
      </c>
      <c r="K18" s="17">
        <v>0.17091025970123599</v>
      </c>
      <c r="L18" s="17">
        <v>0.107544703655051</v>
      </c>
      <c r="M18" s="17"/>
      <c r="N18" s="17">
        <v>0.225178886888796</v>
      </c>
      <c r="O18" s="17">
        <v>0.17234520177874299</v>
      </c>
      <c r="P18" s="17">
        <v>0.19293338851225</v>
      </c>
      <c r="Q18" s="17">
        <v>0.18813461270710799</v>
      </c>
      <c r="R18" s="17"/>
      <c r="S18" s="17">
        <v>0.21957377248602999</v>
      </c>
      <c r="T18" s="17">
        <v>0.199597765620117</v>
      </c>
      <c r="U18" s="17">
        <v>0.185085115118439</v>
      </c>
      <c r="V18" s="17">
        <v>0.16001365073051299</v>
      </c>
      <c r="W18" s="17">
        <v>0.19569883274968</v>
      </c>
      <c r="X18" s="17">
        <v>0.16794128711051401</v>
      </c>
      <c r="Y18" s="17">
        <v>0.21568245827548399</v>
      </c>
      <c r="Z18" s="17">
        <v>0.192079760364608</v>
      </c>
      <c r="AA18" s="17">
        <v>0.177180639355426</v>
      </c>
      <c r="AB18" s="17">
        <v>0.21003320696412001</v>
      </c>
      <c r="AC18" s="17">
        <v>0.22135176450258001</v>
      </c>
      <c r="AD18" s="17">
        <v>0.20364921423122101</v>
      </c>
      <c r="AE18" s="17"/>
      <c r="AF18" s="17">
        <v>0.17994254939565801</v>
      </c>
      <c r="AG18" s="17">
        <v>0.18997190433583699</v>
      </c>
      <c r="AH18" s="17">
        <v>0.200883548158756</v>
      </c>
      <c r="AI18" s="17"/>
      <c r="AJ18" s="17">
        <v>0.16315873269953801</v>
      </c>
      <c r="AK18" s="17">
        <v>0.22313091496835399</v>
      </c>
      <c r="AL18" s="17">
        <v>0.222845643610359</v>
      </c>
      <c r="AM18" s="17">
        <v>0.152252681649336</v>
      </c>
      <c r="AN18" s="17">
        <v>0.19686506950878099</v>
      </c>
      <c r="AO18" s="17"/>
      <c r="AP18" s="17">
        <v>0.156250976353243</v>
      </c>
      <c r="AQ18" s="17">
        <v>0.22168691382233699</v>
      </c>
      <c r="AR18" s="17">
        <v>0.21650742736328399</v>
      </c>
      <c r="AS18" s="17"/>
      <c r="AT18" s="17">
        <v>0.15918923909533</v>
      </c>
      <c r="AU18" s="17">
        <v>0.20619144765854999</v>
      </c>
      <c r="AV18" s="17">
        <v>0.218054807964629</v>
      </c>
      <c r="AW18" s="17">
        <v>0.21709173503967699</v>
      </c>
      <c r="AX18" s="17">
        <v>0.24858629627641801</v>
      </c>
      <c r="AY18" s="17"/>
      <c r="AZ18" s="17">
        <v>0.217816665530391</v>
      </c>
      <c r="BA18" s="17">
        <v>0.18527703028253301</v>
      </c>
      <c r="BB18" s="17">
        <v>0.15865697335065401</v>
      </c>
      <c r="BC18" s="17">
        <v>0.14567506567444</v>
      </c>
      <c r="BD18" s="17">
        <v>0.17644008148071</v>
      </c>
      <c r="BE18" s="17">
        <v>0.16089553600429701</v>
      </c>
      <c r="BF18" s="17">
        <v>0.231210283327838</v>
      </c>
      <c r="BG18" s="17">
        <v>0.21385545150995799</v>
      </c>
      <c r="BH18" s="17">
        <v>0.218102056938873</v>
      </c>
      <c r="BI18" s="17">
        <v>0.16950242897951701</v>
      </c>
      <c r="BJ18" s="17">
        <v>0.22036597191886401</v>
      </c>
      <c r="BK18" s="17">
        <v>0.24861338256617399</v>
      </c>
      <c r="BL18" s="17">
        <v>0.23070509268362699</v>
      </c>
      <c r="BM18" s="17">
        <v>0.22901995379203199</v>
      </c>
      <c r="BN18" s="17">
        <v>0.29908856922688398</v>
      </c>
      <c r="BO18" s="17">
        <v>0.235764206862175</v>
      </c>
      <c r="BP18" s="17"/>
      <c r="BQ18" s="17">
        <v>0.22737252418138401</v>
      </c>
      <c r="BR18" s="17">
        <v>0.18210792924257899</v>
      </c>
    </row>
    <row r="19" spans="2:70" x14ac:dyDescent="0.35">
      <c r="B19" s="18" t="s">
        <v>119</v>
      </c>
      <c r="C19" s="17">
        <v>0.180052960407969</v>
      </c>
      <c r="D19" s="17">
        <v>0.18787123074376999</v>
      </c>
      <c r="E19" s="17">
        <v>0.17047342641365801</v>
      </c>
      <c r="F19" s="17"/>
      <c r="G19" s="17">
        <v>0.2394663100202</v>
      </c>
      <c r="H19" s="17">
        <v>0.212947164324297</v>
      </c>
      <c r="I19" s="17">
        <v>0.20065506118219001</v>
      </c>
      <c r="J19" s="17">
        <v>0.14043597450335901</v>
      </c>
      <c r="K19" s="17">
        <v>0.131842397390591</v>
      </c>
      <c r="L19" s="17">
        <v>0.16161089553667199</v>
      </c>
      <c r="M19" s="17"/>
      <c r="N19" s="17">
        <v>0.19590442606178601</v>
      </c>
      <c r="O19" s="17">
        <v>0.164285485085819</v>
      </c>
      <c r="P19" s="17">
        <v>0.17047625545532599</v>
      </c>
      <c r="Q19" s="17">
        <v>0.18807033312381999</v>
      </c>
      <c r="R19" s="17"/>
      <c r="S19" s="17">
        <v>0.21869878007475901</v>
      </c>
      <c r="T19" s="17">
        <v>0.166282851838322</v>
      </c>
      <c r="U19" s="17">
        <v>0.20570633010629699</v>
      </c>
      <c r="V19" s="17">
        <v>0.15714092361551099</v>
      </c>
      <c r="W19" s="17">
        <v>0.17693944117316299</v>
      </c>
      <c r="X19" s="17">
        <v>0.15543061386961601</v>
      </c>
      <c r="Y19" s="17">
        <v>0.17124393134219601</v>
      </c>
      <c r="Z19" s="17">
        <v>0.19338695611304499</v>
      </c>
      <c r="AA19" s="17">
        <v>0.15458346696182501</v>
      </c>
      <c r="AB19" s="17">
        <v>0.17213245654581799</v>
      </c>
      <c r="AC19" s="17">
        <v>0.19636058684858601</v>
      </c>
      <c r="AD19" s="17">
        <v>0.23653775627321</v>
      </c>
      <c r="AE19" s="17"/>
      <c r="AF19" s="17">
        <v>0.157919674348349</v>
      </c>
      <c r="AG19" s="17">
        <v>0.18141471160338901</v>
      </c>
      <c r="AH19" s="17">
        <v>0.20208823226021999</v>
      </c>
      <c r="AI19" s="17"/>
      <c r="AJ19" s="17">
        <v>0.17140262804731399</v>
      </c>
      <c r="AK19" s="17">
        <v>0.17727940393747299</v>
      </c>
      <c r="AL19" s="17">
        <v>0.15826495573559299</v>
      </c>
      <c r="AM19" s="17">
        <v>0.177329168739705</v>
      </c>
      <c r="AN19" s="17">
        <v>0.185883795887584</v>
      </c>
      <c r="AO19" s="17"/>
      <c r="AP19" s="17">
        <v>0.18683321476769399</v>
      </c>
      <c r="AQ19" s="17">
        <v>0.17514035520586299</v>
      </c>
      <c r="AR19" s="17">
        <v>0.20309783939576601</v>
      </c>
      <c r="AS19" s="17"/>
      <c r="AT19" s="17">
        <v>0.150588108107508</v>
      </c>
      <c r="AU19" s="17">
        <v>0.17478995402476</v>
      </c>
      <c r="AV19" s="17">
        <v>0.195473912685344</v>
      </c>
      <c r="AW19" s="17">
        <v>0.19402931229093601</v>
      </c>
      <c r="AX19" s="17">
        <v>0.33085970471757298</v>
      </c>
      <c r="AY19" s="17"/>
      <c r="AZ19" s="17">
        <v>0.19862470920596001</v>
      </c>
      <c r="BA19" s="17">
        <v>0.17866538261926401</v>
      </c>
      <c r="BB19" s="17">
        <v>0.19385057180722001</v>
      </c>
      <c r="BC19" s="17">
        <v>0.17766830059972</v>
      </c>
      <c r="BD19" s="17">
        <v>0.20709746031429399</v>
      </c>
      <c r="BE19" s="17">
        <v>0.171149173614801</v>
      </c>
      <c r="BF19" s="17">
        <v>0.19180707599687999</v>
      </c>
      <c r="BG19" s="17">
        <v>0.135185890695007</v>
      </c>
      <c r="BH19" s="17">
        <v>0.17418551855704001</v>
      </c>
      <c r="BI19" s="17">
        <v>0.21653421186414501</v>
      </c>
      <c r="BJ19" s="17">
        <v>0.16891874859450101</v>
      </c>
      <c r="BK19" s="17">
        <v>0.172311715780395</v>
      </c>
      <c r="BL19" s="17">
        <v>0.18798682756138199</v>
      </c>
      <c r="BM19" s="17">
        <v>0.157114156544127</v>
      </c>
      <c r="BN19" s="17">
        <v>0.17080986619117899</v>
      </c>
      <c r="BO19" s="17">
        <v>0.229023049388483</v>
      </c>
      <c r="BP19" s="17"/>
      <c r="BQ19" s="17">
        <v>0.23783934954225899</v>
      </c>
      <c r="BR19" s="17">
        <v>0.156559250216527</v>
      </c>
    </row>
    <row r="20" spans="2:70" x14ac:dyDescent="0.35">
      <c r="B20" s="18" t="s">
        <v>111</v>
      </c>
      <c r="C20" s="17">
        <v>0.150986924813624</v>
      </c>
      <c r="D20" s="17">
        <v>0.15152425560878399</v>
      </c>
      <c r="E20" s="17">
        <v>0.14939920289203701</v>
      </c>
      <c r="F20" s="17"/>
      <c r="G20" s="17">
        <v>0.17933823870868301</v>
      </c>
      <c r="H20" s="17">
        <v>0.20141155496386001</v>
      </c>
      <c r="I20" s="17">
        <v>0.19180503598542001</v>
      </c>
      <c r="J20" s="17">
        <v>0.13380687941854</v>
      </c>
      <c r="K20" s="17">
        <v>9.9557017891237207E-2</v>
      </c>
      <c r="L20" s="17">
        <v>0.106259530327682</v>
      </c>
      <c r="M20" s="17"/>
      <c r="N20" s="17">
        <v>0.15717944012569801</v>
      </c>
      <c r="O20" s="17">
        <v>0.14683066859972599</v>
      </c>
      <c r="P20" s="17">
        <v>0.141580687511982</v>
      </c>
      <c r="Q20" s="17">
        <v>0.15885767733084799</v>
      </c>
      <c r="R20" s="17"/>
      <c r="S20" s="17">
        <v>0.231538805931358</v>
      </c>
      <c r="T20" s="17">
        <v>0.13540866617601199</v>
      </c>
      <c r="U20" s="17">
        <v>0.102744777755486</v>
      </c>
      <c r="V20" s="17">
        <v>0.157881751356028</v>
      </c>
      <c r="W20" s="17">
        <v>0.142853161974765</v>
      </c>
      <c r="X20" s="17">
        <v>0.146853873492133</v>
      </c>
      <c r="Y20" s="17">
        <v>0.13526780821586701</v>
      </c>
      <c r="Z20" s="17">
        <v>0.16506951651544</v>
      </c>
      <c r="AA20" s="17">
        <v>0.147675849026352</v>
      </c>
      <c r="AB20" s="17">
        <v>0.134623382105999</v>
      </c>
      <c r="AC20" s="17">
        <v>0.121384010080406</v>
      </c>
      <c r="AD20" s="17">
        <v>0.11557225378013</v>
      </c>
      <c r="AE20" s="17"/>
      <c r="AF20" s="17">
        <v>0.12909508244971299</v>
      </c>
      <c r="AG20" s="17">
        <v>0.15570489489730999</v>
      </c>
      <c r="AH20" s="17">
        <v>0.17786605550471099</v>
      </c>
      <c r="AI20" s="17"/>
      <c r="AJ20" s="17">
        <v>0.13744985848260499</v>
      </c>
      <c r="AK20" s="17">
        <v>0.16817257774456701</v>
      </c>
      <c r="AL20" s="17">
        <v>0.141222730193479</v>
      </c>
      <c r="AM20" s="17">
        <v>0.17716825452424501</v>
      </c>
      <c r="AN20" s="17">
        <v>0.16932961087486201</v>
      </c>
      <c r="AO20" s="17"/>
      <c r="AP20" s="17">
        <v>0.16630573162286599</v>
      </c>
      <c r="AQ20" s="17">
        <v>0.165153407578425</v>
      </c>
      <c r="AR20" s="17">
        <v>0.14043261177875899</v>
      </c>
      <c r="AS20" s="17"/>
      <c r="AT20" s="17">
        <v>0.13162228968658499</v>
      </c>
      <c r="AU20" s="17">
        <v>0.13647454011410101</v>
      </c>
      <c r="AV20" s="17">
        <v>0.17812024170648999</v>
      </c>
      <c r="AW20" s="17">
        <v>0.17916686567246201</v>
      </c>
      <c r="AX20" s="17">
        <v>0.31071368177991299</v>
      </c>
      <c r="AY20" s="17"/>
      <c r="AZ20" s="17">
        <v>0.14132844748891801</v>
      </c>
      <c r="BA20" s="17">
        <v>0.13661395072346899</v>
      </c>
      <c r="BB20" s="17">
        <v>0.122840728064</v>
      </c>
      <c r="BC20" s="17">
        <v>0.170180125277754</v>
      </c>
      <c r="BD20" s="17">
        <v>0.164624574962837</v>
      </c>
      <c r="BE20" s="17">
        <v>0.122541436174532</v>
      </c>
      <c r="BF20" s="17">
        <v>0.13239541860410101</v>
      </c>
      <c r="BG20" s="17">
        <v>0.13460004064279801</v>
      </c>
      <c r="BH20" s="17">
        <v>0.133924758465847</v>
      </c>
      <c r="BI20" s="17">
        <v>0.186901364509201</v>
      </c>
      <c r="BJ20" s="17">
        <v>0.151478383394275</v>
      </c>
      <c r="BK20" s="17">
        <v>0.149776727544643</v>
      </c>
      <c r="BL20" s="17">
        <v>0.14139946966616801</v>
      </c>
      <c r="BM20" s="17">
        <v>0.152327934752225</v>
      </c>
      <c r="BN20" s="17">
        <v>0.159070830967807</v>
      </c>
      <c r="BO20" s="17">
        <v>0.29913253206748902</v>
      </c>
      <c r="BP20" s="17"/>
      <c r="BQ20" s="17">
        <v>0.23011428739468501</v>
      </c>
      <c r="BR20" s="17">
        <v>0.11653610449436901</v>
      </c>
    </row>
    <row r="21" spans="2:70" x14ac:dyDescent="0.35">
      <c r="B21" s="18" t="s">
        <v>123</v>
      </c>
      <c r="C21" s="17">
        <v>0.133079591494529</v>
      </c>
      <c r="D21" s="17">
        <v>0.13962292102172799</v>
      </c>
      <c r="E21" s="17">
        <v>0.12606317894376901</v>
      </c>
      <c r="F21" s="17"/>
      <c r="G21" s="17">
        <v>0.108334141594469</v>
      </c>
      <c r="H21" s="17">
        <v>0.125437153128138</v>
      </c>
      <c r="I21" s="17">
        <v>0.138768687359516</v>
      </c>
      <c r="J21" s="17">
        <v>0.139790218399857</v>
      </c>
      <c r="K21" s="17">
        <v>0.13489688500550201</v>
      </c>
      <c r="L21" s="17">
        <v>0.14441578705247299</v>
      </c>
      <c r="M21" s="17"/>
      <c r="N21" s="17">
        <v>0.13584060153240499</v>
      </c>
      <c r="O21" s="17">
        <v>0.12489079795081701</v>
      </c>
      <c r="P21" s="17">
        <v>0.125570286886933</v>
      </c>
      <c r="Q21" s="17">
        <v>0.14499525435569199</v>
      </c>
      <c r="R21" s="17"/>
      <c r="S21" s="17">
        <v>0.16129249215965599</v>
      </c>
      <c r="T21" s="17">
        <v>0.13003200760750699</v>
      </c>
      <c r="U21" s="17">
        <v>0.144763016466013</v>
      </c>
      <c r="V21" s="17">
        <v>0.123240727477873</v>
      </c>
      <c r="W21" s="17">
        <v>0.120382637651652</v>
      </c>
      <c r="X21" s="17">
        <v>0.139922159184102</v>
      </c>
      <c r="Y21" s="17">
        <v>9.5988416717367103E-2</v>
      </c>
      <c r="Z21" s="17">
        <v>0.13110760991763501</v>
      </c>
      <c r="AA21" s="17">
        <v>0.13198719768964201</v>
      </c>
      <c r="AB21" s="17">
        <v>0.14215438471401701</v>
      </c>
      <c r="AC21" s="17">
        <v>0.129827136087967</v>
      </c>
      <c r="AD21" s="17">
        <v>0.10572362784405</v>
      </c>
      <c r="AE21" s="17"/>
      <c r="AF21" s="17">
        <v>0.141043495976309</v>
      </c>
      <c r="AG21" s="17">
        <v>0.13507819538937399</v>
      </c>
      <c r="AH21" s="17">
        <v>0.134754282936315</v>
      </c>
      <c r="AI21" s="17"/>
      <c r="AJ21" s="17">
        <v>0.14450319838463199</v>
      </c>
      <c r="AK21" s="17">
        <v>0.12932079318999901</v>
      </c>
      <c r="AL21" s="17">
        <v>0.125973794227035</v>
      </c>
      <c r="AM21" s="17">
        <v>0.22025982547192699</v>
      </c>
      <c r="AN21" s="17">
        <v>0.128574911614253</v>
      </c>
      <c r="AO21" s="17"/>
      <c r="AP21" s="17">
        <v>0.135757476119516</v>
      </c>
      <c r="AQ21" s="17">
        <v>0.13509493726385299</v>
      </c>
      <c r="AR21" s="17">
        <v>0.16692225062205601</v>
      </c>
      <c r="AS21" s="17"/>
      <c r="AT21" s="17">
        <v>0.13706850758396399</v>
      </c>
      <c r="AU21" s="17">
        <v>0.13012538334329099</v>
      </c>
      <c r="AV21" s="17">
        <v>0.12396720492734099</v>
      </c>
      <c r="AW21" s="17">
        <v>0.13852378740992799</v>
      </c>
      <c r="AX21" s="17">
        <v>0.198914885712661</v>
      </c>
      <c r="AY21" s="17"/>
      <c r="AZ21" s="17">
        <v>5.4788582143081799E-2</v>
      </c>
      <c r="BA21" s="17">
        <v>0.12770305082403599</v>
      </c>
      <c r="BB21" s="17">
        <v>0.16201767882153401</v>
      </c>
      <c r="BC21" s="17">
        <v>0.15569540472531701</v>
      </c>
      <c r="BD21" s="17">
        <v>0.107365684721468</v>
      </c>
      <c r="BE21" s="17">
        <v>0.11882000303947</v>
      </c>
      <c r="BF21" s="17">
        <v>0.16062439053313801</v>
      </c>
      <c r="BG21" s="17">
        <v>0.136588277334834</v>
      </c>
      <c r="BH21" s="17">
        <v>0.14103729076494501</v>
      </c>
      <c r="BI21" s="17">
        <v>0.12430029283354201</v>
      </c>
      <c r="BJ21" s="17">
        <v>0.11569326413018299</v>
      </c>
      <c r="BK21" s="17">
        <v>8.9114974714237197E-2</v>
      </c>
      <c r="BL21" s="17">
        <v>0.168119278517081</v>
      </c>
      <c r="BM21" s="17">
        <v>0.13539316727033099</v>
      </c>
      <c r="BN21" s="17">
        <v>0.14159654048366899</v>
      </c>
      <c r="BO21" s="17">
        <v>0.13810841414553601</v>
      </c>
      <c r="BP21" s="17"/>
      <c r="BQ21" s="17">
        <v>0.180235561168376</v>
      </c>
      <c r="BR21" s="17">
        <v>0.112310528036144</v>
      </c>
    </row>
    <row r="22" spans="2:70" x14ac:dyDescent="0.35">
      <c r="B22" s="18" t="s">
        <v>129</v>
      </c>
      <c r="C22" s="17">
        <v>9.6841176828918907E-2</v>
      </c>
      <c r="D22" s="17">
        <v>9.7729501900962107E-2</v>
      </c>
      <c r="E22" s="17">
        <v>9.5623745914092104E-2</v>
      </c>
      <c r="F22" s="17"/>
      <c r="G22" s="17">
        <v>4.9831797147851097E-2</v>
      </c>
      <c r="H22" s="17">
        <v>6.3564858484868994E-2</v>
      </c>
      <c r="I22" s="17">
        <v>7.5014097867232399E-2</v>
      </c>
      <c r="J22" s="17">
        <v>8.0708395621880993E-2</v>
      </c>
      <c r="K22" s="17">
        <v>0.132045771710325</v>
      </c>
      <c r="L22" s="17">
        <v>0.16263580007802</v>
      </c>
      <c r="M22" s="17"/>
      <c r="N22" s="17">
        <v>8.1447517520155194E-2</v>
      </c>
      <c r="O22" s="17">
        <v>9.7785609125698003E-2</v>
      </c>
      <c r="P22" s="17">
        <v>9.3393247863041706E-2</v>
      </c>
      <c r="Q22" s="17">
        <v>0.11582287708425899</v>
      </c>
      <c r="R22" s="17"/>
      <c r="S22" s="17">
        <v>6.2855761366621493E-2</v>
      </c>
      <c r="T22" s="17">
        <v>9.5512994396873399E-2</v>
      </c>
      <c r="U22" s="17">
        <v>6.3825536190520601E-2</v>
      </c>
      <c r="V22" s="17">
        <v>0.102931066596039</v>
      </c>
      <c r="W22" s="17">
        <v>0.111036955747444</v>
      </c>
      <c r="X22" s="17">
        <v>0.114757877711508</v>
      </c>
      <c r="Y22" s="17">
        <v>9.9286969271013797E-2</v>
      </c>
      <c r="Z22" s="17">
        <v>0.112485645884491</v>
      </c>
      <c r="AA22" s="17">
        <v>0.111570990486885</v>
      </c>
      <c r="AB22" s="17">
        <v>0.10613877215699601</v>
      </c>
      <c r="AC22" s="17">
        <v>0.122254048302663</v>
      </c>
      <c r="AD22" s="17">
        <v>9.2552403305909497E-2</v>
      </c>
      <c r="AE22" s="17"/>
      <c r="AF22" s="17">
        <v>0.10043266612054</v>
      </c>
      <c r="AG22" s="17">
        <v>9.1956414050336804E-2</v>
      </c>
      <c r="AH22" s="17">
        <v>0.118251225799152</v>
      </c>
      <c r="AI22" s="17"/>
      <c r="AJ22" s="17">
        <v>0.103048772150305</v>
      </c>
      <c r="AK22" s="17">
        <v>7.0148231048000498E-2</v>
      </c>
      <c r="AL22" s="17">
        <v>8.6186034044816007E-2</v>
      </c>
      <c r="AM22" s="17">
        <v>0.114234979282253</v>
      </c>
      <c r="AN22" s="17">
        <v>0.12558370888845399</v>
      </c>
      <c r="AO22" s="17"/>
      <c r="AP22" s="17">
        <v>9.2254860363079796E-2</v>
      </c>
      <c r="AQ22" s="17">
        <v>6.4711638493181803E-2</v>
      </c>
      <c r="AR22" s="17">
        <v>8.0127434410705106E-2</v>
      </c>
      <c r="AS22" s="17"/>
      <c r="AT22" s="17">
        <v>0.115970176655576</v>
      </c>
      <c r="AU22" s="17">
        <v>0.10080954174670501</v>
      </c>
      <c r="AV22" s="17">
        <v>6.8112815678565197E-2</v>
      </c>
      <c r="AW22" s="17">
        <v>5.7917317719440899E-2</v>
      </c>
      <c r="AX22" s="17">
        <v>6.1477478819652098E-2</v>
      </c>
      <c r="AY22" s="17"/>
      <c r="AZ22" s="17">
        <v>0.173207324148068</v>
      </c>
      <c r="BA22" s="17">
        <v>0.13128438520119201</v>
      </c>
      <c r="BB22" s="17">
        <v>0.117767583524802</v>
      </c>
      <c r="BC22" s="17">
        <v>8.62538016172954E-2</v>
      </c>
      <c r="BD22" s="17">
        <v>8.6547054132207105E-2</v>
      </c>
      <c r="BE22" s="17">
        <v>0.121527989441613</v>
      </c>
      <c r="BF22" s="17">
        <v>8.4051037801983905E-2</v>
      </c>
      <c r="BG22" s="17">
        <v>9.8534149520354899E-2</v>
      </c>
      <c r="BH22" s="17">
        <v>9.0974489025964098E-2</v>
      </c>
      <c r="BI22" s="17">
        <v>8.2100044929885402E-2</v>
      </c>
      <c r="BJ22" s="17">
        <v>7.8614315099900703E-2</v>
      </c>
      <c r="BK22" s="17">
        <v>7.0913229000036507E-2</v>
      </c>
      <c r="BL22" s="17">
        <v>7.0315532596334704E-2</v>
      </c>
      <c r="BM22" s="17">
        <v>8.2829065732462806E-2</v>
      </c>
      <c r="BN22" s="17">
        <v>9.3346510145512998E-2</v>
      </c>
      <c r="BO22" s="17">
        <v>5.96179301022478E-2</v>
      </c>
      <c r="BP22" s="17"/>
      <c r="BQ22" s="17">
        <v>6.8736203215470207E-2</v>
      </c>
      <c r="BR22" s="17">
        <v>0.10635363975925199</v>
      </c>
    </row>
    <row r="23" spans="2:70" x14ac:dyDescent="0.35">
      <c r="B23" s="18" t="s">
        <v>112</v>
      </c>
      <c r="C23" s="17">
        <v>7.0910892646827997E-2</v>
      </c>
      <c r="D23" s="17">
        <v>9.0177926262850303E-2</v>
      </c>
      <c r="E23" s="17">
        <v>5.2564317514228298E-2</v>
      </c>
      <c r="F23" s="17"/>
      <c r="G23" s="17">
        <v>0.122708919553429</v>
      </c>
      <c r="H23" s="17">
        <v>0.101048059287283</v>
      </c>
      <c r="I23" s="17">
        <v>8.0039732123350901E-2</v>
      </c>
      <c r="J23" s="17">
        <v>5.1984644725010798E-2</v>
      </c>
      <c r="K23" s="17">
        <v>3.55060147050478E-2</v>
      </c>
      <c r="L23" s="17">
        <v>4.3656290405025298E-2</v>
      </c>
      <c r="M23" s="17"/>
      <c r="N23" s="17">
        <v>7.1234333109275697E-2</v>
      </c>
      <c r="O23" s="17">
        <v>6.5640076339477105E-2</v>
      </c>
      <c r="P23" s="17">
        <v>8.1359530448318604E-2</v>
      </c>
      <c r="Q23" s="17">
        <v>6.7764995429818897E-2</v>
      </c>
      <c r="R23" s="17"/>
      <c r="S23" s="17">
        <v>0.105564471102011</v>
      </c>
      <c r="T23" s="17">
        <v>4.95053646305013E-2</v>
      </c>
      <c r="U23" s="17">
        <v>5.1872416346074E-2</v>
      </c>
      <c r="V23" s="17">
        <v>9.4408062944460497E-2</v>
      </c>
      <c r="W23" s="17">
        <v>6.5260485499955306E-2</v>
      </c>
      <c r="X23" s="17">
        <v>7.4683282835549994E-2</v>
      </c>
      <c r="Y23" s="17">
        <v>6.3248679181770406E-2</v>
      </c>
      <c r="Z23" s="17">
        <v>7.9494145202754302E-2</v>
      </c>
      <c r="AA23" s="17">
        <v>8.22139110971285E-2</v>
      </c>
      <c r="AB23" s="17">
        <v>6.0579119344417703E-2</v>
      </c>
      <c r="AC23" s="17">
        <v>4.2208608549162301E-2</v>
      </c>
      <c r="AD23" s="17">
        <v>3.0536448373298501E-2</v>
      </c>
      <c r="AE23" s="17"/>
      <c r="AF23" s="17">
        <v>6.5250129328380604E-2</v>
      </c>
      <c r="AG23" s="17">
        <v>7.4863916814640094E-2</v>
      </c>
      <c r="AH23" s="17">
        <v>7.0124768349538402E-2</v>
      </c>
      <c r="AI23" s="17"/>
      <c r="AJ23" s="17">
        <v>7.3168267770529594E-2</v>
      </c>
      <c r="AK23" s="17">
        <v>8.8345336767276905E-2</v>
      </c>
      <c r="AL23" s="17">
        <v>5.0060106870517498E-2</v>
      </c>
      <c r="AM23" s="17">
        <v>9.6219889509533696E-2</v>
      </c>
      <c r="AN23" s="17">
        <v>5.50119158964716E-2</v>
      </c>
      <c r="AO23" s="17"/>
      <c r="AP23" s="17">
        <v>9.0511375265091606E-2</v>
      </c>
      <c r="AQ23" s="17">
        <v>8.8805687831649799E-2</v>
      </c>
      <c r="AR23" s="17">
        <v>5.9960180557603597E-2</v>
      </c>
      <c r="AS23" s="17"/>
      <c r="AT23" s="17">
        <v>5.8505991946305499E-2</v>
      </c>
      <c r="AU23" s="17">
        <v>6.07201026068976E-2</v>
      </c>
      <c r="AV23" s="17">
        <v>8.3749299491771095E-2</v>
      </c>
      <c r="AW23" s="17">
        <v>9.8927696537957396E-2</v>
      </c>
      <c r="AX23" s="17">
        <v>0.17755030906702199</v>
      </c>
      <c r="AY23" s="17"/>
      <c r="AZ23" s="17">
        <v>0</v>
      </c>
      <c r="BA23" s="17">
        <v>6.7269677034147504E-2</v>
      </c>
      <c r="BB23" s="17">
        <v>4.7819620124266299E-2</v>
      </c>
      <c r="BC23" s="17">
        <v>9.0716141536274705E-2</v>
      </c>
      <c r="BD23" s="17">
        <v>9.56782027964454E-2</v>
      </c>
      <c r="BE23" s="17">
        <v>5.7537435365956E-2</v>
      </c>
      <c r="BF23" s="17">
        <v>6.31498738861756E-2</v>
      </c>
      <c r="BG23" s="17">
        <v>6.6333210510834295E-2</v>
      </c>
      <c r="BH23" s="17">
        <v>6.9472935785008696E-2</v>
      </c>
      <c r="BI23" s="17">
        <v>8.3056437195564506E-2</v>
      </c>
      <c r="BJ23" s="17">
        <v>7.5990803464068599E-2</v>
      </c>
      <c r="BK23" s="17">
        <v>4.9703487501327498E-2</v>
      </c>
      <c r="BL23" s="17">
        <v>6.6127169918735795E-2</v>
      </c>
      <c r="BM23" s="17">
        <v>5.6932013283869702E-2</v>
      </c>
      <c r="BN23" s="17">
        <v>0.130003418250451</v>
      </c>
      <c r="BO23" s="17">
        <v>0.12860701844653</v>
      </c>
      <c r="BP23" s="17"/>
      <c r="BQ23" s="17">
        <v>0.113765115473897</v>
      </c>
      <c r="BR23" s="17">
        <v>5.1950180459891103E-2</v>
      </c>
    </row>
    <row r="24" spans="2:70" x14ac:dyDescent="0.35">
      <c r="B24" s="18" t="s">
        <v>113</v>
      </c>
      <c r="C24" s="17">
        <v>6.4330878864867602E-2</v>
      </c>
      <c r="D24" s="17">
        <v>6.5728892407163605E-2</v>
      </c>
      <c r="E24" s="17">
        <v>6.2958969113438595E-2</v>
      </c>
      <c r="F24" s="17"/>
      <c r="G24" s="17">
        <v>9.5018265162597496E-2</v>
      </c>
      <c r="H24" s="17">
        <v>9.6707132109213903E-2</v>
      </c>
      <c r="I24" s="17">
        <v>0.100664273444511</v>
      </c>
      <c r="J24" s="17">
        <v>4.5235187656031399E-2</v>
      </c>
      <c r="K24" s="17">
        <v>2.8456382812955799E-2</v>
      </c>
      <c r="L24" s="17">
        <v>2.7535973479149999E-2</v>
      </c>
      <c r="M24" s="17"/>
      <c r="N24" s="17">
        <v>7.16798495639836E-2</v>
      </c>
      <c r="O24" s="17">
        <v>6.3138413193412804E-2</v>
      </c>
      <c r="P24" s="17">
        <v>6.5389717124692395E-2</v>
      </c>
      <c r="Q24" s="17">
        <v>5.5200776093125299E-2</v>
      </c>
      <c r="R24" s="17"/>
      <c r="S24" s="17">
        <v>0.10816612357349099</v>
      </c>
      <c r="T24" s="17">
        <v>6.2545956877505096E-2</v>
      </c>
      <c r="U24" s="17">
        <v>2.6471027915556E-2</v>
      </c>
      <c r="V24" s="17">
        <v>6.0256290060415697E-2</v>
      </c>
      <c r="W24" s="17">
        <v>8.3969814827359907E-2</v>
      </c>
      <c r="X24" s="17">
        <v>6.2827933053153498E-2</v>
      </c>
      <c r="Y24" s="17">
        <v>4.1536996324151601E-2</v>
      </c>
      <c r="Z24" s="17">
        <v>8.1490130427536195E-2</v>
      </c>
      <c r="AA24" s="17">
        <v>4.7619081774505898E-2</v>
      </c>
      <c r="AB24" s="17">
        <v>5.3755198449791999E-2</v>
      </c>
      <c r="AC24" s="17">
        <v>5.7778527226906899E-2</v>
      </c>
      <c r="AD24" s="17">
        <v>8.1186786948777595E-2</v>
      </c>
      <c r="AE24" s="17"/>
      <c r="AF24" s="17">
        <v>5.2164336647017501E-2</v>
      </c>
      <c r="AG24" s="17">
        <v>6.74740548794696E-2</v>
      </c>
      <c r="AH24" s="17">
        <v>8.4123711022649594E-2</v>
      </c>
      <c r="AI24" s="17"/>
      <c r="AJ24" s="17">
        <v>5.7518536940651697E-2</v>
      </c>
      <c r="AK24" s="17">
        <v>8.3494730667681899E-2</v>
      </c>
      <c r="AL24" s="17">
        <v>5.3460508321479402E-2</v>
      </c>
      <c r="AM24" s="17">
        <v>4.6717818023615597E-2</v>
      </c>
      <c r="AN24" s="17">
        <v>4.86146415691864E-2</v>
      </c>
      <c r="AO24" s="17"/>
      <c r="AP24" s="17">
        <v>6.9719286624474505E-2</v>
      </c>
      <c r="AQ24" s="17">
        <v>8.1986471235411307E-2</v>
      </c>
      <c r="AR24" s="17">
        <v>6.6923659423440904E-2</v>
      </c>
      <c r="AS24" s="17"/>
      <c r="AT24" s="17">
        <v>5.0807120500621403E-2</v>
      </c>
      <c r="AU24" s="17">
        <v>5.41492958395626E-2</v>
      </c>
      <c r="AV24" s="17">
        <v>7.5352313152132006E-2</v>
      </c>
      <c r="AW24" s="17">
        <v>0.10025372970994199</v>
      </c>
      <c r="AX24" s="17">
        <v>0.145601706854249</v>
      </c>
      <c r="AY24" s="17"/>
      <c r="AZ24" s="17">
        <v>9.2998107630781104E-2</v>
      </c>
      <c r="BA24" s="17">
        <v>5.5958520198657102E-2</v>
      </c>
      <c r="BB24" s="17">
        <v>3.7230716396940797E-2</v>
      </c>
      <c r="BC24" s="17">
        <v>5.6320393169465799E-2</v>
      </c>
      <c r="BD24" s="17">
        <v>7.7615704751533607E-2</v>
      </c>
      <c r="BE24" s="17">
        <v>7.2576377849834894E-2</v>
      </c>
      <c r="BF24" s="17">
        <v>5.8128288327401002E-2</v>
      </c>
      <c r="BG24" s="17">
        <v>4.7336299762565599E-2</v>
      </c>
      <c r="BH24" s="17">
        <v>5.8378074737740503E-2</v>
      </c>
      <c r="BI24" s="17">
        <v>7.4286304865024702E-2</v>
      </c>
      <c r="BJ24" s="17">
        <v>6.5182078812882197E-2</v>
      </c>
      <c r="BK24" s="17">
        <v>4.7809276672078502E-2</v>
      </c>
      <c r="BL24" s="17">
        <v>8.9782399462611101E-2</v>
      </c>
      <c r="BM24" s="17">
        <v>3.3427375113237102E-2</v>
      </c>
      <c r="BN24" s="17">
        <v>7.0891847890128604E-2</v>
      </c>
      <c r="BO24" s="17">
        <v>0.13900440354888399</v>
      </c>
      <c r="BP24" s="17"/>
      <c r="BQ24" s="17">
        <v>0.104644019300158</v>
      </c>
      <c r="BR24" s="17">
        <v>4.6427249643261698E-2</v>
      </c>
    </row>
    <row r="25" spans="2:70" x14ac:dyDescent="0.35">
      <c r="B25" s="18" t="s">
        <v>114</v>
      </c>
      <c r="C25" s="19">
        <v>4.84917092973201E-2</v>
      </c>
      <c r="D25" s="19">
        <v>5.9616439668055701E-2</v>
      </c>
      <c r="E25" s="19">
        <v>3.79469400030812E-2</v>
      </c>
      <c r="F25" s="19"/>
      <c r="G25" s="19">
        <v>8.1632038124769601E-2</v>
      </c>
      <c r="H25" s="19">
        <v>0.10612205865221699</v>
      </c>
      <c r="I25" s="19">
        <v>6.0094466735400802E-2</v>
      </c>
      <c r="J25" s="19">
        <v>3.3288829278469399E-2</v>
      </c>
      <c r="K25" s="19">
        <v>8.7263980962445694E-3</v>
      </c>
      <c r="L25" s="19">
        <v>9.1519004936511297E-3</v>
      </c>
      <c r="M25" s="19"/>
      <c r="N25" s="19">
        <v>5.0094370991073701E-2</v>
      </c>
      <c r="O25" s="19">
        <v>4.5971946312671902E-2</v>
      </c>
      <c r="P25" s="19">
        <v>5.4899080516454798E-2</v>
      </c>
      <c r="Q25" s="19">
        <v>4.4370773957142402E-2</v>
      </c>
      <c r="R25" s="19"/>
      <c r="S25" s="19">
        <v>6.4770638370967401E-2</v>
      </c>
      <c r="T25" s="19">
        <v>4.2248606490379002E-2</v>
      </c>
      <c r="U25" s="19">
        <v>4.82659343417393E-2</v>
      </c>
      <c r="V25" s="19">
        <v>3.3742619667664203E-2</v>
      </c>
      <c r="W25" s="19">
        <v>6.1273682251236201E-2</v>
      </c>
      <c r="X25" s="19">
        <v>5.0096519518329503E-2</v>
      </c>
      <c r="Y25" s="19">
        <v>2.1791697189797898E-2</v>
      </c>
      <c r="Z25" s="19">
        <v>8.7097144708722596E-2</v>
      </c>
      <c r="AA25" s="19">
        <v>4.5525782430763398E-2</v>
      </c>
      <c r="AB25" s="19">
        <v>5.1215899407927201E-2</v>
      </c>
      <c r="AC25" s="19">
        <v>4.3143744931370701E-2</v>
      </c>
      <c r="AD25" s="19">
        <v>4.1242839751722001E-2</v>
      </c>
      <c r="AE25" s="19"/>
      <c r="AF25" s="19">
        <v>3.2296986870989697E-2</v>
      </c>
      <c r="AG25" s="19">
        <v>6.3965639870540894E-2</v>
      </c>
      <c r="AH25" s="19">
        <v>4.19632491979628E-2</v>
      </c>
      <c r="AI25" s="19"/>
      <c r="AJ25" s="19">
        <v>4.3151574500519201E-2</v>
      </c>
      <c r="AK25" s="19">
        <v>6.7950898685437702E-2</v>
      </c>
      <c r="AL25" s="19">
        <v>3.44012625790577E-2</v>
      </c>
      <c r="AM25" s="19">
        <v>9.1710508753177503E-2</v>
      </c>
      <c r="AN25" s="19">
        <v>2.9617351766319001E-2</v>
      </c>
      <c r="AO25" s="19"/>
      <c r="AP25" s="19">
        <v>4.5415970738086398E-2</v>
      </c>
      <c r="AQ25" s="19">
        <v>6.8781704364989205E-2</v>
      </c>
      <c r="AR25" s="19">
        <v>4.9575261364321499E-2</v>
      </c>
      <c r="AS25" s="19"/>
      <c r="AT25" s="19">
        <v>4.2765747870727601E-2</v>
      </c>
      <c r="AU25" s="19">
        <v>4.0195177905477497E-2</v>
      </c>
      <c r="AV25" s="19">
        <v>5.8622698286637701E-2</v>
      </c>
      <c r="AW25" s="19">
        <v>7.0213442608425103E-2</v>
      </c>
      <c r="AX25" s="19">
        <v>0.118104028403354</v>
      </c>
      <c r="AY25" s="19"/>
      <c r="AZ25" s="19">
        <v>8.5338232090872407E-2</v>
      </c>
      <c r="BA25" s="19">
        <v>5.2806796162200201E-2</v>
      </c>
      <c r="BB25" s="19">
        <v>4.5305944618796001E-2</v>
      </c>
      <c r="BC25" s="19">
        <v>5.1804092886187002E-2</v>
      </c>
      <c r="BD25" s="19">
        <v>6.2274884409478003E-2</v>
      </c>
      <c r="BE25" s="19">
        <v>4.9399735565757899E-2</v>
      </c>
      <c r="BF25" s="19">
        <v>6.4456662924169503E-2</v>
      </c>
      <c r="BG25" s="19">
        <v>1.94402663626446E-2</v>
      </c>
      <c r="BH25" s="19">
        <v>4.4500491897735001E-2</v>
      </c>
      <c r="BI25" s="19">
        <v>5.4892187586556701E-2</v>
      </c>
      <c r="BJ25" s="19">
        <v>4.3571268537182802E-2</v>
      </c>
      <c r="BK25" s="19">
        <v>3.7920991721742001E-2</v>
      </c>
      <c r="BL25" s="19">
        <v>5.1815468044081901E-2</v>
      </c>
      <c r="BM25" s="19">
        <v>1.7932028469444101E-2</v>
      </c>
      <c r="BN25" s="19">
        <v>6.2587337579336905E-2</v>
      </c>
      <c r="BO25" s="19">
        <v>7.0778226587500506E-2</v>
      </c>
      <c r="BP25" s="19"/>
      <c r="BQ25" s="19">
        <v>8.1293702596858503E-2</v>
      </c>
      <c r="BR25" s="19">
        <v>3.3178716834637099E-2</v>
      </c>
    </row>
    <row r="26" spans="2:70" x14ac:dyDescent="0.35">
      <c r="B26" s="16"/>
    </row>
    <row r="27" spans="2:70" x14ac:dyDescent="0.35">
      <c r="B27" t="s">
        <v>98</v>
      </c>
    </row>
    <row r="28" spans="2:70" x14ac:dyDescent="0.35">
      <c r="B28" t="s">
        <v>99</v>
      </c>
    </row>
    <row r="30" spans="2:70" x14ac:dyDescent="0.35">
      <c r="B30" s="8" t="str">
        <f>HYPERLINK("#'Contents'!A1", "Return to Contents")</f>
        <v>Return to Contents</v>
      </c>
    </row>
  </sheetData>
  <mergeCells count="11">
    <mergeCell ref="BQ5:BR5"/>
    <mergeCell ref="D5:E5"/>
    <mergeCell ref="G5:L5"/>
    <mergeCell ref="N5:Q5"/>
    <mergeCell ref="S5:AD5"/>
    <mergeCell ref="AF5:AH5"/>
    <mergeCell ref="D2:BJ2"/>
    <mergeCell ref="AJ5:AN5"/>
    <mergeCell ref="AP5:AR5"/>
    <mergeCell ref="AT5:AX5"/>
    <mergeCell ref="AZ5:BO5"/>
  </mergeCells>
  <pageMargins left="0.7" right="0.7" top="0.75" bottom="0.75" header="0.3" footer="0.3"/>
  <pageSetup paperSize="9" orientation="portrait" horizontalDpi="300" verticalDpi="300"/>
  <drawing r:id="rId1"/>
</worksheet>
</file>

<file path=xl/worksheets/sheet1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500-000000000000}">
  <dimension ref="B2:BR25"/>
  <sheetViews>
    <sheetView showGridLines="0" topLeftCell="A6"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67" width="10.7265625" customWidth="1"/>
    <col min="68" max="68" width="2.1796875" customWidth="1"/>
    <col min="69" max="70" width="10.7265625" customWidth="1"/>
    <col min="71" max="71" width="2.1796875" customWidth="1"/>
  </cols>
  <sheetData>
    <row r="2" spans="2:70" ht="40" customHeight="1" x14ac:dyDescent="0.35">
      <c r="D2" s="29" t="s">
        <v>684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row>
    <row r="5" spans="2:70" ht="30" customHeight="1" x14ac:dyDescent="0.35">
      <c r="B5" s="15"/>
      <c r="C5" s="15"/>
      <c r="D5" s="30" t="s">
        <v>74</v>
      </c>
      <c r="E5" s="30"/>
      <c r="F5" s="15"/>
      <c r="G5" s="30" t="s">
        <v>75</v>
      </c>
      <c r="H5" s="30"/>
      <c r="I5" s="30"/>
      <c r="J5" s="30"/>
      <c r="K5" s="30"/>
      <c r="L5" s="30"/>
      <c r="M5" s="15"/>
      <c r="N5" s="30" t="s">
        <v>76</v>
      </c>
      <c r="O5" s="30"/>
      <c r="P5" s="30"/>
      <c r="Q5" s="30"/>
      <c r="R5" s="15"/>
      <c r="S5" s="30" t="s">
        <v>77</v>
      </c>
      <c r="T5" s="30"/>
      <c r="U5" s="30"/>
      <c r="V5" s="30"/>
      <c r="W5" s="30"/>
      <c r="X5" s="30"/>
      <c r="Y5" s="30"/>
      <c r="Z5" s="30"/>
      <c r="AA5" s="30"/>
      <c r="AB5" s="30"/>
      <c r="AC5" s="30"/>
      <c r="AD5" s="30"/>
      <c r="AE5" s="15"/>
      <c r="AF5" s="30" t="s">
        <v>78</v>
      </c>
      <c r="AG5" s="30"/>
      <c r="AH5" s="30"/>
      <c r="AI5" s="15"/>
      <c r="AJ5" s="30" t="s">
        <v>79</v>
      </c>
      <c r="AK5" s="30"/>
      <c r="AL5" s="30"/>
      <c r="AM5" s="30"/>
      <c r="AN5" s="30"/>
      <c r="AO5" s="15"/>
      <c r="AP5" s="30" t="s">
        <v>80</v>
      </c>
      <c r="AQ5" s="30"/>
      <c r="AR5" s="30"/>
      <c r="AS5" s="15"/>
      <c r="AT5" s="30" t="s">
        <v>81</v>
      </c>
      <c r="AU5" s="30"/>
      <c r="AV5" s="30"/>
      <c r="AW5" s="30"/>
      <c r="AX5" s="30"/>
      <c r="AY5" s="15"/>
      <c r="AZ5" s="30" t="s">
        <v>82</v>
      </c>
      <c r="BA5" s="30"/>
      <c r="BB5" s="30"/>
      <c r="BC5" s="30"/>
      <c r="BD5" s="30"/>
      <c r="BE5" s="30"/>
      <c r="BF5" s="30"/>
      <c r="BG5" s="30"/>
      <c r="BH5" s="30"/>
      <c r="BI5" s="30"/>
      <c r="BJ5" s="30"/>
      <c r="BK5" s="30"/>
      <c r="BL5" s="30"/>
      <c r="BM5" s="30"/>
      <c r="BN5" s="30"/>
      <c r="BO5" s="30"/>
      <c r="BP5" s="15"/>
      <c r="BQ5" s="30" t="s">
        <v>83</v>
      </c>
      <c r="BR5" s="30"/>
    </row>
    <row r="6" spans="2:7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46</v>
      </c>
      <c r="AQ6" s="12" t="s">
        <v>47</v>
      </c>
      <c r="AR6" s="12" t="s">
        <v>50</v>
      </c>
      <c r="AT6" s="12" t="s">
        <v>51</v>
      </c>
      <c r="AU6" s="12" t="s">
        <v>52</v>
      </c>
      <c r="AV6" s="12" t="s">
        <v>53</v>
      </c>
      <c r="AW6" s="12" t="s">
        <v>54</v>
      </c>
      <c r="AX6" s="12" t="s">
        <v>55</v>
      </c>
      <c r="AZ6" s="12" t="s">
        <v>56</v>
      </c>
      <c r="BA6" s="12" t="s">
        <v>57</v>
      </c>
      <c r="BB6" s="12" t="s">
        <v>58</v>
      </c>
      <c r="BC6" s="12" t="s">
        <v>59</v>
      </c>
      <c r="BD6" s="12" t="s">
        <v>60</v>
      </c>
      <c r="BE6" s="12" t="s">
        <v>61</v>
      </c>
      <c r="BF6" s="12" t="s">
        <v>62</v>
      </c>
      <c r="BG6" s="12" t="s">
        <v>63</v>
      </c>
      <c r="BH6" s="12" t="s">
        <v>64</v>
      </c>
      <c r="BI6" s="12" t="s">
        <v>65</v>
      </c>
      <c r="BJ6" s="12" t="s">
        <v>66</v>
      </c>
      <c r="BK6" s="12" t="s">
        <v>67</v>
      </c>
      <c r="BL6" s="12" t="s">
        <v>68</v>
      </c>
      <c r="BM6" s="12" t="s">
        <v>69</v>
      </c>
      <c r="BN6" s="12" t="s">
        <v>70</v>
      </c>
      <c r="BO6" s="12" t="s">
        <v>71</v>
      </c>
      <c r="BQ6" s="12" t="s">
        <v>72</v>
      </c>
      <c r="BR6" s="12" t="s">
        <v>73</v>
      </c>
    </row>
    <row r="7" spans="2:70" ht="30" customHeight="1" x14ac:dyDescent="0.35">
      <c r="B7" s="10" t="s">
        <v>19</v>
      </c>
      <c r="C7" s="10">
        <v>4012</v>
      </c>
      <c r="D7" s="10">
        <v>1971</v>
      </c>
      <c r="E7" s="10">
        <v>2028</v>
      </c>
      <c r="F7" s="10"/>
      <c r="G7" s="10">
        <v>497</v>
      </c>
      <c r="H7" s="10">
        <v>704</v>
      </c>
      <c r="I7" s="10">
        <v>694</v>
      </c>
      <c r="J7" s="10">
        <v>693</v>
      </c>
      <c r="K7" s="10">
        <v>571</v>
      </c>
      <c r="L7" s="10">
        <v>853</v>
      </c>
      <c r="M7" s="10"/>
      <c r="N7" s="10">
        <v>1178</v>
      </c>
      <c r="O7" s="10">
        <v>1131</v>
      </c>
      <c r="P7" s="10">
        <v>781</v>
      </c>
      <c r="Q7" s="10">
        <v>909</v>
      </c>
      <c r="R7" s="10"/>
      <c r="S7" s="10">
        <v>563</v>
      </c>
      <c r="T7" s="10">
        <v>553</v>
      </c>
      <c r="U7" s="10">
        <v>314</v>
      </c>
      <c r="V7" s="10">
        <v>343</v>
      </c>
      <c r="W7" s="10">
        <v>293</v>
      </c>
      <c r="X7" s="10">
        <v>376</v>
      </c>
      <c r="Y7" s="10">
        <v>336</v>
      </c>
      <c r="Z7" s="10">
        <v>171</v>
      </c>
      <c r="AA7" s="10">
        <v>447</v>
      </c>
      <c r="AB7" s="10">
        <v>337</v>
      </c>
      <c r="AC7" s="10">
        <v>188</v>
      </c>
      <c r="AD7" s="10">
        <v>91</v>
      </c>
      <c r="AE7" s="10"/>
      <c r="AF7" s="10">
        <v>1421</v>
      </c>
      <c r="AG7" s="10">
        <v>1665</v>
      </c>
      <c r="AH7" s="10">
        <v>577</v>
      </c>
      <c r="AI7" s="10"/>
      <c r="AJ7" s="10">
        <v>1433</v>
      </c>
      <c r="AK7" s="10">
        <v>1082</v>
      </c>
      <c r="AL7" s="10">
        <v>299</v>
      </c>
      <c r="AM7" s="10">
        <v>42</v>
      </c>
      <c r="AN7" s="10">
        <v>541</v>
      </c>
      <c r="AO7" s="10"/>
      <c r="AP7" s="10">
        <v>878</v>
      </c>
      <c r="AQ7" s="10">
        <v>1369</v>
      </c>
      <c r="AR7" s="10">
        <v>264</v>
      </c>
      <c r="AS7" s="10"/>
      <c r="AT7" s="10">
        <v>929</v>
      </c>
      <c r="AU7" s="10">
        <v>932</v>
      </c>
      <c r="AV7" s="10">
        <v>1096</v>
      </c>
      <c r="AW7" s="10">
        <v>455</v>
      </c>
      <c r="AX7" s="10">
        <v>62</v>
      </c>
      <c r="AY7" s="10"/>
      <c r="AZ7" s="10">
        <v>33</v>
      </c>
      <c r="BA7" s="10">
        <v>185</v>
      </c>
      <c r="BB7" s="10">
        <v>256</v>
      </c>
      <c r="BC7" s="10">
        <v>269</v>
      </c>
      <c r="BD7" s="10">
        <v>403</v>
      </c>
      <c r="BE7" s="10">
        <v>436</v>
      </c>
      <c r="BF7" s="10">
        <v>391</v>
      </c>
      <c r="BG7" s="10">
        <v>312</v>
      </c>
      <c r="BH7" s="10">
        <v>253</v>
      </c>
      <c r="BI7" s="10">
        <v>211</v>
      </c>
      <c r="BJ7" s="10">
        <v>336</v>
      </c>
      <c r="BK7" s="10">
        <v>187</v>
      </c>
      <c r="BL7" s="10">
        <v>180</v>
      </c>
      <c r="BM7" s="10">
        <v>103</v>
      </c>
      <c r="BN7" s="10">
        <v>95</v>
      </c>
      <c r="BO7" s="10">
        <v>161</v>
      </c>
      <c r="BP7" s="10"/>
      <c r="BQ7" s="10">
        <v>1235</v>
      </c>
      <c r="BR7" s="10">
        <v>2665</v>
      </c>
    </row>
    <row r="8" spans="2:70" ht="30" customHeight="1" x14ac:dyDescent="0.35">
      <c r="B8" s="11" t="s">
        <v>20</v>
      </c>
      <c r="C8" s="11">
        <v>4012</v>
      </c>
      <c r="D8" s="11">
        <v>1975</v>
      </c>
      <c r="E8" s="11">
        <v>2024</v>
      </c>
      <c r="F8" s="11"/>
      <c r="G8" s="11">
        <v>558</v>
      </c>
      <c r="H8" s="11">
        <v>682</v>
      </c>
      <c r="I8" s="11">
        <v>685</v>
      </c>
      <c r="J8" s="11">
        <v>686</v>
      </c>
      <c r="K8" s="11">
        <v>562</v>
      </c>
      <c r="L8" s="11">
        <v>839</v>
      </c>
      <c r="M8" s="11"/>
      <c r="N8" s="11">
        <v>1080</v>
      </c>
      <c r="O8" s="11">
        <v>1039</v>
      </c>
      <c r="P8" s="11">
        <v>880</v>
      </c>
      <c r="Q8" s="11">
        <v>1000</v>
      </c>
      <c r="R8" s="11"/>
      <c r="S8" s="11">
        <v>562</v>
      </c>
      <c r="T8" s="11">
        <v>522</v>
      </c>
      <c r="U8" s="11">
        <v>321</v>
      </c>
      <c r="V8" s="11">
        <v>361</v>
      </c>
      <c r="W8" s="11">
        <v>281</v>
      </c>
      <c r="X8" s="11">
        <v>361</v>
      </c>
      <c r="Y8" s="11">
        <v>321</v>
      </c>
      <c r="Z8" s="11">
        <v>160</v>
      </c>
      <c r="AA8" s="11">
        <v>441</v>
      </c>
      <c r="AB8" s="11">
        <v>361</v>
      </c>
      <c r="AC8" s="11">
        <v>201</v>
      </c>
      <c r="AD8" s="11">
        <v>120</v>
      </c>
      <c r="AE8" s="11"/>
      <c r="AF8" s="11">
        <v>1410</v>
      </c>
      <c r="AG8" s="11">
        <v>1629</v>
      </c>
      <c r="AH8" s="11">
        <v>599</v>
      </c>
      <c r="AI8" s="11"/>
      <c r="AJ8" s="11">
        <v>1397</v>
      </c>
      <c r="AK8" s="11">
        <v>1071</v>
      </c>
      <c r="AL8" s="11">
        <v>288</v>
      </c>
      <c r="AM8" s="11">
        <v>45</v>
      </c>
      <c r="AN8" s="11">
        <v>558</v>
      </c>
      <c r="AO8" s="11"/>
      <c r="AP8" s="11">
        <v>856</v>
      </c>
      <c r="AQ8" s="11">
        <v>1358</v>
      </c>
      <c r="AR8" s="11">
        <v>259</v>
      </c>
      <c r="AS8" s="11"/>
      <c r="AT8" s="11">
        <v>961</v>
      </c>
      <c r="AU8" s="11">
        <v>958</v>
      </c>
      <c r="AV8" s="11">
        <v>1056</v>
      </c>
      <c r="AW8" s="11">
        <v>434</v>
      </c>
      <c r="AX8" s="11">
        <v>55</v>
      </c>
      <c r="AY8" s="11"/>
      <c r="AZ8" s="11">
        <v>33</v>
      </c>
      <c r="BA8" s="11">
        <v>186</v>
      </c>
      <c r="BB8" s="11">
        <v>267</v>
      </c>
      <c r="BC8" s="11">
        <v>280</v>
      </c>
      <c r="BD8" s="11">
        <v>416</v>
      </c>
      <c r="BE8" s="11">
        <v>443</v>
      </c>
      <c r="BF8" s="11">
        <v>394</v>
      </c>
      <c r="BG8" s="11">
        <v>314</v>
      </c>
      <c r="BH8" s="11">
        <v>257</v>
      </c>
      <c r="BI8" s="11">
        <v>206</v>
      </c>
      <c r="BJ8" s="11">
        <v>329</v>
      </c>
      <c r="BK8" s="11">
        <v>179</v>
      </c>
      <c r="BL8" s="11">
        <v>174</v>
      </c>
      <c r="BM8" s="11">
        <v>97</v>
      </c>
      <c r="BN8" s="11">
        <v>87</v>
      </c>
      <c r="BO8" s="11">
        <v>148</v>
      </c>
      <c r="BP8" s="11"/>
      <c r="BQ8" s="11">
        <v>1209</v>
      </c>
      <c r="BR8" s="11">
        <v>2688</v>
      </c>
    </row>
    <row r="9" spans="2:70" x14ac:dyDescent="0.35">
      <c r="B9" s="18" t="s">
        <v>674</v>
      </c>
      <c r="C9" s="17">
        <v>0.38204188409581002</v>
      </c>
      <c r="D9" s="17">
        <v>0.361726048040304</v>
      </c>
      <c r="E9" s="17">
        <v>0.40146993586207702</v>
      </c>
      <c r="F9" s="17"/>
      <c r="G9" s="17">
        <v>0.35065613639800902</v>
      </c>
      <c r="H9" s="17">
        <v>0.36487217925537602</v>
      </c>
      <c r="I9" s="17">
        <v>0.39483149440350501</v>
      </c>
      <c r="J9" s="17">
        <v>0.40383420411016802</v>
      </c>
      <c r="K9" s="17">
        <v>0.38657897747362302</v>
      </c>
      <c r="L9" s="17">
        <v>0.38559250008949197</v>
      </c>
      <c r="M9" s="17"/>
      <c r="N9" s="17">
        <v>0.44569221418761801</v>
      </c>
      <c r="O9" s="17">
        <v>0.390148247010906</v>
      </c>
      <c r="P9" s="17">
        <v>0.34211336723642199</v>
      </c>
      <c r="Q9" s="17">
        <v>0.341025368671309</v>
      </c>
      <c r="R9" s="17"/>
      <c r="S9" s="17">
        <v>0.40379993440011502</v>
      </c>
      <c r="T9" s="17">
        <v>0.37844611468042499</v>
      </c>
      <c r="U9" s="17">
        <v>0.40676391582093502</v>
      </c>
      <c r="V9" s="17">
        <v>0.41764294985530698</v>
      </c>
      <c r="W9" s="17">
        <v>0.38947155268376799</v>
      </c>
      <c r="X9" s="17">
        <v>0.38255011722473697</v>
      </c>
      <c r="Y9" s="17">
        <v>0.39083415858326298</v>
      </c>
      <c r="Z9" s="17">
        <v>0.37924099153055502</v>
      </c>
      <c r="AA9" s="17">
        <v>0.33040117190032298</v>
      </c>
      <c r="AB9" s="17">
        <v>0.36425591738545599</v>
      </c>
      <c r="AC9" s="17">
        <v>0.34753430485148801</v>
      </c>
      <c r="AD9" s="17">
        <v>0.384936577112102</v>
      </c>
      <c r="AE9" s="17"/>
      <c r="AF9" s="17">
        <v>0.38559653291992402</v>
      </c>
      <c r="AG9" s="17">
        <v>0.39950118806537799</v>
      </c>
      <c r="AH9" s="17">
        <v>0.32170077415597198</v>
      </c>
      <c r="AI9" s="17"/>
      <c r="AJ9" s="17">
        <v>0.38601895999311697</v>
      </c>
      <c r="AK9" s="17">
        <v>0.38008007177254799</v>
      </c>
      <c r="AL9" s="17">
        <v>0.37641447077725199</v>
      </c>
      <c r="AM9" s="17">
        <v>0.29133852819476602</v>
      </c>
      <c r="AN9" s="17">
        <v>0.381136738053104</v>
      </c>
      <c r="AO9" s="17"/>
      <c r="AP9" s="17">
        <v>0.39839400171763001</v>
      </c>
      <c r="AQ9" s="17">
        <v>0.38810248713610301</v>
      </c>
      <c r="AR9" s="17">
        <v>0.38150333187294899</v>
      </c>
      <c r="AS9" s="17"/>
      <c r="AT9" s="17">
        <v>0.34114463456056598</v>
      </c>
      <c r="AU9" s="17">
        <v>0.37684548889095398</v>
      </c>
      <c r="AV9" s="17">
        <v>0.42435268302775397</v>
      </c>
      <c r="AW9" s="17">
        <v>0.42345838712239903</v>
      </c>
      <c r="AX9" s="17">
        <v>0.36952802008129099</v>
      </c>
      <c r="AY9" s="17"/>
      <c r="AZ9" s="17">
        <v>0.222157288746405</v>
      </c>
      <c r="BA9" s="17">
        <v>0.25140947019662302</v>
      </c>
      <c r="BB9" s="17">
        <v>0.36329009474072699</v>
      </c>
      <c r="BC9" s="17">
        <v>0.35303747314050099</v>
      </c>
      <c r="BD9" s="17">
        <v>0.41524619305992599</v>
      </c>
      <c r="BE9" s="17">
        <v>0.32495130735730599</v>
      </c>
      <c r="BF9" s="17">
        <v>0.41442023846257098</v>
      </c>
      <c r="BG9" s="17">
        <v>0.38342281186529098</v>
      </c>
      <c r="BH9" s="17">
        <v>0.389137179586099</v>
      </c>
      <c r="BI9" s="17">
        <v>0.43792443956344002</v>
      </c>
      <c r="BJ9" s="17">
        <v>0.37563699713356002</v>
      </c>
      <c r="BK9" s="17">
        <v>0.41147805677433302</v>
      </c>
      <c r="BL9" s="17">
        <v>0.41224836816050098</v>
      </c>
      <c r="BM9" s="17">
        <v>0.44675784541944302</v>
      </c>
      <c r="BN9" s="17">
        <v>0.40537905473645303</v>
      </c>
      <c r="BO9" s="17">
        <v>0.50825586355919605</v>
      </c>
      <c r="BP9" s="17"/>
      <c r="BQ9" s="17">
        <v>0.48701982810628303</v>
      </c>
      <c r="BR9" s="17">
        <v>0.33484230624588301</v>
      </c>
    </row>
    <row r="10" spans="2:70" x14ac:dyDescent="0.35">
      <c r="B10" s="18" t="s">
        <v>675</v>
      </c>
      <c r="C10" s="17">
        <v>0.296819486826635</v>
      </c>
      <c r="D10" s="17">
        <v>0.29404728039823902</v>
      </c>
      <c r="E10" s="17">
        <v>0.30007552313218</v>
      </c>
      <c r="F10" s="17"/>
      <c r="G10" s="17">
        <v>0.24898048197275799</v>
      </c>
      <c r="H10" s="17">
        <v>0.26732079749849502</v>
      </c>
      <c r="I10" s="17">
        <v>0.30617237996565999</v>
      </c>
      <c r="J10" s="17">
        <v>0.32194227735602399</v>
      </c>
      <c r="K10" s="17">
        <v>0.27483085510883198</v>
      </c>
      <c r="L10" s="17">
        <v>0.339207243949805</v>
      </c>
      <c r="M10" s="17"/>
      <c r="N10" s="17">
        <v>0.37257893624945498</v>
      </c>
      <c r="O10" s="17">
        <v>0.298816842726222</v>
      </c>
      <c r="P10" s="17">
        <v>0.26015122328030599</v>
      </c>
      <c r="Q10" s="17">
        <v>0.24482515181523301</v>
      </c>
      <c r="R10" s="17"/>
      <c r="S10" s="17">
        <v>0.32075346009157302</v>
      </c>
      <c r="T10" s="17">
        <v>0.30623401918260001</v>
      </c>
      <c r="U10" s="17">
        <v>0.33975695647898702</v>
      </c>
      <c r="V10" s="17">
        <v>0.29600840528914502</v>
      </c>
      <c r="W10" s="17">
        <v>0.26558190302967699</v>
      </c>
      <c r="X10" s="17">
        <v>0.276908980615029</v>
      </c>
      <c r="Y10" s="17">
        <v>0.29473267688053201</v>
      </c>
      <c r="Z10" s="17">
        <v>0.22630850667482</v>
      </c>
      <c r="AA10" s="17">
        <v>0.258603422527867</v>
      </c>
      <c r="AB10" s="17">
        <v>0.330556358464073</v>
      </c>
      <c r="AC10" s="17">
        <v>0.29714430910807599</v>
      </c>
      <c r="AD10" s="17">
        <v>0.30242329146617902</v>
      </c>
      <c r="AE10" s="17"/>
      <c r="AF10" s="17">
        <v>0.289319509127406</v>
      </c>
      <c r="AG10" s="17">
        <v>0.330684883559482</v>
      </c>
      <c r="AH10" s="17">
        <v>0.24640650269919601</v>
      </c>
      <c r="AI10" s="17"/>
      <c r="AJ10" s="17">
        <v>0.30007654744360801</v>
      </c>
      <c r="AK10" s="17">
        <v>0.29446934098291</v>
      </c>
      <c r="AL10" s="17">
        <v>0.35385219032721299</v>
      </c>
      <c r="AM10" s="17">
        <v>0.16844552617283101</v>
      </c>
      <c r="AN10" s="17">
        <v>0.27393926830206</v>
      </c>
      <c r="AO10" s="17"/>
      <c r="AP10" s="17">
        <v>0.28698204596426302</v>
      </c>
      <c r="AQ10" s="17">
        <v>0.31663196853520098</v>
      </c>
      <c r="AR10" s="17">
        <v>0.38443834842466401</v>
      </c>
      <c r="AS10" s="17"/>
      <c r="AT10" s="17">
        <v>0.22749520773287901</v>
      </c>
      <c r="AU10" s="17">
        <v>0.27765776141763998</v>
      </c>
      <c r="AV10" s="17">
        <v>0.361518896287229</v>
      </c>
      <c r="AW10" s="17">
        <v>0.369604044358256</v>
      </c>
      <c r="AX10" s="17">
        <v>0.45049945940970298</v>
      </c>
      <c r="AY10" s="17"/>
      <c r="AZ10" s="17">
        <v>0.21227623723549099</v>
      </c>
      <c r="BA10" s="17">
        <v>0.19845222195416701</v>
      </c>
      <c r="BB10" s="17">
        <v>0.211020678730754</v>
      </c>
      <c r="BC10" s="17">
        <v>0.26192094828574802</v>
      </c>
      <c r="BD10" s="17">
        <v>0.31585928820433501</v>
      </c>
      <c r="BE10" s="17">
        <v>0.246488705313957</v>
      </c>
      <c r="BF10" s="17">
        <v>0.33340565221777202</v>
      </c>
      <c r="BG10" s="17">
        <v>0.31622999688273801</v>
      </c>
      <c r="BH10" s="17">
        <v>0.27895628697818797</v>
      </c>
      <c r="BI10" s="17">
        <v>0.33666160330199302</v>
      </c>
      <c r="BJ10" s="17">
        <v>0.32189611234869903</v>
      </c>
      <c r="BK10" s="17">
        <v>0.32077527474416201</v>
      </c>
      <c r="BL10" s="17">
        <v>0.34765498773923698</v>
      </c>
      <c r="BM10" s="17">
        <v>0.37024444785565602</v>
      </c>
      <c r="BN10" s="17">
        <v>0.34734877921225599</v>
      </c>
      <c r="BO10" s="17">
        <v>0.42372325303396802</v>
      </c>
      <c r="BP10" s="17"/>
      <c r="BQ10" s="17">
        <v>0.490837151067752</v>
      </c>
      <c r="BR10" s="17">
        <v>0.21133710758555499</v>
      </c>
    </row>
    <row r="11" spans="2:70" x14ac:dyDescent="0.35">
      <c r="B11" s="18" t="s">
        <v>676</v>
      </c>
      <c r="C11" s="17">
        <v>0.28854430543864301</v>
      </c>
      <c r="D11" s="17">
        <v>0.28745910448843798</v>
      </c>
      <c r="E11" s="17">
        <v>0.28840477488400601</v>
      </c>
      <c r="F11" s="17"/>
      <c r="G11" s="17">
        <v>0.26540234097888299</v>
      </c>
      <c r="H11" s="17">
        <v>0.28814519652516701</v>
      </c>
      <c r="I11" s="17">
        <v>0.32411304073110198</v>
      </c>
      <c r="J11" s="17">
        <v>0.253973520586877</v>
      </c>
      <c r="K11" s="17">
        <v>0.25066175670927598</v>
      </c>
      <c r="L11" s="17">
        <v>0.32886380208778199</v>
      </c>
      <c r="M11" s="17"/>
      <c r="N11" s="17">
        <v>0.36286985292252399</v>
      </c>
      <c r="O11" s="17">
        <v>0.28677765467222699</v>
      </c>
      <c r="P11" s="17">
        <v>0.24869650818461</v>
      </c>
      <c r="Q11" s="17">
        <v>0.24600327906038</v>
      </c>
      <c r="R11" s="17"/>
      <c r="S11" s="17">
        <v>0.34173949934313802</v>
      </c>
      <c r="T11" s="17">
        <v>0.246208184045419</v>
      </c>
      <c r="U11" s="17">
        <v>0.26646099936245299</v>
      </c>
      <c r="V11" s="17">
        <v>0.28393290470915999</v>
      </c>
      <c r="W11" s="17">
        <v>0.25953025050307499</v>
      </c>
      <c r="X11" s="17">
        <v>0.26652311382473698</v>
      </c>
      <c r="Y11" s="17">
        <v>0.29976225977128801</v>
      </c>
      <c r="Z11" s="17">
        <v>0.32470258751233499</v>
      </c>
      <c r="AA11" s="17">
        <v>0.28618850659064898</v>
      </c>
      <c r="AB11" s="17">
        <v>0.34068856789750401</v>
      </c>
      <c r="AC11" s="17">
        <v>0.23841735379043499</v>
      </c>
      <c r="AD11" s="17">
        <v>0.28825892855143298</v>
      </c>
      <c r="AE11" s="17"/>
      <c r="AF11" s="17">
        <v>0.26793423186285398</v>
      </c>
      <c r="AG11" s="17">
        <v>0.320652898968107</v>
      </c>
      <c r="AH11" s="17">
        <v>0.26891857738188701</v>
      </c>
      <c r="AI11" s="17"/>
      <c r="AJ11" s="17">
        <v>0.29146749587084297</v>
      </c>
      <c r="AK11" s="17">
        <v>0.27839224877216401</v>
      </c>
      <c r="AL11" s="17">
        <v>0.34964372682703199</v>
      </c>
      <c r="AM11" s="17">
        <v>0.21381929841005601</v>
      </c>
      <c r="AN11" s="17">
        <v>0.26554172828165601</v>
      </c>
      <c r="AO11" s="17"/>
      <c r="AP11" s="17">
        <v>0.30366662996804</v>
      </c>
      <c r="AQ11" s="17">
        <v>0.30202891580143698</v>
      </c>
      <c r="AR11" s="17">
        <v>0.32167184758015599</v>
      </c>
      <c r="AS11" s="17"/>
      <c r="AT11" s="17">
        <v>0.21086983944096899</v>
      </c>
      <c r="AU11" s="17">
        <v>0.24513182619978499</v>
      </c>
      <c r="AV11" s="17">
        <v>0.35392285223213399</v>
      </c>
      <c r="AW11" s="17">
        <v>0.38396712481702899</v>
      </c>
      <c r="AX11" s="17">
        <v>0.49039585201609298</v>
      </c>
      <c r="AY11" s="17"/>
      <c r="AZ11" s="17">
        <v>0.18036456309767401</v>
      </c>
      <c r="BA11" s="17">
        <v>0.25863321961403402</v>
      </c>
      <c r="BB11" s="17">
        <v>0.26308873470091798</v>
      </c>
      <c r="BC11" s="17">
        <v>0.25899392361300699</v>
      </c>
      <c r="BD11" s="17">
        <v>0.29540194558235799</v>
      </c>
      <c r="BE11" s="17">
        <v>0.27908626696959599</v>
      </c>
      <c r="BF11" s="17">
        <v>0.28915809289894401</v>
      </c>
      <c r="BG11" s="17">
        <v>0.26054955002882302</v>
      </c>
      <c r="BH11" s="17">
        <v>0.29660082924075698</v>
      </c>
      <c r="BI11" s="17">
        <v>0.31843470621935199</v>
      </c>
      <c r="BJ11" s="17">
        <v>0.28562291251681998</v>
      </c>
      <c r="BK11" s="17">
        <v>0.293772376545682</v>
      </c>
      <c r="BL11" s="17">
        <v>0.30709758877222798</v>
      </c>
      <c r="BM11" s="17">
        <v>0.27941501693929499</v>
      </c>
      <c r="BN11" s="17">
        <v>0.38728590531155799</v>
      </c>
      <c r="BO11" s="17">
        <v>0.42759251657491398</v>
      </c>
      <c r="BP11" s="17"/>
      <c r="BQ11" s="17">
        <v>0.49728601898423502</v>
      </c>
      <c r="BR11" s="17">
        <v>0.19550745254531801</v>
      </c>
    </row>
    <row r="12" spans="2:70" x14ac:dyDescent="0.35">
      <c r="B12" s="18" t="s">
        <v>677</v>
      </c>
      <c r="C12" s="17">
        <v>0.260428252190613</v>
      </c>
      <c r="D12" s="17">
        <v>0.24893869092690801</v>
      </c>
      <c r="E12" s="17">
        <v>0.271696330306817</v>
      </c>
      <c r="F12" s="17"/>
      <c r="G12" s="17">
        <v>0.34191297587025299</v>
      </c>
      <c r="H12" s="17">
        <v>0.30032776406072398</v>
      </c>
      <c r="I12" s="17">
        <v>0.29067499914516598</v>
      </c>
      <c r="J12" s="17">
        <v>0.258603053440012</v>
      </c>
      <c r="K12" s="17">
        <v>0.22104625955548901</v>
      </c>
      <c r="L12" s="17">
        <v>0.17690060921926001</v>
      </c>
      <c r="M12" s="17"/>
      <c r="N12" s="17">
        <v>0.24325692696131901</v>
      </c>
      <c r="O12" s="17">
        <v>0.26269442740350002</v>
      </c>
      <c r="P12" s="17">
        <v>0.27403590148972201</v>
      </c>
      <c r="Q12" s="17">
        <v>0.26469491578718202</v>
      </c>
      <c r="R12" s="17"/>
      <c r="S12" s="17">
        <v>0.26062815818825502</v>
      </c>
      <c r="T12" s="17">
        <v>0.23750972445931201</v>
      </c>
      <c r="U12" s="17">
        <v>0.28207567058716698</v>
      </c>
      <c r="V12" s="17">
        <v>0.243201852984825</v>
      </c>
      <c r="W12" s="17">
        <v>0.24369755802141799</v>
      </c>
      <c r="X12" s="17">
        <v>0.30744208750475999</v>
      </c>
      <c r="Y12" s="17">
        <v>0.22556899509140599</v>
      </c>
      <c r="Z12" s="17">
        <v>0.259852361743169</v>
      </c>
      <c r="AA12" s="17">
        <v>0.25628337365082499</v>
      </c>
      <c r="AB12" s="17">
        <v>0.25996419700524498</v>
      </c>
      <c r="AC12" s="17">
        <v>0.30205335813873602</v>
      </c>
      <c r="AD12" s="17">
        <v>0.29175874187425099</v>
      </c>
      <c r="AE12" s="17"/>
      <c r="AF12" s="17">
        <v>0.236332390185722</v>
      </c>
      <c r="AG12" s="17">
        <v>0.25821726957381502</v>
      </c>
      <c r="AH12" s="17">
        <v>0.25686068372229998</v>
      </c>
      <c r="AI12" s="17"/>
      <c r="AJ12" s="17">
        <v>0.22774197779400901</v>
      </c>
      <c r="AK12" s="17">
        <v>0.26540007998155002</v>
      </c>
      <c r="AL12" s="17">
        <v>0.23826913071421399</v>
      </c>
      <c r="AM12" s="17">
        <v>0.2181332205805</v>
      </c>
      <c r="AN12" s="17">
        <v>0.27443610363161802</v>
      </c>
      <c r="AO12" s="17"/>
      <c r="AP12" s="17">
        <v>0.236579565689336</v>
      </c>
      <c r="AQ12" s="17">
        <v>0.28163509399060799</v>
      </c>
      <c r="AR12" s="17">
        <v>0.25769852136548499</v>
      </c>
      <c r="AS12" s="17"/>
      <c r="AT12" s="17">
        <v>0.232107562129032</v>
      </c>
      <c r="AU12" s="17">
        <v>0.284535433423029</v>
      </c>
      <c r="AV12" s="17">
        <v>0.27729425551167203</v>
      </c>
      <c r="AW12" s="17">
        <v>0.26334798946327798</v>
      </c>
      <c r="AX12" s="17">
        <v>0.25770974471257702</v>
      </c>
      <c r="AY12" s="17"/>
      <c r="AZ12" s="17">
        <v>0.143934185597344</v>
      </c>
      <c r="BA12" s="17">
        <v>0.25568313902978801</v>
      </c>
      <c r="BB12" s="17">
        <v>0.25782049900691401</v>
      </c>
      <c r="BC12" s="17">
        <v>0.21667564142641199</v>
      </c>
      <c r="BD12" s="17">
        <v>0.29161858574305499</v>
      </c>
      <c r="BE12" s="17">
        <v>0.25845039020392602</v>
      </c>
      <c r="BF12" s="17">
        <v>0.26356901285307599</v>
      </c>
      <c r="BG12" s="17">
        <v>0.252803844793136</v>
      </c>
      <c r="BH12" s="17">
        <v>0.24574647842643599</v>
      </c>
      <c r="BI12" s="17">
        <v>0.30644480656078799</v>
      </c>
      <c r="BJ12" s="17">
        <v>0.273640621735951</v>
      </c>
      <c r="BK12" s="17">
        <v>0.20900495835707</v>
      </c>
      <c r="BL12" s="17">
        <v>0.26866579395163098</v>
      </c>
      <c r="BM12" s="17">
        <v>0.28980787111325601</v>
      </c>
      <c r="BN12" s="17">
        <v>0.27502197123925798</v>
      </c>
      <c r="BO12" s="17">
        <v>0.27196658876512703</v>
      </c>
      <c r="BP12" s="17"/>
      <c r="BQ12" s="17">
        <v>0.166274334796358</v>
      </c>
      <c r="BR12" s="17">
        <v>0.30246241725843098</v>
      </c>
    </row>
    <row r="13" spans="2:70" ht="43.5" x14ac:dyDescent="0.35">
      <c r="B13" s="18" t="s">
        <v>678</v>
      </c>
      <c r="C13" s="17">
        <v>0.25570840294514502</v>
      </c>
      <c r="D13" s="17">
        <v>0.262422193076913</v>
      </c>
      <c r="E13" s="17">
        <v>0.24982669465962301</v>
      </c>
      <c r="F13" s="17"/>
      <c r="G13" s="17">
        <v>0.12554950520785599</v>
      </c>
      <c r="H13" s="17">
        <v>0.16020162529133999</v>
      </c>
      <c r="I13" s="17">
        <v>0.186232304541673</v>
      </c>
      <c r="J13" s="17">
        <v>0.285208424324841</v>
      </c>
      <c r="K13" s="17">
        <v>0.37314498502100801</v>
      </c>
      <c r="L13" s="17">
        <v>0.37398970013314897</v>
      </c>
      <c r="M13" s="17"/>
      <c r="N13" s="17">
        <v>0.210433768670895</v>
      </c>
      <c r="O13" s="17">
        <v>0.25237129148373399</v>
      </c>
      <c r="P13" s="17">
        <v>0.263939923831993</v>
      </c>
      <c r="Q13" s="17">
        <v>0.29842464589690398</v>
      </c>
      <c r="R13" s="17"/>
      <c r="S13" s="17">
        <v>0.165650574832161</v>
      </c>
      <c r="T13" s="17">
        <v>0.28123350712353601</v>
      </c>
      <c r="U13" s="17">
        <v>0.26891591811267601</v>
      </c>
      <c r="V13" s="17">
        <v>0.285153184098354</v>
      </c>
      <c r="W13" s="17">
        <v>0.26782920674675498</v>
      </c>
      <c r="X13" s="17">
        <v>0.25732995733974801</v>
      </c>
      <c r="Y13" s="17">
        <v>0.28164027618471399</v>
      </c>
      <c r="Z13" s="17">
        <v>0.282204040663668</v>
      </c>
      <c r="AA13" s="17">
        <v>0.26790626712427401</v>
      </c>
      <c r="AB13" s="17">
        <v>0.24443740246107501</v>
      </c>
      <c r="AC13" s="17">
        <v>0.29553880061625698</v>
      </c>
      <c r="AD13" s="17">
        <v>0.22691361398721899</v>
      </c>
      <c r="AE13" s="17"/>
      <c r="AF13" s="17">
        <v>0.32501002580677502</v>
      </c>
      <c r="AG13" s="17">
        <v>0.221607661169646</v>
      </c>
      <c r="AH13" s="17">
        <v>0.24098479175157</v>
      </c>
      <c r="AI13" s="17"/>
      <c r="AJ13" s="17">
        <v>0.303288153021537</v>
      </c>
      <c r="AK13" s="17">
        <v>0.20783141195560001</v>
      </c>
      <c r="AL13" s="17">
        <v>0.23489463706681901</v>
      </c>
      <c r="AM13" s="17">
        <v>0.32312899583128502</v>
      </c>
      <c r="AN13" s="17">
        <v>0.287513177329141</v>
      </c>
      <c r="AO13" s="17"/>
      <c r="AP13" s="17">
        <v>0.26863149003327902</v>
      </c>
      <c r="AQ13" s="17">
        <v>0.197320002948285</v>
      </c>
      <c r="AR13" s="17">
        <v>0.20319351811977299</v>
      </c>
      <c r="AS13" s="17"/>
      <c r="AT13" s="17">
        <v>0.35606772557097899</v>
      </c>
      <c r="AU13" s="17">
        <v>0.27565518259275701</v>
      </c>
      <c r="AV13" s="17">
        <v>0.16741847783173899</v>
      </c>
      <c r="AW13" s="17">
        <v>0.11821231150779</v>
      </c>
      <c r="AX13" s="17">
        <v>0.14660289167829399</v>
      </c>
      <c r="AY13" s="17"/>
      <c r="AZ13" s="17">
        <v>0.32801684499314498</v>
      </c>
      <c r="BA13" s="17">
        <v>0.31549184825805099</v>
      </c>
      <c r="BB13" s="17">
        <v>0.26254105418914297</v>
      </c>
      <c r="BC13" s="17">
        <v>0.323141061688621</v>
      </c>
      <c r="BD13" s="17">
        <v>0.227351587037009</v>
      </c>
      <c r="BE13" s="17">
        <v>0.277876920017673</v>
      </c>
      <c r="BF13" s="17">
        <v>0.240278131345704</v>
      </c>
      <c r="BG13" s="17">
        <v>0.29075480990352598</v>
      </c>
      <c r="BH13" s="17">
        <v>0.22519349360677501</v>
      </c>
      <c r="BI13" s="17">
        <v>0.242268102272199</v>
      </c>
      <c r="BJ13" s="17">
        <v>0.250031774194934</v>
      </c>
      <c r="BK13" s="17">
        <v>0.23686339945755799</v>
      </c>
      <c r="BL13" s="17">
        <v>0.23025461100626499</v>
      </c>
      <c r="BM13" s="17">
        <v>0.21525699077768501</v>
      </c>
      <c r="BN13" s="17">
        <v>0.187051450350954</v>
      </c>
      <c r="BO13" s="17">
        <v>0.163356754660998</v>
      </c>
      <c r="BP13" s="17"/>
      <c r="BQ13" s="17">
        <v>7.3587321794944094E-2</v>
      </c>
      <c r="BR13" s="17">
        <v>0.345061323709146</v>
      </c>
    </row>
    <row r="14" spans="2:70" ht="29" x14ac:dyDescent="0.35">
      <c r="B14" s="18" t="s">
        <v>679</v>
      </c>
      <c r="C14" s="17">
        <v>0.25211971650936099</v>
      </c>
      <c r="D14" s="17">
        <v>0.24351807631531999</v>
      </c>
      <c r="E14" s="17">
        <v>0.26129425846594001</v>
      </c>
      <c r="F14" s="17"/>
      <c r="G14" s="17">
        <v>0.292298174502585</v>
      </c>
      <c r="H14" s="17">
        <v>0.26854294604746898</v>
      </c>
      <c r="I14" s="17">
        <v>0.29525307703765002</v>
      </c>
      <c r="J14" s="17">
        <v>0.23951164096938399</v>
      </c>
      <c r="K14" s="17">
        <v>0.221254336227933</v>
      </c>
      <c r="L14" s="17">
        <v>0.207765823873897</v>
      </c>
      <c r="M14" s="17"/>
      <c r="N14" s="17">
        <v>0.316543970788287</v>
      </c>
      <c r="O14" s="17">
        <v>0.23851201530351701</v>
      </c>
      <c r="P14" s="17">
        <v>0.228119313348706</v>
      </c>
      <c r="Q14" s="17">
        <v>0.21804899017497101</v>
      </c>
      <c r="R14" s="17"/>
      <c r="S14" s="17">
        <v>0.32404814635471102</v>
      </c>
      <c r="T14" s="17">
        <v>0.26544782249554</v>
      </c>
      <c r="U14" s="17">
        <v>0.2170726055568</v>
      </c>
      <c r="V14" s="17">
        <v>0.21584731389081599</v>
      </c>
      <c r="W14" s="17">
        <v>0.23629187328627799</v>
      </c>
      <c r="X14" s="17">
        <v>0.24343303887680501</v>
      </c>
      <c r="Y14" s="17">
        <v>0.25194158343460799</v>
      </c>
      <c r="Z14" s="17">
        <v>0.23269136301052801</v>
      </c>
      <c r="AA14" s="17">
        <v>0.226110844429038</v>
      </c>
      <c r="AB14" s="17">
        <v>0.25678507268035899</v>
      </c>
      <c r="AC14" s="17">
        <v>0.211154548258669</v>
      </c>
      <c r="AD14" s="17">
        <v>0.29992394944087097</v>
      </c>
      <c r="AE14" s="17"/>
      <c r="AF14" s="17">
        <v>0.21479268628974901</v>
      </c>
      <c r="AG14" s="17">
        <v>0.269784449021508</v>
      </c>
      <c r="AH14" s="17">
        <v>0.26899849949224802</v>
      </c>
      <c r="AI14" s="17"/>
      <c r="AJ14" s="17">
        <v>0.23534713829929499</v>
      </c>
      <c r="AK14" s="17">
        <v>0.26250939712593901</v>
      </c>
      <c r="AL14" s="17">
        <v>0.27180767681836998</v>
      </c>
      <c r="AM14" s="17">
        <v>0.21911271162347401</v>
      </c>
      <c r="AN14" s="17">
        <v>0.262208798847966</v>
      </c>
      <c r="AO14" s="17"/>
      <c r="AP14" s="17">
        <v>0.22917853938461699</v>
      </c>
      <c r="AQ14" s="17">
        <v>0.274723239200931</v>
      </c>
      <c r="AR14" s="17">
        <v>0.35162458043112899</v>
      </c>
      <c r="AS14" s="17"/>
      <c r="AT14" s="17">
        <v>0.187281498538276</v>
      </c>
      <c r="AU14" s="17">
        <v>0.22828521809063099</v>
      </c>
      <c r="AV14" s="17">
        <v>0.31022195149256798</v>
      </c>
      <c r="AW14" s="17">
        <v>0.34895663912613001</v>
      </c>
      <c r="AX14" s="17">
        <v>0.44053664511515001</v>
      </c>
      <c r="AY14" s="17"/>
      <c r="AZ14" s="17">
        <v>0.17116015388719899</v>
      </c>
      <c r="BA14" s="17">
        <v>0.213277507145367</v>
      </c>
      <c r="BB14" s="17">
        <v>0.25121553888694698</v>
      </c>
      <c r="BC14" s="17">
        <v>0.232801893131588</v>
      </c>
      <c r="BD14" s="17">
        <v>0.27775324327194401</v>
      </c>
      <c r="BE14" s="17">
        <v>0.24266756668883999</v>
      </c>
      <c r="BF14" s="17">
        <v>0.267433250390402</v>
      </c>
      <c r="BG14" s="17">
        <v>0.176213579992579</v>
      </c>
      <c r="BH14" s="17">
        <v>0.228338667478412</v>
      </c>
      <c r="BI14" s="17">
        <v>0.24504546682011699</v>
      </c>
      <c r="BJ14" s="17">
        <v>0.235508204056561</v>
      </c>
      <c r="BK14" s="17">
        <v>0.27023082487059602</v>
      </c>
      <c r="BL14" s="17">
        <v>0.30770455759878002</v>
      </c>
      <c r="BM14" s="17">
        <v>0.31139533086974902</v>
      </c>
      <c r="BN14" s="17">
        <v>0.33018566614092298</v>
      </c>
      <c r="BO14" s="17">
        <v>0.37314645111140099</v>
      </c>
      <c r="BP14" s="17"/>
      <c r="BQ14" s="17">
        <v>0.37562591774718901</v>
      </c>
      <c r="BR14" s="17">
        <v>0.19420669281311601</v>
      </c>
    </row>
    <row r="15" spans="2:70" x14ac:dyDescent="0.35">
      <c r="B15" s="18" t="s">
        <v>680</v>
      </c>
      <c r="C15" s="17">
        <v>0.22176439457028899</v>
      </c>
      <c r="D15" s="17">
        <v>0.206423261018087</v>
      </c>
      <c r="E15" s="17">
        <v>0.235891077006812</v>
      </c>
      <c r="F15" s="17"/>
      <c r="G15" s="17">
        <v>0.29748162755243102</v>
      </c>
      <c r="H15" s="17">
        <v>0.30668084800995699</v>
      </c>
      <c r="I15" s="17">
        <v>0.27316376852381002</v>
      </c>
      <c r="J15" s="17">
        <v>0.234060279198505</v>
      </c>
      <c r="K15" s="17">
        <v>0.15062041283903799</v>
      </c>
      <c r="L15" s="17">
        <v>9.7915195782889694E-2</v>
      </c>
      <c r="M15" s="17"/>
      <c r="N15" s="17">
        <v>0.23127778690008399</v>
      </c>
      <c r="O15" s="17">
        <v>0.23531176375955801</v>
      </c>
      <c r="P15" s="17">
        <v>0.22550298359144699</v>
      </c>
      <c r="Q15" s="17">
        <v>0.19609871034239701</v>
      </c>
      <c r="R15" s="17"/>
      <c r="S15" s="17">
        <v>0.27786007452531603</v>
      </c>
      <c r="T15" s="17">
        <v>0.21215605462750001</v>
      </c>
      <c r="U15" s="17">
        <v>0.21570155961513501</v>
      </c>
      <c r="V15" s="17">
        <v>0.22474578201435799</v>
      </c>
      <c r="W15" s="17">
        <v>0.20965872601239599</v>
      </c>
      <c r="X15" s="17">
        <v>0.22088899861948499</v>
      </c>
      <c r="Y15" s="17">
        <v>0.19025545715341699</v>
      </c>
      <c r="Z15" s="17">
        <v>0.21767933420145999</v>
      </c>
      <c r="AA15" s="17">
        <v>0.19884662859280799</v>
      </c>
      <c r="AB15" s="17">
        <v>0.22679257405581901</v>
      </c>
      <c r="AC15" s="17">
        <v>0.20978749817929901</v>
      </c>
      <c r="AD15" s="17">
        <v>0.21799157165393801</v>
      </c>
      <c r="AE15" s="17"/>
      <c r="AF15" s="17">
        <v>0.177256601402078</v>
      </c>
      <c r="AG15" s="17">
        <v>0.23109392800013001</v>
      </c>
      <c r="AH15" s="17">
        <v>0.238444948984535</v>
      </c>
      <c r="AI15" s="17"/>
      <c r="AJ15" s="17">
        <v>0.176053999135038</v>
      </c>
      <c r="AK15" s="17">
        <v>0.26615456203714999</v>
      </c>
      <c r="AL15" s="17">
        <v>0.185713000623701</v>
      </c>
      <c r="AM15" s="17">
        <v>0.179516069718759</v>
      </c>
      <c r="AN15" s="17">
        <v>0.23815822269550599</v>
      </c>
      <c r="AO15" s="17"/>
      <c r="AP15" s="17">
        <v>0.18503320943458301</v>
      </c>
      <c r="AQ15" s="17">
        <v>0.26360116465584099</v>
      </c>
      <c r="AR15" s="17">
        <v>0.238945912861912</v>
      </c>
      <c r="AS15" s="17"/>
      <c r="AT15" s="17">
        <v>0.16250813008916501</v>
      </c>
      <c r="AU15" s="17">
        <v>0.21642120334213999</v>
      </c>
      <c r="AV15" s="17">
        <v>0.26559558053774901</v>
      </c>
      <c r="AW15" s="17">
        <v>0.28151452892703699</v>
      </c>
      <c r="AX15" s="17">
        <v>0.327599174786527</v>
      </c>
      <c r="AY15" s="17"/>
      <c r="AZ15" s="17">
        <v>0.26091189764917799</v>
      </c>
      <c r="BA15" s="17">
        <v>0.16732973090946801</v>
      </c>
      <c r="BB15" s="17">
        <v>0.18522634677205099</v>
      </c>
      <c r="BC15" s="17">
        <v>0.206116768860726</v>
      </c>
      <c r="BD15" s="17">
        <v>0.21350091756026901</v>
      </c>
      <c r="BE15" s="17">
        <v>0.212907800455513</v>
      </c>
      <c r="BF15" s="17">
        <v>0.231193129822302</v>
      </c>
      <c r="BG15" s="17">
        <v>0.18217432727695701</v>
      </c>
      <c r="BH15" s="17">
        <v>0.22242380307884499</v>
      </c>
      <c r="BI15" s="17">
        <v>0.23949645548335899</v>
      </c>
      <c r="BJ15" s="17">
        <v>0.22160094480828099</v>
      </c>
      <c r="BK15" s="17">
        <v>0.28716077256746098</v>
      </c>
      <c r="BL15" s="17">
        <v>0.26746938281911198</v>
      </c>
      <c r="BM15" s="17">
        <v>0.26274362749484498</v>
      </c>
      <c r="BN15" s="17">
        <v>0.32754626640368101</v>
      </c>
      <c r="BO15" s="17">
        <v>0.2562267677708</v>
      </c>
      <c r="BP15" s="17"/>
      <c r="BQ15" s="17">
        <v>0.24756231635745099</v>
      </c>
      <c r="BR15" s="17">
        <v>0.209661897871916</v>
      </c>
    </row>
    <row r="16" spans="2:70" x14ac:dyDescent="0.35">
      <c r="B16" s="18" t="s">
        <v>681</v>
      </c>
      <c r="C16" s="17">
        <v>0.13342444480098101</v>
      </c>
      <c r="D16" s="17">
        <v>0.109232074759299</v>
      </c>
      <c r="E16" s="17">
        <v>0.15672543069101999</v>
      </c>
      <c r="F16" s="17"/>
      <c r="G16" s="17">
        <v>0.21118062746489999</v>
      </c>
      <c r="H16" s="17">
        <v>0.18769184472967401</v>
      </c>
      <c r="I16" s="17">
        <v>0.15395779823283301</v>
      </c>
      <c r="J16" s="17">
        <v>0.121724063806634</v>
      </c>
      <c r="K16" s="17">
        <v>7.4435604075238498E-2</v>
      </c>
      <c r="L16" s="17">
        <v>6.9839549391382996E-2</v>
      </c>
      <c r="M16" s="17"/>
      <c r="N16" s="17">
        <v>0.14959429688048101</v>
      </c>
      <c r="O16" s="17">
        <v>0.115842729977359</v>
      </c>
      <c r="P16" s="17">
        <v>0.14331074363891799</v>
      </c>
      <c r="Q16" s="17">
        <v>0.12622975036433201</v>
      </c>
      <c r="R16" s="17"/>
      <c r="S16" s="17">
        <v>0.166879895785884</v>
      </c>
      <c r="T16" s="17">
        <v>0.120508393624552</v>
      </c>
      <c r="U16" s="17">
        <v>0.17278626738696101</v>
      </c>
      <c r="V16" s="17">
        <v>0.13689829548889201</v>
      </c>
      <c r="W16" s="17">
        <v>0.10762894284264</v>
      </c>
      <c r="X16" s="17">
        <v>0.12147301885948</v>
      </c>
      <c r="Y16" s="17">
        <v>0.16265396148733399</v>
      </c>
      <c r="Z16" s="17">
        <v>8.0136959517800394E-2</v>
      </c>
      <c r="AA16" s="17">
        <v>0.10824220563414801</v>
      </c>
      <c r="AB16" s="17">
        <v>9.9600698102384005E-2</v>
      </c>
      <c r="AC16" s="17">
        <v>0.16406712609421301</v>
      </c>
      <c r="AD16" s="17">
        <v>0.14937687572915001</v>
      </c>
      <c r="AE16" s="17"/>
      <c r="AF16" s="17">
        <v>0.10935228604130399</v>
      </c>
      <c r="AG16" s="17">
        <v>0.13168751672186499</v>
      </c>
      <c r="AH16" s="17">
        <v>0.14755091657259001</v>
      </c>
      <c r="AI16" s="17"/>
      <c r="AJ16" s="17">
        <v>0.100304255576492</v>
      </c>
      <c r="AK16" s="17">
        <v>0.16058778116717901</v>
      </c>
      <c r="AL16" s="17">
        <v>0.12894869040378501</v>
      </c>
      <c r="AM16" s="17">
        <v>0.14373069980040501</v>
      </c>
      <c r="AN16" s="17">
        <v>0.14868092141842201</v>
      </c>
      <c r="AO16" s="17"/>
      <c r="AP16" s="17">
        <v>0.109679303377613</v>
      </c>
      <c r="AQ16" s="17">
        <v>0.14963562824641499</v>
      </c>
      <c r="AR16" s="17">
        <v>0.18621251674566</v>
      </c>
      <c r="AS16" s="17"/>
      <c r="AT16" s="17">
        <v>0.104533829489381</v>
      </c>
      <c r="AU16" s="17">
        <v>0.14598013458394199</v>
      </c>
      <c r="AV16" s="17">
        <v>0.13442652544519901</v>
      </c>
      <c r="AW16" s="17">
        <v>0.18523697036371201</v>
      </c>
      <c r="AX16" s="17">
        <v>0.177251694100451</v>
      </c>
      <c r="AY16" s="17"/>
      <c r="AZ16" s="17">
        <v>6.0292613362496202E-2</v>
      </c>
      <c r="BA16" s="17">
        <v>0.14107448766449099</v>
      </c>
      <c r="BB16" s="17">
        <v>0.130311797300838</v>
      </c>
      <c r="BC16" s="17">
        <v>0.13160391480428699</v>
      </c>
      <c r="BD16" s="17">
        <v>0.14811626468240699</v>
      </c>
      <c r="BE16" s="17">
        <v>0.12550789985995101</v>
      </c>
      <c r="BF16" s="17">
        <v>0.132357089447283</v>
      </c>
      <c r="BG16" s="17">
        <v>0.115995453570122</v>
      </c>
      <c r="BH16" s="17">
        <v>0.144020115907459</v>
      </c>
      <c r="BI16" s="17">
        <v>0.113841341413706</v>
      </c>
      <c r="BJ16" s="17">
        <v>0.114126000860705</v>
      </c>
      <c r="BK16" s="17">
        <v>0.14823499439418</v>
      </c>
      <c r="BL16" s="17">
        <v>0.12092441970058</v>
      </c>
      <c r="BM16" s="17">
        <v>0.20057558283763699</v>
      </c>
      <c r="BN16" s="17">
        <v>0.17284726226848399</v>
      </c>
      <c r="BO16" s="17">
        <v>0.17555948691762399</v>
      </c>
      <c r="BP16" s="17"/>
      <c r="BQ16" s="17">
        <v>0.18632622328295601</v>
      </c>
      <c r="BR16" s="17">
        <v>0.10700253667260699</v>
      </c>
    </row>
    <row r="17" spans="2:70" x14ac:dyDescent="0.35">
      <c r="B17" s="18" t="s">
        <v>682</v>
      </c>
      <c r="C17" s="17">
        <v>0.113709648655927</v>
      </c>
      <c r="D17" s="17">
        <v>0.123590568682728</v>
      </c>
      <c r="E17" s="17">
        <v>0.103271959252229</v>
      </c>
      <c r="F17" s="17"/>
      <c r="G17" s="17">
        <v>0.16215341948110201</v>
      </c>
      <c r="H17" s="17">
        <v>0.17709653623465399</v>
      </c>
      <c r="I17" s="17">
        <v>0.140808485503921</v>
      </c>
      <c r="J17" s="17">
        <v>0.107893908701663</v>
      </c>
      <c r="K17" s="17">
        <v>5.9201491165275899E-2</v>
      </c>
      <c r="L17" s="17">
        <v>4.9042879023560103E-2</v>
      </c>
      <c r="M17" s="17"/>
      <c r="N17" s="17">
        <v>0.121076262468859</v>
      </c>
      <c r="O17" s="17">
        <v>0.10987238111407099</v>
      </c>
      <c r="P17" s="17">
        <v>0.107724864172625</v>
      </c>
      <c r="Q17" s="17">
        <v>0.115181983183406</v>
      </c>
      <c r="R17" s="17"/>
      <c r="S17" s="17">
        <v>0.15054133745485601</v>
      </c>
      <c r="T17" s="17">
        <v>0.100268159874362</v>
      </c>
      <c r="U17" s="17">
        <v>8.8507253433513594E-2</v>
      </c>
      <c r="V17" s="17">
        <v>0.103441039095302</v>
      </c>
      <c r="W17" s="17">
        <v>0.138103254745538</v>
      </c>
      <c r="X17" s="17">
        <v>0.111767716803026</v>
      </c>
      <c r="Y17" s="17">
        <v>0.100033339460023</v>
      </c>
      <c r="Z17" s="17">
        <v>0.10158146096803999</v>
      </c>
      <c r="AA17" s="17">
        <v>0.10887075052359101</v>
      </c>
      <c r="AB17" s="17">
        <v>9.8197433927486005E-2</v>
      </c>
      <c r="AC17" s="17">
        <v>0.112713045566329</v>
      </c>
      <c r="AD17" s="17">
        <v>0.165593563811333</v>
      </c>
      <c r="AE17" s="17"/>
      <c r="AF17" s="17">
        <v>9.8274989973228102E-2</v>
      </c>
      <c r="AG17" s="17">
        <v>0.11829358611657401</v>
      </c>
      <c r="AH17" s="17">
        <v>0.11857923375063401</v>
      </c>
      <c r="AI17" s="17"/>
      <c r="AJ17" s="17">
        <v>9.2771380503509804E-2</v>
      </c>
      <c r="AK17" s="17">
        <v>0.14032884291939701</v>
      </c>
      <c r="AL17" s="17">
        <v>8.5030115313734694E-2</v>
      </c>
      <c r="AM17" s="17">
        <v>0.17658055011534099</v>
      </c>
      <c r="AN17" s="17">
        <v>0.103657017431823</v>
      </c>
      <c r="AO17" s="17"/>
      <c r="AP17" s="17">
        <v>0.119456667067872</v>
      </c>
      <c r="AQ17" s="17">
        <v>0.13527639827101301</v>
      </c>
      <c r="AR17" s="17">
        <v>0.123689343588542</v>
      </c>
      <c r="AS17" s="17"/>
      <c r="AT17" s="17">
        <v>8.3895143143285805E-2</v>
      </c>
      <c r="AU17" s="17">
        <v>9.3840065494094696E-2</v>
      </c>
      <c r="AV17" s="17">
        <v>0.13879190769097399</v>
      </c>
      <c r="AW17" s="17">
        <v>0.16910973349588901</v>
      </c>
      <c r="AX17" s="17">
        <v>0.18734105804860099</v>
      </c>
      <c r="AY17" s="17"/>
      <c r="AZ17" s="17">
        <v>0.113951028614035</v>
      </c>
      <c r="BA17" s="17">
        <v>9.9743531096920898E-2</v>
      </c>
      <c r="BB17" s="17">
        <v>0.112668388786615</v>
      </c>
      <c r="BC17" s="17">
        <v>0.103279013409809</v>
      </c>
      <c r="BD17" s="17">
        <v>0.13874186662653901</v>
      </c>
      <c r="BE17" s="17">
        <v>9.5727095327288597E-2</v>
      </c>
      <c r="BF17" s="17">
        <v>0.109621782252505</v>
      </c>
      <c r="BG17" s="17">
        <v>0.120183690722377</v>
      </c>
      <c r="BH17" s="17">
        <v>9.4805945593858104E-2</v>
      </c>
      <c r="BI17" s="17">
        <v>0.123611762025905</v>
      </c>
      <c r="BJ17" s="17">
        <v>9.1562529822223696E-2</v>
      </c>
      <c r="BK17" s="17">
        <v>0.125375183505259</v>
      </c>
      <c r="BL17" s="17">
        <v>0.13206568783938699</v>
      </c>
      <c r="BM17" s="17">
        <v>9.9251217194410504E-2</v>
      </c>
      <c r="BN17" s="17">
        <v>0.14502028013038201</v>
      </c>
      <c r="BO17" s="17">
        <v>0.20178982360712</v>
      </c>
      <c r="BP17" s="17"/>
      <c r="BQ17" s="17">
        <v>0.18538742690459001</v>
      </c>
      <c r="BR17" s="17">
        <v>8.1677824434503096E-2</v>
      </c>
    </row>
    <row r="18" spans="2:70" ht="29" x14ac:dyDescent="0.35">
      <c r="B18" s="18" t="s">
        <v>683</v>
      </c>
      <c r="C18" s="17">
        <v>9.0847872395629803E-2</v>
      </c>
      <c r="D18" s="17">
        <v>9.16518027597093E-2</v>
      </c>
      <c r="E18" s="17">
        <v>8.9659570854240506E-2</v>
      </c>
      <c r="F18" s="17"/>
      <c r="G18" s="17">
        <v>0.11000411435424901</v>
      </c>
      <c r="H18" s="17">
        <v>0.124670978840346</v>
      </c>
      <c r="I18" s="17">
        <v>0.101301301402066</v>
      </c>
      <c r="J18" s="17">
        <v>6.0700089914709501E-2</v>
      </c>
      <c r="K18" s="17">
        <v>7.0724069710784696E-2</v>
      </c>
      <c r="L18" s="17">
        <v>8.0179420203912499E-2</v>
      </c>
      <c r="M18" s="17"/>
      <c r="N18" s="17">
        <v>0.11570442381391501</v>
      </c>
      <c r="O18" s="17">
        <v>8.5547904409591105E-2</v>
      </c>
      <c r="P18" s="17">
        <v>9.9756306184311597E-2</v>
      </c>
      <c r="Q18" s="17">
        <v>6.1817833510917901E-2</v>
      </c>
      <c r="R18" s="17"/>
      <c r="S18" s="17">
        <v>0.13835768571187701</v>
      </c>
      <c r="T18" s="17">
        <v>9.6042809219510403E-2</v>
      </c>
      <c r="U18" s="17">
        <v>7.9665916141635901E-2</v>
      </c>
      <c r="V18" s="17">
        <v>8.0922145132271001E-2</v>
      </c>
      <c r="W18" s="17">
        <v>7.4454498790964302E-2</v>
      </c>
      <c r="X18" s="17">
        <v>5.7502127389019803E-2</v>
      </c>
      <c r="Y18" s="17">
        <v>7.7154869517497005E-2</v>
      </c>
      <c r="Z18" s="17">
        <v>9.2789696328405599E-2</v>
      </c>
      <c r="AA18" s="17">
        <v>9.3099147968055199E-2</v>
      </c>
      <c r="AB18" s="17">
        <v>7.8098297948487397E-2</v>
      </c>
      <c r="AC18" s="17">
        <v>0.101012316724007</v>
      </c>
      <c r="AD18" s="17">
        <v>9.1341136399411493E-2</v>
      </c>
      <c r="AE18" s="17"/>
      <c r="AF18" s="17">
        <v>8.5283578645398095E-2</v>
      </c>
      <c r="AG18" s="17">
        <v>0.112346712512139</v>
      </c>
      <c r="AH18" s="17">
        <v>4.9784141432024302E-2</v>
      </c>
      <c r="AI18" s="17"/>
      <c r="AJ18" s="17">
        <v>8.00810437065477E-2</v>
      </c>
      <c r="AK18" s="17">
        <v>0.117229426508193</v>
      </c>
      <c r="AL18" s="17">
        <v>0.11524891259476901</v>
      </c>
      <c r="AM18" s="17">
        <v>0.12999721494757299</v>
      </c>
      <c r="AN18" s="17">
        <v>6.1987343863518E-2</v>
      </c>
      <c r="AO18" s="17"/>
      <c r="AP18" s="17">
        <v>9.8835307849659201E-2</v>
      </c>
      <c r="AQ18" s="17">
        <v>0.10837555312277999</v>
      </c>
      <c r="AR18" s="17">
        <v>0.10771944702569999</v>
      </c>
      <c r="AS18" s="17"/>
      <c r="AT18" s="17">
        <v>6.8388684931185897E-2</v>
      </c>
      <c r="AU18" s="17">
        <v>8.4083955252722997E-2</v>
      </c>
      <c r="AV18" s="17">
        <v>0.11115375042582901</v>
      </c>
      <c r="AW18" s="17">
        <v>0.116155059030739</v>
      </c>
      <c r="AX18" s="17">
        <v>0.20852369373171001</v>
      </c>
      <c r="AY18" s="17"/>
      <c r="AZ18" s="17">
        <v>9.30557381433611E-2</v>
      </c>
      <c r="BA18" s="17">
        <v>9.1507133802353702E-2</v>
      </c>
      <c r="BB18" s="17">
        <v>6.7056807258706899E-2</v>
      </c>
      <c r="BC18" s="17">
        <v>0.104133568698907</v>
      </c>
      <c r="BD18" s="17">
        <v>7.8529054008769597E-2</v>
      </c>
      <c r="BE18" s="17">
        <v>8.0924166243326906E-2</v>
      </c>
      <c r="BF18" s="17">
        <v>9.3826169259867795E-2</v>
      </c>
      <c r="BG18" s="17">
        <v>8.87115536918614E-2</v>
      </c>
      <c r="BH18" s="17">
        <v>8.3574457454215198E-2</v>
      </c>
      <c r="BI18" s="17">
        <v>9.6698932261922596E-2</v>
      </c>
      <c r="BJ18" s="17">
        <v>9.9160738663427603E-2</v>
      </c>
      <c r="BK18" s="17">
        <v>9.6205779422694898E-2</v>
      </c>
      <c r="BL18" s="17">
        <v>8.9865532697758904E-2</v>
      </c>
      <c r="BM18" s="17">
        <v>9.8556922995600593E-2</v>
      </c>
      <c r="BN18" s="17">
        <v>0.111132311761427</v>
      </c>
      <c r="BO18" s="17">
        <v>0.14816822035173099</v>
      </c>
      <c r="BP18" s="17"/>
      <c r="BQ18" s="17">
        <v>0.16675046142875799</v>
      </c>
      <c r="BR18" s="17">
        <v>5.6283105080601803E-2</v>
      </c>
    </row>
    <row r="19" spans="2:70" x14ac:dyDescent="0.35">
      <c r="B19" s="18" t="s">
        <v>129</v>
      </c>
      <c r="C19" s="17">
        <v>3.1633038450654398E-2</v>
      </c>
      <c r="D19" s="17">
        <v>3.4085203065192901E-2</v>
      </c>
      <c r="E19" s="17">
        <v>2.9024921395958799E-2</v>
      </c>
      <c r="F19" s="17"/>
      <c r="G19" s="17">
        <v>3.4594669104635697E-2</v>
      </c>
      <c r="H19" s="17">
        <v>3.3755573283194E-2</v>
      </c>
      <c r="I19" s="17">
        <v>3.9728876503536903E-2</v>
      </c>
      <c r="J19" s="17">
        <v>1.9267926211443999E-2</v>
      </c>
      <c r="K19" s="17">
        <v>4.4086574972151703E-2</v>
      </c>
      <c r="L19" s="17">
        <v>2.30876258491357E-2</v>
      </c>
      <c r="M19" s="17"/>
      <c r="N19" s="17">
        <v>2.5931206318606001E-2</v>
      </c>
      <c r="O19" s="17">
        <v>2.6993976879277501E-2</v>
      </c>
      <c r="P19" s="17">
        <v>2.45734874589832E-2</v>
      </c>
      <c r="Q19" s="17">
        <v>4.9234636498456198E-2</v>
      </c>
      <c r="R19" s="17"/>
      <c r="S19" s="17">
        <v>2.5612212616578801E-2</v>
      </c>
      <c r="T19" s="17">
        <v>2.9987855072352E-2</v>
      </c>
      <c r="U19" s="17">
        <v>2.83491787070798E-2</v>
      </c>
      <c r="V19" s="17">
        <v>2.73149338933385E-2</v>
      </c>
      <c r="W19" s="17">
        <v>3.8767360959791601E-2</v>
      </c>
      <c r="X19" s="17">
        <v>3.2021236134316698E-2</v>
      </c>
      <c r="Y19" s="17">
        <v>2.71776131427773E-2</v>
      </c>
      <c r="Z19" s="17">
        <v>3.6854984909483399E-2</v>
      </c>
      <c r="AA19" s="17">
        <v>4.8039279563936901E-2</v>
      </c>
      <c r="AB19" s="17">
        <v>1.7362678821764101E-2</v>
      </c>
      <c r="AC19" s="17">
        <v>3.8033831343285397E-2</v>
      </c>
      <c r="AD19" s="17">
        <v>4.7754242364919201E-2</v>
      </c>
      <c r="AE19" s="17"/>
      <c r="AF19" s="17">
        <v>2.39249516551122E-2</v>
      </c>
      <c r="AG19" s="17">
        <v>3.1428766089457799E-2</v>
      </c>
      <c r="AH19" s="17">
        <v>5.30609880079966E-2</v>
      </c>
      <c r="AI19" s="17"/>
      <c r="AJ19" s="17">
        <v>3.2707288576058202E-2</v>
      </c>
      <c r="AK19" s="17">
        <v>2.7376072765618601E-2</v>
      </c>
      <c r="AL19" s="17">
        <v>2.02866472265586E-2</v>
      </c>
      <c r="AM19" s="17">
        <v>4.4634124328606598E-2</v>
      </c>
      <c r="AN19" s="17">
        <v>4.7922753866131998E-2</v>
      </c>
      <c r="AO19" s="17"/>
      <c r="AP19" s="17">
        <v>3.2487498074490903E-2</v>
      </c>
      <c r="AQ19" s="17">
        <v>2.6710563886080198E-2</v>
      </c>
      <c r="AR19" s="17">
        <v>2.2577224041450999E-2</v>
      </c>
      <c r="AS19" s="17"/>
      <c r="AT19" s="17">
        <v>3.9479276041966799E-2</v>
      </c>
      <c r="AU19" s="17">
        <v>3.5284747046561697E-2</v>
      </c>
      <c r="AV19" s="17">
        <v>2.7196444164390501E-2</v>
      </c>
      <c r="AW19" s="17">
        <v>2.2534817093360901E-2</v>
      </c>
      <c r="AX19" s="17">
        <v>3.21466976047384E-2</v>
      </c>
      <c r="AY19" s="17"/>
      <c r="AZ19" s="17">
        <v>0</v>
      </c>
      <c r="BA19" s="17">
        <v>4.10838793324175E-2</v>
      </c>
      <c r="BB19" s="17">
        <v>3.3624333675775803E-2</v>
      </c>
      <c r="BC19" s="17">
        <v>4.1626657146590702E-2</v>
      </c>
      <c r="BD19" s="17">
        <v>2.9877576942109001E-2</v>
      </c>
      <c r="BE19" s="17">
        <v>1.9278721969942101E-2</v>
      </c>
      <c r="BF19" s="17">
        <v>2.9538487968372301E-2</v>
      </c>
      <c r="BG19" s="17">
        <v>2.4384343420639401E-2</v>
      </c>
      <c r="BH19" s="17">
        <v>5.3919256046561503E-2</v>
      </c>
      <c r="BI19" s="17">
        <v>2.29553599048644E-2</v>
      </c>
      <c r="BJ19" s="17">
        <v>3.9652280510024097E-2</v>
      </c>
      <c r="BK19" s="17">
        <v>1.5407179385725099E-2</v>
      </c>
      <c r="BL19" s="17">
        <v>1.2965569078056301E-2</v>
      </c>
      <c r="BM19" s="17">
        <v>0</v>
      </c>
      <c r="BN19" s="17">
        <v>2.20684156565326E-2</v>
      </c>
      <c r="BO19" s="17">
        <v>1.46016380384924E-2</v>
      </c>
      <c r="BP19" s="17"/>
      <c r="BQ19" s="17">
        <v>1.42227193969397E-2</v>
      </c>
      <c r="BR19" s="17">
        <v>3.5057621474139003E-2</v>
      </c>
    </row>
    <row r="20" spans="2:70" x14ac:dyDescent="0.35">
      <c r="B20" s="18" t="s">
        <v>252</v>
      </c>
      <c r="C20" s="19">
        <v>9.0748089015368297E-3</v>
      </c>
      <c r="D20" s="19">
        <v>9.8027231192096397E-3</v>
      </c>
      <c r="E20" s="19">
        <v>8.4227587572267906E-3</v>
      </c>
      <c r="F20" s="19"/>
      <c r="G20" s="19">
        <v>5.7162362448537904E-3</v>
      </c>
      <c r="H20" s="19">
        <v>4.1544639431578701E-3</v>
      </c>
      <c r="I20" s="19">
        <v>1.00751223760152E-2</v>
      </c>
      <c r="J20" s="19">
        <v>1.1324265146335799E-2</v>
      </c>
      <c r="K20" s="19">
        <v>1.26081702266473E-2</v>
      </c>
      <c r="L20" s="19">
        <v>1.0288614637549201E-2</v>
      </c>
      <c r="M20" s="19"/>
      <c r="N20" s="19">
        <v>9.9815127658545704E-3</v>
      </c>
      <c r="O20" s="19">
        <v>7.6551394764493999E-3</v>
      </c>
      <c r="P20" s="19">
        <v>8.5715585127201701E-3</v>
      </c>
      <c r="Q20" s="19">
        <v>1.01314381186182E-2</v>
      </c>
      <c r="R20" s="19"/>
      <c r="S20" s="19">
        <v>8.4744442015029595E-3</v>
      </c>
      <c r="T20" s="19">
        <v>5.32818746583628E-3</v>
      </c>
      <c r="U20" s="19">
        <v>1.27286650581349E-2</v>
      </c>
      <c r="V20" s="19">
        <v>8.7489550275149808E-3</v>
      </c>
      <c r="W20" s="19">
        <v>1.32287458862976E-2</v>
      </c>
      <c r="X20" s="19">
        <v>7.7745612118089299E-3</v>
      </c>
      <c r="Y20" s="19">
        <v>1.1770610761276499E-2</v>
      </c>
      <c r="Z20" s="19">
        <v>1.21620886988522E-2</v>
      </c>
      <c r="AA20" s="19">
        <v>9.5171915885961106E-3</v>
      </c>
      <c r="AB20" s="19">
        <v>1.00416283532609E-2</v>
      </c>
      <c r="AC20" s="19">
        <v>0</v>
      </c>
      <c r="AD20" s="19">
        <v>1.2911646714484E-2</v>
      </c>
      <c r="AE20" s="19"/>
      <c r="AF20" s="19">
        <v>7.7182220743331502E-3</v>
      </c>
      <c r="AG20" s="19">
        <v>1.0770763481296099E-2</v>
      </c>
      <c r="AH20" s="19">
        <v>1.05718897176266E-2</v>
      </c>
      <c r="AI20" s="19"/>
      <c r="AJ20" s="19">
        <v>6.3501692408769296E-3</v>
      </c>
      <c r="AK20" s="19">
        <v>6.9392694251224898E-3</v>
      </c>
      <c r="AL20" s="19">
        <v>1.7240687507379698E-2</v>
      </c>
      <c r="AM20" s="19">
        <v>5.9055652102237698E-2</v>
      </c>
      <c r="AN20" s="19">
        <v>3.9921006285203904E-3</v>
      </c>
      <c r="AO20" s="19"/>
      <c r="AP20" s="19">
        <v>5.6072384833780803E-3</v>
      </c>
      <c r="AQ20" s="19">
        <v>8.2839682326356807E-3</v>
      </c>
      <c r="AR20" s="19">
        <v>1.2477847408770899E-2</v>
      </c>
      <c r="AS20" s="19"/>
      <c r="AT20" s="19">
        <v>6.2716245641036804E-3</v>
      </c>
      <c r="AU20" s="19">
        <v>6.5978401122894501E-3</v>
      </c>
      <c r="AV20" s="19">
        <v>1.23671650831249E-2</v>
      </c>
      <c r="AW20" s="19">
        <v>1.1138295274306801E-2</v>
      </c>
      <c r="AX20" s="19">
        <v>1.5694382971886699E-2</v>
      </c>
      <c r="AY20" s="19"/>
      <c r="AZ20" s="19">
        <v>0</v>
      </c>
      <c r="BA20" s="19">
        <v>9.17225395871662E-3</v>
      </c>
      <c r="BB20" s="19">
        <v>1.13389082797221E-2</v>
      </c>
      <c r="BC20" s="19">
        <v>7.92291207871159E-3</v>
      </c>
      <c r="BD20" s="19">
        <v>9.5075185997279803E-3</v>
      </c>
      <c r="BE20" s="19">
        <v>8.1966048108692794E-3</v>
      </c>
      <c r="BF20" s="19">
        <v>1.22461128311842E-2</v>
      </c>
      <c r="BG20" s="19">
        <v>8.7336723981796E-3</v>
      </c>
      <c r="BH20" s="19">
        <v>0</v>
      </c>
      <c r="BI20" s="19">
        <v>8.8553225385099698E-3</v>
      </c>
      <c r="BJ20" s="19">
        <v>1.2006961476757101E-2</v>
      </c>
      <c r="BK20" s="19">
        <v>1.6088383743526499E-2</v>
      </c>
      <c r="BL20" s="19">
        <v>5.6938860645344702E-3</v>
      </c>
      <c r="BM20" s="19">
        <v>1.8001198689016399E-2</v>
      </c>
      <c r="BN20" s="19">
        <v>2.1878164410739202E-2</v>
      </c>
      <c r="BO20" s="19">
        <v>0</v>
      </c>
      <c r="BP20" s="19"/>
      <c r="BQ20" s="19">
        <v>1.1073323392700099E-2</v>
      </c>
      <c r="BR20" s="19">
        <v>7.2649887433057598E-3</v>
      </c>
    </row>
    <row r="21" spans="2:70" x14ac:dyDescent="0.35">
      <c r="B21" s="16"/>
    </row>
    <row r="22" spans="2:70" x14ac:dyDescent="0.35">
      <c r="B22" t="s">
        <v>98</v>
      </c>
    </row>
    <row r="23" spans="2:70" x14ac:dyDescent="0.35">
      <c r="B23" t="s">
        <v>99</v>
      </c>
    </row>
    <row r="25" spans="2:70" x14ac:dyDescent="0.35">
      <c r="B25" s="8" t="str">
        <f>HYPERLINK("#'Contents'!A1", "Return to Contents")</f>
        <v>Return to Contents</v>
      </c>
    </row>
  </sheetData>
  <mergeCells count="11">
    <mergeCell ref="BQ5:BR5"/>
    <mergeCell ref="D5:E5"/>
    <mergeCell ref="G5:L5"/>
    <mergeCell ref="N5:Q5"/>
    <mergeCell ref="S5:AD5"/>
    <mergeCell ref="AF5:AH5"/>
    <mergeCell ref="D2:BJ2"/>
    <mergeCell ref="AJ5:AN5"/>
    <mergeCell ref="AP5:AR5"/>
    <mergeCell ref="AT5:AX5"/>
    <mergeCell ref="AZ5:BO5"/>
  </mergeCells>
  <pageMargins left="0.7" right="0.7" top="0.75" bottom="0.75" header="0.3" footer="0.3"/>
  <pageSetup paperSize="9" orientation="portrait" horizontalDpi="300" verticalDpi="300"/>
  <drawing r:id="rId1"/>
</worksheet>
</file>

<file path=xl/worksheets/sheet1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600-000000000000}">
  <dimension ref="B2:I19"/>
  <sheetViews>
    <sheetView showGridLines="0" workbookViewId="0">
      <pane xSplit="2" topLeftCell="C1" activePane="topRight" state="frozen"/>
      <selection pane="topRight" activeCell="D2" sqref="D2:I2"/>
    </sheetView>
  </sheetViews>
  <sheetFormatPr defaultColWidth="11.453125" defaultRowHeight="14.5" x14ac:dyDescent="0.35"/>
  <cols>
    <col min="2" max="2" width="25.7265625" customWidth="1"/>
    <col min="3" max="9" width="20.7265625" customWidth="1"/>
  </cols>
  <sheetData>
    <row r="2" spans="2:9" ht="40" customHeight="1" x14ac:dyDescent="0.35">
      <c r="D2" s="29" t="s">
        <v>696</v>
      </c>
      <c r="E2" s="26"/>
      <c r="F2" s="26"/>
      <c r="G2" s="26"/>
      <c r="H2" s="26"/>
      <c r="I2" s="26"/>
    </row>
    <row r="6" spans="2:9" ht="50.15" customHeight="1" x14ac:dyDescent="0.35">
      <c r="B6" s="20" t="s">
        <v>15</v>
      </c>
      <c r="C6" s="20" t="s">
        <v>685</v>
      </c>
      <c r="D6" s="20" t="s">
        <v>686</v>
      </c>
      <c r="E6" s="20" t="s">
        <v>687</v>
      </c>
      <c r="F6" s="20" t="s">
        <v>688</v>
      </c>
      <c r="G6" s="20" t="s">
        <v>689</v>
      </c>
      <c r="H6" s="20" t="s">
        <v>690</v>
      </c>
    </row>
    <row r="7" spans="2:9" x14ac:dyDescent="0.35">
      <c r="B7" s="18" t="s">
        <v>691</v>
      </c>
      <c r="C7" s="17">
        <v>0.21723694414398001</v>
      </c>
      <c r="D7" s="17">
        <v>0.11214293021849001</v>
      </c>
      <c r="E7" s="17">
        <v>7.0638537261103196E-2</v>
      </c>
      <c r="F7" s="17">
        <v>7.5909162279486603E-2</v>
      </c>
      <c r="G7" s="17">
        <v>8.8032541892836699E-2</v>
      </c>
      <c r="H7" s="17">
        <v>7.7141844543697505E-2</v>
      </c>
    </row>
    <row r="8" spans="2:9" x14ac:dyDescent="0.35">
      <c r="B8" s="18" t="s">
        <v>692</v>
      </c>
      <c r="C8" s="17">
        <v>0.34504748283103198</v>
      </c>
      <c r="D8" s="17">
        <v>0.32223612547818098</v>
      </c>
      <c r="E8" s="17">
        <v>0.18778872133343499</v>
      </c>
      <c r="F8" s="17">
        <v>0.208455079697104</v>
      </c>
      <c r="G8" s="17">
        <v>0.23803129751884899</v>
      </c>
      <c r="H8" s="17">
        <v>0.23773193409493201</v>
      </c>
    </row>
    <row r="9" spans="2:9" ht="29" x14ac:dyDescent="0.35">
      <c r="B9" s="18" t="s">
        <v>693</v>
      </c>
      <c r="C9" s="17">
        <v>0.327437959695565</v>
      </c>
      <c r="D9" s="17">
        <v>0.434680331858814</v>
      </c>
      <c r="E9" s="17">
        <v>0.56988181225227097</v>
      </c>
      <c r="F9" s="17">
        <v>0.523085803394576</v>
      </c>
      <c r="G9" s="17">
        <v>0.36852463167331301</v>
      </c>
      <c r="H9" s="17">
        <v>0.49882824635017398</v>
      </c>
    </row>
    <row r="10" spans="2:9" x14ac:dyDescent="0.35">
      <c r="B10" s="18" t="s">
        <v>694</v>
      </c>
      <c r="C10" s="17">
        <v>3.0863692227053201E-2</v>
      </c>
      <c r="D10" s="17">
        <v>4.3264720853637903E-2</v>
      </c>
      <c r="E10" s="17">
        <v>5.5060234571958099E-2</v>
      </c>
      <c r="F10" s="17">
        <v>7.9362329151259903E-2</v>
      </c>
      <c r="G10" s="17">
        <v>0.12367995865046399</v>
      </c>
      <c r="H10" s="17">
        <v>6.9686869057894396E-2</v>
      </c>
    </row>
    <row r="11" spans="2:9" x14ac:dyDescent="0.35">
      <c r="B11" s="18" t="s">
        <v>695</v>
      </c>
      <c r="C11" s="17">
        <v>3.2337754784388897E-2</v>
      </c>
      <c r="D11" s="17">
        <v>3.5964376499077098E-2</v>
      </c>
      <c r="E11" s="17">
        <v>6.0955617244068602E-2</v>
      </c>
      <c r="F11" s="17">
        <v>6.2960369449152495E-2</v>
      </c>
      <c r="G11" s="17">
        <v>0.12824004237866199</v>
      </c>
      <c r="H11" s="17">
        <v>5.0801963322952198E-2</v>
      </c>
    </row>
    <row r="12" spans="2:9" x14ac:dyDescent="0.35">
      <c r="B12" s="18" t="s">
        <v>129</v>
      </c>
      <c r="C12" s="17">
        <v>4.7076166317980499E-2</v>
      </c>
      <c r="D12" s="17">
        <v>5.1711515091799602E-2</v>
      </c>
      <c r="E12" s="17">
        <v>5.5675077337164598E-2</v>
      </c>
      <c r="F12" s="17">
        <v>5.0227256028421E-2</v>
      </c>
      <c r="G12" s="17">
        <v>5.3491527885874697E-2</v>
      </c>
      <c r="H12" s="17">
        <v>6.5809142630350106E-2</v>
      </c>
    </row>
    <row r="13" spans="2:9" x14ac:dyDescent="0.35">
      <c r="B13" s="16"/>
      <c r="C13" s="16"/>
      <c r="D13" s="16"/>
      <c r="E13" s="16"/>
      <c r="F13" s="16"/>
      <c r="G13" s="16"/>
      <c r="H13" s="16"/>
    </row>
    <row r="14" spans="2:9" x14ac:dyDescent="0.35">
      <c r="B14" t="s">
        <v>98</v>
      </c>
    </row>
    <row r="15" spans="2:9" x14ac:dyDescent="0.35">
      <c r="B15" t="s">
        <v>99</v>
      </c>
    </row>
    <row r="19" spans="2:2" x14ac:dyDescent="0.35">
      <c r="B19" s="8" t="str">
        <f>HYPERLINK("#'Contents'!A1", "Return to Contents")</f>
        <v>Return to Contents</v>
      </c>
    </row>
  </sheetData>
  <mergeCells count="1">
    <mergeCell ref="D2:I2"/>
  </mergeCells>
  <pageMargins left="0.7" right="0.7" top="0.75" bottom="0.75" header="0.3" footer="0.3"/>
  <pageSetup paperSize="9" orientation="portrait" horizontalDpi="300" verticalDpi="300"/>
  <drawing r:id="rId1"/>
</worksheet>
</file>

<file path=xl/worksheets/sheet1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700-000000000000}">
  <dimension ref="B2:BR19"/>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67" width="10.7265625" customWidth="1"/>
    <col min="68" max="68" width="2.1796875" customWidth="1"/>
    <col min="69" max="70" width="10.7265625" customWidth="1"/>
    <col min="71" max="71" width="2.1796875" customWidth="1"/>
  </cols>
  <sheetData>
    <row r="2" spans="2:70" ht="40" customHeight="1" x14ac:dyDescent="0.35">
      <c r="D2" s="29" t="s">
        <v>697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row>
    <row r="5" spans="2:70" ht="30" customHeight="1" x14ac:dyDescent="0.35">
      <c r="B5" s="15"/>
      <c r="C5" s="15"/>
      <c r="D5" s="30" t="s">
        <v>74</v>
      </c>
      <c r="E5" s="30"/>
      <c r="F5" s="15"/>
      <c r="G5" s="30" t="s">
        <v>75</v>
      </c>
      <c r="H5" s="30"/>
      <c r="I5" s="30"/>
      <c r="J5" s="30"/>
      <c r="K5" s="30"/>
      <c r="L5" s="30"/>
      <c r="M5" s="15"/>
      <c r="N5" s="30" t="s">
        <v>76</v>
      </c>
      <c r="O5" s="30"/>
      <c r="P5" s="30"/>
      <c r="Q5" s="30"/>
      <c r="R5" s="15"/>
      <c r="S5" s="30" t="s">
        <v>77</v>
      </c>
      <c r="T5" s="30"/>
      <c r="U5" s="30"/>
      <c r="V5" s="30"/>
      <c r="W5" s="30"/>
      <c r="X5" s="30"/>
      <c r="Y5" s="30"/>
      <c r="Z5" s="30"/>
      <c r="AA5" s="30"/>
      <c r="AB5" s="30"/>
      <c r="AC5" s="30"/>
      <c r="AD5" s="30"/>
      <c r="AE5" s="15"/>
      <c r="AF5" s="30" t="s">
        <v>78</v>
      </c>
      <c r="AG5" s="30"/>
      <c r="AH5" s="30"/>
      <c r="AI5" s="15"/>
      <c r="AJ5" s="30" t="s">
        <v>79</v>
      </c>
      <c r="AK5" s="30"/>
      <c r="AL5" s="30"/>
      <c r="AM5" s="30"/>
      <c r="AN5" s="30"/>
      <c r="AO5" s="15"/>
      <c r="AP5" s="30" t="s">
        <v>80</v>
      </c>
      <c r="AQ5" s="30"/>
      <c r="AR5" s="30"/>
      <c r="AS5" s="15"/>
      <c r="AT5" s="30" t="s">
        <v>81</v>
      </c>
      <c r="AU5" s="30"/>
      <c r="AV5" s="30"/>
      <c r="AW5" s="30"/>
      <c r="AX5" s="30"/>
      <c r="AY5" s="15"/>
      <c r="AZ5" s="30" t="s">
        <v>82</v>
      </c>
      <c r="BA5" s="30"/>
      <c r="BB5" s="30"/>
      <c r="BC5" s="30"/>
      <c r="BD5" s="30"/>
      <c r="BE5" s="30"/>
      <c r="BF5" s="30"/>
      <c r="BG5" s="30"/>
      <c r="BH5" s="30"/>
      <c r="BI5" s="30"/>
      <c r="BJ5" s="30"/>
      <c r="BK5" s="30"/>
      <c r="BL5" s="30"/>
      <c r="BM5" s="30"/>
      <c r="BN5" s="30"/>
      <c r="BO5" s="30"/>
      <c r="BP5" s="15"/>
      <c r="BQ5" s="30" t="s">
        <v>83</v>
      </c>
      <c r="BR5" s="30"/>
    </row>
    <row r="6" spans="2:7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46</v>
      </c>
      <c r="AQ6" s="12" t="s">
        <v>47</v>
      </c>
      <c r="AR6" s="12" t="s">
        <v>50</v>
      </c>
      <c r="AT6" s="12" t="s">
        <v>51</v>
      </c>
      <c r="AU6" s="12" t="s">
        <v>52</v>
      </c>
      <c r="AV6" s="12" t="s">
        <v>53</v>
      </c>
      <c r="AW6" s="12" t="s">
        <v>54</v>
      </c>
      <c r="AX6" s="12" t="s">
        <v>55</v>
      </c>
      <c r="AZ6" s="12" t="s">
        <v>56</v>
      </c>
      <c r="BA6" s="12" t="s">
        <v>57</v>
      </c>
      <c r="BB6" s="12" t="s">
        <v>58</v>
      </c>
      <c r="BC6" s="12" t="s">
        <v>59</v>
      </c>
      <c r="BD6" s="12" t="s">
        <v>60</v>
      </c>
      <c r="BE6" s="12" t="s">
        <v>61</v>
      </c>
      <c r="BF6" s="12" t="s">
        <v>62</v>
      </c>
      <c r="BG6" s="12" t="s">
        <v>63</v>
      </c>
      <c r="BH6" s="12" t="s">
        <v>64</v>
      </c>
      <c r="BI6" s="12" t="s">
        <v>65</v>
      </c>
      <c r="BJ6" s="12" t="s">
        <v>66</v>
      </c>
      <c r="BK6" s="12" t="s">
        <v>67</v>
      </c>
      <c r="BL6" s="12" t="s">
        <v>68</v>
      </c>
      <c r="BM6" s="12" t="s">
        <v>69</v>
      </c>
      <c r="BN6" s="12" t="s">
        <v>70</v>
      </c>
      <c r="BO6" s="12" t="s">
        <v>71</v>
      </c>
      <c r="BQ6" s="12" t="s">
        <v>72</v>
      </c>
      <c r="BR6" s="12" t="s">
        <v>73</v>
      </c>
    </row>
    <row r="7" spans="2:70" ht="30" customHeight="1" x14ac:dyDescent="0.35">
      <c r="B7" s="10" t="s">
        <v>19</v>
      </c>
      <c r="C7" s="10">
        <v>4012</v>
      </c>
      <c r="D7" s="10">
        <v>1971</v>
      </c>
      <c r="E7" s="10">
        <v>2028</v>
      </c>
      <c r="F7" s="10"/>
      <c r="G7" s="10">
        <v>497</v>
      </c>
      <c r="H7" s="10">
        <v>704</v>
      </c>
      <c r="I7" s="10">
        <v>694</v>
      </c>
      <c r="J7" s="10">
        <v>693</v>
      </c>
      <c r="K7" s="10">
        <v>571</v>
      </c>
      <c r="L7" s="10">
        <v>853</v>
      </c>
      <c r="M7" s="10"/>
      <c r="N7" s="10">
        <v>1178</v>
      </c>
      <c r="O7" s="10">
        <v>1131</v>
      </c>
      <c r="P7" s="10">
        <v>781</v>
      </c>
      <c r="Q7" s="10">
        <v>909</v>
      </c>
      <c r="R7" s="10"/>
      <c r="S7" s="10">
        <v>563</v>
      </c>
      <c r="T7" s="10">
        <v>553</v>
      </c>
      <c r="U7" s="10">
        <v>314</v>
      </c>
      <c r="V7" s="10">
        <v>343</v>
      </c>
      <c r="W7" s="10">
        <v>293</v>
      </c>
      <c r="X7" s="10">
        <v>376</v>
      </c>
      <c r="Y7" s="10">
        <v>336</v>
      </c>
      <c r="Z7" s="10">
        <v>171</v>
      </c>
      <c r="AA7" s="10">
        <v>447</v>
      </c>
      <c r="AB7" s="10">
        <v>337</v>
      </c>
      <c r="AC7" s="10">
        <v>188</v>
      </c>
      <c r="AD7" s="10">
        <v>91</v>
      </c>
      <c r="AE7" s="10"/>
      <c r="AF7" s="10">
        <v>1421</v>
      </c>
      <c r="AG7" s="10">
        <v>1665</v>
      </c>
      <c r="AH7" s="10">
        <v>577</v>
      </c>
      <c r="AI7" s="10"/>
      <c r="AJ7" s="10">
        <v>1433</v>
      </c>
      <c r="AK7" s="10">
        <v>1082</v>
      </c>
      <c r="AL7" s="10">
        <v>299</v>
      </c>
      <c r="AM7" s="10">
        <v>42</v>
      </c>
      <c r="AN7" s="10">
        <v>541</v>
      </c>
      <c r="AO7" s="10"/>
      <c r="AP7" s="10">
        <v>878</v>
      </c>
      <c r="AQ7" s="10">
        <v>1369</v>
      </c>
      <c r="AR7" s="10">
        <v>264</v>
      </c>
      <c r="AS7" s="10"/>
      <c r="AT7" s="10">
        <v>929</v>
      </c>
      <c r="AU7" s="10">
        <v>932</v>
      </c>
      <c r="AV7" s="10">
        <v>1096</v>
      </c>
      <c r="AW7" s="10">
        <v>455</v>
      </c>
      <c r="AX7" s="10">
        <v>62</v>
      </c>
      <c r="AY7" s="10"/>
      <c r="AZ7" s="10">
        <v>33</v>
      </c>
      <c r="BA7" s="10">
        <v>185</v>
      </c>
      <c r="BB7" s="10">
        <v>256</v>
      </c>
      <c r="BC7" s="10">
        <v>269</v>
      </c>
      <c r="BD7" s="10">
        <v>403</v>
      </c>
      <c r="BE7" s="10">
        <v>436</v>
      </c>
      <c r="BF7" s="10">
        <v>391</v>
      </c>
      <c r="BG7" s="10">
        <v>312</v>
      </c>
      <c r="BH7" s="10">
        <v>253</v>
      </c>
      <c r="BI7" s="10">
        <v>211</v>
      </c>
      <c r="BJ7" s="10">
        <v>336</v>
      </c>
      <c r="BK7" s="10">
        <v>187</v>
      </c>
      <c r="BL7" s="10">
        <v>180</v>
      </c>
      <c r="BM7" s="10">
        <v>103</v>
      </c>
      <c r="BN7" s="10">
        <v>95</v>
      </c>
      <c r="BO7" s="10">
        <v>161</v>
      </c>
      <c r="BP7" s="10"/>
      <c r="BQ7" s="10">
        <v>1235</v>
      </c>
      <c r="BR7" s="10">
        <v>2665</v>
      </c>
    </row>
    <row r="8" spans="2:70" ht="30" customHeight="1" x14ac:dyDescent="0.35">
      <c r="B8" s="11" t="s">
        <v>20</v>
      </c>
      <c r="C8" s="11">
        <v>4012</v>
      </c>
      <c r="D8" s="11">
        <v>1975</v>
      </c>
      <c r="E8" s="11">
        <v>2024</v>
      </c>
      <c r="F8" s="11"/>
      <c r="G8" s="11">
        <v>558</v>
      </c>
      <c r="H8" s="11">
        <v>682</v>
      </c>
      <c r="I8" s="11">
        <v>685</v>
      </c>
      <c r="J8" s="11">
        <v>686</v>
      </c>
      <c r="K8" s="11">
        <v>562</v>
      </c>
      <c r="L8" s="11">
        <v>839</v>
      </c>
      <c r="M8" s="11"/>
      <c r="N8" s="11">
        <v>1080</v>
      </c>
      <c r="O8" s="11">
        <v>1039</v>
      </c>
      <c r="P8" s="11">
        <v>880</v>
      </c>
      <c r="Q8" s="11">
        <v>1000</v>
      </c>
      <c r="R8" s="11"/>
      <c r="S8" s="11">
        <v>562</v>
      </c>
      <c r="T8" s="11">
        <v>522</v>
      </c>
      <c r="U8" s="11">
        <v>321</v>
      </c>
      <c r="V8" s="11">
        <v>361</v>
      </c>
      <c r="W8" s="11">
        <v>281</v>
      </c>
      <c r="X8" s="11">
        <v>361</v>
      </c>
      <c r="Y8" s="11">
        <v>321</v>
      </c>
      <c r="Z8" s="11">
        <v>160</v>
      </c>
      <c r="AA8" s="11">
        <v>441</v>
      </c>
      <c r="AB8" s="11">
        <v>361</v>
      </c>
      <c r="AC8" s="11">
        <v>201</v>
      </c>
      <c r="AD8" s="11">
        <v>120</v>
      </c>
      <c r="AE8" s="11"/>
      <c r="AF8" s="11">
        <v>1410</v>
      </c>
      <c r="AG8" s="11">
        <v>1629</v>
      </c>
      <c r="AH8" s="11">
        <v>599</v>
      </c>
      <c r="AI8" s="11"/>
      <c r="AJ8" s="11">
        <v>1397</v>
      </c>
      <c r="AK8" s="11">
        <v>1071</v>
      </c>
      <c r="AL8" s="11">
        <v>288</v>
      </c>
      <c r="AM8" s="11">
        <v>45</v>
      </c>
      <c r="AN8" s="11">
        <v>558</v>
      </c>
      <c r="AO8" s="11"/>
      <c r="AP8" s="11">
        <v>856</v>
      </c>
      <c r="AQ8" s="11">
        <v>1358</v>
      </c>
      <c r="AR8" s="11">
        <v>259</v>
      </c>
      <c r="AS8" s="11"/>
      <c r="AT8" s="11">
        <v>961</v>
      </c>
      <c r="AU8" s="11">
        <v>958</v>
      </c>
      <c r="AV8" s="11">
        <v>1056</v>
      </c>
      <c r="AW8" s="11">
        <v>434</v>
      </c>
      <c r="AX8" s="11">
        <v>55</v>
      </c>
      <c r="AY8" s="11"/>
      <c r="AZ8" s="11">
        <v>33</v>
      </c>
      <c r="BA8" s="11">
        <v>186</v>
      </c>
      <c r="BB8" s="11">
        <v>267</v>
      </c>
      <c r="BC8" s="11">
        <v>280</v>
      </c>
      <c r="BD8" s="11">
        <v>416</v>
      </c>
      <c r="BE8" s="11">
        <v>443</v>
      </c>
      <c r="BF8" s="11">
        <v>394</v>
      </c>
      <c r="BG8" s="11">
        <v>314</v>
      </c>
      <c r="BH8" s="11">
        <v>257</v>
      </c>
      <c r="BI8" s="11">
        <v>206</v>
      </c>
      <c r="BJ8" s="11">
        <v>329</v>
      </c>
      <c r="BK8" s="11">
        <v>179</v>
      </c>
      <c r="BL8" s="11">
        <v>174</v>
      </c>
      <c r="BM8" s="11">
        <v>97</v>
      </c>
      <c r="BN8" s="11">
        <v>87</v>
      </c>
      <c r="BO8" s="11">
        <v>148</v>
      </c>
      <c r="BP8" s="11"/>
      <c r="BQ8" s="11">
        <v>1209</v>
      </c>
      <c r="BR8" s="11">
        <v>2688</v>
      </c>
    </row>
    <row r="9" spans="2:70" x14ac:dyDescent="0.35">
      <c r="B9" s="18" t="s">
        <v>691</v>
      </c>
      <c r="C9" s="17">
        <v>0.21723694414398001</v>
      </c>
      <c r="D9" s="17">
        <v>0.20394306954763899</v>
      </c>
      <c r="E9" s="17">
        <v>0.23011402753739099</v>
      </c>
      <c r="F9" s="17"/>
      <c r="G9" s="17">
        <v>0.24340240902211299</v>
      </c>
      <c r="H9" s="17">
        <v>0.22766538006131101</v>
      </c>
      <c r="I9" s="17">
        <v>0.26431649961433001</v>
      </c>
      <c r="J9" s="17">
        <v>0.23489254087077499</v>
      </c>
      <c r="K9" s="17">
        <v>0.17039965860403899</v>
      </c>
      <c r="L9" s="17">
        <v>0.16981907694731699</v>
      </c>
      <c r="M9" s="17"/>
      <c r="N9" s="17">
        <v>0.23417384125882901</v>
      </c>
      <c r="O9" s="17">
        <v>0.20881347220575</v>
      </c>
      <c r="P9" s="17">
        <v>0.21898947002373401</v>
      </c>
      <c r="Q9" s="17">
        <v>0.20600406230119001</v>
      </c>
      <c r="R9" s="17"/>
      <c r="S9" s="17">
        <v>0.29442924935251402</v>
      </c>
      <c r="T9" s="17">
        <v>0.21372092559038999</v>
      </c>
      <c r="U9" s="17">
        <v>0.17472965638017601</v>
      </c>
      <c r="V9" s="17">
        <v>0.21268647226314299</v>
      </c>
      <c r="W9" s="17">
        <v>0.17490257046392499</v>
      </c>
      <c r="X9" s="17">
        <v>0.192115336998918</v>
      </c>
      <c r="Y9" s="17">
        <v>0.196436283799094</v>
      </c>
      <c r="Z9" s="17">
        <v>0.20466295469245799</v>
      </c>
      <c r="AA9" s="17">
        <v>0.21140730835815399</v>
      </c>
      <c r="AB9" s="17">
        <v>0.21159013826561501</v>
      </c>
      <c r="AC9" s="17">
        <v>0.21357444922761201</v>
      </c>
      <c r="AD9" s="17">
        <v>0.29010712641622499</v>
      </c>
      <c r="AE9" s="17"/>
      <c r="AF9" s="17">
        <v>0.19015398564514299</v>
      </c>
      <c r="AG9" s="17">
        <v>0.23584542098424</v>
      </c>
      <c r="AH9" s="17">
        <v>0.20679513192764001</v>
      </c>
      <c r="AI9" s="17"/>
      <c r="AJ9" s="17">
        <v>0.18509362176204799</v>
      </c>
      <c r="AK9" s="17">
        <v>0.24277334201456099</v>
      </c>
      <c r="AL9" s="17">
        <v>0.23235127474995301</v>
      </c>
      <c r="AM9" s="17">
        <v>0.31819880914085502</v>
      </c>
      <c r="AN9" s="17">
        <v>0.19046085864718601</v>
      </c>
      <c r="AO9" s="17"/>
      <c r="AP9" s="17">
        <v>0.188671918741837</v>
      </c>
      <c r="AQ9" s="17">
        <v>0.25297014044861998</v>
      </c>
      <c r="AR9" s="17">
        <v>0.23133538246871699</v>
      </c>
      <c r="AS9" s="17"/>
      <c r="AT9" s="17">
        <v>0.161792883249849</v>
      </c>
      <c r="AU9" s="17">
        <v>0.18420542106228399</v>
      </c>
      <c r="AV9" s="17">
        <v>0.27883073552946702</v>
      </c>
      <c r="AW9" s="17">
        <v>0.26247697700971201</v>
      </c>
      <c r="AX9" s="17">
        <v>0.377186972052523</v>
      </c>
      <c r="AY9" s="17"/>
      <c r="AZ9" s="17">
        <v>0.119096636887496</v>
      </c>
      <c r="BA9" s="17">
        <v>0.17180073048650599</v>
      </c>
      <c r="BB9" s="17">
        <v>0.26401340495912801</v>
      </c>
      <c r="BC9" s="17">
        <v>0.209321045754122</v>
      </c>
      <c r="BD9" s="17">
        <v>0.21210670137728599</v>
      </c>
      <c r="BE9" s="17">
        <v>0.209471430180528</v>
      </c>
      <c r="BF9" s="17">
        <v>0.22069086162320101</v>
      </c>
      <c r="BG9" s="17">
        <v>0.21618344946245899</v>
      </c>
      <c r="BH9" s="17">
        <v>0.19466023483519601</v>
      </c>
      <c r="BI9" s="17">
        <v>0.23145455251202501</v>
      </c>
      <c r="BJ9" s="17">
        <v>0.20566405543666</v>
      </c>
      <c r="BK9" s="17">
        <v>0.243251142871309</v>
      </c>
      <c r="BL9" s="17">
        <v>0.26190242063563202</v>
      </c>
      <c r="BM9" s="17">
        <v>0.21571006625962499</v>
      </c>
      <c r="BN9" s="17">
        <v>0.21588619936884901</v>
      </c>
      <c r="BO9" s="17">
        <v>0.25381371432653099</v>
      </c>
      <c r="BP9" s="17"/>
      <c r="BQ9" s="17">
        <v>0.32686895063261601</v>
      </c>
      <c r="BR9" s="17">
        <v>0.16919236229638701</v>
      </c>
    </row>
    <row r="10" spans="2:70" x14ac:dyDescent="0.35">
      <c r="B10" s="18" t="s">
        <v>692</v>
      </c>
      <c r="C10" s="17">
        <v>0.34504748283103198</v>
      </c>
      <c r="D10" s="17">
        <v>0.33608317737457699</v>
      </c>
      <c r="E10" s="17">
        <v>0.35332732881824602</v>
      </c>
      <c r="F10" s="17"/>
      <c r="G10" s="17">
        <v>0.31109096901257699</v>
      </c>
      <c r="H10" s="17">
        <v>0.38249152229296601</v>
      </c>
      <c r="I10" s="17">
        <v>0.36967157750600399</v>
      </c>
      <c r="J10" s="17">
        <v>0.340419828277853</v>
      </c>
      <c r="K10" s="17">
        <v>0.30743232807084703</v>
      </c>
      <c r="L10" s="17">
        <v>0.34606587005433198</v>
      </c>
      <c r="M10" s="17"/>
      <c r="N10" s="17">
        <v>0.39342457135854703</v>
      </c>
      <c r="O10" s="17">
        <v>0.36552593916488602</v>
      </c>
      <c r="P10" s="17">
        <v>0.312433608889361</v>
      </c>
      <c r="Q10" s="17">
        <v>0.30271332377145699</v>
      </c>
      <c r="R10" s="17"/>
      <c r="S10" s="17">
        <v>0.32617317274302199</v>
      </c>
      <c r="T10" s="17">
        <v>0.34512076009897202</v>
      </c>
      <c r="U10" s="17">
        <v>0.38974127851622897</v>
      </c>
      <c r="V10" s="17">
        <v>0.35777213262142898</v>
      </c>
      <c r="W10" s="17">
        <v>0.32945170490204601</v>
      </c>
      <c r="X10" s="17">
        <v>0.335032901444973</v>
      </c>
      <c r="Y10" s="17">
        <v>0.32561116538163798</v>
      </c>
      <c r="Z10" s="17">
        <v>0.35126881331051701</v>
      </c>
      <c r="AA10" s="17">
        <v>0.37778593702609897</v>
      </c>
      <c r="AB10" s="17">
        <v>0.34628607195663003</v>
      </c>
      <c r="AC10" s="17">
        <v>0.37600566782552503</v>
      </c>
      <c r="AD10" s="17">
        <v>0.209734148025532</v>
      </c>
      <c r="AE10" s="17"/>
      <c r="AF10" s="17">
        <v>0.32839211034054999</v>
      </c>
      <c r="AG10" s="17">
        <v>0.380243622244686</v>
      </c>
      <c r="AH10" s="17">
        <v>0.2995011152182</v>
      </c>
      <c r="AI10" s="17"/>
      <c r="AJ10" s="17">
        <v>0.358599879646608</v>
      </c>
      <c r="AK10" s="17">
        <v>0.35233842465835602</v>
      </c>
      <c r="AL10" s="17">
        <v>0.37253637068844497</v>
      </c>
      <c r="AM10" s="17">
        <v>0.29629749562562702</v>
      </c>
      <c r="AN10" s="17">
        <v>0.30745922643030998</v>
      </c>
      <c r="AO10" s="17"/>
      <c r="AP10" s="17">
        <v>0.38123343838429602</v>
      </c>
      <c r="AQ10" s="17">
        <v>0.35719116537303702</v>
      </c>
      <c r="AR10" s="17">
        <v>0.39649085151464603</v>
      </c>
      <c r="AS10" s="17"/>
      <c r="AT10" s="17">
        <v>0.30280545028915901</v>
      </c>
      <c r="AU10" s="17">
        <v>0.35492018022634397</v>
      </c>
      <c r="AV10" s="17">
        <v>0.38511483878581199</v>
      </c>
      <c r="AW10" s="17">
        <v>0.39275802759304301</v>
      </c>
      <c r="AX10" s="17">
        <v>0.319995444037386</v>
      </c>
      <c r="AY10" s="17"/>
      <c r="AZ10" s="17">
        <v>0.23626495540081699</v>
      </c>
      <c r="BA10" s="17">
        <v>0.30682527695836098</v>
      </c>
      <c r="BB10" s="17">
        <v>0.29031947589972801</v>
      </c>
      <c r="BC10" s="17">
        <v>0.32533967523830398</v>
      </c>
      <c r="BD10" s="17">
        <v>0.32917421756230197</v>
      </c>
      <c r="BE10" s="17">
        <v>0.30687182321009898</v>
      </c>
      <c r="BF10" s="17">
        <v>0.35458102368649302</v>
      </c>
      <c r="BG10" s="17">
        <v>0.34913015084488702</v>
      </c>
      <c r="BH10" s="17">
        <v>0.37316941267356502</v>
      </c>
      <c r="BI10" s="17">
        <v>0.36178445323466102</v>
      </c>
      <c r="BJ10" s="17">
        <v>0.44874279147648599</v>
      </c>
      <c r="BK10" s="17">
        <v>0.38213352930375799</v>
      </c>
      <c r="BL10" s="17">
        <v>0.34750718821022802</v>
      </c>
      <c r="BM10" s="17">
        <v>0.35295408343540802</v>
      </c>
      <c r="BN10" s="17">
        <v>0.40061778448621399</v>
      </c>
      <c r="BO10" s="17">
        <v>0.39808297455460201</v>
      </c>
      <c r="BP10" s="17"/>
      <c r="BQ10" s="17">
        <v>0.39214391786473901</v>
      </c>
      <c r="BR10" s="17">
        <v>0.32657340298341597</v>
      </c>
    </row>
    <row r="11" spans="2:70" ht="29" x14ac:dyDescent="0.35">
      <c r="B11" s="18" t="s">
        <v>693</v>
      </c>
      <c r="C11" s="17">
        <v>0.327437959695565</v>
      </c>
      <c r="D11" s="17">
        <v>0.345722091823502</v>
      </c>
      <c r="E11" s="17">
        <v>0.31000732766405698</v>
      </c>
      <c r="F11" s="17"/>
      <c r="G11" s="17">
        <v>0.27069619279823398</v>
      </c>
      <c r="H11" s="17">
        <v>0.265049790881008</v>
      </c>
      <c r="I11" s="17">
        <v>0.28210764334011201</v>
      </c>
      <c r="J11" s="17">
        <v>0.34332912983486302</v>
      </c>
      <c r="K11" s="17">
        <v>0.41471997840340902</v>
      </c>
      <c r="L11" s="17">
        <v>0.38151421202053099</v>
      </c>
      <c r="M11" s="17"/>
      <c r="N11" s="17">
        <v>0.29921879659872702</v>
      </c>
      <c r="O11" s="17">
        <v>0.32916153631077799</v>
      </c>
      <c r="P11" s="17">
        <v>0.33459368534556899</v>
      </c>
      <c r="Q11" s="17">
        <v>0.34886732748608501</v>
      </c>
      <c r="R11" s="17"/>
      <c r="S11" s="17">
        <v>0.274754393141806</v>
      </c>
      <c r="T11" s="17">
        <v>0.32595969362240201</v>
      </c>
      <c r="U11" s="17">
        <v>0.33547670230037302</v>
      </c>
      <c r="V11" s="17">
        <v>0.34094579004088899</v>
      </c>
      <c r="W11" s="17">
        <v>0.37351158362931303</v>
      </c>
      <c r="X11" s="17">
        <v>0.32349182397937798</v>
      </c>
      <c r="Y11" s="17">
        <v>0.36493614212805098</v>
      </c>
      <c r="Z11" s="17">
        <v>0.32487401590040399</v>
      </c>
      <c r="AA11" s="17">
        <v>0.32723248424151002</v>
      </c>
      <c r="AB11" s="17">
        <v>0.33997282843454601</v>
      </c>
      <c r="AC11" s="17">
        <v>0.28175044014730499</v>
      </c>
      <c r="AD11" s="17">
        <v>0.36510292209267398</v>
      </c>
      <c r="AE11" s="17"/>
      <c r="AF11" s="17">
        <v>0.367721107016663</v>
      </c>
      <c r="AG11" s="17">
        <v>0.30124409844490602</v>
      </c>
      <c r="AH11" s="17">
        <v>0.33099764958406702</v>
      </c>
      <c r="AI11" s="17"/>
      <c r="AJ11" s="17">
        <v>0.35867414765295902</v>
      </c>
      <c r="AK11" s="17">
        <v>0.29711581013461702</v>
      </c>
      <c r="AL11" s="17">
        <v>0.33315158399619998</v>
      </c>
      <c r="AM11" s="17">
        <v>0.28520077824391299</v>
      </c>
      <c r="AN11" s="17">
        <v>0.34766951736241097</v>
      </c>
      <c r="AO11" s="17"/>
      <c r="AP11" s="17">
        <v>0.331351671258863</v>
      </c>
      <c r="AQ11" s="17">
        <v>0.291956468731351</v>
      </c>
      <c r="AR11" s="17">
        <v>0.28788996150529</v>
      </c>
      <c r="AS11" s="17"/>
      <c r="AT11" s="17">
        <v>0.39597063520851999</v>
      </c>
      <c r="AU11" s="17">
        <v>0.34313502571743298</v>
      </c>
      <c r="AV11" s="17">
        <v>0.26477391317820698</v>
      </c>
      <c r="AW11" s="17">
        <v>0.26246666826026999</v>
      </c>
      <c r="AX11" s="17">
        <v>0.225922345674681</v>
      </c>
      <c r="AY11" s="17"/>
      <c r="AZ11" s="17">
        <v>0.34916256864113199</v>
      </c>
      <c r="BA11" s="17">
        <v>0.377736912614547</v>
      </c>
      <c r="BB11" s="17">
        <v>0.30150460212875602</v>
      </c>
      <c r="BC11" s="17">
        <v>0.37279310772005098</v>
      </c>
      <c r="BD11" s="17">
        <v>0.34660896907308802</v>
      </c>
      <c r="BE11" s="17">
        <v>0.37989287820055501</v>
      </c>
      <c r="BF11" s="17">
        <v>0.33058237743607499</v>
      </c>
      <c r="BG11" s="17">
        <v>0.32678579810890301</v>
      </c>
      <c r="BH11" s="17">
        <v>0.299129741148358</v>
      </c>
      <c r="BI11" s="17">
        <v>0.31664592330547497</v>
      </c>
      <c r="BJ11" s="17">
        <v>0.23509950044219699</v>
      </c>
      <c r="BK11" s="17">
        <v>0.29867947721007199</v>
      </c>
      <c r="BL11" s="17">
        <v>0.32470565817757202</v>
      </c>
      <c r="BM11" s="17">
        <v>0.35530841857137702</v>
      </c>
      <c r="BN11" s="17">
        <v>0.32188628344671599</v>
      </c>
      <c r="BO11" s="17">
        <v>0.240821314005844</v>
      </c>
      <c r="BP11" s="17"/>
      <c r="BQ11" s="17">
        <v>0.22408429261277099</v>
      </c>
      <c r="BR11" s="17">
        <v>0.37276515502698698</v>
      </c>
    </row>
    <row r="12" spans="2:70" x14ac:dyDescent="0.35">
      <c r="B12" s="18" t="s">
        <v>694</v>
      </c>
      <c r="C12" s="17">
        <v>3.0863692227053201E-2</v>
      </c>
      <c r="D12" s="17">
        <v>3.0534970426791298E-2</v>
      </c>
      <c r="E12" s="17">
        <v>3.1382762262156E-2</v>
      </c>
      <c r="F12" s="17"/>
      <c r="G12" s="17">
        <v>7.7957580408740706E-2</v>
      </c>
      <c r="H12" s="17">
        <v>4.1815791857613097E-2</v>
      </c>
      <c r="I12" s="17">
        <v>2.3441582054062701E-2</v>
      </c>
      <c r="J12" s="17">
        <v>1.8425596978766699E-2</v>
      </c>
      <c r="K12" s="17">
        <v>1.8177246716832698E-2</v>
      </c>
      <c r="L12" s="17">
        <v>1.5339825814867E-2</v>
      </c>
      <c r="M12" s="17"/>
      <c r="N12" s="17">
        <v>2.6289188793512101E-2</v>
      </c>
      <c r="O12" s="17">
        <v>3.3533616231897899E-2</v>
      </c>
      <c r="P12" s="17">
        <v>4.2985063805977899E-2</v>
      </c>
      <c r="Q12" s="17">
        <v>2.2764525903741999E-2</v>
      </c>
      <c r="R12" s="17"/>
      <c r="S12" s="17">
        <v>4.4067350773347502E-2</v>
      </c>
      <c r="T12" s="17">
        <v>2.7695563012357999E-2</v>
      </c>
      <c r="U12" s="17">
        <v>1.77657738623942E-2</v>
      </c>
      <c r="V12" s="17">
        <v>1.7227128996083901E-2</v>
      </c>
      <c r="W12" s="17">
        <v>3.31119555092464E-2</v>
      </c>
      <c r="X12" s="17">
        <v>4.7677699750793598E-2</v>
      </c>
      <c r="Y12" s="17">
        <v>2.71870011759625E-2</v>
      </c>
      <c r="Z12" s="17">
        <v>2.6919191345123598E-2</v>
      </c>
      <c r="AA12" s="17">
        <v>3.2141265273155799E-2</v>
      </c>
      <c r="AB12" s="17">
        <v>2.6610514500450901E-2</v>
      </c>
      <c r="AC12" s="17">
        <v>4.0420893871439503E-2</v>
      </c>
      <c r="AD12" s="17">
        <v>1.02091463659625E-2</v>
      </c>
      <c r="AE12" s="17"/>
      <c r="AF12" s="17">
        <v>3.34098127710293E-2</v>
      </c>
      <c r="AG12" s="17">
        <v>2.1350741875892799E-2</v>
      </c>
      <c r="AH12" s="17">
        <v>4.8181502443692202E-2</v>
      </c>
      <c r="AI12" s="17"/>
      <c r="AJ12" s="17">
        <v>2.5955805759085099E-2</v>
      </c>
      <c r="AK12" s="17">
        <v>3.4572389686170303E-2</v>
      </c>
      <c r="AL12" s="17">
        <v>1.8300467529947101E-2</v>
      </c>
      <c r="AM12" s="17">
        <v>3.6711095411044101E-2</v>
      </c>
      <c r="AN12" s="17">
        <v>3.3944002551575599E-2</v>
      </c>
      <c r="AO12" s="17"/>
      <c r="AP12" s="17">
        <v>3.3753445061811299E-2</v>
      </c>
      <c r="AQ12" s="17">
        <v>2.8724536801611002E-2</v>
      </c>
      <c r="AR12" s="17">
        <v>4.1661203250718697E-2</v>
      </c>
      <c r="AS12" s="17"/>
      <c r="AT12" s="17">
        <v>3.0138041469747599E-2</v>
      </c>
      <c r="AU12" s="17">
        <v>2.6691586066156198E-2</v>
      </c>
      <c r="AV12" s="17">
        <v>2.2871216341966E-2</v>
      </c>
      <c r="AW12" s="17">
        <v>4.7891757184772198E-2</v>
      </c>
      <c r="AX12" s="17">
        <v>1.31764769023165E-2</v>
      </c>
      <c r="AY12" s="17"/>
      <c r="AZ12" s="17">
        <v>8.1202785458495297E-2</v>
      </c>
      <c r="BA12" s="17">
        <v>3.2543251840320697E-2</v>
      </c>
      <c r="BB12" s="17">
        <v>3.6205392323575003E-2</v>
      </c>
      <c r="BC12" s="17">
        <v>2.8218214040835299E-2</v>
      </c>
      <c r="BD12" s="17">
        <v>3.0057351189915701E-2</v>
      </c>
      <c r="BE12" s="17">
        <v>3.2613282513849699E-2</v>
      </c>
      <c r="BF12" s="17">
        <v>2.5822050507705901E-2</v>
      </c>
      <c r="BG12" s="17">
        <v>3.4694536333479999E-2</v>
      </c>
      <c r="BH12" s="17">
        <v>3.6602045052996697E-2</v>
      </c>
      <c r="BI12" s="17">
        <v>2.0807960424267798E-2</v>
      </c>
      <c r="BJ12" s="17">
        <v>2.7768866618783701E-2</v>
      </c>
      <c r="BK12" s="17">
        <v>3.6680636827568697E-2</v>
      </c>
      <c r="BL12" s="17">
        <v>1.64274460140553E-2</v>
      </c>
      <c r="BM12" s="17">
        <v>0</v>
      </c>
      <c r="BN12" s="17">
        <v>2.0760878497338001E-2</v>
      </c>
      <c r="BO12" s="17">
        <v>4.23400770504056E-2</v>
      </c>
      <c r="BP12" s="17"/>
      <c r="BQ12" s="17">
        <v>3.5218905354060602E-2</v>
      </c>
      <c r="BR12" s="17">
        <v>2.9402328729194301E-2</v>
      </c>
    </row>
    <row r="13" spans="2:70" x14ac:dyDescent="0.35">
      <c r="B13" s="18" t="s">
        <v>695</v>
      </c>
      <c r="C13" s="17">
        <v>3.2337754784388897E-2</v>
      </c>
      <c r="D13" s="17">
        <v>3.5905410588980002E-2</v>
      </c>
      <c r="E13" s="17">
        <v>2.8507328394401302E-2</v>
      </c>
      <c r="F13" s="17"/>
      <c r="G13" s="17">
        <v>3.4838197088980803E-2</v>
      </c>
      <c r="H13" s="17">
        <v>2.8538659005204001E-2</v>
      </c>
      <c r="I13" s="17">
        <v>2.0102954802399601E-2</v>
      </c>
      <c r="J13" s="17">
        <v>2.50470183470296E-2</v>
      </c>
      <c r="K13" s="17">
        <v>4.3014295989896797E-2</v>
      </c>
      <c r="L13" s="17">
        <v>4.25667502911471E-2</v>
      </c>
      <c r="M13" s="17"/>
      <c r="N13" s="17">
        <v>1.83678866285093E-2</v>
      </c>
      <c r="O13" s="17">
        <v>2.8753441889838801E-2</v>
      </c>
      <c r="P13" s="17">
        <v>3.4419674036638398E-2</v>
      </c>
      <c r="Q13" s="17">
        <v>4.8821695096099398E-2</v>
      </c>
      <c r="R13" s="17"/>
      <c r="S13" s="17">
        <v>3.0018397300121499E-2</v>
      </c>
      <c r="T13" s="17">
        <v>4.0319433392807698E-2</v>
      </c>
      <c r="U13" s="17">
        <v>2.8310607145835099E-2</v>
      </c>
      <c r="V13" s="17">
        <v>3.3205699918253E-2</v>
      </c>
      <c r="W13" s="17">
        <v>2.9550611245961901E-2</v>
      </c>
      <c r="X13" s="17">
        <v>3.4956756119503697E-2</v>
      </c>
      <c r="Y13" s="17">
        <v>3.6551297948998397E-2</v>
      </c>
      <c r="Z13" s="17">
        <v>3.5648842299341697E-2</v>
      </c>
      <c r="AA13" s="17">
        <v>2.55048957937185E-2</v>
      </c>
      <c r="AB13" s="17">
        <v>2.5717168090941801E-2</v>
      </c>
      <c r="AC13" s="17">
        <v>2.7040917269714401E-2</v>
      </c>
      <c r="AD13" s="17">
        <v>5.3504551349842298E-2</v>
      </c>
      <c r="AE13" s="17"/>
      <c r="AF13" s="17">
        <v>4.2550699752242099E-2</v>
      </c>
      <c r="AG13" s="17">
        <v>2.0859675615208201E-2</v>
      </c>
      <c r="AH13" s="17">
        <v>4.1079582000565898E-2</v>
      </c>
      <c r="AI13" s="17"/>
      <c r="AJ13" s="17">
        <v>3.1434471009190001E-2</v>
      </c>
      <c r="AK13" s="17">
        <v>2.3851643306788899E-2</v>
      </c>
      <c r="AL13" s="17">
        <v>1.42630298731827E-2</v>
      </c>
      <c r="AM13" s="17">
        <v>4.1676352660216E-2</v>
      </c>
      <c r="AN13" s="17">
        <v>4.9424281349113398E-2</v>
      </c>
      <c r="AO13" s="17"/>
      <c r="AP13" s="17">
        <v>2.9429987956335502E-2</v>
      </c>
      <c r="AQ13" s="17">
        <v>2.3221678888172601E-2</v>
      </c>
      <c r="AR13" s="17">
        <v>2.7870279100818102E-2</v>
      </c>
      <c r="AS13" s="17"/>
      <c r="AT13" s="17">
        <v>5.0341631459296203E-2</v>
      </c>
      <c r="AU13" s="17">
        <v>3.06152852254775E-2</v>
      </c>
      <c r="AV13" s="17">
        <v>1.7953354135238301E-2</v>
      </c>
      <c r="AW13" s="17">
        <v>1.0950554279106401E-2</v>
      </c>
      <c r="AX13" s="17">
        <v>3.2862988301144799E-2</v>
      </c>
      <c r="AY13" s="17"/>
      <c r="AZ13" s="17">
        <v>0.15049237814762401</v>
      </c>
      <c r="BA13" s="17">
        <v>5.5101061416403703E-2</v>
      </c>
      <c r="BB13" s="17">
        <v>3.7157302149324098E-2</v>
      </c>
      <c r="BC13" s="17">
        <v>2.3705484991631699E-2</v>
      </c>
      <c r="BD13" s="17">
        <v>1.8773889441744199E-2</v>
      </c>
      <c r="BE13" s="17">
        <v>3.3113144602327199E-2</v>
      </c>
      <c r="BF13" s="17">
        <v>3.5874738230389801E-2</v>
      </c>
      <c r="BG13" s="17">
        <v>2.7130083235693499E-2</v>
      </c>
      <c r="BH13" s="17">
        <v>3.4039172755751801E-2</v>
      </c>
      <c r="BI13" s="17">
        <v>4.0395451026608402E-2</v>
      </c>
      <c r="BJ13" s="17">
        <v>3.76115624123812E-2</v>
      </c>
      <c r="BK13" s="17">
        <v>1.64336433400924E-2</v>
      </c>
      <c r="BL13" s="17">
        <v>2.63358209237761E-2</v>
      </c>
      <c r="BM13" s="17">
        <v>2.8517873715599301E-2</v>
      </c>
      <c r="BN13" s="17">
        <v>9.7861132955957292E-3</v>
      </c>
      <c r="BO13" s="17">
        <v>4.1083938260431802E-2</v>
      </c>
      <c r="BP13" s="17"/>
      <c r="BQ13" s="17">
        <v>1.19286915401733E-2</v>
      </c>
      <c r="BR13" s="17">
        <v>4.0964804141120803E-2</v>
      </c>
    </row>
    <row r="14" spans="2:70" x14ac:dyDescent="0.35">
      <c r="B14" s="18" t="s">
        <v>129</v>
      </c>
      <c r="C14" s="19">
        <v>4.7076166317980499E-2</v>
      </c>
      <c r="D14" s="19">
        <v>4.7811280238509599E-2</v>
      </c>
      <c r="E14" s="19">
        <v>4.6661225323748501E-2</v>
      </c>
      <c r="F14" s="19"/>
      <c r="G14" s="19">
        <v>6.2014651669354701E-2</v>
      </c>
      <c r="H14" s="19">
        <v>5.4438855901897898E-2</v>
      </c>
      <c r="I14" s="19">
        <v>4.03597426830909E-2</v>
      </c>
      <c r="J14" s="19">
        <v>3.7885885690712801E-2</v>
      </c>
      <c r="K14" s="19">
        <v>4.6256492214975103E-2</v>
      </c>
      <c r="L14" s="19">
        <v>4.4694264871805701E-2</v>
      </c>
      <c r="M14" s="19"/>
      <c r="N14" s="19">
        <v>2.8525715361875498E-2</v>
      </c>
      <c r="O14" s="19">
        <v>3.4211994196848797E-2</v>
      </c>
      <c r="P14" s="19">
        <v>5.6578497898720298E-2</v>
      </c>
      <c r="Q14" s="19">
        <v>7.08290654414271E-2</v>
      </c>
      <c r="R14" s="19"/>
      <c r="S14" s="19">
        <v>3.0557436689189501E-2</v>
      </c>
      <c r="T14" s="19">
        <v>4.7183624283070102E-2</v>
      </c>
      <c r="U14" s="19">
        <v>5.3975981794992897E-2</v>
      </c>
      <c r="V14" s="19">
        <v>3.8162776160202597E-2</v>
      </c>
      <c r="W14" s="19">
        <v>5.9471574249507303E-2</v>
      </c>
      <c r="X14" s="19">
        <v>6.6725481706433901E-2</v>
      </c>
      <c r="Y14" s="19">
        <v>4.9278109566256403E-2</v>
      </c>
      <c r="Z14" s="19">
        <v>5.6626182452155303E-2</v>
      </c>
      <c r="AA14" s="19">
        <v>2.5928109307363299E-2</v>
      </c>
      <c r="AB14" s="19">
        <v>4.9823278751815699E-2</v>
      </c>
      <c r="AC14" s="19">
        <v>6.1207631658403802E-2</v>
      </c>
      <c r="AD14" s="19">
        <v>7.1342105749764795E-2</v>
      </c>
      <c r="AE14" s="19"/>
      <c r="AF14" s="19">
        <v>3.77722844743721E-2</v>
      </c>
      <c r="AG14" s="19">
        <v>4.0456440835066901E-2</v>
      </c>
      <c r="AH14" s="19">
        <v>7.3445018825834901E-2</v>
      </c>
      <c r="AI14" s="19"/>
      <c r="AJ14" s="19">
        <v>4.0242074170110199E-2</v>
      </c>
      <c r="AK14" s="19">
        <v>4.9348390199506501E-2</v>
      </c>
      <c r="AL14" s="19">
        <v>2.93972731622726E-2</v>
      </c>
      <c r="AM14" s="19">
        <v>2.19154689183453E-2</v>
      </c>
      <c r="AN14" s="19">
        <v>7.1042113659403494E-2</v>
      </c>
      <c r="AO14" s="19"/>
      <c r="AP14" s="19">
        <v>3.5559538596856503E-2</v>
      </c>
      <c r="AQ14" s="19">
        <v>4.5936009757208303E-2</v>
      </c>
      <c r="AR14" s="19">
        <v>1.4752322159809801E-2</v>
      </c>
      <c r="AS14" s="19"/>
      <c r="AT14" s="19">
        <v>5.8951358323428002E-2</v>
      </c>
      <c r="AU14" s="19">
        <v>6.0432501702305602E-2</v>
      </c>
      <c r="AV14" s="19">
        <v>3.0455942029309499E-2</v>
      </c>
      <c r="AW14" s="19">
        <v>2.3456015673097502E-2</v>
      </c>
      <c r="AX14" s="19">
        <v>3.0855773031949099E-2</v>
      </c>
      <c r="AY14" s="19"/>
      <c r="AZ14" s="19">
        <v>6.3780675464435402E-2</v>
      </c>
      <c r="BA14" s="19">
        <v>5.5992766683861502E-2</v>
      </c>
      <c r="BB14" s="19">
        <v>7.0799822539488896E-2</v>
      </c>
      <c r="BC14" s="19">
        <v>4.0622472255055803E-2</v>
      </c>
      <c r="BD14" s="19">
        <v>6.3278871355663596E-2</v>
      </c>
      <c r="BE14" s="19">
        <v>3.8037441292641E-2</v>
      </c>
      <c r="BF14" s="19">
        <v>3.2448948516135903E-2</v>
      </c>
      <c r="BG14" s="19">
        <v>4.6075982014576397E-2</v>
      </c>
      <c r="BH14" s="19">
        <v>6.2399393534132701E-2</v>
      </c>
      <c r="BI14" s="19">
        <v>2.8911659496963199E-2</v>
      </c>
      <c r="BJ14" s="19">
        <v>4.5113223613491897E-2</v>
      </c>
      <c r="BK14" s="19">
        <v>2.2821570447200099E-2</v>
      </c>
      <c r="BL14" s="19">
        <v>2.3121466038736199E-2</v>
      </c>
      <c r="BM14" s="19">
        <v>4.7509558017990498E-2</v>
      </c>
      <c r="BN14" s="19">
        <v>3.1062740905287899E-2</v>
      </c>
      <c r="BO14" s="19">
        <v>2.3857981802185999E-2</v>
      </c>
      <c r="BP14" s="19"/>
      <c r="BQ14" s="19">
        <v>9.7552419956397299E-3</v>
      </c>
      <c r="BR14" s="19">
        <v>6.1101946822894403E-2</v>
      </c>
    </row>
    <row r="15" spans="2:70" x14ac:dyDescent="0.35">
      <c r="B15" s="16"/>
    </row>
    <row r="16" spans="2:70" x14ac:dyDescent="0.35">
      <c r="B16" t="s">
        <v>98</v>
      </c>
    </row>
    <row r="17" spans="2:2" x14ac:dyDescent="0.35">
      <c r="B17" t="s">
        <v>99</v>
      </c>
    </row>
    <row r="19" spans="2:2" x14ac:dyDescent="0.35">
      <c r="B19" s="8" t="str">
        <f>HYPERLINK("#'Contents'!A1", "Return to Contents")</f>
        <v>Return to Contents</v>
      </c>
    </row>
  </sheetData>
  <mergeCells count="11">
    <mergeCell ref="BQ5:BR5"/>
    <mergeCell ref="D5:E5"/>
    <mergeCell ref="G5:L5"/>
    <mergeCell ref="N5:Q5"/>
    <mergeCell ref="S5:AD5"/>
    <mergeCell ref="AF5:AH5"/>
    <mergeCell ref="D2:BJ2"/>
    <mergeCell ref="AJ5:AN5"/>
    <mergeCell ref="AP5:AR5"/>
    <mergeCell ref="AT5:AX5"/>
    <mergeCell ref="AZ5:BO5"/>
  </mergeCells>
  <pageMargins left="0.7" right="0.7" top="0.75" bottom="0.75" header="0.3" footer="0.3"/>
  <pageSetup paperSize="9" orientation="portrait" horizontalDpi="300" verticalDpi="300"/>
  <drawing r:id="rId1"/>
</worksheet>
</file>

<file path=xl/worksheets/sheet1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800-000000000000}">
  <dimension ref="B2:BR19"/>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67" width="10.7265625" customWidth="1"/>
    <col min="68" max="68" width="2.1796875" customWidth="1"/>
    <col min="69" max="70" width="10.7265625" customWidth="1"/>
    <col min="71" max="71" width="2.1796875" customWidth="1"/>
  </cols>
  <sheetData>
    <row r="2" spans="2:70" ht="40" customHeight="1" x14ac:dyDescent="0.35">
      <c r="D2" s="29" t="s">
        <v>698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row>
    <row r="5" spans="2:70" ht="30" customHeight="1" x14ac:dyDescent="0.35">
      <c r="B5" s="15"/>
      <c r="C5" s="15"/>
      <c r="D5" s="30" t="s">
        <v>74</v>
      </c>
      <c r="E5" s="30"/>
      <c r="F5" s="15"/>
      <c r="G5" s="30" t="s">
        <v>75</v>
      </c>
      <c r="H5" s="30"/>
      <c r="I5" s="30"/>
      <c r="J5" s="30"/>
      <c r="K5" s="30"/>
      <c r="L5" s="30"/>
      <c r="M5" s="15"/>
      <c r="N5" s="30" t="s">
        <v>76</v>
      </c>
      <c r="O5" s="30"/>
      <c r="P5" s="30"/>
      <c r="Q5" s="30"/>
      <c r="R5" s="15"/>
      <c r="S5" s="30" t="s">
        <v>77</v>
      </c>
      <c r="T5" s="30"/>
      <c r="U5" s="30"/>
      <c r="V5" s="30"/>
      <c r="W5" s="30"/>
      <c r="X5" s="30"/>
      <c r="Y5" s="30"/>
      <c r="Z5" s="30"/>
      <c r="AA5" s="30"/>
      <c r="AB5" s="30"/>
      <c r="AC5" s="30"/>
      <c r="AD5" s="30"/>
      <c r="AE5" s="15"/>
      <c r="AF5" s="30" t="s">
        <v>78</v>
      </c>
      <c r="AG5" s="30"/>
      <c r="AH5" s="30"/>
      <c r="AI5" s="15"/>
      <c r="AJ5" s="30" t="s">
        <v>79</v>
      </c>
      <c r="AK5" s="30"/>
      <c r="AL5" s="30"/>
      <c r="AM5" s="30"/>
      <c r="AN5" s="30"/>
      <c r="AO5" s="15"/>
      <c r="AP5" s="30" t="s">
        <v>80</v>
      </c>
      <c r="AQ5" s="30"/>
      <c r="AR5" s="30"/>
      <c r="AS5" s="15"/>
      <c r="AT5" s="30" t="s">
        <v>81</v>
      </c>
      <c r="AU5" s="30"/>
      <c r="AV5" s="30"/>
      <c r="AW5" s="30"/>
      <c r="AX5" s="30"/>
      <c r="AY5" s="15"/>
      <c r="AZ5" s="30" t="s">
        <v>82</v>
      </c>
      <c r="BA5" s="30"/>
      <c r="BB5" s="30"/>
      <c r="BC5" s="30"/>
      <c r="BD5" s="30"/>
      <c r="BE5" s="30"/>
      <c r="BF5" s="30"/>
      <c r="BG5" s="30"/>
      <c r="BH5" s="30"/>
      <c r="BI5" s="30"/>
      <c r="BJ5" s="30"/>
      <c r="BK5" s="30"/>
      <c r="BL5" s="30"/>
      <c r="BM5" s="30"/>
      <c r="BN5" s="30"/>
      <c r="BO5" s="30"/>
      <c r="BP5" s="15"/>
      <c r="BQ5" s="30" t="s">
        <v>83</v>
      </c>
      <c r="BR5" s="30"/>
    </row>
    <row r="6" spans="2:7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46</v>
      </c>
      <c r="AQ6" s="12" t="s">
        <v>47</v>
      </c>
      <c r="AR6" s="12" t="s">
        <v>50</v>
      </c>
      <c r="AT6" s="12" t="s">
        <v>51</v>
      </c>
      <c r="AU6" s="12" t="s">
        <v>52</v>
      </c>
      <c r="AV6" s="12" t="s">
        <v>53</v>
      </c>
      <c r="AW6" s="12" t="s">
        <v>54</v>
      </c>
      <c r="AX6" s="12" t="s">
        <v>55</v>
      </c>
      <c r="AZ6" s="12" t="s">
        <v>56</v>
      </c>
      <c r="BA6" s="12" t="s">
        <v>57</v>
      </c>
      <c r="BB6" s="12" t="s">
        <v>58</v>
      </c>
      <c r="BC6" s="12" t="s">
        <v>59</v>
      </c>
      <c r="BD6" s="12" t="s">
        <v>60</v>
      </c>
      <c r="BE6" s="12" t="s">
        <v>61</v>
      </c>
      <c r="BF6" s="12" t="s">
        <v>62</v>
      </c>
      <c r="BG6" s="12" t="s">
        <v>63</v>
      </c>
      <c r="BH6" s="12" t="s">
        <v>64</v>
      </c>
      <c r="BI6" s="12" t="s">
        <v>65</v>
      </c>
      <c r="BJ6" s="12" t="s">
        <v>66</v>
      </c>
      <c r="BK6" s="12" t="s">
        <v>67</v>
      </c>
      <c r="BL6" s="12" t="s">
        <v>68</v>
      </c>
      <c r="BM6" s="12" t="s">
        <v>69</v>
      </c>
      <c r="BN6" s="12" t="s">
        <v>70</v>
      </c>
      <c r="BO6" s="12" t="s">
        <v>71</v>
      </c>
      <c r="BQ6" s="12" t="s">
        <v>72</v>
      </c>
      <c r="BR6" s="12" t="s">
        <v>73</v>
      </c>
    </row>
    <row r="7" spans="2:70" ht="30" customHeight="1" x14ac:dyDescent="0.35">
      <c r="B7" s="10" t="s">
        <v>19</v>
      </c>
      <c r="C7" s="10">
        <v>4012</v>
      </c>
      <c r="D7" s="10">
        <v>1971</v>
      </c>
      <c r="E7" s="10">
        <v>2028</v>
      </c>
      <c r="F7" s="10"/>
      <c r="G7" s="10">
        <v>497</v>
      </c>
      <c r="H7" s="10">
        <v>704</v>
      </c>
      <c r="I7" s="10">
        <v>694</v>
      </c>
      <c r="J7" s="10">
        <v>693</v>
      </c>
      <c r="K7" s="10">
        <v>571</v>
      </c>
      <c r="L7" s="10">
        <v>853</v>
      </c>
      <c r="M7" s="10"/>
      <c r="N7" s="10">
        <v>1178</v>
      </c>
      <c r="O7" s="10">
        <v>1131</v>
      </c>
      <c r="P7" s="10">
        <v>781</v>
      </c>
      <c r="Q7" s="10">
        <v>909</v>
      </c>
      <c r="R7" s="10"/>
      <c r="S7" s="10">
        <v>563</v>
      </c>
      <c r="T7" s="10">
        <v>553</v>
      </c>
      <c r="U7" s="10">
        <v>314</v>
      </c>
      <c r="V7" s="10">
        <v>343</v>
      </c>
      <c r="W7" s="10">
        <v>293</v>
      </c>
      <c r="X7" s="10">
        <v>376</v>
      </c>
      <c r="Y7" s="10">
        <v>336</v>
      </c>
      <c r="Z7" s="10">
        <v>171</v>
      </c>
      <c r="AA7" s="10">
        <v>447</v>
      </c>
      <c r="AB7" s="10">
        <v>337</v>
      </c>
      <c r="AC7" s="10">
        <v>188</v>
      </c>
      <c r="AD7" s="10">
        <v>91</v>
      </c>
      <c r="AE7" s="10"/>
      <c r="AF7" s="10">
        <v>1421</v>
      </c>
      <c r="AG7" s="10">
        <v>1665</v>
      </c>
      <c r="AH7" s="10">
        <v>577</v>
      </c>
      <c r="AI7" s="10"/>
      <c r="AJ7" s="10">
        <v>1433</v>
      </c>
      <c r="AK7" s="10">
        <v>1082</v>
      </c>
      <c r="AL7" s="10">
        <v>299</v>
      </c>
      <c r="AM7" s="10">
        <v>42</v>
      </c>
      <c r="AN7" s="10">
        <v>541</v>
      </c>
      <c r="AO7" s="10"/>
      <c r="AP7" s="10">
        <v>878</v>
      </c>
      <c r="AQ7" s="10">
        <v>1369</v>
      </c>
      <c r="AR7" s="10">
        <v>264</v>
      </c>
      <c r="AS7" s="10"/>
      <c r="AT7" s="10">
        <v>929</v>
      </c>
      <c r="AU7" s="10">
        <v>932</v>
      </c>
      <c r="AV7" s="10">
        <v>1096</v>
      </c>
      <c r="AW7" s="10">
        <v>455</v>
      </c>
      <c r="AX7" s="10">
        <v>62</v>
      </c>
      <c r="AY7" s="10"/>
      <c r="AZ7" s="10">
        <v>33</v>
      </c>
      <c r="BA7" s="10">
        <v>185</v>
      </c>
      <c r="BB7" s="10">
        <v>256</v>
      </c>
      <c r="BC7" s="10">
        <v>269</v>
      </c>
      <c r="BD7" s="10">
        <v>403</v>
      </c>
      <c r="BE7" s="10">
        <v>436</v>
      </c>
      <c r="BF7" s="10">
        <v>391</v>
      </c>
      <c r="BG7" s="10">
        <v>312</v>
      </c>
      <c r="BH7" s="10">
        <v>253</v>
      </c>
      <c r="BI7" s="10">
        <v>211</v>
      </c>
      <c r="BJ7" s="10">
        <v>336</v>
      </c>
      <c r="BK7" s="10">
        <v>187</v>
      </c>
      <c r="BL7" s="10">
        <v>180</v>
      </c>
      <c r="BM7" s="10">
        <v>103</v>
      </c>
      <c r="BN7" s="10">
        <v>95</v>
      </c>
      <c r="BO7" s="10">
        <v>161</v>
      </c>
      <c r="BP7" s="10"/>
      <c r="BQ7" s="10">
        <v>1235</v>
      </c>
      <c r="BR7" s="10">
        <v>2665</v>
      </c>
    </row>
    <row r="8" spans="2:70" ht="30" customHeight="1" x14ac:dyDescent="0.35">
      <c r="B8" s="11" t="s">
        <v>20</v>
      </c>
      <c r="C8" s="11">
        <v>4012</v>
      </c>
      <c r="D8" s="11">
        <v>1975</v>
      </c>
      <c r="E8" s="11">
        <v>2024</v>
      </c>
      <c r="F8" s="11"/>
      <c r="G8" s="11">
        <v>558</v>
      </c>
      <c r="H8" s="11">
        <v>682</v>
      </c>
      <c r="I8" s="11">
        <v>685</v>
      </c>
      <c r="J8" s="11">
        <v>686</v>
      </c>
      <c r="K8" s="11">
        <v>562</v>
      </c>
      <c r="L8" s="11">
        <v>839</v>
      </c>
      <c r="M8" s="11"/>
      <c r="N8" s="11">
        <v>1080</v>
      </c>
      <c r="O8" s="11">
        <v>1039</v>
      </c>
      <c r="P8" s="11">
        <v>880</v>
      </c>
      <c r="Q8" s="11">
        <v>1000</v>
      </c>
      <c r="R8" s="11"/>
      <c r="S8" s="11">
        <v>562</v>
      </c>
      <c r="T8" s="11">
        <v>522</v>
      </c>
      <c r="U8" s="11">
        <v>321</v>
      </c>
      <c r="V8" s="11">
        <v>361</v>
      </c>
      <c r="W8" s="11">
        <v>281</v>
      </c>
      <c r="X8" s="11">
        <v>361</v>
      </c>
      <c r="Y8" s="11">
        <v>321</v>
      </c>
      <c r="Z8" s="11">
        <v>160</v>
      </c>
      <c r="AA8" s="11">
        <v>441</v>
      </c>
      <c r="AB8" s="11">
        <v>361</v>
      </c>
      <c r="AC8" s="11">
        <v>201</v>
      </c>
      <c r="AD8" s="11">
        <v>120</v>
      </c>
      <c r="AE8" s="11"/>
      <c r="AF8" s="11">
        <v>1410</v>
      </c>
      <c r="AG8" s="11">
        <v>1629</v>
      </c>
      <c r="AH8" s="11">
        <v>599</v>
      </c>
      <c r="AI8" s="11"/>
      <c r="AJ8" s="11">
        <v>1397</v>
      </c>
      <c r="AK8" s="11">
        <v>1071</v>
      </c>
      <c r="AL8" s="11">
        <v>288</v>
      </c>
      <c r="AM8" s="11">
        <v>45</v>
      </c>
      <c r="AN8" s="11">
        <v>558</v>
      </c>
      <c r="AO8" s="11"/>
      <c r="AP8" s="11">
        <v>856</v>
      </c>
      <c r="AQ8" s="11">
        <v>1358</v>
      </c>
      <c r="AR8" s="11">
        <v>259</v>
      </c>
      <c r="AS8" s="11"/>
      <c r="AT8" s="11">
        <v>961</v>
      </c>
      <c r="AU8" s="11">
        <v>958</v>
      </c>
      <c r="AV8" s="11">
        <v>1056</v>
      </c>
      <c r="AW8" s="11">
        <v>434</v>
      </c>
      <c r="AX8" s="11">
        <v>55</v>
      </c>
      <c r="AY8" s="11"/>
      <c r="AZ8" s="11">
        <v>33</v>
      </c>
      <c r="BA8" s="11">
        <v>186</v>
      </c>
      <c r="BB8" s="11">
        <v>267</v>
      </c>
      <c r="BC8" s="11">
        <v>280</v>
      </c>
      <c r="BD8" s="11">
        <v>416</v>
      </c>
      <c r="BE8" s="11">
        <v>443</v>
      </c>
      <c r="BF8" s="11">
        <v>394</v>
      </c>
      <c r="BG8" s="11">
        <v>314</v>
      </c>
      <c r="BH8" s="11">
        <v>257</v>
      </c>
      <c r="BI8" s="11">
        <v>206</v>
      </c>
      <c r="BJ8" s="11">
        <v>329</v>
      </c>
      <c r="BK8" s="11">
        <v>179</v>
      </c>
      <c r="BL8" s="11">
        <v>174</v>
      </c>
      <c r="BM8" s="11">
        <v>97</v>
      </c>
      <c r="BN8" s="11">
        <v>87</v>
      </c>
      <c r="BO8" s="11">
        <v>148</v>
      </c>
      <c r="BP8" s="11"/>
      <c r="BQ8" s="11">
        <v>1209</v>
      </c>
      <c r="BR8" s="11">
        <v>2688</v>
      </c>
    </row>
    <row r="9" spans="2:70" x14ac:dyDescent="0.35">
      <c r="B9" s="18" t="s">
        <v>691</v>
      </c>
      <c r="C9" s="17">
        <v>0.11214293021849001</v>
      </c>
      <c r="D9" s="17">
        <v>0.112808145470952</v>
      </c>
      <c r="E9" s="17">
        <v>0.110171173153765</v>
      </c>
      <c r="F9" s="17"/>
      <c r="G9" s="17">
        <v>0.19084566321805699</v>
      </c>
      <c r="H9" s="17">
        <v>0.15652908823427999</v>
      </c>
      <c r="I9" s="17">
        <v>0.14002419110865699</v>
      </c>
      <c r="J9" s="17">
        <v>0.107176110548883</v>
      </c>
      <c r="K9" s="17">
        <v>5.1775187846997098E-2</v>
      </c>
      <c r="L9" s="17">
        <v>4.5379815131908197E-2</v>
      </c>
      <c r="M9" s="17"/>
      <c r="N9" s="17">
        <v>0.113785516015173</v>
      </c>
      <c r="O9" s="17">
        <v>0.101406485491414</v>
      </c>
      <c r="P9" s="17">
        <v>0.136228197280891</v>
      </c>
      <c r="Q9" s="17">
        <v>9.9450216701495897E-2</v>
      </c>
      <c r="R9" s="17"/>
      <c r="S9" s="17">
        <v>0.15596871697130399</v>
      </c>
      <c r="T9" s="17">
        <v>0.101192943694106</v>
      </c>
      <c r="U9" s="17">
        <v>0.10512222095870601</v>
      </c>
      <c r="V9" s="17">
        <v>9.5765650713876896E-2</v>
      </c>
      <c r="W9" s="17">
        <v>0.11431561980621199</v>
      </c>
      <c r="X9" s="17">
        <v>0.14140173886851401</v>
      </c>
      <c r="Y9" s="17">
        <v>0.106634336540994</v>
      </c>
      <c r="Z9" s="17">
        <v>0.10242083742197</v>
      </c>
      <c r="AA9" s="17">
        <v>0.114173682824601</v>
      </c>
      <c r="AB9" s="17">
        <v>8.1227194002416001E-2</v>
      </c>
      <c r="AC9" s="17">
        <v>6.1098116582347699E-2</v>
      </c>
      <c r="AD9" s="17">
        <v>0.12821575638729599</v>
      </c>
      <c r="AE9" s="17"/>
      <c r="AF9" s="17">
        <v>8.4018665655098496E-2</v>
      </c>
      <c r="AG9" s="17">
        <v>0.12596064486375</v>
      </c>
      <c r="AH9" s="17">
        <v>0.100140881050788</v>
      </c>
      <c r="AI9" s="17"/>
      <c r="AJ9" s="17">
        <v>8.3730448468479601E-2</v>
      </c>
      <c r="AK9" s="17">
        <v>0.15331517056211399</v>
      </c>
      <c r="AL9" s="17">
        <v>8.8412616275502495E-2</v>
      </c>
      <c r="AM9" s="17">
        <v>0.19512090701190701</v>
      </c>
      <c r="AN9" s="17">
        <v>9.3948687493604105E-2</v>
      </c>
      <c r="AO9" s="17"/>
      <c r="AP9" s="17">
        <v>0.101180293319099</v>
      </c>
      <c r="AQ9" s="17">
        <v>0.146505678878216</v>
      </c>
      <c r="AR9" s="17">
        <v>0.11182807186631499</v>
      </c>
      <c r="AS9" s="17"/>
      <c r="AT9" s="17">
        <v>8.1558584278206198E-2</v>
      </c>
      <c r="AU9" s="17">
        <v>0.10787118172789401</v>
      </c>
      <c r="AV9" s="17">
        <v>0.13246805242522</v>
      </c>
      <c r="AW9" s="17">
        <v>0.143109658646139</v>
      </c>
      <c r="AX9" s="17">
        <v>0.21712292301637201</v>
      </c>
      <c r="AY9" s="17"/>
      <c r="AZ9" s="17">
        <v>9.9952596387929499E-2</v>
      </c>
      <c r="BA9" s="17">
        <v>0.102581182119936</v>
      </c>
      <c r="BB9" s="17">
        <v>0.113231813142564</v>
      </c>
      <c r="BC9" s="17">
        <v>0.12016989919804601</v>
      </c>
      <c r="BD9" s="17">
        <v>0.111474854306718</v>
      </c>
      <c r="BE9" s="17">
        <v>0.113871121782672</v>
      </c>
      <c r="BF9" s="17">
        <v>0.10010497008306</v>
      </c>
      <c r="BG9" s="17">
        <v>0.121560815083156</v>
      </c>
      <c r="BH9" s="17">
        <v>0.12664456232164401</v>
      </c>
      <c r="BI9" s="17">
        <v>0.12688705285435201</v>
      </c>
      <c r="BJ9" s="17">
        <v>7.5762063513037797E-2</v>
      </c>
      <c r="BK9" s="17">
        <v>0.107137234693853</v>
      </c>
      <c r="BL9" s="17">
        <v>0.146070515701403</v>
      </c>
      <c r="BM9" s="17">
        <v>0.128558150095445</v>
      </c>
      <c r="BN9" s="17">
        <v>0.15209973201462701</v>
      </c>
      <c r="BO9" s="17">
        <v>0.16292028870893099</v>
      </c>
      <c r="BP9" s="17"/>
      <c r="BQ9" s="17">
        <v>0.133144108841978</v>
      </c>
      <c r="BR9" s="17">
        <v>0.102339120784276</v>
      </c>
    </row>
    <row r="10" spans="2:70" x14ac:dyDescent="0.35">
      <c r="B10" s="18" t="s">
        <v>692</v>
      </c>
      <c r="C10" s="17">
        <v>0.32223612547818098</v>
      </c>
      <c r="D10" s="17">
        <v>0.30281161998282602</v>
      </c>
      <c r="E10" s="17">
        <v>0.34073953354876202</v>
      </c>
      <c r="F10" s="17"/>
      <c r="G10" s="17">
        <v>0.33189236381880999</v>
      </c>
      <c r="H10" s="17">
        <v>0.35580725388314199</v>
      </c>
      <c r="I10" s="17">
        <v>0.35558256393508503</v>
      </c>
      <c r="J10" s="17">
        <v>0.339812101887774</v>
      </c>
      <c r="K10" s="17">
        <v>0.25376950865380898</v>
      </c>
      <c r="L10" s="17">
        <v>0.29276170574891502</v>
      </c>
      <c r="M10" s="17"/>
      <c r="N10" s="17">
        <v>0.36553570245994998</v>
      </c>
      <c r="O10" s="17">
        <v>0.33934097064894397</v>
      </c>
      <c r="P10" s="17">
        <v>0.31408934770407698</v>
      </c>
      <c r="Q10" s="17">
        <v>0.26806094478366899</v>
      </c>
      <c r="R10" s="17"/>
      <c r="S10" s="17">
        <v>0.316444284365893</v>
      </c>
      <c r="T10" s="17">
        <v>0.31780990311541701</v>
      </c>
      <c r="U10" s="17">
        <v>0.32448156925425198</v>
      </c>
      <c r="V10" s="17">
        <v>0.338422838290862</v>
      </c>
      <c r="W10" s="17">
        <v>0.30444522401929303</v>
      </c>
      <c r="X10" s="17">
        <v>0.32198907341288002</v>
      </c>
      <c r="Y10" s="17">
        <v>0.33754204000759302</v>
      </c>
      <c r="Z10" s="17">
        <v>0.35487894216405003</v>
      </c>
      <c r="AA10" s="17">
        <v>0.32991860192168598</v>
      </c>
      <c r="AB10" s="17">
        <v>0.30030633017652503</v>
      </c>
      <c r="AC10" s="17">
        <v>0.32511262275985398</v>
      </c>
      <c r="AD10" s="17">
        <v>0.304769217623305</v>
      </c>
      <c r="AE10" s="17"/>
      <c r="AF10" s="17">
        <v>0.29449739177112999</v>
      </c>
      <c r="AG10" s="17">
        <v>0.34528033130324898</v>
      </c>
      <c r="AH10" s="17">
        <v>0.29524310416526001</v>
      </c>
      <c r="AI10" s="17"/>
      <c r="AJ10" s="17">
        <v>0.32241484563259099</v>
      </c>
      <c r="AK10" s="17">
        <v>0.33780930665624098</v>
      </c>
      <c r="AL10" s="17">
        <v>0.35850253492956502</v>
      </c>
      <c r="AM10" s="17">
        <v>0.23081413904307699</v>
      </c>
      <c r="AN10" s="17">
        <v>0.25848841276032303</v>
      </c>
      <c r="AO10" s="17"/>
      <c r="AP10" s="17">
        <v>0.35258111998117198</v>
      </c>
      <c r="AQ10" s="17">
        <v>0.34138257215458601</v>
      </c>
      <c r="AR10" s="17">
        <v>0.36755130090687599</v>
      </c>
      <c r="AS10" s="17"/>
      <c r="AT10" s="17">
        <v>0.27974819655411998</v>
      </c>
      <c r="AU10" s="17">
        <v>0.32726459970910898</v>
      </c>
      <c r="AV10" s="17">
        <v>0.36458180833135101</v>
      </c>
      <c r="AW10" s="17">
        <v>0.35467391257295999</v>
      </c>
      <c r="AX10" s="17">
        <v>0.34600993488620402</v>
      </c>
      <c r="AY10" s="17"/>
      <c r="AZ10" s="17">
        <v>0.22078867155519299</v>
      </c>
      <c r="BA10" s="17">
        <v>0.28637236579241998</v>
      </c>
      <c r="BB10" s="17">
        <v>0.26802843653851199</v>
      </c>
      <c r="BC10" s="17">
        <v>0.25412373790893</v>
      </c>
      <c r="BD10" s="17">
        <v>0.28518072305284498</v>
      </c>
      <c r="BE10" s="17">
        <v>0.30317413417920702</v>
      </c>
      <c r="BF10" s="17">
        <v>0.36491731381327103</v>
      </c>
      <c r="BG10" s="17">
        <v>0.33777270980819801</v>
      </c>
      <c r="BH10" s="17">
        <v>0.39685159925763402</v>
      </c>
      <c r="BI10" s="17">
        <v>0.32031290326692002</v>
      </c>
      <c r="BJ10" s="17">
        <v>0.38316874773724702</v>
      </c>
      <c r="BK10" s="17">
        <v>0.32582816673443998</v>
      </c>
      <c r="BL10" s="17">
        <v>0.33143952463971499</v>
      </c>
      <c r="BM10" s="17">
        <v>0.36949063655085601</v>
      </c>
      <c r="BN10" s="17">
        <v>0.34940329905044998</v>
      </c>
      <c r="BO10" s="17">
        <v>0.35222554788403498</v>
      </c>
      <c r="BP10" s="17"/>
      <c r="BQ10" s="17">
        <v>0.32690393060064998</v>
      </c>
      <c r="BR10" s="17">
        <v>0.32340471608567001</v>
      </c>
    </row>
    <row r="11" spans="2:70" ht="29" x14ac:dyDescent="0.35">
      <c r="B11" s="18" t="s">
        <v>693</v>
      </c>
      <c r="C11" s="17">
        <v>0.434680331858814</v>
      </c>
      <c r="D11" s="17">
        <v>0.44508336125112202</v>
      </c>
      <c r="E11" s="17">
        <v>0.42643704854675601</v>
      </c>
      <c r="F11" s="17"/>
      <c r="G11" s="17">
        <v>0.286981315978309</v>
      </c>
      <c r="H11" s="17">
        <v>0.33130982954329902</v>
      </c>
      <c r="I11" s="17">
        <v>0.391520099346993</v>
      </c>
      <c r="J11" s="17">
        <v>0.45190104789055702</v>
      </c>
      <c r="K11" s="17">
        <v>0.572281841935395</v>
      </c>
      <c r="L11" s="17">
        <v>0.54606409113687304</v>
      </c>
      <c r="M11" s="17"/>
      <c r="N11" s="17">
        <v>0.42976069793639698</v>
      </c>
      <c r="O11" s="17">
        <v>0.43820281937516098</v>
      </c>
      <c r="P11" s="17">
        <v>0.40613009839494102</v>
      </c>
      <c r="Q11" s="17">
        <v>0.460320108259968</v>
      </c>
      <c r="R11" s="17"/>
      <c r="S11" s="17">
        <v>0.39660331404911497</v>
      </c>
      <c r="T11" s="17">
        <v>0.465835653448891</v>
      </c>
      <c r="U11" s="17">
        <v>0.43927408413143698</v>
      </c>
      <c r="V11" s="17">
        <v>0.45933594666926603</v>
      </c>
      <c r="W11" s="17">
        <v>0.448275537775702</v>
      </c>
      <c r="X11" s="17">
        <v>0.364212622772982</v>
      </c>
      <c r="Y11" s="17">
        <v>0.412774428185328</v>
      </c>
      <c r="Z11" s="17">
        <v>0.41738160103842298</v>
      </c>
      <c r="AA11" s="17">
        <v>0.449354486364968</v>
      </c>
      <c r="AB11" s="17">
        <v>0.48041207468942199</v>
      </c>
      <c r="AC11" s="17">
        <v>0.46065791909790199</v>
      </c>
      <c r="AD11" s="17">
        <v>0.41782823959277998</v>
      </c>
      <c r="AE11" s="17"/>
      <c r="AF11" s="17">
        <v>0.49663435851208099</v>
      </c>
      <c r="AG11" s="17">
        <v>0.41798576443545499</v>
      </c>
      <c r="AH11" s="17">
        <v>0.42202769934106099</v>
      </c>
      <c r="AI11" s="17"/>
      <c r="AJ11" s="17">
        <v>0.48129486301098001</v>
      </c>
      <c r="AK11" s="17">
        <v>0.37953399362600598</v>
      </c>
      <c r="AL11" s="17">
        <v>0.44857963140670298</v>
      </c>
      <c r="AM11" s="17">
        <v>0.452449090988847</v>
      </c>
      <c r="AN11" s="17">
        <v>0.47659164286900702</v>
      </c>
      <c r="AO11" s="17"/>
      <c r="AP11" s="17">
        <v>0.43188620272361</v>
      </c>
      <c r="AQ11" s="17">
        <v>0.39510134639997502</v>
      </c>
      <c r="AR11" s="17">
        <v>0.41830766260693902</v>
      </c>
      <c r="AS11" s="17"/>
      <c r="AT11" s="17">
        <v>0.49980305668166702</v>
      </c>
      <c r="AU11" s="17">
        <v>0.42437678800422701</v>
      </c>
      <c r="AV11" s="17">
        <v>0.38899869755728</v>
      </c>
      <c r="AW11" s="17">
        <v>0.39228889211538298</v>
      </c>
      <c r="AX11" s="17">
        <v>0.31401699088395502</v>
      </c>
      <c r="AY11" s="17"/>
      <c r="AZ11" s="17">
        <v>0.35348497278392299</v>
      </c>
      <c r="BA11" s="17">
        <v>0.441289509295553</v>
      </c>
      <c r="BB11" s="17">
        <v>0.45750562065943001</v>
      </c>
      <c r="BC11" s="17">
        <v>0.50054462071703199</v>
      </c>
      <c r="BD11" s="17">
        <v>0.45521016964324201</v>
      </c>
      <c r="BE11" s="17">
        <v>0.47755139122194501</v>
      </c>
      <c r="BF11" s="17">
        <v>0.42263577212976</v>
      </c>
      <c r="BG11" s="17">
        <v>0.39618358579463098</v>
      </c>
      <c r="BH11" s="17">
        <v>0.34620341036573699</v>
      </c>
      <c r="BI11" s="17">
        <v>0.42403773491429497</v>
      </c>
      <c r="BJ11" s="17">
        <v>0.44377950031140201</v>
      </c>
      <c r="BK11" s="17">
        <v>0.46121961997410799</v>
      </c>
      <c r="BL11" s="17">
        <v>0.44215219406218698</v>
      </c>
      <c r="BM11" s="17">
        <v>0.370903263804715</v>
      </c>
      <c r="BN11" s="17">
        <v>0.34508177437924598</v>
      </c>
      <c r="BO11" s="17">
        <v>0.38090950396343398</v>
      </c>
      <c r="BP11" s="17"/>
      <c r="BQ11" s="17">
        <v>0.434586665359595</v>
      </c>
      <c r="BR11" s="17">
        <v>0.434941416593778</v>
      </c>
    </row>
    <row r="12" spans="2:70" x14ac:dyDescent="0.35">
      <c r="B12" s="18" t="s">
        <v>694</v>
      </c>
      <c r="C12" s="17">
        <v>4.3264720853637903E-2</v>
      </c>
      <c r="D12" s="17">
        <v>4.8902081109260698E-2</v>
      </c>
      <c r="E12" s="17">
        <v>3.7622991035122899E-2</v>
      </c>
      <c r="F12" s="17"/>
      <c r="G12" s="17">
        <v>9.0005748285241702E-2</v>
      </c>
      <c r="H12" s="17">
        <v>6.9387656035229894E-2</v>
      </c>
      <c r="I12" s="17">
        <v>4.1810624816455602E-2</v>
      </c>
      <c r="J12" s="17">
        <v>2.50634344049602E-2</v>
      </c>
      <c r="K12" s="17">
        <v>2.9912341705004598E-2</v>
      </c>
      <c r="L12" s="17">
        <v>1.5919468745523399E-2</v>
      </c>
      <c r="M12" s="17"/>
      <c r="N12" s="17">
        <v>3.20675151606769E-2</v>
      </c>
      <c r="O12" s="17">
        <v>4.5440542572207199E-2</v>
      </c>
      <c r="P12" s="17">
        <v>4.2566103789213799E-2</v>
      </c>
      <c r="Q12" s="17">
        <v>5.3293839240424898E-2</v>
      </c>
      <c r="R12" s="17"/>
      <c r="S12" s="17">
        <v>6.2613898710617802E-2</v>
      </c>
      <c r="T12" s="17">
        <v>3.8973807441486902E-2</v>
      </c>
      <c r="U12" s="17">
        <v>3.7949066225767998E-2</v>
      </c>
      <c r="V12" s="17">
        <v>3.1754260564942502E-2</v>
      </c>
      <c r="W12" s="17">
        <v>2.8076878896336199E-2</v>
      </c>
      <c r="X12" s="17">
        <v>6.2053029513388903E-2</v>
      </c>
      <c r="Y12" s="17">
        <v>4.8290404920249198E-2</v>
      </c>
      <c r="Z12" s="17">
        <v>4.3720864403178399E-2</v>
      </c>
      <c r="AA12" s="17">
        <v>3.1076126484076601E-2</v>
      </c>
      <c r="AB12" s="17">
        <v>4.89390616134045E-2</v>
      </c>
      <c r="AC12" s="17">
        <v>3.9249576652818703E-2</v>
      </c>
      <c r="AD12" s="17">
        <v>1.9603640421729501E-2</v>
      </c>
      <c r="AE12" s="17"/>
      <c r="AF12" s="17">
        <v>3.6002913868339398E-2</v>
      </c>
      <c r="AG12" s="17">
        <v>4.01872067119486E-2</v>
      </c>
      <c r="AH12" s="17">
        <v>7.4099397162483094E-2</v>
      </c>
      <c r="AI12" s="17"/>
      <c r="AJ12" s="17">
        <v>3.3594338398308797E-2</v>
      </c>
      <c r="AK12" s="17">
        <v>4.7705378099574099E-2</v>
      </c>
      <c r="AL12" s="17">
        <v>3.7652017494380297E-2</v>
      </c>
      <c r="AM12" s="17">
        <v>0.101434903803251</v>
      </c>
      <c r="AN12" s="17">
        <v>5.2050402854446502E-2</v>
      </c>
      <c r="AO12" s="17"/>
      <c r="AP12" s="17">
        <v>4.0783257873765501E-2</v>
      </c>
      <c r="AQ12" s="17">
        <v>4.06188875337E-2</v>
      </c>
      <c r="AR12" s="17">
        <v>4.8542037340484998E-2</v>
      </c>
      <c r="AS12" s="17"/>
      <c r="AT12" s="17">
        <v>3.3274779645287897E-2</v>
      </c>
      <c r="AU12" s="17">
        <v>4.5493869299746699E-2</v>
      </c>
      <c r="AV12" s="17">
        <v>4.6470237495579901E-2</v>
      </c>
      <c r="AW12" s="17">
        <v>5.47420666635932E-2</v>
      </c>
      <c r="AX12" s="17">
        <v>4.9521859848188701E-2</v>
      </c>
      <c r="AY12" s="17"/>
      <c r="AZ12" s="17">
        <v>8.60129028887021E-2</v>
      </c>
      <c r="BA12" s="17">
        <v>5.49732111528606E-2</v>
      </c>
      <c r="BB12" s="17">
        <v>4.8153695169674403E-2</v>
      </c>
      <c r="BC12" s="17">
        <v>5.0280284222529101E-2</v>
      </c>
      <c r="BD12" s="17">
        <v>5.7518154540742703E-2</v>
      </c>
      <c r="BE12" s="17">
        <v>3.4988546900833202E-2</v>
      </c>
      <c r="BF12" s="17">
        <v>4.65528402267203E-2</v>
      </c>
      <c r="BG12" s="17">
        <v>4.67961912732026E-2</v>
      </c>
      <c r="BH12" s="17">
        <v>3.4975269633919302E-2</v>
      </c>
      <c r="BI12" s="17">
        <v>5.0053154826289803E-2</v>
      </c>
      <c r="BJ12" s="17">
        <v>2.49465105119792E-2</v>
      </c>
      <c r="BK12" s="17">
        <v>3.6408939236672801E-2</v>
      </c>
      <c r="BL12" s="17">
        <v>3.3468645886968303E-2</v>
      </c>
      <c r="BM12" s="17">
        <v>1.7862467384410399E-2</v>
      </c>
      <c r="BN12" s="17">
        <v>7.7878373342483501E-2</v>
      </c>
      <c r="BO12" s="17">
        <v>5.0704200728624499E-2</v>
      </c>
      <c r="BP12" s="17"/>
      <c r="BQ12" s="17">
        <v>6.7784796905120195E-2</v>
      </c>
      <c r="BR12" s="17">
        <v>3.0541637213879098E-2</v>
      </c>
    </row>
    <row r="13" spans="2:70" x14ac:dyDescent="0.35">
      <c r="B13" s="18" t="s">
        <v>695</v>
      </c>
      <c r="C13" s="17">
        <v>3.5964376499077098E-2</v>
      </c>
      <c r="D13" s="17">
        <v>4.07237322535993E-2</v>
      </c>
      <c r="E13" s="17">
        <v>3.0994303836988601E-2</v>
      </c>
      <c r="F13" s="17"/>
      <c r="G13" s="17">
        <v>4.11569860155932E-2</v>
      </c>
      <c r="H13" s="17">
        <v>3.19764897658791E-2</v>
      </c>
      <c r="I13" s="17">
        <v>2.58384175581696E-2</v>
      </c>
      <c r="J13" s="17">
        <v>2.97212820868346E-2</v>
      </c>
      <c r="K13" s="17">
        <v>3.8671958384430702E-2</v>
      </c>
      <c r="L13" s="17">
        <v>4.7314508497284601E-2</v>
      </c>
      <c r="M13" s="17"/>
      <c r="N13" s="17">
        <v>2.2880061379955501E-2</v>
      </c>
      <c r="O13" s="17">
        <v>3.28740832712505E-2</v>
      </c>
      <c r="P13" s="17">
        <v>3.7730600793504203E-2</v>
      </c>
      <c r="Q13" s="17">
        <v>5.1303590742538097E-2</v>
      </c>
      <c r="R13" s="17"/>
      <c r="S13" s="17">
        <v>2.7378480939494802E-2</v>
      </c>
      <c r="T13" s="17">
        <v>4.2659520235693603E-2</v>
      </c>
      <c r="U13" s="17">
        <v>3.5963277003286602E-2</v>
      </c>
      <c r="V13" s="17">
        <v>4.0750531235786702E-2</v>
      </c>
      <c r="W13" s="17">
        <v>3.2980577839337402E-2</v>
      </c>
      <c r="X13" s="17">
        <v>4.4939836496378498E-2</v>
      </c>
      <c r="Y13" s="17">
        <v>3.6772228764068098E-2</v>
      </c>
      <c r="Z13" s="17">
        <v>2.1171055032959699E-2</v>
      </c>
      <c r="AA13" s="17">
        <v>3.1087659874938101E-2</v>
      </c>
      <c r="AB13" s="17">
        <v>3.6815913722023398E-2</v>
      </c>
      <c r="AC13" s="17">
        <v>3.4907297804177902E-2</v>
      </c>
      <c r="AD13" s="17">
        <v>4.73337782849498E-2</v>
      </c>
      <c r="AE13" s="17"/>
      <c r="AF13" s="17">
        <v>4.7096095763482698E-2</v>
      </c>
      <c r="AG13" s="17">
        <v>2.1841408376708799E-2</v>
      </c>
      <c r="AH13" s="17">
        <v>4.2066521673732003E-2</v>
      </c>
      <c r="AI13" s="17"/>
      <c r="AJ13" s="17">
        <v>3.8046420372307203E-2</v>
      </c>
      <c r="AK13" s="17">
        <v>2.9893213967675102E-2</v>
      </c>
      <c r="AL13" s="17">
        <v>1.9954400172494498E-2</v>
      </c>
      <c r="AM13" s="17">
        <v>2.0180959152917202E-2</v>
      </c>
      <c r="AN13" s="17">
        <v>4.3064248791096903E-2</v>
      </c>
      <c r="AO13" s="17"/>
      <c r="AP13" s="17">
        <v>3.4752753549414997E-2</v>
      </c>
      <c r="AQ13" s="17">
        <v>3.0377268347379201E-2</v>
      </c>
      <c r="AR13" s="17">
        <v>1.8837968444087898E-2</v>
      </c>
      <c r="AS13" s="17"/>
      <c r="AT13" s="17">
        <v>4.4943404428115397E-2</v>
      </c>
      <c r="AU13" s="17">
        <v>3.1063628274480701E-2</v>
      </c>
      <c r="AV13" s="17">
        <v>2.6855193291787299E-2</v>
      </c>
      <c r="AW13" s="17">
        <v>3.07315083725717E-2</v>
      </c>
      <c r="AX13" s="17">
        <v>4.2472518333330801E-2</v>
      </c>
      <c r="AY13" s="17"/>
      <c r="AZ13" s="17">
        <v>0.21030633685096201</v>
      </c>
      <c r="BA13" s="17">
        <v>4.82561718163999E-2</v>
      </c>
      <c r="BB13" s="17">
        <v>4.17558893526907E-2</v>
      </c>
      <c r="BC13" s="17">
        <v>2.9178818454266099E-2</v>
      </c>
      <c r="BD13" s="17">
        <v>2.8671124258386999E-2</v>
      </c>
      <c r="BE13" s="17">
        <v>3.6896093425994501E-2</v>
      </c>
      <c r="BF13" s="17">
        <v>3.6696612876095297E-2</v>
      </c>
      <c r="BG13" s="17">
        <v>2.7932259604791398E-2</v>
      </c>
      <c r="BH13" s="17">
        <v>2.4774596705660699E-2</v>
      </c>
      <c r="BI13" s="17">
        <v>3.9656701181248602E-2</v>
      </c>
      <c r="BJ13" s="17">
        <v>3.4862556708009702E-2</v>
      </c>
      <c r="BK13" s="17">
        <v>2.8749446261618301E-2</v>
      </c>
      <c r="BL13" s="17">
        <v>2.1131210569686601E-2</v>
      </c>
      <c r="BM13" s="17">
        <v>6.56759241465837E-2</v>
      </c>
      <c r="BN13" s="17">
        <v>3.277267921648E-2</v>
      </c>
      <c r="BO13" s="17">
        <v>3.54445886504181E-2</v>
      </c>
      <c r="BP13" s="17"/>
      <c r="BQ13" s="17">
        <v>2.4226668462552899E-2</v>
      </c>
      <c r="BR13" s="17">
        <v>4.1613680760252202E-2</v>
      </c>
    </row>
    <row r="14" spans="2:70" x14ac:dyDescent="0.35">
      <c r="B14" s="18" t="s">
        <v>129</v>
      </c>
      <c r="C14" s="19">
        <v>5.1711515091799602E-2</v>
      </c>
      <c r="D14" s="19">
        <v>4.9671059932239497E-2</v>
      </c>
      <c r="E14" s="19">
        <v>5.40349498786062E-2</v>
      </c>
      <c r="F14" s="19"/>
      <c r="G14" s="19">
        <v>5.9117922683989098E-2</v>
      </c>
      <c r="H14" s="19">
        <v>5.4989682538170603E-2</v>
      </c>
      <c r="I14" s="19">
        <v>4.52241032346406E-2</v>
      </c>
      <c r="J14" s="19">
        <v>4.6326023180990598E-2</v>
      </c>
      <c r="K14" s="19">
        <v>5.35891614743641E-2</v>
      </c>
      <c r="L14" s="19">
        <v>5.2560410739494898E-2</v>
      </c>
      <c r="M14" s="19"/>
      <c r="N14" s="19">
        <v>3.5970507047848099E-2</v>
      </c>
      <c r="O14" s="19">
        <v>4.2735098641023199E-2</v>
      </c>
      <c r="P14" s="19">
        <v>6.3255652037372601E-2</v>
      </c>
      <c r="Q14" s="19">
        <v>6.7571300271904902E-2</v>
      </c>
      <c r="R14" s="19"/>
      <c r="S14" s="19">
        <v>4.0991304963575802E-2</v>
      </c>
      <c r="T14" s="19">
        <v>3.3528172064404997E-2</v>
      </c>
      <c r="U14" s="19">
        <v>5.7209782426549699E-2</v>
      </c>
      <c r="V14" s="19">
        <v>3.39707725252665E-2</v>
      </c>
      <c r="W14" s="19">
        <v>7.1906161663119098E-2</v>
      </c>
      <c r="X14" s="19">
        <v>6.5403698935857194E-2</v>
      </c>
      <c r="Y14" s="19">
        <v>5.7986561581767897E-2</v>
      </c>
      <c r="Z14" s="19">
        <v>6.0426699939418897E-2</v>
      </c>
      <c r="AA14" s="19">
        <v>4.4389442529730101E-2</v>
      </c>
      <c r="AB14" s="19">
        <v>5.2299425796209401E-2</v>
      </c>
      <c r="AC14" s="19">
        <v>7.8974467102899501E-2</v>
      </c>
      <c r="AD14" s="19">
        <v>8.2249367689939498E-2</v>
      </c>
      <c r="AE14" s="19"/>
      <c r="AF14" s="19">
        <v>4.1750574429868598E-2</v>
      </c>
      <c r="AG14" s="19">
        <v>4.8744644308888502E-2</v>
      </c>
      <c r="AH14" s="19">
        <v>6.6422396606675996E-2</v>
      </c>
      <c r="AI14" s="19"/>
      <c r="AJ14" s="19">
        <v>4.0919084117333498E-2</v>
      </c>
      <c r="AK14" s="19">
        <v>5.1742937088390097E-2</v>
      </c>
      <c r="AL14" s="19">
        <v>4.6898799721354398E-2</v>
      </c>
      <c r="AM14" s="19">
        <v>0</v>
      </c>
      <c r="AN14" s="19">
        <v>7.5856605231522906E-2</v>
      </c>
      <c r="AO14" s="19"/>
      <c r="AP14" s="19">
        <v>3.8816372552938801E-2</v>
      </c>
      <c r="AQ14" s="19">
        <v>4.6014246686143602E-2</v>
      </c>
      <c r="AR14" s="19">
        <v>3.4932958835296603E-2</v>
      </c>
      <c r="AS14" s="19"/>
      <c r="AT14" s="19">
        <v>6.0671978412603501E-2</v>
      </c>
      <c r="AU14" s="19">
        <v>6.3929932984543802E-2</v>
      </c>
      <c r="AV14" s="19">
        <v>4.0626010898782101E-2</v>
      </c>
      <c r="AW14" s="19">
        <v>2.4453961629353E-2</v>
      </c>
      <c r="AX14" s="19">
        <v>3.0855773031949099E-2</v>
      </c>
      <c r="AY14" s="19"/>
      <c r="AZ14" s="19">
        <v>2.94545195332899E-2</v>
      </c>
      <c r="BA14" s="19">
        <v>6.6527559822830706E-2</v>
      </c>
      <c r="BB14" s="19">
        <v>7.13245451371292E-2</v>
      </c>
      <c r="BC14" s="19">
        <v>4.5702639499196597E-2</v>
      </c>
      <c r="BD14" s="19">
        <v>6.19449741980658E-2</v>
      </c>
      <c r="BE14" s="19">
        <v>3.3518712489347999E-2</v>
      </c>
      <c r="BF14" s="19">
        <v>2.9092490871092499E-2</v>
      </c>
      <c r="BG14" s="19">
        <v>6.9754438436021193E-2</v>
      </c>
      <c r="BH14" s="19">
        <v>7.0550561715403901E-2</v>
      </c>
      <c r="BI14" s="19">
        <v>3.9052452956893399E-2</v>
      </c>
      <c r="BJ14" s="19">
        <v>3.7480621218324801E-2</v>
      </c>
      <c r="BK14" s="19">
        <v>4.0656593099308899E-2</v>
      </c>
      <c r="BL14" s="19">
        <v>2.5737909140040201E-2</v>
      </c>
      <c r="BM14" s="19">
        <v>4.7509558017990498E-2</v>
      </c>
      <c r="BN14" s="19">
        <v>4.2764141996714099E-2</v>
      </c>
      <c r="BO14" s="19">
        <v>1.7795870064558399E-2</v>
      </c>
      <c r="BP14" s="19"/>
      <c r="BQ14" s="19">
        <v>1.3353829830104001E-2</v>
      </c>
      <c r="BR14" s="19">
        <v>6.7159428562144796E-2</v>
      </c>
    </row>
    <row r="15" spans="2:70" x14ac:dyDescent="0.35">
      <c r="B15" s="16"/>
    </row>
    <row r="16" spans="2:70" x14ac:dyDescent="0.35">
      <c r="B16" t="s">
        <v>98</v>
      </c>
    </row>
    <row r="17" spans="2:2" x14ac:dyDescent="0.35">
      <c r="B17" t="s">
        <v>99</v>
      </c>
    </row>
    <row r="19" spans="2:2" x14ac:dyDescent="0.35">
      <c r="B19" s="8" t="str">
        <f>HYPERLINK("#'Contents'!A1", "Return to Contents")</f>
        <v>Return to Contents</v>
      </c>
    </row>
  </sheetData>
  <mergeCells count="11">
    <mergeCell ref="BQ5:BR5"/>
    <mergeCell ref="D5:E5"/>
    <mergeCell ref="G5:L5"/>
    <mergeCell ref="N5:Q5"/>
    <mergeCell ref="S5:AD5"/>
    <mergeCell ref="AF5:AH5"/>
    <mergeCell ref="D2:BJ2"/>
    <mergeCell ref="AJ5:AN5"/>
    <mergeCell ref="AP5:AR5"/>
    <mergeCell ref="AT5:AX5"/>
    <mergeCell ref="AZ5:BO5"/>
  </mergeCells>
  <pageMargins left="0.7" right="0.7" top="0.75" bottom="0.75" header="0.3" footer="0.3"/>
  <pageSetup paperSize="9" orientation="portrait" horizontalDpi="300" verticalDpi="300"/>
  <drawing r:id="rId1"/>
</worksheet>
</file>

<file path=xl/worksheets/sheet1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900-000000000000}">
  <dimension ref="B2:BR19"/>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67" width="10.7265625" customWidth="1"/>
    <col min="68" max="68" width="2.1796875" customWidth="1"/>
    <col min="69" max="70" width="10.7265625" customWidth="1"/>
    <col min="71" max="71" width="2.1796875" customWidth="1"/>
  </cols>
  <sheetData>
    <row r="2" spans="2:70" ht="40" customHeight="1" x14ac:dyDescent="0.35">
      <c r="D2" s="29" t="s">
        <v>699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row>
    <row r="5" spans="2:70" ht="30" customHeight="1" x14ac:dyDescent="0.35">
      <c r="B5" s="15"/>
      <c r="C5" s="15"/>
      <c r="D5" s="30" t="s">
        <v>74</v>
      </c>
      <c r="E5" s="30"/>
      <c r="F5" s="15"/>
      <c r="G5" s="30" t="s">
        <v>75</v>
      </c>
      <c r="H5" s="30"/>
      <c r="I5" s="30"/>
      <c r="J5" s="30"/>
      <c r="K5" s="30"/>
      <c r="L5" s="30"/>
      <c r="M5" s="15"/>
      <c r="N5" s="30" t="s">
        <v>76</v>
      </c>
      <c r="O5" s="30"/>
      <c r="P5" s="30"/>
      <c r="Q5" s="30"/>
      <c r="R5" s="15"/>
      <c r="S5" s="30" t="s">
        <v>77</v>
      </c>
      <c r="T5" s="30"/>
      <c r="U5" s="30"/>
      <c r="V5" s="30"/>
      <c r="W5" s="30"/>
      <c r="X5" s="30"/>
      <c r="Y5" s="30"/>
      <c r="Z5" s="30"/>
      <c r="AA5" s="30"/>
      <c r="AB5" s="30"/>
      <c r="AC5" s="30"/>
      <c r="AD5" s="30"/>
      <c r="AE5" s="15"/>
      <c r="AF5" s="30" t="s">
        <v>78</v>
      </c>
      <c r="AG5" s="30"/>
      <c r="AH5" s="30"/>
      <c r="AI5" s="15"/>
      <c r="AJ5" s="30" t="s">
        <v>79</v>
      </c>
      <c r="AK5" s="30"/>
      <c r="AL5" s="30"/>
      <c r="AM5" s="30"/>
      <c r="AN5" s="30"/>
      <c r="AO5" s="15"/>
      <c r="AP5" s="30" t="s">
        <v>80</v>
      </c>
      <c r="AQ5" s="30"/>
      <c r="AR5" s="30"/>
      <c r="AS5" s="15"/>
      <c r="AT5" s="30" t="s">
        <v>81</v>
      </c>
      <c r="AU5" s="30"/>
      <c r="AV5" s="30"/>
      <c r="AW5" s="30"/>
      <c r="AX5" s="30"/>
      <c r="AY5" s="15"/>
      <c r="AZ5" s="30" t="s">
        <v>82</v>
      </c>
      <c r="BA5" s="30"/>
      <c r="BB5" s="30"/>
      <c r="BC5" s="30"/>
      <c r="BD5" s="30"/>
      <c r="BE5" s="30"/>
      <c r="BF5" s="30"/>
      <c r="BG5" s="30"/>
      <c r="BH5" s="30"/>
      <c r="BI5" s="30"/>
      <c r="BJ5" s="30"/>
      <c r="BK5" s="30"/>
      <c r="BL5" s="30"/>
      <c r="BM5" s="30"/>
      <c r="BN5" s="30"/>
      <c r="BO5" s="30"/>
      <c r="BP5" s="15"/>
      <c r="BQ5" s="30" t="s">
        <v>83</v>
      </c>
      <c r="BR5" s="30"/>
    </row>
    <row r="6" spans="2:7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46</v>
      </c>
      <c r="AQ6" s="12" t="s">
        <v>47</v>
      </c>
      <c r="AR6" s="12" t="s">
        <v>50</v>
      </c>
      <c r="AT6" s="12" t="s">
        <v>51</v>
      </c>
      <c r="AU6" s="12" t="s">
        <v>52</v>
      </c>
      <c r="AV6" s="12" t="s">
        <v>53</v>
      </c>
      <c r="AW6" s="12" t="s">
        <v>54</v>
      </c>
      <c r="AX6" s="12" t="s">
        <v>55</v>
      </c>
      <c r="AZ6" s="12" t="s">
        <v>56</v>
      </c>
      <c r="BA6" s="12" t="s">
        <v>57</v>
      </c>
      <c r="BB6" s="12" t="s">
        <v>58</v>
      </c>
      <c r="BC6" s="12" t="s">
        <v>59</v>
      </c>
      <c r="BD6" s="12" t="s">
        <v>60</v>
      </c>
      <c r="BE6" s="12" t="s">
        <v>61</v>
      </c>
      <c r="BF6" s="12" t="s">
        <v>62</v>
      </c>
      <c r="BG6" s="12" t="s">
        <v>63</v>
      </c>
      <c r="BH6" s="12" t="s">
        <v>64</v>
      </c>
      <c r="BI6" s="12" t="s">
        <v>65</v>
      </c>
      <c r="BJ6" s="12" t="s">
        <v>66</v>
      </c>
      <c r="BK6" s="12" t="s">
        <v>67</v>
      </c>
      <c r="BL6" s="12" t="s">
        <v>68</v>
      </c>
      <c r="BM6" s="12" t="s">
        <v>69</v>
      </c>
      <c r="BN6" s="12" t="s">
        <v>70</v>
      </c>
      <c r="BO6" s="12" t="s">
        <v>71</v>
      </c>
      <c r="BQ6" s="12" t="s">
        <v>72</v>
      </c>
      <c r="BR6" s="12" t="s">
        <v>73</v>
      </c>
    </row>
    <row r="7" spans="2:70" ht="30" customHeight="1" x14ac:dyDescent="0.35">
      <c r="B7" s="10" t="s">
        <v>19</v>
      </c>
      <c r="C7" s="10">
        <v>4012</v>
      </c>
      <c r="D7" s="10">
        <v>1971</v>
      </c>
      <c r="E7" s="10">
        <v>2028</v>
      </c>
      <c r="F7" s="10"/>
      <c r="G7" s="10">
        <v>497</v>
      </c>
      <c r="H7" s="10">
        <v>704</v>
      </c>
      <c r="I7" s="10">
        <v>694</v>
      </c>
      <c r="J7" s="10">
        <v>693</v>
      </c>
      <c r="K7" s="10">
        <v>571</v>
      </c>
      <c r="L7" s="10">
        <v>853</v>
      </c>
      <c r="M7" s="10"/>
      <c r="N7" s="10">
        <v>1178</v>
      </c>
      <c r="O7" s="10">
        <v>1131</v>
      </c>
      <c r="P7" s="10">
        <v>781</v>
      </c>
      <c r="Q7" s="10">
        <v>909</v>
      </c>
      <c r="R7" s="10"/>
      <c r="S7" s="10">
        <v>563</v>
      </c>
      <c r="T7" s="10">
        <v>553</v>
      </c>
      <c r="U7" s="10">
        <v>314</v>
      </c>
      <c r="V7" s="10">
        <v>343</v>
      </c>
      <c r="W7" s="10">
        <v>293</v>
      </c>
      <c r="X7" s="10">
        <v>376</v>
      </c>
      <c r="Y7" s="10">
        <v>336</v>
      </c>
      <c r="Z7" s="10">
        <v>171</v>
      </c>
      <c r="AA7" s="10">
        <v>447</v>
      </c>
      <c r="AB7" s="10">
        <v>337</v>
      </c>
      <c r="AC7" s="10">
        <v>188</v>
      </c>
      <c r="AD7" s="10">
        <v>91</v>
      </c>
      <c r="AE7" s="10"/>
      <c r="AF7" s="10">
        <v>1421</v>
      </c>
      <c r="AG7" s="10">
        <v>1665</v>
      </c>
      <c r="AH7" s="10">
        <v>577</v>
      </c>
      <c r="AI7" s="10"/>
      <c r="AJ7" s="10">
        <v>1433</v>
      </c>
      <c r="AK7" s="10">
        <v>1082</v>
      </c>
      <c r="AL7" s="10">
        <v>299</v>
      </c>
      <c r="AM7" s="10">
        <v>42</v>
      </c>
      <c r="AN7" s="10">
        <v>541</v>
      </c>
      <c r="AO7" s="10"/>
      <c r="AP7" s="10">
        <v>878</v>
      </c>
      <c r="AQ7" s="10">
        <v>1369</v>
      </c>
      <c r="AR7" s="10">
        <v>264</v>
      </c>
      <c r="AS7" s="10"/>
      <c r="AT7" s="10">
        <v>929</v>
      </c>
      <c r="AU7" s="10">
        <v>932</v>
      </c>
      <c r="AV7" s="10">
        <v>1096</v>
      </c>
      <c r="AW7" s="10">
        <v>455</v>
      </c>
      <c r="AX7" s="10">
        <v>62</v>
      </c>
      <c r="AY7" s="10"/>
      <c r="AZ7" s="10">
        <v>33</v>
      </c>
      <c r="BA7" s="10">
        <v>185</v>
      </c>
      <c r="BB7" s="10">
        <v>256</v>
      </c>
      <c r="BC7" s="10">
        <v>269</v>
      </c>
      <c r="BD7" s="10">
        <v>403</v>
      </c>
      <c r="BE7" s="10">
        <v>436</v>
      </c>
      <c r="BF7" s="10">
        <v>391</v>
      </c>
      <c r="BG7" s="10">
        <v>312</v>
      </c>
      <c r="BH7" s="10">
        <v>253</v>
      </c>
      <c r="BI7" s="10">
        <v>211</v>
      </c>
      <c r="BJ7" s="10">
        <v>336</v>
      </c>
      <c r="BK7" s="10">
        <v>187</v>
      </c>
      <c r="BL7" s="10">
        <v>180</v>
      </c>
      <c r="BM7" s="10">
        <v>103</v>
      </c>
      <c r="BN7" s="10">
        <v>95</v>
      </c>
      <c r="BO7" s="10">
        <v>161</v>
      </c>
      <c r="BP7" s="10"/>
      <c r="BQ7" s="10">
        <v>1235</v>
      </c>
      <c r="BR7" s="10">
        <v>2665</v>
      </c>
    </row>
    <row r="8" spans="2:70" ht="30" customHeight="1" x14ac:dyDescent="0.35">
      <c r="B8" s="11" t="s">
        <v>20</v>
      </c>
      <c r="C8" s="11">
        <v>4012</v>
      </c>
      <c r="D8" s="11">
        <v>1975</v>
      </c>
      <c r="E8" s="11">
        <v>2024</v>
      </c>
      <c r="F8" s="11"/>
      <c r="G8" s="11">
        <v>558</v>
      </c>
      <c r="H8" s="11">
        <v>682</v>
      </c>
      <c r="I8" s="11">
        <v>685</v>
      </c>
      <c r="J8" s="11">
        <v>686</v>
      </c>
      <c r="K8" s="11">
        <v>562</v>
      </c>
      <c r="L8" s="11">
        <v>839</v>
      </c>
      <c r="M8" s="11"/>
      <c r="N8" s="11">
        <v>1080</v>
      </c>
      <c r="O8" s="11">
        <v>1039</v>
      </c>
      <c r="P8" s="11">
        <v>880</v>
      </c>
      <c r="Q8" s="11">
        <v>1000</v>
      </c>
      <c r="R8" s="11"/>
      <c r="S8" s="11">
        <v>562</v>
      </c>
      <c r="T8" s="11">
        <v>522</v>
      </c>
      <c r="U8" s="11">
        <v>321</v>
      </c>
      <c r="V8" s="11">
        <v>361</v>
      </c>
      <c r="W8" s="11">
        <v>281</v>
      </c>
      <c r="X8" s="11">
        <v>361</v>
      </c>
      <c r="Y8" s="11">
        <v>321</v>
      </c>
      <c r="Z8" s="11">
        <v>160</v>
      </c>
      <c r="AA8" s="11">
        <v>441</v>
      </c>
      <c r="AB8" s="11">
        <v>361</v>
      </c>
      <c r="AC8" s="11">
        <v>201</v>
      </c>
      <c r="AD8" s="11">
        <v>120</v>
      </c>
      <c r="AE8" s="11"/>
      <c r="AF8" s="11">
        <v>1410</v>
      </c>
      <c r="AG8" s="11">
        <v>1629</v>
      </c>
      <c r="AH8" s="11">
        <v>599</v>
      </c>
      <c r="AI8" s="11"/>
      <c r="AJ8" s="11">
        <v>1397</v>
      </c>
      <c r="AK8" s="11">
        <v>1071</v>
      </c>
      <c r="AL8" s="11">
        <v>288</v>
      </c>
      <c r="AM8" s="11">
        <v>45</v>
      </c>
      <c r="AN8" s="11">
        <v>558</v>
      </c>
      <c r="AO8" s="11"/>
      <c r="AP8" s="11">
        <v>856</v>
      </c>
      <c r="AQ8" s="11">
        <v>1358</v>
      </c>
      <c r="AR8" s="11">
        <v>259</v>
      </c>
      <c r="AS8" s="11"/>
      <c r="AT8" s="11">
        <v>961</v>
      </c>
      <c r="AU8" s="11">
        <v>958</v>
      </c>
      <c r="AV8" s="11">
        <v>1056</v>
      </c>
      <c r="AW8" s="11">
        <v>434</v>
      </c>
      <c r="AX8" s="11">
        <v>55</v>
      </c>
      <c r="AY8" s="11"/>
      <c r="AZ8" s="11">
        <v>33</v>
      </c>
      <c r="BA8" s="11">
        <v>186</v>
      </c>
      <c r="BB8" s="11">
        <v>267</v>
      </c>
      <c r="BC8" s="11">
        <v>280</v>
      </c>
      <c r="BD8" s="11">
        <v>416</v>
      </c>
      <c r="BE8" s="11">
        <v>443</v>
      </c>
      <c r="BF8" s="11">
        <v>394</v>
      </c>
      <c r="BG8" s="11">
        <v>314</v>
      </c>
      <c r="BH8" s="11">
        <v>257</v>
      </c>
      <c r="BI8" s="11">
        <v>206</v>
      </c>
      <c r="BJ8" s="11">
        <v>329</v>
      </c>
      <c r="BK8" s="11">
        <v>179</v>
      </c>
      <c r="BL8" s="11">
        <v>174</v>
      </c>
      <c r="BM8" s="11">
        <v>97</v>
      </c>
      <c r="BN8" s="11">
        <v>87</v>
      </c>
      <c r="BO8" s="11">
        <v>148</v>
      </c>
      <c r="BP8" s="11"/>
      <c r="BQ8" s="11">
        <v>1209</v>
      </c>
      <c r="BR8" s="11">
        <v>2688</v>
      </c>
    </row>
    <row r="9" spans="2:70" x14ac:dyDescent="0.35">
      <c r="B9" s="18" t="s">
        <v>691</v>
      </c>
      <c r="C9" s="17">
        <v>7.0638537261103196E-2</v>
      </c>
      <c r="D9" s="17">
        <v>7.3527967942571895E-2</v>
      </c>
      <c r="E9" s="17">
        <v>6.6003039129679406E-2</v>
      </c>
      <c r="F9" s="17"/>
      <c r="G9" s="17">
        <v>0.140200700889138</v>
      </c>
      <c r="H9" s="17">
        <v>0.12453582842490001</v>
      </c>
      <c r="I9" s="17">
        <v>8.3884562797615594E-2</v>
      </c>
      <c r="J9" s="17">
        <v>5.5292540904233502E-2</v>
      </c>
      <c r="K9" s="17">
        <v>2.5671483880950498E-2</v>
      </c>
      <c r="L9" s="17">
        <v>1.2349133053512699E-2</v>
      </c>
      <c r="M9" s="17"/>
      <c r="N9" s="17">
        <v>7.4606654470425998E-2</v>
      </c>
      <c r="O9" s="17">
        <v>6.3135826680009999E-2</v>
      </c>
      <c r="P9" s="17">
        <v>8.66767200194897E-2</v>
      </c>
      <c r="Q9" s="17">
        <v>5.9649507817429802E-2</v>
      </c>
      <c r="R9" s="17"/>
      <c r="S9" s="17">
        <v>0.13928181179358101</v>
      </c>
      <c r="T9" s="17">
        <v>5.4831166865038E-2</v>
      </c>
      <c r="U9" s="17">
        <v>4.9682581019666001E-2</v>
      </c>
      <c r="V9" s="17">
        <v>4.5400117813870003E-2</v>
      </c>
      <c r="W9" s="17">
        <v>4.86105497186071E-2</v>
      </c>
      <c r="X9" s="17">
        <v>0.110849669441294</v>
      </c>
      <c r="Y9" s="17">
        <v>6.8333888746125906E-2</v>
      </c>
      <c r="Z9" s="17">
        <v>3.2943519636313798E-2</v>
      </c>
      <c r="AA9" s="17">
        <v>6.2199359557708701E-2</v>
      </c>
      <c r="AB9" s="17">
        <v>5.45031076424718E-2</v>
      </c>
      <c r="AC9" s="17">
        <v>5.1398351674909401E-2</v>
      </c>
      <c r="AD9" s="17">
        <v>4.8742472140988903E-2</v>
      </c>
      <c r="AE9" s="17"/>
      <c r="AF9" s="17">
        <v>5.2578693564173398E-2</v>
      </c>
      <c r="AG9" s="17">
        <v>7.5482479646711495E-2</v>
      </c>
      <c r="AH9" s="17">
        <v>6.6362573135236497E-2</v>
      </c>
      <c r="AI9" s="17"/>
      <c r="AJ9" s="17">
        <v>4.4572775065830801E-2</v>
      </c>
      <c r="AK9" s="17">
        <v>0.10370623668560799</v>
      </c>
      <c r="AL9" s="17">
        <v>5.3043082426069303E-2</v>
      </c>
      <c r="AM9" s="17">
        <v>0.182060523473178</v>
      </c>
      <c r="AN9" s="17">
        <v>4.2235256221590398E-2</v>
      </c>
      <c r="AO9" s="17"/>
      <c r="AP9" s="17">
        <v>6.0738834346424603E-2</v>
      </c>
      <c r="AQ9" s="17">
        <v>9.34374145585848E-2</v>
      </c>
      <c r="AR9" s="17">
        <v>8.7403237321248495E-2</v>
      </c>
      <c r="AS9" s="17"/>
      <c r="AT9" s="17">
        <v>3.5994335291284797E-2</v>
      </c>
      <c r="AU9" s="17">
        <v>6.5000362291232905E-2</v>
      </c>
      <c r="AV9" s="17">
        <v>9.2846044424827107E-2</v>
      </c>
      <c r="AW9" s="17">
        <v>0.10911961733992399</v>
      </c>
      <c r="AX9" s="17">
        <v>0.23207494649764401</v>
      </c>
      <c r="AY9" s="17"/>
      <c r="AZ9" s="17">
        <v>0.161722784280489</v>
      </c>
      <c r="BA9" s="17">
        <v>7.0621071685311995E-2</v>
      </c>
      <c r="BB9" s="17">
        <v>7.9464547890059398E-2</v>
      </c>
      <c r="BC9" s="17">
        <v>6.8881136302530704E-2</v>
      </c>
      <c r="BD9" s="17">
        <v>5.9002752808242201E-2</v>
      </c>
      <c r="BE9" s="17">
        <v>7.7916316172711206E-2</v>
      </c>
      <c r="BF9" s="17">
        <v>6.6198995466666896E-2</v>
      </c>
      <c r="BG9" s="17">
        <v>6.3430227348143395E-2</v>
      </c>
      <c r="BH9" s="17">
        <v>5.8486332493448298E-2</v>
      </c>
      <c r="BI9" s="17">
        <v>4.80801662116263E-2</v>
      </c>
      <c r="BJ9" s="17">
        <v>5.9762357126358398E-2</v>
      </c>
      <c r="BK9" s="17">
        <v>8.91167335009381E-2</v>
      </c>
      <c r="BL9" s="17">
        <v>7.4201120502877194E-2</v>
      </c>
      <c r="BM9" s="17">
        <v>7.3221001452562898E-2</v>
      </c>
      <c r="BN9" s="17">
        <v>0.10082425634981</v>
      </c>
      <c r="BO9" s="17">
        <v>0.13153086197343899</v>
      </c>
      <c r="BP9" s="17"/>
      <c r="BQ9" s="17">
        <v>0.121550668515068</v>
      </c>
      <c r="BR9" s="17">
        <v>4.8567388000100901E-2</v>
      </c>
    </row>
    <row r="10" spans="2:70" x14ac:dyDescent="0.35">
      <c r="B10" s="18" t="s">
        <v>692</v>
      </c>
      <c r="C10" s="17">
        <v>0.18778872133343499</v>
      </c>
      <c r="D10" s="17">
        <v>0.17537276426297699</v>
      </c>
      <c r="E10" s="17">
        <v>0.19980475594414501</v>
      </c>
      <c r="F10" s="17"/>
      <c r="G10" s="17">
        <v>0.28119757263865403</v>
      </c>
      <c r="H10" s="17">
        <v>0.29269036609809401</v>
      </c>
      <c r="I10" s="17">
        <v>0.24228787623149101</v>
      </c>
      <c r="J10" s="17">
        <v>0.15923033633508599</v>
      </c>
      <c r="K10" s="17">
        <v>0.105997201313533</v>
      </c>
      <c r="L10" s="17">
        <v>7.3913852614988507E-2</v>
      </c>
      <c r="M10" s="17"/>
      <c r="N10" s="17">
        <v>0.19962334072147001</v>
      </c>
      <c r="O10" s="17">
        <v>0.203358662266927</v>
      </c>
      <c r="P10" s="17">
        <v>0.185314357165723</v>
      </c>
      <c r="Q10" s="17">
        <v>0.16344885760938099</v>
      </c>
      <c r="R10" s="17"/>
      <c r="S10" s="17">
        <v>0.23650127240455199</v>
      </c>
      <c r="T10" s="17">
        <v>0.17179111596010699</v>
      </c>
      <c r="U10" s="17">
        <v>0.172467395609463</v>
      </c>
      <c r="V10" s="17">
        <v>0.169851180178099</v>
      </c>
      <c r="W10" s="17">
        <v>0.19201738089413201</v>
      </c>
      <c r="X10" s="17">
        <v>0.21671782209151499</v>
      </c>
      <c r="Y10" s="17">
        <v>0.150568648919679</v>
      </c>
      <c r="Z10" s="17">
        <v>0.17741812809863899</v>
      </c>
      <c r="AA10" s="17">
        <v>0.187012339620167</v>
      </c>
      <c r="AB10" s="17">
        <v>0.15602683762599001</v>
      </c>
      <c r="AC10" s="17">
        <v>0.22030584597622799</v>
      </c>
      <c r="AD10" s="17">
        <v>0.184596222188424</v>
      </c>
      <c r="AE10" s="17"/>
      <c r="AF10" s="17">
        <v>0.118367042266131</v>
      </c>
      <c r="AG10" s="17">
        <v>0.23085399386292599</v>
      </c>
      <c r="AH10" s="17">
        <v>0.18178689370276599</v>
      </c>
      <c r="AI10" s="17"/>
      <c r="AJ10" s="17">
        <v>0.146000296154943</v>
      </c>
      <c r="AK10" s="17">
        <v>0.25692197787573401</v>
      </c>
      <c r="AL10" s="17">
        <v>0.17215793235101501</v>
      </c>
      <c r="AM10" s="17">
        <v>0.116425476479994</v>
      </c>
      <c r="AN10" s="17">
        <v>0.16800955738463999</v>
      </c>
      <c r="AO10" s="17"/>
      <c r="AP10" s="17">
        <v>0.17592360041744301</v>
      </c>
      <c r="AQ10" s="17">
        <v>0.24678142219383001</v>
      </c>
      <c r="AR10" s="17">
        <v>0.19719304274243499</v>
      </c>
      <c r="AS10" s="17"/>
      <c r="AT10" s="17">
        <v>0.16634438738926499</v>
      </c>
      <c r="AU10" s="17">
        <v>0.18061992690165499</v>
      </c>
      <c r="AV10" s="17">
        <v>0.22174974495840299</v>
      </c>
      <c r="AW10" s="17">
        <v>0.266167940068467</v>
      </c>
      <c r="AX10" s="17">
        <v>0.23142525925972901</v>
      </c>
      <c r="AY10" s="17"/>
      <c r="AZ10" s="17">
        <v>0.195287981467477</v>
      </c>
      <c r="BA10" s="17">
        <v>0.15108876457666401</v>
      </c>
      <c r="BB10" s="17">
        <v>0.18327103813490001</v>
      </c>
      <c r="BC10" s="17">
        <v>0.16984528341190899</v>
      </c>
      <c r="BD10" s="17">
        <v>0.219622835350614</v>
      </c>
      <c r="BE10" s="17">
        <v>0.16303793908353501</v>
      </c>
      <c r="BF10" s="17">
        <v>0.204947537943792</v>
      </c>
      <c r="BG10" s="17">
        <v>0.17485549602351899</v>
      </c>
      <c r="BH10" s="17">
        <v>0.193309767810211</v>
      </c>
      <c r="BI10" s="17">
        <v>0.20055983644182701</v>
      </c>
      <c r="BJ10" s="17">
        <v>0.20960161047117601</v>
      </c>
      <c r="BK10" s="17">
        <v>0.18767952905038099</v>
      </c>
      <c r="BL10" s="17">
        <v>0.17661476487532499</v>
      </c>
      <c r="BM10" s="17">
        <v>0.14685941186562701</v>
      </c>
      <c r="BN10" s="17">
        <v>0.24984035112140199</v>
      </c>
      <c r="BO10" s="17">
        <v>0.27031940011570399</v>
      </c>
      <c r="BP10" s="17"/>
      <c r="BQ10" s="17">
        <v>0.24693874863992099</v>
      </c>
      <c r="BR10" s="17">
        <v>0.157525811314016</v>
      </c>
    </row>
    <row r="11" spans="2:70" ht="29" x14ac:dyDescent="0.35">
      <c r="B11" s="18" t="s">
        <v>693</v>
      </c>
      <c r="C11" s="17">
        <v>0.56988181225227097</v>
      </c>
      <c r="D11" s="17">
        <v>0.55891875540742797</v>
      </c>
      <c r="E11" s="17">
        <v>0.58195005770867902</v>
      </c>
      <c r="F11" s="17"/>
      <c r="G11" s="17">
        <v>0.37419546667734299</v>
      </c>
      <c r="H11" s="17">
        <v>0.42467035806111297</v>
      </c>
      <c r="I11" s="17">
        <v>0.54242757700089295</v>
      </c>
      <c r="J11" s="17">
        <v>0.626043567630994</v>
      </c>
      <c r="K11" s="17">
        <v>0.65670519734717703</v>
      </c>
      <c r="L11" s="17">
        <v>0.73659059164913898</v>
      </c>
      <c r="M11" s="17"/>
      <c r="N11" s="17">
        <v>0.59832776550910804</v>
      </c>
      <c r="O11" s="17">
        <v>0.58037344985704398</v>
      </c>
      <c r="P11" s="17">
        <v>0.52035275632338196</v>
      </c>
      <c r="Q11" s="17">
        <v>0.57231185183168598</v>
      </c>
      <c r="R11" s="17"/>
      <c r="S11" s="17">
        <v>0.47946365963880699</v>
      </c>
      <c r="T11" s="17">
        <v>0.59783679055596395</v>
      </c>
      <c r="U11" s="17">
        <v>0.61975104676549297</v>
      </c>
      <c r="V11" s="17">
        <v>0.61865282528688803</v>
      </c>
      <c r="W11" s="17">
        <v>0.56900913203609804</v>
      </c>
      <c r="X11" s="17">
        <v>0.49123559165592801</v>
      </c>
      <c r="Y11" s="17">
        <v>0.61851187748145997</v>
      </c>
      <c r="Z11" s="17">
        <v>0.61521445354314297</v>
      </c>
      <c r="AA11" s="17">
        <v>0.61334161825463196</v>
      </c>
      <c r="AB11" s="17">
        <v>0.58389256180273097</v>
      </c>
      <c r="AC11" s="17">
        <v>0.50743859050837303</v>
      </c>
      <c r="AD11" s="17">
        <v>0.54243699357220099</v>
      </c>
      <c r="AE11" s="17"/>
      <c r="AF11" s="17">
        <v>0.61617077240663998</v>
      </c>
      <c r="AG11" s="17">
        <v>0.56842145008324096</v>
      </c>
      <c r="AH11" s="17">
        <v>0.55425702782721697</v>
      </c>
      <c r="AI11" s="17"/>
      <c r="AJ11" s="17">
        <v>0.62080644993426104</v>
      </c>
      <c r="AK11" s="17">
        <v>0.50834071581864204</v>
      </c>
      <c r="AL11" s="17">
        <v>0.638779528452181</v>
      </c>
      <c r="AM11" s="17">
        <v>0.48827053418697902</v>
      </c>
      <c r="AN11" s="17">
        <v>0.57868437644883897</v>
      </c>
      <c r="AO11" s="17"/>
      <c r="AP11" s="17">
        <v>0.58612985975229304</v>
      </c>
      <c r="AQ11" s="17">
        <v>0.53557604150972005</v>
      </c>
      <c r="AR11" s="17">
        <v>0.57606524001515802</v>
      </c>
      <c r="AS11" s="17"/>
      <c r="AT11" s="17">
        <v>0.595262775337142</v>
      </c>
      <c r="AU11" s="17">
        <v>0.57748815909614504</v>
      </c>
      <c r="AV11" s="17">
        <v>0.559046379005255</v>
      </c>
      <c r="AW11" s="17">
        <v>0.49856540235438801</v>
      </c>
      <c r="AX11" s="17">
        <v>0.34367587517370202</v>
      </c>
      <c r="AY11" s="17"/>
      <c r="AZ11" s="17">
        <v>0.37629713846922003</v>
      </c>
      <c r="BA11" s="17">
        <v>0.57414584354758802</v>
      </c>
      <c r="BB11" s="17">
        <v>0.50718446729801203</v>
      </c>
      <c r="BC11" s="17">
        <v>0.61356202797450599</v>
      </c>
      <c r="BD11" s="17">
        <v>0.54478725817107299</v>
      </c>
      <c r="BE11" s="17">
        <v>0.59240509045669398</v>
      </c>
      <c r="BF11" s="17">
        <v>0.57213754606445499</v>
      </c>
      <c r="BG11" s="17">
        <v>0.59737563461877297</v>
      </c>
      <c r="BH11" s="17">
        <v>0.54864276109295496</v>
      </c>
      <c r="BI11" s="17">
        <v>0.61017373171012601</v>
      </c>
      <c r="BJ11" s="17">
        <v>0.55852484126368196</v>
      </c>
      <c r="BK11" s="17">
        <v>0.60938256926954704</v>
      </c>
      <c r="BL11" s="17">
        <v>0.60572879194013196</v>
      </c>
      <c r="BM11" s="17">
        <v>0.56270091546915602</v>
      </c>
      <c r="BN11" s="17">
        <v>0.51567386281070704</v>
      </c>
      <c r="BO11" s="17">
        <v>0.46069803033491202</v>
      </c>
      <c r="BP11" s="17"/>
      <c r="BQ11" s="17">
        <v>0.52134983193878803</v>
      </c>
      <c r="BR11" s="17">
        <v>0.59750265763869503</v>
      </c>
    </row>
    <row r="12" spans="2:70" x14ac:dyDescent="0.35">
      <c r="B12" s="18" t="s">
        <v>694</v>
      </c>
      <c r="C12" s="17">
        <v>5.5060234571958099E-2</v>
      </c>
      <c r="D12" s="17">
        <v>6.0421131076041801E-2</v>
      </c>
      <c r="E12" s="17">
        <v>5.0182420568626103E-2</v>
      </c>
      <c r="F12" s="17"/>
      <c r="G12" s="17">
        <v>7.7852042054977699E-2</v>
      </c>
      <c r="H12" s="17">
        <v>5.6220769434631702E-2</v>
      </c>
      <c r="I12" s="17">
        <v>4.8841836665860297E-2</v>
      </c>
      <c r="J12" s="17">
        <v>4.8827315404937399E-2</v>
      </c>
      <c r="K12" s="17">
        <v>7.1148331905874093E-2</v>
      </c>
      <c r="L12" s="17">
        <v>3.8341755064263197E-2</v>
      </c>
      <c r="M12" s="17"/>
      <c r="N12" s="17">
        <v>4.5006752525950898E-2</v>
      </c>
      <c r="O12" s="17">
        <v>5.3854949709574801E-2</v>
      </c>
      <c r="P12" s="17">
        <v>6.2287904735793903E-2</v>
      </c>
      <c r="Q12" s="17">
        <v>6.0617236744063503E-2</v>
      </c>
      <c r="R12" s="17"/>
      <c r="S12" s="17">
        <v>6.7164262784525502E-2</v>
      </c>
      <c r="T12" s="17">
        <v>4.7332043724255403E-2</v>
      </c>
      <c r="U12" s="17">
        <v>3.7827784774452103E-2</v>
      </c>
      <c r="V12" s="17">
        <v>5.5534322089019698E-2</v>
      </c>
      <c r="W12" s="17">
        <v>6.8870047314279995E-2</v>
      </c>
      <c r="X12" s="17">
        <v>5.4592807504166098E-2</v>
      </c>
      <c r="Y12" s="17">
        <v>6.0145264081604997E-2</v>
      </c>
      <c r="Z12" s="17">
        <v>4.12295391193295E-2</v>
      </c>
      <c r="AA12" s="17">
        <v>3.3621219619606298E-2</v>
      </c>
      <c r="AB12" s="17">
        <v>6.2512398151351803E-2</v>
      </c>
      <c r="AC12" s="17">
        <v>9.0695232411149795E-2</v>
      </c>
      <c r="AD12" s="17">
        <v>4.7249060602964701E-2</v>
      </c>
      <c r="AE12" s="17"/>
      <c r="AF12" s="17">
        <v>6.8449419252373606E-2</v>
      </c>
      <c r="AG12" s="17">
        <v>4.48471071954527E-2</v>
      </c>
      <c r="AH12" s="17">
        <v>5.9170867419775099E-2</v>
      </c>
      <c r="AI12" s="17"/>
      <c r="AJ12" s="17">
        <v>5.99370001365747E-2</v>
      </c>
      <c r="AK12" s="17">
        <v>4.5367294981110501E-2</v>
      </c>
      <c r="AL12" s="17">
        <v>5.5385780812721101E-2</v>
      </c>
      <c r="AM12" s="17">
        <v>0.105953314861831</v>
      </c>
      <c r="AN12" s="17">
        <v>7.0150265389221506E-2</v>
      </c>
      <c r="AO12" s="17"/>
      <c r="AP12" s="17">
        <v>6.3981984039223894E-2</v>
      </c>
      <c r="AQ12" s="17">
        <v>4.0145009838396403E-2</v>
      </c>
      <c r="AR12" s="17">
        <v>5.0416606443252701E-2</v>
      </c>
      <c r="AS12" s="17"/>
      <c r="AT12" s="17">
        <v>5.0602090805595801E-2</v>
      </c>
      <c r="AU12" s="17">
        <v>5.4998850246042501E-2</v>
      </c>
      <c r="AV12" s="17">
        <v>4.5891423582255599E-2</v>
      </c>
      <c r="AW12" s="17">
        <v>5.2916035014478398E-2</v>
      </c>
      <c r="AX12" s="17">
        <v>0.11761477602977</v>
      </c>
      <c r="AY12" s="17"/>
      <c r="AZ12" s="17">
        <v>5.5134393776513899E-2</v>
      </c>
      <c r="BA12" s="17">
        <v>7.1382833193946504E-2</v>
      </c>
      <c r="BB12" s="17">
        <v>9.5938508789045099E-2</v>
      </c>
      <c r="BC12" s="17">
        <v>4.4055898992271803E-2</v>
      </c>
      <c r="BD12" s="17">
        <v>5.8348227170679202E-2</v>
      </c>
      <c r="BE12" s="17">
        <v>5.2131644009040398E-2</v>
      </c>
      <c r="BF12" s="17">
        <v>5.3573489627021902E-2</v>
      </c>
      <c r="BG12" s="17">
        <v>5.57067019376025E-2</v>
      </c>
      <c r="BH12" s="17">
        <v>4.7660517711628797E-2</v>
      </c>
      <c r="BI12" s="17">
        <v>3.6652367041567303E-2</v>
      </c>
      <c r="BJ12" s="17">
        <v>6.3937313003222404E-2</v>
      </c>
      <c r="BK12" s="17">
        <v>5.2653995847565499E-2</v>
      </c>
      <c r="BL12" s="17">
        <v>6.45017627907149E-2</v>
      </c>
      <c r="BM12" s="17">
        <v>7.2098914337410794E-2</v>
      </c>
      <c r="BN12" s="17">
        <v>3.8595722310109999E-2</v>
      </c>
      <c r="BO12" s="17">
        <v>4.8456570123845799E-2</v>
      </c>
      <c r="BP12" s="17"/>
      <c r="BQ12" s="17">
        <v>6.2737872271838704E-2</v>
      </c>
      <c r="BR12" s="17">
        <v>5.1809382558037999E-2</v>
      </c>
    </row>
    <row r="13" spans="2:70" x14ac:dyDescent="0.35">
      <c r="B13" s="18" t="s">
        <v>695</v>
      </c>
      <c r="C13" s="17">
        <v>6.0955617244068602E-2</v>
      </c>
      <c r="D13" s="17">
        <v>7.7105293657289395E-2</v>
      </c>
      <c r="E13" s="17">
        <v>4.5030617586604503E-2</v>
      </c>
      <c r="F13" s="17"/>
      <c r="G13" s="17">
        <v>6.4984922246206805E-2</v>
      </c>
      <c r="H13" s="17">
        <v>4.2403488841984603E-2</v>
      </c>
      <c r="I13" s="17">
        <v>3.76870122535879E-2</v>
      </c>
      <c r="J13" s="17">
        <v>5.9656241659331199E-2</v>
      </c>
      <c r="K13" s="17">
        <v>7.6447629693823099E-2</v>
      </c>
      <c r="L13" s="17">
        <v>8.3055199397078894E-2</v>
      </c>
      <c r="M13" s="17"/>
      <c r="N13" s="17">
        <v>5.1269348532892001E-2</v>
      </c>
      <c r="O13" s="17">
        <v>6.19954579298592E-2</v>
      </c>
      <c r="P13" s="17">
        <v>6.9036457871274506E-2</v>
      </c>
      <c r="Q13" s="17">
        <v>6.2068591597694803E-2</v>
      </c>
      <c r="R13" s="17"/>
      <c r="S13" s="17">
        <v>4.1458740354300597E-2</v>
      </c>
      <c r="T13" s="17">
        <v>7.3895249203812005E-2</v>
      </c>
      <c r="U13" s="17">
        <v>6.2825534724467794E-2</v>
      </c>
      <c r="V13" s="17">
        <v>7.1272868180379007E-2</v>
      </c>
      <c r="W13" s="17">
        <v>4.42462968123414E-2</v>
      </c>
      <c r="X13" s="17">
        <v>5.0412569134874602E-2</v>
      </c>
      <c r="Y13" s="17">
        <v>5.6862508191884702E-2</v>
      </c>
      <c r="Z13" s="17">
        <v>6.8926597707331103E-2</v>
      </c>
      <c r="AA13" s="17">
        <v>6.01677505500171E-2</v>
      </c>
      <c r="AB13" s="17">
        <v>6.9694995387313705E-2</v>
      </c>
      <c r="AC13" s="17">
        <v>7.4185357070762903E-2</v>
      </c>
      <c r="AD13" s="17">
        <v>8.55492456747977E-2</v>
      </c>
      <c r="AE13" s="17"/>
      <c r="AF13" s="17">
        <v>9.0201610714395294E-2</v>
      </c>
      <c r="AG13" s="17">
        <v>3.75979539854049E-2</v>
      </c>
      <c r="AH13" s="17">
        <v>6.8265679218814407E-2</v>
      </c>
      <c r="AI13" s="17"/>
      <c r="AJ13" s="17">
        <v>8.2244613966192801E-2</v>
      </c>
      <c r="AK13" s="17">
        <v>3.42943049389949E-2</v>
      </c>
      <c r="AL13" s="17">
        <v>4.04429496945116E-2</v>
      </c>
      <c r="AM13" s="17">
        <v>8.4782308164142894E-2</v>
      </c>
      <c r="AN13" s="17">
        <v>6.3489852353137297E-2</v>
      </c>
      <c r="AO13" s="17"/>
      <c r="AP13" s="17">
        <v>6.9283642794085998E-2</v>
      </c>
      <c r="AQ13" s="17">
        <v>3.6206845856947001E-2</v>
      </c>
      <c r="AR13" s="17">
        <v>5.3321431412762001E-2</v>
      </c>
      <c r="AS13" s="17"/>
      <c r="AT13" s="17">
        <v>7.0449603045767903E-2</v>
      </c>
      <c r="AU13" s="17">
        <v>5.5013713722128897E-2</v>
      </c>
      <c r="AV13" s="17">
        <v>4.6163906209614303E-2</v>
      </c>
      <c r="AW13" s="17">
        <v>4.3198401919190603E-2</v>
      </c>
      <c r="AX13" s="17">
        <v>5.95147600672686E-2</v>
      </c>
      <c r="AY13" s="17"/>
      <c r="AZ13" s="17">
        <v>0.144838001109487</v>
      </c>
      <c r="BA13" s="17">
        <v>6.5510404740640696E-2</v>
      </c>
      <c r="BB13" s="17">
        <v>5.5901417726441797E-2</v>
      </c>
      <c r="BC13" s="17">
        <v>5.7903454724352599E-2</v>
      </c>
      <c r="BD13" s="17">
        <v>5.5859946036724499E-2</v>
      </c>
      <c r="BE13" s="17">
        <v>7.1160065900485001E-2</v>
      </c>
      <c r="BF13" s="17">
        <v>6.0590999083724097E-2</v>
      </c>
      <c r="BG13" s="17">
        <v>4.7785592417029198E-2</v>
      </c>
      <c r="BH13" s="17">
        <v>7.3871733739670098E-2</v>
      </c>
      <c r="BI13" s="17">
        <v>6.5028993053167006E-2</v>
      </c>
      <c r="BJ13" s="17">
        <v>5.9554731191286202E-2</v>
      </c>
      <c r="BK13" s="17">
        <v>4.53159674428791E-2</v>
      </c>
      <c r="BL13" s="17">
        <v>3.6885463079444299E-2</v>
      </c>
      <c r="BM13" s="17">
        <v>8.4903319908845504E-2</v>
      </c>
      <c r="BN13" s="17">
        <v>6.3577592869744307E-2</v>
      </c>
      <c r="BO13" s="17">
        <v>5.7499286366708598E-2</v>
      </c>
      <c r="BP13" s="17"/>
      <c r="BQ13" s="17">
        <v>4.0230630523836401E-2</v>
      </c>
      <c r="BR13" s="17">
        <v>6.9473626943675995E-2</v>
      </c>
    </row>
    <row r="14" spans="2:70" x14ac:dyDescent="0.35">
      <c r="B14" s="18" t="s">
        <v>129</v>
      </c>
      <c r="C14" s="19">
        <v>5.5675077337164598E-2</v>
      </c>
      <c r="D14" s="19">
        <v>5.4654087653691202E-2</v>
      </c>
      <c r="E14" s="19">
        <v>5.7029109062266499E-2</v>
      </c>
      <c r="F14" s="19"/>
      <c r="G14" s="19">
        <v>6.1569295493680599E-2</v>
      </c>
      <c r="H14" s="19">
        <v>5.9479189139276897E-2</v>
      </c>
      <c r="I14" s="19">
        <v>4.4871135050551902E-2</v>
      </c>
      <c r="J14" s="19">
        <v>5.0949998065417897E-2</v>
      </c>
      <c r="K14" s="19">
        <v>6.4030155858642496E-2</v>
      </c>
      <c r="L14" s="19">
        <v>5.5749468221017298E-2</v>
      </c>
      <c r="M14" s="19"/>
      <c r="N14" s="19">
        <v>3.1166138240152599E-2</v>
      </c>
      <c r="O14" s="19">
        <v>3.7281653556585297E-2</v>
      </c>
      <c r="P14" s="19">
        <v>7.6331803884337399E-2</v>
      </c>
      <c r="Q14" s="19">
        <v>8.1903954399745099E-2</v>
      </c>
      <c r="R14" s="19"/>
      <c r="S14" s="19">
        <v>3.61302530242332E-2</v>
      </c>
      <c r="T14" s="19">
        <v>5.43136336908231E-2</v>
      </c>
      <c r="U14" s="19">
        <v>5.7445657106458103E-2</v>
      </c>
      <c r="V14" s="19">
        <v>3.9288686451744999E-2</v>
      </c>
      <c r="W14" s="19">
        <v>7.7246593224540694E-2</v>
      </c>
      <c r="X14" s="19">
        <v>7.6191540172222405E-2</v>
      </c>
      <c r="Y14" s="19">
        <v>4.5577812579245897E-2</v>
      </c>
      <c r="Z14" s="19">
        <v>6.4267761895243802E-2</v>
      </c>
      <c r="AA14" s="19">
        <v>4.36577123978696E-2</v>
      </c>
      <c r="AB14" s="19">
        <v>7.3370099390141802E-2</v>
      </c>
      <c r="AC14" s="19">
        <v>5.5976622358576499E-2</v>
      </c>
      <c r="AD14" s="19">
        <v>9.1426005820623504E-2</v>
      </c>
      <c r="AE14" s="19"/>
      <c r="AF14" s="19">
        <v>5.4232461796286602E-2</v>
      </c>
      <c r="AG14" s="19">
        <v>4.27970152262643E-2</v>
      </c>
      <c r="AH14" s="19">
        <v>7.0156958696191193E-2</v>
      </c>
      <c r="AI14" s="19"/>
      <c r="AJ14" s="19">
        <v>4.6438864742197897E-2</v>
      </c>
      <c r="AK14" s="19">
        <v>5.1369469699910797E-2</v>
      </c>
      <c r="AL14" s="19">
        <v>4.0190726263502001E-2</v>
      </c>
      <c r="AM14" s="19">
        <v>2.2507842833875202E-2</v>
      </c>
      <c r="AN14" s="19">
        <v>7.7430692202572704E-2</v>
      </c>
      <c r="AO14" s="19"/>
      <c r="AP14" s="19">
        <v>4.3942078650529799E-2</v>
      </c>
      <c r="AQ14" s="19">
        <v>4.7853266042521797E-2</v>
      </c>
      <c r="AR14" s="19">
        <v>3.5600442065143401E-2</v>
      </c>
      <c r="AS14" s="19"/>
      <c r="AT14" s="19">
        <v>8.1346808130944206E-2</v>
      </c>
      <c r="AU14" s="19">
        <v>6.6878987742795701E-2</v>
      </c>
      <c r="AV14" s="19">
        <v>3.43025018196449E-2</v>
      </c>
      <c r="AW14" s="19">
        <v>3.00326033035524E-2</v>
      </c>
      <c r="AX14" s="19">
        <v>1.5694382971886699E-2</v>
      </c>
      <c r="AY14" s="19"/>
      <c r="AZ14" s="19">
        <v>6.6719700896812506E-2</v>
      </c>
      <c r="BA14" s="19">
        <v>6.7251082255848804E-2</v>
      </c>
      <c r="BB14" s="19">
        <v>7.8240020161542204E-2</v>
      </c>
      <c r="BC14" s="19">
        <v>4.5752198594429902E-2</v>
      </c>
      <c r="BD14" s="19">
        <v>6.2378980462667502E-2</v>
      </c>
      <c r="BE14" s="19">
        <v>4.3348944377534698E-2</v>
      </c>
      <c r="BF14" s="19">
        <v>4.2551431814339298E-2</v>
      </c>
      <c r="BG14" s="19">
        <v>6.0846347654932999E-2</v>
      </c>
      <c r="BH14" s="19">
        <v>7.8028887152087098E-2</v>
      </c>
      <c r="BI14" s="19">
        <v>3.95049055416863E-2</v>
      </c>
      <c r="BJ14" s="19">
        <v>4.8619146944274799E-2</v>
      </c>
      <c r="BK14" s="19">
        <v>1.5851204888690101E-2</v>
      </c>
      <c r="BL14" s="19">
        <v>4.2068096811505799E-2</v>
      </c>
      <c r="BM14" s="19">
        <v>6.0216436966397703E-2</v>
      </c>
      <c r="BN14" s="19">
        <v>3.1488214538226998E-2</v>
      </c>
      <c r="BO14" s="19">
        <v>3.14958510853902E-2</v>
      </c>
      <c r="BP14" s="19"/>
      <c r="BQ14" s="19">
        <v>7.1922481105477698E-3</v>
      </c>
      <c r="BR14" s="19">
        <v>7.5121133545474394E-2</v>
      </c>
    </row>
    <row r="15" spans="2:70" x14ac:dyDescent="0.35">
      <c r="B15" s="16"/>
    </row>
    <row r="16" spans="2:70" x14ac:dyDescent="0.35">
      <c r="B16" t="s">
        <v>98</v>
      </c>
    </row>
    <row r="17" spans="2:2" x14ac:dyDescent="0.35">
      <c r="B17" t="s">
        <v>99</v>
      </c>
    </row>
    <row r="19" spans="2:2" x14ac:dyDescent="0.35">
      <c r="B19" s="8" t="str">
        <f>HYPERLINK("#'Contents'!A1", "Return to Contents")</f>
        <v>Return to Contents</v>
      </c>
    </row>
  </sheetData>
  <mergeCells count="11">
    <mergeCell ref="BQ5:BR5"/>
    <mergeCell ref="D5:E5"/>
    <mergeCell ref="G5:L5"/>
    <mergeCell ref="N5:Q5"/>
    <mergeCell ref="S5:AD5"/>
    <mergeCell ref="AF5:AH5"/>
    <mergeCell ref="D2:BJ2"/>
    <mergeCell ref="AJ5:AN5"/>
    <mergeCell ref="AP5:AR5"/>
    <mergeCell ref="AT5:AX5"/>
    <mergeCell ref="AZ5:BO5"/>
  </mergeCells>
  <pageMargins left="0.7" right="0.7" top="0.75" bottom="0.75" header="0.3" footer="0.3"/>
  <pageSetup paperSize="9" orientation="portrait" horizontalDpi="300" verticalDpi="300"/>
  <drawing r:id="rId1"/>
</worksheet>
</file>

<file path=xl/worksheets/sheet1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A00-000000000000}">
  <dimension ref="B2:BR19"/>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67" width="10.7265625" customWidth="1"/>
    <col min="68" max="68" width="2.1796875" customWidth="1"/>
    <col min="69" max="70" width="10.7265625" customWidth="1"/>
    <col min="71" max="71" width="2.1796875" customWidth="1"/>
  </cols>
  <sheetData>
    <row r="2" spans="2:70" ht="40" customHeight="1" x14ac:dyDescent="0.35">
      <c r="D2" s="29" t="s">
        <v>700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row>
    <row r="5" spans="2:70" ht="30" customHeight="1" x14ac:dyDescent="0.35">
      <c r="B5" s="15"/>
      <c r="C5" s="15"/>
      <c r="D5" s="30" t="s">
        <v>74</v>
      </c>
      <c r="E5" s="30"/>
      <c r="F5" s="15"/>
      <c r="G5" s="30" t="s">
        <v>75</v>
      </c>
      <c r="H5" s="30"/>
      <c r="I5" s="30"/>
      <c r="J5" s="30"/>
      <c r="K5" s="30"/>
      <c r="L5" s="30"/>
      <c r="M5" s="15"/>
      <c r="N5" s="30" t="s">
        <v>76</v>
      </c>
      <c r="O5" s="30"/>
      <c r="P5" s="30"/>
      <c r="Q5" s="30"/>
      <c r="R5" s="15"/>
      <c r="S5" s="30" t="s">
        <v>77</v>
      </c>
      <c r="T5" s="30"/>
      <c r="U5" s="30"/>
      <c r="V5" s="30"/>
      <c r="W5" s="30"/>
      <c r="X5" s="30"/>
      <c r="Y5" s="30"/>
      <c r="Z5" s="30"/>
      <c r="AA5" s="30"/>
      <c r="AB5" s="30"/>
      <c r="AC5" s="30"/>
      <c r="AD5" s="30"/>
      <c r="AE5" s="15"/>
      <c r="AF5" s="30" t="s">
        <v>78</v>
      </c>
      <c r="AG5" s="30"/>
      <c r="AH5" s="30"/>
      <c r="AI5" s="15"/>
      <c r="AJ5" s="30" t="s">
        <v>79</v>
      </c>
      <c r="AK5" s="30"/>
      <c r="AL5" s="30"/>
      <c r="AM5" s="30"/>
      <c r="AN5" s="30"/>
      <c r="AO5" s="15"/>
      <c r="AP5" s="30" t="s">
        <v>80</v>
      </c>
      <c r="AQ5" s="30"/>
      <c r="AR5" s="30"/>
      <c r="AS5" s="15"/>
      <c r="AT5" s="30" t="s">
        <v>81</v>
      </c>
      <c r="AU5" s="30"/>
      <c r="AV5" s="30"/>
      <c r="AW5" s="30"/>
      <c r="AX5" s="30"/>
      <c r="AY5" s="15"/>
      <c r="AZ5" s="30" t="s">
        <v>82</v>
      </c>
      <c r="BA5" s="30"/>
      <c r="BB5" s="30"/>
      <c r="BC5" s="30"/>
      <c r="BD5" s="30"/>
      <c r="BE5" s="30"/>
      <c r="BF5" s="30"/>
      <c r="BG5" s="30"/>
      <c r="BH5" s="30"/>
      <c r="BI5" s="30"/>
      <c r="BJ5" s="30"/>
      <c r="BK5" s="30"/>
      <c r="BL5" s="30"/>
      <c r="BM5" s="30"/>
      <c r="BN5" s="30"/>
      <c r="BO5" s="30"/>
      <c r="BP5" s="15"/>
      <c r="BQ5" s="30" t="s">
        <v>83</v>
      </c>
      <c r="BR5" s="30"/>
    </row>
    <row r="6" spans="2:7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46</v>
      </c>
      <c r="AQ6" s="12" t="s">
        <v>47</v>
      </c>
      <c r="AR6" s="12" t="s">
        <v>50</v>
      </c>
      <c r="AT6" s="12" t="s">
        <v>51</v>
      </c>
      <c r="AU6" s="12" t="s">
        <v>52</v>
      </c>
      <c r="AV6" s="12" t="s">
        <v>53</v>
      </c>
      <c r="AW6" s="12" t="s">
        <v>54</v>
      </c>
      <c r="AX6" s="12" t="s">
        <v>55</v>
      </c>
      <c r="AZ6" s="12" t="s">
        <v>56</v>
      </c>
      <c r="BA6" s="12" t="s">
        <v>57</v>
      </c>
      <c r="BB6" s="12" t="s">
        <v>58</v>
      </c>
      <c r="BC6" s="12" t="s">
        <v>59</v>
      </c>
      <c r="BD6" s="12" t="s">
        <v>60</v>
      </c>
      <c r="BE6" s="12" t="s">
        <v>61</v>
      </c>
      <c r="BF6" s="12" t="s">
        <v>62</v>
      </c>
      <c r="BG6" s="12" t="s">
        <v>63</v>
      </c>
      <c r="BH6" s="12" t="s">
        <v>64</v>
      </c>
      <c r="BI6" s="12" t="s">
        <v>65</v>
      </c>
      <c r="BJ6" s="12" t="s">
        <v>66</v>
      </c>
      <c r="BK6" s="12" t="s">
        <v>67</v>
      </c>
      <c r="BL6" s="12" t="s">
        <v>68</v>
      </c>
      <c r="BM6" s="12" t="s">
        <v>69</v>
      </c>
      <c r="BN6" s="12" t="s">
        <v>70</v>
      </c>
      <c r="BO6" s="12" t="s">
        <v>71</v>
      </c>
      <c r="BQ6" s="12" t="s">
        <v>72</v>
      </c>
      <c r="BR6" s="12" t="s">
        <v>73</v>
      </c>
    </row>
    <row r="7" spans="2:70" ht="30" customHeight="1" x14ac:dyDescent="0.35">
      <c r="B7" s="10" t="s">
        <v>19</v>
      </c>
      <c r="C7" s="10">
        <v>4012</v>
      </c>
      <c r="D7" s="10">
        <v>1971</v>
      </c>
      <c r="E7" s="10">
        <v>2028</v>
      </c>
      <c r="F7" s="10"/>
      <c r="G7" s="10">
        <v>497</v>
      </c>
      <c r="H7" s="10">
        <v>704</v>
      </c>
      <c r="I7" s="10">
        <v>694</v>
      </c>
      <c r="J7" s="10">
        <v>693</v>
      </c>
      <c r="K7" s="10">
        <v>571</v>
      </c>
      <c r="L7" s="10">
        <v>853</v>
      </c>
      <c r="M7" s="10"/>
      <c r="N7" s="10">
        <v>1178</v>
      </c>
      <c r="O7" s="10">
        <v>1131</v>
      </c>
      <c r="P7" s="10">
        <v>781</v>
      </c>
      <c r="Q7" s="10">
        <v>909</v>
      </c>
      <c r="R7" s="10"/>
      <c r="S7" s="10">
        <v>563</v>
      </c>
      <c r="T7" s="10">
        <v>553</v>
      </c>
      <c r="U7" s="10">
        <v>314</v>
      </c>
      <c r="V7" s="10">
        <v>343</v>
      </c>
      <c r="W7" s="10">
        <v>293</v>
      </c>
      <c r="X7" s="10">
        <v>376</v>
      </c>
      <c r="Y7" s="10">
        <v>336</v>
      </c>
      <c r="Z7" s="10">
        <v>171</v>
      </c>
      <c r="AA7" s="10">
        <v>447</v>
      </c>
      <c r="AB7" s="10">
        <v>337</v>
      </c>
      <c r="AC7" s="10">
        <v>188</v>
      </c>
      <c r="AD7" s="10">
        <v>91</v>
      </c>
      <c r="AE7" s="10"/>
      <c r="AF7" s="10">
        <v>1421</v>
      </c>
      <c r="AG7" s="10">
        <v>1665</v>
      </c>
      <c r="AH7" s="10">
        <v>577</v>
      </c>
      <c r="AI7" s="10"/>
      <c r="AJ7" s="10">
        <v>1433</v>
      </c>
      <c r="AK7" s="10">
        <v>1082</v>
      </c>
      <c r="AL7" s="10">
        <v>299</v>
      </c>
      <c r="AM7" s="10">
        <v>42</v>
      </c>
      <c r="AN7" s="10">
        <v>541</v>
      </c>
      <c r="AO7" s="10"/>
      <c r="AP7" s="10">
        <v>878</v>
      </c>
      <c r="AQ7" s="10">
        <v>1369</v>
      </c>
      <c r="AR7" s="10">
        <v>264</v>
      </c>
      <c r="AS7" s="10"/>
      <c r="AT7" s="10">
        <v>929</v>
      </c>
      <c r="AU7" s="10">
        <v>932</v>
      </c>
      <c r="AV7" s="10">
        <v>1096</v>
      </c>
      <c r="AW7" s="10">
        <v>455</v>
      </c>
      <c r="AX7" s="10">
        <v>62</v>
      </c>
      <c r="AY7" s="10"/>
      <c r="AZ7" s="10">
        <v>33</v>
      </c>
      <c r="BA7" s="10">
        <v>185</v>
      </c>
      <c r="BB7" s="10">
        <v>256</v>
      </c>
      <c r="BC7" s="10">
        <v>269</v>
      </c>
      <c r="BD7" s="10">
        <v>403</v>
      </c>
      <c r="BE7" s="10">
        <v>436</v>
      </c>
      <c r="BF7" s="10">
        <v>391</v>
      </c>
      <c r="BG7" s="10">
        <v>312</v>
      </c>
      <c r="BH7" s="10">
        <v>253</v>
      </c>
      <c r="BI7" s="10">
        <v>211</v>
      </c>
      <c r="BJ7" s="10">
        <v>336</v>
      </c>
      <c r="BK7" s="10">
        <v>187</v>
      </c>
      <c r="BL7" s="10">
        <v>180</v>
      </c>
      <c r="BM7" s="10">
        <v>103</v>
      </c>
      <c r="BN7" s="10">
        <v>95</v>
      </c>
      <c r="BO7" s="10">
        <v>161</v>
      </c>
      <c r="BP7" s="10"/>
      <c r="BQ7" s="10">
        <v>1235</v>
      </c>
      <c r="BR7" s="10">
        <v>2665</v>
      </c>
    </row>
    <row r="8" spans="2:70" ht="30" customHeight="1" x14ac:dyDescent="0.35">
      <c r="B8" s="11" t="s">
        <v>20</v>
      </c>
      <c r="C8" s="11">
        <v>4012</v>
      </c>
      <c r="D8" s="11">
        <v>1975</v>
      </c>
      <c r="E8" s="11">
        <v>2024</v>
      </c>
      <c r="F8" s="11"/>
      <c r="G8" s="11">
        <v>558</v>
      </c>
      <c r="H8" s="11">
        <v>682</v>
      </c>
      <c r="I8" s="11">
        <v>685</v>
      </c>
      <c r="J8" s="11">
        <v>686</v>
      </c>
      <c r="K8" s="11">
        <v>562</v>
      </c>
      <c r="L8" s="11">
        <v>839</v>
      </c>
      <c r="M8" s="11"/>
      <c r="N8" s="11">
        <v>1080</v>
      </c>
      <c r="O8" s="11">
        <v>1039</v>
      </c>
      <c r="P8" s="11">
        <v>880</v>
      </c>
      <c r="Q8" s="11">
        <v>1000</v>
      </c>
      <c r="R8" s="11"/>
      <c r="S8" s="11">
        <v>562</v>
      </c>
      <c r="T8" s="11">
        <v>522</v>
      </c>
      <c r="U8" s="11">
        <v>321</v>
      </c>
      <c r="V8" s="11">
        <v>361</v>
      </c>
      <c r="W8" s="11">
        <v>281</v>
      </c>
      <c r="X8" s="11">
        <v>361</v>
      </c>
      <c r="Y8" s="11">
        <v>321</v>
      </c>
      <c r="Z8" s="11">
        <v>160</v>
      </c>
      <c r="AA8" s="11">
        <v>441</v>
      </c>
      <c r="AB8" s="11">
        <v>361</v>
      </c>
      <c r="AC8" s="11">
        <v>201</v>
      </c>
      <c r="AD8" s="11">
        <v>120</v>
      </c>
      <c r="AE8" s="11"/>
      <c r="AF8" s="11">
        <v>1410</v>
      </c>
      <c r="AG8" s="11">
        <v>1629</v>
      </c>
      <c r="AH8" s="11">
        <v>599</v>
      </c>
      <c r="AI8" s="11"/>
      <c r="AJ8" s="11">
        <v>1397</v>
      </c>
      <c r="AK8" s="11">
        <v>1071</v>
      </c>
      <c r="AL8" s="11">
        <v>288</v>
      </c>
      <c r="AM8" s="11">
        <v>45</v>
      </c>
      <c r="AN8" s="11">
        <v>558</v>
      </c>
      <c r="AO8" s="11"/>
      <c r="AP8" s="11">
        <v>856</v>
      </c>
      <c r="AQ8" s="11">
        <v>1358</v>
      </c>
      <c r="AR8" s="11">
        <v>259</v>
      </c>
      <c r="AS8" s="11"/>
      <c r="AT8" s="11">
        <v>961</v>
      </c>
      <c r="AU8" s="11">
        <v>958</v>
      </c>
      <c r="AV8" s="11">
        <v>1056</v>
      </c>
      <c r="AW8" s="11">
        <v>434</v>
      </c>
      <c r="AX8" s="11">
        <v>55</v>
      </c>
      <c r="AY8" s="11"/>
      <c r="AZ8" s="11">
        <v>33</v>
      </c>
      <c r="BA8" s="11">
        <v>186</v>
      </c>
      <c r="BB8" s="11">
        <v>267</v>
      </c>
      <c r="BC8" s="11">
        <v>280</v>
      </c>
      <c r="BD8" s="11">
        <v>416</v>
      </c>
      <c r="BE8" s="11">
        <v>443</v>
      </c>
      <c r="BF8" s="11">
        <v>394</v>
      </c>
      <c r="BG8" s="11">
        <v>314</v>
      </c>
      <c r="BH8" s="11">
        <v>257</v>
      </c>
      <c r="BI8" s="11">
        <v>206</v>
      </c>
      <c r="BJ8" s="11">
        <v>329</v>
      </c>
      <c r="BK8" s="11">
        <v>179</v>
      </c>
      <c r="BL8" s="11">
        <v>174</v>
      </c>
      <c r="BM8" s="11">
        <v>97</v>
      </c>
      <c r="BN8" s="11">
        <v>87</v>
      </c>
      <c r="BO8" s="11">
        <v>148</v>
      </c>
      <c r="BP8" s="11"/>
      <c r="BQ8" s="11">
        <v>1209</v>
      </c>
      <c r="BR8" s="11">
        <v>2688</v>
      </c>
    </row>
    <row r="9" spans="2:70" x14ac:dyDescent="0.35">
      <c r="B9" s="18" t="s">
        <v>691</v>
      </c>
      <c r="C9" s="17">
        <v>7.5909162279486603E-2</v>
      </c>
      <c r="D9" s="17">
        <v>7.9836097254631005E-2</v>
      </c>
      <c r="E9" s="17">
        <v>7.1626396737375794E-2</v>
      </c>
      <c r="F9" s="17"/>
      <c r="G9" s="17">
        <v>0.14400582073023499</v>
      </c>
      <c r="H9" s="17">
        <v>0.128627048060211</v>
      </c>
      <c r="I9" s="17">
        <v>9.4100203335372695E-2</v>
      </c>
      <c r="J9" s="17">
        <v>6.0298062880182003E-2</v>
      </c>
      <c r="K9" s="17">
        <v>2.1151321148138801E-2</v>
      </c>
      <c r="L9" s="17">
        <v>2.2291225449480999E-2</v>
      </c>
      <c r="M9" s="17"/>
      <c r="N9" s="17">
        <v>7.3058803706194803E-2</v>
      </c>
      <c r="O9" s="17">
        <v>6.4818292679983E-2</v>
      </c>
      <c r="P9" s="17">
        <v>9.1263958894792704E-2</v>
      </c>
      <c r="Q9" s="17">
        <v>7.6952330443128894E-2</v>
      </c>
      <c r="R9" s="17"/>
      <c r="S9" s="17">
        <v>0.140247056188989</v>
      </c>
      <c r="T9" s="17">
        <v>5.4706826365638103E-2</v>
      </c>
      <c r="U9" s="17">
        <v>5.5724071621739098E-2</v>
      </c>
      <c r="V9" s="17">
        <v>8.3185930759759205E-2</v>
      </c>
      <c r="W9" s="17">
        <v>6.2713379263584196E-2</v>
      </c>
      <c r="X9" s="17">
        <v>6.7637940359080398E-2</v>
      </c>
      <c r="Y9" s="17">
        <v>4.2935233219915998E-2</v>
      </c>
      <c r="Z9" s="17">
        <v>5.3827444007789903E-2</v>
      </c>
      <c r="AA9" s="17">
        <v>7.5230805578443902E-2</v>
      </c>
      <c r="AB9" s="17">
        <v>5.9512275113133603E-2</v>
      </c>
      <c r="AC9" s="17">
        <v>8.1421967038512705E-2</v>
      </c>
      <c r="AD9" s="17">
        <v>0.114965759052362</v>
      </c>
      <c r="AE9" s="17"/>
      <c r="AF9" s="17">
        <v>5.4705250592858301E-2</v>
      </c>
      <c r="AG9" s="17">
        <v>8.3316937310495803E-2</v>
      </c>
      <c r="AH9" s="17">
        <v>9.3082558886112901E-2</v>
      </c>
      <c r="AI9" s="17"/>
      <c r="AJ9" s="17">
        <v>5.5035133268063002E-2</v>
      </c>
      <c r="AK9" s="17">
        <v>9.9783026467733807E-2</v>
      </c>
      <c r="AL9" s="17">
        <v>6.5600248347529894E-2</v>
      </c>
      <c r="AM9" s="17">
        <v>0.172084664412301</v>
      </c>
      <c r="AN9" s="17">
        <v>6.9571047760985202E-2</v>
      </c>
      <c r="AO9" s="17"/>
      <c r="AP9" s="17">
        <v>7.4200105470323102E-2</v>
      </c>
      <c r="AQ9" s="17">
        <v>9.4333122885073395E-2</v>
      </c>
      <c r="AR9" s="17">
        <v>5.9456740642739099E-2</v>
      </c>
      <c r="AS9" s="17"/>
      <c r="AT9" s="17">
        <v>5.2601360548954798E-2</v>
      </c>
      <c r="AU9" s="17">
        <v>5.92788024906932E-2</v>
      </c>
      <c r="AV9" s="17">
        <v>9.3390388033480001E-2</v>
      </c>
      <c r="AW9" s="17">
        <v>0.10436200686135901</v>
      </c>
      <c r="AX9" s="17">
        <v>0.281607862393425</v>
      </c>
      <c r="AY9" s="17"/>
      <c r="AZ9" s="17">
        <v>0</v>
      </c>
      <c r="BA9" s="17">
        <v>7.4430671443398197E-2</v>
      </c>
      <c r="BB9" s="17">
        <v>8.4332426752266904E-2</v>
      </c>
      <c r="BC9" s="17">
        <v>5.33509690894109E-2</v>
      </c>
      <c r="BD9" s="17">
        <v>0.103007187718223</v>
      </c>
      <c r="BE9" s="17">
        <v>6.7774663830948698E-2</v>
      </c>
      <c r="BF9" s="17">
        <v>7.1127768126364802E-2</v>
      </c>
      <c r="BG9" s="17">
        <v>6.3932873677574206E-2</v>
      </c>
      <c r="BH9" s="17">
        <v>9.1823114984168897E-2</v>
      </c>
      <c r="BI9" s="17">
        <v>5.8788796738057501E-2</v>
      </c>
      <c r="BJ9" s="17">
        <v>6.6212101022723804E-2</v>
      </c>
      <c r="BK9" s="17">
        <v>0.100497842848258</v>
      </c>
      <c r="BL9" s="17">
        <v>6.3903430100673397E-2</v>
      </c>
      <c r="BM9" s="17">
        <v>6.2958306483437004E-2</v>
      </c>
      <c r="BN9" s="17">
        <v>9.9203189447511303E-2</v>
      </c>
      <c r="BO9" s="17">
        <v>0.15232204888284601</v>
      </c>
      <c r="BP9" s="17"/>
      <c r="BQ9" s="17">
        <v>0.121300381384052</v>
      </c>
      <c r="BR9" s="17">
        <v>5.5025931865814698E-2</v>
      </c>
    </row>
    <row r="10" spans="2:70" x14ac:dyDescent="0.35">
      <c r="B10" s="18" t="s">
        <v>692</v>
      </c>
      <c r="C10" s="17">
        <v>0.208455079697104</v>
      </c>
      <c r="D10" s="17">
        <v>0.207820913561579</v>
      </c>
      <c r="E10" s="17">
        <v>0.209137992487091</v>
      </c>
      <c r="F10" s="17"/>
      <c r="G10" s="17">
        <v>0.25306503869346098</v>
      </c>
      <c r="H10" s="17">
        <v>0.270020657952247</v>
      </c>
      <c r="I10" s="17">
        <v>0.25157584099205599</v>
      </c>
      <c r="J10" s="17">
        <v>0.20327073378593299</v>
      </c>
      <c r="K10" s="17">
        <v>0.15560525381255</v>
      </c>
      <c r="L10" s="17">
        <v>0.133104924649497</v>
      </c>
      <c r="M10" s="17"/>
      <c r="N10" s="17">
        <v>0.216476472820477</v>
      </c>
      <c r="O10" s="17">
        <v>0.19880560277822601</v>
      </c>
      <c r="P10" s="17">
        <v>0.223991430132397</v>
      </c>
      <c r="Q10" s="17">
        <v>0.197840505014927</v>
      </c>
      <c r="R10" s="17"/>
      <c r="S10" s="17">
        <v>0.239546842757556</v>
      </c>
      <c r="T10" s="17">
        <v>0.23344258163334999</v>
      </c>
      <c r="U10" s="17">
        <v>0.208813616489716</v>
      </c>
      <c r="V10" s="17">
        <v>0.20956104442455001</v>
      </c>
      <c r="W10" s="17">
        <v>0.220848824907593</v>
      </c>
      <c r="X10" s="17">
        <v>0.241008067488553</v>
      </c>
      <c r="Y10" s="17">
        <v>0.19421007288504699</v>
      </c>
      <c r="Z10" s="17">
        <v>0.21916242192577501</v>
      </c>
      <c r="AA10" s="17">
        <v>0.161598574080423</v>
      </c>
      <c r="AB10" s="17">
        <v>0.172532126158112</v>
      </c>
      <c r="AC10" s="17">
        <v>0.20380687615890999</v>
      </c>
      <c r="AD10" s="17">
        <v>0.134809831634084</v>
      </c>
      <c r="AE10" s="17"/>
      <c r="AF10" s="17">
        <v>0.185867453147912</v>
      </c>
      <c r="AG10" s="17">
        <v>0.21209043118104701</v>
      </c>
      <c r="AH10" s="17">
        <v>0.218625315696623</v>
      </c>
      <c r="AI10" s="17"/>
      <c r="AJ10" s="17">
        <v>0.215170931175409</v>
      </c>
      <c r="AK10" s="17">
        <v>0.21954726654458201</v>
      </c>
      <c r="AL10" s="17">
        <v>0.209351311662863</v>
      </c>
      <c r="AM10" s="17">
        <v>0.26654782246397901</v>
      </c>
      <c r="AN10" s="17">
        <v>0.18225926332978101</v>
      </c>
      <c r="AO10" s="17"/>
      <c r="AP10" s="17">
        <v>0.25079420244606698</v>
      </c>
      <c r="AQ10" s="17">
        <v>0.23366162534783599</v>
      </c>
      <c r="AR10" s="17">
        <v>0.239228395099056</v>
      </c>
      <c r="AS10" s="17"/>
      <c r="AT10" s="17">
        <v>0.192995009998397</v>
      </c>
      <c r="AU10" s="17">
        <v>0.207289941478876</v>
      </c>
      <c r="AV10" s="17">
        <v>0.22834996189727599</v>
      </c>
      <c r="AW10" s="17">
        <v>0.23256059983973501</v>
      </c>
      <c r="AX10" s="17">
        <v>0.17398236195865099</v>
      </c>
      <c r="AY10" s="17"/>
      <c r="AZ10" s="17">
        <v>0.22487702720167499</v>
      </c>
      <c r="BA10" s="17">
        <v>0.170003218375152</v>
      </c>
      <c r="BB10" s="17">
        <v>0.22168892081961999</v>
      </c>
      <c r="BC10" s="17">
        <v>0.220422218203257</v>
      </c>
      <c r="BD10" s="17">
        <v>0.184041655048924</v>
      </c>
      <c r="BE10" s="17">
        <v>0.193759998670536</v>
      </c>
      <c r="BF10" s="17">
        <v>0.213250471517236</v>
      </c>
      <c r="BG10" s="17">
        <v>0.21535320613225001</v>
      </c>
      <c r="BH10" s="17">
        <v>0.171418923388514</v>
      </c>
      <c r="BI10" s="17">
        <v>0.22245430541693501</v>
      </c>
      <c r="BJ10" s="17">
        <v>0.23140590291860599</v>
      </c>
      <c r="BK10" s="17">
        <v>0.19966515045491101</v>
      </c>
      <c r="BL10" s="17">
        <v>0.25581813295964101</v>
      </c>
      <c r="BM10" s="17">
        <v>0.272321605049969</v>
      </c>
      <c r="BN10" s="17">
        <v>0.27238962550638002</v>
      </c>
      <c r="BO10" s="17">
        <v>0.23094472927578799</v>
      </c>
      <c r="BP10" s="17"/>
      <c r="BQ10" s="17">
        <v>0.24928024813291799</v>
      </c>
      <c r="BR10" s="17">
        <v>0.189378656026333</v>
      </c>
    </row>
    <row r="11" spans="2:70" ht="29" x14ac:dyDescent="0.35">
      <c r="B11" s="18" t="s">
        <v>693</v>
      </c>
      <c r="C11" s="17">
        <v>0.523085803394576</v>
      </c>
      <c r="D11" s="17">
        <v>0.51493365687131099</v>
      </c>
      <c r="E11" s="17">
        <v>0.53121511582764702</v>
      </c>
      <c r="F11" s="17"/>
      <c r="G11" s="17">
        <v>0.38488681300695099</v>
      </c>
      <c r="H11" s="17">
        <v>0.404002585883729</v>
      </c>
      <c r="I11" s="17">
        <v>0.48936624959581998</v>
      </c>
      <c r="J11" s="17">
        <v>0.56073636906191904</v>
      </c>
      <c r="K11" s="17">
        <v>0.62684340640558001</v>
      </c>
      <c r="L11" s="17">
        <v>0.63918334662779297</v>
      </c>
      <c r="M11" s="17"/>
      <c r="N11" s="17">
        <v>0.54073164360048598</v>
      </c>
      <c r="O11" s="17">
        <v>0.55236649949067396</v>
      </c>
      <c r="P11" s="17">
        <v>0.49462215295193501</v>
      </c>
      <c r="Q11" s="17">
        <v>0.49861901622696903</v>
      </c>
      <c r="R11" s="17"/>
      <c r="S11" s="17">
        <v>0.44798230165685299</v>
      </c>
      <c r="T11" s="17">
        <v>0.50986005925674505</v>
      </c>
      <c r="U11" s="17">
        <v>0.554120679292888</v>
      </c>
      <c r="V11" s="17">
        <v>0.55159446636252796</v>
      </c>
      <c r="W11" s="17">
        <v>0.52461777080310901</v>
      </c>
      <c r="X11" s="17">
        <v>0.46206880420087598</v>
      </c>
      <c r="Y11" s="17">
        <v>0.57278447367698104</v>
      </c>
      <c r="Z11" s="17">
        <v>0.50383064998595295</v>
      </c>
      <c r="AA11" s="17">
        <v>0.57222921660267101</v>
      </c>
      <c r="AB11" s="17">
        <v>0.55277813978821699</v>
      </c>
      <c r="AC11" s="17">
        <v>0.53947152473434201</v>
      </c>
      <c r="AD11" s="17">
        <v>0.53886444508356701</v>
      </c>
      <c r="AE11" s="17"/>
      <c r="AF11" s="17">
        <v>0.55560450901560499</v>
      </c>
      <c r="AG11" s="17">
        <v>0.53358296176599895</v>
      </c>
      <c r="AH11" s="17">
        <v>0.47662606263732599</v>
      </c>
      <c r="AI11" s="17"/>
      <c r="AJ11" s="17">
        <v>0.56740510856451798</v>
      </c>
      <c r="AK11" s="17">
        <v>0.486024594930071</v>
      </c>
      <c r="AL11" s="17">
        <v>0.54146019669616396</v>
      </c>
      <c r="AM11" s="17">
        <v>0.43544909575430102</v>
      </c>
      <c r="AN11" s="17">
        <v>0.51906156911305501</v>
      </c>
      <c r="AO11" s="17"/>
      <c r="AP11" s="17">
        <v>0.51844143232311801</v>
      </c>
      <c r="AQ11" s="17">
        <v>0.48510182480271302</v>
      </c>
      <c r="AR11" s="17">
        <v>0.50122583364821904</v>
      </c>
      <c r="AS11" s="17"/>
      <c r="AT11" s="17">
        <v>0.56646637767600505</v>
      </c>
      <c r="AU11" s="17">
        <v>0.52231226716363699</v>
      </c>
      <c r="AV11" s="17">
        <v>0.50324469414561301</v>
      </c>
      <c r="AW11" s="17">
        <v>0.47831586152946298</v>
      </c>
      <c r="AX11" s="17">
        <v>0.363255890373129</v>
      </c>
      <c r="AY11" s="17"/>
      <c r="AZ11" s="17">
        <v>0.438434832853976</v>
      </c>
      <c r="BA11" s="17">
        <v>0.50908413300339805</v>
      </c>
      <c r="BB11" s="17">
        <v>0.46081597595488</v>
      </c>
      <c r="BC11" s="17">
        <v>0.54029260978412397</v>
      </c>
      <c r="BD11" s="17">
        <v>0.53119716589894295</v>
      </c>
      <c r="BE11" s="17">
        <v>0.55514220584178897</v>
      </c>
      <c r="BF11" s="17">
        <v>0.54196713557162801</v>
      </c>
      <c r="BG11" s="17">
        <v>0.54645448409133601</v>
      </c>
      <c r="BH11" s="17">
        <v>0.52558896784416398</v>
      </c>
      <c r="BI11" s="17">
        <v>0.54722594917060197</v>
      </c>
      <c r="BJ11" s="17">
        <v>0.51266985347430005</v>
      </c>
      <c r="BK11" s="17">
        <v>0.52863739515547603</v>
      </c>
      <c r="BL11" s="17">
        <v>0.52689973041065996</v>
      </c>
      <c r="BM11" s="17">
        <v>0.46055347303567501</v>
      </c>
      <c r="BN11" s="17">
        <v>0.47680852592259398</v>
      </c>
      <c r="BO11" s="17">
        <v>0.40274005643926603</v>
      </c>
      <c r="BP11" s="17"/>
      <c r="BQ11" s="17">
        <v>0.47327179059591301</v>
      </c>
      <c r="BR11" s="17">
        <v>0.55006957695444003</v>
      </c>
    </row>
    <row r="12" spans="2:70" x14ac:dyDescent="0.35">
      <c r="B12" s="18" t="s">
        <v>694</v>
      </c>
      <c r="C12" s="17">
        <v>7.9362329151259903E-2</v>
      </c>
      <c r="D12" s="17">
        <v>8.3079098837349194E-2</v>
      </c>
      <c r="E12" s="17">
        <v>7.6245096208062996E-2</v>
      </c>
      <c r="F12" s="17"/>
      <c r="G12" s="17">
        <v>0.107516418159851</v>
      </c>
      <c r="H12" s="17">
        <v>8.4027170905422902E-2</v>
      </c>
      <c r="I12" s="17">
        <v>7.8689747753621794E-2</v>
      </c>
      <c r="J12" s="17">
        <v>6.4773152923329996E-2</v>
      </c>
      <c r="K12" s="17">
        <v>7.3050486886529598E-2</v>
      </c>
      <c r="L12" s="17">
        <v>7.3533778465461899E-2</v>
      </c>
      <c r="M12" s="17"/>
      <c r="N12" s="17">
        <v>8.3512493033022397E-2</v>
      </c>
      <c r="O12" s="17">
        <v>8.1722571063394894E-2</v>
      </c>
      <c r="P12" s="17">
        <v>7.6930332277958202E-2</v>
      </c>
      <c r="Q12" s="17">
        <v>7.4296249031345102E-2</v>
      </c>
      <c r="R12" s="17"/>
      <c r="S12" s="17">
        <v>8.47488410266731E-2</v>
      </c>
      <c r="T12" s="17">
        <v>7.1774145502617501E-2</v>
      </c>
      <c r="U12" s="17">
        <v>8.2691029911061503E-2</v>
      </c>
      <c r="V12" s="17">
        <v>5.3751693061999901E-2</v>
      </c>
      <c r="W12" s="17">
        <v>7.0634228320505602E-2</v>
      </c>
      <c r="X12" s="17">
        <v>0.103443337510567</v>
      </c>
      <c r="Y12" s="17">
        <v>6.7593812269341705E-2</v>
      </c>
      <c r="Z12" s="17">
        <v>8.9700510784132895E-2</v>
      </c>
      <c r="AA12" s="17">
        <v>8.9347229603020994E-2</v>
      </c>
      <c r="AB12" s="17">
        <v>9.1295102887834906E-2</v>
      </c>
      <c r="AC12" s="17">
        <v>7.7668615880420594E-2</v>
      </c>
      <c r="AD12" s="17">
        <v>5.1219332414469701E-2</v>
      </c>
      <c r="AE12" s="17"/>
      <c r="AF12" s="17">
        <v>7.7365720864516901E-2</v>
      </c>
      <c r="AG12" s="17">
        <v>7.6771433665745695E-2</v>
      </c>
      <c r="AH12" s="17">
        <v>7.9825129108981402E-2</v>
      </c>
      <c r="AI12" s="17"/>
      <c r="AJ12" s="17">
        <v>6.10972457384703E-2</v>
      </c>
      <c r="AK12" s="17">
        <v>9.0411280628128504E-2</v>
      </c>
      <c r="AL12" s="17">
        <v>8.4916871791492293E-2</v>
      </c>
      <c r="AM12" s="17">
        <v>8.2195816132484903E-2</v>
      </c>
      <c r="AN12" s="17">
        <v>7.9839725492461905E-2</v>
      </c>
      <c r="AO12" s="17"/>
      <c r="AP12" s="17">
        <v>6.17613176943188E-2</v>
      </c>
      <c r="AQ12" s="17">
        <v>8.4670050588156506E-2</v>
      </c>
      <c r="AR12" s="17">
        <v>0.10744648437194999</v>
      </c>
      <c r="AS12" s="17"/>
      <c r="AT12" s="17">
        <v>4.77329587515678E-2</v>
      </c>
      <c r="AU12" s="17">
        <v>9.7205722804793407E-2</v>
      </c>
      <c r="AV12" s="17">
        <v>8.7018431762702395E-2</v>
      </c>
      <c r="AW12" s="17">
        <v>0.113397499948867</v>
      </c>
      <c r="AX12" s="17">
        <v>6.0119504947888702E-2</v>
      </c>
      <c r="AY12" s="17"/>
      <c r="AZ12" s="17">
        <v>9.3775011226973501E-2</v>
      </c>
      <c r="BA12" s="17">
        <v>8.8012449631954204E-2</v>
      </c>
      <c r="BB12" s="17">
        <v>9.1246122168180996E-2</v>
      </c>
      <c r="BC12" s="17">
        <v>8.6186158864377999E-2</v>
      </c>
      <c r="BD12" s="17">
        <v>8.0915478535908303E-2</v>
      </c>
      <c r="BE12" s="17">
        <v>8.1690657131841607E-2</v>
      </c>
      <c r="BF12" s="17">
        <v>9.8223451466451603E-2</v>
      </c>
      <c r="BG12" s="17">
        <v>5.9205048707032297E-2</v>
      </c>
      <c r="BH12" s="17">
        <v>7.8929652968461106E-2</v>
      </c>
      <c r="BI12" s="17">
        <v>6.2895242528277107E-2</v>
      </c>
      <c r="BJ12" s="17">
        <v>9.1219026085349597E-2</v>
      </c>
      <c r="BK12" s="17">
        <v>7.29225354294043E-2</v>
      </c>
      <c r="BL12" s="17">
        <v>6.1947375749085702E-2</v>
      </c>
      <c r="BM12" s="17">
        <v>8.6788816718504497E-2</v>
      </c>
      <c r="BN12" s="17">
        <v>5.4281678092528998E-2</v>
      </c>
      <c r="BO12" s="17">
        <v>0.116456670655259</v>
      </c>
      <c r="BP12" s="17"/>
      <c r="BQ12" s="17">
        <v>8.96817812344127E-2</v>
      </c>
      <c r="BR12" s="17">
        <v>7.4790826813115593E-2</v>
      </c>
    </row>
    <row r="13" spans="2:70" x14ac:dyDescent="0.35">
      <c r="B13" s="18" t="s">
        <v>695</v>
      </c>
      <c r="C13" s="17">
        <v>6.2960369449152495E-2</v>
      </c>
      <c r="D13" s="17">
        <v>6.6438278293484296E-2</v>
      </c>
      <c r="E13" s="17">
        <v>5.8946512100239802E-2</v>
      </c>
      <c r="F13" s="17"/>
      <c r="G13" s="17">
        <v>5.3245215501493998E-2</v>
      </c>
      <c r="H13" s="17">
        <v>6.1627936786181399E-2</v>
      </c>
      <c r="I13" s="17">
        <v>4.8937307557862901E-2</v>
      </c>
      <c r="J13" s="17">
        <v>6.3897029907910796E-2</v>
      </c>
      <c r="K13" s="17">
        <v>7.2468531347182605E-2</v>
      </c>
      <c r="L13" s="17">
        <v>7.4831481318128598E-2</v>
      </c>
      <c r="M13" s="17"/>
      <c r="N13" s="17">
        <v>5.9198929204599897E-2</v>
      </c>
      <c r="O13" s="17">
        <v>6.6884498057608099E-2</v>
      </c>
      <c r="P13" s="17">
        <v>5.3163580132178201E-2</v>
      </c>
      <c r="Q13" s="17">
        <v>7.1469294426565799E-2</v>
      </c>
      <c r="R13" s="17"/>
      <c r="S13" s="17">
        <v>5.2101142837688699E-2</v>
      </c>
      <c r="T13" s="17">
        <v>7.5874382329766496E-2</v>
      </c>
      <c r="U13" s="17">
        <v>5.4342173282431502E-2</v>
      </c>
      <c r="V13" s="17">
        <v>6.0651704712983902E-2</v>
      </c>
      <c r="W13" s="17">
        <v>4.8493806501243103E-2</v>
      </c>
      <c r="X13" s="17">
        <v>6.9662057606950406E-2</v>
      </c>
      <c r="Y13" s="17">
        <v>7.6806384893672197E-2</v>
      </c>
      <c r="Z13" s="17">
        <v>6.5287968624065607E-2</v>
      </c>
      <c r="AA13" s="17">
        <v>6.7870804919660604E-2</v>
      </c>
      <c r="AB13" s="17">
        <v>7.3461367966915506E-2</v>
      </c>
      <c r="AC13" s="17">
        <v>2.8363200084958101E-2</v>
      </c>
      <c r="AD13" s="17">
        <v>6.9529278305089398E-2</v>
      </c>
      <c r="AE13" s="17"/>
      <c r="AF13" s="17">
        <v>8.1003513947269096E-2</v>
      </c>
      <c r="AG13" s="17">
        <v>5.4196955112685699E-2</v>
      </c>
      <c r="AH13" s="17">
        <v>5.8356012065845203E-2</v>
      </c>
      <c r="AI13" s="17"/>
      <c r="AJ13" s="17">
        <v>6.0255355105275001E-2</v>
      </c>
      <c r="AK13" s="17">
        <v>5.34083891188461E-2</v>
      </c>
      <c r="AL13" s="17">
        <v>5.3176831686834701E-2</v>
      </c>
      <c r="AM13" s="17">
        <v>4.3722601236934298E-2</v>
      </c>
      <c r="AN13" s="17">
        <v>7.7743368233126303E-2</v>
      </c>
      <c r="AO13" s="17"/>
      <c r="AP13" s="17">
        <v>5.4709326416937001E-2</v>
      </c>
      <c r="AQ13" s="17">
        <v>5.6241189807284798E-2</v>
      </c>
      <c r="AR13" s="17">
        <v>4.9797224382776298E-2</v>
      </c>
      <c r="AS13" s="17"/>
      <c r="AT13" s="17">
        <v>6.9641488226608206E-2</v>
      </c>
      <c r="AU13" s="17">
        <v>5.02083602518806E-2</v>
      </c>
      <c r="AV13" s="17">
        <v>5.78074265240998E-2</v>
      </c>
      <c r="AW13" s="17">
        <v>4.6155989477630999E-2</v>
      </c>
      <c r="AX13" s="17">
        <v>9.01786072949574E-2</v>
      </c>
      <c r="AY13" s="17"/>
      <c r="AZ13" s="17">
        <v>0.21345860918408499</v>
      </c>
      <c r="BA13" s="17">
        <v>0.106573648567756</v>
      </c>
      <c r="BB13" s="17">
        <v>6.7097507148633898E-2</v>
      </c>
      <c r="BC13" s="17">
        <v>6.1099803653636098E-2</v>
      </c>
      <c r="BD13" s="17">
        <v>3.8763200357071197E-2</v>
      </c>
      <c r="BE13" s="17">
        <v>5.9805393872588201E-2</v>
      </c>
      <c r="BF13" s="17">
        <v>4.28055996585169E-2</v>
      </c>
      <c r="BG13" s="17">
        <v>6.1427909697597302E-2</v>
      </c>
      <c r="BH13" s="17">
        <v>6.0717353083824102E-2</v>
      </c>
      <c r="BI13" s="17">
        <v>6.6250089507571205E-2</v>
      </c>
      <c r="BJ13" s="17">
        <v>6.3332119772249895E-2</v>
      </c>
      <c r="BK13" s="17">
        <v>7.4426621476658697E-2</v>
      </c>
      <c r="BL13" s="17">
        <v>5.46059486210205E-2</v>
      </c>
      <c r="BM13" s="17">
        <v>7.3618969723757893E-2</v>
      </c>
      <c r="BN13" s="17">
        <v>6.3274534519181899E-2</v>
      </c>
      <c r="BO13" s="17">
        <v>7.3721350617882805E-2</v>
      </c>
      <c r="BP13" s="17"/>
      <c r="BQ13" s="17">
        <v>5.5438253710670099E-2</v>
      </c>
      <c r="BR13" s="17">
        <v>6.5794458620802701E-2</v>
      </c>
    </row>
    <row r="14" spans="2:70" x14ac:dyDescent="0.35">
      <c r="B14" s="18" t="s">
        <v>129</v>
      </c>
      <c r="C14" s="19">
        <v>5.0227256028421E-2</v>
      </c>
      <c r="D14" s="19">
        <v>4.7891955181644699E-2</v>
      </c>
      <c r="E14" s="19">
        <v>5.2828886639582899E-2</v>
      </c>
      <c r="F14" s="19"/>
      <c r="G14" s="19">
        <v>5.72806939080076E-2</v>
      </c>
      <c r="H14" s="19">
        <v>5.1694600412208698E-2</v>
      </c>
      <c r="I14" s="19">
        <v>3.7330650765266801E-2</v>
      </c>
      <c r="J14" s="19">
        <v>4.7024651440725498E-2</v>
      </c>
      <c r="K14" s="19">
        <v>5.0881000400019298E-2</v>
      </c>
      <c r="L14" s="19">
        <v>5.7055243489639203E-2</v>
      </c>
      <c r="M14" s="19"/>
      <c r="N14" s="19">
        <v>2.7021657635219999E-2</v>
      </c>
      <c r="O14" s="19">
        <v>3.5402535930114297E-2</v>
      </c>
      <c r="P14" s="19">
        <v>6.0028545610738601E-2</v>
      </c>
      <c r="Q14" s="19">
        <v>8.0822604857063496E-2</v>
      </c>
      <c r="R14" s="19"/>
      <c r="S14" s="19">
        <v>3.5373815532240102E-2</v>
      </c>
      <c r="T14" s="19">
        <v>5.4342004911882603E-2</v>
      </c>
      <c r="U14" s="19">
        <v>4.4308429402164402E-2</v>
      </c>
      <c r="V14" s="19">
        <v>4.1255160678178901E-2</v>
      </c>
      <c r="W14" s="19">
        <v>7.2691990203965204E-2</v>
      </c>
      <c r="X14" s="19">
        <v>5.6179792833972703E-2</v>
      </c>
      <c r="Y14" s="19">
        <v>4.5670023055042801E-2</v>
      </c>
      <c r="Z14" s="19">
        <v>6.8191004672284103E-2</v>
      </c>
      <c r="AA14" s="19">
        <v>3.3723369215780799E-2</v>
      </c>
      <c r="AB14" s="19">
        <v>5.0420988085787398E-2</v>
      </c>
      <c r="AC14" s="19">
        <v>6.9267816102857094E-2</v>
      </c>
      <c r="AD14" s="19">
        <v>9.0611353510427997E-2</v>
      </c>
      <c r="AE14" s="19"/>
      <c r="AF14" s="19">
        <v>4.5453552431839003E-2</v>
      </c>
      <c r="AG14" s="19">
        <v>4.0041280964026399E-2</v>
      </c>
      <c r="AH14" s="19">
        <v>7.3484921605110901E-2</v>
      </c>
      <c r="AI14" s="19"/>
      <c r="AJ14" s="19">
        <v>4.1036226148264097E-2</v>
      </c>
      <c r="AK14" s="19">
        <v>5.0825442310638597E-2</v>
      </c>
      <c r="AL14" s="19">
        <v>4.5494539815115802E-2</v>
      </c>
      <c r="AM14" s="19">
        <v>0</v>
      </c>
      <c r="AN14" s="19">
        <v>7.15250260705909E-2</v>
      </c>
      <c r="AO14" s="19"/>
      <c r="AP14" s="19">
        <v>4.0093615649236497E-2</v>
      </c>
      <c r="AQ14" s="19">
        <v>4.5992186568936E-2</v>
      </c>
      <c r="AR14" s="19">
        <v>4.28453218552593E-2</v>
      </c>
      <c r="AS14" s="19"/>
      <c r="AT14" s="19">
        <v>7.0562804798467493E-2</v>
      </c>
      <c r="AU14" s="19">
        <v>6.3704905810120796E-2</v>
      </c>
      <c r="AV14" s="19">
        <v>3.0189097636829101E-2</v>
      </c>
      <c r="AW14" s="19">
        <v>2.5208042342945099E-2</v>
      </c>
      <c r="AX14" s="19">
        <v>3.0855773031949099E-2</v>
      </c>
      <c r="AY14" s="19"/>
      <c r="AZ14" s="19">
        <v>2.94545195332899E-2</v>
      </c>
      <c r="BA14" s="19">
        <v>5.1895878978340998E-2</v>
      </c>
      <c r="BB14" s="19">
        <v>7.4819047156417795E-2</v>
      </c>
      <c r="BC14" s="19">
        <v>3.8648240405193303E-2</v>
      </c>
      <c r="BD14" s="19">
        <v>6.20753124409298E-2</v>
      </c>
      <c r="BE14" s="19">
        <v>4.18270806522969E-2</v>
      </c>
      <c r="BF14" s="19">
        <v>3.2625573659803203E-2</v>
      </c>
      <c r="BG14" s="19">
        <v>5.3626477694209598E-2</v>
      </c>
      <c r="BH14" s="19">
        <v>7.1521987730868097E-2</v>
      </c>
      <c r="BI14" s="19">
        <v>4.2385616638557298E-2</v>
      </c>
      <c r="BJ14" s="19">
        <v>3.5160996726771199E-2</v>
      </c>
      <c r="BK14" s="19">
        <v>2.38504546352915E-2</v>
      </c>
      <c r="BL14" s="19">
        <v>3.6825382158918597E-2</v>
      </c>
      <c r="BM14" s="19">
        <v>4.3758828988656802E-2</v>
      </c>
      <c r="BN14" s="19">
        <v>3.4042446511803499E-2</v>
      </c>
      <c r="BO14" s="19">
        <v>2.3815144128958E-2</v>
      </c>
      <c r="BP14" s="19"/>
      <c r="BQ14" s="19">
        <v>1.10275449420352E-2</v>
      </c>
      <c r="BR14" s="19">
        <v>6.4940549719493201E-2</v>
      </c>
    </row>
    <row r="15" spans="2:70" x14ac:dyDescent="0.35">
      <c r="B15" s="16"/>
    </row>
    <row r="16" spans="2:70" x14ac:dyDescent="0.35">
      <c r="B16" t="s">
        <v>98</v>
      </c>
    </row>
    <row r="17" spans="2:2" x14ac:dyDescent="0.35">
      <c r="B17" t="s">
        <v>99</v>
      </c>
    </row>
    <row r="19" spans="2:2" x14ac:dyDescent="0.35">
      <c r="B19" s="8" t="str">
        <f>HYPERLINK("#'Contents'!A1", "Return to Contents")</f>
        <v>Return to Contents</v>
      </c>
    </row>
  </sheetData>
  <mergeCells count="11">
    <mergeCell ref="BQ5:BR5"/>
    <mergeCell ref="D5:E5"/>
    <mergeCell ref="G5:L5"/>
    <mergeCell ref="N5:Q5"/>
    <mergeCell ref="S5:AD5"/>
    <mergeCell ref="AF5:AH5"/>
    <mergeCell ref="D2:BJ2"/>
    <mergeCell ref="AJ5:AN5"/>
    <mergeCell ref="AP5:AR5"/>
    <mergeCell ref="AT5:AX5"/>
    <mergeCell ref="AZ5:BO5"/>
  </mergeCells>
  <pageMargins left="0.7" right="0.7" top="0.75" bottom="0.75" header="0.3" footer="0.3"/>
  <pageSetup paperSize="9" orientation="portrait" horizontalDpi="300" verticalDpi="300"/>
  <drawing r:id="rId1"/>
</worksheet>
</file>

<file path=xl/worksheets/sheet1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B00-000000000000}">
  <dimension ref="B2:BR19"/>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67" width="10.7265625" customWidth="1"/>
    <col min="68" max="68" width="2.1796875" customWidth="1"/>
    <col min="69" max="70" width="10.7265625" customWidth="1"/>
    <col min="71" max="71" width="2.1796875" customWidth="1"/>
  </cols>
  <sheetData>
    <row r="2" spans="2:70" ht="40" customHeight="1" x14ac:dyDescent="0.35">
      <c r="D2" s="29" t="s">
        <v>701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row>
    <row r="5" spans="2:70" ht="30" customHeight="1" x14ac:dyDescent="0.35">
      <c r="B5" s="15"/>
      <c r="C5" s="15"/>
      <c r="D5" s="30" t="s">
        <v>74</v>
      </c>
      <c r="E5" s="30"/>
      <c r="F5" s="15"/>
      <c r="G5" s="30" t="s">
        <v>75</v>
      </c>
      <c r="H5" s="30"/>
      <c r="I5" s="30"/>
      <c r="J5" s="30"/>
      <c r="K5" s="30"/>
      <c r="L5" s="30"/>
      <c r="M5" s="15"/>
      <c r="N5" s="30" t="s">
        <v>76</v>
      </c>
      <c r="O5" s="30"/>
      <c r="P5" s="30"/>
      <c r="Q5" s="30"/>
      <c r="R5" s="15"/>
      <c r="S5" s="30" t="s">
        <v>77</v>
      </c>
      <c r="T5" s="30"/>
      <c r="U5" s="30"/>
      <c r="V5" s="30"/>
      <c r="W5" s="30"/>
      <c r="X5" s="30"/>
      <c r="Y5" s="30"/>
      <c r="Z5" s="30"/>
      <c r="AA5" s="30"/>
      <c r="AB5" s="30"/>
      <c r="AC5" s="30"/>
      <c r="AD5" s="30"/>
      <c r="AE5" s="15"/>
      <c r="AF5" s="30" t="s">
        <v>78</v>
      </c>
      <c r="AG5" s="30"/>
      <c r="AH5" s="30"/>
      <c r="AI5" s="15"/>
      <c r="AJ5" s="30" t="s">
        <v>79</v>
      </c>
      <c r="AK5" s="30"/>
      <c r="AL5" s="30"/>
      <c r="AM5" s="30"/>
      <c r="AN5" s="30"/>
      <c r="AO5" s="15"/>
      <c r="AP5" s="30" t="s">
        <v>80</v>
      </c>
      <c r="AQ5" s="30"/>
      <c r="AR5" s="30"/>
      <c r="AS5" s="15"/>
      <c r="AT5" s="30" t="s">
        <v>81</v>
      </c>
      <c r="AU5" s="30"/>
      <c r="AV5" s="30"/>
      <c r="AW5" s="30"/>
      <c r="AX5" s="30"/>
      <c r="AY5" s="15"/>
      <c r="AZ5" s="30" t="s">
        <v>82</v>
      </c>
      <c r="BA5" s="30"/>
      <c r="BB5" s="30"/>
      <c r="BC5" s="30"/>
      <c r="BD5" s="30"/>
      <c r="BE5" s="30"/>
      <c r="BF5" s="30"/>
      <c r="BG5" s="30"/>
      <c r="BH5" s="30"/>
      <c r="BI5" s="30"/>
      <c r="BJ5" s="30"/>
      <c r="BK5" s="30"/>
      <c r="BL5" s="30"/>
      <c r="BM5" s="30"/>
      <c r="BN5" s="30"/>
      <c r="BO5" s="30"/>
      <c r="BP5" s="15"/>
      <c r="BQ5" s="30" t="s">
        <v>83</v>
      </c>
      <c r="BR5" s="30"/>
    </row>
    <row r="6" spans="2:7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46</v>
      </c>
      <c r="AQ6" s="12" t="s">
        <v>47</v>
      </c>
      <c r="AR6" s="12" t="s">
        <v>50</v>
      </c>
      <c r="AT6" s="12" t="s">
        <v>51</v>
      </c>
      <c r="AU6" s="12" t="s">
        <v>52</v>
      </c>
      <c r="AV6" s="12" t="s">
        <v>53</v>
      </c>
      <c r="AW6" s="12" t="s">
        <v>54</v>
      </c>
      <c r="AX6" s="12" t="s">
        <v>55</v>
      </c>
      <c r="AZ6" s="12" t="s">
        <v>56</v>
      </c>
      <c r="BA6" s="12" t="s">
        <v>57</v>
      </c>
      <c r="BB6" s="12" t="s">
        <v>58</v>
      </c>
      <c r="BC6" s="12" t="s">
        <v>59</v>
      </c>
      <c r="BD6" s="12" t="s">
        <v>60</v>
      </c>
      <c r="BE6" s="12" t="s">
        <v>61</v>
      </c>
      <c r="BF6" s="12" t="s">
        <v>62</v>
      </c>
      <c r="BG6" s="12" t="s">
        <v>63</v>
      </c>
      <c r="BH6" s="12" t="s">
        <v>64</v>
      </c>
      <c r="BI6" s="12" t="s">
        <v>65</v>
      </c>
      <c r="BJ6" s="12" t="s">
        <v>66</v>
      </c>
      <c r="BK6" s="12" t="s">
        <v>67</v>
      </c>
      <c r="BL6" s="12" t="s">
        <v>68</v>
      </c>
      <c r="BM6" s="12" t="s">
        <v>69</v>
      </c>
      <c r="BN6" s="12" t="s">
        <v>70</v>
      </c>
      <c r="BO6" s="12" t="s">
        <v>71</v>
      </c>
      <c r="BQ6" s="12" t="s">
        <v>72</v>
      </c>
      <c r="BR6" s="12" t="s">
        <v>73</v>
      </c>
    </row>
    <row r="7" spans="2:70" ht="30" customHeight="1" x14ac:dyDescent="0.35">
      <c r="B7" s="10" t="s">
        <v>19</v>
      </c>
      <c r="C7" s="10">
        <v>4012</v>
      </c>
      <c r="D7" s="10">
        <v>1971</v>
      </c>
      <c r="E7" s="10">
        <v>2028</v>
      </c>
      <c r="F7" s="10"/>
      <c r="G7" s="10">
        <v>497</v>
      </c>
      <c r="H7" s="10">
        <v>704</v>
      </c>
      <c r="I7" s="10">
        <v>694</v>
      </c>
      <c r="J7" s="10">
        <v>693</v>
      </c>
      <c r="K7" s="10">
        <v>571</v>
      </c>
      <c r="L7" s="10">
        <v>853</v>
      </c>
      <c r="M7" s="10"/>
      <c r="N7" s="10">
        <v>1178</v>
      </c>
      <c r="O7" s="10">
        <v>1131</v>
      </c>
      <c r="P7" s="10">
        <v>781</v>
      </c>
      <c r="Q7" s="10">
        <v>909</v>
      </c>
      <c r="R7" s="10"/>
      <c r="S7" s="10">
        <v>563</v>
      </c>
      <c r="T7" s="10">
        <v>553</v>
      </c>
      <c r="U7" s="10">
        <v>314</v>
      </c>
      <c r="V7" s="10">
        <v>343</v>
      </c>
      <c r="W7" s="10">
        <v>293</v>
      </c>
      <c r="X7" s="10">
        <v>376</v>
      </c>
      <c r="Y7" s="10">
        <v>336</v>
      </c>
      <c r="Z7" s="10">
        <v>171</v>
      </c>
      <c r="AA7" s="10">
        <v>447</v>
      </c>
      <c r="AB7" s="10">
        <v>337</v>
      </c>
      <c r="AC7" s="10">
        <v>188</v>
      </c>
      <c r="AD7" s="10">
        <v>91</v>
      </c>
      <c r="AE7" s="10"/>
      <c r="AF7" s="10">
        <v>1421</v>
      </c>
      <c r="AG7" s="10">
        <v>1665</v>
      </c>
      <c r="AH7" s="10">
        <v>577</v>
      </c>
      <c r="AI7" s="10"/>
      <c r="AJ7" s="10">
        <v>1433</v>
      </c>
      <c r="AK7" s="10">
        <v>1082</v>
      </c>
      <c r="AL7" s="10">
        <v>299</v>
      </c>
      <c r="AM7" s="10">
        <v>42</v>
      </c>
      <c r="AN7" s="10">
        <v>541</v>
      </c>
      <c r="AO7" s="10"/>
      <c r="AP7" s="10">
        <v>878</v>
      </c>
      <c r="AQ7" s="10">
        <v>1369</v>
      </c>
      <c r="AR7" s="10">
        <v>264</v>
      </c>
      <c r="AS7" s="10"/>
      <c r="AT7" s="10">
        <v>929</v>
      </c>
      <c r="AU7" s="10">
        <v>932</v>
      </c>
      <c r="AV7" s="10">
        <v>1096</v>
      </c>
      <c r="AW7" s="10">
        <v>455</v>
      </c>
      <c r="AX7" s="10">
        <v>62</v>
      </c>
      <c r="AY7" s="10"/>
      <c r="AZ7" s="10">
        <v>33</v>
      </c>
      <c r="BA7" s="10">
        <v>185</v>
      </c>
      <c r="BB7" s="10">
        <v>256</v>
      </c>
      <c r="BC7" s="10">
        <v>269</v>
      </c>
      <c r="BD7" s="10">
        <v>403</v>
      </c>
      <c r="BE7" s="10">
        <v>436</v>
      </c>
      <c r="BF7" s="10">
        <v>391</v>
      </c>
      <c r="BG7" s="10">
        <v>312</v>
      </c>
      <c r="BH7" s="10">
        <v>253</v>
      </c>
      <c r="BI7" s="10">
        <v>211</v>
      </c>
      <c r="BJ7" s="10">
        <v>336</v>
      </c>
      <c r="BK7" s="10">
        <v>187</v>
      </c>
      <c r="BL7" s="10">
        <v>180</v>
      </c>
      <c r="BM7" s="10">
        <v>103</v>
      </c>
      <c r="BN7" s="10">
        <v>95</v>
      </c>
      <c r="BO7" s="10">
        <v>161</v>
      </c>
      <c r="BP7" s="10"/>
      <c r="BQ7" s="10">
        <v>1235</v>
      </c>
      <c r="BR7" s="10">
        <v>2665</v>
      </c>
    </row>
    <row r="8" spans="2:70" ht="30" customHeight="1" x14ac:dyDescent="0.35">
      <c r="B8" s="11" t="s">
        <v>20</v>
      </c>
      <c r="C8" s="11">
        <v>4012</v>
      </c>
      <c r="D8" s="11">
        <v>1975</v>
      </c>
      <c r="E8" s="11">
        <v>2024</v>
      </c>
      <c r="F8" s="11"/>
      <c r="G8" s="11">
        <v>558</v>
      </c>
      <c r="H8" s="11">
        <v>682</v>
      </c>
      <c r="I8" s="11">
        <v>685</v>
      </c>
      <c r="J8" s="11">
        <v>686</v>
      </c>
      <c r="K8" s="11">
        <v>562</v>
      </c>
      <c r="L8" s="11">
        <v>839</v>
      </c>
      <c r="M8" s="11"/>
      <c r="N8" s="11">
        <v>1080</v>
      </c>
      <c r="O8" s="11">
        <v>1039</v>
      </c>
      <c r="P8" s="11">
        <v>880</v>
      </c>
      <c r="Q8" s="11">
        <v>1000</v>
      </c>
      <c r="R8" s="11"/>
      <c r="S8" s="11">
        <v>562</v>
      </c>
      <c r="T8" s="11">
        <v>522</v>
      </c>
      <c r="U8" s="11">
        <v>321</v>
      </c>
      <c r="V8" s="11">
        <v>361</v>
      </c>
      <c r="W8" s="11">
        <v>281</v>
      </c>
      <c r="X8" s="11">
        <v>361</v>
      </c>
      <c r="Y8" s="11">
        <v>321</v>
      </c>
      <c r="Z8" s="11">
        <v>160</v>
      </c>
      <c r="AA8" s="11">
        <v>441</v>
      </c>
      <c r="AB8" s="11">
        <v>361</v>
      </c>
      <c r="AC8" s="11">
        <v>201</v>
      </c>
      <c r="AD8" s="11">
        <v>120</v>
      </c>
      <c r="AE8" s="11"/>
      <c r="AF8" s="11">
        <v>1410</v>
      </c>
      <c r="AG8" s="11">
        <v>1629</v>
      </c>
      <c r="AH8" s="11">
        <v>599</v>
      </c>
      <c r="AI8" s="11"/>
      <c r="AJ8" s="11">
        <v>1397</v>
      </c>
      <c r="AK8" s="11">
        <v>1071</v>
      </c>
      <c r="AL8" s="11">
        <v>288</v>
      </c>
      <c r="AM8" s="11">
        <v>45</v>
      </c>
      <c r="AN8" s="11">
        <v>558</v>
      </c>
      <c r="AO8" s="11"/>
      <c r="AP8" s="11">
        <v>856</v>
      </c>
      <c r="AQ8" s="11">
        <v>1358</v>
      </c>
      <c r="AR8" s="11">
        <v>259</v>
      </c>
      <c r="AS8" s="11"/>
      <c r="AT8" s="11">
        <v>961</v>
      </c>
      <c r="AU8" s="11">
        <v>958</v>
      </c>
      <c r="AV8" s="11">
        <v>1056</v>
      </c>
      <c r="AW8" s="11">
        <v>434</v>
      </c>
      <c r="AX8" s="11">
        <v>55</v>
      </c>
      <c r="AY8" s="11"/>
      <c r="AZ8" s="11">
        <v>33</v>
      </c>
      <c r="BA8" s="11">
        <v>186</v>
      </c>
      <c r="BB8" s="11">
        <v>267</v>
      </c>
      <c r="BC8" s="11">
        <v>280</v>
      </c>
      <c r="BD8" s="11">
        <v>416</v>
      </c>
      <c r="BE8" s="11">
        <v>443</v>
      </c>
      <c r="BF8" s="11">
        <v>394</v>
      </c>
      <c r="BG8" s="11">
        <v>314</v>
      </c>
      <c r="BH8" s="11">
        <v>257</v>
      </c>
      <c r="BI8" s="11">
        <v>206</v>
      </c>
      <c r="BJ8" s="11">
        <v>329</v>
      </c>
      <c r="BK8" s="11">
        <v>179</v>
      </c>
      <c r="BL8" s="11">
        <v>174</v>
      </c>
      <c r="BM8" s="11">
        <v>97</v>
      </c>
      <c r="BN8" s="11">
        <v>87</v>
      </c>
      <c r="BO8" s="11">
        <v>148</v>
      </c>
      <c r="BP8" s="11"/>
      <c r="BQ8" s="11">
        <v>1209</v>
      </c>
      <c r="BR8" s="11">
        <v>2688</v>
      </c>
    </row>
    <row r="9" spans="2:70" x14ac:dyDescent="0.35">
      <c r="B9" s="18" t="s">
        <v>691</v>
      </c>
      <c r="C9" s="17">
        <v>8.8032541892836699E-2</v>
      </c>
      <c r="D9" s="17">
        <v>9.0052954345115899E-2</v>
      </c>
      <c r="E9" s="17">
        <v>8.3517465259049101E-2</v>
      </c>
      <c r="F9" s="17"/>
      <c r="G9" s="17">
        <v>0.17940657437533999</v>
      </c>
      <c r="H9" s="17">
        <v>0.125631050315229</v>
      </c>
      <c r="I9" s="17">
        <v>0.11574515364021</v>
      </c>
      <c r="J9" s="17">
        <v>7.8553644833453298E-2</v>
      </c>
      <c r="K9" s="17">
        <v>3.2487900586109598E-2</v>
      </c>
      <c r="L9" s="17">
        <v>1.89506145680285E-2</v>
      </c>
      <c r="M9" s="17"/>
      <c r="N9" s="17">
        <v>8.8996401951311699E-2</v>
      </c>
      <c r="O9" s="17">
        <v>6.8043023899604996E-2</v>
      </c>
      <c r="P9" s="17">
        <v>0.11187947582255101</v>
      </c>
      <c r="Q9" s="17">
        <v>8.6886572713548493E-2</v>
      </c>
      <c r="R9" s="17"/>
      <c r="S9" s="17">
        <v>0.13220334964518901</v>
      </c>
      <c r="T9" s="17">
        <v>8.0121107143864695E-2</v>
      </c>
      <c r="U9" s="17">
        <v>7.5819130128266701E-2</v>
      </c>
      <c r="V9" s="17">
        <v>5.4303645003815702E-2</v>
      </c>
      <c r="W9" s="17">
        <v>0.107584356257501</v>
      </c>
      <c r="X9" s="17">
        <v>0.109430084708488</v>
      </c>
      <c r="Y9" s="17">
        <v>6.7477601299761297E-2</v>
      </c>
      <c r="Z9" s="17">
        <v>3.8404415561415398E-2</v>
      </c>
      <c r="AA9" s="17">
        <v>8.6834130670066498E-2</v>
      </c>
      <c r="AB9" s="17">
        <v>5.0469135261857798E-2</v>
      </c>
      <c r="AC9" s="17">
        <v>9.4113844667685395E-2</v>
      </c>
      <c r="AD9" s="17">
        <v>0.167946100355363</v>
      </c>
      <c r="AE9" s="17"/>
      <c r="AF9" s="17">
        <v>5.79762952158836E-2</v>
      </c>
      <c r="AG9" s="17">
        <v>9.1128008089978493E-2</v>
      </c>
      <c r="AH9" s="17">
        <v>0.107272039262339</v>
      </c>
      <c r="AI9" s="17"/>
      <c r="AJ9" s="17">
        <v>6.1080757772224797E-2</v>
      </c>
      <c r="AK9" s="17">
        <v>0.127836563027169</v>
      </c>
      <c r="AL9" s="17">
        <v>7.2582672065827206E-2</v>
      </c>
      <c r="AM9" s="17">
        <v>0.127234094921859</v>
      </c>
      <c r="AN9" s="17">
        <v>6.49846990947687E-2</v>
      </c>
      <c r="AO9" s="17"/>
      <c r="AP9" s="17">
        <v>7.9407874465213205E-2</v>
      </c>
      <c r="AQ9" s="17">
        <v>0.11230579128467599</v>
      </c>
      <c r="AR9" s="17">
        <v>9.4401218864270303E-2</v>
      </c>
      <c r="AS9" s="17"/>
      <c r="AT9" s="17">
        <v>6.5451861517793503E-2</v>
      </c>
      <c r="AU9" s="17">
        <v>8.9114958362205496E-2</v>
      </c>
      <c r="AV9" s="17">
        <v>9.3336109602309994E-2</v>
      </c>
      <c r="AW9" s="17">
        <v>0.114907014908415</v>
      </c>
      <c r="AX9" s="17">
        <v>0.26178866905048698</v>
      </c>
      <c r="AY9" s="17"/>
      <c r="AZ9" s="17">
        <v>5.2771123448679097E-2</v>
      </c>
      <c r="BA9" s="17">
        <v>4.1892321865727299E-2</v>
      </c>
      <c r="BB9" s="17">
        <v>9.3146861097879993E-2</v>
      </c>
      <c r="BC9" s="17">
        <v>9.3013964511380706E-2</v>
      </c>
      <c r="BD9" s="17">
        <v>9.2478792615028504E-2</v>
      </c>
      <c r="BE9" s="17">
        <v>7.3548950953809505E-2</v>
      </c>
      <c r="BF9" s="17">
        <v>7.5779903257476799E-2</v>
      </c>
      <c r="BG9" s="17">
        <v>9.7181358142042595E-2</v>
      </c>
      <c r="BH9" s="17">
        <v>0.104180742571579</v>
      </c>
      <c r="BI9" s="17">
        <v>8.6213482336359198E-2</v>
      </c>
      <c r="BJ9" s="17">
        <v>8.4431422979867402E-2</v>
      </c>
      <c r="BK9" s="17">
        <v>0.112759824217518</v>
      </c>
      <c r="BL9" s="17">
        <v>0.119000746685766</v>
      </c>
      <c r="BM9" s="17">
        <v>6.1146270693696499E-2</v>
      </c>
      <c r="BN9" s="17">
        <v>0.10990862955875701</v>
      </c>
      <c r="BO9" s="17">
        <v>0.14104755116256601</v>
      </c>
      <c r="BP9" s="17"/>
      <c r="BQ9" s="17">
        <v>0.12023855892204199</v>
      </c>
      <c r="BR9" s="17">
        <v>7.2597771211746501E-2</v>
      </c>
    </row>
    <row r="10" spans="2:70" x14ac:dyDescent="0.35">
      <c r="B10" s="18" t="s">
        <v>692</v>
      </c>
      <c r="C10" s="17">
        <v>0.23803129751884899</v>
      </c>
      <c r="D10" s="17">
        <v>0.22827166601632501</v>
      </c>
      <c r="E10" s="17">
        <v>0.24767899881043801</v>
      </c>
      <c r="F10" s="17"/>
      <c r="G10" s="17">
        <v>0.29971213763016302</v>
      </c>
      <c r="H10" s="17">
        <v>0.33413265794554398</v>
      </c>
      <c r="I10" s="17">
        <v>0.266536430040759</v>
      </c>
      <c r="J10" s="17">
        <v>0.24413771215584701</v>
      </c>
      <c r="K10" s="17">
        <v>0.17268719444248601</v>
      </c>
      <c r="L10" s="17">
        <v>0.134307746109567</v>
      </c>
      <c r="M10" s="17"/>
      <c r="N10" s="17">
        <v>0.23444054456841701</v>
      </c>
      <c r="O10" s="17">
        <v>0.24299134943667799</v>
      </c>
      <c r="P10" s="17">
        <v>0.25916808785054801</v>
      </c>
      <c r="Q10" s="17">
        <v>0.22023464385789099</v>
      </c>
      <c r="R10" s="17"/>
      <c r="S10" s="17">
        <v>0.27296729891023103</v>
      </c>
      <c r="T10" s="17">
        <v>0.229850275338121</v>
      </c>
      <c r="U10" s="17">
        <v>0.202184687217901</v>
      </c>
      <c r="V10" s="17">
        <v>0.247480958507029</v>
      </c>
      <c r="W10" s="17">
        <v>0.19933796573505999</v>
      </c>
      <c r="X10" s="17">
        <v>0.27567337363096001</v>
      </c>
      <c r="Y10" s="17">
        <v>0.24681712453236701</v>
      </c>
      <c r="Z10" s="17">
        <v>0.24703125717468799</v>
      </c>
      <c r="AA10" s="17">
        <v>0.19792137761019199</v>
      </c>
      <c r="AB10" s="17">
        <v>0.241616844465115</v>
      </c>
      <c r="AC10" s="17">
        <v>0.25749089421564297</v>
      </c>
      <c r="AD10" s="17">
        <v>0.223364401873833</v>
      </c>
      <c r="AE10" s="17"/>
      <c r="AF10" s="17">
        <v>0.19712770187442999</v>
      </c>
      <c r="AG10" s="17">
        <v>0.26278276641603798</v>
      </c>
      <c r="AH10" s="17">
        <v>0.219550887549953</v>
      </c>
      <c r="AI10" s="17"/>
      <c r="AJ10" s="17">
        <v>0.20094915470484001</v>
      </c>
      <c r="AK10" s="17">
        <v>0.29124330657797598</v>
      </c>
      <c r="AL10" s="17">
        <v>0.23529587395090801</v>
      </c>
      <c r="AM10" s="17">
        <v>0.214566279011906</v>
      </c>
      <c r="AN10" s="17">
        <v>0.19845316423318901</v>
      </c>
      <c r="AO10" s="17"/>
      <c r="AP10" s="17">
        <v>0.24156310243587001</v>
      </c>
      <c r="AQ10" s="17">
        <v>0.28934942521718898</v>
      </c>
      <c r="AR10" s="17">
        <v>0.22450144484361201</v>
      </c>
      <c r="AS10" s="17"/>
      <c r="AT10" s="17">
        <v>0.22300301699144201</v>
      </c>
      <c r="AU10" s="17">
        <v>0.23854785586590699</v>
      </c>
      <c r="AV10" s="17">
        <v>0.26949144753800702</v>
      </c>
      <c r="AW10" s="17">
        <v>0.27209304024521103</v>
      </c>
      <c r="AX10" s="17">
        <v>0.22940257028382599</v>
      </c>
      <c r="AY10" s="17"/>
      <c r="AZ10" s="17">
        <v>0.282002384461706</v>
      </c>
      <c r="BA10" s="17">
        <v>0.260980130340003</v>
      </c>
      <c r="BB10" s="17">
        <v>0.19178190571786599</v>
      </c>
      <c r="BC10" s="17">
        <v>0.18626155043182599</v>
      </c>
      <c r="BD10" s="17">
        <v>0.22086386302416</v>
      </c>
      <c r="BE10" s="17">
        <v>0.24780749140714201</v>
      </c>
      <c r="BF10" s="17">
        <v>0.27622837481526902</v>
      </c>
      <c r="BG10" s="17">
        <v>0.25835420975915602</v>
      </c>
      <c r="BH10" s="17">
        <v>0.26371944782752899</v>
      </c>
      <c r="BI10" s="17">
        <v>0.24880603877598101</v>
      </c>
      <c r="BJ10" s="17">
        <v>0.25002931878052598</v>
      </c>
      <c r="BK10" s="17">
        <v>0.202598050177976</v>
      </c>
      <c r="BL10" s="17">
        <v>0.20417509532525799</v>
      </c>
      <c r="BM10" s="17">
        <v>0.240730245904274</v>
      </c>
      <c r="BN10" s="17">
        <v>0.351002413795929</v>
      </c>
      <c r="BO10" s="17">
        <v>0.27825993264428001</v>
      </c>
      <c r="BP10" s="17"/>
      <c r="BQ10" s="17">
        <v>0.23743616452861599</v>
      </c>
      <c r="BR10" s="17">
        <v>0.23771002372941799</v>
      </c>
    </row>
    <row r="11" spans="2:70" ht="29" x14ac:dyDescent="0.35">
      <c r="B11" s="18" t="s">
        <v>693</v>
      </c>
      <c r="C11" s="17">
        <v>0.36852463167331301</v>
      </c>
      <c r="D11" s="17">
        <v>0.374256036133707</v>
      </c>
      <c r="E11" s="17">
        <v>0.36441364427481798</v>
      </c>
      <c r="F11" s="17"/>
      <c r="G11" s="17">
        <v>0.27414367846295701</v>
      </c>
      <c r="H11" s="17">
        <v>0.29961383367715899</v>
      </c>
      <c r="I11" s="17">
        <v>0.369583491488439</v>
      </c>
      <c r="J11" s="17">
        <v>0.39146189305525297</v>
      </c>
      <c r="K11" s="17">
        <v>0.45480723573640303</v>
      </c>
      <c r="L11" s="17">
        <v>0.40997146065724799</v>
      </c>
      <c r="M11" s="17"/>
      <c r="N11" s="17">
        <v>0.36189636327545199</v>
      </c>
      <c r="O11" s="17">
        <v>0.39513979799568899</v>
      </c>
      <c r="P11" s="17">
        <v>0.35104071488982302</v>
      </c>
      <c r="Q11" s="17">
        <v>0.36104032744026099</v>
      </c>
      <c r="R11" s="17"/>
      <c r="S11" s="17">
        <v>0.35390040191709798</v>
      </c>
      <c r="T11" s="17">
        <v>0.361192308024325</v>
      </c>
      <c r="U11" s="17">
        <v>0.39957122754582802</v>
      </c>
      <c r="V11" s="17">
        <v>0.40681934730237801</v>
      </c>
      <c r="W11" s="17">
        <v>0.39460388063600399</v>
      </c>
      <c r="X11" s="17">
        <v>0.29353611907779298</v>
      </c>
      <c r="Y11" s="17">
        <v>0.36764159618643899</v>
      </c>
      <c r="Z11" s="17">
        <v>0.37444843779827203</v>
      </c>
      <c r="AA11" s="17">
        <v>0.38472219295676802</v>
      </c>
      <c r="AB11" s="17">
        <v>0.40904372657259902</v>
      </c>
      <c r="AC11" s="17">
        <v>0.32841974608435898</v>
      </c>
      <c r="AD11" s="17">
        <v>0.31540001318810401</v>
      </c>
      <c r="AE11" s="17"/>
      <c r="AF11" s="17">
        <v>0.39704194639656099</v>
      </c>
      <c r="AG11" s="17">
        <v>0.362477887597635</v>
      </c>
      <c r="AH11" s="17">
        <v>0.385064500863531</v>
      </c>
      <c r="AI11" s="17"/>
      <c r="AJ11" s="17">
        <v>0.40458897034900099</v>
      </c>
      <c r="AK11" s="17">
        <v>0.33862714538461802</v>
      </c>
      <c r="AL11" s="17">
        <v>0.35333235793954099</v>
      </c>
      <c r="AM11" s="17">
        <v>0.32590104664570002</v>
      </c>
      <c r="AN11" s="17">
        <v>0.39653081837166798</v>
      </c>
      <c r="AO11" s="17"/>
      <c r="AP11" s="17">
        <v>0.37707698982296201</v>
      </c>
      <c r="AQ11" s="17">
        <v>0.34524555117702899</v>
      </c>
      <c r="AR11" s="17">
        <v>0.33173714856794501</v>
      </c>
      <c r="AS11" s="17"/>
      <c r="AT11" s="17">
        <v>0.41931844257232997</v>
      </c>
      <c r="AU11" s="17">
        <v>0.36594223089875999</v>
      </c>
      <c r="AV11" s="17">
        <v>0.32967001254157202</v>
      </c>
      <c r="AW11" s="17">
        <v>0.35945524112871002</v>
      </c>
      <c r="AX11" s="17">
        <v>0.222386226948455</v>
      </c>
      <c r="AY11" s="17"/>
      <c r="AZ11" s="17">
        <v>0.27276357210282998</v>
      </c>
      <c r="BA11" s="17">
        <v>0.37260720921599899</v>
      </c>
      <c r="BB11" s="17">
        <v>0.37855387999323398</v>
      </c>
      <c r="BC11" s="17">
        <v>0.40345251451139003</v>
      </c>
      <c r="BD11" s="17">
        <v>0.37752089863501598</v>
      </c>
      <c r="BE11" s="17">
        <v>0.393694290316639</v>
      </c>
      <c r="BF11" s="17">
        <v>0.35038805554255398</v>
      </c>
      <c r="BG11" s="17">
        <v>0.33996826615021197</v>
      </c>
      <c r="BH11" s="17">
        <v>0.30520423088862197</v>
      </c>
      <c r="BI11" s="17">
        <v>0.40463661757417602</v>
      </c>
      <c r="BJ11" s="17">
        <v>0.36394474715450797</v>
      </c>
      <c r="BK11" s="17">
        <v>0.375854410144212</v>
      </c>
      <c r="BL11" s="17">
        <v>0.37765299706926397</v>
      </c>
      <c r="BM11" s="17">
        <v>0.402431936633806</v>
      </c>
      <c r="BN11" s="17">
        <v>0.28064585855552798</v>
      </c>
      <c r="BO11" s="17">
        <v>0.347064569230633</v>
      </c>
      <c r="BP11" s="17"/>
      <c r="BQ11" s="17">
        <v>0.27876044510658099</v>
      </c>
      <c r="BR11" s="17">
        <v>0.40975459787979801</v>
      </c>
    </row>
    <row r="12" spans="2:70" x14ac:dyDescent="0.35">
      <c r="B12" s="18" t="s">
        <v>694</v>
      </c>
      <c r="C12" s="17">
        <v>0.12367995865046399</v>
      </c>
      <c r="D12" s="17">
        <v>0.12482566869410899</v>
      </c>
      <c r="E12" s="17">
        <v>0.123356460737947</v>
      </c>
      <c r="F12" s="17"/>
      <c r="G12" s="17">
        <v>9.8528433296060605E-2</v>
      </c>
      <c r="H12" s="17">
        <v>0.106455451561399</v>
      </c>
      <c r="I12" s="17">
        <v>0.118226054981406</v>
      </c>
      <c r="J12" s="17">
        <v>0.11304820185825901</v>
      </c>
      <c r="K12" s="17">
        <v>0.12091359380549201</v>
      </c>
      <c r="L12" s="17">
        <v>0.16943466059040099</v>
      </c>
      <c r="M12" s="17"/>
      <c r="N12" s="17">
        <v>0.149640467553627</v>
      </c>
      <c r="O12" s="17">
        <v>0.13022403491048601</v>
      </c>
      <c r="P12" s="17">
        <v>0.10063302815975</v>
      </c>
      <c r="Q12" s="17">
        <v>0.11073245209516901</v>
      </c>
      <c r="R12" s="17"/>
      <c r="S12" s="17">
        <v>0.11398252646950099</v>
      </c>
      <c r="T12" s="17">
        <v>0.12612420254642401</v>
      </c>
      <c r="U12" s="17">
        <v>0.10703378724752299</v>
      </c>
      <c r="V12" s="17">
        <v>0.125792869289055</v>
      </c>
      <c r="W12" s="17">
        <v>0.123688827562427</v>
      </c>
      <c r="X12" s="17">
        <v>0.13854567582093499</v>
      </c>
      <c r="Y12" s="17">
        <v>0.11226795441248399</v>
      </c>
      <c r="Z12" s="17">
        <v>0.15175928422468099</v>
      </c>
      <c r="AA12" s="17">
        <v>0.13338390593993901</v>
      </c>
      <c r="AB12" s="17">
        <v>0.131102584626267</v>
      </c>
      <c r="AC12" s="17">
        <v>0.120020497878267</v>
      </c>
      <c r="AD12" s="17">
        <v>9.3119684505358305E-2</v>
      </c>
      <c r="AE12" s="17"/>
      <c r="AF12" s="17">
        <v>0.131411836152006</v>
      </c>
      <c r="AG12" s="17">
        <v>0.12831001973859199</v>
      </c>
      <c r="AH12" s="17">
        <v>0.110297210358796</v>
      </c>
      <c r="AI12" s="17"/>
      <c r="AJ12" s="17">
        <v>0.145611459428893</v>
      </c>
      <c r="AK12" s="17">
        <v>9.6561092581378294E-2</v>
      </c>
      <c r="AL12" s="17">
        <v>0.13957903728741899</v>
      </c>
      <c r="AM12" s="17">
        <v>0.142815909162406</v>
      </c>
      <c r="AN12" s="17">
        <v>0.113946597117577</v>
      </c>
      <c r="AO12" s="17"/>
      <c r="AP12" s="17">
        <v>0.14322115606972699</v>
      </c>
      <c r="AQ12" s="17">
        <v>0.10064008569727</v>
      </c>
      <c r="AR12" s="17">
        <v>0.18312267244121599</v>
      </c>
      <c r="AS12" s="17"/>
      <c r="AT12" s="17">
        <v>0.10355034905796801</v>
      </c>
      <c r="AU12" s="17">
        <v>0.111827989474776</v>
      </c>
      <c r="AV12" s="17">
        <v>0.13089438579784601</v>
      </c>
      <c r="AW12" s="17">
        <v>0.14511134866210601</v>
      </c>
      <c r="AX12" s="17">
        <v>0.107521934024033</v>
      </c>
      <c r="AY12" s="17"/>
      <c r="AZ12" s="17">
        <v>9.6818071749543905E-2</v>
      </c>
      <c r="BA12" s="17">
        <v>9.8834607822385998E-2</v>
      </c>
      <c r="BB12" s="17">
        <v>0.10201405764445499</v>
      </c>
      <c r="BC12" s="17">
        <v>0.120013326066659</v>
      </c>
      <c r="BD12" s="17">
        <v>0.118936949657798</v>
      </c>
      <c r="BE12" s="17">
        <v>0.12944691520604701</v>
      </c>
      <c r="BF12" s="17">
        <v>9.9203160612832006E-2</v>
      </c>
      <c r="BG12" s="17">
        <v>0.123351881861607</v>
      </c>
      <c r="BH12" s="17">
        <v>0.155778232972725</v>
      </c>
      <c r="BI12" s="17">
        <v>0.10556563673793801</v>
      </c>
      <c r="BJ12" s="17">
        <v>0.145734104020804</v>
      </c>
      <c r="BK12" s="17">
        <v>0.169294854408754</v>
      </c>
      <c r="BL12" s="17">
        <v>0.14144318450709301</v>
      </c>
      <c r="BM12" s="17">
        <v>0.123889894122378</v>
      </c>
      <c r="BN12" s="17">
        <v>8.0317983160355697E-2</v>
      </c>
      <c r="BO12" s="17">
        <v>0.149883365436524</v>
      </c>
      <c r="BP12" s="17"/>
      <c r="BQ12" s="17">
        <v>0.17989016307370201</v>
      </c>
      <c r="BR12" s="17">
        <v>9.96002925589482E-2</v>
      </c>
    </row>
    <row r="13" spans="2:70" x14ac:dyDescent="0.35">
      <c r="B13" s="18" t="s">
        <v>695</v>
      </c>
      <c r="C13" s="17">
        <v>0.12824004237866199</v>
      </c>
      <c r="D13" s="17">
        <v>0.13301267672689199</v>
      </c>
      <c r="E13" s="17">
        <v>0.123382081716317</v>
      </c>
      <c r="F13" s="17"/>
      <c r="G13" s="17">
        <v>7.3117623774478599E-2</v>
      </c>
      <c r="H13" s="17">
        <v>8.0652646410582701E-2</v>
      </c>
      <c r="I13" s="17">
        <v>9.1596095902260893E-2</v>
      </c>
      <c r="J13" s="17">
        <v>0.12926430737281</v>
      </c>
      <c r="K13" s="17">
        <v>0.16296753315874599</v>
      </c>
      <c r="L13" s="17">
        <v>0.20947127463676299</v>
      </c>
      <c r="M13" s="17"/>
      <c r="N13" s="17">
        <v>0.131924499434211</v>
      </c>
      <c r="O13" s="17">
        <v>0.12646654621051201</v>
      </c>
      <c r="P13" s="17">
        <v>0.11687782854873199</v>
      </c>
      <c r="Q13" s="17">
        <v>0.134964547635677</v>
      </c>
      <c r="R13" s="17"/>
      <c r="S13" s="17">
        <v>9.15170521129198E-2</v>
      </c>
      <c r="T13" s="17">
        <v>0.155370935948727</v>
      </c>
      <c r="U13" s="17">
        <v>0.15829153941551899</v>
      </c>
      <c r="V13" s="17">
        <v>0.13861918312876001</v>
      </c>
      <c r="W13" s="17">
        <v>9.1022064208088893E-2</v>
      </c>
      <c r="X13" s="17">
        <v>0.121930968350875</v>
      </c>
      <c r="Y13" s="17">
        <v>0.16331831488991</v>
      </c>
      <c r="Z13" s="17">
        <v>0.12592572780426101</v>
      </c>
      <c r="AA13" s="17">
        <v>0.13984783960977201</v>
      </c>
      <c r="AB13" s="17">
        <v>0.10049729622506599</v>
      </c>
      <c r="AC13" s="17">
        <v>0.127013160074013</v>
      </c>
      <c r="AD13" s="17">
        <v>0.12882769432757701</v>
      </c>
      <c r="AE13" s="17"/>
      <c r="AF13" s="17">
        <v>0.17039935034360201</v>
      </c>
      <c r="AG13" s="17">
        <v>0.11288185472324699</v>
      </c>
      <c r="AH13" s="17">
        <v>9.9204367777095195E-2</v>
      </c>
      <c r="AI13" s="17"/>
      <c r="AJ13" s="17">
        <v>0.15220652259558801</v>
      </c>
      <c r="AK13" s="17">
        <v>9.1356281807155507E-2</v>
      </c>
      <c r="AL13" s="17">
        <v>0.15492978856396999</v>
      </c>
      <c r="AM13" s="17">
        <v>0.132710448803357</v>
      </c>
      <c r="AN13" s="17">
        <v>0.14153010267194799</v>
      </c>
      <c r="AO13" s="17"/>
      <c r="AP13" s="17">
        <v>0.12507262427652699</v>
      </c>
      <c r="AQ13" s="17">
        <v>0.10426925537102801</v>
      </c>
      <c r="AR13" s="17">
        <v>0.12014442591136899</v>
      </c>
      <c r="AS13" s="17"/>
      <c r="AT13" s="17">
        <v>0.119320433047004</v>
      </c>
      <c r="AU13" s="17">
        <v>0.13215556336977199</v>
      </c>
      <c r="AV13" s="17">
        <v>0.14290538942935199</v>
      </c>
      <c r="AW13" s="17">
        <v>7.8225221770915704E-2</v>
      </c>
      <c r="AX13" s="17">
        <v>0.14804482666124999</v>
      </c>
      <c r="AY13" s="17"/>
      <c r="AZ13" s="17">
        <v>0.22892514734042799</v>
      </c>
      <c r="BA13" s="17">
        <v>0.15903817948427701</v>
      </c>
      <c r="BB13" s="17">
        <v>0.14316335278004999</v>
      </c>
      <c r="BC13" s="17">
        <v>0.135582345630403</v>
      </c>
      <c r="BD13" s="17">
        <v>0.122206903783573</v>
      </c>
      <c r="BE13" s="17">
        <v>0.11835409494180101</v>
      </c>
      <c r="BF13" s="17">
        <v>0.159137559765091</v>
      </c>
      <c r="BG13" s="17">
        <v>0.123830059808961</v>
      </c>
      <c r="BH13" s="17">
        <v>0.111945645310692</v>
      </c>
      <c r="BI13" s="17">
        <v>0.11880731349532</v>
      </c>
      <c r="BJ13" s="17">
        <v>0.123653985766285</v>
      </c>
      <c r="BK13" s="17">
        <v>0.116473658356647</v>
      </c>
      <c r="BL13" s="17">
        <v>0.120148754529498</v>
      </c>
      <c r="BM13" s="17">
        <v>0.13367439221347599</v>
      </c>
      <c r="BN13" s="17">
        <v>0.134790038436152</v>
      </c>
      <c r="BO13" s="17">
        <v>6.6273732572831395E-2</v>
      </c>
      <c r="BP13" s="17"/>
      <c r="BQ13" s="17">
        <v>0.17270760494505999</v>
      </c>
      <c r="BR13" s="17">
        <v>0.11015360401489201</v>
      </c>
    </row>
    <row r="14" spans="2:70" x14ac:dyDescent="0.35">
      <c r="B14" s="18" t="s">
        <v>129</v>
      </c>
      <c r="C14" s="19">
        <v>5.3491527885874697E-2</v>
      </c>
      <c r="D14" s="19">
        <v>4.9580998083850199E-2</v>
      </c>
      <c r="E14" s="19">
        <v>5.7651349201430599E-2</v>
      </c>
      <c r="F14" s="19"/>
      <c r="G14" s="19">
        <v>7.5091552461000396E-2</v>
      </c>
      <c r="H14" s="19">
        <v>5.3514360090086602E-2</v>
      </c>
      <c r="I14" s="19">
        <v>3.8312773946924603E-2</v>
      </c>
      <c r="J14" s="19">
        <v>4.3534240724377199E-2</v>
      </c>
      <c r="K14" s="19">
        <v>5.6136542270763798E-2</v>
      </c>
      <c r="L14" s="19">
        <v>5.7864243437992999E-2</v>
      </c>
      <c r="M14" s="19"/>
      <c r="N14" s="19">
        <v>3.3101723216980503E-2</v>
      </c>
      <c r="O14" s="19">
        <v>3.7135247547030202E-2</v>
      </c>
      <c r="P14" s="19">
        <v>6.04008647285968E-2</v>
      </c>
      <c r="Q14" s="19">
        <v>8.61414562574528E-2</v>
      </c>
      <c r="R14" s="19"/>
      <c r="S14" s="19">
        <v>3.5429370945061801E-2</v>
      </c>
      <c r="T14" s="19">
        <v>4.7341170998537699E-2</v>
      </c>
      <c r="U14" s="19">
        <v>5.7099628444962101E-2</v>
      </c>
      <c r="V14" s="19">
        <v>2.6983996768963198E-2</v>
      </c>
      <c r="W14" s="19">
        <v>8.3762905600918106E-2</v>
      </c>
      <c r="X14" s="19">
        <v>6.0883778410948497E-2</v>
      </c>
      <c r="Y14" s="19">
        <v>4.2477408679037598E-2</v>
      </c>
      <c r="Z14" s="19">
        <v>6.24308774366827E-2</v>
      </c>
      <c r="AA14" s="19">
        <v>5.7290553213262603E-2</v>
      </c>
      <c r="AB14" s="19">
        <v>6.7270412849095504E-2</v>
      </c>
      <c r="AC14" s="19">
        <v>7.2941857080031897E-2</v>
      </c>
      <c r="AD14" s="19">
        <v>7.1342105749764795E-2</v>
      </c>
      <c r="AE14" s="19"/>
      <c r="AF14" s="19">
        <v>4.60428700175168E-2</v>
      </c>
      <c r="AG14" s="19">
        <v>4.2419463434509697E-2</v>
      </c>
      <c r="AH14" s="19">
        <v>7.8610994188286695E-2</v>
      </c>
      <c r="AI14" s="19"/>
      <c r="AJ14" s="19">
        <v>3.55631351494528E-2</v>
      </c>
      <c r="AK14" s="19">
        <v>5.4375610621702798E-2</v>
      </c>
      <c r="AL14" s="19">
        <v>4.4280270192335297E-2</v>
      </c>
      <c r="AM14" s="19">
        <v>5.6772221454772703E-2</v>
      </c>
      <c r="AN14" s="19">
        <v>8.4554618510849E-2</v>
      </c>
      <c r="AO14" s="19"/>
      <c r="AP14" s="19">
        <v>3.3658252929701503E-2</v>
      </c>
      <c r="AQ14" s="19">
        <v>4.8189891252807399E-2</v>
      </c>
      <c r="AR14" s="19">
        <v>4.6093089371587501E-2</v>
      </c>
      <c r="AS14" s="19"/>
      <c r="AT14" s="19">
        <v>6.9355896813462603E-2</v>
      </c>
      <c r="AU14" s="19">
        <v>6.2411402028579401E-2</v>
      </c>
      <c r="AV14" s="19">
        <v>3.3702655090913101E-2</v>
      </c>
      <c r="AW14" s="19">
        <v>3.0208133284642402E-2</v>
      </c>
      <c r="AX14" s="19">
        <v>3.0855773031949099E-2</v>
      </c>
      <c r="AY14" s="19"/>
      <c r="AZ14" s="19">
        <v>6.6719700896812506E-2</v>
      </c>
      <c r="BA14" s="19">
        <v>6.66475512716075E-2</v>
      </c>
      <c r="BB14" s="19">
        <v>9.13399427665154E-2</v>
      </c>
      <c r="BC14" s="19">
        <v>6.1676298848340201E-2</v>
      </c>
      <c r="BD14" s="19">
        <v>6.7992592284423906E-2</v>
      </c>
      <c r="BE14" s="19">
        <v>3.7148257174561598E-2</v>
      </c>
      <c r="BF14" s="19">
        <v>3.9262946006776898E-2</v>
      </c>
      <c r="BG14" s="19">
        <v>5.7314224278021797E-2</v>
      </c>
      <c r="BH14" s="19">
        <v>5.9171700428852003E-2</v>
      </c>
      <c r="BI14" s="19">
        <v>3.5970911080226299E-2</v>
      </c>
      <c r="BJ14" s="19">
        <v>3.22064212980099E-2</v>
      </c>
      <c r="BK14" s="19">
        <v>2.3019202694892701E-2</v>
      </c>
      <c r="BL14" s="19">
        <v>3.7579221883121301E-2</v>
      </c>
      <c r="BM14" s="19">
        <v>3.8127260432369199E-2</v>
      </c>
      <c r="BN14" s="19">
        <v>4.33350764932783E-2</v>
      </c>
      <c r="BO14" s="19">
        <v>1.74708489531663E-2</v>
      </c>
      <c r="BP14" s="19"/>
      <c r="BQ14" s="19">
        <v>1.0967063423999199E-2</v>
      </c>
      <c r="BR14" s="19">
        <v>7.0183710605196306E-2</v>
      </c>
    </row>
    <row r="15" spans="2:70" x14ac:dyDescent="0.35">
      <c r="B15" s="16"/>
    </row>
    <row r="16" spans="2:70" x14ac:dyDescent="0.35">
      <c r="B16" t="s">
        <v>98</v>
      </c>
    </row>
    <row r="17" spans="2:2" x14ac:dyDescent="0.35">
      <c r="B17" t="s">
        <v>99</v>
      </c>
    </row>
    <row r="19" spans="2:2" x14ac:dyDescent="0.35">
      <c r="B19" s="8" t="str">
        <f>HYPERLINK("#'Contents'!A1", "Return to Contents")</f>
        <v>Return to Contents</v>
      </c>
    </row>
  </sheetData>
  <mergeCells count="11">
    <mergeCell ref="BQ5:BR5"/>
    <mergeCell ref="D5:E5"/>
    <mergeCell ref="G5:L5"/>
    <mergeCell ref="N5:Q5"/>
    <mergeCell ref="S5:AD5"/>
    <mergeCell ref="AF5:AH5"/>
    <mergeCell ref="D2:BJ2"/>
    <mergeCell ref="AJ5:AN5"/>
    <mergeCell ref="AP5:AR5"/>
    <mergeCell ref="AT5:AX5"/>
    <mergeCell ref="AZ5:BO5"/>
  </mergeCells>
  <pageMargins left="0.7" right="0.7" top="0.75" bottom="0.75" header="0.3" footer="0.3"/>
  <pageSetup paperSize="9" orientation="portrait" horizontalDpi="300" verticalDpi="300"/>
  <drawing r:id="rId1"/>
</worksheet>
</file>

<file path=xl/worksheets/sheet1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C00-000000000000}">
  <dimension ref="B2:BR19"/>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67" width="10.7265625" customWidth="1"/>
    <col min="68" max="68" width="2.1796875" customWidth="1"/>
    <col min="69" max="70" width="10.7265625" customWidth="1"/>
    <col min="71" max="71" width="2.1796875" customWidth="1"/>
  </cols>
  <sheetData>
    <row r="2" spans="2:70" ht="40" customHeight="1" x14ac:dyDescent="0.35">
      <c r="D2" s="29" t="s">
        <v>702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row>
    <row r="5" spans="2:70" ht="30" customHeight="1" x14ac:dyDescent="0.35">
      <c r="B5" s="15"/>
      <c r="C5" s="15"/>
      <c r="D5" s="30" t="s">
        <v>74</v>
      </c>
      <c r="E5" s="30"/>
      <c r="F5" s="15"/>
      <c r="G5" s="30" t="s">
        <v>75</v>
      </c>
      <c r="H5" s="30"/>
      <c r="I5" s="30"/>
      <c r="J5" s="30"/>
      <c r="K5" s="30"/>
      <c r="L5" s="30"/>
      <c r="M5" s="15"/>
      <c r="N5" s="30" t="s">
        <v>76</v>
      </c>
      <c r="O5" s="30"/>
      <c r="P5" s="30"/>
      <c r="Q5" s="30"/>
      <c r="R5" s="15"/>
      <c r="S5" s="30" t="s">
        <v>77</v>
      </c>
      <c r="T5" s="30"/>
      <c r="U5" s="30"/>
      <c r="V5" s="30"/>
      <c r="W5" s="30"/>
      <c r="X5" s="30"/>
      <c r="Y5" s="30"/>
      <c r="Z5" s="30"/>
      <c r="AA5" s="30"/>
      <c r="AB5" s="30"/>
      <c r="AC5" s="30"/>
      <c r="AD5" s="30"/>
      <c r="AE5" s="15"/>
      <c r="AF5" s="30" t="s">
        <v>78</v>
      </c>
      <c r="AG5" s="30"/>
      <c r="AH5" s="30"/>
      <c r="AI5" s="15"/>
      <c r="AJ5" s="30" t="s">
        <v>79</v>
      </c>
      <c r="AK5" s="30"/>
      <c r="AL5" s="30"/>
      <c r="AM5" s="30"/>
      <c r="AN5" s="30"/>
      <c r="AO5" s="15"/>
      <c r="AP5" s="30" t="s">
        <v>80</v>
      </c>
      <c r="AQ5" s="30"/>
      <c r="AR5" s="30"/>
      <c r="AS5" s="15"/>
      <c r="AT5" s="30" t="s">
        <v>81</v>
      </c>
      <c r="AU5" s="30"/>
      <c r="AV5" s="30"/>
      <c r="AW5" s="30"/>
      <c r="AX5" s="30"/>
      <c r="AY5" s="15"/>
      <c r="AZ5" s="30" t="s">
        <v>82</v>
      </c>
      <c r="BA5" s="30"/>
      <c r="BB5" s="30"/>
      <c r="BC5" s="30"/>
      <c r="BD5" s="30"/>
      <c r="BE5" s="30"/>
      <c r="BF5" s="30"/>
      <c r="BG5" s="30"/>
      <c r="BH5" s="30"/>
      <c r="BI5" s="30"/>
      <c r="BJ5" s="30"/>
      <c r="BK5" s="30"/>
      <c r="BL5" s="30"/>
      <c r="BM5" s="30"/>
      <c r="BN5" s="30"/>
      <c r="BO5" s="30"/>
      <c r="BP5" s="15"/>
      <c r="BQ5" s="30" t="s">
        <v>83</v>
      </c>
      <c r="BR5" s="30"/>
    </row>
    <row r="6" spans="2:7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46</v>
      </c>
      <c r="AQ6" s="12" t="s">
        <v>47</v>
      </c>
      <c r="AR6" s="12" t="s">
        <v>50</v>
      </c>
      <c r="AT6" s="12" t="s">
        <v>51</v>
      </c>
      <c r="AU6" s="12" t="s">
        <v>52</v>
      </c>
      <c r="AV6" s="12" t="s">
        <v>53</v>
      </c>
      <c r="AW6" s="12" t="s">
        <v>54</v>
      </c>
      <c r="AX6" s="12" t="s">
        <v>55</v>
      </c>
      <c r="AZ6" s="12" t="s">
        <v>56</v>
      </c>
      <c r="BA6" s="12" t="s">
        <v>57</v>
      </c>
      <c r="BB6" s="12" t="s">
        <v>58</v>
      </c>
      <c r="BC6" s="12" t="s">
        <v>59</v>
      </c>
      <c r="BD6" s="12" t="s">
        <v>60</v>
      </c>
      <c r="BE6" s="12" t="s">
        <v>61</v>
      </c>
      <c r="BF6" s="12" t="s">
        <v>62</v>
      </c>
      <c r="BG6" s="12" t="s">
        <v>63</v>
      </c>
      <c r="BH6" s="12" t="s">
        <v>64</v>
      </c>
      <c r="BI6" s="12" t="s">
        <v>65</v>
      </c>
      <c r="BJ6" s="12" t="s">
        <v>66</v>
      </c>
      <c r="BK6" s="12" t="s">
        <v>67</v>
      </c>
      <c r="BL6" s="12" t="s">
        <v>68</v>
      </c>
      <c r="BM6" s="12" t="s">
        <v>69</v>
      </c>
      <c r="BN6" s="12" t="s">
        <v>70</v>
      </c>
      <c r="BO6" s="12" t="s">
        <v>71</v>
      </c>
      <c r="BQ6" s="12" t="s">
        <v>72</v>
      </c>
      <c r="BR6" s="12" t="s">
        <v>73</v>
      </c>
    </row>
    <row r="7" spans="2:70" ht="30" customHeight="1" x14ac:dyDescent="0.35">
      <c r="B7" s="10" t="s">
        <v>19</v>
      </c>
      <c r="C7" s="10">
        <v>4012</v>
      </c>
      <c r="D7" s="10">
        <v>1971</v>
      </c>
      <c r="E7" s="10">
        <v>2028</v>
      </c>
      <c r="F7" s="10"/>
      <c r="G7" s="10">
        <v>497</v>
      </c>
      <c r="H7" s="10">
        <v>704</v>
      </c>
      <c r="I7" s="10">
        <v>694</v>
      </c>
      <c r="J7" s="10">
        <v>693</v>
      </c>
      <c r="K7" s="10">
        <v>571</v>
      </c>
      <c r="L7" s="10">
        <v>853</v>
      </c>
      <c r="M7" s="10"/>
      <c r="N7" s="10">
        <v>1178</v>
      </c>
      <c r="O7" s="10">
        <v>1131</v>
      </c>
      <c r="P7" s="10">
        <v>781</v>
      </c>
      <c r="Q7" s="10">
        <v>909</v>
      </c>
      <c r="R7" s="10"/>
      <c r="S7" s="10">
        <v>563</v>
      </c>
      <c r="T7" s="10">
        <v>553</v>
      </c>
      <c r="U7" s="10">
        <v>314</v>
      </c>
      <c r="V7" s="10">
        <v>343</v>
      </c>
      <c r="W7" s="10">
        <v>293</v>
      </c>
      <c r="X7" s="10">
        <v>376</v>
      </c>
      <c r="Y7" s="10">
        <v>336</v>
      </c>
      <c r="Z7" s="10">
        <v>171</v>
      </c>
      <c r="AA7" s="10">
        <v>447</v>
      </c>
      <c r="AB7" s="10">
        <v>337</v>
      </c>
      <c r="AC7" s="10">
        <v>188</v>
      </c>
      <c r="AD7" s="10">
        <v>91</v>
      </c>
      <c r="AE7" s="10"/>
      <c r="AF7" s="10">
        <v>1421</v>
      </c>
      <c r="AG7" s="10">
        <v>1665</v>
      </c>
      <c r="AH7" s="10">
        <v>577</v>
      </c>
      <c r="AI7" s="10"/>
      <c r="AJ7" s="10">
        <v>1433</v>
      </c>
      <c r="AK7" s="10">
        <v>1082</v>
      </c>
      <c r="AL7" s="10">
        <v>299</v>
      </c>
      <c r="AM7" s="10">
        <v>42</v>
      </c>
      <c r="AN7" s="10">
        <v>541</v>
      </c>
      <c r="AO7" s="10"/>
      <c r="AP7" s="10">
        <v>878</v>
      </c>
      <c r="AQ7" s="10">
        <v>1369</v>
      </c>
      <c r="AR7" s="10">
        <v>264</v>
      </c>
      <c r="AS7" s="10"/>
      <c r="AT7" s="10">
        <v>929</v>
      </c>
      <c r="AU7" s="10">
        <v>932</v>
      </c>
      <c r="AV7" s="10">
        <v>1096</v>
      </c>
      <c r="AW7" s="10">
        <v>455</v>
      </c>
      <c r="AX7" s="10">
        <v>62</v>
      </c>
      <c r="AY7" s="10"/>
      <c r="AZ7" s="10">
        <v>33</v>
      </c>
      <c r="BA7" s="10">
        <v>185</v>
      </c>
      <c r="BB7" s="10">
        <v>256</v>
      </c>
      <c r="BC7" s="10">
        <v>269</v>
      </c>
      <c r="BD7" s="10">
        <v>403</v>
      </c>
      <c r="BE7" s="10">
        <v>436</v>
      </c>
      <c r="BF7" s="10">
        <v>391</v>
      </c>
      <c r="BG7" s="10">
        <v>312</v>
      </c>
      <c r="BH7" s="10">
        <v>253</v>
      </c>
      <c r="BI7" s="10">
        <v>211</v>
      </c>
      <c r="BJ7" s="10">
        <v>336</v>
      </c>
      <c r="BK7" s="10">
        <v>187</v>
      </c>
      <c r="BL7" s="10">
        <v>180</v>
      </c>
      <c r="BM7" s="10">
        <v>103</v>
      </c>
      <c r="BN7" s="10">
        <v>95</v>
      </c>
      <c r="BO7" s="10">
        <v>161</v>
      </c>
      <c r="BP7" s="10"/>
      <c r="BQ7" s="10">
        <v>1235</v>
      </c>
      <c r="BR7" s="10">
        <v>2665</v>
      </c>
    </row>
    <row r="8" spans="2:70" ht="30" customHeight="1" x14ac:dyDescent="0.35">
      <c r="B8" s="11" t="s">
        <v>20</v>
      </c>
      <c r="C8" s="11">
        <v>4012</v>
      </c>
      <c r="D8" s="11">
        <v>1975</v>
      </c>
      <c r="E8" s="11">
        <v>2024</v>
      </c>
      <c r="F8" s="11"/>
      <c r="G8" s="11">
        <v>558</v>
      </c>
      <c r="H8" s="11">
        <v>682</v>
      </c>
      <c r="I8" s="11">
        <v>685</v>
      </c>
      <c r="J8" s="11">
        <v>686</v>
      </c>
      <c r="K8" s="11">
        <v>562</v>
      </c>
      <c r="L8" s="11">
        <v>839</v>
      </c>
      <c r="M8" s="11"/>
      <c r="N8" s="11">
        <v>1080</v>
      </c>
      <c r="O8" s="11">
        <v>1039</v>
      </c>
      <c r="P8" s="11">
        <v>880</v>
      </c>
      <c r="Q8" s="11">
        <v>1000</v>
      </c>
      <c r="R8" s="11"/>
      <c r="S8" s="11">
        <v>562</v>
      </c>
      <c r="T8" s="11">
        <v>522</v>
      </c>
      <c r="U8" s="11">
        <v>321</v>
      </c>
      <c r="V8" s="11">
        <v>361</v>
      </c>
      <c r="W8" s="11">
        <v>281</v>
      </c>
      <c r="X8" s="11">
        <v>361</v>
      </c>
      <c r="Y8" s="11">
        <v>321</v>
      </c>
      <c r="Z8" s="11">
        <v>160</v>
      </c>
      <c r="AA8" s="11">
        <v>441</v>
      </c>
      <c r="AB8" s="11">
        <v>361</v>
      </c>
      <c r="AC8" s="11">
        <v>201</v>
      </c>
      <c r="AD8" s="11">
        <v>120</v>
      </c>
      <c r="AE8" s="11"/>
      <c r="AF8" s="11">
        <v>1410</v>
      </c>
      <c r="AG8" s="11">
        <v>1629</v>
      </c>
      <c r="AH8" s="11">
        <v>599</v>
      </c>
      <c r="AI8" s="11"/>
      <c r="AJ8" s="11">
        <v>1397</v>
      </c>
      <c r="AK8" s="11">
        <v>1071</v>
      </c>
      <c r="AL8" s="11">
        <v>288</v>
      </c>
      <c r="AM8" s="11">
        <v>45</v>
      </c>
      <c r="AN8" s="11">
        <v>558</v>
      </c>
      <c r="AO8" s="11"/>
      <c r="AP8" s="11">
        <v>856</v>
      </c>
      <c r="AQ8" s="11">
        <v>1358</v>
      </c>
      <c r="AR8" s="11">
        <v>259</v>
      </c>
      <c r="AS8" s="11"/>
      <c r="AT8" s="11">
        <v>961</v>
      </c>
      <c r="AU8" s="11">
        <v>958</v>
      </c>
      <c r="AV8" s="11">
        <v>1056</v>
      </c>
      <c r="AW8" s="11">
        <v>434</v>
      </c>
      <c r="AX8" s="11">
        <v>55</v>
      </c>
      <c r="AY8" s="11"/>
      <c r="AZ8" s="11">
        <v>33</v>
      </c>
      <c r="BA8" s="11">
        <v>186</v>
      </c>
      <c r="BB8" s="11">
        <v>267</v>
      </c>
      <c r="BC8" s="11">
        <v>280</v>
      </c>
      <c r="BD8" s="11">
        <v>416</v>
      </c>
      <c r="BE8" s="11">
        <v>443</v>
      </c>
      <c r="BF8" s="11">
        <v>394</v>
      </c>
      <c r="BG8" s="11">
        <v>314</v>
      </c>
      <c r="BH8" s="11">
        <v>257</v>
      </c>
      <c r="BI8" s="11">
        <v>206</v>
      </c>
      <c r="BJ8" s="11">
        <v>329</v>
      </c>
      <c r="BK8" s="11">
        <v>179</v>
      </c>
      <c r="BL8" s="11">
        <v>174</v>
      </c>
      <c r="BM8" s="11">
        <v>97</v>
      </c>
      <c r="BN8" s="11">
        <v>87</v>
      </c>
      <c r="BO8" s="11">
        <v>148</v>
      </c>
      <c r="BP8" s="11"/>
      <c r="BQ8" s="11">
        <v>1209</v>
      </c>
      <c r="BR8" s="11">
        <v>2688</v>
      </c>
    </row>
    <row r="9" spans="2:70" x14ac:dyDescent="0.35">
      <c r="B9" s="18" t="s">
        <v>691</v>
      </c>
      <c r="C9" s="17">
        <v>7.7141844543697505E-2</v>
      </c>
      <c r="D9" s="17">
        <v>8.4408952190187195E-2</v>
      </c>
      <c r="E9" s="17">
        <v>6.8863528391959805E-2</v>
      </c>
      <c r="F9" s="17"/>
      <c r="G9" s="17">
        <v>0.155816250984053</v>
      </c>
      <c r="H9" s="17">
        <v>0.12390191604318999</v>
      </c>
      <c r="I9" s="17">
        <v>0.109572160531207</v>
      </c>
      <c r="J9" s="17">
        <v>5.5250021696176502E-2</v>
      </c>
      <c r="K9" s="17">
        <v>2.4463268007354499E-2</v>
      </c>
      <c r="L9" s="17">
        <v>1.3437417883842E-2</v>
      </c>
      <c r="M9" s="17"/>
      <c r="N9" s="17">
        <v>8.8651988320296804E-2</v>
      </c>
      <c r="O9" s="17">
        <v>6.8515257706423693E-2</v>
      </c>
      <c r="P9" s="17">
        <v>8.71114512323371E-2</v>
      </c>
      <c r="Q9" s="17">
        <v>6.4870272384402003E-2</v>
      </c>
      <c r="R9" s="17"/>
      <c r="S9" s="17">
        <v>0.143455047849363</v>
      </c>
      <c r="T9" s="17">
        <v>6.9949129220928996E-2</v>
      </c>
      <c r="U9" s="17">
        <v>4.4632414389243598E-2</v>
      </c>
      <c r="V9" s="17">
        <v>5.3903047972936997E-2</v>
      </c>
      <c r="W9" s="17">
        <v>6.4429303915973402E-2</v>
      </c>
      <c r="X9" s="17">
        <v>8.5235377945106203E-2</v>
      </c>
      <c r="Y9" s="17">
        <v>6.7137585276443104E-2</v>
      </c>
      <c r="Z9" s="17">
        <v>4.5633813354709001E-2</v>
      </c>
      <c r="AA9" s="17">
        <v>7.0064591064203999E-2</v>
      </c>
      <c r="AB9" s="17">
        <v>6.0163146432488102E-2</v>
      </c>
      <c r="AC9" s="17">
        <v>5.37843757604669E-2</v>
      </c>
      <c r="AD9" s="17">
        <v>0.14516072902931601</v>
      </c>
      <c r="AE9" s="17"/>
      <c r="AF9" s="17">
        <v>5.3741534738988503E-2</v>
      </c>
      <c r="AG9" s="17">
        <v>8.2793557233628898E-2</v>
      </c>
      <c r="AH9" s="17">
        <v>9.2426990564971195E-2</v>
      </c>
      <c r="AI9" s="17"/>
      <c r="AJ9" s="17">
        <v>5.2476115486608299E-2</v>
      </c>
      <c r="AK9" s="17">
        <v>0.10893826344820801</v>
      </c>
      <c r="AL9" s="17">
        <v>7.3227848478624805E-2</v>
      </c>
      <c r="AM9" s="17">
        <v>0.15937216890707001</v>
      </c>
      <c r="AN9" s="17">
        <v>6.4352606714142793E-2</v>
      </c>
      <c r="AO9" s="17"/>
      <c r="AP9" s="17">
        <v>7.3060004827682407E-2</v>
      </c>
      <c r="AQ9" s="17">
        <v>0.10104255294100301</v>
      </c>
      <c r="AR9" s="17">
        <v>9.9095398998373094E-2</v>
      </c>
      <c r="AS9" s="17"/>
      <c r="AT9" s="17">
        <v>4.9424392185868402E-2</v>
      </c>
      <c r="AU9" s="17">
        <v>5.4532679142684698E-2</v>
      </c>
      <c r="AV9" s="17">
        <v>0.10850723722361499</v>
      </c>
      <c r="AW9" s="17">
        <v>0.10174501799889001</v>
      </c>
      <c r="AX9" s="17">
        <v>0.259481672239047</v>
      </c>
      <c r="AY9" s="17"/>
      <c r="AZ9" s="17">
        <v>3.59764334941685E-2</v>
      </c>
      <c r="BA9" s="17">
        <v>6.3754367859323605E-2</v>
      </c>
      <c r="BB9" s="17">
        <v>7.66986522063791E-2</v>
      </c>
      <c r="BC9" s="17">
        <v>6.8398082030722798E-2</v>
      </c>
      <c r="BD9" s="17">
        <v>7.4109724338447105E-2</v>
      </c>
      <c r="BE9" s="17">
        <v>7.66651078666718E-2</v>
      </c>
      <c r="BF9" s="17">
        <v>7.5167569836841905E-2</v>
      </c>
      <c r="BG9" s="17">
        <v>7.9098259859283093E-2</v>
      </c>
      <c r="BH9" s="17">
        <v>6.0958883720531702E-2</v>
      </c>
      <c r="BI9" s="17">
        <v>4.3525460135683598E-2</v>
      </c>
      <c r="BJ9" s="17">
        <v>7.7492325123090997E-2</v>
      </c>
      <c r="BK9" s="17">
        <v>0.10084621972108899</v>
      </c>
      <c r="BL9" s="17">
        <v>0.108348714142168</v>
      </c>
      <c r="BM9" s="17">
        <v>5.1584008050253399E-2</v>
      </c>
      <c r="BN9" s="17">
        <v>9.4899592456087006E-2</v>
      </c>
      <c r="BO9" s="17">
        <v>0.17577930443051701</v>
      </c>
      <c r="BP9" s="17"/>
      <c r="BQ9" s="17">
        <v>0.124201828306904</v>
      </c>
      <c r="BR9" s="17">
        <v>5.4794140349036902E-2</v>
      </c>
    </row>
    <row r="10" spans="2:70" x14ac:dyDescent="0.35">
      <c r="B10" s="18" t="s">
        <v>692</v>
      </c>
      <c r="C10" s="17">
        <v>0.23773193409493201</v>
      </c>
      <c r="D10" s="17">
        <v>0.25529406433702301</v>
      </c>
      <c r="E10" s="17">
        <v>0.219790393103102</v>
      </c>
      <c r="F10" s="17"/>
      <c r="G10" s="17">
        <v>0.30121497581942602</v>
      </c>
      <c r="H10" s="17">
        <v>0.32342273539774502</v>
      </c>
      <c r="I10" s="17">
        <v>0.29764197260212399</v>
      </c>
      <c r="J10" s="17">
        <v>0.22559934683679</v>
      </c>
      <c r="K10" s="17">
        <v>0.158465258896311</v>
      </c>
      <c r="L10" s="17">
        <v>0.139860368178779</v>
      </c>
      <c r="M10" s="17"/>
      <c r="N10" s="17">
        <v>0.26027359770944503</v>
      </c>
      <c r="O10" s="17">
        <v>0.23501151715471699</v>
      </c>
      <c r="P10" s="17">
        <v>0.24195623928160301</v>
      </c>
      <c r="Q10" s="17">
        <v>0.21337461514787201</v>
      </c>
      <c r="R10" s="17"/>
      <c r="S10" s="17">
        <v>0.30279950845911002</v>
      </c>
      <c r="T10" s="17">
        <v>0.21716267763871699</v>
      </c>
      <c r="U10" s="17">
        <v>0.232549282355166</v>
      </c>
      <c r="V10" s="17">
        <v>0.22102420681715099</v>
      </c>
      <c r="W10" s="17">
        <v>0.19639932904016499</v>
      </c>
      <c r="X10" s="17">
        <v>0.24855642876700901</v>
      </c>
      <c r="Y10" s="17">
        <v>0.19489547746168401</v>
      </c>
      <c r="Z10" s="17">
        <v>0.25632225903202799</v>
      </c>
      <c r="AA10" s="17">
        <v>0.246624568498095</v>
      </c>
      <c r="AB10" s="17">
        <v>0.21313408439409101</v>
      </c>
      <c r="AC10" s="17">
        <v>0.22112278969778801</v>
      </c>
      <c r="AD10" s="17">
        <v>0.309786288855114</v>
      </c>
      <c r="AE10" s="17"/>
      <c r="AF10" s="17">
        <v>0.19064533799181199</v>
      </c>
      <c r="AG10" s="17">
        <v>0.26345860717827202</v>
      </c>
      <c r="AH10" s="17">
        <v>0.254712690173926</v>
      </c>
      <c r="AI10" s="17"/>
      <c r="AJ10" s="17">
        <v>0.20796351876869501</v>
      </c>
      <c r="AK10" s="17">
        <v>0.28009414688492801</v>
      </c>
      <c r="AL10" s="17">
        <v>0.23020124421866101</v>
      </c>
      <c r="AM10" s="17">
        <v>0.22326888320053001</v>
      </c>
      <c r="AN10" s="17">
        <v>0.21304997574129</v>
      </c>
      <c r="AO10" s="17"/>
      <c r="AP10" s="17">
        <v>0.236477310280959</v>
      </c>
      <c r="AQ10" s="17">
        <v>0.26550419696621003</v>
      </c>
      <c r="AR10" s="17">
        <v>0.27000280893365303</v>
      </c>
      <c r="AS10" s="17"/>
      <c r="AT10" s="17">
        <v>0.20362538575206901</v>
      </c>
      <c r="AU10" s="17">
        <v>0.23711114424091401</v>
      </c>
      <c r="AV10" s="17">
        <v>0.26821104312579802</v>
      </c>
      <c r="AW10" s="17">
        <v>0.32153373341672697</v>
      </c>
      <c r="AX10" s="17">
        <v>0.18761153671584899</v>
      </c>
      <c r="AY10" s="17"/>
      <c r="AZ10" s="17">
        <v>0.23577151577413399</v>
      </c>
      <c r="BA10" s="17">
        <v>0.209184945926156</v>
      </c>
      <c r="BB10" s="17">
        <v>0.23368336442086701</v>
      </c>
      <c r="BC10" s="17">
        <v>0.16552208203917099</v>
      </c>
      <c r="BD10" s="17">
        <v>0.23174261973822999</v>
      </c>
      <c r="BE10" s="17">
        <v>0.26221597176509198</v>
      </c>
      <c r="BF10" s="17">
        <v>0.25217015740203103</v>
      </c>
      <c r="BG10" s="17">
        <v>0.24288762365210001</v>
      </c>
      <c r="BH10" s="17">
        <v>0.26359253973277103</v>
      </c>
      <c r="BI10" s="17">
        <v>0.23639062843181999</v>
      </c>
      <c r="BJ10" s="17">
        <v>0.25975359179119101</v>
      </c>
      <c r="BK10" s="17">
        <v>0.23081845232828099</v>
      </c>
      <c r="BL10" s="17">
        <v>0.263399259000414</v>
      </c>
      <c r="BM10" s="17">
        <v>0.30552282624156002</v>
      </c>
      <c r="BN10" s="17">
        <v>0.24329839975912801</v>
      </c>
      <c r="BO10" s="17">
        <v>0.30838422615629602</v>
      </c>
      <c r="BP10" s="17"/>
      <c r="BQ10" s="17">
        <v>0.30644697190707998</v>
      </c>
      <c r="BR10" s="17">
        <v>0.207546067367675</v>
      </c>
    </row>
    <row r="11" spans="2:70" ht="29" x14ac:dyDescent="0.35">
      <c r="B11" s="18" t="s">
        <v>693</v>
      </c>
      <c r="C11" s="17">
        <v>0.49882824635017398</v>
      </c>
      <c r="D11" s="17">
        <v>0.47249567916125201</v>
      </c>
      <c r="E11" s="17">
        <v>0.52629583055403895</v>
      </c>
      <c r="F11" s="17"/>
      <c r="G11" s="17">
        <v>0.37119999373232598</v>
      </c>
      <c r="H11" s="17">
        <v>0.38616345988154999</v>
      </c>
      <c r="I11" s="17">
        <v>0.43119675469214702</v>
      </c>
      <c r="J11" s="17">
        <v>0.53467857119386497</v>
      </c>
      <c r="K11" s="17">
        <v>0.595829286078845</v>
      </c>
      <c r="L11" s="17">
        <v>0.63637268273245895</v>
      </c>
      <c r="M11" s="17"/>
      <c r="N11" s="17">
        <v>0.48933685511754099</v>
      </c>
      <c r="O11" s="17">
        <v>0.51859003378494395</v>
      </c>
      <c r="P11" s="17">
        <v>0.48190702425497001</v>
      </c>
      <c r="Q11" s="17">
        <v>0.50298040848219505</v>
      </c>
      <c r="R11" s="17"/>
      <c r="S11" s="17">
        <v>0.40773258054981798</v>
      </c>
      <c r="T11" s="17">
        <v>0.50610140751029997</v>
      </c>
      <c r="U11" s="17">
        <v>0.51898169688659102</v>
      </c>
      <c r="V11" s="17">
        <v>0.54500001627405503</v>
      </c>
      <c r="W11" s="17">
        <v>0.52443177417308995</v>
      </c>
      <c r="X11" s="17">
        <v>0.46779849253470301</v>
      </c>
      <c r="Y11" s="17">
        <v>0.56735958984508394</v>
      </c>
      <c r="Z11" s="17">
        <v>0.53215712029030504</v>
      </c>
      <c r="AA11" s="17">
        <v>0.50254169015486505</v>
      </c>
      <c r="AB11" s="17">
        <v>0.548449100156292</v>
      </c>
      <c r="AC11" s="17">
        <v>0.482709416246976</v>
      </c>
      <c r="AD11" s="17">
        <v>0.37069017958829398</v>
      </c>
      <c r="AE11" s="17"/>
      <c r="AF11" s="17">
        <v>0.52872305055252899</v>
      </c>
      <c r="AG11" s="17">
        <v>0.50237495377154795</v>
      </c>
      <c r="AH11" s="17">
        <v>0.47029562734100999</v>
      </c>
      <c r="AI11" s="17"/>
      <c r="AJ11" s="17">
        <v>0.560517817985139</v>
      </c>
      <c r="AK11" s="17">
        <v>0.44532225701572098</v>
      </c>
      <c r="AL11" s="17">
        <v>0.50548752088493698</v>
      </c>
      <c r="AM11" s="17">
        <v>0.40866432987768803</v>
      </c>
      <c r="AN11" s="17">
        <v>0.502847485872012</v>
      </c>
      <c r="AO11" s="17"/>
      <c r="AP11" s="17">
        <v>0.517684922842929</v>
      </c>
      <c r="AQ11" s="17">
        <v>0.46419866855529301</v>
      </c>
      <c r="AR11" s="17">
        <v>0.45990544994239602</v>
      </c>
      <c r="AS11" s="17"/>
      <c r="AT11" s="17">
        <v>0.54559536699512101</v>
      </c>
      <c r="AU11" s="17">
        <v>0.51050041412292102</v>
      </c>
      <c r="AV11" s="17">
        <v>0.46812474412778199</v>
      </c>
      <c r="AW11" s="17">
        <v>0.42151014717255603</v>
      </c>
      <c r="AX11" s="17">
        <v>0.37937274568857099</v>
      </c>
      <c r="AY11" s="17"/>
      <c r="AZ11" s="17">
        <v>0.50522526775704002</v>
      </c>
      <c r="BA11" s="17">
        <v>0.479319764212296</v>
      </c>
      <c r="BB11" s="17">
        <v>0.483446886546891</v>
      </c>
      <c r="BC11" s="17">
        <v>0.57329055863015899</v>
      </c>
      <c r="BD11" s="17">
        <v>0.49991492964777301</v>
      </c>
      <c r="BE11" s="17">
        <v>0.50152982826977599</v>
      </c>
      <c r="BF11" s="17">
        <v>0.50639465069740897</v>
      </c>
      <c r="BG11" s="17">
        <v>0.522729775893916</v>
      </c>
      <c r="BH11" s="17">
        <v>0.479924562924605</v>
      </c>
      <c r="BI11" s="17">
        <v>0.51792157168961395</v>
      </c>
      <c r="BJ11" s="17">
        <v>0.46664413468878102</v>
      </c>
      <c r="BK11" s="17">
        <v>0.52610965520167696</v>
      </c>
      <c r="BL11" s="17">
        <v>0.48476480398340899</v>
      </c>
      <c r="BM11" s="17">
        <v>0.43878679463971099</v>
      </c>
      <c r="BN11" s="17">
        <v>0.48704922629297798</v>
      </c>
      <c r="BO11" s="17">
        <v>0.371362915965045</v>
      </c>
      <c r="BP11" s="17"/>
      <c r="BQ11" s="17">
        <v>0.41941289121258102</v>
      </c>
      <c r="BR11" s="17">
        <v>0.53571784991065097</v>
      </c>
    </row>
    <row r="12" spans="2:70" x14ac:dyDescent="0.35">
      <c r="B12" s="18" t="s">
        <v>694</v>
      </c>
      <c r="C12" s="17">
        <v>6.9686869057894396E-2</v>
      </c>
      <c r="D12" s="17">
        <v>7.03945190161714E-2</v>
      </c>
      <c r="E12" s="17">
        <v>6.9023073812760904E-2</v>
      </c>
      <c r="F12" s="17"/>
      <c r="G12" s="17">
        <v>7.3661519657917604E-2</v>
      </c>
      <c r="H12" s="17">
        <v>7.4222140470011605E-2</v>
      </c>
      <c r="I12" s="17">
        <v>6.2884692673067302E-2</v>
      </c>
      <c r="J12" s="17">
        <v>6.6145498363132493E-2</v>
      </c>
      <c r="K12" s="17">
        <v>8.21066921250099E-2</v>
      </c>
      <c r="L12" s="17">
        <v>6.3483822180981503E-2</v>
      </c>
      <c r="M12" s="17"/>
      <c r="N12" s="17">
        <v>7.0913892387400104E-2</v>
      </c>
      <c r="O12" s="17">
        <v>8.0036242912420605E-2</v>
      </c>
      <c r="P12" s="17">
        <v>6.3424485151635804E-2</v>
      </c>
      <c r="Q12" s="17">
        <v>6.4025511562435702E-2</v>
      </c>
      <c r="R12" s="17"/>
      <c r="S12" s="17">
        <v>6.5002022143900107E-2</v>
      </c>
      <c r="T12" s="17">
        <v>8.0104174609382794E-2</v>
      </c>
      <c r="U12" s="17">
        <v>6.7504498337828706E-2</v>
      </c>
      <c r="V12" s="17">
        <v>7.2140399933779395E-2</v>
      </c>
      <c r="W12" s="17">
        <v>7.2894020319421798E-2</v>
      </c>
      <c r="X12" s="17">
        <v>5.8947237317370199E-2</v>
      </c>
      <c r="Y12" s="17">
        <v>5.8906479710221803E-2</v>
      </c>
      <c r="Z12" s="17">
        <v>6.2713686768644306E-2</v>
      </c>
      <c r="AA12" s="17">
        <v>7.5312445270523901E-2</v>
      </c>
      <c r="AB12" s="17">
        <v>6.3283197042168504E-2</v>
      </c>
      <c r="AC12" s="17">
        <v>9.9978979563473597E-2</v>
      </c>
      <c r="AD12" s="17">
        <v>5.55557497011301E-2</v>
      </c>
      <c r="AE12" s="17"/>
      <c r="AF12" s="17">
        <v>8.4585165868158702E-2</v>
      </c>
      <c r="AG12" s="17">
        <v>6.2201080763334603E-2</v>
      </c>
      <c r="AH12" s="17">
        <v>6.20336929456295E-2</v>
      </c>
      <c r="AI12" s="17"/>
      <c r="AJ12" s="17">
        <v>6.4205564191431794E-2</v>
      </c>
      <c r="AK12" s="17">
        <v>6.3438420854772803E-2</v>
      </c>
      <c r="AL12" s="17">
        <v>9.0276629045096202E-2</v>
      </c>
      <c r="AM12" s="17">
        <v>9.8191713097944902E-2</v>
      </c>
      <c r="AN12" s="17">
        <v>7.3328664025942805E-2</v>
      </c>
      <c r="AO12" s="17"/>
      <c r="AP12" s="17">
        <v>7.3984309464858594E-2</v>
      </c>
      <c r="AQ12" s="17">
        <v>6.8670862157777304E-2</v>
      </c>
      <c r="AR12" s="17">
        <v>9.2004097462859896E-2</v>
      </c>
      <c r="AS12" s="17"/>
      <c r="AT12" s="17">
        <v>5.8919204536823797E-2</v>
      </c>
      <c r="AU12" s="17">
        <v>8.9840374688525806E-2</v>
      </c>
      <c r="AV12" s="17">
        <v>5.7247407173707E-2</v>
      </c>
      <c r="AW12" s="17">
        <v>8.2063973942103297E-2</v>
      </c>
      <c r="AX12" s="17">
        <v>0.110247532541808</v>
      </c>
      <c r="AY12" s="17"/>
      <c r="AZ12" s="17">
        <v>2.9827703390490099E-2</v>
      </c>
      <c r="BA12" s="17">
        <v>7.5822937950531702E-2</v>
      </c>
      <c r="BB12" s="17">
        <v>6.91909182598099E-2</v>
      </c>
      <c r="BC12" s="17">
        <v>6.8922271523721906E-2</v>
      </c>
      <c r="BD12" s="17">
        <v>9.2841881487366495E-2</v>
      </c>
      <c r="BE12" s="17">
        <v>5.2679256956421602E-2</v>
      </c>
      <c r="BF12" s="17">
        <v>7.0316366878829598E-2</v>
      </c>
      <c r="BG12" s="17">
        <v>5.7979007889169099E-2</v>
      </c>
      <c r="BH12" s="17">
        <v>6.32859499511607E-2</v>
      </c>
      <c r="BI12" s="17">
        <v>8.5156699498561098E-2</v>
      </c>
      <c r="BJ12" s="17">
        <v>7.7732870049718406E-2</v>
      </c>
      <c r="BK12" s="17">
        <v>6.1078422473189398E-2</v>
      </c>
      <c r="BL12" s="17">
        <v>5.04906166335903E-2</v>
      </c>
      <c r="BM12" s="17">
        <v>9.3829165029717304E-2</v>
      </c>
      <c r="BN12" s="17">
        <v>5.98956705360459E-2</v>
      </c>
      <c r="BO12" s="17">
        <v>7.2968867411626698E-2</v>
      </c>
      <c r="BP12" s="17"/>
      <c r="BQ12" s="17">
        <v>9.2050254331926901E-2</v>
      </c>
      <c r="BR12" s="17">
        <v>5.9530310941270502E-2</v>
      </c>
    </row>
    <row r="13" spans="2:70" x14ac:dyDescent="0.35">
      <c r="B13" s="18" t="s">
        <v>695</v>
      </c>
      <c r="C13" s="17">
        <v>5.0801963322952198E-2</v>
      </c>
      <c r="D13" s="17">
        <v>5.2741927810173103E-2</v>
      </c>
      <c r="E13" s="17">
        <v>4.8678574276092797E-2</v>
      </c>
      <c r="F13" s="17"/>
      <c r="G13" s="17">
        <v>3.0610472160975E-2</v>
      </c>
      <c r="H13" s="17">
        <v>2.9290589191559298E-2</v>
      </c>
      <c r="I13" s="17">
        <v>3.8843758554403099E-2</v>
      </c>
      <c r="J13" s="17">
        <v>5.39947431320148E-2</v>
      </c>
      <c r="K13" s="17">
        <v>6.82712915425399E-2</v>
      </c>
      <c r="L13" s="17">
        <v>7.7193728074411799E-2</v>
      </c>
      <c r="M13" s="17"/>
      <c r="N13" s="17">
        <v>4.0436329335865002E-2</v>
      </c>
      <c r="O13" s="17">
        <v>4.7907075669887798E-2</v>
      </c>
      <c r="P13" s="17">
        <v>5.2539309336441797E-2</v>
      </c>
      <c r="Q13" s="17">
        <v>6.3220277067573105E-2</v>
      </c>
      <c r="R13" s="17"/>
      <c r="S13" s="17">
        <v>3.3350061523931697E-2</v>
      </c>
      <c r="T13" s="17">
        <v>6.7757421331378506E-2</v>
      </c>
      <c r="U13" s="17">
        <v>5.72798619401386E-2</v>
      </c>
      <c r="V13" s="17">
        <v>6.5886721719260397E-2</v>
      </c>
      <c r="W13" s="17">
        <v>5.9260089504699902E-2</v>
      </c>
      <c r="X13" s="17">
        <v>5.2257345573155201E-2</v>
      </c>
      <c r="Y13" s="17">
        <v>6.39328713291753E-2</v>
      </c>
      <c r="Z13" s="17">
        <v>4.0261636704812698E-2</v>
      </c>
      <c r="AA13" s="17">
        <v>4.2164058390032198E-2</v>
      </c>
      <c r="AB13" s="17">
        <v>3.9761423687667302E-2</v>
      </c>
      <c r="AC13" s="17">
        <v>4.8323679302627598E-2</v>
      </c>
      <c r="AD13" s="17">
        <v>1.99217698617704E-2</v>
      </c>
      <c r="AE13" s="17"/>
      <c r="AF13" s="17">
        <v>7.6797961642585205E-2</v>
      </c>
      <c r="AG13" s="17">
        <v>3.7233706532544299E-2</v>
      </c>
      <c r="AH13" s="17">
        <v>4.1495785618782997E-2</v>
      </c>
      <c r="AI13" s="17"/>
      <c r="AJ13" s="17">
        <v>5.48164299778773E-2</v>
      </c>
      <c r="AK13" s="17">
        <v>4.07311496064919E-2</v>
      </c>
      <c r="AL13" s="17">
        <v>5.3661782570337498E-2</v>
      </c>
      <c r="AM13" s="17">
        <v>0.11050290491676699</v>
      </c>
      <c r="AN13" s="17">
        <v>5.8760236239536398E-2</v>
      </c>
      <c r="AO13" s="17"/>
      <c r="AP13" s="17">
        <v>4.4892872111820699E-2</v>
      </c>
      <c r="AQ13" s="17">
        <v>3.8113347575721199E-2</v>
      </c>
      <c r="AR13" s="17">
        <v>3.9631277766621099E-2</v>
      </c>
      <c r="AS13" s="17"/>
      <c r="AT13" s="17">
        <v>5.8832850727941199E-2</v>
      </c>
      <c r="AU13" s="17">
        <v>4.1103879625861303E-2</v>
      </c>
      <c r="AV13" s="17">
        <v>4.7342662935959498E-2</v>
      </c>
      <c r="AW13" s="17">
        <v>3.6313078293321199E-2</v>
      </c>
      <c r="AX13" s="17">
        <v>3.2430739782775699E-2</v>
      </c>
      <c r="AY13" s="17"/>
      <c r="AZ13" s="17">
        <v>9.4352735326684395E-2</v>
      </c>
      <c r="BA13" s="17">
        <v>7.9933329799098896E-2</v>
      </c>
      <c r="BB13" s="17">
        <v>6.0065285070885599E-2</v>
      </c>
      <c r="BC13" s="17">
        <v>6.2247410506489201E-2</v>
      </c>
      <c r="BD13" s="17">
        <v>3.39058170519402E-2</v>
      </c>
      <c r="BE13" s="17">
        <v>5.4916723939859698E-2</v>
      </c>
      <c r="BF13" s="17">
        <v>4.0619329852892697E-2</v>
      </c>
      <c r="BG13" s="17">
        <v>3.0152833067482801E-2</v>
      </c>
      <c r="BH13" s="17">
        <v>5.8103019984757899E-2</v>
      </c>
      <c r="BI13" s="17">
        <v>5.1417863066898398E-2</v>
      </c>
      <c r="BJ13" s="17">
        <v>5.9029459565092E-2</v>
      </c>
      <c r="BK13" s="17">
        <v>4.0652676579735703E-2</v>
      </c>
      <c r="BL13" s="17">
        <v>4.82491266905926E-2</v>
      </c>
      <c r="BM13" s="17">
        <v>4.3603324455191203E-2</v>
      </c>
      <c r="BN13" s="17">
        <v>3.2025987693525403E-2</v>
      </c>
      <c r="BO13" s="17">
        <v>4.9121686805301601E-2</v>
      </c>
      <c r="BP13" s="17"/>
      <c r="BQ13" s="17">
        <v>3.8916097926171803E-2</v>
      </c>
      <c r="BR13" s="17">
        <v>5.6245589285681699E-2</v>
      </c>
    </row>
    <row r="14" spans="2:70" x14ac:dyDescent="0.35">
      <c r="B14" s="18" t="s">
        <v>129</v>
      </c>
      <c r="C14" s="19">
        <v>6.5809142630350106E-2</v>
      </c>
      <c r="D14" s="19">
        <v>6.4664857485192601E-2</v>
      </c>
      <c r="E14" s="19">
        <v>6.7348599862045597E-2</v>
      </c>
      <c r="F14" s="19"/>
      <c r="G14" s="19">
        <v>6.7496787645302606E-2</v>
      </c>
      <c r="H14" s="19">
        <v>6.2999159015944703E-2</v>
      </c>
      <c r="I14" s="19">
        <v>5.9860660947051503E-2</v>
      </c>
      <c r="J14" s="19">
        <v>6.4331818778020897E-2</v>
      </c>
      <c r="K14" s="19">
        <v>7.0864203349939495E-2</v>
      </c>
      <c r="L14" s="19">
        <v>6.9651980949527501E-2</v>
      </c>
      <c r="M14" s="19"/>
      <c r="N14" s="19">
        <v>5.0387337129452002E-2</v>
      </c>
      <c r="O14" s="19">
        <v>4.9939872771606303E-2</v>
      </c>
      <c r="P14" s="19">
        <v>7.3061490743011895E-2</v>
      </c>
      <c r="Q14" s="19">
        <v>9.1528915355521503E-2</v>
      </c>
      <c r="R14" s="19"/>
      <c r="S14" s="19">
        <v>4.7660779473876903E-2</v>
      </c>
      <c r="T14" s="19">
        <v>5.8925189689292098E-2</v>
      </c>
      <c r="U14" s="19">
        <v>7.9052246091032299E-2</v>
      </c>
      <c r="V14" s="19">
        <v>4.2045607282817601E-2</v>
      </c>
      <c r="W14" s="19">
        <v>8.25854830466492E-2</v>
      </c>
      <c r="X14" s="19">
        <v>8.7205117862656001E-2</v>
      </c>
      <c r="Y14" s="19">
        <v>4.7767996377392499E-2</v>
      </c>
      <c r="Z14" s="19">
        <v>6.2911483849501404E-2</v>
      </c>
      <c r="AA14" s="19">
        <v>6.3292646622280097E-2</v>
      </c>
      <c r="AB14" s="19">
        <v>7.5209048287292996E-2</v>
      </c>
      <c r="AC14" s="19">
        <v>9.4080759428668295E-2</v>
      </c>
      <c r="AD14" s="19">
        <v>9.8885282964376098E-2</v>
      </c>
      <c r="AE14" s="19"/>
      <c r="AF14" s="19">
        <v>6.5506949205925993E-2</v>
      </c>
      <c r="AG14" s="19">
        <v>5.1938094520672197E-2</v>
      </c>
      <c r="AH14" s="19">
        <v>7.9035213355680506E-2</v>
      </c>
      <c r="AI14" s="19"/>
      <c r="AJ14" s="19">
        <v>6.00205535902485E-2</v>
      </c>
      <c r="AK14" s="19">
        <v>6.1475762189877901E-2</v>
      </c>
      <c r="AL14" s="19">
        <v>4.7144974802344003E-2</v>
      </c>
      <c r="AM14" s="19">
        <v>0</v>
      </c>
      <c r="AN14" s="19">
        <v>8.7661031407075402E-2</v>
      </c>
      <c r="AO14" s="19"/>
      <c r="AP14" s="19">
        <v>5.3900580471750802E-2</v>
      </c>
      <c r="AQ14" s="19">
        <v>6.2470371803996103E-2</v>
      </c>
      <c r="AR14" s="19">
        <v>3.9360966896096701E-2</v>
      </c>
      <c r="AS14" s="19"/>
      <c r="AT14" s="19">
        <v>8.3602799802177399E-2</v>
      </c>
      <c r="AU14" s="19">
        <v>6.6911508179093304E-2</v>
      </c>
      <c r="AV14" s="19">
        <v>5.0566905413138803E-2</v>
      </c>
      <c r="AW14" s="19">
        <v>3.6834049176402497E-2</v>
      </c>
      <c r="AX14" s="19">
        <v>3.0855773031949099E-2</v>
      </c>
      <c r="AY14" s="19"/>
      <c r="AZ14" s="19">
        <v>9.8846344257483107E-2</v>
      </c>
      <c r="BA14" s="19">
        <v>9.1984654252593903E-2</v>
      </c>
      <c r="BB14" s="19">
        <v>7.6914893495166906E-2</v>
      </c>
      <c r="BC14" s="19">
        <v>6.1619595269736697E-2</v>
      </c>
      <c r="BD14" s="19">
        <v>6.7485027736243597E-2</v>
      </c>
      <c r="BE14" s="19">
        <v>5.1993111202178997E-2</v>
      </c>
      <c r="BF14" s="19">
        <v>5.5331925331995997E-2</v>
      </c>
      <c r="BG14" s="19">
        <v>6.7152499638048493E-2</v>
      </c>
      <c r="BH14" s="19">
        <v>7.4135043686174101E-2</v>
      </c>
      <c r="BI14" s="19">
        <v>6.5587777177422701E-2</v>
      </c>
      <c r="BJ14" s="19">
        <v>5.9347618782126597E-2</v>
      </c>
      <c r="BK14" s="19">
        <v>4.0494573696027998E-2</v>
      </c>
      <c r="BL14" s="19">
        <v>4.4747479549826198E-2</v>
      </c>
      <c r="BM14" s="19">
        <v>6.6673881583566505E-2</v>
      </c>
      <c r="BN14" s="19">
        <v>8.2831123262235795E-2</v>
      </c>
      <c r="BO14" s="19">
        <v>2.2382999231214201E-2</v>
      </c>
      <c r="BP14" s="19"/>
      <c r="BQ14" s="19">
        <v>1.8971956315336099E-2</v>
      </c>
      <c r="BR14" s="19">
        <v>8.6166042145685004E-2</v>
      </c>
    </row>
    <row r="15" spans="2:70" x14ac:dyDescent="0.35">
      <c r="B15" s="16"/>
    </row>
    <row r="16" spans="2:70" x14ac:dyDescent="0.35">
      <c r="B16" t="s">
        <v>98</v>
      </c>
    </row>
    <row r="17" spans="2:2" x14ac:dyDescent="0.35">
      <c r="B17" t="s">
        <v>99</v>
      </c>
    </row>
    <row r="19" spans="2:2" x14ac:dyDescent="0.35">
      <c r="B19" s="8" t="str">
        <f>HYPERLINK("#'Contents'!A1", "Return to Contents")</f>
        <v>Return to Contents</v>
      </c>
    </row>
  </sheetData>
  <mergeCells count="11">
    <mergeCell ref="BQ5:BR5"/>
    <mergeCell ref="D5:E5"/>
    <mergeCell ref="G5:L5"/>
    <mergeCell ref="N5:Q5"/>
    <mergeCell ref="S5:AD5"/>
    <mergeCell ref="AF5:AH5"/>
    <mergeCell ref="D2:BJ2"/>
    <mergeCell ref="AJ5:AN5"/>
    <mergeCell ref="AP5:AR5"/>
    <mergeCell ref="AT5:AX5"/>
    <mergeCell ref="AZ5:BO5"/>
  </mergeCells>
  <pageMargins left="0.7" right="0.7" top="0.75" bottom="0.75" header="0.3" footer="0.3"/>
  <pageSetup paperSize="9" orientation="portrait" horizontalDpi="300" verticalDpi="300"/>
  <drawing r:id="rId1"/>
</worksheet>
</file>

<file path=xl/worksheets/sheet1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D00-000000000000}">
  <dimension ref="B2:J19"/>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10" width="20.7265625" customWidth="1"/>
  </cols>
  <sheetData>
    <row r="2" spans="2:10" ht="40" customHeight="1" x14ac:dyDescent="0.35">
      <c r="D2" s="29" t="s">
        <v>715</v>
      </c>
      <c r="E2" s="26"/>
      <c r="F2" s="26"/>
      <c r="G2" s="26"/>
      <c r="H2" s="26"/>
      <c r="I2" s="26"/>
      <c r="J2" s="26"/>
    </row>
    <row r="6" spans="2:10" ht="50.15" customHeight="1" x14ac:dyDescent="0.35">
      <c r="B6" s="20" t="s">
        <v>15</v>
      </c>
      <c r="C6" s="20" t="s">
        <v>703</v>
      </c>
      <c r="D6" s="20" t="s">
        <v>704</v>
      </c>
      <c r="E6" s="20" t="s">
        <v>705</v>
      </c>
      <c r="F6" s="20" t="s">
        <v>706</v>
      </c>
      <c r="G6" s="20" t="s">
        <v>707</v>
      </c>
      <c r="H6" s="20" t="s">
        <v>708</v>
      </c>
      <c r="I6" s="20" t="s">
        <v>709</v>
      </c>
    </row>
    <row r="7" spans="2:10" ht="29" x14ac:dyDescent="0.35">
      <c r="B7" s="18" t="s">
        <v>710</v>
      </c>
      <c r="C7" s="17">
        <v>7.5629840640557597E-2</v>
      </c>
      <c r="D7" s="17">
        <v>7.3552039289258395E-2</v>
      </c>
      <c r="E7" s="17">
        <v>8.1312938227036502E-2</v>
      </c>
      <c r="F7" s="17">
        <v>5.44915828036584E-2</v>
      </c>
      <c r="G7" s="17">
        <v>0.10540101638001</v>
      </c>
      <c r="H7" s="17">
        <v>6.4592573523773997E-2</v>
      </c>
      <c r="I7" s="17">
        <v>6.8943179972564203E-2</v>
      </c>
    </row>
    <row r="8" spans="2:10" ht="29" x14ac:dyDescent="0.35">
      <c r="B8" s="18" t="s">
        <v>711</v>
      </c>
      <c r="C8" s="17">
        <v>0.18185325642122099</v>
      </c>
      <c r="D8" s="17">
        <v>0.17899029729461899</v>
      </c>
      <c r="E8" s="17">
        <v>0.16436177265674501</v>
      </c>
      <c r="F8" s="17">
        <v>0.161855649441426</v>
      </c>
      <c r="G8" s="17">
        <v>0.21905520357099301</v>
      </c>
      <c r="H8" s="17">
        <v>0.165549770248376</v>
      </c>
      <c r="I8" s="17">
        <v>0.22656024587169399</v>
      </c>
    </row>
    <row r="9" spans="2:10" ht="43.5" x14ac:dyDescent="0.35">
      <c r="B9" s="18" t="s">
        <v>712</v>
      </c>
      <c r="C9" s="17">
        <v>0.25633263178346199</v>
      </c>
      <c r="D9" s="17">
        <v>0.249636012043428</v>
      </c>
      <c r="E9" s="17">
        <v>0.233094870290394</v>
      </c>
      <c r="F9" s="17">
        <v>0.25800331905947799</v>
      </c>
      <c r="G9" s="17">
        <v>0.270586605440017</v>
      </c>
      <c r="H9" s="17">
        <v>0.25599532678984199</v>
      </c>
      <c r="I9" s="17">
        <v>0.31068070629827499</v>
      </c>
    </row>
    <row r="10" spans="2:10" ht="43.5" x14ac:dyDescent="0.35">
      <c r="B10" s="18" t="s">
        <v>713</v>
      </c>
      <c r="C10" s="17">
        <v>0.21591030186569499</v>
      </c>
      <c r="D10" s="17">
        <v>0.210289519536242</v>
      </c>
      <c r="E10" s="17">
        <v>0.21417482109364</v>
      </c>
      <c r="F10" s="17">
        <v>0.24469817404566099</v>
      </c>
      <c r="G10" s="17">
        <v>0.16391209025141901</v>
      </c>
      <c r="H10" s="17">
        <v>0.22474651064190701</v>
      </c>
      <c r="I10" s="17">
        <v>0.166850319348571</v>
      </c>
    </row>
    <row r="11" spans="2:10" ht="29" x14ac:dyDescent="0.35">
      <c r="B11" s="18" t="s">
        <v>714</v>
      </c>
      <c r="C11" s="17">
        <v>0.20014579295548099</v>
      </c>
      <c r="D11" s="17">
        <v>0.21251298445061201</v>
      </c>
      <c r="E11" s="17">
        <v>0.245214316630748</v>
      </c>
      <c r="F11" s="17">
        <v>0.20978868825320801</v>
      </c>
      <c r="G11" s="17">
        <v>0.16218203070660001</v>
      </c>
      <c r="H11" s="17">
        <v>0.216672989341642</v>
      </c>
      <c r="I11" s="17">
        <v>0.14984217664493901</v>
      </c>
    </row>
    <row r="12" spans="2:10" x14ac:dyDescent="0.35">
      <c r="B12" s="18" t="s">
        <v>129</v>
      </c>
      <c r="C12" s="17">
        <v>7.0128176333582606E-2</v>
      </c>
      <c r="D12" s="17">
        <v>7.5019147385840798E-2</v>
      </c>
      <c r="E12" s="17">
        <v>6.1841281101436003E-2</v>
      </c>
      <c r="F12" s="17">
        <v>7.1162586396567903E-2</v>
      </c>
      <c r="G12" s="17">
        <v>7.8863053650959497E-2</v>
      </c>
      <c r="H12" s="17">
        <v>7.2442829454459498E-2</v>
      </c>
      <c r="I12" s="17">
        <v>7.7123371863956805E-2</v>
      </c>
    </row>
    <row r="13" spans="2:10" x14ac:dyDescent="0.35">
      <c r="B13" s="16"/>
      <c r="C13" s="16"/>
      <c r="D13" s="16"/>
      <c r="E13" s="16"/>
      <c r="F13" s="16"/>
      <c r="G13" s="16"/>
      <c r="H13" s="16"/>
      <c r="I13" s="16"/>
    </row>
    <row r="14" spans="2:10" x14ac:dyDescent="0.35">
      <c r="B14" t="s">
        <v>98</v>
      </c>
    </row>
    <row r="15" spans="2:10" x14ac:dyDescent="0.35">
      <c r="B15" t="s">
        <v>99</v>
      </c>
    </row>
    <row r="19" spans="2:2" x14ac:dyDescent="0.35">
      <c r="B19" s="8" t="str">
        <f>HYPERLINK("#'Contents'!A1", "Return to Contents")</f>
        <v>Return to Contents</v>
      </c>
    </row>
  </sheetData>
  <mergeCells count="1">
    <mergeCell ref="D2:J2"/>
  </mergeCells>
  <pageMargins left="0.7" right="0.7" top="0.75" bottom="0.75" header="0.3" footer="0.3"/>
  <pageSetup paperSize="9" orientation="portrait" horizontalDpi="300" verticalDpi="300"/>
  <drawing r:id="rId1"/>
</worksheet>
</file>

<file path=xl/worksheets/sheet1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E00-000000000000}">
  <dimension ref="B2:BR19"/>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67" width="10.7265625" customWidth="1"/>
    <col min="68" max="68" width="2.1796875" customWidth="1"/>
    <col min="69" max="70" width="10.7265625" customWidth="1"/>
    <col min="71" max="71" width="2.1796875" customWidth="1"/>
  </cols>
  <sheetData>
    <row r="2" spans="2:70" ht="40" customHeight="1" x14ac:dyDescent="0.35">
      <c r="D2" s="29" t="s">
        <v>716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row>
    <row r="5" spans="2:70" ht="30" customHeight="1" x14ac:dyDescent="0.35">
      <c r="B5" s="15"/>
      <c r="C5" s="15"/>
      <c r="D5" s="30" t="s">
        <v>74</v>
      </c>
      <c r="E5" s="30"/>
      <c r="F5" s="15"/>
      <c r="G5" s="30" t="s">
        <v>75</v>
      </c>
      <c r="H5" s="30"/>
      <c r="I5" s="30"/>
      <c r="J5" s="30"/>
      <c r="K5" s="30"/>
      <c r="L5" s="30"/>
      <c r="M5" s="15"/>
      <c r="N5" s="30" t="s">
        <v>76</v>
      </c>
      <c r="O5" s="30"/>
      <c r="P5" s="30"/>
      <c r="Q5" s="30"/>
      <c r="R5" s="15"/>
      <c r="S5" s="30" t="s">
        <v>77</v>
      </c>
      <c r="T5" s="30"/>
      <c r="U5" s="30"/>
      <c r="V5" s="30"/>
      <c r="W5" s="30"/>
      <c r="X5" s="30"/>
      <c r="Y5" s="30"/>
      <c r="Z5" s="30"/>
      <c r="AA5" s="30"/>
      <c r="AB5" s="30"/>
      <c r="AC5" s="30"/>
      <c r="AD5" s="30"/>
      <c r="AE5" s="15"/>
      <c r="AF5" s="30" t="s">
        <v>78</v>
      </c>
      <c r="AG5" s="30"/>
      <c r="AH5" s="30"/>
      <c r="AI5" s="15"/>
      <c r="AJ5" s="30" t="s">
        <v>79</v>
      </c>
      <c r="AK5" s="30"/>
      <c r="AL5" s="30"/>
      <c r="AM5" s="30"/>
      <c r="AN5" s="30"/>
      <c r="AO5" s="15"/>
      <c r="AP5" s="30" t="s">
        <v>80</v>
      </c>
      <c r="AQ5" s="30"/>
      <c r="AR5" s="30"/>
      <c r="AS5" s="15"/>
      <c r="AT5" s="30" t="s">
        <v>81</v>
      </c>
      <c r="AU5" s="30"/>
      <c r="AV5" s="30"/>
      <c r="AW5" s="30"/>
      <c r="AX5" s="30"/>
      <c r="AY5" s="15"/>
      <c r="AZ5" s="30" t="s">
        <v>82</v>
      </c>
      <c r="BA5" s="30"/>
      <c r="BB5" s="30"/>
      <c r="BC5" s="30"/>
      <c r="BD5" s="30"/>
      <c r="BE5" s="30"/>
      <c r="BF5" s="30"/>
      <c r="BG5" s="30"/>
      <c r="BH5" s="30"/>
      <c r="BI5" s="30"/>
      <c r="BJ5" s="30"/>
      <c r="BK5" s="30"/>
      <c r="BL5" s="30"/>
      <c r="BM5" s="30"/>
      <c r="BN5" s="30"/>
      <c r="BO5" s="30"/>
      <c r="BP5" s="15"/>
      <c r="BQ5" s="30" t="s">
        <v>83</v>
      </c>
      <c r="BR5" s="30"/>
    </row>
    <row r="6" spans="2:7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46</v>
      </c>
      <c r="AQ6" s="12" t="s">
        <v>47</v>
      </c>
      <c r="AR6" s="12" t="s">
        <v>50</v>
      </c>
      <c r="AT6" s="12" t="s">
        <v>51</v>
      </c>
      <c r="AU6" s="12" t="s">
        <v>52</v>
      </c>
      <c r="AV6" s="12" t="s">
        <v>53</v>
      </c>
      <c r="AW6" s="12" t="s">
        <v>54</v>
      </c>
      <c r="AX6" s="12" t="s">
        <v>55</v>
      </c>
      <c r="AZ6" s="12" t="s">
        <v>56</v>
      </c>
      <c r="BA6" s="12" t="s">
        <v>57</v>
      </c>
      <c r="BB6" s="12" t="s">
        <v>58</v>
      </c>
      <c r="BC6" s="12" t="s">
        <v>59</v>
      </c>
      <c r="BD6" s="12" t="s">
        <v>60</v>
      </c>
      <c r="BE6" s="12" t="s">
        <v>61</v>
      </c>
      <c r="BF6" s="12" t="s">
        <v>62</v>
      </c>
      <c r="BG6" s="12" t="s">
        <v>63</v>
      </c>
      <c r="BH6" s="12" t="s">
        <v>64</v>
      </c>
      <c r="BI6" s="12" t="s">
        <v>65</v>
      </c>
      <c r="BJ6" s="12" t="s">
        <v>66</v>
      </c>
      <c r="BK6" s="12" t="s">
        <v>67</v>
      </c>
      <c r="BL6" s="12" t="s">
        <v>68</v>
      </c>
      <c r="BM6" s="12" t="s">
        <v>69</v>
      </c>
      <c r="BN6" s="12" t="s">
        <v>70</v>
      </c>
      <c r="BO6" s="12" t="s">
        <v>71</v>
      </c>
      <c r="BQ6" s="12" t="s">
        <v>72</v>
      </c>
      <c r="BR6" s="12" t="s">
        <v>73</v>
      </c>
    </row>
    <row r="7" spans="2:70" ht="30" customHeight="1" x14ac:dyDescent="0.35">
      <c r="B7" s="10" t="s">
        <v>19</v>
      </c>
      <c r="C7" s="10">
        <v>4012</v>
      </c>
      <c r="D7" s="10">
        <v>1971</v>
      </c>
      <c r="E7" s="10">
        <v>2028</v>
      </c>
      <c r="F7" s="10"/>
      <c r="G7" s="10">
        <v>497</v>
      </c>
      <c r="H7" s="10">
        <v>704</v>
      </c>
      <c r="I7" s="10">
        <v>694</v>
      </c>
      <c r="J7" s="10">
        <v>693</v>
      </c>
      <c r="K7" s="10">
        <v>571</v>
      </c>
      <c r="L7" s="10">
        <v>853</v>
      </c>
      <c r="M7" s="10"/>
      <c r="N7" s="10">
        <v>1178</v>
      </c>
      <c r="O7" s="10">
        <v>1131</v>
      </c>
      <c r="P7" s="10">
        <v>781</v>
      </c>
      <c r="Q7" s="10">
        <v>909</v>
      </c>
      <c r="R7" s="10"/>
      <c r="S7" s="10">
        <v>563</v>
      </c>
      <c r="T7" s="10">
        <v>553</v>
      </c>
      <c r="U7" s="10">
        <v>314</v>
      </c>
      <c r="V7" s="10">
        <v>343</v>
      </c>
      <c r="W7" s="10">
        <v>293</v>
      </c>
      <c r="X7" s="10">
        <v>376</v>
      </c>
      <c r="Y7" s="10">
        <v>336</v>
      </c>
      <c r="Z7" s="10">
        <v>171</v>
      </c>
      <c r="AA7" s="10">
        <v>447</v>
      </c>
      <c r="AB7" s="10">
        <v>337</v>
      </c>
      <c r="AC7" s="10">
        <v>188</v>
      </c>
      <c r="AD7" s="10">
        <v>91</v>
      </c>
      <c r="AE7" s="10"/>
      <c r="AF7" s="10">
        <v>1421</v>
      </c>
      <c r="AG7" s="10">
        <v>1665</v>
      </c>
      <c r="AH7" s="10">
        <v>577</v>
      </c>
      <c r="AI7" s="10"/>
      <c r="AJ7" s="10">
        <v>1433</v>
      </c>
      <c r="AK7" s="10">
        <v>1082</v>
      </c>
      <c r="AL7" s="10">
        <v>299</v>
      </c>
      <c r="AM7" s="10">
        <v>42</v>
      </c>
      <c r="AN7" s="10">
        <v>541</v>
      </c>
      <c r="AO7" s="10"/>
      <c r="AP7" s="10">
        <v>878</v>
      </c>
      <c r="AQ7" s="10">
        <v>1369</v>
      </c>
      <c r="AR7" s="10">
        <v>264</v>
      </c>
      <c r="AS7" s="10"/>
      <c r="AT7" s="10">
        <v>929</v>
      </c>
      <c r="AU7" s="10">
        <v>932</v>
      </c>
      <c r="AV7" s="10">
        <v>1096</v>
      </c>
      <c r="AW7" s="10">
        <v>455</v>
      </c>
      <c r="AX7" s="10">
        <v>62</v>
      </c>
      <c r="AY7" s="10"/>
      <c r="AZ7" s="10">
        <v>33</v>
      </c>
      <c r="BA7" s="10">
        <v>185</v>
      </c>
      <c r="BB7" s="10">
        <v>256</v>
      </c>
      <c r="BC7" s="10">
        <v>269</v>
      </c>
      <c r="BD7" s="10">
        <v>403</v>
      </c>
      <c r="BE7" s="10">
        <v>436</v>
      </c>
      <c r="BF7" s="10">
        <v>391</v>
      </c>
      <c r="BG7" s="10">
        <v>312</v>
      </c>
      <c r="BH7" s="10">
        <v>253</v>
      </c>
      <c r="BI7" s="10">
        <v>211</v>
      </c>
      <c r="BJ7" s="10">
        <v>336</v>
      </c>
      <c r="BK7" s="10">
        <v>187</v>
      </c>
      <c r="BL7" s="10">
        <v>180</v>
      </c>
      <c r="BM7" s="10">
        <v>103</v>
      </c>
      <c r="BN7" s="10">
        <v>95</v>
      </c>
      <c r="BO7" s="10">
        <v>161</v>
      </c>
      <c r="BP7" s="10"/>
      <c r="BQ7" s="10">
        <v>1235</v>
      </c>
      <c r="BR7" s="10">
        <v>2665</v>
      </c>
    </row>
    <row r="8" spans="2:70" ht="30" customHeight="1" x14ac:dyDescent="0.35">
      <c r="B8" s="11" t="s">
        <v>20</v>
      </c>
      <c r="C8" s="11">
        <v>4012</v>
      </c>
      <c r="D8" s="11">
        <v>1975</v>
      </c>
      <c r="E8" s="11">
        <v>2024</v>
      </c>
      <c r="F8" s="11"/>
      <c r="G8" s="11">
        <v>558</v>
      </c>
      <c r="H8" s="11">
        <v>682</v>
      </c>
      <c r="I8" s="11">
        <v>685</v>
      </c>
      <c r="J8" s="11">
        <v>686</v>
      </c>
      <c r="K8" s="11">
        <v>562</v>
      </c>
      <c r="L8" s="11">
        <v>839</v>
      </c>
      <c r="M8" s="11"/>
      <c r="N8" s="11">
        <v>1080</v>
      </c>
      <c r="O8" s="11">
        <v>1039</v>
      </c>
      <c r="P8" s="11">
        <v>880</v>
      </c>
      <c r="Q8" s="11">
        <v>1000</v>
      </c>
      <c r="R8" s="11"/>
      <c r="S8" s="11">
        <v>562</v>
      </c>
      <c r="T8" s="11">
        <v>522</v>
      </c>
      <c r="U8" s="11">
        <v>321</v>
      </c>
      <c r="V8" s="11">
        <v>361</v>
      </c>
      <c r="W8" s="11">
        <v>281</v>
      </c>
      <c r="X8" s="11">
        <v>361</v>
      </c>
      <c r="Y8" s="11">
        <v>321</v>
      </c>
      <c r="Z8" s="11">
        <v>160</v>
      </c>
      <c r="AA8" s="11">
        <v>441</v>
      </c>
      <c r="AB8" s="11">
        <v>361</v>
      </c>
      <c r="AC8" s="11">
        <v>201</v>
      </c>
      <c r="AD8" s="11">
        <v>120</v>
      </c>
      <c r="AE8" s="11"/>
      <c r="AF8" s="11">
        <v>1410</v>
      </c>
      <c r="AG8" s="11">
        <v>1629</v>
      </c>
      <c r="AH8" s="11">
        <v>599</v>
      </c>
      <c r="AI8" s="11"/>
      <c r="AJ8" s="11">
        <v>1397</v>
      </c>
      <c r="AK8" s="11">
        <v>1071</v>
      </c>
      <c r="AL8" s="11">
        <v>288</v>
      </c>
      <c r="AM8" s="11">
        <v>45</v>
      </c>
      <c r="AN8" s="11">
        <v>558</v>
      </c>
      <c r="AO8" s="11"/>
      <c r="AP8" s="11">
        <v>856</v>
      </c>
      <c r="AQ8" s="11">
        <v>1358</v>
      </c>
      <c r="AR8" s="11">
        <v>259</v>
      </c>
      <c r="AS8" s="11"/>
      <c r="AT8" s="11">
        <v>961</v>
      </c>
      <c r="AU8" s="11">
        <v>958</v>
      </c>
      <c r="AV8" s="11">
        <v>1056</v>
      </c>
      <c r="AW8" s="11">
        <v>434</v>
      </c>
      <c r="AX8" s="11">
        <v>55</v>
      </c>
      <c r="AY8" s="11"/>
      <c r="AZ8" s="11">
        <v>33</v>
      </c>
      <c r="BA8" s="11">
        <v>186</v>
      </c>
      <c r="BB8" s="11">
        <v>267</v>
      </c>
      <c r="BC8" s="11">
        <v>280</v>
      </c>
      <c r="BD8" s="11">
        <v>416</v>
      </c>
      <c r="BE8" s="11">
        <v>443</v>
      </c>
      <c r="BF8" s="11">
        <v>394</v>
      </c>
      <c r="BG8" s="11">
        <v>314</v>
      </c>
      <c r="BH8" s="11">
        <v>257</v>
      </c>
      <c r="BI8" s="11">
        <v>206</v>
      </c>
      <c r="BJ8" s="11">
        <v>329</v>
      </c>
      <c r="BK8" s="11">
        <v>179</v>
      </c>
      <c r="BL8" s="11">
        <v>174</v>
      </c>
      <c r="BM8" s="11">
        <v>97</v>
      </c>
      <c r="BN8" s="11">
        <v>87</v>
      </c>
      <c r="BO8" s="11">
        <v>148</v>
      </c>
      <c r="BP8" s="11"/>
      <c r="BQ8" s="11">
        <v>1209</v>
      </c>
      <c r="BR8" s="11">
        <v>2688</v>
      </c>
    </row>
    <row r="9" spans="2:70" ht="29" x14ac:dyDescent="0.35">
      <c r="B9" s="18" t="s">
        <v>710</v>
      </c>
      <c r="C9" s="17">
        <v>7.5629840640557597E-2</v>
      </c>
      <c r="D9" s="17">
        <v>8.6821251983265804E-2</v>
      </c>
      <c r="E9" s="17">
        <v>6.4355085642930604E-2</v>
      </c>
      <c r="F9" s="17"/>
      <c r="G9" s="17">
        <v>0.11850806589542801</v>
      </c>
      <c r="H9" s="17">
        <v>0.10768462466148</v>
      </c>
      <c r="I9" s="17">
        <v>9.8464102989824803E-2</v>
      </c>
      <c r="J9" s="17">
        <v>6.50030319771564E-2</v>
      </c>
      <c r="K9" s="17">
        <v>3.2003619753783498E-2</v>
      </c>
      <c r="L9" s="17">
        <v>4.0278588996945003E-2</v>
      </c>
      <c r="M9" s="17"/>
      <c r="N9" s="17">
        <v>8.7261835565145093E-2</v>
      </c>
      <c r="O9" s="17">
        <v>6.6457543153264895E-2</v>
      </c>
      <c r="P9" s="17">
        <v>7.7840636368914307E-2</v>
      </c>
      <c r="Q9" s="17">
        <v>7.0331511590298795E-2</v>
      </c>
      <c r="R9" s="17"/>
      <c r="S9" s="17">
        <v>0.12369165424446001</v>
      </c>
      <c r="T9" s="17">
        <v>6.0313285596160102E-2</v>
      </c>
      <c r="U9" s="17">
        <v>4.7371789666857698E-2</v>
      </c>
      <c r="V9" s="17">
        <v>5.4185130947671599E-2</v>
      </c>
      <c r="W9" s="17">
        <v>6.2682692495381803E-2</v>
      </c>
      <c r="X9" s="17">
        <v>7.5114027988809701E-2</v>
      </c>
      <c r="Y9" s="17">
        <v>6.2051748232966601E-2</v>
      </c>
      <c r="Z9" s="17">
        <v>0.111384542762359</v>
      </c>
      <c r="AA9" s="17">
        <v>6.9258012124433194E-2</v>
      </c>
      <c r="AB9" s="17">
        <v>6.8752293576395104E-2</v>
      </c>
      <c r="AC9" s="17">
        <v>8.9947132853938697E-2</v>
      </c>
      <c r="AD9" s="17">
        <v>9.7929519858481098E-2</v>
      </c>
      <c r="AE9" s="17"/>
      <c r="AF9" s="17">
        <v>6.5009246516831598E-2</v>
      </c>
      <c r="AG9" s="17">
        <v>8.0458550486850994E-2</v>
      </c>
      <c r="AH9" s="17">
        <v>8.1744956421774997E-2</v>
      </c>
      <c r="AI9" s="17"/>
      <c r="AJ9" s="17">
        <v>6.5035072543103201E-2</v>
      </c>
      <c r="AK9" s="17">
        <v>8.2917857429670103E-2</v>
      </c>
      <c r="AL9" s="17">
        <v>7.8621265037831997E-2</v>
      </c>
      <c r="AM9" s="17">
        <v>0.16194943866959799</v>
      </c>
      <c r="AN9" s="17">
        <v>6.4395661474360197E-2</v>
      </c>
      <c r="AO9" s="17"/>
      <c r="AP9" s="17">
        <v>6.8515453759851505E-2</v>
      </c>
      <c r="AQ9" s="17">
        <v>8.7746649060002402E-2</v>
      </c>
      <c r="AR9" s="17">
        <v>0.108137760140902</v>
      </c>
      <c r="AS9" s="17"/>
      <c r="AT9" s="17">
        <v>5.9098453574829103E-2</v>
      </c>
      <c r="AU9" s="17">
        <v>6.6682680904845401E-2</v>
      </c>
      <c r="AV9" s="17">
        <v>8.7211183715684898E-2</v>
      </c>
      <c r="AW9" s="17">
        <v>0.100078483816365</v>
      </c>
      <c r="AX9" s="17">
        <v>0.177308768976806</v>
      </c>
      <c r="AY9" s="17"/>
      <c r="AZ9" s="17">
        <v>0</v>
      </c>
      <c r="BA9" s="17">
        <v>8.4247985765542294E-2</v>
      </c>
      <c r="BB9" s="17">
        <v>6.6941686676782505E-2</v>
      </c>
      <c r="BC9" s="17">
        <v>4.9583439941087902E-2</v>
      </c>
      <c r="BD9" s="17">
        <v>8.8265401363915905E-2</v>
      </c>
      <c r="BE9" s="17">
        <v>7.7969771719160696E-2</v>
      </c>
      <c r="BF9" s="17">
        <v>7.3025440869607203E-2</v>
      </c>
      <c r="BG9" s="17">
        <v>8.1188906573603004E-2</v>
      </c>
      <c r="BH9" s="17">
        <v>7.5140828806813206E-2</v>
      </c>
      <c r="BI9" s="17">
        <v>4.5929997006481503E-2</v>
      </c>
      <c r="BJ9" s="17">
        <v>7.4384119563189605E-2</v>
      </c>
      <c r="BK9" s="17">
        <v>9.9720515615908306E-2</v>
      </c>
      <c r="BL9" s="17">
        <v>6.9008903375009603E-2</v>
      </c>
      <c r="BM9" s="17">
        <v>7.5416001192872006E-2</v>
      </c>
      <c r="BN9" s="17">
        <v>0.13611564739427501</v>
      </c>
      <c r="BO9" s="17">
        <v>0.120626283866237</v>
      </c>
      <c r="BP9" s="17"/>
      <c r="BQ9" s="17">
        <v>0.120373096998018</v>
      </c>
      <c r="BR9" s="17">
        <v>5.48898581143814E-2</v>
      </c>
    </row>
    <row r="10" spans="2:70" ht="29" x14ac:dyDescent="0.35">
      <c r="B10" s="18" t="s">
        <v>711</v>
      </c>
      <c r="C10" s="17">
        <v>0.18185325642122099</v>
      </c>
      <c r="D10" s="17">
        <v>0.19745326970525701</v>
      </c>
      <c r="E10" s="17">
        <v>0.167242005808074</v>
      </c>
      <c r="F10" s="17"/>
      <c r="G10" s="17">
        <v>0.206582918529613</v>
      </c>
      <c r="H10" s="17">
        <v>0.235082230719344</v>
      </c>
      <c r="I10" s="17">
        <v>0.18997783736073801</v>
      </c>
      <c r="J10" s="17">
        <v>0.176483499479965</v>
      </c>
      <c r="K10" s="17">
        <v>0.149996056670302</v>
      </c>
      <c r="L10" s="17">
        <v>0.14119515973459101</v>
      </c>
      <c r="M10" s="17"/>
      <c r="N10" s="17">
        <v>0.18950610854550201</v>
      </c>
      <c r="O10" s="17">
        <v>0.173371972993104</v>
      </c>
      <c r="P10" s="17">
        <v>0.19910221574787801</v>
      </c>
      <c r="Q10" s="17">
        <v>0.16666311493859901</v>
      </c>
      <c r="R10" s="17"/>
      <c r="S10" s="17">
        <v>0.20289000050178899</v>
      </c>
      <c r="T10" s="17">
        <v>0.14558031026061799</v>
      </c>
      <c r="U10" s="17">
        <v>0.16548352628947299</v>
      </c>
      <c r="V10" s="17">
        <v>0.173053508818204</v>
      </c>
      <c r="W10" s="17">
        <v>0.19356352729928</v>
      </c>
      <c r="X10" s="17">
        <v>0.19141665997386201</v>
      </c>
      <c r="Y10" s="17">
        <v>0.195882606570976</v>
      </c>
      <c r="Z10" s="17">
        <v>0.18011875132629801</v>
      </c>
      <c r="AA10" s="17">
        <v>0.18926028873384099</v>
      </c>
      <c r="AB10" s="17">
        <v>0.18106565827493901</v>
      </c>
      <c r="AC10" s="17">
        <v>0.196371202148304</v>
      </c>
      <c r="AD10" s="17">
        <v>0.17079496812058101</v>
      </c>
      <c r="AE10" s="17"/>
      <c r="AF10" s="17">
        <v>0.16982399638422599</v>
      </c>
      <c r="AG10" s="17">
        <v>0.194791143413202</v>
      </c>
      <c r="AH10" s="17">
        <v>0.178049971272807</v>
      </c>
      <c r="AI10" s="17"/>
      <c r="AJ10" s="17">
        <v>0.18743261829024399</v>
      </c>
      <c r="AK10" s="17">
        <v>0.21077759207497401</v>
      </c>
      <c r="AL10" s="17">
        <v>0.15477029501515499</v>
      </c>
      <c r="AM10" s="17">
        <v>0.19141232744092801</v>
      </c>
      <c r="AN10" s="17">
        <v>0.13465822557499199</v>
      </c>
      <c r="AO10" s="17"/>
      <c r="AP10" s="17">
        <v>0.20610480536106901</v>
      </c>
      <c r="AQ10" s="17">
        <v>0.20542818499851101</v>
      </c>
      <c r="AR10" s="17">
        <v>0.183271746761138</v>
      </c>
      <c r="AS10" s="17"/>
      <c r="AT10" s="17">
        <v>0.157299136162903</v>
      </c>
      <c r="AU10" s="17">
        <v>0.17167284834614299</v>
      </c>
      <c r="AV10" s="17">
        <v>0.19980492507817699</v>
      </c>
      <c r="AW10" s="17">
        <v>0.22404987584370101</v>
      </c>
      <c r="AX10" s="17">
        <v>0.23843020400935899</v>
      </c>
      <c r="AY10" s="17"/>
      <c r="AZ10" s="17">
        <v>0.12378109238242301</v>
      </c>
      <c r="BA10" s="17">
        <v>0.15042846438738999</v>
      </c>
      <c r="BB10" s="17">
        <v>0.150447389513271</v>
      </c>
      <c r="BC10" s="17">
        <v>0.18865554937558399</v>
      </c>
      <c r="BD10" s="17">
        <v>0.18553232145595699</v>
      </c>
      <c r="BE10" s="17">
        <v>0.184543934957282</v>
      </c>
      <c r="BF10" s="17">
        <v>0.20549365474367701</v>
      </c>
      <c r="BG10" s="17">
        <v>0.19563056037735199</v>
      </c>
      <c r="BH10" s="17">
        <v>0.147741675681033</v>
      </c>
      <c r="BI10" s="17">
        <v>0.16533320987855901</v>
      </c>
      <c r="BJ10" s="17">
        <v>0.18786267873406701</v>
      </c>
      <c r="BK10" s="17">
        <v>0.193420533391441</v>
      </c>
      <c r="BL10" s="17">
        <v>0.14907915086819201</v>
      </c>
      <c r="BM10" s="17">
        <v>0.216755736097483</v>
      </c>
      <c r="BN10" s="17">
        <v>0.22256661437633701</v>
      </c>
      <c r="BO10" s="17">
        <v>0.31059647015814201</v>
      </c>
      <c r="BP10" s="17"/>
      <c r="BQ10" s="17">
        <v>0.24470716388095501</v>
      </c>
      <c r="BR10" s="17">
        <v>0.154291513319949</v>
      </c>
    </row>
    <row r="11" spans="2:70" ht="43.5" x14ac:dyDescent="0.35">
      <c r="B11" s="18" t="s">
        <v>712</v>
      </c>
      <c r="C11" s="17">
        <v>0.25633263178346199</v>
      </c>
      <c r="D11" s="17">
        <v>0.26009097168717799</v>
      </c>
      <c r="E11" s="17">
        <v>0.25124256647854398</v>
      </c>
      <c r="F11" s="17"/>
      <c r="G11" s="17">
        <v>0.28517409373989999</v>
      </c>
      <c r="H11" s="17">
        <v>0.27177216309105601</v>
      </c>
      <c r="I11" s="17">
        <v>0.27272874805967401</v>
      </c>
      <c r="J11" s="17">
        <v>0.24671699652481099</v>
      </c>
      <c r="K11" s="17">
        <v>0.24808483793910799</v>
      </c>
      <c r="L11" s="17">
        <v>0.22456877117297999</v>
      </c>
      <c r="M11" s="17"/>
      <c r="N11" s="17">
        <v>0.26336092163078501</v>
      </c>
      <c r="O11" s="17">
        <v>0.26312747226621802</v>
      </c>
      <c r="P11" s="17">
        <v>0.25689099042368202</v>
      </c>
      <c r="Q11" s="17">
        <v>0.24157537360241499</v>
      </c>
      <c r="R11" s="17"/>
      <c r="S11" s="17">
        <v>0.236752370786662</v>
      </c>
      <c r="T11" s="17">
        <v>0.25474008675658399</v>
      </c>
      <c r="U11" s="17">
        <v>0.279588523721505</v>
      </c>
      <c r="V11" s="17">
        <v>0.277324496748941</v>
      </c>
      <c r="W11" s="17">
        <v>0.21569291881316899</v>
      </c>
      <c r="X11" s="17">
        <v>0.28752957692032899</v>
      </c>
      <c r="Y11" s="17">
        <v>0.265124170042839</v>
      </c>
      <c r="Z11" s="17">
        <v>0.24976854526498499</v>
      </c>
      <c r="AA11" s="17">
        <v>0.275127100066691</v>
      </c>
      <c r="AB11" s="17">
        <v>0.224872099288528</v>
      </c>
      <c r="AC11" s="17">
        <v>0.24691185881605501</v>
      </c>
      <c r="AD11" s="17">
        <v>0.25749391300395302</v>
      </c>
      <c r="AE11" s="17"/>
      <c r="AF11" s="17">
        <v>0.254785542453833</v>
      </c>
      <c r="AG11" s="17">
        <v>0.25730819383639503</v>
      </c>
      <c r="AH11" s="17">
        <v>0.246075070762376</v>
      </c>
      <c r="AI11" s="17"/>
      <c r="AJ11" s="17">
        <v>0.252994601991688</v>
      </c>
      <c r="AK11" s="17">
        <v>0.26301229379819602</v>
      </c>
      <c r="AL11" s="17">
        <v>0.295813923175959</v>
      </c>
      <c r="AM11" s="17">
        <v>0.20841472095046301</v>
      </c>
      <c r="AN11" s="17">
        <v>0.22762914088941899</v>
      </c>
      <c r="AO11" s="17"/>
      <c r="AP11" s="17">
        <v>0.26685063557150501</v>
      </c>
      <c r="AQ11" s="17">
        <v>0.27453194100003497</v>
      </c>
      <c r="AR11" s="17">
        <v>0.29932578318046299</v>
      </c>
      <c r="AS11" s="17"/>
      <c r="AT11" s="17">
        <v>0.27056789513497798</v>
      </c>
      <c r="AU11" s="17">
        <v>0.25141893062509002</v>
      </c>
      <c r="AV11" s="17">
        <v>0.256904093133977</v>
      </c>
      <c r="AW11" s="17">
        <v>0.30028052508356201</v>
      </c>
      <c r="AX11" s="17">
        <v>0.165915169144461</v>
      </c>
      <c r="AY11" s="17"/>
      <c r="AZ11" s="17">
        <v>0.31786858222300801</v>
      </c>
      <c r="BA11" s="17">
        <v>0.18983629746302</v>
      </c>
      <c r="BB11" s="17">
        <v>0.27890613683091697</v>
      </c>
      <c r="BC11" s="17">
        <v>0.24229174447060201</v>
      </c>
      <c r="BD11" s="17">
        <v>0.25139000949067702</v>
      </c>
      <c r="BE11" s="17">
        <v>0.21511733220005</v>
      </c>
      <c r="BF11" s="17">
        <v>0.23979932593387601</v>
      </c>
      <c r="BG11" s="17">
        <v>0.27463813412937799</v>
      </c>
      <c r="BH11" s="17">
        <v>0.27878699482659303</v>
      </c>
      <c r="BI11" s="17">
        <v>0.28780026613205401</v>
      </c>
      <c r="BJ11" s="17">
        <v>0.30267702562544602</v>
      </c>
      <c r="BK11" s="17">
        <v>0.25664468928592299</v>
      </c>
      <c r="BL11" s="17">
        <v>0.29588697041533801</v>
      </c>
      <c r="BM11" s="17">
        <v>0.25869384723809402</v>
      </c>
      <c r="BN11" s="17">
        <v>0.25713912422878399</v>
      </c>
      <c r="BO11" s="17">
        <v>0.230402813290148</v>
      </c>
      <c r="BP11" s="17"/>
      <c r="BQ11" s="17">
        <v>0.28387840397477598</v>
      </c>
      <c r="BR11" s="17">
        <v>0.24153286112098801</v>
      </c>
    </row>
    <row r="12" spans="2:70" ht="43.5" x14ac:dyDescent="0.35">
      <c r="B12" s="18" t="s">
        <v>713</v>
      </c>
      <c r="C12" s="17">
        <v>0.21591030186569499</v>
      </c>
      <c r="D12" s="17">
        <v>0.21160807680736499</v>
      </c>
      <c r="E12" s="17">
        <v>0.220946968189074</v>
      </c>
      <c r="F12" s="17"/>
      <c r="G12" s="17">
        <v>0.18720387173429501</v>
      </c>
      <c r="H12" s="17">
        <v>0.16013022899496401</v>
      </c>
      <c r="I12" s="17">
        <v>0.204706239750478</v>
      </c>
      <c r="J12" s="17">
        <v>0.21249077439841399</v>
      </c>
      <c r="K12" s="17">
        <v>0.238724714312158</v>
      </c>
      <c r="L12" s="17">
        <v>0.277051730383224</v>
      </c>
      <c r="M12" s="17"/>
      <c r="N12" s="17">
        <v>0.247401902476268</v>
      </c>
      <c r="O12" s="17">
        <v>0.229701366491671</v>
      </c>
      <c r="P12" s="17">
        <v>0.167735716517218</v>
      </c>
      <c r="Q12" s="17">
        <v>0.210829156158019</v>
      </c>
      <c r="R12" s="17"/>
      <c r="S12" s="17">
        <v>0.214959405346097</v>
      </c>
      <c r="T12" s="17">
        <v>0.24212610359310599</v>
      </c>
      <c r="U12" s="17">
        <v>0.23118796367469799</v>
      </c>
      <c r="V12" s="17">
        <v>0.201104955037823</v>
      </c>
      <c r="W12" s="17">
        <v>0.198387953222492</v>
      </c>
      <c r="X12" s="17">
        <v>0.17833905721969601</v>
      </c>
      <c r="Y12" s="17">
        <v>0.22465196648212901</v>
      </c>
      <c r="Z12" s="17">
        <v>0.195237062139823</v>
      </c>
      <c r="AA12" s="17">
        <v>0.214046755867042</v>
      </c>
      <c r="AB12" s="17">
        <v>0.24842731120648001</v>
      </c>
      <c r="AC12" s="17">
        <v>0.18220958710417001</v>
      </c>
      <c r="AD12" s="17">
        <v>0.23372326110726499</v>
      </c>
      <c r="AE12" s="17"/>
      <c r="AF12" s="17">
        <v>0.214265970549219</v>
      </c>
      <c r="AG12" s="17">
        <v>0.225633237247886</v>
      </c>
      <c r="AH12" s="17">
        <v>0.19786304347432401</v>
      </c>
      <c r="AI12" s="17"/>
      <c r="AJ12" s="17">
        <v>0.226819645010398</v>
      </c>
      <c r="AK12" s="17">
        <v>0.202291531996421</v>
      </c>
      <c r="AL12" s="17">
        <v>0.26288395329568298</v>
      </c>
      <c r="AM12" s="17">
        <v>9.0100634091836607E-2</v>
      </c>
      <c r="AN12" s="17">
        <v>0.215977568323832</v>
      </c>
      <c r="AO12" s="17"/>
      <c r="AP12" s="17">
        <v>0.21460647575469</v>
      </c>
      <c r="AQ12" s="17">
        <v>0.20554570994052199</v>
      </c>
      <c r="AR12" s="17">
        <v>0.22964335775540101</v>
      </c>
      <c r="AS12" s="17"/>
      <c r="AT12" s="17">
        <v>0.181322852467069</v>
      </c>
      <c r="AU12" s="17">
        <v>0.22109281980706899</v>
      </c>
      <c r="AV12" s="17">
        <v>0.234583187584673</v>
      </c>
      <c r="AW12" s="17">
        <v>0.22311687029483299</v>
      </c>
      <c r="AX12" s="17">
        <v>0.25983597530720598</v>
      </c>
      <c r="AY12" s="17"/>
      <c r="AZ12" s="17">
        <v>0.14174804090752899</v>
      </c>
      <c r="BA12" s="17">
        <v>0.22058731069569901</v>
      </c>
      <c r="BB12" s="17">
        <v>0.23461997529319201</v>
      </c>
      <c r="BC12" s="17">
        <v>0.230368406760071</v>
      </c>
      <c r="BD12" s="17">
        <v>0.22168575687405501</v>
      </c>
      <c r="BE12" s="17">
        <v>0.203294789955314</v>
      </c>
      <c r="BF12" s="17">
        <v>0.23155696148060201</v>
      </c>
      <c r="BG12" s="17">
        <v>0.212857456077752</v>
      </c>
      <c r="BH12" s="17">
        <v>0.242883983664125</v>
      </c>
      <c r="BI12" s="17">
        <v>0.206374142937571</v>
      </c>
      <c r="BJ12" s="17">
        <v>0.202787617942849</v>
      </c>
      <c r="BK12" s="17">
        <v>0.211146028246739</v>
      </c>
      <c r="BL12" s="17">
        <v>0.24812079235392101</v>
      </c>
      <c r="BM12" s="17">
        <v>0.17931714022560799</v>
      </c>
      <c r="BN12" s="17">
        <v>0.19652646481407601</v>
      </c>
      <c r="BO12" s="17">
        <v>0.18332673341612901</v>
      </c>
      <c r="BP12" s="17"/>
      <c r="BQ12" s="17">
        <v>0.21804757263986199</v>
      </c>
      <c r="BR12" s="17">
        <v>0.21731001261725599</v>
      </c>
    </row>
    <row r="13" spans="2:70" ht="29" x14ac:dyDescent="0.35">
      <c r="B13" s="18" t="s">
        <v>714</v>
      </c>
      <c r="C13" s="17">
        <v>0.20014579295548099</v>
      </c>
      <c r="D13" s="17">
        <v>0.17965148856973601</v>
      </c>
      <c r="E13" s="17">
        <v>0.22002025399747899</v>
      </c>
      <c r="F13" s="17"/>
      <c r="G13" s="17">
        <v>0.128471233668456</v>
      </c>
      <c r="H13" s="17">
        <v>0.138231827991291</v>
      </c>
      <c r="I13" s="17">
        <v>0.167382633294683</v>
      </c>
      <c r="J13" s="17">
        <v>0.230677112727973</v>
      </c>
      <c r="K13" s="17">
        <v>0.26973080057197801</v>
      </c>
      <c r="L13" s="17">
        <v>0.25339626106270902</v>
      </c>
      <c r="M13" s="17"/>
      <c r="N13" s="17">
        <v>0.17027260274650999</v>
      </c>
      <c r="O13" s="17">
        <v>0.20754583163526399</v>
      </c>
      <c r="P13" s="17">
        <v>0.20521280550356</v>
      </c>
      <c r="Q13" s="17">
        <v>0.218978328990521</v>
      </c>
      <c r="R13" s="17"/>
      <c r="S13" s="17">
        <v>0.162153023533392</v>
      </c>
      <c r="T13" s="17">
        <v>0.22615389190239499</v>
      </c>
      <c r="U13" s="17">
        <v>0.20917495769826699</v>
      </c>
      <c r="V13" s="17">
        <v>0.25621043794209802</v>
      </c>
      <c r="W13" s="17">
        <v>0.216642501299011</v>
      </c>
      <c r="X13" s="17">
        <v>0.171600536660409</v>
      </c>
      <c r="Y13" s="17">
        <v>0.20053877801783301</v>
      </c>
      <c r="Z13" s="17">
        <v>0.20668144710261699</v>
      </c>
      <c r="AA13" s="17">
        <v>0.20301852862679201</v>
      </c>
      <c r="AB13" s="17">
        <v>0.19084839898378</v>
      </c>
      <c r="AC13" s="17">
        <v>0.204683442086459</v>
      </c>
      <c r="AD13" s="17">
        <v>0.119420345644296</v>
      </c>
      <c r="AE13" s="17"/>
      <c r="AF13" s="17">
        <v>0.23694711219415801</v>
      </c>
      <c r="AG13" s="17">
        <v>0.177358549223426</v>
      </c>
      <c r="AH13" s="17">
        <v>0.19566578276185201</v>
      </c>
      <c r="AI13" s="17"/>
      <c r="AJ13" s="17">
        <v>0.207465057437038</v>
      </c>
      <c r="AK13" s="17">
        <v>0.173947709652122</v>
      </c>
      <c r="AL13" s="17">
        <v>0.158789398686938</v>
      </c>
      <c r="AM13" s="17">
        <v>0.32620740992882802</v>
      </c>
      <c r="AN13" s="17">
        <v>0.26536622974605201</v>
      </c>
      <c r="AO13" s="17"/>
      <c r="AP13" s="17">
        <v>0.18267929567706201</v>
      </c>
      <c r="AQ13" s="17">
        <v>0.16593250488943201</v>
      </c>
      <c r="AR13" s="17">
        <v>0.136817917931181</v>
      </c>
      <c r="AS13" s="17"/>
      <c r="AT13" s="17">
        <v>0.245646021813231</v>
      </c>
      <c r="AU13" s="17">
        <v>0.21468101516700699</v>
      </c>
      <c r="AV13" s="17">
        <v>0.16153726823362599</v>
      </c>
      <c r="AW13" s="17">
        <v>0.111302791353575</v>
      </c>
      <c r="AX13" s="17">
        <v>9.5182139575680599E-2</v>
      </c>
      <c r="AY13" s="17"/>
      <c r="AZ13" s="17">
        <v>0.35002359065696298</v>
      </c>
      <c r="BA13" s="17">
        <v>0.279801835221127</v>
      </c>
      <c r="BB13" s="17">
        <v>0.189609742283601</v>
      </c>
      <c r="BC13" s="17">
        <v>0.19936912019356601</v>
      </c>
      <c r="BD13" s="17">
        <v>0.177390797461251</v>
      </c>
      <c r="BE13" s="17">
        <v>0.24128258223815899</v>
      </c>
      <c r="BF13" s="17">
        <v>0.19909378779443401</v>
      </c>
      <c r="BG13" s="17">
        <v>0.17291624003424499</v>
      </c>
      <c r="BH13" s="17">
        <v>0.178501561774841</v>
      </c>
      <c r="BI13" s="17">
        <v>0.23911829557276201</v>
      </c>
      <c r="BJ13" s="17">
        <v>0.16995509556597499</v>
      </c>
      <c r="BK13" s="17">
        <v>0.20434823390607201</v>
      </c>
      <c r="BL13" s="17">
        <v>0.19941260643977801</v>
      </c>
      <c r="BM13" s="17">
        <v>0.20740182231149701</v>
      </c>
      <c r="BN13" s="17">
        <v>0.144956883742276</v>
      </c>
      <c r="BO13" s="17">
        <v>0.12573727949233399</v>
      </c>
      <c r="BP13" s="17"/>
      <c r="BQ13" s="17">
        <v>0.108185963038024</v>
      </c>
      <c r="BR13" s="17">
        <v>0.245577970432029</v>
      </c>
    </row>
    <row r="14" spans="2:70" x14ac:dyDescent="0.35">
      <c r="B14" s="18" t="s">
        <v>129</v>
      </c>
      <c r="C14" s="19">
        <v>7.0128176333582606E-2</v>
      </c>
      <c r="D14" s="19">
        <v>6.43749412471981E-2</v>
      </c>
      <c r="E14" s="19">
        <v>7.6193119883898597E-2</v>
      </c>
      <c r="F14" s="19"/>
      <c r="G14" s="19">
        <v>7.4059816432307302E-2</v>
      </c>
      <c r="H14" s="19">
        <v>8.70989245418652E-2</v>
      </c>
      <c r="I14" s="19">
        <v>6.6740438544602806E-2</v>
      </c>
      <c r="J14" s="19">
        <v>6.8628584891681305E-2</v>
      </c>
      <c r="K14" s="19">
        <v>6.1459970752670401E-2</v>
      </c>
      <c r="L14" s="19">
        <v>6.3509488649551402E-2</v>
      </c>
      <c r="M14" s="19"/>
      <c r="N14" s="19">
        <v>4.2196629035789503E-2</v>
      </c>
      <c r="O14" s="19">
        <v>5.9795813460478402E-2</v>
      </c>
      <c r="P14" s="19">
        <v>9.3217635438746893E-2</v>
      </c>
      <c r="Q14" s="19">
        <v>9.1622514720146195E-2</v>
      </c>
      <c r="R14" s="19"/>
      <c r="S14" s="19">
        <v>5.9553545587599899E-2</v>
      </c>
      <c r="T14" s="19">
        <v>7.1086321891136894E-2</v>
      </c>
      <c r="U14" s="19">
        <v>6.7193238949197903E-2</v>
      </c>
      <c r="V14" s="19">
        <v>3.8121470505262302E-2</v>
      </c>
      <c r="W14" s="19">
        <v>0.113030406870666</v>
      </c>
      <c r="X14" s="19">
        <v>9.6000141236894904E-2</v>
      </c>
      <c r="Y14" s="19">
        <v>5.17507306532572E-2</v>
      </c>
      <c r="Z14" s="19">
        <v>5.6809651403918499E-2</v>
      </c>
      <c r="AA14" s="19">
        <v>4.9289314581200901E-2</v>
      </c>
      <c r="AB14" s="19">
        <v>8.60342386698775E-2</v>
      </c>
      <c r="AC14" s="19">
        <v>7.9876776991072901E-2</v>
      </c>
      <c r="AD14" s="19">
        <v>0.120637992265423</v>
      </c>
      <c r="AE14" s="19"/>
      <c r="AF14" s="19">
        <v>5.9168131901731598E-2</v>
      </c>
      <c r="AG14" s="19">
        <v>6.4450325792239499E-2</v>
      </c>
      <c r="AH14" s="19">
        <v>0.10060117530686601</v>
      </c>
      <c r="AI14" s="19"/>
      <c r="AJ14" s="19">
        <v>6.0253004727528897E-2</v>
      </c>
      <c r="AK14" s="19">
        <v>6.7053015048616396E-2</v>
      </c>
      <c r="AL14" s="19">
        <v>4.91211647884333E-2</v>
      </c>
      <c r="AM14" s="19">
        <v>2.19154689183453E-2</v>
      </c>
      <c r="AN14" s="19">
        <v>9.19731739913454E-2</v>
      </c>
      <c r="AO14" s="19"/>
      <c r="AP14" s="19">
        <v>6.1243333875823001E-2</v>
      </c>
      <c r="AQ14" s="19">
        <v>6.0815010111498501E-2</v>
      </c>
      <c r="AR14" s="19">
        <v>4.28034342309139E-2</v>
      </c>
      <c r="AS14" s="19"/>
      <c r="AT14" s="19">
        <v>8.6065640846990005E-2</v>
      </c>
      <c r="AU14" s="19">
        <v>7.4451705149845407E-2</v>
      </c>
      <c r="AV14" s="19">
        <v>5.9959342253862298E-2</v>
      </c>
      <c r="AW14" s="19">
        <v>4.1171453607964099E-2</v>
      </c>
      <c r="AX14" s="19">
        <v>6.3327742986487398E-2</v>
      </c>
      <c r="AY14" s="19"/>
      <c r="AZ14" s="19">
        <v>6.6578693830076294E-2</v>
      </c>
      <c r="BA14" s="19">
        <v>7.5098106467222106E-2</v>
      </c>
      <c r="BB14" s="19">
        <v>7.9475069402236406E-2</v>
      </c>
      <c r="BC14" s="19">
        <v>8.9731739259088603E-2</v>
      </c>
      <c r="BD14" s="19">
        <v>7.5735713354144196E-2</v>
      </c>
      <c r="BE14" s="19">
        <v>7.7791588930034294E-2</v>
      </c>
      <c r="BF14" s="19">
        <v>5.1030829177803799E-2</v>
      </c>
      <c r="BG14" s="19">
        <v>6.2768702807669594E-2</v>
      </c>
      <c r="BH14" s="19">
        <v>7.6944955246595101E-2</v>
      </c>
      <c r="BI14" s="19">
        <v>5.5444088472572102E-2</v>
      </c>
      <c r="BJ14" s="19">
        <v>6.23334625684734E-2</v>
      </c>
      <c r="BK14" s="19">
        <v>3.47199995539169E-2</v>
      </c>
      <c r="BL14" s="19">
        <v>3.8491576547761898E-2</v>
      </c>
      <c r="BM14" s="19">
        <v>6.2415452934446898E-2</v>
      </c>
      <c r="BN14" s="19">
        <v>4.2695265444252298E-2</v>
      </c>
      <c r="BO14" s="19">
        <v>2.9310419777010498E-2</v>
      </c>
      <c r="BP14" s="19"/>
      <c r="BQ14" s="19">
        <v>2.4807799468363902E-2</v>
      </c>
      <c r="BR14" s="19">
        <v>8.6397784395397803E-2</v>
      </c>
    </row>
    <row r="15" spans="2:70" x14ac:dyDescent="0.35">
      <c r="B15" s="16"/>
    </row>
    <row r="16" spans="2:70" x14ac:dyDescent="0.35">
      <c r="B16" t="s">
        <v>98</v>
      </c>
    </row>
    <row r="17" spans="2:2" x14ac:dyDescent="0.35">
      <c r="B17" t="s">
        <v>99</v>
      </c>
    </row>
    <row r="19" spans="2:2" x14ac:dyDescent="0.35">
      <c r="B19" s="8" t="str">
        <f>HYPERLINK("#'Contents'!A1", "Return to Contents")</f>
        <v>Return to Contents</v>
      </c>
    </row>
  </sheetData>
  <mergeCells count="11">
    <mergeCell ref="BQ5:BR5"/>
    <mergeCell ref="D5:E5"/>
    <mergeCell ref="G5:L5"/>
    <mergeCell ref="N5:Q5"/>
    <mergeCell ref="S5:AD5"/>
    <mergeCell ref="AF5:AH5"/>
    <mergeCell ref="D2:BJ2"/>
    <mergeCell ref="AJ5:AN5"/>
    <mergeCell ref="AP5:AR5"/>
    <mergeCell ref="AT5:AX5"/>
    <mergeCell ref="AZ5:BO5"/>
  </mergeCells>
  <pageMargins left="0.7" right="0.7" top="0.75" bottom="0.75" header="0.3" footer="0.3"/>
  <pageSetup paperSize="9" orientation="portrait" horizontalDpi="300" verticalDpi="300"/>
  <drawing r:id="rId1"/>
</worksheet>
</file>

<file path=xl/worksheets/sheet1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F00-000000000000}">
  <dimension ref="B2:BR19"/>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67" width="10.7265625" customWidth="1"/>
    <col min="68" max="68" width="2.1796875" customWidth="1"/>
    <col min="69" max="70" width="10.7265625" customWidth="1"/>
    <col min="71" max="71" width="2.1796875" customWidth="1"/>
  </cols>
  <sheetData>
    <row r="2" spans="2:70" ht="40" customHeight="1" x14ac:dyDescent="0.35">
      <c r="D2" s="29" t="s">
        <v>717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row>
    <row r="5" spans="2:70" ht="30" customHeight="1" x14ac:dyDescent="0.35">
      <c r="B5" s="15"/>
      <c r="C5" s="15"/>
      <c r="D5" s="30" t="s">
        <v>74</v>
      </c>
      <c r="E5" s="30"/>
      <c r="F5" s="15"/>
      <c r="G5" s="30" t="s">
        <v>75</v>
      </c>
      <c r="H5" s="30"/>
      <c r="I5" s="30"/>
      <c r="J5" s="30"/>
      <c r="K5" s="30"/>
      <c r="L5" s="30"/>
      <c r="M5" s="15"/>
      <c r="N5" s="30" t="s">
        <v>76</v>
      </c>
      <c r="O5" s="30"/>
      <c r="P5" s="30"/>
      <c r="Q5" s="30"/>
      <c r="R5" s="15"/>
      <c r="S5" s="30" t="s">
        <v>77</v>
      </c>
      <c r="T5" s="30"/>
      <c r="U5" s="30"/>
      <c r="V5" s="30"/>
      <c r="W5" s="30"/>
      <c r="X5" s="30"/>
      <c r="Y5" s="30"/>
      <c r="Z5" s="30"/>
      <c r="AA5" s="30"/>
      <c r="AB5" s="30"/>
      <c r="AC5" s="30"/>
      <c r="AD5" s="30"/>
      <c r="AE5" s="15"/>
      <c r="AF5" s="30" t="s">
        <v>78</v>
      </c>
      <c r="AG5" s="30"/>
      <c r="AH5" s="30"/>
      <c r="AI5" s="15"/>
      <c r="AJ5" s="30" t="s">
        <v>79</v>
      </c>
      <c r="AK5" s="30"/>
      <c r="AL5" s="30"/>
      <c r="AM5" s="30"/>
      <c r="AN5" s="30"/>
      <c r="AO5" s="15"/>
      <c r="AP5" s="30" t="s">
        <v>80</v>
      </c>
      <c r="AQ5" s="30"/>
      <c r="AR5" s="30"/>
      <c r="AS5" s="15"/>
      <c r="AT5" s="30" t="s">
        <v>81</v>
      </c>
      <c r="AU5" s="30"/>
      <c r="AV5" s="30"/>
      <c r="AW5" s="30"/>
      <c r="AX5" s="30"/>
      <c r="AY5" s="15"/>
      <c r="AZ5" s="30" t="s">
        <v>82</v>
      </c>
      <c r="BA5" s="30"/>
      <c r="BB5" s="30"/>
      <c r="BC5" s="30"/>
      <c r="BD5" s="30"/>
      <c r="BE5" s="30"/>
      <c r="BF5" s="30"/>
      <c r="BG5" s="30"/>
      <c r="BH5" s="30"/>
      <c r="BI5" s="30"/>
      <c r="BJ5" s="30"/>
      <c r="BK5" s="30"/>
      <c r="BL5" s="30"/>
      <c r="BM5" s="30"/>
      <c r="BN5" s="30"/>
      <c r="BO5" s="30"/>
      <c r="BP5" s="15"/>
      <c r="BQ5" s="30" t="s">
        <v>83</v>
      </c>
      <c r="BR5" s="30"/>
    </row>
    <row r="6" spans="2:7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46</v>
      </c>
      <c r="AQ6" s="12" t="s">
        <v>47</v>
      </c>
      <c r="AR6" s="12" t="s">
        <v>50</v>
      </c>
      <c r="AT6" s="12" t="s">
        <v>51</v>
      </c>
      <c r="AU6" s="12" t="s">
        <v>52</v>
      </c>
      <c r="AV6" s="12" t="s">
        <v>53</v>
      </c>
      <c r="AW6" s="12" t="s">
        <v>54</v>
      </c>
      <c r="AX6" s="12" t="s">
        <v>55</v>
      </c>
      <c r="AZ6" s="12" t="s">
        <v>56</v>
      </c>
      <c r="BA6" s="12" t="s">
        <v>57</v>
      </c>
      <c r="BB6" s="12" t="s">
        <v>58</v>
      </c>
      <c r="BC6" s="12" t="s">
        <v>59</v>
      </c>
      <c r="BD6" s="12" t="s">
        <v>60</v>
      </c>
      <c r="BE6" s="12" t="s">
        <v>61</v>
      </c>
      <c r="BF6" s="12" t="s">
        <v>62</v>
      </c>
      <c r="BG6" s="12" t="s">
        <v>63</v>
      </c>
      <c r="BH6" s="12" t="s">
        <v>64</v>
      </c>
      <c r="BI6" s="12" t="s">
        <v>65</v>
      </c>
      <c r="BJ6" s="12" t="s">
        <v>66</v>
      </c>
      <c r="BK6" s="12" t="s">
        <v>67</v>
      </c>
      <c r="BL6" s="12" t="s">
        <v>68</v>
      </c>
      <c r="BM6" s="12" t="s">
        <v>69</v>
      </c>
      <c r="BN6" s="12" t="s">
        <v>70</v>
      </c>
      <c r="BO6" s="12" t="s">
        <v>71</v>
      </c>
      <c r="BQ6" s="12" t="s">
        <v>72</v>
      </c>
      <c r="BR6" s="12" t="s">
        <v>73</v>
      </c>
    </row>
    <row r="7" spans="2:70" ht="30" customHeight="1" x14ac:dyDescent="0.35">
      <c r="B7" s="10" t="s">
        <v>19</v>
      </c>
      <c r="C7" s="10">
        <v>4012</v>
      </c>
      <c r="D7" s="10">
        <v>1971</v>
      </c>
      <c r="E7" s="10">
        <v>2028</v>
      </c>
      <c r="F7" s="10"/>
      <c r="G7" s="10">
        <v>497</v>
      </c>
      <c r="H7" s="10">
        <v>704</v>
      </c>
      <c r="I7" s="10">
        <v>694</v>
      </c>
      <c r="J7" s="10">
        <v>693</v>
      </c>
      <c r="K7" s="10">
        <v>571</v>
      </c>
      <c r="L7" s="10">
        <v>853</v>
      </c>
      <c r="M7" s="10"/>
      <c r="N7" s="10">
        <v>1178</v>
      </c>
      <c r="O7" s="10">
        <v>1131</v>
      </c>
      <c r="P7" s="10">
        <v>781</v>
      </c>
      <c r="Q7" s="10">
        <v>909</v>
      </c>
      <c r="R7" s="10"/>
      <c r="S7" s="10">
        <v>563</v>
      </c>
      <c r="T7" s="10">
        <v>553</v>
      </c>
      <c r="U7" s="10">
        <v>314</v>
      </c>
      <c r="V7" s="10">
        <v>343</v>
      </c>
      <c r="W7" s="10">
        <v>293</v>
      </c>
      <c r="X7" s="10">
        <v>376</v>
      </c>
      <c r="Y7" s="10">
        <v>336</v>
      </c>
      <c r="Z7" s="10">
        <v>171</v>
      </c>
      <c r="AA7" s="10">
        <v>447</v>
      </c>
      <c r="AB7" s="10">
        <v>337</v>
      </c>
      <c r="AC7" s="10">
        <v>188</v>
      </c>
      <c r="AD7" s="10">
        <v>91</v>
      </c>
      <c r="AE7" s="10"/>
      <c r="AF7" s="10">
        <v>1421</v>
      </c>
      <c r="AG7" s="10">
        <v>1665</v>
      </c>
      <c r="AH7" s="10">
        <v>577</v>
      </c>
      <c r="AI7" s="10"/>
      <c r="AJ7" s="10">
        <v>1433</v>
      </c>
      <c r="AK7" s="10">
        <v>1082</v>
      </c>
      <c r="AL7" s="10">
        <v>299</v>
      </c>
      <c r="AM7" s="10">
        <v>42</v>
      </c>
      <c r="AN7" s="10">
        <v>541</v>
      </c>
      <c r="AO7" s="10"/>
      <c r="AP7" s="10">
        <v>878</v>
      </c>
      <c r="AQ7" s="10">
        <v>1369</v>
      </c>
      <c r="AR7" s="10">
        <v>264</v>
      </c>
      <c r="AS7" s="10"/>
      <c r="AT7" s="10">
        <v>929</v>
      </c>
      <c r="AU7" s="10">
        <v>932</v>
      </c>
      <c r="AV7" s="10">
        <v>1096</v>
      </c>
      <c r="AW7" s="10">
        <v>455</v>
      </c>
      <c r="AX7" s="10">
        <v>62</v>
      </c>
      <c r="AY7" s="10"/>
      <c r="AZ7" s="10">
        <v>33</v>
      </c>
      <c r="BA7" s="10">
        <v>185</v>
      </c>
      <c r="BB7" s="10">
        <v>256</v>
      </c>
      <c r="BC7" s="10">
        <v>269</v>
      </c>
      <c r="BD7" s="10">
        <v>403</v>
      </c>
      <c r="BE7" s="10">
        <v>436</v>
      </c>
      <c r="BF7" s="10">
        <v>391</v>
      </c>
      <c r="BG7" s="10">
        <v>312</v>
      </c>
      <c r="BH7" s="10">
        <v>253</v>
      </c>
      <c r="BI7" s="10">
        <v>211</v>
      </c>
      <c r="BJ7" s="10">
        <v>336</v>
      </c>
      <c r="BK7" s="10">
        <v>187</v>
      </c>
      <c r="BL7" s="10">
        <v>180</v>
      </c>
      <c r="BM7" s="10">
        <v>103</v>
      </c>
      <c r="BN7" s="10">
        <v>95</v>
      </c>
      <c r="BO7" s="10">
        <v>161</v>
      </c>
      <c r="BP7" s="10"/>
      <c r="BQ7" s="10">
        <v>1235</v>
      </c>
      <c r="BR7" s="10">
        <v>2665</v>
      </c>
    </row>
    <row r="8" spans="2:70" ht="30" customHeight="1" x14ac:dyDescent="0.35">
      <c r="B8" s="11" t="s">
        <v>20</v>
      </c>
      <c r="C8" s="11">
        <v>4012</v>
      </c>
      <c r="D8" s="11">
        <v>1975</v>
      </c>
      <c r="E8" s="11">
        <v>2024</v>
      </c>
      <c r="F8" s="11"/>
      <c r="G8" s="11">
        <v>558</v>
      </c>
      <c r="H8" s="11">
        <v>682</v>
      </c>
      <c r="I8" s="11">
        <v>685</v>
      </c>
      <c r="J8" s="11">
        <v>686</v>
      </c>
      <c r="K8" s="11">
        <v>562</v>
      </c>
      <c r="L8" s="11">
        <v>839</v>
      </c>
      <c r="M8" s="11"/>
      <c r="N8" s="11">
        <v>1080</v>
      </c>
      <c r="O8" s="11">
        <v>1039</v>
      </c>
      <c r="P8" s="11">
        <v>880</v>
      </c>
      <c r="Q8" s="11">
        <v>1000</v>
      </c>
      <c r="R8" s="11"/>
      <c r="S8" s="11">
        <v>562</v>
      </c>
      <c r="T8" s="11">
        <v>522</v>
      </c>
      <c r="U8" s="11">
        <v>321</v>
      </c>
      <c r="V8" s="11">
        <v>361</v>
      </c>
      <c r="W8" s="11">
        <v>281</v>
      </c>
      <c r="X8" s="11">
        <v>361</v>
      </c>
      <c r="Y8" s="11">
        <v>321</v>
      </c>
      <c r="Z8" s="11">
        <v>160</v>
      </c>
      <c r="AA8" s="11">
        <v>441</v>
      </c>
      <c r="AB8" s="11">
        <v>361</v>
      </c>
      <c r="AC8" s="11">
        <v>201</v>
      </c>
      <c r="AD8" s="11">
        <v>120</v>
      </c>
      <c r="AE8" s="11"/>
      <c r="AF8" s="11">
        <v>1410</v>
      </c>
      <c r="AG8" s="11">
        <v>1629</v>
      </c>
      <c r="AH8" s="11">
        <v>599</v>
      </c>
      <c r="AI8" s="11"/>
      <c r="AJ8" s="11">
        <v>1397</v>
      </c>
      <c r="AK8" s="11">
        <v>1071</v>
      </c>
      <c r="AL8" s="11">
        <v>288</v>
      </c>
      <c r="AM8" s="11">
        <v>45</v>
      </c>
      <c r="AN8" s="11">
        <v>558</v>
      </c>
      <c r="AO8" s="11"/>
      <c r="AP8" s="11">
        <v>856</v>
      </c>
      <c r="AQ8" s="11">
        <v>1358</v>
      </c>
      <c r="AR8" s="11">
        <v>259</v>
      </c>
      <c r="AS8" s="11"/>
      <c r="AT8" s="11">
        <v>961</v>
      </c>
      <c r="AU8" s="11">
        <v>958</v>
      </c>
      <c r="AV8" s="11">
        <v>1056</v>
      </c>
      <c r="AW8" s="11">
        <v>434</v>
      </c>
      <c r="AX8" s="11">
        <v>55</v>
      </c>
      <c r="AY8" s="11"/>
      <c r="AZ8" s="11">
        <v>33</v>
      </c>
      <c r="BA8" s="11">
        <v>186</v>
      </c>
      <c r="BB8" s="11">
        <v>267</v>
      </c>
      <c r="BC8" s="11">
        <v>280</v>
      </c>
      <c r="BD8" s="11">
        <v>416</v>
      </c>
      <c r="BE8" s="11">
        <v>443</v>
      </c>
      <c r="BF8" s="11">
        <v>394</v>
      </c>
      <c r="BG8" s="11">
        <v>314</v>
      </c>
      <c r="BH8" s="11">
        <v>257</v>
      </c>
      <c r="BI8" s="11">
        <v>206</v>
      </c>
      <c r="BJ8" s="11">
        <v>329</v>
      </c>
      <c r="BK8" s="11">
        <v>179</v>
      </c>
      <c r="BL8" s="11">
        <v>174</v>
      </c>
      <c r="BM8" s="11">
        <v>97</v>
      </c>
      <c r="BN8" s="11">
        <v>87</v>
      </c>
      <c r="BO8" s="11">
        <v>148</v>
      </c>
      <c r="BP8" s="11"/>
      <c r="BQ8" s="11">
        <v>1209</v>
      </c>
      <c r="BR8" s="11">
        <v>2688</v>
      </c>
    </row>
    <row r="9" spans="2:70" ht="29" x14ac:dyDescent="0.35">
      <c r="B9" s="18" t="s">
        <v>710</v>
      </c>
      <c r="C9" s="17">
        <v>7.3552039289258395E-2</v>
      </c>
      <c r="D9" s="17">
        <v>6.8954505654136605E-2</v>
      </c>
      <c r="E9" s="17">
        <v>7.5823223625437294E-2</v>
      </c>
      <c r="F9" s="17"/>
      <c r="G9" s="17">
        <v>0.121317669335457</v>
      </c>
      <c r="H9" s="17">
        <v>0.107783272642562</v>
      </c>
      <c r="I9" s="17">
        <v>9.4363037362662106E-2</v>
      </c>
      <c r="J9" s="17">
        <v>7.8486561853643499E-2</v>
      </c>
      <c r="K9" s="17">
        <v>2.5147435395763699E-2</v>
      </c>
      <c r="L9" s="17">
        <v>2.5307766951677999E-2</v>
      </c>
      <c r="M9" s="17"/>
      <c r="N9" s="17">
        <v>7.2924995791861597E-2</v>
      </c>
      <c r="O9" s="17">
        <v>6.7482191506330197E-2</v>
      </c>
      <c r="P9" s="17">
        <v>8.1100028194386595E-2</v>
      </c>
      <c r="Q9" s="17">
        <v>7.4849764387156695E-2</v>
      </c>
      <c r="R9" s="17"/>
      <c r="S9" s="17">
        <v>0.120237493022908</v>
      </c>
      <c r="T9" s="17">
        <v>6.5075440326507097E-2</v>
      </c>
      <c r="U9" s="17">
        <v>4.6130989340335E-2</v>
      </c>
      <c r="V9" s="17">
        <v>4.3240983953343998E-2</v>
      </c>
      <c r="W9" s="17">
        <v>6.00883667774487E-2</v>
      </c>
      <c r="X9" s="17">
        <v>9.0367264265583697E-2</v>
      </c>
      <c r="Y9" s="17">
        <v>6.4914010977003597E-2</v>
      </c>
      <c r="Z9" s="17">
        <v>6.0398353410943698E-2</v>
      </c>
      <c r="AA9" s="17">
        <v>8.0676059135767003E-2</v>
      </c>
      <c r="AB9" s="17">
        <v>5.3086229690024397E-2</v>
      </c>
      <c r="AC9" s="17">
        <v>5.9658322501361799E-2</v>
      </c>
      <c r="AD9" s="17">
        <v>0.13657652334213799</v>
      </c>
      <c r="AE9" s="17"/>
      <c r="AF9" s="17">
        <v>5.4228465588895401E-2</v>
      </c>
      <c r="AG9" s="17">
        <v>8.7096425787784607E-2</v>
      </c>
      <c r="AH9" s="17">
        <v>5.8870051767261601E-2</v>
      </c>
      <c r="AI9" s="17"/>
      <c r="AJ9" s="17">
        <v>5.2097248327040997E-2</v>
      </c>
      <c r="AK9" s="17">
        <v>0.106695378286162</v>
      </c>
      <c r="AL9" s="17">
        <v>6.2970622724762795E-2</v>
      </c>
      <c r="AM9" s="17">
        <v>0.13773553315059101</v>
      </c>
      <c r="AN9" s="17">
        <v>5.4772789612342297E-2</v>
      </c>
      <c r="AO9" s="17"/>
      <c r="AP9" s="17">
        <v>6.1744613727720901E-2</v>
      </c>
      <c r="AQ9" s="17">
        <v>0.100161216108052</v>
      </c>
      <c r="AR9" s="17">
        <v>9.01927865581231E-2</v>
      </c>
      <c r="AS9" s="17"/>
      <c r="AT9" s="17">
        <v>5.1808108815938898E-2</v>
      </c>
      <c r="AU9" s="17">
        <v>6.9595452125954804E-2</v>
      </c>
      <c r="AV9" s="17">
        <v>8.3590517190617303E-2</v>
      </c>
      <c r="AW9" s="17">
        <v>9.6957171736986106E-2</v>
      </c>
      <c r="AX9" s="17">
        <v>0.205203971121936</v>
      </c>
      <c r="AY9" s="17"/>
      <c r="AZ9" s="17">
        <v>6.1353136907661303E-2</v>
      </c>
      <c r="BA9" s="17">
        <v>6.5902739968188406E-2</v>
      </c>
      <c r="BB9" s="17">
        <v>0.10675300296364</v>
      </c>
      <c r="BC9" s="17">
        <v>7.0712182335161397E-2</v>
      </c>
      <c r="BD9" s="17">
        <v>8.56849002351735E-2</v>
      </c>
      <c r="BE9" s="17">
        <v>6.6355689125859402E-2</v>
      </c>
      <c r="BF9" s="17">
        <v>5.1034910618613497E-2</v>
      </c>
      <c r="BG9" s="17">
        <v>5.5487268612645503E-2</v>
      </c>
      <c r="BH9" s="17">
        <v>8.5855610460474005E-2</v>
      </c>
      <c r="BI9" s="17">
        <v>6.2961384157961903E-2</v>
      </c>
      <c r="BJ9" s="17">
        <v>8.6741131416791906E-2</v>
      </c>
      <c r="BK9" s="17">
        <v>8.54562607675695E-2</v>
      </c>
      <c r="BL9" s="17">
        <v>7.3012068810447806E-2</v>
      </c>
      <c r="BM9" s="17">
        <v>7.9255765317210305E-2</v>
      </c>
      <c r="BN9" s="17">
        <v>6.2972124916443106E-2</v>
      </c>
      <c r="BO9" s="17">
        <v>0.12587171942608499</v>
      </c>
      <c r="BP9" s="17"/>
      <c r="BQ9" s="17">
        <v>0.12853936257510801</v>
      </c>
      <c r="BR9" s="17">
        <v>4.9378816690899399E-2</v>
      </c>
    </row>
    <row r="10" spans="2:70" ht="29" x14ac:dyDescent="0.35">
      <c r="B10" s="18" t="s">
        <v>711</v>
      </c>
      <c r="C10" s="17">
        <v>0.17899029729461899</v>
      </c>
      <c r="D10" s="17">
        <v>0.17673181642021801</v>
      </c>
      <c r="E10" s="17">
        <v>0.18187411225597999</v>
      </c>
      <c r="F10" s="17"/>
      <c r="G10" s="17">
        <v>0.21634733860628999</v>
      </c>
      <c r="H10" s="17">
        <v>0.26850630334957198</v>
      </c>
      <c r="I10" s="17">
        <v>0.218381566882904</v>
      </c>
      <c r="J10" s="17">
        <v>0.165332764602622</v>
      </c>
      <c r="K10" s="17">
        <v>0.119608786178098</v>
      </c>
      <c r="L10" s="17">
        <v>0.100086386926862</v>
      </c>
      <c r="M10" s="17"/>
      <c r="N10" s="17">
        <v>0.18272720267450299</v>
      </c>
      <c r="O10" s="17">
        <v>0.18869896652863</v>
      </c>
      <c r="P10" s="17">
        <v>0.189695461801659</v>
      </c>
      <c r="Q10" s="17">
        <v>0.155454777659815</v>
      </c>
      <c r="R10" s="17"/>
      <c r="S10" s="17">
        <v>0.229685121909009</v>
      </c>
      <c r="T10" s="17">
        <v>0.16183340968232901</v>
      </c>
      <c r="U10" s="17">
        <v>0.14451658837095299</v>
      </c>
      <c r="V10" s="17">
        <v>0.16635259828813301</v>
      </c>
      <c r="W10" s="17">
        <v>0.19448088250714601</v>
      </c>
      <c r="X10" s="17">
        <v>0.200374008958315</v>
      </c>
      <c r="Y10" s="17">
        <v>0.18677049754097899</v>
      </c>
      <c r="Z10" s="17">
        <v>0.17574352586542499</v>
      </c>
      <c r="AA10" s="17">
        <v>0.159656410467823</v>
      </c>
      <c r="AB10" s="17">
        <v>0.155773919567882</v>
      </c>
      <c r="AC10" s="17">
        <v>0.17109717144244799</v>
      </c>
      <c r="AD10" s="17">
        <v>0.183477014943392</v>
      </c>
      <c r="AE10" s="17"/>
      <c r="AF10" s="17">
        <v>0.14415968934416101</v>
      </c>
      <c r="AG10" s="17">
        <v>0.20947761511959401</v>
      </c>
      <c r="AH10" s="17">
        <v>0.18581219104458499</v>
      </c>
      <c r="AI10" s="17"/>
      <c r="AJ10" s="17">
        <v>0.14352239538751699</v>
      </c>
      <c r="AK10" s="17">
        <v>0.24849273304123701</v>
      </c>
      <c r="AL10" s="17">
        <v>0.199969569892226</v>
      </c>
      <c r="AM10" s="17">
        <v>0.13570671345820501</v>
      </c>
      <c r="AN10" s="17">
        <v>0.143536453885628</v>
      </c>
      <c r="AO10" s="17"/>
      <c r="AP10" s="17">
        <v>0.16388435399009299</v>
      </c>
      <c r="AQ10" s="17">
        <v>0.23347149520192101</v>
      </c>
      <c r="AR10" s="17">
        <v>0.22004563898666701</v>
      </c>
      <c r="AS10" s="17"/>
      <c r="AT10" s="17">
        <v>0.13380980859276101</v>
      </c>
      <c r="AU10" s="17">
        <v>0.15838504679586499</v>
      </c>
      <c r="AV10" s="17">
        <v>0.227012632577234</v>
      </c>
      <c r="AW10" s="17">
        <v>0.23865965631949701</v>
      </c>
      <c r="AX10" s="17">
        <v>0.20626412904949801</v>
      </c>
      <c r="AY10" s="17"/>
      <c r="AZ10" s="17">
        <v>8.8868296277323303E-2</v>
      </c>
      <c r="BA10" s="17">
        <v>0.158912700799546</v>
      </c>
      <c r="BB10" s="17">
        <v>0.14674022880468199</v>
      </c>
      <c r="BC10" s="17">
        <v>0.16598193743872899</v>
      </c>
      <c r="BD10" s="17">
        <v>0.208426016213756</v>
      </c>
      <c r="BE10" s="17">
        <v>0.19269431443162499</v>
      </c>
      <c r="BF10" s="17">
        <v>0.20339191552856201</v>
      </c>
      <c r="BG10" s="17">
        <v>0.16636573837757099</v>
      </c>
      <c r="BH10" s="17">
        <v>0.16601447658091101</v>
      </c>
      <c r="BI10" s="17">
        <v>0.182272456736916</v>
      </c>
      <c r="BJ10" s="17">
        <v>0.18200165334348201</v>
      </c>
      <c r="BK10" s="17">
        <v>0.187880642120025</v>
      </c>
      <c r="BL10" s="17">
        <v>0.189075144289023</v>
      </c>
      <c r="BM10" s="17">
        <v>0.216447909025693</v>
      </c>
      <c r="BN10" s="17">
        <v>0.24621115959943601</v>
      </c>
      <c r="BO10" s="17">
        <v>0.24109880028030301</v>
      </c>
      <c r="BP10" s="17"/>
      <c r="BQ10" s="17">
        <v>0.24826334072327599</v>
      </c>
      <c r="BR10" s="17">
        <v>0.146650584705832</v>
      </c>
    </row>
    <row r="11" spans="2:70" ht="43.5" x14ac:dyDescent="0.35">
      <c r="B11" s="18" t="s">
        <v>712</v>
      </c>
      <c r="C11" s="17">
        <v>0.249636012043428</v>
      </c>
      <c r="D11" s="17">
        <v>0.234874928106443</v>
      </c>
      <c r="E11" s="17">
        <v>0.26433767474605602</v>
      </c>
      <c r="F11" s="17"/>
      <c r="G11" s="17">
        <v>0.27424655906929102</v>
      </c>
      <c r="H11" s="17">
        <v>0.26909108178955699</v>
      </c>
      <c r="I11" s="17">
        <v>0.26847947768990299</v>
      </c>
      <c r="J11" s="17">
        <v>0.245253217013537</v>
      </c>
      <c r="K11" s="17">
        <v>0.23042752420346599</v>
      </c>
      <c r="L11" s="17">
        <v>0.218488196347432</v>
      </c>
      <c r="M11" s="17"/>
      <c r="N11" s="17">
        <v>0.255468045644548</v>
      </c>
      <c r="O11" s="17">
        <v>0.25876925791759098</v>
      </c>
      <c r="P11" s="17">
        <v>0.232368252827026</v>
      </c>
      <c r="Q11" s="17">
        <v>0.24935823774631499</v>
      </c>
      <c r="R11" s="17"/>
      <c r="S11" s="17">
        <v>0.25662892987660302</v>
      </c>
      <c r="T11" s="17">
        <v>0.25278674628719799</v>
      </c>
      <c r="U11" s="17">
        <v>0.28101624853991902</v>
      </c>
      <c r="V11" s="17">
        <v>0.245839447621401</v>
      </c>
      <c r="W11" s="17">
        <v>0.25785395278726803</v>
      </c>
      <c r="X11" s="17">
        <v>0.23557056067776599</v>
      </c>
      <c r="Y11" s="17">
        <v>0.26073387919073998</v>
      </c>
      <c r="Z11" s="17">
        <v>0.26688666561088598</v>
      </c>
      <c r="AA11" s="17">
        <v>0.23529042789287999</v>
      </c>
      <c r="AB11" s="17">
        <v>0.239201614414528</v>
      </c>
      <c r="AC11" s="17">
        <v>0.23665491237460901</v>
      </c>
      <c r="AD11" s="17">
        <v>0.206899742631108</v>
      </c>
      <c r="AE11" s="17"/>
      <c r="AF11" s="17">
        <v>0.22048058191519701</v>
      </c>
      <c r="AG11" s="17">
        <v>0.26152317431696598</v>
      </c>
      <c r="AH11" s="17">
        <v>0.26058870590222</v>
      </c>
      <c r="AI11" s="17"/>
      <c r="AJ11" s="17">
        <v>0.23403569080401199</v>
      </c>
      <c r="AK11" s="17">
        <v>0.26183784178155201</v>
      </c>
      <c r="AL11" s="17">
        <v>0.25735051858570401</v>
      </c>
      <c r="AM11" s="17">
        <v>0.21494095607608499</v>
      </c>
      <c r="AN11" s="17">
        <v>0.21900233923323201</v>
      </c>
      <c r="AO11" s="17"/>
      <c r="AP11" s="17">
        <v>0.240979089148769</v>
      </c>
      <c r="AQ11" s="17">
        <v>0.26945957914720398</v>
      </c>
      <c r="AR11" s="17">
        <v>0.30769795459369298</v>
      </c>
      <c r="AS11" s="17"/>
      <c r="AT11" s="17">
        <v>0.25010159317597502</v>
      </c>
      <c r="AU11" s="17">
        <v>0.26051730948484397</v>
      </c>
      <c r="AV11" s="17">
        <v>0.25563004885945201</v>
      </c>
      <c r="AW11" s="17">
        <v>0.28490879341261799</v>
      </c>
      <c r="AX11" s="17">
        <v>0.18240457461627399</v>
      </c>
      <c r="AY11" s="17"/>
      <c r="AZ11" s="17">
        <v>0.27594857457057498</v>
      </c>
      <c r="BA11" s="17">
        <v>0.23630857180578399</v>
      </c>
      <c r="BB11" s="17">
        <v>0.23110895944922699</v>
      </c>
      <c r="BC11" s="17">
        <v>0.205984120570434</v>
      </c>
      <c r="BD11" s="17">
        <v>0.25345333010119597</v>
      </c>
      <c r="BE11" s="17">
        <v>0.23787323348794401</v>
      </c>
      <c r="BF11" s="17">
        <v>0.24191123836898601</v>
      </c>
      <c r="BG11" s="17">
        <v>0.28426487652317101</v>
      </c>
      <c r="BH11" s="17">
        <v>0.28624867049193298</v>
      </c>
      <c r="BI11" s="17">
        <v>0.247088141884416</v>
      </c>
      <c r="BJ11" s="17">
        <v>0.25619803273446901</v>
      </c>
      <c r="BK11" s="17">
        <v>0.26802217716472698</v>
      </c>
      <c r="BL11" s="17">
        <v>0.28407620595703897</v>
      </c>
      <c r="BM11" s="17">
        <v>0.190831849073263</v>
      </c>
      <c r="BN11" s="17">
        <v>0.275870787671118</v>
      </c>
      <c r="BO11" s="17">
        <v>0.201719309381555</v>
      </c>
      <c r="BP11" s="17"/>
      <c r="BQ11" s="17">
        <v>0.276947265218905</v>
      </c>
      <c r="BR11" s="17">
        <v>0.236297563439956</v>
      </c>
    </row>
    <row r="12" spans="2:70" ht="43.5" x14ac:dyDescent="0.35">
      <c r="B12" s="18" t="s">
        <v>713</v>
      </c>
      <c r="C12" s="17">
        <v>0.210289519536242</v>
      </c>
      <c r="D12" s="17">
        <v>0.22867847604446501</v>
      </c>
      <c r="E12" s="17">
        <v>0.19317791653094599</v>
      </c>
      <c r="F12" s="17"/>
      <c r="G12" s="17">
        <v>0.170677008325821</v>
      </c>
      <c r="H12" s="17">
        <v>0.15324488118801399</v>
      </c>
      <c r="I12" s="17">
        <v>0.19302425651031599</v>
      </c>
      <c r="J12" s="17">
        <v>0.20785211890169999</v>
      </c>
      <c r="K12" s="17">
        <v>0.231983183143294</v>
      </c>
      <c r="L12" s="17">
        <v>0.28461920577490002</v>
      </c>
      <c r="M12" s="17"/>
      <c r="N12" s="17">
        <v>0.24773586811613399</v>
      </c>
      <c r="O12" s="17">
        <v>0.20324898840686501</v>
      </c>
      <c r="P12" s="17">
        <v>0.19316898758613499</v>
      </c>
      <c r="Q12" s="17">
        <v>0.19109651565258601</v>
      </c>
      <c r="R12" s="17"/>
      <c r="S12" s="17">
        <v>0.19806976190408501</v>
      </c>
      <c r="T12" s="17">
        <v>0.21898517782379701</v>
      </c>
      <c r="U12" s="17">
        <v>0.18854784312352699</v>
      </c>
      <c r="V12" s="17">
        <v>0.209396561263514</v>
      </c>
      <c r="W12" s="17">
        <v>0.173948841306275</v>
      </c>
      <c r="X12" s="17">
        <v>0.19328293964625901</v>
      </c>
      <c r="Y12" s="17">
        <v>0.21833235250531899</v>
      </c>
      <c r="Z12" s="17">
        <v>0.20835470540248599</v>
      </c>
      <c r="AA12" s="17">
        <v>0.26267006715977698</v>
      </c>
      <c r="AB12" s="17">
        <v>0.224947209958162</v>
      </c>
      <c r="AC12" s="17">
        <v>0.21590925040113801</v>
      </c>
      <c r="AD12" s="17">
        <v>0.16185758037132</v>
      </c>
      <c r="AE12" s="17"/>
      <c r="AF12" s="17">
        <v>0.23031237342762201</v>
      </c>
      <c r="AG12" s="17">
        <v>0.20604988520421499</v>
      </c>
      <c r="AH12" s="17">
        <v>0.197129209674374</v>
      </c>
      <c r="AI12" s="17"/>
      <c r="AJ12" s="17">
        <v>0.24670917176135401</v>
      </c>
      <c r="AK12" s="17">
        <v>0.166903953239533</v>
      </c>
      <c r="AL12" s="17">
        <v>0.23158641192686499</v>
      </c>
      <c r="AM12" s="17">
        <v>0.132926328893856</v>
      </c>
      <c r="AN12" s="17">
        <v>0.218222326755872</v>
      </c>
      <c r="AO12" s="17"/>
      <c r="AP12" s="17">
        <v>0.24892549767439501</v>
      </c>
      <c r="AQ12" s="17">
        <v>0.189035993460795</v>
      </c>
      <c r="AR12" s="17">
        <v>0.19795423915924801</v>
      </c>
      <c r="AS12" s="17"/>
      <c r="AT12" s="17">
        <v>0.201966813862826</v>
      </c>
      <c r="AU12" s="17">
        <v>0.204051867928599</v>
      </c>
      <c r="AV12" s="17">
        <v>0.207713554334157</v>
      </c>
      <c r="AW12" s="17">
        <v>0.22489568711247199</v>
      </c>
      <c r="AX12" s="17">
        <v>0.25371344664020001</v>
      </c>
      <c r="AY12" s="17"/>
      <c r="AZ12" s="17">
        <v>0.115956917160112</v>
      </c>
      <c r="BA12" s="17">
        <v>0.186165969954949</v>
      </c>
      <c r="BB12" s="17">
        <v>0.195180653183124</v>
      </c>
      <c r="BC12" s="17">
        <v>0.24046990910329299</v>
      </c>
      <c r="BD12" s="17">
        <v>0.17085177677166899</v>
      </c>
      <c r="BE12" s="17">
        <v>0.18547531358609101</v>
      </c>
      <c r="BF12" s="17">
        <v>0.205459658664365</v>
      </c>
      <c r="BG12" s="17">
        <v>0.20827437933599599</v>
      </c>
      <c r="BH12" s="17">
        <v>0.186721179973005</v>
      </c>
      <c r="BI12" s="17">
        <v>0.21602281889570699</v>
      </c>
      <c r="BJ12" s="17">
        <v>0.26189148468578799</v>
      </c>
      <c r="BK12" s="17">
        <v>0.227245236002552</v>
      </c>
      <c r="BL12" s="17">
        <v>0.19492019075421199</v>
      </c>
      <c r="BM12" s="17">
        <v>0.28456333801671002</v>
      </c>
      <c r="BN12" s="17">
        <v>0.259924710406923</v>
      </c>
      <c r="BO12" s="17">
        <v>0.23857233343915199</v>
      </c>
      <c r="BP12" s="17"/>
      <c r="BQ12" s="17">
        <v>0.19757929841280999</v>
      </c>
      <c r="BR12" s="17">
        <v>0.21922862026873</v>
      </c>
    </row>
    <row r="13" spans="2:70" ht="29" x14ac:dyDescent="0.35">
      <c r="B13" s="18" t="s">
        <v>714</v>
      </c>
      <c r="C13" s="17">
        <v>0.21251298445061201</v>
      </c>
      <c r="D13" s="17">
        <v>0.22157002715235499</v>
      </c>
      <c r="E13" s="17">
        <v>0.20406706089084301</v>
      </c>
      <c r="F13" s="17"/>
      <c r="G13" s="17">
        <v>0.13513712471423001</v>
      </c>
      <c r="H13" s="17">
        <v>0.113872935532563</v>
      </c>
      <c r="I13" s="17">
        <v>0.14971213901445099</v>
      </c>
      <c r="J13" s="17">
        <v>0.23589950841230101</v>
      </c>
      <c r="K13" s="17">
        <v>0.31774585264813099</v>
      </c>
      <c r="L13" s="17">
        <v>0.30592746369053803</v>
      </c>
      <c r="M13" s="17"/>
      <c r="N13" s="17">
        <v>0.18803089459821701</v>
      </c>
      <c r="O13" s="17">
        <v>0.217332669266146</v>
      </c>
      <c r="P13" s="17">
        <v>0.21525428258460599</v>
      </c>
      <c r="Q13" s="17">
        <v>0.23041152193933401</v>
      </c>
      <c r="R13" s="17"/>
      <c r="S13" s="17">
        <v>0.133259578228937</v>
      </c>
      <c r="T13" s="17">
        <v>0.227991035539233</v>
      </c>
      <c r="U13" s="17">
        <v>0.241205711281993</v>
      </c>
      <c r="V13" s="17">
        <v>0.28771806969814301</v>
      </c>
      <c r="W13" s="17">
        <v>0.22708567956556</v>
      </c>
      <c r="X13" s="17">
        <v>0.165255866231797</v>
      </c>
      <c r="Y13" s="17">
        <v>0.214808421047675</v>
      </c>
      <c r="Z13" s="17">
        <v>0.227719139408121</v>
      </c>
      <c r="AA13" s="17">
        <v>0.21367523284832199</v>
      </c>
      <c r="AB13" s="17">
        <v>0.23157408901537199</v>
      </c>
      <c r="AC13" s="17">
        <v>0.23653556504913301</v>
      </c>
      <c r="AD13" s="17">
        <v>0.193115663298292</v>
      </c>
      <c r="AE13" s="17"/>
      <c r="AF13" s="17">
        <v>0.28495023185032398</v>
      </c>
      <c r="AG13" s="17">
        <v>0.17057516902127501</v>
      </c>
      <c r="AH13" s="17">
        <v>0.19646041934570099</v>
      </c>
      <c r="AI13" s="17"/>
      <c r="AJ13" s="17">
        <v>0.25658755466446798</v>
      </c>
      <c r="AK13" s="17">
        <v>0.14761394003157899</v>
      </c>
      <c r="AL13" s="17">
        <v>0.19003720142178099</v>
      </c>
      <c r="AM13" s="17">
        <v>0.37869046842126403</v>
      </c>
      <c r="AN13" s="17">
        <v>0.26157562449209498</v>
      </c>
      <c r="AO13" s="17"/>
      <c r="AP13" s="17">
        <v>0.21754066415550699</v>
      </c>
      <c r="AQ13" s="17">
        <v>0.14036209344608699</v>
      </c>
      <c r="AR13" s="17">
        <v>0.15865414958488999</v>
      </c>
      <c r="AS13" s="17"/>
      <c r="AT13" s="17">
        <v>0.27077914654604601</v>
      </c>
      <c r="AU13" s="17">
        <v>0.223540535697622</v>
      </c>
      <c r="AV13" s="17">
        <v>0.17129363889419899</v>
      </c>
      <c r="AW13" s="17">
        <v>0.10751338840188</v>
      </c>
      <c r="AX13" s="17">
        <v>9.0370185025607896E-2</v>
      </c>
      <c r="AY13" s="17"/>
      <c r="AZ13" s="17">
        <v>0.402266525510585</v>
      </c>
      <c r="BA13" s="17">
        <v>0.26513096131247099</v>
      </c>
      <c r="BB13" s="17">
        <v>0.22111621074782201</v>
      </c>
      <c r="BC13" s="17">
        <v>0.24068481536811401</v>
      </c>
      <c r="BD13" s="17">
        <v>0.186309474275547</v>
      </c>
      <c r="BE13" s="17">
        <v>0.24061807999191201</v>
      </c>
      <c r="BF13" s="17">
        <v>0.23549864080274999</v>
      </c>
      <c r="BG13" s="17">
        <v>0.20841037623421799</v>
      </c>
      <c r="BH13" s="17">
        <v>0.18277925210804599</v>
      </c>
      <c r="BI13" s="17">
        <v>0.22755717522423799</v>
      </c>
      <c r="BJ13" s="17">
        <v>0.16743115054313901</v>
      </c>
      <c r="BK13" s="17">
        <v>0.20182865985840501</v>
      </c>
      <c r="BL13" s="17">
        <v>0.22551692638375401</v>
      </c>
      <c r="BM13" s="17">
        <v>0.17609481489679299</v>
      </c>
      <c r="BN13" s="17">
        <v>0.10268718028570201</v>
      </c>
      <c r="BO13" s="17">
        <v>0.14844537313683301</v>
      </c>
      <c r="BP13" s="17"/>
      <c r="BQ13" s="17">
        <v>0.124878351098113</v>
      </c>
      <c r="BR13" s="17">
        <v>0.25472709478049999</v>
      </c>
    </row>
    <row r="14" spans="2:70" x14ac:dyDescent="0.35">
      <c r="B14" s="18" t="s">
        <v>129</v>
      </c>
      <c r="C14" s="19">
        <v>7.5019147385840798E-2</v>
      </c>
      <c r="D14" s="19">
        <v>6.9190246622382198E-2</v>
      </c>
      <c r="E14" s="19">
        <v>8.0720011950738399E-2</v>
      </c>
      <c r="F14" s="19"/>
      <c r="G14" s="19">
        <v>8.2274299948911805E-2</v>
      </c>
      <c r="H14" s="19">
        <v>8.75015254977312E-2</v>
      </c>
      <c r="I14" s="19">
        <v>7.6039522539763593E-2</v>
      </c>
      <c r="J14" s="19">
        <v>6.7175829216196206E-2</v>
      </c>
      <c r="K14" s="19">
        <v>7.5087218431247701E-2</v>
      </c>
      <c r="L14" s="19">
        <v>6.5570980308589197E-2</v>
      </c>
      <c r="M14" s="19"/>
      <c r="N14" s="19">
        <v>5.3112993174736403E-2</v>
      </c>
      <c r="O14" s="19">
        <v>6.4467926374438198E-2</v>
      </c>
      <c r="P14" s="19">
        <v>8.8412987006186106E-2</v>
      </c>
      <c r="Q14" s="19">
        <v>9.8829182614792996E-2</v>
      </c>
      <c r="R14" s="19"/>
      <c r="S14" s="19">
        <v>6.2119115058458498E-2</v>
      </c>
      <c r="T14" s="19">
        <v>7.33281903409361E-2</v>
      </c>
      <c r="U14" s="19">
        <v>9.8582619343273503E-2</v>
      </c>
      <c r="V14" s="19">
        <v>4.7452339175465201E-2</v>
      </c>
      <c r="W14" s="19">
        <v>8.6542277056303504E-2</v>
      </c>
      <c r="X14" s="19">
        <v>0.11514936022027999</v>
      </c>
      <c r="Y14" s="19">
        <v>5.4440838738283599E-2</v>
      </c>
      <c r="Z14" s="19">
        <v>6.0897610302138E-2</v>
      </c>
      <c r="AA14" s="19">
        <v>4.8031802495431403E-2</v>
      </c>
      <c r="AB14" s="19">
        <v>9.5416937354031006E-2</v>
      </c>
      <c r="AC14" s="19">
        <v>8.0144778231310193E-2</v>
      </c>
      <c r="AD14" s="19">
        <v>0.118073475413751</v>
      </c>
      <c r="AE14" s="19"/>
      <c r="AF14" s="19">
        <v>6.5868657873800404E-2</v>
      </c>
      <c r="AG14" s="19">
        <v>6.5277730550166196E-2</v>
      </c>
      <c r="AH14" s="19">
        <v>0.10113942226585799</v>
      </c>
      <c r="AI14" s="19"/>
      <c r="AJ14" s="19">
        <v>6.7047939055607797E-2</v>
      </c>
      <c r="AK14" s="19">
        <v>6.8456153619937204E-2</v>
      </c>
      <c r="AL14" s="19">
        <v>5.8085675448660799E-2</v>
      </c>
      <c r="AM14" s="19">
        <v>0</v>
      </c>
      <c r="AN14" s="19">
        <v>0.102890466020831</v>
      </c>
      <c r="AO14" s="19"/>
      <c r="AP14" s="19">
        <v>6.6925781303514995E-2</v>
      </c>
      <c r="AQ14" s="19">
        <v>6.7509622635940097E-2</v>
      </c>
      <c r="AR14" s="19">
        <v>2.5455231117378099E-2</v>
      </c>
      <c r="AS14" s="19"/>
      <c r="AT14" s="19">
        <v>9.1534529006453397E-2</v>
      </c>
      <c r="AU14" s="19">
        <v>8.3909787967115804E-2</v>
      </c>
      <c r="AV14" s="19">
        <v>5.4759608144341797E-2</v>
      </c>
      <c r="AW14" s="19">
        <v>4.70653030165471E-2</v>
      </c>
      <c r="AX14" s="19">
        <v>6.2043693546484001E-2</v>
      </c>
      <c r="AY14" s="19"/>
      <c r="AZ14" s="19">
        <v>5.5606549573743301E-2</v>
      </c>
      <c r="BA14" s="19">
        <v>8.7579056159062099E-2</v>
      </c>
      <c r="BB14" s="19">
        <v>9.9100944851505196E-2</v>
      </c>
      <c r="BC14" s="19">
        <v>7.6167035184268594E-2</v>
      </c>
      <c r="BD14" s="19">
        <v>9.5274502402658695E-2</v>
      </c>
      <c r="BE14" s="19">
        <v>7.6983369376567495E-2</v>
      </c>
      <c r="BF14" s="19">
        <v>6.2703636016724906E-2</v>
      </c>
      <c r="BG14" s="19">
        <v>7.71973609163987E-2</v>
      </c>
      <c r="BH14" s="19">
        <v>9.2380810385629494E-2</v>
      </c>
      <c r="BI14" s="19">
        <v>6.4098023100760695E-2</v>
      </c>
      <c r="BJ14" s="19">
        <v>4.5736547276329399E-2</v>
      </c>
      <c r="BK14" s="19">
        <v>2.95670240867217E-2</v>
      </c>
      <c r="BL14" s="19">
        <v>3.3399463805523499E-2</v>
      </c>
      <c r="BM14" s="19">
        <v>5.28063236703313E-2</v>
      </c>
      <c r="BN14" s="19">
        <v>5.23340371203782E-2</v>
      </c>
      <c r="BO14" s="19">
        <v>4.4292464336072299E-2</v>
      </c>
      <c r="BP14" s="19"/>
      <c r="BQ14" s="19">
        <v>2.3792381971788099E-2</v>
      </c>
      <c r="BR14" s="19">
        <v>9.3717320114082001E-2</v>
      </c>
    </row>
    <row r="15" spans="2:70" x14ac:dyDescent="0.35">
      <c r="B15" s="16"/>
    </row>
    <row r="16" spans="2:70" x14ac:dyDescent="0.35">
      <c r="B16" t="s">
        <v>98</v>
      </c>
    </row>
    <row r="17" spans="2:2" x14ac:dyDescent="0.35">
      <c r="B17" t="s">
        <v>99</v>
      </c>
    </row>
    <row r="19" spans="2:2" x14ac:dyDescent="0.35">
      <c r="B19" s="8" t="str">
        <f>HYPERLINK("#'Contents'!A1", "Return to Contents")</f>
        <v>Return to Contents</v>
      </c>
    </row>
  </sheetData>
  <mergeCells count="11">
    <mergeCell ref="BQ5:BR5"/>
    <mergeCell ref="D5:E5"/>
    <mergeCell ref="G5:L5"/>
    <mergeCell ref="N5:Q5"/>
    <mergeCell ref="S5:AD5"/>
    <mergeCell ref="AF5:AH5"/>
    <mergeCell ref="D2:BJ2"/>
    <mergeCell ref="AJ5:AN5"/>
    <mergeCell ref="AP5:AR5"/>
    <mergeCell ref="AT5:AX5"/>
    <mergeCell ref="AZ5:BO5"/>
  </mergeCells>
  <pageMargins left="0.7" right="0.7" top="0.75" bottom="0.75" header="0.3" footer="0.3"/>
  <pageSetup paperSize="9" orientation="portrait" horizontalDpi="300" verticalDpi="300"/>
  <drawing r:id="rId1"/>
</worksheet>
</file>

<file path=xl/worksheets/sheet1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000-000000000000}">
  <dimension ref="B2:BR19"/>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67" width="10.7265625" customWidth="1"/>
    <col min="68" max="68" width="2.1796875" customWidth="1"/>
    <col min="69" max="70" width="10.7265625" customWidth="1"/>
    <col min="71" max="71" width="2.1796875" customWidth="1"/>
  </cols>
  <sheetData>
    <row r="2" spans="2:70" ht="40" customHeight="1" x14ac:dyDescent="0.35">
      <c r="D2" s="29" t="s">
        <v>718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row>
    <row r="5" spans="2:70" ht="30" customHeight="1" x14ac:dyDescent="0.35">
      <c r="B5" s="15"/>
      <c r="C5" s="15"/>
      <c r="D5" s="30" t="s">
        <v>74</v>
      </c>
      <c r="E5" s="30"/>
      <c r="F5" s="15"/>
      <c r="G5" s="30" t="s">
        <v>75</v>
      </c>
      <c r="H5" s="30"/>
      <c r="I5" s="30"/>
      <c r="J5" s="30"/>
      <c r="K5" s="30"/>
      <c r="L5" s="30"/>
      <c r="M5" s="15"/>
      <c r="N5" s="30" t="s">
        <v>76</v>
      </c>
      <c r="O5" s="30"/>
      <c r="P5" s="30"/>
      <c r="Q5" s="30"/>
      <c r="R5" s="15"/>
      <c r="S5" s="30" t="s">
        <v>77</v>
      </c>
      <c r="T5" s="30"/>
      <c r="U5" s="30"/>
      <c r="V5" s="30"/>
      <c r="W5" s="30"/>
      <c r="X5" s="30"/>
      <c r="Y5" s="30"/>
      <c r="Z5" s="30"/>
      <c r="AA5" s="30"/>
      <c r="AB5" s="30"/>
      <c r="AC5" s="30"/>
      <c r="AD5" s="30"/>
      <c r="AE5" s="15"/>
      <c r="AF5" s="30" t="s">
        <v>78</v>
      </c>
      <c r="AG5" s="30"/>
      <c r="AH5" s="30"/>
      <c r="AI5" s="15"/>
      <c r="AJ5" s="30" t="s">
        <v>79</v>
      </c>
      <c r="AK5" s="30"/>
      <c r="AL5" s="30"/>
      <c r="AM5" s="30"/>
      <c r="AN5" s="30"/>
      <c r="AO5" s="15"/>
      <c r="AP5" s="30" t="s">
        <v>80</v>
      </c>
      <c r="AQ5" s="30"/>
      <c r="AR5" s="30"/>
      <c r="AS5" s="15"/>
      <c r="AT5" s="30" t="s">
        <v>81</v>
      </c>
      <c r="AU5" s="30"/>
      <c r="AV5" s="30"/>
      <c r="AW5" s="30"/>
      <c r="AX5" s="30"/>
      <c r="AY5" s="15"/>
      <c r="AZ5" s="30" t="s">
        <v>82</v>
      </c>
      <c r="BA5" s="30"/>
      <c r="BB5" s="30"/>
      <c r="BC5" s="30"/>
      <c r="BD5" s="30"/>
      <c r="BE5" s="30"/>
      <c r="BF5" s="30"/>
      <c r="BG5" s="30"/>
      <c r="BH5" s="30"/>
      <c r="BI5" s="30"/>
      <c r="BJ5" s="30"/>
      <c r="BK5" s="30"/>
      <c r="BL5" s="30"/>
      <c r="BM5" s="30"/>
      <c r="BN5" s="30"/>
      <c r="BO5" s="30"/>
      <c r="BP5" s="15"/>
      <c r="BQ5" s="30" t="s">
        <v>83</v>
      </c>
      <c r="BR5" s="30"/>
    </row>
    <row r="6" spans="2:7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46</v>
      </c>
      <c r="AQ6" s="12" t="s">
        <v>47</v>
      </c>
      <c r="AR6" s="12" t="s">
        <v>50</v>
      </c>
      <c r="AT6" s="12" t="s">
        <v>51</v>
      </c>
      <c r="AU6" s="12" t="s">
        <v>52</v>
      </c>
      <c r="AV6" s="12" t="s">
        <v>53</v>
      </c>
      <c r="AW6" s="12" t="s">
        <v>54</v>
      </c>
      <c r="AX6" s="12" t="s">
        <v>55</v>
      </c>
      <c r="AZ6" s="12" t="s">
        <v>56</v>
      </c>
      <c r="BA6" s="12" t="s">
        <v>57</v>
      </c>
      <c r="BB6" s="12" t="s">
        <v>58</v>
      </c>
      <c r="BC6" s="12" t="s">
        <v>59</v>
      </c>
      <c r="BD6" s="12" t="s">
        <v>60</v>
      </c>
      <c r="BE6" s="12" t="s">
        <v>61</v>
      </c>
      <c r="BF6" s="12" t="s">
        <v>62</v>
      </c>
      <c r="BG6" s="12" t="s">
        <v>63</v>
      </c>
      <c r="BH6" s="12" t="s">
        <v>64</v>
      </c>
      <c r="BI6" s="12" t="s">
        <v>65</v>
      </c>
      <c r="BJ6" s="12" t="s">
        <v>66</v>
      </c>
      <c r="BK6" s="12" t="s">
        <v>67</v>
      </c>
      <c r="BL6" s="12" t="s">
        <v>68</v>
      </c>
      <c r="BM6" s="12" t="s">
        <v>69</v>
      </c>
      <c r="BN6" s="12" t="s">
        <v>70</v>
      </c>
      <c r="BO6" s="12" t="s">
        <v>71</v>
      </c>
      <c r="BQ6" s="12" t="s">
        <v>72</v>
      </c>
      <c r="BR6" s="12" t="s">
        <v>73</v>
      </c>
    </row>
    <row r="7" spans="2:70" ht="30" customHeight="1" x14ac:dyDescent="0.35">
      <c r="B7" s="10" t="s">
        <v>19</v>
      </c>
      <c r="C7" s="10">
        <v>4012</v>
      </c>
      <c r="D7" s="10">
        <v>1971</v>
      </c>
      <c r="E7" s="10">
        <v>2028</v>
      </c>
      <c r="F7" s="10"/>
      <c r="G7" s="10">
        <v>497</v>
      </c>
      <c r="H7" s="10">
        <v>704</v>
      </c>
      <c r="I7" s="10">
        <v>694</v>
      </c>
      <c r="J7" s="10">
        <v>693</v>
      </c>
      <c r="K7" s="10">
        <v>571</v>
      </c>
      <c r="L7" s="10">
        <v>853</v>
      </c>
      <c r="M7" s="10"/>
      <c r="N7" s="10">
        <v>1178</v>
      </c>
      <c r="O7" s="10">
        <v>1131</v>
      </c>
      <c r="P7" s="10">
        <v>781</v>
      </c>
      <c r="Q7" s="10">
        <v>909</v>
      </c>
      <c r="R7" s="10"/>
      <c r="S7" s="10">
        <v>563</v>
      </c>
      <c r="T7" s="10">
        <v>553</v>
      </c>
      <c r="U7" s="10">
        <v>314</v>
      </c>
      <c r="V7" s="10">
        <v>343</v>
      </c>
      <c r="W7" s="10">
        <v>293</v>
      </c>
      <c r="X7" s="10">
        <v>376</v>
      </c>
      <c r="Y7" s="10">
        <v>336</v>
      </c>
      <c r="Z7" s="10">
        <v>171</v>
      </c>
      <c r="AA7" s="10">
        <v>447</v>
      </c>
      <c r="AB7" s="10">
        <v>337</v>
      </c>
      <c r="AC7" s="10">
        <v>188</v>
      </c>
      <c r="AD7" s="10">
        <v>91</v>
      </c>
      <c r="AE7" s="10"/>
      <c r="AF7" s="10">
        <v>1421</v>
      </c>
      <c r="AG7" s="10">
        <v>1665</v>
      </c>
      <c r="AH7" s="10">
        <v>577</v>
      </c>
      <c r="AI7" s="10"/>
      <c r="AJ7" s="10">
        <v>1433</v>
      </c>
      <c r="AK7" s="10">
        <v>1082</v>
      </c>
      <c r="AL7" s="10">
        <v>299</v>
      </c>
      <c r="AM7" s="10">
        <v>42</v>
      </c>
      <c r="AN7" s="10">
        <v>541</v>
      </c>
      <c r="AO7" s="10"/>
      <c r="AP7" s="10">
        <v>878</v>
      </c>
      <c r="AQ7" s="10">
        <v>1369</v>
      </c>
      <c r="AR7" s="10">
        <v>264</v>
      </c>
      <c r="AS7" s="10"/>
      <c r="AT7" s="10">
        <v>929</v>
      </c>
      <c r="AU7" s="10">
        <v>932</v>
      </c>
      <c r="AV7" s="10">
        <v>1096</v>
      </c>
      <c r="AW7" s="10">
        <v>455</v>
      </c>
      <c r="AX7" s="10">
        <v>62</v>
      </c>
      <c r="AY7" s="10"/>
      <c r="AZ7" s="10">
        <v>33</v>
      </c>
      <c r="BA7" s="10">
        <v>185</v>
      </c>
      <c r="BB7" s="10">
        <v>256</v>
      </c>
      <c r="BC7" s="10">
        <v>269</v>
      </c>
      <c r="BD7" s="10">
        <v>403</v>
      </c>
      <c r="BE7" s="10">
        <v>436</v>
      </c>
      <c r="BF7" s="10">
        <v>391</v>
      </c>
      <c r="BG7" s="10">
        <v>312</v>
      </c>
      <c r="BH7" s="10">
        <v>253</v>
      </c>
      <c r="BI7" s="10">
        <v>211</v>
      </c>
      <c r="BJ7" s="10">
        <v>336</v>
      </c>
      <c r="BK7" s="10">
        <v>187</v>
      </c>
      <c r="BL7" s="10">
        <v>180</v>
      </c>
      <c r="BM7" s="10">
        <v>103</v>
      </c>
      <c r="BN7" s="10">
        <v>95</v>
      </c>
      <c r="BO7" s="10">
        <v>161</v>
      </c>
      <c r="BP7" s="10"/>
      <c r="BQ7" s="10">
        <v>1235</v>
      </c>
      <c r="BR7" s="10">
        <v>2665</v>
      </c>
    </row>
    <row r="8" spans="2:70" ht="30" customHeight="1" x14ac:dyDescent="0.35">
      <c r="B8" s="11" t="s">
        <v>20</v>
      </c>
      <c r="C8" s="11">
        <v>4012</v>
      </c>
      <c r="D8" s="11">
        <v>1975</v>
      </c>
      <c r="E8" s="11">
        <v>2024</v>
      </c>
      <c r="F8" s="11"/>
      <c r="G8" s="11">
        <v>558</v>
      </c>
      <c r="H8" s="11">
        <v>682</v>
      </c>
      <c r="I8" s="11">
        <v>685</v>
      </c>
      <c r="J8" s="11">
        <v>686</v>
      </c>
      <c r="K8" s="11">
        <v>562</v>
      </c>
      <c r="L8" s="11">
        <v>839</v>
      </c>
      <c r="M8" s="11"/>
      <c r="N8" s="11">
        <v>1080</v>
      </c>
      <c r="O8" s="11">
        <v>1039</v>
      </c>
      <c r="P8" s="11">
        <v>880</v>
      </c>
      <c r="Q8" s="11">
        <v>1000</v>
      </c>
      <c r="R8" s="11"/>
      <c r="S8" s="11">
        <v>562</v>
      </c>
      <c r="T8" s="11">
        <v>522</v>
      </c>
      <c r="U8" s="11">
        <v>321</v>
      </c>
      <c r="V8" s="11">
        <v>361</v>
      </c>
      <c r="W8" s="11">
        <v>281</v>
      </c>
      <c r="X8" s="11">
        <v>361</v>
      </c>
      <c r="Y8" s="11">
        <v>321</v>
      </c>
      <c r="Z8" s="11">
        <v>160</v>
      </c>
      <c r="AA8" s="11">
        <v>441</v>
      </c>
      <c r="AB8" s="11">
        <v>361</v>
      </c>
      <c r="AC8" s="11">
        <v>201</v>
      </c>
      <c r="AD8" s="11">
        <v>120</v>
      </c>
      <c r="AE8" s="11"/>
      <c r="AF8" s="11">
        <v>1410</v>
      </c>
      <c r="AG8" s="11">
        <v>1629</v>
      </c>
      <c r="AH8" s="11">
        <v>599</v>
      </c>
      <c r="AI8" s="11"/>
      <c r="AJ8" s="11">
        <v>1397</v>
      </c>
      <c r="AK8" s="11">
        <v>1071</v>
      </c>
      <c r="AL8" s="11">
        <v>288</v>
      </c>
      <c r="AM8" s="11">
        <v>45</v>
      </c>
      <c r="AN8" s="11">
        <v>558</v>
      </c>
      <c r="AO8" s="11"/>
      <c r="AP8" s="11">
        <v>856</v>
      </c>
      <c r="AQ8" s="11">
        <v>1358</v>
      </c>
      <c r="AR8" s="11">
        <v>259</v>
      </c>
      <c r="AS8" s="11"/>
      <c r="AT8" s="11">
        <v>961</v>
      </c>
      <c r="AU8" s="11">
        <v>958</v>
      </c>
      <c r="AV8" s="11">
        <v>1056</v>
      </c>
      <c r="AW8" s="11">
        <v>434</v>
      </c>
      <c r="AX8" s="11">
        <v>55</v>
      </c>
      <c r="AY8" s="11"/>
      <c r="AZ8" s="11">
        <v>33</v>
      </c>
      <c r="BA8" s="11">
        <v>186</v>
      </c>
      <c r="BB8" s="11">
        <v>267</v>
      </c>
      <c r="BC8" s="11">
        <v>280</v>
      </c>
      <c r="BD8" s="11">
        <v>416</v>
      </c>
      <c r="BE8" s="11">
        <v>443</v>
      </c>
      <c r="BF8" s="11">
        <v>394</v>
      </c>
      <c r="BG8" s="11">
        <v>314</v>
      </c>
      <c r="BH8" s="11">
        <v>257</v>
      </c>
      <c r="BI8" s="11">
        <v>206</v>
      </c>
      <c r="BJ8" s="11">
        <v>329</v>
      </c>
      <c r="BK8" s="11">
        <v>179</v>
      </c>
      <c r="BL8" s="11">
        <v>174</v>
      </c>
      <c r="BM8" s="11">
        <v>97</v>
      </c>
      <c r="BN8" s="11">
        <v>87</v>
      </c>
      <c r="BO8" s="11">
        <v>148</v>
      </c>
      <c r="BP8" s="11"/>
      <c r="BQ8" s="11">
        <v>1209</v>
      </c>
      <c r="BR8" s="11">
        <v>2688</v>
      </c>
    </row>
    <row r="9" spans="2:70" ht="29" x14ac:dyDescent="0.35">
      <c r="B9" s="18" t="s">
        <v>710</v>
      </c>
      <c r="C9" s="17">
        <v>8.1312938227036502E-2</v>
      </c>
      <c r="D9" s="17">
        <v>8.1629137190959697E-2</v>
      </c>
      <c r="E9" s="17">
        <v>8.1108409981853105E-2</v>
      </c>
      <c r="F9" s="17"/>
      <c r="G9" s="17">
        <v>0.12908246343157301</v>
      </c>
      <c r="H9" s="17">
        <v>0.14646338401412301</v>
      </c>
      <c r="I9" s="17">
        <v>0.11313188334751299</v>
      </c>
      <c r="J9" s="17">
        <v>7.9500642166696098E-2</v>
      </c>
      <c r="K9" s="17">
        <v>1.40669034747974E-2</v>
      </c>
      <c r="L9" s="17">
        <v>1.7065364277852699E-2</v>
      </c>
      <c r="M9" s="17"/>
      <c r="N9" s="17">
        <v>8.9172822162117193E-2</v>
      </c>
      <c r="O9" s="17">
        <v>7.5332458397508101E-2</v>
      </c>
      <c r="P9" s="17">
        <v>8.0414443225372598E-2</v>
      </c>
      <c r="Q9" s="17">
        <v>8.0885725918445103E-2</v>
      </c>
      <c r="R9" s="17"/>
      <c r="S9" s="17">
        <v>0.129495484794134</v>
      </c>
      <c r="T9" s="17">
        <v>6.6720003863489405E-2</v>
      </c>
      <c r="U9" s="17">
        <v>5.6733782393022202E-2</v>
      </c>
      <c r="V9" s="17">
        <v>5.9052373308589402E-2</v>
      </c>
      <c r="W9" s="17">
        <v>7.6555973441472303E-2</v>
      </c>
      <c r="X9" s="17">
        <v>9.1988556938461502E-2</v>
      </c>
      <c r="Y9" s="17">
        <v>6.4121630870982702E-2</v>
      </c>
      <c r="Z9" s="17">
        <v>0.108595661359491</v>
      </c>
      <c r="AA9" s="17">
        <v>8.4087448519564997E-2</v>
      </c>
      <c r="AB9" s="17">
        <v>7.0695008911048102E-2</v>
      </c>
      <c r="AC9" s="17">
        <v>5.4688017266122699E-2</v>
      </c>
      <c r="AD9" s="17">
        <v>0.106845153848332</v>
      </c>
      <c r="AE9" s="17"/>
      <c r="AF9" s="17">
        <v>6.3063719522096495E-2</v>
      </c>
      <c r="AG9" s="17">
        <v>8.3154056100542495E-2</v>
      </c>
      <c r="AH9" s="17">
        <v>9.4701109419714394E-2</v>
      </c>
      <c r="AI9" s="17"/>
      <c r="AJ9" s="17">
        <v>6.4084769929939903E-2</v>
      </c>
      <c r="AK9" s="17">
        <v>9.4698935953746399E-2</v>
      </c>
      <c r="AL9" s="17">
        <v>7.4333243215202197E-2</v>
      </c>
      <c r="AM9" s="17">
        <v>0.13791271152533299</v>
      </c>
      <c r="AN9" s="17">
        <v>8.9615369622130903E-2</v>
      </c>
      <c r="AO9" s="17"/>
      <c r="AP9" s="17">
        <v>8.1042258109943005E-2</v>
      </c>
      <c r="AQ9" s="17">
        <v>9.6501476825277294E-2</v>
      </c>
      <c r="AR9" s="17">
        <v>9.4265068109341002E-2</v>
      </c>
      <c r="AS9" s="17"/>
      <c r="AT9" s="17">
        <v>5.2402482429942797E-2</v>
      </c>
      <c r="AU9" s="17">
        <v>7.1215580396590997E-2</v>
      </c>
      <c r="AV9" s="17">
        <v>0.103347931039035</v>
      </c>
      <c r="AW9" s="17">
        <v>0.11791653113527201</v>
      </c>
      <c r="AX9" s="17">
        <v>0.19243741159846101</v>
      </c>
      <c r="AY9" s="17"/>
      <c r="AZ9" s="17">
        <v>0.13592902988209801</v>
      </c>
      <c r="BA9" s="17">
        <v>9.9308658264326999E-2</v>
      </c>
      <c r="BB9" s="17">
        <v>9.7056690502375795E-2</v>
      </c>
      <c r="BC9" s="17">
        <v>5.0296542257407102E-2</v>
      </c>
      <c r="BD9" s="17">
        <v>7.6703369166341906E-2</v>
      </c>
      <c r="BE9" s="17">
        <v>8.0704939586024593E-2</v>
      </c>
      <c r="BF9" s="17">
        <v>7.3600072456608698E-2</v>
      </c>
      <c r="BG9" s="17">
        <v>7.3542968923980601E-2</v>
      </c>
      <c r="BH9" s="17">
        <v>7.5772289356324796E-2</v>
      </c>
      <c r="BI9" s="17">
        <v>6.1862987871960498E-2</v>
      </c>
      <c r="BJ9" s="17">
        <v>0.10709286532461</v>
      </c>
      <c r="BK9" s="17">
        <v>0.104046467291287</v>
      </c>
      <c r="BL9" s="17">
        <v>7.0469264787205402E-2</v>
      </c>
      <c r="BM9" s="17">
        <v>6.9483019735361307E-2</v>
      </c>
      <c r="BN9" s="17">
        <v>8.5785622158701905E-2</v>
      </c>
      <c r="BO9" s="17">
        <v>0.14414851093356501</v>
      </c>
      <c r="BP9" s="17"/>
      <c r="BQ9" s="17">
        <v>0.13134873236235201</v>
      </c>
      <c r="BR9" s="17">
        <v>5.7886226820735902E-2</v>
      </c>
    </row>
    <row r="10" spans="2:70" ht="29" x14ac:dyDescent="0.35">
      <c r="B10" s="18" t="s">
        <v>711</v>
      </c>
      <c r="C10" s="17">
        <v>0.16436177265674501</v>
      </c>
      <c r="D10" s="17">
        <v>0.151949379468549</v>
      </c>
      <c r="E10" s="17">
        <v>0.17654317521024801</v>
      </c>
      <c r="F10" s="17"/>
      <c r="G10" s="17">
        <v>0.203661208123705</v>
      </c>
      <c r="H10" s="17">
        <v>0.28079171422504101</v>
      </c>
      <c r="I10" s="17">
        <v>0.206608665792817</v>
      </c>
      <c r="J10" s="17">
        <v>0.14944663689458801</v>
      </c>
      <c r="K10" s="17">
        <v>9.2552733518971697E-2</v>
      </c>
      <c r="L10" s="17">
        <v>6.9296411981402198E-2</v>
      </c>
      <c r="M10" s="17"/>
      <c r="N10" s="17">
        <v>0.174468856896764</v>
      </c>
      <c r="O10" s="17">
        <v>0.171654466483428</v>
      </c>
      <c r="P10" s="17">
        <v>0.16444321499042999</v>
      </c>
      <c r="Q10" s="17">
        <v>0.145615362993468</v>
      </c>
      <c r="R10" s="17"/>
      <c r="S10" s="17">
        <v>0.195129797602594</v>
      </c>
      <c r="T10" s="17">
        <v>0.14922076337377899</v>
      </c>
      <c r="U10" s="17">
        <v>0.16096753789166601</v>
      </c>
      <c r="V10" s="17">
        <v>0.142671216601027</v>
      </c>
      <c r="W10" s="17">
        <v>0.15010098509650799</v>
      </c>
      <c r="X10" s="17">
        <v>0.19540269702086699</v>
      </c>
      <c r="Y10" s="17">
        <v>0.152836473839017</v>
      </c>
      <c r="Z10" s="17">
        <v>0.16066149664090501</v>
      </c>
      <c r="AA10" s="17">
        <v>0.16166348666952199</v>
      </c>
      <c r="AB10" s="17">
        <v>0.14331898043491501</v>
      </c>
      <c r="AC10" s="17">
        <v>0.19485533000756899</v>
      </c>
      <c r="AD10" s="17">
        <v>0.158382543523062</v>
      </c>
      <c r="AE10" s="17"/>
      <c r="AF10" s="17">
        <v>0.14248580224618601</v>
      </c>
      <c r="AG10" s="17">
        <v>0.17203287936825301</v>
      </c>
      <c r="AH10" s="17">
        <v>0.18083475508123301</v>
      </c>
      <c r="AI10" s="17"/>
      <c r="AJ10" s="17">
        <v>0.12895243297783601</v>
      </c>
      <c r="AK10" s="17">
        <v>0.22693300696713101</v>
      </c>
      <c r="AL10" s="17">
        <v>0.172892032638712</v>
      </c>
      <c r="AM10" s="17">
        <v>0.16162054170148299</v>
      </c>
      <c r="AN10" s="17">
        <v>0.14153744736931501</v>
      </c>
      <c r="AO10" s="17"/>
      <c r="AP10" s="17">
        <v>0.14293368135293599</v>
      </c>
      <c r="AQ10" s="17">
        <v>0.202460729777488</v>
      </c>
      <c r="AR10" s="17">
        <v>0.17707555920877699</v>
      </c>
      <c r="AS10" s="17"/>
      <c r="AT10" s="17">
        <v>0.13208220332336101</v>
      </c>
      <c r="AU10" s="17">
        <v>0.15281659404924</v>
      </c>
      <c r="AV10" s="17">
        <v>0.19995062214621401</v>
      </c>
      <c r="AW10" s="17">
        <v>0.22734427829611001</v>
      </c>
      <c r="AX10" s="17">
        <v>0.187131139497243</v>
      </c>
      <c r="AY10" s="17"/>
      <c r="AZ10" s="17">
        <v>0.138843161997597</v>
      </c>
      <c r="BA10" s="17">
        <v>0.13129590598020899</v>
      </c>
      <c r="BB10" s="17">
        <v>8.39557598763854E-2</v>
      </c>
      <c r="BC10" s="17">
        <v>0.173648187364355</v>
      </c>
      <c r="BD10" s="17">
        <v>0.20029191326020701</v>
      </c>
      <c r="BE10" s="17">
        <v>0.163641017955302</v>
      </c>
      <c r="BF10" s="17">
        <v>0.154613094153529</v>
      </c>
      <c r="BG10" s="17">
        <v>0.127558145644948</v>
      </c>
      <c r="BH10" s="17">
        <v>0.16717792734300599</v>
      </c>
      <c r="BI10" s="17">
        <v>0.18576330015423101</v>
      </c>
      <c r="BJ10" s="17">
        <v>0.174673824639037</v>
      </c>
      <c r="BK10" s="17">
        <v>0.20827235342807601</v>
      </c>
      <c r="BL10" s="17">
        <v>0.17546155573820099</v>
      </c>
      <c r="BM10" s="17">
        <v>0.187596107890386</v>
      </c>
      <c r="BN10" s="17">
        <v>0.22285229232791701</v>
      </c>
      <c r="BO10" s="17">
        <v>0.24892486737115899</v>
      </c>
      <c r="BP10" s="17"/>
      <c r="BQ10" s="17">
        <v>0.210640452742092</v>
      </c>
      <c r="BR10" s="17">
        <v>0.145489476735082</v>
      </c>
    </row>
    <row r="11" spans="2:70" ht="43.5" x14ac:dyDescent="0.35">
      <c r="B11" s="18" t="s">
        <v>712</v>
      </c>
      <c r="C11" s="17">
        <v>0.233094870290394</v>
      </c>
      <c r="D11" s="17">
        <v>0.239050341317669</v>
      </c>
      <c r="E11" s="17">
        <v>0.22653110787182501</v>
      </c>
      <c r="F11" s="17"/>
      <c r="G11" s="17">
        <v>0.26773145597440301</v>
      </c>
      <c r="H11" s="17">
        <v>0.25289049917665202</v>
      </c>
      <c r="I11" s="17">
        <v>0.24993406767177201</v>
      </c>
      <c r="J11" s="17">
        <v>0.23425571169423301</v>
      </c>
      <c r="K11" s="17">
        <v>0.20356404903396699</v>
      </c>
      <c r="L11" s="17">
        <v>0.19901647805643599</v>
      </c>
      <c r="M11" s="17"/>
      <c r="N11" s="17">
        <v>0.23157741293828099</v>
      </c>
      <c r="O11" s="17">
        <v>0.23501372342233501</v>
      </c>
      <c r="P11" s="17">
        <v>0.24068172111283001</v>
      </c>
      <c r="Q11" s="17">
        <v>0.22616320860497499</v>
      </c>
      <c r="R11" s="17"/>
      <c r="S11" s="17">
        <v>0.222083457636718</v>
      </c>
      <c r="T11" s="17">
        <v>0.22303119254159001</v>
      </c>
      <c r="U11" s="17">
        <v>0.26399306671323503</v>
      </c>
      <c r="V11" s="17">
        <v>0.25823737764878602</v>
      </c>
      <c r="W11" s="17">
        <v>0.230442676200796</v>
      </c>
      <c r="X11" s="17">
        <v>0.237994164744253</v>
      </c>
      <c r="Y11" s="17">
        <v>0.27929915928997701</v>
      </c>
      <c r="Z11" s="17">
        <v>0.21391784107773801</v>
      </c>
      <c r="AA11" s="17">
        <v>0.217679630999283</v>
      </c>
      <c r="AB11" s="17">
        <v>0.23159365749421701</v>
      </c>
      <c r="AC11" s="17">
        <v>0.18870154514076801</v>
      </c>
      <c r="AD11" s="17">
        <v>0.19911335265709901</v>
      </c>
      <c r="AE11" s="17"/>
      <c r="AF11" s="17">
        <v>0.208080049181909</v>
      </c>
      <c r="AG11" s="17">
        <v>0.24338995203393099</v>
      </c>
      <c r="AH11" s="17">
        <v>0.25267139414991802</v>
      </c>
      <c r="AI11" s="17"/>
      <c r="AJ11" s="17">
        <v>0.23056146696371899</v>
      </c>
      <c r="AK11" s="17">
        <v>0.24329223689347701</v>
      </c>
      <c r="AL11" s="17">
        <v>0.242105017163882</v>
      </c>
      <c r="AM11" s="17">
        <v>0.183396525851828</v>
      </c>
      <c r="AN11" s="17">
        <v>0.20258145656934501</v>
      </c>
      <c r="AO11" s="17"/>
      <c r="AP11" s="17">
        <v>0.23599232215267599</v>
      </c>
      <c r="AQ11" s="17">
        <v>0.25698025842913502</v>
      </c>
      <c r="AR11" s="17">
        <v>0.28295283665021398</v>
      </c>
      <c r="AS11" s="17"/>
      <c r="AT11" s="17">
        <v>0.22425430970257201</v>
      </c>
      <c r="AU11" s="17">
        <v>0.22640083809103401</v>
      </c>
      <c r="AV11" s="17">
        <v>0.239253525779142</v>
      </c>
      <c r="AW11" s="17">
        <v>0.277348024156159</v>
      </c>
      <c r="AX11" s="17">
        <v>0.23628467852357399</v>
      </c>
      <c r="AY11" s="17"/>
      <c r="AZ11" s="17">
        <v>0.104900661604293</v>
      </c>
      <c r="BA11" s="17">
        <v>0.17101543690351201</v>
      </c>
      <c r="BB11" s="17">
        <v>0.280727393572823</v>
      </c>
      <c r="BC11" s="17">
        <v>0.23725603167281001</v>
      </c>
      <c r="BD11" s="17">
        <v>0.21544988981381899</v>
      </c>
      <c r="BE11" s="17">
        <v>0.22067226751591701</v>
      </c>
      <c r="BF11" s="17">
        <v>0.23147324261897201</v>
      </c>
      <c r="BG11" s="17">
        <v>0.27625906052249999</v>
      </c>
      <c r="BH11" s="17">
        <v>0.215538308701991</v>
      </c>
      <c r="BI11" s="17">
        <v>0.231826370116543</v>
      </c>
      <c r="BJ11" s="17">
        <v>0.233635049740953</v>
      </c>
      <c r="BK11" s="17">
        <v>0.22419461390926401</v>
      </c>
      <c r="BL11" s="17">
        <v>0.30595813029776497</v>
      </c>
      <c r="BM11" s="17">
        <v>0.19945216141254399</v>
      </c>
      <c r="BN11" s="17">
        <v>0.24526994038869299</v>
      </c>
      <c r="BO11" s="17">
        <v>0.22933426284650399</v>
      </c>
      <c r="BP11" s="17"/>
      <c r="BQ11" s="17">
        <v>0.26401500482374801</v>
      </c>
      <c r="BR11" s="17">
        <v>0.21756441737066001</v>
      </c>
    </row>
    <row r="12" spans="2:70" ht="43.5" x14ac:dyDescent="0.35">
      <c r="B12" s="18" t="s">
        <v>713</v>
      </c>
      <c r="C12" s="17">
        <v>0.21417482109364</v>
      </c>
      <c r="D12" s="17">
        <v>0.21261817126233001</v>
      </c>
      <c r="E12" s="17">
        <v>0.21613276628422201</v>
      </c>
      <c r="F12" s="17"/>
      <c r="G12" s="17">
        <v>0.19042428888420701</v>
      </c>
      <c r="H12" s="17">
        <v>0.114513372201209</v>
      </c>
      <c r="I12" s="17">
        <v>0.17775167257366201</v>
      </c>
      <c r="J12" s="17">
        <v>0.20594293031401401</v>
      </c>
      <c r="K12" s="17">
        <v>0.266916303285339</v>
      </c>
      <c r="L12" s="17">
        <v>0.31219472634663997</v>
      </c>
      <c r="M12" s="17"/>
      <c r="N12" s="17">
        <v>0.243241260765825</v>
      </c>
      <c r="O12" s="17">
        <v>0.211652337460593</v>
      </c>
      <c r="P12" s="17">
        <v>0.18721369963352799</v>
      </c>
      <c r="Q12" s="17">
        <v>0.20908100044033801</v>
      </c>
      <c r="R12" s="17"/>
      <c r="S12" s="17">
        <v>0.19489891561893699</v>
      </c>
      <c r="T12" s="17">
        <v>0.226526001972084</v>
      </c>
      <c r="U12" s="17">
        <v>0.21922741923528499</v>
      </c>
      <c r="V12" s="17">
        <v>0.21091702925671299</v>
      </c>
      <c r="W12" s="17">
        <v>0.24562598365211799</v>
      </c>
      <c r="X12" s="17">
        <v>0.16522358664397199</v>
      </c>
      <c r="Y12" s="17">
        <v>0.212472621349586</v>
      </c>
      <c r="Z12" s="17">
        <v>0.217830561437207</v>
      </c>
      <c r="AA12" s="17">
        <v>0.231300462389428</v>
      </c>
      <c r="AB12" s="17">
        <v>0.22454365889739</v>
      </c>
      <c r="AC12" s="17">
        <v>0.23623816710695</v>
      </c>
      <c r="AD12" s="17">
        <v>0.18921231704350899</v>
      </c>
      <c r="AE12" s="17"/>
      <c r="AF12" s="17">
        <v>0.22823305881499401</v>
      </c>
      <c r="AG12" s="17">
        <v>0.215508053101613</v>
      </c>
      <c r="AH12" s="17">
        <v>0.18690949878558</v>
      </c>
      <c r="AI12" s="17"/>
      <c r="AJ12" s="17">
        <v>0.245982356232469</v>
      </c>
      <c r="AK12" s="17">
        <v>0.17758880947953501</v>
      </c>
      <c r="AL12" s="17">
        <v>0.23857686135846701</v>
      </c>
      <c r="AM12" s="17">
        <v>9.6512963686765693E-2</v>
      </c>
      <c r="AN12" s="17">
        <v>0.19899600806210699</v>
      </c>
      <c r="AO12" s="17"/>
      <c r="AP12" s="17">
        <v>0.24031368825742599</v>
      </c>
      <c r="AQ12" s="17">
        <v>0.19865309644726201</v>
      </c>
      <c r="AR12" s="17">
        <v>0.21671252661509399</v>
      </c>
      <c r="AS12" s="17"/>
      <c r="AT12" s="17">
        <v>0.22007573052413201</v>
      </c>
      <c r="AU12" s="17">
        <v>0.218415419613397</v>
      </c>
      <c r="AV12" s="17">
        <v>0.20672271103794601</v>
      </c>
      <c r="AW12" s="17">
        <v>0.18379015110451599</v>
      </c>
      <c r="AX12" s="17">
        <v>0.16271924901211199</v>
      </c>
      <c r="AY12" s="17"/>
      <c r="AZ12" s="17">
        <v>0.1868958149561</v>
      </c>
      <c r="BA12" s="17">
        <v>0.19238514912214599</v>
      </c>
      <c r="BB12" s="17">
        <v>0.22208166095413401</v>
      </c>
      <c r="BC12" s="17">
        <v>0.20527239801312899</v>
      </c>
      <c r="BD12" s="17">
        <v>0.21952148044004</v>
      </c>
      <c r="BE12" s="17">
        <v>0.17088685748076299</v>
      </c>
      <c r="BF12" s="17">
        <v>0.244204739355732</v>
      </c>
      <c r="BG12" s="17">
        <v>0.22412589369361399</v>
      </c>
      <c r="BH12" s="17">
        <v>0.26544322446081697</v>
      </c>
      <c r="BI12" s="17">
        <v>0.216167192755535</v>
      </c>
      <c r="BJ12" s="17">
        <v>0.20926706111947799</v>
      </c>
      <c r="BK12" s="17">
        <v>0.19635445354929501</v>
      </c>
      <c r="BL12" s="17">
        <v>0.172984892682712</v>
      </c>
      <c r="BM12" s="17">
        <v>0.28956471023029201</v>
      </c>
      <c r="BN12" s="17">
        <v>0.20645083201061001</v>
      </c>
      <c r="BO12" s="17">
        <v>0.199170582619144</v>
      </c>
      <c r="BP12" s="17"/>
      <c r="BQ12" s="17">
        <v>0.208544097353769</v>
      </c>
      <c r="BR12" s="17">
        <v>0.219512295963914</v>
      </c>
    </row>
    <row r="13" spans="2:70" ht="29" x14ac:dyDescent="0.35">
      <c r="B13" s="18" t="s">
        <v>714</v>
      </c>
      <c r="C13" s="17">
        <v>0.245214316630748</v>
      </c>
      <c r="D13" s="17">
        <v>0.25757657402676398</v>
      </c>
      <c r="E13" s="17">
        <v>0.23289364373563901</v>
      </c>
      <c r="F13" s="17"/>
      <c r="G13" s="17">
        <v>0.137064441824372</v>
      </c>
      <c r="H13" s="17">
        <v>0.122633494174459</v>
      </c>
      <c r="I13" s="17">
        <v>0.198285172511727</v>
      </c>
      <c r="J13" s="17">
        <v>0.27831635722984999</v>
      </c>
      <c r="K13" s="17">
        <v>0.367012002829121</v>
      </c>
      <c r="L13" s="17">
        <v>0.346577479350342</v>
      </c>
      <c r="M13" s="17"/>
      <c r="N13" s="17">
        <v>0.219500456127214</v>
      </c>
      <c r="O13" s="17">
        <v>0.24992071760087001</v>
      </c>
      <c r="P13" s="17">
        <v>0.24675504859134401</v>
      </c>
      <c r="Q13" s="17">
        <v>0.26500957861935198</v>
      </c>
      <c r="R13" s="17"/>
      <c r="S13" s="17">
        <v>0.209333021948685</v>
      </c>
      <c r="T13" s="17">
        <v>0.26932550141185602</v>
      </c>
      <c r="U13" s="17">
        <v>0.23205743335394299</v>
      </c>
      <c r="V13" s="17">
        <v>0.28978731645220401</v>
      </c>
      <c r="W13" s="17">
        <v>0.20621518313888601</v>
      </c>
      <c r="X13" s="17">
        <v>0.22524106855863199</v>
      </c>
      <c r="Y13" s="17">
        <v>0.24435683209689499</v>
      </c>
      <c r="Z13" s="17">
        <v>0.222322023078524</v>
      </c>
      <c r="AA13" s="17">
        <v>0.27210461874008801</v>
      </c>
      <c r="AB13" s="17">
        <v>0.26065917884949102</v>
      </c>
      <c r="AC13" s="17">
        <v>0.26063526112698299</v>
      </c>
      <c r="AD13" s="17">
        <v>0.22259134996530999</v>
      </c>
      <c r="AE13" s="17"/>
      <c r="AF13" s="17">
        <v>0.30665034999333401</v>
      </c>
      <c r="AG13" s="17">
        <v>0.23441329038895001</v>
      </c>
      <c r="AH13" s="17">
        <v>0.18409752526786899</v>
      </c>
      <c r="AI13" s="17"/>
      <c r="AJ13" s="17">
        <v>0.275340835018829</v>
      </c>
      <c r="AK13" s="17">
        <v>0.20369468863217799</v>
      </c>
      <c r="AL13" s="17">
        <v>0.228550134918484</v>
      </c>
      <c r="AM13" s="17">
        <v>0.37896798234481699</v>
      </c>
      <c r="AN13" s="17">
        <v>0.283266020094396</v>
      </c>
      <c r="AO13" s="17"/>
      <c r="AP13" s="17">
        <v>0.24594147905284</v>
      </c>
      <c r="AQ13" s="17">
        <v>0.19775646074505801</v>
      </c>
      <c r="AR13" s="17">
        <v>0.19897527406073501</v>
      </c>
      <c r="AS13" s="17"/>
      <c r="AT13" s="17">
        <v>0.29038877113580802</v>
      </c>
      <c r="AU13" s="17">
        <v>0.26190037919346398</v>
      </c>
      <c r="AV13" s="17">
        <v>0.20729279076452301</v>
      </c>
      <c r="AW13" s="17">
        <v>0.14988772921189</v>
      </c>
      <c r="AX13" s="17">
        <v>0.170768345474023</v>
      </c>
      <c r="AY13" s="17"/>
      <c r="AZ13" s="17">
        <v>0.37782478198616898</v>
      </c>
      <c r="BA13" s="17">
        <v>0.32356333452312003</v>
      </c>
      <c r="BB13" s="17">
        <v>0.24334615029132201</v>
      </c>
      <c r="BC13" s="17">
        <v>0.262707182087977</v>
      </c>
      <c r="BD13" s="17">
        <v>0.219842414286612</v>
      </c>
      <c r="BE13" s="17">
        <v>0.29131298828197</v>
      </c>
      <c r="BF13" s="17">
        <v>0.25119149633819998</v>
      </c>
      <c r="BG13" s="17">
        <v>0.23915226258202499</v>
      </c>
      <c r="BH13" s="17">
        <v>0.20715158690087301</v>
      </c>
      <c r="BI13" s="17">
        <v>0.26201575352397199</v>
      </c>
      <c r="BJ13" s="17">
        <v>0.22495098116401599</v>
      </c>
      <c r="BK13" s="17">
        <v>0.23874745894359201</v>
      </c>
      <c r="BL13" s="17">
        <v>0.24124984419701201</v>
      </c>
      <c r="BM13" s="17">
        <v>0.190343650089286</v>
      </c>
      <c r="BN13" s="17">
        <v>0.18730727599370001</v>
      </c>
      <c r="BO13" s="17">
        <v>0.15389959870481801</v>
      </c>
      <c r="BP13" s="17"/>
      <c r="BQ13" s="17">
        <v>0.17160149494431301</v>
      </c>
      <c r="BR13" s="17">
        <v>0.28074082682979401</v>
      </c>
    </row>
    <row r="14" spans="2:70" x14ac:dyDescent="0.35">
      <c r="B14" s="18" t="s">
        <v>129</v>
      </c>
      <c r="C14" s="19">
        <v>6.1841281101436003E-2</v>
      </c>
      <c r="D14" s="19">
        <v>5.7176396733728499E-2</v>
      </c>
      <c r="E14" s="19">
        <v>6.6790896916211998E-2</v>
      </c>
      <c r="F14" s="19"/>
      <c r="G14" s="19">
        <v>7.2036141761740793E-2</v>
      </c>
      <c r="H14" s="19">
        <v>8.27075362085153E-2</v>
      </c>
      <c r="I14" s="19">
        <v>5.4288538102508797E-2</v>
      </c>
      <c r="J14" s="19">
        <v>5.2537721700619801E-2</v>
      </c>
      <c r="K14" s="19">
        <v>5.5888007857804199E-2</v>
      </c>
      <c r="L14" s="19">
        <v>5.5849539987326703E-2</v>
      </c>
      <c r="M14" s="19"/>
      <c r="N14" s="19">
        <v>4.2039191109798701E-2</v>
      </c>
      <c r="O14" s="19">
        <v>5.64262966352665E-2</v>
      </c>
      <c r="P14" s="19">
        <v>8.0491872446494694E-2</v>
      </c>
      <c r="Q14" s="19">
        <v>7.3245123423421599E-2</v>
      </c>
      <c r="R14" s="19"/>
      <c r="S14" s="19">
        <v>4.9059322398932598E-2</v>
      </c>
      <c r="T14" s="19">
        <v>6.5176536837201302E-2</v>
      </c>
      <c r="U14" s="19">
        <v>6.7020760412848407E-2</v>
      </c>
      <c r="V14" s="19">
        <v>3.9334686732680597E-2</v>
      </c>
      <c r="W14" s="19">
        <v>9.1059198470217997E-2</v>
      </c>
      <c r="X14" s="19">
        <v>8.4149926093814303E-2</v>
      </c>
      <c r="Y14" s="19">
        <v>4.6913282553542497E-2</v>
      </c>
      <c r="Z14" s="19">
        <v>7.6672416406134702E-2</v>
      </c>
      <c r="AA14" s="19">
        <v>3.3164352682115102E-2</v>
      </c>
      <c r="AB14" s="19">
        <v>6.9189515412938302E-2</v>
      </c>
      <c r="AC14" s="19">
        <v>6.4881679351607199E-2</v>
      </c>
      <c r="AD14" s="19">
        <v>0.123855282962689</v>
      </c>
      <c r="AE14" s="19"/>
      <c r="AF14" s="19">
        <v>5.1487020241480497E-2</v>
      </c>
      <c r="AG14" s="19">
        <v>5.1501769006710101E-2</v>
      </c>
      <c r="AH14" s="19">
        <v>0.100785717295686</v>
      </c>
      <c r="AI14" s="19"/>
      <c r="AJ14" s="19">
        <v>5.5078138877208402E-2</v>
      </c>
      <c r="AK14" s="19">
        <v>5.37923220739326E-2</v>
      </c>
      <c r="AL14" s="19">
        <v>4.3542710705253403E-2</v>
      </c>
      <c r="AM14" s="19">
        <v>4.15892748897728E-2</v>
      </c>
      <c r="AN14" s="19">
        <v>8.4003698282705597E-2</v>
      </c>
      <c r="AO14" s="19"/>
      <c r="AP14" s="19">
        <v>5.3776571074179699E-2</v>
      </c>
      <c r="AQ14" s="19">
        <v>4.7647977775779102E-2</v>
      </c>
      <c r="AR14" s="19">
        <v>3.00187353558392E-2</v>
      </c>
      <c r="AS14" s="19"/>
      <c r="AT14" s="19">
        <v>8.0796502884184496E-2</v>
      </c>
      <c r="AU14" s="19">
        <v>6.9251188656274401E-2</v>
      </c>
      <c r="AV14" s="19">
        <v>4.3432419233140097E-2</v>
      </c>
      <c r="AW14" s="19">
        <v>4.3713286096053398E-2</v>
      </c>
      <c r="AX14" s="19">
        <v>5.0659175894585601E-2</v>
      </c>
      <c r="AY14" s="19"/>
      <c r="AZ14" s="19">
        <v>5.5606549573743301E-2</v>
      </c>
      <c r="BA14" s="19">
        <v>8.2431515206685804E-2</v>
      </c>
      <c r="BB14" s="19">
        <v>7.2832344802959803E-2</v>
      </c>
      <c r="BC14" s="19">
        <v>7.0819658604322405E-2</v>
      </c>
      <c r="BD14" s="19">
        <v>6.8190933032980405E-2</v>
      </c>
      <c r="BE14" s="19">
        <v>7.2781929180022506E-2</v>
      </c>
      <c r="BF14" s="19">
        <v>4.4917355076957502E-2</v>
      </c>
      <c r="BG14" s="19">
        <v>5.9361668632932303E-2</v>
      </c>
      <c r="BH14" s="19">
        <v>6.8916663236988404E-2</v>
      </c>
      <c r="BI14" s="19">
        <v>4.2364395577757598E-2</v>
      </c>
      <c r="BJ14" s="19">
        <v>5.03802180119046E-2</v>
      </c>
      <c r="BK14" s="19">
        <v>2.83846528784861E-2</v>
      </c>
      <c r="BL14" s="19">
        <v>3.3876312297104201E-2</v>
      </c>
      <c r="BM14" s="19">
        <v>6.3560350642131905E-2</v>
      </c>
      <c r="BN14" s="19">
        <v>5.23340371203782E-2</v>
      </c>
      <c r="BO14" s="19">
        <v>2.4522177524808501E-2</v>
      </c>
      <c r="BP14" s="19"/>
      <c r="BQ14" s="19">
        <v>1.38502177737252E-2</v>
      </c>
      <c r="BR14" s="19">
        <v>7.88067562798139E-2</v>
      </c>
    </row>
    <row r="15" spans="2:70" x14ac:dyDescent="0.35">
      <c r="B15" s="16"/>
    </row>
    <row r="16" spans="2:70" x14ac:dyDescent="0.35">
      <c r="B16" t="s">
        <v>98</v>
      </c>
    </row>
    <row r="17" spans="2:2" x14ac:dyDescent="0.35">
      <c r="B17" t="s">
        <v>99</v>
      </c>
    </row>
    <row r="19" spans="2:2" x14ac:dyDescent="0.35">
      <c r="B19" s="8" t="str">
        <f>HYPERLINK("#'Contents'!A1", "Return to Contents")</f>
        <v>Return to Contents</v>
      </c>
    </row>
  </sheetData>
  <mergeCells count="11">
    <mergeCell ref="BQ5:BR5"/>
    <mergeCell ref="D5:E5"/>
    <mergeCell ref="G5:L5"/>
    <mergeCell ref="N5:Q5"/>
    <mergeCell ref="S5:AD5"/>
    <mergeCell ref="AF5:AH5"/>
    <mergeCell ref="D2:BJ2"/>
    <mergeCell ref="AJ5:AN5"/>
    <mergeCell ref="AP5:AR5"/>
    <mergeCell ref="AT5:AX5"/>
    <mergeCell ref="AZ5:BO5"/>
  </mergeCells>
  <pageMargins left="0.7" right="0.7" top="0.75" bottom="0.75" header="0.3" footer="0.3"/>
  <pageSetup paperSize="9" orientation="portrait" horizontalDpi="300" verticalDpi="300"/>
  <drawing r:id="rId1"/>
</worksheet>
</file>

<file path=xl/worksheets/sheet1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100-000000000000}">
  <dimension ref="B2:BR19"/>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67" width="10.7265625" customWidth="1"/>
    <col min="68" max="68" width="2.1796875" customWidth="1"/>
    <col min="69" max="70" width="10.7265625" customWidth="1"/>
    <col min="71" max="71" width="2.1796875" customWidth="1"/>
  </cols>
  <sheetData>
    <row r="2" spans="2:70" ht="40" customHeight="1" x14ac:dyDescent="0.35">
      <c r="D2" s="29" t="s">
        <v>719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row>
    <row r="5" spans="2:70" ht="30" customHeight="1" x14ac:dyDescent="0.35">
      <c r="B5" s="15"/>
      <c r="C5" s="15"/>
      <c r="D5" s="30" t="s">
        <v>74</v>
      </c>
      <c r="E5" s="30"/>
      <c r="F5" s="15"/>
      <c r="G5" s="30" t="s">
        <v>75</v>
      </c>
      <c r="H5" s="30"/>
      <c r="I5" s="30"/>
      <c r="J5" s="30"/>
      <c r="K5" s="30"/>
      <c r="L5" s="30"/>
      <c r="M5" s="15"/>
      <c r="N5" s="30" t="s">
        <v>76</v>
      </c>
      <c r="O5" s="30"/>
      <c r="P5" s="30"/>
      <c r="Q5" s="30"/>
      <c r="R5" s="15"/>
      <c r="S5" s="30" t="s">
        <v>77</v>
      </c>
      <c r="T5" s="30"/>
      <c r="U5" s="30"/>
      <c r="V5" s="30"/>
      <c r="W5" s="30"/>
      <c r="X5" s="30"/>
      <c r="Y5" s="30"/>
      <c r="Z5" s="30"/>
      <c r="AA5" s="30"/>
      <c r="AB5" s="30"/>
      <c r="AC5" s="30"/>
      <c r="AD5" s="30"/>
      <c r="AE5" s="15"/>
      <c r="AF5" s="30" t="s">
        <v>78</v>
      </c>
      <c r="AG5" s="30"/>
      <c r="AH5" s="30"/>
      <c r="AI5" s="15"/>
      <c r="AJ5" s="30" t="s">
        <v>79</v>
      </c>
      <c r="AK5" s="30"/>
      <c r="AL5" s="30"/>
      <c r="AM5" s="30"/>
      <c r="AN5" s="30"/>
      <c r="AO5" s="15"/>
      <c r="AP5" s="30" t="s">
        <v>80</v>
      </c>
      <c r="AQ5" s="30"/>
      <c r="AR5" s="30"/>
      <c r="AS5" s="15"/>
      <c r="AT5" s="30" t="s">
        <v>81</v>
      </c>
      <c r="AU5" s="30"/>
      <c r="AV5" s="30"/>
      <c r="AW5" s="30"/>
      <c r="AX5" s="30"/>
      <c r="AY5" s="15"/>
      <c r="AZ5" s="30" t="s">
        <v>82</v>
      </c>
      <c r="BA5" s="30"/>
      <c r="BB5" s="30"/>
      <c r="BC5" s="30"/>
      <c r="BD5" s="30"/>
      <c r="BE5" s="30"/>
      <c r="BF5" s="30"/>
      <c r="BG5" s="30"/>
      <c r="BH5" s="30"/>
      <c r="BI5" s="30"/>
      <c r="BJ5" s="30"/>
      <c r="BK5" s="30"/>
      <c r="BL5" s="30"/>
      <c r="BM5" s="30"/>
      <c r="BN5" s="30"/>
      <c r="BO5" s="30"/>
      <c r="BP5" s="15"/>
      <c r="BQ5" s="30" t="s">
        <v>83</v>
      </c>
      <c r="BR5" s="30"/>
    </row>
    <row r="6" spans="2:7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46</v>
      </c>
      <c r="AQ6" s="12" t="s">
        <v>47</v>
      </c>
      <c r="AR6" s="12" t="s">
        <v>50</v>
      </c>
      <c r="AT6" s="12" t="s">
        <v>51</v>
      </c>
      <c r="AU6" s="12" t="s">
        <v>52</v>
      </c>
      <c r="AV6" s="12" t="s">
        <v>53</v>
      </c>
      <c r="AW6" s="12" t="s">
        <v>54</v>
      </c>
      <c r="AX6" s="12" t="s">
        <v>55</v>
      </c>
      <c r="AZ6" s="12" t="s">
        <v>56</v>
      </c>
      <c r="BA6" s="12" t="s">
        <v>57</v>
      </c>
      <c r="BB6" s="12" t="s">
        <v>58</v>
      </c>
      <c r="BC6" s="12" t="s">
        <v>59</v>
      </c>
      <c r="BD6" s="12" t="s">
        <v>60</v>
      </c>
      <c r="BE6" s="12" t="s">
        <v>61</v>
      </c>
      <c r="BF6" s="12" t="s">
        <v>62</v>
      </c>
      <c r="BG6" s="12" t="s">
        <v>63</v>
      </c>
      <c r="BH6" s="12" t="s">
        <v>64</v>
      </c>
      <c r="BI6" s="12" t="s">
        <v>65</v>
      </c>
      <c r="BJ6" s="12" t="s">
        <v>66</v>
      </c>
      <c r="BK6" s="12" t="s">
        <v>67</v>
      </c>
      <c r="BL6" s="12" t="s">
        <v>68</v>
      </c>
      <c r="BM6" s="12" t="s">
        <v>69</v>
      </c>
      <c r="BN6" s="12" t="s">
        <v>70</v>
      </c>
      <c r="BO6" s="12" t="s">
        <v>71</v>
      </c>
      <c r="BQ6" s="12" t="s">
        <v>72</v>
      </c>
      <c r="BR6" s="12" t="s">
        <v>73</v>
      </c>
    </row>
    <row r="7" spans="2:70" ht="30" customHeight="1" x14ac:dyDescent="0.35">
      <c r="B7" s="10" t="s">
        <v>19</v>
      </c>
      <c r="C7" s="10">
        <v>4012</v>
      </c>
      <c r="D7" s="10">
        <v>1971</v>
      </c>
      <c r="E7" s="10">
        <v>2028</v>
      </c>
      <c r="F7" s="10"/>
      <c r="G7" s="10">
        <v>497</v>
      </c>
      <c r="H7" s="10">
        <v>704</v>
      </c>
      <c r="I7" s="10">
        <v>694</v>
      </c>
      <c r="J7" s="10">
        <v>693</v>
      </c>
      <c r="K7" s="10">
        <v>571</v>
      </c>
      <c r="L7" s="10">
        <v>853</v>
      </c>
      <c r="M7" s="10"/>
      <c r="N7" s="10">
        <v>1178</v>
      </c>
      <c r="O7" s="10">
        <v>1131</v>
      </c>
      <c r="P7" s="10">
        <v>781</v>
      </c>
      <c r="Q7" s="10">
        <v>909</v>
      </c>
      <c r="R7" s="10"/>
      <c r="S7" s="10">
        <v>563</v>
      </c>
      <c r="T7" s="10">
        <v>553</v>
      </c>
      <c r="U7" s="10">
        <v>314</v>
      </c>
      <c r="V7" s="10">
        <v>343</v>
      </c>
      <c r="W7" s="10">
        <v>293</v>
      </c>
      <c r="X7" s="10">
        <v>376</v>
      </c>
      <c r="Y7" s="10">
        <v>336</v>
      </c>
      <c r="Z7" s="10">
        <v>171</v>
      </c>
      <c r="AA7" s="10">
        <v>447</v>
      </c>
      <c r="AB7" s="10">
        <v>337</v>
      </c>
      <c r="AC7" s="10">
        <v>188</v>
      </c>
      <c r="AD7" s="10">
        <v>91</v>
      </c>
      <c r="AE7" s="10"/>
      <c r="AF7" s="10">
        <v>1421</v>
      </c>
      <c r="AG7" s="10">
        <v>1665</v>
      </c>
      <c r="AH7" s="10">
        <v>577</v>
      </c>
      <c r="AI7" s="10"/>
      <c r="AJ7" s="10">
        <v>1433</v>
      </c>
      <c r="AK7" s="10">
        <v>1082</v>
      </c>
      <c r="AL7" s="10">
        <v>299</v>
      </c>
      <c r="AM7" s="10">
        <v>42</v>
      </c>
      <c r="AN7" s="10">
        <v>541</v>
      </c>
      <c r="AO7" s="10"/>
      <c r="AP7" s="10">
        <v>878</v>
      </c>
      <c r="AQ7" s="10">
        <v>1369</v>
      </c>
      <c r="AR7" s="10">
        <v>264</v>
      </c>
      <c r="AS7" s="10"/>
      <c r="AT7" s="10">
        <v>929</v>
      </c>
      <c r="AU7" s="10">
        <v>932</v>
      </c>
      <c r="AV7" s="10">
        <v>1096</v>
      </c>
      <c r="AW7" s="10">
        <v>455</v>
      </c>
      <c r="AX7" s="10">
        <v>62</v>
      </c>
      <c r="AY7" s="10"/>
      <c r="AZ7" s="10">
        <v>33</v>
      </c>
      <c r="BA7" s="10">
        <v>185</v>
      </c>
      <c r="BB7" s="10">
        <v>256</v>
      </c>
      <c r="BC7" s="10">
        <v>269</v>
      </c>
      <c r="BD7" s="10">
        <v>403</v>
      </c>
      <c r="BE7" s="10">
        <v>436</v>
      </c>
      <c r="BF7" s="10">
        <v>391</v>
      </c>
      <c r="BG7" s="10">
        <v>312</v>
      </c>
      <c r="BH7" s="10">
        <v>253</v>
      </c>
      <c r="BI7" s="10">
        <v>211</v>
      </c>
      <c r="BJ7" s="10">
        <v>336</v>
      </c>
      <c r="BK7" s="10">
        <v>187</v>
      </c>
      <c r="BL7" s="10">
        <v>180</v>
      </c>
      <c r="BM7" s="10">
        <v>103</v>
      </c>
      <c r="BN7" s="10">
        <v>95</v>
      </c>
      <c r="BO7" s="10">
        <v>161</v>
      </c>
      <c r="BP7" s="10"/>
      <c r="BQ7" s="10">
        <v>1235</v>
      </c>
      <c r="BR7" s="10">
        <v>2665</v>
      </c>
    </row>
    <row r="8" spans="2:70" ht="30" customHeight="1" x14ac:dyDescent="0.35">
      <c r="B8" s="11" t="s">
        <v>20</v>
      </c>
      <c r="C8" s="11">
        <v>4012</v>
      </c>
      <c r="D8" s="11">
        <v>1975</v>
      </c>
      <c r="E8" s="11">
        <v>2024</v>
      </c>
      <c r="F8" s="11"/>
      <c r="G8" s="11">
        <v>558</v>
      </c>
      <c r="H8" s="11">
        <v>682</v>
      </c>
      <c r="I8" s="11">
        <v>685</v>
      </c>
      <c r="J8" s="11">
        <v>686</v>
      </c>
      <c r="K8" s="11">
        <v>562</v>
      </c>
      <c r="L8" s="11">
        <v>839</v>
      </c>
      <c r="M8" s="11"/>
      <c r="N8" s="11">
        <v>1080</v>
      </c>
      <c r="O8" s="11">
        <v>1039</v>
      </c>
      <c r="P8" s="11">
        <v>880</v>
      </c>
      <c r="Q8" s="11">
        <v>1000</v>
      </c>
      <c r="R8" s="11"/>
      <c r="S8" s="11">
        <v>562</v>
      </c>
      <c r="T8" s="11">
        <v>522</v>
      </c>
      <c r="U8" s="11">
        <v>321</v>
      </c>
      <c r="V8" s="11">
        <v>361</v>
      </c>
      <c r="W8" s="11">
        <v>281</v>
      </c>
      <c r="X8" s="11">
        <v>361</v>
      </c>
      <c r="Y8" s="11">
        <v>321</v>
      </c>
      <c r="Z8" s="11">
        <v>160</v>
      </c>
      <c r="AA8" s="11">
        <v>441</v>
      </c>
      <c r="AB8" s="11">
        <v>361</v>
      </c>
      <c r="AC8" s="11">
        <v>201</v>
      </c>
      <c r="AD8" s="11">
        <v>120</v>
      </c>
      <c r="AE8" s="11"/>
      <c r="AF8" s="11">
        <v>1410</v>
      </c>
      <c r="AG8" s="11">
        <v>1629</v>
      </c>
      <c r="AH8" s="11">
        <v>599</v>
      </c>
      <c r="AI8" s="11"/>
      <c r="AJ8" s="11">
        <v>1397</v>
      </c>
      <c r="AK8" s="11">
        <v>1071</v>
      </c>
      <c r="AL8" s="11">
        <v>288</v>
      </c>
      <c r="AM8" s="11">
        <v>45</v>
      </c>
      <c r="AN8" s="11">
        <v>558</v>
      </c>
      <c r="AO8" s="11"/>
      <c r="AP8" s="11">
        <v>856</v>
      </c>
      <c r="AQ8" s="11">
        <v>1358</v>
      </c>
      <c r="AR8" s="11">
        <v>259</v>
      </c>
      <c r="AS8" s="11"/>
      <c r="AT8" s="11">
        <v>961</v>
      </c>
      <c r="AU8" s="11">
        <v>958</v>
      </c>
      <c r="AV8" s="11">
        <v>1056</v>
      </c>
      <c r="AW8" s="11">
        <v>434</v>
      </c>
      <c r="AX8" s="11">
        <v>55</v>
      </c>
      <c r="AY8" s="11"/>
      <c r="AZ8" s="11">
        <v>33</v>
      </c>
      <c r="BA8" s="11">
        <v>186</v>
      </c>
      <c r="BB8" s="11">
        <v>267</v>
      </c>
      <c r="BC8" s="11">
        <v>280</v>
      </c>
      <c r="BD8" s="11">
        <v>416</v>
      </c>
      <c r="BE8" s="11">
        <v>443</v>
      </c>
      <c r="BF8" s="11">
        <v>394</v>
      </c>
      <c r="BG8" s="11">
        <v>314</v>
      </c>
      <c r="BH8" s="11">
        <v>257</v>
      </c>
      <c r="BI8" s="11">
        <v>206</v>
      </c>
      <c r="BJ8" s="11">
        <v>329</v>
      </c>
      <c r="BK8" s="11">
        <v>179</v>
      </c>
      <c r="BL8" s="11">
        <v>174</v>
      </c>
      <c r="BM8" s="11">
        <v>97</v>
      </c>
      <c r="BN8" s="11">
        <v>87</v>
      </c>
      <c r="BO8" s="11">
        <v>148</v>
      </c>
      <c r="BP8" s="11"/>
      <c r="BQ8" s="11">
        <v>1209</v>
      </c>
      <c r="BR8" s="11">
        <v>2688</v>
      </c>
    </row>
    <row r="9" spans="2:70" ht="29" x14ac:dyDescent="0.35">
      <c r="B9" s="18" t="s">
        <v>710</v>
      </c>
      <c r="C9" s="17">
        <v>5.44915828036584E-2</v>
      </c>
      <c r="D9" s="17">
        <v>6.1722831158834097E-2</v>
      </c>
      <c r="E9" s="17">
        <v>4.6945634651988699E-2</v>
      </c>
      <c r="F9" s="17"/>
      <c r="G9" s="17">
        <v>8.2637198511611401E-2</v>
      </c>
      <c r="H9" s="17">
        <v>9.6058227173449001E-2</v>
      </c>
      <c r="I9" s="17">
        <v>7.1516988313613403E-2</v>
      </c>
      <c r="J9" s="17">
        <v>5.1817364772458199E-2</v>
      </c>
      <c r="K9" s="17">
        <v>1.8141925164760299E-2</v>
      </c>
      <c r="L9" s="17">
        <v>1.4579153074597199E-2</v>
      </c>
      <c r="M9" s="17"/>
      <c r="N9" s="17">
        <v>5.4481573556322702E-2</v>
      </c>
      <c r="O9" s="17">
        <v>5.0531119494858799E-2</v>
      </c>
      <c r="P9" s="17">
        <v>6.2634634966962796E-2</v>
      </c>
      <c r="Q9" s="17">
        <v>5.21598188413636E-2</v>
      </c>
      <c r="R9" s="17"/>
      <c r="S9" s="17">
        <v>0.100640351857188</v>
      </c>
      <c r="T9" s="17">
        <v>4.1374293077143701E-2</v>
      </c>
      <c r="U9" s="17">
        <v>1.7381182011855099E-2</v>
      </c>
      <c r="V9" s="17">
        <v>4.3533492213352003E-2</v>
      </c>
      <c r="W9" s="17">
        <v>4.2961276896343201E-2</v>
      </c>
      <c r="X9" s="17">
        <v>4.7509514354907002E-2</v>
      </c>
      <c r="Y9" s="17">
        <v>5.90481325591099E-2</v>
      </c>
      <c r="Z9" s="17">
        <v>3.6923566817258703E-2</v>
      </c>
      <c r="AA9" s="17">
        <v>5.2962596434186902E-2</v>
      </c>
      <c r="AB9" s="17">
        <v>6.16753089578643E-2</v>
      </c>
      <c r="AC9" s="17">
        <v>4.3844477524822602E-2</v>
      </c>
      <c r="AD9" s="17">
        <v>8.8753514826067595E-2</v>
      </c>
      <c r="AE9" s="17"/>
      <c r="AF9" s="17">
        <v>3.8691540103770398E-2</v>
      </c>
      <c r="AG9" s="17">
        <v>6.4769165744097801E-2</v>
      </c>
      <c r="AH9" s="17">
        <v>5.5200684747126E-2</v>
      </c>
      <c r="AI9" s="17"/>
      <c r="AJ9" s="17">
        <v>4.5981718190688997E-2</v>
      </c>
      <c r="AK9" s="17">
        <v>7.0162659737656494E-2</v>
      </c>
      <c r="AL9" s="17">
        <v>5.45379552322484E-2</v>
      </c>
      <c r="AM9" s="17">
        <v>0.118428696615848</v>
      </c>
      <c r="AN9" s="17">
        <v>3.28269493268167E-2</v>
      </c>
      <c r="AO9" s="17"/>
      <c r="AP9" s="17">
        <v>5.4037301810402297E-2</v>
      </c>
      <c r="AQ9" s="17">
        <v>6.6789911286570205E-2</v>
      </c>
      <c r="AR9" s="17">
        <v>5.96591023185679E-2</v>
      </c>
      <c r="AS9" s="17"/>
      <c r="AT9" s="17">
        <v>3.5952023942565803E-2</v>
      </c>
      <c r="AU9" s="17">
        <v>3.8735347526645897E-2</v>
      </c>
      <c r="AV9" s="17">
        <v>7.4748288711941502E-2</v>
      </c>
      <c r="AW9" s="17">
        <v>8.3053218044755697E-2</v>
      </c>
      <c r="AX9" s="17">
        <v>0.19384301151264899</v>
      </c>
      <c r="AY9" s="17"/>
      <c r="AZ9" s="17">
        <v>0.12312332480022101</v>
      </c>
      <c r="BA9" s="17">
        <v>5.7597247113828798E-2</v>
      </c>
      <c r="BB9" s="17">
        <v>4.9130979102556101E-2</v>
      </c>
      <c r="BC9" s="17">
        <v>2.56135170878363E-2</v>
      </c>
      <c r="BD9" s="17">
        <v>6.2436597898939697E-2</v>
      </c>
      <c r="BE9" s="17">
        <v>6.1310852039950403E-2</v>
      </c>
      <c r="BF9" s="17">
        <v>5.2325218417918901E-2</v>
      </c>
      <c r="BG9" s="17">
        <v>6.2974355800463497E-2</v>
      </c>
      <c r="BH9" s="17">
        <v>4.16446925691355E-2</v>
      </c>
      <c r="BI9" s="17">
        <v>5.01809459820819E-2</v>
      </c>
      <c r="BJ9" s="17">
        <v>3.8942364230092098E-2</v>
      </c>
      <c r="BK9" s="17">
        <v>7.1336703389009701E-2</v>
      </c>
      <c r="BL9" s="17">
        <v>4.4359781628561197E-2</v>
      </c>
      <c r="BM9" s="17">
        <v>2.85175410243125E-2</v>
      </c>
      <c r="BN9" s="17">
        <v>0.110727673183907</v>
      </c>
      <c r="BO9" s="17">
        <v>0.127928647140096</v>
      </c>
      <c r="BP9" s="17"/>
      <c r="BQ9" s="17">
        <v>0.10819844589539999</v>
      </c>
      <c r="BR9" s="17">
        <v>3.0475419643310301E-2</v>
      </c>
    </row>
    <row r="10" spans="2:70" ht="29" x14ac:dyDescent="0.35">
      <c r="B10" s="18" t="s">
        <v>711</v>
      </c>
      <c r="C10" s="17">
        <v>0.161855649441426</v>
      </c>
      <c r="D10" s="17">
        <v>0.15932132158997001</v>
      </c>
      <c r="E10" s="17">
        <v>0.16481269880836399</v>
      </c>
      <c r="F10" s="17"/>
      <c r="G10" s="17">
        <v>0.21277394365343899</v>
      </c>
      <c r="H10" s="17">
        <v>0.250077401579967</v>
      </c>
      <c r="I10" s="17">
        <v>0.20194638475733701</v>
      </c>
      <c r="J10" s="17">
        <v>0.14274204602325799</v>
      </c>
      <c r="K10" s="17">
        <v>8.4008472537321105E-2</v>
      </c>
      <c r="L10" s="17">
        <v>9.1238610444529605E-2</v>
      </c>
      <c r="M10" s="17"/>
      <c r="N10" s="17">
        <v>0.18461851496965201</v>
      </c>
      <c r="O10" s="17">
        <v>0.15857584591600599</v>
      </c>
      <c r="P10" s="17">
        <v>0.167174520555565</v>
      </c>
      <c r="Q10" s="17">
        <v>0.13706975669858901</v>
      </c>
      <c r="R10" s="17"/>
      <c r="S10" s="17">
        <v>0.23291428830439301</v>
      </c>
      <c r="T10" s="17">
        <v>0.144406284943978</v>
      </c>
      <c r="U10" s="17">
        <v>0.179743187373538</v>
      </c>
      <c r="V10" s="17">
        <v>0.131723876645708</v>
      </c>
      <c r="W10" s="17">
        <v>0.14521405276152799</v>
      </c>
      <c r="X10" s="17">
        <v>0.165414624681374</v>
      </c>
      <c r="Y10" s="17">
        <v>0.110129101631045</v>
      </c>
      <c r="Z10" s="17">
        <v>0.12005731586234999</v>
      </c>
      <c r="AA10" s="17">
        <v>0.16071716903460001</v>
      </c>
      <c r="AB10" s="17">
        <v>0.13975080736060499</v>
      </c>
      <c r="AC10" s="17">
        <v>0.19707085789270501</v>
      </c>
      <c r="AD10" s="17">
        <v>0.18184607801674099</v>
      </c>
      <c r="AE10" s="17"/>
      <c r="AF10" s="17">
        <v>0.11773588882053</v>
      </c>
      <c r="AG10" s="17">
        <v>0.19225451582398501</v>
      </c>
      <c r="AH10" s="17">
        <v>0.170953576398996</v>
      </c>
      <c r="AI10" s="17"/>
      <c r="AJ10" s="17">
        <v>0.132505893999631</v>
      </c>
      <c r="AK10" s="17">
        <v>0.22271690265199301</v>
      </c>
      <c r="AL10" s="17">
        <v>0.19624769738374301</v>
      </c>
      <c r="AM10" s="17">
        <v>0.18273104846779301</v>
      </c>
      <c r="AN10" s="17">
        <v>0.124557308326365</v>
      </c>
      <c r="AO10" s="17"/>
      <c r="AP10" s="17">
        <v>0.16768983559350301</v>
      </c>
      <c r="AQ10" s="17">
        <v>0.201074553277686</v>
      </c>
      <c r="AR10" s="17">
        <v>0.23843454246346399</v>
      </c>
      <c r="AS10" s="17"/>
      <c r="AT10" s="17">
        <v>0.119681813354341</v>
      </c>
      <c r="AU10" s="17">
        <v>0.12876206161777301</v>
      </c>
      <c r="AV10" s="17">
        <v>0.21343203265743299</v>
      </c>
      <c r="AW10" s="17">
        <v>0.23681246764861899</v>
      </c>
      <c r="AX10" s="17">
        <v>0.19561971742628001</v>
      </c>
      <c r="AY10" s="17"/>
      <c r="AZ10" s="17">
        <v>0.114827863677447</v>
      </c>
      <c r="BA10" s="17">
        <v>0.13378552568182001</v>
      </c>
      <c r="BB10" s="17">
        <v>0.11967905919888799</v>
      </c>
      <c r="BC10" s="17">
        <v>0.14750364299539501</v>
      </c>
      <c r="BD10" s="17">
        <v>0.177156748913116</v>
      </c>
      <c r="BE10" s="17">
        <v>0.14603893383448299</v>
      </c>
      <c r="BF10" s="17">
        <v>0.14648194835467099</v>
      </c>
      <c r="BG10" s="17">
        <v>0.146668948720762</v>
      </c>
      <c r="BH10" s="17">
        <v>0.19387913484346</v>
      </c>
      <c r="BI10" s="17">
        <v>0.162888278253256</v>
      </c>
      <c r="BJ10" s="17">
        <v>0.210531263439272</v>
      </c>
      <c r="BK10" s="17">
        <v>0.20500004774476399</v>
      </c>
      <c r="BL10" s="17">
        <v>0.178003743272411</v>
      </c>
      <c r="BM10" s="17">
        <v>0.18962059535091799</v>
      </c>
      <c r="BN10" s="17">
        <v>0.18272624194579801</v>
      </c>
      <c r="BO10" s="17">
        <v>0.24224450856636001</v>
      </c>
      <c r="BP10" s="17"/>
      <c r="BQ10" s="17">
        <v>0.24894650730725501</v>
      </c>
      <c r="BR10" s="17">
        <v>0.12096400117645</v>
      </c>
    </row>
    <row r="11" spans="2:70" ht="43.5" x14ac:dyDescent="0.35">
      <c r="B11" s="18" t="s">
        <v>712</v>
      </c>
      <c r="C11" s="17">
        <v>0.25800331905947799</v>
      </c>
      <c r="D11" s="17">
        <v>0.26418589523147401</v>
      </c>
      <c r="E11" s="17">
        <v>0.25146382980610599</v>
      </c>
      <c r="F11" s="17"/>
      <c r="G11" s="17">
        <v>0.30000862052119898</v>
      </c>
      <c r="H11" s="17">
        <v>0.27435458411837599</v>
      </c>
      <c r="I11" s="17">
        <v>0.25991496261769398</v>
      </c>
      <c r="J11" s="17">
        <v>0.25784223829714797</v>
      </c>
      <c r="K11" s="17">
        <v>0.24013924608170001</v>
      </c>
      <c r="L11" s="17">
        <v>0.22728069404531301</v>
      </c>
      <c r="M11" s="17"/>
      <c r="N11" s="17">
        <v>0.27807798662389099</v>
      </c>
      <c r="O11" s="17">
        <v>0.263233821273958</v>
      </c>
      <c r="P11" s="17">
        <v>0.25652703242347702</v>
      </c>
      <c r="Q11" s="17">
        <v>0.233609165665594</v>
      </c>
      <c r="R11" s="17"/>
      <c r="S11" s="17">
        <v>0.26461321928862802</v>
      </c>
      <c r="T11" s="17">
        <v>0.26020921628827498</v>
      </c>
      <c r="U11" s="17">
        <v>0.20343607532716901</v>
      </c>
      <c r="V11" s="17">
        <v>0.25774936115702601</v>
      </c>
      <c r="W11" s="17">
        <v>0.23538798222108101</v>
      </c>
      <c r="X11" s="17">
        <v>0.28129411357341699</v>
      </c>
      <c r="Y11" s="17">
        <v>0.28290883333288203</v>
      </c>
      <c r="Z11" s="17">
        <v>0.33989183557582803</v>
      </c>
      <c r="AA11" s="17">
        <v>0.27202443400925702</v>
      </c>
      <c r="AB11" s="17">
        <v>0.24685414971299799</v>
      </c>
      <c r="AC11" s="17">
        <v>0.220288642289235</v>
      </c>
      <c r="AD11" s="17">
        <v>0.21645982952837001</v>
      </c>
      <c r="AE11" s="17"/>
      <c r="AF11" s="17">
        <v>0.22734856002951001</v>
      </c>
      <c r="AG11" s="17">
        <v>0.27666805957329499</v>
      </c>
      <c r="AH11" s="17">
        <v>0.25580655217432102</v>
      </c>
      <c r="AI11" s="17"/>
      <c r="AJ11" s="17">
        <v>0.24713071134474299</v>
      </c>
      <c r="AK11" s="17">
        <v>0.27577240755697602</v>
      </c>
      <c r="AL11" s="17">
        <v>0.26166187100759197</v>
      </c>
      <c r="AM11" s="17">
        <v>0.21198637771693199</v>
      </c>
      <c r="AN11" s="17">
        <v>0.22898036371476599</v>
      </c>
      <c r="AO11" s="17"/>
      <c r="AP11" s="17">
        <v>0.25503666154161397</v>
      </c>
      <c r="AQ11" s="17">
        <v>0.29187705983600598</v>
      </c>
      <c r="AR11" s="17">
        <v>0.27150489772820402</v>
      </c>
      <c r="AS11" s="17"/>
      <c r="AT11" s="17">
        <v>0.23140827160132699</v>
      </c>
      <c r="AU11" s="17">
        <v>0.28411318811682101</v>
      </c>
      <c r="AV11" s="17">
        <v>0.26983078178097503</v>
      </c>
      <c r="AW11" s="17">
        <v>0.305056725846024</v>
      </c>
      <c r="AX11" s="17">
        <v>0.18117798333473001</v>
      </c>
      <c r="AY11" s="17"/>
      <c r="AZ11" s="17">
        <v>0.260316436228056</v>
      </c>
      <c r="BA11" s="17">
        <v>0.21531829716284201</v>
      </c>
      <c r="BB11" s="17">
        <v>0.267647767836245</v>
      </c>
      <c r="BC11" s="17">
        <v>0.229832523746102</v>
      </c>
      <c r="BD11" s="17">
        <v>0.268147970339566</v>
      </c>
      <c r="BE11" s="17">
        <v>0.23905249823735</v>
      </c>
      <c r="BF11" s="17">
        <v>0.25536423114908502</v>
      </c>
      <c r="BG11" s="17">
        <v>0.296691873199387</v>
      </c>
      <c r="BH11" s="17">
        <v>0.273362642235982</v>
      </c>
      <c r="BI11" s="17">
        <v>0.25629546476076198</v>
      </c>
      <c r="BJ11" s="17">
        <v>0.271696591226321</v>
      </c>
      <c r="BK11" s="17">
        <v>0.239083124055611</v>
      </c>
      <c r="BL11" s="17">
        <v>0.29110829100476798</v>
      </c>
      <c r="BM11" s="17">
        <v>0.27296683048616799</v>
      </c>
      <c r="BN11" s="17">
        <v>0.24094750903586801</v>
      </c>
      <c r="BO11" s="17">
        <v>0.22888236321302899</v>
      </c>
      <c r="BP11" s="17"/>
      <c r="BQ11" s="17">
        <v>0.28589414123476498</v>
      </c>
      <c r="BR11" s="17">
        <v>0.24346061441276301</v>
      </c>
    </row>
    <row r="12" spans="2:70" ht="43.5" x14ac:dyDescent="0.35">
      <c r="B12" s="18" t="s">
        <v>713</v>
      </c>
      <c r="C12" s="17">
        <v>0.24469817404566099</v>
      </c>
      <c r="D12" s="17">
        <v>0.230494871076067</v>
      </c>
      <c r="E12" s="17">
        <v>0.25961345637646299</v>
      </c>
      <c r="F12" s="17"/>
      <c r="G12" s="17">
        <v>0.21413154728172401</v>
      </c>
      <c r="H12" s="17">
        <v>0.15531701385794</v>
      </c>
      <c r="I12" s="17">
        <v>0.24874990625350599</v>
      </c>
      <c r="J12" s="17">
        <v>0.246568787978973</v>
      </c>
      <c r="K12" s="17">
        <v>0.26034219908285999</v>
      </c>
      <c r="L12" s="17">
        <v>0.32242207938175099</v>
      </c>
      <c r="M12" s="17"/>
      <c r="N12" s="17">
        <v>0.26415465661504101</v>
      </c>
      <c r="O12" s="17">
        <v>0.25398682250689097</v>
      </c>
      <c r="P12" s="17">
        <v>0.216444820812177</v>
      </c>
      <c r="Q12" s="17">
        <v>0.23919146463469901</v>
      </c>
      <c r="R12" s="17"/>
      <c r="S12" s="17">
        <v>0.214729904496642</v>
      </c>
      <c r="T12" s="17">
        <v>0.23013321661168901</v>
      </c>
      <c r="U12" s="17">
        <v>0.24723337400997999</v>
      </c>
      <c r="V12" s="17">
        <v>0.26332044247873898</v>
      </c>
      <c r="W12" s="17">
        <v>0.24251642977379401</v>
      </c>
      <c r="X12" s="17">
        <v>0.23850697702865301</v>
      </c>
      <c r="Y12" s="17">
        <v>0.27205721442451503</v>
      </c>
      <c r="Z12" s="17">
        <v>0.25719496427014099</v>
      </c>
      <c r="AA12" s="17">
        <v>0.250185717493212</v>
      </c>
      <c r="AB12" s="17">
        <v>0.265530139815781</v>
      </c>
      <c r="AC12" s="17">
        <v>0.255766535829483</v>
      </c>
      <c r="AD12" s="17">
        <v>0.218097657473736</v>
      </c>
      <c r="AE12" s="17"/>
      <c r="AF12" s="17">
        <v>0.26970943507837802</v>
      </c>
      <c r="AG12" s="17">
        <v>0.24023287723587</v>
      </c>
      <c r="AH12" s="17">
        <v>0.21410835117115301</v>
      </c>
      <c r="AI12" s="17"/>
      <c r="AJ12" s="17">
        <v>0.27299060234679201</v>
      </c>
      <c r="AK12" s="17">
        <v>0.213395863549799</v>
      </c>
      <c r="AL12" s="17">
        <v>0.27025265843768098</v>
      </c>
      <c r="AM12" s="17">
        <v>9.3025439534205098E-2</v>
      </c>
      <c r="AN12" s="17">
        <v>0.23055544378613699</v>
      </c>
      <c r="AO12" s="17"/>
      <c r="AP12" s="17">
        <v>0.27484497156919102</v>
      </c>
      <c r="AQ12" s="17">
        <v>0.225419684403936</v>
      </c>
      <c r="AR12" s="17">
        <v>0.21074695268878599</v>
      </c>
      <c r="AS12" s="17"/>
      <c r="AT12" s="17">
        <v>0.23452152435830401</v>
      </c>
      <c r="AU12" s="17">
        <v>0.25174235730553501</v>
      </c>
      <c r="AV12" s="17">
        <v>0.240256617963514</v>
      </c>
      <c r="AW12" s="17">
        <v>0.21984962875467801</v>
      </c>
      <c r="AX12" s="17">
        <v>0.235699931922421</v>
      </c>
      <c r="AY12" s="17"/>
      <c r="AZ12" s="17">
        <v>0.144067513952537</v>
      </c>
      <c r="BA12" s="17">
        <v>0.21317914246761699</v>
      </c>
      <c r="BB12" s="17">
        <v>0.239404130179451</v>
      </c>
      <c r="BC12" s="17">
        <v>0.24524103532150701</v>
      </c>
      <c r="BD12" s="17">
        <v>0.225713581483975</v>
      </c>
      <c r="BE12" s="17">
        <v>0.24681940008770401</v>
      </c>
      <c r="BF12" s="17">
        <v>0.26740525536833498</v>
      </c>
      <c r="BG12" s="17">
        <v>0.24777210415978401</v>
      </c>
      <c r="BH12" s="17">
        <v>0.23185981926405599</v>
      </c>
      <c r="BI12" s="17">
        <v>0.26211821025325199</v>
      </c>
      <c r="BJ12" s="17">
        <v>0.24872328460850399</v>
      </c>
      <c r="BK12" s="17">
        <v>0.25233913721422002</v>
      </c>
      <c r="BL12" s="17">
        <v>0.25928589358955301</v>
      </c>
      <c r="BM12" s="17">
        <v>0.31068862490923799</v>
      </c>
      <c r="BN12" s="17">
        <v>0.25658622762036698</v>
      </c>
      <c r="BO12" s="17">
        <v>0.22506911468362201</v>
      </c>
      <c r="BP12" s="17"/>
      <c r="BQ12" s="17">
        <v>0.22322818283534801</v>
      </c>
      <c r="BR12" s="17">
        <v>0.25859018685115798</v>
      </c>
    </row>
    <row r="13" spans="2:70" ht="29" x14ac:dyDescent="0.35">
      <c r="B13" s="18" t="s">
        <v>714</v>
      </c>
      <c r="C13" s="17">
        <v>0.20978868825320801</v>
      </c>
      <c r="D13" s="17">
        <v>0.214504363638163</v>
      </c>
      <c r="E13" s="17">
        <v>0.20465567461268799</v>
      </c>
      <c r="F13" s="17"/>
      <c r="G13" s="17">
        <v>0.12101873241637</v>
      </c>
      <c r="H13" s="17">
        <v>0.137864913617778</v>
      </c>
      <c r="I13" s="17">
        <v>0.150873810630897</v>
      </c>
      <c r="J13" s="17">
        <v>0.22607220147752199</v>
      </c>
      <c r="K13" s="17">
        <v>0.33448537275260598</v>
      </c>
      <c r="L13" s="17">
        <v>0.27865096592178401</v>
      </c>
      <c r="M13" s="17"/>
      <c r="N13" s="17">
        <v>0.16562642105384201</v>
      </c>
      <c r="O13" s="17">
        <v>0.20751504432825399</v>
      </c>
      <c r="P13" s="17">
        <v>0.21820851453902701</v>
      </c>
      <c r="Q13" s="17">
        <v>0.24801631498368501</v>
      </c>
      <c r="R13" s="17"/>
      <c r="S13" s="17">
        <v>0.138246809338093</v>
      </c>
      <c r="T13" s="17">
        <v>0.24536205475418801</v>
      </c>
      <c r="U13" s="17">
        <v>0.270106973011214</v>
      </c>
      <c r="V13" s="17">
        <v>0.259353898013993</v>
      </c>
      <c r="W13" s="17">
        <v>0.22709083016270301</v>
      </c>
      <c r="X13" s="17">
        <v>0.18474352856343701</v>
      </c>
      <c r="Y13" s="17">
        <v>0.214374637445026</v>
      </c>
      <c r="Z13" s="17">
        <v>0.183633366028982</v>
      </c>
      <c r="AA13" s="17">
        <v>0.21077323025234801</v>
      </c>
      <c r="AB13" s="17">
        <v>0.20799606541924101</v>
      </c>
      <c r="AC13" s="17">
        <v>0.191777270149807</v>
      </c>
      <c r="AD13" s="17">
        <v>0.16900428492815001</v>
      </c>
      <c r="AE13" s="17"/>
      <c r="AF13" s="17">
        <v>0.28306737482119398</v>
      </c>
      <c r="AG13" s="17">
        <v>0.16446136503158901</v>
      </c>
      <c r="AH13" s="17">
        <v>0.20193742992945801</v>
      </c>
      <c r="AI13" s="17"/>
      <c r="AJ13" s="17">
        <v>0.24162354905863201</v>
      </c>
      <c r="AK13" s="17">
        <v>0.15611528801640401</v>
      </c>
      <c r="AL13" s="17">
        <v>0.16775782421429999</v>
      </c>
      <c r="AM13" s="17">
        <v>0.39382843766522202</v>
      </c>
      <c r="AN13" s="17">
        <v>0.27163137163329998</v>
      </c>
      <c r="AO13" s="17"/>
      <c r="AP13" s="17">
        <v>0.188048780827097</v>
      </c>
      <c r="AQ13" s="17">
        <v>0.157255288230711</v>
      </c>
      <c r="AR13" s="17">
        <v>0.192992661944313</v>
      </c>
      <c r="AS13" s="17"/>
      <c r="AT13" s="17">
        <v>0.28622619128675397</v>
      </c>
      <c r="AU13" s="17">
        <v>0.21791218501610701</v>
      </c>
      <c r="AV13" s="17">
        <v>0.14775676418054001</v>
      </c>
      <c r="AW13" s="17">
        <v>0.112819228932831</v>
      </c>
      <c r="AX13" s="17">
        <v>0.117150515793483</v>
      </c>
      <c r="AY13" s="17"/>
      <c r="AZ13" s="17">
        <v>0.32821034180844999</v>
      </c>
      <c r="BA13" s="17">
        <v>0.28108048262093099</v>
      </c>
      <c r="BB13" s="17">
        <v>0.24264567277516999</v>
      </c>
      <c r="BC13" s="17">
        <v>0.27191829165046</v>
      </c>
      <c r="BD13" s="17">
        <v>0.18086880491459101</v>
      </c>
      <c r="BE13" s="17">
        <v>0.24000350119292799</v>
      </c>
      <c r="BF13" s="17">
        <v>0.23131586256752701</v>
      </c>
      <c r="BG13" s="17">
        <v>0.19851340091505801</v>
      </c>
      <c r="BH13" s="17">
        <v>0.154440879663963</v>
      </c>
      <c r="BI13" s="17">
        <v>0.204706600080416</v>
      </c>
      <c r="BJ13" s="17">
        <v>0.18496247679230399</v>
      </c>
      <c r="BK13" s="17">
        <v>0.165837709137439</v>
      </c>
      <c r="BL13" s="17">
        <v>0.19507445107087901</v>
      </c>
      <c r="BM13" s="17">
        <v>0.16019830138840299</v>
      </c>
      <c r="BN13" s="17">
        <v>0.10265616320854599</v>
      </c>
      <c r="BO13" s="17">
        <v>0.13031305724861</v>
      </c>
      <c r="BP13" s="17"/>
      <c r="BQ13" s="17">
        <v>0.11094408428679001</v>
      </c>
      <c r="BR13" s="17">
        <v>0.25720259251996802</v>
      </c>
    </row>
    <row r="14" spans="2:70" x14ac:dyDescent="0.35">
      <c r="B14" s="18" t="s">
        <v>129</v>
      </c>
      <c r="C14" s="19">
        <v>7.1162586396567903E-2</v>
      </c>
      <c r="D14" s="19">
        <v>6.9770717305491295E-2</v>
      </c>
      <c r="E14" s="19">
        <v>7.2508705744390695E-2</v>
      </c>
      <c r="F14" s="19"/>
      <c r="G14" s="19">
        <v>6.9429957615656596E-2</v>
      </c>
      <c r="H14" s="19">
        <v>8.6327859652489902E-2</v>
      </c>
      <c r="I14" s="19">
        <v>6.6997947426952295E-2</v>
      </c>
      <c r="J14" s="19">
        <v>7.4957361450641094E-2</v>
      </c>
      <c r="K14" s="19">
        <v>6.2882784380753398E-2</v>
      </c>
      <c r="L14" s="19">
        <v>6.5828497132024696E-2</v>
      </c>
      <c r="M14" s="19"/>
      <c r="N14" s="19">
        <v>5.3040847181251301E-2</v>
      </c>
      <c r="O14" s="19">
        <v>6.61573464800327E-2</v>
      </c>
      <c r="P14" s="19">
        <v>7.9010476702791099E-2</v>
      </c>
      <c r="Q14" s="19">
        <v>8.9953479176068801E-2</v>
      </c>
      <c r="R14" s="19"/>
      <c r="S14" s="19">
        <v>4.8855426715055897E-2</v>
      </c>
      <c r="T14" s="19">
        <v>7.8514934324725297E-2</v>
      </c>
      <c r="U14" s="19">
        <v>8.2099208266244506E-2</v>
      </c>
      <c r="V14" s="19">
        <v>4.4318929491181699E-2</v>
      </c>
      <c r="W14" s="19">
        <v>0.10682942818455</v>
      </c>
      <c r="X14" s="19">
        <v>8.2531241798210794E-2</v>
      </c>
      <c r="Y14" s="19">
        <v>6.1482080607422301E-2</v>
      </c>
      <c r="Z14" s="19">
        <v>6.2298951445440003E-2</v>
      </c>
      <c r="AA14" s="19">
        <v>5.33368527763965E-2</v>
      </c>
      <c r="AB14" s="19">
        <v>7.8193528733510195E-2</v>
      </c>
      <c r="AC14" s="19">
        <v>9.1252216313946893E-2</v>
      </c>
      <c r="AD14" s="19">
        <v>0.125838635226935</v>
      </c>
      <c r="AE14" s="19"/>
      <c r="AF14" s="19">
        <v>6.3447201146617699E-2</v>
      </c>
      <c r="AG14" s="19">
        <v>6.1614016591163702E-2</v>
      </c>
      <c r="AH14" s="19">
        <v>0.101993405578946</v>
      </c>
      <c r="AI14" s="19"/>
      <c r="AJ14" s="19">
        <v>5.9767525059513202E-2</v>
      </c>
      <c r="AK14" s="19">
        <v>6.1836878487171502E-2</v>
      </c>
      <c r="AL14" s="19">
        <v>4.9541993724434803E-2</v>
      </c>
      <c r="AM14" s="19">
        <v>0</v>
      </c>
      <c r="AN14" s="19">
        <v>0.111448563212614</v>
      </c>
      <c r="AO14" s="19"/>
      <c r="AP14" s="19">
        <v>6.0342448658193402E-2</v>
      </c>
      <c r="AQ14" s="19">
        <v>5.7583502965091397E-2</v>
      </c>
      <c r="AR14" s="19">
        <v>2.6661842856665601E-2</v>
      </c>
      <c r="AS14" s="19"/>
      <c r="AT14" s="19">
        <v>9.2210175456708204E-2</v>
      </c>
      <c r="AU14" s="19">
        <v>7.8734860417118205E-2</v>
      </c>
      <c r="AV14" s="19">
        <v>5.39755147055965E-2</v>
      </c>
      <c r="AW14" s="19">
        <v>4.24087307730927E-2</v>
      </c>
      <c r="AX14" s="19">
        <v>7.6508840010436494E-2</v>
      </c>
      <c r="AY14" s="19"/>
      <c r="AZ14" s="19">
        <v>2.94545195332899E-2</v>
      </c>
      <c r="BA14" s="19">
        <v>9.9039304952960899E-2</v>
      </c>
      <c r="BB14" s="19">
        <v>8.1492390907689297E-2</v>
      </c>
      <c r="BC14" s="19">
        <v>7.9890989198699497E-2</v>
      </c>
      <c r="BD14" s="19">
        <v>8.5676296449812298E-2</v>
      </c>
      <c r="BE14" s="19">
        <v>6.6774814607584901E-2</v>
      </c>
      <c r="BF14" s="19">
        <v>4.7107484142463601E-2</v>
      </c>
      <c r="BG14" s="19">
        <v>4.7379317204545197E-2</v>
      </c>
      <c r="BH14" s="19">
        <v>0.104812831423403</v>
      </c>
      <c r="BI14" s="19">
        <v>6.3810500670231807E-2</v>
      </c>
      <c r="BJ14" s="19">
        <v>4.5144019703506399E-2</v>
      </c>
      <c r="BK14" s="19">
        <v>6.6403278458956896E-2</v>
      </c>
      <c r="BL14" s="19">
        <v>3.21678394338284E-2</v>
      </c>
      <c r="BM14" s="19">
        <v>3.80081068409601E-2</v>
      </c>
      <c r="BN14" s="19">
        <v>0.106356185005514</v>
      </c>
      <c r="BO14" s="19">
        <v>4.5562309148282701E-2</v>
      </c>
      <c r="BP14" s="19"/>
      <c r="BQ14" s="19">
        <v>2.2788638440441201E-2</v>
      </c>
      <c r="BR14" s="19">
        <v>8.93071853963502E-2</v>
      </c>
    </row>
    <row r="15" spans="2:70" x14ac:dyDescent="0.35">
      <c r="B15" s="16"/>
    </row>
    <row r="16" spans="2:70" x14ac:dyDescent="0.35">
      <c r="B16" t="s">
        <v>98</v>
      </c>
    </row>
    <row r="17" spans="2:2" x14ac:dyDescent="0.35">
      <c r="B17" t="s">
        <v>99</v>
      </c>
    </row>
    <row r="19" spans="2:2" x14ac:dyDescent="0.35">
      <c r="B19" s="8" t="str">
        <f>HYPERLINK("#'Contents'!A1", "Return to Contents")</f>
        <v>Return to Contents</v>
      </c>
    </row>
  </sheetData>
  <mergeCells count="11">
    <mergeCell ref="BQ5:BR5"/>
    <mergeCell ref="D5:E5"/>
    <mergeCell ref="G5:L5"/>
    <mergeCell ref="N5:Q5"/>
    <mergeCell ref="S5:AD5"/>
    <mergeCell ref="AF5:AH5"/>
    <mergeCell ref="D2:BJ2"/>
    <mergeCell ref="AJ5:AN5"/>
    <mergeCell ref="AP5:AR5"/>
    <mergeCell ref="AT5:AX5"/>
    <mergeCell ref="AZ5:BO5"/>
  </mergeCells>
  <pageMargins left="0.7" right="0.7" top="0.75" bottom="0.75" header="0.3" footer="0.3"/>
  <pageSetup paperSize="9" orientation="portrait" horizontalDpi="300" verticalDpi="300"/>
  <drawing r:id="rId1"/>
</worksheet>
</file>

<file path=xl/worksheets/sheet1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200-000000000000}">
  <dimension ref="B2:BR19"/>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67" width="10.7265625" customWidth="1"/>
    <col min="68" max="68" width="2.1796875" customWidth="1"/>
    <col min="69" max="70" width="10.7265625" customWidth="1"/>
    <col min="71" max="71" width="2.1796875" customWidth="1"/>
  </cols>
  <sheetData>
    <row r="2" spans="2:70" ht="40" customHeight="1" x14ac:dyDescent="0.35">
      <c r="D2" s="29" t="s">
        <v>720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row>
    <row r="5" spans="2:70" ht="30" customHeight="1" x14ac:dyDescent="0.35">
      <c r="B5" s="15"/>
      <c r="C5" s="15"/>
      <c r="D5" s="30" t="s">
        <v>74</v>
      </c>
      <c r="E5" s="30"/>
      <c r="F5" s="15"/>
      <c r="G5" s="30" t="s">
        <v>75</v>
      </c>
      <c r="H5" s="30"/>
      <c r="I5" s="30"/>
      <c r="J5" s="30"/>
      <c r="K5" s="30"/>
      <c r="L5" s="30"/>
      <c r="M5" s="15"/>
      <c r="N5" s="30" t="s">
        <v>76</v>
      </c>
      <c r="O5" s="30"/>
      <c r="P5" s="30"/>
      <c r="Q5" s="30"/>
      <c r="R5" s="15"/>
      <c r="S5" s="30" t="s">
        <v>77</v>
      </c>
      <c r="T5" s="30"/>
      <c r="U5" s="30"/>
      <c r="V5" s="30"/>
      <c r="W5" s="30"/>
      <c r="X5" s="30"/>
      <c r="Y5" s="30"/>
      <c r="Z5" s="30"/>
      <c r="AA5" s="30"/>
      <c r="AB5" s="30"/>
      <c r="AC5" s="30"/>
      <c r="AD5" s="30"/>
      <c r="AE5" s="15"/>
      <c r="AF5" s="30" t="s">
        <v>78</v>
      </c>
      <c r="AG5" s="30"/>
      <c r="AH5" s="30"/>
      <c r="AI5" s="15"/>
      <c r="AJ5" s="30" t="s">
        <v>79</v>
      </c>
      <c r="AK5" s="30"/>
      <c r="AL5" s="30"/>
      <c r="AM5" s="30"/>
      <c r="AN5" s="30"/>
      <c r="AO5" s="15"/>
      <c r="AP5" s="30" t="s">
        <v>80</v>
      </c>
      <c r="AQ5" s="30"/>
      <c r="AR5" s="30"/>
      <c r="AS5" s="15"/>
      <c r="AT5" s="30" t="s">
        <v>81</v>
      </c>
      <c r="AU5" s="30"/>
      <c r="AV5" s="30"/>
      <c r="AW5" s="30"/>
      <c r="AX5" s="30"/>
      <c r="AY5" s="15"/>
      <c r="AZ5" s="30" t="s">
        <v>82</v>
      </c>
      <c r="BA5" s="30"/>
      <c r="BB5" s="30"/>
      <c r="BC5" s="30"/>
      <c r="BD5" s="30"/>
      <c r="BE5" s="30"/>
      <c r="BF5" s="30"/>
      <c r="BG5" s="30"/>
      <c r="BH5" s="30"/>
      <c r="BI5" s="30"/>
      <c r="BJ5" s="30"/>
      <c r="BK5" s="30"/>
      <c r="BL5" s="30"/>
      <c r="BM5" s="30"/>
      <c r="BN5" s="30"/>
      <c r="BO5" s="30"/>
      <c r="BP5" s="15"/>
      <c r="BQ5" s="30" t="s">
        <v>83</v>
      </c>
      <c r="BR5" s="30"/>
    </row>
    <row r="6" spans="2:7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46</v>
      </c>
      <c r="AQ6" s="12" t="s">
        <v>47</v>
      </c>
      <c r="AR6" s="12" t="s">
        <v>50</v>
      </c>
      <c r="AT6" s="12" t="s">
        <v>51</v>
      </c>
      <c r="AU6" s="12" t="s">
        <v>52</v>
      </c>
      <c r="AV6" s="12" t="s">
        <v>53</v>
      </c>
      <c r="AW6" s="12" t="s">
        <v>54</v>
      </c>
      <c r="AX6" s="12" t="s">
        <v>55</v>
      </c>
      <c r="AZ6" s="12" t="s">
        <v>56</v>
      </c>
      <c r="BA6" s="12" t="s">
        <v>57</v>
      </c>
      <c r="BB6" s="12" t="s">
        <v>58</v>
      </c>
      <c r="BC6" s="12" t="s">
        <v>59</v>
      </c>
      <c r="BD6" s="12" t="s">
        <v>60</v>
      </c>
      <c r="BE6" s="12" t="s">
        <v>61</v>
      </c>
      <c r="BF6" s="12" t="s">
        <v>62</v>
      </c>
      <c r="BG6" s="12" t="s">
        <v>63</v>
      </c>
      <c r="BH6" s="12" t="s">
        <v>64</v>
      </c>
      <c r="BI6" s="12" t="s">
        <v>65</v>
      </c>
      <c r="BJ6" s="12" t="s">
        <v>66</v>
      </c>
      <c r="BK6" s="12" t="s">
        <v>67</v>
      </c>
      <c r="BL6" s="12" t="s">
        <v>68</v>
      </c>
      <c r="BM6" s="12" t="s">
        <v>69</v>
      </c>
      <c r="BN6" s="12" t="s">
        <v>70</v>
      </c>
      <c r="BO6" s="12" t="s">
        <v>71</v>
      </c>
      <c r="BQ6" s="12" t="s">
        <v>72</v>
      </c>
      <c r="BR6" s="12" t="s">
        <v>73</v>
      </c>
    </row>
    <row r="7" spans="2:70" ht="30" customHeight="1" x14ac:dyDescent="0.35">
      <c r="B7" s="10" t="s">
        <v>19</v>
      </c>
      <c r="C7" s="10">
        <v>4012</v>
      </c>
      <c r="D7" s="10">
        <v>1971</v>
      </c>
      <c r="E7" s="10">
        <v>2028</v>
      </c>
      <c r="F7" s="10"/>
      <c r="G7" s="10">
        <v>497</v>
      </c>
      <c r="H7" s="10">
        <v>704</v>
      </c>
      <c r="I7" s="10">
        <v>694</v>
      </c>
      <c r="J7" s="10">
        <v>693</v>
      </c>
      <c r="K7" s="10">
        <v>571</v>
      </c>
      <c r="L7" s="10">
        <v>853</v>
      </c>
      <c r="M7" s="10"/>
      <c r="N7" s="10">
        <v>1178</v>
      </c>
      <c r="O7" s="10">
        <v>1131</v>
      </c>
      <c r="P7" s="10">
        <v>781</v>
      </c>
      <c r="Q7" s="10">
        <v>909</v>
      </c>
      <c r="R7" s="10"/>
      <c r="S7" s="10">
        <v>563</v>
      </c>
      <c r="T7" s="10">
        <v>553</v>
      </c>
      <c r="U7" s="10">
        <v>314</v>
      </c>
      <c r="V7" s="10">
        <v>343</v>
      </c>
      <c r="W7" s="10">
        <v>293</v>
      </c>
      <c r="X7" s="10">
        <v>376</v>
      </c>
      <c r="Y7" s="10">
        <v>336</v>
      </c>
      <c r="Z7" s="10">
        <v>171</v>
      </c>
      <c r="AA7" s="10">
        <v>447</v>
      </c>
      <c r="AB7" s="10">
        <v>337</v>
      </c>
      <c r="AC7" s="10">
        <v>188</v>
      </c>
      <c r="AD7" s="10">
        <v>91</v>
      </c>
      <c r="AE7" s="10"/>
      <c r="AF7" s="10">
        <v>1421</v>
      </c>
      <c r="AG7" s="10">
        <v>1665</v>
      </c>
      <c r="AH7" s="10">
        <v>577</v>
      </c>
      <c r="AI7" s="10"/>
      <c r="AJ7" s="10">
        <v>1433</v>
      </c>
      <c r="AK7" s="10">
        <v>1082</v>
      </c>
      <c r="AL7" s="10">
        <v>299</v>
      </c>
      <c r="AM7" s="10">
        <v>42</v>
      </c>
      <c r="AN7" s="10">
        <v>541</v>
      </c>
      <c r="AO7" s="10"/>
      <c r="AP7" s="10">
        <v>878</v>
      </c>
      <c r="AQ7" s="10">
        <v>1369</v>
      </c>
      <c r="AR7" s="10">
        <v>264</v>
      </c>
      <c r="AS7" s="10"/>
      <c r="AT7" s="10">
        <v>929</v>
      </c>
      <c r="AU7" s="10">
        <v>932</v>
      </c>
      <c r="AV7" s="10">
        <v>1096</v>
      </c>
      <c r="AW7" s="10">
        <v>455</v>
      </c>
      <c r="AX7" s="10">
        <v>62</v>
      </c>
      <c r="AY7" s="10"/>
      <c r="AZ7" s="10">
        <v>33</v>
      </c>
      <c r="BA7" s="10">
        <v>185</v>
      </c>
      <c r="BB7" s="10">
        <v>256</v>
      </c>
      <c r="BC7" s="10">
        <v>269</v>
      </c>
      <c r="BD7" s="10">
        <v>403</v>
      </c>
      <c r="BE7" s="10">
        <v>436</v>
      </c>
      <c r="BF7" s="10">
        <v>391</v>
      </c>
      <c r="BG7" s="10">
        <v>312</v>
      </c>
      <c r="BH7" s="10">
        <v>253</v>
      </c>
      <c r="BI7" s="10">
        <v>211</v>
      </c>
      <c r="BJ7" s="10">
        <v>336</v>
      </c>
      <c r="BK7" s="10">
        <v>187</v>
      </c>
      <c r="BL7" s="10">
        <v>180</v>
      </c>
      <c r="BM7" s="10">
        <v>103</v>
      </c>
      <c r="BN7" s="10">
        <v>95</v>
      </c>
      <c r="BO7" s="10">
        <v>161</v>
      </c>
      <c r="BP7" s="10"/>
      <c r="BQ7" s="10">
        <v>1235</v>
      </c>
      <c r="BR7" s="10">
        <v>2665</v>
      </c>
    </row>
    <row r="8" spans="2:70" ht="30" customHeight="1" x14ac:dyDescent="0.35">
      <c r="B8" s="11" t="s">
        <v>20</v>
      </c>
      <c r="C8" s="11">
        <v>4012</v>
      </c>
      <c r="D8" s="11">
        <v>1975</v>
      </c>
      <c r="E8" s="11">
        <v>2024</v>
      </c>
      <c r="F8" s="11"/>
      <c r="G8" s="11">
        <v>558</v>
      </c>
      <c r="H8" s="11">
        <v>682</v>
      </c>
      <c r="I8" s="11">
        <v>685</v>
      </c>
      <c r="J8" s="11">
        <v>686</v>
      </c>
      <c r="K8" s="11">
        <v>562</v>
      </c>
      <c r="L8" s="11">
        <v>839</v>
      </c>
      <c r="M8" s="11"/>
      <c r="N8" s="11">
        <v>1080</v>
      </c>
      <c r="O8" s="11">
        <v>1039</v>
      </c>
      <c r="P8" s="11">
        <v>880</v>
      </c>
      <c r="Q8" s="11">
        <v>1000</v>
      </c>
      <c r="R8" s="11"/>
      <c r="S8" s="11">
        <v>562</v>
      </c>
      <c r="T8" s="11">
        <v>522</v>
      </c>
      <c r="U8" s="11">
        <v>321</v>
      </c>
      <c r="V8" s="11">
        <v>361</v>
      </c>
      <c r="W8" s="11">
        <v>281</v>
      </c>
      <c r="X8" s="11">
        <v>361</v>
      </c>
      <c r="Y8" s="11">
        <v>321</v>
      </c>
      <c r="Z8" s="11">
        <v>160</v>
      </c>
      <c r="AA8" s="11">
        <v>441</v>
      </c>
      <c r="AB8" s="11">
        <v>361</v>
      </c>
      <c r="AC8" s="11">
        <v>201</v>
      </c>
      <c r="AD8" s="11">
        <v>120</v>
      </c>
      <c r="AE8" s="11"/>
      <c r="AF8" s="11">
        <v>1410</v>
      </c>
      <c r="AG8" s="11">
        <v>1629</v>
      </c>
      <c r="AH8" s="11">
        <v>599</v>
      </c>
      <c r="AI8" s="11"/>
      <c r="AJ8" s="11">
        <v>1397</v>
      </c>
      <c r="AK8" s="11">
        <v>1071</v>
      </c>
      <c r="AL8" s="11">
        <v>288</v>
      </c>
      <c r="AM8" s="11">
        <v>45</v>
      </c>
      <c r="AN8" s="11">
        <v>558</v>
      </c>
      <c r="AO8" s="11"/>
      <c r="AP8" s="11">
        <v>856</v>
      </c>
      <c r="AQ8" s="11">
        <v>1358</v>
      </c>
      <c r="AR8" s="11">
        <v>259</v>
      </c>
      <c r="AS8" s="11"/>
      <c r="AT8" s="11">
        <v>961</v>
      </c>
      <c r="AU8" s="11">
        <v>958</v>
      </c>
      <c r="AV8" s="11">
        <v>1056</v>
      </c>
      <c r="AW8" s="11">
        <v>434</v>
      </c>
      <c r="AX8" s="11">
        <v>55</v>
      </c>
      <c r="AY8" s="11"/>
      <c r="AZ8" s="11">
        <v>33</v>
      </c>
      <c r="BA8" s="11">
        <v>186</v>
      </c>
      <c r="BB8" s="11">
        <v>267</v>
      </c>
      <c r="BC8" s="11">
        <v>280</v>
      </c>
      <c r="BD8" s="11">
        <v>416</v>
      </c>
      <c r="BE8" s="11">
        <v>443</v>
      </c>
      <c r="BF8" s="11">
        <v>394</v>
      </c>
      <c r="BG8" s="11">
        <v>314</v>
      </c>
      <c r="BH8" s="11">
        <v>257</v>
      </c>
      <c r="BI8" s="11">
        <v>206</v>
      </c>
      <c r="BJ8" s="11">
        <v>329</v>
      </c>
      <c r="BK8" s="11">
        <v>179</v>
      </c>
      <c r="BL8" s="11">
        <v>174</v>
      </c>
      <c r="BM8" s="11">
        <v>97</v>
      </c>
      <c r="BN8" s="11">
        <v>87</v>
      </c>
      <c r="BO8" s="11">
        <v>148</v>
      </c>
      <c r="BP8" s="11"/>
      <c r="BQ8" s="11">
        <v>1209</v>
      </c>
      <c r="BR8" s="11">
        <v>2688</v>
      </c>
    </row>
    <row r="9" spans="2:70" ht="29" x14ac:dyDescent="0.35">
      <c r="B9" s="18" t="s">
        <v>710</v>
      </c>
      <c r="C9" s="17">
        <v>0.10540101638001</v>
      </c>
      <c r="D9" s="17">
        <v>9.8230248635080397E-2</v>
      </c>
      <c r="E9" s="17">
        <v>0.11218980685461701</v>
      </c>
      <c r="F9" s="17"/>
      <c r="G9" s="17">
        <v>0.10727140282778599</v>
      </c>
      <c r="H9" s="17">
        <v>0.14907689407982699</v>
      </c>
      <c r="I9" s="17">
        <v>0.10878707790773499</v>
      </c>
      <c r="J9" s="17">
        <v>0.105887747359572</v>
      </c>
      <c r="K9" s="17">
        <v>6.7989777832399997E-2</v>
      </c>
      <c r="L9" s="17">
        <v>9.0533809843146795E-2</v>
      </c>
      <c r="M9" s="17"/>
      <c r="N9" s="17">
        <v>0.13680934118389701</v>
      </c>
      <c r="O9" s="17">
        <v>9.9251525555846695E-2</v>
      </c>
      <c r="P9" s="17">
        <v>9.7957058322413304E-2</v>
      </c>
      <c r="Q9" s="17">
        <v>8.4757012164184201E-2</v>
      </c>
      <c r="R9" s="17"/>
      <c r="S9" s="17">
        <v>0.14298349418848999</v>
      </c>
      <c r="T9" s="17">
        <v>9.9522142243168701E-2</v>
      </c>
      <c r="U9" s="17">
        <v>6.5324284136821203E-2</v>
      </c>
      <c r="V9" s="17">
        <v>9.6506514331254706E-2</v>
      </c>
      <c r="W9" s="17">
        <v>0.106167540047159</v>
      </c>
      <c r="X9" s="17">
        <v>0.10235982425552</v>
      </c>
      <c r="Y9" s="17">
        <v>0.105563588395614</v>
      </c>
      <c r="Z9" s="17">
        <v>0.11648534850280599</v>
      </c>
      <c r="AA9" s="17">
        <v>0.10507350486290799</v>
      </c>
      <c r="AB9" s="17">
        <v>9.2112150829214201E-2</v>
      </c>
      <c r="AC9" s="17">
        <v>9.9920757070987201E-2</v>
      </c>
      <c r="AD9" s="17">
        <v>0.13143940752894101</v>
      </c>
      <c r="AE9" s="17"/>
      <c r="AF9" s="17">
        <v>0.103963974239552</v>
      </c>
      <c r="AG9" s="17">
        <v>0.111656713007616</v>
      </c>
      <c r="AH9" s="17">
        <v>9.7716344662966304E-2</v>
      </c>
      <c r="AI9" s="17"/>
      <c r="AJ9" s="17">
        <v>9.5948507379871803E-2</v>
      </c>
      <c r="AK9" s="17">
        <v>0.122067424212727</v>
      </c>
      <c r="AL9" s="17">
        <v>0.10254064854174499</v>
      </c>
      <c r="AM9" s="17">
        <v>0.19286791075332099</v>
      </c>
      <c r="AN9" s="17">
        <v>8.5099610015861804E-2</v>
      </c>
      <c r="AO9" s="17"/>
      <c r="AP9" s="17">
        <v>0.105916453377615</v>
      </c>
      <c r="AQ9" s="17">
        <v>0.12358324731928</v>
      </c>
      <c r="AR9" s="17">
        <v>0.14049303015086401</v>
      </c>
      <c r="AS9" s="17"/>
      <c r="AT9" s="17">
        <v>6.2656888643050204E-2</v>
      </c>
      <c r="AU9" s="17">
        <v>8.3064873104220102E-2</v>
      </c>
      <c r="AV9" s="17">
        <v>0.15177450879547599</v>
      </c>
      <c r="AW9" s="17">
        <v>0.12751507942885201</v>
      </c>
      <c r="AX9" s="17">
        <v>0.30782850353893099</v>
      </c>
      <c r="AY9" s="17"/>
      <c r="AZ9" s="17">
        <v>0</v>
      </c>
      <c r="BA9" s="17">
        <v>7.2424788748572999E-2</v>
      </c>
      <c r="BB9" s="17">
        <v>8.2154412428797202E-2</v>
      </c>
      <c r="BC9" s="17">
        <v>9.7078811330366194E-2</v>
      </c>
      <c r="BD9" s="17">
        <v>0.102694281928953</v>
      </c>
      <c r="BE9" s="17">
        <v>9.6107236276191901E-2</v>
      </c>
      <c r="BF9" s="17">
        <v>0.103894295727954</v>
      </c>
      <c r="BG9" s="17">
        <v>0.124258306995541</v>
      </c>
      <c r="BH9" s="17">
        <v>8.9317982572455198E-2</v>
      </c>
      <c r="BI9" s="17">
        <v>0.13785320557009201</v>
      </c>
      <c r="BJ9" s="17">
        <v>0.12986104486442099</v>
      </c>
      <c r="BK9" s="17">
        <v>0.123157184681379</v>
      </c>
      <c r="BL9" s="17">
        <v>8.56176115982865E-2</v>
      </c>
      <c r="BM9" s="17">
        <v>6.4633659251720196E-2</v>
      </c>
      <c r="BN9" s="17">
        <v>0.13913022269911901</v>
      </c>
      <c r="BO9" s="17">
        <v>0.21412212641688499</v>
      </c>
      <c r="BP9" s="17"/>
      <c r="BQ9" s="17">
        <v>0.21357821770263599</v>
      </c>
      <c r="BR9" s="17">
        <v>5.8304648804778099E-2</v>
      </c>
    </row>
    <row r="10" spans="2:70" ht="29" x14ac:dyDescent="0.35">
      <c r="B10" s="18" t="s">
        <v>711</v>
      </c>
      <c r="C10" s="17">
        <v>0.21905520357099301</v>
      </c>
      <c r="D10" s="17">
        <v>0.22845565841177501</v>
      </c>
      <c r="E10" s="17">
        <v>0.210867953551895</v>
      </c>
      <c r="F10" s="17"/>
      <c r="G10" s="17">
        <v>0.22472884712133501</v>
      </c>
      <c r="H10" s="17">
        <v>0.236365799725512</v>
      </c>
      <c r="I10" s="17">
        <v>0.24306789647539001</v>
      </c>
      <c r="J10" s="17">
        <v>0.210338879209476</v>
      </c>
      <c r="K10" s="17">
        <v>0.16826676289144801</v>
      </c>
      <c r="L10" s="17">
        <v>0.22273640190899199</v>
      </c>
      <c r="M10" s="17"/>
      <c r="N10" s="17">
        <v>0.238559251297363</v>
      </c>
      <c r="O10" s="17">
        <v>0.20303530515333201</v>
      </c>
      <c r="P10" s="17">
        <v>0.22907872875875801</v>
      </c>
      <c r="Q10" s="17">
        <v>0.20677362986498601</v>
      </c>
      <c r="R10" s="17"/>
      <c r="S10" s="17">
        <v>0.27884211113892798</v>
      </c>
      <c r="T10" s="17">
        <v>0.197158568332719</v>
      </c>
      <c r="U10" s="17">
        <v>0.207845655878693</v>
      </c>
      <c r="V10" s="17">
        <v>0.21869407898455101</v>
      </c>
      <c r="W10" s="17">
        <v>0.18689902710949</v>
      </c>
      <c r="X10" s="17">
        <v>0.22194437526486199</v>
      </c>
      <c r="Y10" s="17">
        <v>0.207451157413298</v>
      </c>
      <c r="Z10" s="17">
        <v>0.2195230437432</v>
      </c>
      <c r="AA10" s="17">
        <v>0.21354024525801599</v>
      </c>
      <c r="AB10" s="17">
        <v>0.20949705366695701</v>
      </c>
      <c r="AC10" s="17">
        <v>0.24389534572812699</v>
      </c>
      <c r="AD10" s="17">
        <v>0.169833951791907</v>
      </c>
      <c r="AE10" s="17"/>
      <c r="AF10" s="17">
        <v>0.20988731384893999</v>
      </c>
      <c r="AG10" s="17">
        <v>0.23765209372698601</v>
      </c>
      <c r="AH10" s="17">
        <v>0.19786296100475001</v>
      </c>
      <c r="AI10" s="17"/>
      <c r="AJ10" s="17">
        <v>0.224968971737632</v>
      </c>
      <c r="AK10" s="17">
        <v>0.23030095876919099</v>
      </c>
      <c r="AL10" s="17">
        <v>0.2439329832813</v>
      </c>
      <c r="AM10" s="17">
        <v>0.23482500397344799</v>
      </c>
      <c r="AN10" s="17">
        <v>0.173077888756174</v>
      </c>
      <c r="AO10" s="17"/>
      <c r="AP10" s="17">
        <v>0.24139953348488599</v>
      </c>
      <c r="AQ10" s="17">
        <v>0.22020416566425499</v>
      </c>
      <c r="AR10" s="17">
        <v>0.248679926289259</v>
      </c>
      <c r="AS10" s="17"/>
      <c r="AT10" s="17">
        <v>0.185235722716725</v>
      </c>
      <c r="AU10" s="17">
        <v>0.20475712011424799</v>
      </c>
      <c r="AV10" s="17">
        <v>0.25599282941151602</v>
      </c>
      <c r="AW10" s="17">
        <v>0.25491134986908298</v>
      </c>
      <c r="AX10" s="17">
        <v>0.16366754281669699</v>
      </c>
      <c r="AY10" s="17"/>
      <c r="AZ10" s="17">
        <v>8.2657962499385104E-2</v>
      </c>
      <c r="BA10" s="17">
        <v>0.19432141382732901</v>
      </c>
      <c r="BB10" s="17">
        <v>0.231361045558824</v>
      </c>
      <c r="BC10" s="17">
        <v>0.22651065052073799</v>
      </c>
      <c r="BD10" s="17">
        <v>0.238849065676285</v>
      </c>
      <c r="BE10" s="17">
        <v>0.21098697813773301</v>
      </c>
      <c r="BF10" s="17">
        <v>0.22959719299584799</v>
      </c>
      <c r="BG10" s="17">
        <v>0.192281260042481</v>
      </c>
      <c r="BH10" s="17">
        <v>0.227303220069353</v>
      </c>
      <c r="BI10" s="17">
        <v>0.178482976641168</v>
      </c>
      <c r="BJ10" s="17">
        <v>0.22526702676688701</v>
      </c>
      <c r="BK10" s="17">
        <v>0.219200001161129</v>
      </c>
      <c r="BL10" s="17">
        <v>0.235143391957987</v>
      </c>
      <c r="BM10" s="17">
        <v>0.302417521961518</v>
      </c>
      <c r="BN10" s="17">
        <v>0.237472888921863</v>
      </c>
      <c r="BO10" s="17">
        <v>0.23250351536545699</v>
      </c>
      <c r="BP10" s="17"/>
      <c r="BQ10" s="17">
        <v>0.32237896636373198</v>
      </c>
      <c r="BR10" s="17">
        <v>0.17137892796395399</v>
      </c>
    </row>
    <row r="11" spans="2:70" ht="43.5" x14ac:dyDescent="0.35">
      <c r="B11" s="18" t="s">
        <v>712</v>
      </c>
      <c r="C11" s="17">
        <v>0.270586605440017</v>
      </c>
      <c r="D11" s="17">
        <v>0.26763959497366602</v>
      </c>
      <c r="E11" s="17">
        <v>0.27376433441306602</v>
      </c>
      <c r="F11" s="17"/>
      <c r="G11" s="17">
        <v>0.26814850720608602</v>
      </c>
      <c r="H11" s="17">
        <v>0.27165901019892802</v>
      </c>
      <c r="I11" s="17">
        <v>0.27806072020141798</v>
      </c>
      <c r="J11" s="17">
        <v>0.26897694263583599</v>
      </c>
      <c r="K11" s="17">
        <v>0.278405241087536</v>
      </c>
      <c r="L11" s="17">
        <v>0.261308888142956</v>
      </c>
      <c r="M11" s="17"/>
      <c r="N11" s="17">
        <v>0.280713906388523</v>
      </c>
      <c r="O11" s="17">
        <v>0.30975595486192298</v>
      </c>
      <c r="P11" s="17">
        <v>0.24020778113685901</v>
      </c>
      <c r="Q11" s="17">
        <v>0.248286165893493</v>
      </c>
      <c r="R11" s="17"/>
      <c r="S11" s="17">
        <v>0.26048043094352702</v>
      </c>
      <c r="T11" s="17">
        <v>0.25557868323566402</v>
      </c>
      <c r="U11" s="17">
        <v>0.27272617949038203</v>
      </c>
      <c r="V11" s="17">
        <v>0.28582383634613701</v>
      </c>
      <c r="W11" s="17">
        <v>0.233178788499353</v>
      </c>
      <c r="X11" s="17">
        <v>0.24761579196271799</v>
      </c>
      <c r="Y11" s="17">
        <v>0.30709804486707798</v>
      </c>
      <c r="Z11" s="17">
        <v>0.26973634767996202</v>
      </c>
      <c r="AA11" s="17">
        <v>0.28915368021902799</v>
      </c>
      <c r="AB11" s="17">
        <v>0.30558554014531802</v>
      </c>
      <c r="AC11" s="17">
        <v>0.24044175617670899</v>
      </c>
      <c r="AD11" s="17">
        <v>0.26877114863537599</v>
      </c>
      <c r="AE11" s="17"/>
      <c r="AF11" s="17">
        <v>0.257498130022286</v>
      </c>
      <c r="AG11" s="17">
        <v>0.28225558319875499</v>
      </c>
      <c r="AH11" s="17">
        <v>0.28265725275286402</v>
      </c>
      <c r="AI11" s="17"/>
      <c r="AJ11" s="17">
        <v>0.26005827769437601</v>
      </c>
      <c r="AK11" s="17">
        <v>0.27742862000680102</v>
      </c>
      <c r="AL11" s="17">
        <v>0.32003311452310901</v>
      </c>
      <c r="AM11" s="17">
        <v>0.180455968840499</v>
      </c>
      <c r="AN11" s="17">
        <v>0.27505055774720899</v>
      </c>
      <c r="AO11" s="17"/>
      <c r="AP11" s="17">
        <v>0.25546891623474</v>
      </c>
      <c r="AQ11" s="17">
        <v>0.27941978128394901</v>
      </c>
      <c r="AR11" s="17">
        <v>0.35218272622761698</v>
      </c>
      <c r="AS11" s="17"/>
      <c r="AT11" s="17">
        <v>0.275900818059438</v>
      </c>
      <c r="AU11" s="17">
        <v>0.265201885262489</v>
      </c>
      <c r="AV11" s="17">
        <v>0.27517360566506499</v>
      </c>
      <c r="AW11" s="17">
        <v>0.33803241948819301</v>
      </c>
      <c r="AX11" s="17">
        <v>0.182146318465922</v>
      </c>
      <c r="AY11" s="17"/>
      <c r="AZ11" s="17">
        <v>0.31536815810479402</v>
      </c>
      <c r="BA11" s="17">
        <v>0.239828089728083</v>
      </c>
      <c r="BB11" s="17">
        <v>0.27387390598336903</v>
      </c>
      <c r="BC11" s="17">
        <v>0.23795695198210801</v>
      </c>
      <c r="BD11" s="17">
        <v>0.30486019742762799</v>
      </c>
      <c r="BE11" s="17">
        <v>0.25792113497249602</v>
      </c>
      <c r="BF11" s="17">
        <v>0.28374879942740999</v>
      </c>
      <c r="BG11" s="17">
        <v>0.27968629718848298</v>
      </c>
      <c r="BH11" s="17">
        <v>0.26224991229633798</v>
      </c>
      <c r="BI11" s="17">
        <v>0.29631475620076397</v>
      </c>
      <c r="BJ11" s="17">
        <v>0.273460812913558</v>
      </c>
      <c r="BK11" s="17">
        <v>0.30509732428724501</v>
      </c>
      <c r="BL11" s="17">
        <v>0.33033658014578299</v>
      </c>
      <c r="BM11" s="17">
        <v>0.14295611926367399</v>
      </c>
      <c r="BN11" s="17">
        <v>0.224430545494407</v>
      </c>
      <c r="BO11" s="17">
        <v>0.228080456701894</v>
      </c>
      <c r="BP11" s="17"/>
      <c r="BQ11" s="17">
        <v>0.297870409234543</v>
      </c>
      <c r="BR11" s="17">
        <v>0.256943857835574</v>
      </c>
    </row>
    <row r="12" spans="2:70" ht="43.5" x14ac:dyDescent="0.35">
      <c r="B12" s="18" t="s">
        <v>713</v>
      </c>
      <c r="C12" s="17">
        <v>0.16391209025141901</v>
      </c>
      <c r="D12" s="17">
        <v>0.16596417014869999</v>
      </c>
      <c r="E12" s="17">
        <v>0.16121018736134099</v>
      </c>
      <c r="F12" s="17"/>
      <c r="G12" s="17">
        <v>0.20476661222686801</v>
      </c>
      <c r="H12" s="17">
        <v>0.14342657310365001</v>
      </c>
      <c r="I12" s="17">
        <v>0.15738500460955901</v>
      </c>
      <c r="J12" s="17">
        <v>0.15538711530851501</v>
      </c>
      <c r="K12" s="17">
        <v>0.15784203570893399</v>
      </c>
      <c r="L12" s="17">
        <v>0.169747382072134</v>
      </c>
      <c r="M12" s="17"/>
      <c r="N12" s="17">
        <v>0.16922432479441801</v>
      </c>
      <c r="O12" s="17">
        <v>0.16224931984922</v>
      </c>
      <c r="P12" s="17">
        <v>0.16089103515602901</v>
      </c>
      <c r="Q12" s="17">
        <v>0.16137525996684601</v>
      </c>
      <c r="R12" s="17"/>
      <c r="S12" s="17">
        <v>0.14002834686172699</v>
      </c>
      <c r="T12" s="17">
        <v>0.18900545511188099</v>
      </c>
      <c r="U12" s="17">
        <v>0.13605513083159801</v>
      </c>
      <c r="V12" s="17">
        <v>0.15457898961376601</v>
      </c>
      <c r="W12" s="17">
        <v>0.18098468424594299</v>
      </c>
      <c r="X12" s="17">
        <v>0.18015250919301201</v>
      </c>
      <c r="Y12" s="17">
        <v>0.165766361028061</v>
      </c>
      <c r="Z12" s="17">
        <v>0.18754062800849999</v>
      </c>
      <c r="AA12" s="17">
        <v>0.15999747711144099</v>
      </c>
      <c r="AB12" s="17">
        <v>0.16711133096220701</v>
      </c>
      <c r="AC12" s="17">
        <v>0.159643040325334</v>
      </c>
      <c r="AD12" s="17">
        <v>0.15581692613623499</v>
      </c>
      <c r="AE12" s="17"/>
      <c r="AF12" s="17">
        <v>0.15524747935878999</v>
      </c>
      <c r="AG12" s="17">
        <v>0.17029617610338599</v>
      </c>
      <c r="AH12" s="17">
        <v>0.145219809716195</v>
      </c>
      <c r="AI12" s="17"/>
      <c r="AJ12" s="17">
        <v>0.174127686499262</v>
      </c>
      <c r="AK12" s="17">
        <v>0.16533680160705999</v>
      </c>
      <c r="AL12" s="17">
        <v>0.165472071372398</v>
      </c>
      <c r="AM12" s="17">
        <v>3.9684515734561797E-2</v>
      </c>
      <c r="AN12" s="17">
        <v>0.137596042675102</v>
      </c>
      <c r="AO12" s="17"/>
      <c r="AP12" s="17">
        <v>0.17329882615740799</v>
      </c>
      <c r="AQ12" s="17">
        <v>0.17745176591522699</v>
      </c>
      <c r="AR12" s="17">
        <v>0.12544699655905001</v>
      </c>
      <c r="AS12" s="17"/>
      <c r="AT12" s="17">
        <v>0.154864522219331</v>
      </c>
      <c r="AU12" s="17">
        <v>0.19245547468892599</v>
      </c>
      <c r="AV12" s="17">
        <v>0.147755596632453</v>
      </c>
      <c r="AW12" s="17">
        <v>0.14620088584212801</v>
      </c>
      <c r="AX12" s="17">
        <v>0.20273980025687699</v>
      </c>
      <c r="AY12" s="17"/>
      <c r="AZ12" s="17">
        <v>0.16685867871742299</v>
      </c>
      <c r="BA12" s="17">
        <v>0.14601463255664199</v>
      </c>
      <c r="BB12" s="17">
        <v>0.15083142377988801</v>
      </c>
      <c r="BC12" s="17">
        <v>0.18329033609072601</v>
      </c>
      <c r="BD12" s="17">
        <v>0.13628232290884401</v>
      </c>
      <c r="BE12" s="17">
        <v>0.16926829856755901</v>
      </c>
      <c r="BF12" s="17">
        <v>0.170336738767008</v>
      </c>
      <c r="BG12" s="17">
        <v>0.15959972153507901</v>
      </c>
      <c r="BH12" s="17">
        <v>0.19637551486448401</v>
      </c>
      <c r="BI12" s="17">
        <v>0.16443887999006801</v>
      </c>
      <c r="BJ12" s="17">
        <v>0.15164915602397799</v>
      </c>
      <c r="BK12" s="17">
        <v>0.152634405404587</v>
      </c>
      <c r="BL12" s="17">
        <v>0.109698581521408</v>
      </c>
      <c r="BM12" s="17">
        <v>0.272542386304443</v>
      </c>
      <c r="BN12" s="17">
        <v>0.22766462650911101</v>
      </c>
      <c r="BO12" s="17">
        <v>0.20732499072336699</v>
      </c>
      <c r="BP12" s="17"/>
      <c r="BQ12" s="17">
        <v>0.101209942830191</v>
      </c>
      <c r="BR12" s="17">
        <v>0.193602577469112</v>
      </c>
    </row>
    <row r="13" spans="2:70" ht="29" x14ac:dyDescent="0.35">
      <c r="B13" s="18" t="s">
        <v>714</v>
      </c>
      <c r="C13" s="17">
        <v>0.16218203070660001</v>
      </c>
      <c r="D13" s="17">
        <v>0.165755991486252</v>
      </c>
      <c r="E13" s="17">
        <v>0.158325083354454</v>
      </c>
      <c r="F13" s="17"/>
      <c r="G13" s="17">
        <v>0.11266611078750299</v>
      </c>
      <c r="H13" s="17">
        <v>0.10564890658970599</v>
      </c>
      <c r="I13" s="17">
        <v>0.13576458768805899</v>
      </c>
      <c r="J13" s="17">
        <v>0.17704400662121</v>
      </c>
      <c r="K13" s="17">
        <v>0.25175734574581898</v>
      </c>
      <c r="L13" s="17">
        <v>0.190539677640927</v>
      </c>
      <c r="M13" s="17"/>
      <c r="N13" s="17">
        <v>0.121052627258871</v>
      </c>
      <c r="O13" s="17">
        <v>0.158546107715549</v>
      </c>
      <c r="P13" s="17">
        <v>0.169590764987159</v>
      </c>
      <c r="Q13" s="17">
        <v>0.20115709064972601</v>
      </c>
      <c r="R13" s="17"/>
      <c r="S13" s="17">
        <v>0.11172697751475399</v>
      </c>
      <c r="T13" s="17">
        <v>0.17457309816090899</v>
      </c>
      <c r="U13" s="17">
        <v>0.21102439959104399</v>
      </c>
      <c r="V13" s="17">
        <v>0.194062775179316</v>
      </c>
      <c r="W13" s="17">
        <v>0.171607906062063</v>
      </c>
      <c r="X13" s="17">
        <v>0.14918466996018401</v>
      </c>
      <c r="Y13" s="17">
        <v>0.14899623664307299</v>
      </c>
      <c r="Z13" s="17">
        <v>0.13370803240610099</v>
      </c>
      <c r="AA13" s="17">
        <v>0.17560083587529099</v>
      </c>
      <c r="AB13" s="17">
        <v>0.15498886391998401</v>
      </c>
      <c r="AC13" s="17">
        <v>0.181251552551812</v>
      </c>
      <c r="AD13" s="17">
        <v>0.14865119160510201</v>
      </c>
      <c r="AE13" s="17"/>
      <c r="AF13" s="17">
        <v>0.204294539509419</v>
      </c>
      <c r="AG13" s="17">
        <v>0.13160350041736801</v>
      </c>
      <c r="AH13" s="17">
        <v>0.155957948465169</v>
      </c>
      <c r="AI13" s="17"/>
      <c r="AJ13" s="17">
        <v>0.17316630079596099</v>
      </c>
      <c r="AK13" s="17">
        <v>0.131767366816401</v>
      </c>
      <c r="AL13" s="17">
        <v>0.115944808534983</v>
      </c>
      <c r="AM13" s="17">
        <v>0.32965875786429399</v>
      </c>
      <c r="AN13" s="17">
        <v>0.21225826557262001</v>
      </c>
      <c r="AO13" s="17"/>
      <c r="AP13" s="17">
        <v>0.15754510604652999</v>
      </c>
      <c r="AQ13" s="17">
        <v>0.12661396274873399</v>
      </c>
      <c r="AR13" s="17">
        <v>0.115225422516293</v>
      </c>
      <c r="AS13" s="17"/>
      <c r="AT13" s="17">
        <v>0.22432753371556599</v>
      </c>
      <c r="AU13" s="17">
        <v>0.167341910285392</v>
      </c>
      <c r="AV13" s="17">
        <v>0.11208043696761701</v>
      </c>
      <c r="AW13" s="17">
        <v>8.6977496194109799E-2</v>
      </c>
      <c r="AX13" s="17">
        <v>6.7113615032769094E-2</v>
      </c>
      <c r="AY13" s="17"/>
      <c r="AZ13" s="17">
        <v>0.32645458047998999</v>
      </c>
      <c r="BA13" s="17">
        <v>0.243781357836101</v>
      </c>
      <c r="BB13" s="17">
        <v>0.18382595581691999</v>
      </c>
      <c r="BC13" s="17">
        <v>0.180210524454223</v>
      </c>
      <c r="BD13" s="17">
        <v>0.13401956241038299</v>
      </c>
      <c r="BE13" s="17">
        <v>0.19138372794283001</v>
      </c>
      <c r="BF13" s="17">
        <v>0.14057562529404499</v>
      </c>
      <c r="BG13" s="17">
        <v>0.18735539024159001</v>
      </c>
      <c r="BH13" s="17">
        <v>0.117401843573225</v>
      </c>
      <c r="BI13" s="17">
        <v>0.16756950782435701</v>
      </c>
      <c r="BJ13" s="17">
        <v>0.143920972170858</v>
      </c>
      <c r="BK13" s="17">
        <v>0.144690808406786</v>
      </c>
      <c r="BL13" s="17">
        <v>0.196026187690859</v>
      </c>
      <c r="BM13" s="17">
        <v>0.12923710163117899</v>
      </c>
      <c r="BN13" s="17">
        <v>0.10613462858752599</v>
      </c>
      <c r="BO13" s="17">
        <v>8.06399807250541E-2</v>
      </c>
      <c r="BP13" s="17"/>
      <c r="BQ13" s="17">
        <v>4.6018801153979001E-2</v>
      </c>
      <c r="BR13" s="17">
        <v>0.218688511929577</v>
      </c>
    </row>
    <row r="14" spans="2:70" x14ac:dyDescent="0.35">
      <c r="B14" s="18" t="s">
        <v>129</v>
      </c>
      <c r="C14" s="19">
        <v>7.8863053650959497E-2</v>
      </c>
      <c r="D14" s="19">
        <v>7.3954336344526195E-2</v>
      </c>
      <c r="E14" s="19">
        <v>8.3642634464626497E-2</v>
      </c>
      <c r="F14" s="19"/>
      <c r="G14" s="19">
        <v>8.2418519830421602E-2</v>
      </c>
      <c r="H14" s="19">
        <v>9.3822816302377196E-2</v>
      </c>
      <c r="I14" s="19">
        <v>7.6934713117839504E-2</v>
      </c>
      <c r="J14" s="19">
        <v>8.2365308865391895E-2</v>
      </c>
      <c r="K14" s="19">
        <v>7.5738836733862294E-2</v>
      </c>
      <c r="L14" s="19">
        <v>6.51338403918445E-2</v>
      </c>
      <c r="M14" s="19"/>
      <c r="N14" s="19">
        <v>5.3640549076928098E-2</v>
      </c>
      <c r="O14" s="19">
        <v>6.7161786864128104E-2</v>
      </c>
      <c r="P14" s="19">
        <v>0.102274631638782</v>
      </c>
      <c r="Q14" s="19">
        <v>9.7650841460764706E-2</v>
      </c>
      <c r="R14" s="19"/>
      <c r="S14" s="19">
        <v>6.5938639352574699E-2</v>
      </c>
      <c r="T14" s="19">
        <v>8.4162052915657704E-2</v>
      </c>
      <c r="U14" s="19">
        <v>0.10702435007146199</v>
      </c>
      <c r="V14" s="19">
        <v>5.0333805544975803E-2</v>
      </c>
      <c r="W14" s="19">
        <v>0.12116205403599099</v>
      </c>
      <c r="X14" s="19">
        <v>9.8742829363704696E-2</v>
      </c>
      <c r="Y14" s="19">
        <v>6.5124611652876002E-2</v>
      </c>
      <c r="Z14" s="19">
        <v>7.3006599659431501E-2</v>
      </c>
      <c r="AA14" s="19">
        <v>5.6634256673316598E-2</v>
      </c>
      <c r="AB14" s="19">
        <v>7.0705060476319304E-2</v>
      </c>
      <c r="AC14" s="19">
        <v>7.4847548147030499E-2</v>
      </c>
      <c r="AD14" s="19">
        <v>0.125487374302439</v>
      </c>
      <c r="AE14" s="19"/>
      <c r="AF14" s="19">
        <v>6.9108563021012398E-2</v>
      </c>
      <c r="AG14" s="19">
        <v>6.6535933545889103E-2</v>
      </c>
      <c r="AH14" s="19">
        <v>0.120585683398057</v>
      </c>
      <c r="AI14" s="19"/>
      <c r="AJ14" s="19">
        <v>7.1730255892897804E-2</v>
      </c>
      <c r="AK14" s="19">
        <v>7.3098828587818604E-2</v>
      </c>
      <c r="AL14" s="19">
        <v>5.2076373746464497E-2</v>
      </c>
      <c r="AM14" s="19">
        <v>2.2507842833875202E-2</v>
      </c>
      <c r="AN14" s="19">
        <v>0.116917635233033</v>
      </c>
      <c r="AO14" s="19"/>
      <c r="AP14" s="19">
        <v>6.6371164698820206E-2</v>
      </c>
      <c r="AQ14" s="19">
        <v>7.2727077068555399E-2</v>
      </c>
      <c r="AR14" s="19">
        <v>1.7971898256917002E-2</v>
      </c>
      <c r="AS14" s="19"/>
      <c r="AT14" s="19">
        <v>9.7014514645889893E-2</v>
      </c>
      <c r="AU14" s="19">
        <v>8.71787365447248E-2</v>
      </c>
      <c r="AV14" s="19">
        <v>5.7223022527873701E-2</v>
      </c>
      <c r="AW14" s="19">
        <v>4.6362769177635002E-2</v>
      </c>
      <c r="AX14" s="19">
        <v>7.6504219888803904E-2</v>
      </c>
      <c r="AY14" s="19"/>
      <c r="AZ14" s="19">
        <v>0.108660620198407</v>
      </c>
      <c r="BA14" s="19">
        <v>0.103629717303271</v>
      </c>
      <c r="BB14" s="19">
        <v>7.7953256432201898E-2</v>
      </c>
      <c r="BC14" s="19">
        <v>7.4952725621838495E-2</v>
      </c>
      <c r="BD14" s="19">
        <v>8.3294569647906394E-2</v>
      </c>
      <c r="BE14" s="19">
        <v>7.4332624103190595E-2</v>
      </c>
      <c r="BF14" s="19">
        <v>7.1847347787734495E-2</v>
      </c>
      <c r="BG14" s="19">
        <v>5.6819023996826E-2</v>
      </c>
      <c r="BH14" s="19">
        <v>0.107351526624145</v>
      </c>
      <c r="BI14" s="19">
        <v>5.5340673773551202E-2</v>
      </c>
      <c r="BJ14" s="19">
        <v>7.5840987260297699E-2</v>
      </c>
      <c r="BK14" s="19">
        <v>5.5220276058872898E-2</v>
      </c>
      <c r="BL14" s="19">
        <v>4.3177647085676701E-2</v>
      </c>
      <c r="BM14" s="19">
        <v>8.8213211587465298E-2</v>
      </c>
      <c r="BN14" s="19">
        <v>6.5167087787973393E-2</v>
      </c>
      <c r="BO14" s="19">
        <v>3.73289300673438E-2</v>
      </c>
      <c r="BP14" s="19"/>
      <c r="BQ14" s="19">
        <v>1.8943662714919901E-2</v>
      </c>
      <c r="BR14" s="19">
        <v>0.101081475997005</v>
      </c>
    </row>
    <row r="15" spans="2:70" x14ac:dyDescent="0.35">
      <c r="B15" s="16"/>
    </row>
    <row r="16" spans="2:70" x14ac:dyDescent="0.35">
      <c r="B16" t="s">
        <v>98</v>
      </c>
    </row>
    <row r="17" spans="2:2" x14ac:dyDescent="0.35">
      <c r="B17" t="s">
        <v>99</v>
      </c>
    </row>
    <row r="19" spans="2:2" x14ac:dyDescent="0.35">
      <c r="B19" s="8" t="str">
        <f>HYPERLINK("#'Contents'!A1", "Return to Contents")</f>
        <v>Return to Contents</v>
      </c>
    </row>
  </sheetData>
  <mergeCells count="11">
    <mergeCell ref="BQ5:BR5"/>
    <mergeCell ref="D5:E5"/>
    <mergeCell ref="G5:L5"/>
    <mergeCell ref="N5:Q5"/>
    <mergeCell ref="S5:AD5"/>
    <mergeCell ref="AF5:AH5"/>
    <mergeCell ref="D2:BJ2"/>
    <mergeCell ref="AJ5:AN5"/>
    <mergeCell ref="AP5:AR5"/>
    <mergeCell ref="AT5:AX5"/>
    <mergeCell ref="AZ5:BO5"/>
  </mergeCells>
  <pageMargins left="0.7" right="0.7" top="0.75" bottom="0.75" header="0.3" footer="0.3"/>
  <pageSetup paperSize="9" orientation="portrait" horizontalDpi="300" verticalDpi="300"/>
  <drawing r:id="rId1"/>
</worksheet>
</file>

<file path=xl/worksheets/sheet1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300-000000000000}">
  <dimension ref="B2:BR19"/>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67" width="10.7265625" customWidth="1"/>
    <col min="68" max="68" width="2.1796875" customWidth="1"/>
    <col min="69" max="70" width="10.7265625" customWidth="1"/>
    <col min="71" max="71" width="2.1796875" customWidth="1"/>
  </cols>
  <sheetData>
    <row r="2" spans="2:70" ht="40" customHeight="1" x14ac:dyDescent="0.35">
      <c r="D2" s="29" t="s">
        <v>721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row>
    <row r="5" spans="2:70" ht="30" customHeight="1" x14ac:dyDescent="0.35">
      <c r="B5" s="15"/>
      <c r="C5" s="15"/>
      <c r="D5" s="30" t="s">
        <v>74</v>
      </c>
      <c r="E5" s="30"/>
      <c r="F5" s="15"/>
      <c r="G5" s="30" t="s">
        <v>75</v>
      </c>
      <c r="H5" s="30"/>
      <c r="I5" s="30"/>
      <c r="J5" s="30"/>
      <c r="K5" s="30"/>
      <c r="L5" s="30"/>
      <c r="M5" s="15"/>
      <c r="N5" s="30" t="s">
        <v>76</v>
      </c>
      <c r="O5" s="30"/>
      <c r="P5" s="30"/>
      <c r="Q5" s="30"/>
      <c r="R5" s="15"/>
      <c r="S5" s="30" t="s">
        <v>77</v>
      </c>
      <c r="T5" s="30"/>
      <c r="U5" s="30"/>
      <c r="V5" s="30"/>
      <c r="W5" s="30"/>
      <c r="X5" s="30"/>
      <c r="Y5" s="30"/>
      <c r="Z5" s="30"/>
      <c r="AA5" s="30"/>
      <c r="AB5" s="30"/>
      <c r="AC5" s="30"/>
      <c r="AD5" s="30"/>
      <c r="AE5" s="15"/>
      <c r="AF5" s="30" t="s">
        <v>78</v>
      </c>
      <c r="AG5" s="30"/>
      <c r="AH5" s="30"/>
      <c r="AI5" s="15"/>
      <c r="AJ5" s="30" t="s">
        <v>79</v>
      </c>
      <c r="AK5" s="30"/>
      <c r="AL5" s="30"/>
      <c r="AM5" s="30"/>
      <c r="AN5" s="30"/>
      <c r="AO5" s="15"/>
      <c r="AP5" s="30" t="s">
        <v>80</v>
      </c>
      <c r="AQ5" s="30"/>
      <c r="AR5" s="30"/>
      <c r="AS5" s="15"/>
      <c r="AT5" s="30" t="s">
        <v>81</v>
      </c>
      <c r="AU5" s="30"/>
      <c r="AV5" s="30"/>
      <c r="AW5" s="30"/>
      <c r="AX5" s="30"/>
      <c r="AY5" s="15"/>
      <c r="AZ5" s="30" t="s">
        <v>82</v>
      </c>
      <c r="BA5" s="30"/>
      <c r="BB5" s="30"/>
      <c r="BC5" s="30"/>
      <c r="BD5" s="30"/>
      <c r="BE5" s="30"/>
      <c r="BF5" s="30"/>
      <c r="BG5" s="30"/>
      <c r="BH5" s="30"/>
      <c r="BI5" s="30"/>
      <c r="BJ5" s="30"/>
      <c r="BK5" s="30"/>
      <c r="BL5" s="30"/>
      <c r="BM5" s="30"/>
      <c r="BN5" s="30"/>
      <c r="BO5" s="30"/>
      <c r="BP5" s="15"/>
      <c r="BQ5" s="30" t="s">
        <v>83</v>
      </c>
      <c r="BR5" s="30"/>
    </row>
    <row r="6" spans="2:7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46</v>
      </c>
      <c r="AQ6" s="12" t="s">
        <v>47</v>
      </c>
      <c r="AR6" s="12" t="s">
        <v>50</v>
      </c>
      <c r="AT6" s="12" t="s">
        <v>51</v>
      </c>
      <c r="AU6" s="12" t="s">
        <v>52</v>
      </c>
      <c r="AV6" s="12" t="s">
        <v>53</v>
      </c>
      <c r="AW6" s="12" t="s">
        <v>54</v>
      </c>
      <c r="AX6" s="12" t="s">
        <v>55</v>
      </c>
      <c r="AZ6" s="12" t="s">
        <v>56</v>
      </c>
      <c r="BA6" s="12" t="s">
        <v>57</v>
      </c>
      <c r="BB6" s="12" t="s">
        <v>58</v>
      </c>
      <c r="BC6" s="12" t="s">
        <v>59</v>
      </c>
      <c r="BD6" s="12" t="s">
        <v>60</v>
      </c>
      <c r="BE6" s="12" t="s">
        <v>61</v>
      </c>
      <c r="BF6" s="12" t="s">
        <v>62</v>
      </c>
      <c r="BG6" s="12" t="s">
        <v>63</v>
      </c>
      <c r="BH6" s="12" t="s">
        <v>64</v>
      </c>
      <c r="BI6" s="12" t="s">
        <v>65</v>
      </c>
      <c r="BJ6" s="12" t="s">
        <v>66</v>
      </c>
      <c r="BK6" s="12" t="s">
        <v>67</v>
      </c>
      <c r="BL6" s="12" t="s">
        <v>68</v>
      </c>
      <c r="BM6" s="12" t="s">
        <v>69</v>
      </c>
      <c r="BN6" s="12" t="s">
        <v>70</v>
      </c>
      <c r="BO6" s="12" t="s">
        <v>71</v>
      </c>
      <c r="BQ6" s="12" t="s">
        <v>72</v>
      </c>
      <c r="BR6" s="12" t="s">
        <v>73</v>
      </c>
    </row>
    <row r="7" spans="2:70" ht="30" customHeight="1" x14ac:dyDescent="0.35">
      <c r="B7" s="10" t="s">
        <v>19</v>
      </c>
      <c r="C7" s="10">
        <v>4012</v>
      </c>
      <c r="D7" s="10">
        <v>1971</v>
      </c>
      <c r="E7" s="10">
        <v>2028</v>
      </c>
      <c r="F7" s="10"/>
      <c r="G7" s="10">
        <v>497</v>
      </c>
      <c r="H7" s="10">
        <v>704</v>
      </c>
      <c r="I7" s="10">
        <v>694</v>
      </c>
      <c r="J7" s="10">
        <v>693</v>
      </c>
      <c r="K7" s="10">
        <v>571</v>
      </c>
      <c r="L7" s="10">
        <v>853</v>
      </c>
      <c r="M7" s="10"/>
      <c r="N7" s="10">
        <v>1178</v>
      </c>
      <c r="O7" s="10">
        <v>1131</v>
      </c>
      <c r="P7" s="10">
        <v>781</v>
      </c>
      <c r="Q7" s="10">
        <v>909</v>
      </c>
      <c r="R7" s="10"/>
      <c r="S7" s="10">
        <v>563</v>
      </c>
      <c r="T7" s="10">
        <v>553</v>
      </c>
      <c r="U7" s="10">
        <v>314</v>
      </c>
      <c r="V7" s="10">
        <v>343</v>
      </c>
      <c r="W7" s="10">
        <v>293</v>
      </c>
      <c r="X7" s="10">
        <v>376</v>
      </c>
      <c r="Y7" s="10">
        <v>336</v>
      </c>
      <c r="Z7" s="10">
        <v>171</v>
      </c>
      <c r="AA7" s="10">
        <v>447</v>
      </c>
      <c r="AB7" s="10">
        <v>337</v>
      </c>
      <c r="AC7" s="10">
        <v>188</v>
      </c>
      <c r="AD7" s="10">
        <v>91</v>
      </c>
      <c r="AE7" s="10"/>
      <c r="AF7" s="10">
        <v>1421</v>
      </c>
      <c r="AG7" s="10">
        <v>1665</v>
      </c>
      <c r="AH7" s="10">
        <v>577</v>
      </c>
      <c r="AI7" s="10"/>
      <c r="AJ7" s="10">
        <v>1433</v>
      </c>
      <c r="AK7" s="10">
        <v>1082</v>
      </c>
      <c r="AL7" s="10">
        <v>299</v>
      </c>
      <c r="AM7" s="10">
        <v>42</v>
      </c>
      <c r="AN7" s="10">
        <v>541</v>
      </c>
      <c r="AO7" s="10"/>
      <c r="AP7" s="10">
        <v>878</v>
      </c>
      <c r="AQ7" s="10">
        <v>1369</v>
      </c>
      <c r="AR7" s="10">
        <v>264</v>
      </c>
      <c r="AS7" s="10"/>
      <c r="AT7" s="10">
        <v>929</v>
      </c>
      <c r="AU7" s="10">
        <v>932</v>
      </c>
      <c r="AV7" s="10">
        <v>1096</v>
      </c>
      <c r="AW7" s="10">
        <v>455</v>
      </c>
      <c r="AX7" s="10">
        <v>62</v>
      </c>
      <c r="AY7" s="10"/>
      <c r="AZ7" s="10">
        <v>33</v>
      </c>
      <c r="BA7" s="10">
        <v>185</v>
      </c>
      <c r="BB7" s="10">
        <v>256</v>
      </c>
      <c r="BC7" s="10">
        <v>269</v>
      </c>
      <c r="BD7" s="10">
        <v>403</v>
      </c>
      <c r="BE7" s="10">
        <v>436</v>
      </c>
      <c r="BF7" s="10">
        <v>391</v>
      </c>
      <c r="BG7" s="10">
        <v>312</v>
      </c>
      <c r="BH7" s="10">
        <v>253</v>
      </c>
      <c r="BI7" s="10">
        <v>211</v>
      </c>
      <c r="BJ7" s="10">
        <v>336</v>
      </c>
      <c r="BK7" s="10">
        <v>187</v>
      </c>
      <c r="BL7" s="10">
        <v>180</v>
      </c>
      <c r="BM7" s="10">
        <v>103</v>
      </c>
      <c r="BN7" s="10">
        <v>95</v>
      </c>
      <c r="BO7" s="10">
        <v>161</v>
      </c>
      <c r="BP7" s="10"/>
      <c r="BQ7" s="10">
        <v>1235</v>
      </c>
      <c r="BR7" s="10">
        <v>2665</v>
      </c>
    </row>
    <row r="8" spans="2:70" ht="30" customHeight="1" x14ac:dyDescent="0.35">
      <c r="B8" s="11" t="s">
        <v>20</v>
      </c>
      <c r="C8" s="11">
        <v>4012</v>
      </c>
      <c r="D8" s="11">
        <v>1975</v>
      </c>
      <c r="E8" s="11">
        <v>2024</v>
      </c>
      <c r="F8" s="11"/>
      <c r="G8" s="11">
        <v>558</v>
      </c>
      <c r="H8" s="11">
        <v>682</v>
      </c>
      <c r="I8" s="11">
        <v>685</v>
      </c>
      <c r="J8" s="11">
        <v>686</v>
      </c>
      <c r="K8" s="11">
        <v>562</v>
      </c>
      <c r="L8" s="11">
        <v>839</v>
      </c>
      <c r="M8" s="11"/>
      <c r="N8" s="11">
        <v>1080</v>
      </c>
      <c r="O8" s="11">
        <v>1039</v>
      </c>
      <c r="P8" s="11">
        <v>880</v>
      </c>
      <c r="Q8" s="11">
        <v>1000</v>
      </c>
      <c r="R8" s="11"/>
      <c r="S8" s="11">
        <v>562</v>
      </c>
      <c r="T8" s="11">
        <v>522</v>
      </c>
      <c r="U8" s="11">
        <v>321</v>
      </c>
      <c r="V8" s="11">
        <v>361</v>
      </c>
      <c r="W8" s="11">
        <v>281</v>
      </c>
      <c r="X8" s="11">
        <v>361</v>
      </c>
      <c r="Y8" s="11">
        <v>321</v>
      </c>
      <c r="Z8" s="11">
        <v>160</v>
      </c>
      <c r="AA8" s="11">
        <v>441</v>
      </c>
      <c r="AB8" s="11">
        <v>361</v>
      </c>
      <c r="AC8" s="11">
        <v>201</v>
      </c>
      <c r="AD8" s="11">
        <v>120</v>
      </c>
      <c r="AE8" s="11"/>
      <c r="AF8" s="11">
        <v>1410</v>
      </c>
      <c r="AG8" s="11">
        <v>1629</v>
      </c>
      <c r="AH8" s="11">
        <v>599</v>
      </c>
      <c r="AI8" s="11"/>
      <c r="AJ8" s="11">
        <v>1397</v>
      </c>
      <c r="AK8" s="11">
        <v>1071</v>
      </c>
      <c r="AL8" s="11">
        <v>288</v>
      </c>
      <c r="AM8" s="11">
        <v>45</v>
      </c>
      <c r="AN8" s="11">
        <v>558</v>
      </c>
      <c r="AO8" s="11"/>
      <c r="AP8" s="11">
        <v>856</v>
      </c>
      <c r="AQ8" s="11">
        <v>1358</v>
      </c>
      <c r="AR8" s="11">
        <v>259</v>
      </c>
      <c r="AS8" s="11"/>
      <c r="AT8" s="11">
        <v>961</v>
      </c>
      <c r="AU8" s="11">
        <v>958</v>
      </c>
      <c r="AV8" s="11">
        <v>1056</v>
      </c>
      <c r="AW8" s="11">
        <v>434</v>
      </c>
      <c r="AX8" s="11">
        <v>55</v>
      </c>
      <c r="AY8" s="11"/>
      <c r="AZ8" s="11">
        <v>33</v>
      </c>
      <c r="BA8" s="11">
        <v>186</v>
      </c>
      <c r="BB8" s="11">
        <v>267</v>
      </c>
      <c r="BC8" s="11">
        <v>280</v>
      </c>
      <c r="BD8" s="11">
        <v>416</v>
      </c>
      <c r="BE8" s="11">
        <v>443</v>
      </c>
      <c r="BF8" s="11">
        <v>394</v>
      </c>
      <c r="BG8" s="11">
        <v>314</v>
      </c>
      <c r="BH8" s="11">
        <v>257</v>
      </c>
      <c r="BI8" s="11">
        <v>206</v>
      </c>
      <c r="BJ8" s="11">
        <v>329</v>
      </c>
      <c r="BK8" s="11">
        <v>179</v>
      </c>
      <c r="BL8" s="11">
        <v>174</v>
      </c>
      <c r="BM8" s="11">
        <v>97</v>
      </c>
      <c r="BN8" s="11">
        <v>87</v>
      </c>
      <c r="BO8" s="11">
        <v>148</v>
      </c>
      <c r="BP8" s="11"/>
      <c r="BQ8" s="11">
        <v>1209</v>
      </c>
      <c r="BR8" s="11">
        <v>2688</v>
      </c>
    </row>
    <row r="9" spans="2:70" ht="29" x14ac:dyDescent="0.35">
      <c r="B9" s="18" t="s">
        <v>710</v>
      </c>
      <c r="C9" s="17">
        <v>6.4592573523773997E-2</v>
      </c>
      <c r="D9" s="17">
        <v>6.2623520136603494E-2</v>
      </c>
      <c r="E9" s="17">
        <v>6.5363472094992603E-2</v>
      </c>
      <c r="F9" s="17"/>
      <c r="G9" s="17">
        <v>0.113664377914485</v>
      </c>
      <c r="H9" s="17">
        <v>0.11400671653606299</v>
      </c>
      <c r="I9" s="17">
        <v>9.0966916412598894E-2</v>
      </c>
      <c r="J9" s="17">
        <v>4.6979741911038098E-2</v>
      </c>
      <c r="K9" s="17">
        <v>1.83051384888278E-2</v>
      </c>
      <c r="L9" s="17">
        <v>1.5602299297346099E-2</v>
      </c>
      <c r="M9" s="17"/>
      <c r="N9" s="17">
        <v>5.9704013442998097E-2</v>
      </c>
      <c r="O9" s="17">
        <v>6.6132027364066898E-2</v>
      </c>
      <c r="P9" s="17">
        <v>6.9446087371837897E-2</v>
      </c>
      <c r="Q9" s="17">
        <v>6.48413371404606E-2</v>
      </c>
      <c r="R9" s="17"/>
      <c r="S9" s="17">
        <v>0.101569692528969</v>
      </c>
      <c r="T9" s="17">
        <v>5.1149559554676101E-2</v>
      </c>
      <c r="U9" s="17">
        <v>4.6277813005110302E-2</v>
      </c>
      <c r="V9" s="17">
        <v>6.3002081985331804E-2</v>
      </c>
      <c r="W9" s="17">
        <v>3.89331456972506E-2</v>
      </c>
      <c r="X9" s="17">
        <v>7.7079918408579806E-2</v>
      </c>
      <c r="Y9" s="17">
        <v>5.2076897230178998E-2</v>
      </c>
      <c r="Z9" s="17">
        <v>3.6222462306860999E-2</v>
      </c>
      <c r="AA9" s="17">
        <v>5.9365024812172297E-2</v>
      </c>
      <c r="AB9" s="17">
        <v>5.6792627813114102E-2</v>
      </c>
      <c r="AC9" s="17">
        <v>7.6470743620363102E-2</v>
      </c>
      <c r="AD9" s="17">
        <v>0.120285592177633</v>
      </c>
      <c r="AE9" s="17"/>
      <c r="AF9" s="17">
        <v>4.79624380599507E-2</v>
      </c>
      <c r="AG9" s="17">
        <v>7.2110688944227799E-2</v>
      </c>
      <c r="AH9" s="17">
        <v>7.2294746414448302E-2</v>
      </c>
      <c r="AI9" s="17"/>
      <c r="AJ9" s="17">
        <v>4.2864680216761999E-2</v>
      </c>
      <c r="AK9" s="17">
        <v>9.10508265450755E-2</v>
      </c>
      <c r="AL9" s="17">
        <v>5.6326026528018103E-2</v>
      </c>
      <c r="AM9" s="17">
        <v>0.163493545244177</v>
      </c>
      <c r="AN9" s="17">
        <v>6.1857011919119201E-2</v>
      </c>
      <c r="AO9" s="17"/>
      <c r="AP9" s="17">
        <v>6.5077961345000199E-2</v>
      </c>
      <c r="AQ9" s="17">
        <v>8.3245926493260403E-2</v>
      </c>
      <c r="AR9" s="17">
        <v>7.3601953784215204E-2</v>
      </c>
      <c r="AS9" s="17"/>
      <c r="AT9" s="17">
        <v>4.8941155259712203E-2</v>
      </c>
      <c r="AU9" s="17">
        <v>5.6541171928992197E-2</v>
      </c>
      <c r="AV9" s="17">
        <v>8.50792560752473E-2</v>
      </c>
      <c r="AW9" s="17">
        <v>7.3158767456446394E-2</v>
      </c>
      <c r="AX9" s="17">
        <v>0.157952041281645</v>
      </c>
      <c r="AY9" s="17"/>
      <c r="AZ9" s="17">
        <v>7.0302589425314005E-2</v>
      </c>
      <c r="BA9" s="17">
        <v>6.7731355703687504E-2</v>
      </c>
      <c r="BB9" s="17">
        <v>7.5347969220049701E-2</v>
      </c>
      <c r="BC9" s="17">
        <v>5.82536344120623E-2</v>
      </c>
      <c r="BD9" s="17">
        <v>6.7343440286910597E-2</v>
      </c>
      <c r="BE9" s="17">
        <v>7.5572392626184107E-2</v>
      </c>
      <c r="BF9" s="17">
        <v>6.4362528624510904E-2</v>
      </c>
      <c r="BG9" s="17">
        <v>6.2804935494726197E-2</v>
      </c>
      <c r="BH9" s="17">
        <v>5.7875854735055299E-2</v>
      </c>
      <c r="BI9" s="17">
        <v>5.5489525975123501E-2</v>
      </c>
      <c r="BJ9" s="17">
        <v>5.6053288003185799E-2</v>
      </c>
      <c r="BK9" s="17">
        <v>7.2640953162573102E-2</v>
      </c>
      <c r="BL9" s="17">
        <v>3.75333538276931E-2</v>
      </c>
      <c r="BM9" s="17">
        <v>2.1375362241427699E-2</v>
      </c>
      <c r="BN9" s="17">
        <v>0.101703107559778</v>
      </c>
      <c r="BO9" s="17">
        <v>0.13098883324032201</v>
      </c>
      <c r="BP9" s="17"/>
      <c r="BQ9" s="17">
        <v>0.10989855920489899</v>
      </c>
      <c r="BR9" s="17">
        <v>4.2953775444238299E-2</v>
      </c>
    </row>
    <row r="10" spans="2:70" ht="29" x14ac:dyDescent="0.35">
      <c r="B10" s="18" t="s">
        <v>711</v>
      </c>
      <c r="C10" s="17">
        <v>0.165549770248376</v>
      </c>
      <c r="D10" s="17">
        <v>0.160382989690456</v>
      </c>
      <c r="E10" s="17">
        <v>0.17121697684929099</v>
      </c>
      <c r="F10" s="17"/>
      <c r="G10" s="17">
        <v>0.21033155462959599</v>
      </c>
      <c r="H10" s="17">
        <v>0.24732126420076</v>
      </c>
      <c r="I10" s="17">
        <v>0.17990737492077399</v>
      </c>
      <c r="J10" s="17">
        <v>0.16201388723245</v>
      </c>
      <c r="K10" s="17">
        <v>0.11755879049698501</v>
      </c>
      <c r="L10" s="17">
        <v>9.2546404223107406E-2</v>
      </c>
      <c r="M10" s="17"/>
      <c r="N10" s="17">
        <v>0.15893710026473901</v>
      </c>
      <c r="O10" s="17">
        <v>0.16477005376255799</v>
      </c>
      <c r="P10" s="17">
        <v>0.18493389376581301</v>
      </c>
      <c r="Q10" s="17">
        <v>0.15859569757735401</v>
      </c>
      <c r="R10" s="17"/>
      <c r="S10" s="17">
        <v>0.21189016749078701</v>
      </c>
      <c r="T10" s="17">
        <v>0.14685132363578601</v>
      </c>
      <c r="U10" s="17">
        <v>0.15588547364272501</v>
      </c>
      <c r="V10" s="17">
        <v>0.162300463007819</v>
      </c>
      <c r="W10" s="17">
        <v>0.17139425588367699</v>
      </c>
      <c r="X10" s="17">
        <v>0.19138843623280699</v>
      </c>
      <c r="Y10" s="17">
        <v>0.157511569711769</v>
      </c>
      <c r="Z10" s="17">
        <v>0.149084018555563</v>
      </c>
      <c r="AA10" s="17">
        <v>0.15283978884956201</v>
      </c>
      <c r="AB10" s="17">
        <v>0.14096178275100599</v>
      </c>
      <c r="AC10" s="17">
        <v>0.16836670986993699</v>
      </c>
      <c r="AD10" s="17">
        <v>0.133495478940066</v>
      </c>
      <c r="AE10" s="17"/>
      <c r="AF10" s="17">
        <v>0.14681824431490501</v>
      </c>
      <c r="AG10" s="17">
        <v>0.17099375260103999</v>
      </c>
      <c r="AH10" s="17">
        <v>0.16979458695604799</v>
      </c>
      <c r="AI10" s="17"/>
      <c r="AJ10" s="17">
        <v>0.15862595349240799</v>
      </c>
      <c r="AK10" s="17">
        <v>0.20045754187852199</v>
      </c>
      <c r="AL10" s="17">
        <v>0.177020825610783</v>
      </c>
      <c r="AM10" s="17">
        <v>0.115879756427384</v>
      </c>
      <c r="AN10" s="17">
        <v>0.12402993461398799</v>
      </c>
      <c r="AO10" s="17"/>
      <c r="AP10" s="17">
        <v>0.179492239584293</v>
      </c>
      <c r="AQ10" s="17">
        <v>0.19021380559087001</v>
      </c>
      <c r="AR10" s="17">
        <v>0.220741754388047</v>
      </c>
      <c r="AS10" s="17"/>
      <c r="AT10" s="17">
        <v>0.150919054600608</v>
      </c>
      <c r="AU10" s="17">
        <v>0.167891198399516</v>
      </c>
      <c r="AV10" s="17">
        <v>0.18212550164670299</v>
      </c>
      <c r="AW10" s="17">
        <v>0.19150806721025701</v>
      </c>
      <c r="AX10" s="17">
        <v>0.19662595602201599</v>
      </c>
      <c r="AY10" s="17"/>
      <c r="AZ10" s="17">
        <v>0.177658046405825</v>
      </c>
      <c r="BA10" s="17">
        <v>0.159637962085209</v>
      </c>
      <c r="BB10" s="17">
        <v>0.13248590961554799</v>
      </c>
      <c r="BC10" s="17">
        <v>0.15284444906257499</v>
      </c>
      <c r="BD10" s="17">
        <v>0.17552292676707101</v>
      </c>
      <c r="BE10" s="17">
        <v>0.15401923772970899</v>
      </c>
      <c r="BF10" s="17">
        <v>0.19502265318867501</v>
      </c>
      <c r="BG10" s="17">
        <v>0.175377036284392</v>
      </c>
      <c r="BH10" s="17">
        <v>0.18165913708709699</v>
      </c>
      <c r="BI10" s="17">
        <v>0.161287077131201</v>
      </c>
      <c r="BJ10" s="17">
        <v>0.17605634839537601</v>
      </c>
      <c r="BK10" s="17">
        <v>0.14158613771119299</v>
      </c>
      <c r="BL10" s="17">
        <v>0.225116019078305</v>
      </c>
      <c r="BM10" s="17">
        <v>0.116486546773813</v>
      </c>
      <c r="BN10" s="17">
        <v>0.18507715813786699</v>
      </c>
      <c r="BO10" s="17">
        <v>0.18145098266154</v>
      </c>
      <c r="BP10" s="17"/>
      <c r="BQ10" s="17">
        <v>0.225374879553912</v>
      </c>
      <c r="BR10" s="17">
        <v>0.139418981585156</v>
      </c>
    </row>
    <row r="11" spans="2:70" ht="43.5" x14ac:dyDescent="0.35">
      <c r="B11" s="18" t="s">
        <v>712</v>
      </c>
      <c r="C11" s="17">
        <v>0.25599532678984199</v>
      </c>
      <c r="D11" s="17">
        <v>0.24612179912773999</v>
      </c>
      <c r="E11" s="17">
        <v>0.26531352048015</v>
      </c>
      <c r="F11" s="17"/>
      <c r="G11" s="17">
        <v>0.31652302570687302</v>
      </c>
      <c r="H11" s="17">
        <v>0.23212766296908999</v>
      </c>
      <c r="I11" s="17">
        <v>0.27792629509708799</v>
      </c>
      <c r="J11" s="17">
        <v>0.26343373527990999</v>
      </c>
      <c r="K11" s="17">
        <v>0.22906583163316199</v>
      </c>
      <c r="L11" s="17">
        <v>0.229159057575861</v>
      </c>
      <c r="M11" s="17"/>
      <c r="N11" s="17">
        <v>0.25641051148195099</v>
      </c>
      <c r="O11" s="17">
        <v>0.257785622783264</v>
      </c>
      <c r="P11" s="17">
        <v>0.26544801472129997</v>
      </c>
      <c r="Q11" s="17">
        <v>0.24574822373173699</v>
      </c>
      <c r="R11" s="17"/>
      <c r="S11" s="17">
        <v>0.27284814271316699</v>
      </c>
      <c r="T11" s="17">
        <v>0.24874241298802499</v>
      </c>
      <c r="U11" s="17">
        <v>0.22331239270551001</v>
      </c>
      <c r="V11" s="17">
        <v>0.23760266988253501</v>
      </c>
      <c r="W11" s="17">
        <v>0.27258877710414198</v>
      </c>
      <c r="X11" s="17">
        <v>0.26370606860557899</v>
      </c>
      <c r="Y11" s="17">
        <v>0.27856704849960201</v>
      </c>
      <c r="Z11" s="17">
        <v>0.29786284385001499</v>
      </c>
      <c r="AA11" s="17">
        <v>0.25310015676521302</v>
      </c>
      <c r="AB11" s="17">
        <v>0.26551818049146297</v>
      </c>
      <c r="AC11" s="17">
        <v>0.22056953160068399</v>
      </c>
      <c r="AD11" s="17">
        <v>0.21445514317855699</v>
      </c>
      <c r="AE11" s="17"/>
      <c r="AF11" s="17">
        <v>0.24369717977621999</v>
      </c>
      <c r="AG11" s="17">
        <v>0.246732477150681</v>
      </c>
      <c r="AH11" s="17">
        <v>0.27782567709377698</v>
      </c>
      <c r="AI11" s="17"/>
      <c r="AJ11" s="17">
        <v>0.24433395214168399</v>
      </c>
      <c r="AK11" s="17">
        <v>0.26522187346236398</v>
      </c>
      <c r="AL11" s="17">
        <v>0.25500042269404899</v>
      </c>
      <c r="AM11" s="17">
        <v>0.15782654877271299</v>
      </c>
      <c r="AN11" s="17">
        <v>0.248144425939677</v>
      </c>
      <c r="AO11" s="17"/>
      <c r="AP11" s="17">
        <v>0.252509328953051</v>
      </c>
      <c r="AQ11" s="17">
        <v>0.28166574639402098</v>
      </c>
      <c r="AR11" s="17">
        <v>0.26723298149203001</v>
      </c>
      <c r="AS11" s="17"/>
      <c r="AT11" s="17">
        <v>0.25335878196938499</v>
      </c>
      <c r="AU11" s="17">
        <v>0.257428547689798</v>
      </c>
      <c r="AV11" s="17">
        <v>0.24157624524410501</v>
      </c>
      <c r="AW11" s="17">
        <v>0.31028877623598</v>
      </c>
      <c r="AX11" s="17">
        <v>0.26064645636412997</v>
      </c>
      <c r="AY11" s="17"/>
      <c r="AZ11" s="17">
        <v>0.169602163265753</v>
      </c>
      <c r="BA11" s="17">
        <v>0.22674516655173799</v>
      </c>
      <c r="BB11" s="17">
        <v>0.28267567423076101</v>
      </c>
      <c r="BC11" s="17">
        <v>0.23399010396921499</v>
      </c>
      <c r="BD11" s="17">
        <v>0.25068867779632498</v>
      </c>
      <c r="BE11" s="17">
        <v>0.23085463613805299</v>
      </c>
      <c r="BF11" s="17">
        <v>0.24643637907745999</v>
      </c>
      <c r="BG11" s="17">
        <v>0.27914758778591597</v>
      </c>
      <c r="BH11" s="17">
        <v>0.25637711340235803</v>
      </c>
      <c r="BI11" s="17">
        <v>0.24832370073563401</v>
      </c>
      <c r="BJ11" s="17">
        <v>0.27467919664790902</v>
      </c>
      <c r="BK11" s="17">
        <v>0.29469515908133898</v>
      </c>
      <c r="BL11" s="17">
        <v>0.25449620113893401</v>
      </c>
      <c r="BM11" s="17">
        <v>0.30459746887155598</v>
      </c>
      <c r="BN11" s="17">
        <v>0.25746203722751598</v>
      </c>
      <c r="BO11" s="17">
        <v>0.25025249687502499</v>
      </c>
      <c r="BP11" s="17"/>
      <c r="BQ11" s="17">
        <v>0.264691784993486</v>
      </c>
      <c r="BR11" s="17">
        <v>0.24749698132180001</v>
      </c>
    </row>
    <row r="12" spans="2:70" ht="43.5" x14ac:dyDescent="0.35">
      <c r="B12" s="18" t="s">
        <v>713</v>
      </c>
      <c r="C12" s="17">
        <v>0.22474651064190701</v>
      </c>
      <c r="D12" s="17">
        <v>0.22202097278072599</v>
      </c>
      <c r="E12" s="17">
        <v>0.22885013998644399</v>
      </c>
      <c r="F12" s="17"/>
      <c r="G12" s="17">
        <v>0.16199717027257801</v>
      </c>
      <c r="H12" s="17">
        <v>0.18998372335695399</v>
      </c>
      <c r="I12" s="17">
        <v>0.20328030699779001</v>
      </c>
      <c r="J12" s="17">
        <v>0.198254492809841</v>
      </c>
      <c r="K12" s="17">
        <v>0.27190623490297799</v>
      </c>
      <c r="L12" s="17">
        <v>0.30239354743677599</v>
      </c>
      <c r="M12" s="17"/>
      <c r="N12" s="17">
        <v>0.26718399322789699</v>
      </c>
      <c r="O12" s="17">
        <v>0.234037626525258</v>
      </c>
      <c r="P12" s="17">
        <v>0.20434418033342899</v>
      </c>
      <c r="Q12" s="17">
        <v>0.18625315743873699</v>
      </c>
      <c r="R12" s="17"/>
      <c r="S12" s="17">
        <v>0.18254963917571401</v>
      </c>
      <c r="T12" s="17">
        <v>0.23575622571302701</v>
      </c>
      <c r="U12" s="17">
        <v>0.25640622907265698</v>
      </c>
      <c r="V12" s="17">
        <v>0.23786067230874899</v>
      </c>
      <c r="W12" s="17">
        <v>0.228242057334369</v>
      </c>
      <c r="X12" s="17">
        <v>0.18191768672557301</v>
      </c>
      <c r="Y12" s="17">
        <v>0.229429504894402</v>
      </c>
      <c r="Z12" s="17">
        <v>0.237329446964861</v>
      </c>
      <c r="AA12" s="17">
        <v>0.237797351422112</v>
      </c>
      <c r="AB12" s="17">
        <v>0.237214678741758</v>
      </c>
      <c r="AC12" s="17">
        <v>0.237567030010647</v>
      </c>
      <c r="AD12" s="17">
        <v>0.23473414827637901</v>
      </c>
      <c r="AE12" s="17"/>
      <c r="AF12" s="17">
        <v>0.23049394271895099</v>
      </c>
      <c r="AG12" s="17">
        <v>0.24990075344791299</v>
      </c>
      <c r="AH12" s="17">
        <v>0.175469941619248</v>
      </c>
      <c r="AI12" s="17"/>
      <c r="AJ12" s="17">
        <v>0.255300408507801</v>
      </c>
      <c r="AK12" s="17">
        <v>0.20874888255986401</v>
      </c>
      <c r="AL12" s="17">
        <v>0.24026624701982699</v>
      </c>
      <c r="AM12" s="17">
        <v>0.10323149064057</v>
      </c>
      <c r="AN12" s="17">
        <v>0.19303818003305101</v>
      </c>
      <c r="AO12" s="17"/>
      <c r="AP12" s="17">
        <v>0.24563256381720699</v>
      </c>
      <c r="AQ12" s="17">
        <v>0.20634468760146801</v>
      </c>
      <c r="AR12" s="17">
        <v>0.21911340326444301</v>
      </c>
      <c r="AS12" s="17"/>
      <c r="AT12" s="17">
        <v>0.200504037744025</v>
      </c>
      <c r="AU12" s="17">
        <v>0.22897486549080301</v>
      </c>
      <c r="AV12" s="17">
        <v>0.23954139846018199</v>
      </c>
      <c r="AW12" s="17">
        <v>0.23313514926773399</v>
      </c>
      <c r="AX12" s="17">
        <v>0.15144193545074799</v>
      </c>
      <c r="AY12" s="17"/>
      <c r="AZ12" s="17">
        <v>0.13559672546996901</v>
      </c>
      <c r="BA12" s="17">
        <v>0.14936548727839499</v>
      </c>
      <c r="BB12" s="17">
        <v>0.190195175172195</v>
      </c>
      <c r="BC12" s="17">
        <v>0.248184780809976</v>
      </c>
      <c r="BD12" s="17">
        <v>0.25291784263754702</v>
      </c>
      <c r="BE12" s="17">
        <v>0.20441136109999</v>
      </c>
      <c r="BF12" s="17">
        <v>0.208579417596163</v>
      </c>
      <c r="BG12" s="17">
        <v>0.22706969885821701</v>
      </c>
      <c r="BH12" s="17">
        <v>0.22798970771364199</v>
      </c>
      <c r="BI12" s="17">
        <v>0.26383387646634598</v>
      </c>
      <c r="BJ12" s="17">
        <v>0.257939783481971</v>
      </c>
      <c r="BK12" s="17">
        <v>0.250421300988656</v>
      </c>
      <c r="BL12" s="17">
        <v>0.200487661663871</v>
      </c>
      <c r="BM12" s="17">
        <v>0.24239343567902299</v>
      </c>
      <c r="BN12" s="17">
        <v>0.238445368450275</v>
      </c>
      <c r="BO12" s="17">
        <v>0.220157205318088</v>
      </c>
      <c r="BP12" s="17"/>
      <c r="BQ12" s="17">
        <v>0.223375444790851</v>
      </c>
      <c r="BR12" s="17">
        <v>0.22814418687825599</v>
      </c>
    </row>
    <row r="13" spans="2:70" ht="29" x14ac:dyDescent="0.35">
      <c r="B13" s="18" t="s">
        <v>714</v>
      </c>
      <c r="C13" s="17">
        <v>0.216672989341642</v>
      </c>
      <c r="D13" s="17">
        <v>0.24081882223166901</v>
      </c>
      <c r="E13" s="17">
        <v>0.192512500596386</v>
      </c>
      <c r="F13" s="17"/>
      <c r="G13" s="17">
        <v>0.113879087582681</v>
      </c>
      <c r="H13" s="17">
        <v>0.138463757508372</v>
      </c>
      <c r="I13" s="17">
        <v>0.17796371797396901</v>
      </c>
      <c r="J13" s="17">
        <v>0.25380346693802602</v>
      </c>
      <c r="K13" s="17">
        <v>0.29770013221185898</v>
      </c>
      <c r="L13" s="17">
        <v>0.29568852363279602</v>
      </c>
      <c r="M13" s="17"/>
      <c r="N13" s="17">
        <v>0.207670265057075</v>
      </c>
      <c r="O13" s="17">
        <v>0.21457889090983101</v>
      </c>
      <c r="P13" s="17">
        <v>0.19271401053232701</v>
      </c>
      <c r="Q13" s="17">
        <v>0.24733683228245801</v>
      </c>
      <c r="R13" s="17"/>
      <c r="S13" s="17">
        <v>0.17552767594839899</v>
      </c>
      <c r="T13" s="17">
        <v>0.2346950862851</v>
      </c>
      <c r="U13" s="17">
        <v>0.231373952856577</v>
      </c>
      <c r="V13" s="17">
        <v>0.232929206671041</v>
      </c>
      <c r="W13" s="17">
        <v>0.17467582483316399</v>
      </c>
      <c r="X13" s="17">
        <v>0.206145533866403</v>
      </c>
      <c r="Y13" s="17">
        <v>0.239499196968043</v>
      </c>
      <c r="Z13" s="17">
        <v>0.218016908977086</v>
      </c>
      <c r="AA13" s="17">
        <v>0.243756022318561</v>
      </c>
      <c r="AB13" s="17">
        <v>0.21480042288027501</v>
      </c>
      <c r="AC13" s="17">
        <v>0.21796912947023001</v>
      </c>
      <c r="AD13" s="17">
        <v>0.21383059677955399</v>
      </c>
      <c r="AE13" s="17"/>
      <c r="AF13" s="17">
        <v>0.27267961888069597</v>
      </c>
      <c r="AG13" s="17">
        <v>0.19904907104384401</v>
      </c>
      <c r="AH13" s="17">
        <v>0.18930888622649</v>
      </c>
      <c r="AI13" s="17"/>
      <c r="AJ13" s="17">
        <v>0.236048214814809</v>
      </c>
      <c r="AK13" s="17">
        <v>0.169138560695898</v>
      </c>
      <c r="AL13" s="17">
        <v>0.22445347494995499</v>
      </c>
      <c r="AM13" s="17">
        <v>0.41244331595894301</v>
      </c>
      <c r="AN13" s="17">
        <v>0.25400658270057702</v>
      </c>
      <c r="AO13" s="17"/>
      <c r="AP13" s="17">
        <v>0.19826982500580401</v>
      </c>
      <c r="AQ13" s="17">
        <v>0.17826300012079599</v>
      </c>
      <c r="AR13" s="17">
        <v>0.19255444628454799</v>
      </c>
      <c r="AS13" s="17"/>
      <c r="AT13" s="17">
        <v>0.26228015853791797</v>
      </c>
      <c r="AU13" s="17">
        <v>0.207494682195417</v>
      </c>
      <c r="AV13" s="17">
        <v>0.19268773094396899</v>
      </c>
      <c r="AW13" s="17">
        <v>0.156515730574079</v>
      </c>
      <c r="AX13" s="17">
        <v>0.166509057661889</v>
      </c>
      <c r="AY13" s="17"/>
      <c r="AZ13" s="17">
        <v>0.38998272045048099</v>
      </c>
      <c r="BA13" s="17">
        <v>0.29720597559733403</v>
      </c>
      <c r="BB13" s="17">
        <v>0.239418347227045</v>
      </c>
      <c r="BC13" s="17">
        <v>0.22962116962030499</v>
      </c>
      <c r="BD13" s="17">
        <v>0.162083905571974</v>
      </c>
      <c r="BE13" s="17">
        <v>0.26618716374833401</v>
      </c>
      <c r="BF13" s="17">
        <v>0.22747757929267801</v>
      </c>
      <c r="BG13" s="17">
        <v>0.198709040419533</v>
      </c>
      <c r="BH13" s="17">
        <v>0.19499335418425801</v>
      </c>
      <c r="BI13" s="17">
        <v>0.20729880398113401</v>
      </c>
      <c r="BJ13" s="17">
        <v>0.188833102220854</v>
      </c>
      <c r="BK13" s="17">
        <v>0.21193309506046801</v>
      </c>
      <c r="BL13" s="17">
        <v>0.22715468058310501</v>
      </c>
      <c r="BM13" s="17">
        <v>0.27916868107335602</v>
      </c>
      <c r="BN13" s="17">
        <v>0.154180758878598</v>
      </c>
      <c r="BO13" s="17">
        <v>0.16764055053687599</v>
      </c>
      <c r="BP13" s="17"/>
      <c r="BQ13" s="17">
        <v>0.15215787797354299</v>
      </c>
      <c r="BR13" s="17">
        <v>0.25106457478043998</v>
      </c>
    </row>
    <row r="14" spans="2:70" x14ac:dyDescent="0.35">
      <c r="B14" s="18" t="s">
        <v>129</v>
      </c>
      <c r="C14" s="19">
        <v>7.2442829454459498E-2</v>
      </c>
      <c r="D14" s="19">
        <v>6.8031896032806002E-2</v>
      </c>
      <c r="E14" s="19">
        <v>7.6743389992735597E-2</v>
      </c>
      <c r="F14" s="19"/>
      <c r="G14" s="19">
        <v>8.3604783893786602E-2</v>
      </c>
      <c r="H14" s="19">
        <v>7.8096875428760495E-2</v>
      </c>
      <c r="I14" s="19">
        <v>6.9955388597780305E-2</v>
      </c>
      <c r="J14" s="19">
        <v>7.5514675828735597E-2</v>
      </c>
      <c r="K14" s="19">
        <v>6.5463872266187703E-2</v>
      </c>
      <c r="L14" s="19">
        <v>6.4610167834113497E-2</v>
      </c>
      <c r="M14" s="19"/>
      <c r="N14" s="19">
        <v>5.0094116525339301E-2</v>
      </c>
      <c r="O14" s="19">
        <v>6.2695778655021406E-2</v>
      </c>
      <c r="P14" s="19">
        <v>8.3113813275294199E-2</v>
      </c>
      <c r="Q14" s="19">
        <v>9.7224751829253803E-2</v>
      </c>
      <c r="R14" s="19"/>
      <c r="S14" s="19">
        <v>5.5614682142964E-2</v>
      </c>
      <c r="T14" s="19">
        <v>8.2805391823386101E-2</v>
      </c>
      <c r="U14" s="19">
        <v>8.6744138717420996E-2</v>
      </c>
      <c r="V14" s="19">
        <v>6.6304906144523501E-2</v>
      </c>
      <c r="W14" s="19">
        <v>0.11416593914739701</v>
      </c>
      <c r="X14" s="19">
        <v>7.9762356161057799E-2</v>
      </c>
      <c r="Y14" s="19">
        <v>4.2915782696004802E-2</v>
      </c>
      <c r="Z14" s="19">
        <v>6.14843193456137E-2</v>
      </c>
      <c r="AA14" s="19">
        <v>5.3141655832379397E-2</v>
      </c>
      <c r="AB14" s="19">
        <v>8.4712307322382496E-2</v>
      </c>
      <c r="AC14" s="19">
        <v>7.9056855428138298E-2</v>
      </c>
      <c r="AD14" s="19">
        <v>8.3199040647811306E-2</v>
      </c>
      <c r="AE14" s="19"/>
      <c r="AF14" s="19">
        <v>5.8348576249277397E-2</v>
      </c>
      <c r="AG14" s="19">
        <v>6.1213256812294399E-2</v>
      </c>
      <c r="AH14" s="19">
        <v>0.115306161689989</v>
      </c>
      <c r="AI14" s="19"/>
      <c r="AJ14" s="19">
        <v>6.2826790826534695E-2</v>
      </c>
      <c r="AK14" s="19">
        <v>6.5382314858276905E-2</v>
      </c>
      <c r="AL14" s="19">
        <v>4.6933003197368803E-2</v>
      </c>
      <c r="AM14" s="19">
        <v>4.7125342956212797E-2</v>
      </c>
      <c r="AN14" s="19">
        <v>0.118923864793589</v>
      </c>
      <c r="AO14" s="19"/>
      <c r="AP14" s="19">
        <v>5.9018081294645502E-2</v>
      </c>
      <c r="AQ14" s="19">
        <v>6.0266833799585001E-2</v>
      </c>
      <c r="AR14" s="19">
        <v>2.6755460786716499E-2</v>
      </c>
      <c r="AS14" s="19"/>
      <c r="AT14" s="19">
        <v>8.3996811888351494E-2</v>
      </c>
      <c r="AU14" s="19">
        <v>8.1669534295473301E-2</v>
      </c>
      <c r="AV14" s="19">
        <v>5.8989867629793101E-2</v>
      </c>
      <c r="AW14" s="19">
        <v>3.5393509255504003E-2</v>
      </c>
      <c r="AX14" s="19">
        <v>6.6824553219572397E-2</v>
      </c>
      <c r="AY14" s="19"/>
      <c r="AZ14" s="19">
        <v>5.6857754982657202E-2</v>
      </c>
      <c r="BA14" s="19">
        <v>9.9314052783636905E-2</v>
      </c>
      <c r="BB14" s="19">
        <v>7.9876924534400803E-2</v>
      </c>
      <c r="BC14" s="19">
        <v>7.7105862125866703E-2</v>
      </c>
      <c r="BD14" s="19">
        <v>9.1443206940171495E-2</v>
      </c>
      <c r="BE14" s="19">
        <v>6.8955208657730194E-2</v>
      </c>
      <c r="BF14" s="19">
        <v>5.8121442220512798E-2</v>
      </c>
      <c r="BG14" s="19">
        <v>5.6891701157215903E-2</v>
      </c>
      <c r="BH14" s="19">
        <v>8.1104832877589905E-2</v>
      </c>
      <c r="BI14" s="19">
        <v>6.3767015710562702E-2</v>
      </c>
      <c r="BJ14" s="19">
        <v>4.6438281250703803E-2</v>
      </c>
      <c r="BK14" s="19">
        <v>2.87233539957698E-2</v>
      </c>
      <c r="BL14" s="19">
        <v>5.52120837080914E-2</v>
      </c>
      <c r="BM14" s="19">
        <v>3.59785053608251E-2</v>
      </c>
      <c r="BN14" s="19">
        <v>6.3131569745965802E-2</v>
      </c>
      <c r="BO14" s="19">
        <v>4.9509931368148498E-2</v>
      </c>
      <c r="BP14" s="19"/>
      <c r="BQ14" s="19">
        <v>2.4501453483309E-2</v>
      </c>
      <c r="BR14" s="19">
        <v>9.0921499990110302E-2</v>
      </c>
    </row>
    <row r="15" spans="2:70" x14ac:dyDescent="0.35">
      <c r="B15" s="16"/>
    </row>
    <row r="16" spans="2:70" x14ac:dyDescent="0.35">
      <c r="B16" t="s">
        <v>98</v>
      </c>
    </row>
    <row r="17" spans="2:2" x14ac:dyDescent="0.35">
      <c r="B17" t="s">
        <v>99</v>
      </c>
    </row>
    <row r="19" spans="2:2" x14ac:dyDescent="0.35">
      <c r="B19" s="8" t="str">
        <f>HYPERLINK("#'Contents'!A1", "Return to Contents")</f>
        <v>Return to Contents</v>
      </c>
    </row>
  </sheetData>
  <mergeCells count="11">
    <mergeCell ref="BQ5:BR5"/>
    <mergeCell ref="D5:E5"/>
    <mergeCell ref="G5:L5"/>
    <mergeCell ref="N5:Q5"/>
    <mergeCell ref="S5:AD5"/>
    <mergeCell ref="AF5:AH5"/>
    <mergeCell ref="D2:BJ2"/>
    <mergeCell ref="AJ5:AN5"/>
    <mergeCell ref="AP5:AR5"/>
    <mergeCell ref="AT5:AX5"/>
    <mergeCell ref="AZ5:BO5"/>
  </mergeCells>
  <pageMargins left="0.7" right="0.7" top="0.75" bottom="0.75" header="0.3" footer="0.3"/>
  <pageSetup paperSize="9" orientation="portrait" horizontalDpi="300" verticalDpi="300"/>
  <drawing r:id="rId1"/>
</worksheet>
</file>

<file path=xl/worksheets/sheet1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400-000000000000}">
  <dimension ref="B2:BR19"/>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67" width="10.7265625" customWidth="1"/>
    <col min="68" max="68" width="2.1796875" customWidth="1"/>
    <col min="69" max="70" width="10.7265625" customWidth="1"/>
    <col min="71" max="71" width="2.1796875" customWidth="1"/>
  </cols>
  <sheetData>
    <row r="2" spans="2:70" ht="40" customHeight="1" x14ac:dyDescent="0.35">
      <c r="D2" s="29" t="s">
        <v>722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row>
    <row r="5" spans="2:70" ht="30" customHeight="1" x14ac:dyDescent="0.35">
      <c r="B5" s="15"/>
      <c r="C5" s="15"/>
      <c r="D5" s="30" t="s">
        <v>74</v>
      </c>
      <c r="E5" s="30"/>
      <c r="F5" s="15"/>
      <c r="G5" s="30" t="s">
        <v>75</v>
      </c>
      <c r="H5" s="30"/>
      <c r="I5" s="30"/>
      <c r="J5" s="30"/>
      <c r="K5" s="30"/>
      <c r="L5" s="30"/>
      <c r="M5" s="15"/>
      <c r="N5" s="30" t="s">
        <v>76</v>
      </c>
      <c r="O5" s="30"/>
      <c r="P5" s="30"/>
      <c r="Q5" s="30"/>
      <c r="R5" s="15"/>
      <c r="S5" s="30" t="s">
        <v>77</v>
      </c>
      <c r="T5" s="30"/>
      <c r="U5" s="30"/>
      <c r="V5" s="30"/>
      <c r="W5" s="30"/>
      <c r="X5" s="30"/>
      <c r="Y5" s="30"/>
      <c r="Z5" s="30"/>
      <c r="AA5" s="30"/>
      <c r="AB5" s="30"/>
      <c r="AC5" s="30"/>
      <c r="AD5" s="30"/>
      <c r="AE5" s="15"/>
      <c r="AF5" s="30" t="s">
        <v>78</v>
      </c>
      <c r="AG5" s="30"/>
      <c r="AH5" s="30"/>
      <c r="AI5" s="15"/>
      <c r="AJ5" s="30" t="s">
        <v>79</v>
      </c>
      <c r="AK5" s="30"/>
      <c r="AL5" s="30"/>
      <c r="AM5" s="30"/>
      <c r="AN5" s="30"/>
      <c r="AO5" s="15"/>
      <c r="AP5" s="30" t="s">
        <v>80</v>
      </c>
      <c r="AQ5" s="30"/>
      <c r="AR5" s="30"/>
      <c r="AS5" s="15"/>
      <c r="AT5" s="30" t="s">
        <v>81</v>
      </c>
      <c r="AU5" s="30"/>
      <c r="AV5" s="30"/>
      <c r="AW5" s="30"/>
      <c r="AX5" s="30"/>
      <c r="AY5" s="15"/>
      <c r="AZ5" s="30" t="s">
        <v>82</v>
      </c>
      <c r="BA5" s="30"/>
      <c r="BB5" s="30"/>
      <c r="BC5" s="30"/>
      <c r="BD5" s="30"/>
      <c r="BE5" s="30"/>
      <c r="BF5" s="30"/>
      <c r="BG5" s="30"/>
      <c r="BH5" s="30"/>
      <c r="BI5" s="30"/>
      <c r="BJ5" s="30"/>
      <c r="BK5" s="30"/>
      <c r="BL5" s="30"/>
      <c r="BM5" s="30"/>
      <c r="BN5" s="30"/>
      <c r="BO5" s="30"/>
      <c r="BP5" s="15"/>
      <c r="BQ5" s="30" t="s">
        <v>83</v>
      </c>
      <c r="BR5" s="30"/>
    </row>
    <row r="6" spans="2:7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46</v>
      </c>
      <c r="AQ6" s="12" t="s">
        <v>47</v>
      </c>
      <c r="AR6" s="12" t="s">
        <v>50</v>
      </c>
      <c r="AT6" s="12" t="s">
        <v>51</v>
      </c>
      <c r="AU6" s="12" t="s">
        <v>52</v>
      </c>
      <c r="AV6" s="12" t="s">
        <v>53</v>
      </c>
      <c r="AW6" s="12" t="s">
        <v>54</v>
      </c>
      <c r="AX6" s="12" t="s">
        <v>55</v>
      </c>
      <c r="AZ6" s="12" t="s">
        <v>56</v>
      </c>
      <c r="BA6" s="12" t="s">
        <v>57</v>
      </c>
      <c r="BB6" s="12" t="s">
        <v>58</v>
      </c>
      <c r="BC6" s="12" t="s">
        <v>59</v>
      </c>
      <c r="BD6" s="12" t="s">
        <v>60</v>
      </c>
      <c r="BE6" s="12" t="s">
        <v>61</v>
      </c>
      <c r="BF6" s="12" t="s">
        <v>62</v>
      </c>
      <c r="BG6" s="12" t="s">
        <v>63</v>
      </c>
      <c r="BH6" s="12" t="s">
        <v>64</v>
      </c>
      <c r="BI6" s="12" t="s">
        <v>65</v>
      </c>
      <c r="BJ6" s="12" t="s">
        <v>66</v>
      </c>
      <c r="BK6" s="12" t="s">
        <v>67</v>
      </c>
      <c r="BL6" s="12" t="s">
        <v>68</v>
      </c>
      <c r="BM6" s="12" t="s">
        <v>69</v>
      </c>
      <c r="BN6" s="12" t="s">
        <v>70</v>
      </c>
      <c r="BO6" s="12" t="s">
        <v>71</v>
      </c>
      <c r="BQ6" s="12" t="s">
        <v>72</v>
      </c>
      <c r="BR6" s="12" t="s">
        <v>73</v>
      </c>
    </row>
    <row r="7" spans="2:70" ht="30" customHeight="1" x14ac:dyDescent="0.35">
      <c r="B7" s="10" t="s">
        <v>19</v>
      </c>
      <c r="C7" s="10">
        <v>4012</v>
      </c>
      <c r="D7" s="10">
        <v>1971</v>
      </c>
      <c r="E7" s="10">
        <v>2028</v>
      </c>
      <c r="F7" s="10"/>
      <c r="G7" s="10">
        <v>497</v>
      </c>
      <c r="H7" s="10">
        <v>704</v>
      </c>
      <c r="I7" s="10">
        <v>694</v>
      </c>
      <c r="J7" s="10">
        <v>693</v>
      </c>
      <c r="K7" s="10">
        <v>571</v>
      </c>
      <c r="L7" s="10">
        <v>853</v>
      </c>
      <c r="M7" s="10"/>
      <c r="N7" s="10">
        <v>1178</v>
      </c>
      <c r="O7" s="10">
        <v>1131</v>
      </c>
      <c r="P7" s="10">
        <v>781</v>
      </c>
      <c r="Q7" s="10">
        <v>909</v>
      </c>
      <c r="R7" s="10"/>
      <c r="S7" s="10">
        <v>563</v>
      </c>
      <c r="T7" s="10">
        <v>553</v>
      </c>
      <c r="U7" s="10">
        <v>314</v>
      </c>
      <c r="V7" s="10">
        <v>343</v>
      </c>
      <c r="W7" s="10">
        <v>293</v>
      </c>
      <c r="X7" s="10">
        <v>376</v>
      </c>
      <c r="Y7" s="10">
        <v>336</v>
      </c>
      <c r="Z7" s="10">
        <v>171</v>
      </c>
      <c r="AA7" s="10">
        <v>447</v>
      </c>
      <c r="AB7" s="10">
        <v>337</v>
      </c>
      <c r="AC7" s="10">
        <v>188</v>
      </c>
      <c r="AD7" s="10">
        <v>91</v>
      </c>
      <c r="AE7" s="10"/>
      <c r="AF7" s="10">
        <v>1421</v>
      </c>
      <c r="AG7" s="10">
        <v>1665</v>
      </c>
      <c r="AH7" s="10">
        <v>577</v>
      </c>
      <c r="AI7" s="10"/>
      <c r="AJ7" s="10">
        <v>1433</v>
      </c>
      <c r="AK7" s="10">
        <v>1082</v>
      </c>
      <c r="AL7" s="10">
        <v>299</v>
      </c>
      <c r="AM7" s="10">
        <v>42</v>
      </c>
      <c r="AN7" s="10">
        <v>541</v>
      </c>
      <c r="AO7" s="10"/>
      <c r="AP7" s="10">
        <v>878</v>
      </c>
      <c r="AQ7" s="10">
        <v>1369</v>
      </c>
      <c r="AR7" s="10">
        <v>264</v>
      </c>
      <c r="AS7" s="10"/>
      <c r="AT7" s="10">
        <v>929</v>
      </c>
      <c r="AU7" s="10">
        <v>932</v>
      </c>
      <c r="AV7" s="10">
        <v>1096</v>
      </c>
      <c r="AW7" s="10">
        <v>455</v>
      </c>
      <c r="AX7" s="10">
        <v>62</v>
      </c>
      <c r="AY7" s="10"/>
      <c r="AZ7" s="10">
        <v>33</v>
      </c>
      <c r="BA7" s="10">
        <v>185</v>
      </c>
      <c r="BB7" s="10">
        <v>256</v>
      </c>
      <c r="BC7" s="10">
        <v>269</v>
      </c>
      <c r="BD7" s="10">
        <v>403</v>
      </c>
      <c r="BE7" s="10">
        <v>436</v>
      </c>
      <c r="BF7" s="10">
        <v>391</v>
      </c>
      <c r="BG7" s="10">
        <v>312</v>
      </c>
      <c r="BH7" s="10">
        <v>253</v>
      </c>
      <c r="BI7" s="10">
        <v>211</v>
      </c>
      <c r="BJ7" s="10">
        <v>336</v>
      </c>
      <c r="BK7" s="10">
        <v>187</v>
      </c>
      <c r="BL7" s="10">
        <v>180</v>
      </c>
      <c r="BM7" s="10">
        <v>103</v>
      </c>
      <c r="BN7" s="10">
        <v>95</v>
      </c>
      <c r="BO7" s="10">
        <v>161</v>
      </c>
      <c r="BP7" s="10"/>
      <c r="BQ7" s="10">
        <v>1235</v>
      </c>
      <c r="BR7" s="10">
        <v>2665</v>
      </c>
    </row>
    <row r="8" spans="2:70" ht="30" customHeight="1" x14ac:dyDescent="0.35">
      <c r="B8" s="11" t="s">
        <v>20</v>
      </c>
      <c r="C8" s="11">
        <v>4012</v>
      </c>
      <c r="D8" s="11">
        <v>1975</v>
      </c>
      <c r="E8" s="11">
        <v>2024</v>
      </c>
      <c r="F8" s="11"/>
      <c r="G8" s="11">
        <v>558</v>
      </c>
      <c r="H8" s="11">
        <v>682</v>
      </c>
      <c r="I8" s="11">
        <v>685</v>
      </c>
      <c r="J8" s="11">
        <v>686</v>
      </c>
      <c r="K8" s="11">
        <v>562</v>
      </c>
      <c r="L8" s="11">
        <v>839</v>
      </c>
      <c r="M8" s="11"/>
      <c r="N8" s="11">
        <v>1080</v>
      </c>
      <c r="O8" s="11">
        <v>1039</v>
      </c>
      <c r="P8" s="11">
        <v>880</v>
      </c>
      <c r="Q8" s="11">
        <v>1000</v>
      </c>
      <c r="R8" s="11"/>
      <c r="S8" s="11">
        <v>562</v>
      </c>
      <c r="T8" s="11">
        <v>522</v>
      </c>
      <c r="U8" s="11">
        <v>321</v>
      </c>
      <c r="V8" s="11">
        <v>361</v>
      </c>
      <c r="W8" s="11">
        <v>281</v>
      </c>
      <c r="X8" s="11">
        <v>361</v>
      </c>
      <c r="Y8" s="11">
        <v>321</v>
      </c>
      <c r="Z8" s="11">
        <v>160</v>
      </c>
      <c r="AA8" s="11">
        <v>441</v>
      </c>
      <c r="AB8" s="11">
        <v>361</v>
      </c>
      <c r="AC8" s="11">
        <v>201</v>
      </c>
      <c r="AD8" s="11">
        <v>120</v>
      </c>
      <c r="AE8" s="11"/>
      <c r="AF8" s="11">
        <v>1410</v>
      </c>
      <c r="AG8" s="11">
        <v>1629</v>
      </c>
      <c r="AH8" s="11">
        <v>599</v>
      </c>
      <c r="AI8" s="11"/>
      <c r="AJ8" s="11">
        <v>1397</v>
      </c>
      <c r="AK8" s="11">
        <v>1071</v>
      </c>
      <c r="AL8" s="11">
        <v>288</v>
      </c>
      <c r="AM8" s="11">
        <v>45</v>
      </c>
      <c r="AN8" s="11">
        <v>558</v>
      </c>
      <c r="AO8" s="11"/>
      <c r="AP8" s="11">
        <v>856</v>
      </c>
      <c r="AQ8" s="11">
        <v>1358</v>
      </c>
      <c r="AR8" s="11">
        <v>259</v>
      </c>
      <c r="AS8" s="11"/>
      <c r="AT8" s="11">
        <v>961</v>
      </c>
      <c r="AU8" s="11">
        <v>958</v>
      </c>
      <c r="AV8" s="11">
        <v>1056</v>
      </c>
      <c r="AW8" s="11">
        <v>434</v>
      </c>
      <c r="AX8" s="11">
        <v>55</v>
      </c>
      <c r="AY8" s="11"/>
      <c r="AZ8" s="11">
        <v>33</v>
      </c>
      <c r="BA8" s="11">
        <v>186</v>
      </c>
      <c r="BB8" s="11">
        <v>267</v>
      </c>
      <c r="BC8" s="11">
        <v>280</v>
      </c>
      <c r="BD8" s="11">
        <v>416</v>
      </c>
      <c r="BE8" s="11">
        <v>443</v>
      </c>
      <c r="BF8" s="11">
        <v>394</v>
      </c>
      <c r="BG8" s="11">
        <v>314</v>
      </c>
      <c r="BH8" s="11">
        <v>257</v>
      </c>
      <c r="BI8" s="11">
        <v>206</v>
      </c>
      <c r="BJ8" s="11">
        <v>329</v>
      </c>
      <c r="BK8" s="11">
        <v>179</v>
      </c>
      <c r="BL8" s="11">
        <v>174</v>
      </c>
      <c r="BM8" s="11">
        <v>97</v>
      </c>
      <c r="BN8" s="11">
        <v>87</v>
      </c>
      <c r="BO8" s="11">
        <v>148</v>
      </c>
      <c r="BP8" s="11"/>
      <c r="BQ8" s="11">
        <v>1209</v>
      </c>
      <c r="BR8" s="11">
        <v>2688</v>
      </c>
    </row>
    <row r="9" spans="2:70" ht="29" x14ac:dyDescent="0.35">
      <c r="B9" s="18" t="s">
        <v>710</v>
      </c>
      <c r="C9" s="17">
        <v>6.8943179972564203E-2</v>
      </c>
      <c r="D9" s="17">
        <v>6.4944540878262499E-2</v>
      </c>
      <c r="E9" s="17">
        <v>7.2869907749180798E-2</v>
      </c>
      <c r="F9" s="17"/>
      <c r="G9" s="17">
        <v>9.9476391796910701E-2</v>
      </c>
      <c r="H9" s="17">
        <v>0.106354574350746</v>
      </c>
      <c r="I9" s="17">
        <v>7.6547925042917506E-2</v>
      </c>
      <c r="J9" s="17">
        <v>6.6181018245153198E-2</v>
      </c>
      <c r="K9" s="17">
        <v>3.46578620811267E-2</v>
      </c>
      <c r="L9" s="17">
        <v>3.7206228980125898E-2</v>
      </c>
      <c r="M9" s="17"/>
      <c r="N9" s="17">
        <v>7.8131218824425003E-2</v>
      </c>
      <c r="O9" s="17">
        <v>6.4051952076158603E-2</v>
      </c>
      <c r="P9" s="17">
        <v>7.7253710519478103E-2</v>
      </c>
      <c r="Q9" s="17">
        <v>5.7685078255278903E-2</v>
      </c>
      <c r="R9" s="17"/>
      <c r="S9" s="17">
        <v>0.11032797252091101</v>
      </c>
      <c r="T9" s="17">
        <v>4.7646127767687702E-2</v>
      </c>
      <c r="U9" s="17">
        <v>4.1277384100206697E-2</v>
      </c>
      <c r="V9" s="17">
        <v>5.7444888200427098E-2</v>
      </c>
      <c r="W9" s="17">
        <v>6.3103558547667707E-2</v>
      </c>
      <c r="X9" s="17">
        <v>6.8872344458879201E-2</v>
      </c>
      <c r="Y9" s="17">
        <v>7.89416149810412E-2</v>
      </c>
      <c r="Z9" s="17">
        <v>6.3278929209281007E-2</v>
      </c>
      <c r="AA9" s="17">
        <v>6.5479214408898603E-2</v>
      </c>
      <c r="AB9" s="17">
        <v>7.1356753791379096E-2</v>
      </c>
      <c r="AC9" s="17">
        <v>5.1351101503110702E-2</v>
      </c>
      <c r="AD9" s="17">
        <v>0.106001472300448</v>
      </c>
      <c r="AE9" s="17"/>
      <c r="AF9" s="17">
        <v>5.08271429269785E-2</v>
      </c>
      <c r="AG9" s="17">
        <v>8.6917083503167597E-2</v>
      </c>
      <c r="AH9" s="17">
        <v>6.1333329923657198E-2</v>
      </c>
      <c r="AI9" s="17"/>
      <c r="AJ9" s="17">
        <v>5.1200632431845097E-2</v>
      </c>
      <c r="AK9" s="17">
        <v>8.7831238252555094E-2</v>
      </c>
      <c r="AL9" s="17">
        <v>7.3060952858992098E-2</v>
      </c>
      <c r="AM9" s="17">
        <v>0.115635215249313</v>
      </c>
      <c r="AN9" s="17">
        <v>5.5023755152298598E-2</v>
      </c>
      <c r="AO9" s="17"/>
      <c r="AP9" s="17">
        <v>6.8313931517157797E-2</v>
      </c>
      <c r="AQ9" s="17">
        <v>8.0358434054162903E-2</v>
      </c>
      <c r="AR9" s="17">
        <v>9.6918586749207197E-2</v>
      </c>
      <c r="AS9" s="17"/>
      <c r="AT9" s="17">
        <v>5.26291174747886E-2</v>
      </c>
      <c r="AU9" s="17">
        <v>6.5131501833122996E-2</v>
      </c>
      <c r="AV9" s="17">
        <v>8.5884851164454698E-2</v>
      </c>
      <c r="AW9" s="17">
        <v>8.7656480942388801E-2</v>
      </c>
      <c r="AX9" s="17">
        <v>0.19214311073248599</v>
      </c>
      <c r="AY9" s="17"/>
      <c r="AZ9" s="17">
        <v>3.59764334941685E-2</v>
      </c>
      <c r="BA9" s="17">
        <v>6.6154394573152406E-2</v>
      </c>
      <c r="BB9" s="17">
        <v>6.6696644547675196E-2</v>
      </c>
      <c r="BC9" s="17">
        <v>4.9016085540793897E-2</v>
      </c>
      <c r="BD9" s="17">
        <v>7.7626625588750303E-2</v>
      </c>
      <c r="BE9" s="17">
        <v>6.5383713989436404E-2</v>
      </c>
      <c r="BF9" s="17">
        <v>7.1121716692729403E-2</v>
      </c>
      <c r="BG9" s="17">
        <v>4.9930644130107803E-2</v>
      </c>
      <c r="BH9" s="17">
        <v>7.5391426136680206E-2</v>
      </c>
      <c r="BI9" s="17">
        <v>7.0113234802991004E-2</v>
      </c>
      <c r="BJ9" s="17">
        <v>7.9130588543527294E-2</v>
      </c>
      <c r="BK9" s="17">
        <v>8.6155553996492801E-2</v>
      </c>
      <c r="BL9" s="17">
        <v>8.9927349152589597E-2</v>
      </c>
      <c r="BM9" s="17">
        <v>2.7043101148344802E-2</v>
      </c>
      <c r="BN9" s="17">
        <v>8.1880440107851601E-2</v>
      </c>
      <c r="BO9" s="17">
        <v>0.113127962767184</v>
      </c>
      <c r="BP9" s="17"/>
      <c r="BQ9" s="17">
        <v>0.13765955863850199</v>
      </c>
      <c r="BR9" s="17">
        <v>3.83632576431817E-2</v>
      </c>
    </row>
    <row r="10" spans="2:70" ht="29" x14ac:dyDescent="0.35">
      <c r="B10" s="18" t="s">
        <v>711</v>
      </c>
      <c r="C10" s="17">
        <v>0.22656024587169399</v>
      </c>
      <c r="D10" s="17">
        <v>0.22239868059833001</v>
      </c>
      <c r="E10" s="17">
        <v>0.23108949378287599</v>
      </c>
      <c r="F10" s="17"/>
      <c r="G10" s="17">
        <v>0.21690832167858301</v>
      </c>
      <c r="H10" s="17">
        <v>0.26638242171271698</v>
      </c>
      <c r="I10" s="17">
        <v>0.258978412202723</v>
      </c>
      <c r="J10" s="17">
        <v>0.22237007843507101</v>
      </c>
      <c r="K10" s="17">
        <v>0.17108266652121301</v>
      </c>
      <c r="L10" s="17">
        <v>0.214707720755211</v>
      </c>
      <c r="M10" s="17"/>
      <c r="N10" s="17">
        <v>0.25579846840224202</v>
      </c>
      <c r="O10" s="17">
        <v>0.241522745518368</v>
      </c>
      <c r="P10" s="17">
        <v>0.20005068365166401</v>
      </c>
      <c r="Q10" s="17">
        <v>0.204677395658206</v>
      </c>
      <c r="R10" s="17"/>
      <c r="S10" s="17">
        <v>0.27692117358989099</v>
      </c>
      <c r="T10" s="17">
        <v>0.19048519613825299</v>
      </c>
      <c r="U10" s="17">
        <v>0.25407283046689499</v>
      </c>
      <c r="V10" s="17">
        <v>0.22332831830734401</v>
      </c>
      <c r="W10" s="17">
        <v>0.218861898793242</v>
      </c>
      <c r="X10" s="17">
        <v>0.22964352179501299</v>
      </c>
      <c r="Y10" s="17">
        <v>0.17997900648999099</v>
      </c>
      <c r="Z10" s="17">
        <v>0.25893427701696697</v>
      </c>
      <c r="AA10" s="17">
        <v>0.22358348413429099</v>
      </c>
      <c r="AB10" s="17">
        <v>0.21253105419830901</v>
      </c>
      <c r="AC10" s="17">
        <v>0.23468755417064299</v>
      </c>
      <c r="AD10" s="17">
        <v>0.21349014651773399</v>
      </c>
      <c r="AE10" s="17"/>
      <c r="AF10" s="17">
        <v>0.21572323328895299</v>
      </c>
      <c r="AG10" s="17">
        <v>0.249360008591202</v>
      </c>
      <c r="AH10" s="17">
        <v>0.20333767571959899</v>
      </c>
      <c r="AI10" s="17"/>
      <c r="AJ10" s="17">
        <v>0.226110426498905</v>
      </c>
      <c r="AK10" s="17">
        <v>0.26630286787378099</v>
      </c>
      <c r="AL10" s="17">
        <v>0.24506346168071</v>
      </c>
      <c r="AM10" s="17">
        <v>0.27304612912520099</v>
      </c>
      <c r="AN10" s="17">
        <v>0.173358046061975</v>
      </c>
      <c r="AO10" s="17"/>
      <c r="AP10" s="17">
        <v>0.237231781940273</v>
      </c>
      <c r="AQ10" s="17">
        <v>0.25821637416016702</v>
      </c>
      <c r="AR10" s="17">
        <v>0.28072442082986299</v>
      </c>
      <c r="AS10" s="17"/>
      <c r="AT10" s="17">
        <v>0.16945478208120299</v>
      </c>
      <c r="AU10" s="17">
        <v>0.20630404075745901</v>
      </c>
      <c r="AV10" s="17">
        <v>0.26952274548330601</v>
      </c>
      <c r="AW10" s="17">
        <v>0.30034674307787601</v>
      </c>
      <c r="AX10" s="17">
        <v>0.210782944046389</v>
      </c>
      <c r="AY10" s="17"/>
      <c r="AZ10" s="17">
        <v>0.15033699722925301</v>
      </c>
      <c r="BA10" s="17">
        <v>0.19078646004275901</v>
      </c>
      <c r="BB10" s="17">
        <v>0.214286030972344</v>
      </c>
      <c r="BC10" s="17">
        <v>0.235231655572503</v>
      </c>
      <c r="BD10" s="17">
        <v>0.23976478134559601</v>
      </c>
      <c r="BE10" s="17">
        <v>0.222312164067271</v>
      </c>
      <c r="BF10" s="17">
        <v>0.21593557299987001</v>
      </c>
      <c r="BG10" s="17">
        <v>0.19581513336928499</v>
      </c>
      <c r="BH10" s="17">
        <v>0.224805375347362</v>
      </c>
      <c r="BI10" s="17">
        <v>0.21868188567125599</v>
      </c>
      <c r="BJ10" s="17">
        <v>0.25188582360950601</v>
      </c>
      <c r="BK10" s="17">
        <v>0.24244649702608301</v>
      </c>
      <c r="BL10" s="17">
        <v>0.23912244082825401</v>
      </c>
      <c r="BM10" s="17">
        <v>0.26824848652348299</v>
      </c>
      <c r="BN10" s="17">
        <v>0.26030300086818198</v>
      </c>
      <c r="BO10" s="17">
        <v>0.30119328617932301</v>
      </c>
      <c r="BP10" s="17"/>
      <c r="BQ10" s="17">
        <v>0.371416405490472</v>
      </c>
      <c r="BR10" s="17">
        <v>0.16276082027962799</v>
      </c>
    </row>
    <row r="11" spans="2:70" ht="43.5" x14ac:dyDescent="0.35">
      <c r="B11" s="18" t="s">
        <v>712</v>
      </c>
      <c r="C11" s="17">
        <v>0.31068070629827499</v>
      </c>
      <c r="D11" s="17">
        <v>0.31388062332830902</v>
      </c>
      <c r="E11" s="17">
        <v>0.30606394116693603</v>
      </c>
      <c r="F11" s="17"/>
      <c r="G11" s="17">
        <v>0.30320393075139801</v>
      </c>
      <c r="H11" s="17">
        <v>0.30583838881283698</v>
      </c>
      <c r="I11" s="17">
        <v>0.30341778890609999</v>
      </c>
      <c r="J11" s="17">
        <v>0.30727097655145202</v>
      </c>
      <c r="K11" s="17">
        <v>0.31371772965432998</v>
      </c>
      <c r="L11" s="17">
        <v>0.326283143784945</v>
      </c>
      <c r="M11" s="17"/>
      <c r="N11" s="17">
        <v>0.32105853453877697</v>
      </c>
      <c r="O11" s="17">
        <v>0.315451000938266</v>
      </c>
      <c r="P11" s="17">
        <v>0.30222943619243198</v>
      </c>
      <c r="Q11" s="17">
        <v>0.30218846121945198</v>
      </c>
      <c r="R11" s="17"/>
      <c r="S11" s="17">
        <v>0.28674982077829198</v>
      </c>
      <c r="T11" s="17">
        <v>0.347727301428994</v>
      </c>
      <c r="U11" s="17">
        <v>0.27977275263344498</v>
      </c>
      <c r="V11" s="17">
        <v>0.32197892821805901</v>
      </c>
      <c r="W11" s="17">
        <v>0.30740503593227803</v>
      </c>
      <c r="X11" s="17">
        <v>0.287778188724718</v>
      </c>
      <c r="Y11" s="17">
        <v>0.35394764177786098</v>
      </c>
      <c r="Z11" s="17">
        <v>0.24375555073740701</v>
      </c>
      <c r="AA11" s="17">
        <v>0.31744330275045402</v>
      </c>
      <c r="AB11" s="17">
        <v>0.33649002570772102</v>
      </c>
      <c r="AC11" s="17">
        <v>0.318282061625136</v>
      </c>
      <c r="AD11" s="17">
        <v>0.24513193705224401</v>
      </c>
      <c r="AE11" s="17"/>
      <c r="AF11" s="17">
        <v>0.31181875121708102</v>
      </c>
      <c r="AG11" s="17">
        <v>0.31251715226118199</v>
      </c>
      <c r="AH11" s="17">
        <v>0.322708088579583</v>
      </c>
      <c r="AI11" s="17"/>
      <c r="AJ11" s="17">
        <v>0.31795865761423497</v>
      </c>
      <c r="AK11" s="17">
        <v>0.30235106917267501</v>
      </c>
      <c r="AL11" s="17">
        <v>0.37432783077595999</v>
      </c>
      <c r="AM11" s="17">
        <v>0.19894478295411799</v>
      </c>
      <c r="AN11" s="17">
        <v>0.29301235134877002</v>
      </c>
      <c r="AO11" s="17"/>
      <c r="AP11" s="17">
        <v>0.31887661459238897</v>
      </c>
      <c r="AQ11" s="17">
        <v>0.31253332001119899</v>
      </c>
      <c r="AR11" s="17">
        <v>0.33137113325977102</v>
      </c>
      <c r="AS11" s="17"/>
      <c r="AT11" s="17">
        <v>0.30794094354693602</v>
      </c>
      <c r="AU11" s="17">
        <v>0.29793751547083103</v>
      </c>
      <c r="AV11" s="17">
        <v>0.32539169543773599</v>
      </c>
      <c r="AW11" s="17">
        <v>0.32323402897201498</v>
      </c>
      <c r="AX11" s="17">
        <v>0.33059432406011002</v>
      </c>
      <c r="AY11" s="17"/>
      <c r="AZ11" s="17">
        <v>0.37572263828818497</v>
      </c>
      <c r="BA11" s="17">
        <v>0.29892022200849799</v>
      </c>
      <c r="BB11" s="17">
        <v>0.32545162205934203</v>
      </c>
      <c r="BC11" s="17">
        <v>0.26792596465369001</v>
      </c>
      <c r="BD11" s="17">
        <v>0.319221099518954</v>
      </c>
      <c r="BE11" s="17">
        <v>0.28834541649036</v>
      </c>
      <c r="BF11" s="17">
        <v>0.344362488782613</v>
      </c>
      <c r="BG11" s="17">
        <v>0.35539019441999897</v>
      </c>
      <c r="BH11" s="17">
        <v>0.30748815901344601</v>
      </c>
      <c r="BI11" s="17">
        <v>0.33688713494482198</v>
      </c>
      <c r="BJ11" s="17">
        <v>0.30942339276152298</v>
      </c>
      <c r="BK11" s="17">
        <v>0.32024396180105802</v>
      </c>
      <c r="BL11" s="17">
        <v>0.23468794549154101</v>
      </c>
      <c r="BM11" s="17">
        <v>0.33420387560352799</v>
      </c>
      <c r="BN11" s="17">
        <v>0.32776342529646901</v>
      </c>
      <c r="BO11" s="17">
        <v>0.27186214505609402</v>
      </c>
      <c r="BP11" s="17"/>
      <c r="BQ11" s="17">
        <v>0.316597105545876</v>
      </c>
      <c r="BR11" s="17">
        <v>0.305071164312127</v>
      </c>
    </row>
    <row r="12" spans="2:70" ht="43.5" x14ac:dyDescent="0.35">
      <c r="B12" s="18" t="s">
        <v>713</v>
      </c>
      <c r="C12" s="17">
        <v>0.166850319348571</v>
      </c>
      <c r="D12" s="17">
        <v>0.16882399548352001</v>
      </c>
      <c r="E12" s="17">
        <v>0.16544022736005101</v>
      </c>
      <c r="F12" s="17"/>
      <c r="G12" s="17">
        <v>0.19260824073854199</v>
      </c>
      <c r="H12" s="17">
        <v>0.14265933561579999</v>
      </c>
      <c r="I12" s="17">
        <v>0.166894795222649</v>
      </c>
      <c r="J12" s="17">
        <v>0.159481172028832</v>
      </c>
      <c r="K12" s="17">
        <v>0.181420722488145</v>
      </c>
      <c r="L12" s="17">
        <v>0.165606041317644</v>
      </c>
      <c r="M12" s="17"/>
      <c r="N12" s="17">
        <v>0.17453578736060901</v>
      </c>
      <c r="O12" s="17">
        <v>0.16691495687438199</v>
      </c>
      <c r="P12" s="17">
        <v>0.17184065154159101</v>
      </c>
      <c r="Q12" s="17">
        <v>0.15524521304727401</v>
      </c>
      <c r="R12" s="17"/>
      <c r="S12" s="17">
        <v>0.150153621822297</v>
      </c>
      <c r="T12" s="17">
        <v>0.16873564980435199</v>
      </c>
      <c r="U12" s="17">
        <v>0.17482559549722201</v>
      </c>
      <c r="V12" s="17">
        <v>0.16559995939963401</v>
      </c>
      <c r="W12" s="17">
        <v>0.164476235885093</v>
      </c>
      <c r="X12" s="17">
        <v>0.17880199058229701</v>
      </c>
      <c r="Y12" s="17">
        <v>0.16996388389002001</v>
      </c>
      <c r="Z12" s="17">
        <v>0.20382659467257</v>
      </c>
      <c r="AA12" s="17">
        <v>0.18057344904591499</v>
      </c>
      <c r="AB12" s="17">
        <v>0.14962508025758001</v>
      </c>
      <c r="AC12" s="17">
        <v>0.155116753123312</v>
      </c>
      <c r="AD12" s="17">
        <v>0.152281726332154</v>
      </c>
      <c r="AE12" s="17"/>
      <c r="AF12" s="17">
        <v>0.15901394899646301</v>
      </c>
      <c r="AG12" s="17">
        <v>0.161493247757176</v>
      </c>
      <c r="AH12" s="17">
        <v>0.16457502294422799</v>
      </c>
      <c r="AI12" s="17"/>
      <c r="AJ12" s="17">
        <v>0.17599346595495499</v>
      </c>
      <c r="AK12" s="17">
        <v>0.14953280254331999</v>
      </c>
      <c r="AL12" s="17">
        <v>0.171890577412003</v>
      </c>
      <c r="AM12" s="17">
        <v>0.107655726366625</v>
      </c>
      <c r="AN12" s="17">
        <v>0.171406962633633</v>
      </c>
      <c r="AO12" s="17"/>
      <c r="AP12" s="17">
        <v>0.17549349214934101</v>
      </c>
      <c r="AQ12" s="17">
        <v>0.15543895341446401</v>
      </c>
      <c r="AR12" s="17">
        <v>0.16387643315227901</v>
      </c>
      <c r="AS12" s="17"/>
      <c r="AT12" s="17">
        <v>0.16499938021855701</v>
      </c>
      <c r="AU12" s="17">
        <v>0.191470002701356</v>
      </c>
      <c r="AV12" s="17">
        <v>0.16054633903748</v>
      </c>
      <c r="AW12" s="17">
        <v>0.16158735017556899</v>
      </c>
      <c r="AX12" s="17">
        <v>0.128312243642421</v>
      </c>
      <c r="AY12" s="17"/>
      <c r="AZ12" s="17">
        <v>0.1446982091665</v>
      </c>
      <c r="BA12" s="17">
        <v>0.13208410044339</v>
      </c>
      <c r="BB12" s="17">
        <v>0.14970448562393501</v>
      </c>
      <c r="BC12" s="17">
        <v>0.18059721158457401</v>
      </c>
      <c r="BD12" s="17">
        <v>0.148290631638237</v>
      </c>
      <c r="BE12" s="17">
        <v>0.15957893392054801</v>
      </c>
      <c r="BF12" s="17">
        <v>0.18482697467943501</v>
      </c>
      <c r="BG12" s="17">
        <v>0.17941166938507899</v>
      </c>
      <c r="BH12" s="17">
        <v>0.18751609584006701</v>
      </c>
      <c r="BI12" s="17">
        <v>0.165699449629295</v>
      </c>
      <c r="BJ12" s="17">
        <v>0.16220887961906999</v>
      </c>
      <c r="BK12" s="17">
        <v>0.171769140668901</v>
      </c>
      <c r="BL12" s="17">
        <v>0.22902306817835899</v>
      </c>
      <c r="BM12" s="17">
        <v>0.17224380843845699</v>
      </c>
      <c r="BN12" s="17">
        <v>0.15318788263952801</v>
      </c>
      <c r="BO12" s="17">
        <v>0.18803632234062301</v>
      </c>
      <c r="BP12" s="17"/>
      <c r="BQ12" s="17">
        <v>0.100840311582581</v>
      </c>
      <c r="BR12" s="17">
        <v>0.19823222408220001</v>
      </c>
    </row>
    <row r="13" spans="2:70" ht="29" x14ac:dyDescent="0.35">
      <c r="B13" s="18" t="s">
        <v>714</v>
      </c>
      <c r="C13" s="17">
        <v>0.14984217664493901</v>
      </c>
      <c r="D13" s="17">
        <v>0.158117503504041</v>
      </c>
      <c r="E13" s="17">
        <v>0.14175648563979501</v>
      </c>
      <c r="F13" s="17"/>
      <c r="G13" s="17">
        <v>0.101284200690361</v>
      </c>
      <c r="H13" s="17">
        <v>9.6059683441903798E-2</v>
      </c>
      <c r="I13" s="17">
        <v>0.120635243804566</v>
      </c>
      <c r="J13" s="17">
        <v>0.17355088569152899</v>
      </c>
      <c r="K13" s="17">
        <v>0.22452617889975501</v>
      </c>
      <c r="L13" s="17">
        <v>0.180347471800023</v>
      </c>
      <c r="M13" s="17"/>
      <c r="N13" s="17">
        <v>0.11120164426706</v>
      </c>
      <c r="O13" s="17">
        <v>0.149696187602433</v>
      </c>
      <c r="P13" s="17">
        <v>0.155099735786877</v>
      </c>
      <c r="Q13" s="17">
        <v>0.184235830479274</v>
      </c>
      <c r="R13" s="17"/>
      <c r="S13" s="17">
        <v>0.111516984794773</v>
      </c>
      <c r="T13" s="17">
        <v>0.16584421868906399</v>
      </c>
      <c r="U13" s="17">
        <v>0.172640791917333</v>
      </c>
      <c r="V13" s="17">
        <v>0.19231764990473599</v>
      </c>
      <c r="W13" s="17">
        <v>0.150578401735252</v>
      </c>
      <c r="X13" s="17">
        <v>0.140182910572725</v>
      </c>
      <c r="Y13" s="17">
        <v>0.15497368456209001</v>
      </c>
      <c r="Z13" s="17">
        <v>0.12519258332404901</v>
      </c>
      <c r="AA13" s="17">
        <v>0.14801907284447099</v>
      </c>
      <c r="AB13" s="17">
        <v>0.12711693332435101</v>
      </c>
      <c r="AC13" s="17">
        <v>0.16283634722656601</v>
      </c>
      <c r="AD13" s="17">
        <v>0.17072000285455899</v>
      </c>
      <c r="AE13" s="17"/>
      <c r="AF13" s="17">
        <v>0.195014906341412</v>
      </c>
      <c r="AG13" s="17">
        <v>0.123034159476195</v>
      </c>
      <c r="AH13" s="17">
        <v>0.14267123531028</v>
      </c>
      <c r="AI13" s="17"/>
      <c r="AJ13" s="17">
        <v>0.15886553332721701</v>
      </c>
      <c r="AK13" s="17">
        <v>0.13061900841597399</v>
      </c>
      <c r="AL13" s="17">
        <v>9.5134978169751597E-2</v>
      </c>
      <c r="AM13" s="17">
        <v>0.28221030347086801</v>
      </c>
      <c r="AN13" s="17">
        <v>0.19161599345133701</v>
      </c>
      <c r="AO13" s="17"/>
      <c r="AP13" s="17">
        <v>0.13564029742661901</v>
      </c>
      <c r="AQ13" s="17">
        <v>0.11987717021839001</v>
      </c>
      <c r="AR13" s="17">
        <v>9.6999461457744698E-2</v>
      </c>
      <c r="AS13" s="17"/>
      <c r="AT13" s="17">
        <v>0.20780770722809999</v>
      </c>
      <c r="AU13" s="17">
        <v>0.15573736813873501</v>
      </c>
      <c r="AV13" s="17">
        <v>9.7233981152133997E-2</v>
      </c>
      <c r="AW13" s="17">
        <v>7.9203659239790905E-2</v>
      </c>
      <c r="AX13" s="17">
        <v>7.4839634532106902E-2</v>
      </c>
      <c r="AY13" s="17"/>
      <c r="AZ13" s="17">
        <v>0.237659172248151</v>
      </c>
      <c r="BA13" s="17">
        <v>0.218444435551784</v>
      </c>
      <c r="BB13" s="17">
        <v>0.16067425533176899</v>
      </c>
      <c r="BC13" s="17">
        <v>0.185770602510721</v>
      </c>
      <c r="BD13" s="17">
        <v>0.123940191321492</v>
      </c>
      <c r="BE13" s="17">
        <v>0.179514879542538</v>
      </c>
      <c r="BF13" s="17">
        <v>0.141599837740643</v>
      </c>
      <c r="BG13" s="17">
        <v>0.152736789242163</v>
      </c>
      <c r="BH13" s="17">
        <v>0.108731811568513</v>
      </c>
      <c r="BI13" s="17">
        <v>0.15182491099203099</v>
      </c>
      <c r="BJ13" s="17">
        <v>0.143604689072862</v>
      </c>
      <c r="BK13" s="17">
        <v>0.12773276629262101</v>
      </c>
      <c r="BL13" s="17">
        <v>0.15562462190128301</v>
      </c>
      <c r="BM13" s="17">
        <v>0.14222354380513599</v>
      </c>
      <c r="BN13" s="17">
        <v>0.105663130462922</v>
      </c>
      <c r="BO13" s="17">
        <v>7.9533613817797499E-2</v>
      </c>
      <c r="BP13" s="17"/>
      <c r="BQ13" s="17">
        <v>4.7451766417483401E-2</v>
      </c>
      <c r="BR13" s="17">
        <v>0.19816610409181601</v>
      </c>
    </row>
    <row r="14" spans="2:70" x14ac:dyDescent="0.35">
      <c r="B14" s="18" t="s">
        <v>129</v>
      </c>
      <c r="C14" s="19">
        <v>7.7123371863956805E-2</v>
      </c>
      <c r="D14" s="19">
        <v>7.1834656207538206E-2</v>
      </c>
      <c r="E14" s="19">
        <v>8.2779944301161798E-2</v>
      </c>
      <c r="F14" s="19"/>
      <c r="G14" s="19">
        <v>8.6518914344204806E-2</v>
      </c>
      <c r="H14" s="19">
        <v>8.2705596065996895E-2</v>
      </c>
      <c r="I14" s="19">
        <v>7.3525834821045299E-2</v>
      </c>
      <c r="J14" s="19">
        <v>7.1145869047963106E-2</v>
      </c>
      <c r="K14" s="19">
        <v>7.4594840355430403E-2</v>
      </c>
      <c r="L14" s="19">
        <v>7.5849393362050599E-2</v>
      </c>
      <c r="M14" s="19"/>
      <c r="N14" s="19">
        <v>5.9274346606887199E-2</v>
      </c>
      <c r="O14" s="19">
        <v>6.2363156990392202E-2</v>
      </c>
      <c r="P14" s="19">
        <v>9.3525782307958105E-2</v>
      </c>
      <c r="Q14" s="19">
        <v>9.5968021340515602E-2</v>
      </c>
      <c r="R14" s="19"/>
      <c r="S14" s="19">
        <v>6.43304264938349E-2</v>
      </c>
      <c r="T14" s="19">
        <v>7.9561506171649296E-2</v>
      </c>
      <c r="U14" s="19">
        <v>7.7410645384899196E-2</v>
      </c>
      <c r="V14" s="19">
        <v>3.9330255969799999E-2</v>
      </c>
      <c r="W14" s="19">
        <v>9.5574869106466606E-2</v>
      </c>
      <c r="X14" s="19">
        <v>9.4721043866366705E-2</v>
      </c>
      <c r="Y14" s="19">
        <v>6.21941682989973E-2</v>
      </c>
      <c r="Z14" s="19">
        <v>0.105012065039726</v>
      </c>
      <c r="AA14" s="19">
        <v>6.4901476815970999E-2</v>
      </c>
      <c r="AB14" s="19">
        <v>0.10288015272066001</v>
      </c>
      <c r="AC14" s="19">
        <v>7.7726182351231396E-2</v>
      </c>
      <c r="AD14" s="19">
        <v>0.112374714942861</v>
      </c>
      <c r="AE14" s="19"/>
      <c r="AF14" s="19">
        <v>6.7602017229112799E-2</v>
      </c>
      <c r="AG14" s="19">
        <v>6.6678348411078003E-2</v>
      </c>
      <c r="AH14" s="19">
        <v>0.10537464752265301</v>
      </c>
      <c r="AI14" s="19"/>
      <c r="AJ14" s="19">
        <v>6.9871284172843703E-2</v>
      </c>
      <c r="AK14" s="19">
        <v>6.3363013741694396E-2</v>
      </c>
      <c r="AL14" s="19">
        <v>4.0522199102582999E-2</v>
      </c>
      <c r="AM14" s="19">
        <v>2.2507842833875202E-2</v>
      </c>
      <c r="AN14" s="19">
        <v>0.115582891351985</v>
      </c>
      <c r="AO14" s="19"/>
      <c r="AP14" s="19">
        <v>6.4443882374220496E-2</v>
      </c>
      <c r="AQ14" s="19">
        <v>7.3575748141616895E-2</v>
      </c>
      <c r="AR14" s="19">
        <v>3.0109964551135401E-2</v>
      </c>
      <c r="AS14" s="19"/>
      <c r="AT14" s="19">
        <v>9.7168069450416297E-2</v>
      </c>
      <c r="AU14" s="19">
        <v>8.3419571098496098E-2</v>
      </c>
      <c r="AV14" s="19">
        <v>6.1420387724890203E-2</v>
      </c>
      <c r="AW14" s="19">
        <v>4.7971737592359898E-2</v>
      </c>
      <c r="AX14" s="19">
        <v>6.3327742986487398E-2</v>
      </c>
      <c r="AY14" s="19"/>
      <c r="AZ14" s="19">
        <v>5.5606549573743301E-2</v>
      </c>
      <c r="BA14" s="19">
        <v>9.3610387380416493E-2</v>
      </c>
      <c r="BB14" s="19">
        <v>8.3186961464935094E-2</v>
      </c>
      <c r="BC14" s="19">
        <v>8.1458480137717004E-2</v>
      </c>
      <c r="BD14" s="19">
        <v>9.1156670586970107E-2</v>
      </c>
      <c r="BE14" s="19">
        <v>8.4864891989846605E-2</v>
      </c>
      <c r="BF14" s="19">
        <v>4.2153409104709799E-2</v>
      </c>
      <c r="BG14" s="19">
        <v>6.67155694533655E-2</v>
      </c>
      <c r="BH14" s="19">
        <v>9.6067132093932306E-2</v>
      </c>
      <c r="BI14" s="19">
        <v>5.6793383959604697E-2</v>
      </c>
      <c r="BJ14" s="19">
        <v>5.3746626393512097E-2</v>
      </c>
      <c r="BK14" s="19">
        <v>5.1652080214843202E-2</v>
      </c>
      <c r="BL14" s="19">
        <v>5.1614574447973502E-2</v>
      </c>
      <c r="BM14" s="19">
        <v>5.6037184481051099E-2</v>
      </c>
      <c r="BN14" s="19">
        <v>7.1202120625047993E-2</v>
      </c>
      <c r="BO14" s="19">
        <v>4.6246669838978502E-2</v>
      </c>
      <c r="BP14" s="19"/>
      <c r="BQ14" s="19">
        <v>2.6034852325086E-2</v>
      </c>
      <c r="BR14" s="19">
        <v>9.7406429591047394E-2</v>
      </c>
    </row>
    <row r="15" spans="2:70" x14ac:dyDescent="0.35">
      <c r="B15" s="16"/>
    </row>
    <row r="16" spans="2:70" x14ac:dyDescent="0.35">
      <c r="B16" t="s">
        <v>98</v>
      </c>
    </row>
    <row r="17" spans="2:2" x14ac:dyDescent="0.35">
      <c r="B17" t="s">
        <v>99</v>
      </c>
    </row>
    <row r="19" spans="2:2" x14ac:dyDescent="0.35">
      <c r="B19" s="8" t="str">
        <f>HYPERLINK("#'Contents'!A1", "Return to Contents")</f>
        <v>Return to Contents</v>
      </c>
    </row>
  </sheetData>
  <mergeCells count="11">
    <mergeCell ref="BQ5:BR5"/>
    <mergeCell ref="D5:E5"/>
    <mergeCell ref="G5:L5"/>
    <mergeCell ref="N5:Q5"/>
    <mergeCell ref="S5:AD5"/>
    <mergeCell ref="AF5:AH5"/>
    <mergeCell ref="D2:BJ2"/>
    <mergeCell ref="AJ5:AN5"/>
    <mergeCell ref="AP5:AR5"/>
    <mergeCell ref="AT5:AX5"/>
    <mergeCell ref="AZ5:BO5"/>
  </mergeCells>
  <pageMargins left="0.7" right="0.7" top="0.75" bottom="0.75" header="0.3" footer="0.3"/>
  <pageSetup paperSize="9" orientation="portrait" horizontalDpi="300" verticalDpi="300"/>
  <drawing r:id="rId1"/>
</worksheet>
</file>

<file path=xl/worksheets/sheet1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500-000000000000}">
  <dimension ref="B2:J19"/>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10" width="20.7265625" customWidth="1"/>
  </cols>
  <sheetData>
    <row r="2" spans="2:10" ht="40" customHeight="1" x14ac:dyDescent="0.35">
      <c r="D2" s="29" t="s">
        <v>735</v>
      </c>
      <c r="E2" s="26"/>
      <c r="F2" s="26"/>
      <c r="G2" s="26"/>
      <c r="H2" s="26"/>
      <c r="I2" s="26"/>
      <c r="J2" s="26"/>
    </row>
    <row r="6" spans="2:10" ht="50.15" customHeight="1" x14ac:dyDescent="0.35">
      <c r="B6" s="20" t="s">
        <v>15</v>
      </c>
      <c r="C6" s="20" t="s">
        <v>723</v>
      </c>
      <c r="D6" s="20" t="s">
        <v>724</v>
      </c>
      <c r="E6" s="20" t="s">
        <v>725</v>
      </c>
      <c r="F6" s="20" t="s">
        <v>726</v>
      </c>
      <c r="G6" s="20" t="s">
        <v>727</v>
      </c>
      <c r="H6" s="20" t="s">
        <v>728</v>
      </c>
      <c r="I6" s="20" t="s">
        <v>729</v>
      </c>
    </row>
    <row r="7" spans="2:10" ht="29" x14ac:dyDescent="0.35">
      <c r="B7" s="18" t="s">
        <v>730</v>
      </c>
      <c r="C7" s="17">
        <v>0.22085022437739499</v>
      </c>
      <c r="D7" s="17">
        <v>3.8922956005468502E-2</v>
      </c>
      <c r="E7" s="17">
        <v>8.9283463885749204E-2</v>
      </c>
      <c r="F7" s="17">
        <v>0.139497691266218</v>
      </c>
      <c r="G7" s="17">
        <v>0.19941737097454099</v>
      </c>
      <c r="H7" s="17">
        <v>8.0221986094517E-2</v>
      </c>
      <c r="I7" s="17">
        <v>0.14898548780294299</v>
      </c>
    </row>
    <row r="8" spans="2:10" ht="29" x14ac:dyDescent="0.35">
      <c r="B8" s="18" t="s">
        <v>731</v>
      </c>
      <c r="C8" s="17">
        <v>0.28764592901893099</v>
      </c>
      <c r="D8" s="17">
        <v>9.5043602805968699E-2</v>
      </c>
      <c r="E8" s="17">
        <v>0.22404662807259401</v>
      </c>
      <c r="F8" s="17">
        <v>0.19908657475771399</v>
      </c>
      <c r="G8" s="17">
        <v>0.19566178541305401</v>
      </c>
      <c r="H8" s="17">
        <v>0.17889992504560101</v>
      </c>
      <c r="I8" s="17">
        <v>0.17963422645077701</v>
      </c>
    </row>
    <row r="9" spans="2:10" ht="29" x14ac:dyDescent="0.35">
      <c r="B9" s="18" t="s">
        <v>732</v>
      </c>
      <c r="C9" s="17">
        <v>0.27190960789519703</v>
      </c>
      <c r="D9" s="17">
        <v>0.40776153137453103</v>
      </c>
      <c r="E9" s="17">
        <v>0.41021597074740002</v>
      </c>
      <c r="F9" s="17">
        <v>0.362584364394898</v>
      </c>
      <c r="G9" s="17">
        <v>0.268949000372115</v>
      </c>
      <c r="H9" s="17">
        <v>0.47665182936091299</v>
      </c>
      <c r="I9" s="17">
        <v>0.32973554514553799</v>
      </c>
    </row>
    <row r="10" spans="2:10" ht="29" x14ac:dyDescent="0.35">
      <c r="B10" s="18" t="s">
        <v>733</v>
      </c>
      <c r="C10" s="17">
        <v>7.8706375148900803E-2</v>
      </c>
      <c r="D10" s="17">
        <v>0.25184215241625701</v>
      </c>
      <c r="E10" s="17">
        <v>0.109029659979402</v>
      </c>
      <c r="F10" s="17">
        <v>0.148606938896782</v>
      </c>
      <c r="G10" s="17">
        <v>0.166420508773968</v>
      </c>
      <c r="H10" s="17">
        <v>0.112277919880813</v>
      </c>
      <c r="I10" s="17">
        <v>0.16991749070852699</v>
      </c>
    </row>
    <row r="11" spans="2:10" ht="29" x14ac:dyDescent="0.35">
      <c r="B11" s="18" t="s">
        <v>734</v>
      </c>
      <c r="C11" s="17">
        <v>4.0341992053210401E-2</v>
      </c>
      <c r="D11" s="17">
        <v>0.102195935591212</v>
      </c>
      <c r="E11" s="17">
        <v>3.97996429862746E-2</v>
      </c>
      <c r="F11" s="17">
        <v>5.4746171024063997E-2</v>
      </c>
      <c r="G11" s="17">
        <v>6.7935470162177505E-2</v>
      </c>
      <c r="H11" s="17">
        <v>4.5715506582846899E-2</v>
      </c>
      <c r="I11" s="17">
        <v>5.3739325099013698E-2</v>
      </c>
    </row>
    <row r="12" spans="2:10" x14ac:dyDescent="0.35">
      <c r="B12" s="18" t="s">
        <v>129</v>
      </c>
      <c r="C12" s="17">
        <v>0.100545871506365</v>
      </c>
      <c r="D12" s="17">
        <v>0.104233821806563</v>
      </c>
      <c r="E12" s="17">
        <v>0.12762463432858001</v>
      </c>
      <c r="F12" s="17">
        <v>9.5478259660323694E-2</v>
      </c>
      <c r="G12" s="17">
        <v>0.101615864304145</v>
      </c>
      <c r="H12" s="17">
        <v>0.106232833035309</v>
      </c>
      <c r="I12" s="17">
        <v>0.117987924793202</v>
      </c>
    </row>
    <row r="13" spans="2:10" x14ac:dyDescent="0.35">
      <c r="B13" s="16"/>
      <c r="C13" s="16"/>
      <c r="D13" s="16"/>
      <c r="E13" s="16"/>
      <c r="F13" s="16"/>
      <c r="G13" s="16"/>
      <c r="H13" s="16"/>
      <c r="I13" s="16"/>
    </row>
    <row r="14" spans="2:10" x14ac:dyDescent="0.35">
      <c r="B14" t="s">
        <v>98</v>
      </c>
    </row>
    <row r="15" spans="2:10" x14ac:dyDescent="0.35">
      <c r="B15" t="s">
        <v>99</v>
      </c>
    </row>
    <row r="19" spans="2:2" x14ac:dyDescent="0.35">
      <c r="B19" s="8" t="str">
        <f>HYPERLINK("#'Contents'!A1", "Return to Contents")</f>
        <v>Return to Contents</v>
      </c>
    </row>
  </sheetData>
  <mergeCells count="1">
    <mergeCell ref="D2:J2"/>
  </mergeCells>
  <pageMargins left="0.7" right="0.7" top="0.75" bottom="0.75" header="0.3" footer="0.3"/>
  <pageSetup paperSize="9" orientation="portrait" horizontalDpi="300" verticalDpi="300"/>
  <drawing r:id="rId1"/>
</worksheet>
</file>

<file path=xl/worksheets/sheet1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600-000000000000}">
  <dimension ref="B2:BR19"/>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67" width="10.7265625" customWidth="1"/>
    <col min="68" max="68" width="2.1796875" customWidth="1"/>
    <col min="69" max="70" width="10.7265625" customWidth="1"/>
    <col min="71" max="71" width="2.1796875" customWidth="1"/>
  </cols>
  <sheetData>
    <row r="2" spans="2:70" ht="40" customHeight="1" x14ac:dyDescent="0.35">
      <c r="D2" s="29" t="s">
        <v>736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row>
    <row r="5" spans="2:70" ht="30" customHeight="1" x14ac:dyDescent="0.35">
      <c r="B5" s="15"/>
      <c r="C5" s="15"/>
      <c r="D5" s="30" t="s">
        <v>74</v>
      </c>
      <c r="E5" s="30"/>
      <c r="F5" s="15"/>
      <c r="G5" s="30" t="s">
        <v>75</v>
      </c>
      <c r="H5" s="30"/>
      <c r="I5" s="30"/>
      <c r="J5" s="30"/>
      <c r="K5" s="30"/>
      <c r="L5" s="30"/>
      <c r="M5" s="15"/>
      <c r="N5" s="30" t="s">
        <v>76</v>
      </c>
      <c r="O5" s="30"/>
      <c r="P5" s="30"/>
      <c r="Q5" s="30"/>
      <c r="R5" s="15"/>
      <c r="S5" s="30" t="s">
        <v>77</v>
      </c>
      <c r="T5" s="30"/>
      <c r="U5" s="30"/>
      <c r="V5" s="30"/>
      <c r="W5" s="30"/>
      <c r="X5" s="30"/>
      <c r="Y5" s="30"/>
      <c r="Z5" s="30"/>
      <c r="AA5" s="30"/>
      <c r="AB5" s="30"/>
      <c r="AC5" s="30"/>
      <c r="AD5" s="30"/>
      <c r="AE5" s="15"/>
      <c r="AF5" s="30" t="s">
        <v>78</v>
      </c>
      <c r="AG5" s="30"/>
      <c r="AH5" s="30"/>
      <c r="AI5" s="15"/>
      <c r="AJ5" s="30" t="s">
        <v>79</v>
      </c>
      <c r="AK5" s="30"/>
      <c r="AL5" s="30"/>
      <c r="AM5" s="30"/>
      <c r="AN5" s="30"/>
      <c r="AO5" s="15"/>
      <c r="AP5" s="30" t="s">
        <v>80</v>
      </c>
      <c r="AQ5" s="30"/>
      <c r="AR5" s="30"/>
      <c r="AS5" s="15"/>
      <c r="AT5" s="30" t="s">
        <v>81</v>
      </c>
      <c r="AU5" s="30"/>
      <c r="AV5" s="30"/>
      <c r="AW5" s="30"/>
      <c r="AX5" s="30"/>
      <c r="AY5" s="15"/>
      <c r="AZ5" s="30" t="s">
        <v>82</v>
      </c>
      <c r="BA5" s="30"/>
      <c r="BB5" s="30"/>
      <c r="BC5" s="30"/>
      <c r="BD5" s="30"/>
      <c r="BE5" s="30"/>
      <c r="BF5" s="30"/>
      <c r="BG5" s="30"/>
      <c r="BH5" s="30"/>
      <c r="BI5" s="30"/>
      <c r="BJ5" s="30"/>
      <c r="BK5" s="30"/>
      <c r="BL5" s="30"/>
      <c r="BM5" s="30"/>
      <c r="BN5" s="30"/>
      <c r="BO5" s="30"/>
      <c r="BP5" s="15"/>
      <c r="BQ5" s="30" t="s">
        <v>83</v>
      </c>
      <c r="BR5" s="30"/>
    </row>
    <row r="6" spans="2:7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46</v>
      </c>
      <c r="AQ6" s="12" t="s">
        <v>47</v>
      </c>
      <c r="AR6" s="12" t="s">
        <v>50</v>
      </c>
      <c r="AT6" s="12" t="s">
        <v>51</v>
      </c>
      <c r="AU6" s="12" t="s">
        <v>52</v>
      </c>
      <c r="AV6" s="12" t="s">
        <v>53</v>
      </c>
      <c r="AW6" s="12" t="s">
        <v>54</v>
      </c>
      <c r="AX6" s="12" t="s">
        <v>55</v>
      </c>
      <c r="AZ6" s="12" t="s">
        <v>56</v>
      </c>
      <c r="BA6" s="12" t="s">
        <v>57</v>
      </c>
      <c r="BB6" s="12" t="s">
        <v>58</v>
      </c>
      <c r="BC6" s="12" t="s">
        <v>59</v>
      </c>
      <c r="BD6" s="12" t="s">
        <v>60</v>
      </c>
      <c r="BE6" s="12" t="s">
        <v>61</v>
      </c>
      <c r="BF6" s="12" t="s">
        <v>62</v>
      </c>
      <c r="BG6" s="12" t="s">
        <v>63</v>
      </c>
      <c r="BH6" s="12" t="s">
        <v>64</v>
      </c>
      <c r="BI6" s="12" t="s">
        <v>65</v>
      </c>
      <c r="BJ6" s="12" t="s">
        <v>66</v>
      </c>
      <c r="BK6" s="12" t="s">
        <v>67</v>
      </c>
      <c r="BL6" s="12" t="s">
        <v>68</v>
      </c>
      <c r="BM6" s="12" t="s">
        <v>69</v>
      </c>
      <c r="BN6" s="12" t="s">
        <v>70</v>
      </c>
      <c r="BO6" s="12" t="s">
        <v>71</v>
      </c>
      <c r="BQ6" s="12" t="s">
        <v>72</v>
      </c>
      <c r="BR6" s="12" t="s">
        <v>73</v>
      </c>
    </row>
    <row r="7" spans="2:70" ht="30" customHeight="1" x14ac:dyDescent="0.35">
      <c r="B7" s="10" t="s">
        <v>19</v>
      </c>
      <c r="C7" s="10">
        <v>4012</v>
      </c>
      <c r="D7" s="10">
        <v>1971</v>
      </c>
      <c r="E7" s="10">
        <v>2028</v>
      </c>
      <c r="F7" s="10"/>
      <c r="G7" s="10">
        <v>497</v>
      </c>
      <c r="H7" s="10">
        <v>704</v>
      </c>
      <c r="I7" s="10">
        <v>694</v>
      </c>
      <c r="J7" s="10">
        <v>693</v>
      </c>
      <c r="K7" s="10">
        <v>571</v>
      </c>
      <c r="L7" s="10">
        <v>853</v>
      </c>
      <c r="M7" s="10"/>
      <c r="N7" s="10">
        <v>1178</v>
      </c>
      <c r="O7" s="10">
        <v>1131</v>
      </c>
      <c r="P7" s="10">
        <v>781</v>
      </c>
      <c r="Q7" s="10">
        <v>909</v>
      </c>
      <c r="R7" s="10"/>
      <c r="S7" s="10">
        <v>563</v>
      </c>
      <c r="T7" s="10">
        <v>553</v>
      </c>
      <c r="U7" s="10">
        <v>314</v>
      </c>
      <c r="V7" s="10">
        <v>343</v>
      </c>
      <c r="W7" s="10">
        <v>293</v>
      </c>
      <c r="X7" s="10">
        <v>376</v>
      </c>
      <c r="Y7" s="10">
        <v>336</v>
      </c>
      <c r="Z7" s="10">
        <v>171</v>
      </c>
      <c r="AA7" s="10">
        <v>447</v>
      </c>
      <c r="AB7" s="10">
        <v>337</v>
      </c>
      <c r="AC7" s="10">
        <v>188</v>
      </c>
      <c r="AD7" s="10">
        <v>91</v>
      </c>
      <c r="AE7" s="10"/>
      <c r="AF7" s="10">
        <v>1421</v>
      </c>
      <c r="AG7" s="10">
        <v>1665</v>
      </c>
      <c r="AH7" s="10">
        <v>577</v>
      </c>
      <c r="AI7" s="10"/>
      <c r="AJ7" s="10">
        <v>1433</v>
      </c>
      <c r="AK7" s="10">
        <v>1082</v>
      </c>
      <c r="AL7" s="10">
        <v>299</v>
      </c>
      <c r="AM7" s="10">
        <v>42</v>
      </c>
      <c r="AN7" s="10">
        <v>541</v>
      </c>
      <c r="AO7" s="10"/>
      <c r="AP7" s="10">
        <v>878</v>
      </c>
      <c r="AQ7" s="10">
        <v>1369</v>
      </c>
      <c r="AR7" s="10">
        <v>264</v>
      </c>
      <c r="AS7" s="10"/>
      <c r="AT7" s="10">
        <v>929</v>
      </c>
      <c r="AU7" s="10">
        <v>932</v>
      </c>
      <c r="AV7" s="10">
        <v>1096</v>
      </c>
      <c r="AW7" s="10">
        <v>455</v>
      </c>
      <c r="AX7" s="10">
        <v>62</v>
      </c>
      <c r="AY7" s="10"/>
      <c r="AZ7" s="10">
        <v>33</v>
      </c>
      <c r="BA7" s="10">
        <v>185</v>
      </c>
      <c r="BB7" s="10">
        <v>256</v>
      </c>
      <c r="BC7" s="10">
        <v>269</v>
      </c>
      <c r="BD7" s="10">
        <v>403</v>
      </c>
      <c r="BE7" s="10">
        <v>436</v>
      </c>
      <c r="BF7" s="10">
        <v>391</v>
      </c>
      <c r="BG7" s="10">
        <v>312</v>
      </c>
      <c r="BH7" s="10">
        <v>253</v>
      </c>
      <c r="BI7" s="10">
        <v>211</v>
      </c>
      <c r="BJ7" s="10">
        <v>336</v>
      </c>
      <c r="BK7" s="10">
        <v>187</v>
      </c>
      <c r="BL7" s="10">
        <v>180</v>
      </c>
      <c r="BM7" s="10">
        <v>103</v>
      </c>
      <c r="BN7" s="10">
        <v>95</v>
      </c>
      <c r="BO7" s="10">
        <v>161</v>
      </c>
      <c r="BP7" s="10"/>
      <c r="BQ7" s="10">
        <v>1235</v>
      </c>
      <c r="BR7" s="10">
        <v>2665</v>
      </c>
    </row>
    <row r="8" spans="2:70" ht="30" customHeight="1" x14ac:dyDescent="0.35">
      <c r="B8" s="11" t="s">
        <v>20</v>
      </c>
      <c r="C8" s="11">
        <v>4012</v>
      </c>
      <c r="D8" s="11">
        <v>1975</v>
      </c>
      <c r="E8" s="11">
        <v>2024</v>
      </c>
      <c r="F8" s="11"/>
      <c r="G8" s="11">
        <v>558</v>
      </c>
      <c r="H8" s="11">
        <v>682</v>
      </c>
      <c r="I8" s="11">
        <v>685</v>
      </c>
      <c r="J8" s="11">
        <v>686</v>
      </c>
      <c r="K8" s="11">
        <v>562</v>
      </c>
      <c r="L8" s="11">
        <v>839</v>
      </c>
      <c r="M8" s="11"/>
      <c r="N8" s="11">
        <v>1080</v>
      </c>
      <c r="O8" s="11">
        <v>1039</v>
      </c>
      <c r="P8" s="11">
        <v>880</v>
      </c>
      <c r="Q8" s="11">
        <v>1000</v>
      </c>
      <c r="R8" s="11"/>
      <c r="S8" s="11">
        <v>562</v>
      </c>
      <c r="T8" s="11">
        <v>522</v>
      </c>
      <c r="U8" s="11">
        <v>321</v>
      </c>
      <c r="V8" s="11">
        <v>361</v>
      </c>
      <c r="W8" s="11">
        <v>281</v>
      </c>
      <c r="X8" s="11">
        <v>361</v>
      </c>
      <c r="Y8" s="11">
        <v>321</v>
      </c>
      <c r="Z8" s="11">
        <v>160</v>
      </c>
      <c r="AA8" s="11">
        <v>441</v>
      </c>
      <c r="AB8" s="11">
        <v>361</v>
      </c>
      <c r="AC8" s="11">
        <v>201</v>
      </c>
      <c r="AD8" s="11">
        <v>120</v>
      </c>
      <c r="AE8" s="11"/>
      <c r="AF8" s="11">
        <v>1410</v>
      </c>
      <c r="AG8" s="11">
        <v>1629</v>
      </c>
      <c r="AH8" s="11">
        <v>599</v>
      </c>
      <c r="AI8" s="11"/>
      <c r="AJ8" s="11">
        <v>1397</v>
      </c>
      <c r="AK8" s="11">
        <v>1071</v>
      </c>
      <c r="AL8" s="11">
        <v>288</v>
      </c>
      <c r="AM8" s="11">
        <v>45</v>
      </c>
      <c r="AN8" s="11">
        <v>558</v>
      </c>
      <c r="AO8" s="11"/>
      <c r="AP8" s="11">
        <v>856</v>
      </c>
      <c r="AQ8" s="11">
        <v>1358</v>
      </c>
      <c r="AR8" s="11">
        <v>259</v>
      </c>
      <c r="AS8" s="11"/>
      <c r="AT8" s="11">
        <v>961</v>
      </c>
      <c r="AU8" s="11">
        <v>958</v>
      </c>
      <c r="AV8" s="11">
        <v>1056</v>
      </c>
      <c r="AW8" s="11">
        <v>434</v>
      </c>
      <c r="AX8" s="11">
        <v>55</v>
      </c>
      <c r="AY8" s="11"/>
      <c r="AZ8" s="11">
        <v>33</v>
      </c>
      <c r="BA8" s="11">
        <v>186</v>
      </c>
      <c r="BB8" s="11">
        <v>267</v>
      </c>
      <c r="BC8" s="11">
        <v>280</v>
      </c>
      <c r="BD8" s="11">
        <v>416</v>
      </c>
      <c r="BE8" s="11">
        <v>443</v>
      </c>
      <c r="BF8" s="11">
        <v>394</v>
      </c>
      <c r="BG8" s="11">
        <v>314</v>
      </c>
      <c r="BH8" s="11">
        <v>257</v>
      </c>
      <c r="BI8" s="11">
        <v>206</v>
      </c>
      <c r="BJ8" s="11">
        <v>329</v>
      </c>
      <c r="BK8" s="11">
        <v>179</v>
      </c>
      <c r="BL8" s="11">
        <v>174</v>
      </c>
      <c r="BM8" s="11">
        <v>97</v>
      </c>
      <c r="BN8" s="11">
        <v>87</v>
      </c>
      <c r="BO8" s="11">
        <v>148</v>
      </c>
      <c r="BP8" s="11"/>
      <c r="BQ8" s="11">
        <v>1209</v>
      </c>
      <c r="BR8" s="11">
        <v>2688</v>
      </c>
    </row>
    <row r="9" spans="2:70" ht="29" x14ac:dyDescent="0.35">
      <c r="B9" s="18" t="s">
        <v>730</v>
      </c>
      <c r="C9" s="17">
        <v>0.22085022437739499</v>
      </c>
      <c r="D9" s="17">
        <v>0.21014056827424099</v>
      </c>
      <c r="E9" s="17">
        <v>0.230977356404305</v>
      </c>
      <c r="F9" s="17"/>
      <c r="G9" s="17">
        <v>0.203188091927959</v>
      </c>
      <c r="H9" s="17">
        <v>0.18768962515927901</v>
      </c>
      <c r="I9" s="17">
        <v>0.20265658929800601</v>
      </c>
      <c r="J9" s="17">
        <v>0.22264183587678699</v>
      </c>
      <c r="K9" s="17">
        <v>0.263538702841568</v>
      </c>
      <c r="L9" s="17">
        <v>0.244376037196538</v>
      </c>
      <c r="M9" s="17"/>
      <c r="N9" s="17">
        <v>0.24178703851830799</v>
      </c>
      <c r="O9" s="17">
        <v>0.22755641687807299</v>
      </c>
      <c r="P9" s="17">
        <v>0.21508832323110399</v>
      </c>
      <c r="Q9" s="17">
        <v>0.195381594991198</v>
      </c>
      <c r="R9" s="17"/>
      <c r="S9" s="17">
        <v>0.21446548267261301</v>
      </c>
      <c r="T9" s="17">
        <v>0.22110145480287</v>
      </c>
      <c r="U9" s="17">
        <v>0.26528491084627598</v>
      </c>
      <c r="V9" s="17">
        <v>0.275416850964539</v>
      </c>
      <c r="W9" s="17">
        <v>0.208176884757551</v>
      </c>
      <c r="X9" s="17">
        <v>0.19201335470281899</v>
      </c>
      <c r="Y9" s="17">
        <v>0.21488355036262</v>
      </c>
      <c r="Z9" s="17">
        <v>0.19106129032550101</v>
      </c>
      <c r="AA9" s="17">
        <v>0.18686156798276499</v>
      </c>
      <c r="AB9" s="17">
        <v>0.22619390716438301</v>
      </c>
      <c r="AC9" s="17">
        <v>0.21249625696809801</v>
      </c>
      <c r="AD9" s="17">
        <v>0.26157861621022699</v>
      </c>
      <c r="AE9" s="17"/>
      <c r="AF9" s="17">
        <v>0.24440762352607101</v>
      </c>
      <c r="AG9" s="17">
        <v>0.21328715243238699</v>
      </c>
      <c r="AH9" s="17">
        <v>0.19225183840053101</v>
      </c>
      <c r="AI9" s="17"/>
      <c r="AJ9" s="17">
        <v>0.232925135550686</v>
      </c>
      <c r="AK9" s="17">
        <v>0.18559204386304201</v>
      </c>
      <c r="AL9" s="17">
        <v>0.25448534625395097</v>
      </c>
      <c r="AM9" s="17">
        <v>0.14714009900045999</v>
      </c>
      <c r="AN9" s="17">
        <v>0.25033305382649201</v>
      </c>
      <c r="AO9" s="17"/>
      <c r="AP9" s="17">
        <v>0.21026697058145599</v>
      </c>
      <c r="AQ9" s="17">
        <v>0.194858921013882</v>
      </c>
      <c r="AR9" s="17">
        <v>0.21618563807633701</v>
      </c>
      <c r="AS9" s="17"/>
      <c r="AT9" s="17">
        <v>0.206744710027432</v>
      </c>
      <c r="AU9" s="17">
        <v>0.20682221283021801</v>
      </c>
      <c r="AV9" s="17">
        <v>0.24220521499789799</v>
      </c>
      <c r="AW9" s="17">
        <v>0.217761455640687</v>
      </c>
      <c r="AX9" s="17">
        <v>0.271742194087295</v>
      </c>
      <c r="AY9" s="17"/>
      <c r="AZ9" s="17">
        <v>0.212892520846792</v>
      </c>
      <c r="BA9" s="17">
        <v>0.20661001217170399</v>
      </c>
      <c r="BB9" s="17">
        <v>0.23868651748095401</v>
      </c>
      <c r="BC9" s="17">
        <v>0.28624407565144599</v>
      </c>
      <c r="BD9" s="17">
        <v>0.19304689384510099</v>
      </c>
      <c r="BE9" s="17">
        <v>0.169825608992378</v>
      </c>
      <c r="BF9" s="17">
        <v>0.24648269100401499</v>
      </c>
      <c r="BG9" s="17">
        <v>0.18632887243860399</v>
      </c>
      <c r="BH9" s="17">
        <v>0.24354466073273001</v>
      </c>
      <c r="BI9" s="17">
        <v>0.214465907203642</v>
      </c>
      <c r="BJ9" s="17">
        <v>0.23274965453517699</v>
      </c>
      <c r="BK9" s="17">
        <v>0.21496692770613701</v>
      </c>
      <c r="BL9" s="17">
        <v>0.21994371632491799</v>
      </c>
      <c r="BM9" s="17">
        <v>0.230300888607573</v>
      </c>
      <c r="BN9" s="17">
        <v>0.23164247413991901</v>
      </c>
      <c r="BO9" s="17">
        <v>0.264066781591688</v>
      </c>
      <c r="BP9" s="17"/>
      <c r="BQ9" s="17">
        <v>0.271810940353994</v>
      </c>
      <c r="BR9" s="17">
        <v>0.198911379936899</v>
      </c>
    </row>
    <row r="10" spans="2:70" ht="29" x14ac:dyDescent="0.35">
      <c r="B10" s="18" t="s">
        <v>731</v>
      </c>
      <c r="C10" s="17">
        <v>0.28764592901893099</v>
      </c>
      <c r="D10" s="17">
        <v>0.27798518993075999</v>
      </c>
      <c r="E10" s="17">
        <v>0.29703868512877601</v>
      </c>
      <c r="F10" s="17"/>
      <c r="G10" s="17">
        <v>0.29189222163381201</v>
      </c>
      <c r="H10" s="17">
        <v>0.25751694213945697</v>
      </c>
      <c r="I10" s="17">
        <v>0.30895128658434801</v>
      </c>
      <c r="J10" s="17">
        <v>0.27360285537974999</v>
      </c>
      <c r="K10" s="17">
        <v>0.25625306851863899</v>
      </c>
      <c r="L10" s="17">
        <v>0.324434048763036</v>
      </c>
      <c r="M10" s="17"/>
      <c r="N10" s="17">
        <v>0.32589661426949501</v>
      </c>
      <c r="O10" s="17">
        <v>0.30116281268644701</v>
      </c>
      <c r="P10" s="17">
        <v>0.25904144568100301</v>
      </c>
      <c r="Q10" s="17">
        <v>0.25925333827053998</v>
      </c>
      <c r="R10" s="17"/>
      <c r="S10" s="17">
        <v>0.288035427891705</v>
      </c>
      <c r="T10" s="17">
        <v>0.27766789211703002</v>
      </c>
      <c r="U10" s="17">
        <v>0.28609573229136998</v>
      </c>
      <c r="V10" s="17">
        <v>0.26519455763329403</v>
      </c>
      <c r="W10" s="17">
        <v>0.248555958669813</v>
      </c>
      <c r="X10" s="17">
        <v>0.33332360527638699</v>
      </c>
      <c r="Y10" s="17">
        <v>0.27745148178013401</v>
      </c>
      <c r="Z10" s="17">
        <v>0.28644116086828803</v>
      </c>
      <c r="AA10" s="17">
        <v>0.33522072556698002</v>
      </c>
      <c r="AB10" s="17">
        <v>0.29004426138369799</v>
      </c>
      <c r="AC10" s="17">
        <v>0.26261979536808</v>
      </c>
      <c r="AD10" s="17">
        <v>0.24377448170802499</v>
      </c>
      <c r="AE10" s="17"/>
      <c r="AF10" s="17">
        <v>0.25919967058354698</v>
      </c>
      <c r="AG10" s="17">
        <v>0.33380830068675599</v>
      </c>
      <c r="AH10" s="17">
        <v>0.22498871545056101</v>
      </c>
      <c r="AI10" s="17"/>
      <c r="AJ10" s="17">
        <v>0.295978735724653</v>
      </c>
      <c r="AK10" s="17">
        <v>0.29685804666001497</v>
      </c>
      <c r="AL10" s="17">
        <v>0.33343209853240702</v>
      </c>
      <c r="AM10" s="17">
        <v>0.34185654561844903</v>
      </c>
      <c r="AN10" s="17">
        <v>0.21012088224584699</v>
      </c>
      <c r="AO10" s="17"/>
      <c r="AP10" s="17">
        <v>0.30056332950932002</v>
      </c>
      <c r="AQ10" s="17">
        <v>0.307071313065928</v>
      </c>
      <c r="AR10" s="17">
        <v>0.36406771732718801</v>
      </c>
      <c r="AS10" s="17"/>
      <c r="AT10" s="17">
        <v>0.24954364577385399</v>
      </c>
      <c r="AU10" s="17">
        <v>0.30635598017801702</v>
      </c>
      <c r="AV10" s="17">
        <v>0.31726136670295502</v>
      </c>
      <c r="AW10" s="17">
        <v>0.34168343292139702</v>
      </c>
      <c r="AX10" s="17">
        <v>0.25541668650888599</v>
      </c>
      <c r="AY10" s="17"/>
      <c r="AZ10" s="17">
        <v>0.28233011063338298</v>
      </c>
      <c r="BA10" s="17">
        <v>0.180321525994424</v>
      </c>
      <c r="BB10" s="17">
        <v>0.25444648286206301</v>
      </c>
      <c r="BC10" s="17">
        <v>0.29392958786776602</v>
      </c>
      <c r="BD10" s="17">
        <v>0.32692822766131902</v>
      </c>
      <c r="BE10" s="17">
        <v>0.27145759405033199</v>
      </c>
      <c r="BF10" s="17">
        <v>0.30650491661600299</v>
      </c>
      <c r="BG10" s="17">
        <v>0.27893293404466102</v>
      </c>
      <c r="BH10" s="17">
        <v>0.28305588910208901</v>
      </c>
      <c r="BI10" s="17">
        <v>0.32002100483803497</v>
      </c>
      <c r="BJ10" s="17">
        <v>0.28349316594330098</v>
      </c>
      <c r="BK10" s="17">
        <v>0.258273944428484</v>
      </c>
      <c r="BL10" s="17">
        <v>0.32668757009746902</v>
      </c>
      <c r="BM10" s="17">
        <v>0.36216648295162701</v>
      </c>
      <c r="BN10" s="17">
        <v>0.33501691711702802</v>
      </c>
      <c r="BO10" s="17">
        <v>0.30564774328316902</v>
      </c>
      <c r="BP10" s="17"/>
      <c r="BQ10" s="17">
        <v>0.36303751105308102</v>
      </c>
      <c r="BR10" s="17">
        <v>0.256805403566783</v>
      </c>
    </row>
    <row r="11" spans="2:70" ht="29" x14ac:dyDescent="0.35">
      <c r="B11" s="18" t="s">
        <v>732</v>
      </c>
      <c r="C11" s="17">
        <v>0.27190960789519703</v>
      </c>
      <c r="D11" s="17">
        <v>0.288586766749164</v>
      </c>
      <c r="E11" s="17">
        <v>0.25644828955315901</v>
      </c>
      <c r="F11" s="17"/>
      <c r="G11" s="17">
        <v>0.20120225720655399</v>
      </c>
      <c r="H11" s="17">
        <v>0.26226632252068799</v>
      </c>
      <c r="I11" s="17">
        <v>0.24738365493088799</v>
      </c>
      <c r="J11" s="17">
        <v>0.30674027723855202</v>
      </c>
      <c r="K11" s="17">
        <v>0.32480704324020998</v>
      </c>
      <c r="L11" s="17">
        <v>0.282938070973411</v>
      </c>
      <c r="M11" s="17"/>
      <c r="N11" s="17">
        <v>0.25332512749251501</v>
      </c>
      <c r="O11" s="17">
        <v>0.275527611577567</v>
      </c>
      <c r="P11" s="17">
        <v>0.27649437593516601</v>
      </c>
      <c r="Q11" s="17">
        <v>0.28435242096369201</v>
      </c>
      <c r="R11" s="17"/>
      <c r="S11" s="17">
        <v>0.243244385784534</v>
      </c>
      <c r="T11" s="17">
        <v>0.26968269574230602</v>
      </c>
      <c r="U11" s="17">
        <v>0.27490302931216198</v>
      </c>
      <c r="V11" s="17">
        <v>0.30613713672209603</v>
      </c>
      <c r="W11" s="17">
        <v>0.27345236035157899</v>
      </c>
      <c r="X11" s="17">
        <v>0.215397019625993</v>
      </c>
      <c r="Y11" s="17">
        <v>0.30897279732719002</v>
      </c>
      <c r="Z11" s="17">
        <v>0.343010646043033</v>
      </c>
      <c r="AA11" s="17">
        <v>0.28365356791464802</v>
      </c>
      <c r="AB11" s="17">
        <v>0.27204462190192402</v>
      </c>
      <c r="AC11" s="17">
        <v>0.26941465122463798</v>
      </c>
      <c r="AD11" s="17">
        <v>0.23793059514503101</v>
      </c>
      <c r="AE11" s="17"/>
      <c r="AF11" s="17">
        <v>0.30830163073519301</v>
      </c>
      <c r="AG11" s="17">
        <v>0.255230456421771</v>
      </c>
      <c r="AH11" s="17">
        <v>0.26523317897767701</v>
      </c>
      <c r="AI11" s="17"/>
      <c r="AJ11" s="17">
        <v>0.28247905981836502</v>
      </c>
      <c r="AK11" s="17">
        <v>0.27449673181862599</v>
      </c>
      <c r="AL11" s="17">
        <v>0.248330096019279</v>
      </c>
      <c r="AM11" s="17">
        <v>0.30584705667557099</v>
      </c>
      <c r="AN11" s="17">
        <v>0.259519128472806</v>
      </c>
      <c r="AO11" s="17"/>
      <c r="AP11" s="17">
        <v>0.27196949219298899</v>
      </c>
      <c r="AQ11" s="17">
        <v>0.27212443792793301</v>
      </c>
      <c r="AR11" s="17">
        <v>0.26798575809929798</v>
      </c>
      <c r="AS11" s="17"/>
      <c r="AT11" s="17">
        <v>0.30698290883312102</v>
      </c>
      <c r="AU11" s="17">
        <v>0.27266940409069201</v>
      </c>
      <c r="AV11" s="17">
        <v>0.23356893023524999</v>
      </c>
      <c r="AW11" s="17">
        <v>0.24809523793580099</v>
      </c>
      <c r="AX11" s="17">
        <v>0.14363579772981699</v>
      </c>
      <c r="AY11" s="17"/>
      <c r="AZ11" s="17">
        <v>0.147404464299798</v>
      </c>
      <c r="BA11" s="17">
        <v>0.31708487526323997</v>
      </c>
      <c r="BB11" s="17">
        <v>0.30309995910015802</v>
      </c>
      <c r="BC11" s="17">
        <v>0.24828121662441299</v>
      </c>
      <c r="BD11" s="17">
        <v>0.256661338916649</v>
      </c>
      <c r="BE11" s="17">
        <v>0.31099120754046999</v>
      </c>
      <c r="BF11" s="17">
        <v>0.26592738042094</v>
      </c>
      <c r="BG11" s="17">
        <v>0.330119773006601</v>
      </c>
      <c r="BH11" s="17">
        <v>0.24381989437830101</v>
      </c>
      <c r="BI11" s="17">
        <v>0.25890131223267898</v>
      </c>
      <c r="BJ11" s="17">
        <v>0.26076230632400199</v>
      </c>
      <c r="BK11" s="17">
        <v>0.316480334372929</v>
      </c>
      <c r="BL11" s="17">
        <v>0.24945927502568399</v>
      </c>
      <c r="BM11" s="17">
        <v>0.20140500970067901</v>
      </c>
      <c r="BN11" s="17">
        <v>0.24762294794571901</v>
      </c>
      <c r="BO11" s="17">
        <v>0.211946891379028</v>
      </c>
      <c r="BP11" s="17"/>
      <c r="BQ11" s="17">
        <v>0.18918114403505501</v>
      </c>
      <c r="BR11" s="17">
        <v>0.311888870846872</v>
      </c>
    </row>
    <row r="12" spans="2:70" ht="29" x14ac:dyDescent="0.35">
      <c r="B12" s="18" t="s">
        <v>733</v>
      </c>
      <c r="C12" s="17">
        <v>7.8706375148900803E-2</v>
      </c>
      <c r="D12" s="17">
        <v>8.7694987812830305E-2</v>
      </c>
      <c r="E12" s="17">
        <v>7.0019375753156005E-2</v>
      </c>
      <c r="F12" s="17"/>
      <c r="G12" s="17">
        <v>0.1495734464081</v>
      </c>
      <c r="H12" s="17">
        <v>0.10686236338046599</v>
      </c>
      <c r="I12" s="17">
        <v>9.9034931581109403E-2</v>
      </c>
      <c r="J12" s="17">
        <v>6.0114043912927698E-2</v>
      </c>
      <c r="K12" s="17">
        <v>4.5727309366299901E-2</v>
      </c>
      <c r="L12" s="17">
        <v>2.9320935713683299E-2</v>
      </c>
      <c r="M12" s="17"/>
      <c r="N12" s="17">
        <v>7.8972434523419399E-2</v>
      </c>
      <c r="O12" s="17">
        <v>6.4609996794297797E-2</v>
      </c>
      <c r="P12" s="17">
        <v>8.2965294987145999E-2</v>
      </c>
      <c r="Q12" s="17">
        <v>9.0340501554133298E-2</v>
      </c>
      <c r="R12" s="17"/>
      <c r="S12" s="17">
        <v>0.110889702688878</v>
      </c>
      <c r="T12" s="17">
        <v>7.5361978121114601E-2</v>
      </c>
      <c r="U12" s="17">
        <v>5.4283532264748198E-2</v>
      </c>
      <c r="V12" s="17">
        <v>3.9611206093284002E-2</v>
      </c>
      <c r="W12" s="17">
        <v>0.109221125483574</v>
      </c>
      <c r="X12" s="17">
        <v>8.5899507333601702E-2</v>
      </c>
      <c r="Y12" s="17">
        <v>8.2403896894053696E-2</v>
      </c>
      <c r="Z12" s="17">
        <v>5.4703935962645299E-2</v>
      </c>
      <c r="AA12" s="17">
        <v>7.3167005785922001E-2</v>
      </c>
      <c r="AB12" s="17">
        <v>8.9231697544683602E-2</v>
      </c>
      <c r="AC12" s="17">
        <v>8.1901588645471896E-2</v>
      </c>
      <c r="AD12" s="17">
        <v>3.7836749554095002E-2</v>
      </c>
      <c r="AE12" s="17"/>
      <c r="AF12" s="17">
        <v>5.7173469281526702E-2</v>
      </c>
      <c r="AG12" s="17">
        <v>8.3466399426746593E-2</v>
      </c>
      <c r="AH12" s="17">
        <v>9.1794050055578599E-2</v>
      </c>
      <c r="AI12" s="17"/>
      <c r="AJ12" s="17">
        <v>6.6291917079413995E-2</v>
      </c>
      <c r="AK12" s="17">
        <v>0.100269865055696</v>
      </c>
      <c r="AL12" s="17">
        <v>7.1816518921941006E-2</v>
      </c>
      <c r="AM12" s="17">
        <v>5.8740195074695599E-2</v>
      </c>
      <c r="AN12" s="17">
        <v>8.06580829774972E-2</v>
      </c>
      <c r="AO12" s="17"/>
      <c r="AP12" s="17">
        <v>8.5601017769092499E-2</v>
      </c>
      <c r="AQ12" s="17">
        <v>9.2438760551400198E-2</v>
      </c>
      <c r="AR12" s="17">
        <v>7.4386781826380505E-2</v>
      </c>
      <c r="AS12" s="17"/>
      <c r="AT12" s="17">
        <v>6.7210045877624899E-2</v>
      </c>
      <c r="AU12" s="17">
        <v>8.2752309194972701E-2</v>
      </c>
      <c r="AV12" s="17">
        <v>8.3774022600089801E-2</v>
      </c>
      <c r="AW12" s="17">
        <v>8.6924881697670195E-2</v>
      </c>
      <c r="AX12" s="17">
        <v>0.18007889266225</v>
      </c>
      <c r="AY12" s="17"/>
      <c r="AZ12" s="17">
        <v>0.150321454893345</v>
      </c>
      <c r="BA12" s="17">
        <v>8.8805444343992193E-2</v>
      </c>
      <c r="BB12" s="17">
        <v>7.6106960296230097E-2</v>
      </c>
      <c r="BC12" s="17">
        <v>5.5188973432435E-2</v>
      </c>
      <c r="BD12" s="17">
        <v>8.5287560598578296E-2</v>
      </c>
      <c r="BE12" s="17">
        <v>8.6365463320782099E-2</v>
      </c>
      <c r="BF12" s="17">
        <v>5.2815520734984599E-2</v>
      </c>
      <c r="BG12" s="17">
        <v>6.9248939146183297E-2</v>
      </c>
      <c r="BH12" s="17">
        <v>7.3171575439554104E-2</v>
      </c>
      <c r="BI12" s="17">
        <v>9.8116060137194705E-2</v>
      </c>
      <c r="BJ12" s="17">
        <v>8.5538153964813901E-2</v>
      </c>
      <c r="BK12" s="17">
        <v>0.117743550864201</v>
      </c>
      <c r="BL12" s="17">
        <v>8.8151053890992398E-2</v>
      </c>
      <c r="BM12" s="17">
        <v>9.7713957363721696E-2</v>
      </c>
      <c r="BN12" s="17">
        <v>6.9277121989675894E-2</v>
      </c>
      <c r="BO12" s="17">
        <v>8.8411941542108505E-2</v>
      </c>
      <c r="BP12" s="17"/>
      <c r="BQ12" s="17">
        <v>8.6383360796512806E-2</v>
      </c>
      <c r="BR12" s="17">
        <v>7.4478421137717798E-2</v>
      </c>
    </row>
    <row r="13" spans="2:70" ht="29" x14ac:dyDescent="0.35">
      <c r="B13" s="18" t="s">
        <v>734</v>
      </c>
      <c r="C13" s="17">
        <v>4.0341992053210401E-2</v>
      </c>
      <c r="D13" s="17">
        <v>4.3704600907729999E-2</v>
      </c>
      <c r="E13" s="17">
        <v>3.7319692847869901E-2</v>
      </c>
      <c r="F13" s="17"/>
      <c r="G13" s="17">
        <v>5.96006138405724E-2</v>
      </c>
      <c r="H13" s="17">
        <v>7.2366057988800206E-2</v>
      </c>
      <c r="I13" s="17">
        <v>3.9806475508331197E-2</v>
      </c>
      <c r="J13" s="17">
        <v>3.1514741024272597E-2</v>
      </c>
      <c r="K13" s="17">
        <v>2.5620730638909999E-2</v>
      </c>
      <c r="L13" s="17">
        <v>1.89937348930318E-2</v>
      </c>
      <c r="M13" s="17"/>
      <c r="N13" s="17">
        <v>4.0546170861460701E-2</v>
      </c>
      <c r="O13" s="17">
        <v>3.93716882943747E-2</v>
      </c>
      <c r="P13" s="17">
        <v>4.7422912056536003E-2</v>
      </c>
      <c r="Q13" s="17">
        <v>3.54228608394958E-2</v>
      </c>
      <c r="R13" s="17"/>
      <c r="S13" s="17">
        <v>5.7503457426270201E-2</v>
      </c>
      <c r="T13" s="17">
        <v>3.8846269117394597E-2</v>
      </c>
      <c r="U13" s="17">
        <v>2.7182806994704801E-2</v>
      </c>
      <c r="V13" s="17">
        <v>3.3463724599322398E-2</v>
      </c>
      <c r="W13" s="17">
        <v>3.21458962449764E-2</v>
      </c>
      <c r="X13" s="17">
        <v>5.0701222323563E-2</v>
      </c>
      <c r="Y13" s="17">
        <v>4.4217897247871799E-2</v>
      </c>
      <c r="Z13" s="17">
        <v>3.7009183485760502E-2</v>
      </c>
      <c r="AA13" s="17">
        <v>3.4218729383243801E-2</v>
      </c>
      <c r="AB13" s="17">
        <v>2.7839133925333701E-2</v>
      </c>
      <c r="AC13" s="17">
        <v>4.9709409644500303E-2</v>
      </c>
      <c r="AD13" s="17">
        <v>4.8902472880874397E-2</v>
      </c>
      <c r="AE13" s="17"/>
      <c r="AF13" s="17">
        <v>3.7655460077334002E-2</v>
      </c>
      <c r="AG13" s="17">
        <v>3.4572225642846899E-2</v>
      </c>
      <c r="AH13" s="17">
        <v>6.4440730545813896E-2</v>
      </c>
      <c r="AI13" s="17"/>
      <c r="AJ13" s="17">
        <v>3.40573093334154E-2</v>
      </c>
      <c r="AK13" s="17">
        <v>4.9437738956134201E-2</v>
      </c>
      <c r="AL13" s="17">
        <v>3.06599885785932E-2</v>
      </c>
      <c r="AM13" s="17">
        <v>7.6012989534301106E-2</v>
      </c>
      <c r="AN13" s="17">
        <v>4.15595880320433E-2</v>
      </c>
      <c r="AO13" s="17"/>
      <c r="AP13" s="17">
        <v>3.5641726876668202E-2</v>
      </c>
      <c r="AQ13" s="17">
        <v>4.81952278480485E-2</v>
      </c>
      <c r="AR13" s="17">
        <v>3.8856016908612102E-2</v>
      </c>
      <c r="AS13" s="17"/>
      <c r="AT13" s="17">
        <v>3.5719154107082499E-2</v>
      </c>
      <c r="AU13" s="17">
        <v>2.7135517978327701E-2</v>
      </c>
      <c r="AV13" s="17">
        <v>4.73223079557544E-2</v>
      </c>
      <c r="AW13" s="17">
        <v>4.7425496303697703E-2</v>
      </c>
      <c r="AX13" s="17">
        <v>0.10380550951585001</v>
      </c>
      <c r="AY13" s="17"/>
      <c r="AZ13" s="17">
        <v>8.6672209808574097E-2</v>
      </c>
      <c r="BA13" s="17">
        <v>3.0731744831861502E-2</v>
      </c>
      <c r="BB13" s="17">
        <v>2.80893015220448E-2</v>
      </c>
      <c r="BC13" s="17">
        <v>3.12207047005667E-2</v>
      </c>
      <c r="BD13" s="17">
        <v>3.5102822671569299E-2</v>
      </c>
      <c r="BE13" s="17">
        <v>5.9234088230455201E-2</v>
      </c>
      <c r="BF13" s="17">
        <v>5.2095740364549302E-2</v>
      </c>
      <c r="BG13" s="17">
        <v>3.4474188909929301E-2</v>
      </c>
      <c r="BH13" s="17">
        <v>3.6036020383566701E-2</v>
      </c>
      <c r="BI13" s="17">
        <v>1.6776153451429798E-2</v>
      </c>
      <c r="BJ13" s="17">
        <v>3.9524351042217902E-2</v>
      </c>
      <c r="BK13" s="17">
        <v>2.89880010765056E-2</v>
      </c>
      <c r="BL13" s="17">
        <v>4.3286080809246001E-2</v>
      </c>
      <c r="BM13" s="17">
        <v>6.08365116747056E-2</v>
      </c>
      <c r="BN13" s="17">
        <v>4.4394439228294703E-2</v>
      </c>
      <c r="BO13" s="17">
        <v>6.4371570818097495E-2</v>
      </c>
      <c r="BP13" s="17"/>
      <c r="BQ13" s="17">
        <v>5.6724460057595301E-2</v>
      </c>
      <c r="BR13" s="17">
        <v>3.1861990683274298E-2</v>
      </c>
    </row>
    <row r="14" spans="2:70" x14ac:dyDescent="0.35">
      <c r="B14" s="18" t="s">
        <v>129</v>
      </c>
      <c r="C14" s="19">
        <v>0.100545871506365</v>
      </c>
      <c r="D14" s="19">
        <v>9.1887886325274504E-2</v>
      </c>
      <c r="E14" s="19">
        <v>0.108196600312734</v>
      </c>
      <c r="F14" s="19"/>
      <c r="G14" s="19">
        <v>9.4543368983003098E-2</v>
      </c>
      <c r="H14" s="19">
        <v>0.11329868881131</v>
      </c>
      <c r="I14" s="19">
        <v>0.102167062097318</v>
      </c>
      <c r="J14" s="19">
        <v>0.10538624656771101</v>
      </c>
      <c r="K14" s="19">
        <v>8.4053145394372503E-2</v>
      </c>
      <c r="L14" s="19">
        <v>9.99371724602994E-2</v>
      </c>
      <c r="M14" s="19"/>
      <c r="N14" s="19">
        <v>5.9472614334801201E-2</v>
      </c>
      <c r="O14" s="19">
        <v>9.17714737692399E-2</v>
      </c>
      <c r="P14" s="19">
        <v>0.118987648109044</v>
      </c>
      <c r="Q14" s="19">
        <v>0.135249283380941</v>
      </c>
      <c r="R14" s="19"/>
      <c r="S14" s="19">
        <v>8.5861543536000798E-2</v>
      </c>
      <c r="T14" s="19">
        <v>0.117339710099286</v>
      </c>
      <c r="U14" s="19">
        <v>9.2249988290738993E-2</v>
      </c>
      <c r="V14" s="19">
        <v>8.0176523987465401E-2</v>
      </c>
      <c r="W14" s="19">
        <v>0.12844777449250699</v>
      </c>
      <c r="X14" s="19">
        <v>0.122665290737637</v>
      </c>
      <c r="Y14" s="19">
        <v>7.2070376388130103E-2</v>
      </c>
      <c r="Z14" s="19">
        <v>8.7773783314771897E-2</v>
      </c>
      <c r="AA14" s="19">
        <v>8.6878403366441703E-2</v>
      </c>
      <c r="AB14" s="19">
        <v>9.4646378079978305E-2</v>
      </c>
      <c r="AC14" s="19">
        <v>0.123858298149212</v>
      </c>
      <c r="AD14" s="19">
        <v>0.169977084501748</v>
      </c>
      <c r="AE14" s="19"/>
      <c r="AF14" s="19">
        <v>9.3262145796328605E-2</v>
      </c>
      <c r="AG14" s="19">
        <v>7.9635465389493204E-2</v>
      </c>
      <c r="AH14" s="19">
        <v>0.16129148656983899</v>
      </c>
      <c r="AI14" s="19"/>
      <c r="AJ14" s="19">
        <v>8.8267842493467003E-2</v>
      </c>
      <c r="AK14" s="19">
        <v>9.3345573646487295E-2</v>
      </c>
      <c r="AL14" s="19">
        <v>6.1275951693828698E-2</v>
      </c>
      <c r="AM14" s="19">
        <v>7.0403114096522501E-2</v>
      </c>
      <c r="AN14" s="19">
        <v>0.15780926444531501</v>
      </c>
      <c r="AO14" s="19"/>
      <c r="AP14" s="19">
        <v>9.5957463070473897E-2</v>
      </c>
      <c r="AQ14" s="19">
        <v>8.5311339592809093E-2</v>
      </c>
      <c r="AR14" s="19">
        <v>3.8518087762184003E-2</v>
      </c>
      <c r="AS14" s="19"/>
      <c r="AT14" s="19">
        <v>0.13379953538088599</v>
      </c>
      <c r="AU14" s="19">
        <v>0.10426457572777301</v>
      </c>
      <c r="AV14" s="19">
        <v>7.5868157508053896E-2</v>
      </c>
      <c r="AW14" s="19">
        <v>5.8109495500746802E-2</v>
      </c>
      <c r="AX14" s="19">
        <v>4.5320919495901599E-2</v>
      </c>
      <c r="AY14" s="19"/>
      <c r="AZ14" s="19">
        <v>0.120379239518107</v>
      </c>
      <c r="BA14" s="19">
        <v>0.17644639739477899</v>
      </c>
      <c r="BB14" s="19">
        <v>9.9570778738549803E-2</v>
      </c>
      <c r="BC14" s="19">
        <v>8.5135441723372604E-2</v>
      </c>
      <c r="BD14" s="19">
        <v>0.102973156306783</v>
      </c>
      <c r="BE14" s="19">
        <v>0.102126037865582</v>
      </c>
      <c r="BF14" s="19">
        <v>7.6173750859508296E-2</v>
      </c>
      <c r="BG14" s="19">
        <v>0.100895292454022</v>
      </c>
      <c r="BH14" s="19">
        <v>0.12037195996376</v>
      </c>
      <c r="BI14" s="19">
        <v>9.1719562137019997E-2</v>
      </c>
      <c r="BJ14" s="19">
        <v>9.79323681904882E-2</v>
      </c>
      <c r="BK14" s="19">
        <v>6.3547241551744293E-2</v>
      </c>
      <c r="BL14" s="19">
        <v>7.2472303851690401E-2</v>
      </c>
      <c r="BM14" s="19">
        <v>4.7577149701694098E-2</v>
      </c>
      <c r="BN14" s="19">
        <v>7.2046099579363601E-2</v>
      </c>
      <c r="BO14" s="19">
        <v>6.5555071385908797E-2</v>
      </c>
      <c r="BP14" s="19"/>
      <c r="BQ14" s="19">
        <v>3.2862583703762299E-2</v>
      </c>
      <c r="BR14" s="19">
        <v>0.12605393382845401</v>
      </c>
    </row>
    <row r="15" spans="2:70" x14ac:dyDescent="0.35">
      <c r="B15" s="16"/>
    </row>
    <row r="16" spans="2:70" x14ac:dyDescent="0.35">
      <c r="B16" t="s">
        <v>98</v>
      </c>
    </row>
    <row r="17" spans="2:2" x14ac:dyDescent="0.35">
      <c r="B17" t="s">
        <v>99</v>
      </c>
    </row>
    <row r="19" spans="2:2" x14ac:dyDescent="0.35">
      <c r="B19" s="8" t="str">
        <f>HYPERLINK("#'Contents'!A1", "Return to Contents")</f>
        <v>Return to Contents</v>
      </c>
    </row>
  </sheetData>
  <mergeCells count="11">
    <mergeCell ref="BQ5:BR5"/>
    <mergeCell ref="D5:E5"/>
    <mergeCell ref="G5:L5"/>
    <mergeCell ref="N5:Q5"/>
    <mergeCell ref="S5:AD5"/>
    <mergeCell ref="AF5:AH5"/>
    <mergeCell ref="D2:BJ2"/>
    <mergeCell ref="AJ5:AN5"/>
    <mergeCell ref="AP5:AR5"/>
    <mergeCell ref="AT5:AX5"/>
    <mergeCell ref="AZ5:BO5"/>
  </mergeCells>
  <pageMargins left="0.7" right="0.7" top="0.75" bottom="0.75" header="0.3" footer="0.3"/>
  <pageSetup paperSize="9" orientation="portrait" horizontalDpi="300" verticalDpi="300"/>
  <drawing r:id="rId1"/>
</worksheet>
</file>

<file path=xl/worksheets/sheet1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700-000000000000}">
  <dimension ref="B2:BR19"/>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67" width="10.7265625" customWidth="1"/>
    <col min="68" max="68" width="2.1796875" customWidth="1"/>
    <col min="69" max="70" width="10.7265625" customWidth="1"/>
    <col min="71" max="71" width="2.1796875" customWidth="1"/>
  </cols>
  <sheetData>
    <row r="2" spans="2:70" ht="40" customHeight="1" x14ac:dyDescent="0.35">
      <c r="D2" s="29" t="s">
        <v>737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row>
    <row r="5" spans="2:70" ht="30" customHeight="1" x14ac:dyDescent="0.35">
      <c r="B5" s="15"/>
      <c r="C5" s="15"/>
      <c r="D5" s="30" t="s">
        <v>74</v>
      </c>
      <c r="E5" s="30"/>
      <c r="F5" s="15"/>
      <c r="G5" s="30" t="s">
        <v>75</v>
      </c>
      <c r="H5" s="30"/>
      <c r="I5" s="30"/>
      <c r="J5" s="30"/>
      <c r="K5" s="30"/>
      <c r="L5" s="30"/>
      <c r="M5" s="15"/>
      <c r="N5" s="30" t="s">
        <v>76</v>
      </c>
      <c r="O5" s="30"/>
      <c r="P5" s="30"/>
      <c r="Q5" s="30"/>
      <c r="R5" s="15"/>
      <c r="S5" s="30" t="s">
        <v>77</v>
      </c>
      <c r="T5" s="30"/>
      <c r="U5" s="30"/>
      <c r="V5" s="30"/>
      <c r="W5" s="30"/>
      <c r="X5" s="30"/>
      <c r="Y5" s="30"/>
      <c r="Z5" s="30"/>
      <c r="AA5" s="30"/>
      <c r="AB5" s="30"/>
      <c r="AC5" s="30"/>
      <c r="AD5" s="30"/>
      <c r="AE5" s="15"/>
      <c r="AF5" s="30" t="s">
        <v>78</v>
      </c>
      <c r="AG5" s="30"/>
      <c r="AH5" s="30"/>
      <c r="AI5" s="15"/>
      <c r="AJ5" s="30" t="s">
        <v>79</v>
      </c>
      <c r="AK5" s="30"/>
      <c r="AL5" s="30"/>
      <c r="AM5" s="30"/>
      <c r="AN5" s="30"/>
      <c r="AO5" s="15"/>
      <c r="AP5" s="30" t="s">
        <v>80</v>
      </c>
      <c r="AQ5" s="30"/>
      <c r="AR5" s="30"/>
      <c r="AS5" s="15"/>
      <c r="AT5" s="30" t="s">
        <v>81</v>
      </c>
      <c r="AU5" s="30"/>
      <c r="AV5" s="30"/>
      <c r="AW5" s="30"/>
      <c r="AX5" s="30"/>
      <c r="AY5" s="15"/>
      <c r="AZ5" s="30" t="s">
        <v>82</v>
      </c>
      <c r="BA5" s="30"/>
      <c r="BB5" s="30"/>
      <c r="BC5" s="30"/>
      <c r="BD5" s="30"/>
      <c r="BE5" s="30"/>
      <c r="BF5" s="30"/>
      <c r="BG5" s="30"/>
      <c r="BH5" s="30"/>
      <c r="BI5" s="30"/>
      <c r="BJ5" s="30"/>
      <c r="BK5" s="30"/>
      <c r="BL5" s="30"/>
      <c r="BM5" s="30"/>
      <c r="BN5" s="30"/>
      <c r="BO5" s="30"/>
      <c r="BP5" s="15"/>
      <c r="BQ5" s="30" t="s">
        <v>83</v>
      </c>
      <c r="BR5" s="30"/>
    </row>
    <row r="6" spans="2:7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46</v>
      </c>
      <c r="AQ6" s="12" t="s">
        <v>47</v>
      </c>
      <c r="AR6" s="12" t="s">
        <v>50</v>
      </c>
      <c r="AT6" s="12" t="s">
        <v>51</v>
      </c>
      <c r="AU6" s="12" t="s">
        <v>52</v>
      </c>
      <c r="AV6" s="12" t="s">
        <v>53</v>
      </c>
      <c r="AW6" s="12" t="s">
        <v>54</v>
      </c>
      <c r="AX6" s="12" t="s">
        <v>55</v>
      </c>
      <c r="AZ6" s="12" t="s">
        <v>56</v>
      </c>
      <c r="BA6" s="12" t="s">
        <v>57</v>
      </c>
      <c r="BB6" s="12" t="s">
        <v>58</v>
      </c>
      <c r="BC6" s="12" t="s">
        <v>59</v>
      </c>
      <c r="BD6" s="12" t="s">
        <v>60</v>
      </c>
      <c r="BE6" s="12" t="s">
        <v>61</v>
      </c>
      <c r="BF6" s="12" t="s">
        <v>62</v>
      </c>
      <c r="BG6" s="12" t="s">
        <v>63</v>
      </c>
      <c r="BH6" s="12" t="s">
        <v>64</v>
      </c>
      <c r="BI6" s="12" t="s">
        <v>65</v>
      </c>
      <c r="BJ6" s="12" t="s">
        <v>66</v>
      </c>
      <c r="BK6" s="12" t="s">
        <v>67</v>
      </c>
      <c r="BL6" s="12" t="s">
        <v>68</v>
      </c>
      <c r="BM6" s="12" t="s">
        <v>69</v>
      </c>
      <c r="BN6" s="12" t="s">
        <v>70</v>
      </c>
      <c r="BO6" s="12" t="s">
        <v>71</v>
      </c>
      <c r="BQ6" s="12" t="s">
        <v>72</v>
      </c>
      <c r="BR6" s="12" t="s">
        <v>73</v>
      </c>
    </row>
    <row r="7" spans="2:70" ht="30" customHeight="1" x14ac:dyDescent="0.35">
      <c r="B7" s="10" t="s">
        <v>19</v>
      </c>
      <c r="C7" s="10">
        <v>4012</v>
      </c>
      <c r="D7" s="10">
        <v>1971</v>
      </c>
      <c r="E7" s="10">
        <v>2028</v>
      </c>
      <c r="F7" s="10"/>
      <c r="G7" s="10">
        <v>497</v>
      </c>
      <c r="H7" s="10">
        <v>704</v>
      </c>
      <c r="I7" s="10">
        <v>694</v>
      </c>
      <c r="J7" s="10">
        <v>693</v>
      </c>
      <c r="K7" s="10">
        <v>571</v>
      </c>
      <c r="L7" s="10">
        <v>853</v>
      </c>
      <c r="M7" s="10"/>
      <c r="N7" s="10">
        <v>1178</v>
      </c>
      <c r="O7" s="10">
        <v>1131</v>
      </c>
      <c r="P7" s="10">
        <v>781</v>
      </c>
      <c r="Q7" s="10">
        <v>909</v>
      </c>
      <c r="R7" s="10"/>
      <c r="S7" s="10">
        <v>563</v>
      </c>
      <c r="T7" s="10">
        <v>553</v>
      </c>
      <c r="U7" s="10">
        <v>314</v>
      </c>
      <c r="V7" s="10">
        <v>343</v>
      </c>
      <c r="W7" s="10">
        <v>293</v>
      </c>
      <c r="X7" s="10">
        <v>376</v>
      </c>
      <c r="Y7" s="10">
        <v>336</v>
      </c>
      <c r="Z7" s="10">
        <v>171</v>
      </c>
      <c r="AA7" s="10">
        <v>447</v>
      </c>
      <c r="AB7" s="10">
        <v>337</v>
      </c>
      <c r="AC7" s="10">
        <v>188</v>
      </c>
      <c r="AD7" s="10">
        <v>91</v>
      </c>
      <c r="AE7" s="10"/>
      <c r="AF7" s="10">
        <v>1421</v>
      </c>
      <c r="AG7" s="10">
        <v>1665</v>
      </c>
      <c r="AH7" s="10">
        <v>577</v>
      </c>
      <c r="AI7" s="10"/>
      <c r="AJ7" s="10">
        <v>1433</v>
      </c>
      <c r="AK7" s="10">
        <v>1082</v>
      </c>
      <c r="AL7" s="10">
        <v>299</v>
      </c>
      <c r="AM7" s="10">
        <v>42</v>
      </c>
      <c r="AN7" s="10">
        <v>541</v>
      </c>
      <c r="AO7" s="10"/>
      <c r="AP7" s="10">
        <v>878</v>
      </c>
      <c r="AQ7" s="10">
        <v>1369</v>
      </c>
      <c r="AR7" s="10">
        <v>264</v>
      </c>
      <c r="AS7" s="10"/>
      <c r="AT7" s="10">
        <v>929</v>
      </c>
      <c r="AU7" s="10">
        <v>932</v>
      </c>
      <c r="AV7" s="10">
        <v>1096</v>
      </c>
      <c r="AW7" s="10">
        <v>455</v>
      </c>
      <c r="AX7" s="10">
        <v>62</v>
      </c>
      <c r="AY7" s="10"/>
      <c r="AZ7" s="10">
        <v>33</v>
      </c>
      <c r="BA7" s="10">
        <v>185</v>
      </c>
      <c r="BB7" s="10">
        <v>256</v>
      </c>
      <c r="BC7" s="10">
        <v>269</v>
      </c>
      <c r="BD7" s="10">
        <v>403</v>
      </c>
      <c r="BE7" s="10">
        <v>436</v>
      </c>
      <c r="BF7" s="10">
        <v>391</v>
      </c>
      <c r="BG7" s="10">
        <v>312</v>
      </c>
      <c r="BH7" s="10">
        <v>253</v>
      </c>
      <c r="BI7" s="10">
        <v>211</v>
      </c>
      <c r="BJ7" s="10">
        <v>336</v>
      </c>
      <c r="BK7" s="10">
        <v>187</v>
      </c>
      <c r="BL7" s="10">
        <v>180</v>
      </c>
      <c r="BM7" s="10">
        <v>103</v>
      </c>
      <c r="BN7" s="10">
        <v>95</v>
      </c>
      <c r="BO7" s="10">
        <v>161</v>
      </c>
      <c r="BP7" s="10"/>
      <c r="BQ7" s="10">
        <v>1235</v>
      </c>
      <c r="BR7" s="10">
        <v>2665</v>
      </c>
    </row>
    <row r="8" spans="2:70" ht="30" customHeight="1" x14ac:dyDescent="0.35">
      <c r="B8" s="11" t="s">
        <v>20</v>
      </c>
      <c r="C8" s="11">
        <v>4012</v>
      </c>
      <c r="D8" s="11">
        <v>1975</v>
      </c>
      <c r="E8" s="11">
        <v>2024</v>
      </c>
      <c r="F8" s="11"/>
      <c r="G8" s="11">
        <v>558</v>
      </c>
      <c r="H8" s="11">
        <v>682</v>
      </c>
      <c r="I8" s="11">
        <v>685</v>
      </c>
      <c r="J8" s="11">
        <v>686</v>
      </c>
      <c r="K8" s="11">
        <v>562</v>
      </c>
      <c r="L8" s="11">
        <v>839</v>
      </c>
      <c r="M8" s="11"/>
      <c r="N8" s="11">
        <v>1080</v>
      </c>
      <c r="O8" s="11">
        <v>1039</v>
      </c>
      <c r="P8" s="11">
        <v>880</v>
      </c>
      <c r="Q8" s="11">
        <v>1000</v>
      </c>
      <c r="R8" s="11"/>
      <c r="S8" s="11">
        <v>562</v>
      </c>
      <c r="T8" s="11">
        <v>522</v>
      </c>
      <c r="U8" s="11">
        <v>321</v>
      </c>
      <c r="V8" s="11">
        <v>361</v>
      </c>
      <c r="W8" s="11">
        <v>281</v>
      </c>
      <c r="X8" s="11">
        <v>361</v>
      </c>
      <c r="Y8" s="11">
        <v>321</v>
      </c>
      <c r="Z8" s="11">
        <v>160</v>
      </c>
      <c r="AA8" s="11">
        <v>441</v>
      </c>
      <c r="AB8" s="11">
        <v>361</v>
      </c>
      <c r="AC8" s="11">
        <v>201</v>
      </c>
      <c r="AD8" s="11">
        <v>120</v>
      </c>
      <c r="AE8" s="11"/>
      <c r="AF8" s="11">
        <v>1410</v>
      </c>
      <c r="AG8" s="11">
        <v>1629</v>
      </c>
      <c r="AH8" s="11">
        <v>599</v>
      </c>
      <c r="AI8" s="11"/>
      <c r="AJ8" s="11">
        <v>1397</v>
      </c>
      <c r="AK8" s="11">
        <v>1071</v>
      </c>
      <c r="AL8" s="11">
        <v>288</v>
      </c>
      <c r="AM8" s="11">
        <v>45</v>
      </c>
      <c r="AN8" s="11">
        <v>558</v>
      </c>
      <c r="AO8" s="11"/>
      <c r="AP8" s="11">
        <v>856</v>
      </c>
      <c r="AQ8" s="11">
        <v>1358</v>
      </c>
      <c r="AR8" s="11">
        <v>259</v>
      </c>
      <c r="AS8" s="11"/>
      <c r="AT8" s="11">
        <v>961</v>
      </c>
      <c r="AU8" s="11">
        <v>958</v>
      </c>
      <c r="AV8" s="11">
        <v>1056</v>
      </c>
      <c r="AW8" s="11">
        <v>434</v>
      </c>
      <c r="AX8" s="11">
        <v>55</v>
      </c>
      <c r="AY8" s="11"/>
      <c r="AZ8" s="11">
        <v>33</v>
      </c>
      <c r="BA8" s="11">
        <v>186</v>
      </c>
      <c r="BB8" s="11">
        <v>267</v>
      </c>
      <c r="BC8" s="11">
        <v>280</v>
      </c>
      <c r="BD8" s="11">
        <v>416</v>
      </c>
      <c r="BE8" s="11">
        <v>443</v>
      </c>
      <c r="BF8" s="11">
        <v>394</v>
      </c>
      <c r="BG8" s="11">
        <v>314</v>
      </c>
      <c r="BH8" s="11">
        <v>257</v>
      </c>
      <c r="BI8" s="11">
        <v>206</v>
      </c>
      <c r="BJ8" s="11">
        <v>329</v>
      </c>
      <c r="BK8" s="11">
        <v>179</v>
      </c>
      <c r="BL8" s="11">
        <v>174</v>
      </c>
      <c r="BM8" s="11">
        <v>97</v>
      </c>
      <c r="BN8" s="11">
        <v>87</v>
      </c>
      <c r="BO8" s="11">
        <v>148</v>
      </c>
      <c r="BP8" s="11"/>
      <c r="BQ8" s="11">
        <v>1209</v>
      </c>
      <c r="BR8" s="11">
        <v>2688</v>
      </c>
    </row>
    <row r="9" spans="2:70" ht="29" x14ac:dyDescent="0.35">
      <c r="B9" s="18" t="s">
        <v>730</v>
      </c>
      <c r="C9" s="17">
        <v>3.8922956005468502E-2</v>
      </c>
      <c r="D9" s="17">
        <v>4.9122659386563003E-2</v>
      </c>
      <c r="E9" s="17">
        <v>2.8751676472570899E-2</v>
      </c>
      <c r="F9" s="17"/>
      <c r="G9" s="17">
        <v>4.7215540065232403E-2</v>
      </c>
      <c r="H9" s="17">
        <v>5.5381920241164097E-2</v>
      </c>
      <c r="I9" s="17">
        <v>4.1657595438576799E-2</v>
      </c>
      <c r="J9" s="17">
        <v>4.25625037869184E-2</v>
      </c>
      <c r="K9" s="17">
        <v>1.85295765099764E-2</v>
      </c>
      <c r="L9" s="17">
        <v>2.84694962818649E-2</v>
      </c>
      <c r="M9" s="17"/>
      <c r="N9" s="17">
        <v>3.9755709733054499E-2</v>
      </c>
      <c r="O9" s="17">
        <v>2.9521042180529401E-2</v>
      </c>
      <c r="P9" s="17">
        <v>4.7590339820991603E-2</v>
      </c>
      <c r="Q9" s="17">
        <v>4.0670871114197801E-2</v>
      </c>
      <c r="R9" s="17"/>
      <c r="S9" s="17">
        <v>4.9874943644455903E-2</v>
      </c>
      <c r="T9" s="17">
        <v>3.5735268100728398E-2</v>
      </c>
      <c r="U9" s="17">
        <v>2.9900232418025401E-2</v>
      </c>
      <c r="V9" s="17">
        <v>3.3553057392847398E-2</v>
      </c>
      <c r="W9" s="17">
        <v>3.9558048857889098E-2</v>
      </c>
      <c r="X9" s="17">
        <v>5.56334981655357E-2</v>
      </c>
      <c r="Y9" s="17">
        <v>3.3866677123582302E-2</v>
      </c>
      <c r="Z9" s="17">
        <v>1.22357012167025E-2</v>
      </c>
      <c r="AA9" s="17">
        <v>3.3629157338109401E-2</v>
      </c>
      <c r="AB9" s="17">
        <v>3.5702924777350001E-2</v>
      </c>
      <c r="AC9" s="17">
        <v>5.8720794268413E-2</v>
      </c>
      <c r="AD9" s="17">
        <v>3.5118488526914599E-2</v>
      </c>
      <c r="AE9" s="17"/>
      <c r="AF9" s="17">
        <v>3.91734817537795E-2</v>
      </c>
      <c r="AG9" s="17">
        <v>4.0645121206433099E-2</v>
      </c>
      <c r="AH9" s="17">
        <v>3.4240123858345101E-2</v>
      </c>
      <c r="AI9" s="17"/>
      <c r="AJ9" s="17">
        <v>4.0363691751345798E-2</v>
      </c>
      <c r="AK9" s="17">
        <v>4.2533231262926498E-2</v>
      </c>
      <c r="AL9" s="17">
        <v>2.60183796476273E-2</v>
      </c>
      <c r="AM9" s="17">
        <v>5.3221409756072501E-2</v>
      </c>
      <c r="AN9" s="17">
        <v>3.1275072081957699E-2</v>
      </c>
      <c r="AO9" s="17"/>
      <c r="AP9" s="17">
        <v>4.9040031051313798E-2</v>
      </c>
      <c r="AQ9" s="17">
        <v>3.99768636924046E-2</v>
      </c>
      <c r="AR9" s="17">
        <v>3.23974492215802E-2</v>
      </c>
      <c r="AS9" s="17"/>
      <c r="AT9" s="17">
        <v>2.84666692455613E-2</v>
      </c>
      <c r="AU9" s="17">
        <v>3.1654680880936398E-2</v>
      </c>
      <c r="AV9" s="17">
        <v>4.6367321933894298E-2</v>
      </c>
      <c r="AW9" s="17">
        <v>5.29624998167669E-2</v>
      </c>
      <c r="AX9" s="17">
        <v>0.109437640822116</v>
      </c>
      <c r="AY9" s="17"/>
      <c r="AZ9" s="17">
        <v>5.5613475463926101E-2</v>
      </c>
      <c r="BA9" s="17">
        <v>6.8472711924403906E-2</v>
      </c>
      <c r="BB9" s="17">
        <v>5.4102528736774E-2</v>
      </c>
      <c r="BC9" s="17">
        <v>4.6625141126816601E-2</v>
      </c>
      <c r="BD9" s="17">
        <v>2.9438808295185501E-2</v>
      </c>
      <c r="BE9" s="17">
        <v>4.97472572213285E-2</v>
      </c>
      <c r="BF9" s="17">
        <v>2.9694781302746599E-2</v>
      </c>
      <c r="BG9" s="17">
        <v>1.9552028691966501E-2</v>
      </c>
      <c r="BH9" s="17">
        <v>4.6319537588896599E-2</v>
      </c>
      <c r="BI9" s="17">
        <v>2.8119444511334399E-2</v>
      </c>
      <c r="BJ9" s="17">
        <v>3.1084812264495301E-2</v>
      </c>
      <c r="BK9" s="17">
        <v>3.1534092962938798E-2</v>
      </c>
      <c r="BL9" s="17">
        <v>2.67687525372685E-2</v>
      </c>
      <c r="BM9" s="17">
        <v>2.9248287322149302E-2</v>
      </c>
      <c r="BN9" s="17">
        <v>8.6910939782851498E-2</v>
      </c>
      <c r="BO9" s="17">
        <v>6.1361240353812199E-2</v>
      </c>
      <c r="BP9" s="17"/>
      <c r="BQ9" s="17">
        <v>6.4186997520668407E-2</v>
      </c>
      <c r="BR9" s="17">
        <v>2.76746566066003E-2</v>
      </c>
    </row>
    <row r="10" spans="2:70" ht="29" x14ac:dyDescent="0.35">
      <c r="B10" s="18" t="s">
        <v>731</v>
      </c>
      <c r="C10" s="17">
        <v>9.5043602805968699E-2</v>
      </c>
      <c r="D10" s="17">
        <v>0.106073416391455</v>
      </c>
      <c r="E10" s="17">
        <v>8.4890527036597094E-2</v>
      </c>
      <c r="F10" s="17"/>
      <c r="G10" s="17">
        <v>0.122228679143358</v>
      </c>
      <c r="H10" s="17">
        <v>0.108761989331774</v>
      </c>
      <c r="I10" s="17">
        <v>0.10019926331380299</v>
      </c>
      <c r="J10" s="17">
        <v>8.5956514679755305E-2</v>
      </c>
      <c r="K10" s="17">
        <v>9.1771406667390601E-2</v>
      </c>
      <c r="L10" s="17">
        <v>7.11995940188309E-2</v>
      </c>
      <c r="M10" s="17"/>
      <c r="N10" s="17">
        <v>0.110399349586405</v>
      </c>
      <c r="O10" s="17">
        <v>8.6487926709395799E-2</v>
      </c>
      <c r="P10" s="17">
        <v>9.7231938242569899E-2</v>
      </c>
      <c r="Q10" s="17">
        <v>8.3405945129474607E-2</v>
      </c>
      <c r="R10" s="17"/>
      <c r="S10" s="17">
        <v>0.125457711759455</v>
      </c>
      <c r="T10" s="17">
        <v>8.6939052180030604E-2</v>
      </c>
      <c r="U10" s="17">
        <v>7.7376510964120807E-2</v>
      </c>
      <c r="V10" s="17">
        <v>9.75634728051928E-2</v>
      </c>
      <c r="W10" s="17">
        <v>8.1951428920667396E-2</v>
      </c>
      <c r="X10" s="17">
        <v>8.9953929211619696E-2</v>
      </c>
      <c r="Y10" s="17">
        <v>6.9824951103386698E-2</v>
      </c>
      <c r="Z10" s="17">
        <v>0.12816187094269499</v>
      </c>
      <c r="AA10" s="17">
        <v>0.118079644191157</v>
      </c>
      <c r="AB10" s="17">
        <v>7.7108411264430202E-2</v>
      </c>
      <c r="AC10" s="17">
        <v>7.2447179186155203E-2</v>
      </c>
      <c r="AD10" s="17">
        <v>0.103970546764657</v>
      </c>
      <c r="AE10" s="17"/>
      <c r="AF10" s="17">
        <v>8.8494548445799098E-2</v>
      </c>
      <c r="AG10" s="17">
        <v>9.7886422711689097E-2</v>
      </c>
      <c r="AH10" s="17">
        <v>8.9306214196662695E-2</v>
      </c>
      <c r="AI10" s="17"/>
      <c r="AJ10" s="17">
        <v>8.8884466974689103E-2</v>
      </c>
      <c r="AK10" s="17">
        <v>0.117575902199723</v>
      </c>
      <c r="AL10" s="17">
        <v>9.3455650673087698E-2</v>
      </c>
      <c r="AM10" s="17">
        <v>7.0569470100856596E-2</v>
      </c>
      <c r="AN10" s="17">
        <v>6.9837557342619302E-2</v>
      </c>
      <c r="AO10" s="17"/>
      <c r="AP10" s="17">
        <v>9.8751155865278703E-2</v>
      </c>
      <c r="AQ10" s="17">
        <v>0.11406838051363601</v>
      </c>
      <c r="AR10" s="17">
        <v>0.107910174915354</v>
      </c>
      <c r="AS10" s="17"/>
      <c r="AT10" s="17">
        <v>9.3471104011042902E-2</v>
      </c>
      <c r="AU10" s="17">
        <v>8.0596934638801396E-2</v>
      </c>
      <c r="AV10" s="17">
        <v>0.111871784530409</v>
      </c>
      <c r="AW10" s="17">
        <v>0.11632371977230301</v>
      </c>
      <c r="AX10" s="17">
        <v>9.7684158905955901E-2</v>
      </c>
      <c r="AY10" s="17"/>
      <c r="AZ10" s="17">
        <v>8.9282382058767804E-2</v>
      </c>
      <c r="BA10" s="17">
        <v>9.4356229667320698E-2</v>
      </c>
      <c r="BB10" s="17">
        <v>7.5430889032587406E-2</v>
      </c>
      <c r="BC10" s="17">
        <v>7.3055977252206999E-2</v>
      </c>
      <c r="BD10" s="17">
        <v>9.0021475058412403E-2</v>
      </c>
      <c r="BE10" s="17">
        <v>8.2981903427971598E-2</v>
      </c>
      <c r="BF10" s="17">
        <v>0.110826620222243</v>
      </c>
      <c r="BG10" s="17">
        <v>0.101202530981839</v>
      </c>
      <c r="BH10" s="17">
        <v>8.2962443505734507E-2</v>
      </c>
      <c r="BI10" s="17">
        <v>8.3875124926161504E-2</v>
      </c>
      <c r="BJ10" s="17">
        <v>9.1388095578317702E-2</v>
      </c>
      <c r="BK10" s="17">
        <v>0.116458961851877</v>
      </c>
      <c r="BL10" s="17">
        <v>0.113320652895626</v>
      </c>
      <c r="BM10" s="17">
        <v>0.12986754689824501</v>
      </c>
      <c r="BN10" s="17">
        <v>0.15449014941171599</v>
      </c>
      <c r="BO10" s="17">
        <v>0.122162645336551</v>
      </c>
      <c r="BP10" s="17"/>
      <c r="BQ10" s="17">
        <v>0.12437473720938</v>
      </c>
      <c r="BR10" s="17">
        <v>8.2130660108822903E-2</v>
      </c>
    </row>
    <row r="11" spans="2:70" ht="29" x14ac:dyDescent="0.35">
      <c r="B11" s="18" t="s">
        <v>732</v>
      </c>
      <c r="C11" s="17">
        <v>0.40776153137453103</v>
      </c>
      <c r="D11" s="17">
        <v>0.42595702503375299</v>
      </c>
      <c r="E11" s="17">
        <v>0.39040897907848499</v>
      </c>
      <c r="F11" s="17"/>
      <c r="G11" s="17">
        <v>0.35820511480898098</v>
      </c>
      <c r="H11" s="17">
        <v>0.36289155791921601</v>
      </c>
      <c r="I11" s="17">
        <v>0.38129201404042701</v>
      </c>
      <c r="J11" s="17">
        <v>0.42795146474865398</v>
      </c>
      <c r="K11" s="17">
        <v>0.47129496085643402</v>
      </c>
      <c r="L11" s="17">
        <v>0.43979420091300397</v>
      </c>
      <c r="M11" s="17"/>
      <c r="N11" s="17">
        <v>0.41512091406678697</v>
      </c>
      <c r="O11" s="17">
        <v>0.39514011688647399</v>
      </c>
      <c r="P11" s="17">
        <v>0.41991320002497101</v>
      </c>
      <c r="Q11" s="17">
        <v>0.40356143452001902</v>
      </c>
      <c r="R11" s="17"/>
      <c r="S11" s="17">
        <v>0.34699922384201998</v>
      </c>
      <c r="T11" s="17">
        <v>0.39978890720409199</v>
      </c>
      <c r="U11" s="17">
        <v>0.43793652442160502</v>
      </c>
      <c r="V11" s="17">
        <v>0.48072613984023099</v>
      </c>
      <c r="W11" s="17">
        <v>0.39222762432966302</v>
      </c>
      <c r="X11" s="17">
        <v>0.368116054921583</v>
      </c>
      <c r="Y11" s="17">
        <v>0.44530043926065899</v>
      </c>
      <c r="Z11" s="17">
        <v>0.41670037381368402</v>
      </c>
      <c r="AA11" s="17">
        <v>0.41216221072905201</v>
      </c>
      <c r="AB11" s="17">
        <v>0.40692533832991601</v>
      </c>
      <c r="AC11" s="17">
        <v>0.41791788184886203</v>
      </c>
      <c r="AD11" s="17">
        <v>0.43940885127997498</v>
      </c>
      <c r="AE11" s="17"/>
      <c r="AF11" s="17">
        <v>0.424993990859656</v>
      </c>
      <c r="AG11" s="17">
        <v>0.40717431761193101</v>
      </c>
      <c r="AH11" s="17">
        <v>0.383275666660638</v>
      </c>
      <c r="AI11" s="17"/>
      <c r="AJ11" s="17">
        <v>0.42741688119454702</v>
      </c>
      <c r="AK11" s="17">
        <v>0.36379624483774498</v>
      </c>
      <c r="AL11" s="17">
        <v>0.42579135770368898</v>
      </c>
      <c r="AM11" s="17">
        <v>0.54653716788219198</v>
      </c>
      <c r="AN11" s="17">
        <v>0.42498834563089499</v>
      </c>
      <c r="AO11" s="17"/>
      <c r="AP11" s="17">
        <v>0.41905907187631902</v>
      </c>
      <c r="AQ11" s="17">
        <v>0.386572092156028</v>
      </c>
      <c r="AR11" s="17">
        <v>0.431698655128889</v>
      </c>
      <c r="AS11" s="17"/>
      <c r="AT11" s="17">
        <v>0.43801511418162098</v>
      </c>
      <c r="AU11" s="17">
        <v>0.41511283538253801</v>
      </c>
      <c r="AV11" s="17">
        <v>0.37086642228038003</v>
      </c>
      <c r="AW11" s="17">
        <v>0.41768592987370901</v>
      </c>
      <c r="AX11" s="17">
        <v>0.35862216968910898</v>
      </c>
      <c r="AY11" s="17"/>
      <c r="AZ11" s="17">
        <v>0.36739638687348403</v>
      </c>
      <c r="BA11" s="17">
        <v>0.39426380789767301</v>
      </c>
      <c r="BB11" s="17">
        <v>0.39519559961748102</v>
      </c>
      <c r="BC11" s="17">
        <v>0.419324158998716</v>
      </c>
      <c r="BD11" s="17">
        <v>0.36951398624371701</v>
      </c>
      <c r="BE11" s="17">
        <v>0.45056883417724097</v>
      </c>
      <c r="BF11" s="17">
        <v>0.38709703094883002</v>
      </c>
      <c r="BG11" s="17">
        <v>0.43788984600014902</v>
      </c>
      <c r="BH11" s="17">
        <v>0.35864232239484201</v>
      </c>
      <c r="BI11" s="17">
        <v>0.41208189737254303</v>
      </c>
      <c r="BJ11" s="17">
        <v>0.44933875703917597</v>
      </c>
      <c r="BK11" s="17">
        <v>0.42453133534527898</v>
      </c>
      <c r="BL11" s="17">
        <v>0.46495662224246898</v>
      </c>
      <c r="BM11" s="17">
        <v>0.37016060406491802</v>
      </c>
      <c r="BN11" s="17">
        <v>0.385828861195741</v>
      </c>
      <c r="BO11" s="17">
        <v>0.37011398579938298</v>
      </c>
      <c r="BP11" s="17"/>
      <c r="BQ11" s="17">
        <v>0.35577770439691397</v>
      </c>
      <c r="BR11" s="17">
        <v>0.43609575919037502</v>
      </c>
    </row>
    <row r="12" spans="2:70" ht="29" x14ac:dyDescent="0.35">
      <c r="B12" s="18" t="s">
        <v>733</v>
      </c>
      <c r="C12" s="17">
        <v>0.25184215241625701</v>
      </c>
      <c r="D12" s="17">
        <v>0.23467798523748301</v>
      </c>
      <c r="E12" s="17">
        <v>0.26919117915073498</v>
      </c>
      <c r="F12" s="17"/>
      <c r="G12" s="17">
        <v>0.230706275308869</v>
      </c>
      <c r="H12" s="17">
        <v>0.24929162401838101</v>
      </c>
      <c r="I12" s="17">
        <v>0.26017538883061098</v>
      </c>
      <c r="J12" s="17">
        <v>0.24007620914543301</v>
      </c>
      <c r="K12" s="17">
        <v>0.24449618956313099</v>
      </c>
      <c r="L12" s="17">
        <v>0.27572072134002101</v>
      </c>
      <c r="M12" s="17"/>
      <c r="N12" s="17">
        <v>0.27945297957846699</v>
      </c>
      <c r="O12" s="17">
        <v>0.27816683163622002</v>
      </c>
      <c r="P12" s="17">
        <v>0.21476518111250401</v>
      </c>
      <c r="Q12" s="17">
        <v>0.22955759581959201</v>
      </c>
      <c r="R12" s="17"/>
      <c r="S12" s="17">
        <v>0.29209269387554798</v>
      </c>
      <c r="T12" s="17">
        <v>0.26745765516574299</v>
      </c>
      <c r="U12" s="17">
        <v>0.26792269458842399</v>
      </c>
      <c r="V12" s="17">
        <v>0.19144459590656801</v>
      </c>
      <c r="W12" s="17">
        <v>0.25310160634011503</v>
      </c>
      <c r="X12" s="17">
        <v>0.24290954415083099</v>
      </c>
      <c r="Y12" s="17">
        <v>0.26144257131315901</v>
      </c>
      <c r="Z12" s="17">
        <v>0.22632813112592701</v>
      </c>
      <c r="AA12" s="17">
        <v>0.224130517654826</v>
      </c>
      <c r="AB12" s="17">
        <v>0.298130184992005</v>
      </c>
      <c r="AC12" s="17">
        <v>0.22842562218978599</v>
      </c>
      <c r="AD12" s="17">
        <v>0.168182736941936</v>
      </c>
      <c r="AE12" s="17"/>
      <c r="AF12" s="17">
        <v>0.246992215935527</v>
      </c>
      <c r="AG12" s="17">
        <v>0.272169276866776</v>
      </c>
      <c r="AH12" s="17">
        <v>0.22533431533850701</v>
      </c>
      <c r="AI12" s="17"/>
      <c r="AJ12" s="17">
        <v>0.25771607556742698</v>
      </c>
      <c r="AK12" s="17">
        <v>0.25856532309329799</v>
      </c>
      <c r="AL12" s="17">
        <v>0.30153724159478501</v>
      </c>
      <c r="AM12" s="17">
        <v>0.16719647580906699</v>
      </c>
      <c r="AN12" s="17">
        <v>0.214531242722341</v>
      </c>
      <c r="AO12" s="17"/>
      <c r="AP12" s="17">
        <v>0.24709003029156101</v>
      </c>
      <c r="AQ12" s="17">
        <v>0.26229826198453599</v>
      </c>
      <c r="AR12" s="17">
        <v>0.26875670110127198</v>
      </c>
      <c r="AS12" s="17"/>
      <c r="AT12" s="17">
        <v>0.19956979934061</v>
      </c>
      <c r="AU12" s="17">
        <v>0.26086731894160697</v>
      </c>
      <c r="AV12" s="17">
        <v>0.29901552397478198</v>
      </c>
      <c r="AW12" s="17">
        <v>0.25931659398820001</v>
      </c>
      <c r="AX12" s="17">
        <v>0.22485752827720701</v>
      </c>
      <c r="AY12" s="17"/>
      <c r="AZ12" s="17">
        <v>0.197628458000042</v>
      </c>
      <c r="BA12" s="17">
        <v>0.199438526502181</v>
      </c>
      <c r="BB12" s="17">
        <v>0.24306516181430099</v>
      </c>
      <c r="BC12" s="17">
        <v>0.28120354620771498</v>
      </c>
      <c r="BD12" s="17">
        <v>0.27892933417706101</v>
      </c>
      <c r="BE12" s="17">
        <v>0.21515707574440901</v>
      </c>
      <c r="BF12" s="17">
        <v>0.27952693235714798</v>
      </c>
      <c r="BG12" s="17">
        <v>0.23552183183026501</v>
      </c>
      <c r="BH12" s="17">
        <v>0.28971786938683097</v>
      </c>
      <c r="BI12" s="17">
        <v>0.26187520031172001</v>
      </c>
      <c r="BJ12" s="17">
        <v>0.24598292870483399</v>
      </c>
      <c r="BK12" s="17">
        <v>0.27320062897414599</v>
      </c>
      <c r="BL12" s="17">
        <v>0.22884047853346401</v>
      </c>
      <c r="BM12" s="17">
        <v>0.31724898606173602</v>
      </c>
      <c r="BN12" s="17">
        <v>0.21096448198086001</v>
      </c>
      <c r="BO12" s="17">
        <v>0.25733787428937099</v>
      </c>
      <c r="BP12" s="17"/>
      <c r="BQ12" s="17">
        <v>0.29879849928911301</v>
      </c>
      <c r="BR12" s="17">
        <v>0.23258212860691499</v>
      </c>
    </row>
    <row r="13" spans="2:70" ht="29" x14ac:dyDescent="0.35">
      <c r="B13" s="18" t="s">
        <v>734</v>
      </c>
      <c r="C13" s="17">
        <v>0.102195935591212</v>
      </c>
      <c r="D13" s="17">
        <v>8.9914582468529403E-2</v>
      </c>
      <c r="E13" s="17">
        <v>0.113559776707506</v>
      </c>
      <c r="F13" s="17"/>
      <c r="G13" s="17">
        <v>0.12784298793141699</v>
      </c>
      <c r="H13" s="17">
        <v>0.108768460967487</v>
      </c>
      <c r="I13" s="17">
        <v>0.109546605302663</v>
      </c>
      <c r="J13" s="17">
        <v>0.10765197540702801</v>
      </c>
      <c r="K13" s="17">
        <v>8.7572771967998897E-2</v>
      </c>
      <c r="L13" s="17">
        <v>7.91083898694563E-2</v>
      </c>
      <c r="M13" s="17"/>
      <c r="N13" s="17">
        <v>9.8319653785708699E-2</v>
      </c>
      <c r="O13" s="17">
        <v>0.107095761755029</v>
      </c>
      <c r="P13" s="17">
        <v>9.9740974670710497E-2</v>
      </c>
      <c r="Q13" s="17">
        <v>0.103871830614819</v>
      </c>
      <c r="R13" s="17"/>
      <c r="S13" s="17">
        <v>9.5709566990380496E-2</v>
      </c>
      <c r="T13" s="17">
        <v>0.10309729528824201</v>
      </c>
      <c r="U13" s="17">
        <v>8.4221863283392595E-2</v>
      </c>
      <c r="V13" s="17">
        <v>0.105851719374841</v>
      </c>
      <c r="W13" s="17">
        <v>0.119425456856578</v>
      </c>
      <c r="X13" s="17">
        <v>0.114739898805184</v>
      </c>
      <c r="Y13" s="17">
        <v>9.7621352383680998E-2</v>
      </c>
      <c r="Z13" s="17">
        <v>0.10744523978377001</v>
      </c>
      <c r="AA13" s="17">
        <v>0.12755491796011001</v>
      </c>
      <c r="AB13" s="17">
        <v>8.0784646392749807E-2</v>
      </c>
      <c r="AC13" s="17">
        <v>8.0956251729255801E-2</v>
      </c>
      <c r="AD13" s="17">
        <v>9.9681890624036804E-2</v>
      </c>
      <c r="AE13" s="17"/>
      <c r="AF13" s="17">
        <v>0.101521465476482</v>
      </c>
      <c r="AG13" s="17">
        <v>9.5914266335231702E-2</v>
      </c>
      <c r="AH13" s="17">
        <v>0.11693682843549499</v>
      </c>
      <c r="AI13" s="17"/>
      <c r="AJ13" s="17">
        <v>9.2222693545267798E-2</v>
      </c>
      <c r="AK13" s="17">
        <v>0.119742565072073</v>
      </c>
      <c r="AL13" s="17">
        <v>8.4849499274982004E-2</v>
      </c>
      <c r="AM13" s="17">
        <v>0.116988036757352</v>
      </c>
      <c r="AN13" s="17">
        <v>0.105855728760248</v>
      </c>
      <c r="AO13" s="17"/>
      <c r="AP13" s="17">
        <v>9.1438591008739606E-2</v>
      </c>
      <c r="AQ13" s="17">
        <v>0.112431415426148</v>
      </c>
      <c r="AR13" s="17">
        <v>0.113155139358178</v>
      </c>
      <c r="AS13" s="17"/>
      <c r="AT13" s="17">
        <v>9.8688176197767694E-2</v>
      </c>
      <c r="AU13" s="17">
        <v>0.10900650224292099</v>
      </c>
      <c r="AV13" s="17">
        <v>9.9480692693035097E-2</v>
      </c>
      <c r="AW13" s="17">
        <v>9.5463949293170702E-2</v>
      </c>
      <c r="AX13" s="17">
        <v>0.147912205484724</v>
      </c>
      <c r="AY13" s="17"/>
      <c r="AZ13" s="17">
        <v>0.107160144500583</v>
      </c>
      <c r="BA13" s="17">
        <v>8.5444778190659099E-2</v>
      </c>
      <c r="BB13" s="17">
        <v>0.111954674901622</v>
      </c>
      <c r="BC13" s="17">
        <v>8.1984451793209998E-2</v>
      </c>
      <c r="BD13" s="17">
        <v>0.11736695948600601</v>
      </c>
      <c r="BE13" s="17">
        <v>0.10268499946922199</v>
      </c>
      <c r="BF13" s="17">
        <v>9.8466751481835299E-2</v>
      </c>
      <c r="BG13" s="17">
        <v>0.10803182802255799</v>
      </c>
      <c r="BH13" s="17">
        <v>0.10412488963783301</v>
      </c>
      <c r="BI13" s="17">
        <v>0.129125275917539</v>
      </c>
      <c r="BJ13" s="17">
        <v>0.106468330200228</v>
      </c>
      <c r="BK13" s="17">
        <v>0.11285611933471799</v>
      </c>
      <c r="BL13" s="17">
        <v>8.6390664440818707E-2</v>
      </c>
      <c r="BM13" s="17">
        <v>9.5318188799492096E-2</v>
      </c>
      <c r="BN13" s="17">
        <v>8.6137991314889403E-2</v>
      </c>
      <c r="BO13" s="17">
        <v>0.106312419140994</v>
      </c>
      <c r="BP13" s="17"/>
      <c r="BQ13" s="17">
        <v>0.12508718490250301</v>
      </c>
      <c r="BR13" s="17">
        <v>9.0561588987663505E-2</v>
      </c>
    </row>
    <row r="14" spans="2:70" x14ac:dyDescent="0.35">
      <c r="B14" s="18" t="s">
        <v>129</v>
      </c>
      <c r="C14" s="19">
        <v>0.104233821806563</v>
      </c>
      <c r="D14" s="19">
        <v>9.4254331482216999E-2</v>
      </c>
      <c r="E14" s="19">
        <v>0.11319786155410599</v>
      </c>
      <c r="F14" s="19"/>
      <c r="G14" s="19">
        <v>0.113801402742142</v>
      </c>
      <c r="H14" s="19">
        <v>0.114904447521977</v>
      </c>
      <c r="I14" s="19">
        <v>0.107129133073919</v>
      </c>
      <c r="J14" s="19">
        <v>9.5801332232211697E-2</v>
      </c>
      <c r="K14" s="19">
        <v>8.6335094435069495E-2</v>
      </c>
      <c r="L14" s="19">
        <v>0.10570759757682301</v>
      </c>
      <c r="M14" s="19"/>
      <c r="N14" s="19">
        <v>5.69513932495775E-2</v>
      </c>
      <c r="O14" s="19">
        <v>0.103588320832352</v>
      </c>
      <c r="P14" s="19">
        <v>0.120758366128253</v>
      </c>
      <c r="Q14" s="19">
        <v>0.13893232280189799</v>
      </c>
      <c r="R14" s="19"/>
      <c r="S14" s="19">
        <v>8.98658598881414E-2</v>
      </c>
      <c r="T14" s="19">
        <v>0.106981822061163</v>
      </c>
      <c r="U14" s="19">
        <v>0.102642174324432</v>
      </c>
      <c r="V14" s="19">
        <v>9.0861014680319499E-2</v>
      </c>
      <c r="W14" s="19">
        <v>0.113735834695087</v>
      </c>
      <c r="X14" s="19">
        <v>0.128647074745247</v>
      </c>
      <c r="Y14" s="19">
        <v>9.1944008815531594E-2</v>
      </c>
      <c r="Z14" s="19">
        <v>0.109128683117222</v>
      </c>
      <c r="AA14" s="19">
        <v>8.4443552126745702E-2</v>
      </c>
      <c r="AB14" s="19">
        <v>0.101348494243549</v>
      </c>
      <c r="AC14" s="19">
        <v>0.141532270777528</v>
      </c>
      <c r="AD14" s="19">
        <v>0.15363748586247999</v>
      </c>
      <c r="AE14" s="19"/>
      <c r="AF14" s="19">
        <v>9.8824297528756294E-2</v>
      </c>
      <c r="AG14" s="19">
        <v>8.6210595267939297E-2</v>
      </c>
      <c r="AH14" s="19">
        <v>0.15090685151035199</v>
      </c>
      <c r="AI14" s="19"/>
      <c r="AJ14" s="19">
        <v>9.3396190966723303E-2</v>
      </c>
      <c r="AK14" s="19">
        <v>9.7786733534234602E-2</v>
      </c>
      <c r="AL14" s="19">
        <v>6.83478711058286E-2</v>
      </c>
      <c r="AM14" s="19">
        <v>4.5487439694459703E-2</v>
      </c>
      <c r="AN14" s="19">
        <v>0.153512053461939</v>
      </c>
      <c r="AO14" s="19"/>
      <c r="AP14" s="19">
        <v>9.4621119906787898E-2</v>
      </c>
      <c r="AQ14" s="19">
        <v>8.4652986227247304E-2</v>
      </c>
      <c r="AR14" s="19">
        <v>4.60818802747276E-2</v>
      </c>
      <c r="AS14" s="19"/>
      <c r="AT14" s="19">
        <v>0.14178913702339699</v>
      </c>
      <c r="AU14" s="19">
        <v>0.102761727913195</v>
      </c>
      <c r="AV14" s="19">
        <v>7.2398254587499294E-2</v>
      </c>
      <c r="AW14" s="19">
        <v>5.8247307255850297E-2</v>
      </c>
      <c r="AX14" s="19">
        <v>6.1486296820888402E-2</v>
      </c>
      <c r="AY14" s="19"/>
      <c r="AZ14" s="19">
        <v>0.18291915310319801</v>
      </c>
      <c r="BA14" s="19">
        <v>0.158023945817762</v>
      </c>
      <c r="BB14" s="19">
        <v>0.120251145897235</v>
      </c>
      <c r="BC14" s="19">
        <v>9.7806724621335606E-2</v>
      </c>
      <c r="BD14" s="19">
        <v>0.114729436739618</v>
      </c>
      <c r="BE14" s="19">
        <v>9.8859929959827494E-2</v>
      </c>
      <c r="BF14" s="19">
        <v>9.4387883687197804E-2</v>
      </c>
      <c r="BG14" s="19">
        <v>9.7801934473222094E-2</v>
      </c>
      <c r="BH14" s="19">
        <v>0.118232937485863</v>
      </c>
      <c r="BI14" s="19">
        <v>8.4923056960702306E-2</v>
      </c>
      <c r="BJ14" s="19">
        <v>7.5737076212948798E-2</v>
      </c>
      <c r="BK14" s="19">
        <v>4.1418861531041101E-2</v>
      </c>
      <c r="BL14" s="19">
        <v>7.97228293503532E-2</v>
      </c>
      <c r="BM14" s="19">
        <v>5.8156386853460001E-2</v>
      </c>
      <c r="BN14" s="19">
        <v>7.5667576313942095E-2</v>
      </c>
      <c r="BO14" s="19">
        <v>8.2711835079888898E-2</v>
      </c>
      <c r="BP14" s="19"/>
      <c r="BQ14" s="19">
        <v>3.1774876681422801E-2</v>
      </c>
      <c r="BR14" s="19">
        <v>0.130955206499624</v>
      </c>
    </row>
    <row r="15" spans="2:70" x14ac:dyDescent="0.35">
      <c r="B15" s="16"/>
    </row>
    <row r="16" spans="2:70" x14ac:dyDescent="0.35">
      <c r="B16" t="s">
        <v>98</v>
      </c>
    </row>
    <row r="17" spans="2:2" x14ac:dyDescent="0.35">
      <c r="B17" t="s">
        <v>99</v>
      </c>
    </row>
    <row r="19" spans="2:2" x14ac:dyDescent="0.35">
      <c r="B19" s="8" t="str">
        <f>HYPERLINK("#'Contents'!A1", "Return to Contents")</f>
        <v>Return to Contents</v>
      </c>
    </row>
  </sheetData>
  <mergeCells count="11">
    <mergeCell ref="BQ5:BR5"/>
    <mergeCell ref="D5:E5"/>
    <mergeCell ref="G5:L5"/>
    <mergeCell ref="N5:Q5"/>
    <mergeCell ref="S5:AD5"/>
    <mergeCell ref="AF5:AH5"/>
    <mergeCell ref="D2:BJ2"/>
    <mergeCell ref="AJ5:AN5"/>
    <mergeCell ref="AP5:AR5"/>
    <mergeCell ref="AT5:AX5"/>
    <mergeCell ref="AZ5:BO5"/>
  </mergeCells>
  <pageMargins left="0.7" right="0.7" top="0.75" bottom="0.75" header="0.3" footer="0.3"/>
  <pageSetup paperSize="9" orientation="portrait" horizontalDpi="300" verticalDpi="300"/>
  <drawing r:id="rId1"/>
</worksheet>
</file>

<file path=xl/worksheets/sheet1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800-000000000000}">
  <dimension ref="B2:BR19"/>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67" width="10.7265625" customWidth="1"/>
    <col min="68" max="68" width="2.1796875" customWidth="1"/>
    <col min="69" max="70" width="10.7265625" customWidth="1"/>
    <col min="71" max="71" width="2.1796875" customWidth="1"/>
  </cols>
  <sheetData>
    <row r="2" spans="2:70" ht="40" customHeight="1" x14ac:dyDescent="0.35">
      <c r="D2" s="29" t="s">
        <v>738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row>
    <row r="5" spans="2:70" ht="30" customHeight="1" x14ac:dyDescent="0.35">
      <c r="B5" s="15"/>
      <c r="C5" s="15"/>
      <c r="D5" s="30" t="s">
        <v>74</v>
      </c>
      <c r="E5" s="30"/>
      <c r="F5" s="15"/>
      <c r="G5" s="30" t="s">
        <v>75</v>
      </c>
      <c r="H5" s="30"/>
      <c r="I5" s="30"/>
      <c r="J5" s="30"/>
      <c r="K5" s="30"/>
      <c r="L5" s="30"/>
      <c r="M5" s="15"/>
      <c r="N5" s="30" t="s">
        <v>76</v>
      </c>
      <c r="O5" s="30"/>
      <c r="P5" s="30"/>
      <c r="Q5" s="30"/>
      <c r="R5" s="15"/>
      <c r="S5" s="30" t="s">
        <v>77</v>
      </c>
      <c r="T5" s="30"/>
      <c r="U5" s="30"/>
      <c r="V5" s="30"/>
      <c r="W5" s="30"/>
      <c r="X5" s="30"/>
      <c r="Y5" s="30"/>
      <c r="Z5" s="30"/>
      <c r="AA5" s="30"/>
      <c r="AB5" s="30"/>
      <c r="AC5" s="30"/>
      <c r="AD5" s="30"/>
      <c r="AE5" s="15"/>
      <c r="AF5" s="30" t="s">
        <v>78</v>
      </c>
      <c r="AG5" s="30"/>
      <c r="AH5" s="30"/>
      <c r="AI5" s="15"/>
      <c r="AJ5" s="30" t="s">
        <v>79</v>
      </c>
      <c r="AK5" s="30"/>
      <c r="AL5" s="30"/>
      <c r="AM5" s="30"/>
      <c r="AN5" s="30"/>
      <c r="AO5" s="15"/>
      <c r="AP5" s="30" t="s">
        <v>80</v>
      </c>
      <c r="AQ5" s="30"/>
      <c r="AR5" s="30"/>
      <c r="AS5" s="15"/>
      <c r="AT5" s="30" t="s">
        <v>81</v>
      </c>
      <c r="AU5" s="30"/>
      <c r="AV5" s="30"/>
      <c r="AW5" s="30"/>
      <c r="AX5" s="30"/>
      <c r="AY5" s="15"/>
      <c r="AZ5" s="30" t="s">
        <v>82</v>
      </c>
      <c r="BA5" s="30"/>
      <c r="BB5" s="30"/>
      <c r="BC5" s="30"/>
      <c r="BD5" s="30"/>
      <c r="BE5" s="30"/>
      <c r="BF5" s="30"/>
      <c r="BG5" s="30"/>
      <c r="BH5" s="30"/>
      <c r="BI5" s="30"/>
      <c r="BJ5" s="30"/>
      <c r="BK5" s="30"/>
      <c r="BL5" s="30"/>
      <c r="BM5" s="30"/>
      <c r="BN5" s="30"/>
      <c r="BO5" s="30"/>
      <c r="BP5" s="15"/>
      <c r="BQ5" s="30" t="s">
        <v>83</v>
      </c>
      <c r="BR5" s="30"/>
    </row>
    <row r="6" spans="2:7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46</v>
      </c>
      <c r="AQ6" s="12" t="s">
        <v>47</v>
      </c>
      <c r="AR6" s="12" t="s">
        <v>50</v>
      </c>
      <c r="AT6" s="12" t="s">
        <v>51</v>
      </c>
      <c r="AU6" s="12" t="s">
        <v>52</v>
      </c>
      <c r="AV6" s="12" t="s">
        <v>53</v>
      </c>
      <c r="AW6" s="12" t="s">
        <v>54</v>
      </c>
      <c r="AX6" s="12" t="s">
        <v>55</v>
      </c>
      <c r="AZ6" s="12" t="s">
        <v>56</v>
      </c>
      <c r="BA6" s="12" t="s">
        <v>57</v>
      </c>
      <c r="BB6" s="12" t="s">
        <v>58</v>
      </c>
      <c r="BC6" s="12" t="s">
        <v>59</v>
      </c>
      <c r="BD6" s="12" t="s">
        <v>60</v>
      </c>
      <c r="BE6" s="12" t="s">
        <v>61</v>
      </c>
      <c r="BF6" s="12" t="s">
        <v>62</v>
      </c>
      <c r="BG6" s="12" t="s">
        <v>63</v>
      </c>
      <c r="BH6" s="12" t="s">
        <v>64</v>
      </c>
      <c r="BI6" s="12" t="s">
        <v>65</v>
      </c>
      <c r="BJ6" s="12" t="s">
        <v>66</v>
      </c>
      <c r="BK6" s="12" t="s">
        <v>67</v>
      </c>
      <c r="BL6" s="12" t="s">
        <v>68</v>
      </c>
      <c r="BM6" s="12" t="s">
        <v>69</v>
      </c>
      <c r="BN6" s="12" t="s">
        <v>70</v>
      </c>
      <c r="BO6" s="12" t="s">
        <v>71</v>
      </c>
      <c r="BQ6" s="12" t="s">
        <v>72</v>
      </c>
      <c r="BR6" s="12" t="s">
        <v>73</v>
      </c>
    </row>
    <row r="7" spans="2:70" ht="30" customHeight="1" x14ac:dyDescent="0.35">
      <c r="B7" s="10" t="s">
        <v>19</v>
      </c>
      <c r="C7" s="10">
        <v>4012</v>
      </c>
      <c r="D7" s="10">
        <v>1971</v>
      </c>
      <c r="E7" s="10">
        <v>2028</v>
      </c>
      <c r="F7" s="10"/>
      <c r="G7" s="10">
        <v>497</v>
      </c>
      <c r="H7" s="10">
        <v>704</v>
      </c>
      <c r="I7" s="10">
        <v>694</v>
      </c>
      <c r="J7" s="10">
        <v>693</v>
      </c>
      <c r="K7" s="10">
        <v>571</v>
      </c>
      <c r="L7" s="10">
        <v>853</v>
      </c>
      <c r="M7" s="10"/>
      <c r="N7" s="10">
        <v>1178</v>
      </c>
      <c r="O7" s="10">
        <v>1131</v>
      </c>
      <c r="P7" s="10">
        <v>781</v>
      </c>
      <c r="Q7" s="10">
        <v>909</v>
      </c>
      <c r="R7" s="10"/>
      <c r="S7" s="10">
        <v>563</v>
      </c>
      <c r="T7" s="10">
        <v>553</v>
      </c>
      <c r="U7" s="10">
        <v>314</v>
      </c>
      <c r="V7" s="10">
        <v>343</v>
      </c>
      <c r="W7" s="10">
        <v>293</v>
      </c>
      <c r="X7" s="10">
        <v>376</v>
      </c>
      <c r="Y7" s="10">
        <v>336</v>
      </c>
      <c r="Z7" s="10">
        <v>171</v>
      </c>
      <c r="AA7" s="10">
        <v>447</v>
      </c>
      <c r="AB7" s="10">
        <v>337</v>
      </c>
      <c r="AC7" s="10">
        <v>188</v>
      </c>
      <c r="AD7" s="10">
        <v>91</v>
      </c>
      <c r="AE7" s="10"/>
      <c r="AF7" s="10">
        <v>1421</v>
      </c>
      <c r="AG7" s="10">
        <v>1665</v>
      </c>
      <c r="AH7" s="10">
        <v>577</v>
      </c>
      <c r="AI7" s="10"/>
      <c r="AJ7" s="10">
        <v>1433</v>
      </c>
      <c r="AK7" s="10">
        <v>1082</v>
      </c>
      <c r="AL7" s="10">
        <v>299</v>
      </c>
      <c r="AM7" s="10">
        <v>42</v>
      </c>
      <c r="AN7" s="10">
        <v>541</v>
      </c>
      <c r="AO7" s="10"/>
      <c r="AP7" s="10">
        <v>878</v>
      </c>
      <c r="AQ7" s="10">
        <v>1369</v>
      </c>
      <c r="AR7" s="10">
        <v>264</v>
      </c>
      <c r="AS7" s="10"/>
      <c r="AT7" s="10">
        <v>929</v>
      </c>
      <c r="AU7" s="10">
        <v>932</v>
      </c>
      <c r="AV7" s="10">
        <v>1096</v>
      </c>
      <c r="AW7" s="10">
        <v>455</v>
      </c>
      <c r="AX7" s="10">
        <v>62</v>
      </c>
      <c r="AY7" s="10"/>
      <c r="AZ7" s="10">
        <v>33</v>
      </c>
      <c r="BA7" s="10">
        <v>185</v>
      </c>
      <c r="BB7" s="10">
        <v>256</v>
      </c>
      <c r="BC7" s="10">
        <v>269</v>
      </c>
      <c r="BD7" s="10">
        <v>403</v>
      </c>
      <c r="BE7" s="10">
        <v>436</v>
      </c>
      <c r="BF7" s="10">
        <v>391</v>
      </c>
      <c r="BG7" s="10">
        <v>312</v>
      </c>
      <c r="BH7" s="10">
        <v>253</v>
      </c>
      <c r="BI7" s="10">
        <v>211</v>
      </c>
      <c r="BJ7" s="10">
        <v>336</v>
      </c>
      <c r="BK7" s="10">
        <v>187</v>
      </c>
      <c r="BL7" s="10">
        <v>180</v>
      </c>
      <c r="BM7" s="10">
        <v>103</v>
      </c>
      <c r="BN7" s="10">
        <v>95</v>
      </c>
      <c r="BO7" s="10">
        <v>161</v>
      </c>
      <c r="BP7" s="10"/>
      <c r="BQ7" s="10">
        <v>1235</v>
      </c>
      <c r="BR7" s="10">
        <v>2665</v>
      </c>
    </row>
    <row r="8" spans="2:70" ht="30" customHeight="1" x14ac:dyDescent="0.35">
      <c r="B8" s="11" t="s">
        <v>20</v>
      </c>
      <c r="C8" s="11">
        <v>4012</v>
      </c>
      <c r="D8" s="11">
        <v>1975</v>
      </c>
      <c r="E8" s="11">
        <v>2024</v>
      </c>
      <c r="F8" s="11"/>
      <c r="G8" s="11">
        <v>558</v>
      </c>
      <c r="H8" s="11">
        <v>682</v>
      </c>
      <c r="I8" s="11">
        <v>685</v>
      </c>
      <c r="J8" s="11">
        <v>686</v>
      </c>
      <c r="K8" s="11">
        <v>562</v>
      </c>
      <c r="L8" s="11">
        <v>839</v>
      </c>
      <c r="M8" s="11"/>
      <c r="N8" s="11">
        <v>1080</v>
      </c>
      <c r="O8" s="11">
        <v>1039</v>
      </c>
      <c r="P8" s="11">
        <v>880</v>
      </c>
      <c r="Q8" s="11">
        <v>1000</v>
      </c>
      <c r="R8" s="11"/>
      <c r="S8" s="11">
        <v>562</v>
      </c>
      <c r="T8" s="11">
        <v>522</v>
      </c>
      <c r="U8" s="11">
        <v>321</v>
      </c>
      <c r="V8" s="11">
        <v>361</v>
      </c>
      <c r="W8" s="11">
        <v>281</v>
      </c>
      <c r="X8" s="11">
        <v>361</v>
      </c>
      <c r="Y8" s="11">
        <v>321</v>
      </c>
      <c r="Z8" s="11">
        <v>160</v>
      </c>
      <c r="AA8" s="11">
        <v>441</v>
      </c>
      <c r="AB8" s="11">
        <v>361</v>
      </c>
      <c r="AC8" s="11">
        <v>201</v>
      </c>
      <c r="AD8" s="11">
        <v>120</v>
      </c>
      <c r="AE8" s="11"/>
      <c r="AF8" s="11">
        <v>1410</v>
      </c>
      <c r="AG8" s="11">
        <v>1629</v>
      </c>
      <c r="AH8" s="11">
        <v>599</v>
      </c>
      <c r="AI8" s="11"/>
      <c r="AJ8" s="11">
        <v>1397</v>
      </c>
      <c r="AK8" s="11">
        <v>1071</v>
      </c>
      <c r="AL8" s="11">
        <v>288</v>
      </c>
      <c r="AM8" s="11">
        <v>45</v>
      </c>
      <c r="AN8" s="11">
        <v>558</v>
      </c>
      <c r="AO8" s="11"/>
      <c r="AP8" s="11">
        <v>856</v>
      </c>
      <c r="AQ8" s="11">
        <v>1358</v>
      </c>
      <c r="AR8" s="11">
        <v>259</v>
      </c>
      <c r="AS8" s="11"/>
      <c r="AT8" s="11">
        <v>961</v>
      </c>
      <c r="AU8" s="11">
        <v>958</v>
      </c>
      <c r="AV8" s="11">
        <v>1056</v>
      </c>
      <c r="AW8" s="11">
        <v>434</v>
      </c>
      <c r="AX8" s="11">
        <v>55</v>
      </c>
      <c r="AY8" s="11"/>
      <c r="AZ8" s="11">
        <v>33</v>
      </c>
      <c r="BA8" s="11">
        <v>186</v>
      </c>
      <c r="BB8" s="11">
        <v>267</v>
      </c>
      <c r="BC8" s="11">
        <v>280</v>
      </c>
      <c r="BD8" s="11">
        <v>416</v>
      </c>
      <c r="BE8" s="11">
        <v>443</v>
      </c>
      <c r="BF8" s="11">
        <v>394</v>
      </c>
      <c r="BG8" s="11">
        <v>314</v>
      </c>
      <c r="BH8" s="11">
        <v>257</v>
      </c>
      <c r="BI8" s="11">
        <v>206</v>
      </c>
      <c r="BJ8" s="11">
        <v>329</v>
      </c>
      <c r="BK8" s="11">
        <v>179</v>
      </c>
      <c r="BL8" s="11">
        <v>174</v>
      </c>
      <c r="BM8" s="11">
        <v>97</v>
      </c>
      <c r="BN8" s="11">
        <v>87</v>
      </c>
      <c r="BO8" s="11">
        <v>148</v>
      </c>
      <c r="BP8" s="11"/>
      <c r="BQ8" s="11">
        <v>1209</v>
      </c>
      <c r="BR8" s="11">
        <v>2688</v>
      </c>
    </row>
    <row r="9" spans="2:70" ht="29" x14ac:dyDescent="0.35">
      <c r="B9" s="18" t="s">
        <v>730</v>
      </c>
      <c r="C9" s="17">
        <v>8.9283463885749204E-2</v>
      </c>
      <c r="D9" s="17">
        <v>9.5574986127966693E-2</v>
      </c>
      <c r="E9" s="17">
        <v>8.3249598817140794E-2</v>
      </c>
      <c r="F9" s="17"/>
      <c r="G9" s="17">
        <v>8.8553651339005196E-2</v>
      </c>
      <c r="H9" s="17">
        <v>6.78516329523461E-2</v>
      </c>
      <c r="I9" s="17">
        <v>7.6786801445204694E-2</v>
      </c>
      <c r="J9" s="17">
        <v>7.0510391754714893E-2</v>
      </c>
      <c r="K9" s="17">
        <v>0.10648532127012</v>
      </c>
      <c r="L9" s="17">
        <v>0.121234785217585</v>
      </c>
      <c r="M9" s="17"/>
      <c r="N9" s="17">
        <v>0.107549643506708</v>
      </c>
      <c r="O9" s="17">
        <v>8.6781484689552102E-2</v>
      </c>
      <c r="P9" s="17">
        <v>8.7709372854663195E-2</v>
      </c>
      <c r="Q9" s="17">
        <v>7.2741635068140506E-2</v>
      </c>
      <c r="R9" s="17"/>
      <c r="S9" s="17">
        <v>9.4672924847897702E-2</v>
      </c>
      <c r="T9" s="17">
        <v>9.8966010751800601E-2</v>
      </c>
      <c r="U9" s="17">
        <v>8.9386728646384694E-2</v>
      </c>
      <c r="V9" s="17">
        <v>7.4870269155458399E-2</v>
      </c>
      <c r="W9" s="17">
        <v>9.5907110097279397E-2</v>
      </c>
      <c r="X9" s="17">
        <v>8.9255084823682093E-2</v>
      </c>
      <c r="Y9" s="17">
        <v>9.7376770200113399E-2</v>
      </c>
      <c r="Z9" s="17">
        <v>8.8895536512463194E-2</v>
      </c>
      <c r="AA9" s="17">
        <v>7.3154944747410397E-2</v>
      </c>
      <c r="AB9" s="17">
        <v>9.5670648148902193E-2</v>
      </c>
      <c r="AC9" s="17">
        <v>6.6715461647328195E-2</v>
      </c>
      <c r="AD9" s="17">
        <v>0.10631330413469101</v>
      </c>
      <c r="AE9" s="17"/>
      <c r="AF9" s="17">
        <v>0.103970341057235</v>
      </c>
      <c r="AG9" s="17">
        <v>8.8088385935587099E-2</v>
      </c>
      <c r="AH9" s="17">
        <v>6.4106543695690202E-2</v>
      </c>
      <c r="AI9" s="17"/>
      <c r="AJ9" s="17">
        <v>9.9385736897883603E-2</v>
      </c>
      <c r="AK9" s="17">
        <v>7.7251474557196498E-2</v>
      </c>
      <c r="AL9" s="17">
        <v>0.11332767850473401</v>
      </c>
      <c r="AM9" s="17">
        <v>7.7735689108751796E-2</v>
      </c>
      <c r="AN9" s="17">
        <v>8.9023827118102902E-2</v>
      </c>
      <c r="AO9" s="17"/>
      <c r="AP9" s="17">
        <v>0.10279617841833499</v>
      </c>
      <c r="AQ9" s="17">
        <v>7.8708923463220101E-2</v>
      </c>
      <c r="AR9" s="17">
        <v>0.122433742701286</v>
      </c>
      <c r="AS9" s="17"/>
      <c r="AT9" s="17">
        <v>8.6315069368429295E-2</v>
      </c>
      <c r="AU9" s="17">
        <v>7.6689539025208697E-2</v>
      </c>
      <c r="AV9" s="17">
        <v>9.9058151144960499E-2</v>
      </c>
      <c r="AW9" s="17">
        <v>8.9813963703772995E-2</v>
      </c>
      <c r="AX9" s="17">
        <v>0.19218140044410401</v>
      </c>
      <c r="AY9" s="17"/>
      <c r="AZ9" s="17">
        <v>8.5441178854416197E-2</v>
      </c>
      <c r="BA9" s="17">
        <v>0.102746824647649</v>
      </c>
      <c r="BB9" s="17">
        <v>0.10252347206046999</v>
      </c>
      <c r="BC9" s="17">
        <v>0.111545257132488</v>
      </c>
      <c r="BD9" s="17">
        <v>0.10772164235845</v>
      </c>
      <c r="BE9" s="17">
        <v>5.6619141540658002E-2</v>
      </c>
      <c r="BF9" s="17">
        <v>8.2279042554662202E-2</v>
      </c>
      <c r="BG9" s="17">
        <v>7.5282540434192399E-2</v>
      </c>
      <c r="BH9" s="17">
        <v>0.115550662852416</v>
      </c>
      <c r="BI9" s="17">
        <v>5.5150569613822302E-2</v>
      </c>
      <c r="BJ9" s="17">
        <v>9.7467985553603503E-2</v>
      </c>
      <c r="BK9" s="17">
        <v>0.10941061621499699</v>
      </c>
      <c r="BL9" s="17">
        <v>8.3185259504529194E-2</v>
      </c>
      <c r="BM9" s="17">
        <v>7.9723873731405603E-2</v>
      </c>
      <c r="BN9" s="17">
        <v>9.7976608991431596E-2</v>
      </c>
      <c r="BO9" s="17">
        <v>0.110925096204012</v>
      </c>
      <c r="BP9" s="17"/>
      <c r="BQ9" s="17">
        <v>0.113693220394123</v>
      </c>
      <c r="BR9" s="17">
        <v>7.7808201507280503E-2</v>
      </c>
    </row>
    <row r="10" spans="2:70" ht="29" x14ac:dyDescent="0.35">
      <c r="B10" s="18" t="s">
        <v>731</v>
      </c>
      <c r="C10" s="17">
        <v>0.22404662807259401</v>
      </c>
      <c r="D10" s="17">
        <v>0.22306852156333801</v>
      </c>
      <c r="E10" s="17">
        <v>0.22546362980106699</v>
      </c>
      <c r="F10" s="17"/>
      <c r="G10" s="17">
        <v>0.178746919075077</v>
      </c>
      <c r="H10" s="17">
        <v>0.20185171863132101</v>
      </c>
      <c r="I10" s="17">
        <v>0.20749532685595701</v>
      </c>
      <c r="J10" s="17">
        <v>0.201581014359106</v>
      </c>
      <c r="K10" s="17">
        <v>0.226327119573387</v>
      </c>
      <c r="L10" s="17">
        <v>0.30261725259918598</v>
      </c>
      <c r="M10" s="17"/>
      <c r="N10" s="17">
        <v>0.279179069081884</v>
      </c>
      <c r="O10" s="17">
        <v>0.23383889427631499</v>
      </c>
      <c r="P10" s="17">
        <v>0.192057689079564</v>
      </c>
      <c r="Q10" s="17">
        <v>0.185392299675706</v>
      </c>
      <c r="R10" s="17"/>
      <c r="S10" s="17">
        <v>0.22315345936338299</v>
      </c>
      <c r="T10" s="17">
        <v>0.234774060164398</v>
      </c>
      <c r="U10" s="17">
        <v>0.23087741865516601</v>
      </c>
      <c r="V10" s="17">
        <v>0.26081217136116502</v>
      </c>
      <c r="W10" s="17">
        <v>0.212442156046633</v>
      </c>
      <c r="X10" s="17">
        <v>0.21509689372445201</v>
      </c>
      <c r="Y10" s="17">
        <v>0.21039735267554599</v>
      </c>
      <c r="Z10" s="17">
        <v>0.20810407263149699</v>
      </c>
      <c r="AA10" s="17">
        <v>0.21012197075845901</v>
      </c>
      <c r="AB10" s="17">
        <v>0.240765249485456</v>
      </c>
      <c r="AC10" s="17">
        <v>0.208239708309331</v>
      </c>
      <c r="AD10" s="17">
        <v>0.19192152369089499</v>
      </c>
      <c r="AE10" s="17"/>
      <c r="AF10" s="17">
        <v>0.21016998053000899</v>
      </c>
      <c r="AG10" s="17">
        <v>0.25210493341543699</v>
      </c>
      <c r="AH10" s="17">
        <v>0.206738824115269</v>
      </c>
      <c r="AI10" s="17"/>
      <c r="AJ10" s="17">
        <v>0.237510364022543</v>
      </c>
      <c r="AK10" s="17">
        <v>0.20792867829714001</v>
      </c>
      <c r="AL10" s="17">
        <v>0.32710544970084499</v>
      </c>
      <c r="AM10" s="17">
        <v>6.6412662194318794E-2</v>
      </c>
      <c r="AN10" s="17">
        <v>0.20984526045238799</v>
      </c>
      <c r="AO10" s="17"/>
      <c r="AP10" s="17">
        <v>0.248496724245858</v>
      </c>
      <c r="AQ10" s="17">
        <v>0.22204537422691301</v>
      </c>
      <c r="AR10" s="17">
        <v>0.29617770509482599</v>
      </c>
      <c r="AS10" s="17"/>
      <c r="AT10" s="17">
        <v>0.187847918872451</v>
      </c>
      <c r="AU10" s="17">
        <v>0.207651354724879</v>
      </c>
      <c r="AV10" s="17">
        <v>0.25928960602085399</v>
      </c>
      <c r="AW10" s="17">
        <v>0.27163660535103901</v>
      </c>
      <c r="AX10" s="17">
        <v>0.22153289030600501</v>
      </c>
      <c r="AY10" s="17"/>
      <c r="AZ10" s="17">
        <v>0.103222576702258</v>
      </c>
      <c r="BA10" s="17">
        <v>0.14425598599971401</v>
      </c>
      <c r="BB10" s="17">
        <v>0.22496527856381901</v>
      </c>
      <c r="BC10" s="17">
        <v>0.21030275405214199</v>
      </c>
      <c r="BD10" s="17">
        <v>0.20445596220045001</v>
      </c>
      <c r="BE10" s="17">
        <v>0.20190345488983399</v>
      </c>
      <c r="BF10" s="17">
        <v>0.23965062787607599</v>
      </c>
      <c r="BG10" s="17">
        <v>0.196688214100842</v>
      </c>
      <c r="BH10" s="17">
        <v>0.23537809939766099</v>
      </c>
      <c r="BI10" s="17">
        <v>0.28372615035697002</v>
      </c>
      <c r="BJ10" s="17">
        <v>0.22521151824294999</v>
      </c>
      <c r="BK10" s="17">
        <v>0.24587745564930899</v>
      </c>
      <c r="BL10" s="17">
        <v>0.28094833122926899</v>
      </c>
      <c r="BM10" s="17">
        <v>0.27905898296474901</v>
      </c>
      <c r="BN10" s="17">
        <v>0.320406027555665</v>
      </c>
      <c r="BO10" s="17">
        <v>0.24900028712474301</v>
      </c>
      <c r="BP10" s="17"/>
      <c r="BQ10" s="17">
        <v>0.31578278972805102</v>
      </c>
      <c r="BR10" s="17">
        <v>0.187584013491679</v>
      </c>
    </row>
    <row r="11" spans="2:70" ht="29" x14ac:dyDescent="0.35">
      <c r="B11" s="18" t="s">
        <v>732</v>
      </c>
      <c r="C11" s="17">
        <v>0.41021597074740002</v>
      </c>
      <c r="D11" s="17">
        <v>0.41225782407829897</v>
      </c>
      <c r="E11" s="17">
        <v>0.40685394730167301</v>
      </c>
      <c r="F11" s="17"/>
      <c r="G11" s="17">
        <v>0.38780161773314997</v>
      </c>
      <c r="H11" s="17">
        <v>0.380913894981529</v>
      </c>
      <c r="I11" s="17">
        <v>0.41275776517186302</v>
      </c>
      <c r="J11" s="17">
        <v>0.45135966570465202</v>
      </c>
      <c r="K11" s="17">
        <v>0.46527260261284997</v>
      </c>
      <c r="L11" s="17">
        <v>0.376363523565303</v>
      </c>
      <c r="M11" s="17"/>
      <c r="N11" s="17">
        <v>0.39661159768478899</v>
      </c>
      <c r="O11" s="17">
        <v>0.41671663614820098</v>
      </c>
      <c r="P11" s="17">
        <v>0.39695009819842902</v>
      </c>
      <c r="Q11" s="17">
        <v>0.42898691643555298</v>
      </c>
      <c r="R11" s="17"/>
      <c r="S11" s="17">
        <v>0.37529301491803402</v>
      </c>
      <c r="T11" s="17">
        <v>0.38128502974088702</v>
      </c>
      <c r="U11" s="17">
        <v>0.43117592171082197</v>
      </c>
      <c r="V11" s="17">
        <v>0.42559574486345197</v>
      </c>
      <c r="W11" s="17">
        <v>0.40846569329433702</v>
      </c>
      <c r="X11" s="17">
        <v>0.37543469304136301</v>
      </c>
      <c r="Y11" s="17">
        <v>0.42938587296172598</v>
      </c>
      <c r="Z11" s="17">
        <v>0.43065860128612798</v>
      </c>
      <c r="AA11" s="17">
        <v>0.46638033444364302</v>
      </c>
      <c r="AB11" s="17">
        <v>0.40157931954088399</v>
      </c>
      <c r="AC11" s="17">
        <v>0.42361987675338397</v>
      </c>
      <c r="AD11" s="17">
        <v>0.42458396620970401</v>
      </c>
      <c r="AE11" s="17"/>
      <c r="AF11" s="17">
        <v>0.43296332866323001</v>
      </c>
      <c r="AG11" s="17">
        <v>0.40014495877232098</v>
      </c>
      <c r="AH11" s="17">
        <v>0.39161907221453601</v>
      </c>
      <c r="AI11" s="17"/>
      <c r="AJ11" s="17">
        <v>0.42050909052678698</v>
      </c>
      <c r="AK11" s="17">
        <v>0.40986342135005399</v>
      </c>
      <c r="AL11" s="17">
        <v>0.35196703594196299</v>
      </c>
      <c r="AM11" s="17">
        <v>0.50987348395700105</v>
      </c>
      <c r="AN11" s="17">
        <v>0.38976627368345701</v>
      </c>
      <c r="AO11" s="17"/>
      <c r="AP11" s="17">
        <v>0.40601520738020402</v>
      </c>
      <c r="AQ11" s="17">
        <v>0.41147726922774303</v>
      </c>
      <c r="AR11" s="17">
        <v>0.37172867979191898</v>
      </c>
      <c r="AS11" s="17"/>
      <c r="AT11" s="17">
        <v>0.43041959103851801</v>
      </c>
      <c r="AU11" s="17">
        <v>0.42560674712767199</v>
      </c>
      <c r="AV11" s="17">
        <v>0.38607378039456303</v>
      </c>
      <c r="AW11" s="17">
        <v>0.40159118530596999</v>
      </c>
      <c r="AX11" s="17">
        <v>0.29160943658342198</v>
      </c>
      <c r="AY11" s="17"/>
      <c r="AZ11" s="17">
        <v>0.35697272413410802</v>
      </c>
      <c r="BA11" s="17">
        <v>0.457884510041565</v>
      </c>
      <c r="BB11" s="17">
        <v>0.39130786679796398</v>
      </c>
      <c r="BC11" s="17">
        <v>0.44162390247554101</v>
      </c>
      <c r="BD11" s="17">
        <v>0.43128478541396797</v>
      </c>
      <c r="BE11" s="17">
        <v>0.45362670700630497</v>
      </c>
      <c r="BF11" s="17">
        <v>0.39856582899916299</v>
      </c>
      <c r="BG11" s="17">
        <v>0.41696693280229902</v>
      </c>
      <c r="BH11" s="17">
        <v>0.35626183080761797</v>
      </c>
      <c r="BI11" s="17">
        <v>0.42990852496517301</v>
      </c>
      <c r="BJ11" s="17">
        <v>0.42146725735416202</v>
      </c>
      <c r="BK11" s="17">
        <v>0.41728182764493199</v>
      </c>
      <c r="BL11" s="17">
        <v>0.38552000223032301</v>
      </c>
      <c r="BM11" s="17">
        <v>0.402558441308145</v>
      </c>
      <c r="BN11" s="17">
        <v>0.34452937893007601</v>
      </c>
      <c r="BO11" s="17">
        <v>0.36381088702229097</v>
      </c>
      <c r="BP11" s="17"/>
      <c r="BQ11" s="17">
        <v>0.34747177768731702</v>
      </c>
      <c r="BR11" s="17">
        <v>0.44241361643663202</v>
      </c>
    </row>
    <row r="12" spans="2:70" ht="29" x14ac:dyDescent="0.35">
      <c r="B12" s="18" t="s">
        <v>733</v>
      </c>
      <c r="C12" s="17">
        <v>0.109029659979402</v>
      </c>
      <c r="D12" s="17">
        <v>0.114090845135657</v>
      </c>
      <c r="E12" s="17">
        <v>0.10479104555166099</v>
      </c>
      <c r="F12" s="17"/>
      <c r="G12" s="17">
        <v>0.17321328859651</v>
      </c>
      <c r="H12" s="17">
        <v>0.16982719935767099</v>
      </c>
      <c r="I12" s="17">
        <v>0.11639990270341399</v>
      </c>
      <c r="J12" s="17">
        <v>0.10084465102590601</v>
      </c>
      <c r="K12" s="17">
        <v>6.4975623235314806E-2</v>
      </c>
      <c r="L12" s="17">
        <v>4.7041839926635597E-2</v>
      </c>
      <c r="M12" s="17"/>
      <c r="N12" s="17">
        <v>0.103089449243694</v>
      </c>
      <c r="O12" s="17">
        <v>0.102749569616901</v>
      </c>
      <c r="P12" s="17">
        <v>0.125047293209815</v>
      </c>
      <c r="Q12" s="17">
        <v>0.108276765516922</v>
      </c>
      <c r="R12" s="17"/>
      <c r="S12" s="17">
        <v>0.13476461690397601</v>
      </c>
      <c r="T12" s="17">
        <v>0.111574008080273</v>
      </c>
      <c r="U12" s="17">
        <v>9.5176458713547699E-2</v>
      </c>
      <c r="V12" s="17">
        <v>9.1483427989872398E-2</v>
      </c>
      <c r="W12" s="17">
        <v>7.5014025311573598E-2</v>
      </c>
      <c r="X12" s="17">
        <v>0.105703486557534</v>
      </c>
      <c r="Y12" s="17">
        <v>0.116552230609479</v>
      </c>
      <c r="Z12" s="17">
        <v>8.9561059673443702E-2</v>
      </c>
      <c r="AA12" s="17">
        <v>0.10891490816352099</v>
      </c>
      <c r="AB12" s="17">
        <v>0.124064694146298</v>
      </c>
      <c r="AC12" s="17">
        <v>0.12955319630498399</v>
      </c>
      <c r="AD12" s="17">
        <v>8.3599590111120295E-2</v>
      </c>
      <c r="AE12" s="17"/>
      <c r="AF12" s="17">
        <v>8.6038707172444606E-2</v>
      </c>
      <c r="AG12" s="17">
        <v>0.111826761210257</v>
      </c>
      <c r="AH12" s="17">
        <v>0.11816962991935701</v>
      </c>
      <c r="AI12" s="17"/>
      <c r="AJ12" s="17">
        <v>9.3075187273612595E-2</v>
      </c>
      <c r="AK12" s="17">
        <v>0.122922725142405</v>
      </c>
      <c r="AL12" s="17">
        <v>0.10584570888629</v>
      </c>
      <c r="AM12" s="17">
        <v>0.165926056206567</v>
      </c>
      <c r="AN12" s="17">
        <v>0.102687901364237</v>
      </c>
      <c r="AO12" s="17"/>
      <c r="AP12" s="17">
        <v>9.7485163472775804E-2</v>
      </c>
      <c r="AQ12" s="17">
        <v>0.13378256473665201</v>
      </c>
      <c r="AR12" s="17">
        <v>0.106191506542696</v>
      </c>
      <c r="AS12" s="17"/>
      <c r="AT12" s="17">
        <v>0.105516834043081</v>
      </c>
      <c r="AU12" s="17">
        <v>0.11639572763094901</v>
      </c>
      <c r="AV12" s="17">
        <v>0.115491740393727</v>
      </c>
      <c r="AW12" s="17">
        <v>0.108512399868414</v>
      </c>
      <c r="AX12" s="17">
        <v>0.149100379825444</v>
      </c>
      <c r="AY12" s="17"/>
      <c r="AZ12" s="17">
        <v>0.310057990849745</v>
      </c>
      <c r="BA12" s="17">
        <v>8.7035069155207798E-2</v>
      </c>
      <c r="BB12" s="17">
        <v>0.111935288239936</v>
      </c>
      <c r="BC12" s="17">
        <v>7.1709275879747805E-2</v>
      </c>
      <c r="BD12" s="17">
        <v>9.7715563398958205E-2</v>
      </c>
      <c r="BE12" s="17">
        <v>0.107266905168055</v>
      </c>
      <c r="BF12" s="17">
        <v>0.13085013886147201</v>
      </c>
      <c r="BG12" s="17">
        <v>0.14024486104476699</v>
      </c>
      <c r="BH12" s="17">
        <v>9.6465352249266195E-2</v>
      </c>
      <c r="BI12" s="17">
        <v>0.102482010807672</v>
      </c>
      <c r="BJ12" s="17">
        <v>9.3791305704110497E-2</v>
      </c>
      <c r="BK12" s="17">
        <v>0.147648686871548</v>
      </c>
      <c r="BL12" s="17">
        <v>8.8331952441650902E-2</v>
      </c>
      <c r="BM12" s="17">
        <v>9.4292755884625504E-2</v>
      </c>
      <c r="BN12" s="17">
        <v>7.7836025265199907E-2</v>
      </c>
      <c r="BO12" s="17">
        <v>0.14281126760944601</v>
      </c>
      <c r="BP12" s="17"/>
      <c r="BQ12" s="17">
        <v>0.124304402049959</v>
      </c>
      <c r="BR12" s="17">
        <v>0.10029619480223299</v>
      </c>
    </row>
    <row r="13" spans="2:70" ht="29" x14ac:dyDescent="0.35">
      <c r="B13" s="18" t="s">
        <v>734</v>
      </c>
      <c r="C13" s="17">
        <v>3.97996429862746E-2</v>
      </c>
      <c r="D13" s="17">
        <v>4.0791324777360402E-2</v>
      </c>
      <c r="E13" s="17">
        <v>3.9087577779488597E-2</v>
      </c>
      <c r="F13" s="17"/>
      <c r="G13" s="17">
        <v>5.8625976746424502E-2</v>
      </c>
      <c r="H13" s="17">
        <v>5.12720731708486E-2</v>
      </c>
      <c r="I13" s="17">
        <v>4.5512351656790899E-2</v>
      </c>
      <c r="J13" s="17">
        <v>3.6261522624545801E-2</v>
      </c>
      <c r="K13" s="17">
        <v>3.2096857481962601E-2</v>
      </c>
      <c r="L13" s="17">
        <v>2.1322916207070101E-2</v>
      </c>
      <c r="M13" s="17"/>
      <c r="N13" s="17">
        <v>3.3484001856576198E-2</v>
      </c>
      <c r="O13" s="17">
        <v>3.7077966438603401E-2</v>
      </c>
      <c r="P13" s="17">
        <v>4.35046095390706E-2</v>
      </c>
      <c r="Q13" s="17">
        <v>4.6705382131740601E-2</v>
      </c>
      <c r="R13" s="17"/>
      <c r="S13" s="17">
        <v>4.9010254457891103E-2</v>
      </c>
      <c r="T13" s="17">
        <v>4.1841107730742698E-2</v>
      </c>
      <c r="U13" s="17">
        <v>3.8872421509317003E-2</v>
      </c>
      <c r="V13" s="17">
        <v>2.86442483428954E-2</v>
      </c>
      <c r="W13" s="17">
        <v>5.6034232476753799E-2</v>
      </c>
      <c r="X13" s="17">
        <v>4.6218511611507002E-2</v>
      </c>
      <c r="Y13" s="17">
        <v>3.0372489239480001E-2</v>
      </c>
      <c r="Z13" s="17">
        <v>6.9273376232379599E-2</v>
      </c>
      <c r="AA13" s="17">
        <v>3.72386318676593E-2</v>
      </c>
      <c r="AB13" s="17">
        <v>2.6704691727423801E-2</v>
      </c>
      <c r="AC13" s="17">
        <v>2.72315435550665E-2</v>
      </c>
      <c r="AD13" s="17">
        <v>2.2277444243927198E-2</v>
      </c>
      <c r="AE13" s="17"/>
      <c r="AF13" s="17">
        <v>3.3815310823150403E-2</v>
      </c>
      <c r="AG13" s="17">
        <v>4.1656273134157498E-2</v>
      </c>
      <c r="AH13" s="17">
        <v>5.4667797692715597E-2</v>
      </c>
      <c r="AI13" s="17"/>
      <c r="AJ13" s="17">
        <v>3.4307995712086099E-2</v>
      </c>
      <c r="AK13" s="17">
        <v>4.9778362892896798E-2</v>
      </c>
      <c r="AL13" s="17">
        <v>2.89697154600966E-2</v>
      </c>
      <c r="AM13" s="17">
        <v>8.2817223705747595E-2</v>
      </c>
      <c r="AN13" s="17">
        <v>3.62123220779106E-2</v>
      </c>
      <c r="AO13" s="17"/>
      <c r="AP13" s="17">
        <v>3.8138124795285E-2</v>
      </c>
      <c r="AQ13" s="17">
        <v>4.2269345012315003E-2</v>
      </c>
      <c r="AR13" s="17">
        <v>5.4438073355669803E-2</v>
      </c>
      <c r="AS13" s="17"/>
      <c r="AT13" s="17">
        <v>3.8829174975787403E-2</v>
      </c>
      <c r="AU13" s="17">
        <v>3.77888708574435E-2</v>
      </c>
      <c r="AV13" s="17">
        <v>4.0146710775398602E-2</v>
      </c>
      <c r="AW13" s="17">
        <v>4.7050844165951601E-2</v>
      </c>
      <c r="AX13" s="17">
        <v>6.8395213048249706E-2</v>
      </c>
      <c r="AY13" s="17"/>
      <c r="AZ13" s="17">
        <v>5.13295253907326E-2</v>
      </c>
      <c r="BA13" s="17">
        <v>2.7100065317435799E-2</v>
      </c>
      <c r="BB13" s="17">
        <v>3.3508803693454499E-2</v>
      </c>
      <c r="BC13" s="17">
        <v>4.76222370722931E-2</v>
      </c>
      <c r="BD13" s="17">
        <v>3.3854483524115901E-2</v>
      </c>
      <c r="BE13" s="17">
        <v>4.6754583149175598E-2</v>
      </c>
      <c r="BF13" s="17">
        <v>2.5521617763505599E-2</v>
      </c>
      <c r="BG13" s="17">
        <v>5.9506438319705701E-2</v>
      </c>
      <c r="BH13" s="17">
        <v>6.4692180058539994E-2</v>
      </c>
      <c r="BI13" s="17">
        <v>2.0250346801739299E-2</v>
      </c>
      <c r="BJ13" s="17">
        <v>3.0703661771888199E-2</v>
      </c>
      <c r="BK13" s="17">
        <v>1.4401807635805199E-2</v>
      </c>
      <c r="BL13" s="17">
        <v>4.2948121464326902E-2</v>
      </c>
      <c r="BM13" s="17">
        <v>5.0790282283474902E-2</v>
      </c>
      <c r="BN13" s="17">
        <v>4.1421326487766197E-2</v>
      </c>
      <c r="BO13" s="17">
        <v>6.4316800707652402E-2</v>
      </c>
      <c r="BP13" s="17"/>
      <c r="BQ13" s="17">
        <v>5.0093372110368302E-2</v>
      </c>
      <c r="BR13" s="17">
        <v>3.3722775406227999E-2</v>
      </c>
    </row>
    <row r="14" spans="2:70" x14ac:dyDescent="0.35">
      <c r="B14" s="18" t="s">
        <v>129</v>
      </c>
      <c r="C14" s="19">
        <v>0.12762463432858001</v>
      </c>
      <c r="D14" s="19">
        <v>0.114216498317379</v>
      </c>
      <c r="E14" s="19">
        <v>0.14055420074896999</v>
      </c>
      <c r="F14" s="19"/>
      <c r="G14" s="19">
        <v>0.11305854650983301</v>
      </c>
      <c r="H14" s="19">
        <v>0.128283480906284</v>
      </c>
      <c r="I14" s="19">
        <v>0.14104785216676999</v>
      </c>
      <c r="J14" s="19">
        <v>0.13944275453107499</v>
      </c>
      <c r="K14" s="19">
        <v>0.10484247582636599</v>
      </c>
      <c r="L14" s="19">
        <v>0.13141968248422001</v>
      </c>
      <c r="M14" s="19"/>
      <c r="N14" s="19">
        <v>8.0086238626349004E-2</v>
      </c>
      <c r="O14" s="19">
        <v>0.122835448830428</v>
      </c>
      <c r="P14" s="19">
        <v>0.15473093711845801</v>
      </c>
      <c r="Q14" s="19">
        <v>0.157897001171938</v>
      </c>
      <c r="R14" s="19"/>
      <c r="S14" s="19">
        <v>0.123105729508818</v>
      </c>
      <c r="T14" s="19">
        <v>0.13155978353189801</v>
      </c>
      <c r="U14" s="19">
        <v>0.11451105076476201</v>
      </c>
      <c r="V14" s="19">
        <v>0.11859413828715699</v>
      </c>
      <c r="W14" s="19">
        <v>0.15213678277342299</v>
      </c>
      <c r="X14" s="19">
        <v>0.16829133024146201</v>
      </c>
      <c r="Y14" s="19">
        <v>0.115915284313655</v>
      </c>
      <c r="Z14" s="19">
        <v>0.113507353664089</v>
      </c>
      <c r="AA14" s="19">
        <v>0.104189210019307</v>
      </c>
      <c r="AB14" s="19">
        <v>0.11121539695103499</v>
      </c>
      <c r="AC14" s="19">
        <v>0.14464021342990599</v>
      </c>
      <c r="AD14" s="19">
        <v>0.17130417160966299</v>
      </c>
      <c r="AE14" s="19"/>
      <c r="AF14" s="19">
        <v>0.13304233175393099</v>
      </c>
      <c r="AG14" s="19">
        <v>0.10617868753224</v>
      </c>
      <c r="AH14" s="19">
        <v>0.164698132362432</v>
      </c>
      <c r="AI14" s="19"/>
      <c r="AJ14" s="19">
        <v>0.115211625567088</v>
      </c>
      <c r="AK14" s="19">
        <v>0.13225533776030701</v>
      </c>
      <c r="AL14" s="19">
        <v>7.2784411506070998E-2</v>
      </c>
      <c r="AM14" s="19">
        <v>9.7234884827613499E-2</v>
      </c>
      <c r="AN14" s="19">
        <v>0.17246441530390499</v>
      </c>
      <c r="AO14" s="19"/>
      <c r="AP14" s="19">
        <v>0.10706860168754199</v>
      </c>
      <c r="AQ14" s="19">
        <v>0.111716523333156</v>
      </c>
      <c r="AR14" s="19">
        <v>4.9030292513602802E-2</v>
      </c>
      <c r="AS14" s="19"/>
      <c r="AT14" s="19">
        <v>0.15107141170173399</v>
      </c>
      <c r="AU14" s="19">
        <v>0.13586776063384701</v>
      </c>
      <c r="AV14" s="19">
        <v>9.9940011270497203E-2</v>
      </c>
      <c r="AW14" s="19">
        <v>8.1395001604852496E-2</v>
      </c>
      <c r="AX14" s="19">
        <v>7.7180679792775098E-2</v>
      </c>
      <c r="AY14" s="19"/>
      <c r="AZ14" s="19">
        <v>9.2976004068739904E-2</v>
      </c>
      <c r="BA14" s="19">
        <v>0.18097754483842801</v>
      </c>
      <c r="BB14" s="19">
        <v>0.13575929064435699</v>
      </c>
      <c r="BC14" s="19">
        <v>0.11719657338778899</v>
      </c>
      <c r="BD14" s="19">
        <v>0.124967563104058</v>
      </c>
      <c r="BE14" s="19">
        <v>0.133829208245973</v>
      </c>
      <c r="BF14" s="19">
        <v>0.123132743945121</v>
      </c>
      <c r="BG14" s="19">
        <v>0.111311013298195</v>
      </c>
      <c r="BH14" s="19">
        <v>0.13165187463449901</v>
      </c>
      <c r="BI14" s="19">
        <v>0.108482397454624</v>
      </c>
      <c r="BJ14" s="19">
        <v>0.13135827137328601</v>
      </c>
      <c r="BK14" s="19">
        <v>6.5379605983409195E-2</v>
      </c>
      <c r="BL14" s="19">
        <v>0.119066333129902</v>
      </c>
      <c r="BM14" s="19">
        <v>9.35756638275997E-2</v>
      </c>
      <c r="BN14" s="19">
        <v>0.117830632769862</v>
      </c>
      <c r="BO14" s="19">
        <v>6.9135661331854698E-2</v>
      </c>
      <c r="BP14" s="19"/>
      <c r="BQ14" s="19">
        <v>4.8654438030182601E-2</v>
      </c>
      <c r="BR14" s="19">
        <v>0.15817519835594701</v>
      </c>
    </row>
    <row r="15" spans="2:70" x14ac:dyDescent="0.35">
      <c r="B15" s="16"/>
    </row>
    <row r="16" spans="2:70" x14ac:dyDescent="0.35">
      <c r="B16" t="s">
        <v>98</v>
      </c>
    </row>
    <row r="17" spans="2:2" x14ac:dyDescent="0.35">
      <c r="B17" t="s">
        <v>99</v>
      </c>
    </row>
    <row r="19" spans="2:2" x14ac:dyDescent="0.35">
      <c r="B19" s="8" t="str">
        <f>HYPERLINK("#'Contents'!A1", "Return to Contents")</f>
        <v>Return to Contents</v>
      </c>
    </row>
  </sheetData>
  <mergeCells count="11">
    <mergeCell ref="BQ5:BR5"/>
    <mergeCell ref="D5:E5"/>
    <mergeCell ref="G5:L5"/>
    <mergeCell ref="N5:Q5"/>
    <mergeCell ref="S5:AD5"/>
    <mergeCell ref="AF5:AH5"/>
    <mergeCell ref="D2:BJ2"/>
    <mergeCell ref="AJ5:AN5"/>
    <mergeCell ref="AP5:AR5"/>
    <mergeCell ref="AT5:AX5"/>
    <mergeCell ref="AZ5:BO5"/>
  </mergeCells>
  <pageMargins left="0.7" right="0.7" top="0.75" bottom="0.75" header="0.3" footer="0.3"/>
  <pageSetup paperSize="9" orientation="portrait" horizontalDpi="300" verticalDpi="300"/>
  <drawing r:id="rId1"/>
</worksheet>
</file>

<file path=xl/worksheets/sheet1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900-000000000000}">
  <dimension ref="B2:BR19"/>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67" width="10.7265625" customWidth="1"/>
    <col min="68" max="68" width="2.1796875" customWidth="1"/>
    <col min="69" max="70" width="10.7265625" customWidth="1"/>
    <col min="71" max="71" width="2.1796875" customWidth="1"/>
  </cols>
  <sheetData>
    <row r="2" spans="2:70" ht="40" customHeight="1" x14ac:dyDescent="0.35">
      <c r="D2" s="29" t="s">
        <v>739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row>
    <row r="5" spans="2:70" ht="30" customHeight="1" x14ac:dyDescent="0.35">
      <c r="B5" s="15"/>
      <c r="C5" s="15"/>
      <c r="D5" s="30" t="s">
        <v>74</v>
      </c>
      <c r="E5" s="30"/>
      <c r="F5" s="15"/>
      <c r="G5" s="30" t="s">
        <v>75</v>
      </c>
      <c r="H5" s="30"/>
      <c r="I5" s="30"/>
      <c r="J5" s="30"/>
      <c r="K5" s="30"/>
      <c r="L5" s="30"/>
      <c r="M5" s="15"/>
      <c r="N5" s="30" t="s">
        <v>76</v>
      </c>
      <c r="O5" s="30"/>
      <c r="P5" s="30"/>
      <c r="Q5" s="30"/>
      <c r="R5" s="15"/>
      <c r="S5" s="30" t="s">
        <v>77</v>
      </c>
      <c r="T5" s="30"/>
      <c r="U5" s="30"/>
      <c r="V5" s="30"/>
      <c r="W5" s="30"/>
      <c r="X5" s="30"/>
      <c r="Y5" s="30"/>
      <c r="Z5" s="30"/>
      <c r="AA5" s="30"/>
      <c r="AB5" s="30"/>
      <c r="AC5" s="30"/>
      <c r="AD5" s="30"/>
      <c r="AE5" s="15"/>
      <c r="AF5" s="30" t="s">
        <v>78</v>
      </c>
      <c r="AG5" s="30"/>
      <c r="AH5" s="30"/>
      <c r="AI5" s="15"/>
      <c r="AJ5" s="30" t="s">
        <v>79</v>
      </c>
      <c r="AK5" s="30"/>
      <c r="AL5" s="30"/>
      <c r="AM5" s="30"/>
      <c r="AN5" s="30"/>
      <c r="AO5" s="15"/>
      <c r="AP5" s="30" t="s">
        <v>80</v>
      </c>
      <c r="AQ5" s="30"/>
      <c r="AR5" s="30"/>
      <c r="AS5" s="15"/>
      <c r="AT5" s="30" t="s">
        <v>81</v>
      </c>
      <c r="AU5" s="30"/>
      <c r="AV5" s="30"/>
      <c r="AW5" s="30"/>
      <c r="AX5" s="30"/>
      <c r="AY5" s="15"/>
      <c r="AZ5" s="30" t="s">
        <v>82</v>
      </c>
      <c r="BA5" s="30"/>
      <c r="BB5" s="30"/>
      <c r="BC5" s="30"/>
      <c r="BD5" s="30"/>
      <c r="BE5" s="30"/>
      <c r="BF5" s="30"/>
      <c r="BG5" s="30"/>
      <c r="BH5" s="30"/>
      <c r="BI5" s="30"/>
      <c r="BJ5" s="30"/>
      <c r="BK5" s="30"/>
      <c r="BL5" s="30"/>
      <c r="BM5" s="30"/>
      <c r="BN5" s="30"/>
      <c r="BO5" s="30"/>
      <c r="BP5" s="15"/>
      <c r="BQ5" s="30" t="s">
        <v>83</v>
      </c>
      <c r="BR5" s="30"/>
    </row>
    <row r="6" spans="2:7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46</v>
      </c>
      <c r="AQ6" s="12" t="s">
        <v>47</v>
      </c>
      <c r="AR6" s="12" t="s">
        <v>50</v>
      </c>
      <c r="AT6" s="12" t="s">
        <v>51</v>
      </c>
      <c r="AU6" s="12" t="s">
        <v>52</v>
      </c>
      <c r="AV6" s="12" t="s">
        <v>53</v>
      </c>
      <c r="AW6" s="12" t="s">
        <v>54</v>
      </c>
      <c r="AX6" s="12" t="s">
        <v>55</v>
      </c>
      <c r="AZ6" s="12" t="s">
        <v>56</v>
      </c>
      <c r="BA6" s="12" t="s">
        <v>57</v>
      </c>
      <c r="BB6" s="12" t="s">
        <v>58</v>
      </c>
      <c r="BC6" s="12" t="s">
        <v>59</v>
      </c>
      <c r="BD6" s="12" t="s">
        <v>60</v>
      </c>
      <c r="BE6" s="12" t="s">
        <v>61</v>
      </c>
      <c r="BF6" s="12" t="s">
        <v>62</v>
      </c>
      <c r="BG6" s="12" t="s">
        <v>63</v>
      </c>
      <c r="BH6" s="12" t="s">
        <v>64</v>
      </c>
      <c r="BI6" s="12" t="s">
        <v>65</v>
      </c>
      <c r="BJ6" s="12" t="s">
        <v>66</v>
      </c>
      <c r="BK6" s="12" t="s">
        <v>67</v>
      </c>
      <c r="BL6" s="12" t="s">
        <v>68</v>
      </c>
      <c r="BM6" s="12" t="s">
        <v>69</v>
      </c>
      <c r="BN6" s="12" t="s">
        <v>70</v>
      </c>
      <c r="BO6" s="12" t="s">
        <v>71</v>
      </c>
      <c r="BQ6" s="12" t="s">
        <v>72</v>
      </c>
      <c r="BR6" s="12" t="s">
        <v>73</v>
      </c>
    </row>
    <row r="7" spans="2:70" ht="30" customHeight="1" x14ac:dyDescent="0.35">
      <c r="B7" s="10" t="s">
        <v>19</v>
      </c>
      <c r="C7" s="10">
        <v>4012</v>
      </c>
      <c r="D7" s="10">
        <v>1971</v>
      </c>
      <c r="E7" s="10">
        <v>2028</v>
      </c>
      <c r="F7" s="10"/>
      <c r="G7" s="10">
        <v>497</v>
      </c>
      <c r="H7" s="10">
        <v>704</v>
      </c>
      <c r="I7" s="10">
        <v>694</v>
      </c>
      <c r="J7" s="10">
        <v>693</v>
      </c>
      <c r="K7" s="10">
        <v>571</v>
      </c>
      <c r="L7" s="10">
        <v>853</v>
      </c>
      <c r="M7" s="10"/>
      <c r="N7" s="10">
        <v>1178</v>
      </c>
      <c r="O7" s="10">
        <v>1131</v>
      </c>
      <c r="P7" s="10">
        <v>781</v>
      </c>
      <c r="Q7" s="10">
        <v>909</v>
      </c>
      <c r="R7" s="10"/>
      <c r="S7" s="10">
        <v>563</v>
      </c>
      <c r="T7" s="10">
        <v>553</v>
      </c>
      <c r="U7" s="10">
        <v>314</v>
      </c>
      <c r="V7" s="10">
        <v>343</v>
      </c>
      <c r="W7" s="10">
        <v>293</v>
      </c>
      <c r="X7" s="10">
        <v>376</v>
      </c>
      <c r="Y7" s="10">
        <v>336</v>
      </c>
      <c r="Z7" s="10">
        <v>171</v>
      </c>
      <c r="AA7" s="10">
        <v>447</v>
      </c>
      <c r="AB7" s="10">
        <v>337</v>
      </c>
      <c r="AC7" s="10">
        <v>188</v>
      </c>
      <c r="AD7" s="10">
        <v>91</v>
      </c>
      <c r="AE7" s="10"/>
      <c r="AF7" s="10">
        <v>1421</v>
      </c>
      <c r="AG7" s="10">
        <v>1665</v>
      </c>
      <c r="AH7" s="10">
        <v>577</v>
      </c>
      <c r="AI7" s="10"/>
      <c r="AJ7" s="10">
        <v>1433</v>
      </c>
      <c r="AK7" s="10">
        <v>1082</v>
      </c>
      <c r="AL7" s="10">
        <v>299</v>
      </c>
      <c r="AM7" s="10">
        <v>42</v>
      </c>
      <c r="AN7" s="10">
        <v>541</v>
      </c>
      <c r="AO7" s="10"/>
      <c r="AP7" s="10">
        <v>878</v>
      </c>
      <c r="AQ7" s="10">
        <v>1369</v>
      </c>
      <c r="AR7" s="10">
        <v>264</v>
      </c>
      <c r="AS7" s="10"/>
      <c r="AT7" s="10">
        <v>929</v>
      </c>
      <c r="AU7" s="10">
        <v>932</v>
      </c>
      <c r="AV7" s="10">
        <v>1096</v>
      </c>
      <c r="AW7" s="10">
        <v>455</v>
      </c>
      <c r="AX7" s="10">
        <v>62</v>
      </c>
      <c r="AY7" s="10"/>
      <c r="AZ7" s="10">
        <v>33</v>
      </c>
      <c r="BA7" s="10">
        <v>185</v>
      </c>
      <c r="BB7" s="10">
        <v>256</v>
      </c>
      <c r="BC7" s="10">
        <v>269</v>
      </c>
      <c r="BD7" s="10">
        <v>403</v>
      </c>
      <c r="BE7" s="10">
        <v>436</v>
      </c>
      <c r="BF7" s="10">
        <v>391</v>
      </c>
      <c r="BG7" s="10">
        <v>312</v>
      </c>
      <c r="BH7" s="10">
        <v>253</v>
      </c>
      <c r="BI7" s="10">
        <v>211</v>
      </c>
      <c r="BJ7" s="10">
        <v>336</v>
      </c>
      <c r="BK7" s="10">
        <v>187</v>
      </c>
      <c r="BL7" s="10">
        <v>180</v>
      </c>
      <c r="BM7" s="10">
        <v>103</v>
      </c>
      <c r="BN7" s="10">
        <v>95</v>
      </c>
      <c r="BO7" s="10">
        <v>161</v>
      </c>
      <c r="BP7" s="10"/>
      <c r="BQ7" s="10">
        <v>1235</v>
      </c>
      <c r="BR7" s="10">
        <v>2665</v>
      </c>
    </row>
    <row r="8" spans="2:70" ht="30" customHeight="1" x14ac:dyDescent="0.35">
      <c r="B8" s="11" t="s">
        <v>20</v>
      </c>
      <c r="C8" s="11">
        <v>4012</v>
      </c>
      <c r="D8" s="11">
        <v>1975</v>
      </c>
      <c r="E8" s="11">
        <v>2024</v>
      </c>
      <c r="F8" s="11"/>
      <c r="G8" s="11">
        <v>558</v>
      </c>
      <c r="H8" s="11">
        <v>682</v>
      </c>
      <c r="I8" s="11">
        <v>685</v>
      </c>
      <c r="J8" s="11">
        <v>686</v>
      </c>
      <c r="K8" s="11">
        <v>562</v>
      </c>
      <c r="L8" s="11">
        <v>839</v>
      </c>
      <c r="M8" s="11"/>
      <c r="N8" s="11">
        <v>1080</v>
      </c>
      <c r="O8" s="11">
        <v>1039</v>
      </c>
      <c r="P8" s="11">
        <v>880</v>
      </c>
      <c r="Q8" s="11">
        <v>1000</v>
      </c>
      <c r="R8" s="11"/>
      <c r="S8" s="11">
        <v>562</v>
      </c>
      <c r="T8" s="11">
        <v>522</v>
      </c>
      <c r="U8" s="11">
        <v>321</v>
      </c>
      <c r="V8" s="11">
        <v>361</v>
      </c>
      <c r="W8" s="11">
        <v>281</v>
      </c>
      <c r="X8" s="11">
        <v>361</v>
      </c>
      <c r="Y8" s="11">
        <v>321</v>
      </c>
      <c r="Z8" s="11">
        <v>160</v>
      </c>
      <c r="AA8" s="11">
        <v>441</v>
      </c>
      <c r="AB8" s="11">
        <v>361</v>
      </c>
      <c r="AC8" s="11">
        <v>201</v>
      </c>
      <c r="AD8" s="11">
        <v>120</v>
      </c>
      <c r="AE8" s="11"/>
      <c r="AF8" s="11">
        <v>1410</v>
      </c>
      <c r="AG8" s="11">
        <v>1629</v>
      </c>
      <c r="AH8" s="11">
        <v>599</v>
      </c>
      <c r="AI8" s="11"/>
      <c r="AJ8" s="11">
        <v>1397</v>
      </c>
      <c r="AK8" s="11">
        <v>1071</v>
      </c>
      <c r="AL8" s="11">
        <v>288</v>
      </c>
      <c r="AM8" s="11">
        <v>45</v>
      </c>
      <c r="AN8" s="11">
        <v>558</v>
      </c>
      <c r="AO8" s="11"/>
      <c r="AP8" s="11">
        <v>856</v>
      </c>
      <c r="AQ8" s="11">
        <v>1358</v>
      </c>
      <c r="AR8" s="11">
        <v>259</v>
      </c>
      <c r="AS8" s="11"/>
      <c r="AT8" s="11">
        <v>961</v>
      </c>
      <c r="AU8" s="11">
        <v>958</v>
      </c>
      <c r="AV8" s="11">
        <v>1056</v>
      </c>
      <c r="AW8" s="11">
        <v>434</v>
      </c>
      <c r="AX8" s="11">
        <v>55</v>
      </c>
      <c r="AY8" s="11"/>
      <c r="AZ8" s="11">
        <v>33</v>
      </c>
      <c r="BA8" s="11">
        <v>186</v>
      </c>
      <c r="BB8" s="11">
        <v>267</v>
      </c>
      <c r="BC8" s="11">
        <v>280</v>
      </c>
      <c r="BD8" s="11">
        <v>416</v>
      </c>
      <c r="BE8" s="11">
        <v>443</v>
      </c>
      <c r="BF8" s="11">
        <v>394</v>
      </c>
      <c r="BG8" s="11">
        <v>314</v>
      </c>
      <c r="BH8" s="11">
        <v>257</v>
      </c>
      <c r="BI8" s="11">
        <v>206</v>
      </c>
      <c r="BJ8" s="11">
        <v>329</v>
      </c>
      <c r="BK8" s="11">
        <v>179</v>
      </c>
      <c r="BL8" s="11">
        <v>174</v>
      </c>
      <c r="BM8" s="11">
        <v>97</v>
      </c>
      <c r="BN8" s="11">
        <v>87</v>
      </c>
      <c r="BO8" s="11">
        <v>148</v>
      </c>
      <c r="BP8" s="11"/>
      <c r="BQ8" s="11">
        <v>1209</v>
      </c>
      <c r="BR8" s="11">
        <v>2688</v>
      </c>
    </row>
    <row r="9" spans="2:70" ht="29" x14ac:dyDescent="0.35">
      <c r="B9" s="18" t="s">
        <v>730</v>
      </c>
      <c r="C9" s="17">
        <v>0.139497691266218</v>
      </c>
      <c r="D9" s="17">
        <v>0.130571262955608</v>
      </c>
      <c r="E9" s="17">
        <v>0.14821625824802001</v>
      </c>
      <c r="F9" s="17"/>
      <c r="G9" s="17">
        <v>0.115348917853731</v>
      </c>
      <c r="H9" s="17">
        <v>0.100812130041912</v>
      </c>
      <c r="I9" s="17">
        <v>0.133884805100141</v>
      </c>
      <c r="J9" s="17">
        <v>0.14950861032714599</v>
      </c>
      <c r="K9" s="17">
        <v>0.17286567338626299</v>
      </c>
      <c r="L9" s="17">
        <v>0.16108126491363001</v>
      </c>
      <c r="M9" s="17"/>
      <c r="N9" s="17">
        <v>0.120470789112643</v>
      </c>
      <c r="O9" s="17">
        <v>0.14019572033310701</v>
      </c>
      <c r="P9" s="17">
        <v>0.15546201282601599</v>
      </c>
      <c r="Q9" s="17">
        <v>0.143829644172319</v>
      </c>
      <c r="R9" s="17"/>
      <c r="S9" s="17">
        <v>0.111390202143843</v>
      </c>
      <c r="T9" s="17">
        <v>0.152321391169948</v>
      </c>
      <c r="U9" s="17">
        <v>0.14538052843052099</v>
      </c>
      <c r="V9" s="17">
        <v>0.156300495241568</v>
      </c>
      <c r="W9" s="17">
        <v>0.117184033947323</v>
      </c>
      <c r="X9" s="17">
        <v>0.14869797540176299</v>
      </c>
      <c r="Y9" s="17">
        <v>0.16520631018817999</v>
      </c>
      <c r="Z9" s="17">
        <v>0.15090917442766799</v>
      </c>
      <c r="AA9" s="17">
        <v>0.12936722472779899</v>
      </c>
      <c r="AB9" s="17">
        <v>0.15543255864444899</v>
      </c>
      <c r="AC9" s="17">
        <v>0.100757325696074</v>
      </c>
      <c r="AD9" s="17">
        <v>0.143832333845826</v>
      </c>
      <c r="AE9" s="17"/>
      <c r="AF9" s="17">
        <v>0.17015203797557499</v>
      </c>
      <c r="AG9" s="17">
        <v>0.119708011755442</v>
      </c>
      <c r="AH9" s="17">
        <v>0.129656040422715</v>
      </c>
      <c r="AI9" s="17"/>
      <c r="AJ9" s="17">
        <v>0.161128014986993</v>
      </c>
      <c r="AK9" s="17">
        <v>0.11738688581427</v>
      </c>
      <c r="AL9" s="17">
        <v>0.13046358337763</v>
      </c>
      <c r="AM9" s="17">
        <v>0.19664752752933801</v>
      </c>
      <c r="AN9" s="17">
        <v>0.145447260352735</v>
      </c>
      <c r="AO9" s="17"/>
      <c r="AP9" s="17">
        <v>0.162865884086347</v>
      </c>
      <c r="AQ9" s="17">
        <v>0.107137191810835</v>
      </c>
      <c r="AR9" s="17">
        <v>0.141562924279238</v>
      </c>
      <c r="AS9" s="17"/>
      <c r="AT9" s="17">
        <v>0.17141181287954399</v>
      </c>
      <c r="AU9" s="17">
        <v>0.11938489818775699</v>
      </c>
      <c r="AV9" s="17">
        <v>0.13097504137070901</v>
      </c>
      <c r="AW9" s="17">
        <v>0.10474603190858101</v>
      </c>
      <c r="AX9" s="17">
        <v>0.13074052551411899</v>
      </c>
      <c r="AY9" s="17"/>
      <c r="AZ9" s="17">
        <v>0.17353928086077999</v>
      </c>
      <c r="BA9" s="17">
        <v>0.162820293495376</v>
      </c>
      <c r="BB9" s="17">
        <v>0.14593376822816401</v>
      </c>
      <c r="BC9" s="17">
        <v>0.17928187752453001</v>
      </c>
      <c r="BD9" s="17">
        <v>0.131379584144489</v>
      </c>
      <c r="BE9" s="17">
        <v>0.112298996305865</v>
      </c>
      <c r="BF9" s="17">
        <v>0.149461061175438</v>
      </c>
      <c r="BG9" s="17">
        <v>0.17242412760319301</v>
      </c>
      <c r="BH9" s="17">
        <v>0.11972957793587</v>
      </c>
      <c r="BI9" s="17">
        <v>0.147887530547507</v>
      </c>
      <c r="BJ9" s="17">
        <v>0.132091590182011</v>
      </c>
      <c r="BK9" s="17">
        <v>0.16164872077411299</v>
      </c>
      <c r="BL9" s="17">
        <v>0.133806073044449</v>
      </c>
      <c r="BM9" s="17">
        <v>0.15877467115265201</v>
      </c>
      <c r="BN9" s="17">
        <v>0.15619328244970401</v>
      </c>
      <c r="BO9" s="17">
        <v>0.10483081902251599</v>
      </c>
      <c r="BP9" s="17"/>
      <c r="BQ9" s="17">
        <v>0.102252859238828</v>
      </c>
      <c r="BR9" s="17">
        <v>0.15640595926657599</v>
      </c>
    </row>
    <row r="10" spans="2:70" ht="29" x14ac:dyDescent="0.35">
      <c r="B10" s="18" t="s">
        <v>731</v>
      </c>
      <c r="C10" s="17">
        <v>0.19908657475771399</v>
      </c>
      <c r="D10" s="17">
        <v>0.199624810922131</v>
      </c>
      <c r="E10" s="17">
        <v>0.199401875840963</v>
      </c>
      <c r="F10" s="17"/>
      <c r="G10" s="17">
        <v>0.19757404843357401</v>
      </c>
      <c r="H10" s="17">
        <v>0.20009695883885001</v>
      </c>
      <c r="I10" s="17">
        <v>0.22341650432229801</v>
      </c>
      <c r="J10" s="17">
        <v>0.177157037554799</v>
      </c>
      <c r="K10" s="17">
        <v>0.18708754265895899</v>
      </c>
      <c r="L10" s="17">
        <v>0.20536490785755501</v>
      </c>
      <c r="M10" s="17"/>
      <c r="N10" s="17">
        <v>0.21058426261997401</v>
      </c>
      <c r="O10" s="17">
        <v>0.21027220314516001</v>
      </c>
      <c r="P10" s="17">
        <v>0.19112296874877799</v>
      </c>
      <c r="Q10" s="17">
        <v>0.183727382467336</v>
      </c>
      <c r="R10" s="17"/>
      <c r="S10" s="17">
        <v>0.18146271295049901</v>
      </c>
      <c r="T10" s="17">
        <v>0.217168874204273</v>
      </c>
      <c r="U10" s="17">
        <v>0.16679695368641301</v>
      </c>
      <c r="V10" s="17">
        <v>0.19329504933917899</v>
      </c>
      <c r="W10" s="17">
        <v>0.22082185733271101</v>
      </c>
      <c r="X10" s="17">
        <v>0.22014900009129099</v>
      </c>
      <c r="Y10" s="17">
        <v>0.20755998896719599</v>
      </c>
      <c r="Z10" s="17">
        <v>0.21582400866291901</v>
      </c>
      <c r="AA10" s="17">
        <v>0.200762505348834</v>
      </c>
      <c r="AB10" s="17">
        <v>0.17207501319524901</v>
      </c>
      <c r="AC10" s="17">
        <v>0.20940125407999999</v>
      </c>
      <c r="AD10" s="17">
        <v>0.205340273279536</v>
      </c>
      <c r="AE10" s="17"/>
      <c r="AF10" s="17">
        <v>0.195027756505112</v>
      </c>
      <c r="AG10" s="17">
        <v>0.21783763101173301</v>
      </c>
      <c r="AH10" s="17">
        <v>0.17015138604101901</v>
      </c>
      <c r="AI10" s="17"/>
      <c r="AJ10" s="17">
        <v>0.20887883815747799</v>
      </c>
      <c r="AK10" s="17">
        <v>0.21420141048462499</v>
      </c>
      <c r="AL10" s="17">
        <v>0.24275359158502999</v>
      </c>
      <c r="AM10" s="17">
        <v>0.16282461292070799</v>
      </c>
      <c r="AN10" s="17">
        <v>0.15050349947077599</v>
      </c>
      <c r="AO10" s="17"/>
      <c r="AP10" s="17">
        <v>0.222017860774122</v>
      </c>
      <c r="AQ10" s="17">
        <v>0.20720082272114099</v>
      </c>
      <c r="AR10" s="17">
        <v>0.28101010026691597</v>
      </c>
      <c r="AS10" s="17"/>
      <c r="AT10" s="17">
        <v>0.188334679034278</v>
      </c>
      <c r="AU10" s="17">
        <v>0.21932149290972699</v>
      </c>
      <c r="AV10" s="17">
        <v>0.199066289957856</v>
      </c>
      <c r="AW10" s="17">
        <v>0.21851060905004999</v>
      </c>
      <c r="AX10" s="17">
        <v>9.2031432255305107E-2</v>
      </c>
      <c r="AY10" s="17"/>
      <c r="AZ10" s="17">
        <v>8.3539754402203001E-2</v>
      </c>
      <c r="BA10" s="17">
        <v>0.17681225981114199</v>
      </c>
      <c r="BB10" s="17">
        <v>0.163278253056546</v>
      </c>
      <c r="BC10" s="17">
        <v>0.20497684866510599</v>
      </c>
      <c r="BD10" s="17">
        <v>0.20154169073647801</v>
      </c>
      <c r="BE10" s="17">
        <v>0.25655532967451</v>
      </c>
      <c r="BF10" s="17">
        <v>0.222806070665265</v>
      </c>
      <c r="BG10" s="17">
        <v>0.174540672739529</v>
      </c>
      <c r="BH10" s="17">
        <v>0.14979558962086401</v>
      </c>
      <c r="BI10" s="17">
        <v>0.19686360237532</v>
      </c>
      <c r="BJ10" s="17">
        <v>0.191971802104724</v>
      </c>
      <c r="BK10" s="17">
        <v>0.227331925184588</v>
      </c>
      <c r="BL10" s="17">
        <v>0.199364180932768</v>
      </c>
      <c r="BM10" s="17">
        <v>0.223158333737452</v>
      </c>
      <c r="BN10" s="17">
        <v>0.249566418107807</v>
      </c>
      <c r="BO10" s="17">
        <v>0.18624010137962099</v>
      </c>
      <c r="BP10" s="17"/>
      <c r="BQ10" s="17">
        <v>0.22294379173130499</v>
      </c>
      <c r="BR10" s="17">
        <v>0.190725981554805</v>
      </c>
    </row>
    <row r="11" spans="2:70" ht="29" x14ac:dyDescent="0.35">
      <c r="B11" s="18" t="s">
        <v>732</v>
      </c>
      <c r="C11" s="17">
        <v>0.362584364394898</v>
      </c>
      <c r="D11" s="17">
        <v>0.37845448302061102</v>
      </c>
      <c r="E11" s="17">
        <v>0.34674150185614999</v>
      </c>
      <c r="F11" s="17"/>
      <c r="G11" s="17">
        <v>0.34432933614746902</v>
      </c>
      <c r="H11" s="17">
        <v>0.32444044293341201</v>
      </c>
      <c r="I11" s="17">
        <v>0.34296878293127298</v>
      </c>
      <c r="J11" s="17">
        <v>0.39714571583969299</v>
      </c>
      <c r="K11" s="17">
        <v>0.405829007002666</v>
      </c>
      <c r="L11" s="17">
        <v>0.36455267649482198</v>
      </c>
      <c r="M11" s="17"/>
      <c r="N11" s="17">
        <v>0.37665449512830101</v>
      </c>
      <c r="O11" s="17">
        <v>0.36374601005375001</v>
      </c>
      <c r="P11" s="17">
        <v>0.33689234432662202</v>
      </c>
      <c r="Q11" s="17">
        <v>0.36846317747064</v>
      </c>
      <c r="R11" s="17"/>
      <c r="S11" s="17">
        <v>0.36989926832276898</v>
      </c>
      <c r="T11" s="17">
        <v>0.31943944280728298</v>
      </c>
      <c r="U11" s="17">
        <v>0.34030599971486297</v>
      </c>
      <c r="V11" s="17">
        <v>0.41951768226422598</v>
      </c>
      <c r="W11" s="17">
        <v>0.38406084881127101</v>
      </c>
      <c r="X11" s="17">
        <v>0.32996112694331198</v>
      </c>
      <c r="Y11" s="17">
        <v>0.32224975989905202</v>
      </c>
      <c r="Z11" s="17">
        <v>0.34485473779049097</v>
      </c>
      <c r="AA11" s="17">
        <v>0.39126871534926599</v>
      </c>
      <c r="AB11" s="17">
        <v>0.41927467676984098</v>
      </c>
      <c r="AC11" s="17">
        <v>0.367057711505338</v>
      </c>
      <c r="AD11" s="17">
        <v>0.30026024537296397</v>
      </c>
      <c r="AE11" s="17"/>
      <c r="AF11" s="17">
        <v>0.37291974268726102</v>
      </c>
      <c r="AG11" s="17">
        <v>0.36424034839854402</v>
      </c>
      <c r="AH11" s="17">
        <v>0.34677710863768701</v>
      </c>
      <c r="AI11" s="17"/>
      <c r="AJ11" s="17">
        <v>0.35957906766125902</v>
      </c>
      <c r="AK11" s="17">
        <v>0.36453314614038301</v>
      </c>
      <c r="AL11" s="17">
        <v>0.35815171361071702</v>
      </c>
      <c r="AM11" s="17">
        <v>0.39619655996099001</v>
      </c>
      <c r="AN11" s="17">
        <v>0.36783437521599199</v>
      </c>
      <c r="AO11" s="17"/>
      <c r="AP11" s="17">
        <v>0.32869591893007399</v>
      </c>
      <c r="AQ11" s="17">
        <v>0.383223409431452</v>
      </c>
      <c r="AR11" s="17">
        <v>0.323699017031993</v>
      </c>
      <c r="AS11" s="17"/>
      <c r="AT11" s="17">
        <v>0.38602748414274901</v>
      </c>
      <c r="AU11" s="17">
        <v>0.35903865057678702</v>
      </c>
      <c r="AV11" s="17">
        <v>0.35070473830152699</v>
      </c>
      <c r="AW11" s="17">
        <v>0.37011318592306502</v>
      </c>
      <c r="AX11" s="17">
        <v>0.39628945462090198</v>
      </c>
      <c r="AY11" s="17"/>
      <c r="AZ11" s="17">
        <v>0.45417560562509102</v>
      </c>
      <c r="BA11" s="17">
        <v>0.37015953053193701</v>
      </c>
      <c r="BB11" s="17">
        <v>0.33620718196347898</v>
      </c>
      <c r="BC11" s="17">
        <v>0.38613865743925901</v>
      </c>
      <c r="BD11" s="17">
        <v>0.37330766279751099</v>
      </c>
      <c r="BE11" s="17">
        <v>0.36078801628678397</v>
      </c>
      <c r="BF11" s="17">
        <v>0.34877048702706098</v>
      </c>
      <c r="BG11" s="17">
        <v>0.37046044960520802</v>
      </c>
      <c r="BH11" s="17">
        <v>0.36156923815014103</v>
      </c>
      <c r="BI11" s="17">
        <v>0.37083070605298601</v>
      </c>
      <c r="BJ11" s="17">
        <v>0.37566629728640599</v>
      </c>
      <c r="BK11" s="17">
        <v>0.34099077941948802</v>
      </c>
      <c r="BL11" s="17">
        <v>0.36769471007332499</v>
      </c>
      <c r="BM11" s="17">
        <v>0.31964876706011303</v>
      </c>
      <c r="BN11" s="17">
        <v>0.30098123187564002</v>
      </c>
      <c r="BO11" s="17">
        <v>0.36212555679499198</v>
      </c>
      <c r="BP11" s="17"/>
      <c r="BQ11" s="17">
        <v>0.38967125110032502</v>
      </c>
      <c r="BR11" s="17">
        <v>0.350328160628054</v>
      </c>
    </row>
    <row r="12" spans="2:70" ht="29" x14ac:dyDescent="0.35">
      <c r="B12" s="18" t="s">
        <v>733</v>
      </c>
      <c r="C12" s="17">
        <v>0.148606938896782</v>
      </c>
      <c r="D12" s="17">
        <v>0.14920104224849001</v>
      </c>
      <c r="E12" s="17">
        <v>0.14843303946063899</v>
      </c>
      <c r="F12" s="17"/>
      <c r="G12" s="17">
        <v>0.173560654409191</v>
      </c>
      <c r="H12" s="17">
        <v>0.184262225345624</v>
      </c>
      <c r="I12" s="17">
        <v>0.13755412960736599</v>
      </c>
      <c r="J12" s="17">
        <v>0.13483173973773199</v>
      </c>
      <c r="K12" s="17">
        <v>0.12542740191593599</v>
      </c>
      <c r="L12" s="17">
        <v>0.13881924223123099</v>
      </c>
      <c r="M12" s="17"/>
      <c r="N12" s="17">
        <v>0.17238452552064501</v>
      </c>
      <c r="O12" s="17">
        <v>0.153864090243509</v>
      </c>
      <c r="P12" s="17">
        <v>0.14270587811393801</v>
      </c>
      <c r="Q12" s="17">
        <v>0.122700896689657</v>
      </c>
      <c r="R12" s="17"/>
      <c r="S12" s="17">
        <v>0.17974722688639</v>
      </c>
      <c r="T12" s="17">
        <v>0.151297256526262</v>
      </c>
      <c r="U12" s="17">
        <v>0.18777444556946901</v>
      </c>
      <c r="V12" s="17">
        <v>0.12819101654412501</v>
      </c>
      <c r="W12" s="17">
        <v>0.104856993130179</v>
      </c>
      <c r="X12" s="17">
        <v>0.122892345484351</v>
      </c>
      <c r="Y12" s="17">
        <v>0.148272974020415</v>
      </c>
      <c r="Z12" s="17">
        <v>0.157289752649551</v>
      </c>
      <c r="AA12" s="17">
        <v>0.17017489223763399</v>
      </c>
      <c r="AB12" s="17">
        <v>0.13708163891800401</v>
      </c>
      <c r="AC12" s="17">
        <v>0.121311700306239</v>
      </c>
      <c r="AD12" s="17">
        <v>0.11797759814516</v>
      </c>
      <c r="AE12" s="17"/>
      <c r="AF12" s="17">
        <v>0.12961877595780899</v>
      </c>
      <c r="AG12" s="17">
        <v>0.16725156680770101</v>
      </c>
      <c r="AH12" s="17">
        <v>0.130528058733834</v>
      </c>
      <c r="AI12" s="17"/>
      <c r="AJ12" s="17">
        <v>0.13664655150803101</v>
      </c>
      <c r="AK12" s="17">
        <v>0.15560692649875901</v>
      </c>
      <c r="AL12" s="17">
        <v>0.16746703751360001</v>
      </c>
      <c r="AM12" s="17">
        <v>0.168579543066604</v>
      </c>
      <c r="AN12" s="17">
        <v>0.137467848005392</v>
      </c>
      <c r="AO12" s="17"/>
      <c r="AP12" s="17">
        <v>0.14451209353597899</v>
      </c>
      <c r="AQ12" s="17">
        <v>0.16711772271220801</v>
      </c>
      <c r="AR12" s="17">
        <v>0.16130116866887201</v>
      </c>
      <c r="AS12" s="17"/>
      <c r="AT12" s="17">
        <v>0.10270618844908699</v>
      </c>
      <c r="AU12" s="17">
        <v>0.15099670478805499</v>
      </c>
      <c r="AV12" s="17">
        <v>0.183154033912373</v>
      </c>
      <c r="AW12" s="17">
        <v>0.17565907062907299</v>
      </c>
      <c r="AX12" s="17">
        <v>0.177637007145721</v>
      </c>
      <c r="AY12" s="17"/>
      <c r="AZ12" s="17">
        <v>0.108463396158285</v>
      </c>
      <c r="BA12" s="17">
        <v>0.14323348995208299</v>
      </c>
      <c r="BB12" s="17">
        <v>0.15936638992142099</v>
      </c>
      <c r="BC12" s="17">
        <v>0.11627949006861001</v>
      </c>
      <c r="BD12" s="17">
        <v>0.12613779352788301</v>
      </c>
      <c r="BE12" s="17">
        <v>0.128590805439845</v>
      </c>
      <c r="BF12" s="17">
        <v>0.14095536027142</v>
      </c>
      <c r="BG12" s="17">
        <v>0.15255498423321101</v>
      </c>
      <c r="BH12" s="17">
        <v>0.16581681641271001</v>
      </c>
      <c r="BI12" s="17">
        <v>0.18098286906224101</v>
      </c>
      <c r="BJ12" s="17">
        <v>0.16770486103049501</v>
      </c>
      <c r="BK12" s="17">
        <v>0.160783457265332</v>
      </c>
      <c r="BL12" s="17">
        <v>0.15227196065317</v>
      </c>
      <c r="BM12" s="17">
        <v>0.187722886495471</v>
      </c>
      <c r="BN12" s="17">
        <v>0.16395054654985</v>
      </c>
      <c r="BO12" s="17">
        <v>0.200827174028335</v>
      </c>
      <c r="BP12" s="17"/>
      <c r="BQ12" s="17">
        <v>0.182237998872542</v>
      </c>
      <c r="BR12" s="17">
        <v>0.13513916335100501</v>
      </c>
    </row>
    <row r="13" spans="2:70" ht="29" x14ac:dyDescent="0.35">
      <c r="B13" s="18" t="s">
        <v>734</v>
      </c>
      <c r="C13" s="17">
        <v>5.4746171024063997E-2</v>
      </c>
      <c r="D13" s="17">
        <v>5.76137533674424E-2</v>
      </c>
      <c r="E13" s="17">
        <v>5.1411075616642002E-2</v>
      </c>
      <c r="F13" s="17"/>
      <c r="G13" s="17">
        <v>7.5898856541642204E-2</v>
      </c>
      <c r="H13" s="17">
        <v>7.2602103711194493E-2</v>
      </c>
      <c r="I13" s="17">
        <v>5.6505725889570799E-2</v>
      </c>
      <c r="J13" s="17">
        <v>5.4925910580940103E-2</v>
      </c>
      <c r="K13" s="17">
        <v>3.5297244108955801E-2</v>
      </c>
      <c r="L13" s="17">
        <v>3.7588474629665802E-2</v>
      </c>
      <c r="M13" s="17"/>
      <c r="N13" s="17">
        <v>7.0643560226032701E-2</v>
      </c>
      <c r="O13" s="17">
        <v>4.2218514529560998E-2</v>
      </c>
      <c r="P13" s="17">
        <v>5.2207819967053301E-2</v>
      </c>
      <c r="Q13" s="17">
        <v>5.3538674937208597E-2</v>
      </c>
      <c r="R13" s="17"/>
      <c r="S13" s="17">
        <v>7.2366592350658801E-2</v>
      </c>
      <c r="T13" s="17">
        <v>5.5218844636176198E-2</v>
      </c>
      <c r="U13" s="17">
        <v>5.9623570569076502E-2</v>
      </c>
      <c r="V13" s="17">
        <v>3.0981362002084799E-2</v>
      </c>
      <c r="W13" s="17">
        <v>6.6707218669805293E-2</v>
      </c>
      <c r="X13" s="17">
        <v>6.3438847433553297E-2</v>
      </c>
      <c r="Y13" s="17">
        <v>5.9001020948183498E-2</v>
      </c>
      <c r="Z13" s="17">
        <v>3.9929433764636202E-2</v>
      </c>
      <c r="AA13" s="17">
        <v>4.5477951187662201E-2</v>
      </c>
      <c r="AB13" s="17">
        <v>2.6363451724259499E-2</v>
      </c>
      <c r="AC13" s="17">
        <v>6.5102222486542599E-2</v>
      </c>
      <c r="AD13" s="17">
        <v>8.4927202631691498E-2</v>
      </c>
      <c r="AE13" s="17"/>
      <c r="AF13" s="17">
        <v>4.1507831606271903E-2</v>
      </c>
      <c r="AG13" s="17">
        <v>5.7854448222488898E-2</v>
      </c>
      <c r="AH13" s="17">
        <v>6.6108174317276294E-2</v>
      </c>
      <c r="AI13" s="17"/>
      <c r="AJ13" s="17">
        <v>4.73947492869322E-2</v>
      </c>
      <c r="AK13" s="17">
        <v>5.9073262108366498E-2</v>
      </c>
      <c r="AL13" s="17">
        <v>6.1028267543743797E-2</v>
      </c>
      <c r="AM13" s="17">
        <v>5.2772159661774801E-2</v>
      </c>
      <c r="AN13" s="17">
        <v>4.8594797272833799E-2</v>
      </c>
      <c r="AO13" s="17"/>
      <c r="AP13" s="17">
        <v>5.5028235598420003E-2</v>
      </c>
      <c r="AQ13" s="17">
        <v>5.5699349237746401E-2</v>
      </c>
      <c r="AR13" s="17">
        <v>5.56555347485111E-2</v>
      </c>
      <c r="AS13" s="17"/>
      <c r="AT13" s="17">
        <v>3.8078109573160698E-2</v>
      </c>
      <c r="AU13" s="17">
        <v>5.31676020840188E-2</v>
      </c>
      <c r="AV13" s="17">
        <v>5.5387300850495098E-2</v>
      </c>
      <c r="AW13" s="17">
        <v>7.5572822957916494E-2</v>
      </c>
      <c r="AX13" s="17">
        <v>0.12569113648984001</v>
      </c>
      <c r="AY13" s="17"/>
      <c r="AZ13" s="17">
        <v>8.7305958884901197E-2</v>
      </c>
      <c r="BA13" s="17">
        <v>4.1159320818259397E-2</v>
      </c>
      <c r="BB13" s="17">
        <v>6.3094552125856795E-2</v>
      </c>
      <c r="BC13" s="17">
        <v>2.9084948222335E-2</v>
      </c>
      <c r="BD13" s="17">
        <v>5.8822146675503902E-2</v>
      </c>
      <c r="BE13" s="17">
        <v>5.7721042583804602E-2</v>
      </c>
      <c r="BF13" s="17">
        <v>4.4649361222620303E-2</v>
      </c>
      <c r="BG13" s="17">
        <v>5.0429875353673E-2</v>
      </c>
      <c r="BH13" s="17">
        <v>8.0420797581891995E-2</v>
      </c>
      <c r="BI13" s="17">
        <v>2.99423118512211E-2</v>
      </c>
      <c r="BJ13" s="17">
        <v>5.5426852667875302E-2</v>
      </c>
      <c r="BK13" s="17">
        <v>5.2153908445654401E-2</v>
      </c>
      <c r="BL13" s="17">
        <v>4.9407906210829501E-2</v>
      </c>
      <c r="BM13" s="17">
        <v>7.2069998926440601E-2</v>
      </c>
      <c r="BN13" s="17">
        <v>8.8074654328716404E-2</v>
      </c>
      <c r="BO13" s="17">
        <v>8.7226289256456202E-2</v>
      </c>
      <c r="BP13" s="17"/>
      <c r="BQ13" s="17">
        <v>7.6288716704356899E-2</v>
      </c>
      <c r="BR13" s="17">
        <v>4.5220250919598901E-2</v>
      </c>
    </row>
    <row r="14" spans="2:70" x14ac:dyDescent="0.35">
      <c r="B14" s="18" t="s">
        <v>129</v>
      </c>
      <c r="C14" s="19">
        <v>9.5478259660323694E-2</v>
      </c>
      <c r="D14" s="19">
        <v>8.4534647485716596E-2</v>
      </c>
      <c r="E14" s="19">
        <v>0.10579624897758499</v>
      </c>
      <c r="F14" s="19"/>
      <c r="G14" s="19">
        <v>9.3288186614393906E-2</v>
      </c>
      <c r="H14" s="19">
        <v>0.117786139129009</v>
      </c>
      <c r="I14" s="19">
        <v>0.105670052149351</v>
      </c>
      <c r="J14" s="19">
        <v>8.6430985959690496E-2</v>
      </c>
      <c r="K14" s="19">
        <v>7.3493130927219499E-2</v>
      </c>
      <c r="L14" s="19">
        <v>9.2593433873095599E-2</v>
      </c>
      <c r="M14" s="19"/>
      <c r="N14" s="19">
        <v>4.9262367392404402E-2</v>
      </c>
      <c r="O14" s="19">
        <v>8.9703461694913306E-2</v>
      </c>
      <c r="P14" s="19">
        <v>0.121608976017592</v>
      </c>
      <c r="Q14" s="19">
        <v>0.12774022426284101</v>
      </c>
      <c r="R14" s="19"/>
      <c r="S14" s="19">
        <v>8.5133997345839305E-2</v>
      </c>
      <c r="T14" s="19">
        <v>0.104554190656058</v>
      </c>
      <c r="U14" s="19">
        <v>0.100118502029658</v>
      </c>
      <c r="V14" s="19">
        <v>7.1714394608816706E-2</v>
      </c>
      <c r="W14" s="19">
        <v>0.10636904810871101</v>
      </c>
      <c r="X14" s="19">
        <v>0.11486070464573001</v>
      </c>
      <c r="Y14" s="19">
        <v>9.77099459769733E-2</v>
      </c>
      <c r="Z14" s="19">
        <v>9.1192892704734602E-2</v>
      </c>
      <c r="AA14" s="19">
        <v>6.2948711148804307E-2</v>
      </c>
      <c r="AB14" s="19">
        <v>8.97726607481973E-2</v>
      </c>
      <c r="AC14" s="19">
        <v>0.13636978592580601</v>
      </c>
      <c r="AD14" s="19">
        <v>0.14766234672482401</v>
      </c>
      <c r="AE14" s="19"/>
      <c r="AF14" s="19">
        <v>9.0773855267970494E-2</v>
      </c>
      <c r="AG14" s="19">
        <v>7.3107993804091498E-2</v>
      </c>
      <c r="AH14" s="19">
        <v>0.156779231847469</v>
      </c>
      <c r="AI14" s="19"/>
      <c r="AJ14" s="19">
        <v>8.6372778399307598E-2</v>
      </c>
      <c r="AK14" s="19">
        <v>8.9198368953596494E-2</v>
      </c>
      <c r="AL14" s="19">
        <v>4.0135806369279603E-2</v>
      </c>
      <c r="AM14" s="19">
        <v>2.2979596860584501E-2</v>
      </c>
      <c r="AN14" s="19">
        <v>0.15015221968227199</v>
      </c>
      <c r="AO14" s="19"/>
      <c r="AP14" s="19">
        <v>8.6880007075058399E-2</v>
      </c>
      <c r="AQ14" s="19">
        <v>7.9621504086617306E-2</v>
      </c>
      <c r="AR14" s="19">
        <v>3.6771255004468498E-2</v>
      </c>
      <c r="AS14" s="19"/>
      <c r="AT14" s="19">
        <v>0.113441725921182</v>
      </c>
      <c r="AU14" s="19">
        <v>9.80906514536561E-2</v>
      </c>
      <c r="AV14" s="19">
        <v>8.0712595607038903E-2</v>
      </c>
      <c r="AW14" s="19">
        <v>5.5398279531315597E-2</v>
      </c>
      <c r="AX14" s="19">
        <v>7.76104439741125E-2</v>
      </c>
      <c r="AY14" s="19"/>
      <c r="AZ14" s="19">
        <v>9.2976004068739904E-2</v>
      </c>
      <c r="BA14" s="19">
        <v>0.10581510539120401</v>
      </c>
      <c r="BB14" s="19">
        <v>0.132119854704533</v>
      </c>
      <c r="BC14" s="19">
        <v>8.4238178080160597E-2</v>
      </c>
      <c r="BD14" s="19">
        <v>0.108811122118134</v>
      </c>
      <c r="BE14" s="19">
        <v>8.4045809709191704E-2</v>
      </c>
      <c r="BF14" s="19">
        <v>9.3357659638195895E-2</v>
      </c>
      <c r="BG14" s="19">
        <v>7.9589890465186594E-2</v>
      </c>
      <c r="BH14" s="19">
        <v>0.12266798029852199</v>
      </c>
      <c r="BI14" s="19">
        <v>7.3492980110725303E-2</v>
      </c>
      <c r="BJ14" s="19">
        <v>7.7138596728488495E-2</v>
      </c>
      <c r="BK14" s="19">
        <v>5.7091208910824101E-2</v>
      </c>
      <c r="BL14" s="19">
        <v>9.7455169085458093E-2</v>
      </c>
      <c r="BM14" s="19">
        <v>3.8625342627871199E-2</v>
      </c>
      <c r="BN14" s="19">
        <v>4.1233866688281502E-2</v>
      </c>
      <c r="BO14" s="19">
        <v>5.8750059518080398E-2</v>
      </c>
      <c r="BP14" s="19"/>
      <c r="BQ14" s="19">
        <v>2.6605382352642599E-2</v>
      </c>
      <c r="BR14" s="19">
        <v>0.122180484279961</v>
      </c>
    </row>
    <row r="15" spans="2:70" x14ac:dyDescent="0.35">
      <c r="B15" s="16"/>
    </row>
    <row r="16" spans="2:70" x14ac:dyDescent="0.35">
      <c r="B16" t="s">
        <v>98</v>
      </c>
    </row>
    <row r="17" spans="2:2" x14ac:dyDescent="0.35">
      <c r="B17" t="s">
        <v>99</v>
      </c>
    </row>
    <row r="19" spans="2:2" x14ac:dyDescent="0.35">
      <c r="B19" s="8" t="str">
        <f>HYPERLINK("#'Contents'!A1", "Return to Contents")</f>
        <v>Return to Contents</v>
      </c>
    </row>
  </sheetData>
  <mergeCells count="11">
    <mergeCell ref="BQ5:BR5"/>
    <mergeCell ref="D5:E5"/>
    <mergeCell ref="G5:L5"/>
    <mergeCell ref="N5:Q5"/>
    <mergeCell ref="S5:AD5"/>
    <mergeCell ref="AF5:AH5"/>
    <mergeCell ref="D2:BJ2"/>
    <mergeCell ref="AJ5:AN5"/>
    <mergeCell ref="AP5:AR5"/>
    <mergeCell ref="AT5:AX5"/>
    <mergeCell ref="AZ5:BO5"/>
  </mergeCells>
  <pageMargins left="0.7" right="0.7" top="0.75" bottom="0.75" header="0.3" footer="0.3"/>
  <pageSetup paperSize="9" orientation="portrait" horizontalDpi="300" verticalDpi="300"/>
  <drawing r:id="rId1"/>
</worksheet>
</file>

<file path=xl/worksheets/sheet1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A00-000000000000}">
  <dimension ref="B2:BR19"/>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67" width="10.7265625" customWidth="1"/>
    <col min="68" max="68" width="2.1796875" customWidth="1"/>
    <col min="69" max="70" width="10.7265625" customWidth="1"/>
    <col min="71" max="71" width="2.1796875" customWidth="1"/>
  </cols>
  <sheetData>
    <row r="2" spans="2:70" ht="40" customHeight="1" x14ac:dyDescent="0.35">
      <c r="D2" s="29" t="s">
        <v>740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row>
    <row r="5" spans="2:70" ht="30" customHeight="1" x14ac:dyDescent="0.35">
      <c r="B5" s="15"/>
      <c r="C5" s="15"/>
      <c r="D5" s="30" t="s">
        <v>74</v>
      </c>
      <c r="E5" s="30"/>
      <c r="F5" s="15"/>
      <c r="G5" s="30" t="s">
        <v>75</v>
      </c>
      <c r="H5" s="30"/>
      <c r="I5" s="30"/>
      <c r="J5" s="30"/>
      <c r="K5" s="30"/>
      <c r="L5" s="30"/>
      <c r="M5" s="15"/>
      <c r="N5" s="30" t="s">
        <v>76</v>
      </c>
      <c r="O5" s="30"/>
      <c r="P5" s="30"/>
      <c r="Q5" s="30"/>
      <c r="R5" s="15"/>
      <c r="S5" s="30" t="s">
        <v>77</v>
      </c>
      <c r="T5" s="30"/>
      <c r="U5" s="30"/>
      <c r="V5" s="30"/>
      <c r="W5" s="30"/>
      <c r="X5" s="30"/>
      <c r="Y5" s="30"/>
      <c r="Z5" s="30"/>
      <c r="AA5" s="30"/>
      <c r="AB5" s="30"/>
      <c r="AC5" s="30"/>
      <c r="AD5" s="30"/>
      <c r="AE5" s="15"/>
      <c r="AF5" s="30" t="s">
        <v>78</v>
      </c>
      <c r="AG5" s="30"/>
      <c r="AH5" s="30"/>
      <c r="AI5" s="15"/>
      <c r="AJ5" s="30" t="s">
        <v>79</v>
      </c>
      <c r="AK5" s="30"/>
      <c r="AL5" s="30"/>
      <c r="AM5" s="30"/>
      <c r="AN5" s="30"/>
      <c r="AO5" s="15"/>
      <c r="AP5" s="30" t="s">
        <v>80</v>
      </c>
      <c r="AQ5" s="30"/>
      <c r="AR5" s="30"/>
      <c r="AS5" s="15"/>
      <c r="AT5" s="30" t="s">
        <v>81</v>
      </c>
      <c r="AU5" s="30"/>
      <c r="AV5" s="30"/>
      <c r="AW5" s="30"/>
      <c r="AX5" s="30"/>
      <c r="AY5" s="15"/>
      <c r="AZ5" s="30" t="s">
        <v>82</v>
      </c>
      <c r="BA5" s="30"/>
      <c r="BB5" s="30"/>
      <c r="BC5" s="30"/>
      <c r="BD5" s="30"/>
      <c r="BE5" s="30"/>
      <c r="BF5" s="30"/>
      <c r="BG5" s="30"/>
      <c r="BH5" s="30"/>
      <c r="BI5" s="30"/>
      <c r="BJ5" s="30"/>
      <c r="BK5" s="30"/>
      <c r="BL5" s="30"/>
      <c r="BM5" s="30"/>
      <c r="BN5" s="30"/>
      <c r="BO5" s="30"/>
      <c r="BP5" s="15"/>
      <c r="BQ5" s="30" t="s">
        <v>83</v>
      </c>
      <c r="BR5" s="30"/>
    </row>
    <row r="6" spans="2:7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46</v>
      </c>
      <c r="AQ6" s="12" t="s">
        <v>47</v>
      </c>
      <c r="AR6" s="12" t="s">
        <v>50</v>
      </c>
      <c r="AT6" s="12" t="s">
        <v>51</v>
      </c>
      <c r="AU6" s="12" t="s">
        <v>52</v>
      </c>
      <c r="AV6" s="12" t="s">
        <v>53</v>
      </c>
      <c r="AW6" s="12" t="s">
        <v>54</v>
      </c>
      <c r="AX6" s="12" t="s">
        <v>55</v>
      </c>
      <c r="AZ6" s="12" t="s">
        <v>56</v>
      </c>
      <c r="BA6" s="12" t="s">
        <v>57</v>
      </c>
      <c r="BB6" s="12" t="s">
        <v>58</v>
      </c>
      <c r="BC6" s="12" t="s">
        <v>59</v>
      </c>
      <c r="BD6" s="12" t="s">
        <v>60</v>
      </c>
      <c r="BE6" s="12" t="s">
        <v>61</v>
      </c>
      <c r="BF6" s="12" t="s">
        <v>62</v>
      </c>
      <c r="BG6" s="12" t="s">
        <v>63</v>
      </c>
      <c r="BH6" s="12" t="s">
        <v>64</v>
      </c>
      <c r="BI6" s="12" t="s">
        <v>65</v>
      </c>
      <c r="BJ6" s="12" t="s">
        <v>66</v>
      </c>
      <c r="BK6" s="12" t="s">
        <v>67</v>
      </c>
      <c r="BL6" s="12" t="s">
        <v>68</v>
      </c>
      <c r="BM6" s="12" t="s">
        <v>69</v>
      </c>
      <c r="BN6" s="12" t="s">
        <v>70</v>
      </c>
      <c r="BO6" s="12" t="s">
        <v>71</v>
      </c>
      <c r="BQ6" s="12" t="s">
        <v>72</v>
      </c>
      <c r="BR6" s="12" t="s">
        <v>73</v>
      </c>
    </row>
    <row r="7" spans="2:70" ht="30" customHeight="1" x14ac:dyDescent="0.35">
      <c r="B7" s="10" t="s">
        <v>19</v>
      </c>
      <c r="C7" s="10">
        <v>4012</v>
      </c>
      <c r="D7" s="10">
        <v>1971</v>
      </c>
      <c r="E7" s="10">
        <v>2028</v>
      </c>
      <c r="F7" s="10"/>
      <c r="G7" s="10">
        <v>497</v>
      </c>
      <c r="H7" s="10">
        <v>704</v>
      </c>
      <c r="I7" s="10">
        <v>694</v>
      </c>
      <c r="J7" s="10">
        <v>693</v>
      </c>
      <c r="K7" s="10">
        <v>571</v>
      </c>
      <c r="L7" s="10">
        <v>853</v>
      </c>
      <c r="M7" s="10"/>
      <c r="N7" s="10">
        <v>1178</v>
      </c>
      <c r="O7" s="10">
        <v>1131</v>
      </c>
      <c r="P7" s="10">
        <v>781</v>
      </c>
      <c r="Q7" s="10">
        <v>909</v>
      </c>
      <c r="R7" s="10"/>
      <c r="S7" s="10">
        <v>563</v>
      </c>
      <c r="T7" s="10">
        <v>553</v>
      </c>
      <c r="U7" s="10">
        <v>314</v>
      </c>
      <c r="V7" s="10">
        <v>343</v>
      </c>
      <c r="W7" s="10">
        <v>293</v>
      </c>
      <c r="X7" s="10">
        <v>376</v>
      </c>
      <c r="Y7" s="10">
        <v>336</v>
      </c>
      <c r="Z7" s="10">
        <v>171</v>
      </c>
      <c r="AA7" s="10">
        <v>447</v>
      </c>
      <c r="AB7" s="10">
        <v>337</v>
      </c>
      <c r="AC7" s="10">
        <v>188</v>
      </c>
      <c r="AD7" s="10">
        <v>91</v>
      </c>
      <c r="AE7" s="10"/>
      <c r="AF7" s="10">
        <v>1421</v>
      </c>
      <c r="AG7" s="10">
        <v>1665</v>
      </c>
      <c r="AH7" s="10">
        <v>577</v>
      </c>
      <c r="AI7" s="10"/>
      <c r="AJ7" s="10">
        <v>1433</v>
      </c>
      <c r="AK7" s="10">
        <v>1082</v>
      </c>
      <c r="AL7" s="10">
        <v>299</v>
      </c>
      <c r="AM7" s="10">
        <v>42</v>
      </c>
      <c r="AN7" s="10">
        <v>541</v>
      </c>
      <c r="AO7" s="10"/>
      <c r="AP7" s="10">
        <v>878</v>
      </c>
      <c r="AQ7" s="10">
        <v>1369</v>
      </c>
      <c r="AR7" s="10">
        <v>264</v>
      </c>
      <c r="AS7" s="10"/>
      <c r="AT7" s="10">
        <v>929</v>
      </c>
      <c r="AU7" s="10">
        <v>932</v>
      </c>
      <c r="AV7" s="10">
        <v>1096</v>
      </c>
      <c r="AW7" s="10">
        <v>455</v>
      </c>
      <c r="AX7" s="10">
        <v>62</v>
      </c>
      <c r="AY7" s="10"/>
      <c r="AZ7" s="10">
        <v>33</v>
      </c>
      <c r="BA7" s="10">
        <v>185</v>
      </c>
      <c r="BB7" s="10">
        <v>256</v>
      </c>
      <c r="BC7" s="10">
        <v>269</v>
      </c>
      <c r="BD7" s="10">
        <v>403</v>
      </c>
      <c r="BE7" s="10">
        <v>436</v>
      </c>
      <c r="BF7" s="10">
        <v>391</v>
      </c>
      <c r="BG7" s="10">
        <v>312</v>
      </c>
      <c r="BH7" s="10">
        <v>253</v>
      </c>
      <c r="BI7" s="10">
        <v>211</v>
      </c>
      <c r="BJ7" s="10">
        <v>336</v>
      </c>
      <c r="BK7" s="10">
        <v>187</v>
      </c>
      <c r="BL7" s="10">
        <v>180</v>
      </c>
      <c r="BM7" s="10">
        <v>103</v>
      </c>
      <c r="BN7" s="10">
        <v>95</v>
      </c>
      <c r="BO7" s="10">
        <v>161</v>
      </c>
      <c r="BP7" s="10"/>
      <c r="BQ7" s="10">
        <v>1235</v>
      </c>
      <c r="BR7" s="10">
        <v>2665</v>
      </c>
    </row>
    <row r="8" spans="2:70" ht="30" customHeight="1" x14ac:dyDescent="0.35">
      <c r="B8" s="11" t="s">
        <v>20</v>
      </c>
      <c r="C8" s="11">
        <v>4012</v>
      </c>
      <c r="D8" s="11">
        <v>1975</v>
      </c>
      <c r="E8" s="11">
        <v>2024</v>
      </c>
      <c r="F8" s="11"/>
      <c r="G8" s="11">
        <v>558</v>
      </c>
      <c r="H8" s="11">
        <v>682</v>
      </c>
      <c r="I8" s="11">
        <v>685</v>
      </c>
      <c r="J8" s="11">
        <v>686</v>
      </c>
      <c r="K8" s="11">
        <v>562</v>
      </c>
      <c r="L8" s="11">
        <v>839</v>
      </c>
      <c r="M8" s="11"/>
      <c r="N8" s="11">
        <v>1080</v>
      </c>
      <c r="O8" s="11">
        <v>1039</v>
      </c>
      <c r="P8" s="11">
        <v>880</v>
      </c>
      <c r="Q8" s="11">
        <v>1000</v>
      </c>
      <c r="R8" s="11"/>
      <c r="S8" s="11">
        <v>562</v>
      </c>
      <c r="T8" s="11">
        <v>522</v>
      </c>
      <c r="U8" s="11">
        <v>321</v>
      </c>
      <c r="V8" s="11">
        <v>361</v>
      </c>
      <c r="W8" s="11">
        <v>281</v>
      </c>
      <c r="X8" s="11">
        <v>361</v>
      </c>
      <c r="Y8" s="11">
        <v>321</v>
      </c>
      <c r="Z8" s="11">
        <v>160</v>
      </c>
      <c r="AA8" s="11">
        <v>441</v>
      </c>
      <c r="AB8" s="11">
        <v>361</v>
      </c>
      <c r="AC8" s="11">
        <v>201</v>
      </c>
      <c r="AD8" s="11">
        <v>120</v>
      </c>
      <c r="AE8" s="11"/>
      <c r="AF8" s="11">
        <v>1410</v>
      </c>
      <c r="AG8" s="11">
        <v>1629</v>
      </c>
      <c r="AH8" s="11">
        <v>599</v>
      </c>
      <c r="AI8" s="11"/>
      <c r="AJ8" s="11">
        <v>1397</v>
      </c>
      <c r="AK8" s="11">
        <v>1071</v>
      </c>
      <c r="AL8" s="11">
        <v>288</v>
      </c>
      <c r="AM8" s="11">
        <v>45</v>
      </c>
      <c r="AN8" s="11">
        <v>558</v>
      </c>
      <c r="AO8" s="11"/>
      <c r="AP8" s="11">
        <v>856</v>
      </c>
      <c r="AQ8" s="11">
        <v>1358</v>
      </c>
      <c r="AR8" s="11">
        <v>259</v>
      </c>
      <c r="AS8" s="11"/>
      <c r="AT8" s="11">
        <v>961</v>
      </c>
      <c r="AU8" s="11">
        <v>958</v>
      </c>
      <c r="AV8" s="11">
        <v>1056</v>
      </c>
      <c r="AW8" s="11">
        <v>434</v>
      </c>
      <c r="AX8" s="11">
        <v>55</v>
      </c>
      <c r="AY8" s="11"/>
      <c r="AZ8" s="11">
        <v>33</v>
      </c>
      <c r="BA8" s="11">
        <v>186</v>
      </c>
      <c r="BB8" s="11">
        <v>267</v>
      </c>
      <c r="BC8" s="11">
        <v>280</v>
      </c>
      <c r="BD8" s="11">
        <v>416</v>
      </c>
      <c r="BE8" s="11">
        <v>443</v>
      </c>
      <c r="BF8" s="11">
        <v>394</v>
      </c>
      <c r="BG8" s="11">
        <v>314</v>
      </c>
      <c r="BH8" s="11">
        <v>257</v>
      </c>
      <c r="BI8" s="11">
        <v>206</v>
      </c>
      <c r="BJ8" s="11">
        <v>329</v>
      </c>
      <c r="BK8" s="11">
        <v>179</v>
      </c>
      <c r="BL8" s="11">
        <v>174</v>
      </c>
      <c r="BM8" s="11">
        <v>97</v>
      </c>
      <c r="BN8" s="11">
        <v>87</v>
      </c>
      <c r="BO8" s="11">
        <v>148</v>
      </c>
      <c r="BP8" s="11"/>
      <c r="BQ8" s="11">
        <v>1209</v>
      </c>
      <c r="BR8" s="11">
        <v>2688</v>
      </c>
    </row>
    <row r="9" spans="2:70" ht="29" x14ac:dyDescent="0.35">
      <c r="B9" s="18" t="s">
        <v>730</v>
      </c>
      <c r="C9" s="17">
        <v>0.19941737097454099</v>
      </c>
      <c r="D9" s="17">
        <v>0.21297548593541499</v>
      </c>
      <c r="E9" s="17">
        <v>0.18699979295716501</v>
      </c>
      <c r="F9" s="17"/>
      <c r="G9" s="17">
        <v>0.12709678629896401</v>
      </c>
      <c r="H9" s="17">
        <v>0.112191036606707</v>
      </c>
      <c r="I9" s="17">
        <v>0.147166417321759</v>
      </c>
      <c r="J9" s="17">
        <v>0.19057950013049799</v>
      </c>
      <c r="K9" s="17">
        <v>0.26317540794835198</v>
      </c>
      <c r="L9" s="17">
        <v>0.32570102275506702</v>
      </c>
      <c r="M9" s="17"/>
      <c r="N9" s="17">
        <v>0.21557990622493201</v>
      </c>
      <c r="O9" s="17">
        <v>0.20574610011156999</v>
      </c>
      <c r="P9" s="17">
        <v>0.193398149341204</v>
      </c>
      <c r="Q9" s="17">
        <v>0.181386732092087</v>
      </c>
      <c r="R9" s="17"/>
      <c r="S9" s="17">
        <v>0.17363657968304999</v>
      </c>
      <c r="T9" s="17">
        <v>0.1979023400486</v>
      </c>
      <c r="U9" s="17">
        <v>0.195754755885757</v>
      </c>
      <c r="V9" s="17">
        <v>0.218283788483493</v>
      </c>
      <c r="W9" s="17">
        <v>0.18680564646466899</v>
      </c>
      <c r="X9" s="17">
        <v>0.16039769884424901</v>
      </c>
      <c r="Y9" s="17">
        <v>0.219631044556756</v>
      </c>
      <c r="Z9" s="17">
        <v>0.246001118903454</v>
      </c>
      <c r="AA9" s="17">
        <v>0.21503543465073499</v>
      </c>
      <c r="AB9" s="17">
        <v>0.219566852986678</v>
      </c>
      <c r="AC9" s="17">
        <v>0.198323434333116</v>
      </c>
      <c r="AD9" s="17">
        <v>0.194337976167478</v>
      </c>
      <c r="AE9" s="17"/>
      <c r="AF9" s="17">
        <v>0.258067884669331</v>
      </c>
      <c r="AG9" s="17">
        <v>0.179821954661462</v>
      </c>
      <c r="AH9" s="17">
        <v>0.158158830818764</v>
      </c>
      <c r="AI9" s="17"/>
      <c r="AJ9" s="17">
        <v>0.24942295878975099</v>
      </c>
      <c r="AK9" s="17">
        <v>0.160493540278552</v>
      </c>
      <c r="AL9" s="17">
        <v>0.229816651657648</v>
      </c>
      <c r="AM9" s="17">
        <v>0.15008974824537799</v>
      </c>
      <c r="AN9" s="17">
        <v>0.196730268762765</v>
      </c>
      <c r="AO9" s="17"/>
      <c r="AP9" s="17">
        <v>0.220424860184359</v>
      </c>
      <c r="AQ9" s="17">
        <v>0.173732110754477</v>
      </c>
      <c r="AR9" s="17">
        <v>0.20364810930546101</v>
      </c>
      <c r="AS9" s="17"/>
      <c r="AT9" s="17">
        <v>0.200945232877659</v>
      </c>
      <c r="AU9" s="17">
        <v>0.189340551926127</v>
      </c>
      <c r="AV9" s="17">
        <v>0.19746470021974599</v>
      </c>
      <c r="AW9" s="17">
        <v>0.18217779881811599</v>
      </c>
      <c r="AX9" s="17">
        <v>0.32945644551711201</v>
      </c>
      <c r="AY9" s="17"/>
      <c r="AZ9" s="17">
        <v>0.17408967858347499</v>
      </c>
      <c r="BA9" s="17">
        <v>0.203051695557108</v>
      </c>
      <c r="BB9" s="17">
        <v>0.23266132252875901</v>
      </c>
      <c r="BC9" s="17">
        <v>0.23778512721811401</v>
      </c>
      <c r="BD9" s="17">
        <v>0.217521757277025</v>
      </c>
      <c r="BE9" s="17">
        <v>0.18501555169818301</v>
      </c>
      <c r="BF9" s="17">
        <v>0.21836780777044701</v>
      </c>
      <c r="BG9" s="17">
        <v>0.17357085975879599</v>
      </c>
      <c r="BH9" s="17">
        <v>0.192927149626761</v>
      </c>
      <c r="BI9" s="17">
        <v>0.22907256993761499</v>
      </c>
      <c r="BJ9" s="17">
        <v>0.165052442118827</v>
      </c>
      <c r="BK9" s="17">
        <v>0.21757446149625301</v>
      </c>
      <c r="BL9" s="17">
        <v>0.143578036691663</v>
      </c>
      <c r="BM9" s="17">
        <v>0.1710277735629</v>
      </c>
      <c r="BN9" s="17">
        <v>0.20628546225626601</v>
      </c>
      <c r="BO9" s="17">
        <v>0.23301584143301499</v>
      </c>
      <c r="BP9" s="17"/>
      <c r="BQ9" s="17">
        <v>0.26342791520361902</v>
      </c>
      <c r="BR9" s="17">
        <v>0.172170836607204</v>
      </c>
    </row>
    <row r="10" spans="2:70" ht="29" x14ac:dyDescent="0.35">
      <c r="B10" s="18" t="s">
        <v>731</v>
      </c>
      <c r="C10" s="17">
        <v>0.19566178541305401</v>
      </c>
      <c r="D10" s="17">
        <v>0.18850655239726599</v>
      </c>
      <c r="E10" s="17">
        <v>0.20291407680502299</v>
      </c>
      <c r="F10" s="17"/>
      <c r="G10" s="17">
        <v>0.18429926686645601</v>
      </c>
      <c r="H10" s="17">
        <v>0.212735113187249</v>
      </c>
      <c r="I10" s="17">
        <v>0.20728090083581599</v>
      </c>
      <c r="J10" s="17">
        <v>0.170131019802225</v>
      </c>
      <c r="K10" s="17">
        <v>0.18011187202183801</v>
      </c>
      <c r="L10" s="17">
        <v>0.21114055289887501</v>
      </c>
      <c r="M10" s="17"/>
      <c r="N10" s="17">
        <v>0.23429524573083499</v>
      </c>
      <c r="O10" s="17">
        <v>0.21234660807196901</v>
      </c>
      <c r="P10" s="17">
        <v>0.16188024938842499</v>
      </c>
      <c r="Q10" s="17">
        <v>0.168873472439279</v>
      </c>
      <c r="R10" s="17"/>
      <c r="S10" s="17">
        <v>0.229909475816409</v>
      </c>
      <c r="T10" s="17">
        <v>0.18791294111939699</v>
      </c>
      <c r="U10" s="17">
        <v>0.22497773934156201</v>
      </c>
      <c r="V10" s="17">
        <v>0.205149789150288</v>
      </c>
      <c r="W10" s="17">
        <v>0.16113631857170499</v>
      </c>
      <c r="X10" s="17">
        <v>0.191910949920992</v>
      </c>
      <c r="Y10" s="17">
        <v>0.19154533005162699</v>
      </c>
      <c r="Z10" s="17">
        <v>0.197163309174541</v>
      </c>
      <c r="AA10" s="17">
        <v>0.18127556448190599</v>
      </c>
      <c r="AB10" s="17">
        <v>0.206725398793417</v>
      </c>
      <c r="AC10" s="17">
        <v>0.16115253932828699</v>
      </c>
      <c r="AD10" s="17">
        <v>0.14056032801373999</v>
      </c>
      <c r="AE10" s="17"/>
      <c r="AF10" s="17">
        <v>0.16867392836057701</v>
      </c>
      <c r="AG10" s="17">
        <v>0.23474664843918999</v>
      </c>
      <c r="AH10" s="17">
        <v>0.15011614801384099</v>
      </c>
      <c r="AI10" s="17"/>
      <c r="AJ10" s="17">
        <v>0.194472058732057</v>
      </c>
      <c r="AK10" s="17">
        <v>0.199402949450943</v>
      </c>
      <c r="AL10" s="17">
        <v>0.22225464693581301</v>
      </c>
      <c r="AM10" s="17">
        <v>0.13213310419099999</v>
      </c>
      <c r="AN10" s="17">
        <v>0.14239731107852599</v>
      </c>
      <c r="AO10" s="17"/>
      <c r="AP10" s="17">
        <v>0.19679411820565801</v>
      </c>
      <c r="AQ10" s="17">
        <v>0.209103657362184</v>
      </c>
      <c r="AR10" s="17">
        <v>0.25647697872969799</v>
      </c>
      <c r="AS10" s="17"/>
      <c r="AT10" s="17">
        <v>0.15896826509841899</v>
      </c>
      <c r="AU10" s="17">
        <v>0.171302947689255</v>
      </c>
      <c r="AV10" s="17">
        <v>0.23524794049252801</v>
      </c>
      <c r="AW10" s="17">
        <v>0.24798662378312999</v>
      </c>
      <c r="AX10" s="17">
        <v>0.15902348748314499</v>
      </c>
      <c r="AY10" s="17"/>
      <c r="AZ10" s="17">
        <v>0.101117437535877</v>
      </c>
      <c r="BA10" s="17">
        <v>0.17508890280065001</v>
      </c>
      <c r="BB10" s="17">
        <v>0.17681621114914101</v>
      </c>
      <c r="BC10" s="17">
        <v>0.195368496052747</v>
      </c>
      <c r="BD10" s="17">
        <v>0.206757716103212</v>
      </c>
      <c r="BE10" s="17">
        <v>0.19290191962664599</v>
      </c>
      <c r="BF10" s="17">
        <v>0.164507599110954</v>
      </c>
      <c r="BG10" s="17">
        <v>0.20379664187688601</v>
      </c>
      <c r="BH10" s="17">
        <v>0.18927294207735501</v>
      </c>
      <c r="BI10" s="17">
        <v>0.19244442978784301</v>
      </c>
      <c r="BJ10" s="17">
        <v>0.227575594808858</v>
      </c>
      <c r="BK10" s="17">
        <v>0.20412913650526601</v>
      </c>
      <c r="BL10" s="17">
        <v>0.19314526857668601</v>
      </c>
      <c r="BM10" s="17">
        <v>0.24661369835730501</v>
      </c>
      <c r="BN10" s="17">
        <v>0.20933105079706099</v>
      </c>
      <c r="BO10" s="17">
        <v>0.20032993557744999</v>
      </c>
      <c r="BP10" s="17"/>
      <c r="BQ10" s="17">
        <v>0.25300285948164097</v>
      </c>
      <c r="BR10" s="17">
        <v>0.17107784600709</v>
      </c>
    </row>
    <row r="11" spans="2:70" ht="29" x14ac:dyDescent="0.35">
      <c r="B11" s="18" t="s">
        <v>732</v>
      </c>
      <c r="C11" s="17">
        <v>0.268949000372115</v>
      </c>
      <c r="D11" s="17">
        <v>0.289290048991523</v>
      </c>
      <c r="E11" s="17">
        <v>0.24968416725605</v>
      </c>
      <c r="F11" s="17"/>
      <c r="G11" s="17">
        <v>0.26453526227822599</v>
      </c>
      <c r="H11" s="17">
        <v>0.264911795018684</v>
      </c>
      <c r="I11" s="17">
        <v>0.28464301243032902</v>
      </c>
      <c r="J11" s="17">
        <v>0.30707623109450199</v>
      </c>
      <c r="K11" s="17">
        <v>0.28360278783403198</v>
      </c>
      <c r="L11" s="17">
        <v>0.221356172959601</v>
      </c>
      <c r="M11" s="17"/>
      <c r="N11" s="17">
        <v>0.247719757921466</v>
      </c>
      <c r="O11" s="17">
        <v>0.27168202223552901</v>
      </c>
      <c r="P11" s="17">
        <v>0.27130408776998099</v>
      </c>
      <c r="Q11" s="17">
        <v>0.28655227702150798</v>
      </c>
      <c r="R11" s="17"/>
      <c r="S11" s="17">
        <v>0.250870647284336</v>
      </c>
      <c r="T11" s="17">
        <v>0.248928618203035</v>
      </c>
      <c r="U11" s="17">
        <v>0.25811733548604099</v>
      </c>
      <c r="V11" s="17">
        <v>0.286874024572639</v>
      </c>
      <c r="W11" s="17">
        <v>0.28885516919306398</v>
      </c>
      <c r="X11" s="17">
        <v>0.24610599362218</v>
      </c>
      <c r="Y11" s="17">
        <v>0.28083910785374699</v>
      </c>
      <c r="Z11" s="17">
        <v>0.263034782797329</v>
      </c>
      <c r="AA11" s="17">
        <v>0.31696703457894099</v>
      </c>
      <c r="AB11" s="17">
        <v>0.25987496576003899</v>
      </c>
      <c r="AC11" s="17">
        <v>0.25892976888438601</v>
      </c>
      <c r="AD11" s="17">
        <v>0.28153838332926501</v>
      </c>
      <c r="AE11" s="17"/>
      <c r="AF11" s="17">
        <v>0.27360115409334701</v>
      </c>
      <c r="AG11" s="17">
        <v>0.25997851554200901</v>
      </c>
      <c r="AH11" s="17">
        <v>0.29177511970297298</v>
      </c>
      <c r="AI11" s="17"/>
      <c r="AJ11" s="17">
        <v>0.26271713068957098</v>
      </c>
      <c r="AK11" s="17">
        <v>0.28462504382117099</v>
      </c>
      <c r="AL11" s="17">
        <v>0.246842035077804</v>
      </c>
      <c r="AM11" s="17">
        <v>0.32346699276301699</v>
      </c>
      <c r="AN11" s="17">
        <v>0.27535576291175001</v>
      </c>
      <c r="AO11" s="17"/>
      <c r="AP11" s="17">
        <v>0.27510775102788099</v>
      </c>
      <c r="AQ11" s="17">
        <v>0.27853727180469801</v>
      </c>
      <c r="AR11" s="17">
        <v>0.22834275260769299</v>
      </c>
      <c r="AS11" s="17"/>
      <c r="AT11" s="17">
        <v>0.30139018103607101</v>
      </c>
      <c r="AU11" s="17">
        <v>0.28668818419763198</v>
      </c>
      <c r="AV11" s="17">
        <v>0.234641404116744</v>
      </c>
      <c r="AW11" s="17">
        <v>0.28039656986455402</v>
      </c>
      <c r="AX11" s="17">
        <v>0.13868540352979</v>
      </c>
      <c r="AY11" s="17"/>
      <c r="AZ11" s="17">
        <v>0.33537328159765301</v>
      </c>
      <c r="BA11" s="17">
        <v>0.26725195480786901</v>
      </c>
      <c r="BB11" s="17">
        <v>0.29262206917446099</v>
      </c>
      <c r="BC11" s="17">
        <v>0.30755862465543399</v>
      </c>
      <c r="BD11" s="17">
        <v>0.22659294768331401</v>
      </c>
      <c r="BE11" s="17">
        <v>0.29022660722308102</v>
      </c>
      <c r="BF11" s="17">
        <v>0.266181422239885</v>
      </c>
      <c r="BG11" s="17">
        <v>0.30427296643964202</v>
      </c>
      <c r="BH11" s="17">
        <v>0.25309580647917601</v>
      </c>
      <c r="BI11" s="17">
        <v>0.24198423209160799</v>
      </c>
      <c r="BJ11" s="17">
        <v>0.27449372878240902</v>
      </c>
      <c r="BK11" s="17">
        <v>0.26610781899706198</v>
      </c>
      <c r="BL11" s="17">
        <v>0.326026604089103</v>
      </c>
      <c r="BM11" s="17">
        <v>0.24259014501152101</v>
      </c>
      <c r="BN11" s="17">
        <v>0.24098471690322201</v>
      </c>
      <c r="BO11" s="17">
        <v>0.24275359121635501</v>
      </c>
      <c r="BP11" s="17"/>
      <c r="BQ11" s="17">
        <v>0.21240164015014801</v>
      </c>
      <c r="BR11" s="17">
        <v>0.298751876303811</v>
      </c>
    </row>
    <row r="12" spans="2:70" ht="29" x14ac:dyDescent="0.35">
      <c r="B12" s="18" t="s">
        <v>733</v>
      </c>
      <c r="C12" s="17">
        <v>0.166420508773968</v>
      </c>
      <c r="D12" s="17">
        <v>0.14787549621594201</v>
      </c>
      <c r="E12" s="17">
        <v>0.184092988633068</v>
      </c>
      <c r="F12" s="17"/>
      <c r="G12" s="17">
        <v>0.200252490077197</v>
      </c>
      <c r="H12" s="17">
        <v>0.209295104313065</v>
      </c>
      <c r="I12" s="17">
        <v>0.18100416512078299</v>
      </c>
      <c r="J12" s="17">
        <v>0.16457897894856099</v>
      </c>
      <c r="K12" s="17">
        <v>0.143002876076048</v>
      </c>
      <c r="L12" s="17">
        <v>0.114308467108114</v>
      </c>
      <c r="M12" s="17"/>
      <c r="N12" s="17">
        <v>0.18048900611371799</v>
      </c>
      <c r="O12" s="17">
        <v>0.150112531277969</v>
      </c>
      <c r="P12" s="17">
        <v>0.175606802366371</v>
      </c>
      <c r="Q12" s="17">
        <v>0.15790019673733399</v>
      </c>
      <c r="R12" s="17"/>
      <c r="S12" s="17">
        <v>0.15293656566227301</v>
      </c>
      <c r="T12" s="17">
        <v>0.17808982392070599</v>
      </c>
      <c r="U12" s="17">
        <v>0.16093080447415101</v>
      </c>
      <c r="V12" s="17">
        <v>0.15962815229142199</v>
      </c>
      <c r="W12" s="17">
        <v>0.150143589183514</v>
      </c>
      <c r="X12" s="17">
        <v>0.18565688427917701</v>
      </c>
      <c r="Y12" s="17">
        <v>0.17124333003683401</v>
      </c>
      <c r="Z12" s="17">
        <v>0.165008703536004</v>
      </c>
      <c r="AA12" s="17">
        <v>0.17361941959034499</v>
      </c>
      <c r="AB12" s="17">
        <v>0.159047998018649</v>
      </c>
      <c r="AC12" s="17">
        <v>0.16540779057347901</v>
      </c>
      <c r="AD12" s="17">
        <v>0.18057042063440501</v>
      </c>
      <c r="AE12" s="17"/>
      <c r="AF12" s="17">
        <v>0.154152445722465</v>
      </c>
      <c r="AG12" s="17">
        <v>0.17213262883922001</v>
      </c>
      <c r="AH12" s="17">
        <v>0.16303544980069601</v>
      </c>
      <c r="AI12" s="17"/>
      <c r="AJ12" s="17">
        <v>0.15331763891752501</v>
      </c>
      <c r="AK12" s="17">
        <v>0.175430962462781</v>
      </c>
      <c r="AL12" s="17">
        <v>0.19053379141126101</v>
      </c>
      <c r="AM12" s="17">
        <v>0.18323001777073</v>
      </c>
      <c r="AN12" s="17">
        <v>0.157242208716799</v>
      </c>
      <c r="AO12" s="17"/>
      <c r="AP12" s="17">
        <v>0.16433930743627101</v>
      </c>
      <c r="AQ12" s="17">
        <v>0.182374105472044</v>
      </c>
      <c r="AR12" s="17">
        <v>0.181101748952088</v>
      </c>
      <c r="AS12" s="17"/>
      <c r="AT12" s="17">
        <v>0.16016114450335101</v>
      </c>
      <c r="AU12" s="17">
        <v>0.17411828561478801</v>
      </c>
      <c r="AV12" s="17">
        <v>0.181554509282741</v>
      </c>
      <c r="AW12" s="17">
        <v>0.16295735606181899</v>
      </c>
      <c r="AX12" s="17">
        <v>0.16163318812913999</v>
      </c>
      <c r="AY12" s="17"/>
      <c r="AZ12" s="17">
        <v>0.242888332724435</v>
      </c>
      <c r="BA12" s="17">
        <v>0.15904738284658801</v>
      </c>
      <c r="BB12" s="17">
        <v>0.13767089088565301</v>
      </c>
      <c r="BC12" s="17">
        <v>0.136835193705933</v>
      </c>
      <c r="BD12" s="17">
        <v>0.17760892811205001</v>
      </c>
      <c r="BE12" s="17">
        <v>0.15048540554489201</v>
      </c>
      <c r="BF12" s="17">
        <v>0.181831501950803</v>
      </c>
      <c r="BG12" s="17">
        <v>0.150966725776598</v>
      </c>
      <c r="BH12" s="17">
        <v>0.16749237905186001</v>
      </c>
      <c r="BI12" s="17">
        <v>0.188575481818748</v>
      </c>
      <c r="BJ12" s="17">
        <v>0.18915817028405299</v>
      </c>
      <c r="BK12" s="17">
        <v>0.18527215149950399</v>
      </c>
      <c r="BL12" s="17">
        <v>0.15810903873190399</v>
      </c>
      <c r="BM12" s="17">
        <v>0.20422712395415399</v>
      </c>
      <c r="BN12" s="17">
        <v>0.18863026314940901</v>
      </c>
      <c r="BO12" s="17">
        <v>0.18370907743207801</v>
      </c>
      <c r="BP12" s="17"/>
      <c r="BQ12" s="17">
        <v>0.15836682325507601</v>
      </c>
      <c r="BR12" s="17">
        <v>0.17062739485077599</v>
      </c>
    </row>
    <row r="13" spans="2:70" ht="29" x14ac:dyDescent="0.35">
      <c r="B13" s="18" t="s">
        <v>734</v>
      </c>
      <c r="C13" s="17">
        <v>6.7935470162177505E-2</v>
      </c>
      <c r="D13" s="17">
        <v>6.9538817818995999E-2</v>
      </c>
      <c r="E13" s="17">
        <v>6.5918837402821701E-2</v>
      </c>
      <c r="F13" s="17"/>
      <c r="G13" s="17">
        <v>0.106824808219108</v>
      </c>
      <c r="H13" s="17">
        <v>9.29132415700685E-2</v>
      </c>
      <c r="I13" s="17">
        <v>7.5639242001340395E-2</v>
      </c>
      <c r="J13" s="17">
        <v>6.7542282420359701E-2</v>
      </c>
      <c r="K13" s="17">
        <v>4.6869710386599997E-2</v>
      </c>
      <c r="L13" s="17">
        <v>2.98737095659335E-2</v>
      </c>
      <c r="M13" s="17"/>
      <c r="N13" s="17">
        <v>5.8406618828462799E-2</v>
      </c>
      <c r="O13" s="17">
        <v>5.9391188124735497E-2</v>
      </c>
      <c r="P13" s="17">
        <v>7.3980148889791597E-2</v>
      </c>
      <c r="Q13" s="17">
        <v>8.2667982471299695E-2</v>
      </c>
      <c r="R13" s="17"/>
      <c r="S13" s="17">
        <v>0.10549429163882899</v>
      </c>
      <c r="T13" s="17">
        <v>6.7132420458306294E-2</v>
      </c>
      <c r="U13" s="17">
        <v>6.8779853105654098E-2</v>
      </c>
      <c r="V13" s="17">
        <v>5.70372865719532E-2</v>
      </c>
      <c r="W13" s="17">
        <v>8.7022945913466099E-2</v>
      </c>
      <c r="X13" s="17">
        <v>7.9530530732267901E-2</v>
      </c>
      <c r="Y13" s="17">
        <v>6.4200089418359904E-2</v>
      </c>
      <c r="Z13" s="17">
        <v>3.8490683362982302E-2</v>
      </c>
      <c r="AA13" s="17">
        <v>5.2640890291949897E-2</v>
      </c>
      <c r="AB13" s="17">
        <v>4.4454076525991003E-2</v>
      </c>
      <c r="AC13" s="17">
        <v>6.1820515131621498E-2</v>
      </c>
      <c r="AD13" s="17">
        <v>3.2829117090938699E-2</v>
      </c>
      <c r="AE13" s="17"/>
      <c r="AF13" s="17">
        <v>5.5851304126514498E-2</v>
      </c>
      <c r="AG13" s="17">
        <v>6.5129481270324599E-2</v>
      </c>
      <c r="AH13" s="17">
        <v>9.5783617889088096E-2</v>
      </c>
      <c r="AI13" s="17"/>
      <c r="AJ13" s="17">
        <v>5.2827350345013201E-2</v>
      </c>
      <c r="AK13" s="17">
        <v>9.0249358136221106E-2</v>
      </c>
      <c r="AL13" s="17">
        <v>4.0511767687483803E-2</v>
      </c>
      <c r="AM13" s="17">
        <v>0.140505852838294</v>
      </c>
      <c r="AN13" s="17">
        <v>7.2956189311210506E-2</v>
      </c>
      <c r="AO13" s="17"/>
      <c r="AP13" s="17">
        <v>5.4612112177184299E-2</v>
      </c>
      <c r="AQ13" s="17">
        <v>7.2477811989531196E-2</v>
      </c>
      <c r="AR13" s="17">
        <v>5.9382654282978203E-2</v>
      </c>
      <c r="AS13" s="17"/>
      <c r="AT13" s="17">
        <v>5.7302913860439397E-2</v>
      </c>
      <c r="AU13" s="17">
        <v>5.8786753466341997E-2</v>
      </c>
      <c r="AV13" s="17">
        <v>7.2778222935608705E-2</v>
      </c>
      <c r="AW13" s="17">
        <v>7.0330869960747694E-2</v>
      </c>
      <c r="AX13" s="17">
        <v>0.133352475079792</v>
      </c>
      <c r="AY13" s="17"/>
      <c r="AZ13" s="17">
        <v>0</v>
      </c>
      <c r="BA13" s="17">
        <v>7.0436969643609404E-2</v>
      </c>
      <c r="BB13" s="17">
        <v>6.6080757186359598E-2</v>
      </c>
      <c r="BC13" s="17">
        <v>4.9722069365872999E-2</v>
      </c>
      <c r="BD13" s="17">
        <v>7.0314282676242595E-2</v>
      </c>
      <c r="BE13" s="17">
        <v>6.5066499347398596E-2</v>
      </c>
      <c r="BF13" s="17">
        <v>7.0826488333783799E-2</v>
      </c>
      <c r="BG13" s="17">
        <v>7.5568889262104297E-2</v>
      </c>
      <c r="BH13" s="17">
        <v>7.4608658500473102E-2</v>
      </c>
      <c r="BI13" s="17">
        <v>5.7126958535806502E-2</v>
      </c>
      <c r="BJ13" s="17">
        <v>6.10955088029752E-2</v>
      </c>
      <c r="BK13" s="17">
        <v>7.0699667632709406E-2</v>
      </c>
      <c r="BL13" s="17">
        <v>9.3022080188966794E-2</v>
      </c>
      <c r="BM13" s="17">
        <v>6.0850409063353497E-2</v>
      </c>
      <c r="BN13" s="17">
        <v>9.5351096577020497E-2</v>
      </c>
      <c r="BO13" s="17">
        <v>9.4256416310694799E-2</v>
      </c>
      <c r="BP13" s="17"/>
      <c r="BQ13" s="17">
        <v>7.5073305792775102E-2</v>
      </c>
      <c r="BR13" s="17">
        <v>6.5087419534350696E-2</v>
      </c>
    </row>
    <row r="14" spans="2:70" x14ac:dyDescent="0.35">
      <c r="B14" s="18" t="s">
        <v>129</v>
      </c>
      <c r="C14" s="19">
        <v>0.101615864304145</v>
      </c>
      <c r="D14" s="19">
        <v>9.1813598640856697E-2</v>
      </c>
      <c r="E14" s="19">
        <v>0.11039013694587201</v>
      </c>
      <c r="F14" s="19"/>
      <c r="G14" s="19">
        <v>0.116991386260048</v>
      </c>
      <c r="H14" s="19">
        <v>0.107953709304226</v>
      </c>
      <c r="I14" s="19">
        <v>0.104266262289972</v>
      </c>
      <c r="J14" s="19">
        <v>0.100091987603855</v>
      </c>
      <c r="K14" s="19">
        <v>8.3237345733130005E-2</v>
      </c>
      <c r="L14" s="19">
        <v>9.7620074712408494E-2</v>
      </c>
      <c r="M14" s="19"/>
      <c r="N14" s="19">
        <v>6.3509465180586297E-2</v>
      </c>
      <c r="O14" s="19">
        <v>0.10072155017822799</v>
      </c>
      <c r="P14" s="19">
        <v>0.123830562244227</v>
      </c>
      <c r="Q14" s="19">
        <v>0.122619339238491</v>
      </c>
      <c r="R14" s="19"/>
      <c r="S14" s="19">
        <v>8.7152439915102894E-2</v>
      </c>
      <c r="T14" s="19">
        <v>0.12003385624995599</v>
      </c>
      <c r="U14" s="19">
        <v>9.1439511706835105E-2</v>
      </c>
      <c r="V14" s="19">
        <v>7.3026958930205402E-2</v>
      </c>
      <c r="W14" s="19">
        <v>0.126036330673582</v>
      </c>
      <c r="X14" s="19">
        <v>0.136397942601135</v>
      </c>
      <c r="Y14" s="19">
        <v>7.2541098082676503E-2</v>
      </c>
      <c r="Z14" s="19">
        <v>9.0301402225689206E-2</v>
      </c>
      <c r="AA14" s="19">
        <v>6.0461656406123998E-2</v>
      </c>
      <c r="AB14" s="19">
        <v>0.11033070791522701</v>
      </c>
      <c r="AC14" s="19">
        <v>0.15436595174911</v>
      </c>
      <c r="AD14" s="19">
        <v>0.17016377476417299</v>
      </c>
      <c r="AE14" s="19"/>
      <c r="AF14" s="19">
        <v>8.9653283027764499E-2</v>
      </c>
      <c r="AG14" s="19">
        <v>8.8190771247794994E-2</v>
      </c>
      <c r="AH14" s="19">
        <v>0.141130833774638</v>
      </c>
      <c r="AI14" s="19"/>
      <c r="AJ14" s="19">
        <v>8.7242862526082404E-2</v>
      </c>
      <c r="AK14" s="19">
        <v>8.9798145850332994E-2</v>
      </c>
      <c r="AL14" s="19">
        <v>7.0041107229990698E-2</v>
      </c>
      <c r="AM14" s="19">
        <v>7.0574284191580003E-2</v>
      </c>
      <c r="AN14" s="19">
        <v>0.15531825921895001</v>
      </c>
      <c r="AO14" s="19"/>
      <c r="AP14" s="19">
        <v>8.8721850968647098E-2</v>
      </c>
      <c r="AQ14" s="19">
        <v>8.37750426170666E-2</v>
      </c>
      <c r="AR14" s="19">
        <v>7.1047756122082195E-2</v>
      </c>
      <c r="AS14" s="19"/>
      <c r="AT14" s="19">
        <v>0.121232262624061</v>
      </c>
      <c r="AU14" s="19">
        <v>0.11976327710585601</v>
      </c>
      <c r="AV14" s="19">
        <v>7.83132229526321E-2</v>
      </c>
      <c r="AW14" s="19">
        <v>5.61507815116336E-2</v>
      </c>
      <c r="AX14" s="19">
        <v>7.7849000261020596E-2</v>
      </c>
      <c r="AY14" s="19"/>
      <c r="AZ14" s="19">
        <v>0.14653126955856099</v>
      </c>
      <c r="BA14" s="19">
        <v>0.12512309434417601</v>
      </c>
      <c r="BB14" s="19">
        <v>9.4148749075625399E-2</v>
      </c>
      <c r="BC14" s="19">
        <v>7.2730489001899407E-2</v>
      </c>
      <c r="BD14" s="19">
        <v>0.10120436814815501</v>
      </c>
      <c r="BE14" s="19">
        <v>0.11630401655979999</v>
      </c>
      <c r="BF14" s="19">
        <v>9.8285180594127303E-2</v>
      </c>
      <c r="BG14" s="19">
        <v>9.1823916885974299E-2</v>
      </c>
      <c r="BH14" s="19">
        <v>0.12260306426437401</v>
      </c>
      <c r="BI14" s="19">
        <v>9.0796327828379694E-2</v>
      </c>
      <c r="BJ14" s="19">
        <v>8.2624555202878494E-2</v>
      </c>
      <c r="BK14" s="19">
        <v>5.62167638692046E-2</v>
      </c>
      <c r="BL14" s="19">
        <v>8.6118971721676693E-2</v>
      </c>
      <c r="BM14" s="19">
        <v>7.4690850050766297E-2</v>
      </c>
      <c r="BN14" s="19">
        <v>5.9417410317021802E-2</v>
      </c>
      <c r="BO14" s="19">
        <v>4.5935138030406102E-2</v>
      </c>
      <c r="BP14" s="19"/>
      <c r="BQ14" s="19">
        <v>3.7727456116740603E-2</v>
      </c>
      <c r="BR14" s="19">
        <v>0.122284626696768</v>
      </c>
    </row>
    <row r="15" spans="2:70" x14ac:dyDescent="0.35">
      <c r="B15" s="16"/>
    </row>
    <row r="16" spans="2:70" x14ac:dyDescent="0.35">
      <c r="B16" t="s">
        <v>98</v>
      </c>
    </row>
    <row r="17" spans="2:2" x14ac:dyDescent="0.35">
      <c r="B17" t="s">
        <v>99</v>
      </c>
    </row>
    <row r="19" spans="2:2" x14ac:dyDescent="0.35">
      <c r="B19" s="8" t="str">
        <f>HYPERLINK("#'Contents'!A1", "Return to Contents")</f>
        <v>Return to Contents</v>
      </c>
    </row>
  </sheetData>
  <mergeCells count="11">
    <mergeCell ref="BQ5:BR5"/>
    <mergeCell ref="D5:E5"/>
    <mergeCell ref="G5:L5"/>
    <mergeCell ref="N5:Q5"/>
    <mergeCell ref="S5:AD5"/>
    <mergeCell ref="AF5:AH5"/>
    <mergeCell ref="D2:BJ2"/>
    <mergeCell ref="AJ5:AN5"/>
    <mergeCell ref="AP5:AR5"/>
    <mergeCell ref="AT5:AX5"/>
    <mergeCell ref="AZ5:BO5"/>
  </mergeCells>
  <pageMargins left="0.7" right="0.7" top="0.75" bottom="0.75" header="0.3" footer="0.3"/>
  <pageSetup paperSize="9" orientation="portrait" horizontalDpi="300" verticalDpi="300"/>
  <drawing r:id="rId1"/>
</worksheet>
</file>

<file path=xl/worksheets/sheet1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B00-000000000000}">
  <dimension ref="B2:BR19"/>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67" width="10.7265625" customWidth="1"/>
    <col min="68" max="68" width="2.1796875" customWidth="1"/>
    <col min="69" max="70" width="10.7265625" customWidth="1"/>
    <col min="71" max="71" width="2.1796875" customWidth="1"/>
  </cols>
  <sheetData>
    <row r="2" spans="2:70" ht="40" customHeight="1" x14ac:dyDescent="0.35">
      <c r="D2" s="29" t="s">
        <v>741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row>
    <row r="5" spans="2:70" ht="30" customHeight="1" x14ac:dyDescent="0.35">
      <c r="B5" s="15"/>
      <c r="C5" s="15"/>
      <c r="D5" s="30" t="s">
        <v>74</v>
      </c>
      <c r="E5" s="30"/>
      <c r="F5" s="15"/>
      <c r="G5" s="30" t="s">
        <v>75</v>
      </c>
      <c r="H5" s="30"/>
      <c r="I5" s="30"/>
      <c r="J5" s="30"/>
      <c r="K5" s="30"/>
      <c r="L5" s="30"/>
      <c r="M5" s="15"/>
      <c r="N5" s="30" t="s">
        <v>76</v>
      </c>
      <c r="O5" s="30"/>
      <c r="P5" s="30"/>
      <c r="Q5" s="30"/>
      <c r="R5" s="15"/>
      <c r="S5" s="30" t="s">
        <v>77</v>
      </c>
      <c r="T5" s="30"/>
      <c r="U5" s="30"/>
      <c r="V5" s="30"/>
      <c r="W5" s="30"/>
      <c r="X5" s="30"/>
      <c r="Y5" s="30"/>
      <c r="Z5" s="30"/>
      <c r="AA5" s="30"/>
      <c r="AB5" s="30"/>
      <c r="AC5" s="30"/>
      <c r="AD5" s="30"/>
      <c r="AE5" s="15"/>
      <c r="AF5" s="30" t="s">
        <v>78</v>
      </c>
      <c r="AG5" s="30"/>
      <c r="AH5" s="30"/>
      <c r="AI5" s="15"/>
      <c r="AJ5" s="30" t="s">
        <v>79</v>
      </c>
      <c r="AK5" s="30"/>
      <c r="AL5" s="30"/>
      <c r="AM5" s="30"/>
      <c r="AN5" s="30"/>
      <c r="AO5" s="15"/>
      <c r="AP5" s="30" t="s">
        <v>80</v>
      </c>
      <c r="AQ5" s="30"/>
      <c r="AR5" s="30"/>
      <c r="AS5" s="15"/>
      <c r="AT5" s="30" t="s">
        <v>81</v>
      </c>
      <c r="AU5" s="30"/>
      <c r="AV5" s="30"/>
      <c r="AW5" s="30"/>
      <c r="AX5" s="30"/>
      <c r="AY5" s="15"/>
      <c r="AZ5" s="30" t="s">
        <v>82</v>
      </c>
      <c r="BA5" s="30"/>
      <c r="BB5" s="30"/>
      <c r="BC5" s="30"/>
      <c r="BD5" s="30"/>
      <c r="BE5" s="30"/>
      <c r="BF5" s="30"/>
      <c r="BG5" s="30"/>
      <c r="BH5" s="30"/>
      <c r="BI5" s="30"/>
      <c r="BJ5" s="30"/>
      <c r="BK5" s="30"/>
      <c r="BL5" s="30"/>
      <c r="BM5" s="30"/>
      <c r="BN5" s="30"/>
      <c r="BO5" s="30"/>
      <c r="BP5" s="15"/>
      <c r="BQ5" s="30" t="s">
        <v>83</v>
      </c>
      <c r="BR5" s="30"/>
    </row>
    <row r="6" spans="2:7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46</v>
      </c>
      <c r="AQ6" s="12" t="s">
        <v>47</v>
      </c>
      <c r="AR6" s="12" t="s">
        <v>50</v>
      </c>
      <c r="AT6" s="12" t="s">
        <v>51</v>
      </c>
      <c r="AU6" s="12" t="s">
        <v>52</v>
      </c>
      <c r="AV6" s="12" t="s">
        <v>53</v>
      </c>
      <c r="AW6" s="12" t="s">
        <v>54</v>
      </c>
      <c r="AX6" s="12" t="s">
        <v>55</v>
      </c>
      <c r="AZ6" s="12" t="s">
        <v>56</v>
      </c>
      <c r="BA6" s="12" t="s">
        <v>57</v>
      </c>
      <c r="BB6" s="12" t="s">
        <v>58</v>
      </c>
      <c r="BC6" s="12" t="s">
        <v>59</v>
      </c>
      <c r="BD6" s="12" t="s">
        <v>60</v>
      </c>
      <c r="BE6" s="12" t="s">
        <v>61</v>
      </c>
      <c r="BF6" s="12" t="s">
        <v>62</v>
      </c>
      <c r="BG6" s="12" t="s">
        <v>63</v>
      </c>
      <c r="BH6" s="12" t="s">
        <v>64</v>
      </c>
      <c r="BI6" s="12" t="s">
        <v>65</v>
      </c>
      <c r="BJ6" s="12" t="s">
        <v>66</v>
      </c>
      <c r="BK6" s="12" t="s">
        <v>67</v>
      </c>
      <c r="BL6" s="12" t="s">
        <v>68</v>
      </c>
      <c r="BM6" s="12" t="s">
        <v>69</v>
      </c>
      <c r="BN6" s="12" t="s">
        <v>70</v>
      </c>
      <c r="BO6" s="12" t="s">
        <v>71</v>
      </c>
      <c r="BQ6" s="12" t="s">
        <v>72</v>
      </c>
      <c r="BR6" s="12" t="s">
        <v>73</v>
      </c>
    </row>
    <row r="7" spans="2:70" ht="30" customHeight="1" x14ac:dyDescent="0.35">
      <c r="B7" s="10" t="s">
        <v>19</v>
      </c>
      <c r="C7" s="10">
        <v>4012</v>
      </c>
      <c r="D7" s="10">
        <v>1971</v>
      </c>
      <c r="E7" s="10">
        <v>2028</v>
      </c>
      <c r="F7" s="10"/>
      <c r="G7" s="10">
        <v>497</v>
      </c>
      <c r="H7" s="10">
        <v>704</v>
      </c>
      <c r="I7" s="10">
        <v>694</v>
      </c>
      <c r="J7" s="10">
        <v>693</v>
      </c>
      <c r="K7" s="10">
        <v>571</v>
      </c>
      <c r="L7" s="10">
        <v>853</v>
      </c>
      <c r="M7" s="10"/>
      <c r="N7" s="10">
        <v>1178</v>
      </c>
      <c r="O7" s="10">
        <v>1131</v>
      </c>
      <c r="P7" s="10">
        <v>781</v>
      </c>
      <c r="Q7" s="10">
        <v>909</v>
      </c>
      <c r="R7" s="10"/>
      <c r="S7" s="10">
        <v>563</v>
      </c>
      <c r="T7" s="10">
        <v>553</v>
      </c>
      <c r="U7" s="10">
        <v>314</v>
      </c>
      <c r="V7" s="10">
        <v>343</v>
      </c>
      <c r="W7" s="10">
        <v>293</v>
      </c>
      <c r="X7" s="10">
        <v>376</v>
      </c>
      <c r="Y7" s="10">
        <v>336</v>
      </c>
      <c r="Z7" s="10">
        <v>171</v>
      </c>
      <c r="AA7" s="10">
        <v>447</v>
      </c>
      <c r="AB7" s="10">
        <v>337</v>
      </c>
      <c r="AC7" s="10">
        <v>188</v>
      </c>
      <c r="AD7" s="10">
        <v>91</v>
      </c>
      <c r="AE7" s="10"/>
      <c r="AF7" s="10">
        <v>1421</v>
      </c>
      <c r="AG7" s="10">
        <v>1665</v>
      </c>
      <c r="AH7" s="10">
        <v>577</v>
      </c>
      <c r="AI7" s="10"/>
      <c r="AJ7" s="10">
        <v>1433</v>
      </c>
      <c r="AK7" s="10">
        <v>1082</v>
      </c>
      <c r="AL7" s="10">
        <v>299</v>
      </c>
      <c r="AM7" s="10">
        <v>42</v>
      </c>
      <c r="AN7" s="10">
        <v>541</v>
      </c>
      <c r="AO7" s="10"/>
      <c r="AP7" s="10">
        <v>878</v>
      </c>
      <c r="AQ7" s="10">
        <v>1369</v>
      </c>
      <c r="AR7" s="10">
        <v>264</v>
      </c>
      <c r="AS7" s="10"/>
      <c r="AT7" s="10">
        <v>929</v>
      </c>
      <c r="AU7" s="10">
        <v>932</v>
      </c>
      <c r="AV7" s="10">
        <v>1096</v>
      </c>
      <c r="AW7" s="10">
        <v>455</v>
      </c>
      <c r="AX7" s="10">
        <v>62</v>
      </c>
      <c r="AY7" s="10"/>
      <c r="AZ7" s="10">
        <v>33</v>
      </c>
      <c r="BA7" s="10">
        <v>185</v>
      </c>
      <c r="BB7" s="10">
        <v>256</v>
      </c>
      <c r="BC7" s="10">
        <v>269</v>
      </c>
      <c r="BD7" s="10">
        <v>403</v>
      </c>
      <c r="BE7" s="10">
        <v>436</v>
      </c>
      <c r="BF7" s="10">
        <v>391</v>
      </c>
      <c r="BG7" s="10">
        <v>312</v>
      </c>
      <c r="BH7" s="10">
        <v>253</v>
      </c>
      <c r="BI7" s="10">
        <v>211</v>
      </c>
      <c r="BJ7" s="10">
        <v>336</v>
      </c>
      <c r="BK7" s="10">
        <v>187</v>
      </c>
      <c r="BL7" s="10">
        <v>180</v>
      </c>
      <c r="BM7" s="10">
        <v>103</v>
      </c>
      <c r="BN7" s="10">
        <v>95</v>
      </c>
      <c r="BO7" s="10">
        <v>161</v>
      </c>
      <c r="BP7" s="10"/>
      <c r="BQ7" s="10">
        <v>1235</v>
      </c>
      <c r="BR7" s="10">
        <v>2665</v>
      </c>
    </row>
    <row r="8" spans="2:70" ht="30" customHeight="1" x14ac:dyDescent="0.35">
      <c r="B8" s="11" t="s">
        <v>20</v>
      </c>
      <c r="C8" s="11">
        <v>4012</v>
      </c>
      <c r="D8" s="11">
        <v>1975</v>
      </c>
      <c r="E8" s="11">
        <v>2024</v>
      </c>
      <c r="F8" s="11"/>
      <c r="G8" s="11">
        <v>558</v>
      </c>
      <c r="H8" s="11">
        <v>682</v>
      </c>
      <c r="I8" s="11">
        <v>685</v>
      </c>
      <c r="J8" s="11">
        <v>686</v>
      </c>
      <c r="K8" s="11">
        <v>562</v>
      </c>
      <c r="L8" s="11">
        <v>839</v>
      </c>
      <c r="M8" s="11"/>
      <c r="N8" s="11">
        <v>1080</v>
      </c>
      <c r="O8" s="11">
        <v>1039</v>
      </c>
      <c r="P8" s="11">
        <v>880</v>
      </c>
      <c r="Q8" s="11">
        <v>1000</v>
      </c>
      <c r="R8" s="11"/>
      <c r="S8" s="11">
        <v>562</v>
      </c>
      <c r="T8" s="11">
        <v>522</v>
      </c>
      <c r="U8" s="11">
        <v>321</v>
      </c>
      <c r="V8" s="11">
        <v>361</v>
      </c>
      <c r="W8" s="11">
        <v>281</v>
      </c>
      <c r="X8" s="11">
        <v>361</v>
      </c>
      <c r="Y8" s="11">
        <v>321</v>
      </c>
      <c r="Z8" s="11">
        <v>160</v>
      </c>
      <c r="AA8" s="11">
        <v>441</v>
      </c>
      <c r="AB8" s="11">
        <v>361</v>
      </c>
      <c r="AC8" s="11">
        <v>201</v>
      </c>
      <c r="AD8" s="11">
        <v>120</v>
      </c>
      <c r="AE8" s="11"/>
      <c r="AF8" s="11">
        <v>1410</v>
      </c>
      <c r="AG8" s="11">
        <v>1629</v>
      </c>
      <c r="AH8" s="11">
        <v>599</v>
      </c>
      <c r="AI8" s="11"/>
      <c r="AJ8" s="11">
        <v>1397</v>
      </c>
      <c r="AK8" s="11">
        <v>1071</v>
      </c>
      <c r="AL8" s="11">
        <v>288</v>
      </c>
      <c r="AM8" s="11">
        <v>45</v>
      </c>
      <c r="AN8" s="11">
        <v>558</v>
      </c>
      <c r="AO8" s="11"/>
      <c r="AP8" s="11">
        <v>856</v>
      </c>
      <c r="AQ8" s="11">
        <v>1358</v>
      </c>
      <c r="AR8" s="11">
        <v>259</v>
      </c>
      <c r="AS8" s="11"/>
      <c r="AT8" s="11">
        <v>961</v>
      </c>
      <c r="AU8" s="11">
        <v>958</v>
      </c>
      <c r="AV8" s="11">
        <v>1056</v>
      </c>
      <c r="AW8" s="11">
        <v>434</v>
      </c>
      <c r="AX8" s="11">
        <v>55</v>
      </c>
      <c r="AY8" s="11"/>
      <c r="AZ8" s="11">
        <v>33</v>
      </c>
      <c r="BA8" s="11">
        <v>186</v>
      </c>
      <c r="BB8" s="11">
        <v>267</v>
      </c>
      <c r="BC8" s="11">
        <v>280</v>
      </c>
      <c r="BD8" s="11">
        <v>416</v>
      </c>
      <c r="BE8" s="11">
        <v>443</v>
      </c>
      <c r="BF8" s="11">
        <v>394</v>
      </c>
      <c r="BG8" s="11">
        <v>314</v>
      </c>
      <c r="BH8" s="11">
        <v>257</v>
      </c>
      <c r="BI8" s="11">
        <v>206</v>
      </c>
      <c r="BJ8" s="11">
        <v>329</v>
      </c>
      <c r="BK8" s="11">
        <v>179</v>
      </c>
      <c r="BL8" s="11">
        <v>174</v>
      </c>
      <c r="BM8" s="11">
        <v>97</v>
      </c>
      <c r="BN8" s="11">
        <v>87</v>
      </c>
      <c r="BO8" s="11">
        <v>148</v>
      </c>
      <c r="BP8" s="11"/>
      <c r="BQ8" s="11">
        <v>1209</v>
      </c>
      <c r="BR8" s="11">
        <v>2688</v>
      </c>
    </row>
    <row r="9" spans="2:70" ht="29" x14ac:dyDescent="0.35">
      <c r="B9" s="18" t="s">
        <v>730</v>
      </c>
      <c r="C9" s="17">
        <v>8.0221986094517E-2</v>
      </c>
      <c r="D9" s="17">
        <v>7.81330783484597E-2</v>
      </c>
      <c r="E9" s="17">
        <v>8.2219260798388899E-2</v>
      </c>
      <c r="F9" s="17"/>
      <c r="G9" s="17">
        <v>5.3898576380480602E-2</v>
      </c>
      <c r="H9" s="17">
        <v>5.8390118522454598E-2</v>
      </c>
      <c r="I9" s="17">
        <v>7.2412278173781194E-2</v>
      </c>
      <c r="J9" s="17">
        <v>9.2330299922777206E-2</v>
      </c>
      <c r="K9" s="17">
        <v>9.5327464780460905E-2</v>
      </c>
      <c r="L9" s="17">
        <v>0.10186107831501399</v>
      </c>
      <c r="M9" s="17"/>
      <c r="N9" s="17">
        <v>7.3031631776012906E-2</v>
      </c>
      <c r="O9" s="17">
        <v>7.5440374001534194E-2</v>
      </c>
      <c r="P9" s="17">
        <v>8.25402982405809E-2</v>
      </c>
      <c r="Q9" s="17">
        <v>8.7832060245194493E-2</v>
      </c>
      <c r="R9" s="17"/>
      <c r="S9" s="17">
        <v>8.2014185637154402E-2</v>
      </c>
      <c r="T9" s="17">
        <v>7.3954226943901399E-2</v>
      </c>
      <c r="U9" s="17">
        <v>7.8660716975226794E-2</v>
      </c>
      <c r="V9" s="17">
        <v>0.11808882822022999</v>
      </c>
      <c r="W9" s="17">
        <v>9.0758859670154901E-2</v>
      </c>
      <c r="X9" s="17">
        <v>7.1543046259507206E-2</v>
      </c>
      <c r="Y9" s="17">
        <v>0.101372722431585</v>
      </c>
      <c r="Z9" s="17">
        <v>8.2934288460936298E-2</v>
      </c>
      <c r="AA9" s="17">
        <v>6.8614410519383204E-2</v>
      </c>
      <c r="AB9" s="17">
        <v>6.02885893136468E-2</v>
      </c>
      <c r="AC9" s="17">
        <v>5.8387250125931399E-2</v>
      </c>
      <c r="AD9" s="17">
        <v>6.9791813263275299E-2</v>
      </c>
      <c r="AE9" s="17"/>
      <c r="AF9" s="17">
        <v>0.103789535637291</v>
      </c>
      <c r="AG9" s="17">
        <v>7.0681070458633005E-2</v>
      </c>
      <c r="AH9" s="17">
        <v>7.3350755682386901E-2</v>
      </c>
      <c r="AI9" s="17"/>
      <c r="AJ9" s="17">
        <v>0.10218497306694201</v>
      </c>
      <c r="AK9" s="17">
        <v>6.0086987219520001E-2</v>
      </c>
      <c r="AL9" s="17">
        <v>8.7229309465467905E-2</v>
      </c>
      <c r="AM9" s="17">
        <v>0.14192007650601701</v>
      </c>
      <c r="AN9" s="17">
        <v>7.5411525770241503E-2</v>
      </c>
      <c r="AO9" s="17"/>
      <c r="AP9" s="17">
        <v>0.10721060067719999</v>
      </c>
      <c r="AQ9" s="17">
        <v>5.7609123092031402E-2</v>
      </c>
      <c r="AR9" s="17">
        <v>8.9510103748411798E-2</v>
      </c>
      <c r="AS9" s="17"/>
      <c r="AT9" s="17">
        <v>8.5085105531020694E-2</v>
      </c>
      <c r="AU9" s="17">
        <v>7.3648247892639004E-2</v>
      </c>
      <c r="AV9" s="17">
        <v>8.2267817444183697E-2</v>
      </c>
      <c r="AW9" s="17">
        <v>5.8809517033847597E-2</v>
      </c>
      <c r="AX9" s="17">
        <v>0.158249705270955</v>
      </c>
      <c r="AY9" s="17"/>
      <c r="AZ9" s="17">
        <v>0.18006545256048201</v>
      </c>
      <c r="BA9" s="17">
        <v>6.57258528308651E-2</v>
      </c>
      <c r="BB9" s="17">
        <v>8.5134638310076394E-2</v>
      </c>
      <c r="BC9" s="17">
        <v>0.125672888412142</v>
      </c>
      <c r="BD9" s="17">
        <v>7.7235468748311706E-2</v>
      </c>
      <c r="BE9" s="17">
        <v>7.3762307253610507E-2</v>
      </c>
      <c r="BF9" s="17">
        <v>7.9961643795103995E-2</v>
      </c>
      <c r="BG9" s="17">
        <v>7.6150506665237497E-2</v>
      </c>
      <c r="BH9" s="17">
        <v>9.0480488727473496E-2</v>
      </c>
      <c r="BI9" s="17">
        <v>9.5772961687912106E-2</v>
      </c>
      <c r="BJ9" s="17">
        <v>5.7736895239086303E-2</v>
      </c>
      <c r="BK9" s="17">
        <v>9.4609664741520202E-2</v>
      </c>
      <c r="BL9" s="17">
        <v>4.5863024258415701E-2</v>
      </c>
      <c r="BM9" s="17">
        <v>8.8306325814466902E-2</v>
      </c>
      <c r="BN9" s="17">
        <v>8.6778450058664094E-2</v>
      </c>
      <c r="BO9" s="17">
        <v>6.5340269786145905E-2</v>
      </c>
      <c r="BP9" s="17"/>
      <c r="BQ9" s="17">
        <v>0.109525562424372</v>
      </c>
      <c r="BR9" s="17">
        <v>6.6823036023080803E-2</v>
      </c>
    </row>
    <row r="10" spans="2:70" ht="29" x14ac:dyDescent="0.35">
      <c r="B10" s="18" t="s">
        <v>731</v>
      </c>
      <c r="C10" s="17">
        <v>0.17889992504560101</v>
      </c>
      <c r="D10" s="17">
        <v>0.18512872978981401</v>
      </c>
      <c r="E10" s="17">
        <v>0.173502994272386</v>
      </c>
      <c r="F10" s="17"/>
      <c r="G10" s="17">
        <v>0.19580118018027801</v>
      </c>
      <c r="H10" s="17">
        <v>0.162507310220185</v>
      </c>
      <c r="I10" s="17">
        <v>0.170421015169989</v>
      </c>
      <c r="J10" s="17">
        <v>0.152175115177419</v>
      </c>
      <c r="K10" s="17">
        <v>0.16442404041908201</v>
      </c>
      <c r="L10" s="17">
        <v>0.21945936767951399</v>
      </c>
      <c r="M10" s="17"/>
      <c r="N10" s="17">
        <v>0.20150615884947201</v>
      </c>
      <c r="O10" s="17">
        <v>0.18876759324453099</v>
      </c>
      <c r="P10" s="17">
        <v>0.153463898637859</v>
      </c>
      <c r="Q10" s="17">
        <v>0.168033604828278</v>
      </c>
      <c r="R10" s="17"/>
      <c r="S10" s="17">
        <v>0.20033194379970701</v>
      </c>
      <c r="T10" s="17">
        <v>0.16617429148062601</v>
      </c>
      <c r="U10" s="17">
        <v>0.199822314040904</v>
      </c>
      <c r="V10" s="17">
        <v>0.18401619520968099</v>
      </c>
      <c r="W10" s="17">
        <v>0.15220708630761701</v>
      </c>
      <c r="X10" s="17">
        <v>0.17997474761031601</v>
      </c>
      <c r="Y10" s="17">
        <v>0.16410486180605599</v>
      </c>
      <c r="Z10" s="17">
        <v>0.18112934096213501</v>
      </c>
      <c r="AA10" s="17">
        <v>0.17273218065348001</v>
      </c>
      <c r="AB10" s="17">
        <v>0.165915245460689</v>
      </c>
      <c r="AC10" s="17">
        <v>0.211023929278088</v>
      </c>
      <c r="AD10" s="17">
        <v>0.16632788063898499</v>
      </c>
      <c r="AE10" s="17"/>
      <c r="AF10" s="17">
        <v>0.183790213169824</v>
      </c>
      <c r="AG10" s="17">
        <v>0.181700445001857</v>
      </c>
      <c r="AH10" s="17">
        <v>0.15654124981450801</v>
      </c>
      <c r="AI10" s="17"/>
      <c r="AJ10" s="17">
        <v>0.187210970329377</v>
      </c>
      <c r="AK10" s="17">
        <v>0.177814953315169</v>
      </c>
      <c r="AL10" s="17">
        <v>0.20885227618666699</v>
      </c>
      <c r="AM10" s="17">
        <v>0.17207548565602299</v>
      </c>
      <c r="AN10" s="17">
        <v>0.17366644358121</v>
      </c>
      <c r="AO10" s="17"/>
      <c r="AP10" s="17">
        <v>0.188778744640614</v>
      </c>
      <c r="AQ10" s="17">
        <v>0.18012194102983001</v>
      </c>
      <c r="AR10" s="17">
        <v>0.22736348037299101</v>
      </c>
      <c r="AS10" s="17"/>
      <c r="AT10" s="17">
        <v>0.158171363554338</v>
      </c>
      <c r="AU10" s="17">
        <v>0.16978714845283399</v>
      </c>
      <c r="AV10" s="17">
        <v>0.20890458752483601</v>
      </c>
      <c r="AW10" s="17">
        <v>0.19335797598959201</v>
      </c>
      <c r="AX10" s="17">
        <v>0.202206998771743</v>
      </c>
      <c r="AY10" s="17"/>
      <c r="AZ10" s="17">
        <v>0.27632421525453899</v>
      </c>
      <c r="BA10" s="17">
        <v>0.146043737021637</v>
      </c>
      <c r="BB10" s="17">
        <v>0.176873620874517</v>
      </c>
      <c r="BC10" s="17">
        <v>0.16226446742744399</v>
      </c>
      <c r="BD10" s="17">
        <v>0.199937594922793</v>
      </c>
      <c r="BE10" s="17">
        <v>0.15836534749475001</v>
      </c>
      <c r="BF10" s="17">
        <v>0.18407501716573399</v>
      </c>
      <c r="BG10" s="17">
        <v>0.1836027738504</v>
      </c>
      <c r="BH10" s="17">
        <v>0.117607536367935</v>
      </c>
      <c r="BI10" s="17">
        <v>0.189868954075953</v>
      </c>
      <c r="BJ10" s="17">
        <v>0.179724090042745</v>
      </c>
      <c r="BK10" s="17">
        <v>0.22680599588473599</v>
      </c>
      <c r="BL10" s="17">
        <v>0.21942270494219801</v>
      </c>
      <c r="BM10" s="17">
        <v>0.203548734516526</v>
      </c>
      <c r="BN10" s="17">
        <v>0.151760439364063</v>
      </c>
      <c r="BO10" s="17">
        <v>0.19742084382209499</v>
      </c>
      <c r="BP10" s="17"/>
      <c r="BQ10" s="17">
        <v>0.24765106781708199</v>
      </c>
      <c r="BR10" s="17">
        <v>0.14871343573217599</v>
      </c>
    </row>
    <row r="11" spans="2:70" ht="29" x14ac:dyDescent="0.35">
      <c r="B11" s="18" t="s">
        <v>732</v>
      </c>
      <c r="C11" s="17">
        <v>0.47665182936091299</v>
      </c>
      <c r="D11" s="17">
        <v>0.47390264382063502</v>
      </c>
      <c r="E11" s="17">
        <v>0.47885501112467599</v>
      </c>
      <c r="F11" s="17"/>
      <c r="G11" s="17">
        <v>0.38210852423717001</v>
      </c>
      <c r="H11" s="17">
        <v>0.433851291919646</v>
      </c>
      <c r="I11" s="17">
        <v>0.45763324410319001</v>
      </c>
      <c r="J11" s="17">
        <v>0.50611739708376202</v>
      </c>
      <c r="K11" s="17">
        <v>0.55976591095230799</v>
      </c>
      <c r="L11" s="17">
        <v>0.51015796431698601</v>
      </c>
      <c r="M11" s="17"/>
      <c r="N11" s="17">
        <v>0.50670884185353404</v>
      </c>
      <c r="O11" s="17">
        <v>0.47381813729098599</v>
      </c>
      <c r="P11" s="17">
        <v>0.47100954539830803</v>
      </c>
      <c r="Q11" s="17">
        <v>0.45418164096059899</v>
      </c>
      <c r="R11" s="17"/>
      <c r="S11" s="17">
        <v>0.43083082817090401</v>
      </c>
      <c r="T11" s="17">
        <v>0.47397175592504298</v>
      </c>
      <c r="U11" s="17">
        <v>0.51675687403028203</v>
      </c>
      <c r="V11" s="17">
        <v>0.49272442670583699</v>
      </c>
      <c r="W11" s="17">
        <v>0.44329298678358198</v>
      </c>
      <c r="X11" s="17">
        <v>0.46098704611998798</v>
      </c>
      <c r="Y11" s="17">
        <v>0.49205786735204099</v>
      </c>
      <c r="Z11" s="17">
        <v>0.48815145824397699</v>
      </c>
      <c r="AA11" s="17">
        <v>0.51046033481212505</v>
      </c>
      <c r="AB11" s="17">
        <v>0.50723366490993205</v>
      </c>
      <c r="AC11" s="17">
        <v>0.43532771890981198</v>
      </c>
      <c r="AD11" s="17">
        <v>0.46892594391644699</v>
      </c>
      <c r="AE11" s="17"/>
      <c r="AF11" s="17">
        <v>0.484539115385901</v>
      </c>
      <c r="AG11" s="17">
        <v>0.49480897630772902</v>
      </c>
      <c r="AH11" s="17">
        <v>0.41390666519904401</v>
      </c>
      <c r="AI11" s="17"/>
      <c r="AJ11" s="17">
        <v>0.476897688115621</v>
      </c>
      <c r="AK11" s="17">
        <v>0.47321548017078502</v>
      </c>
      <c r="AL11" s="17">
        <v>0.48254378018324501</v>
      </c>
      <c r="AM11" s="17">
        <v>0.44557131118496601</v>
      </c>
      <c r="AN11" s="17">
        <v>0.45417937542693698</v>
      </c>
      <c r="AO11" s="17"/>
      <c r="AP11" s="17">
        <v>0.46568641280846601</v>
      </c>
      <c r="AQ11" s="17">
        <v>0.48018815918940499</v>
      </c>
      <c r="AR11" s="17">
        <v>0.46278644311042999</v>
      </c>
      <c r="AS11" s="17"/>
      <c r="AT11" s="17">
        <v>0.48198546119194302</v>
      </c>
      <c r="AU11" s="17">
        <v>0.49494632694359297</v>
      </c>
      <c r="AV11" s="17">
        <v>0.45669249380014698</v>
      </c>
      <c r="AW11" s="17">
        <v>0.50124013825319202</v>
      </c>
      <c r="AX11" s="17">
        <v>0.322981512657737</v>
      </c>
      <c r="AY11" s="17"/>
      <c r="AZ11" s="17">
        <v>0.26080924379493903</v>
      </c>
      <c r="BA11" s="17">
        <v>0.51524467901836102</v>
      </c>
      <c r="BB11" s="17">
        <v>0.49642582408059199</v>
      </c>
      <c r="BC11" s="17">
        <v>0.466706249597581</v>
      </c>
      <c r="BD11" s="17">
        <v>0.46552538532002202</v>
      </c>
      <c r="BE11" s="17">
        <v>0.50552548783860896</v>
      </c>
      <c r="BF11" s="17">
        <v>0.42757918096665998</v>
      </c>
      <c r="BG11" s="17">
        <v>0.47302586635889998</v>
      </c>
      <c r="BH11" s="17">
        <v>0.498081798374028</v>
      </c>
      <c r="BI11" s="17">
        <v>0.48681040885348498</v>
      </c>
      <c r="BJ11" s="17">
        <v>0.50015093674038602</v>
      </c>
      <c r="BK11" s="17">
        <v>0.498111136797942</v>
      </c>
      <c r="BL11" s="17">
        <v>0.51201266852578398</v>
      </c>
      <c r="BM11" s="17">
        <v>0.46266453954528303</v>
      </c>
      <c r="BN11" s="17">
        <v>0.54616770828668704</v>
      </c>
      <c r="BO11" s="17">
        <v>0.433491234472271</v>
      </c>
      <c r="BP11" s="17"/>
      <c r="BQ11" s="17">
        <v>0.43888478221212501</v>
      </c>
      <c r="BR11" s="17">
        <v>0.49871643765331403</v>
      </c>
    </row>
    <row r="12" spans="2:70" ht="29" x14ac:dyDescent="0.35">
      <c r="B12" s="18" t="s">
        <v>733</v>
      </c>
      <c r="C12" s="17">
        <v>0.112277919880813</v>
      </c>
      <c r="D12" s="17">
        <v>0.112333543563452</v>
      </c>
      <c r="E12" s="17">
        <v>0.111926043693302</v>
      </c>
      <c r="F12" s="17"/>
      <c r="G12" s="17">
        <v>0.17351238472227801</v>
      </c>
      <c r="H12" s="17">
        <v>0.173993824074409</v>
      </c>
      <c r="I12" s="17">
        <v>0.133269785784081</v>
      </c>
      <c r="J12" s="17">
        <v>9.3402201432688306E-2</v>
      </c>
      <c r="K12" s="17">
        <v>7.5157861484456495E-2</v>
      </c>
      <c r="L12" s="17">
        <v>4.4473417899044299E-2</v>
      </c>
      <c r="M12" s="17"/>
      <c r="N12" s="17">
        <v>0.113302760875686</v>
      </c>
      <c r="O12" s="17">
        <v>0.11968937564851501</v>
      </c>
      <c r="P12" s="17">
        <v>0.116119636795184</v>
      </c>
      <c r="Q12" s="17">
        <v>0.10154949113751199</v>
      </c>
      <c r="R12" s="17"/>
      <c r="S12" s="17">
        <v>0.122320868926325</v>
      </c>
      <c r="T12" s="17">
        <v>0.121462973943021</v>
      </c>
      <c r="U12" s="17">
        <v>7.3229068555476007E-2</v>
      </c>
      <c r="V12" s="17">
        <v>0.10889905445265401</v>
      </c>
      <c r="W12" s="17">
        <v>0.13570407248925501</v>
      </c>
      <c r="X12" s="17">
        <v>0.110040641610195</v>
      </c>
      <c r="Y12" s="17">
        <v>0.121027944450221</v>
      </c>
      <c r="Z12" s="17">
        <v>0.148319777309214</v>
      </c>
      <c r="AA12" s="17">
        <v>0.100448254191024</v>
      </c>
      <c r="AB12" s="17">
        <v>0.11719055921199401</v>
      </c>
      <c r="AC12" s="17">
        <v>9.0651079927899503E-2</v>
      </c>
      <c r="AD12" s="17">
        <v>8.5250680903891596E-2</v>
      </c>
      <c r="AE12" s="17"/>
      <c r="AF12" s="17">
        <v>9.4368948835092004E-2</v>
      </c>
      <c r="AG12" s="17">
        <v>0.10978837525778901</v>
      </c>
      <c r="AH12" s="17">
        <v>0.14831691388550799</v>
      </c>
      <c r="AI12" s="17"/>
      <c r="AJ12" s="17">
        <v>0.10309456860135401</v>
      </c>
      <c r="AK12" s="17">
        <v>0.13314364382675101</v>
      </c>
      <c r="AL12" s="17">
        <v>0.11502359854585401</v>
      </c>
      <c r="AM12" s="17">
        <v>9.1096246197779798E-2</v>
      </c>
      <c r="AN12" s="17">
        <v>9.5599066875158206E-2</v>
      </c>
      <c r="AO12" s="17"/>
      <c r="AP12" s="17">
        <v>0.10829398225638399</v>
      </c>
      <c r="AQ12" s="17">
        <v>0.13881153792234599</v>
      </c>
      <c r="AR12" s="17">
        <v>0.113906319540217</v>
      </c>
      <c r="AS12" s="17"/>
      <c r="AT12" s="17">
        <v>0.10117306466694299</v>
      </c>
      <c r="AU12" s="17">
        <v>0.1064114174228</v>
      </c>
      <c r="AV12" s="17">
        <v>0.122970364073337</v>
      </c>
      <c r="AW12" s="17">
        <v>0.13205288076365301</v>
      </c>
      <c r="AX12" s="17">
        <v>0.152720559122762</v>
      </c>
      <c r="AY12" s="17"/>
      <c r="AZ12" s="17">
        <v>0.137007265815941</v>
      </c>
      <c r="BA12" s="17">
        <v>8.1300260557270798E-2</v>
      </c>
      <c r="BB12" s="17">
        <v>9.7230782827665702E-2</v>
      </c>
      <c r="BC12" s="17">
        <v>0.108210710031793</v>
      </c>
      <c r="BD12" s="17">
        <v>0.118247184026896</v>
      </c>
      <c r="BE12" s="17">
        <v>9.4424899485007499E-2</v>
      </c>
      <c r="BF12" s="17">
        <v>0.142274214562261</v>
      </c>
      <c r="BG12" s="17">
        <v>0.127063698362088</v>
      </c>
      <c r="BH12" s="17">
        <v>0.10535417091770399</v>
      </c>
      <c r="BI12" s="17">
        <v>0.101490130664228</v>
      </c>
      <c r="BJ12" s="17">
        <v>0.127482281427794</v>
      </c>
      <c r="BK12" s="17">
        <v>0.10328221643193899</v>
      </c>
      <c r="BL12" s="17">
        <v>7.3960914900653901E-2</v>
      </c>
      <c r="BM12" s="17">
        <v>0.15119878664853401</v>
      </c>
      <c r="BN12" s="17">
        <v>7.81357749573105E-2</v>
      </c>
      <c r="BO12" s="17">
        <v>0.17656367596742201</v>
      </c>
      <c r="BP12" s="17"/>
      <c r="BQ12" s="17">
        <v>0.11462222256222999</v>
      </c>
      <c r="BR12" s="17">
        <v>0.11117078474181501</v>
      </c>
    </row>
    <row r="13" spans="2:70" ht="29" x14ac:dyDescent="0.35">
      <c r="B13" s="18" t="s">
        <v>734</v>
      </c>
      <c r="C13" s="17">
        <v>4.5715506582846899E-2</v>
      </c>
      <c r="D13" s="17">
        <v>5.0562525262308998E-2</v>
      </c>
      <c r="E13" s="17">
        <v>4.08582215616402E-2</v>
      </c>
      <c r="F13" s="17"/>
      <c r="G13" s="17">
        <v>9.7489025692231904E-2</v>
      </c>
      <c r="H13" s="17">
        <v>5.9014022012120103E-2</v>
      </c>
      <c r="I13" s="17">
        <v>5.3279240193114898E-2</v>
      </c>
      <c r="J13" s="17">
        <v>4.7921094062875397E-2</v>
      </c>
      <c r="K13" s="17">
        <v>1.24113846389077E-2</v>
      </c>
      <c r="L13" s="17">
        <v>1.47653382128368E-2</v>
      </c>
      <c r="M13" s="17"/>
      <c r="N13" s="17">
        <v>4.0510844124489701E-2</v>
      </c>
      <c r="O13" s="17">
        <v>4.4335312905598903E-2</v>
      </c>
      <c r="P13" s="17">
        <v>4.7264840001230699E-2</v>
      </c>
      <c r="Q13" s="17">
        <v>5.2001451445932802E-2</v>
      </c>
      <c r="R13" s="17"/>
      <c r="S13" s="17">
        <v>8.3393416414974303E-2</v>
      </c>
      <c r="T13" s="17">
        <v>5.4653457912315503E-2</v>
      </c>
      <c r="U13" s="17">
        <v>3.1944283609676903E-2</v>
      </c>
      <c r="V13" s="17">
        <v>2.3377952647092699E-2</v>
      </c>
      <c r="W13" s="17">
        <v>4.0378524765259702E-2</v>
      </c>
      <c r="X13" s="17">
        <v>4.8111169077923101E-2</v>
      </c>
      <c r="Y13" s="17">
        <v>2.72270914203642E-2</v>
      </c>
      <c r="Z13" s="17">
        <v>2.27369083893958E-2</v>
      </c>
      <c r="AA13" s="17">
        <v>4.8803260773541197E-2</v>
      </c>
      <c r="AB13" s="17">
        <v>3.3409689956649301E-2</v>
      </c>
      <c r="AC13" s="17">
        <v>5.4844456131730203E-2</v>
      </c>
      <c r="AD13" s="17">
        <v>3.01977961845112E-2</v>
      </c>
      <c r="AE13" s="17"/>
      <c r="AF13" s="17">
        <v>3.16817009126679E-2</v>
      </c>
      <c r="AG13" s="17">
        <v>5.30293094536992E-2</v>
      </c>
      <c r="AH13" s="17">
        <v>6.0758828738925401E-2</v>
      </c>
      <c r="AI13" s="17"/>
      <c r="AJ13" s="17">
        <v>3.64176994918936E-2</v>
      </c>
      <c r="AK13" s="17">
        <v>5.7402609904744897E-2</v>
      </c>
      <c r="AL13" s="17">
        <v>3.0732011993227299E-2</v>
      </c>
      <c r="AM13" s="17">
        <v>7.8933766358690705E-2</v>
      </c>
      <c r="AN13" s="17">
        <v>5.1487257741523303E-2</v>
      </c>
      <c r="AO13" s="17"/>
      <c r="AP13" s="17">
        <v>3.8873648501356203E-2</v>
      </c>
      <c r="AQ13" s="17">
        <v>5.5194289982309699E-2</v>
      </c>
      <c r="AR13" s="17">
        <v>4.7373124651461103E-2</v>
      </c>
      <c r="AS13" s="17"/>
      <c r="AT13" s="17">
        <v>3.6356838843150302E-2</v>
      </c>
      <c r="AU13" s="17">
        <v>3.8284702087513299E-2</v>
      </c>
      <c r="AV13" s="17">
        <v>5.0248812193529203E-2</v>
      </c>
      <c r="AW13" s="17">
        <v>5.4685237761396201E-2</v>
      </c>
      <c r="AX13" s="17">
        <v>0.10221371205135001</v>
      </c>
      <c r="AY13" s="17"/>
      <c r="AZ13" s="17">
        <v>8.9941992802145598E-2</v>
      </c>
      <c r="BA13" s="17">
        <v>4.4463075776149698E-2</v>
      </c>
      <c r="BB13" s="17">
        <v>4.4450528839776099E-2</v>
      </c>
      <c r="BC13" s="17">
        <v>2.85939002840753E-2</v>
      </c>
      <c r="BD13" s="17">
        <v>4.6853270725637997E-2</v>
      </c>
      <c r="BE13" s="17">
        <v>4.6759152745142203E-2</v>
      </c>
      <c r="BF13" s="17">
        <v>5.5260096923268699E-2</v>
      </c>
      <c r="BG13" s="17">
        <v>4.1290538059559699E-2</v>
      </c>
      <c r="BH13" s="17">
        <v>5.2662006659104699E-2</v>
      </c>
      <c r="BI13" s="17">
        <v>3.0327473724244099E-2</v>
      </c>
      <c r="BJ13" s="17">
        <v>4.7337405196512403E-2</v>
      </c>
      <c r="BK13" s="17">
        <v>2.0331275998596101E-2</v>
      </c>
      <c r="BL13" s="17">
        <v>6.2851742043967901E-2</v>
      </c>
      <c r="BM13" s="17">
        <v>4.69994619001547E-2</v>
      </c>
      <c r="BN13" s="17">
        <v>5.3608993221565697E-2</v>
      </c>
      <c r="BO13" s="17">
        <v>6.6174183096334396E-2</v>
      </c>
      <c r="BP13" s="17"/>
      <c r="BQ13" s="17">
        <v>5.7025540415411503E-2</v>
      </c>
      <c r="BR13" s="17">
        <v>4.00078240530998E-2</v>
      </c>
    </row>
    <row r="14" spans="2:70" x14ac:dyDescent="0.35">
      <c r="B14" s="18" t="s">
        <v>129</v>
      </c>
      <c r="C14" s="19">
        <v>0.106232833035309</v>
      </c>
      <c r="D14" s="19">
        <v>9.9939479215330806E-2</v>
      </c>
      <c r="E14" s="19">
        <v>0.112638468549607</v>
      </c>
      <c r="F14" s="19"/>
      <c r="G14" s="19">
        <v>9.7190308787561103E-2</v>
      </c>
      <c r="H14" s="19">
        <v>0.11224343325118501</v>
      </c>
      <c r="I14" s="19">
        <v>0.11298443657584401</v>
      </c>
      <c r="J14" s="19">
        <v>0.108053892320479</v>
      </c>
      <c r="K14" s="19">
        <v>9.2913337724785203E-2</v>
      </c>
      <c r="L14" s="19">
        <v>0.10928283357660599</v>
      </c>
      <c r="M14" s="19"/>
      <c r="N14" s="19">
        <v>6.4939762520805397E-2</v>
      </c>
      <c r="O14" s="19">
        <v>9.7949206908835101E-2</v>
      </c>
      <c r="P14" s="19">
        <v>0.129601780926838</v>
      </c>
      <c r="Q14" s="19">
        <v>0.136401751382484</v>
      </c>
      <c r="R14" s="19"/>
      <c r="S14" s="19">
        <v>8.1108757050935204E-2</v>
      </c>
      <c r="T14" s="19">
        <v>0.109783293795093</v>
      </c>
      <c r="U14" s="19">
        <v>9.9586742788434102E-2</v>
      </c>
      <c r="V14" s="19">
        <v>7.2893542764506006E-2</v>
      </c>
      <c r="W14" s="19">
        <v>0.137658469984131</v>
      </c>
      <c r="X14" s="19">
        <v>0.12934334932207101</v>
      </c>
      <c r="Y14" s="19">
        <v>9.4209512539733101E-2</v>
      </c>
      <c r="Z14" s="19">
        <v>7.6728226634342506E-2</v>
      </c>
      <c r="AA14" s="19">
        <v>9.8941559050446798E-2</v>
      </c>
      <c r="AB14" s="19">
        <v>0.115962251147089</v>
      </c>
      <c r="AC14" s="19">
        <v>0.149765565626539</v>
      </c>
      <c r="AD14" s="19">
        <v>0.179505885092891</v>
      </c>
      <c r="AE14" s="19"/>
      <c r="AF14" s="19">
        <v>0.101830486059223</v>
      </c>
      <c r="AG14" s="19">
        <v>8.9991823520293807E-2</v>
      </c>
      <c r="AH14" s="19">
        <v>0.147125586679627</v>
      </c>
      <c r="AI14" s="19"/>
      <c r="AJ14" s="19">
        <v>9.41941003948112E-2</v>
      </c>
      <c r="AK14" s="19">
        <v>9.8336325563029903E-2</v>
      </c>
      <c r="AL14" s="19">
        <v>7.5619023625539405E-2</v>
      </c>
      <c r="AM14" s="19">
        <v>7.0403114096522501E-2</v>
      </c>
      <c r="AN14" s="19">
        <v>0.14965633060493</v>
      </c>
      <c r="AO14" s="19"/>
      <c r="AP14" s="19">
        <v>9.1156611115979502E-2</v>
      </c>
      <c r="AQ14" s="19">
        <v>8.8074948784078094E-2</v>
      </c>
      <c r="AR14" s="19">
        <v>5.9060528576489801E-2</v>
      </c>
      <c r="AS14" s="19"/>
      <c r="AT14" s="19">
        <v>0.137228166212605</v>
      </c>
      <c r="AU14" s="19">
        <v>0.11692215720062001</v>
      </c>
      <c r="AV14" s="19">
        <v>7.8915924963966794E-2</v>
      </c>
      <c r="AW14" s="19">
        <v>5.98542501983194E-2</v>
      </c>
      <c r="AX14" s="19">
        <v>6.1627512125453199E-2</v>
      </c>
      <c r="AY14" s="19"/>
      <c r="AZ14" s="19">
        <v>5.5851829771953597E-2</v>
      </c>
      <c r="BA14" s="19">
        <v>0.147222394795716</v>
      </c>
      <c r="BB14" s="19">
        <v>9.9884605067372401E-2</v>
      </c>
      <c r="BC14" s="19">
        <v>0.108551784246964</v>
      </c>
      <c r="BD14" s="19">
        <v>9.2201096256340195E-2</v>
      </c>
      <c r="BE14" s="19">
        <v>0.12116280518288</v>
      </c>
      <c r="BF14" s="19">
        <v>0.110849846586973</v>
      </c>
      <c r="BG14" s="19">
        <v>9.8866616703815802E-2</v>
      </c>
      <c r="BH14" s="19">
        <v>0.13581399895375401</v>
      </c>
      <c r="BI14" s="19">
        <v>9.5730070994178199E-2</v>
      </c>
      <c r="BJ14" s="19">
        <v>8.7568391353476202E-2</v>
      </c>
      <c r="BK14" s="19">
        <v>5.6859710145266001E-2</v>
      </c>
      <c r="BL14" s="19">
        <v>8.5888945328980407E-2</v>
      </c>
      <c r="BM14" s="19">
        <v>4.7282151575035201E-2</v>
      </c>
      <c r="BN14" s="19">
        <v>8.3548634111710193E-2</v>
      </c>
      <c r="BO14" s="19">
        <v>6.1009792855732201E-2</v>
      </c>
      <c r="BP14" s="19"/>
      <c r="BQ14" s="19">
        <v>3.2290824568778798E-2</v>
      </c>
      <c r="BR14" s="19">
        <v>0.13456848179651401</v>
      </c>
    </row>
    <row r="15" spans="2:70" x14ac:dyDescent="0.35">
      <c r="B15" s="16"/>
    </row>
    <row r="16" spans="2:70" x14ac:dyDescent="0.35">
      <c r="B16" t="s">
        <v>98</v>
      </c>
    </row>
    <row r="17" spans="2:2" x14ac:dyDescent="0.35">
      <c r="B17" t="s">
        <v>99</v>
      </c>
    </row>
    <row r="19" spans="2:2" x14ac:dyDescent="0.35">
      <c r="B19" s="8" t="str">
        <f>HYPERLINK("#'Contents'!A1", "Return to Contents")</f>
        <v>Return to Contents</v>
      </c>
    </row>
  </sheetData>
  <mergeCells count="11">
    <mergeCell ref="BQ5:BR5"/>
    <mergeCell ref="D5:E5"/>
    <mergeCell ref="G5:L5"/>
    <mergeCell ref="N5:Q5"/>
    <mergeCell ref="S5:AD5"/>
    <mergeCell ref="AF5:AH5"/>
    <mergeCell ref="D2:BJ2"/>
    <mergeCell ref="AJ5:AN5"/>
    <mergeCell ref="AP5:AR5"/>
    <mergeCell ref="AT5:AX5"/>
    <mergeCell ref="AZ5:BO5"/>
  </mergeCells>
  <pageMargins left="0.7" right="0.7" top="0.75" bottom="0.75" header="0.3" footer="0.3"/>
  <pageSetup paperSize="9" orientation="portrait" horizontalDpi="300" verticalDpi="300"/>
  <drawing r:id="rId1"/>
</worksheet>
</file>

<file path=xl/worksheets/sheet1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C00-000000000000}">
  <dimension ref="B2:BR19"/>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67" width="10.7265625" customWidth="1"/>
    <col min="68" max="68" width="2.1796875" customWidth="1"/>
    <col min="69" max="70" width="10.7265625" customWidth="1"/>
    <col min="71" max="71" width="2.1796875" customWidth="1"/>
  </cols>
  <sheetData>
    <row r="2" spans="2:70" ht="40" customHeight="1" x14ac:dyDescent="0.35">
      <c r="D2" s="29" t="s">
        <v>742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row>
    <row r="5" spans="2:70" ht="30" customHeight="1" x14ac:dyDescent="0.35">
      <c r="B5" s="15"/>
      <c r="C5" s="15"/>
      <c r="D5" s="30" t="s">
        <v>74</v>
      </c>
      <c r="E5" s="30"/>
      <c r="F5" s="15"/>
      <c r="G5" s="30" t="s">
        <v>75</v>
      </c>
      <c r="H5" s="30"/>
      <c r="I5" s="30"/>
      <c r="J5" s="30"/>
      <c r="K5" s="30"/>
      <c r="L5" s="30"/>
      <c r="M5" s="15"/>
      <c r="N5" s="30" t="s">
        <v>76</v>
      </c>
      <c r="O5" s="30"/>
      <c r="P5" s="30"/>
      <c r="Q5" s="30"/>
      <c r="R5" s="15"/>
      <c r="S5" s="30" t="s">
        <v>77</v>
      </c>
      <c r="T5" s="30"/>
      <c r="U5" s="30"/>
      <c r="V5" s="30"/>
      <c r="W5" s="30"/>
      <c r="X5" s="30"/>
      <c r="Y5" s="30"/>
      <c r="Z5" s="30"/>
      <c r="AA5" s="30"/>
      <c r="AB5" s="30"/>
      <c r="AC5" s="30"/>
      <c r="AD5" s="30"/>
      <c r="AE5" s="15"/>
      <c r="AF5" s="30" t="s">
        <v>78</v>
      </c>
      <c r="AG5" s="30"/>
      <c r="AH5" s="30"/>
      <c r="AI5" s="15"/>
      <c r="AJ5" s="30" t="s">
        <v>79</v>
      </c>
      <c r="AK5" s="30"/>
      <c r="AL5" s="30"/>
      <c r="AM5" s="30"/>
      <c r="AN5" s="30"/>
      <c r="AO5" s="15"/>
      <c r="AP5" s="30" t="s">
        <v>80</v>
      </c>
      <c r="AQ5" s="30"/>
      <c r="AR5" s="30"/>
      <c r="AS5" s="15"/>
      <c r="AT5" s="30" t="s">
        <v>81</v>
      </c>
      <c r="AU5" s="30"/>
      <c r="AV5" s="30"/>
      <c r="AW5" s="30"/>
      <c r="AX5" s="30"/>
      <c r="AY5" s="15"/>
      <c r="AZ5" s="30" t="s">
        <v>82</v>
      </c>
      <c r="BA5" s="30"/>
      <c r="BB5" s="30"/>
      <c r="BC5" s="30"/>
      <c r="BD5" s="30"/>
      <c r="BE5" s="30"/>
      <c r="BF5" s="30"/>
      <c r="BG5" s="30"/>
      <c r="BH5" s="30"/>
      <c r="BI5" s="30"/>
      <c r="BJ5" s="30"/>
      <c r="BK5" s="30"/>
      <c r="BL5" s="30"/>
      <c r="BM5" s="30"/>
      <c r="BN5" s="30"/>
      <c r="BO5" s="30"/>
      <c r="BP5" s="15"/>
      <c r="BQ5" s="30" t="s">
        <v>83</v>
      </c>
      <c r="BR5" s="30"/>
    </row>
    <row r="6" spans="2:7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46</v>
      </c>
      <c r="AQ6" s="12" t="s">
        <v>47</v>
      </c>
      <c r="AR6" s="12" t="s">
        <v>50</v>
      </c>
      <c r="AT6" s="12" t="s">
        <v>51</v>
      </c>
      <c r="AU6" s="12" t="s">
        <v>52</v>
      </c>
      <c r="AV6" s="12" t="s">
        <v>53</v>
      </c>
      <c r="AW6" s="12" t="s">
        <v>54</v>
      </c>
      <c r="AX6" s="12" t="s">
        <v>55</v>
      </c>
      <c r="AZ6" s="12" t="s">
        <v>56</v>
      </c>
      <c r="BA6" s="12" t="s">
        <v>57</v>
      </c>
      <c r="BB6" s="12" t="s">
        <v>58</v>
      </c>
      <c r="BC6" s="12" t="s">
        <v>59</v>
      </c>
      <c r="BD6" s="12" t="s">
        <v>60</v>
      </c>
      <c r="BE6" s="12" t="s">
        <v>61</v>
      </c>
      <c r="BF6" s="12" t="s">
        <v>62</v>
      </c>
      <c r="BG6" s="12" t="s">
        <v>63</v>
      </c>
      <c r="BH6" s="12" t="s">
        <v>64</v>
      </c>
      <c r="BI6" s="12" t="s">
        <v>65</v>
      </c>
      <c r="BJ6" s="12" t="s">
        <v>66</v>
      </c>
      <c r="BK6" s="12" t="s">
        <v>67</v>
      </c>
      <c r="BL6" s="12" t="s">
        <v>68</v>
      </c>
      <c r="BM6" s="12" t="s">
        <v>69</v>
      </c>
      <c r="BN6" s="12" t="s">
        <v>70</v>
      </c>
      <c r="BO6" s="12" t="s">
        <v>71</v>
      </c>
      <c r="BQ6" s="12" t="s">
        <v>72</v>
      </c>
      <c r="BR6" s="12" t="s">
        <v>73</v>
      </c>
    </row>
    <row r="7" spans="2:70" ht="30" customHeight="1" x14ac:dyDescent="0.35">
      <c r="B7" s="10" t="s">
        <v>19</v>
      </c>
      <c r="C7" s="10">
        <v>4012</v>
      </c>
      <c r="D7" s="10">
        <v>1971</v>
      </c>
      <c r="E7" s="10">
        <v>2028</v>
      </c>
      <c r="F7" s="10"/>
      <c r="G7" s="10">
        <v>497</v>
      </c>
      <c r="H7" s="10">
        <v>704</v>
      </c>
      <c r="I7" s="10">
        <v>694</v>
      </c>
      <c r="J7" s="10">
        <v>693</v>
      </c>
      <c r="K7" s="10">
        <v>571</v>
      </c>
      <c r="L7" s="10">
        <v>853</v>
      </c>
      <c r="M7" s="10"/>
      <c r="N7" s="10">
        <v>1178</v>
      </c>
      <c r="O7" s="10">
        <v>1131</v>
      </c>
      <c r="P7" s="10">
        <v>781</v>
      </c>
      <c r="Q7" s="10">
        <v>909</v>
      </c>
      <c r="R7" s="10"/>
      <c r="S7" s="10">
        <v>563</v>
      </c>
      <c r="T7" s="10">
        <v>553</v>
      </c>
      <c r="U7" s="10">
        <v>314</v>
      </c>
      <c r="V7" s="10">
        <v>343</v>
      </c>
      <c r="W7" s="10">
        <v>293</v>
      </c>
      <c r="X7" s="10">
        <v>376</v>
      </c>
      <c r="Y7" s="10">
        <v>336</v>
      </c>
      <c r="Z7" s="10">
        <v>171</v>
      </c>
      <c r="AA7" s="10">
        <v>447</v>
      </c>
      <c r="AB7" s="10">
        <v>337</v>
      </c>
      <c r="AC7" s="10">
        <v>188</v>
      </c>
      <c r="AD7" s="10">
        <v>91</v>
      </c>
      <c r="AE7" s="10"/>
      <c r="AF7" s="10">
        <v>1421</v>
      </c>
      <c r="AG7" s="10">
        <v>1665</v>
      </c>
      <c r="AH7" s="10">
        <v>577</v>
      </c>
      <c r="AI7" s="10"/>
      <c r="AJ7" s="10">
        <v>1433</v>
      </c>
      <c r="AK7" s="10">
        <v>1082</v>
      </c>
      <c r="AL7" s="10">
        <v>299</v>
      </c>
      <c r="AM7" s="10">
        <v>42</v>
      </c>
      <c r="AN7" s="10">
        <v>541</v>
      </c>
      <c r="AO7" s="10"/>
      <c r="AP7" s="10">
        <v>878</v>
      </c>
      <c r="AQ7" s="10">
        <v>1369</v>
      </c>
      <c r="AR7" s="10">
        <v>264</v>
      </c>
      <c r="AS7" s="10"/>
      <c r="AT7" s="10">
        <v>929</v>
      </c>
      <c r="AU7" s="10">
        <v>932</v>
      </c>
      <c r="AV7" s="10">
        <v>1096</v>
      </c>
      <c r="AW7" s="10">
        <v>455</v>
      </c>
      <c r="AX7" s="10">
        <v>62</v>
      </c>
      <c r="AY7" s="10"/>
      <c r="AZ7" s="10">
        <v>33</v>
      </c>
      <c r="BA7" s="10">
        <v>185</v>
      </c>
      <c r="BB7" s="10">
        <v>256</v>
      </c>
      <c r="BC7" s="10">
        <v>269</v>
      </c>
      <c r="BD7" s="10">
        <v>403</v>
      </c>
      <c r="BE7" s="10">
        <v>436</v>
      </c>
      <c r="BF7" s="10">
        <v>391</v>
      </c>
      <c r="BG7" s="10">
        <v>312</v>
      </c>
      <c r="BH7" s="10">
        <v>253</v>
      </c>
      <c r="BI7" s="10">
        <v>211</v>
      </c>
      <c r="BJ7" s="10">
        <v>336</v>
      </c>
      <c r="BK7" s="10">
        <v>187</v>
      </c>
      <c r="BL7" s="10">
        <v>180</v>
      </c>
      <c r="BM7" s="10">
        <v>103</v>
      </c>
      <c r="BN7" s="10">
        <v>95</v>
      </c>
      <c r="BO7" s="10">
        <v>161</v>
      </c>
      <c r="BP7" s="10"/>
      <c r="BQ7" s="10">
        <v>1235</v>
      </c>
      <c r="BR7" s="10">
        <v>2665</v>
      </c>
    </row>
    <row r="8" spans="2:70" ht="30" customHeight="1" x14ac:dyDescent="0.35">
      <c r="B8" s="11" t="s">
        <v>20</v>
      </c>
      <c r="C8" s="11">
        <v>4012</v>
      </c>
      <c r="D8" s="11">
        <v>1975</v>
      </c>
      <c r="E8" s="11">
        <v>2024</v>
      </c>
      <c r="F8" s="11"/>
      <c r="G8" s="11">
        <v>558</v>
      </c>
      <c r="H8" s="11">
        <v>682</v>
      </c>
      <c r="I8" s="11">
        <v>685</v>
      </c>
      <c r="J8" s="11">
        <v>686</v>
      </c>
      <c r="K8" s="11">
        <v>562</v>
      </c>
      <c r="L8" s="11">
        <v>839</v>
      </c>
      <c r="M8" s="11"/>
      <c r="N8" s="11">
        <v>1080</v>
      </c>
      <c r="O8" s="11">
        <v>1039</v>
      </c>
      <c r="P8" s="11">
        <v>880</v>
      </c>
      <c r="Q8" s="11">
        <v>1000</v>
      </c>
      <c r="R8" s="11"/>
      <c r="S8" s="11">
        <v>562</v>
      </c>
      <c r="T8" s="11">
        <v>522</v>
      </c>
      <c r="U8" s="11">
        <v>321</v>
      </c>
      <c r="V8" s="11">
        <v>361</v>
      </c>
      <c r="W8" s="11">
        <v>281</v>
      </c>
      <c r="X8" s="11">
        <v>361</v>
      </c>
      <c r="Y8" s="11">
        <v>321</v>
      </c>
      <c r="Z8" s="11">
        <v>160</v>
      </c>
      <c r="AA8" s="11">
        <v>441</v>
      </c>
      <c r="AB8" s="11">
        <v>361</v>
      </c>
      <c r="AC8" s="11">
        <v>201</v>
      </c>
      <c r="AD8" s="11">
        <v>120</v>
      </c>
      <c r="AE8" s="11"/>
      <c r="AF8" s="11">
        <v>1410</v>
      </c>
      <c r="AG8" s="11">
        <v>1629</v>
      </c>
      <c r="AH8" s="11">
        <v>599</v>
      </c>
      <c r="AI8" s="11"/>
      <c r="AJ8" s="11">
        <v>1397</v>
      </c>
      <c r="AK8" s="11">
        <v>1071</v>
      </c>
      <c r="AL8" s="11">
        <v>288</v>
      </c>
      <c r="AM8" s="11">
        <v>45</v>
      </c>
      <c r="AN8" s="11">
        <v>558</v>
      </c>
      <c r="AO8" s="11"/>
      <c r="AP8" s="11">
        <v>856</v>
      </c>
      <c r="AQ8" s="11">
        <v>1358</v>
      </c>
      <c r="AR8" s="11">
        <v>259</v>
      </c>
      <c r="AS8" s="11"/>
      <c r="AT8" s="11">
        <v>961</v>
      </c>
      <c r="AU8" s="11">
        <v>958</v>
      </c>
      <c r="AV8" s="11">
        <v>1056</v>
      </c>
      <c r="AW8" s="11">
        <v>434</v>
      </c>
      <c r="AX8" s="11">
        <v>55</v>
      </c>
      <c r="AY8" s="11"/>
      <c r="AZ8" s="11">
        <v>33</v>
      </c>
      <c r="BA8" s="11">
        <v>186</v>
      </c>
      <c r="BB8" s="11">
        <v>267</v>
      </c>
      <c r="BC8" s="11">
        <v>280</v>
      </c>
      <c r="BD8" s="11">
        <v>416</v>
      </c>
      <c r="BE8" s="11">
        <v>443</v>
      </c>
      <c r="BF8" s="11">
        <v>394</v>
      </c>
      <c r="BG8" s="11">
        <v>314</v>
      </c>
      <c r="BH8" s="11">
        <v>257</v>
      </c>
      <c r="BI8" s="11">
        <v>206</v>
      </c>
      <c r="BJ8" s="11">
        <v>329</v>
      </c>
      <c r="BK8" s="11">
        <v>179</v>
      </c>
      <c r="BL8" s="11">
        <v>174</v>
      </c>
      <c r="BM8" s="11">
        <v>97</v>
      </c>
      <c r="BN8" s="11">
        <v>87</v>
      </c>
      <c r="BO8" s="11">
        <v>148</v>
      </c>
      <c r="BP8" s="11"/>
      <c r="BQ8" s="11">
        <v>1209</v>
      </c>
      <c r="BR8" s="11">
        <v>2688</v>
      </c>
    </row>
    <row r="9" spans="2:70" ht="29" x14ac:dyDescent="0.35">
      <c r="B9" s="18" t="s">
        <v>730</v>
      </c>
      <c r="C9" s="17">
        <v>0.14898548780294299</v>
      </c>
      <c r="D9" s="17">
        <v>0.155645934094503</v>
      </c>
      <c r="E9" s="17">
        <v>0.142716541899578</v>
      </c>
      <c r="F9" s="17"/>
      <c r="G9" s="17">
        <v>9.3757571580409496E-2</v>
      </c>
      <c r="H9" s="17">
        <v>9.7743272345632098E-2</v>
      </c>
      <c r="I9" s="17">
        <v>0.119916655123028</v>
      </c>
      <c r="J9" s="17">
        <v>0.154884912548128</v>
      </c>
      <c r="K9" s="17">
        <v>0.19962798650660299</v>
      </c>
      <c r="L9" s="17">
        <v>0.21242162322158101</v>
      </c>
      <c r="M9" s="17"/>
      <c r="N9" s="17">
        <v>0.17023162711957601</v>
      </c>
      <c r="O9" s="17">
        <v>0.15105396416196901</v>
      </c>
      <c r="P9" s="17">
        <v>0.14106237685046699</v>
      </c>
      <c r="Q9" s="17">
        <v>0.129976764083334</v>
      </c>
      <c r="R9" s="17"/>
      <c r="S9" s="17">
        <v>0.138467902201142</v>
      </c>
      <c r="T9" s="17">
        <v>0.14638458481327299</v>
      </c>
      <c r="U9" s="17">
        <v>0.170852097042822</v>
      </c>
      <c r="V9" s="17">
        <v>0.161843429659218</v>
      </c>
      <c r="W9" s="17">
        <v>0.15993138856108699</v>
      </c>
      <c r="X9" s="17">
        <v>0.111157946329798</v>
      </c>
      <c r="Y9" s="17">
        <v>0.153292588519363</v>
      </c>
      <c r="Z9" s="17">
        <v>0.15316009674130299</v>
      </c>
      <c r="AA9" s="17">
        <v>0.14356267446416901</v>
      </c>
      <c r="AB9" s="17">
        <v>0.160899956512253</v>
      </c>
      <c r="AC9" s="17">
        <v>0.142090815898824</v>
      </c>
      <c r="AD9" s="17">
        <v>0.17909377391523701</v>
      </c>
      <c r="AE9" s="17"/>
      <c r="AF9" s="17">
        <v>0.178217033565715</v>
      </c>
      <c r="AG9" s="17">
        <v>0.155137084383699</v>
      </c>
      <c r="AH9" s="17">
        <v>0.10044212757009501</v>
      </c>
      <c r="AI9" s="17"/>
      <c r="AJ9" s="17">
        <v>0.16924065550486</v>
      </c>
      <c r="AK9" s="17">
        <v>0.115713064658672</v>
      </c>
      <c r="AL9" s="17">
        <v>0.192050873458713</v>
      </c>
      <c r="AM9" s="17">
        <v>0.21548819774127401</v>
      </c>
      <c r="AN9" s="17">
        <v>0.14585829322298</v>
      </c>
      <c r="AO9" s="17"/>
      <c r="AP9" s="17">
        <v>0.157904062764264</v>
      </c>
      <c r="AQ9" s="17">
        <v>0.13400153419217301</v>
      </c>
      <c r="AR9" s="17">
        <v>0.168370472508417</v>
      </c>
      <c r="AS9" s="17"/>
      <c r="AT9" s="17">
        <v>0.13544244599024699</v>
      </c>
      <c r="AU9" s="17">
        <v>0.14122287157309299</v>
      </c>
      <c r="AV9" s="17">
        <v>0.15642428679589299</v>
      </c>
      <c r="AW9" s="17">
        <v>0.14825122175452299</v>
      </c>
      <c r="AX9" s="17">
        <v>0.215901158191044</v>
      </c>
      <c r="AY9" s="17"/>
      <c r="AZ9" s="17">
        <v>0.23096996486878599</v>
      </c>
      <c r="BA9" s="17">
        <v>0.13314511603225801</v>
      </c>
      <c r="BB9" s="17">
        <v>0.13888137003536</v>
      </c>
      <c r="BC9" s="17">
        <v>0.22801122040805499</v>
      </c>
      <c r="BD9" s="17">
        <v>0.16110076141596599</v>
      </c>
      <c r="BE9" s="17">
        <v>0.136944848738555</v>
      </c>
      <c r="BF9" s="17">
        <v>0.14930719345422</v>
      </c>
      <c r="BG9" s="17">
        <v>0.13109357623211099</v>
      </c>
      <c r="BH9" s="17">
        <v>0.168818439464447</v>
      </c>
      <c r="BI9" s="17">
        <v>0.17269294624967799</v>
      </c>
      <c r="BJ9" s="17">
        <v>0.113284992608951</v>
      </c>
      <c r="BK9" s="17">
        <v>0.166735165381413</v>
      </c>
      <c r="BL9" s="17">
        <v>0.134665567530006</v>
      </c>
      <c r="BM9" s="17">
        <v>0.158763799234443</v>
      </c>
      <c r="BN9" s="17">
        <v>0.123891316894018</v>
      </c>
      <c r="BO9" s="17">
        <v>0.14569819796032499</v>
      </c>
      <c r="BP9" s="17"/>
      <c r="BQ9" s="17">
        <v>0.17174034427156701</v>
      </c>
      <c r="BR9" s="17">
        <v>0.13973403726832201</v>
      </c>
    </row>
    <row r="10" spans="2:70" ht="29" x14ac:dyDescent="0.35">
      <c r="B10" s="18" t="s">
        <v>731</v>
      </c>
      <c r="C10" s="17">
        <v>0.17963422645077701</v>
      </c>
      <c r="D10" s="17">
        <v>0.186096873792294</v>
      </c>
      <c r="E10" s="17">
        <v>0.172635943065054</v>
      </c>
      <c r="F10" s="17"/>
      <c r="G10" s="17">
        <v>0.19253538354671701</v>
      </c>
      <c r="H10" s="17">
        <v>0.19476783881079501</v>
      </c>
      <c r="I10" s="17">
        <v>0.17517024047389401</v>
      </c>
      <c r="J10" s="17">
        <v>0.15663214661229999</v>
      </c>
      <c r="K10" s="17">
        <v>0.146714853857003</v>
      </c>
      <c r="L10" s="17">
        <v>0.203248068165781</v>
      </c>
      <c r="M10" s="17"/>
      <c r="N10" s="17">
        <v>0.196537364295401</v>
      </c>
      <c r="O10" s="17">
        <v>0.18401336927477799</v>
      </c>
      <c r="P10" s="17">
        <v>0.162539324803706</v>
      </c>
      <c r="Q10" s="17">
        <v>0.172904187269355</v>
      </c>
      <c r="R10" s="17"/>
      <c r="S10" s="17">
        <v>0.19709032305365601</v>
      </c>
      <c r="T10" s="17">
        <v>0.154762940553308</v>
      </c>
      <c r="U10" s="17">
        <v>0.16294019717584701</v>
      </c>
      <c r="V10" s="17">
        <v>0.18805065857889999</v>
      </c>
      <c r="W10" s="17">
        <v>0.146320208368762</v>
      </c>
      <c r="X10" s="17">
        <v>0.21037588092397599</v>
      </c>
      <c r="Y10" s="17">
        <v>0.18135547325373799</v>
      </c>
      <c r="Z10" s="17">
        <v>0.21510041793280901</v>
      </c>
      <c r="AA10" s="17">
        <v>0.16718950688713699</v>
      </c>
      <c r="AB10" s="17">
        <v>0.18345014739506799</v>
      </c>
      <c r="AC10" s="17">
        <v>0.18779443552624001</v>
      </c>
      <c r="AD10" s="17">
        <v>0.17963269423663999</v>
      </c>
      <c r="AE10" s="17"/>
      <c r="AF10" s="17">
        <v>0.172920828600167</v>
      </c>
      <c r="AG10" s="17">
        <v>0.18897308932785001</v>
      </c>
      <c r="AH10" s="17">
        <v>0.16161463903757001</v>
      </c>
      <c r="AI10" s="17"/>
      <c r="AJ10" s="17">
        <v>0.18048244775408701</v>
      </c>
      <c r="AK10" s="17">
        <v>0.195327768897996</v>
      </c>
      <c r="AL10" s="17">
        <v>0.175458348104926</v>
      </c>
      <c r="AM10" s="17">
        <v>0.139914752313998</v>
      </c>
      <c r="AN10" s="17">
        <v>0.14781452997778699</v>
      </c>
      <c r="AO10" s="17"/>
      <c r="AP10" s="17">
        <v>0.20434941494047701</v>
      </c>
      <c r="AQ10" s="17">
        <v>0.192046035826647</v>
      </c>
      <c r="AR10" s="17">
        <v>0.19923642619131501</v>
      </c>
      <c r="AS10" s="17"/>
      <c r="AT10" s="17">
        <v>0.15286027306040101</v>
      </c>
      <c r="AU10" s="17">
        <v>0.16903989060760199</v>
      </c>
      <c r="AV10" s="17">
        <v>0.205674447276642</v>
      </c>
      <c r="AW10" s="17">
        <v>0.229261443138261</v>
      </c>
      <c r="AX10" s="17">
        <v>0.17636072843738701</v>
      </c>
      <c r="AY10" s="17"/>
      <c r="AZ10" s="17">
        <v>9.1492626696377102E-2</v>
      </c>
      <c r="BA10" s="17">
        <v>0.190072379906224</v>
      </c>
      <c r="BB10" s="17">
        <v>0.182069477875032</v>
      </c>
      <c r="BC10" s="17">
        <v>0.1271303596267</v>
      </c>
      <c r="BD10" s="17">
        <v>0.19062848873739499</v>
      </c>
      <c r="BE10" s="17">
        <v>0.186743234932848</v>
      </c>
      <c r="BF10" s="17">
        <v>0.174736880648072</v>
      </c>
      <c r="BG10" s="17">
        <v>0.15895471833149599</v>
      </c>
      <c r="BH10" s="17">
        <v>0.16413783272341201</v>
      </c>
      <c r="BI10" s="17">
        <v>0.17344055614479401</v>
      </c>
      <c r="BJ10" s="17">
        <v>0.18351725147383399</v>
      </c>
      <c r="BK10" s="17">
        <v>0.211544651459077</v>
      </c>
      <c r="BL10" s="17">
        <v>0.21378970584377099</v>
      </c>
      <c r="BM10" s="17">
        <v>0.18497555359628401</v>
      </c>
      <c r="BN10" s="17">
        <v>0.22645419093920699</v>
      </c>
      <c r="BO10" s="17">
        <v>0.16094091444462699</v>
      </c>
      <c r="BP10" s="17"/>
      <c r="BQ10" s="17">
        <v>0.232269930211356</v>
      </c>
      <c r="BR10" s="17">
        <v>0.15766280244300099</v>
      </c>
    </row>
    <row r="11" spans="2:70" ht="29" x14ac:dyDescent="0.35">
      <c r="B11" s="18" t="s">
        <v>732</v>
      </c>
      <c r="C11" s="17">
        <v>0.32973554514553799</v>
      </c>
      <c r="D11" s="17">
        <v>0.33883801358431298</v>
      </c>
      <c r="E11" s="17">
        <v>0.32158522577604098</v>
      </c>
      <c r="F11" s="17"/>
      <c r="G11" s="17">
        <v>0.287430541621844</v>
      </c>
      <c r="H11" s="17">
        <v>0.30132993655604401</v>
      </c>
      <c r="I11" s="17">
        <v>0.33231437961228799</v>
      </c>
      <c r="J11" s="17">
        <v>0.338933313406867</v>
      </c>
      <c r="K11" s="17">
        <v>0.39571305544219798</v>
      </c>
      <c r="L11" s="17">
        <v>0.327168437773872</v>
      </c>
      <c r="M11" s="17"/>
      <c r="N11" s="17">
        <v>0.31852450508452201</v>
      </c>
      <c r="O11" s="17">
        <v>0.338228426905271</v>
      </c>
      <c r="P11" s="17">
        <v>0.317003801557662</v>
      </c>
      <c r="Q11" s="17">
        <v>0.344395356069571</v>
      </c>
      <c r="R11" s="17"/>
      <c r="S11" s="17">
        <v>0.30058170102272802</v>
      </c>
      <c r="T11" s="17">
        <v>0.319451305610708</v>
      </c>
      <c r="U11" s="17">
        <v>0.32333525338851299</v>
      </c>
      <c r="V11" s="17">
        <v>0.34021405843844998</v>
      </c>
      <c r="W11" s="17">
        <v>0.35773906181171899</v>
      </c>
      <c r="X11" s="17">
        <v>0.31161460375600603</v>
      </c>
      <c r="Y11" s="17">
        <v>0.35810044650772699</v>
      </c>
      <c r="Z11" s="17">
        <v>0.37730400600417902</v>
      </c>
      <c r="AA11" s="17">
        <v>0.37251798225459198</v>
      </c>
      <c r="AB11" s="17">
        <v>0.306183967979133</v>
      </c>
      <c r="AC11" s="17">
        <v>0.32276865894021101</v>
      </c>
      <c r="AD11" s="17">
        <v>0.27152426080338299</v>
      </c>
      <c r="AE11" s="17"/>
      <c r="AF11" s="17">
        <v>0.345295901764061</v>
      </c>
      <c r="AG11" s="17">
        <v>0.32274538338776698</v>
      </c>
      <c r="AH11" s="17">
        <v>0.33964480894251697</v>
      </c>
      <c r="AI11" s="17"/>
      <c r="AJ11" s="17">
        <v>0.35583044978466499</v>
      </c>
      <c r="AK11" s="17">
        <v>0.32247714273372402</v>
      </c>
      <c r="AL11" s="17">
        <v>0.301092470998645</v>
      </c>
      <c r="AM11" s="17">
        <v>0.32990471398971799</v>
      </c>
      <c r="AN11" s="17">
        <v>0.343192294769747</v>
      </c>
      <c r="AO11" s="17"/>
      <c r="AP11" s="17">
        <v>0.351576134452602</v>
      </c>
      <c r="AQ11" s="17">
        <v>0.32368073027026101</v>
      </c>
      <c r="AR11" s="17">
        <v>0.32054249773572802</v>
      </c>
      <c r="AS11" s="17"/>
      <c r="AT11" s="17">
        <v>0.38269204757764502</v>
      </c>
      <c r="AU11" s="17">
        <v>0.31109323253084198</v>
      </c>
      <c r="AV11" s="17">
        <v>0.310068075692292</v>
      </c>
      <c r="AW11" s="17">
        <v>0.29914678441938197</v>
      </c>
      <c r="AX11" s="17">
        <v>0.30815571586212698</v>
      </c>
      <c r="AY11" s="17"/>
      <c r="AZ11" s="17">
        <v>0.29414017111489499</v>
      </c>
      <c r="BA11" s="17">
        <v>0.29388500806823298</v>
      </c>
      <c r="BB11" s="17">
        <v>0.37588493297148601</v>
      </c>
      <c r="BC11" s="17">
        <v>0.36126600886439297</v>
      </c>
      <c r="BD11" s="17">
        <v>0.30889459235995897</v>
      </c>
      <c r="BE11" s="17">
        <v>0.34878011368078898</v>
      </c>
      <c r="BF11" s="17">
        <v>0.32502223534324098</v>
      </c>
      <c r="BG11" s="17">
        <v>0.38087325173443898</v>
      </c>
      <c r="BH11" s="17">
        <v>0.28407778774075498</v>
      </c>
      <c r="BI11" s="17">
        <v>0.331677721440648</v>
      </c>
      <c r="BJ11" s="17">
        <v>0.35322335031702601</v>
      </c>
      <c r="BK11" s="17">
        <v>0.29964724491093397</v>
      </c>
      <c r="BL11" s="17">
        <v>0.30182443149451699</v>
      </c>
      <c r="BM11" s="17">
        <v>0.30638861057746197</v>
      </c>
      <c r="BN11" s="17">
        <v>0.30645933261245201</v>
      </c>
      <c r="BO11" s="17">
        <v>0.306674594114835</v>
      </c>
      <c r="BP11" s="17"/>
      <c r="BQ11" s="17">
        <v>0.26946223222299398</v>
      </c>
      <c r="BR11" s="17">
        <v>0.35828126969761498</v>
      </c>
    </row>
    <row r="12" spans="2:70" ht="29" x14ac:dyDescent="0.35">
      <c r="B12" s="18" t="s">
        <v>733</v>
      </c>
      <c r="C12" s="17">
        <v>0.16991749070852699</v>
      </c>
      <c r="D12" s="17">
        <v>0.15644455079712599</v>
      </c>
      <c r="E12" s="17">
        <v>0.18308366467284901</v>
      </c>
      <c r="F12" s="17"/>
      <c r="G12" s="17">
        <v>0.222888994482042</v>
      </c>
      <c r="H12" s="17">
        <v>0.20512153599756</v>
      </c>
      <c r="I12" s="17">
        <v>0.19151665515366501</v>
      </c>
      <c r="J12" s="17">
        <v>0.173735012596966</v>
      </c>
      <c r="K12" s="17">
        <v>0.136482135516378</v>
      </c>
      <c r="L12" s="17">
        <v>0.107656522622986</v>
      </c>
      <c r="M12" s="17"/>
      <c r="N12" s="17">
        <v>0.19027598364496001</v>
      </c>
      <c r="O12" s="17">
        <v>0.16698292336436801</v>
      </c>
      <c r="P12" s="17">
        <v>0.174193314766936</v>
      </c>
      <c r="Q12" s="17">
        <v>0.14851705330071299</v>
      </c>
      <c r="R12" s="17"/>
      <c r="S12" s="17">
        <v>0.18992257776395299</v>
      </c>
      <c r="T12" s="17">
        <v>0.180432524974215</v>
      </c>
      <c r="U12" s="17">
        <v>0.18213198957801999</v>
      </c>
      <c r="V12" s="17">
        <v>0.15986008771551399</v>
      </c>
      <c r="W12" s="17">
        <v>0.16310279528052399</v>
      </c>
      <c r="X12" s="17">
        <v>0.148101701127515</v>
      </c>
      <c r="Y12" s="17">
        <v>0.177917891728854</v>
      </c>
      <c r="Z12" s="17">
        <v>0.133454913317124</v>
      </c>
      <c r="AA12" s="17">
        <v>0.18682734527178699</v>
      </c>
      <c r="AB12" s="17">
        <v>0.16574690789888899</v>
      </c>
      <c r="AC12" s="17">
        <v>0.133555524736619</v>
      </c>
      <c r="AD12" s="17">
        <v>0.14819231707550501</v>
      </c>
      <c r="AE12" s="17"/>
      <c r="AF12" s="17">
        <v>0.145547044899178</v>
      </c>
      <c r="AG12" s="17">
        <v>0.17833687116442501</v>
      </c>
      <c r="AH12" s="17">
        <v>0.176250705721617</v>
      </c>
      <c r="AI12" s="17"/>
      <c r="AJ12" s="17">
        <v>0.146411712973326</v>
      </c>
      <c r="AK12" s="17">
        <v>0.182821786536776</v>
      </c>
      <c r="AL12" s="17">
        <v>0.207792081264287</v>
      </c>
      <c r="AM12" s="17">
        <v>0.14534533107890099</v>
      </c>
      <c r="AN12" s="17">
        <v>0.15229022856551899</v>
      </c>
      <c r="AO12" s="17"/>
      <c r="AP12" s="17">
        <v>0.14070266398627901</v>
      </c>
      <c r="AQ12" s="17">
        <v>0.18393768750484901</v>
      </c>
      <c r="AR12" s="17">
        <v>0.20401141706245099</v>
      </c>
      <c r="AS12" s="17"/>
      <c r="AT12" s="17">
        <v>0.13924614256111101</v>
      </c>
      <c r="AU12" s="17">
        <v>0.19381329669471001</v>
      </c>
      <c r="AV12" s="17">
        <v>0.17472509400368599</v>
      </c>
      <c r="AW12" s="17">
        <v>0.196589501301869</v>
      </c>
      <c r="AX12" s="17">
        <v>0.17013313615867201</v>
      </c>
      <c r="AY12" s="17"/>
      <c r="AZ12" s="17">
        <v>0.12335480442762101</v>
      </c>
      <c r="BA12" s="17">
        <v>0.14916149716343199</v>
      </c>
      <c r="BB12" s="17">
        <v>0.12564850303167799</v>
      </c>
      <c r="BC12" s="17">
        <v>0.13411481690083599</v>
      </c>
      <c r="BD12" s="17">
        <v>0.18975460788833001</v>
      </c>
      <c r="BE12" s="17">
        <v>0.159280727345434</v>
      </c>
      <c r="BF12" s="17">
        <v>0.17463236629744</v>
      </c>
      <c r="BG12" s="17">
        <v>0.17039770967243401</v>
      </c>
      <c r="BH12" s="17">
        <v>0.17360541248098299</v>
      </c>
      <c r="BI12" s="17">
        <v>0.180158492385949</v>
      </c>
      <c r="BJ12" s="17">
        <v>0.17795714806392701</v>
      </c>
      <c r="BK12" s="17">
        <v>0.225091881552242</v>
      </c>
      <c r="BL12" s="17">
        <v>0.19649036034092399</v>
      </c>
      <c r="BM12" s="17">
        <v>0.21279806217191899</v>
      </c>
      <c r="BN12" s="17">
        <v>0.18871986942368299</v>
      </c>
      <c r="BO12" s="17">
        <v>0.203502872450018</v>
      </c>
      <c r="BP12" s="17"/>
      <c r="BQ12" s="17">
        <v>0.21275376894202999</v>
      </c>
      <c r="BR12" s="17">
        <v>0.15267894845236499</v>
      </c>
    </row>
    <row r="13" spans="2:70" ht="29" x14ac:dyDescent="0.35">
      <c r="B13" s="18" t="s">
        <v>734</v>
      </c>
      <c r="C13" s="17">
        <v>5.3739325099013698E-2</v>
      </c>
      <c r="D13" s="17">
        <v>5.6311373685996098E-2</v>
      </c>
      <c r="E13" s="17">
        <v>5.1156235955677497E-2</v>
      </c>
      <c r="F13" s="17"/>
      <c r="G13" s="17">
        <v>9.09314713252308E-2</v>
      </c>
      <c r="H13" s="17">
        <v>7.7171757374163194E-2</v>
      </c>
      <c r="I13" s="17">
        <v>6.3209135815035705E-2</v>
      </c>
      <c r="J13" s="17">
        <v>5.0545657860616697E-2</v>
      </c>
      <c r="K13" s="17">
        <v>1.9641641826507801E-2</v>
      </c>
      <c r="L13" s="17">
        <v>2.7642661532199901E-2</v>
      </c>
      <c r="M13" s="17"/>
      <c r="N13" s="17">
        <v>4.7223494478033097E-2</v>
      </c>
      <c r="O13" s="17">
        <v>5.3329507852259601E-2</v>
      </c>
      <c r="P13" s="17">
        <v>5.9772400341727198E-2</v>
      </c>
      <c r="Q13" s="17">
        <v>5.6591727301749398E-2</v>
      </c>
      <c r="R13" s="17"/>
      <c r="S13" s="17">
        <v>7.9574851185555601E-2</v>
      </c>
      <c r="T13" s="17">
        <v>5.5887163425582503E-2</v>
      </c>
      <c r="U13" s="17">
        <v>5.3198774201927597E-2</v>
      </c>
      <c r="V13" s="17">
        <v>4.2012570358952499E-2</v>
      </c>
      <c r="W13" s="17">
        <v>4.36178057030207E-2</v>
      </c>
      <c r="X13" s="17">
        <v>7.2902064756533894E-2</v>
      </c>
      <c r="Y13" s="17">
        <v>4.1602826196392703E-2</v>
      </c>
      <c r="Z13" s="17">
        <v>2.9719151066648498E-2</v>
      </c>
      <c r="AA13" s="17">
        <v>3.5755588723227899E-2</v>
      </c>
      <c r="AB13" s="17">
        <v>4.5496871555740503E-2</v>
      </c>
      <c r="AC13" s="17">
        <v>6.1978696221503399E-2</v>
      </c>
      <c r="AD13" s="17">
        <v>6.7763338781462595E-2</v>
      </c>
      <c r="AE13" s="17"/>
      <c r="AF13" s="17">
        <v>4.3342647182547503E-2</v>
      </c>
      <c r="AG13" s="17">
        <v>5.3089771345515603E-2</v>
      </c>
      <c r="AH13" s="17">
        <v>6.7957389450055306E-2</v>
      </c>
      <c r="AI13" s="17"/>
      <c r="AJ13" s="17">
        <v>3.8167770474170297E-2</v>
      </c>
      <c r="AK13" s="17">
        <v>6.71087827757164E-2</v>
      </c>
      <c r="AL13" s="17">
        <v>4.7536519580485798E-2</v>
      </c>
      <c r="AM13" s="17">
        <v>9.96067961138037E-2</v>
      </c>
      <c r="AN13" s="17">
        <v>4.8962295900777601E-2</v>
      </c>
      <c r="AO13" s="17"/>
      <c r="AP13" s="17">
        <v>3.6469178251273E-2</v>
      </c>
      <c r="AQ13" s="17">
        <v>6.3698926903834704E-2</v>
      </c>
      <c r="AR13" s="17">
        <v>5.8740165172204498E-2</v>
      </c>
      <c r="AS13" s="17"/>
      <c r="AT13" s="17">
        <v>4.6321439734692299E-2</v>
      </c>
      <c r="AU13" s="17">
        <v>5.7995052402411297E-2</v>
      </c>
      <c r="AV13" s="17">
        <v>5.9580364265898099E-2</v>
      </c>
      <c r="AW13" s="17">
        <v>6.3921848274382506E-2</v>
      </c>
      <c r="AX13" s="17">
        <v>3.5151103541514801E-2</v>
      </c>
      <c r="AY13" s="17"/>
      <c r="AZ13" s="17">
        <v>0.10571329191591999</v>
      </c>
      <c r="BA13" s="17">
        <v>5.3015869418991599E-2</v>
      </c>
      <c r="BB13" s="17">
        <v>5.72146496833323E-2</v>
      </c>
      <c r="BC13" s="17">
        <v>5.0588973183061998E-2</v>
      </c>
      <c r="BD13" s="17">
        <v>3.8567321562337803E-2</v>
      </c>
      <c r="BE13" s="17">
        <v>5.6645525140343399E-2</v>
      </c>
      <c r="BF13" s="17">
        <v>7.3514078698386304E-2</v>
      </c>
      <c r="BG13" s="17">
        <v>5.9397882229353799E-2</v>
      </c>
      <c r="BH13" s="17">
        <v>6.0588533665786599E-2</v>
      </c>
      <c r="BI13" s="17">
        <v>4.4218217350673501E-2</v>
      </c>
      <c r="BJ13" s="17">
        <v>3.9816951391104603E-2</v>
      </c>
      <c r="BK13" s="17">
        <v>3.1672098173853303E-2</v>
      </c>
      <c r="BL13" s="17">
        <v>5.6597011376870399E-2</v>
      </c>
      <c r="BM13" s="17">
        <v>4.94911907032137E-2</v>
      </c>
      <c r="BN13" s="17">
        <v>6.5728916591095796E-2</v>
      </c>
      <c r="BO13" s="17">
        <v>8.85780589162347E-2</v>
      </c>
      <c r="BP13" s="17"/>
      <c r="BQ13" s="17">
        <v>6.2936583814159994E-2</v>
      </c>
      <c r="BR13" s="17">
        <v>4.9543554902016701E-2</v>
      </c>
    </row>
    <row r="14" spans="2:70" x14ac:dyDescent="0.35">
      <c r="B14" s="18" t="s">
        <v>129</v>
      </c>
      <c r="C14" s="19">
        <v>0.117987924793202</v>
      </c>
      <c r="D14" s="19">
        <v>0.106663254045768</v>
      </c>
      <c r="E14" s="19">
        <v>0.128822388630801</v>
      </c>
      <c r="F14" s="19"/>
      <c r="G14" s="19">
        <v>0.112456037443757</v>
      </c>
      <c r="H14" s="19">
        <v>0.123865658915806</v>
      </c>
      <c r="I14" s="19">
        <v>0.11787293382208899</v>
      </c>
      <c r="J14" s="19">
        <v>0.125268956975122</v>
      </c>
      <c r="K14" s="19">
        <v>0.101820326851311</v>
      </c>
      <c r="L14" s="19">
        <v>0.121862686683579</v>
      </c>
      <c r="M14" s="19"/>
      <c r="N14" s="19">
        <v>7.7207025377507593E-2</v>
      </c>
      <c r="O14" s="19">
        <v>0.106391808441354</v>
      </c>
      <c r="P14" s="19">
        <v>0.14542878167950199</v>
      </c>
      <c r="Q14" s="19">
        <v>0.14761491197527701</v>
      </c>
      <c r="R14" s="19"/>
      <c r="S14" s="19">
        <v>9.4362644772966506E-2</v>
      </c>
      <c r="T14" s="19">
        <v>0.14308148062291401</v>
      </c>
      <c r="U14" s="19">
        <v>0.10754168861287</v>
      </c>
      <c r="V14" s="19">
        <v>0.108019195248965</v>
      </c>
      <c r="W14" s="19">
        <v>0.12928874027488699</v>
      </c>
      <c r="X14" s="19">
        <v>0.14584780310617099</v>
      </c>
      <c r="Y14" s="19">
        <v>8.7730773793925895E-2</v>
      </c>
      <c r="Z14" s="19">
        <v>9.1261414937936394E-2</v>
      </c>
      <c r="AA14" s="19">
        <v>9.4146902399086796E-2</v>
      </c>
      <c r="AB14" s="19">
        <v>0.13822214865891599</v>
      </c>
      <c r="AC14" s="19">
        <v>0.15181186867660301</v>
      </c>
      <c r="AD14" s="19">
        <v>0.15379361518777401</v>
      </c>
      <c r="AE14" s="19"/>
      <c r="AF14" s="19">
        <v>0.11467654398833101</v>
      </c>
      <c r="AG14" s="19">
        <v>0.101717800390744</v>
      </c>
      <c r="AH14" s="19">
        <v>0.154090329278146</v>
      </c>
      <c r="AI14" s="19"/>
      <c r="AJ14" s="19">
        <v>0.109866963508891</v>
      </c>
      <c r="AK14" s="19">
        <v>0.11655145439711501</v>
      </c>
      <c r="AL14" s="19">
        <v>7.6069706592942404E-2</v>
      </c>
      <c r="AM14" s="19">
        <v>6.9740208762305606E-2</v>
      </c>
      <c r="AN14" s="19">
        <v>0.161882357563189</v>
      </c>
      <c r="AO14" s="19"/>
      <c r="AP14" s="19">
        <v>0.108998545605105</v>
      </c>
      <c r="AQ14" s="19">
        <v>0.102635085302235</v>
      </c>
      <c r="AR14" s="19">
        <v>4.90990213298838E-2</v>
      </c>
      <c r="AS14" s="19"/>
      <c r="AT14" s="19">
        <v>0.143437651075904</v>
      </c>
      <c r="AU14" s="19">
        <v>0.12683565619134199</v>
      </c>
      <c r="AV14" s="19">
        <v>9.3527731965589E-2</v>
      </c>
      <c r="AW14" s="19">
        <v>6.2829201111582106E-2</v>
      </c>
      <c r="AX14" s="19">
        <v>9.4298157809254102E-2</v>
      </c>
      <c r="AY14" s="19"/>
      <c r="AZ14" s="19">
        <v>0.15432914097640099</v>
      </c>
      <c r="BA14" s="19">
        <v>0.18072012941086099</v>
      </c>
      <c r="BB14" s="19">
        <v>0.120301066403112</v>
      </c>
      <c r="BC14" s="19">
        <v>9.8888621016953296E-2</v>
      </c>
      <c r="BD14" s="19">
        <v>0.111054228036012</v>
      </c>
      <c r="BE14" s="19">
        <v>0.111605550162032</v>
      </c>
      <c r="BF14" s="19">
        <v>0.10278724555863999</v>
      </c>
      <c r="BG14" s="19">
        <v>9.92828618001656E-2</v>
      </c>
      <c r="BH14" s="19">
        <v>0.14877199392461599</v>
      </c>
      <c r="BI14" s="19">
        <v>9.7812066428258002E-2</v>
      </c>
      <c r="BJ14" s="19">
        <v>0.13220030614515799</v>
      </c>
      <c r="BK14" s="19">
        <v>6.5308958522480406E-2</v>
      </c>
      <c r="BL14" s="19">
        <v>9.6632923413912303E-2</v>
      </c>
      <c r="BM14" s="19">
        <v>8.7582783716678894E-2</v>
      </c>
      <c r="BN14" s="19">
        <v>8.8746373539543594E-2</v>
      </c>
      <c r="BO14" s="19">
        <v>9.4605362113960395E-2</v>
      </c>
      <c r="BP14" s="19"/>
      <c r="BQ14" s="19">
        <v>5.0837140537892102E-2</v>
      </c>
      <c r="BR14" s="19">
        <v>0.14209938723668</v>
      </c>
    </row>
    <row r="15" spans="2:70" x14ac:dyDescent="0.35">
      <c r="B15" s="16"/>
    </row>
    <row r="16" spans="2:70" x14ac:dyDescent="0.35">
      <c r="B16" t="s">
        <v>98</v>
      </c>
    </row>
    <row r="17" spans="2:2" x14ac:dyDescent="0.35">
      <c r="B17" t="s">
        <v>99</v>
      </c>
    </row>
    <row r="19" spans="2:2" x14ac:dyDescent="0.35">
      <c r="B19" s="8" t="str">
        <f>HYPERLINK("#'Contents'!A1", "Return to Contents")</f>
        <v>Return to Contents</v>
      </c>
    </row>
  </sheetData>
  <mergeCells count="11">
    <mergeCell ref="BQ5:BR5"/>
    <mergeCell ref="D5:E5"/>
    <mergeCell ref="G5:L5"/>
    <mergeCell ref="N5:Q5"/>
    <mergeCell ref="S5:AD5"/>
    <mergeCell ref="AF5:AH5"/>
    <mergeCell ref="D2:BJ2"/>
    <mergeCell ref="AJ5:AN5"/>
    <mergeCell ref="AP5:AR5"/>
    <mergeCell ref="AT5:AX5"/>
    <mergeCell ref="AZ5:BO5"/>
  </mergeCells>
  <pageMargins left="0.7" right="0.7" top="0.75" bottom="0.75" header="0.3" footer="0.3"/>
  <pageSetup paperSize="9" orientation="portrait" horizontalDpi="300" verticalDpi="300"/>
  <drawing r:id="rId1"/>
</worksheet>
</file>

<file path=xl/worksheets/sheet1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D00-000000000000}">
  <dimension ref="B2:BR23"/>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67" width="10.7265625" customWidth="1"/>
    <col min="68" max="68" width="2.1796875" customWidth="1"/>
    <col min="69" max="70" width="10.7265625" customWidth="1"/>
    <col min="71" max="71" width="2.1796875" customWidth="1"/>
  </cols>
  <sheetData>
    <row r="2" spans="2:70" ht="40" customHeight="1" x14ac:dyDescent="0.35">
      <c r="D2" s="29" t="s">
        <v>752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row>
    <row r="5" spans="2:70" ht="30" customHeight="1" x14ac:dyDescent="0.35">
      <c r="B5" s="15"/>
      <c r="C5" s="15"/>
      <c r="D5" s="30" t="s">
        <v>74</v>
      </c>
      <c r="E5" s="30"/>
      <c r="F5" s="15"/>
      <c r="G5" s="30" t="s">
        <v>75</v>
      </c>
      <c r="H5" s="30"/>
      <c r="I5" s="30"/>
      <c r="J5" s="30"/>
      <c r="K5" s="30"/>
      <c r="L5" s="30"/>
      <c r="M5" s="15"/>
      <c r="N5" s="30" t="s">
        <v>76</v>
      </c>
      <c r="O5" s="30"/>
      <c r="P5" s="30"/>
      <c r="Q5" s="30"/>
      <c r="R5" s="15"/>
      <c r="S5" s="30" t="s">
        <v>77</v>
      </c>
      <c r="T5" s="30"/>
      <c r="U5" s="30"/>
      <c r="V5" s="30"/>
      <c r="W5" s="30"/>
      <c r="X5" s="30"/>
      <c r="Y5" s="30"/>
      <c r="Z5" s="30"/>
      <c r="AA5" s="30"/>
      <c r="AB5" s="30"/>
      <c r="AC5" s="30"/>
      <c r="AD5" s="30"/>
      <c r="AE5" s="15"/>
      <c r="AF5" s="30" t="s">
        <v>78</v>
      </c>
      <c r="AG5" s="30"/>
      <c r="AH5" s="30"/>
      <c r="AI5" s="15"/>
      <c r="AJ5" s="30" t="s">
        <v>79</v>
      </c>
      <c r="AK5" s="30"/>
      <c r="AL5" s="30"/>
      <c r="AM5" s="30"/>
      <c r="AN5" s="30"/>
      <c r="AO5" s="15"/>
      <c r="AP5" s="30" t="s">
        <v>80</v>
      </c>
      <c r="AQ5" s="30"/>
      <c r="AR5" s="30"/>
      <c r="AS5" s="15"/>
      <c r="AT5" s="30" t="s">
        <v>81</v>
      </c>
      <c r="AU5" s="30"/>
      <c r="AV5" s="30"/>
      <c r="AW5" s="30"/>
      <c r="AX5" s="30"/>
      <c r="AY5" s="15"/>
      <c r="AZ5" s="30" t="s">
        <v>82</v>
      </c>
      <c r="BA5" s="30"/>
      <c r="BB5" s="30"/>
      <c r="BC5" s="30"/>
      <c r="BD5" s="30"/>
      <c r="BE5" s="30"/>
      <c r="BF5" s="30"/>
      <c r="BG5" s="30"/>
      <c r="BH5" s="30"/>
      <c r="BI5" s="30"/>
      <c r="BJ5" s="30"/>
      <c r="BK5" s="30"/>
      <c r="BL5" s="30"/>
      <c r="BM5" s="30"/>
      <c r="BN5" s="30"/>
      <c r="BO5" s="30"/>
      <c r="BP5" s="15"/>
      <c r="BQ5" s="30" t="s">
        <v>83</v>
      </c>
      <c r="BR5" s="30"/>
    </row>
    <row r="6" spans="2:7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46</v>
      </c>
      <c r="AQ6" s="12" t="s">
        <v>47</v>
      </c>
      <c r="AR6" s="12" t="s">
        <v>50</v>
      </c>
      <c r="AT6" s="12" t="s">
        <v>51</v>
      </c>
      <c r="AU6" s="12" t="s">
        <v>52</v>
      </c>
      <c r="AV6" s="12" t="s">
        <v>53</v>
      </c>
      <c r="AW6" s="12" t="s">
        <v>54</v>
      </c>
      <c r="AX6" s="12" t="s">
        <v>55</v>
      </c>
      <c r="AZ6" s="12" t="s">
        <v>56</v>
      </c>
      <c r="BA6" s="12" t="s">
        <v>57</v>
      </c>
      <c r="BB6" s="12" t="s">
        <v>58</v>
      </c>
      <c r="BC6" s="12" t="s">
        <v>59</v>
      </c>
      <c r="BD6" s="12" t="s">
        <v>60</v>
      </c>
      <c r="BE6" s="12" t="s">
        <v>61</v>
      </c>
      <c r="BF6" s="12" t="s">
        <v>62</v>
      </c>
      <c r="BG6" s="12" t="s">
        <v>63</v>
      </c>
      <c r="BH6" s="12" t="s">
        <v>64</v>
      </c>
      <c r="BI6" s="12" t="s">
        <v>65</v>
      </c>
      <c r="BJ6" s="12" t="s">
        <v>66</v>
      </c>
      <c r="BK6" s="12" t="s">
        <v>67</v>
      </c>
      <c r="BL6" s="12" t="s">
        <v>68</v>
      </c>
      <c r="BM6" s="12" t="s">
        <v>69</v>
      </c>
      <c r="BN6" s="12" t="s">
        <v>70</v>
      </c>
      <c r="BO6" s="12" t="s">
        <v>71</v>
      </c>
      <c r="BQ6" s="12" t="s">
        <v>72</v>
      </c>
      <c r="BR6" s="12" t="s">
        <v>73</v>
      </c>
    </row>
    <row r="7" spans="2:70" ht="30" customHeight="1" x14ac:dyDescent="0.35">
      <c r="B7" s="10" t="s">
        <v>19</v>
      </c>
      <c r="C7" s="10">
        <v>4012</v>
      </c>
      <c r="D7" s="10">
        <v>1971</v>
      </c>
      <c r="E7" s="10">
        <v>2028</v>
      </c>
      <c r="F7" s="10"/>
      <c r="G7" s="10">
        <v>497</v>
      </c>
      <c r="H7" s="10">
        <v>704</v>
      </c>
      <c r="I7" s="10">
        <v>694</v>
      </c>
      <c r="J7" s="10">
        <v>693</v>
      </c>
      <c r="K7" s="10">
        <v>571</v>
      </c>
      <c r="L7" s="10">
        <v>853</v>
      </c>
      <c r="M7" s="10"/>
      <c r="N7" s="10">
        <v>1178</v>
      </c>
      <c r="O7" s="10">
        <v>1131</v>
      </c>
      <c r="P7" s="10">
        <v>781</v>
      </c>
      <c r="Q7" s="10">
        <v>909</v>
      </c>
      <c r="R7" s="10"/>
      <c r="S7" s="10">
        <v>563</v>
      </c>
      <c r="T7" s="10">
        <v>553</v>
      </c>
      <c r="U7" s="10">
        <v>314</v>
      </c>
      <c r="V7" s="10">
        <v>343</v>
      </c>
      <c r="W7" s="10">
        <v>293</v>
      </c>
      <c r="X7" s="10">
        <v>376</v>
      </c>
      <c r="Y7" s="10">
        <v>336</v>
      </c>
      <c r="Z7" s="10">
        <v>171</v>
      </c>
      <c r="AA7" s="10">
        <v>447</v>
      </c>
      <c r="AB7" s="10">
        <v>337</v>
      </c>
      <c r="AC7" s="10">
        <v>188</v>
      </c>
      <c r="AD7" s="10">
        <v>91</v>
      </c>
      <c r="AE7" s="10"/>
      <c r="AF7" s="10">
        <v>1421</v>
      </c>
      <c r="AG7" s="10">
        <v>1665</v>
      </c>
      <c r="AH7" s="10">
        <v>577</v>
      </c>
      <c r="AI7" s="10"/>
      <c r="AJ7" s="10">
        <v>1433</v>
      </c>
      <c r="AK7" s="10">
        <v>1082</v>
      </c>
      <c r="AL7" s="10">
        <v>299</v>
      </c>
      <c r="AM7" s="10">
        <v>42</v>
      </c>
      <c r="AN7" s="10">
        <v>541</v>
      </c>
      <c r="AO7" s="10"/>
      <c r="AP7" s="10">
        <v>878</v>
      </c>
      <c r="AQ7" s="10">
        <v>1369</v>
      </c>
      <c r="AR7" s="10">
        <v>264</v>
      </c>
      <c r="AS7" s="10"/>
      <c r="AT7" s="10">
        <v>929</v>
      </c>
      <c r="AU7" s="10">
        <v>932</v>
      </c>
      <c r="AV7" s="10">
        <v>1096</v>
      </c>
      <c r="AW7" s="10">
        <v>455</v>
      </c>
      <c r="AX7" s="10">
        <v>62</v>
      </c>
      <c r="AY7" s="10"/>
      <c r="AZ7" s="10">
        <v>33</v>
      </c>
      <c r="BA7" s="10">
        <v>185</v>
      </c>
      <c r="BB7" s="10">
        <v>256</v>
      </c>
      <c r="BC7" s="10">
        <v>269</v>
      </c>
      <c r="BD7" s="10">
        <v>403</v>
      </c>
      <c r="BE7" s="10">
        <v>436</v>
      </c>
      <c r="BF7" s="10">
        <v>391</v>
      </c>
      <c r="BG7" s="10">
        <v>312</v>
      </c>
      <c r="BH7" s="10">
        <v>253</v>
      </c>
      <c r="BI7" s="10">
        <v>211</v>
      </c>
      <c r="BJ7" s="10">
        <v>336</v>
      </c>
      <c r="BK7" s="10">
        <v>187</v>
      </c>
      <c r="BL7" s="10">
        <v>180</v>
      </c>
      <c r="BM7" s="10">
        <v>103</v>
      </c>
      <c r="BN7" s="10">
        <v>95</v>
      </c>
      <c r="BO7" s="10">
        <v>161</v>
      </c>
      <c r="BP7" s="10"/>
      <c r="BQ7" s="10">
        <v>1235</v>
      </c>
      <c r="BR7" s="10">
        <v>2665</v>
      </c>
    </row>
    <row r="8" spans="2:70" ht="30" customHeight="1" x14ac:dyDescent="0.35">
      <c r="B8" s="11" t="s">
        <v>20</v>
      </c>
      <c r="C8" s="11">
        <v>4012</v>
      </c>
      <c r="D8" s="11">
        <v>1975</v>
      </c>
      <c r="E8" s="11">
        <v>2024</v>
      </c>
      <c r="F8" s="11"/>
      <c r="G8" s="11">
        <v>558</v>
      </c>
      <c r="H8" s="11">
        <v>682</v>
      </c>
      <c r="I8" s="11">
        <v>685</v>
      </c>
      <c r="J8" s="11">
        <v>686</v>
      </c>
      <c r="K8" s="11">
        <v>562</v>
      </c>
      <c r="L8" s="11">
        <v>839</v>
      </c>
      <c r="M8" s="11"/>
      <c r="N8" s="11">
        <v>1080</v>
      </c>
      <c r="O8" s="11">
        <v>1039</v>
      </c>
      <c r="P8" s="11">
        <v>880</v>
      </c>
      <c r="Q8" s="11">
        <v>1000</v>
      </c>
      <c r="R8" s="11"/>
      <c r="S8" s="11">
        <v>562</v>
      </c>
      <c r="T8" s="11">
        <v>522</v>
      </c>
      <c r="U8" s="11">
        <v>321</v>
      </c>
      <c r="V8" s="11">
        <v>361</v>
      </c>
      <c r="W8" s="11">
        <v>281</v>
      </c>
      <c r="X8" s="11">
        <v>361</v>
      </c>
      <c r="Y8" s="11">
        <v>321</v>
      </c>
      <c r="Z8" s="11">
        <v>160</v>
      </c>
      <c r="AA8" s="11">
        <v>441</v>
      </c>
      <c r="AB8" s="11">
        <v>361</v>
      </c>
      <c r="AC8" s="11">
        <v>201</v>
      </c>
      <c r="AD8" s="11">
        <v>120</v>
      </c>
      <c r="AE8" s="11"/>
      <c r="AF8" s="11">
        <v>1410</v>
      </c>
      <c r="AG8" s="11">
        <v>1629</v>
      </c>
      <c r="AH8" s="11">
        <v>599</v>
      </c>
      <c r="AI8" s="11"/>
      <c r="AJ8" s="11">
        <v>1397</v>
      </c>
      <c r="AK8" s="11">
        <v>1071</v>
      </c>
      <c r="AL8" s="11">
        <v>288</v>
      </c>
      <c r="AM8" s="11">
        <v>45</v>
      </c>
      <c r="AN8" s="11">
        <v>558</v>
      </c>
      <c r="AO8" s="11"/>
      <c r="AP8" s="11">
        <v>856</v>
      </c>
      <c r="AQ8" s="11">
        <v>1358</v>
      </c>
      <c r="AR8" s="11">
        <v>259</v>
      </c>
      <c r="AS8" s="11"/>
      <c r="AT8" s="11">
        <v>961</v>
      </c>
      <c r="AU8" s="11">
        <v>958</v>
      </c>
      <c r="AV8" s="11">
        <v>1056</v>
      </c>
      <c r="AW8" s="11">
        <v>434</v>
      </c>
      <c r="AX8" s="11">
        <v>55</v>
      </c>
      <c r="AY8" s="11"/>
      <c r="AZ8" s="11">
        <v>33</v>
      </c>
      <c r="BA8" s="11">
        <v>186</v>
      </c>
      <c r="BB8" s="11">
        <v>267</v>
      </c>
      <c r="BC8" s="11">
        <v>280</v>
      </c>
      <c r="BD8" s="11">
        <v>416</v>
      </c>
      <c r="BE8" s="11">
        <v>443</v>
      </c>
      <c r="BF8" s="11">
        <v>394</v>
      </c>
      <c r="BG8" s="11">
        <v>314</v>
      </c>
      <c r="BH8" s="11">
        <v>257</v>
      </c>
      <c r="BI8" s="11">
        <v>206</v>
      </c>
      <c r="BJ8" s="11">
        <v>329</v>
      </c>
      <c r="BK8" s="11">
        <v>179</v>
      </c>
      <c r="BL8" s="11">
        <v>174</v>
      </c>
      <c r="BM8" s="11">
        <v>97</v>
      </c>
      <c r="BN8" s="11">
        <v>87</v>
      </c>
      <c r="BO8" s="11">
        <v>148</v>
      </c>
      <c r="BP8" s="11"/>
      <c r="BQ8" s="11">
        <v>1209</v>
      </c>
      <c r="BR8" s="11">
        <v>2688</v>
      </c>
    </row>
    <row r="9" spans="2:70" x14ac:dyDescent="0.35">
      <c r="B9" s="18" t="s">
        <v>743</v>
      </c>
      <c r="C9" s="17">
        <v>0.48766212372788198</v>
      </c>
      <c r="D9" s="17">
        <v>0.46285421881235</v>
      </c>
      <c r="E9" s="17">
        <v>0.51105729854820803</v>
      </c>
      <c r="F9" s="17"/>
      <c r="G9" s="17">
        <v>0.44454742138061598</v>
      </c>
      <c r="H9" s="17">
        <v>0.44715770272029698</v>
      </c>
      <c r="I9" s="17">
        <v>0.54824259543989995</v>
      </c>
      <c r="J9" s="17">
        <v>0.51876014232517598</v>
      </c>
      <c r="K9" s="17">
        <v>0.479452438525656</v>
      </c>
      <c r="L9" s="17">
        <v>0.47988718649999201</v>
      </c>
      <c r="M9" s="17"/>
      <c r="N9" s="17">
        <v>0.52431329279198202</v>
      </c>
      <c r="O9" s="17">
        <v>0.482846958996761</v>
      </c>
      <c r="P9" s="17">
        <v>0.45560262248947198</v>
      </c>
      <c r="Q9" s="17">
        <v>0.483713792009833</v>
      </c>
      <c r="R9" s="17"/>
      <c r="S9" s="17">
        <v>0.50764948408251998</v>
      </c>
      <c r="T9" s="17">
        <v>0.48741674783247402</v>
      </c>
      <c r="U9" s="17">
        <v>0.48224064339598799</v>
      </c>
      <c r="V9" s="17">
        <v>0.53745719696271999</v>
      </c>
      <c r="W9" s="17">
        <v>0.42745354250846801</v>
      </c>
      <c r="X9" s="17">
        <v>0.47348018912018802</v>
      </c>
      <c r="Y9" s="17">
        <v>0.483486799910956</v>
      </c>
      <c r="Z9" s="17">
        <v>0.49974310093871799</v>
      </c>
      <c r="AA9" s="17">
        <v>0.47952733279534698</v>
      </c>
      <c r="AB9" s="17">
        <v>0.48009483117989299</v>
      </c>
      <c r="AC9" s="17">
        <v>0.46929929471506698</v>
      </c>
      <c r="AD9" s="17">
        <v>0.52197499249491197</v>
      </c>
      <c r="AE9" s="17"/>
      <c r="AF9" s="17">
        <v>0.470522618404634</v>
      </c>
      <c r="AG9" s="17">
        <v>0.51382259133067998</v>
      </c>
      <c r="AH9" s="17">
        <v>0.43989014689066402</v>
      </c>
      <c r="AI9" s="17"/>
      <c r="AJ9" s="17">
        <v>0.47133612812794601</v>
      </c>
      <c r="AK9" s="17">
        <v>0.48738382804284502</v>
      </c>
      <c r="AL9" s="17">
        <v>0.52454783290660201</v>
      </c>
      <c r="AM9" s="17">
        <v>0.41498539851838601</v>
      </c>
      <c r="AN9" s="17">
        <v>0.47942958799698698</v>
      </c>
      <c r="AO9" s="17"/>
      <c r="AP9" s="17">
        <v>0.46620107323613302</v>
      </c>
      <c r="AQ9" s="17">
        <v>0.50388884653300003</v>
      </c>
      <c r="AR9" s="17">
        <v>0.52304666131489697</v>
      </c>
      <c r="AS9" s="17"/>
      <c r="AT9" s="17">
        <v>0.42942123699634099</v>
      </c>
      <c r="AU9" s="17">
        <v>0.49546359700620801</v>
      </c>
      <c r="AV9" s="17">
        <v>0.55321069802042899</v>
      </c>
      <c r="AW9" s="17">
        <v>0.52603095658162902</v>
      </c>
      <c r="AX9" s="17">
        <v>0.40095773523467598</v>
      </c>
      <c r="AY9" s="17"/>
      <c r="AZ9" s="17">
        <v>0.48076465613383101</v>
      </c>
      <c r="BA9" s="17">
        <v>0.475629116651899</v>
      </c>
      <c r="BB9" s="17">
        <v>0.53870797675942494</v>
      </c>
      <c r="BC9" s="17">
        <v>0.48547508577802401</v>
      </c>
      <c r="BD9" s="17">
        <v>0.50546611726665203</v>
      </c>
      <c r="BE9" s="17">
        <v>0.43932256656871199</v>
      </c>
      <c r="BF9" s="17">
        <v>0.48365626158535202</v>
      </c>
      <c r="BG9" s="17">
        <v>0.46903265899986402</v>
      </c>
      <c r="BH9" s="17">
        <v>0.51995515061493802</v>
      </c>
      <c r="BI9" s="17">
        <v>0.52238809208018799</v>
      </c>
      <c r="BJ9" s="17">
        <v>0.48025849434172901</v>
      </c>
      <c r="BK9" s="17">
        <v>0.54166673479685301</v>
      </c>
      <c r="BL9" s="17">
        <v>0.46202077089069699</v>
      </c>
      <c r="BM9" s="17">
        <v>0.56952370875906599</v>
      </c>
      <c r="BN9" s="17">
        <v>0.45754717151770002</v>
      </c>
      <c r="BO9" s="17">
        <v>0.47897110209834698</v>
      </c>
      <c r="BP9" s="17"/>
      <c r="BQ9" s="17">
        <v>0.591193505066819</v>
      </c>
      <c r="BR9" s="17">
        <v>0.446193320643128</v>
      </c>
    </row>
    <row r="10" spans="2:70" ht="29" x14ac:dyDescent="0.35">
      <c r="B10" s="18" t="s">
        <v>744</v>
      </c>
      <c r="C10" s="17">
        <v>0.285398434178258</v>
      </c>
      <c r="D10" s="17">
        <v>0.265608148119375</v>
      </c>
      <c r="E10" s="17">
        <v>0.303522341147622</v>
      </c>
      <c r="F10" s="17"/>
      <c r="G10" s="17">
        <v>0.29179029904396298</v>
      </c>
      <c r="H10" s="17">
        <v>0.253630985447237</v>
      </c>
      <c r="I10" s="17">
        <v>0.30139817884171299</v>
      </c>
      <c r="J10" s="17">
        <v>0.27037509453467201</v>
      </c>
      <c r="K10" s="17">
        <v>0.25715977997782902</v>
      </c>
      <c r="L10" s="17">
        <v>0.32511365360070899</v>
      </c>
      <c r="M10" s="17"/>
      <c r="N10" s="17">
        <v>0.31063800206354097</v>
      </c>
      <c r="O10" s="17">
        <v>0.278773664904162</v>
      </c>
      <c r="P10" s="17">
        <v>0.28140912960664899</v>
      </c>
      <c r="Q10" s="17">
        <v>0.26995971511308697</v>
      </c>
      <c r="R10" s="17"/>
      <c r="S10" s="17">
        <v>0.23901292868485999</v>
      </c>
      <c r="T10" s="17">
        <v>0.29382227542044498</v>
      </c>
      <c r="U10" s="17">
        <v>0.34588826940366102</v>
      </c>
      <c r="V10" s="17">
        <v>0.30248300822153901</v>
      </c>
      <c r="W10" s="17">
        <v>0.24552975040347599</v>
      </c>
      <c r="X10" s="17">
        <v>0.30124747467538698</v>
      </c>
      <c r="Y10" s="17">
        <v>0.26408367929016302</v>
      </c>
      <c r="Z10" s="17">
        <v>0.26333077710601999</v>
      </c>
      <c r="AA10" s="17">
        <v>0.29167068292509601</v>
      </c>
      <c r="AB10" s="17">
        <v>0.29757850012862003</v>
      </c>
      <c r="AC10" s="17">
        <v>0.323089187356775</v>
      </c>
      <c r="AD10" s="17">
        <v>0.26206936302829897</v>
      </c>
      <c r="AE10" s="17"/>
      <c r="AF10" s="17">
        <v>0.27668973374079903</v>
      </c>
      <c r="AG10" s="17">
        <v>0.30370605004325602</v>
      </c>
      <c r="AH10" s="17">
        <v>0.25057567045765899</v>
      </c>
      <c r="AI10" s="17"/>
      <c r="AJ10" s="17">
        <v>0.28614214655944897</v>
      </c>
      <c r="AK10" s="17">
        <v>0.27301548590814301</v>
      </c>
      <c r="AL10" s="17">
        <v>0.37973544420892502</v>
      </c>
      <c r="AM10" s="17">
        <v>0.14093048849620099</v>
      </c>
      <c r="AN10" s="17">
        <v>0.26976905527814299</v>
      </c>
      <c r="AO10" s="17"/>
      <c r="AP10" s="17">
        <v>0.26936748741493399</v>
      </c>
      <c r="AQ10" s="17">
        <v>0.29066351370672699</v>
      </c>
      <c r="AR10" s="17">
        <v>0.365953045044421</v>
      </c>
      <c r="AS10" s="17"/>
      <c r="AT10" s="17">
        <v>0.23880539175315699</v>
      </c>
      <c r="AU10" s="17">
        <v>0.285281765359441</v>
      </c>
      <c r="AV10" s="17">
        <v>0.31867363056799802</v>
      </c>
      <c r="AW10" s="17">
        <v>0.328607469748811</v>
      </c>
      <c r="AX10" s="17">
        <v>0.33624286043967799</v>
      </c>
      <c r="AY10" s="17"/>
      <c r="AZ10" s="17">
        <v>0.187738494572292</v>
      </c>
      <c r="BA10" s="17">
        <v>0.23453615459940699</v>
      </c>
      <c r="BB10" s="17">
        <v>0.32358032506358297</v>
      </c>
      <c r="BC10" s="17">
        <v>0.32078139080381401</v>
      </c>
      <c r="BD10" s="17">
        <v>0.31680896767695199</v>
      </c>
      <c r="BE10" s="17">
        <v>0.26319256845691502</v>
      </c>
      <c r="BF10" s="17">
        <v>0.30866390601452498</v>
      </c>
      <c r="BG10" s="17">
        <v>0.27826777535367397</v>
      </c>
      <c r="BH10" s="17">
        <v>0.29920749865617102</v>
      </c>
      <c r="BI10" s="17">
        <v>0.29525629980193602</v>
      </c>
      <c r="BJ10" s="17">
        <v>0.28024577268994999</v>
      </c>
      <c r="BK10" s="17">
        <v>0.29736534131809</v>
      </c>
      <c r="BL10" s="17">
        <v>0.251028917421453</v>
      </c>
      <c r="BM10" s="17">
        <v>0.245639580926725</v>
      </c>
      <c r="BN10" s="17">
        <v>0.313230381059379</v>
      </c>
      <c r="BO10" s="17">
        <v>0.25449141018552401</v>
      </c>
      <c r="BP10" s="17"/>
      <c r="BQ10" s="17">
        <v>0.39040676994389401</v>
      </c>
      <c r="BR10" s="17">
        <v>0.24126226818968699</v>
      </c>
    </row>
    <row r="11" spans="2:70" ht="29" x14ac:dyDescent="0.35">
      <c r="B11" s="18" t="s">
        <v>745</v>
      </c>
      <c r="C11" s="17">
        <v>0.26242570702523599</v>
      </c>
      <c r="D11" s="17">
        <v>0.24581596319768301</v>
      </c>
      <c r="E11" s="17">
        <v>0.27661435806585999</v>
      </c>
      <c r="F11" s="17"/>
      <c r="G11" s="17">
        <v>0.33679197051846399</v>
      </c>
      <c r="H11" s="17">
        <v>0.303680612427699</v>
      </c>
      <c r="I11" s="17">
        <v>0.308508137559099</v>
      </c>
      <c r="J11" s="17">
        <v>0.21606336844103999</v>
      </c>
      <c r="K11" s="17">
        <v>0.20857995770530699</v>
      </c>
      <c r="L11" s="17">
        <v>0.21570377622402301</v>
      </c>
      <c r="M11" s="17"/>
      <c r="N11" s="17">
        <v>0.27393723122425101</v>
      </c>
      <c r="O11" s="17">
        <v>0.25932220716850901</v>
      </c>
      <c r="P11" s="17">
        <v>0.27122879525411198</v>
      </c>
      <c r="Q11" s="17">
        <v>0.24757913448298099</v>
      </c>
      <c r="R11" s="17"/>
      <c r="S11" s="17">
        <v>0.29093080006833699</v>
      </c>
      <c r="T11" s="17">
        <v>0.248800796015754</v>
      </c>
      <c r="U11" s="17">
        <v>0.30548110637202502</v>
      </c>
      <c r="V11" s="17">
        <v>0.267037166036313</v>
      </c>
      <c r="W11" s="17">
        <v>0.24440878465865601</v>
      </c>
      <c r="X11" s="17">
        <v>0.268663234475923</v>
      </c>
      <c r="Y11" s="17">
        <v>0.249196186383736</v>
      </c>
      <c r="Z11" s="17">
        <v>0.25994604545845801</v>
      </c>
      <c r="AA11" s="17">
        <v>0.26591676121258201</v>
      </c>
      <c r="AB11" s="17">
        <v>0.24946167453626999</v>
      </c>
      <c r="AC11" s="17">
        <v>0.23146617907214101</v>
      </c>
      <c r="AD11" s="17">
        <v>0.19930689495818599</v>
      </c>
      <c r="AE11" s="17"/>
      <c r="AF11" s="17">
        <v>0.21541859217436499</v>
      </c>
      <c r="AG11" s="17">
        <v>0.27775629197002899</v>
      </c>
      <c r="AH11" s="17">
        <v>0.27168786315420501</v>
      </c>
      <c r="AI11" s="17"/>
      <c r="AJ11" s="17">
        <v>0.25071193738970299</v>
      </c>
      <c r="AK11" s="17">
        <v>0.25550898596257499</v>
      </c>
      <c r="AL11" s="17">
        <v>0.22886101286986099</v>
      </c>
      <c r="AM11" s="17">
        <v>0.22136666826219401</v>
      </c>
      <c r="AN11" s="17">
        <v>0.29599060603027</v>
      </c>
      <c r="AO11" s="17"/>
      <c r="AP11" s="17">
        <v>0.26106625367275499</v>
      </c>
      <c r="AQ11" s="17">
        <v>0.279071002775932</v>
      </c>
      <c r="AR11" s="17">
        <v>0.26425901970478499</v>
      </c>
      <c r="AS11" s="17"/>
      <c r="AT11" s="17">
        <v>0.23075995032480201</v>
      </c>
      <c r="AU11" s="17">
        <v>0.28962717677216399</v>
      </c>
      <c r="AV11" s="17">
        <v>0.28464766307962802</v>
      </c>
      <c r="AW11" s="17">
        <v>0.26359475062017601</v>
      </c>
      <c r="AX11" s="17">
        <v>0.23850273782102999</v>
      </c>
      <c r="AY11" s="17"/>
      <c r="AZ11" s="17">
        <v>0.25028610744808899</v>
      </c>
      <c r="BA11" s="17">
        <v>0.23478815897345801</v>
      </c>
      <c r="BB11" s="17">
        <v>0.30482080616978302</v>
      </c>
      <c r="BC11" s="17">
        <v>0.25258318418939602</v>
      </c>
      <c r="BD11" s="17">
        <v>0.25944218472349601</v>
      </c>
      <c r="BE11" s="17">
        <v>0.21517398542437999</v>
      </c>
      <c r="BF11" s="17">
        <v>0.26939927203609099</v>
      </c>
      <c r="BG11" s="17">
        <v>0.283387967957623</v>
      </c>
      <c r="BH11" s="17">
        <v>0.29512450612931401</v>
      </c>
      <c r="BI11" s="17">
        <v>0.30372264335653598</v>
      </c>
      <c r="BJ11" s="17">
        <v>0.27397726754824397</v>
      </c>
      <c r="BK11" s="17">
        <v>0.27569456274252602</v>
      </c>
      <c r="BL11" s="17">
        <v>0.228217925967831</v>
      </c>
      <c r="BM11" s="17">
        <v>0.24682522834578599</v>
      </c>
      <c r="BN11" s="17">
        <v>0.25759765845147697</v>
      </c>
      <c r="BO11" s="17">
        <v>0.23929738327387901</v>
      </c>
      <c r="BP11" s="17"/>
      <c r="BQ11" s="17">
        <v>0.280048388657756</v>
      </c>
      <c r="BR11" s="17">
        <v>0.25416067422706601</v>
      </c>
    </row>
    <row r="12" spans="2:70" ht="43.5" x14ac:dyDescent="0.35">
      <c r="B12" s="18" t="s">
        <v>746</v>
      </c>
      <c r="C12" s="17">
        <v>0.225768000602556</v>
      </c>
      <c r="D12" s="17">
        <v>0.231112791222434</v>
      </c>
      <c r="E12" s="17">
        <v>0.22102991033264999</v>
      </c>
      <c r="F12" s="17"/>
      <c r="G12" s="17">
        <v>9.2866577237854506E-2</v>
      </c>
      <c r="H12" s="17">
        <v>0.13543844242519401</v>
      </c>
      <c r="I12" s="17">
        <v>0.15439093273518201</v>
      </c>
      <c r="J12" s="17">
        <v>0.24704659396018</v>
      </c>
      <c r="K12" s="17">
        <v>0.340024398802516</v>
      </c>
      <c r="L12" s="17">
        <v>0.35207018826020697</v>
      </c>
      <c r="M12" s="17"/>
      <c r="N12" s="17">
        <v>0.18736685436841799</v>
      </c>
      <c r="O12" s="17">
        <v>0.237901246674524</v>
      </c>
      <c r="P12" s="17">
        <v>0.221669316126785</v>
      </c>
      <c r="Q12" s="17">
        <v>0.25637509613459702</v>
      </c>
      <c r="R12" s="17"/>
      <c r="S12" s="17">
        <v>0.15751109804438801</v>
      </c>
      <c r="T12" s="17">
        <v>0.26183890328968401</v>
      </c>
      <c r="U12" s="17">
        <v>0.235419562540717</v>
      </c>
      <c r="V12" s="17">
        <v>0.25975064553098998</v>
      </c>
      <c r="W12" s="17">
        <v>0.23501241221597899</v>
      </c>
      <c r="X12" s="17">
        <v>0.204649320570745</v>
      </c>
      <c r="Y12" s="17">
        <v>0.25507770455105699</v>
      </c>
      <c r="Z12" s="17">
        <v>0.25608842524373299</v>
      </c>
      <c r="AA12" s="17">
        <v>0.22137479577071301</v>
      </c>
      <c r="AB12" s="17">
        <v>0.236377678883398</v>
      </c>
      <c r="AC12" s="17">
        <v>0.234279384892812</v>
      </c>
      <c r="AD12" s="17">
        <v>0.15349504372595199</v>
      </c>
      <c r="AE12" s="17"/>
      <c r="AF12" s="17">
        <v>0.30534530335245402</v>
      </c>
      <c r="AG12" s="17">
        <v>0.19414540804025199</v>
      </c>
      <c r="AH12" s="17">
        <v>0.178334306965164</v>
      </c>
      <c r="AI12" s="17"/>
      <c r="AJ12" s="17">
        <v>0.27692196466819602</v>
      </c>
      <c r="AK12" s="17">
        <v>0.17004830857127601</v>
      </c>
      <c r="AL12" s="17">
        <v>0.22706394942483099</v>
      </c>
      <c r="AM12" s="17">
        <v>0.344733485866134</v>
      </c>
      <c r="AN12" s="17">
        <v>0.23914598555309199</v>
      </c>
      <c r="AO12" s="17"/>
      <c r="AP12" s="17">
        <v>0.240168852691691</v>
      </c>
      <c r="AQ12" s="17">
        <v>0.178615433140628</v>
      </c>
      <c r="AR12" s="17">
        <v>0.16503635605763101</v>
      </c>
      <c r="AS12" s="17"/>
      <c r="AT12" s="17">
        <v>0.31370920862601198</v>
      </c>
      <c r="AU12" s="17">
        <v>0.22154687924361699</v>
      </c>
      <c r="AV12" s="17">
        <v>0.152122070170014</v>
      </c>
      <c r="AW12" s="17">
        <v>0.133970378493244</v>
      </c>
      <c r="AX12" s="17">
        <v>0.183952854207873</v>
      </c>
      <c r="AY12" s="17"/>
      <c r="AZ12" s="17">
        <v>0.28081933595423197</v>
      </c>
      <c r="BA12" s="17">
        <v>0.287563205863131</v>
      </c>
      <c r="BB12" s="17">
        <v>0.233611727998394</v>
      </c>
      <c r="BC12" s="17">
        <v>0.26357517202291603</v>
      </c>
      <c r="BD12" s="17">
        <v>0.201749642364142</v>
      </c>
      <c r="BE12" s="17">
        <v>0.26530262454279102</v>
      </c>
      <c r="BF12" s="17">
        <v>0.20822199884664699</v>
      </c>
      <c r="BG12" s="17">
        <v>0.23754742511420099</v>
      </c>
      <c r="BH12" s="17">
        <v>0.18807956206179099</v>
      </c>
      <c r="BI12" s="17">
        <v>0.21594044055825101</v>
      </c>
      <c r="BJ12" s="17">
        <v>0.216851609716423</v>
      </c>
      <c r="BK12" s="17">
        <v>0.19225118069196201</v>
      </c>
      <c r="BL12" s="17">
        <v>0.24291163358509801</v>
      </c>
      <c r="BM12" s="17">
        <v>0.18825088649761901</v>
      </c>
      <c r="BN12" s="17">
        <v>0.147252481497856</v>
      </c>
      <c r="BO12" s="17">
        <v>0.147985346163656</v>
      </c>
      <c r="BP12" s="17"/>
      <c r="BQ12" s="17">
        <v>8.3578907624293E-2</v>
      </c>
      <c r="BR12" s="17">
        <v>0.29533109009296898</v>
      </c>
    </row>
    <row r="13" spans="2:70" ht="29" x14ac:dyDescent="0.35">
      <c r="B13" s="18" t="s">
        <v>747</v>
      </c>
      <c r="C13" s="17">
        <v>0.17281525789284299</v>
      </c>
      <c r="D13" s="17">
        <v>0.17935381497628999</v>
      </c>
      <c r="E13" s="17">
        <v>0.16472619689493101</v>
      </c>
      <c r="F13" s="17"/>
      <c r="G13" s="17">
        <v>0.27729929087977601</v>
      </c>
      <c r="H13" s="17">
        <v>0.21579545958069499</v>
      </c>
      <c r="I13" s="17">
        <v>0.21762487870514399</v>
      </c>
      <c r="J13" s="17">
        <v>0.115595267284404</v>
      </c>
      <c r="K13" s="17">
        <v>0.128357868757844</v>
      </c>
      <c r="L13" s="17">
        <v>0.108268559408899</v>
      </c>
      <c r="M13" s="17"/>
      <c r="N13" s="17">
        <v>0.19201443400864701</v>
      </c>
      <c r="O13" s="17">
        <v>0.156508259747104</v>
      </c>
      <c r="P13" s="17">
        <v>0.19213504585539401</v>
      </c>
      <c r="Q13" s="17">
        <v>0.152237201822709</v>
      </c>
      <c r="R13" s="17"/>
      <c r="S13" s="17">
        <v>0.21128922171889999</v>
      </c>
      <c r="T13" s="17">
        <v>0.15238649543396901</v>
      </c>
      <c r="U13" s="17">
        <v>0.138237080798704</v>
      </c>
      <c r="V13" s="17">
        <v>0.19504122878927199</v>
      </c>
      <c r="W13" s="17">
        <v>0.12070330179296999</v>
      </c>
      <c r="X13" s="17">
        <v>0.21147575406257599</v>
      </c>
      <c r="Y13" s="17">
        <v>0.156021379149308</v>
      </c>
      <c r="Z13" s="17">
        <v>0.16163780024205099</v>
      </c>
      <c r="AA13" s="17">
        <v>0.20035603162054899</v>
      </c>
      <c r="AB13" s="17">
        <v>0.14798457973064</v>
      </c>
      <c r="AC13" s="17">
        <v>0.157477951325704</v>
      </c>
      <c r="AD13" s="17">
        <v>0.17186751582774501</v>
      </c>
      <c r="AE13" s="17"/>
      <c r="AF13" s="17">
        <v>0.13901085789336901</v>
      </c>
      <c r="AG13" s="17">
        <v>0.17941036134852301</v>
      </c>
      <c r="AH13" s="17">
        <v>0.1893193251326</v>
      </c>
      <c r="AI13" s="17"/>
      <c r="AJ13" s="17">
        <v>0.152345199542507</v>
      </c>
      <c r="AK13" s="17">
        <v>0.17793751000342301</v>
      </c>
      <c r="AL13" s="17">
        <v>0.195011112409615</v>
      </c>
      <c r="AM13" s="17">
        <v>0.20927517205600699</v>
      </c>
      <c r="AN13" s="17">
        <v>0.164879631020725</v>
      </c>
      <c r="AO13" s="17"/>
      <c r="AP13" s="17">
        <v>0.15887715264785701</v>
      </c>
      <c r="AQ13" s="17">
        <v>0.18700121602757999</v>
      </c>
      <c r="AR13" s="17">
        <v>0.19577769272195999</v>
      </c>
      <c r="AS13" s="17"/>
      <c r="AT13" s="17">
        <v>0.10930062389591901</v>
      </c>
      <c r="AU13" s="17">
        <v>0.17496194682796601</v>
      </c>
      <c r="AV13" s="17">
        <v>0.20860828765929901</v>
      </c>
      <c r="AW13" s="17">
        <v>0.24326439686345699</v>
      </c>
      <c r="AX13" s="17">
        <v>0.28965561018470598</v>
      </c>
      <c r="AY13" s="17"/>
      <c r="AZ13" s="17">
        <v>0.280025457288192</v>
      </c>
      <c r="BA13" s="17">
        <v>0.125858371467677</v>
      </c>
      <c r="BB13" s="17">
        <v>0.128602007951261</v>
      </c>
      <c r="BC13" s="17">
        <v>0.169496690402964</v>
      </c>
      <c r="BD13" s="17">
        <v>0.166963043101714</v>
      </c>
      <c r="BE13" s="17">
        <v>0.13325932209237701</v>
      </c>
      <c r="BF13" s="17">
        <v>0.18865748509376201</v>
      </c>
      <c r="BG13" s="17">
        <v>0.16338842435694201</v>
      </c>
      <c r="BH13" s="17">
        <v>0.16595423052588301</v>
      </c>
      <c r="BI13" s="17">
        <v>0.223301982982759</v>
      </c>
      <c r="BJ13" s="17">
        <v>0.192370806007965</v>
      </c>
      <c r="BK13" s="17">
        <v>0.18109084805381501</v>
      </c>
      <c r="BL13" s="17">
        <v>0.16064530045804901</v>
      </c>
      <c r="BM13" s="17">
        <v>0.210404163741537</v>
      </c>
      <c r="BN13" s="17">
        <v>0.215002881300209</v>
      </c>
      <c r="BO13" s="17">
        <v>0.25844534301924799</v>
      </c>
      <c r="BP13" s="17"/>
      <c r="BQ13" s="17">
        <v>0.25667090427623501</v>
      </c>
      <c r="BR13" s="17">
        <v>0.132669179017983</v>
      </c>
    </row>
    <row r="14" spans="2:70" ht="29" x14ac:dyDescent="0.35">
      <c r="B14" s="18" t="s">
        <v>748</v>
      </c>
      <c r="C14" s="17">
        <v>0.15951434108607801</v>
      </c>
      <c r="D14" s="17">
        <v>0.161918802912555</v>
      </c>
      <c r="E14" s="17">
        <v>0.15601939093294201</v>
      </c>
      <c r="F14" s="17"/>
      <c r="G14" s="17">
        <v>0.21550085525993201</v>
      </c>
      <c r="H14" s="17">
        <v>0.19239163504140899</v>
      </c>
      <c r="I14" s="17">
        <v>0.21905918797412399</v>
      </c>
      <c r="J14" s="17">
        <v>0.13434753305522401</v>
      </c>
      <c r="K14" s="17">
        <v>0.14157724628250201</v>
      </c>
      <c r="L14" s="17">
        <v>7.9453496241375904E-2</v>
      </c>
      <c r="M14" s="17"/>
      <c r="N14" s="17">
        <v>0.16217597852392299</v>
      </c>
      <c r="O14" s="17">
        <v>0.149722038707476</v>
      </c>
      <c r="P14" s="17">
        <v>0.167304991075131</v>
      </c>
      <c r="Q14" s="17">
        <v>0.161033951774121</v>
      </c>
      <c r="R14" s="17"/>
      <c r="S14" s="17">
        <v>0.20531892613786901</v>
      </c>
      <c r="T14" s="17">
        <v>0.15039735840147</v>
      </c>
      <c r="U14" s="17">
        <v>0.11991161349556299</v>
      </c>
      <c r="V14" s="17">
        <v>0.14922566638492599</v>
      </c>
      <c r="W14" s="17">
        <v>0.157583226209559</v>
      </c>
      <c r="X14" s="17">
        <v>0.138359836727626</v>
      </c>
      <c r="Y14" s="17">
        <v>0.145802662699691</v>
      </c>
      <c r="Z14" s="17">
        <v>0.162551793478632</v>
      </c>
      <c r="AA14" s="17">
        <v>0.15937213702351899</v>
      </c>
      <c r="AB14" s="17">
        <v>0.15028651377178601</v>
      </c>
      <c r="AC14" s="17">
        <v>0.15290790300205601</v>
      </c>
      <c r="AD14" s="17">
        <v>0.26170022061820503</v>
      </c>
      <c r="AE14" s="17"/>
      <c r="AF14" s="17">
        <v>0.135568845806747</v>
      </c>
      <c r="AG14" s="17">
        <v>0.16609546630552399</v>
      </c>
      <c r="AH14" s="17">
        <v>0.16323977784201801</v>
      </c>
      <c r="AI14" s="17"/>
      <c r="AJ14" s="17">
        <v>0.14086969414841399</v>
      </c>
      <c r="AK14" s="17">
        <v>0.191853546125825</v>
      </c>
      <c r="AL14" s="17">
        <v>0.158535296859833</v>
      </c>
      <c r="AM14" s="17">
        <v>0.131760294783174</v>
      </c>
      <c r="AN14" s="17">
        <v>0.156153556686636</v>
      </c>
      <c r="AO14" s="17"/>
      <c r="AP14" s="17">
        <v>0.14954868716425901</v>
      </c>
      <c r="AQ14" s="17">
        <v>0.19571192642535101</v>
      </c>
      <c r="AR14" s="17">
        <v>0.20918096464767</v>
      </c>
      <c r="AS14" s="17"/>
      <c r="AT14" s="17">
        <v>0.1403707799535</v>
      </c>
      <c r="AU14" s="17">
        <v>0.17119677957846399</v>
      </c>
      <c r="AV14" s="17">
        <v>0.17123973185547101</v>
      </c>
      <c r="AW14" s="17">
        <v>0.170268088167703</v>
      </c>
      <c r="AX14" s="17">
        <v>0.17232233101498701</v>
      </c>
      <c r="AY14" s="17"/>
      <c r="AZ14" s="17">
        <v>0.120059459842423</v>
      </c>
      <c r="BA14" s="17">
        <v>0.139023172093095</v>
      </c>
      <c r="BB14" s="17">
        <v>0.16270050853156701</v>
      </c>
      <c r="BC14" s="17">
        <v>0.15660911525104701</v>
      </c>
      <c r="BD14" s="17">
        <v>0.165972164742439</v>
      </c>
      <c r="BE14" s="17">
        <v>0.14510612988277199</v>
      </c>
      <c r="BF14" s="17">
        <v>0.18272398037079801</v>
      </c>
      <c r="BG14" s="17">
        <v>0.138340771201865</v>
      </c>
      <c r="BH14" s="17">
        <v>0.16853520013772499</v>
      </c>
      <c r="BI14" s="17">
        <v>0.15292845470836899</v>
      </c>
      <c r="BJ14" s="17">
        <v>0.13448489535383401</v>
      </c>
      <c r="BK14" s="17">
        <v>0.17930192268469999</v>
      </c>
      <c r="BL14" s="17">
        <v>0.191331656693841</v>
      </c>
      <c r="BM14" s="17">
        <v>0.18149529873631901</v>
      </c>
      <c r="BN14" s="17">
        <v>0.230001438102789</v>
      </c>
      <c r="BO14" s="17">
        <v>0.181091370872693</v>
      </c>
      <c r="BP14" s="17"/>
      <c r="BQ14" s="17">
        <v>0.17279047311151899</v>
      </c>
      <c r="BR14" s="17">
        <v>0.15480010094815699</v>
      </c>
    </row>
    <row r="15" spans="2:70" ht="43.5" x14ac:dyDescent="0.35">
      <c r="B15" s="18" t="s">
        <v>749</v>
      </c>
      <c r="C15" s="17">
        <v>0.149861258124141</v>
      </c>
      <c r="D15" s="17">
        <v>0.14232061266625401</v>
      </c>
      <c r="E15" s="17">
        <v>0.15729430265840499</v>
      </c>
      <c r="F15" s="17"/>
      <c r="G15" s="17">
        <v>0.20365953697179401</v>
      </c>
      <c r="H15" s="17">
        <v>0.18578842901960299</v>
      </c>
      <c r="I15" s="17">
        <v>0.182426627610971</v>
      </c>
      <c r="J15" s="17">
        <v>0.13550904382088699</v>
      </c>
      <c r="K15" s="17">
        <v>0.12488509848229901</v>
      </c>
      <c r="L15" s="17">
        <v>8.6691598259390906E-2</v>
      </c>
      <c r="M15" s="17"/>
      <c r="N15" s="17">
        <v>0.14978660023926199</v>
      </c>
      <c r="O15" s="17">
        <v>0.14342030119565599</v>
      </c>
      <c r="P15" s="17">
        <v>0.16521318524512699</v>
      </c>
      <c r="Q15" s="17">
        <v>0.144057339096999</v>
      </c>
      <c r="R15" s="17"/>
      <c r="S15" s="17">
        <v>0.186651297658221</v>
      </c>
      <c r="T15" s="17">
        <v>0.15979197145725299</v>
      </c>
      <c r="U15" s="17">
        <v>0.15583418576552899</v>
      </c>
      <c r="V15" s="17">
        <v>0.13888379879392601</v>
      </c>
      <c r="W15" s="17">
        <v>0.113658267604813</v>
      </c>
      <c r="X15" s="17">
        <v>0.14137802036851499</v>
      </c>
      <c r="Y15" s="17">
        <v>0.15021880754946201</v>
      </c>
      <c r="Z15" s="17">
        <v>0.127859854333017</v>
      </c>
      <c r="AA15" s="17">
        <v>0.135755772506616</v>
      </c>
      <c r="AB15" s="17">
        <v>0.125991425661652</v>
      </c>
      <c r="AC15" s="17">
        <v>0.16392567113074</v>
      </c>
      <c r="AD15" s="17">
        <v>0.19018945829488601</v>
      </c>
      <c r="AE15" s="17"/>
      <c r="AF15" s="17">
        <v>0.12451286883910199</v>
      </c>
      <c r="AG15" s="17">
        <v>0.15838375717323799</v>
      </c>
      <c r="AH15" s="17">
        <v>0.176799001459955</v>
      </c>
      <c r="AI15" s="17"/>
      <c r="AJ15" s="17">
        <v>0.116534089511856</v>
      </c>
      <c r="AK15" s="17">
        <v>0.193800697906301</v>
      </c>
      <c r="AL15" s="17">
        <v>0.13066955259342</v>
      </c>
      <c r="AM15" s="17">
        <v>0.19904132322517601</v>
      </c>
      <c r="AN15" s="17">
        <v>0.13660777681026101</v>
      </c>
      <c r="AO15" s="17"/>
      <c r="AP15" s="17">
        <v>0.12667085926323399</v>
      </c>
      <c r="AQ15" s="17">
        <v>0.17645318221755199</v>
      </c>
      <c r="AR15" s="17">
        <v>0.15046646993986301</v>
      </c>
      <c r="AS15" s="17"/>
      <c r="AT15" s="17">
        <v>0.11850962472520001</v>
      </c>
      <c r="AU15" s="17">
        <v>0.15572144966676801</v>
      </c>
      <c r="AV15" s="17">
        <v>0.164928283311706</v>
      </c>
      <c r="AW15" s="17">
        <v>0.168625594552507</v>
      </c>
      <c r="AX15" s="17">
        <v>0.12943489710831299</v>
      </c>
      <c r="AY15" s="17"/>
      <c r="AZ15" s="17">
        <v>8.0269869053125706E-2</v>
      </c>
      <c r="BA15" s="17">
        <v>0.109009284555981</v>
      </c>
      <c r="BB15" s="17">
        <v>0.12844661665062901</v>
      </c>
      <c r="BC15" s="17">
        <v>0.13630000867381201</v>
      </c>
      <c r="BD15" s="17">
        <v>0.14389639996497799</v>
      </c>
      <c r="BE15" s="17">
        <v>0.16055665396464</v>
      </c>
      <c r="BF15" s="17">
        <v>0.162548384543894</v>
      </c>
      <c r="BG15" s="17">
        <v>0.159569925957075</v>
      </c>
      <c r="BH15" s="17">
        <v>0.17899298711995801</v>
      </c>
      <c r="BI15" s="17">
        <v>0.129694176075869</v>
      </c>
      <c r="BJ15" s="17">
        <v>0.127224033944175</v>
      </c>
      <c r="BK15" s="17">
        <v>0.18208628136395</v>
      </c>
      <c r="BL15" s="17">
        <v>0.19033539648450501</v>
      </c>
      <c r="BM15" s="17">
        <v>0.16122625865159901</v>
      </c>
      <c r="BN15" s="17">
        <v>0.15526793389517801</v>
      </c>
      <c r="BO15" s="17">
        <v>0.21022089469831601</v>
      </c>
      <c r="BP15" s="17"/>
      <c r="BQ15" s="17">
        <v>0.160965591728612</v>
      </c>
      <c r="BR15" s="17">
        <v>0.14255693607672601</v>
      </c>
    </row>
    <row r="16" spans="2:70" ht="43.5" x14ac:dyDescent="0.35">
      <c r="B16" s="18" t="s">
        <v>750</v>
      </c>
      <c r="C16" s="17">
        <v>0.14389332775925401</v>
      </c>
      <c r="D16" s="17">
        <v>0.158753506334459</v>
      </c>
      <c r="E16" s="17">
        <v>0.12942748124863401</v>
      </c>
      <c r="F16" s="17"/>
      <c r="G16" s="17">
        <v>0.17272574493231199</v>
      </c>
      <c r="H16" s="17">
        <v>0.17075901252576001</v>
      </c>
      <c r="I16" s="17">
        <v>0.111665771518575</v>
      </c>
      <c r="J16" s="17">
        <v>0.115246513577299</v>
      </c>
      <c r="K16" s="17">
        <v>0.117411926634891</v>
      </c>
      <c r="L16" s="17">
        <v>0.17034391183981801</v>
      </c>
      <c r="M16" s="17"/>
      <c r="N16" s="17">
        <v>0.17045619688538299</v>
      </c>
      <c r="O16" s="17">
        <v>0.125011707991524</v>
      </c>
      <c r="P16" s="17">
        <v>0.142073980509555</v>
      </c>
      <c r="Q16" s="17">
        <v>0.13635335746989299</v>
      </c>
      <c r="R16" s="17"/>
      <c r="S16" s="17">
        <v>0.166925653746237</v>
      </c>
      <c r="T16" s="17">
        <v>0.15601178578563701</v>
      </c>
      <c r="U16" s="17">
        <v>0.14648271578892799</v>
      </c>
      <c r="V16" s="17">
        <v>0.136639516870388</v>
      </c>
      <c r="W16" s="17">
        <v>0.131474122558495</v>
      </c>
      <c r="X16" s="17">
        <v>0.12835917108286499</v>
      </c>
      <c r="Y16" s="17">
        <v>0.12575183547013299</v>
      </c>
      <c r="Z16" s="17">
        <v>0.13124794590182101</v>
      </c>
      <c r="AA16" s="17">
        <v>0.142592625997332</v>
      </c>
      <c r="AB16" s="17">
        <v>0.145995436278511</v>
      </c>
      <c r="AC16" s="17">
        <v>0.16902400633062101</v>
      </c>
      <c r="AD16" s="17">
        <v>9.5786712723467601E-2</v>
      </c>
      <c r="AE16" s="17"/>
      <c r="AF16" s="17">
        <v>0.166605887328098</v>
      </c>
      <c r="AG16" s="17">
        <v>0.13494936588321099</v>
      </c>
      <c r="AH16" s="17">
        <v>0.124497337664907</v>
      </c>
      <c r="AI16" s="17"/>
      <c r="AJ16" s="17">
        <v>0.157313680193437</v>
      </c>
      <c r="AK16" s="17">
        <v>0.14368243872491299</v>
      </c>
      <c r="AL16" s="17">
        <v>0.142451838823168</v>
      </c>
      <c r="AM16" s="17">
        <v>0.19883267343125099</v>
      </c>
      <c r="AN16" s="17">
        <v>0.11524999024811999</v>
      </c>
      <c r="AO16" s="17"/>
      <c r="AP16" s="17">
        <v>0.153164009361098</v>
      </c>
      <c r="AQ16" s="17">
        <v>0.14265525513105701</v>
      </c>
      <c r="AR16" s="17">
        <v>0.15372721628372299</v>
      </c>
      <c r="AS16" s="17"/>
      <c r="AT16" s="17">
        <v>0.12518752423009499</v>
      </c>
      <c r="AU16" s="17">
        <v>0.13579168740654701</v>
      </c>
      <c r="AV16" s="17">
        <v>0.16880495057320799</v>
      </c>
      <c r="AW16" s="17">
        <v>0.17637780686340301</v>
      </c>
      <c r="AX16" s="17">
        <v>0.20387585537601599</v>
      </c>
      <c r="AY16" s="17"/>
      <c r="AZ16" s="17">
        <v>0.15453112547506401</v>
      </c>
      <c r="BA16" s="17">
        <v>8.90882220605278E-2</v>
      </c>
      <c r="BB16" s="17">
        <v>0.17085658654786701</v>
      </c>
      <c r="BC16" s="17">
        <v>0.18163894455075399</v>
      </c>
      <c r="BD16" s="17">
        <v>0.183259772741212</v>
      </c>
      <c r="BE16" s="17">
        <v>9.6537170975417405E-2</v>
      </c>
      <c r="BF16" s="17">
        <v>0.15088236637823901</v>
      </c>
      <c r="BG16" s="17">
        <v>0.14213865917700899</v>
      </c>
      <c r="BH16" s="17">
        <v>0.12736574133792899</v>
      </c>
      <c r="BI16" s="17">
        <v>0.140054785377526</v>
      </c>
      <c r="BJ16" s="17">
        <v>0.105513130129385</v>
      </c>
      <c r="BK16" s="17">
        <v>0.15442303340514901</v>
      </c>
      <c r="BL16" s="17">
        <v>0.12248182458665401</v>
      </c>
      <c r="BM16" s="17">
        <v>0.22487508427407699</v>
      </c>
      <c r="BN16" s="17">
        <v>0.14977784844249201</v>
      </c>
      <c r="BO16" s="17">
        <v>0.179428574374557</v>
      </c>
      <c r="BP16" s="17"/>
      <c r="BQ16" s="17">
        <v>0.22883582965138799</v>
      </c>
      <c r="BR16" s="17">
        <v>0.106140878756518</v>
      </c>
    </row>
    <row r="17" spans="2:70" x14ac:dyDescent="0.35">
      <c r="B17" s="18" t="s">
        <v>751</v>
      </c>
      <c r="C17" s="17">
        <v>0.112728641537958</v>
      </c>
      <c r="D17" s="17">
        <v>0.105998336616897</v>
      </c>
      <c r="E17" s="17">
        <v>0.116898787423142</v>
      </c>
      <c r="F17" s="17"/>
      <c r="G17" s="17">
        <v>0.21970661568988401</v>
      </c>
      <c r="H17" s="17">
        <v>0.15956116167465101</v>
      </c>
      <c r="I17" s="17">
        <v>0.14133794495677199</v>
      </c>
      <c r="J17" s="17">
        <v>8.51565815065813E-2</v>
      </c>
      <c r="K17" s="17">
        <v>6.2433159678063198E-2</v>
      </c>
      <c r="L17" s="17">
        <v>3.62934642024067E-2</v>
      </c>
      <c r="M17" s="17"/>
      <c r="N17" s="17">
        <v>0.125074315190152</v>
      </c>
      <c r="O17" s="17">
        <v>0.10927133312418399</v>
      </c>
      <c r="P17" s="17">
        <v>0.125661526617348</v>
      </c>
      <c r="Q17" s="17">
        <v>9.1058849130770794E-2</v>
      </c>
      <c r="R17" s="17"/>
      <c r="S17" s="17">
        <v>0.224994905631517</v>
      </c>
      <c r="T17" s="17">
        <v>0.102796244833168</v>
      </c>
      <c r="U17" s="17">
        <v>5.89995556092901E-2</v>
      </c>
      <c r="V17" s="17">
        <v>9.91289714897053E-2</v>
      </c>
      <c r="W17" s="17">
        <v>0.105677805952125</v>
      </c>
      <c r="X17" s="17">
        <v>0.10984331025378299</v>
      </c>
      <c r="Y17" s="17">
        <v>0.106023327922477</v>
      </c>
      <c r="Z17" s="17">
        <v>6.8339371951453606E-2</v>
      </c>
      <c r="AA17" s="17">
        <v>9.2535071841094704E-2</v>
      </c>
      <c r="AB17" s="17">
        <v>9.5086347381114905E-2</v>
      </c>
      <c r="AC17" s="17">
        <v>9.6539984187476405E-2</v>
      </c>
      <c r="AD17" s="17">
        <v>7.15488482922879E-2</v>
      </c>
      <c r="AE17" s="17"/>
      <c r="AF17" s="17">
        <v>7.0529832905479095E-2</v>
      </c>
      <c r="AG17" s="17">
        <v>0.134584611201821</v>
      </c>
      <c r="AH17" s="17">
        <v>0.113697234693664</v>
      </c>
      <c r="AI17" s="17"/>
      <c r="AJ17" s="17">
        <v>7.6600000040869004E-2</v>
      </c>
      <c r="AK17" s="17">
        <v>0.16616131608640999</v>
      </c>
      <c r="AL17" s="17">
        <v>0.114816758393279</v>
      </c>
      <c r="AM17" s="17">
        <v>0.18483968311048399</v>
      </c>
      <c r="AN17" s="17">
        <v>8.1589593482966696E-2</v>
      </c>
      <c r="AO17" s="17"/>
      <c r="AP17" s="17">
        <v>9.4536340692819798E-2</v>
      </c>
      <c r="AQ17" s="17">
        <v>0.146781988782415</v>
      </c>
      <c r="AR17" s="17">
        <v>0.17079530819795199</v>
      </c>
      <c r="AS17" s="17"/>
      <c r="AT17" s="17">
        <v>7.3908525622827903E-2</v>
      </c>
      <c r="AU17" s="17">
        <v>0.112556112743164</v>
      </c>
      <c r="AV17" s="17">
        <v>0.12858952913594701</v>
      </c>
      <c r="AW17" s="17">
        <v>0.18323082440976199</v>
      </c>
      <c r="AX17" s="17">
        <v>0.2386460171616</v>
      </c>
      <c r="AY17" s="17"/>
      <c r="AZ17" s="17">
        <v>7.3093386371138894E-2</v>
      </c>
      <c r="BA17" s="17">
        <v>8.5912706872521893E-2</v>
      </c>
      <c r="BB17" s="17">
        <v>0.117528075071511</v>
      </c>
      <c r="BC17" s="17">
        <v>0.112029527097258</v>
      </c>
      <c r="BD17" s="17">
        <v>0.102222134571126</v>
      </c>
      <c r="BE17" s="17">
        <v>0.109600641133465</v>
      </c>
      <c r="BF17" s="17">
        <v>0.115688555767281</v>
      </c>
      <c r="BG17" s="17">
        <v>0.105740152593766</v>
      </c>
      <c r="BH17" s="17">
        <v>9.8216706273252199E-2</v>
      </c>
      <c r="BI17" s="17">
        <v>0.115154142745603</v>
      </c>
      <c r="BJ17" s="17">
        <v>0.10882432624548501</v>
      </c>
      <c r="BK17" s="17">
        <v>0.139484504509613</v>
      </c>
      <c r="BL17" s="17">
        <v>0.159020931620967</v>
      </c>
      <c r="BM17" s="17">
        <v>0.14097778825372201</v>
      </c>
      <c r="BN17" s="17">
        <v>0.13746838233710901</v>
      </c>
      <c r="BO17" s="17">
        <v>0.19081528472029199</v>
      </c>
      <c r="BP17" s="17"/>
      <c r="BQ17" s="17">
        <v>0.168971558561444</v>
      </c>
      <c r="BR17" s="17">
        <v>8.6556954350391596E-2</v>
      </c>
    </row>
    <row r="18" spans="2:70" x14ac:dyDescent="0.35">
      <c r="B18" s="18" t="s">
        <v>129</v>
      </c>
      <c r="C18" s="19">
        <v>5.52118593095349E-2</v>
      </c>
      <c r="D18" s="19">
        <v>5.8380772364275399E-2</v>
      </c>
      <c r="E18" s="19">
        <v>5.2474111825552901E-2</v>
      </c>
      <c r="F18" s="19"/>
      <c r="G18" s="19">
        <v>7.0411405271341501E-2</v>
      </c>
      <c r="H18" s="19">
        <v>6.2790590375233005E-2</v>
      </c>
      <c r="I18" s="19">
        <v>4.9196919579499003E-2</v>
      </c>
      <c r="J18" s="19">
        <v>6.1967513353484903E-2</v>
      </c>
      <c r="K18" s="19">
        <v>5.0894179761567897E-2</v>
      </c>
      <c r="L18" s="19">
        <v>4.1212734620498598E-2</v>
      </c>
      <c r="M18" s="19"/>
      <c r="N18" s="19">
        <v>3.8093967395389297E-2</v>
      </c>
      <c r="O18" s="19">
        <v>4.9609123787146402E-2</v>
      </c>
      <c r="P18" s="19">
        <v>6.0351389278611701E-2</v>
      </c>
      <c r="Q18" s="19">
        <v>7.4788826930679203E-2</v>
      </c>
      <c r="R18" s="19"/>
      <c r="S18" s="19">
        <v>3.44840193814831E-2</v>
      </c>
      <c r="T18" s="19">
        <v>4.9854381053827501E-2</v>
      </c>
      <c r="U18" s="19">
        <v>6.16269686369013E-2</v>
      </c>
      <c r="V18" s="19">
        <v>2.6786474459648001E-2</v>
      </c>
      <c r="W18" s="19">
        <v>0.100351825154882</v>
      </c>
      <c r="X18" s="19">
        <v>7.1389423278594599E-2</v>
      </c>
      <c r="Y18" s="19">
        <v>5.3442069181831101E-2</v>
      </c>
      <c r="Z18" s="19">
        <v>4.9504366866602E-2</v>
      </c>
      <c r="AA18" s="19">
        <v>4.6238481790831697E-2</v>
      </c>
      <c r="AB18" s="19">
        <v>5.6605343038813399E-2</v>
      </c>
      <c r="AC18" s="19">
        <v>5.5845970774361701E-2</v>
      </c>
      <c r="AD18" s="19">
        <v>0.129622605363472</v>
      </c>
      <c r="AE18" s="19"/>
      <c r="AF18" s="19">
        <v>3.8272792005704201E-2</v>
      </c>
      <c r="AG18" s="19">
        <v>4.5833415483846902E-2</v>
      </c>
      <c r="AH18" s="19">
        <v>0.10311697564846201</v>
      </c>
      <c r="AI18" s="19"/>
      <c r="AJ18" s="19">
        <v>4.1188377326108402E-2</v>
      </c>
      <c r="AK18" s="19">
        <v>5.1630191943883602E-2</v>
      </c>
      <c r="AL18" s="19">
        <v>3.03720233751524E-2</v>
      </c>
      <c r="AM18" s="19">
        <v>3.4139977700174899E-2</v>
      </c>
      <c r="AN18" s="19">
        <v>9.2714774437404099E-2</v>
      </c>
      <c r="AO18" s="19"/>
      <c r="AP18" s="19">
        <v>4.4330475971228002E-2</v>
      </c>
      <c r="AQ18" s="19">
        <v>4.7197773232251099E-2</v>
      </c>
      <c r="AR18" s="19">
        <v>1.70482572401322E-2</v>
      </c>
      <c r="AS18" s="19"/>
      <c r="AT18" s="19">
        <v>6.7041373126963996E-2</v>
      </c>
      <c r="AU18" s="19">
        <v>6.5313407250339198E-2</v>
      </c>
      <c r="AV18" s="19">
        <v>4.1936200635838798E-2</v>
      </c>
      <c r="AW18" s="19">
        <v>2.9232913759457201E-2</v>
      </c>
      <c r="AX18" s="19">
        <v>7.5424611076948297E-2</v>
      </c>
      <c r="AY18" s="19"/>
      <c r="AZ18" s="19">
        <v>2.94545195332899E-2</v>
      </c>
      <c r="BA18" s="19">
        <v>7.2392693207179504E-2</v>
      </c>
      <c r="BB18" s="19">
        <v>4.9349178346808402E-2</v>
      </c>
      <c r="BC18" s="19">
        <v>6.5756213198723601E-2</v>
      </c>
      <c r="BD18" s="19">
        <v>5.5288652611602797E-2</v>
      </c>
      <c r="BE18" s="19">
        <v>5.5727355863653898E-2</v>
      </c>
      <c r="BF18" s="19">
        <v>4.4869352983730099E-2</v>
      </c>
      <c r="BG18" s="19">
        <v>3.55246650999817E-2</v>
      </c>
      <c r="BH18" s="19">
        <v>7.24468974776179E-2</v>
      </c>
      <c r="BI18" s="19">
        <v>3.2953194396344802E-2</v>
      </c>
      <c r="BJ18" s="19">
        <v>5.0683255244195403E-2</v>
      </c>
      <c r="BK18" s="19">
        <v>7.0581690924635301E-2</v>
      </c>
      <c r="BL18" s="19">
        <v>3.13888072348259E-2</v>
      </c>
      <c r="BM18" s="19">
        <v>3.1030970385671899E-2</v>
      </c>
      <c r="BN18" s="19">
        <v>4.9425090416041498E-2</v>
      </c>
      <c r="BO18" s="19">
        <v>3.52749353994131E-2</v>
      </c>
      <c r="BP18" s="19"/>
      <c r="BQ18" s="19">
        <v>2.00956694861095E-2</v>
      </c>
      <c r="BR18" s="19">
        <v>6.5745043066877798E-2</v>
      </c>
    </row>
    <row r="19" spans="2:70" x14ac:dyDescent="0.35">
      <c r="B19" s="16"/>
    </row>
    <row r="20" spans="2:70" x14ac:dyDescent="0.35">
      <c r="B20" t="s">
        <v>98</v>
      </c>
    </row>
    <row r="21" spans="2:70" x14ac:dyDescent="0.35">
      <c r="B21" t="s">
        <v>99</v>
      </c>
    </row>
    <row r="23" spans="2:70" x14ac:dyDescent="0.35">
      <c r="B23" s="8" t="str">
        <f>HYPERLINK("#'Contents'!A1", "Return to Contents")</f>
        <v>Return to Contents</v>
      </c>
    </row>
  </sheetData>
  <mergeCells count="11">
    <mergeCell ref="BQ5:BR5"/>
    <mergeCell ref="D5:E5"/>
    <mergeCell ref="G5:L5"/>
    <mergeCell ref="N5:Q5"/>
    <mergeCell ref="S5:AD5"/>
    <mergeCell ref="AF5:AH5"/>
    <mergeCell ref="D2:BJ2"/>
    <mergeCell ref="AJ5:AN5"/>
    <mergeCell ref="AP5:AR5"/>
    <mergeCell ref="AT5:AX5"/>
    <mergeCell ref="AZ5:BO5"/>
  </mergeCells>
  <pageMargins left="0.7" right="0.7" top="0.75" bottom="0.75" header="0.3" footer="0.3"/>
  <pageSetup paperSize="9" orientation="portrait" horizontalDpi="300" verticalDpi="300"/>
  <drawing r:id="rId1"/>
</worksheet>
</file>

<file path=xl/worksheets/sheet1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E00-000000000000}">
  <dimension ref="B2:I22"/>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9" width="20.7265625" customWidth="1"/>
  </cols>
  <sheetData>
    <row r="2" spans="2:9" ht="40" customHeight="1" x14ac:dyDescent="0.35">
      <c r="D2" s="29" t="s">
        <v>764</v>
      </c>
      <c r="E2" s="26"/>
      <c r="F2" s="26"/>
      <c r="G2" s="26"/>
      <c r="H2" s="26"/>
      <c r="I2" s="26"/>
    </row>
    <row r="6" spans="2:9" ht="50.15" customHeight="1" x14ac:dyDescent="0.35">
      <c r="B6" s="20" t="s">
        <v>15</v>
      </c>
      <c r="C6" s="20" t="s">
        <v>753</v>
      </c>
      <c r="D6" s="20" t="s">
        <v>754</v>
      </c>
      <c r="E6" s="20" t="s">
        <v>755</v>
      </c>
      <c r="F6" s="20" t="s">
        <v>756</v>
      </c>
      <c r="G6" s="20" t="s">
        <v>757</v>
      </c>
      <c r="H6" s="20" t="s">
        <v>758</v>
      </c>
    </row>
    <row r="7" spans="2:9" x14ac:dyDescent="0.35">
      <c r="B7" s="18" t="s">
        <v>759</v>
      </c>
      <c r="C7" s="17">
        <v>0.282491087071434</v>
      </c>
      <c r="D7" s="17">
        <v>0.203610710586136</v>
      </c>
      <c r="E7" s="17">
        <v>0.152603196363155</v>
      </c>
      <c r="F7" s="17">
        <v>0.27635321035276</v>
      </c>
      <c r="G7" s="17">
        <v>0.19318104366214001</v>
      </c>
      <c r="H7" s="17">
        <v>6.3212477749618995E-2</v>
      </c>
    </row>
    <row r="8" spans="2:9" x14ac:dyDescent="0.35">
      <c r="B8" s="18" t="s">
        <v>760</v>
      </c>
      <c r="C8" s="17">
        <v>0.369482216492031</v>
      </c>
      <c r="D8" s="17">
        <v>0.359546591136852</v>
      </c>
      <c r="E8" s="17">
        <v>0.36405375591682299</v>
      </c>
      <c r="F8" s="17">
        <v>0.29415336435292</v>
      </c>
      <c r="G8" s="17">
        <v>0.268828027547864</v>
      </c>
      <c r="H8" s="17">
        <v>0.17676616813528601</v>
      </c>
    </row>
    <row r="9" spans="2:9" x14ac:dyDescent="0.35">
      <c r="B9" s="18" t="s">
        <v>761</v>
      </c>
      <c r="C9" s="17">
        <v>0.227955116912092</v>
      </c>
      <c r="D9" s="17">
        <v>0.26120868076582898</v>
      </c>
      <c r="E9" s="17">
        <v>0.292774035930145</v>
      </c>
      <c r="F9" s="17">
        <v>0.18192317958229401</v>
      </c>
      <c r="G9" s="17">
        <v>0.21075082331157199</v>
      </c>
      <c r="H9" s="17">
        <v>0.30411475647522701</v>
      </c>
    </row>
    <row r="10" spans="2:9" x14ac:dyDescent="0.35">
      <c r="B10" s="18" t="s">
        <v>762</v>
      </c>
      <c r="C10" s="17">
        <v>3.7638200851895398E-2</v>
      </c>
      <c r="D10" s="17">
        <v>5.0951060093267601E-2</v>
      </c>
      <c r="E10" s="17">
        <v>7.1341618647710506E-2</v>
      </c>
      <c r="F10" s="17">
        <v>7.7938641626354402E-2</v>
      </c>
      <c r="G10" s="17">
        <v>0.158812454581235</v>
      </c>
      <c r="H10" s="17">
        <v>0.24253836417604099</v>
      </c>
    </row>
    <row r="11" spans="2:9" x14ac:dyDescent="0.35">
      <c r="B11" s="18" t="s">
        <v>763</v>
      </c>
      <c r="C11" s="17">
        <v>3.72694184271695E-2</v>
      </c>
      <c r="D11" s="17">
        <v>5.15523288139298E-2</v>
      </c>
      <c r="E11" s="17">
        <v>6.0573874075115303E-2</v>
      </c>
      <c r="F11" s="17">
        <v>0.129967850409794</v>
      </c>
      <c r="G11" s="17">
        <v>0.12883868503392601</v>
      </c>
      <c r="H11" s="17">
        <v>0.14627477844388401</v>
      </c>
    </row>
    <row r="12" spans="2:9" x14ac:dyDescent="0.35">
      <c r="B12" s="18" t="s">
        <v>129</v>
      </c>
      <c r="C12" s="17">
        <v>4.5163960245377298E-2</v>
      </c>
      <c r="D12" s="17">
        <v>7.3130628603985198E-2</v>
      </c>
      <c r="E12" s="17">
        <v>5.8653519067051102E-2</v>
      </c>
      <c r="F12" s="17">
        <v>3.9663753675877697E-2</v>
      </c>
      <c r="G12" s="17">
        <v>3.9588965863263E-2</v>
      </c>
      <c r="H12" s="17">
        <v>6.7093455019942794E-2</v>
      </c>
    </row>
    <row r="13" spans="2:9" x14ac:dyDescent="0.35">
      <c r="B13" s="23" t="s">
        <v>141</v>
      </c>
      <c r="C13" s="21">
        <v>0.65197330356346495</v>
      </c>
      <c r="D13" s="21">
        <v>0.56315730172298795</v>
      </c>
      <c r="E13" s="21">
        <v>0.51665695227997799</v>
      </c>
      <c r="F13" s="21">
        <v>0.57050657470568</v>
      </c>
      <c r="G13" s="21">
        <v>0.46200907121000401</v>
      </c>
      <c r="H13" s="21">
        <v>0.239978645884905</v>
      </c>
    </row>
    <row r="14" spans="2:9" x14ac:dyDescent="0.35">
      <c r="B14" s="23" t="s">
        <v>142</v>
      </c>
      <c r="C14" s="21">
        <v>7.4907619279064905E-2</v>
      </c>
      <c r="D14" s="21">
        <v>0.102503388907197</v>
      </c>
      <c r="E14" s="21">
        <v>0.13191549272282599</v>
      </c>
      <c r="F14" s="21">
        <v>0.207906492036148</v>
      </c>
      <c r="G14" s="21">
        <v>0.28765113961516098</v>
      </c>
      <c r="H14" s="21">
        <v>0.388813142619925</v>
      </c>
    </row>
    <row r="15" spans="2:9" x14ac:dyDescent="0.35">
      <c r="B15" s="23" t="s">
        <v>143</v>
      </c>
      <c r="C15" s="22">
        <v>0.57706568428439997</v>
      </c>
      <c r="D15" s="22">
        <v>0.46065391281578999</v>
      </c>
      <c r="E15" s="22">
        <v>0.384741459557152</v>
      </c>
      <c r="F15" s="22">
        <v>0.36260008266953198</v>
      </c>
      <c r="G15" s="22">
        <v>0.174357931594843</v>
      </c>
      <c r="H15" s="22">
        <v>-0.14883449673502</v>
      </c>
    </row>
    <row r="16" spans="2:9" x14ac:dyDescent="0.35">
      <c r="B16" s="16"/>
      <c r="C16" s="16"/>
      <c r="D16" s="16"/>
      <c r="E16" s="16"/>
      <c r="F16" s="16"/>
      <c r="G16" s="16"/>
      <c r="H16" s="16"/>
    </row>
    <row r="17" spans="2:2" x14ac:dyDescent="0.35">
      <c r="B17" t="s">
        <v>98</v>
      </c>
    </row>
    <row r="18" spans="2:2" x14ac:dyDescent="0.35">
      <c r="B18" t="s">
        <v>99</v>
      </c>
    </row>
    <row r="22" spans="2:2" x14ac:dyDescent="0.35">
      <c r="B22" s="8" t="str">
        <f>HYPERLINK("#'Contents'!A1", "Return to Contents")</f>
        <v>Return to Contents</v>
      </c>
    </row>
  </sheetData>
  <mergeCells count="1">
    <mergeCell ref="D2:I2"/>
  </mergeCells>
  <pageMargins left="0.7" right="0.7" top="0.75" bottom="0.75" header="0.3" footer="0.3"/>
  <pageSetup paperSize="9" orientation="portrait" horizontalDpi="300" verticalDpi="300"/>
  <drawing r:id="rId1"/>
</worksheet>
</file>

<file path=xl/worksheets/sheet1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F00-000000000000}">
  <dimension ref="B2:BR22"/>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67" width="10.7265625" customWidth="1"/>
    <col min="68" max="68" width="2.1796875" customWidth="1"/>
    <col min="69" max="70" width="10.7265625" customWidth="1"/>
    <col min="71" max="71" width="2.1796875" customWidth="1"/>
  </cols>
  <sheetData>
    <row r="2" spans="2:70" ht="40" customHeight="1" x14ac:dyDescent="0.35">
      <c r="D2" s="29" t="s">
        <v>765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row>
    <row r="5" spans="2:70" ht="30" customHeight="1" x14ac:dyDescent="0.35">
      <c r="B5" s="15"/>
      <c r="C5" s="15"/>
      <c r="D5" s="30" t="s">
        <v>74</v>
      </c>
      <c r="E5" s="30"/>
      <c r="F5" s="15"/>
      <c r="G5" s="30" t="s">
        <v>75</v>
      </c>
      <c r="H5" s="30"/>
      <c r="I5" s="30"/>
      <c r="J5" s="30"/>
      <c r="K5" s="30"/>
      <c r="L5" s="30"/>
      <c r="M5" s="15"/>
      <c r="N5" s="30" t="s">
        <v>76</v>
      </c>
      <c r="O5" s="30"/>
      <c r="P5" s="30"/>
      <c r="Q5" s="30"/>
      <c r="R5" s="15"/>
      <c r="S5" s="30" t="s">
        <v>77</v>
      </c>
      <c r="T5" s="30"/>
      <c r="U5" s="30"/>
      <c r="V5" s="30"/>
      <c r="W5" s="30"/>
      <c r="X5" s="30"/>
      <c r="Y5" s="30"/>
      <c r="Z5" s="30"/>
      <c r="AA5" s="30"/>
      <c r="AB5" s="30"/>
      <c r="AC5" s="30"/>
      <c r="AD5" s="30"/>
      <c r="AE5" s="15"/>
      <c r="AF5" s="30" t="s">
        <v>78</v>
      </c>
      <c r="AG5" s="30"/>
      <c r="AH5" s="30"/>
      <c r="AI5" s="15"/>
      <c r="AJ5" s="30" t="s">
        <v>79</v>
      </c>
      <c r="AK5" s="30"/>
      <c r="AL5" s="30"/>
      <c r="AM5" s="30"/>
      <c r="AN5" s="30"/>
      <c r="AO5" s="15"/>
      <c r="AP5" s="30" t="s">
        <v>80</v>
      </c>
      <c r="AQ5" s="30"/>
      <c r="AR5" s="30"/>
      <c r="AS5" s="15"/>
      <c r="AT5" s="30" t="s">
        <v>81</v>
      </c>
      <c r="AU5" s="30"/>
      <c r="AV5" s="30"/>
      <c r="AW5" s="30"/>
      <c r="AX5" s="30"/>
      <c r="AY5" s="15"/>
      <c r="AZ5" s="30" t="s">
        <v>82</v>
      </c>
      <c r="BA5" s="30"/>
      <c r="BB5" s="30"/>
      <c r="BC5" s="30"/>
      <c r="BD5" s="30"/>
      <c r="BE5" s="30"/>
      <c r="BF5" s="30"/>
      <c r="BG5" s="30"/>
      <c r="BH5" s="30"/>
      <c r="BI5" s="30"/>
      <c r="BJ5" s="30"/>
      <c r="BK5" s="30"/>
      <c r="BL5" s="30"/>
      <c r="BM5" s="30"/>
      <c r="BN5" s="30"/>
      <c r="BO5" s="30"/>
      <c r="BP5" s="15"/>
      <c r="BQ5" s="30" t="s">
        <v>83</v>
      </c>
      <c r="BR5" s="30"/>
    </row>
    <row r="6" spans="2:7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46</v>
      </c>
      <c r="AQ6" s="12" t="s">
        <v>47</v>
      </c>
      <c r="AR6" s="12" t="s">
        <v>50</v>
      </c>
      <c r="AT6" s="12" t="s">
        <v>51</v>
      </c>
      <c r="AU6" s="12" t="s">
        <v>52</v>
      </c>
      <c r="AV6" s="12" t="s">
        <v>53</v>
      </c>
      <c r="AW6" s="12" t="s">
        <v>54</v>
      </c>
      <c r="AX6" s="12" t="s">
        <v>55</v>
      </c>
      <c r="AZ6" s="12" t="s">
        <v>56</v>
      </c>
      <c r="BA6" s="12" t="s">
        <v>57</v>
      </c>
      <c r="BB6" s="12" t="s">
        <v>58</v>
      </c>
      <c r="BC6" s="12" t="s">
        <v>59</v>
      </c>
      <c r="BD6" s="12" t="s">
        <v>60</v>
      </c>
      <c r="BE6" s="12" t="s">
        <v>61</v>
      </c>
      <c r="BF6" s="12" t="s">
        <v>62</v>
      </c>
      <c r="BG6" s="12" t="s">
        <v>63</v>
      </c>
      <c r="BH6" s="12" t="s">
        <v>64</v>
      </c>
      <c r="BI6" s="12" t="s">
        <v>65</v>
      </c>
      <c r="BJ6" s="12" t="s">
        <v>66</v>
      </c>
      <c r="BK6" s="12" t="s">
        <v>67</v>
      </c>
      <c r="BL6" s="12" t="s">
        <v>68</v>
      </c>
      <c r="BM6" s="12" t="s">
        <v>69</v>
      </c>
      <c r="BN6" s="12" t="s">
        <v>70</v>
      </c>
      <c r="BO6" s="12" t="s">
        <v>71</v>
      </c>
      <c r="BQ6" s="12" t="s">
        <v>72</v>
      </c>
      <c r="BR6" s="12" t="s">
        <v>73</v>
      </c>
    </row>
    <row r="7" spans="2:70" ht="30" customHeight="1" x14ac:dyDescent="0.35">
      <c r="B7" s="10" t="s">
        <v>19</v>
      </c>
      <c r="C7" s="10">
        <v>4012</v>
      </c>
      <c r="D7" s="10">
        <v>1971</v>
      </c>
      <c r="E7" s="10">
        <v>2028</v>
      </c>
      <c r="F7" s="10"/>
      <c r="G7" s="10">
        <v>497</v>
      </c>
      <c r="H7" s="10">
        <v>704</v>
      </c>
      <c r="I7" s="10">
        <v>694</v>
      </c>
      <c r="J7" s="10">
        <v>693</v>
      </c>
      <c r="K7" s="10">
        <v>571</v>
      </c>
      <c r="L7" s="10">
        <v>853</v>
      </c>
      <c r="M7" s="10"/>
      <c r="N7" s="10">
        <v>1178</v>
      </c>
      <c r="O7" s="10">
        <v>1131</v>
      </c>
      <c r="P7" s="10">
        <v>781</v>
      </c>
      <c r="Q7" s="10">
        <v>909</v>
      </c>
      <c r="R7" s="10"/>
      <c r="S7" s="10">
        <v>563</v>
      </c>
      <c r="T7" s="10">
        <v>553</v>
      </c>
      <c r="U7" s="10">
        <v>314</v>
      </c>
      <c r="V7" s="10">
        <v>343</v>
      </c>
      <c r="W7" s="10">
        <v>293</v>
      </c>
      <c r="X7" s="10">
        <v>376</v>
      </c>
      <c r="Y7" s="10">
        <v>336</v>
      </c>
      <c r="Z7" s="10">
        <v>171</v>
      </c>
      <c r="AA7" s="10">
        <v>447</v>
      </c>
      <c r="AB7" s="10">
        <v>337</v>
      </c>
      <c r="AC7" s="10">
        <v>188</v>
      </c>
      <c r="AD7" s="10">
        <v>91</v>
      </c>
      <c r="AE7" s="10"/>
      <c r="AF7" s="10">
        <v>1421</v>
      </c>
      <c r="AG7" s="10">
        <v>1665</v>
      </c>
      <c r="AH7" s="10">
        <v>577</v>
      </c>
      <c r="AI7" s="10"/>
      <c r="AJ7" s="10">
        <v>1433</v>
      </c>
      <c r="AK7" s="10">
        <v>1082</v>
      </c>
      <c r="AL7" s="10">
        <v>299</v>
      </c>
      <c r="AM7" s="10">
        <v>42</v>
      </c>
      <c r="AN7" s="10">
        <v>541</v>
      </c>
      <c r="AO7" s="10"/>
      <c r="AP7" s="10">
        <v>878</v>
      </c>
      <c r="AQ7" s="10">
        <v>1369</v>
      </c>
      <c r="AR7" s="10">
        <v>264</v>
      </c>
      <c r="AS7" s="10"/>
      <c r="AT7" s="10">
        <v>929</v>
      </c>
      <c r="AU7" s="10">
        <v>932</v>
      </c>
      <c r="AV7" s="10">
        <v>1096</v>
      </c>
      <c r="AW7" s="10">
        <v>455</v>
      </c>
      <c r="AX7" s="10">
        <v>62</v>
      </c>
      <c r="AY7" s="10"/>
      <c r="AZ7" s="10">
        <v>33</v>
      </c>
      <c r="BA7" s="10">
        <v>185</v>
      </c>
      <c r="BB7" s="10">
        <v>256</v>
      </c>
      <c r="BC7" s="10">
        <v>269</v>
      </c>
      <c r="BD7" s="10">
        <v>403</v>
      </c>
      <c r="BE7" s="10">
        <v>436</v>
      </c>
      <c r="BF7" s="10">
        <v>391</v>
      </c>
      <c r="BG7" s="10">
        <v>312</v>
      </c>
      <c r="BH7" s="10">
        <v>253</v>
      </c>
      <c r="BI7" s="10">
        <v>211</v>
      </c>
      <c r="BJ7" s="10">
        <v>336</v>
      </c>
      <c r="BK7" s="10">
        <v>187</v>
      </c>
      <c r="BL7" s="10">
        <v>180</v>
      </c>
      <c r="BM7" s="10">
        <v>103</v>
      </c>
      <c r="BN7" s="10">
        <v>95</v>
      </c>
      <c r="BO7" s="10">
        <v>161</v>
      </c>
      <c r="BP7" s="10"/>
      <c r="BQ7" s="10">
        <v>1235</v>
      </c>
      <c r="BR7" s="10">
        <v>2665</v>
      </c>
    </row>
    <row r="8" spans="2:70" ht="30" customHeight="1" x14ac:dyDescent="0.35">
      <c r="B8" s="11" t="s">
        <v>20</v>
      </c>
      <c r="C8" s="11">
        <v>4012</v>
      </c>
      <c r="D8" s="11">
        <v>1975</v>
      </c>
      <c r="E8" s="11">
        <v>2024</v>
      </c>
      <c r="F8" s="11"/>
      <c r="G8" s="11">
        <v>558</v>
      </c>
      <c r="H8" s="11">
        <v>682</v>
      </c>
      <c r="I8" s="11">
        <v>685</v>
      </c>
      <c r="J8" s="11">
        <v>686</v>
      </c>
      <c r="K8" s="11">
        <v>562</v>
      </c>
      <c r="L8" s="11">
        <v>839</v>
      </c>
      <c r="M8" s="11"/>
      <c r="N8" s="11">
        <v>1080</v>
      </c>
      <c r="O8" s="11">
        <v>1039</v>
      </c>
      <c r="P8" s="11">
        <v>880</v>
      </c>
      <c r="Q8" s="11">
        <v>1000</v>
      </c>
      <c r="R8" s="11"/>
      <c r="S8" s="11">
        <v>562</v>
      </c>
      <c r="T8" s="11">
        <v>522</v>
      </c>
      <c r="U8" s="11">
        <v>321</v>
      </c>
      <c r="V8" s="11">
        <v>361</v>
      </c>
      <c r="W8" s="11">
        <v>281</v>
      </c>
      <c r="X8" s="11">
        <v>361</v>
      </c>
      <c r="Y8" s="11">
        <v>321</v>
      </c>
      <c r="Z8" s="11">
        <v>160</v>
      </c>
      <c r="AA8" s="11">
        <v>441</v>
      </c>
      <c r="AB8" s="11">
        <v>361</v>
      </c>
      <c r="AC8" s="11">
        <v>201</v>
      </c>
      <c r="AD8" s="11">
        <v>120</v>
      </c>
      <c r="AE8" s="11"/>
      <c r="AF8" s="11">
        <v>1410</v>
      </c>
      <c r="AG8" s="11">
        <v>1629</v>
      </c>
      <c r="AH8" s="11">
        <v>599</v>
      </c>
      <c r="AI8" s="11"/>
      <c r="AJ8" s="11">
        <v>1397</v>
      </c>
      <c r="AK8" s="11">
        <v>1071</v>
      </c>
      <c r="AL8" s="11">
        <v>288</v>
      </c>
      <c r="AM8" s="11">
        <v>45</v>
      </c>
      <c r="AN8" s="11">
        <v>558</v>
      </c>
      <c r="AO8" s="11"/>
      <c r="AP8" s="11">
        <v>856</v>
      </c>
      <c r="AQ8" s="11">
        <v>1358</v>
      </c>
      <c r="AR8" s="11">
        <v>259</v>
      </c>
      <c r="AS8" s="11"/>
      <c r="AT8" s="11">
        <v>961</v>
      </c>
      <c r="AU8" s="11">
        <v>958</v>
      </c>
      <c r="AV8" s="11">
        <v>1056</v>
      </c>
      <c r="AW8" s="11">
        <v>434</v>
      </c>
      <c r="AX8" s="11">
        <v>55</v>
      </c>
      <c r="AY8" s="11"/>
      <c r="AZ8" s="11">
        <v>33</v>
      </c>
      <c r="BA8" s="11">
        <v>186</v>
      </c>
      <c r="BB8" s="11">
        <v>267</v>
      </c>
      <c r="BC8" s="11">
        <v>280</v>
      </c>
      <c r="BD8" s="11">
        <v>416</v>
      </c>
      <c r="BE8" s="11">
        <v>443</v>
      </c>
      <c r="BF8" s="11">
        <v>394</v>
      </c>
      <c r="BG8" s="11">
        <v>314</v>
      </c>
      <c r="BH8" s="11">
        <v>257</v>
      </c>
      <c r="BI8" s="11">
        <v>206</v>
      </c>
      <c r="BJ8" s="11">
        <v>329</v>
      </c>
      <c r="BK8" s="11">
        <v>179</v>
      </c>
      <c r="BL8" s="11">
        <v>174</v>
      </c>
      <c r="BM8" s="11">
        <v>97</v>
      </c>
      <c r="BN8" s="11">
        <v>87</v>
      </c>
      <c r="BO8" s="11">
        <v>148</v>
      </c>
      <c r="BP8" s="11"/>
      <c r="BQ8" s="11">
        <v>1209</v>
      </c>
      <c r="BR8" s="11">
        <v>2688</v>
      </c>
    </row>
    <row r="9" spans="2:70" x14ac:dyDescent="0.35">
      <c r="B9" s="18" t="s">
        <v>759</v>
      </c>
      <c r="C9" s="17">
        <v>6.3212477749618995E-2</v>
      </c>
      <c r="D9" s="17">
        <v>6.5614968580142999E-2</v>
      </c>
      <c r="E9" s="17">
        <v>6.0434798922708699E-2</v>
      </c>
      <c r="F9" s="17"/>
      <c r="G9" s="17">
        <v>7.5216863519638702E-2</v>
      </c>
      <c r="H9" s="17">
        <v>0.112710702092526</v>
      </c>
      <c r="I9" s="17">
        <v>9.3581879156918998E-2</v>
      </c>
      <c r="J9" s="17">
        <v>5.7357782051828801E-2</v>
      </c>
      <c r="K9" s="17">
        <v>2.3086770831609298E-2</v>
      </c>
      <c r="L9" s="17">
        <v>2.1822762757519602E-2</v>
      </c>
      <c r="M9" s="17"/>
      <c r="N9" s="17">
        <v>7.8677237104758393E-2</v>
      </c>
      <c r="O9" s="17">
        <v>5.1460180992856798E-2</v>
      </c>
      <c r="P9" s="17">
        <v>7.4336791393751503E-2</v>
      </c>
      <c r="Q9" s="17">
        <v>4.8720309482691598E-2</v>
      </c>
      <c r="R9" s="17"/>
      <c r="S9" s="17">
        <v>0.12936592816251899</v>
      </c>
      <c r="T9" s="17">
        <v>4.0535248715683203E-2</v>
      </c>
      <c r="U9" s="17">
        <v>4.0539048482828501E-2</v>
      </c>
      <c r="V9" s="17">
        <v>6.0162881078067297E-2</v>
      </c>
      <c r="W9" s="17">
        <v>5.5861202006559099E-2</v>
      </c>
      <c r="X9" s="17">
        <v>6.6750553791572603E-2</v>
      </c>
      <c r="Y9" s="17">
        <v>5.3575625509142903E-2</v>
      </c>
      <c r="Z9" s="17">
        <v>4.5604894304815402E-2</v>
      </c>
      <c r="AA9" s="17">
        <v>5.2861456311556101E-2</v>
      </c>
      <c r="AB9" s="17">
        <v>4.9032197401147601E-2</v>
      </c>
      <c r="AC9" s="17">
        <v>5.1544929881951002E-2</v>
      </c>
      <c r="AD9" s="17">
        <v>7.7952420255873595E-2</v>
      </c>
      <c r="AE9" s="17"/>
      <c r="AF9" s="17">
        <v>5.8588233823628197E-2</v>
      </c>
      <c r="AG9" s="17">
        <v>7.0019274136445098E-2</v>
      </c>
      <c r="AH9" s="17">
        <v>6.4557643910352305E-2</v>
      </c>
      <c r="AI9" s="17"/>
      <c r="AJ9" s="17">
        <v>5.5590963861123999E-2</v>
      </c>
      <c r="AK9" s="17">
        <v>9.1122649140336895E-2</v>
      </c>
      <c r="AL9" s="17">
        <v>5.3516532631070403E-2</v>
      </c>
      <c r="AM9" s="17">
        <v>8.4331180945604697E-2</v>
      </c>
      <c r="AN9" s="17">
        <v>4.2855214032131002E-2</v>
      </c>
      <c r="AO9" s="17"/>
      <c r="AP9" s="17">
        <v>8.2185675899708599E-2</v>
      </c>
      <c r="AQ9" s="17">
        <v>7.8485745327072406E-2</v>
      </c>
      <c r="AR9" s="17">
        <v>7.9208260603545799E-2</v>
      </c>
      <c r="AS9" s="17"/>
      <c r="AT9" s="17">
        <v>4.6535377149069697E-2</v>
      </c>
      <c r="AU9" s="17">
        <v>4.2043108160479403E-2</v>
      </c>
      <c r="AV9" s="17">
        <v>8.16129878912569E-2</v>
      </c>
      <c r="AW9" s="17">
        <v>0.101408803049583</v>
      </c>
      <c r="AX9" s="17">
        <v>0.22761730181711701</v>
      </c>
      <c r="AY9" s="17"/>
      <c r="AZ9" s="17">
        <v>2.7036504710503902E-2</v>
      </c>
      <c r="BA9" s="17">
        <v>4.2091416271658001E-2</v>
      </c>
      <c r="BB9" s="17">
        <v>4.0697082932614197E-2</v>
      </c>
      <c r="BC9" s="17">
        <v>5.0739676930170799E-2</v>
      </c>
      <c r="BD9" s="17">
        <v>7.2981782345174495E-2</v>
      </c>
      <c r="BE9" s="17">
        <v>5.5840240339216099E-2</v>
      </c>
      <c r="BF9" s="17">
        <v>6.0602454368482897E-2</v>
      </c>
      <c r="BG9" s="17">
        <v>7.7404858516642194E-2</v>
      </c>
      <c r="BH9" s="17">
        <v>4.6985763475072599E-2</v>
      </c>
      <c r="BI9" s="17">
        <v>2.4488902127714599E-2</v>
      </c>
      <c r="BJ9" s="17">
        <v>6.2846335696154401E-2</v>
      </c>
      <c r="BK9" s="17">
        <v>9.00566463382452E-2</v>
      </c>
      <c r="BL9" s="17">
        <v>8.3712790038047893E-2</v>
      </c>
      <c r="BM9" s="17">
        <v>7.3389997891566305E-2</v>
      </c>
      <c r="BN9" s="17">
        <v>0.10357849181020699</v>
      </c>
      <c r="BO9" s="17">
        <v>0.145091610315911</v>
      </c>
      <c r="BP9" s="17"/>
      <c r="BQ9" s="17">
        <v>0.12733509658400999</v>
      </c>
      <c r="BR9" s="17">
        <v>3.4356982784033603E-2</v>
      </c>
    </row>
    <row r="10" spans="2:70" x14ac:dyDescent="0.35">
      <c r="B10" s="18" t="s">
        <v>760</v>
      </c>
      <c r="C10" s="17">
        <v>0.17676616813528601</v>
      </c>
      <c r="D10" s="17">
        <v>0.16156422247737501</v>
      </c>
      <c r="E10" s="17">
        <v>0.191749503751908</v>
      </c>
      <c r="F10" s="17"/>
      <c r="G10" s="17">
        <v>0.19683705671242899</v>
      </c>
      <c r="H10" s="17">
        <v>0.23774631485263301</v>
      </c>
      <c r="I10" s="17">
        <v>0.23002597596371599</v>
      </c>
      <c r="J10" s="17">
        <v>0.16037159354076899</v>
      </c>
      <c r="K10" s="17">
        <v>0.124744018659116</v>
      </c>
      <c r="L10" s="17">
        <v>0.11855572528968</v>
      </c>
      <c r="M10" s="17"/>
      <c r="N10" s="17">
        <v>0.19477199910579299</v>
      </c>
      <c r="O10" s="17">
        <v>0.16460956964693599</v>
      </c>
      <c r="P10" s="17">
        <v>0.17905986471783999</v>
      </c>
      <c r="Q10" s="17">
        <v>0.16932160099478799</v>
      </c>
      <c r="R10" s="17"/>
      <c r="S10" s="17">
        <v>0.20593422125347099</v>
      </c>
      <c r="T10" s="17">
        <v>0.16610682196587401</v>
      </c>
      <c r="U10" s="17">
        <v>0.16647062978477301</v>
      </c>
      <c r="V10" s="17">
        <v>0.17657093060662499</v>
      </c>
      <c r="W10" s="17">
        <v>0.17533581123335601</v>
      </c>
      <c r="X10" s="17">
        <v>0.18386460279063899</v>
      </c>
      <c r="Y10" s="17">
        <v>0.166976004322233</v>
      </c>
      <c r="Z10" s="17">
        <v>0.203775194260265</v>
      </c>
      <c r="AA10" s="17">
        <v>0.16914844176319499</v>
      </c>
      <c r="AB10" s="17">
        <v>0.150649271906141</v>
      </c>
      <c r="AC10" s="17">
        <v>0.21969046639428999</v>
      </c>
      <c r="AD10" s="17">
        <v>0.12150393152681099</v>
      </c>
      <c r="AE10" s="17"/>
      <c r="AF10" s="17">
        <v>0.147253713526866</v>
      </c>
      <c r="AG10" s="17">
        <v>0.197293753502711</v>
      </c>
      <c r="AH10" s="17">
        <v>0.17533503499990899</v>
      </c>
      <c r="AI10" s="17"/>
      <c r="AJ10" s="17">
        <v>0.17330923066213499</v>
      </c>
      <c r="AK10" s="17">
        <v>0.20134101740818</v>
      </c>
      <c r="AL10" s="17">
        <v>0.18979823791983999</v>
      </c>
      <c r="AM10" s="17">
        <v>0.122725088779156</v>
      </c>
      <c r="AN10" s="17">
        <v>0.135189033230105</v>
      </c>
      <c r="AO10" s="17"/>
      <c r="AP10" s="17">
        <v>0.18265425968358801</v>
      </c>
      <c r="AQ10" s="17">
        <v>0.20826273587215499</v>
      </c>
      <c r="AR10" s="17">
        <v>0.18366277459229</v>
      </c>
      <c r="AS10" s="17"/>
      <c r="AT10" s="17">
        <v>0.14719893828511299</v>
      </c>
      <c r="AU10" s="17">
        <v>0.166560408074614</v>
      </c>
      <c r="AV10" s="17">
        <v>0.21973399439496999</v>
      </c>
      <c r="AW10" s="17">
        <v>0.20812234270362001</v>
      </c>
      <c r="AX10" s="17">
        <v>0.105062179884107</v>
      </c>
      <c r="AY10" s="17"/>
      <c r="AZ10" s="17">
        <v>0.12525407525173299</v>
      </c>
      <c r="BA10" s="17">
        <v>0.20728200267661401</v>
      </c>
      <c r="BB10" s="17">
        <v>0.16485797825304599</v>
      </c>
      <c r="BC10" s="17">
        <v>0.190905901638697</v>
      </c>
      <c r="BD10" s="17">
        <v>0.19744868194711901</v>
      </c>
      <c r="BE10" s="17">
        <v>0.16885485178566201</v>
      </c>
      <c r="BF10" s="17">
        <v>0.17202588574441399</v>
      </c>
      <c r="BG10" s="17">
        <v>0.145143182066756</v>
      </c>
      <c r="BH10" s="17">
        <v>0.17009864867920299</v>
      </c>
      <c r="BI10" s="17">
        <v>0.19387556052341601</v>
      </c>
      <c r="BJ10" s="17">
        <v>0.218132042602939</v>
      </c>
      <c r="BK10" s="17">
        <v>0.152209023079102</v>
      </c>
      <c r="BL10" s="17">
        <v>0.19345618062035999</v>
      </c>
      <c r="BM10" s="17">
        <v>0.17330938442053001</v>
      </c>
      <c r="BN10" s="17">
        <v>0.199119647021546</v>
      </c>
      <c r="BO10" s="17">
        <v>0.18811370293238999</v>
      </c>
      <c r="BP10" s="17"/>
      <c r="BQ10" s="17">
        <v>0.24808457841006301</v>
      </c>
      <c r="BR10" s="17">
        <v>0.14714983035999299</v>
      </c>
    </row>
    <row r="11" spans="2:70" x14ac:dyDescent="0.35">
      <c r="B11" s="18" t="s">
        <v>761</v>
      </c>
      <c r="C11" s="17">
        <v>0.30411475647522701</v>
      </c>
      <c r="D11" s="17">
        <v>0.27256271223996498</v>
      </c>
      <c r="E11" s="17">
        <v>0.33558403101372702</v>
      </c>
      <c r="F11" s="17"/>
      <c r="G11" s="17">
        <v>0.28739373426362302</v>
      </c>
      <c r="H11" s="17">
        <v>0.27935748328346199</v>
      </c>
      <c r="I11" s="17">
        <v>0.27669112082438302</v>
      </c>
      <c r="J11" s="17">
        <v>0.30258924148896699</v>
      </c>
      <c r="K11" s="17">
        <v>0.30722791408223898</v>
      </c>
      <c r="L11" s="17">
        <v>0.356947737690268</v>
      </c>
      <c r="M11" s="17"/>
      <c r="N11" s="17">
        <v>0.28187515946323799</v>
      </c>
      <c r="O11" s="17">
        <v>0.30886096820077602</v>
      </c>
      <c r="P11" s="17">
        <v>0.29464455606017798</v>
      </c>
      <c r="Q11" s="17">
        <v>0.33318805866216999</v>
      </c>
      <c r="R11" s="17"/>
      <c r="S11" s="17">
        <v>0.263659147738454</v>
      </c>
      <c r="T11" s="17">
        <v>0.314085627909654</v>
      </c>
      <c r="U11" s="17">
        <v>0.28585114590224198</v>
      </c>
      <c r="V11" s="17">
        <v>0.32992068476912001</v>
      </c>
      <c r="W11" s="17">
        <v>0.31666960597110999</v>
      </c>
      <c r="X11" s="17">
        <v>0.28679888032363399</v>
      </c>
      <c r="Y11" s="17">
        <v>0.35770874814643</v>
      </c>
      <c r="Z11" s="17">
        <v>0.32897220223774598</v>
      </c>
      <c r="AA11" s="17">
        <v>0.30153293138075199</v>
      </c>
      <c r="AB11" s="17">
        <v>0.309007948117271</v>
      </c>
      <c r="AC11" s="17">
        <v>0.28720394552385198</v>
      </c>
      <c r="AD11" s="17">
        <v>0.29069765612113901</v>
      </c>
      <c r="AE11" s="17"/>
      <c r="AF11" s="17">
        <v>0.31802018157898498</v>
      </c>
      <c r="AG11" s="17">
        <v>0.29494741442108502</v>
      </c>
      <c r="AH11" s="17">
        <v>0.29544623682618798</v>
      </c>
      <c r="AI11" s="17"/>
      <c r="AJ11" s="17">
        <v>0.30905172381351598</v>
      </c>
      <c r="AK11" s="17">
        <v>0.30656628449544698</v>
      </c>
      <c r="AL11" s="17">
        <v>0.27872962701299597</v>
      </c>
      <c r="AM11" s="17">
        <v>0.28222080994794102</v>
      </c>
      <c r="AN11" s="17">
        <v>0.322742017107644</v>
      </c>
      <c r="AO11" s="17"/>
      <c r="AP11" s="17">
        <v>0.28755262657181202</v>
      </c>
      <c r="AQ11" s="17">
        <v>0.31350367483370101</v>
      </c>
      <c r="AR11" s="17">
        <v>0.28228404889618502</v>
      </c>
      <c r="AS11" s="17"/>
      <c r="AT11" s="17">
        <v>0.35000803652025803</v>
      </c>
      <c r="AU11" s="17">
        <v>0.27780449215931202</v>
      </c>
      <c r="AV11" s="17">
        <v>0.27729510566326998</v>
      </c>
      <c r="AW11" s="17">
        <v>0.32934878055231698</v>
      </c>
      <c r="AX11" s="17">
        <v>0.209429204813537</v>
      </c>
      <c r="AY11" s="17"/>
      <c r="AZ11" s="17">
        <v>0.32635429154057699</v>
      </c>
      <c r="BA11" s="17">
        <v>0.33640385486229801</v>
      </c>
      <c r="BB11" s="17">
        <v>0.339507759865949</v>
      </c>
      <c r="BC11" s="17">
        <v>0.30599522037893101</v>
      </c>
      <c r="BD11" s="17">
        <v>0.30477788182085502</v>
      </c>
      <c r="BE11" s="17">
        <v>0.30421858034767801</v>
      </c>
      <c r="BF11" s="17">
        <v>0.32328556068447301</v>
      </c>
      <c r="BG11" s="17">
        <v>0.32107889915239501</v>
      </c>
      <c r="BH11" s="17">
        <v>0.31729150763414499</v>
      </c>
      <c r="BI11" s="17">
        <v>0.29992343452954101</v>
      </c>
      <c r="BJ11" s="17">
        <v>0.28036800091707997</v>
      </c>
      <c r="BK11" s="17">
        <v>0.21890808993979599</v>
      </c>
      <c r="BL11" s="17">
        <v>0.22417105012868099</v>
      </c>
      <c r="BM11" s="17">
        <v>0.24322734290603701</v>
      </c>
      <c r="BN11" s="17">
        <v>0.25304820321349702</v>
      </c>
      <c r="BO11" s="17">
        <v>0.28594929639983502</v>
      </c>
      <c r="BP11" s="17"/>
      <c r="BQ11" s="17">
        <v>0.32294444387905902</v>
      </c>
      <c r="BR11" s="17">
        <v>0.29278613443504198</v>
      </c>
    </row>
    <row r="12" spans="2:70" x14ac:dyDescent="0.35">
      <c r="B12" s="18" t="s">
        <v>762</v>
      </c>
      <c r="C12" s="17">
        <v>0.24253836417604099</v>
      </c>
      <c r="D12" s="17">
        <v>0.25905787378712403</v>
      </c>
      <c r="E12" s="17">
        <v>0.226095122758523</v>
      </c>
      <c r="F12" s="17"/>
      <c r="G12" s="17">
        <v>0.23111014009377001</v>
      </c>
      <c r="H12" s="17">
        <v>0.205457412201627</v>
      </c>
      <c r="I12" s="17">
        <v>0.25162487286363799</v>
      </c>
      <c r="J12" s="17">
        <v>0.246200618193718</v>
      </c>
      <c r="K12" s="17">
        <v>0.259632582149116</v>
      </c>
      <c r="L12" s="17">
        <v>0.25843437061031299</v>
      </c>
      <c r="M12" s="17"/>
      <c r="N12" s="17">
        <v>0.26247775381834598</v>
      </c>
      <c r="O12" s="17">
        <v>0.27024849596400002</v>
      </c>
      <c r="P12" s="17">
        <v>0.22779625089938901</v>
      </c>
      <c r="Q12" s="17">
        <v>0.206403346038078</v>
      </c>
      <c r="R12" s="17"/>
      <c r="S12" s="17">
        <v>0.22414163278572199</v>
      </c>
      <c r="T12" s="17">
        <v>0.25230873921908298</v>
      </c>
      <c r="U12" s="17">
        <v>0.26872507989743899</v>
      </c>
      <c r="V12" s="17">
        <v>0.21735660591433401</v>
      </c>
      <c r="W12" s="17">
        <v>0.24114422854470099</v>
      </c>
      <c r="X12" s="17">
        <v>0.251409815714211</v>
      </c>
      <c r="Y12" s="17">
        <v>0.244211800404773</v>
      </c>
      <c r="Z12" s="17">
        <v>0.21749938578499001</v>
      </c>
      <c r="AA12" s="17">
        <v>0.25344385723405399</v>
      </c>
      <c r="AB12" s="17">
        <v>0.26257140431953802</v>
      </c>
      <c r="AC12" s="17">
        <v>0.24095963108611601</v>
      </c>
      <c r="AD12" s="17">
        <v>0.19967940782669999</v>
      </c>
      <c r="AE12" s="17"/>
      <c r="AF12" s="17">
        <v>0.241517661648605</v>
      </c>
      <c r="AG12" s="17">
        <v>0.24910357272599601</v>
      </c>
      <c r="AH12" s="17">
        <v>0.23016623697001001</v>
      </c>
      <c r="AI12" s="17"/>
      <c r="AJ12" s="17">
        <v>0.25061315053542399</v>
      </c>
      <c r="AK12" s="17">
        <v>0.21186224399409301</v>
      </c>
      <c r="AL12" s="17">
        <v>0.28867644827209099</v>
      </c>
      <c r="AM12" s="17">
        <v>0.18607417473363799</v>
      </c>
      <c r="AN12" s="17">
        <v>0.24546718547133101</v>
      </c>
      <c r="AO12" s="17"/>
      <c r="AP12" s="17">
        <v>0.25702190003852099</v>
      </c>
      <c r="AQ12" s="17">
        <v>0.221525774366962</v>
      </c>
      <c r="AR12" s="17">
        <v>0.28065134421851501</v>
      </c>
      <c r="AS12" s="17"/>
      <c r="AT12" s="17">
        <v>0.20448480415612799</v>
      </c>
      <c r="AU12" s="17">
        <v>0.27925915932489798</v>
      </c>
      <c r="AV12" s="17">
        <v>0.24183441106547601</v>
      </c>
      <c r="AW12" s="17">
        <v>0.24678755042799899</v>
      </c>
      <c r="AX12" s="17">
        <v>0.29440805977217299</v>
      </c>
      <c r="AY12" s="17"/>
      <c r="AZ12" s="17">
        <v>0.25471196003601698</v>
      </c>
      <c r="BA12" s="17">
        <v>0.18726614569524899</v>
      </c>
      <c r="BB12" s="17">
        <v>0.22965439251334099</v>
      </c>
      <c r="BC12" s="17">
        <v>0.23277696241501</v>
      </c>
      <c r="BD12" s="17">
        <v>0.20970999232552301</v>
      </c>
      <c r="BE12" s="17">
        <v>0.25914038827431302</v>
      </c>
      <c r="BF12" s="17">
        <v>0.25329973132101402</v>
      </c>
      <c r="BG12" s="17">
        <v>0.23779945739830899</v>
      </c>
      <c r="BH12" s="17">
        <v>0.238172428355479</v>
      </c>
      <c r="BI12" s="17">
        <v>0.26593737107649901</v>
      </c>
      <c r="BJ12" s="17">
        <v>0.24320298164329701</v>
      </c>
      <c r="BK12" s="17">
        <v>0.33307024804662899</v>
      </c>
      <c r="BL12" s="17">
        <v>0.27593347654986899</v>
      </c>
      <c r="BM12" s="17">
        <v>0.28204665078517799</v>
      </c>
      <c r="BN12" s="17">
        <v>0.24630137431766799</v>
      </c>
      <c r="BO12" s="17">
        <v>0.218429646801336</v>
      </c>
      <c r="BP12" s="17"/>
      <c r="BQ12" s="17">
        <v>0.21319405520033399</v>
      </c>
      <c r="BR12" s="17">
        <v>0.25937321596069401</v>
      </c>
    </row>
    <row r="13" spans="2:70" x14ac:dyDescent="0.35">
      <c r="B13" s="18" t="s">
        <v>763</v>
      </c>
      <c r="C13" s="17">
        <v>0.14627477844388401</v>
      </c>
      <c r="D13" s="17">
        <v>0.18255492831324099</v>
      </c>
      <c r="E13" s="17">
        <v>0.111393688485785</v>
      </c>
      <c r="F13" s="17"/>
      <c r="G13" s="17">
        <v>0.14297760307367499</v>
      </c>
      <c r="H13" s="17">
        <v>9.87167768614053E-2</v>
      </c>
      <c r="I13" s="17">
        <v>8.3656274261304606E-2</v>
      </c>
      <c r="J13" s="17">
        <v>0.1659930918451</v>
      </c>
      <c r="K13" s="17">
        <v>0.21303752153879299</v>
      </c>
      <c r="L13" s="17">
        <v>0.17745435391334799</v>
      </c>
      <c r="M13" s="17"/>
      <c r="N13" s="17">
        <v>0.141989829740161</v>
      </c>
      <c r="O13" s="17">
        <v>0.13141267377073901</v>
      </c>
      <c r="P13" s="17">
        <v>0.15203021267991501</v>
      </c>
      <c r="Q13" s="17">
        <v>0.158292074831623</v>
      </c>
      <c r="R13" s="17"/>
      <c r="S13" s="17">
        <v>0.11526390030536</v>
      </c>
      <c r="T13" s="17">
        <v>0.156010540633927</v>
      </c>
      <c r="U13" s="17">
        <v>0.17004615287435501</v>
      </c>
      <c r="V13" s="17">
        <v>0.18157422355567401</v>
      </c>
      <c r="W13" s="17">
        <v>0.12519736092681999</v>
      </c>
      <c r="X13" s="17">
        <v>0.14215151212051699</v>
      </c>
      <c r="Y13" s="17">
        <v>0.112210600652904</v>
      </c>
      <c r="Z13" s="17">
        <v>0.159870840987169</v>
      </c>
      <c r="AA13" s="17">
        <v>0.156338617775995</v>
      </c>
      <c r="AB13" s="17">
        <v>0.15362801862717901</v>
      </c>
      <c r="AC13" s="17">
        <v>0.124294837842946</v>
      </c>
      <c r="AD13" s="17">
        <v>0.191841617549458</v>
      </c>
      <c r="AE13" s="17"/>
      <c r="AF13" s="17">
        <v>0.17893973656691201</v>
      </c>
      <c r="AG13" s="17">
        <v>0.125568858159045</v>
      </c>
      <c r="AH13" s="17">
        <v>0.12998601843895699</v>
      </c>
      <c r="AI13" s="17"/>
      <c r="AJ13" s="17">
        <v>0.16044314972851201</v>
      </c>
      <c r="AK13" s="17">
        <v>0.12608920926254699</v>
      </c>
      <c r="AL13" s="17">
        <v>0.13330139217077699</v>
      </c>
      <c r="AM13" s="17">
        <v>0.23103112586500299</v>
      </c>
      <c r="AN13" s="17">
        <v>0.15161084705191999</v>
      </c>
      <c r="AO13" s="17"/>
      <c r="AP13" s="17">
        <v>0.13665691051093701</v>
      </c>
      <c r="AQ13" s="17">
        <v>0.126296571394275</v>
      </c>
      <c r="AR13" s="17">
        <v>0.13699970022278599</v>
      </c>
      <c r="AS13" s="17"/>
      <c r="AT13" s="17">
        <v>0.17314991541341501</v>
      </c>
      <c r="AU13" s="17">
        <v>0.15538660831666201</v>
      </c>
      <c r="AV13" s="17">
        <v>0.12447201584376801</v>
      </c>
      <c r="AW13" s="17">
        <v>8.7234415712006699E-2</v>
      </c>
      <c r="AX13" s="17">
        <v>0.103139791027617</v>
      </c>
      <c r="AY13" s="17"/>
      <c r="AZ13" s="17">
        <v>0.24049113842071601</v>
      </c>
      <c r="BA13" s="17">
        <v>0.12218770828502799</v>
      </c>
      <c r="BB13" s="17">
        <v>0.14704864741218299</v>
      </c>
      <c r="BC13" s="17">
        <v>0.16443466654448599</v>
      </c>
      <c r="BD13" s="17">
        <v>0.14827052113070999</v>
      </c>
      <c r="BE13" s="17">
        <v>0.14792831661057501</v>
      </c>
      <c r="BF13" s="17">
        <v>0.14255349013379201</v>
      </c>
      <c r="BG13" s="17">
        <v>0.15225768655029001</v>
      </c>
      <c r="BH13" s="17">
        <v>0.14567246705483999</v>
      </c>
      <c r="BI13" s="17">
        <v>0.147012204850099</v>
      </c>
      <c r="BJ13" s="17">
        <v>0.13324175868417801</v>
      </c>
      <c r="BK13" s="17">
        <v>0.157015031587454</v>
      </c>
      <c r="BL13" s="17">
        <v>0.16882463265130901</v>
      </c>
      <c r="BM13" s="17">
        <v>0.16840271047539099</v>
      </c>
      <c r="BN13" s="17">
        <v>0.15111431347715301</v>
      </c>
      <c r="BO13" s="17">
        <v>0.11515251532691501</v>
      </c>
      <c r="BP13" s="17"/>
      <c r="BQ13" s="17">
        <v>6.3078384830248593E-2</v>
      </c>
      <c r="BR13" s="17">
        <v>0.184676445373089</v>
      </c>
    </row>
    <row r="14" spans="2:70" x14ac:dyDescent="0.35">
      <c r="B14" s="18" t="s">
        <v>129</v>
      </c>
      <c r="C14" s="17">
        <v>6.7093455019942794E-2</v>
      </c>
      <c r="D14" s="17">
        <v>5.86452946021511E-2</v>
      </c>
      <c r="E14" s="17">
        <v>7.4742855067348402E-2</v>
      </c>
      <c r="F14" s="17"/>
      <c r="G14" s="17">
        <v>6.6464602336864506E-2</v>
      </c>
      <c r="H14" s="17">
        <v>6.6011310708347107E-2</v>
      </c>
      <c r="I14" s="17">
        <v>6.4419876930040407E-2</v>
      </c>
      <c r="J14" s="17">
        <v>6.7487672879617197E-2</v>
      </c>
      <c r="K14" s="17">
        <v>7.2271192739127299E-2</v>
      </c>
      <c r="L14" s="17">
        <v>6.6785049738871102E-2</v>
      </c>
      <c r="M14" s="17"/>
      <c r="N14" s="17">
        <v>4.0208020767703301E-2</v>
      </c>
      <c r="O14" s="17">
        <v>7.3408111424693195E-2</v>
      </c>
      <c r="P14" s="17">
        <v>7.2132324248927099E-2</v>
      </c>
      <c r="Q14" s="17">
        <v>8.4074609990650501E-2</v>
      </c>
      <c r="R14" s="17"/>
      <c r="S14" s="17">
        <v>6.1635169754473397E-2</v>
      </c>
      <c r="T14" s="17">
        <v>7.0953021555778401E-2</v>
      </c>
      <c r="U14" s="17">
        <v>6.8367943058362704E-2</v>
      </c>
      <c r="V14" s="17">
        <v>3.4414674076178799E-2</v>
      </c>
      <c r="W14" s="17">
        <v>8.5791791317453306E-2</v>
      </c>
      <c r="X14" s="17">
        <v>6.9024635259425704E-2</v>
      </c>
      <c r="Y14" s="17">
        <v>6.5317220964517794E-2</v>
      </c>
      <c r="Z14" s="17">
        <v>4.4277482425013802E-2</v>
      </c>
      <c r="AA14" s="17">
        <v>6.6674695534447201E-2</v>
      </c>
      <c r="AB14" s="17">
        <v>7.5111159628723903E-2</v>
      </c>
      <c r="AC14" s="17">
        <v>7.6306189270845606E-2</v>
      </c>
      <c r="AD14" s="17">
        <v>0.11832496672002001</v>
      </c>
      <c r="AE14" s="17"/>
      <c r="AF14" s="17">
        <v>5.5680472855004097E-2</v>
      </c>
      <c r="AG14" s="17">
        <v>6.3067127054716995E-2</v>
      </c>
      <c r="AH14" s="17">
        <v>0.104508828854583</v>
      </c>
      <c r="AI14" s="17"/>
      <c r="AJ14" s="17">
        <v>5.09917813992889E-2</v>
      </c>
      <c r="AK14" s="17">
        <v>6.3018595699396204E-2</v>
      </c>
      <c r="AL14" s="17">
        <v>5.5977761993226099E-2</v>
      </c>
      <c r="AM14" s="17">
        <v>9.3617619728657495E-2</v>
      </c>
      <c r="AN14" s="17">
        <v>0.10213570310686899</v>
      </c>
      <c r="AO14" s="17"/>
      <c r="AP14" s="17">
        <v>5.3928627295433698E-2</v>
      </c>
      <c r="AQ14" s="17">
        <v>5.1925498205834301E-2</v>
      </c>
      <c r="AR14" s="17">
        <v>3.7193871466678498E-2</v>
      </c>
      <c r="AS14" s="17"/>
      <c r="AT14" s="17">
        <v>7.8622928476016096E-2</v>
      </c>
      <c r="AU14" s="17">
        <v>7.8946223964035195E-2</v>
      </c>
      <c r="AV14" s="17">
        <v>5.5051485141260001E-2</v>
      </c>
      <c r="AW14" s="17">
        <v>2.7098107554475701E-2</v>
      </c>
      <c r="AX14" s="17">
        <v>6.0343462685449802E-2</v>
      </c>
      <c r="AY14" s="17"/>
      <c r="AZ14" s="17">
        <v>2.6152030040453401E-2</v>
      </c>
      <c r="BA14" s="17">
        <v>0.104768872209153</v>
      </c>
      <c r="BB14" s="17">
        <v>7.8234139022866703E-2</v>
      </c>
      <c r="BC14" s="17">
        <v>5.5147572092705301E-2</v>
      </c>
      <c r="BD14" s="17">
        <v>6.6811140430617894E-2</v>
      </c>
      <c r="BE14" s="17">
        <v>6.4017622642556699E-2</v>
      </c>
      <c r="BF14" s="17">
        <v>4.8232877747824497E-2</v>
      </c>
      <c r="BG14" s="17">
        <v>6.6315916315608903E-2</v>
      </c>
      <c r="BH14" s="17">
        <v>8.1779184801260799E-2</v>
      </c>
      <c r="BI14" s="17">
        <v>6.8762526892729395E-2</v>
      </c>
      <c r="BJ14" s="17">
        <v>6.2208880456352499E-2</v>
      </c>
      <c r="BK14" s="17">
        <v>4.8740961008773502E-2</v>
      </c>
      <c r="BL14" s="17">
        <v>5.3901870011733202E-2</v>
      </c>
      <c r="BM14" s="17">
        <v>5.9623913521297901E-2</v>
      </c>
      <c r="BN14" s="17">
        <v>4.6837970159929201E-2</v>
      </c>
      <c r="BO14" s="17">
        <v>4.7263228223612903E-2</v>
      </c>
      <c r="BP14" s="17"/>
      <c r="BQ14" s="17">
        <v>2.5363441096286798E-2</v>
      </c>
      <c r="BR14" s="17">
        <v>8.1657391087149603E-2</v>
      </c>
    </row>
    <row r="15" spans="2:70" x14ac:dyDescent="0.35">
      <c r="B15" s="18" t="s">
        <v>141</v>
      </c>
      <c r="C15" s="21">
        <v>0.239978645884905</v>
      </c>
      <c r="D15" s="21">
        <v>0.22717919105751799</v>
      </c>
      <c r="E15" s="21">
        <v>0.252184302674616</v>
      </c>
      <c r="F15" s="21"/>
      <c r="G15" s="21">
        <v>0.27205392023206698</v>
      </c>
      <c r="H15" s="21">
        <v>0.35045701694515902</v>
      </c>
      <c r="I15" s="21">
        <v>0.323607855120635</v>
      </c>
      <c r="J15" s="21">
        <v>0.217729375592597</v>
      </c>
      <c r="K15" s="21">
        <v>0.14783078949072501</v>
      </c>
      <c r="L15" s="21">
        <v>0.14037848804719999</v>
      </c>
      <c r="M15" s="21"/>
      <c r="N15" s="21">
        <v>0.27344923621055101</v>
      </c>
      <c r="O15" s="21">
        <v>0.216069750639793</v>
      </c>
      <c r="P15" s="21">
        <v>0.25339665611159101</v>
      </c>
      <c r="Q15" s="21">
        <v>0.21804191047747901</v>
      </c>
      <c r="R15" s="21"/>
      <c r="S15" s="21">
        <v>0.33530014941599101</v>
      </c>
      <c r="T15" s="21">
        <v>0.20664207068155799</v>
      </c>
      <c r="U15" s="21">
        <v>0.207009678267601</v>
      </c>
      <c r="V15" s="21">
        <v>0.23673381168469201</v>
      </c>
      <c r="W15" s="21">
        <v>0.23119701323991501</v>
      </c>
      <c r="X15" s="21">
        <v>0.25061515658221201</v>
      </c>
      <c r="Y15" s="21">
        <v>0.220551629831375</v>
      </c>
      <c r="Z15" s="21">
        <v>0.24938008856508001</v>
      </c>
      <c r="AA15" s="21">
        <v>0.22200989807475199</v>
      </c>
      <c r="AB15" s="21">
        <v>0.199681469307289</v>
      </c>
      <c r="AC15" s="21">
        <v>0.27123539627624099</v>
      </c>
      <c r="AD15" s="21">
        <v>0.199456351782684</v>
      </c>
      <c r="AE15" s="21"/>
      <c r="AF15" s="21">
        <v>0.20584194735049399</v>
      </c>
      <c r="AG15" s="21">
        <v>0.26731302763915599</v>
      </c>
      <c r="AH15" s="21">
        <v>0.239892678910261</v>
      </c>
      <c r="AI15" s="21"/>
      <c r="AJ15" s="21">
        <v>0.22890019452325899</v>
      </c>
      <c r="AK15" s="21">
        <v>0.29246366654851702</v>
      </c>
      <c r="AL15" s="21">
        <v>0.24331477055091</v>
      </c>
      <c r="AM15" s="21">
        <v>0.20705626972476099</v>
      </c>
      <c r="AN15" s="21">
        <v>0.178044247262236</v>
      </c>
      <c r="AO15" s="21"/>
      <c r="AP15" s="21">
        <v>0.26483993558329699</v>
      </c>
      <c r="AQ15" s="21">
        <v>0.28674848119922702</v>
      </c>
      <c r="AR15" s="21">
        <v>0.26287103519583599</v>
      </c>
      <c r="AS15" s="21"/>
      <c r="AT15" s="21">
        <v>0.19373431543418301</v>
      </c>
      <c r="AU15" s="21">
        <v>0.20860351623509299</v>
      </c>
      <c r="AV15" s="21">
        <v>0.30134698228622703</v>
      </c>
      <c r="AW15" s="21">
        <v>0.30953114575320201</v>
      </c>
      <c r="AX15" s="21">
        <v>0.33267948170122402</v>
      </c>
      <c r="AY15" s="21"/>
      <c r="AZ15" s="21">
        <v>0.15229057996223699</v>
      </c>
      <c r="BA15" s="21">
        <v>0.249373418948272</v>
      </c>
      <c r="BB15" s="21">
        <v>0.20555506118566</v>
      </c>
      <c r="BC15" s="21">
        <v>0.24164557856886801</v>
      </c>
      <c r="BD15" s="21">
        <v>0.270430464292293</v>
      </c>
      <c r="BE15" s="21">
        <v>0.22469509212487801</v>
      </c>
      <c r="BF15" s="21">
        <v>0.23262834011289699</v>
      </c>
      <c r="BG15" s="21">
        <v>0.222548040583398</v>
      </c>
      <c r="BH15" s="21">
        <v>0.21708441215427501</v>
      </c>
      <c r="BI15" s="21">
        <v>0.21836446265113099</v>
      </c>
      <c r="BJ15" s="21">
        <v>0.280978378299093</v>
      </c>
      <c r="BK15" s="21">
        <v>0.24226566941734701</v>
      </c>
      <c r="BL15" s="21">
        <v>0.27716897065840801</v>
      </c>
      <c r="BM15" s="21">
        <v>0.24669938231209601</v>
      </c>
      <c r="BN15" s="21">
        <v>0.30269813883175301</v>
      </c>
      <c r="BO15" s="21">
        <v>0.33320531324830099</v>
      </c>
      <c r="BP15" s="21"/>
      <c r="BQ15" s="21">
        <v>0.37541967499407197</v>
      </c>
      <c r="BR15" s="21">
        <v>0.181506813144026</v>
      </c>
    </row>
    <row r="16" spans="2:70" x14ac:dyDescent="0.35">
      <c r="B16" s="18" t="s">
        <v>142</v>
      </c>
      <c r="C16" s="21">
        <v>0.388813142619925</v>
      </c>
      <c r="D16" s="21">
        <v>0.44161280210036502</v>
      </c>
      <c r="E16" s="21">
        <v>0.33748881124430802</v>
      </c>
      <c r="F16" s="21"/>
      <c r="G16" s="21">
        <v>0.37408774316744497</v>
      </c>
      <c r="H16" s="21">
        <v>0.30417418906303201</v>
      </c>
      <c r="I16" s="21">
        <v>0.335281147124942</v>
      </c>
      <c r="J16" s="21">
        <v>0.412193710038818</v>
      </c>
      <c r="K16" s="21">
        <v>0.47267010368790902</v>
      </c>
      <c r="L16" s="21">
        <v>0.43588872452366101</v>
      </c>
      <c r="M16" s="21"/>
      <c r="N16" s="21">
        <v>0.40446758355850698</v>
      </c>
      <c r="O16" s="21">
        <v>0.40166116973473798</v>
      </c>
      <c r="P16" s="21">
        <v>0.379826463579304</v>
      </c>
      <c r="Q16" s="21">
        <v>0.36469542086970003</v>
      </c>
      <c r="R16" s="21"/>
      <c r="S16" s="21">
        <v>0.33940553309108201</v>
      </c>
      <c r="T16" s="21">
        <v>0.40831927985300998</v>
      </c>
      <c r="U16" s="21">
        <v>0.43877123277179397</v>
      </c>
      <c r="V16" s="21">
        <v>0.39893082947000902</v>
      </c>
      <c r="W16" s="21">
        <v>0.36634158947152101</v>
      </c>
      <c r="X16" s="21">
        <v>0.39356132783472803</v>
      </c>
      <c r="Y16" s="21">
        <v>0.35642240105767697</v>
      </c>
      <c r="Z16" s="21">
        <v>0.37737022677215998</v>
      </c>
      <c r="AA16" s="21">
        <v>0.409782475010049</v>
      </c>
      <c r="AB16" s="21">
        <v>0.41619942294671602</v>
      </c>
      <c r="AC16" s="21">
        <v>0.36525446892906199</v>
      </c>
      <c r="AD16" s="21">
        <v>0.39152102537615702</v>
      </c>
      <c r="AE16" s="21"/>
      <c r="AF16" s="21">
        <v>0.42045739821551698</v>
      </c>
      <c r="AG16" s="21">
        <v>0.37467243088504198</v>
      </c>
      <c r="AH16" s="21">
        <v>0.360152255408967</v>
      </c>
      <c r="AI16" s="21"/>
      <c r="AJ16" s="21">
        <v>0.41105630026393603</v>
      </c>
      <c r="AK16" s="21">
        <v>0.337951453256639</v>
      </c>
      <c r="AL16" s="21">
        <v>0.42197784044286801</v>
      </c>
      <c r="AM16" s="21">
        <v>0.41710530059864098</v>
      </c>
      <c r="AN16" s="21">
        <v>0.39707803252325102</v>
      </c>
      <c r="AO16" s="21"/>
      <c r="AP16" s="21">
        <v>0.39367881054945703</v>
      </c>
      <c r="AQ16" s="21">
        <v>0.34782234576123799</v>
      </c>
      <c r="AR16" s="21">
        <v>0.41765104444130002</v>
      </c>
      <c r="AS16" s="21"/>
      <c r="AT16" s="21">
        <v>0.37763471956954298</v>
      </c>
      <c r="AU16" s="21">
        <v>0.43464576764155999</v>
      </c>
      <c r="AV16" s="21">
        <v>0.36630642690924398</v>
      </c>
      <c r="AW16" s="21">
        <v>0.33402196614000501</v>
      </c>
      <c r="AX16" s="21">
        <v>0.39754785079978899</v>
      </c>
      <c r="AY16" s="21"/>
      <c r="AZ16" s="21">
        <v>0.49520309845673299</v>
      </c>
      <c r="BA16" s="21">
        <v>0.30945385398027703</v>
      </c>
      <c r="BB16" s="21">
        <v>0.37670303992552401</v>
      </c>
      <c r="BC16" s="21">
        <v>0.39721162895949602</v>
      </c>
      <c r="BD16" s="21">
        <v>0.357980513456234</v>
      </c>
      <c r="BE16" s="21">
        <v>0.407068704884888</v>
      </c>
      <c r="BF16" s="21">
        <v>0.395853221454806</v>
      </c>
      <c r="BG16" s="21">
        <v>0.39005714394859797</v>
      </c>
      <c r="BH16" s="21">
        <v>0.38384489541031902</v>
      </c>
      <c r="BI16" s="21">
        <v>0.41294957592659898</v>
      </c>
      <c r="BJ16" s="21">
        <v>0.37644474032747499</v>
      </c>
      <c r="BK16" s="21">
        <v>0.49008527963408299</v>
      </c>
      <c r="BL16" s="21">
        <v>0.44475810920117698</v>
      </c>
      <c r="BM16" s="21">
        <v>0.450449361260569</v>
      </c>
      <c r="BN16" s="21">
        <v>0.397415687794821</v>
      </c>
      <c r="BO16" s="21">
        <v>0.33358216212825098</v>
      </c>
      <c r="BP16" s="21"/>
      <c r="BQ16" s="21">
        <v>0.27627244003058199</v>
      </c>
      <c r="BR16" s="21">
        <v>0.44404966133378299</v>
      </c>
    </row>
    <row r="17" spans="2:70" x14ac:dyDescent="0.35">
      <c r="B17" s="18" t="s">
        <v>143</v>
      </c>
      <c r="C17" s="22">
        <v>-0.14883449673502</v>
      </c>
      <c r="D17" s="22">
        <v>-0.214433611042847</v>
      </c>
      <c r="E17" s="22">
        <v>-8.5304508569691906E-2</v>
      </c>
      <c r="F17" s="22"/>
      <c r="G17" s="22">
        <v>-0.10203382293537699</v>
      </c>
      <c r="H17" s="22">
        <v>4.62828278821266E-2</v>
      </c>
      <c r="I17" s="22">
        <v>-1.1673292004307501E-2</v>
      </c>
      <c r="J17" s="22">
        <v>-0.19446433444622099</v>
      </c>
      <c r="K17" s="22">
        <v>-0.32483931419718398</v>
      </c>
      <c r="L17" s="22">
        <v>-0.29551023647646102</v>
      </c>
      <c r="M17" s="22"/>
      <c r="N17" s="22">
        <v>-0.131018347347956</v>
      </c>
      <c r="O17" s="22">
        <v>-0.185591419094945</v>
      </c>
      <c r="P17" s="22">
        <v>-0.12642980746771301</v>
      </c>
      <c r="Q17" s="22">
        <v>-0.14665351039222099</v>
      </c>
      <c r="R17" s="22"/>
      <c r="S17" s="22">
        <v>-4.1053836750912197E-3</v>
      </c>
      <c r="T17" s="22">
        <v>-0.20167720917145199</v>
      </c>
      <c r="U17" s="22">
        <v>-0.231761554504193</v>
      </c>
      <c r="V17" s="22">
        <v>-0.16219701778531601</v>
      </c>
      <c r="W17" s="22">
        <v>-0.135144576231606</v>
      </c>
      <c r="X17" s="22">
        <v>-0.14294617125251599</v>
      </c>
      <c r="Y17" s="22">
        <v>-0.13587077122630201</v>
      </c>
      <c r="Z17" s="22">
        <v>-0.127990138207079</v>
      </c>
      <c r="AA17" s="22">
        <v>-0.187772576935297</v>
      </c>
      <c r="AB17" s="22">
        <v>-0.216517953639427</v>
      </c>
      <c r="AC17" s="22">
        <v>-9.4019072652820404E-2</v>
      </c>
      <c r="AD17" s="22">
        <v>-0.19206467359347301</v>
      </c>
      <c r="AE17" s="22"/>
      <c r="AF17" s="22">
        <v>-0.21461545086502301</v>
      </c>
      <c r="AG17" s="22">
        <v>-0.107359403245885</v>
      </c>
      <c r="AH17" s="22">
        <v>-0.120259576498706</v>
      </c>
      <c r="AI17" s="22"/>
      <c r="AJ17" s="22">
        <v>-0.182156105740677</v>
      </c>
      <c r="AK17" s="22">
        <v>-4.5487786708122001E-2</v>
      </c>
      <c r="AL17" s="22">
        <v>-0.17866306989195799</v>
      </c>
      <c r="AM17" s="22">
        <v>-0.21004903087387999</v>
      </c>
      <c r="AN17" s="22">
        <v>-0.219033785261015</v>
      </c>
      <c r="AO17" s="22"/>
      <c r="AP17" s="22">
        <v>-0.12883887496616001</v>
      </c>
      <c r="AQ17" s="22">
        <v>-6.1073864562010603E-2</v>
      </c>
      <c r="AR17" s="22">
        <v>-0.15478000924546501</v>
      </c>
      <c r="AS17" s="22"/>
      <c r="AT17" s="22">
        <v>-0.18390040413535999</v>
      </c>
      <c r="AU17" s="22">
        <v>-0.226042251406467</v>
      </c>
      <c r="AV17" s="22">
        <v>-6.4959444623017101E-2</v>
      </c>
      <c r="AW17" s="22">
        <v>-2.44908203868031E-2</v>
      </c>
      <c r="AX17" s="22">
        <v>-6.4868369098565498E-2</v>
      </c>
      <c r="AY17" s="22"/>
      <c r="AZ17" s="22">
        <v>-0.342912518494496</v>
      </c>
      <c r="BA17" s="22">
        <v>-6.0080435032005698E-2</v>
      </c>
      <c r="BB17" s="22">
        <v>-0.17114797873986401</v>
      </c>
      <c r="BC17" s="22">
        <v>-0.15556605039062801</v>
      </c>
      <c r="BD17" s="22">
        <v>-8.7550049163940505E-2</v>
      </c>
      <c r="BE17" s="22">
        <v>-0.18237361276000999</v>
      </c>
      <c r="BF17" s="22">
        <v>-0.16322488134190899</v>
      </c>
      <c r="BG17" s="22">
        <v>-0.1675091033652</v>
      </c>
      <c r="BH17" s="22">
        <v>-0.16676048325604401</v>
      </c>
      <c r="BI17" s="22">
        <v>-0.19458511327546801</v>
      </c>
      <c r="BJ17" s="22">
        <v>-9.5466362028381199E-2</v>
      </c>
      <c r="BK17" s="22">
        <v>-0.24781961021673601</v>
      </c>
      <c r="BL17" s="22">
        <v>-0.167589138542769</v>
      </c>
      <c r="BM17" s="22">
        <v>-0.20374997894847299</v>
      </c>
      <c r="BN17" s="22">
        <v>-9.4717548963067805E-2</v>
      </c>
      <c r="BO17" s="22">
        <v>-3.76848879949931E-4</v>
      </c>
      <c r="BP17" s="22"/>
      <c r="BQ17" s="22">
        <v>9.91472349634899E-2</v>
      </c>
      <c r="BR17" s="22">
        <v>-0.26254284818975598</v>
      </c>
    </row>
    <row r="18" spans="2:70" x14ac:dyDescent="0.35">
      <c r="B18" s="16"/>
    </row>
    <row r="19" spans="2:70" x14ac:dyDescent="0.35">
      <c r="B19" t="s">
        <v>98</v>
      </c>
    </row>
    <row r="20" spans="2:70" x14ac:dyDescent="0.35">
      <c r="B20" t="s">
        <v>99</v>
      </c>
    </row>
    <row r="22" spans="2:70" x14ac:dyDescent="0.35">
      <c r="B22" s="8" t="str">
        <f>HYPERLINK("#'Contents'!A1", "Return to Contents")</f>
        <v>Return to Contents</v>
      </c>
    </row>
  </sheetData>
  <mergeCells count="11">
    <mergeCell ref="BQ5:BR5"/>
    <mergeCell ref="D5:E5"/>
    <mergeCell ref="G5:L5"/>
    <mergeCell ref="N5:Q5"/>
    <mergeCell ref="S5:AD5"/>
    <mergeCell ref="AF5:AH5"/>
    <mergeCell ref="D2:BJ2"/>
    <mergeCell ref="AJ5:AN5"/>
    <mergeCell ref="AP5:AR5"/>
    <mergeCell ref="AT5:AX5"/>
    <mergeCell ref="AZ5:BO5"/>
  </mergeCells>
  <pageMargins left="0.7" right="0.7" top="0.75" bottom="0.75" header="0.3" footer="0.3"/>
  <pageSetup paperSize="9" orientation="portrait" horizontalDpi="300" verticalDpi="300"/>
  <drawing r:id="rId1"/>
</worksheet>
</file>

<file path=xl/worksheets/sheet1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000-000000000000}">
  <dimension ref="B2:BR22"/>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67" width="10.7265625" customWidth="1"/>
    <col min="68" max="68" width="2.1796875" customWidth="1"/>
    <col min="69" max="70" width="10.7265625" customWidth="1"/>
    <col min="71" max="71" width="2.1796875" customWidth="1"/>
  </cols>
  <sheetData>
    <row r="2" spans="2:70" ht="40" customHeight="1" x14ac:dyDescent="0.35">
      <c r="D2" s="29" t="s">
        <v>766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row>
    <row r="5" spans="2:70" ht="30" customHeight="1" x14ac:dyDescent="0.35">
      <c r="B5" s="15"/>
      <c r="C5" s="15"/>
      <c r="D5" s="30" t="s">
        <v>74</v>
      </c>
      <c r="E5" s="30"/>
      <c r="F5" s="15"/>
      <c r="G5" s="30" t="s">
        <v>75</v>
      </c>
      <c r="H5" s="30"/>
      <c r="I5" s="30"/>
      <c r="J5" s="30"/>
      <c r="K5" s="30"/>
      <c r="L5" s="30"/>
      <c r="M5" s="15"/>
      <c r="N5" s="30" t="s">
        <v>76</v>
      </c>
      <c r="O5" s="30"/>
      <c r="P5" s="30"/>
      <c r="Q5" s="30"/>
      <c r="R5" s="15"/>
      <c r="S5" s="30" t="s">
        <v>77</v>
      </c>
      <c r="T5" s="30"/>
      <c r="U5" s="30"/>
      <c r="V5" s="30"/>
      <c r="W5" s="30"/>
      <c r="X5" s="30"/>
      <c r="Y5" s="30"/>
      <c r="Z5" s="30"/>
      <c r="AA5" s="30"/>
      <c r="AB5" s="30"/>
      <c r="AC5" s="30"/>
      <c r="AD5" s="30"/>
      <c r="AE5" s="15"/>
      <c r="AF5" s="30" t="s">
        <v>78</v>
      </c>
      <c r="AG5" s="30"/>
      <c r="AH5" s="30"/>
      <c r="AI5" s="15"/>
      <c r="AJ5" s="30" t="s">
        <v>79</v>
      </c>
      <c r="AK5" s="30"/>
      <c r="AL5" s="30"/>
      <c r="AM5" s="30"/>
      <c r="AN5" s="30"/>
      <c r="AO5" s="15"/>
      <c r="AP5" s="30" t="s">
        <v>80</v>
      </c>
      <c r="AQ5" s="30"/>
      <c r="AR5" s="30"/>
      <c r="AS5" s="15"/>
      <c r="AT5" s="30" t="s">
        <v>81</v>
      </c>
      <c r="AU5" s="30"/>
      <c r="AV5" s="30"/>
      <c r="AW5" s="30"/>
      <c r="AX5" s="30"/>
      <c r="AY5" s="15"/>
      <c r="AZ5" s="30" t="s">
        <v>82</v>
      </c>
      <c r="BA5" s="30"/>
      <c r="BB5" s="30"/>
      <c r="BC5" s="30"/>
      <c r="BD5" s="30"/>
      <c r="BE5" s="30"/>
      <c r="BF5" s="30"/>
      <c r="BG5" s="30"/>
      <c r="BH5" s="30"/>
      <c r="BI5" s="30"/>
      <c r="BJ5" s="30"/>
      <c r="BK5" s="30"/>
      <c r="BL5" s="30"/>
      <c r="BM5" s="30"/>
      <c r="BN5" s="30"/>
      <c r="BO5" s="30"/>
      <c r="BP5" s="15"/>
      <c r="BQ5" s="30" t="s">
        <v>83</v>
      </c>
      <c r="BR5" s="30"/>
    </row>
    <row r="6" spans="2:7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46</v>
      </c>
      <c r="AQ6" s="12" t="s">
        <v>47</v>
      </c>
      <c r="AR6" s="12" t="s">
        <v>50</v>
      </c>
      <c r="AT6" s="12" t="s">
        <v>51</v>
      </c>
      <c r="AU6" s="12" t="s">
        <v>52</v>
      </c>
      <c r="AV6" s="12" t="s">
        <v>53</v>
      </c>
      <c r="AW6" s="12" t="s">
        <v>54</v>
      </c>
      <c r="AX6" s="12" t="s">
        <v>55</v>
      </c>
      <c r="AZ6" s="12" t="s">
        <v>56</v>
      </c>
      <c r="BA6" s="12" t="s">
        <v>57</v>
      </c>
      <c r="BB6" s="12" t="s">
        <v>58</v>
      </c>
      <c r="BC6" s="12" t="s">
        <v>59</v>
      </c>
      <c r="BD6" s="12" t="s">
        <v>60</v>
      </c>
      <c r="BE6" s="12" t="s">
        <v>61</v>
      </c>
      <c r="BF6" s="12" t="s">
        <v>62</v>
      </c>
      <c r="BG6" s="12" t="s">
        <v>63</v>
      </c>
      <c r="BH6" s="12" t="s">
        <v>64</v>
      </c>
      <c r="BI6" s="12" t="s">
        <v>65</v>
      </c>
      <c r="BJ6" s="12" t="s">
        <v>66</v>
      </c>
      <c r="BK6" s="12" t="s">
        <v>67</v>
      </c>
      <c r="BL6" s="12" t="s">
        <v>68</v>
      </c>
      <c r="BM6" s="12" t="s">
        <v>69</v>
      </c>
      <c r="BN6" s="12" t="s">
        <v>70</v>
      </c>
      <c r="BO6" s="12" t="s">
        <v>71</v>
      </c>
      <c r="BQ6" s="12" t="s">
        <v>72</v>
      </c>
      <c r="BR6" s="12" t="s">
        <v>73</v>
      </c>
    </row>
    <row r="7" spans="2:70" ht="30" customHeight="1" x14ac:dyDescent="0.35">
      <c r="B7" s="10" t="s">
        <v>19</v>
      </c>
      <c r="C7" s="10">
        <v>4012</v>
      </c>
      <c r="D7" s="10">
        <v>1971</v>
      </c>
      <c r="E7" s="10">
        <v>2028</v>
      </c>
      <c r="F7" s="10"/>
      <c r="G7" s="10">
        <v>497</v>
      </c>
      <c r="H7" s="10">
        <v>704</v>
      </c>
      <c r="I7" s="10">
        <v>694</v>
      </c>
      <c r="J7" s="10">
        <v>693</v>
      </c>
      <c r="K7" s="10">
        <v>571</v>
      </c>
      <c r="L7" s="10">
        <v>853</v>
      </c>
      <c r="M7" s="10"/>
      <c r="N7" s="10">
        <v>1178</v>
      </c>
      <c r="O7" s="10">
        <v>1131</v>
      </c>
      <c r="P7" s="10">
        <v>781</v>
      </c>
      <c r="Q7" s="10">
        <v>909</v>
      </c>
      <c r="R7" s="10"/>
      <c r="S7" s="10">
        <v>563</v>
      </c>
      <c r="T7" s="10">
        <v>553</v>
      </c>
      <c r="U7" s="10">
        <v>314</v>
      </c>
      <c r="V7" s="10">
        <v>343</v>
      </c>
      <c r="W7" s="10">
        <v>293</v>
      </c>
      <c r="X7" s="10">
        <v>376</v>
      </c>
      <c r="Y7" s="10">
        <v>336</v>
      </c>
      <c r="Z7" s="10">
        <v>171</v>
      </c>
      <c r="AA7" s="10">
        <v>447</v>
      </c>
      <c r="AB7" s="10">
        <v>337</v>
      </c>
      <c r="AC7" s="10">
        <v>188</v>
      </c>
      <c r="AD7" s="10">
        <v>91</v>
      </c>
      <c r="AE7" s="10"/>
      <c r="AF7" s="10">
        <v>1421</v>
      </c>
      <c r="AG7" s="10">
        <v>1665</v>
      </c>
      <c r="AH7" s="10">
        <v>577</v>
      </c>
      <c r="AI7" s="10"/>
      <c r="AJ7" s="10">
        <v>1433</v>
      </c>
      <c r="AK7" s="10">
        <v>1082</v>
      </c>
      <c r="AL7" s="10">
        <v>299</v>
      </c>
      <c r="AM7" s="10">
        <v>42</v>
      </c>
      <c r="AN7" s="10">
        <v>541</v>
      </c>
      <c r="AO7" s="10"/>
      <c r="AP7" s="10">
        <v>878</v>
      </c>
      <c r="AQ7" s="10">
        <v>1369</v>
      </c>
      <c r="AR7" s="10">
        <v>264</v>
      </c>
      <c r="AS7" s="10"/>
      <c r="AT7" s="10">
        <v>929</v>
      </c>
      <c r="AU7" s="10">
        <v>932</v>
      </c>
      <c r="AV7" s="10">
        <v>1096</v>
      </c>
      <c r="AW7" s="10">
        <v>455</v>
      </c>
      <c r="AX7" s="10">
        <v>62</v>
      </c>
      <c r="AY7" s="10"/>
      <c r="AZ7" s="10">
        <v>33</v>
      </c>
      <c r="BA7" s="10">
        <v>185</v>
      </c>
      <c r="BB7" s="10">
        <v>256</v>
      </c>
      <c r="BC7" s="10">
        <v>269</v>
      </c>
      <c r="BD7" s="10">
        <v>403</v>
      </c>
      <c r="BE7" s="10">
        <v>436</v>
      </c>
      <c r="BF7" s="10">
        <v>391</v>
      </c>
      <c r="BG7" s="10">
        <v>312</v>
      </c>
      <c r="BH7" s="10">
        <v>253</v>
      </c>
      <c r="BI7" s="10">
        <v>211</v>
      </c>
      <c r="BJ7" s="10">
        <v>336</v>
      </c>
      <c r="BK7" s="10">
        <v>187</v>
      </c>
      <c r="BL7" s="10">
        <v>180</v>
      </c>
      <c r="BM7" s="10">
        <v>103</v>
      </c>
      <c r="BN7" s="10">
        <v>95</v>
      </c>
      <c r="BO7" s="10">
        <v>161</v>
      </c>
      <c r="BP7" s="10"/>
      <c r="BQ7" s="10">
        <v>1235</v>
      </c>
      <c r="BR7" s="10">
        <v>2665</v>
      </c>
    </row>
    <row r="8" spans="2:70" ht="30" customHeight="1" x14ac:dyDescent="0.35">
      <c r="B8" s="11" t="s">
        <v>20</v>
      </c>
      <c r="C8" s="11">
        <v>4012</v>
      </c>
      <c r="D8" s="11">
        <v>1975</v>
      </c>
      <c r="E8" s="11">
        <v>2024</v>
      </c>
      <c r="F8" s="11"/>
      <c r="G8" s="11">
        <v>558</v>
      </c>
      <c r="H8" s="11">
        <v>682</v>
      </c>
      <c r="I8" s="11">
        <v>685</v>
      </c>
      <c r="J8" s="11">
        <v>686</v>
      </c>
      <c r="K8" s="11">
        <v>562</v>
      </c>
      <c r="L8" s="11">
        <v>839</v>
      </c>
      <c r="M8" s="11"/>
      <c r="N8" s="11">
        <v>1080</v>
      </c>
      <c r="O8" s="11">
        <v>1039</v>
      </c>
      <c r="P8" s="11">
        <v>880</v>
      </c>
      <c r="Q8" s="11">
        <v>1000</v>
      </c>
      <c r="R8" s="11"/>
      <c r="S8" s="11">
        <v>562</v>
      </c>
      <c r="T8" s="11">
        <v>522</v>
      </c>
      <c r="U8" s="11">
        <v>321</v>
      </c>
      <c r="V8" s="11">
        <v>361</v>
      </c>
      <c r="W8" s="11">
        <v>281</v>
      </c>
      <c r="X8" s="11">
        <v>361</v>
      </c>
      <c r="Y8" s="11">
        <v>321</v>
      </c>
      <c r="Z8" s="11">
        <v>160</v>
      </c>
      <c r="AA8" s="11">
        <v>441</v>
      </c>
      <c r="AB8" s="11">
        <v>361</v>
      </c>
      <c r="AC8" s="11">
        <v>201</v>
      </c>
      <c r="AD8" s="11">
        <v>120</v>
      </c>
      <c r="AE8" s="11"/>
      <c r="AF8" s="11">
        <v>1410</v>
      </c>
      <c r="AG8" s="11">
        <v>1629</v>
      </c>
      <c r="AH8" s="11">
        <v>599</v>
      </c>
      <c r="AI8" s="11"/>
      <c r="AJ8" s="11">
        <v>1397</v>
      </c>
      <c r="AK8" s="11">
        <v>1071</v>
      </c>
      <c r="AL8" s="11">
        <v>288</v>
      </c>
      <c r="AM8" s="11">
        <v>45</v>
      </c>
      <c r="AN8" s="11">
        <v>558</v>
      </c>
      <c r="AO8" s="11"/>
      <c r="AP8" s="11">
        <v>856</v>
      </c>
      <c r="AQ8" s="11">
        <v>1358</v>
      </c>
      <c r="AR8" s="11">
        <v>259</v>
      </c>
      <c r="AS8" s="11"/>
      <c r="AT8" s="11">
        <v>961</v>
      </c>
      <c r="AU8" s="11">
        <v>958</v>
      </c>
      <c r="AV8" s="11">
        <v>1056</v>
      </c>
      <c r="AW8" s="11">
        <v>434</v>
      </c>
      <c r="AX8" s="11">
        <v>55</v>
      </c>
      <c r="AY8" s="11"/>
      <c r="AZ8" s="11">
        <v>33</v>
      </c>
      <c r="BA8" s="11">
        <v>186</v>
      </c>
      <c r="BB8" s="11">
        <v>267</v>
      </c>
      <c r="BC8" s="11">
        <v>280</v>
      </c>
      <c r="BD8" s="11">
        <v>416</v>
      </c>
      <c r="BE8" s="11">
        <v>443</v>
      </c>
      <c r="BF8" s="11">
        <v>394</v>
      </c>
      <c r="BG8" s="11">
        <v>314</v>
      </c>
      <c r="BH8" s="11">
        <v>257</v>
      </c>
      <c r="BI8" s="11">
        <v>206</v>
      </c>
      <c r="BJ8" s="11">
        <v>329</v>
      </c>
      <c r="BK8" s="11">
        <v>179</v>
      </c>
      <c r="BL8" s="11">
        <v>174</v>
      </c>
      <c r="BM8" s="11">
        <v>97</v>
      </c>
      <c r="BN8" s="11">
        <v>87</v>
      </c>
      <c r="BO8" s="11">
        <v>148</v>
      </c>
      <c r="BP8" s="11"/>
      <c r="BQ8" s="11">
        <v>1209</v>
      </c>
      <c r="BR8" s="11">
        <v>2688</v>
      </c>
    </row>
    <row r="9" spans="2:70" x14ac:dyDescent="0.35">
      <c r="B9" s="18" t="s">
        <v>759</v>
      </c>
      <c r="C9" s="17">
        <v>0.27635321035276</v>
      </c>
      <c r="D9" s="17">
        <v>0.25428517565394498</v>
      </c>
      <c r="E9" s="17">
        <v>0.29775204799948002</v>
      </c>
      <c r="F9" s="17"/>
      <c r="G9" s="17">
        <v>0.241978062652939</v>
      </c>
      <c r="H9" s="17">
        <v>0.29868358353569602</v>
      </c>
      <c r="I9" s="17">
        <v>0.303713021886379</v>
      </c>
      <c r="J9" s="17">
        <v>0.28862904026863601</v>
      </c>
      <c r="K9" s="17">
        <v>0.21689089731128</v>
      </c>
      <c r="L9" s="17">
        <v>0.28852418002665903</v>
      </c>
      <c r="M9" s="17"/>
      <c r="N9" s="17">
        <v>0.34966996672372203</v>
      </c>
      <c r="O9" s="17">
        <v>0.25409979822519502</v>
      </c>
      <c r="P9" s="17">
        <v>0.25964227773645299</v>
      </c>
      <c r="Q9" s="17">
        <v>0.23768213839473801</v>
      </c>
      <c r="R9" s="17"/>
      <c r="S9" s="17">
        <v>0.33716869711493902</v>
      </c>
      <c r="T9" s="17">
        <v>0.27206360062566898</v>
      </c>
      <c r="U9" s="17">
        <v>0.237053239067191</v>
      </c>
      <c r="V9" s="17">
        <v>0.27166009753526099</v>
      </c>
      <c r="W9" s="17">
        <v>0.25798059605701301</v>
      </c>
      <c r="X9" s="17">
        <v>0.267688766269912</v>
      </c>
      <c r="Y9" s="17">
        <v>0.24753212934733099</v>
      </c>
      <c r="Z9" s="17">
        <v>0.25288893885201502</v>
      </c>
      <c r="AA9" s="17">
        <v>0.28357620777223802</v>
      </c>
      <c r="AB9" s="17">
        <v>0.25293257378238498</v>
      </c>
      <c r="AC9" s="17">
        <v>0.29435686538808897</v>
      </c>
      <c r="AD9" s="17">
        <v>0.32069086395662499</v>
      </c>
      <c r="AE9" s="17"/>
      <c r="AF9" s="17">
        <v>0.26034320659124999</v>
      </c>
      <c r="AG9" s="17">
        <v>0.29771721554647601</v>
      </c>
      <c r="AH9" s="17">
        <v>0.25362836655536197</v>
      </c>
      <c r="AI9" s="17"/>
      <c r="AJ9" s="17">
        <v>0.26913837010174202</v>
      </c>
      <c r="AK9" s="17">
        <v>0.274207861535751</v>
      </c>
      <c r="AL9" s="17">
        <v>0.319994216971142</v>
      </c>
      <c r="AM9" s="17">
        <v>0.34500749111830598</v>
      </c>
      <c r="AN9" s="17">
        <v>0.27392047930193503</v>
      </c>
      <c r="AO9" s="17"/>
      <c r="AP9" s="17">
        <v>0.266569225952688</v>
      </c>
      <c r="AQ9" s="17">
        <v>0.29234863608205902</v>
      </c>
      <c r="AR9" s="17">
        <v>0.316014862198089</v>
      </c>
      <c r="AS9" s="17"/>
      <c r="AT9" s="17">
        <v>0.207695085126227</v>
      </c>
      <c r="AU9" s="17">
        <v>0.2259701089949</v>
      </c>
      <c r="AV9" s="17">
        <v>0.351450068910167</v>
      </c>
      <c r="AW9" s="17">
        <v>0.35656082537830902</v>
      </c>
      <c r="AX9" s="17">
        <v>0.44135374242654601</v>
      </c>
      <c r="AY9" s="17"/>
      <c r="AZ9" s="17">
        <v>0.20370818211986499</v>
      </c>
      <c r="BA9" s="17">
        <v>0.24896872448629101</v>
      </c>
      <c r="BB9" s="17">
        <v>0.27306161990575201</v>
      </c>
      <c r="BC9" s="17">
        <v>0.25542506980395102</v>
      </c>
      <c r="BD9" s="17">
        <v>0.26531576532054502</v>
      </c>
      <c r="BE9" s="17">
        <v>0.23677458777634</v>
      </c>
      <c r="BF9" s="17">
        <v>0.29659338166185401</v>
      </c>
      <c r="BG9" s="17">
        <v>0.23710425430106299</v>
      </c>
      <c r="BH9" s="17">
        <v>0.26012904122429398</v>
      </c>
      <c r="BI9" s="17">
        <v>0.282933731267486</v>
      </c>
      <c r="BJ9" s="17">
        <v>0.28702741789362002</v>
      </c>
      <c r="BK9" s="17">
        <v>0.36386618232395601</v>
      </c>
      <c r="BL9" s="17">
        <v>0.34405507112482903</v>
      </c>
      <c r="BM9" s="17">
        <v>0.35235805026952199</v>
      </c>
      <c r="BN9" s="17">
        <v>0.31437507869657499</v>
      </c>
      <c r="BO9" s="17">
        <v>0.365924443392869</v>
      </c>
      <c r="BP9" s="17"/>
      <c r="BQ9" s="17">
        <v>0.49137513811806199</v>
      </c>
      <c r="BR9" s="17">
        <v>0.18127075239615301</v>
      </c>
    </row>
    <row r="10" spans="2:70" x14ac:dyDescent="0.35">
      <c r="B10" s="18" t="s">
        <v>760</v>
      </c>
      <c r="C10" s="17">
        <v>0.29415336435292</v>
      </c>
      <c r="D10" s="17">
        <v>0.28852163391445301</v>
      </c>
      <c r="E10" s="17">
        <v>0.29935597033141498</v>
      </c>
      <c r="F10" s="17"/>
      <c r="G10" s="17">
        <v>0.31111090071776198</v>
      </c>
      <c r="H10" s="17">
        <v>0.35548392803145801</v>
      </c>
      <c r="I10" s="17">
        <v>0.310083892593016</v>
      </c>
      <c r="J10" s="17">
        <v>0.28060655762667902</v>
      </c>
      <c r="K10" s="17">
        <v>0.27554005061078801</v>
      </c>
      <c r="L10" s="17">
        <v>0.243515069055286</v>
      </c>
      <c r="M10" s="17"/>
      <c r="N10" s="17">
        <v>0.29187499880870998</v>
      </c>
      <c r="O10" s="17">
        <v>0.33507458473379598</v>
      </c>
      <c r="P10" s="17">
        <v>0.29581213713797599</v>
      </c>
      <c r="Q10" s="17">
        <v>0.25341432037946299</v>
      </c>
      <c r="R10" s="17"/>
      <c r="S10" s="17">
        <v>0.307077093417784</v>
      </c>
      <c r="T10" s="17">
        <v>0.28694153690374502</v>
      </c>
      <c r="U10" s="17">
        <v>0.35613509124557702</v>
      </c>
      <c r="V10" s="17">
        <v>0.29515321653411303</v>
      </c>
      <c r="W10" s="17">
        <v>0.24976601779431901</v>
      </c>
      <c r="X10" s="17">
        <v>0.29091526485062302</v>
      </c>
      <c r="Y10" s="17">
        <v>0.31186196220553303</v>
      </c>
      <c r="Z10" s="17">
        <v>0.30906170623614099</v>
      </c>
      <c r="AA10" s="17">
        <v>0.27905150391886702</v>
      </c>
      <c r="AB10" s="17">
        <v>0.27453641079039198</v>
      </c>
      <c r="AC10" s="17">
        <v>0.29127758251684399</v>
      </c>
      <c r="AD10" s="17">
        <v>0.26195797973767398</v>
      </c>
      <c r="AE10" s="17"/>
      <c r="AF10" s="17">
        <v>0.27458641205633799</v>
      </c>
      <c r="AG10" s="17">
        <v>0.319274792697192</v>
      </c>
      <c r="AH10" s="17">
        <v>0.26777706753728497</v>
      </c>
      <c r="AI10" s="17"/>
      <c r="AJ10" s="17">
        <v>0.29424778098412302</v>
      </c>
      <c r="AK10" s="17">
        <v>0.34936667241842301</v>
      </c>
      <c r="AL10" s="17">
        <v>0.246882522498694</v>
      </c>
      <c r="AM10" s="17">
        <v>0.12020443063451899</v>
      </c>
      <c r="AN10" s="17">
        <v>0.243255008127163</v>
      </c>
      <c r="AO10" s="17"/>
      <c r="AP10" s="17">
        <v>0.32068484044092599</v>
      </c>
      <c r="AQ10" s="17">
        <v>0.324878186901364</v>
      </c>
      <c r="AR10" s="17">
        <v>0.29529127566932001</v>
      </c>
      <c r="AS10" s="17"/>
      <c r="AT10" s="17">
        <v>0.26971622927504801</v>
      </c>
      <c r="AU10" s="17">
        <v>0.31722899211994099</v>
      </c>
      <c r="AV10" s="17">
        <v>0.317312409614674</v>
      </c>
      <c r="AW10" s="17">
        <v>0.313665547436767</v>
      </c>
      <c r="AX10" s="17">
        <v>0.236742808132507</v>
      </c>
      <c r="AY10" s="17"/>
      <c r="AZ10" s="17">
        <v>0.188497664091686</v>
      </c>
      <c r="BA10" s="17">
        <v>0.21843938911211899</v>
      </c>
      <c r="BB10" s="17">
        <v>0.30030702743149501</v>
      </c>
      <c r="BC10" s="17">
        <v>0.24655091276598201</v>
      </c>
      <c r="BD10" s="17">
        <v>0.32464776249720501</v>
      </c>
      <c r="BE10" s="17">
        <v>0.286204240553805</v>
      </c>
      <c r="BF10" s="17">
        <v>0.31419333977401198</v>
      </c>
      <c r="BG10" s="17">
        <v>0.31157946701281902</v>
      </c>
      <c r="BH10" s="17">
        <v>0.31469302118600601</v>
      </c>
      <c r="BI10" s="17">
        <v>0.330460639989274</v>
      </c>
      <c r="BJ10" s="17">
        <v>0.29888270825525198</v>
      </c>
      <c r="BK10" s="17">
        <v>0.281292396437897</v>
      </c>
      <c r="BL10" s="17">
        <v>0.29414123907464601</v>
      </c>
      <c r="BM10" s="17">
        <v>0.30644025009609399</v>
      </c>
      <c r="BN10" s="17">
        <v>0.36526473219070699</v>
      </c>
      <c r="BO10" s="17">
        <v>0.26966365655867802</v>
      </c>
      <c r="BP10" s="17"/>
      <c r="BQ10" s="17">
        <v>0.30731752441613203</v>
      </c>
      <c r="BR10" s="17">
        <v>0.28928018385929299</v>
      </c>
    </row>
    <row r="11" spans="2:70" x14ac:dyDescent="0.35">
      <c r="B11" s="18" t="s">
        <v>761</v>
      </c>
      <c r="C11" s="17">
        <v>0.18192317958229401</v>
      </c>
      <c r="D11" s="17">
        <v>0.19649944562803701</v>
      </c>
      <c r="E11" s="17">
        <v>0.167510774024031</v>
      </c>
      <c r="F11" s="17"/>
      <c r="G11" s="17">
        <v>0.19662568620409199</v>
      </c>
      <c r="H11" s="17">
        <v>0.15052867982190199</v>
      </c>
      <c r="I11" s="17">
        <v>0.187293917666291</v>
      </c>
      <c r="J11" s="17">
        <v>0.18429037990121799</v>
      </c>
      <c r="K11" s="17">
        <v>0.19593455128380799</v>
      </c>
      <c r="L11" s="17">
        <v>0.18195939724492399</v>
      </c>
      <c r="M11" s="17"/>
      <c r="N11" s="17">
        <v>0.162256591528424</v>
      </c>
      <c r="O11" s="17">
        <v>0.17252545985081</v>
      </c>
      <c r="P11" s="17">
        <v>0.19768067036367701</v>
      </c>
      <c r="Q11" s="17">
        <v>0.19941259315358101</v>
      </c>
      <c r="R11" s="17"/>
      <c r="S11" s="17">
        <v>0.192350425077498</v>
      </c>
      <c r="T11" s="17">
        <v>0.17788912773760801</v>
      </c>
      <c r="U11" s="17">
        <v>0.14910611579051999</v>
      </c>
      <c r="V11" s="17">
        <v>0.17421393003231</v>
      </c>
      <c r="W11" s="17">
        <v>0.25029263672659002</v>
      </c>
      <c r="X11" s="17">
        <v>0.169336192471989</v>
      </c>
      <c r="Y11" s="17">
        <v>0.19724956723617501</v>
      </c>
      <c r="Z11" s="17">
        <v>0.140511468956107</v>
      </c>
      <c r="AA11" s="17">
        <v>0.17659975775880901</v>
      </c>
      <c r="AB11" s="17">
        <v>0.22363252705720299</v>
      </c>
      <c r="AC11" s="17">
        <v>0.14972112058194301</v>
      </c>
      <c r="AD11" s="17">
        <v>0.101625885693755</v>
      </c>
      <c r="AE11" s="17"/>
      <c r="AF11" s="17">
        <v>0.197536800698312</v>
      </c>
      <c r="AG11" s="17">
        <v>0.15889616311952601</v>
      </c>
      <c r="AH11" s="17">
        <v>0.204247963906451</v>
      </c>
      <c r="AI11" s="17"/>
      <c r="AJ11" s="17">
        <v>0.185599548264201</v>
      </c>
      <c r="AK11" s="17">
        <v>0.16343537338896699</v>
      </c>
      <c r="AL11" s="17">
        <v>0.21356462145619001</v>
      </c>
      <c r="AM11" s="17">
        <v>0.232544025253417</v>
      </c>
      <c r="AN11" s="17">
        <v>0.190106096271802</v>
      </c>
      <c r="AO11" s="17"/>
      <c r="AP11" s="17">
        <v>0.18303615117146799</v>
      </c>
      <c r="AQ11" s="17">
        <v>0.175675780834295</v>
      </c>
      <c r="AR11" s="17">
        <v>0.175574827736206</v>
      </c>
      <c r="AS11" s="17"/>
      <c r="AT11" s="17">
        <v>0.20726299823536401</v>
      </c>
      <c r="AU11" s="17">
        <v>0.18689839776581799</v>
      </c>
      <c r="AV11" s="17">
        <v>0.15541324628828199</v>
      </c>
      <c r="AW11" s="17">
        <v>0.197222013621207</v>
      </c>
      <c r="AX11" s="17">
        <v>0.110733906955261</v>
      </c>
      <c r="AY11" s="17"/>
      <c r="AZ11" s="17">
        <v>0.23890388565392301</v>
      </c>
      <c r="BA11" s="17">
        <v>0.22648264101201299</v>
      </c>
      <c r="BB11" s="17">
        <v>0.149482613456945</v>
      </c>
      <c r="BC11" s="17">
        <v>0.17783098111569701</v>
      </c>
      <c r="BD11" s="17">
        <v>0.167501467400233</v>
      </c>
      <c r="BE11" s="17">
        <v>0.21389128171578001</v>
      </c>
      <c r="BF11" s="17">
        <v>0.164530007809741</v>
      </c>
      <c r="BG11" s="17">
        <v>0.21142398719834499</v>
      </c>
      <c r="BH11" s="17">
        <v>0.15847859877532899</v>
      </c>
      <c r="BI11" s="17">
        <v>0.18511832603231301</v>
      </c>
      <c r="BJ11" s="17">
        <v>0.195228282174918</v>
      </c>
      <c r="BK11" s="17">
        <v>0.14658604410824699</v>
      </c>
      <c r="BL11" s="17">
        <v>0.15459041268916099</v>
      </c>
      <c r="BM11" s="17">
        <v>0.12492260314268901</v>
      </c>
      <c r="BN11" s="17">
        <v>0.16842303195896799</v>
      </c>
      <c r="BO11" s="17">
        <v>0.21111770463308099</v>
      </c>
      <c r="BP11" s="17"/>
      <c r="BQ11" s="17">
        <v>0.14077149931906099</v>
      </c>
      <c r="BR11" s="17">
        <v>0.19882098941095899</v>
      </c>
    </row>
    <row r="12" spans="2:70" x14ac:dyDescent="0.35">
      <c r="B12" s="18" t="s">
        <v>762</v>
      </c>
      <c r="C12" s="17">
        <v>7.7938641626354402E-2</v>
      </c>
      <c r="D12" s="17">
        <v>8.1991101406707997E-2</v>
      </c>
      <c r="E12" s="17">
        <v>7.4484672247179001E-2</v>
      </c>
      <c r="F12" s="17"/>
      <c r="G12" s="17">
        <v>7.8009832536406407E-2</v>
      </c>
      <c r="H12" s="17">
        <v>8.3685511084801406E-2</v>
      </c>
      <c r="I12" s="17">
        <v>6.9188988216744698E-2</v>
      </c>
      <c r="J12" s="17">
        <v>7.2167328391171598E-2</v>
      </c>
      <c r="K12" s="17">
        <v>9.0694653705075096E-2</v>
      </c>
      <c r="L12" s="17">
        <v>7.6537752039974094E-2</v>
      </c>
      <c r="M12" s="17"/>
      <c r="N12" s="17">
        <v>7.6593492698920407E-2</v>
      </c>
      <c r="O12" s="17">
        <v>9.0155514001276194E-2</v>
      </c>
      <c r="P12" s="17">
        <v>6.6730604897747403E-2</v>
      </c>
      <c r="Q12" s="17">
        <v>7.7574346732756094E-2</v>
      </c>
      <c r="R12" s="17"/>
      <c r="S12" s="17">
        <v>4.0636721995368698E-2</v>
      </c>
      <c r="T12" s="17">
        <v>8.9136311983589303E-2</v>
      </c>
      <c r="U12" s="17">
        <v>6.9412734287478003E-2</v>
      </c>
      <c r="V12" s="17">
        <v>6.2558463875880599E-2</v>
      </c>
      <c r="W12" s="17">
        <v>5.7050359546498397E-2</v>
      </c>
      <c r="X12" s="17">
        <v>9.0291352455257795E-2</v>
      </c>
      <c r="Y12" s="17">
        <v>8.0137529159454796E-2</v>
      </c>
      <c r="Z12" s="17">
        <v>0.110634441873022</v>
      </c>
      <c r="AA12" s="17">
        <v>0.109509396888633</v>
      </c>
      <c r="AB12" s="17">
        <v>7.2360664704263403E-2</v>
      </c>
      <c r="AC12" s="17">
        <v>0.100918392599973</v>
      </c>
      <c r="AD12" s="17">
        <v>9.7531854503474902E-2</v>
      </c>
      <c r="AE12" s="17"/>
      <c r="AF12" s="17">
        <v>6.4295983393491199E-2</v>
      </c>
      <c r="AG12" s="17">
        <v>9.1888030282359395E-2</v>
      </c>
      <c r="AH12" s="17">
        <v>7.4936669302216596E-2</v>
      </c>
      <c r="AI12" s="17"/>
      <c r="AJ12" s="17">
        <v>7.1116264483442604E-2</v>
      </c>
      <c r="AK12" s="17">
        <v>7.6539893352588206E-2</v>
      </c>
      <c r="AL12" s="17">
        <v>0.116470552568049</v>
      </c>
      <c r="AM12" s="17">
        <v>3.9079591340582601E-2</v>
      </c>
      <c r="AN12" s="17">
        <v>6.4503418323572106E-2</v>
      </c>
      <c r="AO12" s="17"/>
      <c r="AP12" s="17">
        <v>6.4840911777451396E-2</v>
      </c>
      <c r="AQ12" s="17">
        <v>7.3400693632440603E-2</v>
      </c>
      <c r="AR12" s="17">
        <v>0.11844422886226</v>
      </c>
      <c r="AS12" s="17"/>
      <c r="AT12" s="17">
        <v>8.3063452219209105E-2</v>
      </c>
      <c r="AU12" s="17">
        <v>9.1781327976358199E-2</v>
      </c>
      <c r="AV12" s="17">
        <v>6.3676193958636496E-2</v>
      </c>
      <c r="AW12" s="17">
        <v>7.8178015424386293E-2</v>
      </c>
      <c r="AX12" s="17">
        <v>6.58439184259932E-2</v>
      </c>
      <c r="AY12" s="17"/>
      <c r="AZ12" s="17">
        <v>0.135435294025472</v>
      </c>
      <c r="BA12" s="17">
        <v>5.6624828001781598E-2</v>
      </c>
      <c r="BB12" s="17">
        <v>0.10444515852255599</v>
      </c>
      <c r="BC12" s="17">
        <v>0.102388132905573</v>
      </c>
      <c r="BD12" s="17">
        <v>7.5604534915171495E-2</v>
      </c>
      <c r="BE12" s="17">
        <v>8.4628790100354095E-2</v>
      </c>
      <c r="BF12" s="17">
        <v>8.5504214734072506E-2</v>
      </c>
      <c r="BG12" s="17">
        <v>7.6104270020491693E-2</v>
      </c>
      <c r="BH12" s="17">
        <v>8.65808689503237E-2</v>
      </c>
      <c r="BI12" s="17">
        <v>4.7120185546981497E-2</v>
      </c>
      <c r="BJ12" s="17">
        <v>4.7038640518198699E-2</v>
      </c>
      <c r="BK12" s="17">
        <v>0.101891798653413</v>
      </c>
      <c r="BL12" s="17">
        <v>6.72895414588041E-2</v>
      </c>
      <c r="BM12" s="17">
        <v>7.3872953778199704E-2</v>
      </c>
      <c r="BN12" s="17">
        <v>6.6413106137296701E-2</v>
      </c>
      <c r="BO12" s="17">
        <v>6.8409083657813702E-2</v>
      </c>
      <c r="BP12" s="17"/>
      <c r="BQ12" s="17">
        <v>2.4100273113914199E-2</v>
      </c>
      <c r="BR12" s="17">
        <v>0.10512738559415501</v>
      </c>
    </row>
    <row r="13" spans="2:70" x14ac:dyDescent="0.35">
      <c r="B13" s="18" t="s">
        <v>763</v>
      </c>
      <c r="C13" s="17">
        <v>0.129967850409794</v>
      </c>
      <c r="D13" s="17">
        <v>0.13954905474506901</v>
      </c>
      <c r="E13" s="17">
        <v>0.12048011162945101</v>
      </c>
      <c r="F13" s="17"/>
      <c r="G13" s="17">
        <v>0.116141440431503</v>
      </c>
      <c r="H13" s="17">
        <v>7.4106824436549507E-2</v>
      </c>
      <c r="I13" s="17">
        <v>8.6692039158544107E-2</v>
      </c>
      <c r="J13" s="17">
        <v>0.128240076246699</v>
      </c>
      <c r="K13" s="17">
        <v>0.18585135019827601</v>
      </c>
      <c r="L13" s="17">
        <v>0.18393191948256499</v>
      </c>
      <c r="M13" s="17"/>
      <c r="N13" s="17">
        <v>9.9473613240861E-2</v>
      </c>
      <c r="O13" s="17">
        <v>0.113458606237839</v>
      </c>
      <c r="P13" s="17">
        <v>0.13621831785931901</v>
      </c>
      <c r="Q13" s="17">
        <v>0.17143280194623001</v>
      </c>
      <c r="R13" s="17"/>
      <c r="S13" s="17">
        <v>9.0485610694584995E-2</v>
      </c>
      <c r="T13" s="17">
        <v>0.14143710535943199</v>
      </c>
      <c r="U13" s="17">
        <v>0.14614817343601699</v>
      </c>
      <c r="V13" s="17">
        <v>0.16715263379886999</v>
      </c>
      <c r="W13" s="17">
        <v>0.110386994288293</v>
      </c>
      <c r="X13" s="17">
        <v>0.133955369314741</v>
      </c>
      <c r="Y13" s="17">
        <v>0.12717553609159399</v>
      </c>
      <c r="Z13" s="17">
        <v>0.15461677328492099</v>
      </c>
      <c r="AA13" s="17">
        <v>0.12566294598174399</v>
      </c>
      <c r="AB13" s="17">
        <v>0.12575551330975401</v>
      </c>
      <c r="AC13" s="17">
        <v>0.12501667307439501</v>
      </c>
      <c r="AD13" s="17">
        <v>0.155077827020495</v>
      </c>
      <c r="AE13" s="17"/>
      <c r="AF13" s="17">
        <v>0.170187613121457</v>
      </c>
      <c r="AG13" s="17">
        <v>0.100903482314862</v>
      </c>
      <c r="AH13" s="17">
        <v>0.125211859423705</v>
      </c>
      <c r="AI13" s="17"/>
      <c r="AJ13" s="17">
        <v>0.150073983297493</v>
      </c>
      <c r="AK13" s="17">
        <v>0.101827744562281</v>
      </c>
      <c r="AL13" s="17">
        <v>8.3346441550237405E-2</v>
      </c>
      <c r="AM13" s="17">
        <v>0.19092733704235401</v>
      </c>
      <c r="AN13" s="17">
        <v>0.15863557888947299</v>
      </c>
      <c r="AO13" s="17"/>
      <c r="AP13" s="17">
        <v>0.135987623966913</v>
      </c>
      <c r="AQ13" s="17">
        <v>9.6484778882924296E-2</v>
      </c>
      <c r="AR13" s="17">
        <v>6.8806732422962702E-2</v>
      </c>
      <c r="AS13" s="17"/>
      <c r="AT13" s="17">
        <v>0.18397147855266199</v>
      </c>
      <c r="AU13" s="17">
        <v>0.12968554297881599</v>
      </c>
      <c r="AV13" s="17">
        <v>8.1489720045325495E-2</v>
      </c>
      <c r="AW13" s="17">
        <v>4.4975681447185299E-2</v>
      </c>
      <c r="AX13" s="17">
        <v>0.100004704563791</v>
      </c>
      <c r="AY13" s="17"/>
      <c r="AZ13" s="17">
        <v>0.233454974109054</v>
      </c>
      <c r="BA13" s="17">
        <v>0.17192107839990101</v>
      </c>
      <c r="BB13" s="17">
        <v>0.13770478838247399</v>
      </c>
      <c r="BC13" s="17">
        <v>0.185898574548302</v>
      </c>
      <c r="BD13" s="17">
        <v>0.125721909909142</v>
      </c>
      <c r="BE13" s="17">
        <v>0.13537020290711799</v>
      </c>
      <c r="BF13" s="17">
        <v>0.10380281958134201</v>
      </c>
      <c r="BG13" s="17">
        <v>0.13165516701582</v>
      </c>
      <c r="BH13" s="17">
        <v>0.129639648385731</v>
      </c>
      <c r="BI13" s="17">
        <v>0.11663481681030199</v>
      </c>
      <c r="BJ13" s="17">
        <v>0.14156408741016399</v>
      </c>
      <c r="BK13" s="17">
        <v>8.5383415831680506E-2</v>
      </c>
      <c r="BL13" s="17">
        <v>0.103983966522587</v>
      </c>
      <c r="BM13" s="17">
        <v>0.1139612318556</v>
      </c>
      <c r="BN13" s="17">
        <v>7.4078871111011302E-2</v>
      </c>
      <c r="BO13" s="17">
        <v>7.1338847978049305E-2</v>
      </c>
      <c r="BP13" s="17"/>
      <c r="BQ13" s="17">
        <v>2.6155091307888099E-2</v>
      </c>
      <c r="BR13" s="17">
        <v>0.178116310691803</v>
      </c>
    </row>
    <row r="14" spans="2:70" x14ac:dyDescent="0.35">
      <c r="B14" s="18" t="s">
        <v>129</v>
      </c>
      <c r="C14" s="17">
        <v>3.9663753675877697E-2</v>
      </c>
      <c r="D14" s="17">
        <v>3.91535886517878E-2</v>
      </c>
      <c r="E14" s="17">
        <v>4.04164237684441E-2</v>
      </c>
      <c r="F14" s="17"/>
      <c r="G14" s="17">
        <v>5.6134077457297898E-2</v>
      </c>
      <c r="H14" s="17">
        <v>3.7511473089594002E-2</v>
      </c>
      <c r="I14" s="17">
        <v>4.3028140479025E-2</v>
      </c>
      <c r="J14" s="17">
        <v>4.6066617565595401E-2</v>
      </c>
      <c r="K14" s="17">
        <v>3.5088496890773799E-2</v>
      </c>
      <c r="L14" s="17">
        <v>2.5531682150591501E-2</v>
      </c>
      <c r="M14" s="17"/>
      <c r="N14" s="17">
        <v>2.01313369993632E-2</v>
      </c>
      <c r="O14" s="17">
        <v>3.4686036951083597E-2</v>
      </c>
      <c r="P14" s="17">
        <v>4.3915992004827299E-2</v>
      </c>
      <c r="Q14" s="17">
        <v>6.0483799393232902E-2</v>
      </c>
      <c r="R14" s="17"/>
      <c r="S14" s="17">
        <v>3.2281451699824999E-2</v>
      </c>
      <c r="T14" s="17">
        <v>3.2532317389956697E-2</v>
      </c>
      <c r="U14" s="17">
        <v>4.2144646173217302E-2</v>
      </c>
      <c r="V14" s="17">
        <v>2.92616582235646E-2</v>
      </c>
      <c r="W14" s="17">
        <v>7.4523395587286004E-2</v>
      </c>
      <c r="X14" s="17">
        <v>4.78130546374766E-2</v>
      </c>
      <c r="Y14" s="17">
        <v>3.60432759599119E-2</v>
      </c>
      <c r="Z14" s="17">
        <v>3.2286670797793897E-2</v>
      </c>
      <c r="AA14" s="17">
        <v>2.56001876797089E-2</v>
      </c>
      <c r="AB14" s="17">
        <v>5.0782310356002502E-2</v>
      </c>
      <c r="AC14" s="17">
        <v>3.8709365838757601E-2</v>
      </c>
      <c r="AD14" s="17">
        <v>6.3115589087976903E-2</v>
      </c>
      <c r="AE14" s="17"/>
      <c r="AF14" s="17">
        <v>3.30499841391525E-2</v>
      </c>
      <c r="AG14" s="17">
        <v>3.1320316039585301E-2</v>
      </c>
      <c r="AH14" s="17">
        <v>7.4198073274979501E-2</v>
      </c>
      <c r="AI14" s="17"/>
      <c r="AJ14" s="17">
        <v>2.98240528689988E-2</v>
      </c>
      <c r="AK14" s="17">
        <v>3.46224547419898E-2</v>
      </c>
      <c r="AL14" s="17">
        <v>1.9741644955687199E-2</v>
      </c>
      <c r="AM14" s="17">
        <v>7.2237124610821699E-2</v>
      </c>
      <c r="AN14" s="17">
        <v>6.9579419086054597E-2</v>
      </c>
      <c r="AO14" s="17"/>
      <c r="AP14" s="17">
        <v>2.8881246690554401E-2</v>
      </c>
      <c r="AQ14" s="17">
        <v>3.7211923666916703E-2</v>
      </c>
      <c r="AR14" s="17">
        <v>2.5868073111161499E-2</v>
      </c>
      <c r="AS14" s="17"/>
      <c r="AT14" s="17">
        <v>4.8290756591489799E-2</v>
      </c>
      <c r="AU14" s="17">
        <v>4.8435630164165702E-2</v>
      </c>
      <c r="AV14" s="17">
        <v>3.0658361182915098E-2</v>
      </c>
      <c r="AW14" s="17">
        <v>9.3979166921457202E-3</v>
      </c>
      <c r="AX14" s="17">
        <v>4.5320919495901599E-2</v>
      </c>
      <c r="AY14" s="17"/>
      <c r="AZ14" s="17">
        <v>0</v>
      </c>
      <c r="BA14" s="17">
        <v>7.7563338987895206E-2</v>
      </c>
      <c r="BB14" s="17">
        <v>3.4998792300776599E-2</v>
      </c>
      <c r="BC14" s="17">
        <v>3.1906328860495201E-2</v>
      </c>
      <c r="BD14" s="17">
        <v>4.1208559957703297E-2</v>
      </c>
      <c r="BE14" s="17">
        <v>4.3130896946602902E-2</v>
      </c>
      <c r="BF14" s="17">
        <v>3.5376236438978602E-2</v>
      </c>
      <c r="BG14" s="17">
        <v>3.21328544514611E-2</v>
      </c>
      <c r="BH14" s="17">
        <v>5.0478821478316199E-2</v>
      </c>
      <c r="BI14" s="17">
        <v>3.7732300353642202E-2</v>
      </c>
      <c r="BJ14" s="17">
        <v>3.0258863747848499E-2</v>
      </c>
      <c r="BK14" s="17">
        <v>2.0980162644807301E-2</v>
      </c>
      <c r="BL14" s="17">
        <v>3.5939769129972203E-2</v>
      </c>
      <c r="BM14" s="17">
        <v>2.84449108578947E-2</v>
      </c>
      <c r="BN14" s="17">
        <v>1.1445179905441E-2</v>
      </c>
      <c r="BO14" s="17">
        <v>1.3546263779509401E-2</v>
      </c>
      <c r="BP14" s="17"/>
      <c r="BQ14" s="17">
        <v>1.0280473724942099E-2</v>
      </c>
      <c r="BR14" s="17">
        <v>4.7384378047637503E-2</v>
      </c>
    </row>
    <row r="15" spans="2:70" x14ac:dyDescent="0.35">
      <c r="B15" s="18" t="s">
        <v>141</v>
      </c>
      <c r="C15" s="21">
        <v>0.57050657470568</v>
      </c>
      <c r="D15" s="21">
        <v>0.542806809568398</v>
      </c>
      <c r="E15" s="21">
        <v>0.597108018330895</v>
      </c>
      <c r="F15" s="21"/>
      <c r="G15" s="21">
        <v>0.55308896337070101</v>
      </c>
      <c r="H15" s="21">
        <v>0.65416751156715303</v>
      </c>
      <c r="I15" s="21">
        <v>0.61379691447939499</v>
      </c>
      <c r="J15" s="21">
        <v>0.56923559789531497</v>
      </c>
      <c r="K15" s="21">
        <v>0.49243094792206799</v>
      </c>
      <c r="L15" s="21">
        <v>0.532039249081946</v>
      </c>
      <c r="M15" s="21"/>
      <c r="N15" s="21">
        <v>0.64154496553243101</v>
      </c>
      <c r="O15" s="21">
        <v>0.58917438295899105</v>
      </c>
      <c r="P15" s="21">
        <v>0.55545441487442904</v>
      </c>
      <c r="Q15" s="21">
        <v>0.4910964587742</v>
      </c>
      <c r="R15" s="21"/>
      <c r="S15" s="21">
        <v>0.64424579053272302</v>
      </c>
      <c r="T15" s="21">
        <v>0.55900513752941405</v>
      </c>
      <c r="U15" s="21">
        <v>0.59318833031276796</v>
      </c>
      <c r="V15" s="21">
        <v>0.56681331406937396</v>
      </c>
      <c r="W15" s="21">
        <v>0.50774661385133302</v>
      </c>
      <c r="X15" s="21">
        <v>0.55860403112053503</v>
      </c>
      <c r="Y15" s="21">
        <v>0.55939409155286401</v>
      </c>
      <c r="Z15" s="21">
        <v>0.56195064508815695</v>
      </c>
      <c r="AA15" s="21">
        <v>0.56262771169110504</v>
      </c>
      <c r="AB15" s="21">
        <v>0.52746898457277702</v>
      </c>
      <c r="AC15" s="21">
        <v>0.58563444790493202</v>
      </c>
      <c r="AD15" s="21">
        <v>0.58264884369429804</v>
      </c>
      <c r="AE15" s="21"/>
      <c r="AF15" s="21">
        <v>0.53492961864758704</v>
      </c>
      <c r="AG15" s="21">
        <v>0.61699200824366796</v>
      </c>
      <c r="AH15" s="21">
        <v>0.52140543409264695</v>
      </c>
      <c r="AI15" s="21"/>
      <c r="AJ15" s="21">
        <v>0.56338615108586498</v>
      </c>
      <c r="AK15" s="21">
        <v>0.62357453395417495</v>
      </c>
      <c r="AL15" s="21">
        <v>0.56687673946983597</v>
      </c>
      <c r="AM15" s="21">
        <v>0.465211921752824</v>
      </c>
      <c r="AN15" s="21">
        <v>0.51717548742909802</v>
      </c>
      <c r="AO15" s="21"/>
      <c r="AP15" s="21">
        <v>0.58725406639361299</v>
      </c>
      <c r="AQ15" s="21">
        <v>0.61722682298342302</v>
      </c>
      <c r="AR15" s="21">
        <v>0.61130613786740995</v>
      </c>
      <c r="AS15" s="21"/>
      <c r="AT15" s="21">
        <v>0.47741131440127499</v>
      </c>
      <c r="AU15" s="21">
        <v>0.54319910111484204</v>
      </c>
      <c r="AV15" s="21">
        <v>0.66876247852484105</v>
      </c>
      <c r="AW15" s="21">
        <v>0.67022637281507602</v>
      </c>
      <c r="AX15" s="21">
        <v>0.67809655055905305</v>
      </c>
      <c r="AY15" s="21"/>
      <c r="AZ15" s="21">
        <v>0.39220584621155102</v>
      </c>
      <c r="BA15" s="21">
        <v>0.46740811359841</v>
      </c>
      <c r="BB15" s="21">
        <v>0.57336864733724702</v>
      </c>
      <c r="BC15" s="21">
        <v>0.50197598256993303</v>
      </c>
      <c r="BD15" s="21">
        <v>0.58996352781774997</v>
      </c>
      <c r="BE15" s="21">
        <v>0.52297882833014397</v>
      </c>
      <c r="BF15" s="21">
        <v>0.61078672143586599</v>
      </c>
      <c r="BG15" s="21">
        <v>0.54868372131388199</v>
      </c>
      <c r="BH15" s="21">
        <v>0.57482206241029998</v>
      </c>
      <c r="BI15" s="21">
        <v>0.613394371256761</v>
      </c>
      <c r="BJ15" s="21">
        <v>0.58591012614887195</v>
      </c>
      <c r="BK15" s="21">
        <v>0.64515857876185301</v>
      </c>
      <c r="BL15" s="21">
        <v>0.63819631019947498</v>
      </c>
      <c r="BM15" s="21">
        <v>0.65879830036561604</v>
      </c>
      <c r="BN15" s="21">
        <v>0.67963981088728298</v>
      </c>
      <c r="BO15" s="21">
        <v>0.63558809995154697</v>
      </c>
      <c r="BP15" s="21"/>
      <c r="BQ15" s="21">
        <v>0.79869266253419402</v>
      </c>
      <c r="BR15" s="21">
        <v>0.47055093625544597</v>
      </c>
    </row>
    <row r="16" spans="2:70" x14ac:dyDescent="0.35">
      <c r="B16" s="18" t="s">
        <v>142</v>
      </c>
      <c r="C16" s="21">
        <v>0.207906492036148</v>
      </c>
      <c r="D16" s="21">
        <v>0.221540156151777</v>
      </c>
      <c r="E16" s="21">
        <v>0.19496478387662999</v>
      </c>
      <c r="F16" s="21"/>
      <c r="G16" s="21">
        <v>0.19415127296790899</v>
      </c>
      <c r="H16" s="21">
        <v>0.157792335521351</v>
      </c>
      <c r="I16" s="21">
        <v>0.155881027375289</v>
      </c>
      <c r="J16" s="21">
        <v>0.20040740463787099</v>
      </c>
      <c r="K16" s="21">
        <v>0.27654600390335099</v>
      </c>
      <c r="L16" s="21">
        <v>0.26046967152253903</v>
      </c>
      <c r="M16" s="21"/>
      <c r="N16" s="21">
        <v>0.176067105939781</v>
      </c>
      <c r="O16" s="21">
        <v>0.20361412023911499</v>
      </c>
      <c r="P16" s="21">
        <v>0.202948922757066</v>
      </c>
      <c r="Q16" s="21">
        <v>0.24900714867898599</v>
      </c>
      <c r="R16" s="21"/>
      <c r="S16" s="21">
        <v>0.13112233268995399</v>
      </c>
      <c r="T16" s="21">
        <v>0.230573417343021</v>
      </c>
      <c r="U16" s="21">
        <v>0.21556090772349501</v>
      </c>
      <c r="V16" s="21">
        <v>0.22971109767475101</v>
      </c>
      <c r="W16" s="21">
        <v>0.167437353834791</v>
      </c>
      <c r="X16" s="21">
        <v>0.22424672176999899</v>
      </c>
      <c r="Y16" s="21">
        <v>0.20731306525104901</v>
      </c>
      <c r="Z16" s="21">
        <v>0.26525121515794198</v>
      </c>
      <c r="AA16" s="21">
        <v>0.235172342870377</v>
      </c>
      <c r="AB16" s="21">
        <v>0.19811617801401801</v>
      </c>
      <c r="AC16" s="21">
        <v>0.225935065674367</v>
      </c>
      <c r="AD16" s="21">
        <v>0.25260968152397001</v>
      </c>
      <c r="AE16" s="21"/>
      <c r="AF16" s="21">
        <v>0.23448359651494799</v>
      </c>
      <c r="AG16" s="21">
        <v>0.19279151259722099</v>
      </c>
      <c r="AH16" s="21">
        <v>0.20014852872592201</v>
      </c>
      <c r="AI16" s="21"/>
      <c r="AJ16" s="21">
        <v>0.22119024778093499</v>
      </c>
      <c r="AK16" s="21">
        <v>0.17836763791486901</v>
      </c>
      <c r="AL16" s="21">
        <v>0.19981699411828599</v>
      </c>
      <c r="AM16" s="21">
        <v>0.23000692838293699</v>
      </c>
      <c r="AN16" s="21">
        <v>0.223138997213045</v>
      </c>
      <c r="AO16" s="21"/>
      <c r="AP16" s="21">
        <v>0.20082853574436399</v>
      </c>
      <c r="AQ16" s="21">
        <v>0.16988547251536501</v>
      </c>
      <c r="AR16" s="21">
        <v>0.18725096128522301</v>
      </c>
      <c r="AS16" s="21"/>
      <c r="AT16" s="21">
        <v>0.26703493077187102</v>
      </c>
      <c r="AU16" s="21">
        <v>0.22146687095517401</v>
      </c>
      <c r="AV16" s="21">
        <v>0.145165914003962</v>
      </c>
      <c r="AW16" s="21">
        <v>0.123153696871572</v>
      </c>
      <c r="AX16" s="21">
        <v>0.16584862298978501</v>
      </c>
      <c r="AY16" s="21"/>
      <c r="AZ16" s="21">
        <v>0.36889026813452602</v>
      </c>
      <c r="BA16" s="21">
        <v>0.22854590640168301</v>
      </c>
      <c r="BB16" s="21">
        <v>0.242149946905031</v>
      </c>
      <c r="BC16" s="21">
        <v>0.28828670745387502</v>
      </c>
      <c r="BD16" s="21">
        <v>0.201326444824314</v>
      </c>
      <c r="BE16" s="21">
        <v>0.219998993007472</v>
      </c>
      <c r="BF16" s="21">
        <v>0.18930703431541501</v>
      </c>
      <c r="BG16" s="21">
        <v>0.207759437036311</v>
      </c>
      <c r="BH16" s="21">
        <v>0.21622051733605499</v>
      </c>
      <c r="BI16" s="21">
        <v>0.16375500235728399</v>
      </c>
      <c r="BJ16" s="21">
        <v>0.188602727928362</v>
      </c>
      <c r="BK16" s="21">
        <v>0.18727521448509299</v>
      </c>
      <c r="BL16" s="21">
        <v>0.17127350798139099</v>
      </c>
      <c r="BM16" s="21">
        <v>0.1878341856338</v>
      </c>
      <c r="BN16" s="21">
        <v>0.140491977248308</v>
      </c>
      <c r="BO16" s="21">
        <v>0.13974793163586299</v>
      </c>
      <c r="BP16" s="21"/>
      <c r="BQ16" s="21">
        <v>5.0255364421802298E-2</v>
      </c>
      <c r="BR16" s="21">
        <v>0.28324369628595802</v>
      </c>
    </row>
    <row r="17" spans="2:70" x14ac:dyDescent="0.35">
      <c r="B17" s="18" t="s">
        <v>143</v>
      </c>
      <c r="C17" s="22">
        <v>0.36260008266953198</v>
      </c>
      <c r="D17" s="22">
        <v>0.32126665341662097</v>
      </c>
      <c r="E17" s="22">
        <v>0.40214323445426597</v>
      </c>
      <c r="F17" s="22"/>
      <c r="G17" s="22">
        <v>0.358937690402792</v>
      </c>
      <c r="H17" s="22">
        <v>0.496375176045802</v>
      </c>
      <c r="I17" s="22">
        <v>0.45791588710410602</v>
      </c>
      <c r="J17" s="22">
        <v>0.36882819325744398</v>
      </c>
      <c r="K17" s="22">
        <v>0.215884944018717</v>
      </c>
      <c r="L17" s="22">
        <v>0.27156957755940703</v>
      </c>
      <c r="M17" s="22"/>
      <c r="N17" s="22">
        <v>0.46547785959264998</v>
      </c>
      <c r="O17" s="22">
        <v>0.38556026271987598</v>
      </c>
      <c r="P17" s="22">
        <v>0.35250549211736198</v>
      </c>
      <c r="Q17" s="22">
        <v>0.24208931009521401</v>
      </c>
      <c r="R17" s="22"/>
      <c r="S17" s="22">
        <v>0.51312345784276903</v>
      </c>
      <c r="T17" s="22">
        <v>0.32843172018639299</v>
      </c>
      <c r="U17" s="22">
        <v>0.37762742258927201</v>
      </c>
      <c r="V17" s="22">
        <v>0.33710221639462301</v>
      </c>
      <c r="W17" s="22">
        <v>0.34030926001654199</v>
      </c>
      <c r="X17" s="22">
        <v>0.33435730935053698</v>
      </c>
      <c r="Y17" s="22">
        <v>0.35208102630181498</v>
      </c>
      <c r="Z17" s="22">
        <v>0.29669942993021398</v>
      </c>
      <c r="AA17" s="22">
        <v>0.32745536882072801</v>
      </c>
      <c r="AB17" s="22">
        <v>0.32935280655875898</v>
      </c>
      <c r="AC17" s="22">
        <v>0.35969938223056502</v>
      </c>
      <c r="AD17" s="22">
        <v>0.33003916217032903</v>
      </c>
      <c r="AE17" s="22"/>
      <c r="AF17" s="22">
        <v>0.30044602213263899</v>
      </c>
      <c r="AG17" s="22">
        <v>0.42420049564644702</v>
      </c>
      <c r="AH17" s="22">
        <v>0.32125690536672602</v>
      </c>
      <c r="AI17" s="22"/>
      <c r="AJ17" s="22">
        <v>0.34219590330492999</v>
      </c>
      <c r="AK17" s="22">
        <v>0.44520689603930502</v>
      </c>
      <c r="AL17" s="22">
        <v>0.36705974535155</v>
      </c>
      <c r="AM17" s="22">
        <v>0.23520499336988801</v>
      </c>
      <c r="AN17" s="22">
        <v>0.29403649021605299</v>
      </c>
      <c r="AO17" s="22"/>
      <c r="AP17" s="22">
        <v>0.386425530649249</v>
      </c>
      <c r="AQ17" s="22">
        <v>0.44734135046805801</v>
      </c>
      <c r="AR17" s="22">
        <v>0.424055176582187</v>
      </c>
      <c r="AS17" s="22"/>
      <c r="AT17" s="22">
        <v>0.210376383629403</v>
      </c>
      <c r="AU17" s="22">
        <v>0.32173223015966801</v>
      </c>
      <c r="AV17" s="22">
        <v>0.52359656452087899</v>
      </c>
      <c r="AW17" s="22">
        <v>0.54707267594350395</v>
      </c>
      <c r="AX17" s="22">
        <v>0.51224792756926796</v>
      </c>
      <c r="AY17" s="22"/>
      <c r="AZ17" s="22">
        <v>2.33155780770248E-2</v>
      </c>
      <c r="BA17" s="22">
        <v>0.23886220719672699</v>
      </c>
      <c r="BB17" s="22">
        <v>0.33121870043221702</v>
      </c>
      <c r="BC17" s="22">
        <v>0.21368927511605801</v>
      </c>
      <c r="BD17" s="22">
        <v>0.38863708299343602</v>
      </c>
      <c r="BE17" s="22">
        <v>0.30297983532267198</v>
      </c>
      <c r="BF17" s="22">
        <v>0.42147968712045097</v>
      </c>
      <c r="BG17" s="22">
        <v>0.34092428427757099</v>
      </c>
      <c r="BH17" s="22">
        <v>0.35860154507424502</v>
      </c>
      <c r="BI17" s="22">
        <v>0.44963936889947698</v>
      </c>
      <c r="BJ17" s="22">
        <v>0.39730739822050898</v>
      </c>
      <c r="BK17" s="22">
        <v>0.45788336427676002</v>
      </c>
      <c r="BL17" s="22">
        <v>0.46692280221808402</v>
      </c>
      <c r="BM17" s="22">
        <v>0.47096411473181599</v>
      </c>
      <c r="BN17" s="22">
        <v>0.539147833638975</v>
      </c>
      <c r="BO17" s="22">
        <v>0.495840168315684</v>
      </c>
      <c r="BP17" s="22"/>
      <c r="BQ17" s="22">
        <v>0.74843729811239201</v>
      </c>
      <c r="BR17" s="22">
        <v>0.187307239969488</v>
      </c>
    </row>
    <row r="18" spans="2:70" x14ac:dyDescent="0.35">
      <c r="B18" s="16"/>
    </row>
    <row r="19" spans="2:70" x14ac:dyDescent="0.35">
      <c r="B19" t="s">
        <v>98</v>
      </c>
    </row>
    <row r="20" spans="2:70" x14ac:dyDescent="0.35">
      <c r="B20" t="s">
        <v>99</v>
      </c>
    </row>
    <row r="22" spans="2:70" x14ac:dyDescent="0.35">
      <c r="B22" s="8" t="str">
        <f>HYPERLINK("#'Contents'!A1", "Return to Contents")</f>
        <v>Return to Contents</v>
      </c>
    </row>
  </sheetData>
  <mergeCells count="11">
    <mergeCell ref="BQ5:BR5"/>
    <mergeCell ref="D5:E5"/>
    <mergeCell ref="G5:L5"/>
    <mergeCell ref="N5:Q5"/>
    <mergeCell ref="S5:AD5"/>
    <mergeCell ref="AF5:AH5"/>
    <mergeCell ref="D2:BJ2"/>
    <mergeCell ref="AJ5:AN5"/>
    <mergeCell ref="AP5:AR5"/>
    <mergeCell ref="AT5:AX5"/>
    <mergeCell ref="AZ5:BO5"/>
  </mergeCells>
  <pageMargins left="0.7" right="0.7" top="0.75" bottom="0.75" header="0.3" footer="0.3"/>
  <pageSetup paperSize="9" orientation="portrait" horizontalDpi="300" verticalDpi="300"/>
  <drawing r:id="rId1"/>
</worksheet>
</file>

<file path=xl/worksheets/sheet1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100-000000000000}">
  <dimension ref="B2:BR22"/>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67" width="10.7265625" customWidth="1"/>
    <col min="68" max="68" width="2.1796875" customWidth="1"/>
    <col min="69" max="70" width="10.7265625" customWidth="1"/>
    <col min="71" max="71" width="2.1796875" customWidth="1"/>
  </cols>
  <sheetData>
    <row r="2" spans="2:70" ht="40" customHeight="1" x14ac:dyDescent="0.35">
      <c r="D2" s="29" t="s">
        <v>767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row>
    <row r="5" spans="2:70" ht="30" customHeight="1" x14ac:dyDescent="0.35">
      <c r="B5" s="15"/>
      <c r="C5" s="15"/>
      <c r="D5" s="30" t="s">
        <v>74</v>
      </c>
      <c r="E5" s="30"/>
      <c r="F5" s="15"/>
      <c r="G5" s="30" t="s">
        <v>75</v>
      </c>
      <c r="H5" s="30"/>
      <c r="I5" s="30"/>
      <c r="J5" s="30"/>
      <c r="K5" s="30"/>
      <c r="L5" s="30"/>
      <c r="M5" s="15"/>
      <c r="N5" s="30" t="s">
        <v>76</v>
      </c>
      <c r="O5" s="30"/>
      <c r="P5" s="30"/>
      <c r="Q5" s="30"/>
      <c r="R5" s="15"/>
      <c r="S5" s="30" t="s">
        <v>77</v>
      </c>
      <c r="T5" s="30"/>
      <c r="U5" s="30"/>
      <c r="V5" s="30"/>
      <c r="W5" s="30"/>
      <c r="X5" s="30"/>
      <c r="Y5" s="30"/>
      <c r="Z5" s="30"/>
      <c r="AA5" s="30"/>
      <c r="AB5" s="30"/>
      <c r="AC5" s="30"/>
      <c r="AD5" s="30"/>
      <c r="AE5" s="15"/>
      <c r="AF5" s="30" t="s">
        <v>78</v>
      </c>
      <c r="AG5" s="30"/>
      <c r="AH5" s="30"/>
      <c r="AI5" s="15"/>
      <c r="AJ5" s="30" t="s">
        <v>79</v>
      </c>
      <c r="AK5" s="30"/>
      <c r="AL5" s="30"/>
      <c r="AM5" s="30"/>
      <c r="AN5" s="30"/>
      <c r="AO5" s="15"/>
      <c r="AP5" s="30" t="s">
        <v>80</v>
      </c>
      <c r="AQ5" s="30"/>
      <c r="AR5" s="30"/>
      <c r="AS5" s="15"/>
      <c r="AT5" s="30" t="s">
        <v>81</v>
      </c>
      <c r="AU5" s="30"/>
      <c r="AV5" s="30"/>
      <c r="AW5" s="30"/>
      <c r="AX5" s="30"/>
      <c r="AY5" s="15"/>
      <c r="AZ5" s="30" t="s">
        <v>82</v>
      </c>
      <c r="BA5" s="30"/>
      <c r="BB5" s="30"/>
      <c r="BC5" s="30"/>
      <c r="BD5" s="30"/>
      <c r="BE5" s="30"/>
      <c r="BF5" s="30"/>
      <c r="BG5" s="30"/>
      <c r="BH5" s="30"/>
      <c r="BI5" s="30"/>
      <c r="BJ5" s="30"/>
      <c r="BK5" s="30"/>
      <c r="BL5" s="30"/>
      <c r="BM5" s="30"/>
      <c r="BN5" s="30"/>
      <c r="BO5" s="30"/>
      <c r="BP5" s="15"/>
      <c r="BQ5" s="30" t="s">
        <v>83</v>
      </c>
      <c r="BR5" s="30"/>
    </row>
    <row r="6" spans="2:7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46</v>
      </c>
      <c r="AQ6" s="12" t="s">
        <v>47</v>
      </c>
      <c r="AR6" s="12" t="s">
        <v>50</v>
      </c>
      <c r="AT6" s="12" t="s">
        <v>51</v>
      </c>
      <c r="AU6" s="12" t="s">
        <v>52</v>
      </c>
      <c r="AV6" s="12" t="s">
        <v>53</v>
      </c>
      <c r="AW6" s="12" t="s">
        <v>54</v>
      </c>
      <c r="AX6" s="12" t="s">
        <v>55</v>
      </c>
      <c r="AZ6" s="12" t="s">
        <v>56</v>
      </c>
      <c r="BA6" s="12" t="s">
        <v>57</v>
      </c>
      <c r="BB6" s="12" t="s">
        <v>58</v>
      </c>
      <c r="BC6" s="12" t="s">
        <v>59</v>
      </c>
      <c r="BD6" s="12" t="s">
        <v>60</v>
      </c>
      <c r="BE6" s="12" t="s">
        <v>61</v>
      </c>
      <c r="BF6" s="12" t="s">
        <v>62</v>
      </c>
      <c r="BG6" s="12" t="s">
        <v>63</v>
      </c>
      <c r="BH6" s="12" t="s">
        <v>64</v>
      </c>
      <c r="BI6" s="12" t="s">
        <v>65</v>
      </c>
      <c r="BJ6" s="12" t="s">
        <v>66</v>
      </c>
      <c r="BK6" s="12" t="s">
        <v>67</v>
      </c>
      <c r="BL6" s="12" t="s">
        <v>68</v>
      </c>
      <c r="BM6" s="12" t="s">
        <v>69</v>
      </c>
      <c r="BN6" s="12" t="s">
        <v>70</v>
      </c>
      <c r="BO6" s="12" t="s">
        <v>71</v>
      </c>
      <c r="BQ6" s="12" t="s">
        <v>72</v>
      </c>
      <c r="BR6" s="12" t="s">
        <v>73</v>
      </c>
    </row>
    <row r="7" spans="2:70" ht="30" customHeight="1" x14ac:dyDescent="0.35">
      <c r="B7" s="10" t="s">
        <v>19</v>
      </c>
      <c r="C7" s="10">
        <v>4012</v>
      </c>
      <c r="D7" s="10">
        <v>1971</v>
      </c>
      <c r="E7" s="10">
        <v>2028</v>
      </c>
      <c r="F7" s="10"/>
      <c r="G7" s="10">
        <v>497</v>
      </c>
      <c r="H7" s="10">
        <v>704</v>
      </c>
      <c r="I7" s="10">
        <v>694</v>
      </c>
      <c r="J7" s="10">
        <v>693</v>
      </c>
      <c r="K7" s="10">
        <v>571</v>
      </c>
      <c r="L7" s="10">
        <v>853</v>
      </c>
      <c r="M7" s="10"/>
      <c r="N7" s="10">
        <v>1178</v>
      </c>
      <c r="O7" s="10">
        <v>1131</v>
      </c>
      <c r="P7" s="10">
        <v>781</v>
      </c>
      <c r="Q7" s="10">
        <v>909</v>
      </c>
      <c r="R7" s="10"/>
      <c r="S7" s="10">
        <v>563</v>
      </c>
      <c r="T7" s="10">
        <v>553</v>
      </c>
      <c r="U7" s="10">
        <v>314</v>
      </c>
      <c r="V7" s="10">
        <v>343</v>
      </c>
      <c r="W7" s="10">
        <v>293</v>
      </c>
      <c r="X7" s="10">
        <v>376</v>
      </c>
      <c r="Y7" s="10">
        <v>336</v>
      </c>
      <c r="Z7" s="10">
        <v>171</v>
      </c>
      <c r="AA7" s="10">
        <v>447</v>
      </c>
      <c r="AB7" s="10">
        <v>337</v>
      </c>
      <c r="AC7" s="10">
        <v>188</v>
      </c>
      <c r="AD7" s="10">
        <v>91</v>
      </c>
      <c r="AE7" s="10"/>
      <c r="AF7" s="10">
        <v>1421</v>
      </c>
      <c r="AG7" s="10">
        <v>1665</v>
      </c>
      <c r="AH7" s="10">
        <v>577</v>
      </c>
      <c r="AI7" s="10"/>
      <c r="AJ7" s="10">
        <v>1433</v>
      </c>
      <c r="AK7" s="10">
        <v>1082</v>
      </c>
      <c r="AL7" s="10">
        <v>299</v>
      </c>
      <c r="AM7" s="10">
        <v>42</v>
      </c>
      <c r="AN7" s="10">
        <v>541</v>
      </c>
      <c r="AO7" s="10"/>
      <c r="AP7" s="10">
        <v>878</v>
      </c>
      <c r="AQ7" s="10">
        <v>1369</v>
      </c>
      <c r="AR7" s="10">
        <v>264</v>
      </c>
      <c r="AS7" s="10"/>
      <c r="AT7" s="10">
        <v>929</v>
      </c>
      <c r="AU7" s="10">
        <v>932</v>
      </c>
      <c r="AV7" s="10">
        <v>1096</v>
      </c>
      <c r="AW7" s="10">
        <v>455</v>
      </c>
      <c r="AX7" s="10">
        <v>62</v>
      </c>
      <c r="AY7" s="10"/>
      <c r="AZ7" s="10">
        <v>33</v>
      </c>
      <c r="BA7" s="10">
        <v>185</v>
      </c>
      <c r="BB7" s="10">
        <v>256</v>
      </c>
      <c r="BC7" s="10">
        <v>269</v>
      </c>
      <c r="BD7" s="10">
        <v>403</v>
      </c>
      <c r="BE7" s="10">
        <v>436</v>
      </c>
      <c r="BF7" s="10">
        <v>391</v>
      </c>
      <c r="BG7" s="10">
        <v>312</v>
      </c>
      <c r="BH7" s="10">
        <v>253</v>
      </c>
      <c r="BI7" s="10">
        <v>211</v>
      </c>
      <c r="BJ7" s="10">
        <v>336</v>
      </c>
      <c r="BK7" s="10">
        <v>187</v>
      </c>
      <c r="BL7" s="10">
        <v>180</v>
      </c>
      <c r="BM7" s="10">
        <v>103</v>
      </c>
      <c r="BN7" s="10">
        <v>95</v>
      </c>
      <c r="BO7" s="10">
        <v>161</v>
      </c>
      <c r="BP7" s="10"/>
      <c r="BQ7" s="10">
        <v>1235</v>
      </c>
      <c r="BR7" s="10">
        <v>2665</v>
      </c>
    </row>
    <row r="8" spans="2:70" ht="30" customHeight="1" x14ac:dyDescent="0.35">
      <c r="B8" s="11" t="s">
        <v>20</v>
      </c>
      <c r="C8" s="11">
        <v>4012</v>
      </c>
      <c r="D8" s="11">
        <v>1975</v>
      </c>
      <c r="E8" s="11">
        <v>2024</v>
      </c>
      <c r="F8" s="11"/>
      <c r="G8" s="11">
        <v>558</v>
      </c>
      <c r="H8" s="11">
        <v>682</v>
      </c>
      <c r="I8" s="11">
        <v>685</v>
      </c>
      <c r="J8" s="11">
        <v>686</v>
      </c>
      <c r="K8" s="11">
        <v>562</v>
      </c>
      <c r="L8" s="11">
        <v>839</v>
      </c>
      <c r="M8" s="11"/>
      <c r="N8" s="11">
        <v>1080</v>
      </c>
      <c r="O8" s="11">
        <v>1039</v>
      </c>
      <c r="P8" s="11">
        <v>880</v>
      </c>
      <c r="Q8" s="11">
        <v>1000</v>
      </c>
      <c r="R8" s="11"/>
      <c r="S8" s="11">
        <v>562</v>
      </c>
      <c r="T8" s="11">
        <v>522</v>
      </c>
      <c r="U8" s="11">
        <v>321</v>
      </c>
      <c r="V8" s="11">
        <v>361</v>
      </c>
      <c r="W8" s="11">
        <v>281</v>
      </c>
      <c r="X8" s="11">
        <v>361</v>
      </c>
      <c r="Y8" s="11">
        <v>321</v>
      </c>
      <c r="Z8" s="11">
        <v>160</v>
      </c>
      <c r="AA8" s="11">
        <v>441</v>
      </c>
      <c r="AB8" s="11">
        <v>361</v>
      </c>
      <c r="AC8" s="11">
        <v>201</v>
      </c>
      <c r="AD8" s="11">
        <v>120</v>
      </c>
      <c r="AE8" s="11"/>
      <c r="AF8" s="11">
        <v>1410</v>
      </c>
      <c r="AG8" s="11">
        <v>1629</v>
      </c>
      <c r="AH8" s="11">
        <v>599</v>
      </c>
      <c r="AI8" s="11"/>
      <c r="AJ8" s="11">
        <v>1397</v>
      </c>
      <c r="AK8" s="11">
        <v>1071</v>
      </c>
      <c r="AL8" s="11">
        <v>288</v>
      </c>
      <c r="AM8" s="11">
        <v>45</v>
      </c>
      <c r="AN8" s="11">
        <v>558</v>
      </c>
      <c r="AO8" s="11"/>
      <c r="AP8" s="11">
        <v>856</v>
      </c>
      <c r="AQ8" s="11">
        <v>1358</v>
      </c>
      <c r="AR8" s="11">
        <v>259</v>
      </c>
      <c r="AS8" s="11"/>
      <c r="AT8" s="11">
        <v>961</v>
      </c>
      <c r="AU8" s="11">
        <v>958</v>
      </c>
      <c r="AV8" s="11">
        <v>1056</v>
      </c>
      <c r="AW8" s="11">
        <v>434</v>
      </c>
      <c r="AX8" s="11">
        <v>55</v>
      </c>
      <c r="AY8" s="11"/>
      <c r="AZ8" s="11">
        <v>33</v>
      </c>
      <c r="BA8" s="11">
        <v>186</v>
      </c>
      <c r="BB8" s="11">
        <v>267</v>
      </c>
      <c r="BC8" s="11">
        <v>280</v>
      </c>
      <c r="BD8" s="11">
        <v>416</v>
      </c>
      <c r="BE8" s="11">
        <v>443</v>
      </c>
      <c r="BF8" s="11">
        <v>394</v>
      </c>
      <c r="BG8" s="11">
        <v>314</v>
      </c>
      <c r="BH8" s="11">
        <v>257</v>
      </c>
      <c r="BI8" s="11">
        <v>206</v>
      </c>
      <c r="BJ8" s="11">
        <v>329</v>
      </c>
      <c r="BK8" s="11">
        <v>179</v>
      </c>
      <c r="BL8" s="11">
        <v>174</v>
      </c>
      <c r="BM8" s="11">
        <v>97</v>
      </c>
      <c r="BN8" s="11">
        <v>87</v>
      </c>
      <c r="BO8" s="11">
        <v>148</v>
      </c>
      <c r="BP8" s="11"/>
      <c r="BQ8" s="11">
        <v>1209</v>
      </c>
      <c r="BR8" s="11">
        <v>2688</v>
      </c>
    </row>
    <row r="9" spans="2:70" x14ac:dyDescent="0.35">
      <c r="B9" s="18" t="s">
        <v>759</v>
      </c>
      <c r="C9" s="17">
        <v>0.282491087071434</v>
      </c>
      <c r="D9" s="17">
        <v>0.26290200349869203</v>
      </c>
      <c r="E9" s="17">
        <v>0.29958467063174499</v>
      </c>
      <c r="F9" s="17"/>
      <c r="G9" s="17">
        <v>0.21635961409038401</v>
      </c>
      <c r="H9" s="17">
        <v>0.26504268889892801</v>
      </c>
      <c r="I9" s="17">
        <v>0.29378414962973498</v>
      </c>
      <c r="J9" s="17">
        <v>0.31563093066450698</v>
      </c>
      <c r="K9" s="17">
        <v>0.26447975048168598</v>
      </c>
      <c r="L9" s="17">
        <v>0.31644985480396198</v>
      </c>
      <c r="M9" s="17"/>
      <c r="N9" s="17">
        <v>0.34583659692176599</v>
      </c>
      <c r="O9" s="17">
        <v>0.26953680961154902</v>
      </c>
      <c r="P9" s="17">
        <v>0.25690011935294998</v>
      </c>
      <c r="Q9" s="17">
        <v>0.24962157476675501</v>
      </c>
      <c r="R9" s="17"/>
      <c r="S9" s="17">
        <v>0.33034566402996901</v>
      </c>
      <c r="T9" s="17">
        <v>0.27925279404297898</v>
      </c>
      <c r="U9" s="17">
        <v>0.27346919483384602</v>
      </c>
      <c r="V9" s="17">
        <v>0.30638131580732803</v>
      </c>
      <c r="W9" s="17">
        <v>0.236014588900999</v>
      </c>
      <c r="X9" s="17">
        <v>0.224019181502156</v>
      </c>
      <c r="Y9" s="17">
        <v>0.25799195273533598</v>
      </c>
      <c r="Z9" s="17">
        <v>0.29155678523809803</v>
      </c>
      <c r="AA9" s="17">
        <v>0.28223796526407002</v>
      </c>
      <c r="AB9" s="17">
        <v>0.30689990927598298</v>
      </c>
      <c r="AC9" s="17">
        <v>0.27690421996215497</v>
      </c>
      <c r="AD9" s="17">
        <v>0.29979680375189699</v>
      </c>
      <c r="AE9" s="17"/>
      <c r="AF9" s="17">
        <v>0.26663449186979499</v>
      </c>
      <c r="AG9" s="17">
        <v>0.31496348908990501</v>
      </c>
      <c r="AH9" s="17">
        <v>0.248830600785068</v>
      </c>
      <c r="AI9" s="17"/>
      <c r="AJ9" s="17">
        <v>0.28000994783091099</v>
      </c>
      <c r="AK9" s="17">
        <v>0.289546649373085</v>
      </c>
      <c r="AL9" s="17">
        <v>0.32679488851271199</v>
      </c>
      <c r="AM9" s="17">
        <v>0.40709712043101498</v>
      </c>
      <c r="AN9" s="17">
        <v>0.25354346062814498</v>
      </c>
      <c r="AO9" s="17"/>
      <c r="AP9" s="17">
        <v>0.26890466179427203</v>
      </c>
      <c r="AQ9" s="17">
        <v>0.30891786245708902</v>
      </c>
      <c r="AR9" s="17">
        <v>0.29230799020794201</v>
      </c>
      <c r="AS9" s="17"/>
      <c r="AT9" s="17">
        <v>0.241782338077972</v>
      </c>
      <c r="AU9" s="17">
        <v>0.22498221196173401</v>
      </c>
      <c r="AV9" s="17">
        <v>0.31695855705502901</v>
      </c>
      <c r="AW9" s="17">
        <v>0.36180149368522602</v>
      </c>
      <c r="AX9" s="17">
        <v>0.490250817577561</v>
      </c>
      <c r="AY9" s="17"/>
      <c r="AZ9" s="17">
        <v>0.230400264716624</v>
      </c>
      <c r="BA9" s="17">
        <v>0.28926584474494599</v>
      </c>
      <c r="BB9" s="17">
        <v>0.26565610853729499</v>
      </c>
      <c r="BC9" s="17">
        <v>0.271174376923497</v>
      </c>
      <c r="BD9" s="17">
        <v>0.26009675523303299</v>
      </c>
      <c r="BE9" s="17">
        <v>0.26812168878299703</v>
      </c>
      <c r="BF9" s="17">
        <v>0.29689769179082598</v>
      </c>
      <c r="BG9" s="17">
        <v>0.28215430518420298</v>
      </c>
      <c r="BH9" s="17">
        <v>0.27978545062604698</v>
      </c>
      <c r="BI9" s="17">
        <v>0.237874183608245</v>
      </c>
      <c r="BJ9" s="17">
        <v>0.30535373139982303</v>
      </c>
      <c r="BK9" s="17">
        <v>0.35936370286944802</v>
      </c>
      <c r="BL9" s="17">
        <v>0.273069190844339</v>
      </c>
      <c r="BM9" s="17">
        <v>0.365901167002809</v>
      </c>
      <c r="BN9" s="17">
        <v>0.31475006819580298</v>
      </c>
      <c r="BO9" s="17">
        <v>0.341960209610843</v>
      </c>
      <c r="BP9" s="17"/>
      <c r="BQ9" s="17">
        <v>0.46380721067866099</v>
      </c>
      <c r="BR9" s="17">
        <v>0.204231847788031</v>
      </c>
    </row>
    <row r="10" spans="2:70" x14ac:dyDescent="0.35">
      <c r="B10" s="18" t="s">
        <v>760</v>
      </c>
      <c r="C10" s="17">
        <v>0.369482216492031</v>
      </c>
      <c r="D10" s="17">
        <v>0.35793857012263303</v>
      </c>
      <c r="E10" s="17">
        <v>0.38150698139730799</v>
      </c>
      <c r="F10" s="17"/>
      <c r="G10" s="17">
        <v>0.31039656654978198</v>
      </c>
      <c r="H10" s="17">
        <v>0.400119749220958</v>
      </c>
      <c r="I10" s="17">
        <v>0.38016628111869999</v>
      </c>
      <c r="J10" s="17">
        <v>0.37376413184490098</v>
      </c>
      <c r="K10" s="17">
        <v>0.379328357118971</v>
      </c>
      <c r="L10" s="17">
        <v>0.365069337663743</v>
      </c>
      <c r="M10" s="17"/>
      <c r="N10" s="17">
        <v>0.38059686090545602</v>
      </c>
      <c r="O10" s="17">
        <v>0.39896472960674401</v>
      </c>
      <c r="P10" s="17">
        <v>0.35149819335258398</v>
      </c>
      <c r="Q10" s="17">
        <v>0.34450985186796701</v>
      </c>
      <c r="R10" s="17"/>
      <c r="S10" s="17">
        <v>0.40677550548414199</v>
      </c>
      <c r="T10" s="17">
        <v>0.351008858707476</v>
      </c>
      <c r="U10" s="17">
        <v>0.37916875808113198</v>
      </c>
      <c r="V10" s="17">
        <v>0.37255006677902203</v>
      </c>
      <c r="W10" s="17">
        <v>0.347145419083489</v>
      </c>
      <c r="X10" s="17">
        <v>0.40947069884805798</v>
      </c>
      <c r="Y10" s="17">
        <v>0.371088091939689</v>
      </c>
      <c r="Z10" s="17">
        <v>0.36296270805860698</v>
      </c>
      <c r="AA10" s="17">
        <v>0.36338700136093599</v>
      </c>
      <c r="AB10" s="17">
        <v>0.334887921221869</v>
      </c>
      <c r="AC10" s="17">
        <v>0.35556902200175999</v>
      </c>
      <c r="AD10" s="17">
        <v>0.32622937905552302</v>
      </c>
      <c r="AE10" s="17"/>
      <c r="AF10" s="17">
        <v>0.373363042433074</v>
      </c>
      <c r="AG10" s="17">
        <v>0.395543384679438</v>
      </c>
      <c r="AH10" s="17">
        <v>0.31831277648187101</v>
      </c>
      <c r="AI10" s="17"/>
      <c r="AJ10" s="17">
        <v>0.39175081073186502</v>
      </c>
      <c r="AK10" s="17">
        <v>0.38281718003654103</v>
      </c>
      <c r="AL10" s="17">
        <v>0.36717808398585</v>
      </c>
      <c r="AM10" s="17">
        <v>0.24816485457927501</v>
      </c>
      <c r="AN10" s="17">
        <v>0.32235083923202801</v>
      </c>
      <c r="AO10" s="17"/>
      <c r="AP10" s="17">
        <v>0.38533482346002002</v>
      </c>
      <c r="AQ10" s="17">
        <v>0.36574333499144701</v>
      </c>
      <c r="AR10" s="17">
        <v>0.40750430441371299</v>
      </c>
      <c r="AS10" s="17"/>
      <c r="AT10" s="17">
        <v>0.35541486972091901</v>
      </c>
      <c r="AU10" s="17">
        <v>0.37451278638480801</v>
      </c>
      <c r="AV10" s="17">
        <v>0.401598273387686</v>
      </c>
      <c r="AW10" s="17">
        <v>0.37490160289697899</v>
      </c>
      <c r="AX10" s="17">
        <v>0.239781583625576</v>
      </c>
      <c r="AY10" s="17"/>
      <c r="AZ10" s="17">
        <v>0.238859964136798</v>
      </c>
      <c r="BA10" s="17">
        <v>0.26201828801175098</v>
      </c>
      <c r="BB10" s="17">
        <v>0.39156375533711502</v>
      </c>
      <c r="BC10" s="17">
        <v>0.34288318281820002</v>
      </c>
      <c r="BD10" s="17">
        <v>0.38293628301045901</v>
      </c>
      <c r="BE10" s="17">
        <v>0.36238529216521098</v>
      </c>
      <c r="BF10" s="17">
        <v>0.36710755212959501</v>
      </c>
      <c r="BG10" s="17">
        <v>0.356550340944504</v>
      </c>
      <c r="BH10" s="17">
        <v>0.38380915453990799</v>
      </c>
      <c r="BI10" s="17">
        <v>0.42682871547832102</v>
      </c>
      <c r="BJ10" s="17">
        <v>0.364606402960092</v>
      </c>
      <c r="BK10" s="17">
        <v>0.34677549385051998</v>
      </c>
      <c r="BL10" s="17">
        <v>0.48771968192806697</v>
      </c>
      <c r="BM10" s="17">
        <v>0.362168244749841</v>
      </c>
      <c r="BN10" s="17">
        <v>0.43171508367820799</v>
      </c>
      <c r="BO10" s="17">
        <v>0.33361678909411002</v>
      </c>
      <c r="BP10" s="17"/>
      <c r="BQ10" s="17">
        <v>0.37351796794775999</v>
      </c>
      <c r="BR10" s="17">
        <v>0.36793203577529299</v>
      </c>
    </row>
    <row r="11" spans="2:70" x14ac:dyDescent="0.35">
      <c r="B11" s="18" t="s">
        <v>761</v>
      </c>
      <c r="C11" s="17">
        <v>0.227955116912092</v>
      </c>
      <c r="D11" s="17">
        <v>0.248785183903933</v>
      </c>
      <c r="E11" s="17">
        <v>0.20909213494755999</v>
      </c>
      <c r="F11" s="17"/>
      <c r="G11" s="17">
        <v>0.26496700196682499</v>
      </c>
      <c r="H11" s="17">
        <v>0.21247094514540499</v>
      </c>
      <c r="I11" s="17">
        <v>0.216168622234678</v>
      </c>
      <c r="J11" s="17">
        <v>0.19997698667545999</v>
      </c>
      <c r="K11" s="17">
        <v>0.25065974509264699</v>
      </c>
      <c r="L11" s="17">
        <v>0.23320435739364401</v>
      </c>
      <c r="M11" s="17"/>
      <c r="N11" s="17">
        <v>0.18209893114807599</v>
      </c>
      <c r="O11" s="17">
        <v>0.21920856778591699</v>
      </c>
      <c r="P11" s="17">
        <v>0.252377286802346</v>
      </c>
      <c r="Q11" s="17">
        <v>0.26314599274525002</v>
      </c>
      <c r="R11" s="17"/>
      <c r="S11" s="17">
        <v>0.148467017893057</v>
      </c>
      <c r="T11" s="17">
        <v>0.24438407555755201</v>
      </c>
      <c r="U11" s="17">
        <v>0.22387885067772101</v>
      </c>
      <c r="V11" s="17">
        <v>0.22709507901447701</v>
      </c>
      <c r="W11" s="17">
        <v>0.27294953469929001</v>
      </c>
      <c r="X11" s="17">
        <v>0.23261943062212501</v>
      </c>
      <c r="Y11" s="17">
        <v>0.25055718876405703</v>
      </c>
      <c r="Z11" s="17">
        <v>0.24967189954255001</v>
      </c>
      <c r="AA11" s="17">
        <v>0.23471440633004001</v>
      </c>
      <c r="AB11" s="17">
        <v>0.257286965492592</v>
      </c>
      <c r="AC11" s="17">
        <v>0.24352363466893601</v>
      </c>
      <c r="AD11" s="17">
        <v>0.194252069238526</v>
      </c>
      <c r="AE11" s="17"/>
      <c r="AF11" s="17">
        <v>0.24042975378149301</v>
      </c>
      <c r="AG11" s="17">
        <v>0.19822292294907301</v>
      </c>
      <c r="AH11" s="17">
        <v>0.25786583973257499</v>
      </c>
      <c r="AI11" s="17"/>
      <c r="AJ11" s="17">
        <v>0.22626003558014801</v>
      </c>
      <c r="AK11" s="17">
        <v>0.21008637575769701</v>
      </c>
      <c r="AL11" s="17">
        <v>0.205410423529056</v>
      </c>
      <c r="AM11" s="17">
        <v>0.222999569400012</v>
      </c>
      <c r="AN11" s="17">
        <v>0.26760111697001299</v>
      </c>
      <c r="AO11" s="17"/>
      <c r="AP11" s="17">
        <v>0.233401146931423</v>
      </c>
      <c r="AQ11" s="17">
        <v>0.22075019684220501</v>
      </c>
      <c r="AR11" s="17">
        <v>0.214499352574052</v>
      </c>
      <c r="AS11" s="17"/>
      <c r="AT11" s="17">
        <v>0.26615409305007998</v>
      </c>
      <c r="AU11" s="17">
        <v>0.256954576578939</v>
      </c>
      <c r="AV11" s="17">
        <v>0.18245825703386601</v>
      </c>
      <c r="AW11" s="17">
        <v>0.183821551882485</v>
      </c>
      <c r="AX11" s="17">
        <v>0.14287159126253501</v>
      </c>
      <c r="AY11" s="17"/>
      <c r="AZ11" s="17">
        <v>0.28260574866730498</v>
      </c>
      <c r="BA11" s="17">
        <v>0.29193036967441</v>
      </c>
      <c r="BB11" s="17">
        <v>0.24013701549876401</v>
      </c>
      <c r="BC11" s="17">
        <v>0.27526922746312699</v>
      </c>
      <c r="BD11" s="17">
        <v>0.22585528489270701</v>
      </c>
      <c r="BE11" s="17">
        <v>0.250685728307037</v>
      </c>
      <c r="BF11" s="17">
        <v>0.20389546398005501</v>
      </c>
      <c r="BG11" s="17">
        <v>0.26878815966691</v>
      </c>
      <c r="BH11" s="17">
        <v>0.20861822392027499</v>
      </c>
      <c r="BI11" s="17">
        <v>0.21424586619136399</v>
      </c>
      <c r="BJ11" s="17">
        <v>0.202802668457993</v>
      </c>
      <c r="BK11" s="17">
        <v>0.20370008660889899</v>
      </c>
      <c r="BL11" s="17">
        <v>0.14291281288687499</v>
      </c>
      <c r="BM11" s="17">
        <v>0.125152902813431</v>
      </c>
      <c r="BN11" s="17">
        <v>0.214481179640202</v>
      </c>
      <c r="BO11" s="17">
        <v>0.20067240789507301</v>
      </c>
      <c r="BP11" s="17"/>
      <c r="BQ11" s="17">
        <v>0.11737277896877001</v>
      </c>
      <c r="BR11" s="17">
        <v>0.28035208642054799</v>
      </c>
    </row>
    <row r="12" spans="2:70" x14ac:dyDescent="0.35">
      <c r="B12" s="18" t="s">
        <v>762</v>
      </c>
      <c r="C12" s="17">
        <v>3.7638200851895398E-2</v>
      </c>
      <c r="D12" s="17">
        <v>4.3875628721468302E-2</v>
      </c>
      <c r="E12" s="17">
        <v>3.1793079820183603E-2</v>
      </c>
      <c r="F12" s="17"/>
      <c r="G12" s="17">
        <v>7.7493619558345606E-2</v>
      </c>
      <c r="H12" s="17">
        <v>3.9880124782415302E-2</v>
      </c>
      <c r="I12" s="17">
        <v>4.0145815613743099E-2</v>
      </c>
      <c r="J12" s="17">
        <v>3.3190742206287698E-2</v>
      </c>
      <c r="K12" s="17">
        <v>2.14050617849833E-2</v>
      </c>
      <c r="L12" s="17">
        <v>2.1747583427666799E-2</v>
      </c>
      <c r="M12" s="17"/>
      <c r="N12" s="17">
        <v>3.8014852434672397E-2</v>
      </c>
      <c r="O12" s="17">
        <v>2.6691122269734E-2</v>
      </c>
      <c r="P12" s="17">
        <v>5.2097011518916797E-2</v>
      </c>
      <c r="Q12" s="17">
        <v>3.6370975013457901E-2</v>
      </c>
      <c r="R12" s="17"/>
      <c r="S12" s="17">
        <v>3.2733628870409801E-2</v>
      </c>
      <c r="T12" s="17">
        <v>4.38597419664973E-2</v>
      </c>
      <c r="U12" s="17">
        <v>3.0225022527141699E-2</v>
      </c>
      <c r="V12" s="17">
        <v>2.86840090901441E-2</v>
      </c>
      <c r="W12" s="17">
        <v>4.6782565774894702E-2</v>
      </c>
      <c r="X12" s="17">
        <v>3.7733608096560602E-2</v>
      </c>
      <c r="Y12" s="17">
        <v>5.4132653824245598E-2</v>
      </c>
      <c r="Z12" s="17">
        <v>1.7388245737401699E-2</v>
      </c>
      <c r="AA12" s="17">
        <v>3.9010019915652699E-2</v>
      </c>
      <c r="AB12" s="17">
        <v>2.52379564089798E-2</v>
      </c>
      <c r="AC12" s="17">
        <v>4.23580226902961E-2</v>
      </c>
      <c r="AD12" s="17">
        <v>6.5840869627534104E-2</v>
      </c>
      <c r="AE12" s="17"/>
      <c r="AF12" s="17">
        <v>3.9329910115873501E-2</v>
      </c>
      <c r="AG12" s="17">
        <v>3.1830548310526299E-2</v>
      </c>
      <c r="AH12" s="17">
        <v>4.91114510743966E-2</v>
      </c>
      <c r="AI12" s="17"/>
      <c r="AJ12" s="17">
        <v>3.61108898334839E-2</v>
      </c>
      <c r="AK12" s="17">
        <v>3.6556695515772002E-2</v>
      </c>
      <c r="AL12" s="17">
        <v>5.79521849800885E-2</v>
      </c>
      <c r="AM12" s="17">
        <v>2.1696723297948001E-2</v>
      </c>
      <c r="AN12" s="17">
        <v>3.2785020702643497E-2</v>
      </c>
      <c r="AO12" s="17"/>
      <c r="AP12" s="17">
        <v>3.68194029452793E-2</v>
      </c>
      <c r="AQ12" s="17">
        <v>3.4269810455366902E-2</v>
      </c>
      <c r="AR12" s="17">
        <v>5.0129391770846202E-2</v>
      </c>
      <c r="AS12" s="17"/>
      <c r="AT12" s="17">
        <v>3.63631636912519E-2</v>
      </c>
      <c r="AU12" s="17">
        <v>3.5520820851162802E-2</v>
      </c>
      <c r="AV12" s="17">
        <v>4.0054142707367499E-2</v>
      </c>
      <c r="AW12" s="17">
        <v>3.5814302050156198E-2</v>
      </c>
      <c r="AX12" s="17">
        <v>5.04477787571787E-2</v>
      </c>
      <c r="AY12" s="17"/>
      <c r="AZ12" s="17">
        <v>0.15525536565182499</v>
      </c>
      <c r="BA12" s="17">
        <v>2.2117119113617599E-2</v>
      </c>
      <c r="BB12" s="17">
        <v>3.7541854088106397E-2</v>
      </c>
      <c r="BC12" s="17">
        <v>3.1873225659751099E-2</v>
      </c>
      <c r="BD12" s="17">
        <v>4.72039431235763E-2</v>
      </c>
      <c r="BE12" s="17">
        <v>2.56329178804253E-2</v>
      </c>
      <c r="BF12" s="17">
        <v>6.3348170981561105E-2</v>
      </c>
      <c r="BG12" s="17">
        <v>2.8257725990823799E-2</v>
      </c>
      <c r="BH12" s="17">
        <v>3.3547397999098602E-2</v>
      </c>
      <c r="BI12" s="17">
        <v>3.7743048676343802E-2</v>
      </c>
      <c r="BJ12" s="17">
        <v>3.9269980131271399E-2</v>
      </c>
      <c r="BK12" s="17">
        <v>4.2152016832522399E-2</v>
      </c>
      <c r="BL12" s="17">
        <v>3.07998098622487E-2</v>
      </c>
      <c r="BM12" s="17">
        <v>3.0232800138203501E-2</v>
      </c>
      <c r="BN12" s="17">
        <v>8.4834894459287907E-3</v>
      </c>
      <c r="BO12" s="17">
        <v>6.9430494742327695E-2</v>
      </c>
      <c r="BP12" s="17"/>
      <c r="BQ12" s="17">
        <v>2.6806089720409199E-2</v>
      </c>
      <c r="BR12" s="17">
        <v>3.9889885488708497E-2</v>
      </c>
    </row>
    <row r="13" spans="2:70" x14ac:dyDescent="0.35">
      <c r="B13" s="18" t="s">
        <v>763</v>
      </c>
      <c r="C13" s="17">
        <v>3.72694184271695E-2</v>
      </c>
      <c r="D13" s="17">
        <v>4.2199689291813697E-2</v>
      </c>
      <c r="E13" s="17">
        <v>3.17248594756891E-2</v>
      </c>
      <c r="F13" s="17"/>
      <c r="G13" s="17">
        <v>5.9158689493264999E-2</v>
      </c>
      <c r="H13" s="17">
        <v>3.0919872817260899E-2</v>
      </c>
      <c r="I13" s="17">
        <v>2.5803470375911401E-2</v>
      </c>
      <c r="J13" s="17">
        <v>3.4942619886882298E-2</v>
      </c>
      <c r="K13" s="17">
        <v>3.9514585368848297E-2</v>
      </c>
      <c r="L13" s="17">
        <v>3.7628011914180803E-2</v>
      </c>
      <c r="M13" s="17"/>
      <c r="N13" s="17">
        <v>2.43604537517732E-2</v>
      </c>
      <c r="O13" s="17">
        <v>3.7344600669033598E-2</v>
      </c>
      <c r="P13" s="17">
        <v>3.43356958378375E-2</v>
      </c>
      <c r="Q13" s="17">
        <v>5.3166258975801101E-2</v>
      </c>
      <c r="R13" s="17"/>
      <c r="S13" s="17">
        <v>4.4233360382095098E-2</v>
      </c>
      <c r="T13" s="17">
        <v>3.1759521522407699E-2</v>
      </c>
      <c r="U13" s="17">
        <v>4.3333617351820897E-2</v>
      </c>
      <c r="V13" s="17">
        <v>3.5401396878102301E-2</v>
      </c>
      <c r="W13" s="17">
        <v>3.2105658787507103E-2</v>
      </c>
      <c r="X13" s="17">
        <v>4.8933410178774603E-2</v>
      </c>
      <c r="Y13" s="17">
        <v>3.0422106096426701E-2</v>
      </c>
      <c r="Z13" s="17">
        <v>2.1468722366741001E-2</v>
      </c>
      <c r="AA13" s="17">
        <v>3.9594985342454703E-2</v>
      </c>
      <c r="AB13" s="17">
        <v>4.1447280241244902E-2</v>
      </c>
      <c r="AC13" s="17">
        <v>2.1605424367600601E-2</v>
      </c>
      <c r="AD13" s="17">
        <v>3.9530419736766201E-2</v>
      </c>
      <c r="AE13" s="17"/>
      <c r="AF13" s="17">
        <v>3.8762105455746598E-2</v>
      </c>
      <c r="AG13" s="17">
        <v>2.5127620443696399E-2</v>
      </c>
      <c r="AH13" s="17">
        <v>5.41010186971842E-2</v>
      </c>
      <c r="AI13" s="17"/>
      <c r="AJ13" s="17">
        <v>3.29178550774313E-2</v>
      </c>
      <c r="AK13" s="17">
        <v>3.2959115012180601E-2</v>
      </c>
      <c r="AL13" s="17">
        <v>2.29853678414331E-2</v>
      </c>
      <c r="AM13" s="17">
        <v>6.7887010959314195E-2</v>
      </c>
      <c r="AN13" s="17">
        <v>5.36157526304692E-2</v>
      </c>
      <c r="AO13" s="17"/>
      <c r="AP13" s="17">
        <v>3.6277447704852202E-2</v>
      </c>
      <c r="AQ13" s="17">
        <v>2.96463053869431E-2</v>
      </c>
      <c r="AR13" s="17">
        <v>2.41636360826907E-2</v>
      </c>
      <c r="AS13" s="17"/>
      <c r="AT13" s="17">
        <v>4.7541515368378098E-2</v>
      </c>
      <c r="AU13" s="17">
        <v>4.4347414326737597E-2</v>
      </c>
      <c r="AV13" s="17">
        <v>3.0897048831650599E-2</v>
      </c>
      <c r="AW13" s="17">
        <v>1.48671051680322E-2</v>
      </c>
      <c r="AX13" s="17">
        <v>3.1327309281248397E-2</v>
      </c>
      <c r="AY13" s="17"/>
      <c r="AZ13" s="17">
        <v>2.9335476530584E-2</v>
      </c>
      <c r="BA13" s="17">
        <v>5.7287026675619301E-2</v>
      </c>
      <c r="BB13" s="17">
        <v>3.6651403348507701E-2</v>
      </c>
      <c r="BC13" s="17">
        <v>5.9290581820354099E-2</v>
      </c>
      <c r="BD13" s="17">
        <v>3.8549978881705402E-2</v>
      </c>
      <c r="BE13" s="17">
        <v>4.2452248361604099E-2</v>
      </c>
      <c r="BF13" s="17">
        <v>2.9224893989626102E-2</v>
      </c>
      <c r="BG13" s="17">
        <v>1.25237472611269E-2</v>
      </c>
      <c r="BH13" s="17">
        <v>1.9899974258434702E-2</v>
      </c>
      <c r="BI13" s="17">
        <v>2.1180115206882399E-2</v>
      </c>
      <c r="BJ13" s="17">
        <v>4.9486069342795799E-2</v>
      </c>
      <c r="BK13" s="17">
        <v>1.62125316544681E-2</v>
      </c>
      <c r="BL13" s="17">
        <v>2.7796247548557401E-2</v>
      </c>
      <c r="BM13" s="17">
        <v>7.9552800432955595E-2</v>
      </c>
      <c r="BN13" s="17">
        <v>1.97663888098118E-2</v>
      </c>
      <c r="BO13" s="17">
        <v>4.95992550470951E-2</v>
      </c>
      <c r="BP13" s="17"/>
      <c r="BQ13" s="17">
        <v>1.0962150384598E-2</v>
      </c>
      <c r="BR13" s="17">
        <v>4.8070433384373099E-2</v>
      </c>
    </row>
    <row r="14" spans="2:70" x14ac:dyDescent="0.35">
      <c r="B14" s="18" t="s">
        <v>129</v>
      </c>
      <c r="C14" s="17">
        <v>4.5163960245377298E-2</v>
      </c>
      <c r="D14" s="17">
        <v>4.4298924461460498E-2</v>
      </c>
      <c r="E14" s="17">
        <v>4.6298273727514203E-2</v>
      </c>
      <c r="F14" s="17"/>
      <c r="G14" s="17">
        <v>7.1624508341398094E-2</v>
      </c>
      <c r="H14" s="17">
        <v>5.1566619135033E-2</v>
      </c>
      <c r="I14" s="17">
        <v>4.3931661027232699E-2</v>
      </c>
      <c r="J14" s="17">
        <v>4.2494588721962601E-2</v>
      </c>
      <c r="K14" s="17">
        <v>4.4612500152864297E-2</v>
      </c>
      <c r="L14" s="17">
        <v>2.59008547968031E-2</v>
      </c>
      <c r="M14" s="17"/>
      <c r="N14" s="17">
        <v>2.9092304838256099E-2</v>
      </c>
      <c r="O14" s="17">
        <v>4.8254170057022899E-2</v>
      </c>
      <c r="P14" s="17">
        <v>5.2791693135365698E-2</v>
      </c>
      <c r="Q14" s="17">
        <v>5.3185346630768501E-2</v>
      </c>
      <c r="R14" s="17"/>
      <c r="S14" s="17">
        <v>3.7444823340326998E-2</v>
      </c>
      <c r="T14" s="17">
        <v>4.9735008203088099E-2</v>
      </c>
      <c r="U14" s="17">
        <v>4.9924556528338403E-2</v>
      </c>
      <c r="V14" s="17">
        <v>2.9888132430927399E-2</v>
      </c>
      <c r="W14" s="17">
        <v>6.5002232753819805E-2</v>
      </c>
      <c r="X14" s="17">
        <v>4.7223670752326599E-2</v>
      </c>
      <c r="Y14" s="17">
        <v>3.5808006640245998E-2</v>
      </c>
      <c r="Z14" s="17">
        <v>5.6951639056602499E-2</v>
      </c>
      <c r="AA14" s="17">
        <v>4.1055621786846498E-2</v>
      </c>
      <c r="AB14" s="17">
        <v>3.4239967359331901E-2</v>
      </c>
      <c r="AC14" s="17">
        <v>6.0039676309252603E-2</v>
      </c>
      <c r="AD14" s="17">
        <v>7.4350458589753698E-2</v>
      </c>
      <c r="AE14" s="17"/>
      <c r="AF14" s="17">
        <v>4.1480696344017902E-2</v>
      </c>
      <c r="AG14" s="17">
        <v>3.4312034527361202E-2</v>
      </c>
      <c r="AH14" s="17">
        <v>7.1778313228905793E-2</v>
      </c>
      <c r="AI14" s="17"/>
      <c r="AJ14" s="17">
        <v>3.2950460946161199E-2</v>
      </c>
      <c r="AK14" s="17">
        <v>4.8033984304724699E-2</v>
      </c>
      <c r="AL14" s="17">
        <v>1.9679051150859501E-2</v>
      </c>
      <c r="AM14" s="17">
        <v>3.2154721332435202E-2</v>
      </c>
      <c r="AN14" s="17">
        <v>7.0103809836700906E-2</v>
      </c>
      <c r="AO14" s="17"/>
      <c r="AP14" s="17">
        <v>3.9262517164153202E-2</v>
      </c>
      <c r="AQ14" s="17">
        <v>4.0672489866948797E-2</v>
      </c>
      <c r="AR14" s="17">
        <v>1.13953249507554E-2</v>
      </c>
      <c r="AS14" s="17"/>
      <c r="AT14" s="17">
        <v>5.2744020091398898E-2</v>
      </c>
      <c r="AU14" s="17">
        <v>6.3682189896618696E-2</v>
      </c>
      <c r="AV14" s="17">
        <v>2.8033720984401E-2</v>
      </c>
      <c r="AW14" s="17">
        <v>2.87939443171213E-2</v>
      </c>
      <c r="AX14" s="17">
        <v>4.5320919495901599E-2</v>
      </c>
      <c r="AY14" s="17"/>
      <c r="AZ14" s="17">
        <v>6.3543180296864704E-2</v>
      </c>
      <c r="BA14" s="17">
        <v>7.7381351779655896E-2</v>
      </c>
      <c r="BB14" s="17">
        <v>2.8449863190212199E-2</v>
      </c>
      <c r="BC14" s="17">
        <v>1.9509405315071102E-2</v>
      </c>
      <c r="BD14" s="17">
        <v>4.53577548585197E-2</v>
      </c>
      <c r="BE14" s="17">
        <v>5.0722124502726298E-2</v>
      </c>
      <c r="BF14" s="17">
        <v>3.95262271283379E-2</v>
      </c>
      <c r="BG14" s="17">
        <v>5.1725720952431803E-2</v>
      </c>
      <c r="BH14" s="17">
        <v>7.4339798656236605E-2</v>
      </c>
      <c r="BI14" s="17">
        <v>6.2128070838844002E-2</v>
      </c>
      <c r="BJ14" s="17">
        <v>3.84811477080238E-2</v>
      </c>
      <c r="BK14" s="17">
        <v>3.17961681841432E-2</v>
      </c>
      <c r="BL14" s="17">
        <v>3.7702256929913198E-2</v>
      </c>
      <c r="BM14" s="17">
        <v>3.6992084862759497E-2</v>
      </c>
      <c r="BN14" s="17">
        <v>1.08037902300463E-2</v>
      </c>
      <c r="BO14" s="17">
        <v>4.7208436105513202E-3</v>
      </c>
      <c r="BP14" s="17"/>
      <c r="BQ14" s="17">
        <v>7.5338022998024702E-3</v>
      </c>
      <c r="BR14" s="17">
        <v>5.9523711143046602E-2</v>
      </c>
    </row>
    <row r="15" spans="2:70" x14ac:dyDescent="0.35">
      <c r="B15" s="18" t="s">
        <v>141</v>
      </c>
      <c r="C15" s="21">
        <v>0.65197330356346495</v>
      </c>
      <c r="D15" s="21">
        <v>0.62084057362132505</v>
      </c>
      <c r="E15" s="21">
        <v>0.68109165202905297</v>
      </c>
      <c r="F15" s="21"/>
      <c r="G15" s="21">
        <v>0.52675618064016605</v>
      </c>
      <c r="H15" s="21">
        <v>0.66516243811988596</v>
      </c>
      <c r="I15" s="21">
        <v>0.67395043074843497</v>
      </c>
      <c r="J15" s="21">
        <v>0.68939506250940796</v>
      </c>
      <c r="K15" s="21">
        <v>0.64380810760065699</v>
      </c>
      <c r="L15" s="21">
        <v>0.68151919246770498</v>
      </c>
      <c r="M15" s="21"/>
      <c r="N15" s="21">
        <v>0.72643345782722202</v>
      </c>
      <c r="O15" s="21">
        <v>0.66850153921829303</v>
      </c>
      <c r="P15" s="21">
        <v>0.60839831270553402</v>
      </c>
      <c r="Q15" s="21">
        <v>0.59413142663472196</v>
      </c>
      <c r="R15" s="21"/>
      <c r="S15" s="21">
        <v>0.737121169514111</v>
      </c>
      <c r="T15" s="21">
        <v>0.63026165275045498</v>
      </c>
      <c r="U15" s="21">
        <v>0.65263795291497795</v>
      </c>
      <c r="V15" s="21">
        <v>0.678931382586349</v>
      </c>
      <c r="W15" s="21">
        <v>0.58316000798448897</v>
      </c>
      <c r="X15" s="21">
        <v>0.63348988035021403</v>
      </c>
      <c r="Y15" s="21">
        <v>0.62908004467502499</v>
      </c>
      <c r="Z15" s="21">
        <v>0.654519493296704</v>
      </c>
      <c r="AA15" s="21">
        <v>0.64562496662500601</v>
      </c>
      <c r="AB15" s="21">
        <v>0.64178783049785204</v>
      </c>
      <c r="AC15" s="21">
        <v>0.63247324196391497</v>
      </c>
      <c r="AD15" s="21">
        <v>0.62602618280742095</v>
      </c>
      <c r="AE15" s="21"/>
      <c r="AF15" s="21">
        <v>0.63999753430286899</v>
      </c>
      <c r="AG15" s="21">
        <v>0.71050687376934296</v>
      </c>
      <c r="AH15" s="21">
        <v>0.56714337726693798</v>
      </c>
      <c r="AI15" s="21"/>
      <c r="AJ15" s="21">
        <v>0.67176075856277595</v>
      </c>
      <c r="AK15" s="21">
        <v>0.67236382940962602</v>
      </c>
      <c r="AL15" s="21">
        <v>0.69397297249856305</v>
      </c>
      <c r="AM15" s="21">
        <v>0.65526197501029004</v>
      </c>
      <c r="AN15" s="21">
        <v>0.57589429986017304</v>
      </c>
      <c r="AO15" s="21"/>
      <c r="AP15" s="21">
        <v>0.65423948525429199</v>
      </c>
      <c r="AQ15" s="21">
        <v>0.67466119744853603</v>
      </c>
      <c r="AR15" s="21">
        <v>0.69981229462165495</v>
      </c>
      <c r="AS15" s="21"/>
      <c r="AT15" s="21">
        <v>0.59719720779889096</v>
      </c>
      <c r="AU15" s="21">
        <v>0.59949499834654196</v>
      </c>
      <c r="AV15" s="21">
        <v>0.71855683044271501</v>
      </c>
      <c r="AW15" s="21">
        <v>0.73670309658220501</v>
      </c>
      <c r="AX15" s="21">
        <v>0.73003240120313695</v>
      </c>
      <c r="AY15" s="21"/>
      <c r="AZ15" s="21">
        <v>0.469260228853422</v>
      </c>
      <c r="BA15" s="21">
        <v>0.55128413275669697</v>
      </c>
      <c r="BB15" s="21">
        <v>0.65721986387441</v>
      </c>
      <c r="BC15" s="21">
        <v>0.61405755974169696</v>
      </c>
      <c r="BD15" s="21">
        <v>0.64303303824349201</v>
      </c>
      <c r="BE15" s="21">
        <v>0.63050698094820801</v>
      </c>
      <c r="BF15" s="21">
        <v>0.66400524392042004</v>
      </c>
      <c r="BG15" s="21">
        <v>0.63870464612870703</v>
      </c>
      <c r="BH15" s="21">
        <v>0.66359460516595503</v>
      </c>
      <c r="BI15" s="21">
        <v>0.66470289908656599</v>
      </c>
      <c r="BJ15" s="21">
        <v>0.66996013435991597</v>
      </c>
      <c r="BK15" s="21">
        <v>0.70613919671996705</v>
      </c>
      <c r="BL15" s="21">
        <v>0.76078887277240603</v>
      </c>
      <c r="BM15" s="21">
        <v>0.72806941175265105</v>
      </c>
      <c r="BN15" s="21">
        <v>0.74646515187401097</v>
      </c>
      <c r="BO15" s="21">
        <v>0.67557699870495302</v>
      </c>
      <c r="BP15" s="21"/>
      <c r="BQ15" s="21">
        <v>0.83732517862642097</v>
      </c>
      <c r="BR15" s="21">
        <v>0.57216388356332404</v>
      </c>
    </row>
    <row r="16" spans="2:70" x14ac:dyDescent="0.35">
      <c r="B16" s="18" t="s">
        <v>142</v>
      </c>
      <c r="C16" s="21">
        <v>7.4907619279064905E-2</v>
      </c>
      <c r="D16" s="21">
        <v>8.6075318013281998E-2</v>
      </c>
      <c r="E16" s="21">
        <v>6.35179392958726E-2</v>
      </c>
      <c r="F16" s="21"/>
      <c r="G16" s="21">
        <v>0.13665230905161099</v>
      </c>
      <c r="H16" s="21">
        <v>7.0799997599676201E-2</v>
      </c>
      <c r="I16" s="21">
        <v>6.5949285989654494E-2</v>
      </c>
      <c r="J16" s="21">
        <v>6.8133362093169905E-2</v>
      </c>
      <c r="K16" s="21">
        <v>6.0919647153831601E-2</v>
      </c>
      <c r="L16" s="21">
        <v>5.9375595341847699E-2</v>
      </c>
      <c r="M16" s="21"/>
      <c r="N16" s="21">
        <v>6.23753061864456E-2</v>
      </c>
      <c r="O16" s="21">
        <v>6.4035722938767595E-2</v>
      </c>
      <c r="P16" s="21">
        <v>8.6432707356754304E-2</v>
      </c>
      <c r="Q16" s="21">
        <v>8.9537233989259099E-2</v>
      </c>
      <c r="R16" s="21"/>
      <c r="S16" s="21">
        <v>7.6966989252504905E-2</v>
      </c>
      <c r="T16" s="21">
        <v>7.5619263488904895E-2</v>
      </c>
      <c r="U16" s="21">
        <v>7.3558639878962606E-2</v>
      </c>
      <c r="V16" s="21">
        <v>6.4085405968246398E-2</v>
      </c>
      <c r="W16" s="21">
        <v>7.8888224562401799E-2</v>
      </c>
      <c r="X16" s="21">
        <v>8.6667018275335198E-2</v>
      </c>
      <c r="Y16" s="21">
        <v>8.4554759920672296E-2</v>
      </c>
      <c r="Z16" s="21">
        <v>3.88569681041427E-2</v>
      </c>
      <c r="AA16" s="21">
        <v>7.8605005258107499E-2</v>
      </c>
      <c r="AB16" s="21">
        <v>6.6685236650224702E-2</v>
      </c>
      <c r="AC16" s="21">
        <v>6.3963447057896694E-2</v>
      </c>
      <c r="AD16" s="21">
        <v>0.1053712893643</v>
      </c>
      <c r="AE16" s="21"/>
      <c r="AF16" s="21">
        <v>7.8092015571620099E-2</v>
      </c>
      <c r="AG16" s="21">
        <v>5.6958168754222702E-2</v>
      </c>
      <c r="AH16" s="21">
        <v>0.10321246977158099</v>
      </c>
      <c r="AI16" s="21"/>
      <c r="AJ16" s="21">
        <v>6.9028744910915193E-2</v>
      </c>
      <c r="AK16" s="21">
        <v>6.9515810527952596E-2</v>
      </c>
      <c r="AL16" s="21">
        <v>8.0937552821521597E-2</v>
      </c>
      <c r="AM16" s="21">
        <v>8.9583734257262196E-2</v>
      </c>
      <c r="AN16" s="21">
        <v>8.6400773333112704E-2</v>
      </c>
      <c r="AO16" s="21"/>
      <c r="AP16" s="21">
        <v>7.3096850650131495E-2</v>
      </c>
      <c r="AQ16" s="21">
        <v>6.3916115842309995E-2</v>
      </c>
      <c r="AR16" s="21">
        <v>7.4293027853536905E-2</v>
      </c>
      <c r="AS16" s="21"/>
      <c r="AT16" s="21">
        <v>8.3904679059630005E-2</v>
      </c>
      <c r="AU16" s="21">
        <v>7.9868235177900399E-2</v>
      </c>
      <c r="AV16" s="21">
        <v>7.0951191539018105E-2</v>
      </c>
      <c r="AW16" s="21">
        <v>5.0681407218188403E-2</v>
      </c>
      <c r="AX16" s="21">
        <v>8.1775088038426993E-2</v>
      </c>
      <c r="AY16" s="21"/>
      <c r="AZ16" s="21">
        <v>0.18459084218240901</v>
      </c>
      <c r="BA16" s="21">
        <v>7.9404145789236893E-2</v>
      </c>
      <c r="BB16" s="21">
        <v>7.4193257436614105E-2</v>
      </c>
      <c r="BC16" s="21">
        <v>9.1163807480105094E-2</v>
      </c>
      <c r="BD16" s="21">
        <v>8.5753922005281702E-2</v>
      </c>
      <c r="BE16" s="21">
        <v>6.8085166242029399E-2</v>
      </c>
      <c r="BF16" s="21">
        <v>9.2573064971187197E-2</v>
      </c>
      <c r="BG16" s="21">
        <v>4.0781473251950702E-2</v>
      </c>
      <c r="BH16" s="21">
        <v>5.3447372257533397E-2</v>
      </c>
      <c r="BI16" s="21">
        <v>5.8923163883226201E-2</v>
      </c>
      <c r="BJ16" s="21">
        <v>8.8756049474067206E-2</v>
      </c>
      <c r="BK16" s="21">
        <v>5.8364548486990499E-2</v>
      </c>
      <c r="BL16" s="21">
        <v>5.8596057410806097E-2</v>
      </c>
      <c r="BM16" s="21">
        <v>0.10978560057115901</v>
      </c>
      <c r="BN16" s="21">
        <v>2.8249878255740601E-2</v>
      </c>
      <c r="BO16" s="21">
        <v>0.119029749789423</v>
      </c>
      <c r="BP16" s="21"/>
      <c r="BQ16" s="21">
        <v>3.7768240105007102E-2</v>
      </c>
      <c r="BR16" s="21">
        <v>8.7960318873081603E-2</v>
      </c>
    </row>
    <row r="17" spans="2:70" x14ac:dyDescent="0.35">
      <c r="B17" s="18" t="s">
        <v>143</v>
      </c>
      <c r="C17" s="22">
        <v>0.57706568428439997</v>
      </c>
      <c r="D17" s="22">
        <v>0.534765255608043</v>
      </c>
      <c r="E17" s="22">
        <v>0.61757371273318096</v>
      </c>
      <c r="F17" s="22"/>
      <c r="G17" s="22">
        <v>0.39010387158855497</v>
      </c>
      <c r="H17" s="22">
        <v>0.59436244052021003</v>
      </c>
      <c r="I17" s="22">
        <v>0.60800114475877998</v>
      </c>
      <c r="J17" s="22">
        <v>0.62126170041623796</v>
      </c>
      <c r="K17" s="22">
        <v>0.58288846044682496</v>
      </c>
      <c r="L17" s="22">
        <v>0.62214359712585698</v>
      </c>
      <c r="M17" s="22"/>
      <c r="N17" s="22">
        <v>0.66405815164077597</v>
      </c>
      <c r="O17" s="22">
        <v>0.604465816279525</v>
      </c>
      <c r="P17" s="22">
        <v>0.521965605348779</v>
      </c>
      <c r="Q17" s="22">
        <v>0.50459419264546301</v>
      </c>
      <c r="R17" s="22"/>
      <c r="S17" s="22">
        <v>0.66015418026160599</v>
      </c>
      <c r="T17" s="22">
        <v>0.55464238926154996</v>
      </c>
      <c r="U17" s="22">
        <v>0.57907931303601501</v>
      </c>
      <c r="V17" s="22">
        <v>0.61484597661810303</v>
      </c>
      <c r="W17" s="22">
        <v>0.50427178342208701</v>
      </c>
      <c r="X17" s="22">
        <v>0.54682286207487796</v>
      </c>
      <c r="Y17" s="22">
        <v>0.54452528475435202</v>
      </c>
      <c r="Z17" s="22">
        <v>0.61566252519256204</v>
      </c>
      <c r="AA17" s="22">
        <v>0.56701996136689803</v>
      </c>
      <c r="AB17" s="22">
        <v>0.57510259384762696</v>
      </c>
      <c r="AC17" s="22">
        <v>0.56850979490601805</v>
      </c>
      <c r="AD17" s="22">
        <v>0.52065489344311999</v>
      </c>
      <c r="AE17" s="22"/>
      <c r="AF17" s="22">
        <v>0.56190551873124905</v>
      </c>
      <c r="AG17" s="22">
        <v>0.65354870501511997</v>
      </c>
      <c r="AH17" s="22">
        <v>0.46393090749535698</v>
      </c>
      <c r="AI17" s="22"/>
      <c r="AJ17" s="22">
        <v>0.60273201365186102</v>
      </c>
      <c r="AK17" s="22">
        <v>0.60284801888167305</v>
      </c>
      <c r="AL17" s="22">
        <v>0.613035419677041</v>
      </c>
      <c r="AM17" s="22">
        <v>0.56567824075302797</v>
      </c>
      <c r="AN17" s="22">
        <v>0.48949352652706002</v>
      </c>
      <c r="AO17" s="22"/>
      <c r="AP17" s="22">
        <v>0.58114263460416005</v>
      </c>
      <c r="AQ17" s="22">
        <v>0.61074508160622598</v>
      </c>
      <c r="AR17" s="22">
        <v>0.62551926676811898</v>
      </c>
      <c r="AS17" s="22"/>
      <c r="AT17" s="22">
        <v>0.51329252873926101</v>
      </c>
      <c r="AU17" s="22">
        <v>0.51962676316864198</v>
      </c>
      <c r="AV17" s="22">
        <v>0.64760563890369605</v>
      </c>
      <c r="AW17" s="22">
        <v>0.68602168936401697</v>
      </c>
      <c r="AX17" s="22">
        <v>0.64825731316470903</v>
      </c>
      <c r="AY17" s="22"/>
      <c r="AZ17" s="22">
        <v>0.28466938667101299</v>
      </c>
      <c r="BA17" s="22">
        <v>0.47187998696745997</v>
      </c>
      <c r="BB17" s="22">
        <v>0.58302660643779503</v>
      </c>
      <c r="BC17" s="22">
        <v>0.52289375226159196</v>
      </c>
      <c r="BD17" s="22">
        <v>0.55727911623821003</v>
      </c>
      <c r="BE17" s="22">
        <v>0.56242181470617802</v>
      </c>
      <c r="BF17" s="22">
        <v>0.57143217894923304</v>
      </c>
      <c r="BG17" s="22">
        <v>0.597923172876757</v>
      </c>
      <c r="BH17" s="22">
        <v>0.61014723290842199</v>
      </c>
      <c r="BI17" s="22">
        <v>0.60577973520334005</v>
      </c>
      <c r="BJ17" s="22">
        <v>0.58120408488584896</v>
      </c>
      <c r="BK17" s="22">
        <v>0.64777464823297704</v>
      </c>
      <c r="BL17" s="22">
        <v>0.70219281536160005</v>
      </c>
      <c r="BM17" s="22">
        <v>0.618283811181492</v>
      </c>
      <c r="BN17" s="22">
        <v>0.71821527361827098</v>
      </c>
      <c r="BO17" s="22">
        <v>0.55654724891553098</v>
      </c>
      <c r="BP17" s="22"/>
      <c r="BQ17" s="22">
        <v>0.79955693852141396</v>
      </c>
      <c r="BR17" s="22">
        <v>0.48420356469024201</v>
      </c>
    </row>
    <row r="18" spans="2:70" x14ac:dyDescent="0.35">
      <c r="B18" s="16"/>
    </row>
    <row r="19" spans="2:70" x14ac:dyDescent="0.35">
      <c r="B19" t="s">
        <v>98</v>
      </c>
    </row>
    <row r="20" spans="2:70" x14ac:dyDescent="0.35">
      <c r="B20" t="s">
        <v>99</v>
      </c>
    </row>
    <row r="22" spans="2:70" x14ac:dyDescent="0.35">
      <c r="B22" s="8" t="str">
        <f>HYPERLINK("#'Contents'!A1", "Return to Contents")</f>
        <v>Return to Contents</v>
      </c>
    </row>
  </sheetData>
  <mergeCells count="11">
    <mergeCell ref="BQ5:BR5"/>
    <mergeCell ref="D5:E5"/>
    <mergeCell ref="G5:L5"/>
    <mergeCell ref="N5:Q5"/>
    <mergeCell ref="S5:AD5"/>
    <mergeCell ref="AF5:AH5"/>
    <mergeCell ref="D2:BJ2"/>
    <mergeCell ref="AJ5:AN5"/>
    <mergeCell ref="AP5:AR5"/>
    <mergeCell ref="AT5:AX5"/>
    <mergeCell ref="AZ5:BO5"/>
  </mergeCells>
  <pageMargins left="0.7" right="0.7" top="0.75" bottom="0.75" header="0.3" footer="0.3"/>
  <pageSetup paperSize="9" orientation="portrait" horizontalDpi="300" verticalDpi="300"/>
  <drawing r:id="rId1"/>
</worksheet>
</file>

<file path=xl/worksheets/sheet1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200-000000000000}">
  <dimension ref="B2:BR22"/>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67" width="10.7265625" customWidth="1"/>
    <col min="68" max="68" width="2.1796875" customWidth="1"/>
    <col min="69" max="70" width="10.7265625" customWidth="1"/>
    <col min="71" max="71" width="2.1796875" customWidth="1"/>
  </cols>
  <sheetData>
    <row r="2" spans="2:70" ht="40" customHeight="1" x14ac:dyDescent="0.35">
      <c r="D2" s="29" t="s">
        <v>768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row>
    <row r="5" spans="2:70" ht="30" customHeight="1" x14ac:dyDescent="0.35">
      <c r="B5" s="15"/>
      <c r="C5" s="15"/>
      <c r="D5" s="30" t="s">
        <v>74</v>
      </c>
      <c r="E5" s="30"/>
      <c r="F5" s="15"/>
      <c r="G5" s="30" t="s">
        <v>75</v>
      </c>
      <c r="H5" s="30"/>
      <c r="I5" s="30"/>
      <c r="J5" s="30"/>
      <c r="K5" s="30"/>
      <c r="L5" s="30"/>
      <c r="M5" s="15"/>
      <c r="N5" s="30" t="s">
        <v>76</v>
      </c>
      <c r="O5" s="30"/>
      <c r="P5" s="30"/>
      <c r="Q5" s="30"/>
      <c r="R5" s="15"/>
      <c r="S5" s="30" t="s">
        <v>77</v>
      </c>
      <c r="T5" s="30"/>
      <c r="U5" s="30"/>
      <c r="V5" s="30"/>
      <c r="W5" s="30"/>
      <c r="X5" s="30"/>
      <c r="Y5" s="30"/>
      <c r="Z5" s="30"/>
      <c r="AA5" s="30"/>
      <c r="AB5" s="30"/>
      <c r="AC5" s="30"/>
      <c r="AD5" s="30"/>
      <c r="AE5" s="15"/>
      <c r="AF5" s="30" t="s">
        <v>78</v>
      </c>
      <c r="AG5" s="30"/>
      <c r="AH5" s="30"/>
      <c r="AI5" s="15"/>
      <c r="AJ5" s="30" t="s">
        <v>79</v>
      </c>
      <c r="AK5" s="30"/>
      <c r="AL5" s="30"/>
      <c r="AM5" s="30"/>
      <c r="AN5" s="30"/>
      <c r="AO5" s="15"/>
      <c r="AP5" s="30" t="s">
        <v>80</v>
      </c>
      <c r="AQ5" s="30"/>
      <c r="AR5" s="30"/>
      <c r="AS5" s="15"/>
      <c r="AT5" s="30" t="s">
        <v>81</v>
      </c>
      <c r="AU5" s="30"/>
      <c r="AV5" s="30"/>
      <c r="AW5" s="30"/>
      <c r="AX5" s="30"/>
      <c r="AY5" s="15"/>
      <c r="AZ5" s="30" t="s">
        <v>82</v>
      </c>
      <c r="BA5" s="30"/>
      <c r="BB5" s="30"/>
      <c r="BC5" s="30"/>
      <c r="BD5" s="30"/>
      <c r="BE5" s="30"/>
      <c r="BF5" s="30"/>
      <c r="BG5" s="30"/>
      <c r="BH5" s="30"/>
      <c r="BI5" s="30"/>
      <c r="BJ5" s="30"/>
      <c r="BK5" s="30"/>
      <c r="BL5" s="30"/>
      <c r="BM5" s="30"/>
      <c r="BN5" s="30"/>
      <c r="BO5" s="30"/>
      <c r="BP5" s="15"/>
      <c r="BQ5" s="30" t="s">
        <v>83</v>
      </c>
      <c r="BR5" s="30"/>
    </row>
    <row r="6" spans="2:7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46</v>
      </c>
      <c r="AQ6" s="12" t="s">
        <v>47</v>
      </c>
      <c r="AR6" s="12" t="s">
        <v>50</v>
      </c>
      <c r="AT6" s="12" t="s">
        <v>51</v>
      </c>
      <c r="AU6" s="12" t="s">
        <v>52</v>
      </c>
      <c r="AV6" s="12" t="s">
        <v>53</v>
      </c>
      <c r="AW6" s="12" t="s">
        <v>54</v>
      </c>
      <c r="AX6" s="12" t="s">
        <v>55</v>
      </c>
      <c r="AZ6" s="12" t="s">
        <v>56</v>
      </c>
      <c r="BA6" s="12" t="s">
        <v>57</v>
      </c>
      <c r="BB6" s="12" t="s">
        <v>58</v>
      </c>
      <c r="BC6" s="12" t="s">
        <v>59</v>
      </c>
      <c r="BD6" s="12" t="s">
        <v>60</v>
      </c>
      <c r="BE6" s="12" t="s">
        <v>61</v>
      </c>
      <c r="BF6" s="12" t="s">
        <v>62</v>
      </c>
      <c r="BG6" s="12" t="s">
        <v>63</v>
      </c>
      <c r="BH6" s="12" t="s">
        <v>64</v>
      </c>
      <c r="BI6" s="12" t="s">
        <v>65</v>
      </c>
      <c r="BJ6" s="12" t="s">
        <v>66</v>
      </c>
      <c r="BK6" s="12" t="s">
        <v>67</v>
      </c>
      <c r="BL6" s="12" t="s">
        <v>68</v>
      </c>
      <c r="BM6" s="12" t="s">
        <v>69</v>
      </c>
      <c r="BN6" s="12" t="s">
        <v>70</v>
      </c>
      <c r="BO6" s="12" t="s">
        <v>71</v>
      </c>
      <c r="BQ6" s="12" t="s">
        <v>72</v>
      </c>
      <c r="BR6" s="12" t="s">
        <v>73</v>
      </c>
    </row>
    <row r="7" spans="2:70" ht="30" customHeight="1" x14ac:dyDescent="0.35">
      <c r="B7" s="10" t="s">
        <v>19</v>
      </c>
      <c r="C7" s="10">
        <v>4012</v>
      </c>
      <c r="D7" s="10">
        <v>1971</v>
      </c>
      <c r="E7" s="10">
        <v>2028</v>
      </c>
      <c r="F7" s="10"/>
      <c r="G7" s="10">
        <v>497</v>
      </c>
      <c r="H7" s="10">
        <v>704</v>
      </c>
      <c r="I7" s="10">
        <v>694</v>
      </c>
      <c r="J7" s="10">
        <v>693</v>
      </c>
      <c r="K7" s="10">
        <v>571</v>
      </c>
      <c r="L7" s="10">
        <v>853</v>
      </c>
      <c r="M7" s="10"/>
      <c r="N7" s="10">
        <v>1178</v>
      </c>
      <c r="O7" s="10">
        <v>1131</v>
      </c>
      <c r="P7" s="10">
        <v>781</v>
      </c>
      <c r="Q7" s="10">
        <v>909</v>
      </c>
      <c r="R7" s="10"/>
      <c r="S7" s="10">
        <v>563</v>
      </c>
      <c r="T7" s="10">
        <v>553</v>
      </c>
      <c r="U7" s="10">
        <v>314</v>
      </c>
      <c r="V7" s="10">
        <v>343</v>
      </c>
      <c r="W7" s="10">
        <v>293</v>
      </c>
      <c r="X7" s="10">
        <v>376</v>
      </c>
      <c r="Y7" s="10">
        <v>336</v>
      </c>
      <c r="Z7" s="10">
        <v>171</v>
      </c>
      <c r="AA7" s="10">
        <v>447</v>
      </c>
      <c r="AB7" s="10">
        <v>337</v>
      </c>
      <c r="AC7" s="10">
        <v>188</v>
      </c>
      <c r="AD7" s="10">
        <v>91</v>
      </c>
      <c r="AE7" s="10"/>
      <c r="AF7" s="10">
        <v>1421</v>
      </c>
      <c r="AG7" s="10">
        <v>1665</v>
      </c>
      <c r="AH7" s="10">
        <v>577</v>
      </c>
      <c r="AI7" s="10"/>
      <c r="AJ7" s="10">
        <v>1433</v>
      </c>
      <c r="AK7" s="10">
        <v>1082</v>
      </c>
      <c r="AL7" s="10">
        <v>299</v>
      </c>
      <c r="AM7" s="10">
        <v>42</v>
      </c>
      <c r="AN7" s="10">
        <v>541</v>
      </c>
      <c r="AO7" s="10"/>
      <c r="AP7" s="10">
        <v>878</v>
      </c>
      <c r="AQ7" s="10">
        <v>1369</v>
      </c>
      <c r="AR7" s="10">
        <v>264</v>
      </c>
      <c r="AS7" s="10"/>
      <c r="AT7" s="10">
        <v>929</v>
      </c>
      <c r="AU7" s="10">
        <v>932</v>
      </c>
      <c r="AV7" s="10">
        <v>1096</v>
      </c>
      <c r="AW7" s="10">
        <v>455</v>
      </c>
      <c r="AX7" s="10">
        <v>62</v>
      </c>
      <c r="AY7" s="10"/>
      <c r="AZ7" s="10">
        <v>33</v>
      </c>
      <c r="BA7" s="10">
        <v>185</v>
      </c>
      <c r="BB7" s="10">
        <v>256</v>
      </c>
      <c r="BC7" s="10">
        <v>269</v>
      </c>
      <c r="BD7" s="10">
        <v>403</v>
      </c>
      <c r="BE7" s="10">
        <v>436</v>
      </c>
      <c r="BF7" s="10">
        <v>391</v>
      </c>
      <c r="BG7" s="10">
        <v>312</v>
      </c>
      <c r="BH7" s="10">
        <v>253</v>
      </c>
      <c r="BI7" s="10">
        <v>211</v>
      </c>
      <c r="BJ7" s="10">
        <v>336</v>
      </c>
      <c r="BK7" s="10">
        <v>187</v>
      </c>
      <c r="BL7" s="10">
        <v>180</v>
      </c>
      <c r="BM7" s="10">
        <v>103</v>
      </c>
      <c r="BN7" s="10">
        <v>95</v>
      </c>
      <c r="BO7" s="10">
        <v>161</v>
      </c>
      <c r="BP7" s="10"/>
      <c r="BQ7" s="10">
        <v>1235</v>
      </c>
      <c r="BR7" s="10">
        <v>2665</v>
      </c>
    </row>
    <row r="8" spans="2:70" ht="30" customHeight="1" x14ac:dyDescent="0.35">
      <c r="B8" s="11" t="s">
        <v>20</v>
      </c>
      <c r="C8" s="11">
        <v>4012</v>
      </c>
      <c r="D8" s="11">
        <v>1975</v>
      </c>
      <c r="E8" s="11">
        <v>2024</v>
      </c>
      <c r="F8" s="11"/>
      <c r="G8" s="11">
        <v>558</v>
      </c>
      <c r="H8" s="11">
        <v>682</v>
      </c>
      <c r="I8" s="11">
        <v>685</v>
      </c>
      <c r="J8" s="11">
        <v>686</v>
      </c>
      <c r="K8" s="11">
        <v>562</v>
      </c>
      <c r="L8" s="11">
        <v>839</v>
      </c>
      <c r="M8" s="11"/>
      <c r="N8" s="11">
        <v>1080</v>
      </c>
      <c r="O8" s="11">
        <v>1039</v>
      </c>
      <c r="P8" s="11">
        <v>880</v>
      </c>
      <c r="Q8" s="11">
        <v>1000</v>
      </c>
      <c r="R8" s="11"/>
      <c r="S8" s="11">
        <v>562</v>
      </c>
      <c r="T8" s="11">
        <v>522</v>
      </c>
      <c r="U8" s="11">
        <v>321</v>
      </c>
      <c r="V8" s="11">
        <v>361</v>
      </c>
      <c r="W8" s="11">
        <v>281</v>
      </c>
      <c r="X8" s="11">
        <v>361</v>
      </c>
      <c r="Y8" s="11">
        <v>321</v>
      </c>
      <c r="Z8" s="11">
        <v>160</v>
      </c>
      <c r="AA8" s="11">
        <v>441</v>
      </c>
      <c r="AB8" s="11">
        <v>361</v>
      </c>
      <c r="AC8" s="11">
        <v>201</v>
      </c>
      <c r="AD8" s="11">
        <v>120</v>
      </c>
      <c r="AE8" s="11"/>
      <c r="AF8" s="11">
        <v>1410</v>
      </c>
      <c r="AG8" s="11">
        <v>1629</v>
      </c>
      <c r="AH8" s="11">
        <v>599</v>
      </c>
      <c r="AI8" s="11"/>
      <c r="AJ8" s="11">
        <v>1397</v>
      </c>
      <c r="AK8" s="11">
        <v>1071</v>
      </c>
      <c r="AL8" s="11">
        <v>288</v>
      </c>
      <c r="AM8" s="11">
        <v>45</v>
      </c>
      <c r="AN8" s="11">
        <v>558</v>
      </c>
      <c r="AO8" s="11"/>
      <c r="AP8" s="11">
        <v>856</v>
      </c>
      <c r="AQ8" s="11">
        <v>1358</v>
      </c>
      <c r="AR8" s="11">
        <v>259</v>
      </c>
      <c r="AS8" s="11"/>
      <c r="AT8" s="11">
        <v>961</v>
      </c>
      <c r="AU8" s="11">
        <v>958</v>
      </c>
      <c r="AV8" s="11">
        <v>1056</v>
      </c>
      <c r="AW8" s="11">
        <v>434</v>
      </c>
      <c r="AX8" s="11">
        <v>55</v>
      </c>
      <c r="AY8" s="11"/>
      <c r="AZ8" s="11">
        <v>33</v>
      </c>
      <c r="BA8" s="11">
        <v>186</v>
      </c>
      <c r="BB8" s="11">
        <v>267</v>
      </c>
      <c r="BC8" s="11">
        <v>280</v>
      </c>
      <c r="BD8" s="11">
        <v>416</v>
      </c>
      <c r="BE8" s="11">
        <v>443</v>
      </c>
      <c r="BF8" s="11">
        <v>394</v>
      </c>
      <c r="BG8" s="11">
        <v>314</v>
      </c>
      <c r="BH8" s="11">
        <v>257</v>
      </c>
      <c r="BI8" s="11">
        <v>206</v>
      </c>
      <c r="BJ8" s="11">
        <v>329</v>
      </c>
      <c r="BK8" s="11">
        <v>179</v>
      </c>
      <c r="BL8" s="11">
        <v>174</v>
      </c>
      <c r="BM8" s="11">
        <v>97</v>
      </c>
      <c r="BN8" s="11">
        <v>87</v>
      </c>
      <c r="BO8" s="11">
        <v>148</v>
      </c>
      <c r="BP8" s="11"/>
      <c r="BQ8" s="11">
        <v>1209</v>
      </c>
      <c r="BR8" s="11">
        <v>2688</v>
      </c>
    </row>
    <row r="9" spans="2:70" x14ac:dyDescent="0.35">
      <c r="B9" s="18" t="s">
        <v>759</v>
      </c>
      <c r="C9" s="17">
        <v>0.19318104366214001</v>
      </c>
      <c r="D9" s="17">
        <v>0.206442750637711</v>
      </c>
      <c r="E9" s="17">
        <v>0.17845265166604499</v>
      </c>
      <c r="F9" s="17"/>
      <c r="G9" s="17">
        <v>0.19376547367565</v>
      </c>
      <c r="H9" s="17">
        <v>0.22043813116463101</v>
      </c>
      <c r="I9" s="17">
        <v>0.19012998249667901</v>
      </c>
      <c r="J9" s="17">
        <v>0.18704525462311999</v>
      </c>
      <c r="K9" s="17">
        <v>0.211670702704916</v>
      </c>
      <c r="L9" s="17">
        <v>0.165744239246916</v>
      </c>
      <c r="M9" s="17"/>
      <c r="N9" s="17">
        <v>0.17629172838455801</v>
      </c>
      <c r="O9" s="17">
        <v>0.182802361174528</v>
      </c>
      <c r="P9" s="17">
        <v>0.20574386977706299</v>
      </c>
      <c r="Q9" s="17">
        <v>0.21080939277440899</v>
      </c>
      <c r="R9" s="17"/>
      <c r="S9" s="17">
        <v>0.18331794309169</v>
      </c>
      <c r="T9" s="17">
        <v>0.206499700352824</v>
      </c>
      <c r="U9" s="17">
        <v>0.216254540109938</v>
      </c>
      <c r="V9" s="17">
        <v>0.206378478683825</v>
      </c>
      <c r="W9" s="17">
        <v>0.196948952599867</v>
      </c>
      <c r="X9" s="17">
        <v>0.164142642458323</v>
      </c>
      <c r="Y9" s="17">
        <v>0.17915245665957</v>
      </c>
      <c r="Z9" s="17">
        <v>0.18127669414883299</v>
      </c>
      <c r="AA9" s="17">
        <v>0.20278318010205901</v>
      </c>
      <c r="AB9" s="17">
        <v>0.183012862094413</v>
      </c>
      <c r="AC9" s="17">
        <v>0.18628827775154999</v>
      </c>
      <c r="AD9" s="17">
        <v>0.21879626963250001</v>
      </c>
      <c r="AE9" s="17"/>
      <c r="AF9" s="17">
        <v>0.22007847144666701</v>
      </c>
      <c r="AG9" s="17">
        <v>0.16360804529011999</v>
      </c>
      <c r="AH9" s="17">
        <v>0.18887200017094899</v>
      </c>
      <c r="AI9" s="17"/>
      <c r="AJ9" s="17">
        <v>0.19058087855075601</v>
      </c>
      <c r="AK9" s="17">
        <v>0.178197552139743</v>
      </c>
      <c r="AL9" s="17">
        <v>0.16256495318945899</v>
      </c>
      <c r="AM9" s="17">
        <v>0.35867698819980098</v>
      </c>
      <c r="AN9" s="17">
        <v>0.21985021743217101</v>
      </c>
      <c r="AO9" s="17"/>
      <c r="AP9" s="17">
        <v>0.19708729851835799</v>
      </c>
      <c r="AQ9" s="17">
        <v>0.16615634891558201</v>
      </c>
      <c r="AR9" s="17">
        <v>0.175978620449843</v>
      </c>
      <c r="AS9" s="17"/>
      <c r="AT9" s="17">
        <v>0.21520691851759799</v>
      </c>
      <c r="AU9" s="17">
        <v>0.201280788163897</v>
      </c>
      <c r="AV9" s="17">
        <v>0.17975899246885399</v>
      </c>
      <c r="AW9" s="17">
        <v>0.12169098001588</v>
      </c>
      <c r="AX9" s="17">
        <v>0.23940594823012701</v>
      </c>
      <c r="AY9" s="17"/>
      <c r="AZ9" s="17">
        <v>0.170598280060413</v>
      </c>
      <c r="BA9" s="17">
        <v>0.24379201745309201</v>
      </c>
      <c r="BB9" s="17">
        <v>0.19798767413969001</v>
      </c>
      <c r="BC9" s="17">
        <v>0.23410957013126099</v>
      </c>
      <c r="BD9" s="17">
        <v>0.20748896888693899</v>
      </c>
      <c r="BE9" s="17">
        <v>0.21255124457918101</v>
      </c>
      <c r="BF9" s="17">
        <v>0.193995205657713</v>
      </c>
      <c r="BG9" s="17">
        <v>0.19827559327619501</v>
      </c>
      <c r="BH9" s="17">
        <v>0.17747757264088401</v>
      </c>
      <c r="BI9" s="17">
        <v>0.18658913205381</v>
      </c>
      <c r="BJ9" s="17">
        <v>0.16388899218498501</v>
      </c>
      <c r="BK9" s="17">
        <v>0.21255419157282501</v>
      </c>
      <c r="BL9" s="17">
        <v>0.18085689070767699</v>
      </c>
      <c r="BM9" s="17">
        <v>0.159161605295327</v>
      </c>
      <c r="BN9" s="17">
        <v>0.18409961369713401</v>
      </c>
      <c r="BO9" s="17">
        <v>0.13504615426886199</v>
      </c>
      <c r="BP9" s="17"/>
      <c r="BQ9" s="17">
        <v>0.11767180006186399</v>
      </c>
      <c r="BR9" s="17">
        <v>0.22896479225757799</v>
      </c>
    </row>
    <row r="10" spans="2:70" x14ac:dyDescent="0.35">
      <c r="B10" s="18" t="s">
        <v>760</v>
      </c>
      <c r="C10" s="17">
        <v>0.268828027547864</v>
      </c>
      <c r="D10" s="17">
        <v>0.268409536203771</v>
      </c>
      <c r="E10" s="17">
        <v>0.26947184234740401</v>
      </c>
      <c r="F10" s="17"/>
      <c r="G10" s="17">
        <v>0.29094302757353202</v>
      </c>
      <c r="H10" s="17">
        <v>0.31582797729527401</v>
      </c>
      <c r="I10" s="17">
        <v>0.257028355191189</v>
      </c>
      <c r="J10" s="17">
        <v>0.26511006951163602</v>
      </c>
      <c r="K10" s="17">
        <v>0.24289223260498899</v>
      </c>
      <c r="L10" s="17">
        <v>0.245936448990446</v>
      </c>
      <c r="M10" s="17"/>
      <c r="N10" s="17">
        <v>0.25061958604708001</v>
      </c>
      <c r="O10" s="17">
        <v>0.30405573696951399</v>
      </c>
      <c r="P10" s="17">
        <v>0.270569223623848</v>
      </c>
      <c r="Q10" s="17">
        <v>0.25163359505221999</v>
      </c>
      <c r="R10" s="17"/>
      <c r="S10" s="17">
        <v>0.26781369740466299</v>
      </c>
      <c r="T10" s="17">
        <v>0.27426296900893099</v>
      </c>
      <c r="U10" s="17">
        <v>0.24812152627915601</v>
      </c>
      <c r="V10" s="17">
        <v>0.25996921249903299</v>
      </c>
      <c r="W10" s="17">
        <v>0.247932537395816</v>
      </c>
      <c r="X10" s="17">
        <v>0.30602602434758802</v>
      </c>
      <c r="Y10" s="17">
        <v>0.28479611180909897</v>
      </c>
      <c r="Z10" s="17">
        <v>0.26585248187051302</v>
      </c>
      <c r="AA10" s="17">
        <v>0.27357076336358299</v>
      </c>
      <c r="AB10" s="17">
        <v>0.25840095094376597</v>
      </c>
      <c r="AC10" s="17">
        <v>0.27439750487270798</v>
      </c>
      <c r="AD10" s="17">
        <v>0.234863382796035</v>
      </c>
      <c r="AE10" s="17"/>
      <c r="AF10" s="17">
        <v>0.249557197173531</v>
      </c>
      <c r="AG10" s="17">
        <v>0.29037307329835599</v>
      </c>
      <c r="AH10" s="17">
        <v>0.24463287838456699</v>
      </c>
      <c r="AI10" s="17"/>
      <c r="AJ10" s="17">
        <v>0.26340867050333899</v>
      </c>
      <c r="AK10" s="17">
        <v>0.29390743810353498</v>
      </c>
      <c r="AL10" s="17">
        <v>0.278601405301589</v>
      </c>
      <c r="AM10" s="17">
        <v>0.18481729064772401</v>
      </c>
      <c r="AN10" s="17">
        <v>0.23430018902015901</v>
      </c>
      <c r="AO10" s="17"/>
      <c r="AP10" s="17">
        <v>0.26622931855812698</v>
      </c>
      <c r="AQ10" s="17">
        <v>0.282041416192368</v>
      </c>
      <c r="AR10" s="17">
        <v>0.31230473878486598</v>
      </c>
      <c r="AS10" s="17"/>
      <c r="AT10" s="17">
        <v>0.24731760392337099</v>
      </c>
      <c r="AU10" s="17">
        <v>0.31045027903100803</v>
      </c>
      <c r="AV10" s="17">
        <v>0.25509436544749198</v>
      </c>
      <c r="AW10" s="17">
        <v>0.25655339730961901</v>
      </c>
      <c r="AX10" s="17">
        <v>0.25169137280855902</v>
      </c>
      <c r="AY10" s="17"/>
      <c r="AZ10" s="17">
        <v>0.25598149288965999</v>
      </c>
      <c r="BA10" s="17">
        <v>0.211422173595289</v>
      </c>
      <c r="BB10" s="17">
        <v>0.31003264760969101</v>
      </c>
      <c r="BC10" s="17">
        <v>0.22955969045946201</v>
      </c>
      <c r="BD10" s="17">
        <v>0.25317579036573101</v>
      </c>
      <c r="BE10" s="17">
        <v>0.27209776819044301</v>
      </c>
      <c r="BF10" s="17">
        <v>0.30303807261781801</v>
      </c>
      <c r="BG10" s="17">
        <v>0.27710344805848602</v>
      </c>
      <c r="BH10" s="17">
        <v>0.23911470261005599</v>
      </c>
      <c r="BI10" s="17">
        <v>0.29475443530192302</v>
      </c>
      <c r="BJ10" s="17">
        <v>0.27117789720614999</v>
      </c>
      <c r="BK10" s="17">
        <v>0.25058204465663197</v>
      </c>
      <c r="BL10" s="17">
        <v>0.30424698739924999</v>
      </c>
      <c r="BM10" s="17">
        <v>0.21021846168866101</v>
      </c>
      <c r="BN10" s="17">
        <v>0.316766761909476</v>
      </c>
      <c r="BO10" s="17">
        <v>0.28900095417792299</v>
      </c>
      <c r="BP10" s="17"/>
      <c r="BQ10" s="17">
        <v>0.207344246569869</v>
      </c>
      <c r="BR10" s="17">
        <v>0.29732943432387399</v>
      </c>
    </row>
    <row r="11" spans="2:70" x14ac:dyDescent="0.35">
      <c r="B11" s="18" t="s">
        <v>761</v>
      </c>
      <c r="C11" s="17">
        <v>0.21075082331157199</v>
      </c>
      <c r="D11" s="17">
        <v>0.213358890315165</v>
      </c>
      <c r="E11" s="17">
        <v>0.20955963033748101</v>
      </c>
      <c r="F11" s="17"/>
      <c r="G11" s="17">
        <v>0.20804618236335301</v>
      </c>
      <c r="H11" s="17">
        <v>0.18803063875898399</v>
      </c>
      <c r="I11" s="17">
        <v>0.23667424348702701</v>
      </c>
      <c r="J11" s="17">
        <v>0.23185518937097399</v>
      </c>
      <c r="K11" s="17">
        <v>0.21274492882589399</v>
      </c>
      <c r="L11" s="17">
        <v>0.19125957056579099</v>
      </c>
      <c r="M11" s="17"/>
      <c r="N11" s="17">
        <v>0.189220481870638</v>
      </c>
      <c r="O11" s="17">
        <v>0.18670446103695101</v>
      </c>
      <c r="P11" s="17">
        <v>0.228593264224492</v>
      </c>
      <c r="Q11" s="17">
        <v>0.24203527693705201</v>
      </c>
      <c r="R11" s="17"/>
      <c r="S11" s="17">
        <v>0.207063369325685</v>
      </c>
      <c r="T11" s="17">
        <v>0.210676395115585</v>
      </c>
      <c r="U11" s="17">
        <v>0.20955494166472499</v>
      </c>
      <c r="V11" s="17">
        <v>0.22285756255504499</v>
      </c>
      <c r="W11" s="17">
        <v>0.25613459126504401</v>
      </c>
      <c r="X11" s="17">
        <v>0.226877348876869</v>
      </c>
      <c r="Y11" s="17">
        <v>0.207523947132286</v>
      </c>
      <c r="Z11" s="17">
        <v>0.21328163224722799</v>
      </c>
      <c r="AA11" s="17">
        <v>0.180774238340874</v>
      </c>
      <c r="AB11" s="17">
        <v>0.194561919614683</v>
      </c>
      <c r="AC11" s="17">
        <v>0.21598221583346</v>
      </c>
      <c r="AD11" s="17">
        <v>0.195690110650099</v>
      </c>
      <c r="AE11" s="17"/>
      <c r="AF11" s="17">
        <v>0.22424506833536001</v>
      </c>
      <c r="AG11" s="17">
        <v>0.19060869955349499</v>
      </c>
      <c r="AH11" s="17">
        <v>0.24220020518791799</v>
      </c>
      <c r="AI11" s="17"/>
      <c r="AJ11" s="17">
        <v>0.21827484860867499</v>
      </c>
      <c r="AK11" s="17">
        <v>0.212435351235012</v>
      </c>
      <c r="AL11" s="17">
        <v>0.173291958673851</v>
      </c>
      <c r="AM11" s="17">
        <v>0.188557034132496</v>
      </c>
      <c r="AN11" s="17">
        <v>0.229313494326051</v>
      </c>
      <c r="AO11" s="17"/>
      <c r="AP11" s="17">
        <v>0.21344060728726799</v>
      </c>
      <c r="AQ11" s="17">
        <v>0.21875359640956299</v>
      </c>
      <c r="AR11" s="17">
        <v>0.18873470381509599</v>
      </c>
      <c r="AS11" s="17"/>
      <c r="AT11" s="17">
        <v>0.248498874495791</v>
      </c>
      <c r="AU11" s="17">
        <v>0.192303807288039</v>
      </c>
      <c r="AV11" s="17">
        <v>0.20233953761512399</v>
      </c>
      <c r="AW11" s="17">
        <v>0.22427125670703299</v>
      </c>
      <c r="AX11" s="17">
        <v>0.13134390615959099</v>
      </c>
      <c r="AY11" s="17"/>
      <c r="AZ11" s="17">
        <v>0.36253701099568703</v>
      </c>
      <c r="BA11" s="17">
        <v>0.23953396879790101</v>
      </c>
      <c r="BB11" s="17">
        <v>0.20863375330957201</v>
      </c>
      <c r="BC11" s="17">
        <v>0.20438706045305699</v>
      </c>
      <c r="BD11" s="17">
        <v>0.20774565362317499</v>
      </c>
      <c r="BE11" s="17">
        <v>0.22864661779228901</v>
      </c>
      <c r="BF11" s="17">
        <v>0.21570209449347999</v>
      </c>
      <c r="BG11" s="17">
        <v>0.20439390883978401</v>
      </c>
      <c r="BH11" s="17">
        <v>0.23132800987761301</v>
      </c>
      <c r="BI11" s="17">
        <v>0.234918984025584</v>
      </c>
      <c r="BJ11" s="17">
        <v>0.201516746154904</v>
      </c>
      <c r="BK11" s="17">
        <v>0.18747206601517899</v>
      </c>
      <c r="BL11" s="17">
        <v>0.15309078172804599</v>
      </c>
      <c r="BM11" s="17">
        <v>0.15141566523835201</v>
      </c>
      <c r="BN11" s="17">
        <v>0.19420785640826599</v>
      </c>
      <c r="BO11" s="17">
        <v>0.13872474421164299</v>
      </c>
      <c r="BP11" s="17"/>
      <c r="BQ11" s="17">
        <v>0.194335409660986</v>
      </c>
      <c r="BR11" s="17">
        <v>0.216391429291655</v>
      </c>
    </row>
    <row r="12" spans="2:70" x14ac:dyDescent="0.35">
      <c r="B12" s="18" t="s">
        <v>762</v>
      </c>
      <c r="C12" s="17">
        <v>0.158812454581235</v>
      </c>
      <c r="D12" s="17">
        <v>0.14380417044843899</v>
      </c>
      <c r="E12" s="17">
        <v>0.174008798869138</v>
      </c>
      <c r="F12" s="17"/>
      <c r="G12" s="17">
        <v>0.144180268216101</v>
      </c>
      <c r="H12" s="17">
        <v>0.13242857498871599</v>
      </c>
      <c r="I12" s="17">
        <v>0.16124524529367101</v>
      </c>
      <c r="J12" s="17">
        <v>0.154339056622602</v>
      </c>
      <c r="K12" s="17">
        <v>0.178292429488068</v>
      </c>
      <c r="L12" s="17">
        <v>0.178630561505327</v>
      </c>
      <c r="M12" s="17"/>
      <c r="N12" s="17">
        <v>0.181179829877507</v>
      </c>
      <c r="O12" s="17">
        <v>0.16769073916170599</v>
      </c>
      <c r="P12" s="17">
        <v>0.14255544444120599</v>
      </c>
      <c r="Q12" s="17">
        <v>0.139912990316265</v>
      </c>
      <c r="R12" s="17"/>
      <c r="S12" s="17">
        <v>0.16558192888333201</v>
      </c>
      <c r="T12" s="17">
        <v>0.14440805475011001</v>
      </c>
      <c r="U12" s="17">
        <v>0.184771806926809</v>
      </c>
      <c r="V12" s="17">
        <v>0.158141431168522</v>
      </c>
      <c r="W12" s="17">
        <v>0.125512889867923</v>
      </c>
      <c r="X12" s="17">
        <v>0.13626003338568499</v>
      </c>
      <c r="Y12" s="17">
        <v>0.14643834965744201</v>
      </c>
      <c r="Z12" s="17">
        <v>0.17139696929363099</v>
      </c>
      <c r="AA12" s="17">
        <v>0.17447227889018599</v>
      </c>
      <c r="AB12" s="17">
        <v>0.18663156819501001</v>
      </c>
      <c r="AC12" s="17">
        <v>0.14838231606648999</v>
      </c>
      <c r="AD12" s="17">
        <v>0.160724119717508</v>
      </c>
      <c r="AE12" s="17"/>
      <c r="AF12" s="17">
        <v>0.14948613868837199</v>
      </c>
      <c r="AG12" s="17">
        <v>0.169047739429004</v>
      </c>
      <c r="AH12" s="17">
        <v>0.16215709001078499</v>
      </c>
      <c r="AI12" s="17"/>
      <c r="AJ12" s="17">
        <v>0.16517427477307101</v>
      </c>
      <c r="AK12" s="17">
        <v>0.14643527956333099</v>
      </c>
      <c r="AL12" s="17">
        <v>0.18447551397071299</v>
      </c>
      <c r="AM12" s="17">
        <v>0.16109609163720601</v>
      </c>
      <c r="AN12" s="17">
        <v>0.14828521542095699</v>
      </c>
      <c r="AO12" s="17"/>
      <c r="AP12" s="17">
        <v>0.16329062879749101</v>
      </c>
      <c r="AQ12" s="17">
        <v>0.15612609812820799</v>
      </c>
      <c r="AR12" s="17">
        <v>0.15379679135784499</v>
      </c>
      <c r="AS12" s="17"/>
      <c r="AT12" s="17">
        <v>0.14052771957568699</v>
      </c>
      <c r="AU12" s="17">
        <v>0.143312020196806</v>
      </c>
      <c r="AV12" s="17">
        <v>0.17768055704820099</v>
      </c>
      <c r="AW12" s="17">
        <v>0.210750667362157</v>
      </c>
      <c r="AX12" s="17">
        <v>0.105380811726753</v>
      </c>
      <c r="AY12" s="17"/>
      <c r="AZ12" s="17">
        <v>5.1716383139576501E-2</v>
      </c>
      <c r="BA12" s="17">
        <v>0.10280690333320699</v>
      </c>
      <c r="BB12" s="17">
        <v>0.15103120701984299</v>
      </c>
      <c r="BC12" s="17">
        <v>0.195958938873315</v>
      </c>
      <c r="BD12" s="17">
        <v>0.137619480102352</v>
      </c>
      <c r="BE12" s="17">
        <v>0.134211746486436</v>
      </c>
      <c r="BF12" s="17">
        <v>0.14598424014214501</v>
      </c>
      <c r="BG12" s="17">
        <v>0.192805499070832</v>
      </c>
      <c r="BH12" s="17">
        <v>0.183415548776455</v>
      </c>
      <c r="BI12" s="17">
        <v>0.14436435581402399</v>
      </c>
      <c r="BJ12" s="17">
        <v>0.17812792845273001</v>
      </c>
      <c r="BK12" s="17">
        <v>0.17457073582972801</v>
      </c>
      <c r="BL12" s="17">
        <v>0.209257081904521</v>
      </c>
      <c r="BM12" s="17">
        <v>0.249311243956754</v>
      </c>
      <c r="BN12" s="17">
        <v>0.140352733459218</v>
      </c>
      <c r="BO12" s="17">
        <v>0.16118587363338399</v>
      </c>
      <c r="BP12" s="17"/>
      <c r="BQ12" s="17">
        <v>0.210970101576714</v>
      </c>
      <c r="BR12" s="17">
        <v>0.13709911968541899</v>
      </c>
    </row>
    <row r="13" spans="2:70" x14ac:dyDescent="0.35">
      <c r="B13" s="18" t="s">
        <v>763</v>
      </c>
      <c r="C13" s="17">
        <v>0.12883868503392601</v>
      </c>
      <c r="D13" s="17">
        <v>0.12947319193694901</v>
      </c>
      <c r="E13" s="17">
        <v>0.12761227043404599</v>
      </c>
      <c r="F13" s="17"/>
      <c r="G13" s="17">
        <v>0.105269122722482</v>
      </c>
      <c r="H13" s="17">
        <v>0.104837414424526</v>
      </c>
      <c r="I13" s="17">
        <v>0.111637200054981</v>
      </c>
      <c r="J13" s="17">
        <v>0.120605347526114</v>
      </c>
      <c r="K13" s="17">
        <v>0.12906674367689999</v>
      </c>
      <c r="L13" s="17">
        <v>0.184682235166442</v>
      </c>
      <c r="M13" s="17"/>
      <c r="N13" s="17">
        <v>0.17763841500512001</v>
      </c>
      <c r="O13" s="17">
        <v>0.11732454699266</v>
      </c>
      <c r="P13" s="17">
        <v>0.108068570652484</v>
      </c>
      <c r="Q13" s="17">
        <v>0.10701786438135701</v>
      </c>
      <c r="R13" s="17"/>
      <c r="S13" s="17">
        <v>0.15193064796825201</v>
      </c>
      <c r="T13" s="17">
        <v>0.12770179838976001</v>
      </c>
      <c r="U13" s="17">
        <v>0.106410290721141</v>
      </c>
      <c r="V13" s="17">
        <v>0.12542830405046501</v>
      </c>
      <c r="W13" s="17">
        <v>0.104344691024436</v>
      </c>
      <c r="X13" s="17">
        <v>0.120950974567059</v>
      </c>
      <c r="Y13" s="17">
        <v>0.149959939004254</v>
      </c>
      <c r="Z13" s="17">
        <v>0.13174336509547399</v>
      </c>
      <c r="AA13" s="17">
        <v>0.128266213675618</v>
      </c>
      <c r="AB13" s="17">
        <v>0.118413712686412</v>
      </c>
      <c r="AC13" s="17">
        <v>0.14771820525488499</v>
      </c>
      <c r="AD13" s="17">
        <v>0.118457132199156</v>
      </c>
      <c r="AE13" s="17"/>
      <c r="AF13" s="17">
        <v>0.13156582716314</v>
      </c>
      <c r="AG13" s="17">
        <v>0.14614387236519999</v>
      </c>
      <c r="AH13" s="17">
        <v>9.4924940901265506E-2</v>
      </c>
      <c r="AI13" s="17"/>
      <c r="AJ13" s="17">
        <v>0.13501069048670999</v>
      </c>
      <c r="AK13" s="17">
        <v>0.12703912263557199</v>
      </c>
      <c r="AL13" s="17">
        <v>0.16802636635845999</v>
      </c>
      <c r="AM13" s="17">
        <v>0.106852595382772</v>
      </c>
      <c r="AN13" s="17">
        <v>0.10875665527638299</v>
      </c>
      <c r="AO13" s="17"/>
      <c r="AP13" s="17">
        <v>0.13173056294371799</v>
      </c>
      <c r="AQ13" s="17">
        <v>0.13771418649516101</v>
      </c>
      <c r="AR13" s="17">
        <v>0.137196364507256</v>
      </c>
      <c r="AS13" s="17"/>
      <c r="AT13" s="17">
        <v>0.104143357781212</v>
      </c>
      <c r="AU13" s="17">
        <v>0.102804920077755</v>
      </c>
      <c r="AV13" s="17">
        <v>0.15609897339461001</v>
      </c>
      <c r="AW13" s="17">
        <v>0.15924442672678901</v>
      </c>
      <c r="AX13" s="17">
        <v>0.21055044894951799</v>
      </c>
      <c r="AY13" s="17"/>
      <c r="AZ13" s="17">
        <v>0.129516825952048</v>
      </c>
      <c r="BA13" s="17">
        <v>0.13357558600245301</v>
      </c>
      <c r="BB13" s="17">
        <v>9.8435571444716402E-2</v>
      </c>
      <c r="BC13" s="17">
        <v>0.102386836016379</v>
      </c>
      <c r="BD13" s="17">
        <v>0.14573519930951001</v>
      </c>
      <c r="BE13" s="17">
        <v>0.101770000616855</v>
      </c>
      <c r="BF13" s="17">
        <v>0.118954573611428</v>
      </c>
      <c r="BG13" s="17">
        <v>9.7017760584352894E-2</v>
      </c>
      <c r="BH13" s="17">
        <v>0.128844654878148</v>
      </c>
      <c r="BI13" s="17">
        <v>0.116354179864761</v>
      </c>
      <c r="BJ13" s="17">
        <v>0.14934879889502201</v>
      </c>
      <c r="BK13" s="17">
        <v>0.158252356963066</v>
      </c>
      <c r="BL13" s="17">
        <v>0.120185960281728</v>
      </c>
      <c r="BM13" s="17">
        <v>0.189189890717749</v>
      </c>
      <c r="BN13" s="17">
        <v>0.14249024188502399</v>
      </c>
      <c r="BO13" s="17">
        <v>0.24452630710246701</v>
      </c>
      <c r="BP13" s="17"/>
      <c r="BQ13" s="17">
        <v>0.257380150518563</v>
      </c>
      <c r="BR13" s="17">
        <v>7.2348920127286095E-2</v>
      </c>
    </row>
    <row r="14" spans="2:70" x14ac:dyDescent="0.35">
      <c r="B14" s="18" t="s">
        <v>129</v>
      </c>
      <c r="C14" s="17">
        <v>3.9588965863263E-2</v>
      </c>
      <c r="D14" s="17">
        <v>3.8511460457964997E-2</v>
      </c>
      <c r="E14" s="17">
        <v>4.0894806345885402E-2</v>
      </c>
      <c r="F14" s="17"/>
      <c r="G14" s="17">
        <v>5.7795925448882297E-2</v>
      </c>
      <c r="H14" s="17">
        <v>3.8437263367868298E-2</v>
      </c>
      <c r="I14" s="17">
        <v>4.3284973476452403E-2</v>
      </c>
      <c r="J14" s="17">
        <v>4.1045082345553797E-2</v>
      </c>
      <c r="K14" s="17">
        <v>2.53329626992338E-2</v>
      </c>
      <c r="L14" s="17">
        <v>3.3746944525078003E-2</v>
      </c>
      <c r="M14" s="17"/>
      <c r="N14" s="17">
        <v>2.5049958815096598E-2</v>
      </c>
      <c r="O14" s="17">
        <v>4.1422154664640103E-2</v>
      </c>
      <c r="P14" s="17">
        <v>4.4469627280906698E-2</v>
      </c>
      <c r="Q14" s="17">
        <v>4.8590880538696798E-2</v>
      </c>
      <c r="R14" s="17"/>
      <c r="S14" s="17">
        <v>2.4292413326377899E-2</v>
      </c>
      <c r="T14" s="17">
        <v>3.6451082382789803E-2</v>
      </c>
      <c r="U14" s="17">
        <v>3.4886894298231101E-2</v>
      </c>
      <c r="V14" s="17">
        <v>2.72250110431102E-2</v>
      </c>
      <c r="W14" s="17">
        <v>6.9126337846913494E-2</v>
      </c>
      <c r="X14" s="17">
        <v>4.5742976364475198E-2</v>
      </c>
      <c r="Y14" s="17">
        <v>3.21291957373478E-2</v>
      </c>
      <c r="Z14" s="17">
        <v>3.6448857344321003E-2</v>
      </c>
      <c r="AA14" s="17">
        <v>4.0133325627680398E-2</v>
      </c>
      <c r="AB14" s="17">
        <v>5.8978986465716698E-2</v>
      </c>
      <c r="AC14" s="17">
        <v>2.7231480220907801E-2</v>
      </c>
      <c r="AD14" s="17">
        <v>7.1468985004702001E-2</v>
      </c>
      <c r="AE14" s="17"/>
      <c r="AF14" s="17">
        <v>2.50672971929299E-2</v>
      </c>
      <c r="AG14" s="17">
        <v>4.0218570063824198E-2</v>
      </c>
      <c r="AH14" s="17">
        <v>6.7212885344515999E-2</v>
      </c>
      <c r="AI14" s="17"/>
      <c r="AJ14" s="17">
        <v>2.7550637077449099E-2</v>
      </c>
      <c r="AK14" s="17">
        <v>4.1985256322807703E-2</v>
      </c>
      <c r="AL14" s="17">
        <v>3.3039802505927897E-2</v>
      </c>
      <c r="AM14" s="17">
        <v>0</v>
      </c>
      <c r="AN14" s="17">
        <v>5.9494228524277999E-2</v>
      </c>
      <c r="AO14" s="17"/>
      <c r="AP14" s="17">
        <v>2.8221583895038399E-2</v>
      </c>
      <c r="AQ14" s="17">
        <v>3.9208353859118E-2</v>
      </c>
      <c r="AR14" s="17">
        <v>3.1988781085093898E-2</v>
      </c>
      <c r="AS14" s="17"/>
      <c r="AT14" s="17">
        <v>4.4305525706340901E-2</v>
      </c>
      <c r="AU14" s="17">
        <v>4.9848185242495603E-2</v>
      </c>
      <c r="AV14" s="17">
        <v>2.9027574025719101E-2</v>
      </c>
      <c r="AW14" s="17">
        <v>2.74892718785213E-2</v>
      </c>
      <c r="AX14" s="17">
        <v>6.1627512125453199E-2</v>
      </c>
      <c r="AY14" s="17"/>
      <c r="AZ14" s="17">
        <v>2.96500069626154E-2</v>
      </c>
      <c r="BA14" s="17">
        <v>6.8869350818057298E-2</v>
      </c>
      <c r="BB14" s="17">
        <v>3.3879146476487099E-2</v>
      </c>
      <c r="BC14" s="17">
        <v>3.3597904066525498E-2</v>
      </c>
      <c r="BD14" s="17">
        <v>4.8234907712293003E-2</v>
      </c>
      <c r="BE14" s="17">
        <v>5.0722622334796699E-2</v>
      </c>
      <c r="BF14" s="17">
        <v>2.2325813477416599E-2</v>
      </c>
      <c r="BG14" s="17">
        <v>3.04037901703504E-2</v>
      </c>
      <c r="BH14" s="17">
        <v>3.9819511216844697E-2</v>
      </c>
      <c r="BI14" s="17">
        <v>2.3018912939897301E-2</v>
      </c>
      <c r="BJ14" s="17">
        <v>3.5939637106209503E-2</v>
      </c>
      <c r="BK14" s="17">
        <v>1.6568604962570899E-2</v>
      </c>
      <c r="BL14" s="17">
        <v>3.2362297978776697E-2</v>
      </c>
      <c r="BM14" s="17">
        <v>4.0703133103158297E-2</v>
      </c>
      <c r="BN14" s="17">
        <v>2.2082792640880901E-2</v>
      </c>
      <c r="BO14" s="17">
        <v>3.1515966605720598E-2</v>
      </c>
      <c r="BP14" s="17"/>
      <c r="BQ14" s="17">
        <v>1.22982916120033E-2</v>
      </c>
      <c r="BR14" s="17">
        <v>4.7866304314188902E-2</v>
      </c>
    </row>
    <row r="15" spans="2:70" x14ac:dyDescent="0.35">
      <c r="B15" s="18" t="s">
        <v>141</v>
      </c>
      <c r="C15" s="21">
        <v>0.46200907121000401</v>
      </c>
      <c r="D15" s="21">
        <v>0.47485228684148201</v>
      </c>
      <c r="E15" s="21">
        <v>0.44792449401344903</v>
      </c>
      <c r="F15" s="21"/>
      <c r="G15" s="21">
        <v>0.48470850124918202</v>
      </c>
      <c r="H15" s="21">
        <v>0.53626610845990597</v>
      </c>
      <c r="I15" s="21">
        <v>0.447158337687868</v>
      </c>
      <c r="J15" s="21">
        <v>0.45215532413475701</v>
      </c>
      <c r="K15" s="21">
        <v>0.45456293530990499</v>
      </c>
      <c r="L15" s="21">
        <v>0.41168068823736198</v>
      </c>
      <c r="M15" s="21"/>
      <c r="N15" s="21">
        <v>0.42691131443163899</v>
      </c>
      <c r="O15" s="21">
        <v>0.48685809814404302</v>
      </c>
      <c r="P15" s="21">
        <v>0.47631309340091099</v>
      </c>
      <c r="Q15" s="21">
        <v>0.46244298782662902</v>
      </c>
      <c r="R15" s="21"/>
      <c r="S15" s="21">
        <v>0.45113164049635301</v>
      </c>
      <c r="T15" s="21">
        <v>0.48076266936175499</v>
      </c>
      <c r="U15" s="21">
        <v>0.46437606638909401</v>
      </c>
      <c r="V15" s="21">
        <v>0.46634769118285802</v>
      </c>
      <c r="W15" s="21">
        <v>0.444881489995683</v>
      </c>
      <c r="X15" s="21">
        <v>0.47016866680591102</v>
      </c>
      <c r="Y15" s="21">
        <v>0.463948568468669</v>
      </c>
      <c r="Z15" s="21">
        <v>0.44712917601934599</v>
      </c>
      <c r="AA15" s="21">
        <v>0.47635394346564103</v>
      </c>
      <c r="AB15" s="21">
        <v>0.441413813038178</v>
      </c>
      <c r="AC15" s="21">
        <v>0.46068578262425802</v>
      </c>
      <c r="AD15" s="21">
        <v>0.45365965242853501</v>
      </c>
      <c r="AE15" s="21"/>
      <c r="AF15" s="21">
        <v>0.46963566862019801</v>
      </c>
      <c r="AG15" s="21">
        <v>0.45398111858847601</v>
      </c>
      <c r="AH15" s="21">
        <v>0.43350487855551501</v>
      </c>
      <c r="AI15" s="21"/>
      <c r="AJ15" s="21">
        <v>0.453989549054094</v>
      </c>
      <c r="AK15" s="21">
        <v>0.47210499024327701</v>
      </c>
      <c r="AL15" s="21">
        <v>0.44116635849104802</v>
      </c>
      <c r="AM15" s="21">
        <v>0.54349427884752499</v>
      </c>
      <c r="AN15" s="21">
        <v>0.45415040645233101</v>
      </c>
      <c r="AO15" s="21"/>
      <c r="AP15" s="21">
        <v>0.46331661707648503</v>
      </c>
      <c r="AQ15" s="21">
        <v>0.44819776510795001</v>
      </c>
      <c r="AR15" s="21">
        <v>0.488283359234709</v>
      </c>
      <c r="AS15" s="21"/>
      <c r="AT15" s="21">
        <v>0.46252452244096898</v>
      </c>
      <c r="AU15" s="21">
        <v>0.51173106719490402</v>
      </c>
      <c r="AV15" s="21">
        <v>0.434853357916345</v>
      </c>
      <c r="AW15" s="21">
        <v>0.37824437732549898</v>
      </c>
      <c r="AX15" s="21">
        <v>0.49109732103868498</v>
      </c>
      <c r="AY15" s="21"/>
      <c r="AZ15" s="21">
        <v>0.42657977295007299</v>
      </c>
      <c r="BA15" s="21">
        <v>0.45521419104838101</v>
      </c>
      <c r="BB15" s="21">
        <v>0.50802032174938105</v>
      </c>
      <c r="BC15" s="21">
        <v>0.463669260590723</v>
      </c>
      <c r="BD15" s="21">
        <v>0.46066475925266998</v>
      </c>
      <c r="BE15" s="21">
        <v>0.48464901276962302</v>
      </c>
      <c r="BF15" s="21">
        <v>0.49703327827553001</v>
      </c>
      <c r="BG15" s="21">
        <v>0.47537904133468101</v>
      </c>
      <c r="BH15" s="21">
        <v>0.41659227525094</v>
      </c>
      <c r="BI15" s="21">
        <v>0.48134356735573303</v>
      </c>
      <c r="BJ15" s="21">
        <v>0.43506688939113403</v>
      </c>
      <c r="BK15" s="21">
        <v>0.46313623622945699</v>
      </c>
      <c r="BL15" s="21">
        <v>0.48510387810692801</v>
      </c>
      <c r="BM15" s="21">
        <v>0.36938006698398801</v>
      </c>
      <c r="BN15" s="21">
        <v>0.50086637560660996</v>
      </c>
      <c r="BO15" s="21">
        <v>0.424047108446785</v>
      </c>
      <c r="BP15" s="21"/>
      <c r="BQ15" s="21">
        <v>0.325016046631733</v>
      </c>
      <c r="BR15" s="21">
        <v>0.52629422658145097</v>
      </c>
    </row>
    <row r="16" spans="2:70" x14ac:dyDescent="0.35">
      <c r="B16" s="18" t="s">
        <v>142</v>
      </c>
      <c r="C16" s="21">
        <v>0.28765113961516098</v>
      </c>
      <c r="D16" s="21">
        <v>0.27327736238538802</v>
      </c>
      <c r="E16" s="21">
        <v>0.301621069303185</v>
      </c>
      <c r="F16" s="21"/>
      <c r="G16" s="21">
        <v>0.24944939093858301</v>
      </c>
      <c r="H16" s="21">
        <v>0.23726598941324201</v>
      </c>
      <c r="I16" s="21">
        <v>0.27288244534865203</v>
      </c>
      <c r="J16" s="21">
        <v>0.27494440414871602</v>
      </c>
      <c r="K16" s="21">
        <v>0.30735917316496802</v>
      </c>
      <c r="L16" s="21">
        <v>0.36331279667176902</v>
      </c>
      <c r="M16" s="21"/>
      <c r="N16" s="21">
        <v>0.35881824488262698</v>
      </c>
      <c r="O16" s="21">
        <v>0.285015286154366</v>
      </c>
      <c r="P16" s="21">
        <v>0.25062401509368998</v>
      </c>
      <c r="Q16" s="21">
        <v>0.24693085469762199</v>
      </c>
      <c r="R16" s="21"/>
      <c r="S16" s="21">
        <v>0.31751257685158402</v>
      </c>
      <c r="T16" s="21">
        <v>0.27210985313987002</v>
      </c>
      <c r="U16" s="21">
        <v>0.29118209764795</v>
      </c>
      <c r="V16" s="21">
        <v>0.28356973521898698</v>
      </c>
      <c r="W16" s="21">
        <v>0.229857580892359</v>
      </c>
      <c r="X16" s="21">
        <v>0.25721100795274499</v>
      </c>
      <c r="Y16" s="21">
        <v>0.29639828866169599</v>
      </c>
      <c r="Z16" s="21">
        <v>0.30314033438910498</v>
      </c>
      <c r="AA16" s="21">
        <v>0.30273849256580498</v>
      </c>
      <c r="AB16" s="21">
        <v>0.30504528088142202</v>
      </c>
      <c r="AC16" s="21">
        <v>0.29610052132137399</v>
      </c>
      <c r="AD16" s="21">
        <v>0.27918125191666499</v>
      </c>
      <c r="AE16" s="21"/>
      <c r="AF16" s="21">
        <v>0.28105196585151199</v>
      </c>
      <c r="AG16" s="21">
        <v>0.31519161179420502</v>
      </c>
      <c r="AH16" s="21">
        <v>0.25708203091205101</v>
      </c>
      <c r="AI16" s="21"/>
      <c r="AJ16" s="21">
        <v>0.300184965259781</v>
      </c>
      <c r="AK16" s="21">
        <v>0.27347440219890301</v>
      </c>
      <c r="AL16" s="21">
        <v>0.35250188032917301</v>
      </c>
      <c r="AM16" s="21">
        <v>0.26794868701997898</v>
      </c>
      <c r="AN16" s="21">
        <v>0.25704187069734002</v>
      </c>
      <c r="AO16" s="21"/>
      <c r="AP16" s="21">
        <v>0.295021191741209</v>
      </c>
      <c r="AQ16" s="21">
        <v>0.29384028462336897</v>
      </c>
      <c r="AR16" s="21">
        <v>0.29099315586509999</v>
      </c>
      <c r="AS16" s="21"/>
      <c r="AT16" s="21">
        <v>0.244671077356899</v>
      </c>
      <c r="AU16" s="21">
        <v>0.24611694027456099</v>
      </c>
      <c r="AV16" s="21">
        <v>0.333779530442812</v>
      </c>
      <c r="AW16" s="21">
        <v>0.36999509408894699</v>
      </c>
      <c r="AX16" s="21">
        <v>0.31593126067626998</v>
      </c>
      <c r="AY16" s="21"/>
      <c r="AZ16" s="21">
        <v>0.18123320909162499</v>
      </c>
      <c r="BA16" s="21">
        <v>0.236382489335661</v>
      </c>
      <c r="BB16" s="21">
        <v>0.249466778464559</v>
      </c>
      <c r="BC16" s="21">
        <v>0.29834577488969399</v>
      </c>
      <c r="BD16" s="21">
        <v>0.28335467941186199</v>
      </c>
      <c r="BE16" s="21">
        <v>0.23598174710329101</v>
      </c>
      <c r="BF16" s="21">
        <v>0.26493881375357298</v>
      </c>
      <c r="BG16" s="21">
        <v>0.28982325965518502</v>
      </c>
      <c r="BH16" s="21">
        <v>0.312260203654603</v>
      </c>
      <c r="BI16" s="21">
        <v>0.260718535678786</v>
      </c>
      <c r="BJ16" s="21">
        <v>0.32747672734775202</v>
      </c>
      <c r="BK16" s="21">
        <v>0.33282309279279398</v>
      </c>
      <c r="BL16" s="21">
        <v>0.32944304218624898</v>
      </c>
      <c r="BM16" s="21">
        <v>0.43850113467450302</v>
      </c>
      <c r="BN16" s="21">
        <v>0.28284297534424302</v>
      </c>
      <c r="BO16" s="21">
        <v>0.40571218073585102</v>
      </c>
      <c r="BP16" s="21"/>
      <c r="BQ16" s="21">
        <v>0.46835025209527698</v>
      </c>
      <c r="BR16" s="21">
        <v>0.20944803981270499</v>
      </c>
    </row>
    <row r="17" spans="2:70" x14ac:dyDescent="0.35">
      <c r="B17" s="18" t="s">
        <v>143</v>
      </c>
      <c r="C17" s="22">
        <v>0.174357931594843</v>
      </c>
      <c r="D17" s="22">
        <v>0.20157492445609501</v>
      </c>
      <c r="E17" s="22">
        <v>0.146303424710264</v>
      </c>
      <c r="F17" s="22"/>
      <c r="G17" s="22">
        <v>0.23525911031059901</v>
      </c>
      <c r="H17" s="22">
        <v>0.29900011904666401</v>
      </c>
      <c r="I17" s="22">
        <v>0.174275892339216</v>
      </c>
      <c r="J17" s="22">
        <v>0.17721091998604099</v>
      </c>
      <c r="K17" s="22">
        <v>0.14720376214493699</v>
      </c>
      <c r="L17" s="22">
        <v>4.8367891565593402E-2</v>
      </c>
      <c r="M17" s="22"/>
      <c r="N17" s="22">
        <v>6.8093069549011301E-2</v>
      </c>
      <c r="O17" s="22">
        <v>0.20184281198967599</v>
      </c>
      <c r="P17" s="22">
        <v>0.22568907830722101</v>
      </c>
      <c r="Q17" s="22">
        <v>0.21551213312900699</v>
      </c>
      <c r="R17" s="22"/>
      <c r="S17" s="22">
        <v>0.133619063644769</v>
      </c>
      <c r="T17" s="22">
        <v>0.208652816221885</v>
      </c>
      <c r="U17" s="22">
        <v>0.17319396874114401</v>
      </c>
      <c r="V17" s="22">
        <v>0.182777955963871</v>
      </c>
      <c r="W17" s="22">
        <v>0.215023909103323</v>
      </c>
      <c r="X17" s="22">
        <v>0.212957658853166</v>
      </c>
      <c r="Y17" s="22">
        <v>0.16755027980697301</v>
      </c>
      <c r="Z17" s="22">
        <v>0.143988841630241</v>
      </c>
      <c r="AA17" s="22">
        <v>0.17361545089983599</v>
      </c>
      <c r="AB17" s="22">
        <v>0.13636853215675701</v>
      </c>
      <c r="AC17" s="22">
        <v>0.16458526130288401</v>
      </c>
      <c r="AD17" s="22">
        <v>0.17447840051187</v>
      </c>
      <c r="AE17" s="22"/>
      <c r="AF17" s="22">
        <v>0.188583702768686</v>
      </c>
      <c r="AG17" s="22">
        <v>0.13878950679427199</v>
      </c>
      <c r="AH17" s="22">
        <v>0.176422847643465</v>
      </c>
      <c r="AI17" s="22"/>
      <c r="AJ17" s="22">
        <v>0.153804583794313</v>
      </c>
      <c r="AK17" s="22">
        <v>0.198630588044374</v>
      </c>
      <c r="AL17" s="22">
        <v>8.8664478161874505E-2</v>
      </c>
      <c r="AM17" s="22">
        <v>0.27554559182754601</v>
      </c>
      <c r="AN17" s="22">
        <v>0.19710853575499099</v>
      </c>
      <c r="AO17" s="22"/>
      <c r="AP17" s="22">
        <v>0.168295425335276</v>
      </c>
      <c r="AQ17" s="22">
        <v>0.15435748048458001</v>
      </c>
      <c r="AR17" s="22">
        <v>0.19729020336960901</v>
      </c>
      <c r="AS17" s="22"/>
      <c r="AT17" s="22">
        <v>0.21785344508407001</v>
      </c>
      <c r="AU17" s="22">
        <v>0.26561412692034397</v>
      </c>
      <c r="AV17" s="22">
        <v>0.10107382747353399</v>
      </c>
      <c r="AW17" s="22">
        <v>8.2492832365528308E-3</v>
      </c>
      <c r="AX17" s="22">
        <v>0.175166060362415</v>
      </c>
      <c r="AY17" s="22"/>
      <c r="AZ17" s="22">
        <v>0.245346563858448</v>
      </c>
      <c r="BA17" s="22">
        <v>0.21883170171272001</v>
      </c>
      <c r="BB17" s="22">
        <v>0.258553543284822</v>
      </c>
      <c r="BC17" s="22">
        <v>0.165323485701029</v>
      </c>
      <c r="BD17" s="22">
        <v>0.17731007984080899</v>
      </c>
      <c r="BE17" s="22">
        <v>0.24866726566633199</v>
      </c>
      <c r="BF17" s="22">
        <v>0.23209446452195701</v>
      </c>
      <c r="BG17" s="22">
        <v>0.18555578167949499</v>
      </c>
      <c r="BH17" s="22">
        <v>0.10433207159633701</v>
      </c>
      <c r="BI17" s="22">
        <v>0.220625031676947</v>
      </c>
      <c r="BJ17" s="22">
        <v>0.10759016204338299</v>
      </c>
      <c r="BK17" s="22">
        <v>0.130313143436663</v>
      </c>
      <c r="BL17" s="22">
        <v>0.155660835920678</v>
      </c>
      <c r="BM17" s="22">
        <v>-6.9121067690514904E-2</v>
      </c>
      <c r="BN17" s="22">
        <v>0.218023400262367</v>
      </c>
      <c r="BO17" s="22">
        <v>1.8334927710934298E-2</v>
      </c>
      <c r="BP17" s="22"/>
      <c r="BQ17" s="22">
        <v>-0.143334205463544</v>
      </c>
      <c r="BR17" s="22">
        <v>0.31684618676874698</v>
      </c>
    </row>
    <row r="18" spans="2:70" x14ac:dyDescent="0.35">
      <c r="B18" s="16"/>
    </row>
    <row r="19" spans="2:70" x14ac:dyDescent="0.35">
      <c r="B19" t="s">
        <v>98</v>
      </c>
    </row>
    <row r="20" spans="2:70" x14ac:dyDescent="0.35">
      <c r="B20" t="s">
        <v>99</v>
      </c>
    </row>
    <row r="22" spans="2:70" x14ac:dyDescent="0.35">
      <c r="B22" s="8" t="str">
        <f>HYPERLINK("#'Contents'!A1", "Return to Contents")</f>
        <v>Return to Contents</v>
      </c>
    </row>
  </sheetData>
  <mergeCells count="11">
    <mergeCell ref="BQ5:BR5"/>
    <mergeCell ref="D5:E5"/>
    <mergeCell ref="G5:L5"/>
    <mergeCell ref="N5:Q5"/>
    <mergeCell ref="S5:AD5"/>
    <mergeCell ref="AF5:AH5"/>
    <mergeCell ref="D2:BJ2"/>
    <mergeCell ref="AJ5:AN5"/>
    <mergeCell ref="AP5:AR5"/>
    <mergeCell ref="AT5:AX5"/>
    <mergeCell ref="AZ5:BO5"/>
  </mergeCells>
  <pageMargins left="0.7" right="0.7" top="0.75" bottom="0.75" header="0.3" footer="0.3"/>
  <pageSetup paperSize="9" orientation="portrait" horizontalDpi="300" verticalDpi="300"/>
  <drawing r:id="rId1"/>
</worksheet>
</file>

<file path=xl/worksheets/sheet1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300-000000000000}">
  <dimension ref="B2:BR22"/>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67" width="10.7265625" customWidth="1"/>
    <col min="68" max="68" width="2.1796875" customWidth="1"/>
    <col min="69" max="70" width="10.7265625" customWidth="1"/>
    <col min="71" max="71" width="2.1796875" customWidth="1"/>
  </cols>
  <sheetData>
    <row r="2" spans="2:70" ht="40" customHeight="1" x14ac:dyDescent="0.35">
      <c r="D2" s="29" t="s">
        <v>769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row>
    <row r="5" spans="2:70" ht="30" customHeight="1" x14ac:dyDescent="0.35">
      <c r="B5" s="15"/>
      <c r="C5" s="15"/>
      <c r="D5" s="30" t="s">
        <v>74</v>
      </c>
      <c r="E5" s="30"/>
      <c r="F5" s="15"/>
      <c r="G5" s="30" t="s">
        <v>75</v>
      </c>
      <c r="H5" s="30"/>
      <c r="I5" s="30"/>
      <c r="J5" s="30"/>
      <c r="K5" s="30"/>
      <c r="L5" s="30"/>
      <c r="M5" s="15"/>
      <c r="N5" s="30" t="s">
        <v>76</v>
      </c>
      <c r="O5" s="30"/>
      <c r="P5" s="30"/>
      <c r="Q5" s="30"/>
      <c r="R5" s="15"/>
      <c r="S5" s="30" t="s">
        <v>77</v>
      </c>
      <c r="T5" s="30"/>
      <c r="U5" s="30"/>
      <c r="V5" s="30"/>
      <c r="W5" s="30"/>
      <c r="X5" s="30"/>
      <c r="Y5" s="30"/>
      <c r="Z5" s="30"/>
      <c r="AA5" s="30"/>
      <c r="AB5" s="30"/>
      <c r="AC5" s="30"/>
      <c r="AD5" s="30"/>
      <c r="AE5" s="15"/>
      <c r="AF5" s="30" t="s">
        <v>78</v>
      </c>
      <c r="AG5" s="30"/>
      <c r="AH5" s="30"/>
      <c r="AI5" s="15"/>
      <c r="AJ5" s="30" t="s">
        <v>79</v>
      </c>
      <c r="AK5" s="30"/>
      <c r="AL5" s="30"/>
      <c r="AM5" s="30"/>
      <c r="AN5" s="30"/>
      <c r="AO5" s="15"/>
      <c r="AP5" s="30" t="s">
        <v>80</v>
      </c>
      <c r="AQ5" s="30"/>
      <c r="AR5" s="30"/>
      <c r="AS5" s="15"/>
      <c r="AT5" s="30" t="s">
        <v>81</v>
      </c>
      <c r="AU5" s="30"/>
      <c r="AV5" s="30"/>
      <c r="AW5" s="30"/>
      <c r="AX5" s="30"/>
      <c r="AY5" s="15"/>
      <c r="AZ5" s="30" t="s">
        <v>82</v>
      </c>
      <c r="BA5" s="30"/>
      <c r="BB5" s="30"/>
      <c r="BC5" s="30"/>
      <c r="BD5" s="30"/>
      <c r="BE5" s="30"/>
      <c r="BF5" s="30"/>
      <c r="BG5" s="30"/>
      <c r="BH5" s="30"/>
      <c r="BI5" s="30"/>
      <c r="BJ5" s="30"/>
      <c r="BK5" s="30"/>
      <c r="BL5" s="30"/>
      <c r="BM5" s="30"/>
      <c r="BN5" s="30"/>
      <c r="BO5" s="30"/>
      <c r="BP5" s="15"/>
      <c r="BQ5" s="30" t="s">
        <v>83</v>
      </c>
      <c r="BR5" s="30"/>
    </row>
    <row r="6" spans="2:7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46</v>
      </c>
      <c r="AQ6" s="12" t="s">
        <v>47</v>
      </c>
      <c r="AR6" s="12" t="s">
        <v>50</v>
      </c>
      <c r="AT6" s="12" t="s">
        <v>51</v>
      </c>
      <c r="AU6" s="12" t="s">
        <v>52</v>
      </c>
      <c r="AV6" s="12" t="s">
        <v>53</v>
      </c>
      <c r="AW6" s="12" t="s">
        <v>54</v>
      </c>
      <c r="AX6" s="12" t="s">
        <v>55</v>
      </c>
      <c r="AZ6" s="12" t="s">
        <v>56</v>
      </c>
      <c r="BA6" s="12" t="s">
        <v>57</v>
      </c>
      <c r="BB6" s="12" t="s">
        <v>58</v>
      </c>
      <c r="BC6" s="12" t="s">
        <v>59</v>
      </c>
      <c r="BD6" s="12" t="s">
        <v>60</v>
      </c>
      <c r="BE6" s="12" t="s">
        <v>61</v>
      </c>
      <c r="BF6" s="12" t="s">
        <v>62</v>
      </c>
      <c r="BG6" s="12" t="s">
        <v>63</v>
      </c>
      <c r="BH6" s="12" t="s">
        <v>64</v>
      </c>
      <c r="BI6" s="12" t="s">
        <v>65</v>
      </c>
      <c r="BJ6" s="12" t="s">
        <v>66</v>
      </c>
      <c r="BK6" s="12" t="s">
        <v>67</v>
      </c>
      <c r="BL6" s="12" t="s">
        <v>68</v>
      </c>
      <c r="BM6" s="12" t="s">
        <v>69</v>
      </c>
      <c r="BN6" s="12" t="s">
        <v>70</v>
      </c>
      <c r="BO6" s="12" t="s">
        <v>71</v>
      </c>
      <c r="BQ6" s="12" t="s">
        <v>72</v>
      </c>
      <c r="BR6" s="12" t="s">
        <v>73</v>
      </c>
    </row>
    <row r="7" spans="2:70" ht="30" customHeight="1" x14ac:dyDescent="0.35">
      <c r="B7" s="10" t="s">
        <v>19</v>
      </c>
      <c r="C7" s="10">
        <v>4012</v>
      </c>
      <c r="D7" s="10">
        <v>1971</v>
      </c>
      <c r="E7" s="10">
        <v>2028</v>
      </c>
      <c r="F7" s="10"/>
      <c r="G7" s="10">
        <v>497</v>
      </c>
      <c r="H7" s="10">
        <v>704</v>
      </c>
      <c r="I7" s="10">
        <v>694</v>
      </c>
      <c r="J7" s="10">
        <v>693</v>
      </c>
      <c r="K7" s="10">
        <v>571</v>
      </c>
      <c r="L7" s="10">
        <v>853</v>
      </c>
      <c r="M7" s="10"/>
      <c r="N7" s="10">
        <v>1178</v>
      </c>
      <c r="O7" s="10">
        <v>1131</v>
      </c>
      <c r="P7" s="10">
        <v>781</v>
      </c>
      <c r="Q7" s="10">
        <v>909</v>
      </c>
      <c r="R7" s="10"/>
      <c r="S7" s="10">
        <v>563</v>
      </c>
      <c r="T7" s="10">
        <v>553</v>
      </c>
      <c r="U7" s="10">
        <v>314</v>
      </c>
      <c r="V7" s="10">
        <v>343</v>
      </c>
      <c r="W7" s="10">
        <v>293</v>
      </c>
      <c r="X7" s="10">
        <v>376</v>
      </c>
      <c r="Y7" s="10">
        <v>336</v>
      </c>
      <c r="Z7" s="10">
        <v>171</v>
      </c>
      <c r="AA7" s="10">
        <v>447</v>
      </c>
      <c r="AB7" s="10">
        <v>337</v>
      </c>
      <c r="AC7" s="10">
        <v>188</v>
      </c>
      <c r="AD7" s="10">
        <v>91</v>
      </c>
      <c r="AE7" s="10"/>
      <c r="AF7" s="10">
        <v>1421</v>
      </c>
      <c r="AG7" s="10">
        <v>1665</v>
      </c>
      <c r="AH7" s="10">
        <v>577</v>
      </c>
      <c r="AI7" s="10"/>
      <c r="AJ7" s="10">
        <v>1433</v>
      </c>
      <c r="AK7" s="10">
        <v>1082</v>
      </c>
      <c r="AL7" s="10">
        <v>299</v>
      </c>
      <c r="AM7" s="10">
        <v>42</v>
      </c>
      <c r="AN7" s="10">
        <v>541</v>
      </c>
      <c r="AO7" s="10"/>
      <c r="AP7" s="10">
        <v>878</v>
      </c>
      <c r="AQ7" s="10">
        <v>1369</v>
      </c>
      <c r="AR7" s="10">
        <v>264</v>
      </c>
      <c r="AS7" s="10"/>
      <c r="AT7" s="10">
        <v>929</v>
      </c>
      <c r="AU7" s="10">
        <v>932</v>
      </c>
      <c r="AV7" s="10">
        <v>1096</v>
      </c>
      <c r="AW7" s="10">
        <v>455</v>
      </c>
      <c r="AX7" s="10">
        <v>62</v>
      </c>
      <c r="AY7" s="10"/>
      <c r="AZ7" s="10">
        <v>33</v>
      </c>
      <c r="BA7" s="10">
        <v>185</v>
      </c>
      <c r="BB7" s="10">
        <v>256</v>
      </c>
      <c r="BC7" s="10">
        <v>269</v>
      </c>
      <c r="BD7" s="10">
        <v>403</v>
      </c>
      <c r="BE7" s="10">
        <v>436</v>
      </c>
      <c r="BF7" s="10">
        <v>391</v>
      </c>
      <c r="BG7" s="10">
        <v>312</v>
      </c>
      <c r="BH7" s="10">
        <v>253</v>
      </c>
      <c r="BI7" s="10">
        <v>211</v>
      </c>
      <c r="BJ7" s="10">
        <v>336</v>
      </c>
      <c r="BK7" s="10">
        <v>187</v>
      </c>
      <c r="BL7" s="10">
        <v>180</v>
      </c>
      <c r="BM7" s="10">
        <v>103</v>
      </c>
      <c r="BN7" s="10">
        <v>95</v>
      </c>
      <c r="BO7" s="10">
        <v>161</v>
      </c>
      <c r="BP7" s="10"/>
      <c r="BQ7" s="10">
        <v>1235</v>
      </c>
      <c r="BR7" s="10">
        <v>2665</v>
      </c>
    </row>
    <row r="8" spans="2:70" ht="30" customHeight="1" x14ac:dyDescent="0.35">
      <c r="B8" s="11" t="s">
        <v>20</v>
      </c>
      <c r="C8" s="11">
        <v>4012</v>
      </c>
      <c r="D8" s="11">
        <v>1975</v>
      </c>
      <c r="E8" s="11">
        <v>2024</v>
      </c>
      <c r="F8" s="11"/>
      <c r="G8" s="11">
        <v>558</v>
      </c>
      <c r="H8" s="11">
        <v>682</v>
      </c>
      <c r="I8" s="11">
        <v>685</v>
      </c>
      <c r="J8" s="11">
        <v>686</v>
      </c>
      <c r="K8" s="11">
        <v>562</v>
      </c>
      <c r="L8" s="11">
        <v>839</v>
      </c>
      <c r="M8" s="11"/>
      <c r="N8" s="11">
        <v>1080</v>
      </c>
      <c r="O8" s="11">
        <v>1039</v>
      </c>
      <c r="P8" s="11">
        <v>880</v>
      </c>
      <c r="Q8" s="11">
        <v>1000</v>
      </c>
      <c r="R8" s="11"/>
      <c r="S8" s="11">
        <v>562</v>
      </c>
      <c r="T8" s="11">
        <v>522</v>
      </c>
      <c r="U8" s="11">
        <v>321</v>
      </c>
      <c r="V8" s="11">
        <v>361</v>
      </c>
      <c r="W8" s="11">
        <v>281</v>
      </c>
      <c r="X8" s="11">
        <v>361</v>
      </c>
      <c r="Y8" s="11">
        <v>321</v>
      </c>
      <c r="Z8" s="11">
        <v>160</v>
      </c>
      <c r="AA8" s="11">
        <v>441</v>
      </c>
      <c r="AB8" s="11">
        <v>361</v>
      </c>
      <c r="AC8" s="11">
        <v>201</v>
      </c>
      <c r="AD8" s="11">
        <v>120</v>
      </c>
      <c r="AE8" s="11"/>
      <c r="AF8" s="11">
        <v>1410</v>
      </c>
      <c r="AG8" s="11">
        <v>1629</v>
      </c>
      <c r="AH8" s="11">
        <v>599</v>
      </c>
      <c r="AI8" s="11"/>
      <c r="AJ8" s="11">
        <v>1397</v>
      </c>
      <c r="AK8" s="11">
        <v>1071</v>
      </c>
      <c r="AL8" s="11">
        <v>288</v>
      </c>
      <c r="AM8" s="11">
        <v>45</v>
      </c>
      <c r="AN8" s="11">
        <v>558</v>
      </c>
      <c r="AO8" s="11"/>
      <c r="AP8" s="11">
        <v>856</v>
      </c>
      <c r="AQ8" s="11">
        <v>1358</v>
      </c>
      <c r="AR8" s="11">
        <v>259</v>
      </c>
      <c r="AS8" s="11"/>
      <c r="AT8" s="11">
        <v>961</v>
      </c>
      <c r="AU8" s="11">
        <v>958</v>
      </c>
      <c r="AV8" s="11">
        <v>1056</v>
      </c>
      <c r="AW8" s="11">
        <v>434</v>
      </c>
      <c r="AX8" s="11">
        <v>55</v>
      </c>
      <c r="AY8" s="11"/>
      <c r="AZ8" s="11">
        <v>33</v>
      </c>
      <c r="BA8" s="11">
        <v>186</v>
      </c>
      <c r="BB8" s="11">
        <v>267</v>
      </c>
      <c r="BC8" s="11">
        <v>280</v>
      </c>
      <c r="BD8" s="11">
        <v>416</v>
      </c>
      <c r="BE8" s="11">
        <v>443</v>
      </c>
      <c r="BF8" s="11">
        <v>394</v>
      </c>
      <c r="BG8" s="11">
        <v>314</v>
      </c>
      <c r="BH8" s="11">
        <v>257</v>
      </c>
      <c r="BI8" s="11">
        <v>206</v>
      </c>
      <c r="BJ8" s="11">
        <v>329</v>
      </c>
      <c r="BK8" s="11">
        <v>179</v>
      </c>
      <c r="BL8" s="11">
        <v>174</v>
      </c>
      <c r="BM8" s="11">
        <v>97</v>
      </c>
      <c r="BN8" s="11">
        <v>87</v>
      </c>
      <c r="BO8" s="11">
        <v>148</v>
      </c>
      <c r="BP8" s="11"/>
      <c r="BQ8" s="11">
        <v>1209</v>
      </c>
      <c r="BR8" s="11">
        <v>2688</v>
      </c>
    </row>
    <row r="9" spans="2:70" x14ac:dyDescent="0.35">
      <c r="B9" s="18" t="s">
        <v>759</v>
      </c>
      <c r="C9" s="17">
        <v>0.152603196363155</v>
      </c>
      <c r="D9" s="17">
        <v>0.143281780374414</v>
      </c>
      <c r="E9" s="17">
        <v>0.160080339005468</v>
      </c>
      <c r="F9" s="17"/>
      <c r="G9" s="17">
        <v>0.13227503688162501</v>
      </c>
      <c r="H9" s="17">
        <v>0.184627804485786</v>
      </c>
      <c r="I9" s="17">
        <v>0.158074998737254</v>
      </c>
      <c r="J9" s="17">
        <v>0.17200255882002599</v>
      </c>
      <c r="K9" s="17">
        <v>0.112997758647711</v>
      </c>
      <c r="L9" s="17">
        <v>0.14629179345673299</v>
      </c>
      <c r="M9" s="17"/>
      <c r="N9" s="17">
        <v>0.17655009266445601</v>
      </c>
      <c r="O9" s="17">
        <v>0.145515855595058</v>
      </c>
      <c r="P9" s="17">
        <v>0.137376475392402</v>
      </c>
      <c r="Q9" s="17">
        <v>0.14845442072522499</v>
      </c>
      <c r="R9" s="17"/>
      <c r="S9" s="17">
        <v>0.19696928752380599</v>
      </c>
      <c r="T9" s="17">
        <v>0.12525356744347299</v>
      </c>
      <c r="U9" s="17">
        <v>0.130634086758496</v>
      </c>
      <c r="V9" s="17">
        <v>0.144944743164344</v>
      </c>
      <c r="W9" s="17">
        <v>9.7929101434688401E-2</v>
      </c>
      <c r="X9" s="17">
        <v>0.141205096017985</v>
      </c>
      <c r="Y9" s="17">
        <v>0.16302268734945599</v>
      </c>
      <c r="Z9" s="17">
        <v>0.15744254581976</v>
      </c>
      <c r="AA9" s="17">
        <v>0.14364226857038501</v>
      </c>
      <c r="AB9" s="17">
        <v>0.16300363988075101</v>
      </c>
      <c r="AC9" s="17">
        <v>0.17458145724829799</v>
      </c>
      <c r="AD9" s="17">
        <v>0.23843303965087301</v>
      </c>
      <c r="AE9" s="17"/>
      <c r="AF9" s="17">
        <v>0.14080547701300899</v>
      </c>
      <c r="AG9" s="17">
        <v>0.170502107771352</v>
      </c>
      <c r="AH9" s="17">
        <v>0.16019699535068699</v>
      </c>
      <c r="AI9" s="17"/>
      <c r="AJ9" s="17">
        <v>0.149364133660707</v>
      </c>
      <c r="AK9" s="17">
        <v>0.17451256863997</v>
      </c>
      <c r="AL9" s="17">
        <v>0.160220993788004</v>
      </c>
      <c r="AM9" s="17">
        <v>0.15426127218456301</v>
      </c>
      <c r="AN9" s="17">
        <v>0.132629051210016</v>
      </c>
      <c r="AO9" s="17"/>
      <c r="AP9" s="17">
        <v>0.16218942766487399</v>
      </c>
      <c r="AQ9" s="17">
        <v>0.179707415661437</v>
      </c>
      <c r="AR9" s="17">
        <v>0.15546899643606699</v>
      </c>
      <c r="AS9" s="17"/>
      <c r="AT9" s="17">
        <v>0.11303001957637999</v>
      </c>
      <c r="AU9" s="17">
        <v>0.12127691069984101</v>
      </c>
      <c r="AV9" s="17">
        <v>0.18538946007029999</v>
      </c>
      <c r="AW9" s="17">
        <v>0.206327757160886</v>
      </c>
      <c r="AX9" s="17">
        <v>0.27076851758083498</v>
      </c>
      <c r="AY9" s="17"/>
      <c r="AZ9" s="17">
        <v>5.4535250314950497E-2</v>
      </c>
      <c r="BA9" s="17">
        <v>0.143474582089863</v>
      </c>
      <c r="BB9" s="17">
        <v>0.17426676125165599</v>
      </c>
      <c r="BC9" s="17">
        <v>0.159443270031775</v>
      </c>
      <c r="BD9" s="17">
        <v>0.16003539946953799</v>
      </c>
      <c r="BE9" s="17">
        <v>0.106781064850845</v>
      </c>
      <c r="BF9" s="17">
        <v>0.15153871703264499</v>
      </c>
      <c r="BG9" s="17">
        <v>0.16727611681091201</v>
      </c>
      <c r="BH9" s="17">
        <v>0.176252062347908</v>
      </c>
      <c r="BI9" s="17">
        <v>0.14564717251123999</v>
      </c>
      <c r="BJ9" s="17">
        <v>0.130621018716057</v>
      </c>
      <c r="BK9" s="17">
        <v>0.22965828821110601</v>
      </c>
      <c r="BL9" s="17">
        <v>0.117725000672447</v>
      </c>
      <c r="BM9" s="17">
        <v>0.13103317721317001</v>
      </c>
      <c r="BN9" s="17">
        <v>0.18424154761001299</v>
      </c>
      <c r="BO9" s="17">
        <v>0.19597931727965101</v>
      </c>
      <c r="BP9" s="17"/>
      <c r="BQ9" s="17">
        <v>0.26869346363400298</v>
      </c>
      <c r="BR9" s="17">
        <v>0.102151185571768</v>
      </c>
    </row>
    <row r="10" spans="2:70" x14ac:dyDescent="0.35">
      <c r="B10" s="18" t="s">
        <v>760</v>
      </c>
      <c r="C10" s="17">
        <v>0.36405375591682299</v>
      </c>
      <c r="D10" s="17">
        <v>0.33947802516921799</v>
      </c>
      <c r="E10" s="17">
        <v>0.38854864089278601</v>
      </c>
      <c r="F10" s="17"/>
      <c r="G10" s="17">
        <v>0.30342738143043402</v>
      </c>
      <c r="H10" s="17">
        <v>0.36190466661649701</v>
      </c>
      <c r="I10" s="17">
        <v>0.39690860329908201</v>
      </c>
      <c r="J10" s="17">
        <v>0.35436947995933299</v>
      </c>
      <c r="K10" s="17">
        <v>0.34775909351393502</v>
      </c>
      <c r="L10" s="17">
        <v>0.39815412439258102</v>
      </c>
      <c r="M10" s="17"/>
      <c r="N10" s="17">
        <v>0.424524342032015</v>
      </c>
      <c r="O10" s="17">
        <v>0.36435395645443203</v>
      </c>
      <c r="P10" s="17">
        <v>0.33645868882911001</v>
      </c>
      <c r="Q10" s="17">
        <v>0.32445642125928198</v>
      </c>
      <c r="R10" s="17"/>
      <c r="S10" s="17">
        <v>0.39044578756147902</v>
      </c>
      <c r="T10" s="17">
        <v>0.37473092435921002</v>
      </c>
      <c r="U10" s="17">
        <v>0.41005366073265898</v>
      </c>
      <c r="V10" s="17">
        <v>0.36902824555903802</v>
      </c>
      <c r="W10" s="17">
        <v>0.37373962119015702</v>
      </c>
      <c r="X10" s="17">
        <v>0.365885240069245</v>
      </c>
      <c r="Y10" s="17">
        <v>0.33480887955752697</v>
      </c>
      <c r="Z10" s="17">
        <v>0.26040708231902998</v>
      </c>
      <c r="AA10" s="17">
        <v>0.32953228717562699</v>
      </c>
      <c r="AB10" s="17">
        <v>0.38612560451807398</v>
      </c>
      <c r="AC10" s="17">
        <v>0.36078991012241302</v>
      </c>
      <c r="AD10" s="17">
        <v>0.31017271611375002</v>
      </c>
      <c r="AE10" s="17"/>
      <c r="AF10" s="17">
        <v>0.36980515961168497</v>
      </c>
      <c r="AG10" s="17">
        <v>0.39096645190235402</v>
      </c>
      <c r="AH10" s="17">
        <v>0.27847388197863299</v>
      </c>
      <c r="AI10" s="17"/>
      <c r="AJ10" s="17">
        <v>0.37404266242793699</v>
      </c>
      <c r="AK10" s="17">
        <v>0.37426479778711202</v>
      </c>
      <c r="AL10" s="17">
        <v>0.43252435914181397</v>
      </c>
      <c r="AM10" s="17">
        <v>0.31864350312051898</v>
      </c>
      <c r="AN10" s="17">
        <v>0.28885727928881</v>
      </c>
      <c r="AO10" s="17"/>
      <c r="AP10" s="17">
        <v>0.34761927867884601</v>
      </c>
      <c r="AQ10" s="17">
        <v>0.38005631152959801</v>
      </c>
      <c r="AR10" s="17">
        <v>0.43504406993459999</v>
      </c>
      <c r="AS10" s="17"/>
      <c r="AT10" s="17">
        <v>0.32999131763574502</v>
      </c>
      <c r="AU10" s="17">
        <v>0.344128315612444</v>
      </c>
      <c r="AV10" s="17">
        <v>0.40776190297709802</v>
      </c>
      <c r="AW10" s="17">
        <v>0.44281887893223598</v>
      </c>
      <c r="AX10" s="17">
        <v>0.34630267307649698</v>
      </c>
      <c r="AY10" s="17"/>
      <c r="AZ10" s="17">
        <v>0.32845780164579802</v>
      </c>
      <c r="BA10" s="17">
        <v>0.30756884274343299</v>
      </c>
      <c r="BB10" s="17">
        <v>0.35364336689562198</v>
      </c>
      <c r="BC10" s="17">
        <v>0.339047439434918</v>
      </c>
      <c r="BD10" s="17">
        <v>0.34130078077005499</v>
      </c>
      <c r="BE10" s="17">
        <v>0.36523991885662699</v>
      </c>
      <c r="BF10" s="17">
        <v>0.37407237203309301</v>
      </c>
      <c r="BG10" s="17">
        <v>0.30320907946557601</v>
      </c>
      <c r="BH10" s="17">
        <v>0.353486842324017</v>
      </c>
      <c r="BI10" s="17">
        <v>0.37479276928148603</v>
      </c>
      <c r="BJ10" s="17">
        <v>0.41541081812383202</v>
      </c>
      <c r="BK10" s="17">
        <v>0.37011021738267802</v>
      </c>
      <c r="BL10" s="17">
        <v>0.48659616521072102</v>
      </c>
      <c r="BM10" s="17">
        <v>0.45391865931683201</v>
      </c>
      <c r="BN10" s="17">
        <v>0.37907336474356401</v>
      </c>
      <c r="BO10" s="17">
        <v>0.41876879935370198</v>
      </c>
      <c r="BP10" s="17"/>
      <c r="BQ10" s="17">
        <v>0.45231549911071101</v>
      </c>
      <c r="BR10" s="17">
        <v>0.32624368876094301</v>
      </c>
    </row>
    <row r="11" spans="2:70" x14ac:dyDescent="0.35">
      <c r="B11" s="18" t="s">
        <v>761</v>
      </c>
      <c r="C11" s="17">
        <v>0.292774035930145</v>
      </c>
      <c r="D11" s="17">
        <v>0.31291287090473902</v>
      </c>
      <c r="E11" s="17">
        <v>0.27444607935944598</v>
      </c>
      <c r="F11" s="17"/>
      <c r="G11" s="17">
        <v>0.26905839185066999</v>
      </c>
      <c r="H11" s="17">
        <v>0.274250011504243</v>
      </c>
      <c r="I11" s="17">
        <v>0.28387879887665801</v>
      </c>
      <c r="J11" s="17">
        <v>0.28671004076169399</v>
      </c>
      <c r="K11" s="17">
        <v>0.33958212476934302</v>
      </c>
      <c r="L11" s="17">
        <v>0.30449156805562999</v>
      </c>
      <c r="M11" s="17"/>
      <c r="N11" s="17">
        <v>0.254683403938752</v>
      </c>
      <c r="O11" s="17">
        <v>0.30035291955049798</v>
      </c>
      <c r="P11" s="17">
        <v>0.32145286844786503</v>
      </c>
      <c r="Q11" s="17">
        <v>0.30170920171557702</v>
      </c>
      <c r="R11" s="17"/>
      <c r="S11" s="17">
        <v>0.256045307815847</v>
      </c>
      <c r="T11" s="17">
        <v>0.331955616478607</v>
      </c>
      <c r="U11" s="17">
        <v>0.28916932512127902</v>
      </c>
      <c r="V11" s="17">
        <v>0.28840265211954502</v>
      </c>
      <c r="W11" s="17">
        <v>0.29397881768948497</v>
      </c>
      <c r="X11" s="17">
        <v>0.27545187819406602</v>
      </c>
      <c r="Y11" s="17">
        <v>0.31556454578641202</v>
      </c>
      <c r="Z11" s="17">
        <v>0.37051095535602402</v>
      </c>
      <c r="AA11" s="17">
        <v>0.32621540146296801</v>
      </c>
      <c r="AB11" s="17">
        <v>0.26225956333252398</v>
      </c>
      <c r="AC11" s="17">
        <v>0.28138041041638101</v>
      </c>
      <c r="AD11" s="17">
        <v>0.18980381704051</v>
      </c>
      <c r="AE11" s="17"/>
      <c r="AF11" s="17">
        <v>0.30499100048147298</v>
      </c>
      <c r="AG11" s="17">
        <v>0.28019287155452499</v>
      </c>
      <c r="AH11" s="17">
        <v>0.31331118814410402</v>
      </c>
      <c r="AI11" s="17"/>
      <c r="AJ11" s="17">
        <v>0.30737179633367101</v>
      </c>
      <c r="AK11" s="17">
        <v>0.28573801680024902</v>
      </c>
      <c r="AL11" s="17">
        <v>0.249148304587515</v>
      </c>
      <c r="AM11" s="17">
        <v>0.20262172596078401</v>
      </c>
      <c r="AN11" s="17">
        <v>0.30861537701108799</v>
      </c>
      <c r="AO11" s="17"/>
      <c r="AP11" s="17">
        <v>0.32360020358087199</v>
      </c>
      <c r="AQ11" s="17">
        <v>0.27816655814735403</v>
      </c>
      <c r="AR11" s="17">
        <v>0.261561490662305</v>
      </c>
      <c r="AS11" s="17"/>
      <c r="AT11" s="17">
        <v>0.33645559088461802</v>
      </c>
      <c r="AU11" s="17">
        <v>0.31022063556035201</v>
      </c>
      <c r="AV11" s="17">
        <v>0.245846038896194</v>
      </c>
      <c r="AW11" s="17">
        <v>0.23411691285625</v>
      </c>
      <c r="AX11" s="17">
        <v>0.24727280979584501</v>
      </c>
      <c r="AY11" s="17"/>
      <c r="AZ11" s="17">
        <v>0.31194936399757101</v>
      </c>
      <c r="BA11" s="17">
        <v>0.292367281707754</v>
      </c>
      <c r="BB11" s="17">
        <v>0.29878348159100798</v>
      </c>
      <c r="BC11" s="17">
        <v>0.31456953471789001</v>
      </c>
      <c r="BD11" s="17">
        <v>0.31844728624353003</v>
      </c>
      <c r="BE11" s="17">
        <v>0.32396361317335998</v>
      </c>
      <c r="BF11" s="17">
        <v>0.30642704050563901</v>
      </c>
      <c r="BG11" s="17">
        <v>0.294160303534659</v>
      </c>
      <c r="BH11" s="17">
        <v>0.29566563962134101</v>
      </c>
      <c r="BI11" s="17">
        <v>0.29965885654959801</v>
      </c>
      <c r="BJ11" s="17">
        <v>0.26725700001300101</v>
      </c>
      <c r="BK11" s="17">
        <v>0.26332159854801401</v>
      </c>
      <c r="BL11" s="17">
        <v>0.225309918241408</v>
      </c>
      <c r="BM11" s="17">
        <v>0.21206036131890599</v>
      </c>
      <c r="BN11" s="17">
        <v>0.29380680071019499</v>
      </c>
      <c r="BO11" s="17">
        <v>0.205060043532372</v>
      </c>
      <c r="BP11" s="17"/>
      <c r="BQ11" s="17">
        <v>0.19917926913846601</v>
      </c>
      <c r="BR11" s="17">
        <v>0.33452109060004798</v>
      </c>
    </row>
    <row r="12" spans="2:70" x14ac:dyDescent="0.35">
      <c r="B12" s="18" t="s">
        <v>762</v>
      </c>
      <c r="C12" s="17">
        <v>7.1341618647710506E-2</v>
      </c>
      <c r="D12" s="17">
        <v>7.7220602022855495E-2</v>
      </c>
      <c r="E12" s="17">
        <v>6.6062816631284896E-2</v>
      </c>
      <c r="F12" s="17"/>
      <c r="G12" s="17">
        <v>0.112211436815232</v>
      </c>
      <c r="H12" s="17">
        <v>6.5744142615406204E-2</v>
      </c>
      <c r="I12" s="17">
        <v>6.7608373785964501E-2</v>
      </c>
      <c r="J12" s="17">
        <v>5.8567282401339002E-2</v>
      </c>
      <c r="K12" s="17">
        <v>7.6579537541011697E-2</v>
      </c>
      <c r="L12" s="17">
        <v>5.8673360942057197E-2</v>
      </c>
      <c r="M12" s="17"/>
      <c r="N12" s="17">
        <v>6.4695657636200193E-2</v>
      </c>
      <c r="O12" s="17">
        <v>8.1249864207134703E-2</v>
      </c>
      <c r="P12" s="17">
        <v>6.5309195614256396E-2</v>
      </c>
      <c r="Q12" s="17">
        <v>7.1260753759282203E-2</v>
      </c>
      <c r="R12" s="17"/>
      <c r="S12" s="17">
        <v>7.00675803771173E-2</v>
      </c>
      <c r="T12" s="17">
        <v>6.4617419748277005E-2</v>
      </c>
      <c r="U12" s="17">
        <v>4.8039060568552297E-2</v>
      </c>
      <c r="V12" s="17">
        <v>6.1523155651008597E-2</v>
      </c>
      <c r="W12" s="17">
        <v>7.7291487410949503E-2</v>
      </c>
      <c r="X12" s="17">
        <v>0.10428473311558301</v>
      </c>
      <c r="Y12" s="17">
        <v>8.23296871929666E-2</v>
      </c>
      <c r="Z12" s="17">
        <v>7.7212475035137701E-2</v>
      </c>
      <c r="AA12" s="17">
        <v>7.3141639960848798E-2</v>
      </c>
      <c r="AB12" s="17">
        <v>6.7619188692607399E-2</v>
      </c>
      <c r="AC12" s="17">
        <v>7.2153721161762302E-2</v>
      </c>
      <c r="AD12" s="17">
        <v>5.1388686737022397E-2</v>
      </c>
      <c r="AE12" s="17"/>
      <c r="AF12" s="17">
        <v>6.92842303047463E-2</v>
      </c>
      <c r="AG12" s="17">
        <v>6.4419145927121904E-2</v>
      </c>
      <c r="AH12" s="17">
        <v>7.2050331724695202E-2</v>
      </c>
      <c r="AI12" s="17"/>
      <c r="AJ12" s="17">
        <v>7.3299683176614505E-2</v>
      </c>
      <c r="AK12" s="17">
        <v>6.2890435233214304E-2</v>
      </c>
      <c r="AL12" s="17">
        <v>7.1816383139322301E-2</v>
      </c>
      <c r="AM12" s="17">
        <v>0.11997119321265901</v>
      </c>
      <c r="AN12" s="17">
        <v>7.3522309554900994E-2</v>
      </c>
      <c r="AO12" s="17"/>
      <c r="AP12" s="17">
        <v>7.3186235900829302E-2</v>
      </c>
      <c r="AQ12" s="17">
        <v>6.3158686551268203E-2</v>
      </c>
      <c r="AR12" s="17">
        <v>9.2626187098767201E-2</v>
      </c>
      <c r="AS12" s="17"/>
      <c r="AT12" s="17">
        <v>7.7839128044080996E-2</v>
      </c>
      <c r="AU12" s="17">
        <v>7.1902271724627598E-2</v>
      </c>
      <c r="AV12" s="17">
        <v>6.4749382882964196E-2</v>
      </c>
      <c r="AW12" s="17">
        <v>6.0923468022567401E-2</v>
      </c>
      <c r="AX12" s="17">
        <v>3.9204367907035499E-2</v>
      </c>
      <c r="AY12" s="17"/>
      <c r="AZ12" s="17">
        <v>8.0523200881257001E-2</v>
      </c>
      <c r="BA12" s="17">
        <v>6.4450919338842505E-2</v>
      </c>
      <c r="BB12" s="17">
        <v>6.3936897567623704E-2</v>
      </c>
      <c r="BC12" s="17">
        <v>7.9419983000164396E-2</v>
      </c>
      <c r="BD12" s="17">
        <v>6.1743630274427898E-2</v>
      </c>
      <c r="BE12" s="17">
        <v>5.4997239008497102E-2</v>
      </c>
      <c r="BF12" s="17">
        <v>8.38805190326843E-2</v>
      </c>
      <c r="BG12" s="17">
        <v>0.11273350687377</v>
      </c>
      <c r="BH12" s="17">
        <v>6.7039080736206999E-2</v>
      </c>
      <c r="BI12" s="17">
        <v>8.0276811406082602E-2</v>
      </c>
      <c r="BJ12" s="17">
        <v>6.1641184315014003E-2</v>
      </c>
      <c r="BK12" s="17">
        <v>6.6723471524206407E-2</v>
      </c>
      <c r="BL12" s="17">
        <v>5.2012969060051102E-2</v>
      </c>
      <c r="BM12" s="17">
        <v>9.7148338939539197E-2</v>
      </c>
      <c r="BN12" s="17">
        <v>6.2443274805115002E-2</v>
      </c>
      <c r="BO12" s="17">
        <v>0.101920722214893</v>
      </c>
      <c r="BP12" s="17"/>
      <c r="BQ12" s="17">
        <v>4.1708274656175902E-2</v>
      </c>
      <c r="BR12" s="17">
        <v>8.5539541359776705E-2</v>
      </c>
    </row>
    <row r="13" spans="2:70" x14ac:dyDescent="0.35">
      <c r="B13" s="18" t="s">
        <v>763</v>
      </c>
      <c r="C13" s="17">
        <v>6.0573874075115303E-2</v>
      </c>
      <c r="D13" s="17">
        <v>6.4888968470639699E-2</v>
      </c>
      <c r="E13" s="17">
        <v>5.6335970093700699E-2</v>
      </c>
      <c r="F13" s="17"/>
      <c r="G13" s="17">
        <v>0.102993738218987</v>
      </c>
      <c r="H13" s="17">
        <v>5.7312187023210101E-2</v>
      </c>
      <c r="I13" s="17">
        <v>3.9051348341301098E-2</v>
      </c>
      <c r="J13" s="17">
        <v>7.5397970120008595E-2</v>
      </c>
      <c r="K13" s="17">
        <v>5.1802273994974203E-2</v>
      </c>
      <c r="L13" s="17">
        <v>4.6327715070386202E-2</v>
      </c>
      <c r="M13" s="17"/>
      <c r="N13" s="17">
        <v>3.9066814879497702E-2</v>
      </c>
      <c r="O13" s="17">
        <v>5.7689260950439997E-2</v>
      </c>
      <c r="P13" s="17">
        <v>7.0566431683207406E-2</v>
      </c>
      <c r="Q13" s="17">
        <v>7.77597154411106E-2</v>
      </c>
      <c r="R13" s="17"/>
      <c r="S13" s="17">
        <v>4.0401244732053698E-2</v>
      </c>
      <c r="T13" s="17">
        <v>5.6690594879328302E-2</v>
      </c>
      <c r="U13" s="17">
        <v>6.73191402963189E-2</v>
      </c>
      <c r="V13" s="17">
        <v>8.1023915000985394E-2</v>
      </c>
      <c r="W13" s="17">
        <v>5.1385109608860897E-2</v>
      </c>
      <c r="X13" s="17">
        <v>5.6202773816106798E-2</v>
      </c>
      <c r="Y13" s="17">
        <v>5.5943273474803198E-2</v>
      </c>
      <c r="Z13" s="17">
        <v>6.0888827824953903E-2</v>
      </c>
      <c r="AA13" s="17">
        <v>8.7522799989096303E-2</v>
      </c>
      <c r="AB13" s="17">
        <v>5.5466083827895703E-2</v>
      </c>
      <c r="AC13" s="17">
        <v>5.8442098850927701E-2</v>
      </c>
      <c r="AD13" s="17">
        <v>5.89027846004022E-2</v>
      </c>
      <c r="AE13" s="17"/>
      <c r="AF13" s="17">
        <v>7.0008412843613393E-2</v>
      </c>
      <c r="AG13" s="17">
        <v>4.3947974269652898E-2</v>
      </c>
      <c r="AH13" s="17">
        <v>6.9877222306704706E-2</v>
      </c>
      <c r="AI13" s="17"/>
      <c r="AJ13" s="17">
        <v>5.1895300455764203E-2</v>
      </c>
      <c r="AK13" s="17">
        <v>5.2279105782813397E-2</v>
      </c>
      <c r="AL13" s="17">
        <v>3.8512776552451E-2</v>
      </c>
      <c r="AM13" s="17">
        <v>0.15060235801671201</v>
      </c>
      <c r="AN13" s="17">
        <v>8.8610668442312496E-2</v>
      </c>
      <c r="AO13" s="17"/>
      <c r="AP13" s="17">
        <v>4.53532980105237E-2</v>
      </c>
      <c r="AQ13" s="17">
        <v>5.3584219647118202E-2</v>
      </c>
      <c r="AR13" s="17">
        <v>3.7326360454081497E-2</v>
      </c>
      <c r="AS13" s="17"/>
      <c r="AT13" s="17">
        <v>7.0081911142315503E-2</v>
      </c>
      <c r="AU13" s="17">
        <v>7.6923235473997598E-2</v>
      </c>
      <c r="AV13" s="17">
        <v>5.0880383417651699E-2</v>
      </c>
      <c r="AW13" s="17">
        <v>2.9287038143559999E-2</v>
      </c>
      <c r="AX13" s="17">
        <v>5.1130712143885003E-2</v>
      </c>
      <c r="AY13" s="17"/>
      <c r="AZ13" s="17">
        <v>0.102577091388275</v>
      </c>
      <c r="BA13" s="17">
        <v>0.10336937715099501</v>
      </c>
      <c r="BB13" s="17">
        <v>6.0096041303104801E-2</v>
      </c>
      <c r="BC13" s="17">
        <v>5.7222833524575897E-2</v>
      </c>
      <c r="BD13" s="17">
        <v>4.6248369886659098E-2</v>
      </c>
      <c r="BE13" s="17">
        <v>9.0033604153433103E-2</v>
      </c>
      <c r="BF13" s="17">
        <v>4.71462060781686E-2</v>
      </c>
      <c r="BG13" s="17">
        <v>5.8824293987236098E-2</v>
      </c>
      <c r="BH13" s="17">
        <v>4.4555491195015597E-2</v>
      </c>
      <c r="BI13" s="17">
        <v>5.8442350187699499E-2</v>
      </c>
      <c r="BJ13" s="17">
        <v>7.4554565991834104E-2</v>
      </c>
      <c r="BK13" s="17">
        <v>4.3143775497271497E-2</v>
      </c>
      <c r="BL13" s="17">
        <v>5.1472644027525299E-2</v>
      </c>
      <c r="BM13" s="17">
        <v>4.5319974359687598E-2</v>
      </c>
      <c r="BN13" s="17">
        <v>5.5209842024364103E-2</v>
      </c>
      <c r="BO13" s="17">
        <v>3.7698799467503298E-2</v>
      </c>
      <c r="BP13" s="17"/>
      <c r="BQ13" s="17">
        <v>2.6899129270544699E-2</v>
      </c>
      <c r="BR13" s="17">
        <v>7.5519001518641202E-2</v>
      </c>
    </row>
    <row r="14" spans="2:70" x14ac:dyDescent="0.35">
      <c r="B14" s="18" t="s">
        <v>129</v>
      </c>
      <c r="C14" s="17">
        <v>5.8653519067051102E-2</v>
      </c>
      <c r="D14" s="17">
        <v>6.2217753058133998E-2</v>
      </c>
      <c r="E14" s="17">
        <v>5.4526154017313602E-2</v>
      </c>
      <c r="F14" s="17"/>
      <c r="G14" s="17">
        <v>8.0034014803051598E-2</v>
      </c>
      <c r="H14" s="17">
        <v>5.6161187754857997E-2</v>
      </c>
      <c r="I14" s="17">
        <v>5.4477876959739699E-2</v>
      </c>
      <c r="J14" s="17">
        <v>5.29526679376E-2</v>
      </c>
      <c r="K14" s="17">
        <v>7.1279211533024606E-2</v>
      </c>
      <c r="L14" s="17">
        <v>4.6061438082613197E-2</v>
      </c>
      <c r="M14" s="17"/>
      <c r="N14" s="17">
        <v>4.0479688849077801E-2</v>
      </c>
      <c r="O14" s="17">
        <v>5.0838143242437697E-2</v>
      </c>
      <c r="P14" s="17">
        <v>6.8836340033159998E-2</v>
      </c>
      <c r="Q14" s="17">
        <v>7.6359487099523005E-2</v>
      </c>
      <c r="R14" s="17"/>
      <c r="S14" s="17">
        <v>4.6070791989696901E-2</v>
      </c>
      <c r="T14" s="17">
        <v>4.6751877091104697E-2</v>
      </c>
      <c r="U14" s="17">
        <v>5.4784726522695497E-2</v>
      </c>
      <c r="V14" s="17">
        <v>5.5077288505078398E-2</v>
      </c>
      <c r="W14" s="17">
        <v>0.105675862665859</v>
      </c>
      <c r="X14" s="17">
        <v>5.6970278787014203E-2</v>
      </c>
      <c r="Y14" s="17">
        <v>4.8330926638835099E-2</v>
      </c>
      <c r="Z14" s="17">
        <v>7.3538113645094896E-2</v>
      </c>
      <c r="AA14" s="17">
        <v>3.99456028410754E-2</v>
      </c>
      <c r="AB14" s="17">
        <v>6.5525919748147907E-2</v>
      </c>
      <c r="AC14" s="17">
        <v>5.2652402200218197E-2</v>
      </c>
      <c r="AD14" s="17">
        <v>0.15129895585744199</v>
      </c>
      <c r="AE14" s="17"/>
      <c r="AF14" s="17">
        <v>4.5105719745472297E-2</v>
      </c>
      <c r="AG14" s="17">
        <v>4.9971448574994998E-2</v>
      </c>
      <c r="AH14" s="17">
        <v>0.106090380495176</v>
      </c>
      <c r="AI14" s="17"/>
      <c r="AJ14" s="17">
        <v>4.4026423945307001E-2</v>
      </c>
      <c r="AK14" s="17">
        <v>5.0315075756641098E-2</v>
      </c>
      <c r="AL14" s="17">
        <v>4.7777182790894199E-2</v>
      </c>
      <c r="AM14" s="17">
        <v>5.3899947504762603E-2</v>
      </c>
      <c r="AN14" s="17">
        <v>0.10776531449287299</v>
      </c>
      <c r="AO14" s="17"/>
      <c r="AP14" s="17">
        <v>4.8051556164054897E-2</v>
      </c>
      <c r="AQ14" s="17">
        <v>4.5326808463224601E-2</v>
      </c>
      <c r="AR14" s="17">
        <v>1.79728954141791E-2</v>
      </c>
      <c r="AS14" s="17"/>
      <c r="AT14" s="17">
        <v>7.2602032716861498E-2</v>
      </c>
      <c r="AU14" s="17">
        <v>7.5548630928738397E-2</v>
      </c>
      <c r="AV14" s="17">
        <v>4.5372831755792598E-2</v>
      </c>
      <c r="AW14" s="17">
        <v>2.6525944884501301E-2</v>
      </c>
      <c r="AX14" s="17">
        <v>4.5320919495901599E-2</v>
      </c>
      <c r="AY14" s="17"/>
      <c r="AZ14" s="17">
        <v>0.12195729177214901</v>
      </c>
      <c r="BA14" s="17">
        <v>8.8768996969112293E-2</v>
      </c>
      <c r="BB14" s="17">
        <v>4.92734513909854E-2</v>
      </c>
      <c r="BC14" s="17">
        <v>5.0296939290676197E-2</v>
      </c>
      <c r="BD14" s="17">
        <v>7.2224533355790099E-2</v>
      </c>
      <c r="BE14" s="17">
        <v>5.8984559957237601E-2</v>
      </c>
      <c r="BF14" s="17">
        <v>3.6935145317769397E-2</v>
      </c>
      <c r="BG14" s="17">
        <v>6.3796699327847595E-2</v>
      </c>
      <c r="BH14" s="17">
        <v>6.30008837755104E-2</v>
      </c>
      <c r="BI14" s="17">
        <v>4.1182040063893602E-2</v>
      </c>
      <c r="BJ14" s="17">
        <v>5.0515412840262397E-2</v>
      </c>
      <c r="BK14" s="17">
        <v>2.70426488367238E-2</v>
      </c>
      <c r="BL14" s="17">
        <v>6.6883302787848098E-2</v>
      </c>
      <c r="BM14" s="17">
        <v>6.0519488851864998E-2</v>
      </c>
      <c r="BN14" s="17">
        <v>2.5225170106748698E-2</v>
      </c>
      <c r="BO14" s="17">
        <v>4.0572318151879103E-2</v>
      </c>
      <c r="BP14" s="17"/>
      <c r="BQ14" s="17">
        <v>1.12043641900987E-2</v>
      </c>
      <c r="BR14" s="17">
        <v>7.6025492188823193E-2</v>
      </c>
    </row>
    <row r="15" spans="2:70" x14ac:dyDescent="0.35">
      <c r="B15" s="18" t="s">
        <v>141</v>
      </c>
      <c r="C15" s="21">
        <v>0.51665695227997799</v>
      </c>
      <c r="D15" s="21">
        <v>0.48275980554363201</v>
      </c>
      <c r="E15" s="21">
        <v>0.54862897989825399</v>
      </c>
      <c r="F15" s="21"/>
      <c r="G15" s="21">
        <v>0.43570241831205903</v>
      </c>
      <c r="H15" s="21">
        <v>0.54653247110228198</v>
      </c>
      <c r="I15" s="21">
        <v>0.55498360203633601</v>
      </c>
      <c r="J15" s="21">
        <v>0.52637203877935801</v>
      </c>
      <c r="K15" s="21">
        <v>0.46075685216164602</v>
      </c>
      <c r="L15" s="21">
        <v>0.54444591784931395</v>
      </c>
      <c r="M15" s="21"/>
      <c r="N15" s="21">
        <v>0.60107443469647204</v>
      </c>
      <c r="O15" s="21">
        <v>0.50986981204949</v>
      </c>
      <c r="P15" s="21">
        <v>0.47383516422151101</v>
      </c>
      <c r="Q15" s="21">
        <v>0.472910841984507</v>
      </c>
      <c r="R15" s="21"/>
      <c r="S15" s="21">
        <v>0.58741507508528501</v>
      </c>
      <c r="T15" s="21">
        <v>0.49998449180268301</v>
      </c>
      <c r="U15" s="21">
        <v>0.540687747491154</v>
      </c>
      <c r="V15" s="21">
        <v>0.51397298872338204</v>
      </c>
      <c r="W15" s="21">
        <v>0.47166872262484499</v>
      </c>
      <c r="X15" s="21">
        <v>0.50709033608722998</v>
      </c>
      <c r="Y15" s="21">
        <v>0.49783156690698299</v>
      </c>
      <c r="Z15" s="21">
        <v>0.41784962813879001</v>
      </c>
      <c r="AA15" s="21">
        <v>0.47317455574601203</v>
      </c>
      <c r="AB15" s="21">
        <v>0.54912924439882504</v>
      </c>
      <c r="AC15" s="21">
        <v>0.535371367370711</v>
      </c>
      <c r="AD15" s="21">
        <v>0.548605755764623</v>
      </c>
      <c r="AE15" s="21"/>
      <c r="AF15" s="21">
        <v>0.51061063662469497</v>
      </c>
      <c r="AG15" s="21">
        <v>0.56146855967370501</v>
      </c>
      <c r="AH15" s="21">
        <v>0.43867087732931997</v>
      </c>
      <c r="AI15" s="21"/>
      <c r="AJ15" s="21">
        <v>0.52340679608864404</v>
      </c>
      <c r="AK15" s="21">
        <v>0.54877736642708197</v>
      </c>
      <c r="AL15" s="21">
        <v>0.592745352929818</v>
      </c>
      <c r="AM15" s="21">
        <v>0.47290477530508301</v>
      </c>
      <c r="AN15" s="21">
        <v>0.421486330498826</v>
      </c>
      <c r="AO15" s="21"/>
      <c r="AP15" s="21">
        <v>0.50980870634372</v>
      </c>
      <c r="AQ15" s="21">
        <v>0.55976372719103495</v>
      </c>
      <c r="AR15" s="21">
        <v>0.59051306637066703</v>
      </c>
      <c r="AS15" s="21"/>
      <c r="AT15" s="21">
        <v>0.443021337212124</v>
      </c>
      <c r="AU15" s="21">
        <v>0.46540522631228398</v>
      </c>
      <c r="AV15" s="21">
        <v>0.59315136304739802</v>
      </c>
      <c r="AW15" s="21">
        <v>0.64914663609312195</v>
      </c>
      <c r="AX15" s="21">
        <v>0.61707119065733196</v>
      </c>
      <c r="AY15" s="21"/>
      <c r="AZ15" s="21">
        <v>0.38299305196074801</v>
      </c>
      <c r="BA15" s="21">
        <v>0.45104342483329601</v>
      </c>
      <c r="BB15" s="21">
        <v>0.527910128147278</v>
      </c>
      <c r="BC15" s="21">
        <v>0.49849070946669299</v>
      </c>
      <c r="BD15" s="21">
        <v>0.50133618023959303</v>
      </c>
      <c r="BE15" s="21">
        <v>0.47202098370747197</v>
      </c>
      <c r="BF15" s="21">
        <v>0.52561108906573795</v>
      </c>
      <c r="BG15" s="21">
        <v>0.47048519627648799</v>
      </c>
      <c r="BH15" s="21">
        <v>0.52973890467192597</v>
      </c>
      <c r="BI15" s="21">
        <v>0.52043994179272701</v>
      </c>
      <c r="BJ15" s="21">
        <v>0.54603183683988799</v>
      </c>
      <c r="BK15" s="21">
        <v>0.59976850559378403</v>
      </c>
      <c r="BL15" s="21">
        <v>0.60432116588316798</v>
      </c>
      <c r="BM15" s="21">
        <v>0.58495183653000205</v>
      </c>
      <c r="BN15" s="21">
        <v>0.563314912353577</v>
      </c>
      <c r="BO15" s="21">
        <v>0.61474811663335305</v>
      </c>
      <c r="BP15" s="21"/>
      <c r="BQ15" s="21">
        <v>0.72100896274471404</v>
      </c>
      <c r="BR15" s="21">
        <v>0.42839487433271101</v>
      </c>
    </row>
    <row r="16" spans="2:70" x14ac:dyDescent="0.35">
      <c r="B16" s="18" t="s">
        <v>142</v>
      </c>
      <c r="C16" s="21">
        <v>0.13191549272282599</v>
      </c>
      <c r="D16" s="21">
        <v>0.14210957049349501</v>
      </c>
      <c r="E16" s="21">
        <v>0.122398786724986</v>
      </c>
      <c r="F16" s="21"/>
      <c r="G16" s="21">
        <v>0.21520517503421899</v>
      </c>
      <c r="H16" s="21">
        <v>0.123056329638616</v>
      </c>
      <c r="I16" s="21">
        <v>0.106659722127266</v>
      </c>
      <c r="J16" s="21">
        <v>0.133965252521348</v>
      </c>
      <c r="K16" s="21">
        <v>0.12838181153598599</v>
      </c>
      <c r="L16" s="21">
        <v>0.105001076012443</v>
      </c>
      <c r="M16" s="21"/>
      <c r="N16" s="21">
        <v>0.10376247251569801</v>
      </c>
      <c r="O16" s="21">
        <v>0.13893912515757501</v>
      </c>
      <c r="P16" s="21">
        <v>0.135875627297464</v>
      </c>
      <c r="Q16" s="21">
        <v>0.149020469200393</v>
      </c>
      <c r="R16" s="21"/>
      <c r="S16" s="21">
        <v>0.110468825109171</v>
      </c>
      <c r="T16" s="21">
        <v>0.121308014627605</v>
      </c>
      <c r="U16" s="21">
        <v>0.115358200864871</v>
      </c>
      <c r="V16" s="21">
        <v>0.14254707065199401</v>
      </c>
      <c r="W16" s="21">
        <v>0.12867659701980999</v>
      </c>
      <c r="X16" s="21">
        <v>0.16048750693169</v>
      </c>
      <c r="Y16" s="21">
        <v>0.13827296066777001</v>
      </c>
      <c r="Z16" s="21">
        <v>0.13810130286009201</v>
      </c>
      <c r="AA16" s="21">
        <v>0.160664439949945</v>
      </c>
      <c r="AB16" s="21">
        <v>0.123085272520503</v>
      </c>
      <c r="AC16" s="21">
        <v>0.13059582001268999</v>
      </c>
      <c r="AD16" s="21">
        <v>0.11029147133742501</v>
      </c>
      <c r="AE16" s="21"/>
      <c r="AF16" s="21">
        <v>0.13929264314836001</v>
      </c>
      <c r="AG16" s="21">
        <v>0.108367120196775</v>
      </c>
      <c r="AH16" s="21">
        <v>0.14192755403140001</v>
      </c>
      <c r="AI16" s="21"/>
      <c r="AJ16" s="21">
        <v>0.12519498363237899</v>
      </c>
      <c r="AK16" s="21">
        <v>0.115169541016028</v>
      </c>
      <c r="AL16" s="21">
        <v>0.110329159691773</v>
      </c>
      <c r="AM16" s="21">
        <v>0.27057355122937099</v>
      </c>
      <c r="AN16" s="21">
        <v>0.16213297799721399</v>
      </c>
      <c r="AO16" s="21"/>
      <c r="AP16" s="21">
        <v>0.118539533911353</v>
      </c>
      <c r="AQ16" s="21">
        <v>0.116742906198386</v>
      </c>
      <c r="AR16" s="21">
        <v>0.12995254755284899</v>
      </c>
      <c r="AS16" s="21"/>
      <c r="AT16" s="21">
        <v>0.14792103918639599</v>
      </c>
      <c r="AU16" s="21">
        <v>0.148825507198625</v>
      </c>
      <c r="AV16" s="21">
        <v>0.115629766300616</v>
      </c>
      <c r="AW16" s="21">
        <v>9.0210506166127399E-2</v>
      </c>
      <c r="AX16" s="21">
        <v>9.0335080050920502E-2</v>
      </c>
      <c r="AY16" s="21"/>
      <c r="AZ16" s="21">
        <v>0.18310029226953201</v>
      </c>
      <c r="BA16" s="21">
        <v>0.16782029648983701</v>
      </c>
      <c r="BB16" s="21">
        <v>0.124032938870728</v>
      </c>
      <c r="BC16" s="21">
        <v>0.13664281652474</v>
      </c>
      <c r="BD16" s="21">
        <v>0.107992000161087</v>
      </c>
      <c r="BE16" s="21">
        <v>0.14503084316192999</v>
      </c>
      <c r="BF16" s="21">
        <v>0.131026725110853</v>
      </c>
      <c r="BG16" s="21">
        <v>0.171557800861006</v>
      </c>
      <c r="BH16" s="21">
        <v>0.11159457193122301</v>
      </c>
      <c r="BI16" s="21">
        <v>0.138719161593782</v>
      </c>
      <c r="BJ16" s="21">
        <v>0.136195750306848</v>
      </c>
      <c r="BK16" s="21">
        <v>0.109867247021478</v>
      </c>
      <c r="BL16" s="21">
        <v>0.10348561308757601</v>
      </c>
      <c r="BM16" s="21">
        <v>0.14246831329922699</v>
      </c>
      <c r="BN16" s="21">
        <v>0.117653116829479</v>
      </c>
      <c r="BO16" s="21">
        <v>0.139619521682396</v>
      </c>
      <c r="BP16" s="21"/>
      <c r="BQ16" s="21">
        <v>6.8607403926720698E-2</v>
      </c>
      <c r="BR16" s="21">
        <v>0.161058542878418</v>
      </c>
    </row>
    <row r="17" spans="2:70" x14ac:dyDescent="0.35">
      <c r="B17" s="18" t="s">
        <v>143</v>
      </c>
      <c r="C17" s="22">
        <v>0.384741459557152</v>
      </c>
      <c r="D17" s="22">
        <v>0.34065023505013697</v>
      </c>
      <c r="E17" s="22">
        <v>0.42623019317326899</v>
      </c>
      <c r="F17" s="22"/>
      <c r="G17" s="22">
        <v>0.22049724327784001</v>
      </c>
      <c r="H17" s="22">
        <v>0.42347614146366602</v>
      </c>
      <c r="I17" s="22">
        <v>0.44832387990907102</v>
      </c>
      <c r="J17" s="22">
        <v>0.39240678625801101</v>
      </c>
      <c r="K17" s="22">
        <v>0.33237504062565998</v>
      </c>
      <c r="L17" s="22">
        <v>0.43944484183686999</v>
      </c>
      <c r="M17" s="22"/>
      <c r="N17" s="22">
        <v>0.497311962180774</v>
      </c>
      <c r="O17" s="22">
        <v>0.370930686891915</v>
      </c>
      <c r="P17" s="22">
        <v>0.33795953692404801</v>
      </c>
      <c r="Q17" s="22">
        <v>0.32389037278411398</v>
      </c>
      <c r="R17" s="22"/>
      <c r="S17" s="22">
        <v>0.47694624997611401</v>
      </c>
      <c r="T17" s="22">
        <v>0.37867647717507802</v>
      </c>
      <c r="U17" s="22">
        <v>0.42532954662628297</v>
      </c>
      <c r="V17" s="22">
        <v>0.37142591807138797</v>
      </c>
      <c r="W17" s="22">
        <v>0.342992125605035</v>
      </c>
      <c r="X17" s="22">
        <v>0.34660282915554003</v>
      </c>
      <c r="Y17" s="22">
        <v>0.35955860623921299</v>
      </c>
      <c r="Z17" s="22">
        <v>0.27974832527869797</v>
      </c>
      <c r="AA17" s="22">
        <v>0.31251011579606702</v>
      </c>
      <c r="AB17" s="22">
        <v>0.42604397187832199</v>
      </c>
      <c r="AC17" s="22">
        <v>0.40477554735802102</v>
      </c>
      <c r="AD17" s="22">
        <v>0.438314284427199</v>
      </c>
      <c r="AE17" s="22"/>
      <c r="AF17" s="22">
        <v>0.37131799347633498</v>
      </c>
      <c r="AG17" s="22">
        <v>0.45310143947692999</v>
      </c>
      <c r="AH17" s="22">
        <v>0.29674332329792003</v>
      </c>
      <c r="AI17" s="22"/>
      <c r="AJ17" s="22">
        <v>0.39821181245626502</v>
      </c>
      <c r="AK17" s="22">
        <v>0.43360782541105403</v>
      </c>
      <c r="AL17" s="22">
        <v>0.48241619323804502</v>
      </c>
      <c r="AM17" s="22">
        <v>0.202331224075712</v>
      </c>
      <c r="AN17" s="22">
        <v>0.25935335250161301</v>
      </c>
      <c r="AO17" s="22"/>
      <c r="AP17" s="22">
        <v>0.39126917243236697</v>
      </c>
      <c r="AQ17" s="22">
        <v>0.443020820992649</v>
      </c>
      <c r="AR17" s="22">
        <v>0.46056051881781801</v>
      </c>
      <c r="AS17" s="22"/>
      <c r="AT17" s="22">
        <v>0.29510029802572801</v>
      </c>
      <c r="AU17" s="22">
        <v>0.31657971911365901</v>
      </c>
      <c r="AV17" s="22">
        <v>0.47752159674678202</v>
      </c>
      <c r="AW17" s="22">
        <v>0.55893612992699404</v>
      </c>
      <c r="AX17" s="22">
        <v>0.52673611060641201</v>
      </c>
      <c r="AY17" s="22"/>
      <c r="AZ17" s="22">
        <v>0.199892759691216</v>
      </c>
      <c r="BA17" s="22">
        <v>0.28322312834345897</v>
      </c>
      <c r="BB17" s="22">
        <v>0.40387718927654898</v>
      </c>
      <c r="BC17" s="22">
        <v>0.36184789294195302</v>
      </c>
      <c r="BD17" s="22">
        <v>0.39334418007850602</v>
      </c>
      <c r="BE17" s="22">
        <v>0.32699014054554199</v>
      </c>
      <c r="BF17" s="22">
        <v>0.394584363954885</v>
      </c>
      <c r="BG17" s="22">
        <v>0.29892739541548102</v>
      </c>
      <c r="BH17" s="22">
        <v>0.41814433274070301</v>
      </c>
      <c r="BI17" s="22">
        <v>0.38172078019894401</v>
      </c>
      <c r="BJ17" s="22">
        <v>0.40983608653303999</v>
      </c>
      <c r="BK17" s="22">
        <v>0.48990125857230599</v>
      </c>
      <c r="BL17" s="22">
        <v>0.500835552795591</v>
      </c>
      <c r="BM17" s="22">
        <v>0.442483523230776</v>
      </c>
      <c r="BN17" s="22">
        <v>0.44566179552409801</v>
      </c>
      <c r="BO17" s="22">
        <v>0.475128594950957</v>
      </c>
      <c r="BP17" s="22"/>
      <c r="BQ17" s="22">
        <v>0.652401558817993</v>
      </c>
      <c r="BR17" s="22">
        <v>0.26733633145429297</v>
      </c>
    </row>
    <row r="18" spans="2:70" x14ac:dyDescent="0.35">
      <c r="B18" s="16"/>
    </row>
    <row r="19" spans="2:70" x14ac:dyDescent="0.35">
      <c r="B19" t="s">
        <v>98</v>
      </c>
    </row>
    <row r="20" spans="2:70" x14ac:dyDescent="0.35">
      <c r="B20" t="s">
        <v>99</v>
      </c>
    </row>
    <row r="22" spans="2:70" x14ac:dyDescent="0.35">
      <c r="B22" s="8" t="str">
        <f>HYPERLINK("#'Contents'!A1", "Return to Contents")</f>
        <v>Return to Contents</v>
      </c>
    </row>
  </sheetData>
  <mergeCells count="11">
    <mergeCell ref="BQ5:BR5"/>
    <mergeCell ref="D5:E5"/>
    <mergeCell ref="G5:L5"/>
    <mergeCell ref="N5:Q5"/>
    <mergeCell ref="S5:AD5"/>
    <mergeCell ref="AF5:AH5"/>
    <mergeCell ref="D2:BJ2"/>
    <mergeCell ref="AJ5:AN5"/>
    <mergeCell ref="AP5:AR5"/>
    <mergeCell ref="AT5:AX5"/>
    <mergeCell ref="AZ5:BO5"/>
  </mergeCells>
  <pageMargins left="0.7" right="0.7" top="0.75" bottom="0.75" header="0.3" footer="0.3"/>
  <pageSetup paperSize="9" orientation="portrait" horizontalDpi="300" verticalDpi="300"/>
  <drawing r:id="rId1"/>
</worksheet>
</file>

<file path=xl/worksheets/sheet1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400-000000000000}">
  <dimension ref="B2:BR22"/>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67" width="10.7265625" customWidth="1"/>
    <col min="68" max="68" width="2.1796875" customWidth="1"/>
    <col min="69" max="70" width="10.7265625" customWidth="1"/>
    <col min="71" max="71" width="2.1796875" customWidth="1"/>
  </cols>
  <sheetData>
    <row r="2" spans="2:70" ht="40" customHeight="1" x14ac:dyDescent="0.35">
      <c r="D2" s="29" t="s">
        <v>770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row>
    <row r="5" spans="2:70" ht="30" customHeight="1" x14ac:dyDescent="0.35">
      <c r="B5" s="15"/>
      <c r="C5" s="15"/>
      <c r="D5" s="30" t="s">
        <v>74</v>
      </c>
      <c r="E5" s="30"/>
      <c r="F5" s="15"/>
      <c r="G5" s="30" t="s">
        <v>75</v>
      </c>
      <c r="H5" s="30"/>
      <c r="I5" s="30"/>
      <c r="J5" s="30"/>
      <c r="K5" s="30"/>
      <c r="L5" s="30"/>
      <c r="M5" s="15"/>
      <c r="N5" s="30" t="s">
        <v>76</v>
      </c>
      <c r="O5" s="30"/>
      <c r="P5" s="30"/>
      <c r="Q5" s="30"/>
      <c r="R5" s="15"/>
      <c r="S5" s="30" t="s">
        <v>77</v>
      </c>
      <c r="T5" s="30"/>
      <c r="U5" s="30"/>
      <c r="V5" s="30"/>
      <c r="W5" s="30"/>
      <c r="X5" s="30"/>
      <c r="Y5" s="30"/>
      <c r="Z5" s="30"/>
      <c r="AA5" s="30"/>
      <c r="AB5" s="30"/>
      <c r="AC5" s="30"/>
      <c r="AD5" s="30"/>
      <c r="AE5" s="15"/>
      <c r="AF5" s="30" t="s">
        <v>78</v>
      </c>
      <c r="AG5" s="30"/>
      <c r="AH5" s="30"/>
      <c r="AI5" s="15"/>
      <c r="AJ5" s="30" t="s">
        <v>79</v>
      </c>
      <c r="AK5" s="30"/>
      <c r="AL5" s="30"/>
      <c r="AM5" s="30"/>
      <c r="AN5" s="30"/>
      <c r="AO5" s="15"/>
      <c r="AP5" s="30" t="s">
        <v>80</v>
      </c>
      <c r="AQ5" s="30"/>
      <c r="AR5" s="30"/>
      <c r="AS5" s="15"/>
      <c r="AT5" s="30" t="s">
        <v>81</v>
      </c>
      <c r="AU5" s="30"/>
      <c r="AV5" s="30"/>
      <c r="AW5" s="30"/>
      <c r="AX5" s="30"/>
      <c r="AY5" s="15"/>
      <c r="AZ5" s="30" t="s">
        <v>82</v>
      </c>
      <c r="BA5" s="30"/>
      <c r="BB5" s="30"/>
      <c r="BC5" s="30"/>
      <c r="BD5" s="30"/>
      <c r="BE5" s="30"/>
      <c r="BF5" s="30"/>
      <c r="BG5" s="30"/>
      <c r="BH5" s="30"/>
      <c r="BI5" s="30"/>
      <c r="BJ5" s="30"/>
      <c r="BK5" s="30"/>
      <c r="BL5" s="30"/>
      <c r="BM5" s="30"/>
      <c r="BN5" s="30"/>
      <c r="BO5" s="30"/>
      <c r="BP5" s="15"/>
      <c r="BQ5" s="30" t="s">
        <v>83</v>
      </c>
      <c r="BR5" s="30"/>
    </row>
    <row r="6" spans="2:7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46</v>
      </c>
      <c r="AQ6" s="12" t="s">
        <v>47</v>
      </c>
      <c r="AR6" s="12" t="s">
        <v>50</v>
      </c>
      <c r="AT6" s="12" t="s">
        <v>51</v>
      </c>
      <c r="AU6" s="12" t="s">
        <v>52</v>
      </c>
      <c r="AV6" s="12" t="s">
        <v>53</v>
      </c>
      <c r="AW6" s="12" t="s">
        <v>54</v>
      </c>
      <c r="AX6" s="12" t="s">
        <v>55</v>
      </c>
      <c r="AZ6" s="12" t="s">
        <v>56</v>
      </c>
      <c r="BA6" s="12" t="s">
        <v>57</v>
      </c>
      <c r="BB6" s="12" t="s">
        <v>58</v>
      </c>
      <c r="BC6" s="12" t="s">
        <v>59</v>
      </c>
      <c r="BD6" s="12" t="s">
        <v>60</v>
      </c>
      <c r="BE6" s="12" t="s">
        <v>61</v>
      </c>
      <c r="BF6" s="12" t="s">
        <v>62</v>
      </c>
      <c r="BG6" s="12" t="s">
        <v>63</v>
      </c>
      <c r="BH6" s="12" t="s">
        <v>64</v>
      </c>
      <c r="BI6" s="12" t="s">
        <v>65</v>
      </c>
      <c r="BJ6" s="12" t="s">
        <v>66</v>
      </c>
      <c r="BK6" s="12" t="s">
        <v>67</v>
      </c>
      <c r="BL6" s="12" t="s">
        <v>68</v>
      </c>
      <c r="BM6" s="12" t="s">
        <v>69</v>
      </c>
      <c r="BN6" s="12" t="s">
        <v>70</v>
      </c>
      <c r="BO6" s="12" t="s">
        <v>71</v>
      </c>
      <c r="BQ6" s="12" t="s">
        <v>72</v>
      </c>
      <c r="BR6" s="12" t="s">
        <v>73</v>
      </c>
    </row>
    <row r="7" spans="2:70" ht="30" customHeight="1" x14ac:dyDescent="0.35">
      <c r="B7" s="10" t="s">
        <v>19</v>
      </c>
      <c r="C7" s="10">
        <v>4012</v>
      </c>
      <c r="D7" s="10">
        <v>1971</v>
      </c>
      <c r="E7" s="10">
        <v>2028</v>
      </c>
      <c r="F7" s="10"/>
      <c r="G7" s="10">
        <v>497</v>
      </c>
      <c r="H7" s="10">
        <v>704</v>
      </c>
      <c r="I7" s="10">
        <v>694</v>
      </c>
      <c r="J7" s="10">
        <v>693</v>
      </c>
      <c r="K7" s="10">
        <v>571</v>
      </c>
      <c r="L7" s="10">
        <v>853</v>
      </c>
      <c r="M7" s="10"/>
      <c r="N7" s="10">
        <v>1178</v>
      </c>
      <c r="O7" s="10">
        <v>1131</v>
      </c>
      <c r="P7" s="10">
        <v>781</v>
      </c>
      <c r="Q7" s="10">
        <v>909</v>
      </c>
      <c r="R7" s="10"/>
      <c r="S7" s="10">
        <v>563</v>
      </c>
      <c r="T7" s="10">
        <v>553</v>
      </c>
      <c r="U7" s="10">
        <v>314</v>
      </c>
      <c r="V7" s="10">
        <v>343</v>
      </c>
      <c r="W7" s="10">
        <v>293</v>
      </c>
      <c r="X7" s="10">
        <v>376</v>
      </c>
      <c r="Y7" s="10">
        <v>336</v>
      </c>
      <c r="Z7" s="10">
        <v>171</v>
      </c>
      <c r="AA7" s="10">
        <v>447</v>
      </c>
      <c r="AB7" s="10">
        <v>337</v>
      </c>
      <c r="AC7" s="10">
        <v>188</v>
      </c>
      <c r="AD7" s="10">
        <v>91</v>
      </c>
      <c r="AE7" s="10"/>
      <c r="AF7" s="10">
        <v>1421</v>
      </c>
      <c r="AG7" s="10">
        <v>1665</v>
      </c>
      <c r="AH7" s="10">
        <v>577</v>
      </c>
      <c r="AI7" s="10"/>
      <c r="AJ7" s="10">
        <v>1433</v>
      </c>
      <c r="AK7" s="10">
        <v>1082</v>
      </c>
      <c r="AL7" s="10">
        <v>299</v>
      </c>
      <c r="AM7" s="10">
        <v>42</v>
      </c>
      <c r="AN7" s="10">
        <v>541</v>
      </c>
      <c r="AO7" s="10"/>
      <c r="AP7" s="10">
        <v>878</v>
      </c>
      <c r="AQ7" s="10">
        <v>1369</v>
      </c>
      <c r="AR7" s="10">
        <v>264</v>
      </c>
      <c r="AS7" s="10"/>
      <c r="AT7" s="10">
        <v>929</v>
      </c>
      <c r="AU7" s="10">
        <v>932</v>
      </c>
      <c r="AV7" s="10">
        <v>1096</v>
      </c>
      <c r="AW7" s="10">
        <v>455</v>
      </c>
      <c r="AX7" s="10">
        <v>62</v>
      </c>
      <c r="AY7" s="10"/>
      <c r="AZ7" s="10">
        <v>33</v>
      </c>
      <c r="BA7" s="10">
        <v>185</v>
      </c>
      <c r="BB7" s="10">
        <v>256</v>
      </c>
      <c r="BC7" s="10">
        <v>269</v>
      </c>
      <c r="BD7" s="10">
        <v>403</v>
      </c>
      <c r="BE7" s="10">
        <v>436</v>
      </c>
      <c r="BF7" s="10">
        <v>391</v>
      </c>
      <c r="BG7" s="10">
        <v>312</v>
      </c>
      <c r="BH7" s="10">
        <v>253</v>
      </c>
      <c r="BI7" s="10">
        <v>211</v>
      </c>
      <c r="BJ7" s="10">
        <v>336</v>
      </c>
      <c r="BK7" s="10">
        <v>187</v>
      </c>
      <c r="BL7" s="10">
        <v>180</v>
      </c>
      <c r="BM7" s="10">
        <v>103</v>
      </c>
      <c r="BN7" s="10">
        <v>95</v>
      </c>
      <c r="BO7" s="10">
        <v>161</v>
      </c>
      <c r="BP7" s="10"/>
      <c r="BQ7" s="10">
        <v>1235</v>
      </c>
      <c r="BR7" s="10">
        <v>2665</v>
      </c>
    </row>
    <row r="8" spans="2:70" ht="30" customHeight="1" x14ac:dyDescent="0.35">
      <c r="B8" s="11" t="s">
        <v>20</v>
      </c>
      <c r="C8" s="11">
        <v>4012</v>
      </c>
      <c r="D8" s="11">
        <v>1975</v>
      </c>
      <c r="E8" s="11">
        <v>2024</v>
      </c>
      <c r="F8" s="11"/>
      <c r="G8" s="11">
        <v>558</v>
      </c>
      <c r="H8" s="11">
        <v>682</v>
      </c>
      <c r="I8" s="11">
        <v>685</v>
      </c>
      <c r="J8" s="11">
        <v>686</v>
      </c>
      <c r="K8" s="11">
        <v>562</v>
      </c>
      <c r="L8" s="11">
        <v>839</v>
      </c>
      <c r="M8" s="11"/>
      <c r="N8" s="11">
        <v>1080</v>
      </c>
      <c r="O8" s="11">
        <v>1039</v>
      </c>
      <c r="P8" s="11">
        <v>880</v>
      </c>
      <c r="Q8" s="11">
        <v>1000</v>
      </c>
      <c r="R8" s="11"/>
      <c r="S8" s="11">
        <v>562</v>
      </c>
      <c r="T8" s="11">
        <v>522</v>
      </c>
      <c r="U8" s="11">
        <v>321</v>
      </c>
      <c r="V8" s="11">
        <v>361</v>
      </c>
      <c r="W8" s="11">
        <v>281</v>
      </c>
      <c r="X8" s="11">
        <v>361</v>
      </c>
      <c r="Y8" s="11">
        <v>321</v>
      </c>
      <c r="Z8" s="11">
        <v>160</v>
      </c>
      <c r="AA8" s="11">
        <v>441</v>
      </c>
      <c r="AB8" s="11">
        <v>361</v>
      </c>
      <c r="AC8" s="11">
        <v>201</v>
      </c>
      <c r="AD8" s="11">
        <v>120</v>
      </c>
      <c r="AE8" s="11"/>
      <c r="AF8" s="11">
        <v>1410</v>
      </c>
      <c r="AG8" s="11">
        <v>1629</v>
      </c>
      <c r="AH8" s="11">
        <v>599</v>
      </c>
      <c r="AI8" s="11"/>
      <c r="AJ8" s="11">
        <v>1397</v>
      </c>
      <c r="AK8" s="11">
        <v>1071</v>
      </c>
      <c r="AL8" s="11">
        <v>288</v>
      </c>
      <c r="AM8" s="11">
        <v>45</v>
      </c>
      <c r="AN8" s="11">
        <v>558</v>
      </c>
      <c r="AO8" s="11"/>
      <c r="AP8" s="11">
        <v>856</v>
      </c>
      <c r="AQ8" s="11">
        <v>1358</v>
      </c>
      <c r="AR8" s="11">
        <v>259</v>
      </c>
      <c r="AS8" s="11"/>
      <c r="AT8" s="11">
        <v>961</v>
      </c>
      <c r="AU8" s="11">
        <v>958</v>
      </c>
      <c r="AV8" s="11">
        <v>1056</v>
      </c>
      <c r="AW8" s="11">
        <v>434</v>
      </c>
      <c r="AX8" s="11">
        <v>55</v>
      </c>
      <c r="AY8" s="11"/>
      <c r="AZ8" s="11">
        <v>33</v>
      </c>
      <c r="BA8" s="11">
        <v>186</v>
      </c>
      <c r="BB8" s="11">
        <v>267</v>
      </c>
      <c r="BC8" s="11">
        <v>280</v>
      </c>
      <c r="BD8" s="11">
        <v>416</v>
      </c>
      <c r="BE8" s="11">
        <v>443</v>
      </c>
      <c r="BF8" s="11">
        <v>394</v>
      </c>
      <c r="BG8" s="11">
        <v>314</v>
      </c>
      <c r="BH8" s="11">
        <v>257</v>
      </c>
      <c r="BI8" s="11">
        <v>206</v>
      </c>
      <c r="BJ8" s="11">
        <v>329</v>
      </c>
      <c r="BK8" s="11">
        <v>179</v>
      </c>
      <c r="BL8" s="11">
        <v>174</v>
      </c>
      <c r="BM8" s="11">
        <v>97</v>
      </c>
      <c r="BN8" s="11">
        <v>87</v>
      </c>
      <c r="BO8" s="11">
        <v>148</v>
      </c>
      <c r="BP8" s="11"/>
      <c r="BQ8" s="11">
        <v>1209</v>
      </c>
      <c r="BR8" s="11">
        <v>2688</v>
      </c>
    </row>
    <row r="9" spans="2:70" x14ac:dyDescent="0.35">
      <c r="B9" s="18" t="s">
        <v>759</v>
      </c>
      <c r="C9" s="17">
        <v>0.203610710586136</v>
      </c>
      <c r="D9" s="17">
        <v>0.19251655646063001</v>
      </c>
      <c r="E9" s="17">
        <v>0.21390335878962399</v>
      </c>
      <c r="F9" s="17"/>
      <c r="G9" s="17">
        <v>0.16503161807505901</v>
      </c>
      <c r="H9" s="17">
        <v>0.23647537240871999</v>
      </c>
      <c r="I9" s="17">
        <v>0.23475406511003399</v>
      </c>
      <c r="J9" s="17">
        <v>0.231259546836274</v>
      </c>
      <c r="K9" s="17">
        <v>0.16334061299879499</v>
      </c>
      <c r="L9" s="17">
        <v>0.181492547316602</v>
      </c>
      <c r="M9" s="17"/>
      <c r="N9" s="17">
        <v>0.232319308202529</v>
      </c>
      <c r="O9" s="17">
        <v>0.180842693948462</v>
      </c>
      <c r="P9" s="17">
        <v>0.203849198183399</v>
      </c>
      <c r="Q9" s="17">
        <v>0.19675675118658401</v>
      </c>
      <c r="R9" s="17"/>
      <c r="S9" s="17">
        <v>0.24476665319482999</v>
      </c>
      <c r="T9" s="17">
        <v>0.18692142919143401</v>
      </c>
      <c r="U9" s="17">
        <v>0.15068639087583699</v>
      </c>
      <c r="V9" s="17">
        <v>0.22014846049636699</v>
      </c>
      <c r="W9" s="17">
        <v>0.14434798926366199</v>
      </c>
      <c r="X9" s="17">
        <v>0.20043963075257901</v>
      </c>
      <c r="Y9" s="17">
        <v>0.17819601390811199</v>
      </c>
      <c r="Z9" s="17">
        <v>0.165057151998208</v>
      </c>
      <c r="AA9" s="17">
        <v>0.21684070896060501</v>
      </c>
      <c r="AB9" s="17">
        <v>0.22118593350931001</v>
      </c>
      <c r="AC9" s="17">
        <v>0.23210191818029799</v>
      </c>
      <c r="AD9" s="17">
        <v>0.29378671450022698</v>
      </c>
      <c r="AE9" s="17"/>
      <c r="AF9" s="17">
        <v>0.18595515291072601</v>
      </c>
      <c r="AG9" s="17">
        <v>0.22501915157847499</v>
      </c>
      <c r="AH9" s="17">
        <v>0.20220972675323001</v>
      </c>
      <c r="AI9" s="17"/>
      <c r="AJ9" s="17">
        <v>0.187648352161226</v>
      </c>
      <c r="AK9" s="17">
        <v>0.22872039664273899</v>
      </c>
      <c r="AL9" s="17">
        <v>0.20583401311121999</v>
      </c>
      <c r="AM9" s="17">
        <v>0.30314955558434498</v>
      </c>
      <c r="AN9" s="17">
        <v>0.170438012737404</v>
      </c>
      <c r="AO9" s="17"/>
      <c r="AP9" s="17">
        <v>0.20401959724687299</v>
      </c>
      <c r="AQ9" s="17">
        <v>0.22783492140411199</v>
      </c>
      <c r="AR9" s="17">
        <v>0.19105700942273701</v>
      </c>
      <c r="AS9" s="17"/>
      <c r="AT9" s="17">
        <v>0.178643245825195</v>
      </c>
      <c r="AU9" s="17">
        <v>0.15192354227594301</v>
      </c>
      <c r="AV9" s="17">
        <v>0.23102181848932399</v>
      </c>
      <c r="AW9" s="17">
        <v>0.27528952854849198</v>
      </c>
      <c r="AX9" s="17">
        <v>0.33312550586532602</v>
      </c>
      <c r="AY9" s="17"/>
      <c r="AZ9" s="17">
        <v>0.206999214493294</v>
      </c>
      <c r="BA9" s="17">
        <v>0.15880268202935699</v>
      </c>
      <c r="BB9" s="17">
        <v>0.21390043903154701</v>
      </c>
      <c r="BC9" s="17">
        <v>0.216989111477003</v>
      </c>
      <c r="BD9" s="17">
        <v>0.19272981977509901</v>
      </c>
      <c r="BE9" s="17">
        <v>0.17672177574338099</v>
      </c>
      <c r="BF9" s="17">
        <v>0.22804208836939199</v>
      </c>
      <c r="BG9" s="17">
        <v>0.204881118076193</v>
      </c>
      <c r="BH9" s="17">
        <v>0.22711422361532699</v>
      </c>
      <c r="BI9" s="17">
        <v>0.17810535655224999</v>
      </c>
      <c r="BJ9" s="17">
        <v>0.20496512237089701</v>
      </c>
      <c r="BK9" s="17">
        <v>0.239395697504236</v>
      </c>
      <c r="BL9" s="17">
        <v>0.207952927581282</v>
      </c>
      <c r="BM9" s="17">
        <v>0.16143012855356201</v>
      </c>
      <c r="BN9" s="17">
        <v>0.24338088758373999</v>
      </c>
      <c r="BO9" s="17">
        <v>0.239214198052317</v>
      </c>
      <c r="BP9" s="17"/>
      <c r="BQ9" s="17">
        <v>0.289226202571572</v>
      </c>
      <c r="BR9" s="17">
        <v>0.16416354203897501</v>
      </c>
    </row>
    <row r="10" spans="2:70" x14ac:dyDescent="0.35">
      <c r="B10" s="18" t="s">
        <v>760</v>
      </c>
      <c r="C10" s="17">
        <v>0.359546591136852</v>
      </c>
      <c r="D10" s="17">
        <v>0.35933611537572102</v>
      </c>
      <c r="E10" s="17">
        <v>0.36014814657175198</v>
      </c>
      <c r="F10" s="17"/>
      <c r="G10" s="17">
        <v>0.34455467793040601</v>
      </c>
      <c r="H10" s="17">
        <v>0.36167083742266398</v>
      </c>
      <c r="I10" s="17">
        <v>0.36084467848787599</v>
      </c>
      <c r="J10" s="17">
        <v>0.34798077398183402</v>
      </c>
      <c r="K10" s="17">
        <v>0.36877518359852401</v>
      </c>
      <c r="L10" s="17">
        <v>0.37001196987249801</v>
      </c>
      <c r="M10" s="17"/>
      <c r="N10" s="17">
        <v>0.38401226738380501</v>
      </c>
      <c r="O10" s="17">
        <v>0.37463330859569</v>
      </c>
      <c r="P10" s="17">
        <v>0.32824647145879898</v>
      </c>
      <c r="Q10" s="17">
        <v>0.34669074930360899</v>
      </c>
      <c r="R10" s="17"/>
      <c r="S10" s="17">
        <v>0.40131820252177802</v>
      </c>
      <c r="T10" s="17">
        <v>0.362848799101265</v>
      </c>
      <c r="U10" s="17">
        <v>0.37831518018326399</v>
      </c>
      <c r="V10" s="17">
        <v>0.322069664453003</v>
      </c>
      <c r="W10" s="17">
        <v>0.35631268236923402</v>
      </c>
      <c r="X10" s="17">
        <v>0.35226399201728897</v>
      </c>
      <c r="Y10" s="17">
        <v>0.36755839798211898</v>
      </c>
      <c r="Z10" s="17">
        <v>0.39866884860216301</v>
      </c>
      <c r="AA10" s="17">
        <v>0.32735137328011998</v>
      </c>
      <c r="AB10" s="17">
        <v>0.35629175399309998</v>
      </c>
      <c r="AC10" s="17">
        <v>0.35126685533567797</v>
      </c>
      <c r="AD10" s="17">
        <v>0.30997186700183499</v>
      </c>
      <c r="AE10" s="17"/>
      <c r="AF10" s="17">
        <v>0.357893878077231</v>
      </c>
      <c r="AG10" s="17">
        <v>0.38257298595248501</v>
      </c>
      <c r="AH10" s="17">
        <v>0.31171404344104098</v>
      </c>
      <c r="AI10" s="17"/>
      <c r="AJ10" s="17">
        <v>0.36350613860866399</v>
      </c>
      <c r="AK10" s="17">
        <v>0.37749582256632802</v>
      </c>
      <c r="AL10" s="17">
        <v>0.38174681099636798</v>
      </c>
      <c r="AM10" s="17">
        <v>0.25169904710797902</v>
      </c>
      <c r="AN10" s="17">
        <v>0.31121858649272199</v>
      </c>
      <c r="AO10" s="17"/>
      <c r="AP10" s="17">
        <v>0.36237206959514701</v>
      </c>
      <c r="AQ10" s="17">
        <v>0.38927397735584102</v>
      </c>
      <c r="AR10" s="17">
        <v>0.40930584659753</v>
      </c>
      <c r="AS10" s="17"/>
      <c r="AT10" s="17">
        <v>0.338780917859622</v>
      </c>
      <c r="AU10" s="17">
        <v>0.374252182117571</v>
      </c>
      <c r="AV10" s="17">
        <v>0.37499669052860402</v>
      </c>
      <c r="AW10" s="17">
        <v>0.38952515837326102</v>
      </c>
      <c r="AX10" s="17">
        <v>0.29244467162487298</v>
      </c>
      <c r="AY10" s="17"/>
      <c r="AZ10" s="17">
        <v>0.228073504086762</v>
      </c>
      <c r="BA10" s="17">
        <v>0.33504399480746899</v>
      </c>
      <c r="BB10" s="17">
        <v>0.34503843445511001</v>
      </c>
      <c r="BC10" s="17">
        <v>0.36782936378192199</v>
      </c>
      <c r="BD10" s="17">
        <v>0.33385526809545701</v>
      </c>
      <c r="BE10" s="17">
        <v>0.37372648699355598</v>
      </c>
      <c r="BF10" s="17">
        <v>0.32789619431691203</v>
      </c>
      <c r="BG10" s="17">
        <v>0.35349764125896999</v>
      </c>
      <c r="BH10" s="17">
        <v>0.38276063399156601</v>
      </c>
      <c r="BI10" s="17">
        <v>0.39541354225592301</v>
      </c>
      <c r="BJ10" s="17">
        <v>0.409732144507996</v>
      </c>
      <c r="BK10" s="17">
        <v>0.35219937791352002</v>
      </c>
      <c r="BL10" s="17">
        <v>0.42563536076700798</v>
      </c>
      <c r="BM10" s="17">
        <v>0.39997637081707499</v>
      </c>
      <c r="BN10" s="17">
        <v>0.35355883996022303</v>
      </c>
      <c r="BO10" s="17">
        <v>0.37309122632265901</v>
      </c>
      <c r="BP10" s="17"/>
      <c r="BQ10" s="17">
        <v>0.42823232591110499</v>
      </c>
      <c r="BR10" s="17">
        <v>0.33316394700607099</v>
      </c>
    </row>
    <row r="11" spans="2:70" x14ac:dyDescent="0.35">
      <c r="B11" s="18" t="s">
        <v>761</v>
      </c>
      <c r="C11" s="17">
        <v>0.26120868076582898</v>
      </c>
      <c r="D11" s="17">
        <v>0.27758474541074202</v>
      </c>
      <c r="E11" s="17">
        <v>0.246905862695395</v>
      </c>
      <c r="F11" s="17"/>
      <c r="G11" s="17">
        <v>0.271485582276773</v>
      </c>
      <c r="H11" s="17">
        <v>0.22035738222812001</v>
      </c>
      <c r="I11" s="17">
        <v>0.225566925201302</v>
      </c>
      <c r="J11" s="17">
        <v>0.25579405710082498</v>
      </c>
      <c r="K11" s="17">
        <v>0.297341194389941</v>
      </c>
      <c r="L11" s="17">
        <v>0.29693039940407001</v>
      </c>
      <c r="M11" s="17"/>
      <c r="N11" s="17">
        <v>0.252295228310988</v>
      </c>
      <c r="O11" s="17">
        <v>0.25466548324629401</v>
      </c>
      <c r="P11" s="17">
        <v>0.27837951024687102</v>
      </c>
      <c r="Q11" s="17">
        <v>0.26266225831339401</v>
      </c>
      <c r="R11" s="17"/>
      <c r="S11" s="17">
        <v>0.209694798659423</v>
      </c>
      <c r="T11" s="17">
        <v>0.27246027213775398</v>
      </c>
      <c r="U11" s="17">
        <v>0.28200813500465599</v>
      </c>
      <c r="V11" s="17">
        <v>0.283530312445051</v>
      </c>
      <c r="W11" s="17">
        <v>0.284672338212831</v>
      </c>
      <c r="X11" s="17">
        <v>0.25956370710382798</v>
      </c>
      <c r="Y11" s="17">
        <v>0.25676458162809102</v>
      </c>
      <c r="Z11" s="17">
        <v>0.24336474388762899</v>
      </c>
      <c r="AA11" s="17">
        <v>0.28495847313941902</v>
      </c>
      <c r="AB11" s="17">
        <v>0.27938494836065098</v>
      </c>
      <c r="AC11" s="17">
        <v>0.230266239273441</v>
      </c>
      <c r="AD11" s="17">
        <v>0.22626810714363599</v>
      </c>
      <c r="AE11" s="17"/>
      <c r="AF11" s="17">
        <v>0.26389697939571499</v>
      </c>
      <c r="AG11" s="17">
        <v>0.25266057602772601</v>
      </c>
      <c r="AH11" s="17">
        <v>0.27779127012939903</v>
      </c>
      <c r="AI11" s="17"/>
      <c r="AJ11" s="17">
        <v>0.28780598686237402</v>
      </c>
      <c r="AK11" s="17">
        <v>0.23136644034785001</v>
      </c>
      <c r="AL11" s="17">
        <v>0.25022353586739798</v>
      </c>
      <c r="AM11" s="17">
        <v>0.22770388712189199</v>
      </c>
      <c r="AN11" s="17">
        <v>0.28876647548728501</v>
      </c>
      <c r="AO11" s="17"/>
      <c r="AP11" s="17">
        <v>0.27047029164463299</v>
      </c>
      <c r="AQ11" s="17">
        <v>0.23023779845371201</v>
      </c>
      <c r="AR11" s="17">
        <v>0.23753545849871599</v>
      </c>
      <c r="AS11" s="17"/>
      <c r="AT11" s="17">
        <v>0.29826417232755897</v>
      </c>
      <c r="AU11" s="17">
        <v>0.26183236772712998</v>
      </c>
      <c r="AV11" s="17">
        <v>0.240625230508758</v>
      </c>
      <c r="AW11" s="17">
        <v>0.24156928745936199</v>
      </c>
      <c r="AX11" s="17">
        <v>0.18144895560604399</v>
      </c>
      <c r="AY11" s="17"/>
      <c r="AZ11" s="17">
        <v>0.23450283054314999</v>
      </c>
      <c r="BA11" s="17">
        <v>0.32051781614480601</v>
      </c>
      <c r="BB11" s="17">
        <v>0.26768505399454001</v>
      </c>
      <c r="BC11" s="17">
        <v>0.26438970341149998</v>
      </c>
      <c r="BD11" s="17">
        <v>0.29304400837493</v>
      </c>
      <c r="BE11" s="17">
        <v>0.25677531479582699</v>
      </c>
      <c r="BF11" s="17">
        <v>0.283645329985735</v>
      </c>
      <c r="BG11" s="17">
        <v>0.25542224131149099</v>
      </c>
      <c r="BH11" s="17">
        <v>0.22496251417666899</v>
      </c>
      <c r="BI11" s="17">
        <v>0.25305079611931502</v>
      </c>
      <c r="BJ11" s="17">
        <v>0.22333112588321399</v>
      </c>
      <c r="BK11" s="17">
        <v>0.233712914225608</v>
      </c>
      <c r="BL11" s="17">
        <v>0.21432238665193201</v>
      </c>
      <c r="BM11" s="17">
        <v>0.228707894394968</v>
      </c>
      <c r="BN11" s="17">
        <v>0.25502241914294399</v>
      </c>
      <c r="BO11" s="17">
        <v>0.22197657572679799</v>
      </c>
      <c r="BP11" s="17"/>
      <c r="BQ11" s="17">
        <v>0.185266330635357</v>
      </c>
      <c r="BR11" s="17">
        <v>0.294436439651872</v>
      </c>
    </row>
    <row r="12" spans="2:70" x14ac:dyDescent="0.35">
      <c r="B12" s="18" t="s">
        <v>762</v>
      </c>
      <c r="C12" s="17">
        <v>5.0951060093267601E-2</v>
      </c>
      <c r="D12" s="17">
        <v>5.0394487804782603E-2</v>
      </c>
      <c r="E12" s="17">
        <v>5.1400616356960603E-2</v>
      </c>
      <c r="F12" s="17"/>
      <c r="G12" s="17">
        <v>8.1862637276360006E-2</v>
      </c>
      <c r="H12" s="17">
        <v>5.6221160479502201E-2</v>
      </c>
      <c r="I12" s="17">
        <v>5.8510362339605902E-2</v>
      </c>
      <c r="J12" s="17">
        <v>4.50196326491464E-2</v>
      </c>
      <c r="K12" s="17">
        <v>3.9521821111100301E-2</v>
      </c>
      <c r="L12" s="17">
        <v>3.2418962579508E-2</v>
      </c>
      <c r="M12" s="17"/>
      <c r="N12" s="17">
        <v>4.3838066576664697E-2</v>
      </c>
      <c r="O12" s="17">
        <v>5.5479203747905603E-2</v>
      </c>
      <c r="P12" s="17">
        <v>5.4170670755090099E-2</v>
      </c>
      <c r="Q12" s="17">
        <v>5.1757458232838699E-2</v>
      </c>
      <c r="R12" s="17"/>
      <c r="S12" s="17">
        <v>4.1165627378311899E-2</v>
      </c>
      <c r="T12" s="17">
        <v>5.8760439476233099E-2</v>
      </c>
      <c r="U12" s="17">
        <v>4.9630686811148003E-2</v>
      </c>
      <c r="V12" s="17">
        <v>4.5843684879081803E-2</v>
      </c>
      <c r="W12" s="17">
        <v>5.4010735964135997E-2</v>
      </c>
      <c r="X12" s="17">
        <v>5.87337189516806E-2</v>
      </c>
      <c r="Y12" s="17">
        <v>6.4734594124108702E-2</v>
      </c>
      <c r="Z12" s="17">
        <v>7.7779103429119201E-2</v>
      </c>
      <c r="AA12" s="17">
        <v>4.5057004164249598E-2</v>
      </c>
      <c r="AB12" s="17">
        <v>4.80184064879456E-2</v>
      </c>
      <c r="AC12" s="17">
        <v>3.6956781410627498E-2</v>
      </c>
      <c r="AD12" s="17">
        <v>3.24082871638217E-2</v>
      </c>
      <c r="AE12" s="17"/>
      <c r="AF12" s="17">
        <v>6.0211661775913597E-2</v>
      </c>
      <c r="AG12" s="17">
        <v>4.19569466308055E-2</v>
      </c>
      <c r="AH12" s="17">
        <v>3.7658927331771501E-2</v>
      </c>
      <c r="AI12" s="17"/>
      <c r="AJ12" s="17">
        <v>4.5056699474235698E-2</v>
      </c>
      <c r="AK12" s="17">
        <v>6.0345399497018302E-2</v>
      </c>
      <c r="AL12" s="17">
        <v>6.1702946034559301E-2</v>
      </c>
      <c r="AM12" s="17">
        <v>4.5748409784348999E-2</v>
      </c>
      <c r="AN12" s="17">
        <v>3.6731018218606401E-2</v>
      </c>
      <c r="AO12" s="17"/>
      <c r="AP12" s="17">
        <v>4.7664277685321901E-2</v>
      </c>
      <c r="AQ12" s="17">
        <v>5.7750140839675702E-2</v>
      </c>
      <c r="AR12" s="17">
        <v>6.8270800567851994E-2</v>
      </c>
      <c r="AS12" s="17"/>
      <c r="AT12" s="17">
        <v>5.2171472907047399E-2</v>
      </c>
      <c r="AU12" s="17">
        <v>6.3509342773454006E-2</v>
      </c>
      <c r="AV12" s="17">
        <v>4.42648342410897E-2</v>
      </c>
      <c r="AW12" s="17">
        <v>3.5502073610035698E-2</v>
      </c>
      <c r="AX12" s="17">
        <v>6.2957713250666E-2</v>
      </c>
      <c r="AY12" s="17"/>
      <c r="AZ12" s="17">
        <v>0.12754375603088899</v>
      </c>
      <c r="BA12" s="17">
        <v>5.5902322473965101E-2</v>
      </c>
      <c r="BB12" s="17">
        <v>6.7194630702557198E-2</v>
      </c>
      <c r="BC12" s="17">
        <v>3.5753983267134699E-2</v>
      </c>
      <c r="BD12" s="17">
        <v>5.50638881103164E-2</v>
      </c>
      <c r="BE12" s="17">
        <v>4.81902685097335E-2</v>
      </c>
      <c r="BF12" s="17">
        <v>4.9412824225329E-2</v>
      </c>
      <c r="BG12" s="17">
        <v>4.4498001429048299E-2</v>
      </c>
      <c r="BH12" s="17">
        <v>5.5312419005691199E-2</v>
      </c>
      <c r="BI12" s="17">
        <v>3.8249642454050901E-2</v>
      </c>
      <c r="BJ12" s="17">
        <v>5.8213862858382003E-2</v>
      </c>
      <c r="BK12" s="17">
        <v>6.3884471552052999E-2</v>
      </c>
      <c r="BL12" s="17">
        <v>5.0810105712611499E-2</v>
      </c>
      <c r="BM12" s="17">
        <v>6.8084100089233102E-2</v>
      </c>
      <c r="BN12" s="17">
        <v>2.9810380715036201E-2</v>
      </c>
      <c r="BO12" s="17">
        <v>4.3665041179905897E-2</v>
      </c>
      <c r="BP12" s="17"/>
      <c r="BQ12" s="17">
        <v>4.4693798047050502E-2</v>
      </c>
      <c r="BR12" s="17">
        <v>5.3271815127226597E-2</v>
      </c>
    </row>
    <row r="13" spans="2:70" x14ac:dyDescent="0.35">
      <c r="B13" s="18" t="s">
        <v>763</v>
      </c>
      <c r="C13" s="17">
        <v>5.15523288139298E-2</v>
      </c>
      <c r="D13" s="17">
        <v>4.8393527213677998E-2</v>
      </c>
      <c r="E13" s="17">
        <v>5.3823672347974402E-2</v>
      </c>
      <c r="F13" s="17"/>
      <c r="G13" s="17">
        <v>6.7951318784659404E-2</v>
      </c>
      <c r="H13" s="17">
        <v>6.1797227919950501E-2</v>
      </c>
      <c r="I13" s="17">
        <v>4.5609797224280699E-2</v>
      </c>
      <c r="J13" s="17">
        <v>4.6352417660952001E-2</v>
      </c>
      <c r="K13" s="17">
        <v>5.0235829735935503E-2</v>
      </c>
      <c r="L13" s="17">
        <v>4.2291844450318902E-2</v>
      </c>
      <c r="M13" s="17"/>
      <c r="N13" s="17">
        <v>3.7908622215510598E-2</v>
      </c>
      <c r="O13" s="17">
        <v>5.7006501122843299E-2</v>
      </c>
      <c r="P13" s="17">
        <v>5.9095201185543199E-2</v>
      </c>
      <c r="Q13" s="17">
        <v>5.16711095750182E-2</v>
      </c>
      <c r="R13" s="17"/>
      <c r="S13" s="17">
        <v>4.6959753045000802E-2</v>
      </c>
      <c r="T13" s="17">
        <v>4.4330914227602297E-2</v>
      </c>
      <c r="U13" s="17">
        <v>4.93182809014601E-2</v>
      </c>
      <c r="V13" s="17">
        <v>6.8387932722075898E-2</v>
      </c>
      <c r="W13" s="17">
        <v>3.8812470039610802E-2</v>
      </c>
      <c r="X13" s="17">
        <v>5.5284094153368199E-2</v>
      </c>
      <c r="Y13" s="17">
        <v>5.61541508246697E-2</v>
      </c>
      <c r="Z13" s="17">
        <v>5.0760898296003901E-2</v>
      </c>
      <c r="AA13" s="17">
        <v>5.6547732119774201E-2</v>
      </c>
      <c r="AB13" s="17">
        <v>4.1940360107262001E-2</v>
      </c>
      <c r="AC13" s="17">
        <v>7.7454245042332004E-2</v>
      </c>
      <c r="AD13" s="17">
        <v>3.43225730661244E-2</v>
      </c>
      <c r="AE13" s="17"/>
      <c r="AF13" s="17">
        <v>5.9259634926734903E-2</v>
      </c>
      <c r="AG13" s="17">
        <v>3.8688680988758002E-2</v>
      </c>
      <c r="AH13" s="17">
        <v>6.1415266966512498E-2</v>
      </c>
      <c r="AI13" s="17"/>
      <c r="AJ13" s="17">
        <v>4.8371974321114002E-2</v>
      </c>
      <c r="AK13" s="17">
        <v>4.6765880925902899E-2</v>
      </c>
      <c r="AL13" s="17">
        <v>2.3911123131679798E-2</v>
      </c>
      <c r="AM13" s="17">
        <v>9.25420656535344E-2</v>
      </c>
      <c r="AN13" s="17">
        <v>7.5793323574578103E-2</v>
      </c>
      <c r="AO13" s="17"/>
      <c r="AP13" s="17">
        <v>4.8239817670409302E-2</v>
      </c>
      <c r="AQ13" s="17">
        <v>4.2568317860886599E-2</v>
      </c>
      <c r="AR13" s="17">
        <v>2.7145855193705999E-2</v>
      </c>
      <c r="AS13" s="17"/>
      <c r="AT13" s="17">
        <v>5.0678534519373E-2</v>
      </c>
      <c r="AU13" s="17">
        <v>5.6072863039778403E-2</v>
      </c>
      <c r="AV13" s="17">
        <v>4.8143974382149402E-2</v>
      </c>
      <c r="AW13" s="17">
        <v>3.5305201273626498E-2</v>
      </c>
      <c r="AX13" s="17">
        <v>8.4702234157190401E-2</v>
      </c>
      <c r="AY13" s="17"/>
      <c r="AZ13" s="17">
        <v>8.2620088492716307E-2</v>
      </c>
      <c r="BA13" s="17">
        <v>4.6918428492454901E-2</v>
      </c>
      <c r="BB13" s="17">
        <v>3.3274672760715697E-2</v>
      </c>
      <c r="BC13" s="17">
        <v>5.4560202753634199E-2</v>
      </c>
      <c r="BD13" s="17">
        <v>4.1245136770436099E-2</v>
      </c>
      <c r="BE13" s="17">
        <v>5.2771977044082499E-2</v>
      </c>
      <c r="BF13" s="17">
        <v>4.1629595796577698E-2</v>
      </c>
      <c r="BG13" s="17">
        <v>5.9759055902770003E-2</v>
      </c>
      <c r="BH13" s="17">
        <v>4.0749849172012E-2</v>
      </c>
      <c r="BI13" s="17">
        <v>7.47212074770712E-2</v>
      </c>
      <c r="BJ13" s="17">
        <v>5.0203400112874198E-2</v>
      </c>
      <c r="BK13" s="17">
        <v>6.7163807557845207E-2</v>
      </c>
      <c r="BL13" s="17">
        <v>4.9184362883440601E-2</v>
      </c>
      <c r="BM13" s="17">
        <v>7.2858080321768104E-2</v>
      </c>
      <c r="BN13" s="17">
        <v>4.11665298325571E-2</v>
      </c>
      <c r="BO13" s="17">
        <v>7.15141745894321E-2</v>
      </c>
      <c r="BP13" s="17"/>
      <c r="BQ13" s="17">
        <v>2.8589424396524999E-2</v>
      </c>
      <c r="BR13" s="17">
        <v>6.215229970484E-2</v>
      </c>
    </row>
    <row r="14" spans="2:70" x14ac:dyDescent="0.35">
      <c r="B14" s="18" t="s">
        <v>129</v>
      </c>
      <c r="C14" s="17">
        <v>7.3130628603985198E-2</v>
      </c>
      <c r="D14" s="17">
        <v>7.1774567734446307E-2</v>
      </c>
      <c r="E14" s="17">
        <v>7.3818343238293505E-2</v>
      </c>
      <c r="F14" s="17"/>
      <c r="G14" s="17">
        <v>6.9114165656743401E-2</v>
      </c>
      <c r="H14" s="17">
        <v>6.3478019541043096E-2</v>
      </c>
      <c r="I14" s="17">
        <v>7.4714171636901999E-2</v>
      </c>
      <c r="J14" s="17">
        <v>7.3593571770968702E-2</v>
      </c>
      <c r="K14" s="17">
        <v>8.0785358165703897E-2</v>
      </c>
      <c r="L14" s="17">
        <v>7.6854276377004094E-2</v>
      </c>
      <c r="M14" s="17"/>
      <c r="N14" s="17">
        <v>4.9626507310502901E-2</v>
      </c>
      <c r="O14" s="17">
        <v>7.7372809338804804E-2</v>
      </c>
      <c r="P14" s="17">
        <v>7.6258948170298199E-2</v>
      </c>
      <c r="Q14" s="17">
        <v>9.0461673388556596E-2</v>
      </c>
      <c r="R14" s="17"/>
      <c r="S14" s="17">
        <v>5.6094965200655898E-2</v>
      </c>
      <c r="T14" s="17">
        <v>7.4678145865711698E-2</v>
      </c>
      <c r="U14" s="17">
        <v>9.0041326223635004E-2</v>
      </c>
      <c r="V14" s="17">
        <v>6.0019945004421302E-2</v>
      </c>
      <c r="W14" s="17">
        <v>0.121843784150526</v>
      </c>
      <c r="X14" s="17">
        <v>7.3714857021256006E-2</v>
      </c>
      <c r="Y14" s="17">
        <v>7.6592261532899594E-2</v>
      </c>
      <c r="Z14" s="17">
        <v>6.4369253786877204E-2</v>
      </c>
      <c r="AA14" s="17">
        <v>6.9244708335832794E-2</v>
      </c>
      <c r="AB14" s="17">
        <v>5.3178597541730502E-2</v>
      </c>
      <c r="AC14" s="17">
        <v>7.1953960757623198E-2</v>
      </c>
      <c r="AD14" s="17">
        <v>0.103242451124356</v>
      </c>
      <c r="AE14" s="17"/>
      <c r="AF14" s="17">
        <v>7.2782692913680294E-2</v>
      </c>
      <c r="AG14" s="17">
        <v>5.9101658821750898E-2</v>
      </c>
      <c r="AH14" s="17">
        <v>0.109210765378046</v>
      </c>
      <c r="AI14" s="17"/>
      <c r="AJ14" s="17">
        <v>6.7610848572386598E-2</v>
      </c>
      <c r="AK14" s="17">
        <v>5.5306060020161897E-2</v>
      </c>
      <c r="AL14" s="17">
        <v>7.6581570858774303E-2</v>
      </c>
      <c r="AM14" s="17">
        <v>7.9157034747900701E-2</v>
      </c>
      <c r="AN14" s="17">
        <v>0.117052583489405</v>
      </c>
      <c r="AO14" s="17"/>
      <c r="AP14" s="17">
        <v>6.7233946157615604E-2</v>
      </c>
      <c r="AQ14" s="17">
        <v>5.2334844085771701E-2</v>
      </c>
      <c r="AR14" s="17">
        <v>6.6685029719458902E-2</v>
      </c>
      <c r="AS14" s="17"/>
      <c r="AT14" s="17">
        <v>8.1461656561203993E-2</v>
      </c>
      <c r="AU14" s="17">
        <v>9.2409702066123006E-2</v>
      </c>
      <c r="AV14" s="17">
        <v>6.0947451850074802E-2</v>
      </c>
      <c r="AW14" s="17">
        <v>2.2808750735222899E-2</v>
      </c>
      <c r="AX14" s="17">
        <v>4.5320919495901599E-2</v>
      </c>
      <c r="AY14" s="17"/>
      <c r="AZ14" s="17">
        <v>0.120260606353189</v>
      </c>
      <c r="BA14" s="17">
        <v>8.2814756051948296E-2</v>
      </c>
      <c r="BB14" s="17">
        <v>7.2906769055528994E-2</v>
      </c>
      <c r="BC14" s="17">
        <v>6.0477635308806697E-2</v>
      </c>
      <c r="BD14" s="17">
        <v>8.40618788737615E-2</v>
      </c>
      <c r="BE14" s="17">
        <v>9.1814176913419601E-2</v>
      </c>
      <c r="BF14" s="17">
        <v>6.9373967306054204E-2</v>
      </c>
      <c r="BG14" s="17">
        <v>8.1941942021527894E-2</v>
      </c>
      <c r="BH14" s="17">
        <v>6.9100360038735195E-2</v>
      </c>
      <c r="BI14" s="17">
        <v>6.0459455141389902E-2</v>
      </c>
      <c r="BJ14" s="17">
        <v>5.3554344266637403E-2</v>
      </c>
      <c r="BK14" s="17">
        <v>4.3643731246737601E-2</v>
      </c>
      <c r="BL14" s="17">
        <v>5.2094856403725499E-2</v>
      </c>
      <c r="BM14" s="17">
        <v>6.8943425823393106E-2</v>
      </c>
      <c r="BN14" s="17">
        <v>7.7060942765499102E-2</v>
      </c>
      <c r="BO14" s="17">
        <v>5.0538784128887501E-2</v>
      </c>
      <c r="BP14" s="17"/>
      <c r="BQ14" s="17">
        <v>2.3991918438391199E-2</v>
      </c>
      <c r="BR14" s="17">
        <v>9.28119564710157E-2</v>
      </c>
    </row>
    <row r="15" spans="2:70" x14ac:dyDescent="0.35">
      <c r="B15" s="18" t="s">
        <v>141</v>
      </c>
      <c r="C15" s="21">
        <v>0.56315730172298795</v>
      </c>
      <c r="D15" s="21">
        <v>0.55185267183635101</v>
      </c>
      <c r="E15" s="21">
        <v>0.57405150536137695</v>
      </c>
      <c r="F15" s="21"/>
      <c r="G15" s="21">
        <v>0.50958629600546401</v>
      </c>
      <c r="H15" s="21">
        <v>0.598146209831384</v>
      </c>
      <c r="I15" s="21">
        <v>0.59559874359790999</v>
      </c>
      <c r="J15" s="21">
        <v>0.57924032081810795</v>
      </c>
      <c r="K15" s="21">
        <v>0.532115796597319</v>
      </c>
      <c r="L15" s="21">
        <v>0.55150451718909999</v>
      </c>
      <c r="M15" s="21"/>
      <c r="N15" s="21">
        <v>0.616331575586334</v>
      </c>
      <c r="O15" s="21">
        <v>0.55547600254415197</v>
      </c>
      <c r="P15" s="21">
        <v>0.53209566964219801</v>
      </c>
      <c r="Q15" s="21">
        <v>0.54344750049019197</v>
      </c>
      <c r="R15" s="21"/>
      <c r="S15" s="21">
        <v>0.64608485571660901</v>
      </c>
      <c r="T15" s="21">
        <v>0.54977022829269895</v>
      </c>
      <c r="U15" s="21">
        <v>0.52900157105910095</v>
      </c>
      <c r="V15" s="21">
        <v>0.54221812494937005</v>
      </c>
      <c r="W15" s="21">
        <v>0.50066067163289496</v>
      </c>
      <c r="X15" s="21">
        <v>0.55270362276986795</v>
      </c>
      <c r="Y15" s="21">
        <v>0.54575441189023099</v>
      </c>
      <c r="Z15" s="21">
        <v>0.56372600060037104</v>
      </c>
      <c r="AA15" s="21">
        <v>0.54419208224072502</v>
      </c>
      <c r="AB15" s="21">
        <v>0.57747768750241102</v>
      </c>
      <c r="AC15" s="21">
        <v>0.58336877351597605</v>
      </c>
      <c r="AD15" s="21">
        <v>0.60375858150206196</v>
      </c>
      <c r="AE15" s="21"/>
      <c r="AF15" s="21">
        <v>0.54384903098795601</v>
      </c>
      <c r="AG15" s="21">
        <v>0.60759213753095898</v>
      </c>
      <c r="AH15" s="21">
        <v>0.51392377019427105</v>
      </c>
      <c r="AI15" s="21"/>
      <c r="AJ15" s="21">
        <v>0.55115449076988998</v>
      </c>
      <c r="AK15" s="21">
        <v>0.60621621920906599</v>
      </c>
      <c r="AL15" s="21">
        <v>0.58758082410758905</v>
      </c>
      <c r="AM15" s="21">
        <v>0.55484860269232406</v>
      </c>
      <c r="AN15" s="21">
        <v>0.48165659923012599</v>
      </c>
      <c r="AO15" s="21"/>
      <c r="AP15" s="21">
        <v>0.56639166684202003</v>
      </c>
      <c r="AQ15" s="21">
        <v>0.61710889875995301</v>
      </c>
      <c r="AR15" s="21">
        <v>0.60036285602026696</v>
      </c>
      <c r="AS15" s="21"/>
      <c r="AT15" s="21">
        <v>0.51742416368481703</v>
      </c>
      <c r="AU15" s="21">
        <v>0.52617572439351401</v>
      </c>
      <c r="AV15" s="21">
        <v>0.60601850901792798</v>
      </c>
      <c r="AW15" s="21">
        <v>0.66481468692175305</v>
      </c>
      <c r="AX15" s="21">
        <v>0.62557017749019805</v>
      </c>
      <c r="AY15" s="21"/>
      <c r="AZ15" s="21">
        <v>0.43507271858005597</v>
      </c>
      <c r="BA15" s="21">
        <v>0.49384667683682598</v>
      </c>
      <c r="BB15" s="21">
        <v>0.55893887348665805</v>
      </c>
      <c r="BC15" s="21">
        <v>0.58481847525892405</v>
      </c>
      <c r="BD15" s="21">
        <v>0.52658508787055602</v>
      </c>
      <c r="BE15" s="21">
        <v>0.55044826273693703</v>
      </c>
      <c r="BF15" s="21">
        <v>0.55593828268630396</v>
      </c>
      <c r="BG15" s="21">
        <v>0.55837875933516301</v>
      </c>
      <c r="BH15" s="21">
        <v>0.60987485760689297</v>
      </c>
      <c r="BI15" s="21">
        <v>0.57351889880817297</v>
      </c>
      <c r="BJ15" s="21">
        <v>0.61469726687889303</v>
      </c>
      <c r="BK15" s="21">
        <v>0.59159507541775602</v>
      </c>
      <c r="BL15" s="21">
        <v>0.63358828834828995</v>
      </c>
      <c r="BM15" s="21">
        <v>0.56140649937063802</v>
      </c>
      <c r="BN15" s="21">
        <v>0.59693972754396396</v>
      </c>
      <c r="BO15" s="21">
        <v>0.61230542437497604</v>
      </c>
      <c r="BP15" s="21"/>
      <c r="BQ15" s="21">
        <v>0.71745852848267699</v>
      </c>
      <c r="BR15" s="21">
        <v>0.49732748904504598</v>
      </c>
    </row>
    <row r="16" spans="2:70" x14ac:dyDescent="0.35">
      <c r="B16" s="18" t="s">
        <v>142</v>
      </c>
      <c r="C16" s="21">
        <v>0.102503388907197</v>
      </c>
      <c r="D16" s="21">
        <v>9.8788015018460601E-2</v>
      </c>
      <c r="E16" s="21">
        <v>0.105224288704935</v>
      </c>
      <c r="F16" s="21"/>
      <c r="G16" s="21">
        <v>0.14981395606101899</v>
      </c>
      <c r="H16" s="21">
        <v>0.118018388399453</v>
      </c>
      <c r="I16" s="21">
        <v>0.104120159563887</v>
      </c>
      <c r="J16" s="21">
        <v>9.1372050310098402E-2</v>
      </c>
      <c r="K16" s="21">
        <v>8.97576508470357E-2</v>
      </c>
      <c r="L16" s="21">
        <v>7.4710807029826798E-2</v>
      </c>
      <c r="M16" s="21"/>
      <c r="N16" s="21">
        <v>8.1746688792175407E-2</v>
      </c>
      <c r="O16" s="21">
        <v>0.11248570487074901</v>
      </c>
      <c r="P16" s="21">
        <v>0.11326587194063301</v>
      </c>
      <c r="Q16" s="21">
        <v>0.103428567807857</v>
      </c>
      <c r="R16" s="21"/>
      <c r="S16" s="21">
        <v>8.8125380423312694E-2</v>
      </c>
      <c r="T16" s="21">
        <v>0.103091353703835</v>
      </c>
      <c r="U16" s="21">
        <v>9.8948967712608096E-2</v>
      </c>
      <c r="V16" s="21">
        <v>0.11423161760115801</v>
      </c>
      <c r="W16" s="21">
        <v>9.28232060037468E-2</v>
      </c>
      <c r="X16" s="21">
        <v>0.11401781310504901</v>
      </c>
      <c r="Y16" s="21">
        <v>0.12088874494877801</v>
      </c>
      <c r="Z16" s="21">
        <v>0.128540001725123</v>
      </c>
      <c r="AA16" s="21">
        <v>0.101604736284024</v>
      </c>
      <c r="AB16" s="21">
        <v>8.9958766595207601E-2</v>
      </c>
      <c r="AC16" s="21">
        <v>0.114411026452959</v>
      </c>
      <c r="AD16" s="21">
        <v>6.6730860229945996E-2</v>
      </c>
      <c r="AE16" s="21"/>
      <c r="AF16" s="21">
        <v>0.119471296702648</v>
      </c>
      <c r="AG16" s="21">
        <v>8.0645627619563495E-2</v>
      </c>
      <c r="AH16" s="21">
        <v>9.9074194298283999E-2</v>
      </c>
      <c r="AI16" s="21"/>
      <c r="AJ16" s="21">
        <v>9.3428673795349707E-2</v>
      </c>
      <c r="AK16" s="21">
        <v>0.10711128042292101</v>
      </c>
      <c r="AL16" s="21">
        <v>8.5614069166239107E-2</v>
      </c>
      <c r="AM16" s="21">
        <v>0.138290475437883</v>
      </c>
      <c r="AN16" s="21">
        <v>0.112524341793185</v>
      </c>
      <c r="AO16" s="21"/>
      <c r="AP16" s="21">
        <v>9.5904095355731106E-2</v>
      </c>
      <c r="AQ16" s="21">
        <v>0.100318458700562</v>
      </c>
      <c r="AR16" s="21">
        <v>9.5416655761558E-2</v>
      </c>
      <c r="AS16" s="21"/>
      <c r="AT16" s="21">
        <v>0.10285000742642</v>
      </c>
      <c r="AU16" s="21">
        <v>0.11958220581323201</v>
      </c>
      <c r="AV16" s="21">
        <v>9.2408808623239094E-2</v>
      </c>
      <c r="AW16" s="21">
        <v>7.0807274883662202E-2</v>
      </c>
      <c r="AX16" s="21">
        <v>0.14765994740785601</v>
      </c>
      <c r="AY16" s="21"/>
      <c r="AZ16" s="21">
        <v>0.21016384452360501</v>
      </c>
      <c r="BA16" s="21">
        <v>0.10282075096642</v>
      </c>
      <c r="BB16" s="21">
        <v>0.100469303463273</v>
      </c>
      <c r="BC16" s="21">
        <v>9.0314186020768905E-2</v>
      </c>
      <c r="BD16" s="21">
        <v>9.6309024880752603E-2</v>
      </c>
      <c r="BE16" s="21">
        <v>0.100962245553816</v>
      </c>
      <c r="BF16" s="21">
        <v>9.1042420021906698E-2</v>
      </c>
      <c r="BG16" s="21">
        <v>0.104257057331818</v>
      </c>
      <c r="BH16" s="21">
        <v>9.6062268177703303E-2</v>
      </c>
      <c r="BI16" s="21">
        <v>0.112970849931122</v>
      </c>
      <c r="BJ16" s="21">
        <v>0.10841726297125601</v>
      </c>
      <c r="BK16" s="21">
        <v>0.131048279109898</v>
      </c>
      <c r="BL16" s="21">
        <v>9.99944685960521E-2</v>
      </c>
      <c r="BM16" s="21">
        <v>0.14094218041100101</v>
      </c>
      <c r="BN16" s="21">
        <v>7.0976910547593294E-2</v>
      </c>
      <c r="BO16" s="21">
        <v>0.115179215769338</v>
      </c>
      <c r="BP16" s="21"/>
      <c r="BQ16" s="21">
        <v>7.3283222443575505E-2</v>
      </c>
      <c r="BR16" s="21">
        <v>0.11542411483206701</v>
      </c>
    </row>
    <row r="17" spans="2:70" x14ac:dyDescent="0.35">
      <c r="B17" s="18" t="s">
        <v>143</v>
      </c>
      <c r="C17" s="22">
        <v>0.46065391281578999</v>
      </c>
      <c r="D17" s="22">
        <v>0.45306465681788999</v>
      </c>
      <c r="E17" s="22">
        <v>0.468827216656442</v>
      </c>
      <c r="F17" s="22"/>
      <c r="G17" s="22">
        <v>0.35977233994444502</v>
      </c>
      <c r="H17" s="22">
        <v>0.480127821431931</v>
      </c>
      <c r="I17" s="22">
        <v>0.491478584034023</v>
      </c>
      <c r="J17" s="22">
        <v>0.48786827050801002</v>
      </c>
      <c r="K17" s="22">
        <v>0.44235814575028298</v>
      </c>
      <c r="L17" s="22">
        <v>0.47679371015927302</v>
      </c>
      <c r="M17" s="22"/>
      <c r="N17" s="22">
        <v>0.53458488679415805</v>
      </c>
      <c r="O17" s="22">
        <v>0.44299029767340398</v>
      </c>
      <c r="P17" s="22">
        <v>0.41882979770156498</v>
      </c>
      <c r="Q17" s="22">
        <v>0.440018932682335</v>
      </c>
      <c r="R17" s="22"/>
      <c r="S17" s="22">
        <v>0.55795947529329604</v>
      </c>
      <c r="T17" s="22">
        <v>0.44667887458886402</v>
      </c>
      <c r="U17" s="22">
        <v>0.43005260334649298</v>
      </c>
      <c r="V17" s="22">
        <v>0.42798650734821198</v>
      </c>
      <c r="W17" s="22">
        <v>0.40783746562914902</v>
      </c>
      <c r="X17" s="22">
        <v>0.43868580966481902</v>
      </c>
      <c r="Y17" s="22">
        <v>0.424865666941453</v>
      </c>
      <c r="Z17" s="22">
        <v>0.435185998875248</v>
      </c>
      <c r="AA17" s="22">
        <v>0.44258734595670102</v>
      </c>
      <c r="AB17" s="22">
        <v>0.487518920907203</v>
      </c>
      <c r="AC17" s="22">
        <v>0.46895774706301702</v>
      </c>
      <c r="AD17" s="22">
        <v>0.53702772127211595</v>
      </c>
      <c r="AE17" s="22"/>
      <c r="AF17" s="22">
        <v>0.42437773428530801</v>
      </c>
      <c r="AG17" s="22">
        <v>0.52694650991139602</v>
      </c>
      <c r="AH17" s="22">
        <v>0.41484957589598698</v>
      </c>
      <c r="AI17" s="22"/>
      <c r="AJ17" s="22">
        <v>0.45772581697454101</v>
      </c>
      <c r="AK17" s="22">
        <v>0.49910493878614498</v>
      </c>
      <c r="AL17" s="22">
        <v>0.50196675494135001</v>
      </c>
      <c r="AM17" s="22">
        <v>0.41655812725444002</v>
      </c>
      <c r="AN17" s="22">
        <v>0.369132257436941</v>
      </c>
      <c r="AO17" s="22"/>
      <c r="AP17" s="22">
        <v>0.470487571486289</v>
      </c>
      <c r="AQ17" s="22">
        <v>0.51679044005939101</v>
      </c>
      <c r="AR17" s="22">
        <v>0.50494620025870895</v>
      </c>
      <c r="AS17" s="22"/>
      <c r="AT17" s="22">
        <v>0.414574156258396</v>
      </c>
      <c r="AU17" s="22">
        <v>0.40659351858028198</v>
      </c>
      <c r="AV17" s="22">
        <v>0.51360970039468901</v>
      </c>
      <c r="AW17" s="22">
        <v>0.59400741203809004</v>
      </c>
      <c r="AX17" s="22">
        <v>0.47791023008234201</v>
      </c>
      <c r="AY17" s="22"/>
      <c r="AZ17" s="22">
        <v>0.22490887405645099</v>
      </c>
      <c r="BA17" s="22">
        <v>0.39102592587040602</v>
      </c>
      <c r="BB17" s="22">
        <v>0.45846957002338501</v>
      </c>
      <c r="BC17" s="22">
        <v>0.49450428923815598</v>
      </c>
      <c r="BD17" s="22">
        <v>0.43027606298980298</v>
      </c>
      <c r="BE17" s="22">
        <v>0.44948601718312098</v>
      </c>
      <c r="BF17" s="22">
        <v>0.46489586266439797</v>
      </c>
      <c r="BG17" s="22">
        <v>0.45412170200334401</v>
      </c>
      <c r="BH17" s="22">
        <v>0.51381258942918995</v>
      </c>
      <c r="BI17" s="22">
        <v>0.46054804887705098</v>
      </c>
      <c r="BJ17" s="22">
        <v>0.50628000390763594</v>
      </c>
      <c r="BK17" s="22">
        <v>0.460546796307858</v>
      </c>
      <c r="BL17" s="22">
        <v>0.53359381975223796</v>
      </c>
      <c r="BM17" s="22">
        <v>0.42046431895963599</v>
      </c>
      <c r="BN17" s="22">
        <v>0.52596281699637004</v>
      </c>
      <c r="BO17" s="22">
        <v>0.497126208605638</v>
      </c>
      <c r="BP17" s="22"/>
      <c r="BQ17" s="22">
        <v>0.644175306039101</v>
      </c>
      <c r="BR17" s="22">
        <v>0.38190337421297899</v>
      </c>
    </row>
    <row r="18" spans="2:70" x14ac:dyDescent="0.35">
      <c r="B18" s="16"/>
    </row>
    <row r="19" spans="2:70" x14ac:dyDescent="0.35">
      <c r="B19" t="s">
        <v>98</v>
      </c>
    </row>
    <row r="20" spans="2:70" x14ac:dyDescent="0.35">
      <c r="B20" t="s">
        <v>99</v>
      </c>
    </row>
    <row r="22" spans="2:70" x14ac:dyDescent="0.35">
      <c r="B22" s="8" t="str">
        <f>HYPERLINK("#'Contents'!A1", "Return to Contents")</f>
        <v>Return to Contents</v>
      </c>
    </row>
  </sheetData>
  <mergeCells count="11">
    <mergeCell ref="BQ5:BR5"/>
    <mergeCell ref="D5:E5"/>
    <mergeCell ref="G5:L5"/>
    <mergeCell ref="N5:Q5"/>
    <mergeCell ref="S5:AD5"/>
    <mergeCell ref="AF5:AH5"/>
    <mergeCell ref="D2:BJ2"/>
    <mergeCell ref="AJ5:AN5"/>
    <mergeCell ref="AP5:AR5"/>
    <mergeCell ref="AT5:AX5"/>
    <mergeCell ref="AZ5:BO5"/>
  </mergeCells>
  <pageMargins left="0.7" right="0.7" top="0.75" bottom="0.75" header="0.3" footer="0.3"/>
  <pageSetup paperSize="9" orientation="portrait" horizontalDpi="300" verticalDpi="300"/>
  <drawing r:id="rId1"/>
</worksheet>
</file>

<file path=xl/worksheets/sheet1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500-000000000000}">
  <dimension ref="B2:BR22"/>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67" width="10.7265625" customWidth="1"/>
    <col min="68" max="68" width="2.1796875" customWidth="1"/>
    <col min="69" max="70" width="10.7265625" customWidth="1"/>
    <col min="71" max="71" width="2.1796875" customWidth="1"/>
  </cols>
  <sheetData>
    <row r="2" spans="2:70" ht="40" customHeight="1" x14ac:dyDescent="0.35">
      <c r="D2" s="29" t="s">
        <v>771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row>
    <row r="5" spans="2:70" ht="30" customHeight="1" x14ac:dyDescent="0.35">
      <c r="B5" s="15"/>
      <c r="C5" s="15"/>
      <c r="D5" s="30" t="s">
        <v>74</v>
      </c>
      <c r="E5" s="30"/>
      <c r="F5" s="15"/>
      <c r="G5" s="30" t="s">
        <v>75</v>
      </c>
      <c r="H5" s="30"/>
      <c r="I5" s="30"/>
      <c r="J5" s="30"/>
      <c r="K5" s="30"/>
      <c r="L5" s="30"/>
      <c r="M5" s="15"/>
      <c r="N5" s="30" t="s">
        <v>76</v>
      </c>
      <c r="O5" s="30"/>
      <c r="P5" s="30"/>
      <c r="Q5" s="30"/>
      <c r="R5" s="15"/>
      <c r="S5" s="30" t="s">
        <v>77</v>
      </c>
      <c r="T5" s="30"/>
      <c r="U5" s="30"/>
      <c r="V5" s="30"/>
      <c r="W5" s="30"/>
      <c r="X5" s="30"/>
      <c r="Y5" s="30"/>
      <c r="Z5" s="30"/>
      <c r="AA5" s="30"/>
      <c r="AB5" s="30"/>
      <c r="AC5" s="30"/>
      <c r="AD5" s="30"/>
      <c r="AE5" s="15"/>
      <c r="AF5" s="30" t="s">
        <v>78</v>
      </c>
      <c r="AG5" s="30"/>
      <c r="AH5" s="30"/>
      <c r="AI5" s="15"/>
      <c r="AJ5" s="30" t="s">
        <v>79</v>
      </c>
      <c r="AK5" s="30"/>
      <c r="AL5" s="30"/>
      <c r="AM5" s="30"/>
      <c r="AN5" s="30"/>
      <c r="AO5" s="15"/>
      <c r="AP5" s="30" t="s">
        <v>80</v>
      </c>
      <c r="AQ5" s="30"/>
      <c r="AR5" s="30"/>
      <c r="AS5" s="15"/>
      <c r="AT5" s="30" t="s">
        <v>81</v>
      </c>
      <c r="AU5" s="30"/>
      <c r="AV5" s="30"/>
      <c r="AW5" s="30"/>
      <c r="AX5" s="30"/>
      <c r="AY5" s="15"/>
      <c r="AZ5" s="30" t="s">
        <v>82</v>
      </c>
      <c r="BA5" s="30"/>
      <c r="BB5" s="30"/>
      <c r="BC5" s="30"/>
      <c r="BD5" s="30"/>
      <c r="BE5" s="30"/>
      <c r="BF5" s="30"/>
      <c r="BG5" s="30"/>
      <c r="BH5" s="30"/>
      <c r="BI5" s="30"/>
      <c r="BJ5" s="30"/>
      <c r="BK5" s="30"/>
      <c r="BL5" s="30"/>
      <c r="BM5" s="30"/>
      <c r="BN5" s="30"/>
      <c r="BO5" s="30"/>
      <c r="BP5" s="15"/>
      <c r="BQ5" s="30" t="s">
        <v>83</v>
      </c>
      <c r="BR5" s="30"/>
    </row>
    <row r="6" spans="2:7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46</v>
      </c>
      <c r="AQ6" s="12" t="s">
        <v>47</v>
      </c>
      <c r="AR6" s="12" t="s">
        <v>50</v>
      </c>
      <c r="AT6" s="12" t="s">
        <v>51</v>
      </c>
      <c r="AU6" s="12" t="s">
        <v>52</v>
      </c>
      <c r="AV6" s="12" t="s">
        <v>53</v>
      </c>
      <c r="AW6" s="12" t="s">
        <v>54</v>
      </c>
      <c r="AX6" s="12" t="s">
        <v>55</v>
      </c>
      <c r="AZ6" s="12" t="s">
        <v>56</v>
      </c>
      <c r="BA6" s="12" t="s">
        <v>57</v>
      </c>
      <c r="BB6" s="12" t="s">
        <v>58</v>
      </c>
      <c r="BC6" s="12" t="s">
        <v>59</v>
      </c>
      <c r="BD6" s="12" t="s">
        <v>60</v>
      </c>
      <c r="BE6" s="12" t="s">
        <v>61</v>
      </c>
      <c r="BF6" s="12" t="s">
        <v>62</v>
      </c>
      <c r="BG6" s="12" t="s">
        <v>63</v>
      </c>
      <c r="BH6" s="12" t="s">
        <v>64</v>
      </c>
      <c r="BI6" s="12" t="s">
        <v>65</v>
      </c>
      <c r="BJ6" s="12" t="s">
        <v>66</v>
      </c>
      <c r="BK6" s="12" t="s">
        <v>67</v>
      </c>
      <c r="BL6" s="12" t="s">
        <v>68</v>
      </c>
      <c r="BM6" s="12" t="s">
        <v>69</v>
      </c>
      <c r="BN6" s="12" t="s">
        <v>70</v>
      </c>
      <c r="BO6" s="12" t="s">
        <v>71</v>
      </c>
      <c r="BQ6" s="12" t="s">
        <v>72</v>
      </c>
      <c r="BR6" s="12" t="s">
        <v>73</v>
      </c>
    </row>
    <row r="7" spans="2:70" ht="30" customHeight="1" x14ac:dyDescent="0.35">
      <c r="B7" s="10" t="s">
        <v>19</v>
      </c>
      <c r="C7" s="10">
        <v>1968</v>
      </c>
      <c r="D7" s="10">
        <v>945</v>
      </c>
      <c r="E7" s="10">
        <v>1019</v>
      </c>
      <c r="F7" s="10"/>
      <c r="G7" s="10">
        <v>249</v>
      </c>
      <c r="H7" s="10">
        <v>341</v>
      </c>
      <c r="I7" s="10">
        <v>356</v>
      </c>
      <c r="J7" s="10">
        <v>330</v>
      </c>
      <c r="K7" s="10">
        <v>284</v>
      </c>
      <c r="L7" s="10">
        <v>408</v>
      </c>
      <c r="M7" s="10"/>
      <c r="N7" s="10">
        <v>573</v>
      </c>
      <c r="O7" s="10">
        <v>553</v>
      </c>
      <c r="P7" s="10">
        <v>391</v>
      </c>
      <c r="Q7" s="10">
        <v>448</v>
      </c>
      <c r="R7" s="10"/>
      <c r="S7" s="10">
        <v>275</v>
      </c>
      <c r="T7" s="10">
        <v>256</v>
      </c>
      <c r="U7" s="10">
        <v>160</v>
      </c>
      <c r="V7" s="10">
        <v>171</v>
      </c>
      <c r="W7" s="10">
        <v>146</v>
      </c>
      <c r="X7" s="10">
        <v>187</v>
      </c>
      <c r="Y7" s="10">
        <v>170</v>
      </c>
      <c r="Z7" s="10">
        <v>80</v>
      </c>
      <c r="AA7" s="10">
        <v>226</v>
      </c>
      <c r="AB7" s="10">
        <v>156</v>
      </c>
      <c r="AC7" s="10">
        <v>96</v>
      </c>
      <c r="AD7" s="10">
        <v>45</v>
      </c>
      <c r="AE7" s="10"/>
      <c r="AF7" s="10">
        <v>696</v>
      </c>
      <c r="AG7" s="10">
        <v>797</v>
      </c>
      <c r="AH7" s="10">
        <v>302</v>
      </c>
      <c r="AI7" s="10"/>
      <c r="AJ7" s="10">
        <v>680</v>
      </c>
      <c r="AK7" s="10">
        <v>542</v>
      </c>
      <c r="AL7" s="10">
        <v>137</v>
      </c>
      <c r="AM7" s="10">
        <v>23</v>
      </c>
      <c r="AN7" s="10">
        <v>265</v>
      </c>
      <c r="AO7" s="10"/>
      <c r="AP7" s="10">
        <v>418</v>
      </c>
      <c r="AQ7" s="10">
        <v>683</v>
      </c>
      <c r="AR7" s="10">
        <v>124</v>
      </c>
      <c r="AS7" s="10"/>
      <c r="AT7" s="10">
        <v>477</v>
      </c>
      <c r="AU7" s="10">
        <v>428</v>
      </c>
      <c r="AV7" s="10">
        <v>529</v>
      </c>
      <c r="AW7" s="10">
        <v>238</v>
      </c>
      <c r="AX7" s="10">
        <v>36</v>
      </c>
      <c r="AY7" s="10"/>
      <c r="AZ7" s="10">
        <v>15</v>
      </c>
      <c r="BA7" s="10">
        <v>82</v>
      </c>
      <c r="BB7" s="10">
        <v>122</v>
      </c>
      <c r="BC7" s="10">
        <v>150</v>
      </c>
      <c r="BD7" s="10">
        <v>205</v>
      </c>
      <c r="BE7" s="10">
        <v>208</v>
      </c>
      <c r="BF7" s="10">
        <v>189</v>
      </c>
      <c r="BG7" s="10">
        <v>146</v>
      </c>
      <c r="BH7" s="10">
        <v>125</v>
      </c>
      <c r="BI7" s="10">
        <v>107</v>
      </c>
      <c r="BJ7" s="10">
        <v>171</v>
      </c>
      <c r="BK7" s="10">
        <v>83</v>
      </c>
      <c r="BL7" s="10">
        <v>95</v>
      </c>
      <c r="BM7" s="10">
        <v>46</v>
      </c>
      <c r="BN7" s="10">
        <v>49</v>
      </c>
      <c r="BO7" s="10">
        <v>85</v>
      </c>
      <c r="BP7" s="10"/>
      <c r="BQ7" s="10">
        <v>595</v>
      </c>
      <c r="BR7" s="10">
        <v>1317</v>
      </c>
    </row>
    <row r="8" spans="2:70" ht="30" customHeight="1" x14ac:dyDescent="0.35">
      <c r="B8" s="11" t="s">
        <v>20</v>
      </c>
      <c r="C8" s="11">
        <v>1971</v>
      </c>
      <c r="D8" s="11">
        <v>946</v>
      </c>
      <c r="E8" s="11">
        <v>1021</v>
      </c>
      <c r="F8" s="11"/>
      <c r="G8" s="11">
        <v>280</v>
      </c>
      <c r="H8" s="11">
        <v>332</v>
      </c>
      <c r="I8" s="11">
        <v>348</v>
      </c>
      <c r="J8" s="11">
        <v>328</v>
      </c>
      <c r="K8" s="11">
        <v>281</v>
      </c>
      <c r="L8" s="11">
        <v>403</v>
      </c>
      <c r="M8" s="11"/>
      <c r="N8" s="11">
        <v>522</v>
      </c>
      <c r="O8" s="11">
        <v>509</v>
      </c>
      <c r="P8" s="11">
        <v>441</v>
      </c>
      <c r="Q8" s="11">
        <v>496</v>
      </c>
      <c r="R8" s="11"/>
      <c r="S8" s="11">
        <v>275</v>
      </c>
      <c r="T8" s="11">
        <v>242</v>
      </c>
      <c r="U8" s="11">
        <v>164</v>
      </c>
      <c r="V8" s="11">
        <v>183</v>
      </c>
      <c r="W8" s="11">
        <v>139</v>
      </c>
      <c r="X8" s="11">
        <v>180</v>
      </c>
      <c r="Y8" s="11">
        <v>163</v>
      </c>
      <c r="Z8" s="11">
        <v>75</v>
      </c>
      <c r="AA8" s="11">
        <v>222</v>
      </c>
      <c r="AB8" s="11">
        <v>166</v>
      </c>
      <c r="AC8" s="11">
        <v>104</v>
      </c>
      <c r="AD8" s="11">
        <v>58</v>
      </c>
      <c r="AE8" s="11"/>
      <c r="AF8" s="11">
        <v>691</v>
      </c>
      <c r="AG8" s="11">
        <v>780</v>
      </c>
      <c r="AH8" s="11">
        <v>314</v>
      </c>
      <c r="AI8" s="11"/>
      <c r="AJ8" s="11">
        <v>666</v>
      </c>
      <c r="AK8" s="11">
        <v>539</v>
      </c>
      <c r="AL8" s="11">
        <v>131</v>
      </c>
      <c r="AM8" s="11">
        <v>25</v>
      </c>
      <c r="AN8" s="11">
        <v>272</v>
      </c>
      <c r="AO8" s="11"/>
      <c r="AP8" s="11">
        <v>410</v>
      </c>
      <c r="AQ8" s="11">
        <v>678</v>
      </c>
      <c r="AR8" s="11">
        <v>122</v>
      </c>
      <c r="AS8" s="11"/>
      <c r="AT8" s="11">
        <v>497</v>
      </c>
      <c r="AU8" s="11">
        <v>439</v>
      </c>
      <c r="AV8" s="11">
        <v>510</v>
      </c>
      <c r="AW8" s="11">
        <v>227</v>
      </c>
      <c r="AX8" s="11">
        <v>32</v>
      </c>
      <c r="AY8" s="11"/>
      <c r="AZ8" s="11">
        <v>15</v>
      </c>
      <c r="BA8" s="11">
        <v>81</v>
      </c>
      <c r="BB8" s="11">
        <v>129</v>
      </c>
      <c r="BC8" s="11">
        <v>156</v>
      </c>
      <c r="BD8" s="11">
        <v>212</v>
      </c>
      <c r="BE8" s="11">
        <v>212</v>
      </c>
      <c r="BF8" s="11">
        <v>191</v>
      </c>
      <c r="BG8" s="11">
        <v>150</v>
      </c>
      <c r="BH8" s="11">
        <v>124</v>
      </c>
      <c r="BI8" s="11">
        <v>105</v>
      </c>
      <c r="BJ8" s="11">
        <v>165</v>
      </c>
      <c r="BK8" s="11">
        <v>78</v>
      </c>
      <c r="BL8" s="11">
        <v>92</v>
      </c>
      <c r="BM8" s="11">
        <v>44</v>
      </c>
      <c r="BN8" s="11">
        <v>44</v>
      </c>
      <c r="BO8" s="11">
        <v>79</v>
      </c>
      <c r="BP8" s="11"/>
      <c r="BQ8" s="11">
        <v>584</v>
      </c>
      <c r="BR8" s="11">
        <v>1328</v>
      </c>
    </row>
    <row r="9" spans="2:70" x14ac:dyDescent="0.35">
      <c r="B9" s="18" t="s">
        <v>759</v>
      </c>
      <c r="C9" s="17">
        <v>0.13204377879682699</v>
      </c>
      <c r="D9" s="17">
        <v>0.126029199169788</v>
      </c>
      <c r="E9" s="17">
        <v>0.136433424735209</v>
      </c>
      <c r="F9" s="17"/>
      <c r="G9" s="17">
        <v>0.112719958863491</v>
      </c>
      <c r="H9" s="17">
        <v>0.18593201184062999</v>
      </c>
      <c r="I9" s="17">
        <v>0.13772517544019999</v>
      </c>
      <c r="J9" s="17">
        <v>0.131616081929219</v>
      </c>
      <c r="K9" s="17">
        <v>9.0566991143760794E-2</v>
      </c>
      <c r="L9" s="17">
        <v>0.125367104540652</v>
      </c>
      <c r="M9" s="17"/>
      <c r="N9" s="17">
        <v>0.15510106011136199</v>
      </c>
      <c r="O9" s="17">
        <v>0.10506928160685799</v>
      </c>
      <c r="P9" s="17">
        <v>0.140742325999757</v>
      </c>
      <c r="Q9" s="17">
        <v>0.124633094373861</v>
      </c>
      <c r="R9" s="17"/>
      <c r="S9" s="17">
        <v>0.19502553459176</v>
      </c>
      <c r="T9" s="17">
        <v>0.10782424288937301</v>
      </c>
      <c r="U9" s="17">
        <v>0.13473687778655699</v>
      </c>
      <c r="V9" s="17">
        <v>7.0658618253885599E-2</v>
      </c>
      <c r="W9" s="17">
        <v>6.6973153309812794E-2</v>
      </c>
      <c r="X9" s="17">
        <v>0.17571218714014</v>
      </c>
      <c r="Y9" s="17">
        <v>0.11400183340217999</v>
      </c>
      <c r="Z9" s="17">
        <v>0.145046404385824</v>
      </c>
      <c r="AA9" s="17">
        <v>0.115912703610123</v>
      </c>
      <c r="AB9" s="17">
        <v>0.165890835800449</v>
      </c>
      <c r="AC9" s="17">
        <v>0.122937260098406</v>
      </c>
      <c r="AD9" s="17">
        <v>0.154488397486194</v>
      </c>
      <c r="AE9" s="17"/>
      <c r="AF9" s="17">
        <v>9.9644657325259803E-2</v>
      </c>
      <c r="AG9" s="17">
        <v>0.16452048644404901</v>
      </c>
      <c r="AH9" s="17">
        <v>0.12935918275643199</v>
      </c>
      <c r="AI9" s="17"/>
      <c r="AJ9" s="17">
        <v>0.113722549864631</v>
      </c>
      <c r="AK9" s="17">
        <v>0.14923449612811299</v>
      </c>
      <c r="AL9" s="17">
        <v>0.18927055961900899</v>
      </c>
      <c r="AM9" s="17">
        <v>0.224544869363445</v>
      </c>
      <c r="AN9" s="17">
        <v>9.0401140891181397E-2</v>
      </c>
      <c r="AO9" s="17"/>
      <c r="AP9" s="17">
        <v>0.12384343436468</v>
      </c>
      <c r="AQ9" s="17">
        <v>0.15274335368432099</v>
      </c>
      <c r="AR9" s="17">
        <v>0.17128922248894801</v>
      </c>
      <c r="AS9" s="17"/>
      <c r="AT9" s="17">
        <v>8.5540588477713397E-2</v>
      </c>
      <c r="AU9" s="17">
        <v>7.6358542150925995E-2</v>
      </c>
      <c r="AV9" s="17">
        <v>0.19157335732929701</v>
      </c>
      <c r="AW9" s="17">
        <v>0.186363856464932</v>
      </c>
      <c r="AX9" s="17">
        <v>0.37369060974372298</v>
      </c>
      <c r="AY9" s="17"/>
      <c r="AZ9" s="17">
        <v>5.8603602972805903E-2</v>
      </c>
      <c r="BA9" s="17">
        <v>0.10222716210989299</v>
      </c>
      <c r="BB9" s="17">
        <v>0.16936477095327199</v>
      </c>
      <c r="BC9" s="17">
        <v>0.117731328361765</v>
      </c>
      <c r="BD9" s="17">
        <v>0.143424210881441</v>
      </c>
      <c r="BE9" s="17">
        <v>9.1337021630788301E-2</v>
      </c>
      <c r="BF9" s="17">
        <v>0.13014640668282601</v>
      </c>
      <c r="BG9" s="17">
        <v>8.9336358418012296E-2</v>
      </c>
      <c r="BH9" s="17">
        <v>0.165477554754623</v>
      </c>
      <c r="BI9" s="17">
        <v>9.3102030849228495E-2</v>
      </c>
      <c r="BJ9" s="17">
        <v>0.169345172577054</v>
      </c>
      <c r="BK9" s="17">
        <v>0.19095182577790301</v>
      </c>
      <c r="BL9" s="17">
        <v>0.153489469383226</v>
      </c>
      <c r="BM9" s="17">
        <v>0.109212867857991</v>
      </c>
      <c r="BN9" s="17">
        <v>0.13342721592416601</v>
      </c>
      <c r="BO9" s="17">
        <v>0.17621141510346</v>
      </c>
      <c r="BP9" s="17"/>
      <c r="BQ9" s="17">
        <v>0.26267062447723899</v>
      </c>
      <c r="BR9" s="17">
        <v>7.51353072205381E-2</v>
      </c>
    </row>
    <row r="10" spans="2:70" x14ac:dyDescent="0.35">
      <c r="B10" s="18" t="s">
        <v>760</v>
      </c>
      <c r="C10" s="17">
        <v>0.28509274405984503</v>
      </c>
      <c r="D10" s="17">
        <v>0.27750679400183598</v>
      </c>
      <c r="E10" s="17">
        <v>0.29222499706312999</v>
      </c>
      <c r="F10" s="17"/>
      <c r="G10" s="17">
        <v>0.27502666366450201</v>
      </c>
      <c r="H10" s="17">
        <v>0.33331176154522901</v>
      </c>
      <c r="I10" s="17">
        <v>0.31708748235061801</v>
      </c>
      <c r="J10" s="17">
        <v>0.27835421800819898</v>
      </c>
      <c r="K10" s="17">
        <v>0.19378926389759499</v>
      </c>
      <c r="L10" s="17">
        <v>0.29377849620643598</v>
      </c>
      <c r="M10" s="17"/>
      <c r="N10" s="17">
        <v>0.31671192822299798</v>
      </c>
      <c r="O10" s="17">
        <v>0.30773283019826703</v>
      </c>
      <c r="P10" s="17">
        <v>0.26815495264378802</v>
      </c>
      <c r="Q10" s="17">
        <v>0.245232950656666</v>
      </c>
      <c r="R10" s="17"/>
      <c r="S10" s="17">
        <v>0.299568797165357</v>
      </c>
      <c r="T10" s="17">
        <v>0.270790949724529</v>
      </c>
      <c r="U10" s="17">
        <v>0.330703111498721</v>
      </c>
      <c r="V10" s="17">
        <v>0.30932646910363798</v>
      </c>
      <c r="W10" s="17">
        <v>0.34524345580169802</v>
      </c>
      <c r="X10" s="17">
        <v>0.24050270386154199</v>
      </c>
      <c r="Y10" s="17">
        <v>0.289547182776344</v>
      </c>
      <c r="Z10" s="17">
        <v>0.25412071582261198</v>
      </c>
      <c r="AA10" s="17">
        <v>0.26371650660218598</v>
      </c>
      <c r="AB10" s="17">
        <v>0.244039646529396</v>
      </c>
      <c r="AC10" s="17">
        <v>0.29951127206051198</v>
      </c>
      <c r="AD10" s="17">
        <v>0.26674288614992903</v>
      </c>
      <c r="AE10" s="17"/>
      <c r="AF10" s="17">
        <v>0.26539401643175897</v>
      </c>
      <c r="AG10" s="17">
        <v>0.310508328522833</v>
      </c>
      <c r="AH10" s="17">
        <v>0.26163122746715201</v>
      </c>
      <c r="AI10" s="17"/>
      <c r="AJ10" s="17">
        <v>0.28464217921433799</v>
      </c>
      <c r="AK10" s="17">
        <v>0.33354155469707703</v>
      </c>
      <c r="AL10" s="17">
        <v>0.29241859874565501</v>
      </c>
      <c r="AM10" s="17">
        <v>0.111326813698239</v>
      </c>
      <c r="AN10" s="17">
        <v>0.22446772258151601</v>
      </c>
      <c r="AO10" s="17"/>
      <c r="AP10" s="17">
        <v>0.28184089570070903</v>
      </c>
      <c r="AQ10" s="17">
        <v>0.34286759811566098</v>
      </c>
      <c r="AR10" s="17">
        <v>0.350729908895204</v>
      </c>
      <c r="AS10" s="17"/>
      <c r="AT10" s="17">
        <v>0.24090671603546901</v>
      </c>
      <c r="AU10" s="17">
        <v>0.29800703193994899</v>
      </c>
      <c r="AV10" s="17">
        <v>0.31004703780265003</v>
      </c>
      <c r="AW10" s="17">
        <v>0.35782290267126798</v>
      </c>
      <c r="AX10" s="17">
        <v>0.164391610799618</v>
      </c>
      <c r="AY10" s="17"/>
      <c r="AZ10" s="17">
        <v>0.38831705691572299</v>
      </c>
      <c r="BA10" s="17">
        <v>0.23869735055507599</v>
      </c>
      <c r="BB10" s="17">
        <v>0.241693561745185</v>
      </c>
      <c r="BC10" s="17">
        <v>0.276884313306412</v>
      </c>
      <c r="BD10" s="17">
        <v>0.27847048096728699</v>
      </c>
      <c r="BE10" s="17">
        <v>0.31756347075470598</v>
      </c>
      <c r="BF10" s="17">
        <v>0.34414846485268002</v>
      </c>
      <c r="BG10" s="17">
        <v>0.28038686021237202</v>
      </c>
      <c r="BH10" s="17">
        <v>0.27930635846866603</v>
      </c>
      <c r="BI10" s="17">
        <v>0.21445408925743001</v>
      </c>
      <c r="BJ10" s="17">
        <v>0.32801056232472797</v>
      </c>
      <c r="BK10" s="17">
        <v>0.200649685480008</v>
      </c>
      <c r="BL10" s="17">
        <v>0.26685692144655199</v>
      </c>
      <c r="BM10" s="17">
        <v>0.30277645874305897</v>
      </c>
      <c r="BN10" s="17">
        <v>0.386434053913918</v>
      </c>
      <c r="BO10" s="17">
        <v>0.27646888260423602</v>
      </c>
      <c r="BP10" s="17"/>
      <c r="BQ10" s="17">
        <v>0.34982799135334403</v>
      </c>
      <c r="BR10" s="17">
        <v>0.25378058608732701</v>
      </c>
    </row>
    <row r="11" spans="2:70" x14ac:dyDescent="0.35">
      <c r="B11" s="18" t="s">
        <v>761</v>
      </c>
      <c r="C11" s="17">
        <v>0.28360938554843101</v>
      </c>
      <c r="D11" s="17">
        <v>0.284249063948803</v>
      </c>
      <c r="E11" s="17">
        <v>0.283017870530408</v>
      </c>
      <c r="F11" s="17"/>
      <c r="G11" s="17">
        <v>0.29210255478922298</v>
      </c>
      <c r="H11" s="17">
        <v>0.25328804619034601</v>
      </c>
      <c r="I11" s="17">
        <v>0.28216164334773502</v>
      </c>
      <c r="J11" s="17">
        <v>0.25430097063177398</v>
      </c>
      <c r="K11" s="17">
        <v>0.35545407822626601</v>
      </c>
      <c r="L11" s="17">
        <v>0.27771950120097399</v>
      </c>
      <c r="M11" s="17"/>
      <c r="N11" s="17">
        <v>0.28021452310959499</v>
      </c>
      <c r="O11" s="17">
        <v>0.25734991525186102</v>
      </c>
      <c r="P11" s="17">
        <v>0.27440006259816702</v>
      </c>
      <c r="Q11" s="17">
        <v>0.32394928095922398</v>
      </c>
      <c r="R11" s="17"/>
      <c r="S11" s="17">
        <v>0.28344551907447002</v>
      </c>
      <c r="T11" s="17">
        <v>0.27972961803477803</v>
      </c>
      <c r="U11" s="17">
        <v>0.27484482094131402</v>
      </c>
      <c r="V11" s="17">
        <v>0.24866628934705501</v>
      </c>
      <c r="W11" s="17">
        <v>0.31036802142395398</v>
      </c>
      <c r="X11" s="17">
        <v>0.30526650338353201</v>
      </c>
      <c r="Y11" s="17">
        <v>0.31916918787709703</v>
      </c>
      <c r="Z11" s="17">
        <v>0.23164835912720799</v>
      </c>
      <c r="AA11" s="17">
        <v>0.31448894585499798</v>
      </c>
      <c r="AB11" s="17">
        <v>0.236562173382349</v>
      </c>
      <c r="AC11" s="17">
        <v>0.31238361694985201</v>
      </c>
      <c r="AD11" s="17">
        <v>0.23729916425844699</v>
      </c>
      <c r="AE11" s="17"/>
      <c r="AF11" s="17">
        <v>0.29116435004622698</v>
      </c>
      <c r="AG11" s="17">
        <v>0.25206418458600699</v>
      </c>
      <c r="AH11" s="17">
        <v>0.340571933271901</v>
      </c>
      <c r="AI11" s="17"/>
      <c r="AJ11" s="17">
        <v>0.28929893118090899</v>
      </c>
      <c r="AK11" s="17">
        <v>0.26846090959105701</v>
      </c>
      <c r="AL11" s="17">
        <v>0.27227407435484502</v>
      </c>
      <c r="AM11" s="17">
        <v>0.34155647221890101</v>
      </c>
      <c r="AN11" s="17">
        <v>0.327760977759392</v>
      </c>
      <c r="AO11" s="17"/>
      <c r="AP11" s="17">
        <v>0.300442396515399</v>
      </c>
      <c r="AQ11" s="17">
        <v>0.25158374665614303</v>
      </c>
      <c r="AR11" s="17">
        <v>0.257717401944979</v>
      </c>
      <c r="AS11" s="17"/>
      <c r="AT11" s="17">
        <v>0.32843007426030102</v>
      </c>
      <c r="AU11" s="17">
        <v>0.30454727582094998</v>
      </c>
      <c r="AV11" s="17">
        <v>0.22792808300589701</v>
      </c>
      <c r="AW11" s="17">
        <v>0.29558992524879502</v>
      </c>
      <c r="AX11" s="17">
        <v>0.23983746193879699</v>
      </c>
      <c r="AY11" s="17"/>
      <c r="AZ11" s="17">
        <v>0.34846294542058598</v>
      </c>
      <c r="BA11" s="17">
        <v>0.32367457054229098</v>
      </c>
      <c r="BB11" s="17">
        <v>0.281416693923284</v>
      </c>
      <c r="BC11" s="17">
        <v>0.29856629613112801</v>
      </c>
      <c r="BD11" s="17">
        <v>0.32151330184272198</v>
      </c>
      <c r="BE11" s="17">
        <v>0.26173148367001298</v>
      </c>
      <c r="BF11" s="17">
        <v>0.29601098665095699</v>
      </c>
      <c r="BG11" s="17">
        <v>0.30084923072490699</v>
      </c>
      <c r="BH11" s="17">
        <v>0.23941217285562399</v>
      </c>
      <c r="BI11" s="17">
        <v>0.34671878627927799</v>
      </c>
      <c r="BJ11" s="17">
        <v>0.25653564521580202</v>
      </c>
      <c r="BK11" s="17">
        <v>0.27777776327055897</v>
      </c>
      <c r="BL11" s="17">
        <v>0.224257440054973</v>
      </c>
      <c r="BM11" s="17">
        <v>0.34604450589097502</v>
      </c>
      <c r="BN11" s="17">
        <v>0.25611046758023998</v>
      </c>
      <c r="BO11" s="17">
        <v>0.286460112067707</v>
      </c>
      <c r="BP11" s="17"/>
      <c r="BQ11" s="17">
        <v>0.24064500307625</v>
      </c>
      <c r="BR11" s="17">
        <v>0.305642227164452</v>
      </c>
    </row>
    <row r="12" spans="2:70" x14ac:dyDescent="0.35">
      <c r="B12" s="18" t="s">
        <v>762</v>
      </c>
      <c r="C12" s="17">
        <v>0.108911916645206</v>
      </c>
      <c r="D12" s="17">
        <v>0.11965615110144801</v>
      </c>
      <c r="E12" s="17">
        <v>9.9346981283397195E-2</v>
      </c>
      <c r="F12" s="17"/>
      <c r="G12" s="17">
        <v>0.14460311729632799</v>
      </c>
      <c r="H12" s="17">
        <v>6.8826990845778299E-2</v>
      </c>
      <c r="I12" s="17">
        <v>0.114175492055132</v>
      </c>
      <c r="J12" s="17">
        <v>0.119356720787204</v>
      </c>
      <c r="K12" s="17">
        <v>9.1647910332101304E-2</v>
      </c>
      <c r="L12" s="17">
        <v>0.11618014760041299</v>
      </c>
      <c r="M12" s="17"/>
      <c r="N12" s="17">
        <v>0.122213631238399</v>
      </c>
      <c r="O12" s="17">
        <v>0.10949978833787399</v>
      </c>
      <c r="P12" s="17">
        <v>8.7586595199070999E-2</v>
      </c>
      <c r="Q12" s="17">
        <v>0.11389935325438801</v>
      </c>
      <c r="R12" s="17"/>
      <c r="S12" s="17">
        <v>9.9483073485589602E-2</v>
      </c>
      <c r="T12" s="17">
        <v>0.13940816143513499</v>
      </c>
      <c r="U12" s="17">
        <v>6.4614659579510403E-2</v>
      </c>
      <c r="V12" s="17">
        <v>0.136523794228358</v>
      </c>
      <c r="W12" s="17">
        <v>0.10649286051946701</v>
      </c>
      <c r="X12" s="17">
        <v>8.2580318229424604E-2</v>
      </c>
      <c r="Y12" s="17">
        <v>9.9947713302870597E-2</v>
      </c>
      <c r="Z12" s="17">
        <v>0.110083570066195</v>
      </c>
      <c r="AA12" s="17">
        <v>0.101851158592313</v>
      </c>
      <c r="AB12" s="17">
        <v>0.124884752659269</v>
      </c>
      <c r="AC12" s="17">
        <v>0.14167016823534501</v>
      </c>
      <c r="AD12" s="17">
        <v>9.8474995157674203E-2</v>
      </c>
      <c r="AE12" s="17"/>
      <c r="AF12" s="17">
        <v>0.112180214342967</v>
      </c>
      <c r="AG12" s="17">
        <v>0.10610629498746001</v>
      </c>
      <c r="AH12" s="17">
        <v>9.8646940460211996E-2</v>
      </c>
      <c r="AI12" s="17"/>
      <c r="AJ12" s="17">
        <v>0.118700752421576</v>
      </c>
      <c r="AK12" s="17">
        <v>9.6443203318293994E-2</v>
      </c>
      <c r="AL12" s="17">
        <v>8.7535956296955694E-2</v>
      </c>
      <c r="AM12" s="17">
        <v>0</v>
      </c>
      <c r="AN12" s="17">
        <v>0.10714064674509099</v>
      </c>
      <c r="AO12" s="17"/>
      <c r="AP12" s="17">
        <v>0.117065405550226</v>
      </c>
      <c r="AQ12" s="17">
        <v>0.100403297475316</v>
      </c>
      <c r="AR12" s="17">
        <v>0.102612306939127</v>
      </c>
      <c r="AS12" s="17"/>
      <c r="AT12" s="17">
        <v>0.11238630573583799</v>
      </c>
      <c r="AU12" s="17">
        <v>0.12414908506681401</v>
      </c>
      <c r="AV12" s="17">
        <v>0.102034986984038</v>
      </c>
      <c r="AW12" s="17">
        <v>9.3287136920987501E-2</v>
      </c>
      <c r="AX12" s="17">
        <v>5.9043978935138103E-2</v>
      </c>
      <c r="AY12" s="17"/>
      <c r="AZ12" s="17">
        <v>0</v>
      </c>
      <c r="BA12" s="17">
        <v>9.8027406116096699E-2</v>
      </c>
      <c r="BB12" s="17">
        <v>9.3713209500081204E-2</v>
      </c>
      <c r="BC12" s="17">
        <v>0.111485896771676</v>
      </c>
      <c r="BD12" s="17">
        <v>0.112790244509065</v>
      </c>
      <c r="BE12" s="17">
        <v>9.6943847927685595E-2</v>
      </c>
      <c r="BF12" s="17">
        <v>9.2963013410265694E-2</v>
      </c>
      <c r="BG12" s="17">
        <v>0.115611612812394</v>
      </c>
      <c r="BH12" s="17">
        <v>0.13190093393549299</v>
      </c>
      <c r="BI12" s="17">
        <v>0.116909779425117</v>
      </c>
      <c r="BJ12" s="17">
        <v>9.4543298505348206E-2</v>
      </c>
      <c r="BK12" s="17">
        <v>0.14109168633913499</v>
      </c>
      <c r="BL12" s="17">
        <v>0.155568157818746</v>
      </c>
      <c r="BM12" s="17">
        <v>0.116066510979454</v>
      </c>
      <c r="BN12" s="17">
        <v>6.0018895463561102E-2</v>
      </c>
      <c r="BO12" s="17">
        <v>0.102999442326084</v>
      </c>
      <c r="BP12" s="17"/>
      <c r="BQ12" s="17">
        <v>7.2819224994738196E-2</v>
      </c>
      <c r="BR12" s="17">
        <v>0.12601129850562801</v>
      </c>
    </row>
    <row r="13" spans="2:70" x14ac:dyDescent="0.35">
      <c r="B13" s="18" t="s">
        <v>763</v>
      </c>
      <c r="C13" s="17">
        <v>0.108746822491739</v>
      </c>
      <c r="D13" s="17">
        <v>0.13117061648593301</v>
      </c>
      <c r="E13" s="17">
        <v>8.8354988055072498E-2</v>
      </c>
      <c r="F13" s="17"/>
      <c r="G13" s="17">
        <v>9.7385793919092994E-2</v>
      </c>
      <c r="H13" s="17">
        <v>8.4926265328229805E-2</v>
      </c>
      <c r="I13" s="17">
        <v>8.7189059220916701E-2</v>
      </c>
      <c r="J13" s="17">
        <v>0.10830144209626701</v>
      </c>
      <c r="K13" s="17">
        <v>0.17541041752693001</v>
      </c>
      <c r="L13" s="17">
        <v>0.10881296171372</v>
      </c>
      <c r="M13" s="17"/>
      <c r="N13" s="17">
        <v>7.9624282707276797E-2</v>
      </c>
      <c r="O13" s="17">
        <v>0.11888219068854999</v>
      </c>
      <c r="P13" s="17">
        <v>0.133012912671683</v>
      </c>
      <c r="Q13" s="17">
        <v>0.108033496685096</v>
      </c>
      <c r="R13" s="17"/>
      <c r="S13" s="17">
        <v>7.3848264032090299E-2</v>
      </c>
      <c r="T13" s="17">
        <v>0.12679124032372999</v>
      </c>
      <c r="U13" s="17">
        <v>0.11652419332424099</v>
      </c>
      <c r="V13" s="17">
        <v>0.16538147420282401</v>
      </c>
      <c r="W13" s="17">
        <v>7.0299200143853005E-2</v>
      </c>
      <c r="X13" s="17">
        <v>9.2273514693821806E-2</v>
      </c>
      <c r="Y13" s="17">
        <v>0.117353585222312</v>
      </c>
      <c r="Z13" s="17">
        <v>0.115232782764204</v>
      </c>
      <c r="AA13" s="17">
        <v>0.117416690498025</v>
      </c>
      <c r="AB13" s="17">
        <v>0.11787724642376</v>
      </c>
      <c r="AC13" s="17">
        <v>5.1522076648050003E-2</v>
      </c>
      <c r="AD13" s="17">
        <v>0.15239945414132</v>
      </c>
      <c r="AE13" s="17"/>
      <c r="AF13" s="17">
        <v>0.14638527537006199</v>
      </c>
      <c r="AG13" s="17">
        <v>9.7766363977235801E-2</v>
      </c>
      <c r="AH13" s="17">
        <v>7.3361988837896894E-2</v>
      </c>
      <c r="AI13" s="17"/>
      <c r="AJ13" s="17">
        <v>0.113482848943044</v>
      </c>
      <c r="AK13" s="17">
        <v>8.9026750077058001E-2</v>
      </c>
      <c r="AL13" s="17">
        <v>9.1615211309733102E-2</v>
      </c>
      <c r="AM13" s="17">
        <v>0.125661904148471</v>
      </c>
      <c r="AN13" s="17">
        <v>0.12908303780212299</v>
      </c>
      <c r="AO13" s="17"/>
      <c r="AP13" s="17">
        <v>9.4311691427019603E-2</v>
      </c>
      <c r="AQ13" s="17">
        <v>8.7140785996290507E-2</v>
      </c>
      <c r="AR13" s="17">
        <v>6.4646255953689793E-2</v>
      </c>
      <c r="AS13" s="17"/>
      <c r="AT13" s="17">
        <v>0.12531612694743699</v>
      </c>
      <c r="AU13" s="17">
        <v>8.1731011993745398E-2</v>
      </c>
      <c r="AV13" s="17">
        <v>0.10931096465102801</v>
      </c>
      <c r="AW13" s="17">
        <v>5.0906583607471599E-2</v>
      </c>
      <c r="AX13" s="17">
        <v>5.3491481152756301E-2</v>
      </c>
      <c r="AY13" s="17"/>
      <c r="AZ13" s="17">
        <v>0.14187248274705</v>
      </c>
      <c r="BA13" s="17">
        <v>0.14088047920508701</v>
      </c>
      <c r="BB13" s="17">
        <v>0.127399341416115</v>
      </c>
      <c r="BC13" s="17">
        <v>0.12585410916432399</v>
      </c>
      <c r="BD13" s="17">
        <v>5.9686436219120599E-2</v>
      </c>
      <c r="BE13" s="17">
        <v>0.13751223661702699</v>
      </c>
      <c r="BF13" s="17">
        <v>9.4218602870940901E-2</v>
      </c>
      <c r="BG13" s="17">
        <v>0.117632594844127</v>
      </c>
      <c r="BH13" s="17">
        <v>0.122741162963446</v>
      </c>
      <c r="BI13" s="17">
        <v>0.10692137986549299</v>
      </c>
      <c r="BJ13" s="17">
        <v>8.5151590202141303E-2</v>
      </c>
      <c r="BK13" s="17">
        <v>0.12816286773970201</v>
      </c>
      <c r="BL13" s="17">
        <v>0.118518836419996</v>
      </c>
      <c r="BM13" s="17">
        <v>0.103186977843684</v>
      </c>
      <c r="BN13" s="17">
        <v>7.8923259440987395E-2</v>
      </c>
      <c r="BO13" s="17">
        <v>9.6021930723475701E-2</v>
      </c>
      <c r="BP13" s="17"/>
      <c r="BQ13" s="17">
        <v>4.2788515015698803E-2</v>
      </c>
      <c r="BR13" s="17">
        <v>0.138569434728259</v>
      </c>
    </row>
    <row r="14" spans="2:70" x14ac:dyDescent="0.35">
      <c r="B14" s="18" t="s">
        <v>129</v>
      </c>
      <c r="C14" s="17">
        <v>8.1595352457952797E-2</v>
      </c>
      <c r="D14" s="17">
        <v>6.1388175292191899E-2</v>
      </c>
      <c r="E14" s="17">
        <v>0.100621738332783</v>
      </c>
      <c r="F14" s="17"/>
      <c r="G14" s="17">
        <v>7.8161911467363399E-2</v>
      </c>
      <c r="H14" s="17">
        <v>7.37149242497879E-2</v>
      </c>
      <c r="I14" s="17">
        <v>6.1661147585399097E-2</v>
      </c>
      <c r="J14" s="17">
        <v>0.108070566547336</v>
      </c>
      <c r="K14" s="17">
        <v>9.3131338873347E-2</v>
      </c>
      <c r="L14" s="17">
        <v>7.8141788737804904E-2</v>
      </c>
      <c r="M14" s="17"/>
      <c r="N14" s="17">
        <v>4.6134574610369898E-2</v>
      </c>
      <c r="O14" s="17">
        <v>0.101465993916591</v>
      </c>
      <c r="P14" s="17">
        <v>9.6103150887533906E-2</v>
      </c>
      <c r="Q14" s="17">
        <v>8.4251824070763801E-2</v>
      </c>
      <c r="R14" s="17"/>
      <c r="S14" s="17">
        <v>4.8628811650732399E-2</v>
      </c>
      <c r="T14" s="17">
        <v>7.5455787592455401E-2</v>
      </c>
      <c r="U14" s="17">
        <v>7.8576336869656205E-2</v>
      </c>
      <c r="V14" s="17">
        <v>6.9443354864239706E-2</v>
      </c>
      <c r="W14" s="17">
        <v>0.10062330880121501</v>
      </c>
      <c r="X14" s="17">
        <v>0.10366477269154099</v>
      </c>
      <c r="Y14" s="17">
        <v>5.9980497419196199E-2</v>
      </c>
      <c r="Z14" s="17">
        <v>0.14386816783395601</v>
      </c>
      <c r="AA14" s="17">
        <v>8.6613994842355005E-2</v>
      </c>
      <c r="AB14" s="17">
        <v>0.110745345204777</v>
      </c>
      <c r="AC14" s="17">
        <v>7.1975606007835799E-2</v>
      </c>
      <c r="AD14" s="17">
        <v>9.0595102806436498E-2</v>
      </c>
      <c r="AE14" s="17"/>
      <c r="AF14" s="17">
        <v>8.5231486483725305E-2</v>
      </c>
      <c r="AG14" s="17">
        <v>6.9034341482415301E-2</v>
      </c>
      <c r="AH14" s="17">
        <v>9.6428727206406106E-2</v>
      </c>
      <c r="AI14" s="17"/>
      <c r="AJ14" s="17">
        <v>8.0152738375501201E-2</v>
      </c>
      <c r="AK14" s="17">
        <v>6.3293086188399905E-2</v>
      </c>
      <c r="AL14" s="17">
        <v>6.6885599673802504E-2</v>
      </c>
      <c r="AM14" s="17">
        <v>0.19690994057094399</v>
      </c>
      <c r="AN14" s="17">
        <v>0.12114647422069701</v>
      </c>
      <c r="AO14" s="17"/>
      <c r="AP14" s="17">
        <v>8.2496176441966301E-2</v>
      </c>
      <c r="AQ14" s="17">
        <v>6.5261218072269006E-2</v>
      </c>
      <c r="AR14" s="17">
        <v>5.3004903778052101E-2</v>
      </c>
      <c r="AS14" s="17"/>
      <c r="AT14" s="17">
        <v>0.10742018854324201</v>
      </c>
      <c r="AU14" s="17">
        <v>0.115207053027615</v>
      </c>
      <c r="AV14" s="17">
        <v>5.9105570227088997E-2</v>
      </c>
      <c r="AW14" s="17">
        <v>1.60295950865459E-2</v>
      </c>
      <c r="AX14" s="17">
        <v>0.109544857429967</v>
      </c>
      <c r="AY14" s="17"/>
      <c r="AZ14" s="17">
        <v>6.2743911943835398E-2</v>
      </c>
      <c r="BA14" s="17">
        <v>9.6493031471555801E-2</v>
      </c>
      <c r="BB14" s="17">
        <v>8.6412422462062793E-2</v>
      </c>
      <c r="BC14" s="17">
        <v>6.9478056264695595E-2</v>
      </c>
      <c r="BD14" s="17">
        <v>8.4115325580363998E-2</v>
      </c>
      <c r="BE14" s="17">
        <v>9.4911939399780404E-2</v>
      </c>
      <c r="BF14" s="17">
        <v>4.25125255323303E-2</v>
      </c>
      <c r="BG14" s="17">
        <v>9.6183342988188605E-2</v>
      </c>
      <c r="BH14" s="17">
        <v>6.11618170221487E-2</v>
      </c>
      <c r="BI14" s="17">
        <v>0.12189393432345499</v>
      </c>
      <c r="BJ14" s="17">
        <v>6.6413731174927396E-2</v>
      </c>
      <c r="BK14" s="17">
        <v>6.1366171392692799E-2</v>
      </c>
      <c r="BL14" s="17">
        <v>8.1309174876505602E-2</v>
      </c>
      <c r="BM14" s="17">
        <v>2.2712678684836601E-2</v>
      </c>
      <c r="BN14" s="17">
        <v>8.5086107677127307E-2</v>
      </c>
      <c r="BO14" s="17">
        <v>6.1838217175036098E-2</v>
      </c>
      <c r="BP14" s="17"/>
      <c r="BQ14" s="17">
        <v>3.1248641082730001E-2</v>
      </c>
      <c r="BR14" s="17">
        <v>0.100861146293796</v>
      </c>
    </row>
    <row r="15" spans="2:70" x14ac:dyDescent="0.35">
      <c r="B15" s="18" t="s">
        <v>141</v>
      </c>
      <c r="C15" s="21">
        <v>0.41713652285667202</v>
      </c>
      <c r="D15" s="21">
        <v>0.40353599317162497</v>
      </c>
      <c r="E15" s="21">
        <v>0.42865842179833902</v>
      </c>
      <c r="F15" s="21"/>
      <c r="G15" s="21">
        <v>0.38774662252799302</v>
      </c>
      <c r="H15" s="21">
        <v>0.51924377338585803</v>
      </c>
      <c r="I15" s="21">
        <v>0.45481265779081698</v>
      </c>
      <c r="J15" s="21">
        <v>0.40997029993741801</v>
      </c>
      <c r="K15" s="21">
        <v>0.28435625504135598</v>
      </c>
      <c r="L15" s="21">
        <v>0.41914560074708801</v>
      </c>
      <c r="M15" s="21"/>
      <c r="N15" s="21">
        <v>0.47181298833435897</v>
      </c>
      <c r="O15" s="21">
        <v>0.41280211180512499</v>
      </c>
      <c r="P15" s="21">
        <v>0.40889727864354503</v>
      </c>
      <c r="Q15" s="21">
        <v>0.369866045030527</v>
      </c>
      <c r="R15" s="21"/>
      <c r="S15" s="21">
        <v>0.49459433175711798</v>
      </c>
      <c r="T15" s="21">
        <v>0.37861519261390197</v>
      </c>
      <c r="U15" s="21">
        <v>0.46543998928527802</v>
      </c>
      <c r="V15" s="21">
        <v>0.37998508735752301</v>
      </c>
      <c r="W15" s="21">
        <v>0.41221660911151098</v>
      </c>
      <c r="X15" s="21">
        <v>0.41621489100168202</v>
      </c>
      <c r="Y15" s="21">
        <v>0.40354901617852401</v>
      </c>
      <c r="Z15" s="21">
        <v>0.39916712020843598</v>
      </c>
      <c r="AA15" s="21">
        <v>0.379629210212309</v>
      </c>
      <c r="AB15" s="21">
        <v>0.40993048232984503</v>
      </c>
      <c r="AC15" s="21">
        <v>0.42244853215891798</v>
      </c>
      <c r="AD15" s="21">
        <v>0.421231283636122</v>
      </c>
      <c r="AE15" s="21"/>
      <c r="AF15" s="21">
        <v>0.36503867375701798</v>
      </c>
      <c r="AG15" s="21">
        <v>0.47502881496688298</v>
      </c>
      <c r="AH15" s="21">
        <v>0.390990410223584</v>
      </c>
      <c r="AI15" s="21"/>
      <c r="AJ15" s="21">
        <v>0.39836472907896903</v>
      </c>
      <c r="AK15" s="21">
        <v>0.48277605082519098</v>
      </c>
      <c r="AL15" s="21">
        <v>0.48168915836466403</v>
      </c>
      <c r="AM15" s="21">
        <v>0.33587168306168402</v>
      </c>
      <c r="AN15" s="21">
        <v>0.31486886347269799</v>
      </c>
      <c r="AO15" s="21"/>
      <c r="AP15" s="21">
        <v>0.40568433006538901</v>
      </c>
      <c r="AQ15" s="21">
        <v>0.49561095179998199</v>
      </c>
      <c r="AR15" s="21">
        <v>0.52201913138415201</v>
      </c>
      <c r="AS15" s="21"/>
      <c r="AT15" s="21">
        <v>0.32644730451318299</v>
      </c>
      <c r="AU15" s="21">
        <v>0.37436557409087501</v>
      </c>
      <c r="AV15" s="21">
        <v>0.501620395131948</v>
      </c>
      <c r="AW15" s="21">
        <v>0.54418675913619996</v>
      </c>
      <c r="AX15" s="21">
        <v>0.53808222054334198</v>
      </c>
      <c r="AY15" s="21"/>
      <c r="AZ15" s="21">
        <v>0.44692065988852903</v>
      </c>
      <c r="BA15" s="21">
        <v>0.34092451266496998</v>
      </c>
      <c r="BB15" s="21">
        <v>0.41105833269845798</v>
      </c>
      <c r="BC15" s="21">
        <v>0.39461564166817698</v>
      </c>
      <c r="BD15" s="21">
        <v>0.42189469184872902</v>
      </c>
      <c r="BE15" s="21">
        <v>0.40890049238549397</v>
      </c>
      <c r="BF15" s="21">
        <v>0.47429487153550598</v>
      </c>
      <c r="BG15" s="21">
        <v>0.36972321863038399</v>
      </c>
      <c r="BH15" s="21">
        <v>0.44478391322328897</v>
      </c>
      <c r="BI15" s="21">
        <v>0.307556120106658</v>
      </c>
      <c r="BJ15" s="21">
        <v>0.49735573490178098</v>
      </c>
      <c r="BK15" s="21">
        <v>0.39160151125791098</v>
      </c>
      <c r="BL15" s="21">
        <v>0.42034639082977898</v>
      </c>
      <c r="BM15" s="21">
        <v>0.41198932660104998</v>
      </c>
      <c r="BN15" s="21">
        <v>0.51986126983808401</v>
      </c>
      <c r="BO15" s="21">
        <v>0.45268029770769702</v>
      </c>
      <c r="BP15" s="21"/>
      <c r="BQ15" s="21">
        <v>0.61249861583058296</v>
      </c>
      <c r="BR15" s="21">
        <v>0.32891589330786503</v>
      </c>
    </row>
    <row r="16" spans="2:70" x14ac:dyDescent="0.35">
      <c r="B16" s="18" t="s">
        <v>142</v>
      </c>
      <c r="C16" s="21">
        <v>0.217658739136945</v>
      </c>
      <c r="D16" s="21">
        <v>0.25082676758738098</v>
      </c>
      <c r="E16" s="21">
        <v>0.18770196933847</v>
      </c>
      <c r="F16" s="21"/>
      <c r="G16" s="21">
        <v>0.24198891121542099</v>
      </c>
      <c r="H16" s="21">
        <v>0.15375325617400801</v>
      </c>
      <c r="I16" s="21">
        <v>0.20136455127604799</v>
      </c>
      <c r="J16" s="21">
        <v>0.22765816288347199</v>
      </c>
      <c r="K16" s="21">
        <v>0.267058327859031</v>
      </c>
      <c r="L16" s="21">
        <v>0.22499310931413299</v>
      </c>
      <c r="M16" s="21"/>
      <c r="N16" s="21">
        <v>0.20183791394567599</v>
      </c>
      <c r="O16" s="21">
        <v>0.22838197902642399</v>
      </c>
      <c r="P16" s="21">
        <v>0.220599507870754</v>
      </c>
      <c r="Q16" s="21">
        <v>0.22193284993948501</v>
      </c>
      <c r="R16" s="21"/>
      <c r="S16" s="21">
        <v>0.17333133751768001</v>
      </c>
      <c r="T16" s="21">
        <v>0.26619940175886497</v>
      </c>
      <c r="U16" s="21">
        <v>0.18113885290375201</v>
      </c>
      <c r="V16" s="21">
        <v>0.30190526843118198</v>
      </c>
      <c r="W16" s="21">
        <v>0.17679206066332001</v>
      </c>
      <c r="X16" s="21">
        <v>0.17485383292324599</v>
      </c>
      <c r="Y16" s="21">
        <v>0.21730129852518301</v>
      </c>
      <c r="Z16" s="21">
        <v>0.2253163528304</v>
      </c>
      <c r="AA16" s="21">
        <v>0.219267849090338</v>
      </c>
      <c r="AB16" s="21">
        <v>0.24276199908303001</v>
      </c>
      <c r="AC16" s="21">
        <v>0.19319224488339501</v>
      </c>
      <c r="AD16" s="21">
        <v>0.250874449298994</v>
      </c>
      <c r="AE16" s="21"/>
      <c r="AF16" s="21">
        <v>0.25856548971302901</v>
      </c>
      <c r="AG16" s="21">
        <v>0.203872658964696</v>
      </c>
      <c r="AH16" s="21">
        <v>0.17200892929810899</v>
      </c>
      <c r="AI16" s="21"/>
      <c r="AJ16" s="21">
        <v>0.23218360136461999</v>
      </c>
      <c r="AK16" s="21">
        <v>0.18546995339535199</v>
      </c>
      <c r="AL16" s="21">
        <v>0.179151167606689</v>
      </c>
      <c r="AM16" s="21">
        <v>0.125661904148471</v>
      </c>
      <c r="AN16" s="21">
        <v>0.23622368454721401</v>
      </c>
      <c r="AO16" s="21"/>
      <c r="AP16" s="21">
        <v>0.21137709697724499</v>
      </c>
      <c r="AQ16" s="21">
        <v>0.187544083471606</v>
      </c>
      <c r="AR16" s="21">
        <v>0.16725856289281699</v>
      </c>
      <c r="AS16" s="21"/>
      <c r="AT16" s="21">
        <v>0.23770243268327401</v>
      </c>
      <c r="AU16" s="21">
        <v>0.20588009706055899</v>
      </c>
      <c r="AV16" s="21">
        <v>0.211345951635066</v>
      </c>
      <c r="AW16" s="21">
        <v>0.144193720528459</v>
      </c>
      <c r="AX16" s="21">
        <v>0.112535460087894</v>
      </c>
      <c r="AY16" s="21"/>
      <c r="AZ16" s="21">
        <v>0.14187248274705</v>
      </c>
      <c r="BA16" s="21">
        <v>0.23890788532118301</v>
      </c>
      <c r="BB16" s="21">
        <v>0.221112550916196</v>
      </c>
      <c r="BC16" s="21">
        <v>0.23734000593599899</v>
      </c>
      <c r="BD16" s="21">
        <v>0.17247668072818501</v>
      </c>
      <c r="BE16" s="21">
        <v>0.23445608454471301</v>
      </c>
      <c r="BF16" s="21">
        <v>0.187181616281207</v>
      </c>
      <c r="BG16" s="21">
        <v>0.23324420765651999</v>
      </c>
      <c r="BH16" s="21">
        <v>0.25464209689893902</v>
      </c>
      <c r="BI16" s="21">
        <v>0.22383115929060901</v>
      </c>
      <c r="BJ16" s="21">
        <v>0.17969488870749001</v>
      </c>
      <c r="BK16" s="21">
        <v>0.26925455407883703</v>
      </c>
      <c r="BL16" s="21">
        <v>0.274086994238742</v>
      </c>
      <c r="BM16" s="21">
        <v>0.219253488823139</v>
      </c>
      <c r="BN16" s="21">
        <v>0.138942154904549</v>
      </c>
      <c r="BO16" s="21">
        <v>0.19902137304956</v>
      </c>
      <c r="BP16" s="21"/>
      <c r="BQ16" s="21">
        <v>0.115607740010437</v>
      </c>
      <c r="BR16" s="21">
        <v>0.26458073323388698</v>
      </c>
    </row>
    <row r="17" spans="2:70" x14ac:dyDescent="0.35">
      <c r="B17" s="18" t="s">
        <v>143</v>
      </c>
      <c r="C17" s="22">
        <v>0.19947778371972699</v>
      </c>
      <c r="D17" s="22">
        <v>0.15270922558424399</v>
      </c>
      <c r="E17" s="22">
        <v>0.24095645245986999</v>
      </c>
      <c r="F17" s="22"/>
      <c r="G17" s="22">
        <v>0.14575771131257201</v>
      </c>
      <c r="H17" s="22">
        <v>0.36549051721185</v>
      </c>
      <c r="I17" s="22">
        <v>0.25344810651476901</v>
      </c>
      <c r="J17" s="22">
        <v>0.182312137053947</v>
      </c>
      <c r="K17" s="22">
        <v>1.72979271823245E-2</v>
      </c>
      <c r="L17" s="22">
        <v>0.19415249143295499</v>
      </c>
      <c r="M17" s="22"/>
      <c r="N17" s="22">
        <v>0.26997507438868401</v>
      </c>
      <c r="O17" s="22">
        <v>0.18442013277870101</v>
      </c>
      <c r="P17" s="22">
        <v>0.18829777077279</v>
      </c>
      <c r="Q17" s="22">
        <v>0.147933195091042</v>
      </c>
      <c r="R17" s="22"/>
      <c r="S17" s="22">
        <v>0.32126299423943799</v>
      </c>
      <c r="T17" s="22">
        <v>0.112415790855037</v>
      </c>
      <c r="U17" s="22">
        <v>0.28430113638152699</v>
      </c>
      <c r="V17" s="22">
        <v>7.8079818926341304E-2</v>
      </c>
      <c r="W17" s="22">
        <v>0.235424548448191</v>
      </c>
      <c r="X17" s="22">
        <v>0.241361058078435</v>
      </c>
      <c r="Y17" s="22">
        <v>0.186247717653341</v>
      </c>
      <c r="Z17" s="22">
        <v>0.17385076737803601</v>
      </c>
      <c r="AA17" s="22">
        <v>0.160361361121971</v>
      </c>
      <c r="AB17" s="22">
        <v>0.16716848324681499</v>
      </c>
      <c r="AC17" s="22">
        <v>0.229256287275523</v>
      </c>
      <c r="AD17" s="22">
        <v>0.170356834337128</v>
      </c>
      <c r="AE17" s="22"/>
      <c r="AF17" s="22">
        <v>0.10647318404398901</v>
      </c>
      <c r="AG17" s="22">
        <v>0.27115615600218701</v>
      </c>
      <c r="AH17" s="22">
        <v>0.21898148092547501</v>
      </c>
      <c r="AI17" s="22"/>
      <c r="AJ17" s="22">
        <v>0.16618112771434901</v>
      </c>
      <c r="AK17" s="22">
        <v>0.29730609742983899</v>
      </c>
      <c r="AL17" s="22">
        <v>0.30253799075797499</v>
      </c>
      <c r="AM17" s="22">
        <v>0.21020977891321299</v>
      </c>
      <c r="AN17" s="22">
        <v>7.8645178925483797E-2</v>
      </c>
      <c r="AO17" s="22"/>
      <c r="AP17" s="22">
        <v>0.19430723308814299</v>
      </c>
      <c r="AQ17" s="22">
        <v>0.30806686832837499</v>
      </c>
      <c r="AR17" s="22">
        <v>0.35476056849133503</v>
      </c>
      <c r="AS17" s="22"/>
      <c r="AT17" s="22">
        <v>8.8744871829908298E-2</v>
      </c>
      <c r="AU17" s="22">
        <v>0.16848547703031599</v>
      </c>
      <c r="AV17" s="22">
        <v>0.29027444349688197</v>
      </c>
      <c r="AW17" s="22">
        <v>0.39999303860774099</v>
      </c>
      <c r="AX17" s="22">
        <v>0.42554676045544698</v>
      </c>
      <c r="AY17" s="22"/>
      <c r="AZ17" s="22">
        <v>0.30504817714147903</v>
      </c>
      <c r="BA17" s="22">
        <v>0.102016627343786</v>
      </c>
      <c r="BB17" s="22">
        <v>0.18994578178226201</v>
      </c>
      <c r="BC17" s="22">
        <v>0.15727563573217801</v>
      </c>
      <c r="BD17" s="22">
        <v>0.24941801112054399</v>
      </c>
      <c r="BE17" s="22">
        <v>0.174444407840781</v>
      </c>
      <c r="BF17" s="22">
        <v>0.28711325525429898</v>
      </c>
      <c r="BG17" s="22">
        <v>0.136479010973864</v>
      </c>
      <c r="BH17" s="22">
        <v>0.19014181632435001</v>
      </c>
      <c r="BI17" s="22">
        <v>8.3724960816048993E-2</v>
      </c>
      <c r="BJ17" s="22">
        <v>0.31766084619429202</v>
      </c>
      <c r="BK17" s="22">
        <v>0.122346957179075</v>
      </c>
      <c r="BL17" s="22">
        <v>0.14625939659103601</v>
      </c>
      <c r="BM17" s="22">
        <v>0.19273583777791201</v>
      </c>
      <c r="BN17" s="22">
        <v>0.38091911493353597</v>
      </c>
      <c r="BO17" s="22">
        <v>0.253658924658137</v>
      </c>
      <c r="BP17" s="22"/>
      <c r="BQ17" s="22">
        <v>0.49689087582014602</v>
      </c>
      <c r="BR17" s="22">
        <v>6.4335160073978201E-2</v>
      </c>
    </row>
    <row r="18" spans="2:70" x14ac:dyDescent="0.35">
      <c r="B18" s="16" t="s">
        <v>651</v>
      </c>
    </row>
    <row r="19" spans="2:70" x14ac:dyDescent="0.35">
      <c r="B19" t="s">
        <v>98</v>
      </c>
    </row>
    <row r="20" spans="2:70" x14ac:dyDescent="0.35">
      <c r="B20" t="s">
        <v>99</v>
      </c>
    </row>
    <row r="22" spans="2:70" x14ac:dyDescent="0.35">
      <c r="B22" s="8" t="str">
        <f>HYPERLINK("#'Contents'!A1", "Return to Contents")</f>
        <v>Return to Contents</v>
      </c>
    </row>
  </sheetData>
  <mergeCells count="11">
    <mergeCell ref="BQ5:BR5"/>
    <mergeCell ref="D5:E5"/>
    <mergeCell ref="G5:L5"/>
    <mergeCell ref="N5:Q5"/>
    <mergeCell ref="S5:AD5"/>
    <mergeCell ref="AF5:AH5"/>
    <mergeCell ref="D2:BJ2"/>
    <mergeCell ref="AJ5:AN5"/>
    <mergeCell ref="AP5:AR5"/>
    <mergeCell ref="AT5:AX5"/>
    <mergeCell ref="AZ5:BO5"/>
  </mergeCells>
  <pageMargins left="0.7" right="0.7" top="0.75" bottom="0.75" header="0.3" footer="0.3"/>
  <pageSetup paperSize="9" orientation="portrait" horizontalDpi="300" verticalDpi="300"/>
  <drawing r:id="rId1"/>
</worksheet>
</file>

<file path=xl/worksheets/sheet1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600-000000000000}">
  <dimension ref="B2:BR22"/>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67" width="10.7265625" customWidth="1"/>
    <col min="68" max="68" width="2.1796875" customWidth="1"/>
    <col min="69" max="70" width="10.7265625" customWidth="1"/>
    <col min="71" max="71" width="2.1796875" customWidth="1"/>
  </cols>
  <sheetData>
    <row r="2" spans="2:70" ht="40" customHeight="1" x14ac:dyDescent="0.35">
      <c r="D2" s="29" t="s">
        <v>772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row>
    <row r="5" spans="2:70" ht="30" customHeight="1" x14ac:dyDescent="0.35">
      <c r="B5" s="15"/>
      <c r="C5" s="15"/>
      <c r="D5" s="30" t="s">
        <v>74</v>
      </c>
      <c r="E5" s="30"/>
      <c r="F5" s="15"/>
      <c r="G5" s="30" t="s">
        <v>75</v>
      </c>
      <c r="H5" s="30"/>
      <c r="I5" s="30"/>
      <c r="J5" s="30"/>
      <c r="K5" s="30"/>
      <c r="L5" s="30"/>
      <c r="M5" s="15"/>
      <c r="N5" s="30" t="s">
        <v>76</v>
      </c>
      <c r="O5" s="30"/>
      <c r="P5" s="30"/>
      <c r="Q5" s="30"/>
      <c r="R5" s="15"/>
      <c r="S5" s="30" t="s">
        <v>77</v>
      </c>
      <c r="T5" s="30"/>
      <c r="U5" s="30"/>
      <c r="V5" s="30"/>
      <c r="W5" s="30"/>
      <c r="X5" s="30"/>
      <c r="Y5" s="30"/>
      <c r="Z5" s="30"/>
      <c r="AA5" s="30"/>
      <c r="AB5" s="30"/>
      <c r="AC5" s="30"/>
      <c r="AD5" s="30"/>
      <c r="AE5" s="15"/>
      <c r="AF5" s="30" t="s">
        <v>78</v>
      </c>
      <c r="AG5" s="30"/>
      <c r="AH5" s="30"/>
      <c r="AI5" s="15"/>
      <c r="AJ5" s="30" t="s">
        <v>79</v>
      </c>
      <c r="AK5" s="30"/>
      <c r="AL5" s="30"/>
      <c r="AM5" s="30"/>
      <c r="AN5" s="30"/>
      <c r="AO5" s="15"/>
      <c r="AP5" s="30" t="s">
        <v>80</v>
      </c>
      <c r="AQ5" s="30"/>
      <c r="AR5" s="30"/>
      <c r="AS5" s="15"/>
      <c r="AT5" s="30" t="s">
        <v>81</v>
      </c>
      <c r="AU5" s="30"/>
      <c r="AV5" s="30"/>
      <c r="AW5" s="30"/>
      <c r="AX5" s="30"/>
      <c r="AY5" s="15"/>
      <c r="AZ5" s="30" t="s">
        <v>82</v>
      </c>
      <c r="BA5" s="30"/>
      <c r="BB5" s="30"/>
      <c r="BC5" s="30"/>
      <c r="BD5" s="30"/>
      <c r="BE5" s="30"/>
      <c r="BF5" s="30"/>
      <c r="BG5" s="30"/>
      <c r="BH5" s="30"/>
      <c r="BI5" s="30"/>
      <c r="BJ5" s="30"/>
      <c r="BK5" s="30"/>
      <c r="BL5" s="30"/>
      <c r="BM5" s="30"/>
      <c r="BN5" s="30"/>
      <c r="BO5" s="30"/>
      <c r="BP5" s="15"/>
      <c r="BQ5" s="30" t="s">
        <v>83</v>
      </c>
      <c r="BR5" s="30"/>
    </row>
    <row r="6" spans="2:7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46</v>
      </c>
      <c r="AQ6" s="12" t="s">
        <v>47</v>
      </c>
      <c r="AR6" s="12" t="s">
        <v>50</v>
      </c>
      <c r="AT6" s="12" t="s">
        <v>51</v>
      </c>
      <c r="AU6" s="12" t="s">
        <v>52</v>
      </c>
      <c r="AV6" s="12" t="s">
        <v>53</v>
      </c>
      <c r="AW6" s="12" t="s">
        <v>54</v>
      </c>
      <c r="AX6" s="12" t="s">
        <v>55</v>
      </c>
      <c r="AZ6" s="12" t="s">
        <v>56</v>
      </c>
      <c r="BA6" s="12" t="s">
        <v>57</v>
      </c>
      <c r="BB6" s="12" t="s">
        <v>58</v>
      </c>
      <c r="BC6" s="12" t="s">
        <v>59</v>
      </c>
      <c r="BD6" s="12" t="s">
        <v>60</v>
      </c>
      <c r="BE6" s="12" t="s">
        <v>61</v>
      </c>
      <c r="BF6" s="12" t="s">
        <v>62</v>
      </c>
      <c r="BG6" s="12" t="s">
        <v>63</v>
      </c>
      <c r="BH6" s="12" t="s">
        <v>64</v>
      </c>
      <c r="BI6" s="12" t="s">
        <v>65</v>
      </c>
      <c r="BJ6" s="12" t="s">
        <v>66</v>
      </c>
      <c r="BK6" s="12" t="s">
        <v>67</v>
      </c>
      <c r="BL6" s="12" t="s">
        <v>68</v>
      </c>
      <c r="BM6" s="12" t="s">
        <v>69</v>
      </c>
      <c r="BN6" s="12" t="s">
        <v>70</v>
      </c>
      <c r="BO6" s="12" t="s">
        <v>71</v>
      </c>
      <c r="BQ6" s="12" t="s">
        <v>72</v>
      </c>
      <c r="BR6" s="12" t="s">
        <v>73</v>
      </c>
    </row>
    <row r="7" spans="2:70" ht="30" customHeight="1" x14ac:dyDescent="0.35">
      <c r="B7" s="10" t="s">
        <v>19</v>
      </c>
      <c r="C7" s="10">
        <v>2044</v>
      </c>
      <c r="D7" s="10">
        <v>1026</v>
      </c>
      <c r="E7" s="10">
        <v>1009</v>
      </c>
      <c r="F7" s="10"/>
      <c r="G7" s="10">
        <v>248</v>
      </c>
      <c r="H7" s="10">
        <v>363</v>
      </c>
      <c r="I7" s="10">
        <v>338</v>
      </c>
      <c r="J7" s="10">
        <v>363</v>
      </c>
      <c r="K7" s="10">
        <v>287</v>
      </c>
      <c r="L7" s="10">
        <v>445</v>
      </c>
      <c r="M7" s="10"/>
      <c r="N7" s="10">
        <v>605</v>
      </c>
      <c r="O7" s="10">
        <v>578</v>
      </c>
      <c r="P7" s="10">
        <v>390</v>
      </c>
      <c r="Q7" s="10">
        <v>461</v>
      </c>
      <c r="R7" s="10"/>
      <c r="S7" s="10">
        <v>288</v>
      </c>
      <c r="T7" s="10">
        <v>297</v>
      </c>
      <c r="U7" s="10">
        <v>154</v>
      </c>
      <c r="V7" s="10">
        <v>172</v>
      </c>
      <c r="W7" s="10">
        <v>147</v>
      </c>
      <c r="X7" s="10">
        <v>189</v>
      </c>
      <c r="Y7" s="10">
        <v>166</v>
      </c>
      <c r="Z7" s="10">
        <v>91</v>
      </c>
      <c r="AA7" s="10">
        <v>221</v>
      </c>
      <c r="AB7" s="10">
        <v>181</v>
      </c>
      <c r="AC7" s="10">
        <v>92</v>
      </c>
      <c r="AD7" s="10">
        <v>46</v>
      </c>
      <c r="AE7" s="10"/>
      <c r="AF7" s="10">
        <v>725</v>
      </c>
      <c r="AG7" s="10">
        <v>868</v>
      </c>
      <c r="AH7" s="10">
        <v>275</v>
      </c>
      <c r="AI7" s="10"/>
      <c r="AJ7" s="10">
        <v>753</v>
      </c>
      <c r="AK7" s="10">
        <v>540</v>
      </c>
      <c r="AL7" s="10">
        <v>162</v>
      </c>
      <c r="AM7" s="10">
        <v>19</v>
      </c>
      <c r="AN7" s="10">
        <v>276</v>
      </c>
      <c r="AO7" s="10"/>
      <c r="AP7" s="10">
        <v>460</v>
      </c>
      <c r="AQ7" s="10">
        <v>686</v>
      </c>
      <c r="AR7" s="10">
        <v>140</v>
      </c>
      <c r="AS7" s="10"/>
      <c r="AT7" s="10">
        <v>452</v>
      </c>
      <c r="AU7" s="10">
        <v>504</v>
      </c>
      <c r="AV7" s="10">
        <v>567</v>
      </c>
      <c r="AW7" s="10">
        <v>217</v>
      </c>
      <c r="AX7" s="10">
        <v>26</v>
      </c>
      <c r="AY7" s="10"/>
      <c r="AZ7" s="10">
        <v>18</v>
      </c>
      <c r="BA7" s="10">
        <v>103</v>
      </c>
      <c r="BB7" s="10">
        <v>134</v>
      </c>
      <c r="BC7" s="10">
        <v>119</v>
      </c>
      <c r="BD7" s="10">
        <v>198</v>
      </c>
      <c r="BE7" s="10">
        <v>228</v>
      </c>
      <c r="BF7" s="10">
        <v>202</v>
      </c>
      <c r="BG7" s="10">
        <v>166</v>
      </c>
      <c r="BH7" s="10">
        <v>128</v>
      </c>
      <c r="BI7" s="10">
        <v>104</v>
      </c>
      <c r="BJ7" s="10">
        <v>165</v>
      </c>
      <c r="BK7" s="10">
        <v>104</v>
      </c>
      <c r="BL7" s="10">
        <v>85</v>
      </c>
      <c r="BM7" s="10">
        <v>57</v>
      </c>
      <c r="BN7" s="10">
        <v>46</v>
      </c>
      <c r="BO7" s="10">
        <v>76</v>
      </c>
      <c r="BP7" s="10"/>
      <c r="BQ7" s="10">
        <v>640</v>
      </c>
      <c r="BR7" s="10">
        <v>1348</v>
      </c>
    </row>
    <row r="8" spans="2:70" ht="30" customHeight="1" x14ac:dyDescent="0.35">
      <c r="B8" s="11" t="s">
        <v>20</v>
      </c>
      <c r="C8" s="11">
        <v>2041</v>
      </c>
      <c r="D8" s="11">
        <v>1029</v>
      </c>
      <c r="E8" s="11">
        <v>1003</v>
      </c>
      <c r="F8" s="11"/>
      <c r="G8" s="11">
        <v>279</v>
      </c>
      <c r="H8" s="11">
        <v>350</v>
      </c>
      <c r="I8" s="11">
        <v>337</v>
      </c>
      <c r="J8" s="11">
        <v>358</v>
      </c>
      <c r="K8" s="11">
        <v>281</v>
      </c>
      <c r="L8" s="11">
        <v>436</v>
      </c>
      <c r="M8" s="11"/>
      <c r="N8" s="11">
        <v>558</v>
      </c>
      <c r="O8" s="11">
        <v>530</v>
      </c>
      <c r="P8" s="11">
        <v>439</v>
      </c>
      <c r="Q8" s="11">
        <v>504</v>
      </c>
      <c r="R8" s="11"/>
      <c r="S8" s="11">
        <v>286</v>
      </c>
      <c r="T8" s="11">
        <v>280</v>
      </c>
      <c r="U8" s="11">
        <v>157</v>
      </c>
      <c r="V8" s="11">
        <v>178</v>
      </c>
      <c r="W8" s="11">
        <v>142</v>
      </c>
      <c r="X8" s="11">
        <v>181</v>
      </c>
      <c r="Y8" s="11">
        <v>158</v>
      </c>
      <c r="Z8" s="11">
        <v>85</v>
      </c>
      <c r="AA8" s="11">
        <v>219</v>
      </c>
      <c r="AB8" s="11">
        <v>195</v>
      </c>
      <c r="AC8" s="11">
        <v>97</v>
      </c>
      <c r="AD8" s="11">
        <v>62</v>
      </c>
      <c r="AE8" s="11"/>
      <c r="AF8" s="11">
        <v>719</v>
      </c>
      <c r="AG8" s="11">
        <v>849</v>
      </c>
      <c r="AH8" s="11">
        <v>285</v>
      </c>
      <c r="AI8" s="11"/>
      <c r="AJ8" s="11">
        <v>731</v>
      </c>
      <c r="AK8" s="11">
        <v>532</v>
      </c>
      <c r="AL8" s="11">
        <v>158</v>
      </c>
      <c r="AM8" s="11">
        <v>21</v>
      </c>
      <c r="AN8" s="11">
        <v>286</v>
      </c>
      <c r="AO8" s="11"/>
      <c r="AP8" s="11">
        <v>447</v>
      </c>
      <c r="AQ8" s="11">
        <v>680</v>
      </c>
      <c r="AR8" s="11">
        <v>136</v>
      </c>
      <c r="AS8" s="11"/>
      <c r="AT8" s="11">
        <v>464</v>
      </c>
      <c r="AU8" s="11">
        <v>519</v>
      </c>
      <c r="AV8" s="11">
        <v>545</v>
      </c>
      <c r="AW8" s="11">
        <v>207</v>
      </c>
      <c r="AX8" s="11">
        <v>23</v>
      </c>
      <c r="AY8" s="11"/>
      <c r="AZ8" s="11">
        <v>18</v>
      </c>
      <c r="BA8" s="11">
        <v>105</v>
      </c>
      <c r="BB8" s="11">
        <v>139</v>
      </c>
      <c r="BC8" s="11">
        <v>124</v>
      </c>
      <c r="BD8" s="11">
        <v>204</v>
      </c>
      <c r="BE8" s="11">
        <v>230</v>
      </c>
      <c r="BF8" s="11">
        <v>203</v>
      </c>
      <c r="BG8" s="11">
        <v>164</v>
      </c>
      <c r="BH8" s="11">
        <v>132</v>
      </c>
      <c r="BI8" s="11">
        <v>101</v>
      </c>
      <c r="BJ8" s="11">
        <v>164</v>
      </c>
      <c r="BK8" s="11">
        <v>100</v>
      </c>
      <c r="BL8" s="11">
        <v>81</v>
      </c>
      <c r="BM8" s="11">
        <v>53</v>
      </c>
      <c r="BN8" s="11">
        <v>43</v>
      </c>
      <c r="BO8" s="11">
        <v>68</v>
      </c>
      <c r="BP8" s="11"/>
      <c r="BQ8" s="11">
        <v>625</v>
      </c>
      <c r="BR8" s="11">
        <v>1360</v>
      </c>
    </row>
    <row r="9" spans="2:70" x14ac:dyDescent="0.35">
      <c r="B9" s="18" t="s">
        <v>759</v>
      </c>
      <c r="C9" s="17">
        <v>0.152032158771536</v>
      </c>
      <c r="D9" s="17">
        <v>0.14117191513169999</v>
      </c>
      <c r="E9" s="17">
        <v>0.16253039049222101</v>
      </c>
      <c r="F9" s="17"/>
      <c r="G9" s="17">
        <v>0.14083315482761299</v>
      </c>
      <c r="H9" s="17">
        <v>0.17299248487601701</v>
      </c>
      <c r="I9" s="17">
        <v>0.16785455407407401</v>
      </c>
      <c r="J9" s="17">
        <v>0.162421066308617</v>
      </c>
      <c r="K9" s="17">
        <v>0.13867506261506601</v>
      </c>
      <c r="L9" s="17">
        <v>0.13023361229969199</v>
      </c>
      <c r="M9" s="17"/>
      <c r="N9" s="17">
        <v>0.19788766794660501</v>
      </c>
      <c r="O9" s="17">
        <v>0.113578339353513</v>
      </c>
      <c r="P9" s="17">
        <v>0.133289084868736</v>
      </c>
      <c r="Q9" s="17">
        <v>0.15648263246590199</v>
      </c>
      <c r="R9" s="17"/>
      <c r="S9" s="17">
        <v>0.203056325399673</v>
      </c>
      <c r="T9" s="17">
        <v>0.121616893317584</v>
      </c>
      <c r="U9" s="17">
        <v>0.119045093494917</v>
      </c>
      <c r="V9" s="17">
        <v>0.16989910528518101</v>
      </c>
      <c r="W9" s="17">
        <v>0.11727780344621699</v>
      </c>
      <c r="X9" s="17">
        <v>0.13004769952054299</v>
      </c>
      <c r="Y9" s="17">
        <v>0.13078119376094699</v>
      </c>
      <c r="Z9" s="17">
        <v>0.193715275021975</v>
      </c>
      <c r="AA9" s="17">
        <v>0.14905626230916699</v>
      </c>
      <c r="AB9" s="17">
        <v>0.18350198028496501</v>
      </c>
      <c r="AC9" s="17">
        <v>0.159872016093944</v>
      </c>
      <c r="AD9" s="17">
        <v>0.12601452535510099</v>
      </c>
      <c r="AE9" s="17"/>
      <c r="AF9" s="17">
        <v>0.12754146359308399</v>
      </c>
      <c r="AG9" s="17">
        <v>0.169656183599045</v>
      </c>
      <c r="AH9" s="17">
        <v>0.150147270954508</v>
      </c>
      <c r="AI9" s="17"/>
      <c r="AJ9" s="17">
        <v>0.14842658905914599</v>
      </c>
      <c r="AK9" s="17">
        <v>0.18063632312803901</v>
      </c>
      <c r="AL9" s="17">
        <v>0.13256510288495099</v>
      </c>
      <c r="AM9" s="17">
        <v>0.108600710393494</v>
      </c>
      <c r="AN9" s="17">
        <v>0.13366349796909199</v>
      </c>
      <c r="AO9" s="17"/>
      <c r="AP9" s="17">
        <v>0.14252691698897399</v>
      </c>
      <c r="AQ9" s="17">
        <v>0.18343346252654499</v>
      </c>
      <c r="AR9" s="17">
        <v>0.157588239730069</v>
      </c>
      <c r="AS9" s="17"/>
      <c r="AT9" s="17">
        <v>0.123437036600465</v>
      </c>
      <c r="AU9" s="17">
        <v>0.121991526413203</v>
      </c>
      <c r="AV9" s="17">
        <v>0.16907610975696899</v>
      </c>
      <c r="AW9" s="17">
        <v>0.28434671713294202</v>
      </c>
      <c r="AX9" s="17">
        <v>0.40803903214239101</v>
      </c>
      <c r="AY9" s="17"/>
      <c r="AZ9" s="17">
        <v>5.5884391131366E-2</v>
      </c>
      <c r="BA9" s="17">
        <v>0.105983161942168</v>
      </c>
      <c r="BB9" s="17">
        <v>0.23006618412666299</v>
      </c>
      <c r="BC9" s="17">
        <v>0.17962292636701099</v>
      </c>
      <c r="BD9" s="17">
        <v>0.142714497710792</v>
      </c>
      <c r="BE9" s="17">
        <v>0.10617425718812599</v>
      </c>
      <c r="BF9" s="17">
        <v>0.12967122134284501</v>
      </c>
      <c r="BG9" s="17">
        <v>0.13351473557774499</v>
      </c>
      <c r="BH9" s="17">
        <v>0.15765585981577099</v>
      </c>
      <c r="BI9" s="17">
        <v>0.102005192501723</v>
      </c>
      <c r="BJ9" s="17">
        <v>0.13934876134118199</v>
      </c>
      <c r="BK9" s="17">
        <v>0.23392609928326799</v>
      </c>
      <c r="BL9" s="17">
        <v>0.15615214728924601</v>
      </c>
      <c r="BM9" s="17">
        <v>0.14025847186193699</v>
      </c>
      <c r="BN9" s="17">
        <v>0.20549985853810501</v>
      </c>
      <c r="BO9" s="17">
        <v>0.31818275122004203</v>
      </c>
      <c r="BP9" s="17"/>
      <c r="BQ9" s="17">
        <v>0.28240475293644801</v>
      </c>
      <c r="BR9" s="17">
        <v>9.4755204234082305E-2</v>
      </c>
    </row>
    <row r="10" spans="2:70" x14ac:dyDescent="0.35">
      <c r="B10" s="18" t="s">
        <v>760</v>
      </c>
      <c r="C10" s="17">
        <v>0.341018925374934</v>
      </c>
      <c r="D10" s="17">
        <v>0.31998834782137903</v>
      </c>
      <c r="E10" s="17">
        <v>0.363165894114237</v>
      </c>
      <c r="F10" s="17"/>
      <c r="G10" s="17">
        <v>0.31312169494980802</v>
      </c>
      <c r="H10" s="17">
        <v>0.39080695509737201</v>
      </c>
      <c r="I10" s="17">
        <v>0.367841504565039</v>
      </c>
      <c r="J10" s="17">
        <v>0.30708016118652998</v>
      </c>
      <c r="K10" s="17">
        <v>0.28719126847861898</v>
      </c>
      <c r="L10" s="17">
        <v>0.36074388410200797</v>
      </c>
      <c r="M10" s="17"/>
      <c r="N10" s="17">
        <v>0.34982223548184199</v>
      </c>
      <c r="O10" s="17">
        <v>0.36086161718690202</v>
      </c>
      <c r="P10" s="17">
        <v>0.35602989836586801</v>
      </c>
      <c r="Q10" s="17">
        <v>0.3042622194681</v>
      </c>
      <c r="R10" s="17"/>
      <c r="S10" s="17">
        <v>0.38550698588828503</v>
      </c>
      <c r="T10" s="17">
        <v>0.304142865604346</v>
      </c>
      <c r="U10" s="17">
        <v>0.36469481455736902</v>
      </c>
      <c r="V10" s="17">
        <v>0.29821857469035801</v>
      </c>
      <c r="W10" s="17">
        <v>0.35953835614223201</v>
      </c>
      <c r="X10" s="17">
        <v>0.35463848489231098</v>
      </c>
      <c r="Y10" s="17">
        <v>0.41039623986303903</v>
      </c>
      <c r="Z10" s="17">
        <v>0.31861532820639599</v>
      </c>
      <c r="AA10" s="17">
        <v>0.32064652411873501</v>
      </c>
      <c r="AB10" s="17">
        <v>0.30269342563185497</v>
      </c>
      <c r="AC10" s="17">
        <v>0.314546644549344</v>
      </c>
      <c r="AD10" s="17">
        <v>0.37087563670583701</v>
      </c>
      <c r="AE10" s="17"/>
      <c r="AF10" s="17">
        <v>0.31787431890092699</v>
      </c>
      <c r="AG10" s="17">
        <v>0.37528904342088498</v>
      </c>
      <c r="AH10" s="17">
        <v>0.302165865188045</v>
      </c>
      <c r="AI10" s="17"/>
      <c r="AJ10" s="17">
        <v>0.33483254521271399</v>
      </c>
      <c r="AK10" s="17">
        <v>0.36119516227270898</v>
      </c>
      <c r="AL10" s="17">
        <v>0.44086936563782497</v>
      </c>
      <c r="AM10" s="17">
        <v>0.15622170804579399</v>
      </c>
      <c r="AN10" s="17">
        <v>0.29212544012756197</v>
      </c>
      <c r="AO10" s="17"/>
      <c r="AP10" s="17">
        <v>0.35447802070979401</v>
      </c>
      <c r="AQ10" s="17">
        <v>0.36930727632738303</v>
      </c>
      <c r="AR10" s="17">
        <v>0.45481392486404398</v>
      </c>
      <c r="AS10" s="17"/>
      <c r="AT10" s="17">
        <v>0.30541914273616499</v>
      </c>
      <c r="AU10" s="17">
        <v>0.31015879687352199</v>
      </c>
      <c r="AV10" s="17">
        <v>0.38805726708473998</v>
      </c>
      <c r="AW10" s="17">
        <v>0.36583159561128198</v>
      </c>
      <c r="AX10" s="17">
        <v>0.355409356720987</v>
      </c>
      <c r="AY10" s="17"/>
      <c r="AZ10" s="17">
        <v>0.209641649544237</v>
      </c>
      <c r="BA10" s="17">
        <v>0.28677951136420998</v>
      </c>
      <c r="BB10" s="17">
        <v>0.25190499933266203</v>
      </c>
      <c r="BC10" s="17">
        <v>0.39736259967600501</v>
      </c>
      <c r="BD10" s="17">
        <v>0.35988588692590001</v>
      </c>
      <c r="BE10" s="17">
        <v>0.354106490419828</v>
      </c>
      <c r="BF10" s="17">
        <v>0.33610402513750198</v>
      </c>
      <c r="BG10" s="17">
        <v>0.35902419246488698</v>
      </c>
      <c r="BH10" s="17">
        <v>0.35986393054949001</v>
      </c>
      <c r="BI10" s="17">
        <v>0.42096545574694899</v>
      </c>
      <c r="BJ10" s="17">
        <v>0.29922616630232401</v>
      </c>
      <c r="BK10" s="17">
        <v>0.30379780051969901</v>
      </c>
      <c r="BL10" s="17">
        <v>0.36246890561912498</v>
      </c>
      <c r="BM10" s="17">
        <v>0.33633580657207501</v>
      </c>
      <c r="BN10" s="17">
        <v>0.39709360166722102</v>
      </c>
      <c r="BO10" s="17">
        <v>0.34469014983568003</v>
      </c>
      <c r="BP10" s="17"/>
      <c r="BQ10" s="17">
        <v>0.417493419163391</v>
      </c>
      <c r="BR10" s="17">
        <v>0.30430467800328498</v>
      </c>
    </row>
    <row r="11" spans="2:70" x14ac:dyDescent="0.35">
      <c r="B11" s="18" t="s">
        <v>761</v>
      </c>
      <c r="C11" s="17">
        <v>0.24856171795830501</v>
      </c>
      <c r="D11" s="17">
        <v>0.244953610186845</v>
      </c>
      <c r="E11" s="17">
        <v>0.254568693482981</v>
      </c>
      <c r="F11" s="17"/>
      <c r="G11" s="17">
        <v>0.24745695509695301</v>
      </c>
      <c r="H11" s="17">
        <v>0.224301219487506</v>
      </c>
      <c r="I11" s="17">
        <v>0.23905305798128301</v>
      </c>
      <c r="J11" s="17">
        <v>0.27550329990587802</v>
      </c>
      <c r="K11" s="17">
        <v>0.26750348858370099</v>
      </c>
      <c r="L11" s="17">
        <v>0.241749308464732</v>
      </c>
      <c r="M11" s="17"/>
      <c r="N11" s="17">
        <v>0.20432449924402801</v>
      </c>
      <c r="O11" s="17">
        <v>0.26352839354198399</v>
      </c>
      <c r="P11" s="17">
        <v>0.26578768738043701</v>
      </c>
      <c r="Q11" s="17">
        <v>0.26423416330382499</v>
      </c>
      <c r="R11" s="17"/>
      <c r="S11" s="17">
        <v>0.21037354288861801</v>
      </c>
      <c r="T11" s="17">
        <v>0.301406693729311</v>
      </c>
      <c r="U11" s="17">
        <v>0.22610324730204101</v>
      </c>
      <c r="V11" s="17">
        <v>0.26993983279330103</v>
      </c>
      <c r="W11" s="17">
        <v>0.22223128614121301</v>
      </c>
      <c r="X11" s="17">
        <v>0.266788499705777</v>
      </c>
      <c r="Y11" s="17">
        <v>0.23287863272772499</v>
      </c>
      <c r="Z11" s="17">
        <v>0.228900940110983</v>
      </c>
      <c r="AA11" s="17">
        <v>0.28509371109694898</v>
      </c>
      <c r="AB11" s="17">
        <v>0.224230199352875</v>
      </c>
      <c r="AC11" s="17">
        <v>0.24076577339566299</v>
      </c>
      <c r="AD11" s="17">
        <v>0.21488585196188301</v>
      </c>
      <c r="AE11" s="17"/>
      <c r="AF11" s="17">
        <v>0.26390864390734098</v>
      </c>
      <c r="AG11" s="17">
        <v>0.240103601738411</v>
      </c>
      <c r="AH11" s="17">
        <v>0.27013121683768998</v>
      </c>
      <c r="AI11" s="17"/>
      <c r="AJ11" s="17">
        <v>0.232536695762145</v>
      </c>
      <c r="AK11" s="17">
        <v>0.25166872567339099</v>
      </c>
      <c r="AL11" s="17">
        <v>0.222196187903027</v>
      </c>
      <c r="AM11" s="17">
        <v>0.408930146580466</v>
      </c>
      <c r="AN11" s="17">
        <v>0.29275685430498899</v>
      </c>
      <c r="AO11" s="17"/>
      <c r="AP11" s="17">
        <v>0.22542073266273599</v>
      </c>
      <c r="AQ11" s="17">
        <v>0.23106727377730499</v>
      </c>
      <c r="AR11" s="17">
        <v>0.20638719846387699</v>
      </c>
      <c r="AS11" s="17"/>
      <c r="AT11" s="17">
        <v>0.30447642659712199</v>
      </c>
      <c r="AU11" s="17">
        <v>0.26366380972271602</v>
      </c>
      <c r="AV11" s="17">
        <v>0.21571563817960801</v>
      </c>
      <c r="AW11" s="17">
        <v>0.19276102577172199</v>
      </c>
      <c r="AX11" s="17">
        <v>0.120577143525092</v>
      </c>
      <c r="AY11" s="17"/>
      <c r="AZ11" s="17">
        <v>0.448798464659241</v>
      </c>
      <c r="BA11" s="17">
        <v>0.29409376528512399</v>
      </c>
      <c r="BB11" s="17">
        <v>0.31134867245658299</v>
      </c>
      <c r="BC11" s="17">
        <v>0.190182343679378</v>
      </c>
      <c r="BD11" s="17">
        <v>0.24675677588668199</v>
      </c>
      <c r="BE11" s="17">
        <v>0.29135824207979699</v>
      </c>
      <c r="BF11" s="17">
        <v>0.25249019303463899</v>
      </c>
      <c r="BG11" s="17">
        <v>0.23285163314472199</v>
      </c>
      <c r="BH11" s="17">
        <v>0.23978327564360999</v>
      </c>
      <c r="BI11" s="17">
        <v>0.23628903274992999</v>
      </c>
      <c r="BJ11" s="17">
        <v>0.28166714441204099</v>
      </c>
      <c r="BK11" s="17">
        <v>0.175462859668469</v>
      </c>
      <c r="BL11" s="17">
        <v>0.18823253624984099</v>
      </c>
      <c r="BM11" s="17">
        <v>0.27141953773570998</v>
      </c>
      <c r="BN11" s="17">
        <v>0.15375883590200701</v>
      </c>
      <c r="BO11" s="17">
        <v>0.20627215959794801</v>
      </c>
      <c r="BP11" s="17"/>
      <c r="BQ11" s="17">
        <v>0.18037897890415699</v>
      </c>
      <c r="BR11" s="17">
        <v>0.27959784370451202</v>
      </c>
    </row>
    <row r="12" spans="2:70" x14ac:dyDescent="0.35">
      <c r="B12" s="18" t="s">
        <v>762</v>
      </c>
      <c r="C12" s="17">
        <v>9.0776106924457201E-2</v>
      </c>
      <c r="D12" s="17">
        <v>0.11483264502316699</v>
      </c>
      <c r="E12" s="17">
        <v>6.5996940059906695E-2</v>
      </c>
      <c r="F12" s="17"/>
      <c r="G12" s="17">
        <v>0.11804954751928901</v>
      </c>
      <c r="H12" s="17">
        <v>8.2141678653930003E-2</v>
      </c>
      <c r="I12" s="17">
        <v>8.2228819161976996E-2</v>
      </c>
      <c r="J12" s="17">
        <v>8.2442156036296899E-2</v>
      </c>
      <c r="K12" s="17">
        <v>0.100987168241985</v>
      </c>
      <c r="L12" s="17">
        <v>8.7134677331157498E-2</v>
      </c>
      <c r="M12" s="17"/>
      <c r="N12" s="17">
        <v>9.9249288893864196E-2</v>
      </c>
      <c r="O12" s="17">
        <v>9.95782407448738E-2</v>
      </c>
      <c r="P12" s="17">
        <v>7.8328804460509396E-2</v>
      </c>
      <c r="Q12" s="17">
        <v>8.2834128371679805E-2</v>
      </c>
      <c r="R12" s="17"/>
      <c r="S12" s="17">
        <v>8.0610608420519494E-2</v>
      </c>
      <c r="T12" s="17">
        <v>8.8400103768033603E-2</v>
      </c>
      <c r="U12" s="17">
        <v>8.7613225883488702E-2</v>
      </c>
      <c r="V12" s="17">
        <v>9.6716293252852803E-2</v>
      </c>
      <c r="W12" s="17">
        <v>8.2446613099938101E-2</v>
      </c>
      <c r="X12" s="17">
        <v>0.115722089412645</v>
      </c>
      <c r="Y12" s="17">
        <v>8.0543402299787806E-2</v>
      </c>
      <c r="Z12" s="17">
        <v>0.118141656693206</v>
      </c>
      <c r="AA12" s="17">
        <v>9.0701401868065398E-2</v>
      </c>
      <c r="AB12" s="17">
        <v>0.10881257829985699</v>
      </c>
      <c r="AC12" s="17">
        <v>5.1249496075650498E-2</v>
      </c>
      <c r="AD12" s="17">
        <v>8.0085916558715803E-2</v>
      </c>
      <c r="AE12" s="17"/>
      <c r="AF12" s="17">
        <v>8.8905310755363301E-2</v>
      </c>
      <c r="AG12" s="17">
        <v>8.6756348370115005E-2</v>
      </c>
      <c r="AH12" s="17">
        <v>8.4385636791392105E-2</v>
      </c>
      <c r="AI12" s="17"/>
      <c r="AJ12" s="17">
        <v>0.10185285269896301</v>
      </c>
      <c r="AK12" s="17">
        <v>7.3418183529033496E-2</v>
      </c>
      <c r="AL12" s="17">
        <v>9.0124006163231907E-2</v>
      </c>
      <c r="AM12" s="17">
        <v>0.115037319678919</v>
      </c>
      <c r="AN12" s="17">
        <v>8.4189117204464106E-2</v>
      </c>
      <c r="AO12" s="17"/>
      <c r="AP12" s="17">
        <v>9.8845172447354399E-2</v>
      </c>
      <c r="AQ12" s="17">
        <v>8.00458313811164E-2</v>
      </c>
      <c r="AR12" s="17">
        <v>5.0874532896354303E-2</v>
      </c>
      <c r="AS12" s="17"/>
      <c r="AT12" s="17">
        <v>8.6542198655502403E-2</v>
      </c>
      <c r="AU12" s="17">
        <v>0.110598081370236</v>
      </c>
      <c r="AV12" s="17">
        <v>8.1520006912713494E-2</v>
      </c>
      <c r="AW12" s="17">
        <v>8.7245899957996004E-2</v>
      </c>
      <c r="AX12" s="17">
        <v>7.9383648186872199E-2</v>
      </c>
      <c r="AY12" s="17"/>
      <c r="AZ12" s="17">
        <v>0.11445170783820099</v>
      </c>
      <c r="BA12" s="17">
        <v>0.11249305199366801</v>
      </c>
      <c r="BB12" s="17">
        <v>7.9547583193333493E-2</v>
      </c>
      <c r="BC12" s="17">
        <v>6.4743811335464294E-2</v>
      </c>
      <c r="BD12" s="17">
        <v>8.7809321310659105E-2</v>
      </c>
      <c r="BE12" s="17">
        <v>7.56852101599228E-2</v>
      </c>
      <c r="BF12" s="17">
        <v>9.1927068780671001E-2</v>
      </c>
      <c r="BG12" s="17">
        <v>9.9231974025097203E-2</v>
      </c>
      <c r="BH12" s="17">
        <v>6.2767740244064396E-2</v>
      </c>
      <c r="BI12" s="17">
        <v>8.0598132121773497E-2</v>
      </c>
      <c r="BJ12" s="17">
        <v>0.114139301091431</v>
      </c>
      <c r="BK12" s="17">
        <v>0.12728205101089399</v>
      </c>
      <c r="BL12" s="17">
        <v>0.15657223965606101</v>
      </c>
      <c r="BM12" s="17">
        <v>6.5628502087140703E-2</v>
      </c>
      <c r="BN12" s="17">
        <v>0.12518473183857801</v>
      </c>
      <c r="BO12" s="17">
        <v>7.8734575454533495E-2</v>
      </c>
      <c r="BP12" s="17"/>
      <c r="BQ12" s="17">
        <v>5.7655178964567302E-2</v>
      </c>
      <c r="BR12" s="17">
        <v>0.107650561708947</v>
      </c>
    </row>
    <row r="13" spans="2:70" x14ac:dyDescent="0.35">
      <c r="B13" s="18" t="s">
        <v>763</v>
      </c>
      <c r="C13" s="17">
        <v>0.10218569871821</v>
      </c>
      <c r="D13" s="17">
        <v>0.117876437359817</v>
      </c>
      <c r="E13" s="17">
        <v>8.4192442367232195E-2</v>
      </c>
      <c r="F13" s="17"/>
      <c r="G13" s="17">
        <v>0.112004848782312</v>
      </c>
      <c r="H13" s="17">
        <v>6.5323914756122994E-2</v>
      </c>
      <c r="I13" s="17">
        <v>7.2171737844984707E-2</v>
      </c>
      <c r="J13" s="17">
        <v>0.101929171892018</v>
      </c>
      <c r="K13" s="17">
        <v>0.12541493021779601</v>
      </c>
      <c r="L13" s="17">
        <v>0.133900595263374</v>
      </c>
      <c r="M13" s="17"/>
      <c r="N13" s="17">
        <v>9.9643983798340899E-2</v>
      </c>
      <c r="O13" s="17">
        <v>9.9678021688684004E-2</v>
      </c>
      <c r="P13" s="17">
        <v>0.108806847268485</v>
      </c>
      <c r="Q13" s="17">
        <v>9.7898761146827301E-2</v>
      </c>
      <c r="R13" s="17"/>
      <c r="S13" s="17">
        <v>8.2102122481548398E-2</v>
      </c>
      <c r="T13" s="17">
        <v>9.1232115923241E-2</v>
      </c>
      <c r="U13" s="17">
        <v>0.13117237144536401</v>
      </c>
      <c r="V13" s="17">
        <v>0.11595160426046799</v>
      </c>
      <c r="W13" s="17">
        <v>0.13042947645892899</v>
      </c>
      <c r="X13" s="17">
        <v>7.3604106517444298E-2</v>
      </c>
      <c r="Y13" s="17">
        <v>9.8177500613660401E-2</v>
      </c>
      <c r="Z13" s="17">
        <v>7.6224433427389104E-2</v>
      </c>
      <c r="AA13" s="17">
        <v>0.12734589107433</v>
      </c>
      <c r="AB13" s="17">
        <v>0.10072177084235399</v>
      </c>
      <c r="AC13" s="17">
        <v>0.133205731318259</v>
      </c>
      <c r="AD13" s="17">
        <v>6.2238186405688699E-2</v>
      </c>
      <c r="AE13" s="17"/>
      <c r="AF13" s="17">
        <v>0.143725606039837</v>
      </c>
      <c r="AG13" s="17">
        <v>6.5434074592022606E-2</v>
      </c>
      <c r="AH13" s="17">
        <v>9.4819715060059095E-2</v>
      </c>
      <c r="AI13" s="17"/>
      <c r="AJ13" s="17">
        <v>0.12576651819068499</v>
      </c>
      <c r="AK13" s="17">
        <v>7.6390901855204099E-2</v>
      </c>
      <c r="AL13" s="17">
        <v>8.4683896145579599E-2</v>
      </c>
      <c r="AM13" s="17">
        <v>4.8664188979852203E-2</v>
      </c>
      <c r="AN13" s="17">
        <v>9.8996923465034803E-2</v>
      </c>
      <c r="AO13" s="17"/>
      <c r="AP13" s="17">
        <v>0.116248774669012</v>
      </c>
      <c r="AQ13" s="17">
        <v>7.5402140553250396E-2</v>
      </c>
      <c r="AR13" s="17">
        <v>0.11717819030424401</v>
      </c>
      <c r="AS13" s="17"/>
      <c r="AT13" s="17">
        <v>0.104274178770823</v>
      </c>
      <c r="AU13" s="17">
        <v>0.12561566601503199</v>
      </c>
      <c r="AV13" s="17">
        <v>8.60367144615585E-2</v>
      </c>
      <c r="AW13" s="17">
        <v>3.1251970353301302E-2</v>
      </c>
      <c r="AX13" s="17">
        <v>0</v>
      </c>
      <c r="AY13" s="17"/>
      <c r="AZ13" s="17">
        <v>0.17122378682695499</v>
      </c>
      <c r="BA13" s="17">
        <v>9.8748126365002006E-2</v>
      </c>
      <c r="BB13" s="17">
        <v>6.5794925896392201E-2</v>
      </c>
      <c r="BC13" s="17">
        <v>0.101848449304299</v>
      </c>
      <c r="BD13" s="17">
        <v>8.3783581089744305E-2</v>
      </c>
      <c r="BE13" s="17">
        <v>0.103679372623718</v>
      </c>
      <c r="BF13" s="17">
        <v>0.115493301232188</v>
      </c>
      <c r="BG13" s="17">
        <v>0.120309136439752</v>
      </c>
      <c r="BH13" s="17">
        <v>0.104519698840354</v>
      </c>
      <c r="BI13" s="17">
        <v>0.10105003742603599</v>
      </c>
      <c r="BJ13" s="17">
        <v>0.13749289576280199</v>
      </c>
      <c r="BK13" s="17">
        <v>0.118787258849975</v>
      </c>
      <c r="BL13" s="17">
        <v>9.8331277150351004E-2</v>
      </c>
      <c r="BM13" s="17">
        <v>0.13660451378069299</v>
      </c>
      <c r="BN13" s="17">
        <v>7.7846462361485194E-2</v>
      </c>
      <c r="BO13" s="17">
        <v>3.8580686117317603E-2</v>
      </c>
      <c r="BP13" s="17"/>
      <c r="BQ13" s="17">
        <v>4.0225656543063801E-2</v>
      </c>
      <c r="BR13" s="17">
        <v>0.13175478664340501</v>
      </c>
    </row>
    <row r="14" spans="2:70" x14ac:dyDescent="0.35">
      <c r="B14" s="18" t="s">
        <v>129</v>
      </c>
      <c r="C14" s="17">
        <v>6.5425392252557002E-2</v>
      </c>
      <c r="D14" s="17">
        <v>6.1177044477091602E-2</v>
      </c>
      <c r="E14" s="17">
        <v>6.9545639483422197E-2</v>
      </c>
      <c r="F14" s="17"/>
      <c r="G14" s="17">
        <v>6.8533798824025396E-2</v>
      </c>
      <c r="H14" s="17">
        <v>6.4433747129052005E-2</v>
      </c>
      <c r="I14" s="17">
        <v>7.0850326372642103E-2</v>
      </c>
      <c r="J14" s="17">
        <v>7.0624144670659805E-2</v>
      </c>
      <c r="K14" s="17">
        <v>8.0228081862833506E-2</v>
      </c>
      <c r="L14" s="17">
        <v>4.6237922539037302E-2</v>
      </c>
      <c r="M14" s="17"/>
      <c r="N14" s="17">
        <v>4.90723246353197E-2</v>
      </c>
      <c r="O14" s="17">
        <v>6.2775387484043405E-2</v>
      </c>
      <c r="P14" s="17">
        <v>5.7757677655963999E-2</v>
      </c>
      <c r="Q14" s="17">
        <v>9.4288095243664702E-2</v>
      </c>
      <c r="R14" s="17"/>
      <c r="S14" s="17">
        <v>3.83504149213569E-2</v>
      </c>
      <c r="T14" s="17">
        <v>9.3201327657484595E-2</v>
      </c>
      <c r="U14" s="17">
        <v>7.1371247316820402E-2</v>
      </c>
      <c r="V14" s="17">
        <v>4.9274589717840801E-2</v>
      </c>
      <c r="W14" s="17">
        <v>8.8076464711470806E-2</v>
      </c>
      <c r="X14" s="17">
        <v>5.9199119951279397E-2</v>
      </c>
      <c r="Y14" s="17">
        <v>4.7223030734841097E-2</v>
      </c>
      <c r="Z14" s="17">
        <v>6.4402366540049799E-2</v>
      </c>
      <c r="AA14" s="17">
        <v>2.71562095327538E-2</v>
      </c>
      <c r="AB14" s="17">
        <v>8.00400455880938E-2</v>
      </c>
      <c r="AC14" s="17">
        <v>0.100360338567139</v>
      </c>
      <c r="AD14" s="17">
        <v>0.14589988301277501</v>
      </c>
      <c r="AE14" s="17"/>
      <c r="AF14" s="17">
        <v>5.8044656803447399E-2</v>
      </c>
      <c r="AG14" s="17">
        <v>6.2760748279522202E-2</v>
      </c>
      <c r="AH14" s="17">
        <v>9.8350295168306304E-2</v>
      </c>
      <c r="AI14" s="17"/>
      <c r="AJ14" s="17">
        <v>5.6584799076346802E-2</v>
      </c>
      <c r="AK14" s="17">
        <v>5.66907035416244E-2</v>
      </c>
      <c r="AL14" s="17">
        <v>2.9561441265385999E-2</v>
      </c>
      <c r="AM14" s="17">
        <v>0.16254592632147399</v>
      </c>
      <c r="AN14" s="17">
        <v>9.8268166928858106E-2</v>
      </c>
      <c r="AO14" s="17"/>
      <c r="AP14" s="17">
        <v>6.24803825221295E-2</v>
      </c>
      <c r="AQ14" s="17">
        <v>6.0744015434400798E-2</v>
      </c>
      <c r="AR14" s="17">
        <v>1.3157913741412E-2</v>
      </c>
      <c r="AS14" s="17"/>
      <c r="AT14" s="17">
        <v>7.5851016639922594E-2</v>
      </c>
      <c r="AU14" s="17">
        <v>6.7972119605291204E-2</v>
      </c>
      <c r="AV14" s="17">
        <v>5.95942636044113E-2</v>
      </c>
      <c r="AW14" s="17">
        <v>3.8562791172757203E-2</v>
      </c>
      <c r="AX14" s="17">
        <v>3.6590819424657098E-2</v>
      </c>
      <c r="AY14" s="17"/>
      <c r="AZ14" s="17">
        <v>0</v>
      </c>
      <c r="BA14" s="17">
        <v>0.101902383049828</v>
      </c>
      <c r="BB14" s="17">
        <v>6.13376349943663E-2</v>
      </c>
      <c r="BC14" s="17">
        <v>6.6239869637844007E-2</v>
      </c>
      <c r="BD14" s="17">
        <v>7.9049937076221502E-2</v>
      </c>
      <c r="BE14" s="17">
        <v>6.8996427528607907E-2</v>
      </c>
      <c r="BF14" s="17">
        <v>7.4314190472155303E-2</v>
      </c>
      <c r="BG14" s="17">
        <v>5.5068328347797499E-2</v>
      </c>
      <c r="BH14" s="17">
        <v>7.5409494906710603E-2</v>
      </c>
      <c r="BI14" s="17">
        <v>5.9092149453588601E-2</v>
      </c>
      <c r="BJ14" s="17">
        <v>2.8125731090220901E-2</v>
      </c>
      <c r="BK14" s="17">
        <v>4.0743930667694599E-2</v>
      </c>
      <c r="BL14" s="17">
        <v>3.82428940353765E-2</v>
      </c>
      <c r="BM14" s="17">
        <v>4.97531679624445E-2</v>
      </c>
      <c r="BN14" s="17">
        <v>4.0616509692604302E-2</v>
      </c>
      <c r="BO14" s="17">
        <v>1.3539677774479E-2</v>
      </c>
      <c r="BP14" s="17"/>
      <c r="BQ14" s="17">
        <v>2.1842013488373498E-2</v>
      </c>
      <c r="BR14" s="17">
        <v>8.19369257057697E-2</v>
      </c>
    </row>
    <row r="15" spans="2:70" x14ac:dyDescent="0.35">
      <c r="B15" s="18" t="s">
        <v>141</v>
      </c>
      <c r="C15" s="21">
        <v>0.49305108414646998</v>
      </c>
      <c r="D15" s="21">
        <v>0.46116026295307899</v>
      </c>
      <c r="E15" s="21">
        <v>0.52569628460645801</v>
      </c>
      <c r="F15" s="21"/>
      <c r="G15" s="21">
        <v>0.45395484977742101</v>
      </c>
      <c r="H15" s="21">
        <v>0.56379943997338899</v>
      </c>
      <c r="I15" s="21">
        <v>0.53569605863911296</v>
      </c>
      <c r="J15" s="21">
        <v>0.469501227495147</v>
      </c>
      <c r="K15" s="21">
        <v>0.42586633109368499</v>
      </c>
      <c r="L15" s="21">
        <v>0.49097749640169902</v>
      </c>
      <c r="M15" s="21"/>
      <c r="N15" s="21">
        <v>0.54770990342844705</v>
      </c>
      <c r="O15" s="21">
        <v>0.47443995654041499</v>
      </c>
      <c r="P15" s="21">
        <v>0.48931898323460399</v>
      </c>
      <c r="Q15" s="21">
        <v>0.460744851934003</v>
      </c>
      <c r="R15" s="21"/>
      <c r="S15" s="21">
        <v>0.58856331128795703</v>
      </c>
      <c r="T15" s="21">
        <v>0.42575975892193002</v>
      </c>
      <c r="U15" s="21">
        <v>0.48373990805228601</v>
      </c>
      <c r="V15" s="21">
        <v>0.46811767997553799</v>
      </c>
      <c r="W15" s="21">
        <v>0.47681615958844897</v>
      </c>
      <c r="X15" s="21">
        <v>0.48468618441285399</v>
      </c>
      <c r="Y15" s="21">
        <v>0.54117743362398596</v>
      </c>
      <c r="Z15" s="21">
        <v>0.51233060322837098</v>
      </c>
      <c r="AA15" s="21">
        <v>0.46970278642790197</v>
      </c>
      <c r="AB15" s="21">
        <v>0.48619540591681998</v>
      </c>
      <c r="AC15" s="21">
        <v>0.47441866064328803</v>
      </c>
      <c r="AD15" s="21">
        <v>0.496890162060937</v>
      </c>
      <c r="AE15" s="21"/>
      <c r="AF15" s="21">
        <v>0.44541578249401198</v>
      </c>
      <c r="AG15" s="21">
        <v>0.54494522701992898</v>
      </c>
      <c r="AH15" s="21">
        <v>0.45231313614255297</v>
      </c>
      <c r="AI15" s="21"/>
      <c r="AJ15" s="21">
        <v>0.48325913427186001</v>
      </c>
      <c r="AK15" s="21">
        <v>0.54183148540074699</v>
      </c>
      <c r="AL15" s="21">
        <v>0.57343446852277602</v>
      </c>
      <c r="AM15" s="21">
        <v>0.264822418439288</v>
      </c>
      <c r="AN15" s="21">
        <v>0.42578893809665402</v>
      </c>
      <c r="AO15" s="21"/>
      <c r="AP15" s="21">
        <v>0.49700493769876802</v>
      </c>
      <c r="AQ15" s="21">
        <v>0.55274073885392805</v>
      </c>
      <c r="AR15" s="21">
        <v>0.61240216459411301</v>
      </c>
      <c r="AS15" s="21"/>
      <c r="AT15" s="21">
        <v>0.42885617933663001</v>
      </c>
      <c r="AU15" s="21">
        <v>0.43215032328672498</v>
      </c>
      <c r="AV15" s="21">
        <v>0.55713337684170905</v>
      </c>
      <c r="AW15" s="21">
        <v>0.650178312744224</v>
      </c>
      <c r="AX15" s="21">
        <v>0.76344838886337796</v>
      </c>
      <c r="AY15" s="21"/>
      <c r="AZ15" s="21">
        <v>0.26552604067560298</v>
      </c>
      <c r="BA15" s="21">
        <v>0.39276267330637799</v>
      </c>
      <c r="BB15" s="21">
        <v>0.48197118345932499</v>
      </c>
      <c r="BC15" s="21">
        <v>0.57698552604301501</v>
      </c>
      <c r="BD15" s="21">
        <v>0.50260038463669299</v>
      </c>
      <c r="BE15" s="21">
        <v>0.46028074760795401</v>
      </c>
      <c r="BF15" s="21">
        <v>0.46577524648034702</v>
      </c>
      <c r="BG15" s="21">
        <v>0.492538928042632</v>
      </c>
      <c r="BH15" s="21">
        <v>0.51751979036526097</v>
      </c>
      <c r="BI15" s="21">
        <v>0.52297064824867201</v>
      </c>
      <c r="BJ15" s="21">
        <v>0.43857492764350597</v>
      </c>
      <c r="BK15" s="21">
        <v>0.53772389980296698</v>
      </c>
      <c r="BL15" s="21">
        <v>0.51862105290837102</v>
      </c>
      <c r="BM15" s="21">
        <v>0.47659427843401198</v>
      </c>
      <c r="BN15" s="21">
        <v>0.602593460205326</v>
      </c>
      <c r="BO15" s="21">
        <v>0.66287290105572205</v>
      </c>
      <c r="BP15" s="21"/>
      <c r="BQ15" s="21">
        <v>0.69989817209983896</v>
      </c>
      <c r="BR15" s="21">
        <v>0.39905988223736699</v>
      </c>
    </row>
    <row r="16" spans="2:70" x14ac:dyDescent="0.35">
      <c r="B16" s="18" t="s">
        <v>142</v>
      </c>
      <c r="C16" s="21">
        <v>0.19296180564266799</v>
      </c>
      <c r="D16" s="21">
        <v>0.23270908238298399</v>
      </c>
      <c r="E16" s="21">
        <v>0.150189382427139</v>
      </c>
      <c r="F16" s="21"/>
      <c r="G16" s="21">
        <v>0.23005439630160099</v>
      </c>
      <c r="H16" s="21">
        <v>0.147465593410053</v>
      </c>
      <c r="I16" s="21">
        <v>0.15440055700696201</v>
      </c>
      <c r="J16" s="21">
        <v>0.18437132792831501</v>
      </c>
      <c r="K16" s="21">
        <v>0.22640209845978099</v>
      </c>
      <c r="L16" s="21">
        <v>0.22103527259453201</v>
      </c>
      <c r="M16" s="21"/>
      <c r="N16" s="21">
        <v>0.198893272692205</v>
      </c>
      <c r="O16" s="21">
        <v>0.19925626243355801</v>
      </c>
      <c r="P16" s="21">
        <v>0.18713565172899399</v>
      </c>
      <c r="Q16" s="21">
        <v>0.180732889518507</v>
      </c>
      <c r="R16" s="21"/>
      <c r="S16" s="21">
        <v>0.162712730902068</v>
      </c>
      <c r="T16" s="21">
        <v>0.17963221969127499</v>
      </c>
      <c r="U16" s="21">
        <v>0.218785597328853</v>
      </c>
      <c r="V16" s="21">
        <v>0.21266789751331999</v>
      </c>
      <c r="W16" s="21">
        <v>0.212876089558867</v>
      </c>
      <c r="X16" s="21">
        <v>0.18932619593008901</v>
      </c>
      <c r="Y16" s="21">
        <v>0.178720902913448</v>
      </c>
      <c r="Z16" s="21">
        <v>0.194366090120595</v>
      </c>
      <c r="AA16" s="21">
        <v>0.218047292942396</v>
      </c>
      <c r="AB16" s="21">
        <v>0.209534349142211</v>
      </c>
      <c r="AC16" s="21">
        <v>0.18445522739390999</v>
      </c>
      <c r="AD16" s="21">
        <v>0.14232410296440401</v>
      </c>
      <c r="AE16" s="21"/>
      <c r="AF16" s="21">
        <v>0.23263091679520001</v>
      </c>
      <c r="AG16" s="21">
        <v>0.152190422962138</v>
      </c>
      <c r="AH16" s="21">
        <v>0.17920535185145101</v>
      </c>
      <c r="AI16" s="21"/>
      <c r="AJ16" s="21">
        <v>0.22761937088964801</v>
      </c>
      <c r="AK16" s="21">
        <v>0.14980908538423801</v>
      </c>
      <c r="AL16" s="21">
        <v>0.17480790230881099</v>
      </c>
      <c r="AM16" s="21">
        <v>0.163701508658772</v>
      </c>
      <c r="AN16" s="21">
        <v>0.18318604066949901</v>
      </c>
      <c r="AO16" s="21"/>
      <c r="AP16" s="21">
        <v>0.21509394711636701</v>
      </c>
      <c r="AQ16" s="21">
        <v>0.15544797193436699</v>
      </c>
      <c r="AR16" s="21">
        <v>0.168052723200598</v>
      </c>
      <c r="AS16" s="21"/>
      <c r="AT16" s="21">
        <v>0.19081637742632601</v>
      </c>
      <c r="AU16" s="21">
        <v>0.23621374738526801</v>
      </c>
      <c r="AV16" s="21">
        <v>0.16755672137427199</v>
      </c>
      <c r="AW16" s="21">
        <v>0.11849787031129699</v>
      </c>
      <c r="AX16" s="21">
        <v>7.9383648186872199E-2</v>
      </c>
      <c r="AY16" s="21"/>
      <c r="AZ16" s="21">
        <v>0.28567549466515602</v>
      </c>
      <c r="BA16" s="21">
        <v>0.21124117835867001</v>
      </c>
      <c r="BB16" s="21">
        <v>0.14534250908972601</v>
      </c>
      <c r="BC16" s="21">
        <v>0.16659226063976301</v>
      </c>
      <c r="BD16" s="21">
        <v>0.17159290240040301</v>
      </c>
      <c r="BE16" s="21">
        <v>0.17936458278364101</v>
      </c>
      <c r="BF16" s="21">
        <v>0.20742037001285901</v>
      </c>
      <c r="BG16" s="21">
        <v>0.219541110464849</v>
      </c>
      <c r="BH16" s="21">
        <v>0.16728743908441801</v>
      </c>
      <c r="BI16" s="21">
        <v>0.18164816954780999</v>
      </c>
      <c r="BJ16" s="21">
        <v>0.25163219685423199</v>
      </c>
      <c r="BK16" s="21">
        <v>0.246069309860869</v>
      </c>
      <c r="BL16" s="21">
        <v>0.25490351680641199</v>
      </c>
      <c r="BM16" s="21">
        <v>0.20223301586783299</v>
      </c>
      <c r="BN16" s="21">
        <v>0.20303119420006299</v>
      </c>
      <c r="BO16" s="21">
        <v>0.117315261571851</v>
      </c>
      <c r="BP16" s="21"/>
      <c r="BQ16" s="21">
        <v>9.7880835507631103E-2</v>
      </c>
      <c r="BR16" s="21">
        <v>0.239405348352352</v>
      </c>
    </row>
    <row r="17" spans="2:70" x14ac:dyDescent="0.35">
      <c r="B17" s="18" t="s">
        <v>143</v>
      </c>
      <c r="C17" s="22">
        <v>0.30008927850380201</v>
      </c>
      <c r="D17" s="22">
        <v>0.228451180570095</v>
      </c>
      <c r="E17" s="22">
        <v>0.37550690217931898</v>
      </c>
      <c r="F17" s="22"/>
      <c r="G17" s="22">
        <v>0.22390045347581999</v>
      </c>
      <c r="H17" s="22">
        <v>0.416333846563336</v>
      </c>
      <c r="I17" s="22">
        <v>0.38129550163215198</v>
      </c>
      <c r="J17" s="22">
        <v>0.28512989956683199</v>
      </c>
      <c r="K17" s="22">
        <v>0.199464232633904</v>
      </c>
      <c r="L17" s="22">
        <v>0.26994222380716798</v>
      </c>
      <c r="M17" s="22"/>
      <c r="N17" s="22">
        <v>0.34881663073624197</v>
      </c>
      <c r="O17" s="22">
        <v>0.275183694106857</v>
      </c>
      <c r="P17" s="22">
        <v>0.30218333150561</v>
      </c>
      <c r="Q17" s="22">
        <v>0.28001196241549597</v>
      </c>
      <c r="R17" s="22"/>
      <c r="S17" s="22">
        <v>0.42585058038588902</v>
      </c>
      <c r="T17" s="22">
        <v>0.246127539230655</v>
      </c>
      <c r="U17" s="22">
        <v>0.26495431072343301</v>
      </c>
      <c r="V17" s="22">
        <v>0.255449782462218</v>
      </c>
      <c r="W17" s="22">
        <v>0.26394007002958197</v>
      </c>
      <c r="X17" s="22">
        <v>0.29535998848276401</v>
      </c>
      <c r="Y17" s="22">
        <v>0.36245653071053802</v>
      </c>
      <c r="Z17" s="22">
        <v>0.31796451310777601</v>
      </c>
      <c r="AA17" s="22">
        <v>0.25165549348550598</v>
      </c>
      <c r="AB17" s="22">
        <v>0.276661056774609</v>
      </c>
      <c r="AC17" s="22">
        <v>0.28996343324937901</v>
      </c>
      <c r="AD17" s="22">
        <v>0.35456605909653299</v>
      </c>
      <c r="AE17" s="22"/>
      <c r="AF17" s="22">
        <v>0.212784865698811</v>
      </c>
      <c r="AG17" s="22">
        <v>0.39275480405779201</v>
      </c>
      <c r="AH17" s="22">
        <v>0.273107784291101</v>
      </c>
      <c r="AI17" s="22"/>
      <c r="AJ17" s="22">
        <v>0.255639763382212</v>
      </c>
      <c r="AK17" s="22">
        <v>0.39202240001651001</v>
      </c>
      <c r="AL17" s="22">
        <v>0.39862656621396397</v>
      </c>
      <c r="AM17" s="22">
        <v>0.10112090978051599</v>
      </c>
      <c r="AN17" s="22">
        <v>0.24260289742715499</v>
      </c>
      <c r="AO17" s="22"/>
      <c r="AP17" s="22">
        <v>0.28191099058240099</v>
      </c>
      <c r="AQ17" s="22">
        <v>0.397292766919561</v>
      </c>
      <c r="AR17" s="22">
        <v>0.44434944139351501</v>
      </c>
      <c r="AS17" s="22"/>
      <c r="AT17" s="22">
        <v>0.23803980191030399</v>
      </c>
      <c r="AU17" s="22">
        <v>0.19593657590145699</v>
      </c>
      <c r="AV17" s="22">
        <v>0.38957665546743703</v>
      </c>
      <c r="AW17" s="22">
        <v>0.531680442432926</v>
      </c>
      <c r="AX17" s="22">
        <v>0.68406474067650602</v>
      </c>
      <c r="AY17" s="22"/>
      <c r="AZ17" s="22">
        <v>-2.0149453989552601E-2</v>
      </c>
      <c r="BA17" s="22">
        <v>0.181521494947707</v>
      </c>
      <c r="BB17" s="22">
        <v>0.33662867436959898</v>
      </c>
      <c r="BC17" s="22">
        <v>0.41039326540325199</v>
      </c>
      <c r="BD17" s="22">
        <v>0.33100748223628901</v>
      </c>
      <c r="BE17" s="22">
        <v>0.28091616482431297</v>
      </c>
      <c r="BF17" s="22">
        <v>0.258354876467488</v>
      </c>
      <c r="BG17" s="22">
        <v>0.27299781757778302</v>
      </c>
      <c r="BH17" s="22">
        <v>0.35023235128084301</v>
      </c>
      <c r="BI17" s="22">
        <v>0.34132247870086202</v>
      </c>
      <c r="BJ17" s="22">
        <v>0.18694273078927301</v>
      </c>
      <c r="BK17" s="22">
        <v>0.29165458994209797</v>
      </c>
      <c r="BL17" s="22">
        <v>0.26371753610195903</v>
      </c>
      <c r="BM17" s="22">
        <v>0.27436126256617799</v>
      </c>
      <c r="BN17" s="22">
        <v>0.39956226600526301</v>
      </c>
      <c r="BO17" s="22">
        <v>0.54555763948387104</v>
      </c>
      <c r="BP17" s="22"/>
      <c r="BQ17" s="22">
        <v>0.60201733659220702</v>
      </c>
      <c r="BR17" s="22">
        <v>0.15965453388501499</v>
      </c>
    </row>
    <row r="18" spans="2:70" x14ac:dyDescent="0.35">
      <c r="B18" s="16" t="s">
        <v>651</v>
      </c>
    </row>
    <row r="19" spans="2:70" x14ac:dyDescent="0.35">
      <c r="B19" t="s">
        <v>98</v>
      </c>
    </row>
    <row r="20" spans="2:70" x14ac:dyDescent="0.35">
      <c r="B20" t="s">
        <v>99</v>
      </c>
    </row>
    <row r="22" spans="2:70" x14ac:dyDescent="0.35">
      <c r="B22" s="8" t="str">
        <f>HYPERLINK("#'Contents'!A1", "Return to Contents")</f>
        <v>Return to Contents</v>
      </c>
    </row>
  </sheetData>
  <mergeCells count="11">
    <mergeCell ref="BQ5:BR5"/>
    <mergeCell ref="D5:E5"/>
    <mergeCell ref="G5:L5"/>
    <mergeCell ref="N5:Q5"/>
    <mergeCell ref="S5:AD5"/>
    <mergeCell ref="AF5:AH5"/>
    <mergeCell ref="D2:BJ2"/>
    <mergeCell ref="AJ5:AN5"/>
    <mergeCell ref="AP5:AR5"/>
    <mergeCell ref="AT5:AX5"/>
    <mergeCell ref="AZ5:BO5"/>
  </mergeCells>
  <pageMargins left="0.7" right="0.7" top="0.75" bottom="0.75" header="0.3" footer="0.3"/>
  <pageSetup paperSize="9" orientation="portrait" horizontalDpi="300" verticalDpi="300"/>
  <drawing r:id="rId1"/>
</worksheet>
</file>

<file path=xl/worksheets/sheet1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700-000000000000}">
  <dimension ref="B2:BR16"/>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67" width="10.7265625" customWidth="1"/>
    <col min="68" max="68" width="2.1796875" customWidth="1"/>
    <col min="69" max="70" width="10.7265625" customWidth="1"/>
    <col min="71" max="71" width="2.1796875" customWidth="1"/>
  </cols>
  <sheetData>
    <row r="2" spans="2:70" ht="40" customHeight="1" x14ac:dyDescent="0.35">
      <c r="D2" s="29" t="s">
        <v>776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row>
    <row r="5" spans="2:70" ht="30" customHeight="1" x14ac:dyDescent="0.35">
      <c r="B5" s="15"/>
      <c r="C5" s="15"/>
      <c r="D5" s="30" t="s">
        <v>74</v>
      </c>
      <c r="E5" s="30"/>
      <c r="F5" s="15"/>
      <c r="G5" s="30" t="s">
        <v>75</v>
      </c>
      <c r="H5" s="30"/>
      <c r="I5" s="30"/>
      <c r="J5" s="30"/>
      <c r="K5" s="30"/>
      <c r="L5" s="30"/>
      <c r="M5" s="15"/>
      <c r="N5" s="30" t="s">
        <v>76</v>
      </c>
      <c r="O5" s="30"/>
      <c r="P5" s="30"/>
      <c r="Q5" s="30"/>
      <c r="R5" s="15"/>
      <c r="S5" s="30" t="s">
        <v>77</v>
      </c>
      <c r="T5" s="30"/>
      <c r="U5" s="30"/>
      <c r="V5" s="30"/>
      <c r="W5" s="30"/>
      <c r="X5" s="30"/>
      <c r="Y5" s="30"/>
      <c r="Z5" s="30"/>
      <c r="AA5" s="30"/>
      <c r="AB5" s="30"/>
      <c r="AC5" s="30"/>
      <c r="AD5" s="30"/>
      <c r="AE5" s="15"/>
      <c r="AF5" s="30" t="s">
        <v>78</v>
      </c>
      <c r="AG5" s="30"/>
      <c r="AH5" s="30"/>
      <c r="AI5" s="15"/>
      <c r="AJ5" s="30" t="s">
        <v>79</v>
      </c>
      <c r="AK5" s="30"/>
      <c r="AL5" s="30"/>
      <c r="AM5" s="30"/>
      <c r="AN5" s="30"/>
      <c r="AO5" s="15"/>
      <c r="AP5" s="30" t="s">
        <v>80</v>
      </c>
      <c r="AQ5" s="30"/>
      <c r="AR5" s="30"/>
      <c r="AS5" s="15"/>
      <c r="AT5" s="30" t="s">
        <v>81</v>
      </c>
      <c r="AU5" s="30"/>
      <c r="AV5" s="30"/>
      <c r="AW5" s="30"/>
      <c r="AX5" s="30"/>
      <c r="AY5" s="15"/>
      <c r="AZ5" s="30" t="s">
        <v>82</v>
      </c>
      <c r="BA5" s="30"/>
      <c r="BB5" s="30"/>
      <c r="BC5" s="30"/>
      <c r="BD5" s="30"/>
      <c r="BE5" s="30"/>
      <c r="BF5" s="30"/>
      <c r="BG5" s="30"/>
      <c r="BH5" s="30"/>
      <c r="BI5" s="30"/>
      <c r="BJ5" s="30"/>
      <c r="BK5" s="30"/>
      <c r="BL5" s="30"/>
      <c r="BM5" s="30"/>
      <c r="BN5" s="30"/>
      <c r="BO5" s="30"/>
      <c r="BP5" s="15"/>
      <c r="BQ5" s="30" t="s">
        <v>83</v>
      </c>
      <c r="BR5" s="30"/>
    </row>
    <row r="6" spans="2:7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46</v>
      </c>
      <c r="AQ6" s="12" t="s">
        <v>47</v>
      </c>
      <c r="AR6" s="12" t="s">
        <v>50</v>
      </c>
      <c r="AT6" s="12" t="s">
        <v>51</v>
      </c>
      <c r="AU6" s="12" t="s">
        <v>52</v>
      </c>
      <c r="AV6" s="12" t="s">
        <v>53</v>
      </c>
      <c r="AW6" s="12" t="s">
        <v>54</v>
      </c>
      <c r="AX6" s="12" t="s">
        <v>55</v>
      </c>
      <c r="AZ6" s="12" t="s">
        <v>56</v>
      </c>
      <c r="BA6" s="12" t="s">
        <v>57</v>
      </c>
      <c r="BB6" s="12" t="s">
        <v>58</v>
      </c>
      <c r="BC6" s="12" t="s">
        <v>59</v>
      </c>
      <c r="BD6" s="12" t="s">
        <v>60</v>
      </c>
      <c r="BE6" s="12" t="s">
        <v>61</v>
      </c>
      <c r="BF6" s="12" t="s">
        <v>62</v>
      </c>
      <c r="BG6" s="12" t="s">
        <v>63</v>
      </c>
      <c r="BH6" s="12" t="s">
        <v>64</v>
      </c>
      <c r="BI6" s="12" t="s">
        <v>65</v>
      </c>
      <c r="BJ6" s="12" t="s">
        <v>66</v>
      </c>
      <c r="BK6" s="12" t="s">
        <v>67</v>
      </c>
      <c r="BL6" s="12" t="s">
        <v>68</v>
      </c>
      <c r="BM6" s="12" t="s">
        <v>69</v>
      </c>
      <c r="BN6" s="12" t="s">
        <v>70</v>
      </c>
      <c r="BO6" s="12" t="s">
        <v>71</v>
      </c>
      <c r="BQ6" s="12" t="s">
        <v>72</v>
      </c>
      <c r="BR6" s="12" t="s">
        <v>73</v>
      </c>
    </row>
    <row r="7" spans="2:70" ht="30" customHeight="1" x14ac:dyDescent="0.35">
      <c r="B7" s="10" t="s">
        <v>19</v>
      </c>
      <c r="C7" s="10">
        <v>1132</v>
      </c>
      <c r="D7" s="10">
        <v>570</v>
      </c>
      <c r="E7" s="10">
        <v>560</v>
      </c>
      <c r="F7" s="10"/>
      <c r="G7" s="10">
        <v>145</v>
      </c>
      <c r="H7" s="10">
        <v>190</v>
      </c>
      <c r="I7" s="10">
        <v>209</v>
      </c>
      <c r="J7" s="10">
        <v>193</v>
      </c>
      <c r="K7" s="10">
        <v>164</v>
      </c>
      <c r="L7" s="10">
        <v>231</v>
      </c>
      <c r="M7" s="10"/>
      <c r="N7" s="10">
        <v>325</v>
      </c>
      <c r="O7" s="10">
        <v>326</v>
      </c>
      <c r="P7" s="10">
        <v>234</v>
      </c>
      <c r="Q7" s="10">
        <v>243</v>
      </c>
      <c r="R7" s="10"/>
      <c r="S7" s="10">
        <v>145</v>
      </c>
      <c r="T7" s="10">
        <v>153</v>
      </c>
      <c r="U7" s="10">
        <v>89</v>
      </c>
      <c r="V7" s="10">
        <v>98</v>
      </c>
      <c r="W7" s="10">
        <v>85</v>
      </c>
      <c r="X7" s="10">
        <v>108</v>
      </c>
      <c r="Y7" s="10">
        <v>104</v>
      </c>
      <c r="Z7" s="10">
        <v>40</v>
      </c>
      <c r="AA7" s="10">
        <v>138</v>
      </c>
      <c r="AB7" s="10">
        <v>101</v>
      </c>
      <c r="AC7" s="10">
        <v>45</v>
      </c>
      <c r="AD7" s="10">
        <v>26</v>
      </c>
      <c r="AE7" s="10"/>
      <c r="AF7" s="10">
        <v>397</v>
      </c>
      <c r="AG7" s="10">
        <v>474</v>
      </c>
      <c r="AH7" s="10">
        <v>158</v>
      </c>
      <c r="AI7" s="10"/>
      <c r="AJ7" s="10">
        <v>390</v>
      </c>
      <c r="AK7" s="10">
        <v>316</v>
      </c>
      <c r="AL7" s="10">
        <v>76</v>
      </c>
      <c r="AM7" s="10">
        <v>17</v>
      </c>
      <c r="AN7" s="10">
        <v>151</v>
      </c>
      <c r="AO7" s="10"/>
      <c r="AP7" s="10">
        <v>252</v>
      </c>
      <c r="AQ7" s="10">
        <v>395</v>
      </c>
      <c r="AR7" s="10">
        <v>72</v>
      </c>
      <c r="AS7" s="10"/>
      <c r="AT7" s="10">
        <v>269</v>
      </c>
      <c r="AU7" s="10">
        <v>279</v>
      </c>
      <c r="AV7" s="10">
        <v>291</v>
      </c>
      <c r="AW7" s="10">
        <v>129</v>
      </c>
      <c r="AX7" s="10">
        <v>21</v>
      </c>
      <c r="AY7" s="10"/>
      <c r="AZ7" s="10">
        <v>9</v>
      </c>
      <c r="BA7" s="10">
        <v>61</v>
      </c>
      <c r="BB7" s="10">
        <v>71</v>
      </c>
      <c r="BC7" s="10">
        <v>72</v>
      </c>
      <c r="BD7" s="10">
        <v>118</v>
      </c>
      <c r="BE7" s="10">
        <v>132</v>
      </c>
      <c r="BF7" s="10">
        <v>108</v>
      </c>
      <c r="BG7" s="10">
        <v>81</v>
      </c>
      <c r="BH7" s="10">
        <v>72</v>
      </c>
      <c r="BI7" s="10">
        <v>59</v>
      </c>
      <c r="BJ7" s="10">
        <v>91</v>
      </c>
      <c r="BK7" s="10">
        <v>55</v>
      </c>
      <c r="BL7" s="10">
        <v>45</v>
      </c>
      <c r="BM7" s="10">
        <v>32</v>
      </c>
      <c r="BN7" s="10">
        <v>25</v>
      </c>
      <c r="BO7" s="10">
        <v>46</v>
      </c>
      <c r="BP7" s="10"/>
      <c r="BQ7" s="10">
        <v>335</v>
      </c>
      <c r="BR7" s="10">
        <v>763</v>
      </c>
    </row>
    <row r="8" spans="2:70" ht="30" customHeight="1" x14ac:dyDescent="0.35">
      <c r="B8" s="11" t="s">
        <v>20</v>
      </c>
      <c r="C8" s="11">
        <v>1132</v>
      </c>
      <c r="D8" s="11">
        <v>570</v>
      </c>
      <c r="E8" s="11">
        <v>561</v>
      </c>
      <c r="F8" s="11"/>
      <c r="G8" s="11">
        <v>164</v>
      </c>
      <c r="H8" s="11">
        <v>183</v>
      </c>
      <c r="I8" s="11">
        <v>208</v>
      </c>
      <c r="J8" s="11">
        <v>190</v>
      </c>
      <c r="K8" s="11">
        <v>160</v>
      </c>
      <c r="L8" s="11">
        <v>229</v>
      </c>
      <c r="M8" s="11"/>
      <c r="N8" s="11">
        <v>296</v>
      </c>
      <c r="O8" s="11">
        <v>298</v>
      </c>
      <c r="P8" s="11">
        <v>264</v>
      </c>
      <c r="Q8" s="11">
        <v>270</v>
      </c>
      <c r="R8" s="11"/>
      <c r="S8" s="11">
        <v>145</v>
      </c>
      <c r="T8" s="11">
        <v>145</v>
      </c>
      <c r="U8" s="11">
        <v>92</v>
      </c>
      <c r="V8" s="11">
        <v>102</v>
      </c>
      <c r="W8" s="11">
        <v>82</v>
      </c>
      <c r="X8" s="11">
        <v>103</v>
      </c>
      <c r="Y8" s="11">
        <v>98</v>
      </c>
      <c r="Z8" s="11">
        <v>36</v>
      </c>
      <c r="AA8" s="11">
        <v>138</v>
      </c>
      <c r="AB8" s="11">
        <v>108</v>
      </c>
      <c r="AC8" s="11">
        <v>49</v>
      </c>
      <c r="AD8" s="11">
        <v>34</v>
      </c>
      <c r="AE8" s="11"/>
      <c r="AF8" s="11">
        <v>394</v>
      </c>
      <c r="AG8" s="11">
        <v>463</v>
      </c>
      <c r="AH8" s="11">
        <v>166</v>
      </c>
      <c r="AI8" s="11"/>
      <c r="AJ8" s="11">
        <v>381</v>
      </c>
      <c r="AK8" s="11">
        <v>312</v>
      </c>
      <c r="AL8" s="11">
        <v>73</v>
      </c>
      <c r="AM8" s="11">
        <v>19</v>
      </c>
      <c r="AN8" s="11">
        <v>154</v>
      </c>
      <c r="AO8" s="11"/>
      <c r="AP8" s="11">
        <v>250</v>
      </c>
      <c r="AQ8" s="11">
        <v>392</v>
      </c>
      <c r="AR8" s="11">
        <v>71</v>
      </c>
      <c r="AS8" s="11"/>
      <c r="AT8" s="11">
        <v>278</v>
      </c>
      <c r="AU8" s="11">
        <v>286</v>
      </c>
      <c r="AV8" s="11">
        <v>278</v>
      </c>
      <c r="AW8" s="11">
        <v>123</v>
      </c>
      <c r="AX8" s="11">
        <v>19</v>
      </c>
      <c r="AY8" s="11"/>
      <c r="AZ8" s="11">
        <v>9</v>
      </c>
      <c r="BA8" s="11">
        <v>61</v>
      </c>
      <c r="BB8" s="11">
        <v>77</v>
      </c>
      <c r="BC8" s="11">
        <v>74</v>
      </c>
      <c r="BD8" s="11">
        <v>120</v>
      </c>
      <c r="BE8" s="11">
        <v>136</v>
      </c>
      <c r="BF8" s="11">
        <v>109</v>
      </c>
      <c r="BG8" s="11">
        <v>83</v>
      </c>
      <c r="BH8" s="11">
        <v>74</v>
      </c>
      <c r="BI8" s="11">
        <v>59</v>
      </c>
      <c r="BJ8" s="11">
        <v>89</v>
      </c>
      <c r="BK8" s="11">
        <v>51</v>
      </c>
      <c r="BL8" s="11">
        <v>42</v>
      </c>
      <c r="BM8" s="11">
        <v>31</v>
      </c>
      <c r="BN8" s="11">
        <v>23</v>
      </c>
      <c r="BO8" s="11">
        <v>43</v>
      </c>
      <c r="BP8" s="11"/>
      <c r="BQ8" s="11">
        <v>330</v>
      </c>
      <c r="BR8" s="11">
        <v>767</v>
      </c>
    </row>
    <row r="9" spans="2:70" ht="43.5" x14ac:dyDescent="0.35">
      <c r="B9" s="18" t="s">
        <v>773</v>
      </c>
      <c r="C9" s="17">
        <v>0.438990698814406</v>
      </c>
      <c r="D9" s="17">
        <v>0.417741400528854</v>
      </c>
      <c r="E9" s="17">
        <v>0.46039841396157699</v>
      </c>
      <c r="F9" s="17"/>
      <c r="G9" s="17">
        <v>0.43258470331888699</v>
      </c>
      <c r="H9" s="17">
        <v>0.48976352303114701</v>
      </c>
      <c r="I9" s="17">
        <v>0.43702191893231401</v>
      </c>
      <c r="J9" s="17">
        <v>0.39733739258137202</v>
      </c>
      <c r="K9" s="17">
        <v>0.36606568430270497</v>
      </c>
      <c r="L9" s="17">
        <v>0.49034046912485402</v>
      </c>
      <c r="M9" s="17"/>
      <c r="N9" s="17">
        <v>0.46450584066075601</v>
      </c>
      <c r="O9" s="17">
        <v>0.440454324135654</v>
      </c>
      <c r="P9" s="17">
        <v>0.44655836413703898</v>
      </c>
      <c r="Q9" s="17">
        <v>0.40399777816463101</v>
      </c>
      <c r="R9" s="17"/>
      <c r="S9" s="17">
        <v>0.52825279396625502</v>
      </c>
      <c r="T9" s="17">
        <v>0.42035168468050399</v>
      </c>
      <c r="U9" s="17">
        <v>0.39258732155907899</v>
      </c>
      <c r="V9" s="17">
        <v>0.420498401551402</v>
      </c>
      <c r="W9" s="17">
        <v>0.33708710791277602</v>
      </c>
      <c r="X9" s="17">
        <v>0.54564351910925601</v>
      </c>
      <c r="Y9" s="17">
        <v>0.473723092138637</v>
      </c>
      <c r="Z9" s="17">
        <v>0.43580065734795298</v>
      </c>
      <c r="AA9" s="17">
        <v>0.36579578571214499</v>
      </c>
      <c r="AB9" s="17">
        <v>0.42531226265211802</v>
      </c>
      <c r="AC9" s="17">
        <v>0.475741423814035</v>
      </c>
      <c r="AD9" s="17">
        <v>0.43118472486915099</v>
      </c>
      <c r="AE9" s="17"/>
      <c r="AF9" s="17">
        <v>0.39332989971583099</v>
      </c>
      <c r="AG9" s="17">
        <v>0.48707236518696301</v>
      </c>
      <c r="AH9" s="17">
        <v>0.40899227369166302</v>
      </c>
      <c r="AI9" s="17"/>
      <c r="AJ9" s="17">
        <v>0.42546410127649498</v>
      </c>
      <c r="AK9" s="17">
        <v>0.487970290793943</v>
      </c>
      <c r="AL9" s="17">
        <v>0.47976837450585103</v>
      </c>
      <c r="AM9" s="17">
        <v>0.36253563546115802</v>
      </c>
      <c r="AN9" s="17">
        <v>0.362467060302192</v>
      </c>
      <c r="AO9" s="17"/>
      <c r="AP9" s="17">
        <v>0.47397444087002499</v>
      </c>
      <c r="AQ9" s="17">
        <v>0.49697140775491699</v>
      </c>
      <c r="AR9" s="17">
        <v>0.47983982341675802</v>
      </c>
      <c r="AS9" s="17"/>
      <c r="AT9" s="17">
        <v>0.35562267884100901</v>
      </c>
      <c r="AU9" s="17">
        <v>0.43213013369533698</v>
      </c>
      <c r="AV9" s="17">
        <v>0.50477001264549504</v>
      </c>
      <c r="AW9" s="17">
        <v>0.54045699413978798</v>
      </c>
      <c r="AX9" s="17">
        <v>0.58420446749268495</v>
      </c>
      <c r="AY9" s="17"/>
      <c r="AZ9" s="17">
        <v>0.76446051986124197</v>
      </c>
      <c r="BA9" s="17">
        <v>0.376444201432313</v>
      </c>
      <c r="BB9" s="17">
        <v>0.42686245621094598</v>
      </c>
      <c r="BC9" s="17">
        <v>0.50962819597517695</v>
      </c>
      <c r="BD9" s="17">
        <v>0.414086145355543</v>
      </c>
      <c r="BE9" s="17">
        <v>0.45368481428941099</v>
      </c>
      <c r="BF9" s="17">
        <v>0.51118949049970497</v>
      </c>
      <c r="BG9" s="17">
        <v>0.365888135481996</v>
      </c>
      <c r="BH9" s="17">
        <v>0.459944419177023</v>
      </c>
      <c r="BI9" s="17">
        <v>0.44922676905015202</v>
      </c>
      <c r="BJ9" s="17">
        <v>0.39520308326056902</v>
      </c>
      <c r="BK9" s="17">
        <v>0.50595816948656802</v>
      </c>
      <c r="BL9" s="17">
        <v>0.32677521218273098</v>
      </c>
      <c r="BM9" s="17">
        <v>0.34219000282649498</v>
      </c>
      <c r="BN9" s="17">
        <v>0.52354445541189698</v>
      </c>
      <c r="BO9" s="17">
        <v>0.46014691354958298</v>
      </c>
      <c r="BP9" s="17"/>
      <c r="BQ9" s="17">
        <v>0.62829873881030696</v>
      </c>
      <c r="BR9" s="17">
        <v>0.35756931044597801</v>
      </c>
    </row>
    <row r="10" spans="2:70" ht="43.5" x14ac:dyDescent="0.35">
      <c r="B10" s="18" t="s">
        <v>774</v>
      </c>
      <c r="C10" s="17">
        <v>0.33457557769792601</v>
      </c>
      <c r="D10" s="17">
        <v>0.40324623110931002</v>
      </c>
      <c r="E10" s="17">
        <v>0.264291508562158</v>
      </c>
      <c r="F10" s="17"/>
      <c r="G10" s="17">
        <v>0.344805230987484</v>
      </c>
      <c r="H10" s="17">
        <v>0.32161023473793099</v>
      </c>
      <c r="I10" s="17">
        <v>0.332868391308069</v>
      </c>
      <c r="J10" s="17">
        <v>0.30108606760846102</v>
      </c>
      <c r="K10" s="17">
        <v>0.41711487002381797</v>
      </c>
      <c r="L10" s="17">
        <v>0.30927259825623299</v>
      </c>
      <c r="M10" s="17"/>
      <c r="N10" s="17">
        <v>0.332610802538856</v>
      </c>
      <c r="O10" s="17">
        <v>0.32164386009738999</v>
      </c>
      <c r="P10" s="17">
        <v>0.33252354774666698</v>
      </c>
      <c r="Q10" s="17">
        <v>0.35083479343062202</v>
      </c>
      <c r="R10" s="17"/>
      <c r="S10" s="17">
        <v>0.30724520293982699</v>
      </c>
      <c r="T10" s="17">
        <v>0.33865962009760298</v>
      </c>
      <c r="U10" s="17">
        <v>0.34253438406294701</v>
      </c>
      <c r="V10" s="17">
        <v>0.35364115873228902</v>
      </c>
      <c r="W10" s="17">
        <v>0.41334487773455802</v>
      </c>
      <c r="X10" s="17">
        <v>0.220170463006163</v>
      </c>
      <c r="Y10" s="17">
        <v>0.31350838528221497</v>
      </c>
      <c r="Z10" s="17">
        <v>0.36154016493989399</v>
      </c>
      <c r="AA10" s="17">
        <v>0.33900332243581299</v>
      </c>
      <c r="AB10" s="17">
        <v>0.39431474899083802</v>
      </c>
      <c r="AC10" s="17">
        <v>0.28123452970455198</v>
      </c>
      <c r="AD10" s="17">
        <v>0.41177247267443601</v>
      </c>
      <c r="AE10" s="17"/>
      <c r="AF10" s="17">
        <v>0.38694055081023798</v>
      </c>
      <c r="AG10" s="17">
        <v>0.32279840119936498</v>
      </c>
      <c r="AH10" s="17">
        <v>0.24328910680430499</v>
      </c>
      <c r="AI10" s="17"/>
      <c r="AJ10" s="17">
        <v>0.37851373093581497</v>
      </c>
      <c r="AK10" s="17">
        <v>0.29290739972004798</v>
      </c>
      <c r="AL10" s="17">
        <v>0.34967683381017101</v>
      </c>
      <c r="AM10" s="17">
        <v>0.464788789449327</v>
      </c>
      <c r="AN10" s="17">
        <v>0.28062405480467101</v>
      </c>
      <c r="AO10" s="17"/>
      <c r="AP10" s="17">
        <v>0.34231165948970099</v>
      </c>
      <c r="AQ10" s="17">
        <v>0.29484060090360298</v>
      </c>
      <c r="AR10" s="17">
        <v>0.37667488126048798</v>
      </c>
      <c r="AS10" s="17"/>
      <c r="AT10" s="17">
        <v>0.35024019541427598</v>
      </c>
      <c r="AU10" s="17">
        <v>0.33969638312270101</v>
      </c>
      <c r="AV10" s="17">
        <v>0.300186021021565</v>
      </c>
      <c r="AW10" s="17">
        <v>0.27742549558125001</v>
      </c>
      <c r="AX10" s="17">
        <v>0.18880069514081599</v>
      </c>
      <c r="AY10" s="17"/>
      <c r="AZ10" s="17">
        <v>0.13124263479220499</v>
      </c>
      <c r="BA10" s="17">
        <v>0.32107884947297</v>
      </c>
      <c r="BB10" s="17">
        <v>0.25886274920237601</v>
      </c>
      <c r="BC10" s="17">
        <v>0.24184934754923501</v>
      </c>
      <c r="BD10" s="17">
        <v>0.335486285199732</v>
      </c>
      <c r="BE10" s="17">
        <v>0.33090565933411498</v>
      </c>
      <c r="BF10" s="17">
        <v>0.30351725306258098</v>
      </c>
      <c r="BG10" s="17">
        <v>0.431799078076057</v>
      </c>
      <c r="BH10" s="17">
        <v>0.31426251568392</v>
      </c>
      <c r="BI10" s="17">
        <v>0.33277338972756998</v>
      </c>
      <c r="BJ10" s="17">
        <v>0.36173545997332002</v>
      </c>
      <c r="BK10" s="17">
        <v>0.386156701654156</v>
      </c>
      <c r="BL10" s="17">
        <v>0.479919983467952</v>
      </c>
      <c r="BM10" s="17">
        <v>0.47613185732755298</v>
      </c>
      <c r="BN10" s="17">
        <v>0.32193546895633501</v>
      </c>
      <c r="BO10" s="17">
        <v>0.35927465778329998</v>
      </c>
      <c r="BP10" s="17"/>
      <c r="BQ10" s="17">
        <v>0.27275736803623202</v>
      </c>
      <c r="BR10" s="17">
        <v>0.36918293443174</v>
      </c>
    </row>
    <row r="11" spans="2:70" x14ac:dyDescent="0.35">
      <c r="B11" s="18" t="s">
        <v>775</v>
      </c>
      <c r="C11" s="19">
        <v>0.22643372348766799</v>
      </c>
      <c r="D11" s="19">
        <v>0.17901236836183601</v>
      </c>
      <c r="E11" s="19">
        <v>0.27531007747626501</v>
      </c>
      <c r="F11" s="19"/>
      <c r="G11" s="19">
        <v>0.22261006569362901</v>
      </c>
      <c r="H11" s="19">
        <v>0.188626242230922</v>
      </c>
      <c r="I11" s="19">
        <v>0.23010968975961699</v>
      </c>
      <c r="J11" s="19">
        <v>0.30157653981016702</v>
      </c>
      <c r="K11" s="19">
        <v>0.216819445673476</v>
      </c>
      <c r="L11" s="19">
        <v>0.20038693261891399</v>
      </c>
      <c r="M11" s="19"/>
      <c r="N11" s="19">
        <v>0.20288335680038799</v>
      </c>
      <c r="O11" s="19">
        <v>0.23790181576695599</v>
      </c>
      <c r="P11" s="19">
        <v>0.22091808811629399</v>
      </c>
      <c r="Q11" s="19">
        <v>0.24516742840474701</v>
      </c>
      <c r="R11" s="19"/>
      <c r="S11" s="19">
        <v>0.16450200309391699</v>
      </c>
      <c r="T11" s="19">
        <v>0.24098869522189301</v>
      </c>
      <c r="U11" s="19">
        <v>0.264878294377973</v>
      </c>
      <c r="V11" s="19">
        <v>0.22586043971630901</v>
      </c>
      <c r="W11" s="19">
        <v>0.24956801435266601</v>
      </c>
      <c r="X11" s="19">
        <v>0.23418601788458099</v>
      </c>
      <c r="Y11" s="19">
        <v>0.212768522579148</v>
      </c>
      <c r="Z11" s="19">
        <v>0.202659177712153</v>
      </c>
      <c r="AA11" s="19">
        <v>0.29520089185204201</v>
      </c>
      <c r="AB11" s="19">
        <v>0.18037298835704399</v>
      </c>
      <c r="AC11" s="19">
        <v>0.24302404648141401</v>
      </c>
      <c r="AD11" s="19">
        <v>0.157042802456413</v>
      </c>
      <c r="AE11" s="19"/>
      <c r="AF11" s="19">
        <v>0.219729549473931</v>
      </c>
      <c r="AG11" s="19">
        <v>0.19012923361367201</v>
      </c>
      <c r="AH11" s="19">
        <v>0.34771861950403199</v>
      </c>
      <c r="AI11" s="19"/>
      <c r="AJ11" s="19">
        <v>0.19602216778768999</v>
      </c>
      <c r="AK11" s="19">
        <v>0.219122309486009</v>
      </c>
      <c r="AL11" s="19">
        <v>0.170554791683978</v>
      </c>
      <c r="AM11" s="19">
        <v>0.172675575089515</v>
      </c>
      <c r="AN11" s="19">
        <v>0.35690888489313699</v>
      </c>
      <c r="AO11" s="19"/>
      <c r="AP11" s="19">
        <v>0.18371389964027399</v>
      </c>
      <c r="AQ11" s="19">
        <v>0.20818799134148</v>
      </c>
      <c r="AR11" s="19">
        <v>0.143485295322754</v>
      </c>
      <c r="AS11" s="19"/>
      <c r="AT11" s="19">
        <v>0.29413712574471501</v>
      </c>
      <c r="AU11" s="19">
        <v>0.22817348318196201</v>
      </c>
      <c r="AV11" s="19">
        <v>0.19504396633293999</v>
      </c>
      <c r="AW11" s="19">
        <v>0.182117510278962</v>
      </c>
      <c r="AX11" s="19">
        <v>0.226994837366499</v>
      </c>
      <c r="AY11" s="19"/>
      <c r="AZ11" s="19">
        <v>0.10429684534655299</v>
      </c>
      <c r="BA11" s="19">
        <v>0.30247694909471801</v>
      </c>
      <c r="BB11" s="19">
        <v>0.31427479458667801</v>
      </c>
      <c r="BC11" s="19">
        <v>0.24852245647558799</v>
      </c>
      <c r="BD11" s="19">
        <v>0.25042756944472599</v>
      </c>
      <c r="BE11" s="19">
        <v>0.21540952637647401</v>
      </c>
      <c r="BF11" s="19">
        <v>0.18529325643771399</v>
      </c>
      <c r="BG11" s="19">
        <v>0.202312786441947</v>
      </c>
      <c r="BH11" s="19">
        <v>0.225793065139057</v>
      </c>
      <c r="BI11" s="19">
        <v>0.217999841222278</v>
      </c>
      <c r="BJ11" s="19">
        <v>0.24306145676611099</v>
      </c>
      <c r="BK11" s="19">
        <v>0.10788512885927599</v>
      </c>
      <c r="BL11" s="19">
        <v>0.19330480434931699</v>
      </c>
      <c r="BM11" s="19">
        <v>0.18167813984595199</v>
      </c>
      <c r="BN11" s="19">
        <v>0.15452007563176801</v>
      </c>
      <c r="BO11" s="19">
        <v>0.18057842866711701</v>
      </c>
      <c r="BP11" s="19"/>
      <c r="BQ11" s="19">
        <v>9.8943893153460596E-2</v>
      </c>
      <c r="BR11" s="19">
        <v>0.273247755122282</v>
      </c>
    </row>
    <row r="12" spans="2:70" x14ac:dyDescent="0.35">
      <c r="B12" s="16" t="s">
        <v>651</v>
      </c>
    </row>
    <row r="13" spans="2:70" x14ac:dyDescent="0.35">
      <c r="B13" t="s">
        <v>98</v>
      </c>
    </row>
    <row r="14" spans="2:70" x14ac:dyDescent="0.35">
      <c r="B14" t="s">
        <v>99</v>
      </c>
    </row>
    <row r="16" spans="2:70" x14ac:dyDescent="0.35">
      <c r="B16" s="8" t="str">
        <f>HYPERLINK("#'Contents'!A1", "Return to Contents")</f>
        <v>Return to Contents</v>
      </c>
    </row>
  </sheetData>
  <mergeCells count="11">
    <mergeCell ref="BQ5:BR5"/>
    <mergeCell ref="D5:E5"/>
    <mergeCell ref="G5:L5"/>
    <mergeCell ref="N5:Q5"/>
    <mergeCell ref="S5:AD5"/>
    <mergeCell ref="AF5:AH5"/>
    <mergeCell ref="D2:BJ2"/>
    <mergeCell ref="AJ5:AN5"/>
    <mergeCell ref="AP5:AR5"/>
    <mergeCell ref="AT5:AX5"/>
    <mergeCell ref="AZ5:BO5"/>
  </mergeCells>
  <pageMargins left="0.7" right="0.7" top="0.75" bottom="0.75" header="0.3" footer="0.3"/>
  <pageSetup paperSize="9" orientation="portrait" horizontalDpi="300" verticalDpi="300"/>
  <drawing r:id="rId1"/>
</worksheet>
</file>

<file path=xl/worksheets/sheet2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800-000000000000}">
  <dimension ref="B2:BR16"/>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67" width="10.7265625" customWidth="1"/>
    <col min="68" max="68" width="2.1796875" customWidth="1"/>
    <col min="69" max="70" width="10.7265625" customWidth="1"/>
    <col min="71" max="71" width="2.1796875" customWidth="1"/>
  </cols>
  <sheetData>
    <row r="2" spans="2:70" ht="40" customHeight="1" x14ac:dyDescent="0.35">
      <c r="D2" s="29" t="s">
        <v>776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row>
    <row r="5" spans="2:70" ht="30" customHeight="1" x14ac:dyDescent="0.35">
      <c r="B5" s="15"/>
      <c r="C5" s="15"/>
      <c r="D5" s="30" t="s">
        <v>74</v>
      </c>
      <c r="E5" s="30"/>
      <c r="F5" s="15"/>
      <c r="G5" s="30" t="s">
        <v>75</v>
      </c>
      <c r="H5" s="30"/>
      <c r="I5" s="30"/>
      <c r="J5" s="30"/>
      <c r="K5" s="30"/>
      <c r="L5" s="30"/>
      <c r="M5" s="15"/>
      <c r="N5" s="30" t="s">
        <v>76</v>
      </c>
      <c r="O5" s="30"/>
      <c r="P5" s="30"/>
      <c r="Q5" s="30"/>
      <c r="R5" s="15"/>
      <c r="S5" s="30" t="s">
        <v>77</v>
      </c>
      <c r="T5" s="30"/>
      <c r="U5" s="30"/>
      <c r="V5" s="30"/>
      <c r="W5" s="30"/>
      <c r="X5" s="30"/>
      <c r="Y5" s="30"/>
      <c r="Z5" s="30"/>
      <c r="AA5" s="30"/>
      <c r="AB5" s="30"/>
      <c r="AC5" s="30"/>
      <c r="AD5" s="30"/>
      <c r="AE5" s="15"/>
      <c r="AF5" s="30" t="s">
        <v>78</v>
      </c>
      <c r="AG5" s="30"/>
      <c r="AH5" s="30"/>
      <c r="AI5" s="15"/>
      <c r="AJ5" s="30" t="s">
        <v>79</v>
      </c>
      <c r="AK5" s="30"/>
      <c r="AL5" s="30"/>
      <c r="AM5" s="30"/>
      <c r="AN5" s="30"/>
      <c r="AO5" s="15"/>
      <c r="AP5" s="30" t="s">
        <v>80</v>
      </c>
      <c r="AQ5" s="30"/>
      <c r="AR5" s="30"/>
      <c r="AS5" s="15"/>
      <c r="AT5" s="30" t="s">
        <v>81</v>
      </c>
      <c r="AU5" s="30"/>
      <c r="AV5" s="30"/>
      <c r="AW5" s="30"/>
      <c r="AX5" s="30"/>
      <c r="AY5" s="15"/>
      <c r="AZ5" s="30" t="s">
        <v>82</v>
      </c>
      <c r="BA5" s="30"/>
      <c r="BB5" s="30"/>
      <c r="BC5" s="30"/>
      <c r="BD5" s="30"/>
      <c r="BE5" s="30"/>
      <c r="BF5" s="30"/>
      <c r="BG5" s="30"/>
      <c r="BH5" s="30"/>
      <c r="BI5" s="30"/>
      <c r="BJ5" s="30"/>
      <c r="BK5" s="30"/>
      <c r="BL5" s="30"/>
      <c r="BM5" s="30"/>
      <c r="BN5" s="30"/>
      <c r="BO5" s="30"/>
      <c r="BP5" s="15"/>
      <c r="BQ5" s="30" t="s">
        <v>83</v>
      </c>
      <c r="BR5" s="30"/>
    </row>
    <row r="6" spans="2:7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46</v>
      </c>
      <c r="AQ6" s="12" t="s">
        <v>47</v>
      </c>
      <c r="AR6" s="12" t="s">
        <v>50</v>
      </c>
      <c r="AT6" s="12" t="s">
        <v>51</v>
      </c>
      <c r="AU6" s="12" t="s">
        <v>52</v>
      </c>
      <c r="AV6" s="12" t="s">
        <v>53</v>
      </c>
      <c r="AW6" s="12" t="s">
        <v>54</v>
      </c>
      <c r="AX6" s="12" t="s">
        <v>55</v>
      </c>
      <c r="AZ6" s="12" t="s">
        <v>56</v>
      </c>
      <c r="BA6" s="12" t="s">
        <v>57</v>
      </c>
      <c r="BB6" s="12" t="s">
        <v>58</v>
      </c>
      <c r="BC6" s="12" t="s">
        <v>59</v>
      </c>
      <c r="BD6" s="12" t="s">
        <v>60</v>
      </c>
      <c r="BE6" s="12" t="s">
        <v>61</v>
      </c>
      <c r="BF6" s="12" t="s">
        <v>62</v>
      </c>
      <c r="BG6" s="12" t="s">
        <v>63</v>
      </c>
      <c r="BH6" s="12" t="s">
        <v>64</v>
      </c>
      <c r="BI6" s="12" t="s">
        <v>65</v>
      </c>
      <c r="BJ6" s="12" t="s">
        <v>66</v>
      </c>
      <c r="BK6" s="12" t="s">
        <v>67</v>
      </c>
      <c r="BL6" s="12" t="s">
        <v>68</v>
      </c>
      <c r="BM6" s="12" t="s">
        <v>69</v>
      </c>
      <c r="BN6" s="12" t="s">
        <v>70</v>
      </c>
      <c r="BO6" s="12" t="s">
        <v>71</v>
      </c>
      <c r="BQ6" s="12" t="s">
        <v>72</v>
      </c>
      <c r="BR6" s="12" t="s">
        <v>73</v>
      </c>
    </row>
    <row r="7" spans="2:70" ht="30" customHeight="1" x14ac:dyDescent="0.35">
      <c r="B7" s="10" t="s">
        <v>19</v>
      </c>
      <c r="C7" s="10">
        <v>1112</v>
      </c>
      <c r="D7" s="10">
        <v>547</v>
      </c>
      <c r="E7" s="10">
        <v>561</v>
      </c>
      <c r="F7" s="10"/>
      <c r="G7" s="10">
        <v>127</v>
      </c>
      <c r="H7" s="10">
        <v>199</v>
      </c>
      <c r="I7" s="10">
        <v>211</v>
      </c>
      <c r="J7" s="10">
        <v>186</v>
      </c>
      <c r="K7" s="10">
        <v>156</v>
      </c>
      <c r="L7" s="10">
        <v>233</v>
      </c>
      <c r="M7" s="10"/>
      <c r="N7" s="10">
        <v>332</v>
      </c>
      <c r="O7" s="10">
        <v>307</v>
      </c>
      <c r="P7" s="10">
        <v>219</v>
      </c>
      <c r="Q7" s="10">
        <v>249</v>
      </c>
      <c r="R7" s="10"/>
      <c r="S7" s="10">
        <v>155</v>
      </c>
      <c r="T7" s="10">
        <v>162</v>
      </c>
      <c r="U7" s="10">
        <v>88</v>
      </c>
      <c r="V7" s="10">
        <v>95</v>
      </c>
      <c r="W7" s="10">
        <v>82</v>
      </c>
      <c r="X7" s="10">
        <v>104</v>
      </c>
      <c r="Y7" s="10">
        <v>93</v>
      </c>
      <c r="Z7" s="10">
        <v>38</v>
      </c>
      <c r="AA7" s="10">
        <v>121</v>
      </c>
      <c r="AB7" s="10">
        <v>103</v>
      </c>
      <c r="AC7" s="10">
        <v>47</v>
      </c>
      <c r="AD7" s="10">
        <v>24</v>
      </c>
      <c r="AE7" s="10"/>
      <c r="AF7" s="10">
        <v>396</v>
      </c>
      <c r="AG7" s="10">
        <v>467</v>
      </c>
      <c r="AH7" s="10">
        <v>158</v>
      </c>
      <c r="AI7" s="10"/>
      <c r="AJ7" s="10">
        <v>408</v>
      </c>
      <c r="AK7" s="10">
        <v>282</v>
      </c>
      <c r="AL7" s="10">
        <v>91</v>
      </c>
      <c r="AM7" s="10">
        <v>11</v>
      </c>
      <c r="AN7" s="10">
        <v>155</v>
      </c>
      <c r="AO7" s="10"/>
      <c r="AP7" s="10">
        <v>244</v>
      </c>
      <c r="AQ7" s="10">
        <v>380</v>
      </c>
      <c r="AR7" s="10">
        <v>71</v>
      </c>
      <c r="AS7" s="10"/>
      <c r="AT7" s="10">
        <v>249</v>
      </c>
      <c r="AU7" s="10">
        <v>269</v>
      </c>
      <c r="AV7" s="10">
        <v>306</v>
      </c>
      <c r="AW7" s="10">
        <v>131</v>
      </c>
      <c r="AX7" s="10">
        <v>12</v>
      </c>
      <c r="AY7" s="10"/>
      <c r="AZ7" s="10">
        <v>7</v>
      </c>
      <c r="BA7" s="10">
        <v>47</v>
      </c>
      <c r="BB7" s="10">
        <v>76</v>
      </c>
      <c r="BC7" s="10">
        <v>69</v>
      </c>
      <c r="BD7" s="10">
        <v>109</v>
      </c>
      <c r="BE7" s="10">
        <v>133</v>
      </c>
      <c r="BF7" s="10">
        <v>102</v>
      </c>
      <c r="BG7" s="10">
        <v>77</v>
      </c>
      <c r="BH7" s="10">
        <v>68</v>
      </c>
      <c r="BI7" s="10">
        <v>64</v>
      </c>
      <c r="BJ7" s="10">
        <v>94</v>
      </c>
      <c r="BK7" s="10">
        <v>58</v>
      </c>
      <c r="BL7" s="10">
        <v>54</v>
      </c>
      <c r="BM7" s="10">
        <v>28</v>
      </c>
      <c r="BN7" s="10">
        <v>27</v>
      </c>
      <c r="BO7" s="10">
        <v>39</v>
      </c>
      <c r="BP7" s="10"/>
      <c r="BQ7" s="10">
        <v>359</v>
      </c>
      <c r="BR7" s="10">
        <v>718</v>
      </c>
    </row>
    <row r="8" spans="2:70" ht="30" customHeight="1" x14ac:dyDescent="0.35">
      <c r="B8" s="11" t="s">
        <v>20</v>
      </c>
      <c r="C8" s="11">
        <v>1109</v>
      </c>
      <c r="D8" s="11">
        <v>546</v>
      </c>
      <c r="E8" s="11">
        <v>560</v>
      </c>
      <c r="F8" s="11"/>
      <c r="G8" s="11">
        <v>143</v>
      </c>
      <c r="H8" s="11">
        <v>194</v>
      </c>
      <c r="I8" s="11">
        <v>209</v>
      </c>
      <c r="J8" s="11">
        <v>183</v>
      </c>
      <c r="K8" s="11">
        <v>153</v>
      </c>
      <c r="L8" s="11">
        <v>227</v>
      </c>
      <c r="M8" s="11"/>
      <c r="N8" s="11">
        <v>304</v>
      </c>
      <c r="O8" s="11">
        <v>278</v>
      </c>
      <c r="P8" s="11">
        <v>247</v>
      </c>
      <c r="Q8" s="11">
        <v>275</v>
      </c>
      <c r="R8" s="11"/>
      <c r="S8" s="11">
        <v>151</v>
      </c>
      <c r="T8" s="11">
        <v>152</v>
      </c>
      <c r="U8" s="11">
        <v>90</v>
      </c>
      <c r="V8" s="11">
        <v>98</v>
      </c>
      <c r="W8" s="11">
        <v>80</v>
      </c>
      <c r="X8" s="11">
        <v>98</v>
      </c>
      <c r="Y8" s="11">
        <v>89</v>
      </c>
      <c r="Z8" s="11">
        <v>35</v>
      </c>
      <c r="AA8" s="11">
        <v>120</v>
      </c>
      <c r="AB8" s="11">
        <v>112</v>
      </c>
      <c r="AC8" s="11">
        <v>50</v>
      </c>
      <c r="AD8" s="11">
        <v>33</v>
      </c>
      <c r="AE8" s="11"/>
      <c r="AF8" s="11">
        <v>392</v>
      </c>
      <c r="AG8" s="11">
        <v>456</v>
      </c>
      <c r="AH8" s="11">
        <v>163</v>
      </c>
      <c r="AI8" s="11"/>
      <c r="AJ8" s="11">
        <v>399</v>
      </c>
      <c r="AK8" s="11">
        <v>277</v>
      </c>
      <c r="AL8" s="11">
        <v>87</v>
      </c>
      <c r="AM8" s="11">
        <v>12</v>
      </c>
      <c r="AN8" s="11">
        <v>159</v>
      </c>
      <c r="AO8" s="11"/>
      <c r="AP8" s="11">
        <v>239</v>
      </c>
      <c r="AQ8" s="11">
        <v>377</v>
      </c>
      <c r="AR8" s="11">
        <v>68</v>
      </c>
      <c r="AS8" s="11"/>
      <c r="AT8" s="11">
        <v>257</v>
      </c>
      <c r="AU8" s="11">
        <v>274</v>
      </c>
      <c r="AV8" s="11">
        <v>293</v>
      </c>
      <c r="AW8" s="11">
        <v>126</v>
      </c>
      <c r="AX8" s="11">
        <v>10</v>
      </c>
      <c r="AY8" s="11"/>
      <c r="AZ8" s="11">
        <v>7</v>
      </c>
      <c r="BA8" s="11">
        <v>47</v>
      </c>
      <c r="BB8" s="11">
        <v>79</v>
      </c>
      <c r="BC8" s="11">
        <v>71</v>
      </c>
      <c r="BD8" s="11">
        <v>114</v>
      </c>
      <c r="BE8" s="11">
        <v>136</v>
      </c>
      <c r="BF8" s="11">
        <v>100</v>
      </c>
      <c r="BG8" s="11">
        <v>77</v>
      </c>
      <c r="BH8" s="11">
        <v>68</v>
      </c>
      <c r="BI8" s="11">
        <v>62</v>
      </c>
      <c r="BJ8" s="11">
        <v>93</v>
      </c>
      <c r="BK8" s="11">
        <v>56</v>
      </c>
      <c r="BL8" s="11">
        <v>52</v>
      </c>
      <c r="BM8" s="11">
        <v>26</v>
      </c>
      <c r="BN8" s="11">
        <v>24</v>
      </c>
      <c r="BO8" s="11">
        <v>35</v>
      </c>
      <c r="BP8" s="11"/>
      <c r="BQ8" s="11">
        <v>349</v>
      </c>
      <c r="BR8" s="11">
        <v>725</v>
      </c>
    </row>
    <row r="9" spans="2:70" ht="43.5" x14ac:dyDescent="0.35">
      <c r="B9" s="18" t="s">
        <v>777</v>
      </c>
      <c r="C9" s="17">
        <v>0.45821681859250502</v>
      </c>
      <c r="D9" s="17">
        <v>0.41124774061104102</v>
      </c>
      <c r="E9" s="17">
        <v>0.50550095092191405</v>
      </c>
      <c r="F9" s="17"/>
      <c r="G9" s="17">
        <v>0.46962359293435102</v>
      </c>
      <c r="H9" s="17">
        <v>0.50715472946121398</v>
      </c>
      <c r="I9" s="17">
        <v>0.48177702212920698</v>
      </c>
      <c r="J9" s="17">
        <v>0.42505457754091702</v>
      </c>
      <c r="K9" s="17">
        <v>0.41559594711776399</v>
      </c>
      <c r="L9" s="17">
        <v>0.443007949561044</v>
      </c>
      <c r="M9" s="17"/>
      <c r="N9" s="17">
        <v>0.48731172838988401</v>
      </c>
      <c r="O9" s="17">
        <v>0.46334283406735599</v>
      </c>
      <c r="P9" s="17">
        <v>0.41042783644127501</v>
      </c>
      <c r="Q9" s="17">
        <v>0.45786834774956497</v>
      </c>
      <c r="R9" s="17"/>
      <c r="S9" s="17">
        <v>0.51847913661553802</v>
      </c>
      <c r="T9" s="17">
        <v>0.42347379739157598</v>
      </c>
      <c r="U9" s="17">
        <v>0.471689948145113</v>
      </c>
      <c r="V9" s="17">
        <v>0.41312778256363503</v>
      </c>
      <c r="W9" s="17">
        <v>0.42245052529641702</v>
      </c>
      <c r="X9" s="17">
        <v>0.47849157092123901</v>
      </c>
      <c r="Y9" s="17">
        <v>0.44462162854123899</v>
      </c>
      <c r="Z9" s="17">
        <v>0.41561374952942198</v>
      </c>
      <c r="AA9" s="17">
        <v>0.39793421336839302</v>
      </c>
      <c r="AB9" s="17">
        <v>0.46741808238820098</v>
      </c>
      <c r="AC9" s="17">
        <v>0.52909652611893698</v>
      </c>
      <c r="AD9" s="17">
        <v>0.63120810862255405</v>
      </c>
      <c r="AE9" s="17"/>
      <c r="AF9" s="17">
        <v>0.39234476157904202</v>
      </c>
      <c r="AG9" s="17">
        <v>0.51832699629126999</v>
      </c>
      <c r="AH9" s="17">
        <v>0.45578282244958201</v>
      </c>
      <c r="AI9" s="17"/>
      <c r="AJ9" s="17">
        <v>0.43465421168642498</v>
      </c>
      <c r="AK9" s="17">
        <v>0.49020096879770098</v>
      </c>
      <c r="AL9" s="17">
        <v>0.59016845212754698</v>
      </c>
      <c r="AM9" s="17">
        <v>0.26884572868717199</v>
      </c>
      <c r="AN9" s="17">
        <v>0.41183621757653999</v>
      </c>
      <c r="AO9" s="17"/>
      <c r="AP9" s="17">
        <v>0.43324739939687001</v>
      </c>
      <c r="AQ9" s="17">
        <v>0.50841253663612596</v>
      </c>
      <c r="AR9" s="17">
        <v>0.58777502080405797</v>
      </c>
      <c r="AS9" s="17"/>
      <c r="AT9" s="17">
        <v>0.37188079429793902</v>
      </c>
      <c r="AU9" s="17">
        <v>0.443062346518797</v>
      </c>
      <c r="AV9" s="17">
        <v>0.53266709354832997</v>
      </c>
      <c r="AW9" s="17">
        <v>0.57587837832403499</v>
      </c>
      <c r="AX9" s="17">
        <v>0.66124426981733697</v>
      </c>
      <c r="AY9" s="17"/>
      <c r="AZ9" s="17">
        <v>0.41761143163083497</v>
      </c>
      <c r="BA9" s="17">
        <v>0.43626149368101802</v>
      </c>
      <c r="BB9" s="17">
        <v>0.44957631624719202</v>
      </c>
      <c r="BC9" s="17">
        <v>0.42203239735319797</v>
      </c>
      <c r="BD9" s="17">
        <v>0.50044094058275101</v>
      </c>
      <c r="BE9" s="17">
        <v>0.43167172814181798</v>
      </c>
      <c r="BF9" s="17">
        <v>0.463876137204149</v>
      </c>
      <c r="BG9" s="17">
        <v>0.50221360636547097</v>
      </c>
      <c r="BH9" s="17">
        <v>0.514015459509503</v>
      </c>
      <c r="BI9" s="17">
        <v>0.452523692650806</v>
      </c>
      <c r="BJ9" s="17">
        <v>0.44494938653140298</v>
      </c>
      <c r="BK9" s="17">
        <v>0.36201016795778301</v>
      </c>
      <c r="BL9" s="17">
        <v>0.49615389530751502</v>
      </c>
      <c r="BM9" s="17">
        <v>0.39387562751647398</v>
      </c>
      <c r="BN9" s="17">
        <v>0.56668567171845396</v>
      </c>
      <c r="BO9" s="17">
        <v>0.67715411966226602</v>
      </c>
      <c r="BP9" s="17"/>
      <c r="BQ9" s="17">
        <v>0.63504061815020596</v>
      </c>
      <c r="BR9" s="17">
        <v>0.37725700024666797</v>
      </c>
    </row>
    <row r="10" spans="2:70" ht="43.5" x14ac:dyDescent="0.35">
      <c r="B10" s="18" t="s">
        <v>778</v>
      </c>
      <c r="C10" s="17">
        <v>0.27443601364928799</v>
      </c>
      <c r="D10" s="17">
        <v>0.335197553600456</v>
      </c>
      <c r="E10" s="17">
        <v>0.21196051842706801</v>
      </c>
      <c r="F10" s="17"/>
      <c r="G10" s="17">
        <v>0.285817233241347</v>
      </c>
      <c r="H10" s="17">
        <v>0.26072907350368602</v>
      </c>
      <c r="I10" s="17">
        <v>0.236657468967301</v>
      </c>
      <c r="J10" s="17">
        <v>0.250336202516586</v>
      </c>
      <c r="K10" s="17">
        <v>0.31881094988002401</v>
      </c>
      <c r="L10" s="17">
        <v>0.303208130940962</v>
      </c>
      <c r="M10" s="17"/>
      <c r="N10" s="17">
        <v>0.28715764774067398</v>
      </c>
      <c r="O10" s="17">
        <v>0.25620178805288502</v>
      </c>
      <c r="P10" s="17">
        <v>0.32365139206161903</v>
      </c>
      <c r="Q10" s="17">
        <v>0.239448283078289</v>
      </c>
      <c r="R10" s="17"/>
      <c r="S10" s="17">
        <v>0.237167286199887</v>
      </c>
      <c r="T10" s="17">
        <v>0.23912672980712099</v>
      </c>
      <c r="U10" s="17">
        <v>0.254215610373692</v>
      </c>
      <c r="V10" s="17">
        <v>0.293616525580294</v>
      </c>
      <c r="W10" s="17">
        <v>0.27046079984889798</v>
      </c>
      <c r="X10" s="17">
        <v>0.27827027783814501</v>
      </c>
      <c r="Y10" s="17">
        <v>0.32752023837085997</v>
      </c>
      <c r="Z10" s="17">
        <v>0.244876881412668</v>
      </c>
      <c r="AA10" s="17">
        <v>0.31882114791782001</v>
      </c>
      <c r="AB10" s="17">
        <v>0.306621559649701</v>
      </c>
      <c r="AC10" s="17">
        <v>0.27601986097175302</v>
      </c>
      <c r="AD10" s="17">
        <v>0.21931352704766199</v>
      </c>
      <c r="AE10" s="17"/>
      <c r="AF10" s="17">
        <v>0.35243965841924302</v>
      </c>
      <c r="AG10" s="17">
        <v>0.23892090068324301</v>
      </c>
      <c r="AH10" s="17">
        <v>0.213006420841723</v>
      </c>
      <c r="AI10" s="17"/>
      <c r="AJ10" s="17">
        <v>0.30934032326077698</v>
      </c>
      <c r="AK10" s="17">
        <v>0.23657343905021</v>
      </c>
      <c r="AL10" s="17">
        <v>0.26221405174090101</v>
      </c>
      <c r="AM10" s="17">
        <v>0.45746588392006399</v>
      </c>
      <c r="AN10" s="17">
        <v>0.21319657440864201</v>
      </c>
      <c r="AO10" s="17"/>
      <c r="AP10" s="17">
        <v>0.31442491451904597</v>
      </c>
      <c r="AQ10" s="17">
        <v>0.24533637182964799</v>
      </c>
      <c r="AR10" s="17">
        <v>0.25717071066846198</v>
      </c>
      <c r="AS10" s="17"/>
      <c r="AT10" s="17">
        <v>0.30419098488434598</v>
      </c>
      <c r="AU10" s="17">
        <v>0.25255170881199801</v>
      </c>
      <c r="AV10" s="17">
        <v>0.25017651609819003</v>
      </c>
      <c r="AW10" s="17">
        <v>0.233525713547657</v>
      </c>
      <c r="AX10" s="17">
        <v>0.33875573018266297</v>
      </c>
      <c r="AY10" s="17"/>
      <c r="AZ10" s="17">
        <v>0</v>
      </c>
      <c r="BA10" s="17">
        <v>0.24763984573877099</v>
      </c>
      <c r="BB10" s="17">
        <v>0.21411308164058401</v>
      </c>
      <c r="BC10" s="17">
        <v>0.31879361176237397</v>
      </c>
      <c r="BD10" s="17">
        <v>0.240975841138065</v>
      </c>
      <c r="BE10" s="17">
        <v>0.29599194878676699</v>
      </c>
      <c r="BF10" s="17">
        <v>0.26938922695307399</v>
      </c>
      <c r="BG10" s="17">
        <v>0.224162096857908</v>
      </c>
      <c r="BH10" s="17">
        <v>0.32582262501543702</v>
      </c>
      <c r="BI10" s="17">
        <v>0.28687289030105401</v>
      </c>
      <c r="BJ10" s="17">
        <v>0.30113527994193501</v>
      </c>
      <c r="BK10" s="17">
        <v>0.30911845916372899</v>
      </c>
      <c r="BL10" s="17">
        <v>0.39151109195175099</v>
      </c>
      <c r="BM10" s="17">
        <v>0.31303458254767702</v>
      </c>
      <c r="BN10" s="17">
        <v>0.24072370077150601</v>
      </c>
      <c r="BO10" s="17">
        <v>0.17449102830419</v>
      </c>
      <c r="BP10" s="17"/>
      <c r="BQ10" s="17">
        <v>0.21847838412298901</v>
      </c>
      <c r="BR10" s="17">
        <v>0.303824255382036</v>
      </c>
    </row>
    <row r="11" spans="2:70" x14ac:dyDescent="0.35">
      <c r="B11" s="18" t="s">
        <v>775</v>
      </c>
      <c r="C11" s="19">
        <v>0.26734716775820699</v>
      </c>
      <c r="D11" s="19">
        <v>0.25355470578850298</v>
      </c>
      <c r="E11" s="19">
        <v>0.28253853065101903</v>
      </c>
      <c r="F11" s="19"/>
      <c r="G11" s="19">
        <v>0.24455917382430201</v>
      </c>
      <c r="H11" s="19">
        <v>0.232116197035101</v>
      </c>
      <c r="I11" s="19">
        <v>0.28156550890349202</v>
      </c>
      <c r="J11" s="19">
        <v>0.32460921994249697</v>
      </c>
      <c r="K11" s="19">
        <v>0.26559310300221201</v>
      </c>
      <c r="L11" s="19">
        <v>0.253783919497994</v>
      </c>
      <c r="M11" s="19"/>
      <c r="N11" s="19">
        <v>0.225530623869442</v>
      </c>
      <c r="O11" s="19">
        <v>0.28045537787975999</v>
      </c>
      <c r="P11" s="19">
        <v>0.26592077149710502</v>
      </c>
      <c r="Q11" s="19">
        <v>0.302683369172146</v>
      </c>
      <c r="R11" s="19"/>
      <c r="S11" s="19">
        <v>0.24435357718457501</v>
      </c>
      <c r="T11" s="19">
        <v>0.337399472801303</v>
      </c>
      <c r="U11" s="19">
        <v>0.27409444148119499</v>
      </c>
      <c r="V11" s="19">
        <v>0.29325569185607098</v>
      </c>
      <c r="W11" s="19">
        <v>0.307088674854685</v>
      </c>
      <c r="X11" s="19">
        <v>0.24323815124061601</v>
      </c>
      <c r="Y11" s="19">
        <v>0.22785813308790101</v>
      </c>
      <c r="Z11" s="19">
        <v>0.33950936905791002</v>
      </c>
      <c r="AA11" s="19">
        <v>0.28324463871378802</v>
      </c>
      <c r="AB11" s="19">
        <v>0.22596035796209701</v>
      </c>
      <c r="AC11" s="19">
        <v>0.194883612909311</v>
      </c>
      <c r="AD11" s="19">
        <v>0.14947836432978401</v>
      </c>
      <c r="AE11" s="19"/>
      <c r="AF11" s="19">
        <v>0.25521558000171501</v>
      </c>
      <c r="AG11" s="19">
        <v>0.242752103025487</v>
      </c>
      <c r="AH11" s="19">
        <v>0.33121075670869399</v>
      </c>
      <c r="AI11" s="19"/>
      <c r="AJ11" s="19">
        <v>0.25600546505279798</v>
      </c>
      <c r="AK11" s="19">
        <v>0.27322559215208903</v>
      </c>
      <c r="AL11" s="19">
        <v>0.14761749613155201</v>
      </c>
      <c r="AM11" s="19">
        <v>0.27368838739276402</v>
      </c>
      <c r="AN11" s="19">
        <v>0.37496720801481698</v>
      </c>
      <c r="AO11" s="19"/>
      <c r="AP11" s="19">
        <v>0.25232768608408301</v>
      </c>
      <c r="AQ11" s="19">
        <v>0.246251091534226</v>
      </c>
      <c r="AR11" s="19">
        <v>0.15505426852748</v>
      </c>
      <c r="AS11" s="19"/>
      <c r="AT11" s="19">
        <v>0.323928220817715</v>
      </c>
      <c r="AU11" s="19">
        <v>0.30438594466920599</v>
      </c>
      <c r="AV11" s="19">
        <v>0.21715639035348</v>
      </c>
      <c r="AW11" s="19">
        <v>0.19059590812830801</v>
      </c>
      <c r="AX11" s="19">
        <v>0</v>
      </c>
      <c r="AY11" s="19"/>
      <c r="AZ11" s="19">
        <v>0.58238856836916497</v>
      </c>
      <c r="BA11" s="19">
        <v>0.31609866058021102</v>
      </c>
      <c r="BB11" s="19">
        <v>0.33631060211222302</v>
      </c>
      <c r="BC11" s="19">
        <v>0.259173990884428</v>
      </c>
      <c r="BD11" s="19">
        <v>0.25858321827918401</v>
      </c>
      <c r="BE11" s="19">
        <v>0.27233632307141498</v>
      </c>
      <c r="BF11" s="19">
        <v>0.26673463584277701</v>
      </c>
      <c r="BG11" s="19">
        <v>0.27362429677662098</v>
      </c>
      <c r="BH11" s="19">
        <v>0.16016191547506101</v>
      </c>
      <c r="BI11" s="19">
        <v>0.260603417048141</v>
      </c>
      <c r="BJ11" s="19">
        <v>0.25391533352666301</v>
      </c>
      <c r="BK11" s="19">
        <v>0.328871372878488</v>
      </c>
      <c r="BL11" s="19">
        <v>0.112335012740734</v>
      </c>
      <c r="BM11" s="19">
        <v>0.293089789935849</v>
      </c>
      <c r="BN11" s="19">
        <v>0.19259062751004</v>
      </c>
      <c r="BO11" s="19">
        <v>0.14835485203354401</v>
      </c>
      <c r="BP11" s="19"/>
      <c r="BQ11" s="19">
        <v>0.14648099772680501</v>
      </c>
      <c r="BR11" s="19">
        <v>0.31891874437129603</v>
      </c>
    </row>
    <row r="12" spans="2:70" x14ac:dyDescent="0.35">
      <c r="B12" s="16" t="s">
        <v>651</v>
      </c>
    </row>
    <row r="13" spans="2:70" x14ac:dyDescent="0.35">
      <c r="B13" t="s">
        <v>98</v>
      </c>
    </row>
    <row r="14" spans="2:70" x14ac:dyDescent="0.35">
      <c r="B14" t="s">
        <v>99</v>
      </c>
    </row>
    <row r="16" spans="2:70" x14ac:dyDescent="0.35">
      <c r="B16" s="8" t="str">
        <f>HYPERLINK("#'Contents'!A1", "Return to Contents")</f>
        <v>Return to Contents</v>
      </c>
    </row>
  </sheetData>
  <mergeCells count="11">
    <mergeCell ref="BQ5:BR5"/>
    <mergeCell ref="D5:E5"/>
    <mergeCell ref="G5:L5"/>
    <mergeCell ref="N5:Q5"/>
    <mergeCell ref="S5:AD5"/>
    <mergeCell ref="AF5:AH5"/>
    <mergeCell ref="D2:BJ2"/>
    <mergeCell ref="AJ5:AN5"/>
    <mergeCell ref="AP5:AR5"/>
    <mergeCell ref="AT5:AX5"/>
    <mergeCell ref="AZ5:BO5"/>
  </mergeCells>
  <pageMargins left="0.7" right="0.7" top="0.75" bottom="0.75" header="0.3" footer="0.3"/>
  <pageSetup paperSize="9" orientation="portrait" horizontalDpi="300" verticalDpi="300"/>
  <drawing r:id="rId1"/>
</worksheet>
</file>

<file path=xl/worksheets/sheet2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900-000000000000}">
  <dimension ref="B2:BR16"/>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67" width="10.7265625" customWidth="1"/>
    <col min="68" max="68" width="2.1796875" customWidth="1"/>
    <col min="69" max="70" width="10.7265625" customWidth="1"/>
    <col min="71" max="71" width="2.1796875" customWidth="1"/>
  </cols>
  <sheetData>
    <row r="2" spans="2:70" ht="40" customHeight="1" x14ac:dyDescent="0.35">
      <c r="D2" s="29" t="s">
        <v>776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row>
    <row r="5" spans="2:70" ht="30" customHeight="1" x14ac:dyDescent="0.35">
      <c r="B5" s="15"/>
      <c r="C5" s="15"/>
      <c r="D5" s="30" t="s">
        <v>74</v>
      </c>
      <c r="E5" s="30"/>
      <c r="F5" s="15"/>
      <c r="G5" s="30" t="s">
        <v>75</v>
      </c>
      <c r="H5" s="30"/>
      <c r="I5" s="30"/>
      <c r="J5" s="30"/>
      <c r="K5" s="30"/>
      <c r="L5" s="30"/>
      <c r="M5" s="15"/>
      <c r="N5" s="30" t="s">
        <v>76</v>
      </c>
      <c r="O5" s="30"/>
      <c r="P5" s="30"/>
      <c r="Q5" s="30"/>
      <c r="R5" s="15"/>
      <c r="S5" s="30" t="s">
        <v>77</v>
      </c>
      <c r="T5" s="30"/>
      <c r="U5" s="30"/>
      <c r="V5" s="30"/>
      <c r="W5" s="30"/>
      <c r="X5" s="30"/>
      <c r="Y5" s="30"/>
      <c r="Z5" s="30"/>
      <c r="AA5" s="30"/>
      <c r="AB5" s="30"/>
      <c r="AC5" s="30"/>
      <c r="AD5" s="30"/>
      <c r="AE5" s="15"/>
      <c r="AF5" s="30" t="s">
        <v>78</v>
      </c>
      <c r="AG5" s="30"/>
      <c r="AH5" s="30"/>
      <c r="AI5" s="15"/>
      <c r="AJ5" s="30" t="s">
        <v>79</v>
      </c>
      <c r="AK5" s="30"/>
      <c r="AL5" s="30"/>
      <c r="AM5" s="30"/>
      <c r="AN5" s="30"/>
      <c r="AO5" s="15"/>
      <c r="AP5" s="30" t="s">
        <v>80</v>
      </c>
      <c r="AQ5" s="30"/>
      <c r="AR5" s="30"/>
      <c r="AS5" s="15"/>
      <c r="AT5" s="30" t="s">
        <v>81</v>
      </c>
      <c r="AU5" s="30"/>
      <c r="AV5" s="30"/>
      <c r="AW5" s="30"/>
      <c r="AX5" s="30"/>
      <c r="AY5" s="15"/>
      <c r="AZ5" s="30" t="s">
        <v>82</v>
      </c>
      <c r="BA5" s="30"/>
      <c r="BB5" s="30"/>
      <c r="BC5" s="30"/>
      <c r="BD5" s="30"/>
      <c r="BE5" s="30"/>
      <c r="BF5" s="30"/>
      <c r="BG5" s="30"/>
      <c r="BH5" s="30"/>
      <c r="BI5" s="30"/>
      <c r="BJ5" s="30"/>
      <c r="BK5" s="30"/>
      <c r="BL5" s="30"/>
      <c r="BM5" s="30"/>
      <c r="BN5" s="30"/>
      <c r="BO5" s="30"/>
      <c r="BP5" s="15"/>
      <c r="BQ5" s="30" t="s">
        <v>83</v>
      </c>
      <c r="BR5" s="30"/>
    </row>
    <row r="6" spans="2:7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46</v>
      </c>
      <c r="AQ6" s="12" t="s">
        <v>47</v>
      </c>
      <c r="AR6" s="12" t="s">
        <v>50</v>
      </c>
      <c r="AT6" s="12" t="s">
        <v>51</v>
      </c>
      <c r="AU6" s="12" t="s">
        <v>52</v>
      </c>
      <c r="AV6" s="12" t="s">
        <v>53</v>
      </c>
      <c r="AW6" s="12" t="s">
        <v>54</v>
      </c>
      <c r="AX6" s="12" t="s">
        <v>55</v>
      </c>
      <c r="AZ6" s="12" t="s">
        <v>56</v>
      </c>
      <c r="BA6" s="12" t="s">
        <v>57</v>
      </c>
      <c r="BB6" s="12" t="s">
        <v>58</v>
      </c>
      <c r="BC6" s="12" t="s">
        <v>59</v>
      </c>
      <c r="BD6" s="12" t="s">
        <v>60</v>
      </c>
      <c r="BE6" s="12" t="s">
        <v>61</v>
      </c>
      <c r="BF6" s="12" t="s">
        <v>62</v>
      </c>
      <c r="BG6" s="12" t="s">
        <v>63</v>
      </c>
      <c r="BH6" s="12" t="s">
        <v>64</v>
      </c>
      <c r="BI6" s="12" t="s">
        <v>65</v>
      </c>
      <c r="BJ6" s="12" t="s">
        <v>66</v>
      </c>
      <c r="BK6" s="12" t="s">
        <v>67</v>
      </c>
      <c r="BL6" s="12" t="s">
        <v>68</v>
      </c>
      <c r="BM6" s="12" t="s">
        <v>69</v>
      </c>
      <c r="BN6" s="12" t="s">
        <v>70</v>
      </c>
      <c r="BO6" s="12" t="s">
        <v>71</v>
      </c>
      <c r="BQ6" s="12" t="s">
        <v>72</v>
      </c>
      <c r="BR6" s="12" t="s">
        <v>73</v>
      </c>
    </row>
    <row r="7" spans="2:70" ht="30" customHeight="1" x14ac:dyDescent="0.35">
      <c r="B7" s="10" t="s">
        <v>19</v>
      </c>
      <c r="C7" s="10">
        <v>1170</v>
      </c>
      <c r="D7" s="10">
        <v>605</v>
      </c>
      <c r="E7" s="10">
        <v>560</v>
      </c>
      <c r="F7" s="10"/>
      <c r="G7" s="10">
        <v>156</v>
      </c>
      <c r="H7" s="10">
        <v>192</v>
      </c>
      <c r="I7" s="10">
        <v>209</v>
      </c>
      <c r="J7" s="10">
        <v>214</v>
      </c>
      <c r="K7" s="10">
        <v>166</v>
      </c>
      <c r="L7" s="10">
        <v>233</v>
      </c>
      <c r="M7" s="10"/>
      <c r="N7" s="10">
        <v>343</v>
      </c>
      <c r="O7" s="10">
        <v>316</v>
      </c>
      <c r="P7" s="10">
        <v>244</v>
      </c>
      <c r="Q7" s="10">
        <v>264</v>
      </c>
      <c r="R7" s="10"/>
      <c r="S7" s="10">
        <v>162</v>
      </c>
      <c r="T7" s="10">
        <v>160</v>
      </c>
      <c r="U7" s="10">
        <v>96</v>
      </c>
      <c r="V7" s="10">
        <v>108</v>
      </c>
      <c r="W7" s="10">
        <v>82</v>
      </c>
      <c r="X7" s="10">
        <v>101</v>
      </c>
      <c r="Y7" s="10">
        <v>91</v>
      </c>
      <c r="Z7" s="10">
        <v>53</v>
      </c>
      <c r="AA7" s="10">
        <v>118</v>
      </c>
      <c r="AB7" s="10">
        <v>101</v>
      </c>
      <c r="AC7" s="10">
        <v>69</v>
      </c>
      <c r="AD7" s="10">
        <v>29</v>
      </c>
      <c r="AE7" s="10"/>
      <c r="AF7" s="10">
        <v>402</v>
      </c>
      <c r="AG7" s="10">
        <v>470</v>
      </c>
      <c r="AH7" s="10">
        <v>195</v>
      </c>
      <c r="AI7" s="10"/>
      <c r="AJ7" s="10">
        <v>404</v>
      </c>
      <c r="AK7" s="10">
        <v>300</v>
      </c>
      <c r="AL7" s="10">
        <v>80</v>
      </c>
      <c r="AM7" s="10">
        <v>12</v>
      </c>
      <c r="AN7" s="10">
        <v>187</v>
      </c>
      <c r="AO7" s="10"/>
      <c r="AP7" s="10">
        <v>257</v>
      </c>
      <c r="AQ7" s="10">
        <v>388</v>
      </c>
      <c r="AR7" s="10">
        <v>74</v>
      </c>
      <c r="AS7" s="10"/>
      <c r="AT7" s="10">
        <v>269</v>
      </c>
      <c r="AU7" s="10">
        <v>279</v>
      </c>
      <c r="AV7" s="10">
        <v>331</v>
      </c>
      <c r="AW7" s="10">
        <v>118</v>
      </c>
      <c r="AX7" s="10">
        <v>19</v>
      </c>
      <c r="AY7" s="10"/>
      <c r="AZ7" s="10">
        <v>9</v>
      </c>
      <c r="BA7" s="10">
        <v>58</v>
      </c>
      <c r="BB7" s="10">
        <v>68</v>
      </c>
      <c r="BC7" s="10">
        <v>87</v>
      </c>
      <c r="BD7" s="10">
        <v>115</v>
      </c>
      <c r="BE7" s="10">
        <v>117</v>
      </c>
      <c r="BF7" s="10">
        <v>111</v>
      </c>
      <c r="BG7" s="10">
        <v>79</v>
      </c>
      <c r="BH7" s="10">
        <v>80</v>
      </c>
      <c r="BI7" s="10">
        <v>57</v>
      </c>
      <c r="BJ7" s="10">
        <v>97</v>
      </c>
      <c r="BK7" s="10">
        <v>48</v>
      </c>
      <c r="BL7" s="10">
        <v>57</v>
      </c>
      <c r="BM7" s="10">
        <v>41</v>
      </c>
      <c r="BN7" s="10">
        <v>27</v>
      </c>
      <c r="BO7" s="10">
        <v>46</v>
      </c>
      <c r="BP7" s="10"/>
      <c r="BQ7" s="10">
        <v>346</v>
      </c>
      <c r="BR7" s="10">
        <v>793</v>
      </c>
    </row>
    <row r="8" spans="2:70" ht="30" customHeight="1" x14ac:dyDescent="0.35">
      <c r="B8" s="11" t="s">
        <v>20</v>
      </c>
      <c r="C8" s="11">
        <v>1179</v>
      </c>
      <c r="D8" s="11">
        <v>615</v>
      </c>
      <c r="E8" s="11">
        <v>559</v>
      </c>
      <c r="F8" s="11"/>
      <c r="G8" s="11">
        <v>179</v>
      </c>
      <c r="H8" s="11">
        <v>186</v>
      </c>
      <c r="I8" s="11">
        <v>207</v>
      </c>
      <c r="J8" s="11">
        <v>211</v>
      </c>
      <c r="K8" s="11">
        <v>165</v>
      </c>
      <c r="L8" s="11">
        <v>232</v>
      </c>
      <c r="M8" s="11"/>
      <c r="N8" s="11">
        <v>318</v>
      </c>
      <c r="O8" s="11">
        <v>295</v>
      </c>
      <c r="P8" s="11">
        <v>276</v>
      </c>
      <c r="Q8" s="11">
        <v>288</v>
      </c>
      <c r="R8" s="11"/>
      <c r="S8" s="11">
        <v>164</v>
      </c>
      <c r="T8" s="11">
        <v>151</v>
      </c>
      <c r="U8" s="11">
        <v>98</v>
      </c>
      <c r="V8" s="11">
        <v>114</v>
      </c>
      <c r="W8" s="11">
        <v>79</v>
      </c>
      <c r="X8" s="11">
        <v>99</v>
      </c>
      <c r="Y8" s="11">
        <v>87</v>
      </c>
      <c r="Z8" s="11">
        <v>50</v>
      </c>
      <c r="AA8" s="11">
        <v>117</v>
      </c>
      <c r="AB8" s="11">
        <v>107</v>
      </c>
      <c r="AC8" s="11">
        <v>76</v>
      </c>
      <c r="AD8" s="11">
        <v>37</v>
      </c>
      <c r="AE8" s="11"/>
      <c r="AF8" s="11">
        <v>403</v>
      </c>
      <c r="AG8" s="11">
        <v>461</v>
      </c>
      <c r="AH8" s="11">
        <v>204</v>
      </c>
      <c r="AI8" s="11"/>
      <c r="AJ8" s="11">
        <v>397</v>
      </c>
      <c r="AK8" s="11">
        <v>300</v>
      </c>
      <c r="AL8" s="11">
        <v>79</v>
      </c>
      <c r="AM8" s="11">
        <v>13</v>
      </c>
      <c r="AN8" s="11">
        <v>193</v>
      </c>
      <c r="AO8" s="11"/>
      <c r="AP8" s="11">
        <v>251</v>
      </c>
      <c r="AQ8" s="11">
        <v>389</v>
      </c>
      <c r="AR8" s="11">
        <v>74</v>
      </c>
      <c r="AS8" s="11"/>
      <c r="AT8" s="11">
        <v>281</v>
      </c>
      <c r="AU8" s="11">
        <v>292</v>
      </c>
      <c r="AV8" s="11">
        <v>321</v>
      </c>
      <c r="AW8" s="11">
        <v>114</v>
      </c>
      <c r="AX8" s="11">
        <v>17</v>
      </c>
      <c r="AY8" s="11"/>
      <c r="AZ8" s="11">
        <v>9</v>
      </c>
      <c r="BA8" s="11">
        <v>59</v>
      </c>
      <c r="BB8" s="11">
        <v>69</v>
      </c>
      <c r="BC8" s="11">
        <v>93</v>
      </c>
      <c r="BD8" s="11">
        <v>122</v>
      </c>
      <c r="BE8" s="11">
        <v>119</v>
      </c>
      <c r="BF8" s="11">
        <v>115</v>
      </c>
      <c r="BG8" s="11">
        <v>79</v>
      </c>
      <c r="BH8" s="11">
        <v>81</v>
      </c>
      <c r="BI8" s="11">
        <v>57</v>
      </c>
      <c r="BJ8" s="11">
        <v>94</v>
      </c>
      <c r="BK8" s="11">
        <v>45</v>
      </c>
      <c r="BL8" s="11">
        <v>56</v>
      </c>
      <c r="BM8" s="11">
        <v>39</v>
      </c>
      <c r="BN8" s="11">
        <v>25</v>
      </c>
      <c r="BO8" s="11">
        <v>43</v>
      </c>
      <c r="BP8" s="11"/>
      <c r="BQ8" s="11">
        <v>339</v>
      </c>
      <c r="BR8" s="11">
        <v>809</v>
      </c>
    </row>
    <row r="9" spans="2:70" ht="43.5" x14ac:dyDescent="0.35">
      <c r="B9" s="18" t="s">
        <v>779</v>
      </c>
      <c r="C9" s="17">
        <v>0.76049605388169805</v>
      </c>
      <c r="D9" s="17">
        <v>0.76096420747354698</v>
      </c>
      <c r="E9" s="17">
        <v>0.76129081421115996</v>
      </c>
      <c r="F9" s="17"/>
      <c r="G9" s="17">
        <v>0.67390205771218703</v>
      </c>
      <c r="H9" s="17">
        <v>0.73387596291643697</v>
      </c>
      <c r="I9" s="17">
        <v>0.76580567874594696</v>
      </c>
      <c r="J9" s="17">
        <v>0.82607142952919799</v>
      </c>
      <c r="K9" s="17">
        <v>0.74067617218389203</v>
      </c>
      <c r="L9" s="17">
        <v>0.79834645670166604</v>
      </c>
      <c r="M9" s="17"/>
      <c r="N9" s="17">
        <v>0.795021147898333</v>
      </c>
      <c r="O9" s="17">
        <v>0.75119716136363901</v>
      </c>
      <c r="P9" s="17">
        <v>0.77848851896623095</v>
      </c>
      <c r="Q9" s="17">
        <v>0.71654068031151696</v>
      </c>
      <c r="R9" s="17"/>
      <c r="S9" s="17">
        <v>0.69736124236143104</v>
      </c>
      <c r="T9" s="17">
        <v>0.79129891447516099</v>
      </c>
      <c r="U9" s="17">
        <v>0.77879277940520697</v>
      </c>
      <c r="V9" s="17">
        <v>0.76731324774222898</v>
      </c>
      <c r="W9" s="17">
        <v>0.68067494744101198</v>
      </c>
      <c r="X9" s="17">
        <v>0.68305710320254798</v>
      </c>
      <c r="Y9" s="17">
        <v>0.83541566452129201</v>
      </c>
      <c r="Z9" s="17">
        <v>0.78590102039617504</v>
      </c>
      <c r="AA9" s="17">
        <v>0.80425503118901298</v>
      </c>
      <c r="AB9" s="17">
        <v>0.83744057888109202</v>
      </c>
      <c r="AC9" s="17">
        <v>0.67163938150848002</v>
      </c>
      <c r="AD9" s="17">
        <v>0.82876322566541005</v>
      </c>
      <c r="AE9" s="17"/>
      <c r="AF9" s="17">
        <v>0.77644810019133204</v>
      </c>
      <c r="AG9" s="17">
        <v>0.79587697251426004</v>
      </c>
      <c r="AH9" s="17">
        <v>0.66768882415050701</v>
      </c>
      <c r="AI9" s="17"/>
      <c r="AJ9" s="17">
        <v>0.77715950087869101</v>
      </c>
      <c r="AK9" s="17">
        <v>0.78734409332745703</v>
      </c>
      <c r="AL9" s="17">
        <v>0.88797615835605703</v>
      </c>
      <c r="AM9" s="17">
        <v>0.61075915750438003</v>
      </c>
      <c r="AN9" s="17">
        <v>0.66877890841186804</v>
      </c>
      <c r="AO9" s="17"/>
      <c r="AP9" s="17">
        <v>0.75506177943018005</v>
      </c>
      <c r="AQ9" s="17">
        <v>0.79504031086225802</v>
      </c>
      <c r="AR9" s="17">
        <v>0.80111956755152203</v>
      </c>
      <c r="AS9" s="17"/>
      <c r="AT9" s="17">
        <v>0.74029842291807502</v>
      </c>
      <c r="AU9" s="17">
        <v>0.74106234662167203</v>
      </c>
      <c r="AV9" s="17">
        <v>0.78200648867349498</v>
      </c>
      <c r="AW9" s="17">
        <v>0.83896052575323199</v>
      </c>
      <c r="AX9" s="17">
        <v>0.59045938107760498</v>
      </c>
      <c r="AY9" s="17"/>
      <c r="AZ9" s="17">
        <v>0.67224729743118306</v>
      </c>
      <c r="BA9" s="17">
        <v>0.65065259482044002</v>
      </c>
      <c r="BB9" s="17">
        <v>0.75525234084508897</v>
      </c>
      <c r="BC9" s="17">
        <v>0.74331365965821095</v>
      </c>
      <c r="BD9" s="17">
        <v>0.77460188068334501</v>
      </c>
      <c r="BE9" s="17">
        <v>0.72081729827267005</v>
      </c>
      <c r="BF9" s="17">
        <v>0.80441789961787102</v>
      </c>
      <c r="BG9" s="17">
        <v>0.77576418626800503</v>
      </c>
      <c r="BH9" s="17">
        <v>0.83756539795823104</v>
      </c>
      <c r="BI9" s="17">
        <v>0.77779676106268203</v>
      </c>
      <c r="BJ9" s="17">
        <v>0.74974730084276597</v>
      </c>
      <c r="BK9" s="17">
        <v>0.80332254483964105</v>
      </c>
      <c r="BL9" s="17">
        <v>0.814615436543636</v>
      </c>
      <c r="BM9" s="17">
        <v>0.77329534933033806</v>
      </c>
      <c r="BN9" s="17">
        <v>0.75884300080424705</v>
      </c>
      <c r="BO9" s="17">
        <v>0.77172022557369702</v>
      </c>
      <c r="BP9" s="17"/>
      <c r="BQ9" s="17">
        <v>0.79711448070579605</v>
      </c>
      <c r="BR9" s="17">
        <v>0.75052982693039705</v>
      </c>
    </row>
    <row r="10" spans="2:70" ht="43.5" x14ac:dyDescent="0.35">
      <c r="B10" s="18" t="s">
        <v>780</v>
      </c>
      <c r="C10" s="17">
        <v>0.117494872399505</v>
      </c>
      <c r="D10" s="17">
        <v>0.13079655016269501</v>
      </c>
      <c r="E10" s="17">
        <v>0.102324419149888</v>
      </c>
      <c r="F10" s="17"/>
      <c r="G10" s="17">
        <v>0.172978639710961</v>
      </c>
      <c r="H10" s="17">
        <v>0.126901110567926</v>
      </c>
      <c r="I10" s="17">
        <v>0.14722459678145999</v>
      </c>
      <c r="J10" s="17">
        <v>4.0111403101063398E-2</v>
      </c>
      <c r="K10" s="17">
        <v>0.120650775732697</v>
      </c>
      <c r="L10" s="17">
        <v>0.10884103175165601</v>
      </c>
      <c r="M10" s="17"/>
      <c r="N10" s="17">
        <v>0.123381678166124</v>
      </c>
      <c r="O10" s="17">
        <v>0.113133101948489</v>
      </c>
      <c r="P10" s="17">
        <v>0.121557830655994</v>
      </c>
      <c r="Q10" s="17">
        <v>0.108344233507325</v>
      </c>
      <c r="R10" s="17"/>
      <c r="S10" s="17">
        <v>0.22411673810669799</v>
      </c>
      <c r="T10" s="17">
        <v>0.120148870162089</v>
      </c>
      <c r="U10" s="17">
        <v>7.5171728503258595E-2</v>
      </c>
      <c r="V10" s="17">
        <v>0.11853071698598799</v>
      </c>
      <c r="W10" s="17">
        <v>9.7304559261329096E-2</v>
      </c>
      <c r="X10" s="17">
        <v>0.132051104568914</v>
      </c>
      <c r="Y10" s="17">
        <v>6.0034984370533902E-2</v>
      </c>
      <c r="Z10" s="17">
        <v>0.11868686257854</v>
      </c>
      <c r="AA10" s="17">
        <v>7.3824260292812999E-2</v>
      </c>
      <c r="AB10" s="17">
        <v>6.6826405984064405E-2</v>
      </c>
      <c r="AC10" s="17">
        <v>0.168189986497886</v>
      </c>
      <c r="AD10" s="17">
        <v>6.3646523578606298E-2</v>
      </c>
      <c r="AE10" s="17"/>
      <c r="AF10" s="17">
        <v>0.12804120446526701</v>
      </c>
      <c r="AG10" s="17">
        <v>9.8869857265449598E-2</v>
      </c>
      <c r="AH10" s="17">
        <v>0.131979620933042</v>
      </c>
      <c r="AI10" s="17"/>
      <c r="AJ10" s="17">
        <v>0.131302643039138</v>
      </c>
      <c r="AK10" s="17">
        <v>9.8406873700624606E-2</v>
      </c>
      <c r="AL10" s="17">
        <v>8.60705739988189E-2</v>
      </c>
      <c r="AM10" s="17">
        <v>7.5542094528532097E-2</v>
      </c>
      <c r="AN10" s="17">
        <v>0.11848137911574801</v>
      </c>
      <c r="AO10" s="17"/>
      <c r="AP10" s="17">
        <v>0.14238580740822299</v>
      </c>
      <c r="AQ10" s="17">
        <v>0.122835095083962</v>
      </c>
      <c r="AR10" s="17">
        <v>0.124246500867847</v>
      </c>
      <c r="AS10" s="17"/>
      <c r="AT10" s="17">
        <v>0.129948393242554</v>
      </c>
      <c r="AU10" s="17">
        <v>0.105776895713645</v>
      </c>
      <c r="AV10" s="17">
        <v>0.110013591448738</v>
      </c>
      <c r="AW10" s="17">
        <v>0.108592728521805</v>
      </c>
      <c r="AX10" s="17">
        <v>0.24458724006500099</v>
      </c>
      <c r="AY10" s="17"/>
      <c r="AZ10" s="17">
        <v>0</v>
      </c>
      <c r="BA10" s="17">
        <v>0.14714016534119201</v>
      </c>
      <c r="BB10" s="17">
        <v>9.9689103371116597E-2</v>
      </c>
      <c r="BC10" s="17">
        <v>0.120216428683217</v>
      </c>
      <c r="BD10" s="17">
        <v>9.9785534486784205E-2</v>
      </c>
      <c r="BE10" s="17">
        <v>0.13496267506472301</v>
      </c>
      <c r="BF10" s="17">
        <v>0.10797003358483299</v>
      </c>
      <c r="BG10" s="17">
        <v>0.10268434790401899</v>
      </c>
      <c r="BH10" s="17">
        <v>0.13772829682149501</v>
      </c>
      <c r="BI10" s="17">
        <v>0.11633247385369901</v>
      </c>
      <c r="BJ10" s="17">
        <v>0.120447322095974</v>
      </c>
      <c r="BK10" s="17">
        <v>0.12680873239090101</v>
      </c>
      <c r="BL10" s="17">
        <v>9.0318494124983204E-2</v>
      </c>
      <c r="BM10" s="17">
        <v>0.13029025786027901</v>
      </c>
      <c r="BN10" s="17">
        <v>0.206672752384883</v>
      </c>
      <c r="BO10" s="17">
        <v>0.15554979059146901</v>
      </c>
      <c r="BP10" s="17"/>
      <c r="BQ10" s="17">
        <v>0.15011432166142999</v>
      </c>
      <c r="BR10" s="17">
        <v>0.104624243557598</v>
      </c>
    </row>
    <row r="11" spans="2:70" x14ac:dyDescent="0.35">
      <c r="B11" s="18" t="s">
        <v>775</v>
      </c>
      <c r="C11" s="19">
        <v>0.122009073718797</v>
      </c>
      <c r="D11" s="19">
        <v>0.108239242363758</v>
      </c>
      <c r="E11" s="19">
        <v>0.13638476663895199</v>
      </c>
      <c r="F11" s="19"/>
      <c r="G11" s="19">
        <v>0.153119302576852</v>
      </c>
      <c r="H11" s="19">
        <v>0.139222926515637</v>
      </c>
      <c r="I11" s="19">
        <v>8.6969724472592602E-2</v>
      </c>
      <c r="J11" s="19">
        <v>0.133817167369739</v>
      </c>
      <c r="K11" s="19">
        <v>0.13867305208341199</v>
      </c>
      <c r="L11" s="19">
        <v>9.2812511546678106E-2</v>
      </c>
      <c r="M11" s="19"/>
      <c r="N11" s="19">
        <v>8.1597173935543499E-2</v>
      </c>
      <c r="O11" s="19">
        <v>0.13566973668787199</v>
      </c>
      <c r="P11" s="19">
        <v>9.9953650377775496E-2</v>
      </c>
      <c r="Q11" s="19">
        <v>0.17511508618115801</v>
      </c>
      <c r="R11" s="19"/>
      <c r="S11" s="19">
        <v>7.8522019531871295E-2</v>
      </c>
      <c r="T11" s="19">
        <v>8.8552215362749806E-2</v>
      </c>
      <c r="U11" s="19">
        <v>0.14603549209153399</v>
      </c>
      <c r="V11" s="19">
        <v>0.114156035271782</v>
      </c>
      <c r="W11" s="19">
        <v>0.22202049329765899</v>
      </c>
      <c r="X11" s="19">
        <v>0.18489179222853799</v>
      </c>
      <c r="Y11" s="19">
        <v>0.104549351108174</v>
      </c>
      <c r="Z11" s="19">
        <v>9.5412117025285195E-2</v>
      </c>
      <c r="AA11" s="19">
        <v>0.12192070851817401</v>
      </c>
      <c r="AB11" s="19">
        <v>9.5733015134843405E-2</v>
      </c>
      <c r="AC11" s="19">
        <v>0.16017063199363399</v>
      </c>
      <c r="AD11" s="19">
        <v>0.107590250755984</v>
      </c>
      <c r="AE11" s="19"/>
      <c r="AF11" s="19">
        <v>9.5510695343400398E-2</v>
      </c>
      <c r="AG11" s="19">
        <v>0.105253170220291</v>
      </c>
      <c r="AH11" s="19">
        <v>0.20033155491644999</v>
      </c>
      <c r="AI11" s="19"/>
      <c r="AJ11" s="19">
        <v>9.1537856082170493E-2</v>
      </c>
      <c r="AK11" s="19">
        <v>0.114249032971918</v>
      </c>
      <c r="AL11" s="19">
        <v>2.5953267645124001E-2</v>
      </c>
      <c r="AM11" s="19">
        <v>0.31369874796708802</v>
      </c>
      <c r="AN11" s="19">
        <v>0.21273971247238399</v>
      </c>
      <c r="AO11" s="19"/>
      <c r="AP11" s="19">
        <v>0.10255241316159699</v>
      </c>
      <c r="AQ11" s="19">
        <v>8.2124594053780198E-2</v>
      </c>
      <c r="AR11" s="19">
        <v>7.4633931580631099E-2</v>
      </c>
      <c r="AS11" s="19"/>
      <c r="AT11" s="19">
        <v>0.12975318383937101</v>
      </c>
      <c r="AU11" s="19">
        <v>0.15316075766468201</v>
      </c>
      <c r="AV11" s="19">
        <v>0.10797991987776701</v>
      </c>
      <c r="AW11" s="19">
        <v>5.2446745724963599E-2</v>
      </c>
      <c r="AX11" s="19">
        <v>0.164953378857394</v>
      </c>
      <c r="AY11" s="19"/>
      <c r="AZ11" s="19">
        <v>0.327752702568817</v>
      </c>
      <c r="BA11" s="19">
        <v>0.202207239838368</v>
      </c>
      <c r="BB11" s="19">
        <v>0.14505855578379501</v>
      </c>
      <c r="BC11" s="19">
        <v>0.136469911658572</v>
      </c>
      <c r="BD11" s="19">
        <v>0.12561258482987001</v>
      </c>
      <c r="BE11" s="19">
        <v>0.144220026662608</v>
      </c>
      <c r="BF11" s="19">
        <v>8.7612066797296703E-2</v>
      </c>
      <c r="BG11" s="19">
        <v>0.121551465827976</v>
      </c>
      <c r="BH11" s="19">
        <v>2.4706305220273901E-2</v>
      </c>
      <c r="BI11" s="19">
        <v>0.10587076508361901</v>
      </c>
      <c r="BJ11" s="19">
        <v>0.12980537706126</v>
      </c>
      <c r="BK11" s="19">
        <v>6.9868722769458005E-2</v>
      </c>
      <c r="BL11" s="19">
        <v>9.5066069331380801E-2</v>
      </c>
      <c r="BM11" s="19">
        <v>9.6414392809383201E-2</v>
      </c>
      <c r="BN11" s="19">
        <v>3.4484246810869403E-2</v>
      </c>
      <c r="BO11" s="19">
        <v>7.2729983834834103E-2</v>
      </c>
      <c r="BP11" s="19"/>
      <c r="BQ11" s="19">
        <v>5.2771197632774103E-2</v>
      </c>
      <c r="BR11" s="19">
        <v>0.14484592951200401</v>
      </c>
    </row>
    <row r="12" spans="2:70" x14ac:dyDescent="0.35">
      <c r="B12" s="16" t="s">
        <v>651</v>
      </c>
    </row>
    <row r="13" spans="2:70" x14ac:dyDescent="0.35">
      <c r="B13" t="s">
        <v>98</v>
      </c>
    </row>
    <row r="14" spans="2:70" x14ac:dyDescent="0.35">
      <c r="B14" t="s">
        <v>99</v>
      </c>
    </row>
    <row r="16" spans="2:70" x14ac:dyDescent="0.35">
      <c r="B16" s="8" t="str">
        <f>HYPERLINK("#'Contents'!A1", "Return to Contents")</f>
        <v>Return to Contents</v>
      </c>
    </row>
  </sheetData>
  <mergeCells count="11">
    <mergeCell ref="BQ5:BR5"/>
    <mergeCell ref="D5:E5"/>
    <mergeCell ref="G5:L5"/>
    <mergeCell ref="N5:Q5"/>
    <mergeCell ref="S5:AD5"/>
    <mergeCell ref="AF5:AH5"/>
    <mergeCell ref="D2:BJ2"/>
    <mergeCell ref="AJ5:AN5"/>
    <mergeCell ref="AP5:AR5"/>
    <mergeCell ref="AT5:AX5"/>
    <mergeCell ref="AZ5:BO5"/>
  </mergeCells>
  <pageMargins left="0.7" right="0.7" top="0.75" bottom="0.75" header="0.3" footer="0.3"/>
  <pageSetup paperSize="9" orientation="portrait" horizontalDpi="300" verticalDpi="300"/>
  <drawing r:id="rId1"/>
</worksheet>
</file>

<file path=xl/worksheets/sheet2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A00-000000000000}">
  <dimension ref="B2:BR16"/>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67" width="10.7265625" customWidth="1"/>
    <col min="68" max="68" width="2.1796875" customWidth="1"/>
    <col min="69" max="70" width="10.7265625" customWidth="1"/>
    <col min="71" max="71" width="2.1796875" customWidth="1"/>
  </cols>
  <sheetData>
    <row r="2" spans="2:70" ht="40" customHeight="1" x14ac:dyDescent="0.35">
      <c r="D2" s="29" t="s">
        <v>776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row>
    <row r="5" spans="2:70" ht="30" customHeight="1" x14ac:dyDescent="0.35">
      <c r="B5" s="15"/>
      <c r="C5" s="15"/>
      <c r="D5" s="30" t="s">
        <v>74</v>
      </c>
      <c r="E5" s="30"/>
      <c r="F5" s="15"/>
      <c r="G5" s="30" t="s">
        <v>75</v>
      </c>
      <c r="H5" s="30"/>
      <c r="I5" s="30"/>
      <c r="J5" s="30"/>
      <c r="K5" s="30"/>
      <c r="L5" s="30"/>
      <c r="M5" s="15"/>
      <c r="N5" s="30" t="s">
        <v>76</v>
      </c>
      <c r="O5" s="30"/>
      <c r="P5" s="30"/>
      <c r="Q5" s="30"/>
      <c r="R5" s="15"/>
      <c r="S5" s="30" t="s">
        <v>77</v>
      </c>
      <c r="T5" s="30"/>
      <c r="U5" s="30"/>
      <c r="V5" s="30"/>
      <c r="W5" s="30"/>
      <c r="X5" s="30"/>
      <c r="Y5" s="30"/>
      <c r="Z5" s="30"/>
      <c r="AA5" s="30"/>
      <c r="AB5" s="30"/>
      <c r="AC5" s="30"/>
      <c r="AD5" s="30"/>
      <c r="AE5" s="15"/>
      <c r="AF5" s="30" t="s">
        <v>78</v>
      </c>
      <c r="AG5" s="30"/>
      <c r="AH5" s="30"/>
      <c r="AI5" s="15"/>
      <c r="AJ5" s="30" t="s">
        <v>79</v>
      </c>
      <c r="AK5" s="30"/>
      <c r="AL5" s="30"/>
      <c r="AM5" s="30"/>
      <c r="AN5" s="30"/>
      <c r="AO5" s="15"/>
      <c r="AP5" s="30" t="s">
        <v>80</v>
      </c>
      <c r="AQ5" s="30"/>
      <c r="AR5" s="30"/>
      <c r="AS5" s="15"/>
      <c r="AT5" s="30" t="s">
        <v>81</v>
      </c>
      <c r="AU5" s="30"/>
      <c r="AV5" s="30"/>
      <c r="AW5" s="30"/>
      <c r="AX5" s="30"/>
      <c r="AY5" s="15"/>
      <c r="AZ5" s="30" t="s">
        <v>82</v>
      </c>
      <c r="BA5" s="30"/>
      <c r="BB5" s="30"/>
      <c r="BC5" s="30"/>
      <c r="BD5" s="30"/>
      <c r="BE5" s="30"/>
      <c r="BF5" s="30"/>
      <c r="BG5" s="30"/>
      <c r="BH5" s="30"/>
      <c r="BI5" s="30"/>
      <c r="BJ5" s="30"/>
      <c r="BK5" s="30"/>
      <c r="BL5" s="30"/>
      <c r="BM5" s="30"/>
      <c r="BN5" s="30"/>
      <c r="BO5" s="30"/>
      <c r="BP5" s="15"/>
      <c r="BQ5" s="30" t="s">
        <v>83</v>
      </c>
      <c r="BR5" s="30"/>
    </row>
    <row r="6" spans="2:7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46</v>
      </c>
      <c r="AQ6" s="12" t="s">
        <v>47</v>
      </c>
      <c r="AR6" s="12" t="s">
        <v>50</v>
      </c>
      <c r="AT6" s="12" t="s">
        <v>51</v>
      </c>
      <c r="AU6" s="12" t="s">
        <v>52</v>
      </c>
      <c r="AV6" s="12" t="s">
        <v>53</v>
      </c>
      <c r="AW6" s="12" t="s">
        <v>54</v>
      </c>
      <c r="AX6" s="12" t="s">
        <v>55</v>
      </c>
      <c r="AZ6" s="12" t="s">
        <v>56</v>
      </c>
      <c r="BA6" s="12" t="s">
        <v>57</v>
      </c>
      <c r="BB6" s="12" t="s">
        <v>58</v>
      </c>
      <c r="BC6" s="12" t="s">
        <v>59</v>
      </c>
      <c r="BD6" s="12" t="s">
        <v>60</v>
      </c>
      <c r="BE6" s="12" t="s">
        <v>61</v>
      </c>
      <c r="BF6" s="12" t="s">
        <v>62</v>
      </c>
      <c r="BG6" s="12" t="s">
        <v>63</v>
      </c>
      <c r="BH6" s="12" t="s">
        <v>64</v>
      </c>
      <c r="BI6" s="12" t="s">
        <v>65</v>
      </c>
      <c r="BJ6" s="12" t="s">
        <v>66</v>
      </c>
      <c r="BK6" s="12" t="s">
        <v>67</v>
      </c>
      <c r="BL6" s="12" t="s">
        <v>68</v>
      </c>
      <c r="BM6" s="12" t="s">
        <v>69</v>
      </c>
      <c r="BN6" s="12" t="s">
        <v>70</v>
      </c>
      <c r="BO6" s="12" t="s">
        <v>71</v>
      </c>
      <c r="BQ6" s="12" t="s">
        <v>72</v>
      </c>
      <c r="BR6" s="12" t="s">
        <v>73</v>
      </c>
    </row>
    <row r="7" spans="2:70" ht="30" customHeight="1" x14ac:dyDescent="0.35">
      <c r="B7" s="10" t="s">
        <v>19</v>
      </c>
      <c r="C7" s="10">
        <v>1134</v>
      </c>
      <c r="D7" s="10">
        <v>551</v>
      </c>
      <c r="E7" s="10">
        <v>581</v>
      </c>
      <c r="F7" s="10"/>
      <c r="G7" s="10">
        <v>133</v>
      </c>
      <c r="H7" s="10">
        <v>195</v>
      </c>
      <c r="I7" s="10">
        <v>194</v>
      </c>
      <c r="J7" s="10">
        <v>197</v>
      </c>
      <c r="K7" s="10">
        <v>175</v>
      </c>
      <c r="L7" s="10">
        <v>240</v>
      </c>
      <c r="M7" s="10"/>
      <c r="N7" s="10">
        <v>349</v>
      </c>
      <c r="O7" s="10">
        <v>312</v>
      </c>
      <c r="P7" s="10">
        <v>209</v>
      </c>
      <c r="Q7" s="10">
        <v>262</v>
      </c>
      <c r="R7" s="10"/>
      <c r="S7" s="10">
        <v>165</v>
      </c>
      <c r="T7" s="10">
        <v>155</v>
      </c>
      <c r="U7" s="10">
        <v>86</v>
      </c>
      <c r="V7" s="10">
        <v>83</v>
      </c>
      <c r="W7" s="10">
        <v>94</v>
      </c>
      <c r="X7" s="10">
        <v>113</v>
      </c>
      <c r="Y7" s="10">
        <v>96</v>
      </c>
      <c r="Z7" s="10">
        <v>49</v>
      </c>
      <c r="AA7" s="10">
        <v>124</v>
      </c>
      <c r="AB7" s="10">
        <v>88</v>
      </c>
      <c r="AC7" s="10">
        <v>48</v>
      </c>
      <c r="AD7" s="10">
        <v>33</v>
      </c>
      <c r="AE7" s="10"/>
      <c r="AF7" s="10">
        <v>403</v>
      </c>
      <c r="AG7" s="10">
        <v>473</v>
      </c>
      <c r="AH7" s="10">
        <v>153</v>
      </c>
      <c r="AI7" s="10"/>
      <c r="AJ7" s="10">
        <v>409</v>
      </c>
      <c r="AK7" s="10">
        <v>290</v>
      </c>
      <c r="AL7" s="10">
        <v>86</v>
      </c>
      <c r="AM7" s="10">
        <v>12</v>
      </c>
      <c r="AN7" s="10">
        <v>142</v>
      </c>
      <c r="AO7" s="10"/>
      <c r="AP7" s="10">
        <v>234</v>
      </c>
      <c r="AQ7" s="10">
        <v>369</v>
      </c>
      <c r="AR7" s="10">
        <v>82</v>
      </c>
      <c r="AS7" s="10"/>
      <c r="AT7" s="10">
        <v>264</v>
      </c>
      <c r="AU7" s="10">
        <v>251</v>
      </c>
      <c r="AV7" s="10">
        <v>308</v>
      </c>
      <c r="AW7" s="10">
        <v>136</v>
      </c>
      <c r="AX7" s="10">
        <v>23</v>
      </c>
      <c r="AY7" s="10"/>
      <c r="AZ7" s="10">
        <v>16</v>
      </c>
      <c r="BA7" s="10">
        <v>40</v>
      </c>
      <c r="BB7" s="10">
        <v>76</v>
      </c>
      <c r="BC7" s="10">
        <v>75</v>
      </c>
      <c r="BD7" s="10">
        <v>112</v>
      </c>
      <c r="BE7" s="10">
        <v>117</v>
      </c>
      <c r="BF7" s="10">
        <v>105</v>
      </c>
      <c r="BG7" s="10">
        <v>100</v>
      </c>
      <c r="BH7" s="10">
        <v>69</v>
      </c>
      <c r="BI7" s="10">
        <v>63</v>
      </c>
      <c r="BJ7" s="10">
        <v>85</v>
      </c>
      <c r="BK7" s="10">
        <v>52</v>
      </c>
      <c r="BL7" s="10">
        <v>57</v>
      </c>
      <c r="BM7" s="10">
        <v>29</v>
      </c>
      <c r="BN7" s="10">
        <v>28</v>
      </c>
      <c r="BO7" s="10">
        <v>55</v>
      </c>
      <c r="BP7" s="10"/>
      <c r="BQ7" s="10">
        <v>359</v>
      </c>
      <c r="BR7" s="10">
        <v>752</v>
      </c>
    </row>
    <row r="8" spans="2:70" ht="30" customHeight="1" x14ac:dyDescent="0.35">
      <c r="B8" s="11" t="s">
        <v>20</v>
      </c>
      <c r="C8" s="11">
        <v>1135</v>
      </c>
      <c r="D8" s="11">
        <v>548</v>
      </c>
      <c r="E8" s="11">
        <v>584</v>
      </c>
      <c r="F8" s="11"/>
      <c r="G8" s="11">
        <v>148</v>
      </c>
      <c r="H8" s="11">
        <v>189</v>
      </c>
      <c r="I8" s="11">
        <v>191</v>
      </c>
      <c r="J8" s="11">
        <v>199</v>
      </c>
      <c r="K8" s="11">
        <v>172</v>
      </c>
      <c r="L8" s="11">
        <v>235</v>
      </c>
      <c r="M8" s="11"/>
      <c r="N8" s="11">
        <v>319</v>
      </c>
      <c r="O8" s="11">
        <v>288</v>
      </c>
      <c r="P8" s="11">
        <v>235</v>
      </c>
      <c r="Q8" s="11">
        <v>291</v>
      </c>
      <c r="R8" s="11"/>
      <c r="S8" s="11">
        <v>168</v>
      </c>
      <c r="T8" s="11">
        <v>146</v>
      </c>
      <c r="U8" s="11">
        <v>87</v>
      </c>
      <c r="V8" s="11">
        <v>88</v>
      </c>
      <c r="W8" s="11">
        <v>90</v>
      </c>
      <c r="X8" s="11">
        <v>109</v>
      </c>
      <c r="Y8" s="11">
        <v>92</v>
      </c>
      <c r="Z8" s="11">
        <v>48</v>
      </c>
      <c r="AA8" s="11">
        <v>121</v>
      </c>
      <c r="AB8" s="11">
        <v>93</v>
      </c>
      <c r="AC8" s="11">
        <v>51</v>
      </c>
      <c r="AD8" s="11">
        <v>43</v>
      </c>
      <c r="AE8" s="11"/>
      <c r="AF8" s="11">
        <v>399</v>
      </c>
      <c r="AG8" s="11">
        <v>464</v>
      </c>
      <c r="AH8" s="11">
        <v>160</v>
      </c>
      <c r="AI8" s="11"/>
      <c r="AJ8" s="11">
        <v>396</v>
      </c>
      <c r="AK8" s="11">
        <v>286</v>
      </c>
      <c r="AL8" s="11">
        <v>82</v>
      </c>
      <c r="AM8" s="11">
        <v>13</v>
      </c>
      <c r="AN8" s="11">
        <v>150</v>
      </c>
      <c r="AO8" s="11"/>
      <c r="AP8" s="11">
        <v>226</v>
      </c>
      <c r="AQ8" s="11">
        <v>365</v>
      </c>
      <c r="AR8" s="11">
        <v>79</v>
      </c>
      <c r="AS8" s="11"/>
      <c r="AT8" s="11">
        <v>274</v>
      </c>
      <c r="AU8" s="11">
        <v>260</v>
      </c>
      <c r="AV8" s="11">
        <v>297</v>
      </c>
      <c r="AW8" s="11">
        <v>129</v>
      </c>
      <c r="AX8" s="11">
        <v>21</v>
      </c>
      <c r="AY8" s="11"/>
      <c r="AZ8" s="11">
        <v>15</v>
      </c>
      <c r="BA8" s="11">
        <v>41</v>
      </c>
      <c r="BB8" s="11">
        <v>80</v>
      </c>
      <c r="BC8" s="11">
        <v>79</v>
      </c>
      <c r="BD8" s="11">
        <v>115</v>
      </c>
      <c r="BE8" s="11">
        <v>121</v>
      </c>
      <c r="BF8" s="11">
        <v>106</v>
      </c>
      <c r="BG8" s="11">
        <v>100</v>
      </c>
      <c r="BH8" s="11">
        <v>69</v>
      </c>
      <c r="BI8" s="11">
        <v>61</v>
      </c>
      <c r="BJ8" s="11">
        <v>84</v>
      </c>
      <c r="BK8" s="11">
        <v>50</v>
      </c>
      <c r="BL8" s="11">
        <v>55</v>
      </c>
      <c r="BM8" s="11">
        <v>27</v>
      </c>
      <c r="BN8" s="11">
        <v>26</v>
      </c>
      <c r="BO8" s="11">
        <v>50</v>
      </c>
      <c r="BP8" s="11"/>
      <c r="BQ8" s="11">
        <v>352</v>
      </c>
      <c r="BR8" s="11">
        <v>760</v>
      </c>
    </row>
    <row r="9" spans="2:70" ht="43.5" x14ac:dyDescent="0.35">
      <c r="B9" s="18" t="s">
        <v>781</v>
      </c>
      <c r="C9" s="17">
        <v>0.43528353643461798</v>
      </c>
      <c r="D9" s="17">
        <v>0.41224168964442698</v>
      </c>
      <c r="E9" s="17">
        <v>0.45500506998786699</v>
      </c>
      <c r="F9" s="17"/>
      <c r="G9" s="17">
        <v>0.55996568620341103</v>
      </c>
      <c r="H9" s="17">
        <v>0.46706925036765901</v>
      </c>
      <c r="I9" s="17">
        <v>0.44722983853678999</v>
      </c>
      <c r="J9" s="17">
        <v>0.46049965101255202</v>
      </c>
      <c r="K9" s="17">
        <v>0.41475998677527598</v>
      </c>
      <c r="L9" s="17">
        <v>0.31536390252212099</v>
      </c>
      <c r="M9" s="17"/>
      <c r="N9" s="17">
        <v>0.47541638429988198</v>
      </c>
      <c r="O9" s="17">
        <v>0.38483440224742799</v>
      </c>
      <c r="P9" s="17">
        <v>0.40750933162990599</v>
      </c>
      <c r="Q9" s="17">
        <v>0.46307907991773301</v>
      </c>
      <c r="R9" s="17"/>
      <c r="S9" s="17">
        <v>0.47744953507507998</v>
      </c>
      <c r="T9" s="17">
        <v>0.39768368383798097</v>
      </c>
      <c r="U9" s="17">
        <v>0.38475756866352501</v>
      </c>
      <c r="V9" s="17">
        <v>0.45224921211888802</v>
      </c>
      <c r="W9" s="17">
        <v>0.40739131096365799</v>
      </c>
      <c r="X9" s="17">
        <v>0.41905771008367698</v>
      </c>
      <c r="Y9" s="17">
        <v>0.45981360765243001</v>
      </c>
      <c r="Z9" s="17">
        <v>0.52087808405263802</v>
      </c>
      <c r="AA9" s="17">
        <v>0.395427548067114</v>
      </c>
      <c r="AB9" s="17">
        <v>0.461879089553205</v>
      </c>
      <c r="AC9" s="17">
        <v>0.397830248049513</v>
      </c>
      <c r="AD9" s="17">
        <v>0.51428714312519896</v>
      </c>
      <c r="AE9" s="17"/>
      <c r="AF9" s="17">
        <v>0.373819362545942</v>
      </c>
      <c r="AG9" s="17">
        <v>0.464037959736115</v>
      </c>
      <c r="AH9" s="17">
        <v>0.40634634973252798</v>
      </c>
      <c r="AI9" s="17"/>
      <c r="AJ9" s="17">
        <v>0.35485078398430198</v>
      </c>
      <c r="AK9" s="17">
        <v>0.56751225318395204</v>
      </c>
      <c r="AL9" s="17">
        <v>0.41233444151621201</v>
      </c>
      <c r="AM9" s="17">
        <v>0.46928325523137598</v>
      </c>
      <c r="AN9" s="17">
        <v>0.36969033677153201</v>
      </c>
      <c r="AO9" s="17"/>
      <c r="AP9" s="17">
        <v>0.35536907727501899</v>
      </c>
      <c r="AQ9" s="17">
        <v>0.54170197886037297</v>
      </c>
      <c r="AR9" s="17">
        <v>0.40073179353341298</v>
      </c>
      <c r="AS9" s="17"/>
      <c r="AT9" s="17">
        <v>0.42531206973075097</v>
      </c>
      <c r="AU9" s="17">
        <v>0.396160730112322</v>
      </c>
      <c r="AV9" s="17">
        <v>0.46161872465649001</v>
      </c>
      <c r="AW9" s="17">
        <v>0.48949794282780301</v>
      </c>
      <c r="AX9" s="17">
        <v>0.647381135149936</v>
      </c>
      <c r="AY9" s="17"/>
      <c r="AZ9" s="17">
        <v>0.42863705507660699</v>
      </c>
      <c r="BA9" s="17">
        <v>0.52936791922583404</v>
      </c>
      <c r="BB9" s="17">
        <v>0.54750813939871801</v>
      </c>
      <c r="BC9" s="17">
        <v>0.37342551425262299</v>
      </c>
      <c r="BD9" s="17">
        <v>0.53997512168378103</v>
      </c>
      <c r="BE9" s="17">
        <v>0.39875860252219703</v>
      </c>
      <c r="BF9" s="17">
        <v>0.38875481497106601</v>
      </c>
      <c r="BG9" s="17">
        <v>0.39979719276041997</v>
      </c>
      <c r="BH9" s="17">
        <v>0.34690127195235898</v>
      </c>
      <c r="BI9" s="17">
        <v>0.46764316881531898</v>
      </c>
      <c r="BJ9" s="17">
        <v>0.39122352876526301</v>
      </c>
      <c r="BK9" s="17">
        <v>0.43530372316634502</v>
      </c>
      <c r="BL9" s="17">
        <v>0.51282214929606396</v>
      </c>
      <c r="BM9" s="17">
        <v>0.386874285737632</v>
      </c>
      <c r="BN9" s="17">
        <v>0.497948643457304</v>
      </c>
      <c r="BO9" s="17">
        <v>0.41775787455780999</v>
      </c>
      <c r="BP9" s="17"/>
      <c r="BQ9" s="17">
        <v>0.47605192709709399</v>
      </c>
      <c r="BR9" s="17">
        <v>0.41969533920434698</v>
      </c>
    </row>
    <row r="10" spans="2:70" ht="43.5" x14ac:dyDescent="0.35">
      <c r="B10" s="18" t="s">
        <v>782</v>
      </c>
      <c r="C10" s="17">
        <v>0.38135780000532499</v>
      </c>
      <c r="D10" s="17">
        <v>0.44079023110537102</v>
      </c>
      <c r="E10" s="17">
        <v>0.32688831655765199</v>
      </c>
      <c r="F10" s="17"/>
      <c r="G10" s="17">
        <v>0.30345446271529902</v>
      </c>
      <c r="H10" s="17">
        <v>0.30982972114274598</v>
      </c>
      <c r="I10" s="17">
        <v>0.34642111726680402</v>
      </c>
      <c r="J10" s="17">
        <v>0.382790680131322</v>
      </c>
      <c r="K10" s="17">
        <v>0.402453383838697</v>
      </c>
      <c r="L10" s="17">
        <v>0.49957151072872502</v>
      </c>
      <c r="M10" s="17"/>
      <c r="N10" s="17">
        <v>0.38172890374155699</v>
      </c>
      <c r="O10" s="17">
        <v>0.41326242111989098</v>
      </c>
      <c r="P10" s="17">
        <v>0.37417702214449999</v>
      </c>
      <c r="Q10" s="17">
        <v>0.35445655197728998</v>
      </c>
      <c r="R10" s="17"/>
      <c r="S10" s="17">
        <v>0.33403638788864098</v>
      </c>
      <c r="T10" s="17">
        <v>0.37357668959378598</v>
      </c>
      <c r="U10" s="17">
        <v>0.39878929219985698</v>
      </c>
      <c r="V10" s="17">
        <v>0.42569223328943501</v>
      </c>
      <c r="W10" s="17">
        <v>0.42586255917454802</v>
      </c>
      <c r="X10" s="17">
        <v>0.405307128427914</v>
      </c>
      <c r="Y10" s="17">
        <v>0.35127591184391799</v>
      </c>
      <c r="Z10" s="17">
        <v>0.32199528542373601</v>
      </c>
      <c r="AA10" s="17">
        <v>0.384797277488167</v>
      </c>
      <c r="AB10" s="17">
        <v>0.36789608851057198</v>
      </c>
      <c r="AC10" s="17">
        <v>0.46660855469822798</v>
      </c>
      <c r="AD10" s="17">
        <v>0.36408062465496799</v>
      </c>
      <c r="AE10" s="17"/>
      <c r="AF10" s="17">
        <v>0.43485558776660399</v>
      </c>
      <c r="AG10" s="17">
        <v>0.37997125624061501</v>
      </c>
      <c r="AH10" s="17">
        <v>0.35380922360399802</v>
      </c>
      <c r="AI10" s="17"/>
      <c r="AJ10" s="17">
        <v>0.45779091608669098</v>
      </c>
      <c r="AK10" s="17">
        <v>0.30679581804736999</v>
      </c>
      <c r="AL10" s="17">
        <v>0.39965038051422502</v>
      </c>
      <c r="AM10" s="17">
        <v>0.31269120121816402</v>
      </c>
      <c r="AN10" s="17">
        <v>0.35441757897324</v>
      </c>
      <c r="AO10" s="17"/>
      <c r="AP10" s="17">
        <v>0.47901826180069401</v>
      </c>
      <c r="AQ10" s="17">
        <v>0.32194564044299701</v>
      </c>
      <c r="AR10" s="17">
        <v>0.419867641623626</v>
      </c>
      <c r="AS10" s="17"/>
      <c r="AT10" s="17">
        <v>0.37159884553200201</v>
      </c>
      <c r="AU10" s="17">
        <v>0.42132394804648299</v>
      </c>
      <c r="AV10" s="17">
        <v>0.36962477118416098</v>
      </c>
      <c r="AW10" s="17">
        <v>0.34194788497975198</v>
      </c>
      <c r="AX10" s="17">
        <v>0.23864483170784101</v>
      </c>
      <c r="AY10" s="17"/>
      <c r="AZ10" s="17">
        <v>0.39200406443521502</v>
      </c>
      <c r="BA10" s="17">
        <v>0.348465734624887</v>
      </c>
      <c r="BB10" s="17">
        <v>0.263166106344838</v>
      </c>
      <c r="BC10" s="17">
        <v>0.42233073467066601</v>
      </c>
      <c r="BD10" s="17">
        <v>0.34374332941324498</v>
      </c>
      <c r="BE10" s="17">
        <v>0.33379242486388</v>
      </c>
      <c r="BF10" s="17">
        <v>0.46431614964928603</v>
      </c>
      <c r="BG10" s="17">
        <v>0.41675226992749798</v>
      </c>
      <c r="BH10" s="17">
        <v>0.51566227770091699</v>
      </c>
      <c r="BI10" s="17">
        <v>0.26595533907177399</v>
      </c>
      <c r="BJ10" s="17">
        <v>0.39642066845642798</v>
      </c>
      <c r="BK10" s="17">
        <v>0.42269055473334199</v>
      </c>
      <c r="BL10" s="17">
        <v>0.41957928666927202</v>
      </c>
      <c r="BM10" s="17">
        <v>0.416842551236981</v>
      </c>
      <c r="BN10" s="17">
        <v>0.39732691893618</v>
      </c>
      <c r="BO10" s="17">
        <v>0.41012901464428297</v>
      </c>
      <c r="BP10" s="17"/>
      <c r="BQ10" s="17">
        <v>0.40201563790911599</v>
      </c>
      <c r="BR10" s="17">
        <v>0.37346558599862001</v>
      </c>
    </row>
    <row r="11" spans="2:70" x14ac:dyDescent="0.35">
      <c r="B11" s="18" t="s">
        <v>775</v>
      </c>
      <c r="C11" s="19">
        <v>0.18335866356005701</v>
      </c>
      <c r="D11" s="19">
        <v>0.146968079250203</v>
      </c>
      <c r="E11" s="19">
        <v>0.21810661345448101</v>
      </c>
      <c r="F11" s="19"/>
      <c r="G11" s="19">
        <v>0.13657985108129</v>
      </c>
      <c r="H11" s="19">
        <v>0.22310102848959401</v>
      </c>
      <c r="I11" s="19">
        <v>0.20634904419640601</v>
      </c>
      <c r="J11" s="19">
        <v>0.156709668856126</v>
      </c>
      <c r="K11" s="19">
        <v>0.18278662938602699</v>
      </c>
      <c r="L11" s="19">
        <v>0.18506458674915499</v>
      </c>
      <c r="M11" s="19"/>
      <c r="N11" s="19">
        <v>0.142854711958561</v>
      </c>
      <c r="O11" s="19">
        <v>0.20190317663268101</v>
      </c>
      <c r="P11" s="19">
        <v>0.21831364622559399</v>
      </c>
      <c r="Q11" s="19">
        <v>0.18246436810497699</v>
      </c>
      <c r="R11" s="19"/>
      <c r="S11" s="19">
        <v>0.18851407703628001</v>
      </c>
      <c r="T11" s="19">
        <v>0.22873962656823299</v>
      </c>
      <c r="U11" s="19">
        <v>0.21645313913661801</v>
      </c>
      <c r="V11" s="19">
        <v>0.122058554591677</v>
      </c>
      <c r="W11" s="19">
        <v>0.16674612986179399</v>
      </c>
      <c r="X11" s="19">
        <v>0.17563516148840899</v>
      </c>
      <c r="Y11" s="19">
        <v>0.188910480503652</v>
      </c>
      <c r="Z11" s="19">
        <v>0.15712663052362699</v>
      </c>
      <c r="AA11" s="19">
        <v>0.219775174444719</v>
      </c>
      <c r="AB11" s="19">
        <v>0.17022482193622299</v>
      </c>
      <c r="AC11" s="19">
        <v>0.13556119725226001</v>
      </c>
      <c r="AD11" s="19">
        <v>0.12163223221983301</v>
      </c>
      <c r="AE11" s="19"/>
      <c r="AF11" s="19">
        <v>0.19132504968745401</v>
      </c>
      <c r="AG11" s="19">
        <v>0.15599078402326999</v>
      </c>
      <c r="AH11" s="19">
        <v>0.239844426663474</v>
      </c>
      <c r="AI11" s="19"/>
      <c r="AJ11" s="19">
        <v>0.18735829992900799</v>
      </c>
      <c r="AK11" s="19">
        <v>0.12569192876867799</v>
      </c>
      <c r="AL11" s="19">
        <v>0.18801517796956299</v>
      </c>
      <c r="AM11" s="19">
        <v>0.21802554355046</v>
      </c>
      <c r="AN11" s="19">
        <v>0.27589208425522799</v>
      </c>
      <c r="AO11" s="19"/>
      <c r="AP11" s="19">
        <v>0.165612660924287</v>
      </c>
      <c r="AQ11" s="19">
        <v>0.13635238069663</v>
      </c>
      <c r="AR11" s="19">
        <v>0.17940056484296099</v>
      </c>
      <c r="AS11" s="19"/>
      <c r="AT11" s="19">
        <v>0.20308908473724699</v>
      </c>
      <c r="AU11" s="19">
        <v>0.18251532184119501</v>
      </c>
      <c r="AV11" s="19">
        <v>0.16875650415934901</v>
      </c>
      <c r="AW11" s="19">
        <v>0.16855417219244601</v>
      </c>
      <c r="AX11" s="19">
        <v>0.113974033142223</v>
      </c>
      <c r="AY11" s="19"/>
      <c r="AZ11" s="19">
        <v>0.179358880488178</v>
      </c>
      <c r="BA11" s="19">
        <v>0.122166346149279</v>
      </c>
      <c r="BB11" s="19">
        <v>0.18932575425644399</v>
      </c>
      <c r="BC11" s="19">
        <v>0.20424375107671</v>
      </c>
      <c r="BD11" s="19">
        <v>0.116281548902975</v>
      </c>
      <c r="BE11" s="19">
        <v>0.26744897261392298</v>
      </c>
      <c r="BF11" s="19">
        <v>0.14692903537964799</v>
      </c>
      <c r="BG11" s="19">
        <v>0.183450537312082</v>
      </c>
      <c r="BH11" s="19">
        <v>0.137436450346725</v>
      </c>
      <c r="BI11" s="19">
        <v>0.26640149211290698</v>
      </c>
      <c r="BJ11" s="19">
        <v>0.21235580277830901</v>
      </c>
      <c r="BK11" s="19">
        <v>0.14200572210031301</v>
      </c>
      <c r="BL11" s="19">
        <v>6.7598564034664105E-2</v>
      </c>
      <c r="BM11" s="19">
        <v>0.19628316302538701</v>
      </c>
      <c r="BN11" s="19">
        <v>0.10472443760651599</v>
      </c>
      <c r="BO11" s="19">
        <v>0.172113110797907</v>
      </c>
      <c r="BP11" s="19"/>
      <c r="BQ11" s="19">
        <v>0.12193243499379</v>
      </c>
      <c r="BR11" s="19">
        <v>0.20683907479703301</v>
      </c>
    </row>
    <row r="12" spans="2:70" x14ac:dyDescent="0.35">
      <c r="B12" s="16" t="s">
        <v>651</v>
      </c>
    </row>
    <row r="13" spans="2:70" x14ac:dyDescent="0.35">
      <c r="B13" t="s">
        <v>98</v>
      </c>
    </row>
    <row r="14" spans="2:70" x14ac:dyDescent="0.35">
      <c r="B14" t="s">
        <v>99</v>
      </c>
    </row>
    <row r="16" spans="2:70" x14ac:dyDescent="0.35">
      <c r="B16" s="8" t="str">
        <f>HYPERLINK("#'Contents'!A1", "Return to Contents")</f>
        <v>Return to Contents</v>
      </c>
    </row>
  </sheetData>
  <mergeCells count="11">
    <mergeCell ref="BQ5:BR5"/>
    <mergeCell ref="D5:E5"/>
    <mergeCell ref="G5:L5"/>
    <mergeCell ref="N5:Q5"/>
    <mergeCell ref="S5:AD5"/>
    <mergeCell ref="AF5:AH5"/>
    <mergeCell ref="D2:BJ2"/>
    <mergeCell ref="AJ5:AN5"/>
    <mergeCell ref="AP5:AR5"/>
    <mergeCell ref="AT5:AX5"/>
    <mergeCell ref="AZ5:BO5"/>
  </mergeCells>
  <pageMargins left="0.7" right="0.7" top="0.75" bottom="0.75" header="0.3" footer="0.3"/>
  <pageSetup paperSize="9" orientation="portrait" horizontalDpi="300" verticalDpi="300"/>
  <drawing r:id="rId1"/>
</worksheet>
</file>

<file path=xl/worksheets/sheet2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B00-000000000000}">
  <dimension ref="B2:BR16"/>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67" width="10.7265625" customWidth="1"/>
    <col min="68" max="68" width="2.1796875" customWidth="1"/>
    <col min="69" max="70" width="10.7265625" customWidth="1"/>
    <col min="71" max="71" width="2.1796875" customWidth="1"/>
  </cols>
  <sheetData>
    <row r="2" spans="2:70" ht="40" customHeight="1" x14ac:dyDescent="0.35">
      <c r="D2" s="29" t="s">
        <v>776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row>
    <row r="5" spans="2:70" ht="30" customHeight="1" x14ac:dyDescent="0.35">
      <c r="B5" s="15"/>
      <c r="C5" s="15"/>
      <c r="D5" s="30" t="s">
        <v>74</v>
      </c>
      <c r="E5" s="30"/>
      <c r="F5" s="15"/>
      <c r="G5" s="30" t="s">
        <v>75</v>
      </c>
      <c r="H5" s="30"/>
      <c r="I5" s="30"/>
      <c r="J5" s="30"/>
      <c r="K5" s="30"/>
      <c r="L5" s="30"/>
      <c r="M5" s="15"/>
      <c r="N5" s="30" t="s">
        <v>76</v>
      </c>
      <c r="O5" s="30"/>
      <c r="P5" s="30"/>
      <c r="Q5" s="30"/>
      <c r="R5" s="15"/>
      <c r="S5" s="30" t="s">
        <v>77</v>
      </c>
      <c r="T5" s="30"/>
      <c r="U5" s="30"/>
      <c r="V5" s="30"/>
      <c r="W5" s="30"/>
      <c r="X5" s="30"/>
      <c r="Y5" s="30"/>
      <c r="Z5" s="30"/>
      <c r="AA5" s="30"/>
      <c r="AB5" s="30"/>
      <c r="AC5" s="30"/>
      <c r="AD5" s="30"/>
      <c r="AE5" s="15"/>
      <c r="AF5" s="30" t="s">
        <v>78</v>
      </c>
      <c r="AG5" s="30"/>
      <c r="AH5" s="30"/>
      <c r="AI5" s="15"/>
      <c r="AJ5" s="30" t="s">
        <v>79</v>
      </c>
      <c r="AK5" s="30"/>
      <c r="AL5" s="30"/>
      <c r="AM5" s="30"/>
      <c r="AN5" s="30"/>
      <c r="AO5" s="15"/>
      <c r="AP5" s="30" t="s">
        <v>80</v>
      </c>
      <c r="AQ5" s="30"/>
      <c r="AR5" s="30"/>
      <c r="AS5" s="15"/>
      <c r="AT5" s="30" t="s">
        <v>81</v>
      </c>
      <c r="AU5" s="30"/>
      <c r="AV5" s="30"/>
      <c r="AW5" s="30"/>
      <c r="AX5" s="30"/>
      <c r="AY5" s="15"/>
      <c r="AZ5" s="30" t="s">
        <v>82</v>
      </c>
      <c r="BA5" s="30"/>
      <c r="BB5" s="30"/>
      <c r="BC5" s="30"/>
      <c r="BD5" s="30"/>
      <c r="BE5" s="30"/>
      <c r="BF5" s="30"/>
      <c r="BG5" s="30"/>
      <c r="BH5" s="30"/>
      <c r="BI5" s="30"/>
      <c r="BJ5" s="30"/>
      <c r="BK5" s="30"/>
      <c r="BL5" s="30"/>
      <c r="BM5" s="30"/>
      <c r="BN5" s="30"/>
      <c r="BO5" s="30"/>
      <c r="BP5" s="15"/>
      <c r="BQ5" s="30" t="s">
        <v>83</v>
      </c>
      <c r="BR5" s="30"/>
    </row>
    <row r="6" spans="2:7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46</v>
      </c>
      <c r="AQ6" s="12" t="s">
        <v>47</v>
      </c>
      <c r="AR6" s="12" t="s">
        <v>50</v>
      </c>
      <c r="AT6" s="12" t="s">
        <v>51</v>
      </c>
      <c r="AU6" s="12" t="s">
        <v>52</v>
      </c>
      <c r="AV6" s="12" t="s">
        <v>53</v>
      </c>
      <c r="AW6" s="12" t="s">
        <v>54</v>
      </c>
      <c r="AX6" s="12" t="s">
        <v>55</v>
      </c>
      <c r="AZ6" s="12" t="s">
        <v>56</v>
      </c>
      <c r="BA6" s="12" t="s">
        <v>57</v>
      </c>
      <c r="BB6" s="12" t="s">
        <v>58</v>
      </c>
      <c r="BC6" s="12" t="s">
        <v>59</v>
      </c>
      <c r="BD6" s="12" t="s">
        <v>60</v>
      </c>
      <c r="BE6" s="12" t="s">
        <v>61</v>
      </c>
      <c r="BF6" s="12" t="s">
        <v>62</v>
      </c>
      <c r="BG6" s="12" t="s">
        <v>63</v>
      </c>
      <c r="BH6" s="12" t="s">
        <v>64</v>
      </c>
      <c r="BI6" s="12" t="s">
        <v>65</v>
      </c>
      <c r="BJ6" s="12" t="s">
        <v>66</v>
      </c>
      <c r="BK6" s="12" t="s">
        <v>67</v>
      </c>
      <c r="BL6" s="12" t="s">
        <v>68</v>
      </c>
      <c r="BM6" s="12" t="s">
        <v>69</v>
      </c>
      <c r="BN6" s="12" t="s">
        <v>70</v>
      </c>
      <c r="BO6" s="12" t="s">
        <v>71</v>
      </c>
      <c r="BQ6" s="12" t="s">
        <v>72</v>
      </c>
      <c r="BR6" s="12" t="s">
        <v>73</v>
      </c>
    </row>
    <row r="7" spans="2:70" ht="30" customHeight="1" x14ac:dyDescent="0.35">
      <c r="B7" s="10" t="s">
        <v>19</v>
      </c>
      <c r="C7" s="10">
        <v>1196</v>
      </c>
      <c r="D7" s="10">
        <v>584</v>
      </c>
      <c r="E7" s="10">
        <v>609</v>
      </c>
      <c r="F7" s="10"/>
      <c r="G7" s="10">
        <v>152</v>
      </c>
      <c r="H7" s="10">
        <v>211</v>
      </c>
      <c r="I7" s="10">
        <v>191</v>
      </c>
      <c r="J7" s="10">
        <v>216</v>
      </c>
      <c r="K7" s="10">
        <v>164</v>
      </c>
      <c r="L7" s="10">
        <v>262</v>
      </c>
      <c r="M7" s="10"/>
      <c r="N7" s="10">
        <v>356</v>
      </c>
      <c r="O7" s="10">
        <v>347</v>
      </c>
      <c r="P7" s="10">
        <v>217</v>
      </c>
      <c r="Q7" s="10">
        <v>272</v>
      </c>
      <c r="R7" s="10"/>
      <c r="S7" s="10">
        <v>174</v>
      </c>
      <c r="T7" s="10">
        <v>159</v>
      </c>
      <c r="U7" s="10">
        <v>84</v>
      </c>
      <c r="V7" s="10">
        <v>101</v>
      </c>
      <c r="W7" s="10">
        <v>84</v>
      </c>
      <c r="X7" s="10">
        <v>109</v>
      </c>
      <c r="Y7" s="10">
        <v>111</v>
      </c>
      <c r="Z7" s="10">
        <v>67</v>
      </c>
      <c r="AA7" s="10">
        <v>133</v>
      </c>
      <c r="AB7" s="10">
        <v>104</v>
      </c>
      <c r="AC7" s="10">
        <v>52</v>
      </c>
      <c r="AD7" s="10">
        <v>18</v>
      </c>
      <c r="AE7" s="10"/>
      <c r="AF7" s="10">
        <v>419</v>
      </c>
      <c r="AG7" s="10">
        <v>508</v>
      </c>
      <c r="AH7" s="10">
        <v>159</v>
      </c>
      <c r="AI7" s="10"/>
      <c r="AJ7" s="10">
        <v>433</v>
      </c>
      <c r="AK7" s="10">
        <v>332</v>
      </c>
      <c r="AL7" s="10">
        <v>94</v>
      </c>
      <c r="AM7" s="10">
        <v>9</v>
      </c>
      <c r="AN7" s="10">
        <v>156</v>
      </c>
      <c r="AO7" s="10"/>
      <c r="AP7" s="10">
        <v>258</v>
      </c>
      <c r="AQ7" s="10">
        <v>422</v>
      </c>
      <c r="AR7" s="10">
        <v>77</v>
      </c>
      <c r="AS7" s="10"/>
      <c r="AT7" s="10">
        <v>262</v>
      </c>
      <c r="AU7" s="10">
        <v>276</v>
      </c>
      <c r="AV7" s="10">
        <v>335</v>
      </c>
      <c r="AW7" s="10">
        <v>144</v>
      </c>
      <c r="AX7" s="10">
        <v>23</v>
      </c>
      <c r="AY7" s="10"/>
      <c r="AZ7" s="10">
        <v>7</v>
      </c>
      <c r="BA7" s="10">
        <v>52</v>
      </c>
      <c r="BB7" s="10">
        <v>83</v>
      </c>
      <c r="BC7" s="10">
        <v>85</v>
      </c>
      <c r="BD7" s="10">
        <v>115</v>
      </c>
      <c r="BE7" s="10">
        <v>121</v>
      </c>
      <c r="BF7" s="10">
        <v>113</v>
      </c>
      <c r="BG7" s="10">
        <v>99</v>
      </c>
      <c r="BH7" s="10">
        <v>81</v>
      </c>
      <c r="BI7" s="10">
        <v>70</v>
      </c>
      <c r="BJ7" s="10">
        <v>97</v>
      </c>
      <c r="BK7" s="10">
        <v>56</v>
      </c>
      <c r="BL7" s="10">
        <v>54</v>
      </c>
      <c r="BM7" s="10">
        <v>25</v>
      </c>
      <c r="BN7" s="10">
        <v>32</v>
      </c>
      <c r="BO7" s="10">
        <v>48</v>
      </c>
      <c r="BP7" s="10"/>
      <c r="BQ7" s="10">
        <v>384</v>
      </c>
      <c r="BR7" s="10">
        <v>777</v>
      </c>
    </row>
    <row r="8" spans="2:70" ht="30" customHeight="1" x14ac:dyDescent="0.35">
      <c r="B8" s="11" t="s">
        <v>20</v>
      </c>
      <c r="C8" s="11">
        <v>1187</v>
      </c>
      <c r="D8" s="11">
        <v>581</v>
      </c>
      <c r="E8" s="11">
        <v>604</v>
      </c>
      <c r="F8" s="11"/>
      <c r="G8" s="11">
        <v>169</v>
      </c>
      <c r="H8" s="11">
        <v>202</v>
      </c>
      <c r="I8" s="11">
        <v>185</v>
      </c>
      <c r="J8" s="11">
        <v>215</v>
      </c>
      <c r="K8" s="11">
        <v>159</v>
      </c>
      <c r="L8" s="11">
        <v>257</v>
      </c>
      <c r="M8" s="11"/>
      <c r="N8" s="11">
        <v>325</v>
      </c>
      <c r="O8" s="11">
        <v>318</v>
      </c>
      <c r="P8" s="11">
        <v>243</v>
      </c>
      <c r="Q8" s="11">
        <v>298</v>
      </c>
      <c r="R8" s="11"/>
      <c r="S8" s="11">
        <v>170</v>
      </c>
      <c r="T8" s="11">
        <v>151</v>
      </c>
      <c r="U8" s="11">
        <v>87</v>
      </c>
      <c r="V8" s="11">
        <v>106</v>
      </c>
      <c r="W8" s="11">
        <v>80</v>
      </c>
      <c r="X8" s="11">
        <v>104</v>
      </c>
      <c r="Y8" s="11">
        <v>106</v>
      </c>
      <c r="Z8" s="11">
        <v>61</v>
      </c>
      <c r="AA8" s="11">
        <v>132</v>
      </c>
      <c r="AB8" s="11">
        <v>112</v>
      </c>
      <c r="AC8" s="11">
        <v>55</v>
      </c>
      <c r="AD8" s="11">
        <v>23</v>
      </c>
      <c r="AE8" s="11"/>
      <c r="AF8" s="11">
        <v>412</v>
      </c>
      <c r="AG8" s="11">
        <v>494</v>
      </c>
      <c r="AH8" s="11">
        <v>163</v>
      </c>
      <c r="AI8" s="11"/>
      <c r="AJ8" s="11">
        <v>419</v>
      </c>
      <c r="AK8" s="11">
        <v>327</v>
      </c>
      <c r="AL8" s="11">
        <v>91</v>
      </c>
      <c r="AM8" s="11">
        <v>10</v>
      </c>
      <c r="AN8" s="11">
        <v>158</v>
      </c>
      <c r="AO8" s="11"/>
      <c r="AP8" s="11">
        <v>251</v>
      </c>
      <c r="AQ8" s="11">
        <v>416</v>
      </c>
      <c r="AR8" s="11">
        <v>75</v>
      </c>
      <c r="AS8" s="11"/>
      <c r="AT8" s="11">
        <v>271</v>
      </c>
      <c r="AU8" s="11">
        <v>280</v>
      </c>
      <c r="AV8" s="11">
        <v>321</v>
      </c>
      <c r="AW8" s="11">
        <v>136</v>
      </c>
      <c r="AX8" s="11">
        <v>20</v>
      </c>
      <c r="AY8" s="11"/>
      <c r="AZ8" s="11">
        <v>6</v>
      </c>
      <c r="BA8" s="11">
        <v>53</v>
      </c>
      <c r="BB8" s="11">
        <v>86</v>
      </c>
      <c r="BC8" s="11">
        <v>88</v>
      </c>
      <c r="BD8" s="11">
        <v>118</v>
      </c>
      <c r="BE8" s="11">
        <v>124</v>
      </c>
      <c r="BF8" s="11">
        <v>110</v>
      </c>
      <c r="BG8" s="11">
        <v>99</v>
      </c>
      <c r="BH8" s="11">
        <v>82</v>
      </c>
      <c r="BI8" s="11">
        <v>67</v>
      </c>
      <c r="BJ8" s="11">
        <v>94</v>
      </c>
      <c r="BK8" s="11">
        <v>53</v>
      </c>
      <c r="BL8" s="11">
        <v>52</v>
      </c>
      <c r="BM8" s="11">
        <v>23</v>
      </c>
      <c r="BN8" s="11">
        <v>29</v>
      </c>
      <c r="BO8" s="11">
        <v>44</v>
      </c>
      <c r="BP8" s="11"/>
      <c r="BQ8" s="11">
        <v>375</v>
      </c>
      <c r="BR8" s="11">
        <v>776</v>
      </c>
    </row>
    <row r="9" spans="2:70" ht="43.5" x14ac:dyDescent="0.35">
      <c r="B9" s="18" t="s">
        <v>783</v>
      </c>
      <c r="C9" s="17">
        <v>0.57432859895951804</v>
      </c>
      <c r="D9" s="17">
        <v>0.55718896355481495</v>
      </c>
      <c r="E9" s="17">
        <v>0.591749412616835</v>
      </c>
      <c r="F9" s="17"/>
      <c r="G9" s="17">
        <v>0.48253101428773898</v>
      </c>
      <c r="H9" s="17">
        <v>0.59533946421234796</v>
      </c>
      <c r="I9" s="17">
        <v>0.564335494177717</v>
      </c>
      <c r="J9" s="17">
        <v>0.59033480644879099</v>
      </c>
      <c r="K9" s="17">
        <v>0.52619371714794805</v>
      </c>
      <c r="L9" s="17">
        <v>0.64195430272574305</v>
      </c>
      <c r="M9" s="17"/>
      <c r="N9" s="17">
        <v>0.62670040426652696</v>
      </c>
      <c r="O9" s="17">
        <v>0.573330341900255</v>
      </c>
      <c r="P9" s="17">
        <v>0.54887786033444297</v>
      </c>
      <c r="Q9" s="17">
        <v>0.54306774913439704</v>
      </c>
      <c r="R9" s="17"/>
      <c r="S9" s="17">
        <v>0.62869299670477397</v>
      </c>
      <c r="T9" s="17">
        <v>0.51386665915920804</v>
      </c>
      <c r="U9" s="17">
        <v>0.60703162968256197</v>
      </c>
      <c r="V9" s="17">
        <v>0.57589055800140698</v>
      </c>
      <c r="W9" s="17">
        <v>0.67165855100815597</v>
      </c>
      <c r="X9" s="17">
        <v>0.51689861683008198</v>
      </c>
      <c r="Y9" s="17">
        <v>0.64585827546951302</v>
      </c>
      <c r="Z9" s="17">
        <v>0.511099844558211</v>
      </c>
      <c r="AA9" s="17">
        <v>0.52964509084246503</v>
      </c>
      <c r="AB9" s="17">
        <v>0.53682434382787603</v>
      </c>
      <c r="AC9" s="17">
        <v>0.57947778619525003</v>
      </c>
      <c r="AD9" s="17">
        <v>0.62482465519911801</v>
      </c>
      <c r="AE9" s="17"/>
      <c r="AF9" s="17">
        <v>0.54895947780814902</v>
      </c>
      <c r="AG9" s="17">
        <v>0.62839419637209204</v>
      </c>
      <c r="AH9" s="17">
        <v>0.52516582923777799</v>
      </c>
      <c r="AI9" s="17"/>
      <c r="AJ9" s="17">
        <v>0.58567675312473</v>
      </c>
      <c r="AK9" s="17">
        <v>0.61398621402270204</v>
      </c>
      <c r="AL9" s="17">
        <v>0.59761482331414095</v>
      </c>
      <c r="AM9" s="17">
        <v>0.56827718337587596</v>
      </c>
      <c r="AN9" s="17">
        <v>0.51527157852419203</v>
      </c>
      <c r="AO9" s="17"/>
      <c r="AP9" s="17">
        <v>0.56834845047564597</v>
      </c>
      <c r="AQ9" s="17">
        <v>0.61944267173231804</v>
      </c>
      <c r="AR9" s="17">
        <v>0.67921474856973896</v>
      </c>
      <c r="AS9" s="17"/>
      <c r="AT9" s="17">
        <v>0.50808824603705904</v>
      </c>
      <c r="AU9" s="17">
        <v>0.548783553973336</v>
      </c>
      <c r="AV9" s="17">
        <v>0.61347844964304399</v>
      </c>
      <c r="AW9" s="17">
        <v>0.63909392990548397</v>
      </c>
      <c r="AX9" s="17">
        <v>0.66822018106970704</v>
      </c>
      <c r="AY9" s="17"/>
      <c r="AZ9" s="17">
        <v>0.29317830538694301</v>
      </c>
      <c r="BA9" s="17">
        <v>0.38156817840193902</v>
      </c>
      <c r="BB9" s="17">
        <v>0.64888592587372795</v>
      </c>
      <c r="BC9" s="17">
        <v>0.62376222716629703</v>
      </c>
      <c r="BD9" s="17">
        <v>0.60938825166310495</v>
      </c>
      <c r="BE9" s="17">
        <v>0.62637172605588798</v>
      </c>
      <c r="BF9" s="17">
        <v>0.53485597460772205</v>
      </c>
      <c r="BG9" s="17">
        <v>0.44913219126980403</v>
      </c>
      <c r="BH9" s="17">
        <v>0.57394895661546097</v>
      </c>
      <c r="BI9" s="17">
        <v>0.58177485664449902</v>
      </c>
      <c r="BJ9" s="17">
        <v>0.61236436348797596</v>
      </c>
      <c r="BK9" s="17">
        <v>0.62274838047263703</v>
      </c>
      <c r="BL9" s="17">
        <v>0.54902622554845604</v>
      </c>
      <c r="BM9" s="17">
        <v>0.52488160621825997</v>
      </c>
      <c r="BN9" s="17">
        <v>0.75262547744088704</v>
      </c>
      <c r="BO9" s="17">
        <v>0.58317476935713997</v>
      </c>
      <c r="BP9" s="17"/>
      <c r="BQ9" s="17">
        <v>0.66513981471658001</v>
      </c>
      <c r="BR9" s="17">
        <v>0.53746776246243599</v>
      </c>
    </row>
    <row r="10" spans="2:70" ht="43.5" x14ac:dyDescent="0.35">
      <c r="B10" s="18" t="s">
        <v>784</v>
      </c>
      <c r="C10" s="17">
        <v>0.245422199393141</v>
      </c>
      <c r="D10" s="17">
        <v>0.28114454396376898</v>
      </c>
      <c r="E10" s="17">
        <v>0.20924634158431299</v>
      </c>
      <c r="F10" s="17"/>
      <c r="G10" s="17">
        <v>0.28717517280226101</v>
      </c>
      <c r="H10" s="17">
        <v>0.240739184076565</v>
      </c>
      <c r="I10" s="17">
        <v>0.25040977483765398</v>
      </c>
      <c r="J10" s="17">
        <v>0.21068132317018801</v>
      </c>
      <c r="K10" s="17">
        <v>0.275000442799538</v>
      </c>
      <c r="L10" s="17">
        <v>0.228689948011671</v>
      </c>
      <c r="M10" s="17"/>
      <c r="N10" s="17">
        <v>0.243907712858798</v>
      </c>
      <c r="O10" s="17">
        <v>0.25209998583294102</v>
      </c>
      <c r="P10" s="17">
        <v>0.25875395361055797</v>
      </c>
      <c r="Q10" s="17">
        <v>0.22578015632064699</v>
      </c>
      <c r="R10" s="17"/>
      <c r="S10" s="17">
        <v>0.27373364458288302</v>
      </c>
      <c r="T10" s="17">
        <v>0.204466055475966</v>
      </c>
      <c r="U10" s="17">
        <v>0.20465539193156301</v>
      </c>
      <c r="V10" s="17">
        <v>0.31508042920823298</v>
      </c>
      <c r="W10" s="17">
        <v>0.17999637373317301</v>
      </c>
      <c r="X10" s="17">
        <v>0.26005651108442401</v>
      </c>
      <c r="Y10" s="17">
        <v>0.15892336791811901</v>
      </c>
      <c r="Z10" s="17">
        <v>0.28588453832247901</v>
      </c>
      <c r="AA10" s="17">
        <v>0.253875715809941</v>
      </c>
      <c r="AB10" s="17">
        <v>0.31298353287830399</v>
      </c>
      <c r="AC10" s="17">
        <v>0.26847687872444498</v>
      </c>
      <c r="AD10" s="17">
        <v>0.15726019981040101</v>
      </c>
      <c r="AE10" s="17"/>
      <c r="AF10" s="17">
        <v>0.29132278310285498</v>
      </c>
      <c r="AG10" s="17">
        <v>0.224113975763123</v>
      </c>
      <c r="AH10" s="17">
        <v>0.22529881455634199</v>
      </c>
      <c r="AI10" s="17"/>
      <c r="AJ10" s="17">
        <v>0.27024212833640199</v>
      </c>
      <c r="AK10" s="17">
        <v>0.21984332501668299</v>
      </c>
      <c r="AL10" s="17">
        <v>0.224179175531693</v>
      </c>
      <c r="AM10" s="17">
        <v>0.20738729678496901</v>
      </c>
      <c r="AN10" s="17">
        <v>0.27400149280951802</v>
      </c>
      <c r="AO10" s="17"/>
      <c r="AP10" s="17">
        <v>0.28004792576104498</v>
      </c>
      <c r="AQ10" s="17">
        <v>0.22433601815408999</v>
      </c>
      <c r="AR10" s="17">
        <v>0.209535979084924</v>
      </c>
      <c r="AS10" s="17"/>
      <c r="AT10" s="17">
        <v>0.243928618670085</v>
      </c>
      <c r="AU10" s="17">
        <v>0.26549890794328901</v>
      </c>
      <c r="AV10" s="17">
        <v>0.23729365143866399</v>
      </c>
      <c r="AW10" s="17">
        <v>0.22091171746257199</v>
      </c>
      <c r="AX10" s="17">
        <v>0.24937833910614299</v>
      </c>
      <c r="AY10" s="17"/>
      <c r="AZ10" s="17">
        <v>0.14142124067033501</v>
      </c>
      <c r="BA10" s="17">
        <v>0.32911183083246298</v>
      </c>
      <c r="BB10" s="17">
        <v>0.19253800120836301</v>
      </c>
      <c r="BC10" s="17">
        <v>0.16232780961937401</v>
      </c>
      <c r="BD10" s="17">
        <v>0.220514705652923</v>
      </c>
      <c r="BE10" s="17">
        <v>0.22959535854567001</v>
      </c>
      <c r="BF10" s="17">
        <v>0.29193795060320799</v>
      </c>
      <c r="BG10" s="17">
        <v>0.27106597557131401</v>
      </c>
      <c r="BH10" s="17">
        <v>0.221566747674696</v>
      </c>
      <c r="BI10" s="17">
        <v>0.30482245998665702</v>
      </c>
      <c r="BJ10" s="17">
        <v>0.27505518217191599</v>
      </c>
      <c r="BK10" s="17">
        <v>0.23865066353502201</v>
      </c>
      <c r="BL10" s="17">
        <v>0.28203404037358498</v>
      </c>
      <c r="BM10" s="17">
        <v>0.31180830957024702</v>
      </c>
      <c r="BN10" s="17">
        <v>0.20834662377454299</v>
      </c>
      <c r="BO10" s="17">
        <v>0.23638967053301799</v>
      </c>
      <c r="BP10" s="17"/>
      <c r="BQ10" s="17">
        <v>0.22353786731658301</v>
      </c>
      <c r="BR10" s="17">
        <v>0.25701637128225302</v>
      </c>
    </row>
    <row r="11" spans="2:70" x14ac:dyDescent="0.35">
      <c r="B11" s="18" t="s">
        <v>775</v>
      </c>
      <c r="C11" s="19">
        <v>0.18024920164734101</v>
      </c>
      <c r="D11" s="19">
        <v>0.16166649248141499</v>
      </c>
      <c r="E11" s="19">
        <v>0.19900424579885201</v>
      </c>
      <c r="F11" s="19"/>
      <c r="G11" s="19">
        <v>0.23029381291000001</v>
      </c>
      <c r="H11" s="19">
        <v>0.16392135171108699</v>
      </c>
      <c r="I11" s="19">
        <v>0.185254730984629</v>
      </c>
      <c r="J11" s="19">
        <v>0.198983870381021</v>
      </c>
      <c r="K11" s="19">
        <v>0.198805840052514</v>
      </c>
      <c r="L11" s="19">
        <v>0.129355749262587</v>
      </c>
      <c r="M11" s="19"/>
      <c r="N11" s="19">
        <v>0.12939188287467501</v>
      </c>
      <c r="O11" s="19">
        <v>0.174569672266804</v>
      </c>
      <c r="P11" s="19">
        <v>0.192368186054999</v>
      </c>
      <c r="Q11" s="19">
        <v>0.231152094544956</v>
      </c>
      <c r="R11" s="19"/>
      <c r="S11" s="19">
        <v>9.7573358712342906E-2</v>
      </c>
      <c r="T11" s="19">
        <v>0.28166728536482499</v>
      </c>
      <c r="U11" s="19">
        <v>0.18831297838587399</v>
      </c>
      <c r="V11" s="19">
        <v>0.10902901279035999</v>
      </c>
      <c r="W11" s="19">
        <v>0.14834507525867099</v>
      </c>
      <c r="X11" s="19">
        <v>0.22304487208549401</v>
      </c>
      <c r="Y11" s="19">
        <v>0.195218356612369</v>
      </c>
      <c r="Z11" s="19">
        <v>0.20301561711930999</v>
      </c>
      <c r="AA11" s="19">
        <v>0.216479193347594</v>
      </c>
      <c r="AB11" s="19">
        <v>0.15019212329382001</v>
      </c>
      <c r="AC11" s="19">
        <v>0.15204533508030499</v>
      </c>
      <c r="AD11" s="19">
        <v>0.21791514499048101</v>
      </c>
      <c r="AE11" s="19"/>
      <c r="AF11" s="19">
        <v>0.159717739088996</v>
      </c>
      <c r="AG11" s="19">
        <v>0.14749182786478399</v>
      </c>
      <c r="AH11" s="19">
        <v>0.24953535620587999</v>
      </c>
      <c r="AI11" s="19"/>
      <c r="AJ11" s="19">
        <v>0.14408111853886801</v>
      </c>
      <c r="AK11" s="19">
        <v>0.166170460960614</v>
      </c>
      <c r="AL11" s="19">
        <v>0.17820600115416499</v>
      </c>
      <c r="AM11" s="19">
        <v>0.22433551983915401</v>
      </c>
      <c r="AN11" s="19">
        <v>0.210726928666291</v>
      </c>
      <c r="AO11" s="19"/>
      <c r="AP11" s="19">
        <v>0.15160362376330899</v>
      </c>
      <c r="AQ11" s="19">
        <v>0.156221310113591</v>
      </c>
      <c r="AR11" s="19">
        <v>0.111249272345338</v>
      </c>
      <c r="AS11" s="19"/>
      <c r="AT11" s="19">
        <v>0.24798313529285601</v>
      </c>
      <c r="AU11" s="19">
        <v>0.18571753808337499</v>
      </c>
      <c r="AV11" s="19">
        <v>0.149227898918291</v>
      </c>
      <c r="AW11" s="19">
        <v>0.13999435263194401</v>
      </c>
      <c r="AX11" s="19">
        <v>8.2401479824149998E-2</v>
      </c>
      <c r="AY11" s="19"/>
      <c r="AZ11" s="19">
        <v>0.56540045394272198</v>
      </c>
      <c r="BA11" s="19">
        <v>0.289319990765598</v>
      </c>
      <c r="BB11" s="19">
        <v>0.15857607291790901</v>
      </c>
      <c r="BC11" s="19">
        <v>0.21390996321432901</v>
      </c>
      <c r="BD11" s="19">
        <v>0.17009704268397099</v>
      </c>
      <c r="BE11" s="19">
        <v>0.14403291539844101</v>
      </c>
      <c r="BF11" s="19">
        <v>0.17320607478906999</v>
      </c>
      <c r="BG11" s="19">
        <v>0.27980183315888102</v>
      </c>
      <c r="BH11" s="19">
        <v>0.204484295709843</v>
      </c>
      <c r="BI11" s="19">
        <v>0.113402683368845</v>
      </c>
      <c r="BJ11" s="19">
        <v>0.11258045434010901</v>
      </c>
      <c r="BK11" s="19">
        <v>0.13860095599234101</v>
      </c>
      <c r="BL11" s="19">
        <v>0.16893973407795901</v>
      </c>
      <c r="BM11" s="19">
        <v>0.16331008421149301</v>
      </c>
      <c r="BN11" s="19">
        <v>3.9027898784570303E-2</v>
      </c>
      <c r="BO11" s="19">
        <v>0.18043556010984099</v>
      </c>
      <c r="BP11" s="19"/>
      <c r="BQ11" s="19">
        <v>0.111322317966837</v>
      </c>
      <c r="BR11" s="19">
        <v>0.20551586625531101</v>
      </c>
    </row>
    <row r="12" spans="2:70" x14ac:dyDescent="0.35">
      <c r="B12" s="16" t="s">
        <v>651</v>
      </c>
    </row>
    <row r="13" spans="2:70" x14ac:dyDescent="0.35">
      <c r="B13" t="s">
        <v>98</v>
      </c>
    </row>
    <row r="14" spans="2:70" x14ac:dyDescent="0.35">
      <c r="B14" t="s">
        <v>99</v>
      </c>
    </row>
    <row r="16" spans="2:70" x14ac:dyDescent="0.35">
      <c r="B16" s="8" t="str">
        <f>HYPERLINK("#'Contents'!A1", "Return to Contents")</f>
        <v>Return to Contents</v>
      </c>
    </row>
  </sheetData>
  <mergeCells count="11">
    <mergeCell ref="BQ5:BR5"/>
    <mergeCell ref="D5:E5"/>
    <mergeCell ref="G5:L5"/>
    <mergeCell ref="N5:Q5"/>
    <mergeCell ref="S5:AD5"/>
    <mergeCell ref="AF5:AH5"/>
    <mergeCell ref="D2:BJ2"/>
    <mergeCell ref="AJ5:AN5"/>
    <mergeCell ref="AP5:AR5"/>
    <mergeCell ref="AT5:AX5"/>
    <mergeCell ref="AZ5:BO5"/>
  </mergeCells>
  <pageMargins left="0.7" right="0.7" top="0.75" bottom="0.75" header="0.3" footer="0.3"/>
  <pageSetup paperSize="9" orientation="portrait" horizontalDpi="300" verticalDpi="300"/>
  <drawing r:id="rId1"/>
</worksheet>
</file>

<file path=xl/worksheets/sheet2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C00-000000000000}">
  <dimension ref="B2:BR16"/>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67" width="10.7265625" customWidth="1"/>
    <col min="68" max="68" width="2.1796875" customWidth="1"/>
    <col min="69" max="70" width="10.7265625" customWidth="1"/>
    <col min="71" max="71" width="2.1796875" customWidth="1"/>
  </cols>
  <sheetData>
    <row r="2" spans="2:70" ht="40" customHeight="1" x14ac:dyDescent="0.35">
      <c r="D2" s="29" t="s">
        <v>776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row>
    <row r="5" spans="2:70" ht="30" customHeight="1" x14ac:dyDescent="0.35">
      <c r="B5" s="15"/>
      <c r="C5" s="15"/>
      <c r="D5" s="30" t="s">
        <v>74</v>
      </c>
      <c r="E5" s="30"/>
      <c r="F5" s="15"/>
      <c r="G5" s="30" t="s">
        <v>75</v>
      </c>
      <c r="H5" s="30"/>
      <c r="I5" s="30"/>
      <c r="J5" s="30"/>
      <c r="K5" s="30"/>
      <c r="L5" s="30"/>
      <c r="M5" s="15"/>
      <c r="N5" s="30" t="s">
        <v>76</v>
      </c>
      <c r="O5" s="30"/>
      <c r="P5" s="30"/>
      <c r="Q5" s="30"/>
      <c r="R5" s="15"/>
      <c r="S5" s="30" t="s">
        <v>77</v>
      </c>
      <c r="T5" s="30"/>
      <c r="U5" s="30"/>
      <c r="V5" s="30"/>
      <c r="W5" s="30"/>
      <c r="X5" s="30"/>
      <c r="Y5" s="30"/>
      <c r="Z5" s="30"/>
      <c r="AA5" s="30"/>
      <c r="AB5" s="30"/>
      <c r="AC5" s="30"/>
      <c r="AD5" s="30"/>
      <c r="AE5" s="15"/>
      <c r="AF5" s="30" t="s">
        <v>78</v>
      </c>
      <c r="AG5" s="30"/>
      <c r="AH5" s="30"/>
      <c r="AI5" s="15"/>
      <c r="AJ5" s="30" t="s">
        <v>79</v>
      </c>
      <c r="AK5" s="30"/>
      <c r="AL5" s="30"/>
      <c r="AM5" s="30"/>
      <c r="AN5" s="30"/>
      <c r="AO5" s="15"/>
      <c r="AP5" s="30" t="s">
        <v>80</v>
      </c>
      <c r="AQ5" s="30"/>
      <c r="AR5" s="30"/>
      <c r="AS5" s="15"/>
      <c r="AT5" s="30" t="s">
        <v>81</v>
      </c>
      <c r="AU5" s="30"/>
      <c r="AV5" s="30"/>
      <c r="AW5" s="30"/>
      <c r="AX5" s="30"/>
      <c r="AY5" s="15"/>
      <c r="AZ5" s="30" t="s">
        <v>82</v>
      </c>
      <c r="BA5" s="30"/>
      <c r="BB5" s="30"/>
      <c r="BC5" s="30"/>
      <c r="BD5" s="30"/>
      <c r="BE5" s="30"/>
      <c r="BF5" s="30"/>
      <c r="BG5" s="30"/>
      <c r="BH5" s="30"/>
      <c r="BI5" s="30"/>
      <c r="BJ5" s="30"/>
      <c r="BK5" s="30"/>
      <c r="BL5" s="30"/>
      <c r="BM5" s="30"/>
      <c r="BN5" s="30"/>
      <c r="BO5" s="30"/>
      <c r="BP5" s="15"/>
      <c r="BQ5" s="30" t="s">
        <v>83</v>
      </c>
      <c r="BR5" s="30"/>
    </row>
    <row r="6" spans="2:7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46</v>
      </c>
      <c r="AQ6" s="12" t="s">
        <v>47</v>
      </c>
      <c r="AR6" s="12" t="s">
        <v>50</v>
      </c>
      <c r="AT6" s="12" t="s">
        <v>51</v>
      </c>
      <c r="AU6" s="12" t="s">
        <v>52</v>
      </c>
      <c r="AV6" s="12" t="s">
        <v>53</v>
      </c>
      <c r="AW6" s="12" t="s">
        <v>54</v>
      </c>
      <c r="AX6" s="12" t="s">
        <v>55</v>
      </c>
      <c r="AZ6" s="12" t="s">
        <v>56</v>
      </c>
      <c r="BA6" s="12" t="s">
        <v>57</v>
      </c>
      <c r="BB6" s="12" t="s">
        <v>58</v>
      </c>
      <c r="BC6" s="12" t="s">
        <v>59</v>
      </c>
      <c r="BD6" s="12" t="s">
        <v>60</v>
      </c>
      <c r="BE6" s="12" t="s">
        <v>61</v>
      </c>
      <c r="BF6" s="12" t="s">
        <v>62</v>
      </c>
      <c r="BG6" s="12" t="s">
        <v>63</v>
      </c>
      <c r="BH6" s="12" t="s">
        <v>64</v>
      </c>
      <c r="BI6" s="12" t="s">
        <v>65</v>
      </c>
      <c r="BJ6" s="12" t="s">
        <v>66</v>
      </c>
      <c r="BK6" s="12" t="s">
        <v>67</v>
      </c>
      <c r="BL6" s="12" t="s">
        <v>68</v>
      </c>
      <c r="BM6" s="12" t="s">
        <v>69</v>
      </c>
      <c r="BN6" s="12" t="s">
        <v>70</v>
      </c>
      <c r="BO6" s="12" t="s">
        <v>71</v>
      </c>
      <c r="BQ6" s="12" t="s">
        <v>72</v>
      </c>
      <c r="BR6" s="12" t="s">
        <v>73</v>
      </c>
    </row>
    <row r="7" spans="2:70" ht="30" customHeight="1" x14ac:dyDescent="0.35">
      <c r="B7" s="10" t="s">
        <v>19</v>
      </c>
      <c r="C7" s="10">
        <v>1125</v>
      </c>
      <c r="D7" s="10">
        <v>530</v>
      </c>
      <c r="E7" s="10">
        <v>590</v>
      </c>
      <c r="F7" s="10"/>
      <c r="G7" s="10">
        <v>148</v>
      </c>
      <c r="H7" s="10">
        <v>213</v>
      </c>
      <c r="I7" s="10">
        <v>187</v>
      </c>
      <c r="J7" s="10">
        <v>179</v>
      </c>
      <c r="K7" s="10">
        <v>156</v>
      </c>
      <c r="L7" s="10">
        <v>242</v>
      </c>
      <c r="M7" s="10"/>
      <c r="N7" s="10">
        <v>323</v>
      </c>
      <c r="O7" s="10">
        <v>309</v>
      </c>
      <c r="P7" s="10">
        <v>222</v>
      </c>
      <c r="Q7" s="10">
        <v>270</v>
      </c>
      <c r="R7" s="10"/>
      <c r="S7" s="10">
        <v>158</v>
      </c>
      <c r="T7" s="10">
        <v>167</v>
      </c>
      <c r="U7" s="10">
        <v>81</v>
      </c>
      <c r="V7" s="10">
        <v>88</v>
      </c>
      <c r="W7" s="10">
        <v>72</v>
      </c>
      <c r="X7" s="10">
        <v>103</v>
      </c>
      <c r="Y7" s="10">
        <v>89</v>
      </c>
      <c r="Z7" s="10">
        <v>45</v>
      </c>
      <c r="AA7" s="10">
        <v>148</v>
      </c>
      <c r="AB7" s="10">
        <v>89</v>
      </c>
      <c r="AC7" s="10">
        <v>56</v>
      </c>
      <c r="AD7" s="10">
        <v>29</v>
      </c>
      <c r="AE7" s="10"/>
      <c r="AF7" s="10">
        <v>417</v>
      </c>
      <c r="AG7" s="10">
        <v>442</v>
      </c>
      <c r="AH7" s="10">
        <v>170</v>
      </c>
      <c r="AI7" s="10"/>
      <c r="AJ7" s="10">
        <v>399</v>
      </c>
      <c r="AK7" s="10">
        <v>323</v>
      </c>
      <c r="AL7" s="10">
        <v>81</v>
      </c>
      <c r="AM7" s="10">
        <v>13</v>
      </c>
      <c r="AN7" s="10">
        <v>145</v>
      </c>
      <c r="AO7" s="10"/>
      <c r="AP7" s="10">
        <v>254</v>
      </c>
      <c r="AQ7" s="10">
        <v>404</v>
      </c>
      <c r="AR7" s="10">
        <v>74</v>
      </c>
      <c r="AS7" s="10"/>
      <c r="AT7" s="10">
        <v>274</v>
      </c>
      <c r="AU7" s="10">
        <v>259</v>
      </c>
      <c r="AV7" s="10">
        <v>303</v>
      </c>
      <c r="AW7" s="10">
        <v>122</v>
      </c>
      <c r="AX7" s="10">
        <v>15</v>
      </c>
      <c r="AY7" s="10"/>
      <c r="AZ7" s="10">
        <v>10</v>
      </c>
      <c r="BA7" s="10">
        <v>57</v>
      </c>
      <c r="BB7" s="10">
        <v>76</v>
      </c>
      <c r="BC7" s="10">
        <v>69</v>
      </c>
      <c r="BD7" s="10">
        <v>113</v>
      </c>
      <c r="BE7" s="10">
        <v>135</v>
      </c>
      <c r="BF7" s="10">
        <v>119</v>
      </c>
      <c r="BG7" s="10">
        <v>86</v>
      </c>
      <c r="BH7" s="10">
        <v>63</v>
      </c>
      <c r="BI7" s="10">
        <v>49</v>
      </c>
      <c r="BJ7" s="10">
        <v>108</v>
      </c>
      <c r="BK7" s="10">
        <v>54</v>
      </c>
      <c r="BL7" s="10">
        <v>48</v>
      </c>
      <c r="BM7" s="10">
        <v>26</v>
      </c>
      <c r="BN7" s="10">
        <v>27</v>
      </c>
      <c r="BO7" s="10">
        <v>46</v>
      </c>
      <c r="BP7" s="10"/>
      <c r="BQ7" s="10">
        <v>327</v>
      </c>
      <c r="BR7" s="10">
        <v>766</v>
      </c>
    </row>
    <row r="8" spans="2:70" ht="30" customHeight="1" x14ac:dyDescent="0.35">
      <c r="B8" s="11" t="s">
        <v>20</v>
      </c>
      <c r="C8" s="11">
        <v>1131</v>
      </c>
      <c r="D8" s="11">
        <v>537</v>
      </c>
      <c r="E8" s="11">
        <v>589</v>
      </c>
      <c r="F8" s="11"/>
      <c r="G8" s="11">
        <v>167</v>
      </c>
      <c r="H8" s="11">
        <v>207</v>
      </c>
      <c r="I8" s="11">
        <v>186</v>
      </c>
      <c r="J8" s="11">
        <v>178</v>
      </c>
      <c r="K8" s="11">
        <v>156</v>
      </c>
      <c r="L8" s="11">
        <v>237</v>
      </c>
      <c r="M8" s="11"/>
      <c r="N8" s="11">
        <v>296</v>
      </c>
      <c r="O8" s="11">
        <v>285</v>
      </c>
      <c r="P8" s="11">
        <v>251</v>
      </c>
      <c r="Q8" s="11">
        <v>297</v>
      </c>
      <c r="R8" s="11"/>
      <c r="S8" s="11">
        <v>158</v>
      </c>
      <c r="T8" s="11">
        <v>158</v>
      </c>
      <c r="U8" s="11">
        <v>82</v>
      </c>
      <c r="V8" s="11">
        <v>94</v>
      </c>
      <c r="W8" s="11">
        <v>70</v>
      </c>
      <c r="X8" s="11">
        <v>101</v>
      </c>
      <c r="Y8" s="11">
        <v>84</v>
      </c>
      <c r="Z8" s="11">
        <v>43</v>
      </c>
      <c r="AA8" s="11">
        <v>146</v>
      </c>
      <c r="AB8" s="11">
        <v>97</v>
      </c>
      <c r="AC8" s="11">
        <v>60</v>
      </c>
      <c r="AD8" s="11">
        <v>39</v>
      </c>
      <c r="AE8" s="11"/>
      <c r="AF8" s="11">
        <v>415</v>
      </c>
      <c r="AG8" s="11">
        <v>432</v>
      </c>
      <c r="AH8" s="11">
        <v>178</v>
      </c>
      <c r="AI8" s="11"/>
      <c r="AJ8" s="11">
        <v>389</v>
      </c>
      <c r="AK8" s="11">
        <v>321</v>
      </c>
      <c r="AL8" s="11">
        <v>78</v>
      </c>
      <c r="AM8" s="11">
        <v>14</v>
      </c>
      <c r="AN8" s="11">
        <v>153</v>
      </c>
      <c r="AO8" s="11"/>
      <c r="AP8" s="11">
        <v>246</v>
      </c>
      <c r="AQ8" s="11">
        <v>401</v>
      </c>
      <c r="AR8" s="11">
        <v>73</v>
      </c>
      <c r="AS8" s="11"/>
      <c r="AT8" s="11">
        <v>282</v>
      </c>
      <c r="AU8" s="11">
        <v>270</v>
      </c>
      <c r="AV8" s="11">
        <v>293</v>
      </c>
      <c r="AW8" s="11">
        <v>116</v>
      </c>
      <c r="AX8" s="11">
        <v>14</v>
      </c>
      <c r="AY8" s="11"/>
      <c r="AZ8" s="11">
        <v>11</v>
      </c>
      <c r="BA8" s="11">
        <v>59</v>
      </c>
      <c r="BB8" s="11">
        <v>80</v>
      </c>
      <c r="BC8" s="11">
        <v>71</v>
      </c>
      <c r="BD8" s="11">
        <v>116</v>
      </c>
      <c r="BE8" s="11">
        <v>134</v>
      </c>
      <c r="BF8" s="11">
        <v>123</v>
      </c>
      <c r="BG8" s="11">
        <v>86</v>
      </c>
      <c r="BH8" s="11">
        <v>65</v>
      </c>
      <c r="BI8" s="11">
        <v>49</v>
      </c>
      <c r="BJ8" s="11">
        <v>107</v>
      </c>
      <c r="BK8" s="11">
        <v>52</v>
      </c>
      <c r="BL8" s="11">
        <v>46</v>
      </c>
      <c r="BM8" s="11">
        <v>25</v>
      </c>
      <c r="BN8" s="11">
        <v>25</v>
      </c>
      <c r="BO8" s="11">
        <v>42</v>
      </c>
      <c r="BP8" s="11"/>
      <c r="BQ8" s="11">
        <v>318</v>
      </c>
      <c r="BR8" s="11">
        <v>779</v>
      </c>
    </row>
    <row r="9" spans="2:70" ht="43.5" x14ac:dyDescent="0.35">
      <c r="B9" s="18" t="s">
        <v>785</v>
      </c>
      <c r="C9" s="17">
        <v>0.76132503126753204</v>
      </c>
      <c r="D9" s="17">
        <v>0.77434456621803704</v>
      </c>
      <c r="E9" s="17">
        <v>0.74904823758726802</v>
      </c>
      <c r="F9" s="17"/>
      <c r="G9" s="17">
        <v>0.71204751155616697</v>
      </c>
      <c r="H9" s="17">
        <v>0.72251672769698205</v>
      </c>
      <c r="I9" s="17">
        <v>0.73712747999584505</v>
      </c>
      <c r="J9" s="17">
        <v>0.795650940742753</v>
      </c>
      <c r="K9" s="17">
        <v>0.75294982782308095</v>
      </c>
      <c r="L9" s="17">
        <v>0.82864964127060403</v>
      </c>
      <c r="M9" s="17"/>
      <c r="N9" s="17">
        <v>0.80076324980083102</v>
      </c>
      <c r="O9" s="17">
        <v>0.77084257891996699</v>
      </c>
      <c r="P9" s="17">
        <v>0.73592753957690404</v>
      </c>
      <c r="Q9" s="17">
        <v>0.73352933851186797</v>
      </c>
      <c r="R9" s="17"/>
      <c r="S9" s="17">
        <v>0.74873363183665997</v>
      </c>
      <c r="T9" s="17">
        <v>0.784457036527616</v>
      </c>
      <c r="U9" s="17">
        <v>0.81310621568137298</v>
      </c>
      <c r="V9" s="17">
        <v>0.77350806081652401</v>
      </c>
      <c r="W9" s="17">
        <v>0.67530869536399596</v>
      </c>
      <c r="X9" s="17">
        <v>0.81887898762852496</v>
      </c>
      <c r="Y9" s="17">
        <v>0.81807995310521298</v>
      </c>
      <c r="Z9" s="17">
        <v>0.80578422913743497</v>
      </c>
      <c r="AA9" s="17">
        <v>0.74844730784682501</v>
      </c>
      <c r="AB9" s="17">
        <v>0.67852279208269195</v>
      </c>
      <c r="AC9" s="17">
        <v>0.74815570332480497</v>
      </c>
      <c r="AD9" s="17">
        <v>0.689034842636991</v>
      </c>
      <c r="AE9" s="17"/>
      <c r="AF9" s="17">
        <v>0.78411869908214904</v>
      </c>
      <c r="AG9" s="17">
        <v>0.78499846996017097</v>
      </c>
      <c r="AH9" s="17">
        <v>0.64666590723505302</v>
      </c>
      <c r="AI9" s="17"/>
      <c r="AJ9" s="17">
        <v>0.79434492884063501</v>
      </c>
      <c r="AK9" s="17">
        <v>0.77000425401632699</v>
      </c>
      <c r="AL9" s="17">
        <v>0.80109784060264999</v>
      </c>
      <c r="AM9" s="17">
        <v>0.64466374877247601</v>
      </c>
      <c r="AN9" s="17">
        <v>0.65857651260194405</v>
      </c>
      <c r="AO9" s="17"/>
      <c r="AP9" s="17">
        <v>0.79044955721210397</v>
      </c>
      <c r="AQ9" s="17">
        <v>0.79929896925848298</v>
      </c>
      <c r="AR9" s="17">
        <v>0.75090219296351102</v>
      </c>
      <c r="AS9" s="17"/>
      <c r="AT9" s="17">
        <v>0.75022257361246603</v>
      </c>
      <c r="AU9" s="17">
        <v>0.74532986618091002</v>
      </c>
      <c r="AV9" s="17">
        <v>0.79754646570165599</v>
      </c>
      <c r="AW9" s="17">
        <v>0.71753950983452797</v>
      </c>
      <c r="AX9" s="17">
        <v>0.74672035800001102</v>
      </c>
      <c r="AY9" s="17"/>
      <c r="AZ9" s="17">
        <v>0.53009937940518004</v>
      </c>
      <c r="BA9" s="17">
        <v>0.68238267463571101</v>
      </c>
      <c r="BB9" s="17">
        <v>0.72532417286297302</v>
      </c>
      <c r="BC9" s="17">
        <v>0.71957416642591199</v>
      </c>
      <c r="BD9" s="17">
        <v>0.82148790405744199</v>
      </c>
      <c r="BE9" s="17">
        <v>0.75108651222813405</v>
      </c>
      <c r="BF9" s="17">
        <v>0.84266242731847596</v>
      </c>
      <c r="BG9" s="17">
        <v>0.75241005397370497</v>
      </c>
      <c r="BH9" s="17">
        <v>0.70663990304908597</v>
      </c>
      <c r="BI9" s="17">
        <v>0.67406866982488201</v>
      </c>
      <c r="BJ9" s="17">
        <v>0.79490548990764898</v>
      </c>
      <c r="BK9" s="17">
        <v>0.76157196438694996</v>
      </c>
      <c r="BL9" s="17">
        <v>0.76930000292023504</v>
      </c>
      <c r="BM9" s="17">
        <v>0.79309879994404997</v>
      </c>
      <c r="BN9" s="17">
        <v>0.81317658403593296</v>
      </c>
      <c r="BO9" s="17">
        <v>0.78950101194757105</v>
      </c>
      <c r="BP9" s="17"/>
      <c r="BQ9" s="17">
        <v>0.797697182575824</v>
      </c>
      <c r="BR9" s="17">
        <v>0.75610243974748303</v>
      </c>
    </row>
    <row r="10" spans="2:70" ht="43.5" x14ac:dyDescent="0.35">
      <c r="B10" s="18" t="s">
        <v>786</v>
      </c>
      <c r="C10" s="17">
        <v>0.12605981196950999</v>
      </c>
      <c r="D10" s="17">
        <v>0.13716014310198399</v>
      </c>
      <c r="E10" s="17">
        <v>0.115466383118417</v>
      </c>
      <c r="F10" s="17"/>
      <c r="G10" s="17">
        <v>0.138238248726643</v>
      </c>
      <c r="H10" s="17">
        <v>0.17424741374340399</v>
      </c>
      <c r="I10" s="17">
        <v>0.13618277030401199</v>
      </c>
      <c r="J10" s="17">
        <v>9.3092428423399501E-2</v>
      </c>
      <c r="K10" s="17">
        <v>0.11271084603961901</v>
      </c>
      <c r="L10" s="17">
        <v>0.100988496683988</v>
      </c>
      <c r="M10" s="17"/>
      <c r="N10" s="17">
        <v>0.12690897646298399</v>
      </c>
      <c r="O10" s="17">
        <v>0.11482357574528999</v>
      </c>
      <c r="P10" s="17">
        <v>0.142159696367953</v>
      </c>
      <c r="Q10" s="17">
        <v>0.122808734663667</v>
      </c>
      <c r="R10" s="17"/>
      <c r="S10" s="17">
        <v>0.149180669471806</v>
      </c>
      <c r="T10" s="17">
        <v>0.112164490453699</v>
      </c>
      <c r="U10" s="17">
        <v>9.2474416891536099E-2</v>
      </c>
      <c r="V10" s="17">
        <v>0.15009622146472401</v>
      </c>
      <c r="W10" s="17">
        <v>0.15724228239154001</v>
      </c>
      <c r="X10" s="17">
        <v>9.3144614569562106E-2</v>
      </c>
      <c r="Y10" s="17">
        <v>9.5764435856028493E-2</v>
      </c>
      <c r="Z10" s="17">
        <v>8.2004575852983402E-2</v>
      </c>
      <c r="AA10" s="17">
        <v>0.13826754633129301</v>
      </c>
      <c r="AB10" s="17">
        <v>0.16126154764086401</v>
      </c>
      <c r="AC10" s="17">
        <v>0.12113252340557799</v>
      </c>
      <c r="AD10" s="17">
        <v>0.118489666442782</v>
      </c>
      <c r="AE10" s="17"/>
      <c r="AF10" s="17">
        <v>0.13202403381796499</v>
      </c>
      <c r="AG10" s="17">
        <v>0.117046734026403</v>
      </c>
      <c r="AH10" s="17">
        <v>0.124482918262644</v>
      </c>
      <c r="AI10" s="17"/>
      <c r="AJ10" s="17">
        <v>0.13184475169780099</v>
      </c>
      <c r="AK10" s="17">
        <v>0.13220965438079099</v>
      </c>
      <c r="AL10" s="17">
        <v>0.103432138283339</v>
      </c>
      <c r="AM10" s="17">
        <v>0.142812116969877</v>
      </c>
      <c r="AN10" s="17">
        <v>8.2597010901055604E-2</v>
      </c>
      <c r="AO10" s="17"/>
      <c r="AP10" s="17">
        <v>0.14072722435122401</v>
      </c>
      <c r="AQ10" s="17">
        <v>0.11251769254572599</v>
      </c>
      <c r="AR10" s="17">
        <v>0.18622088790767699</v>
      </c>
      <c r="AS10" s="17"/>
      <c r="AT10" s="17">
        <v>0.12907182364429701</v>
      </c>
      <c r="AU10" s="17">
        <v>0.112165607024236</v>
      </c>
      <c r="AV10" s="17">
        <v>0.126313086113617</v>
      </c>
      <c r="AW10" s="17">
        <v>0.161897618915154</v>
      </c>
      <c r="AX10" s="17">
        <v>0.18675551859176501</v>
      </c>
      <c r="AY10" s="17"/>
      <c r="AZ10" s="17">
        <v>0.30510072500999003</v>
      </c>
      <c r="BA10" s="17">
        <v>0.16130345939944701</v>
      </c>
      <c r="BB10" s="17">
        <v>0.13792368366945101</v>
      </c>
      <c r="BC10" s="17">
        <v>0.14846431693968001</v>
      </c>
      <c r="BD10" s="17">
        <v>0.116433196513393</v>
      </c>
      <c r="BE10" s="17">
        <v>0.122633908852538</v>
      </c>
      <c r="BF10" s="17">
        <v>6.4478987301332599E-2</v>
      </c>
      <c r="BG10" s="17">
        <v>0.16652609823848599</v>
      </c>
      <c r="BH10" s="17">
        <v>0.124406956129195</v>
      </c>
      <c r="BI10" s="17">
        <v>0.16372700309309399</v>
      </c>
      <c r="BJ10" s="17">
        <v>8.0460568355626996E-2</v>
      </c>
      <c r="BK10" s="17">
        <v>0.16403305525308201</v>
      </c>
      <c r="BL10" s="17">
        <v>0.14628073982547701</v>
      </c>
      <c r="BM10" s="17">
        <v>0.170685983953278</v>
      </c>
      <c r="BN10" s="17">
        <v>8.0142735338691706E-2</v>
      </c>
      <c r="BO10" s="17">
        <v>0.167731908611326</v>
      </c>
      <c r="BP10" s="17"/>
      <c r="BQ10" s="17">
        <v>0.13708760941630899</v>
      </c>
      <c r="BR10" s="17">
        <v>0.11553645889261201</v>
      </c>
    </row>
    <row r="11" spans="2:70" x14ac:dyDescent="0.35">
      <c r="B11" s="18" t="s">
        <v>775</v>
      </c>
      <c r="C11" s="19">
        <v>0.112615156762958</v>
      </c>
      <c r="D11" s="19">
        <v>8.8495290679979799E-2</v>
      </c>
      <c r="E11" s="19">
        <v>0.13548537929431501</v>
      </c>
      <c r="F11" s="19"/>
      <c r="G11" s="19">
        <v>0.14971423971719</v>
      </c>
      <c r="H11" s="19">
        <v>0.10323585855961399</v>
      </c>
      <c r="I11" s="19">
        <v>0.12668974970014299</v>
      </c>
      <c r="J11" s="19">
        <v>0.111256630833848</v>
      </c>
      <c r="K11" s="19">
        <v>0.13433932613730001</v>
      </c>
      <c r="L11" s="19">
        <v>7.0361862045408105E-2</v>
      </c>
      <c r="M11" s="19"/>
      <c r="N11" s="19">
        <v>7.2327773736185402E-2</v>
      </c>
      <c r="O11" s="19">
        <v>0.114333845334743</v>
      </c>
      <c r="P11" s="19">
        <v>0.12191276405514299</v>
      </c>
      <c r="Q11" s="19">
        <v>0.14366192682446499</v>
      </c>
      <c r="R11" s="19"/>
      <c r="S11" s="19">
        <v>0.102085698691533</v>
      </c>
      <c r="T11" s="19">
        <v>0.103378473018684</v>
      </c>
      <c r="U11" s="19">
        <v>9.4419367427090506E-2</v>
      </c>
      <c r="V11" s="19">
        <v>7.6395717718751893E-2</v>
      </c>
      <c r="W11" s="19">
        <v>0.16744902224446401</v>
      </c>
      <c r="X11" s="19">
        <v>8.7976397801912506E-2</v>
      </c>
      <c r="Y11" s="19">
        <v>8.6155611038758004E-2</v>
      </c>
      <c r="Z11" s="19">
        <v>0.112211195009582</v>
      </c>
      <c r="AA11" s="19">
        <v>0.113285145821882</v>
      </c>
      <c r="AB11" s="19">
        <v>0.16021566027644399</v>
      </c>
      <c r="AC11" s="19">
        <v>0.130711773269616</v>
      </c>
      <c r="AD11" s="19">
        <v>0.192475490920227</v>
      </c>
      <c r="AE11" s="19"/>
      <c r="AF11" s="19">
        <v>8.3857267099885904E-2</v>
      </c>
      <c r="AG11" s="19">
        <v>9.7954796013426396E-2</v>
      </c>
      <c r="AH11" s="19">
        <v>0.228851174502303</v>
      </c>
      <c r="AI11" s="19"/>
      <c r="AJ11" s="19">
        <v>7.3810319461564494E-2</v>
      </c>
      <c r="AK11" s="19">
        <v>9.7786091602882194E-2</v>
      </c>
      <c r="AL11" s="19">
        <v>9.5470021114010706E-2</v>
      </c>
      <c r="AM11" s="19">
        <v>0.21252413425764799</v>
      </c>
      <c r="AN11" s="19">
        <v>0.25882647649700102</v>
      </c>
      <c r="AO11" s="19"/>
      <c r="AP11" s="19">
        <v>6.8823218436672301E-2</v>
      </c>
      <c r="AQ11" s="19">
        <v>8.81833381957913E-2</v>
      </c>
      <c r="AR11" s="19">
        <v>6.28769191288122E-2</v>
      </c>
      <c r="AS11" s="19"/>
      <c r="AT11" s="19">
        <v>0.12070560274323699</v>
      </c>
      <c r="AU11" s="19">
        <v>0.14250452679485401</v>
      </c>
      <c r="AV11" s="19">
        <v>7.6140448184726803E-2</v>
      </c>
      <c r="AW11" s="19">
        <v>0.120562871250318</v>
      </c>
      <c r="AX11" s="19">
        <v>6.65241234082245E-2</v>
      </c>
      <c r="AY11" s="19"/>
      <c r="AZ11" s="19">
        <v>0.16479989558482999</v>
      </c>
      <c r="BA11" s="19">
        <v>0.15631386596484201</v>
      </c>
      <c r="BB11" s="19">
        <v>0.136752143467576</v>
      </c>
      <c r="BC11" s="19">
        <v>0.131961516634408</v>
      </c>
      <c r="BD11" s="19">
        <v>6.2078899429165502E-2</v>
      </c>
      <c r="BE11" s="19">
        <v>0.12627957891932801</v>
      </c>
      <c r="BF11" s="19">
        <v>9.2858585380191205E-2</v>
      </c>
      <c r="BG11" s="19">
        <v>8.1063847787808396E-2</v>
      </c>
      <c r="BH11" s="19">
        <v>0.168953140821718</v>
      </c>
      <c r="BI11" s="19">
        <v>0.16220432708202401</v>
      </c>
      <c r="BJ11" s="19">
        <v>0.124633941736724</v>
      </c>
      <c r="BK11" s="19">
        <v>7.4394980359968402E-2</v>
      </c>
      <c r="BL11" s="19">
        <v>8.4419257254288296E-2</v>
      </c>
      <c r="BM11" s="19">
        <v>3.6215216102671803E-2</v>
      </c>
      <c r="BN11" s="19">
        <v>0.106680680625375</v>
      </c>
      <c r="BO11" s="19">
        <v>4.2767079441102099E-2</v>
      </c>
      <c r="BP11" s="19"/>
      <c r="BQ11" s="19">
        <v>6.5215208007866607E-2</v>
      </c>
      <c r="BR11" s="19">
        <v>0.128361101359905</v>
      </c>
    </row>
    <row r="12" spans="2:70" x14ac:dyDescent="0.35">
      <c r="B12" s="16" t="s">
        <v>651</v>
      </c>
    </row>
    <row r="13" spans="2:70" x14ac:dyDescent="0.35">
      <c r="B13" t="s">
        <v>98</v>
      </c>
    </row>
    <row r="14" spans="2:70" x14ac:dyDescent="0.35">
      <c r="B14" t="s">
        <v>99</v>
      </c>
    </row>
    <row r="16" spans="2:70" x14ac:dyDescent="0.35">
      <c r="B16" s="8" t="str">
        <f>HYPERLINK("#'Contents'!A1", "Return to Contents")</f>
        <v>Return to Contents</v>
      </c>
    </row>
  </sheetData>
  <mergeCells count="11">
    <mergeCell ref="BQ5:BR5"/>
    <mergeCell ref="D5:E5"/>
    <mergeCell ref="G5:L5"/>
    <mergeCell ref="N5:Q5"/>
    <mergeCell ref="S5:AD5"/>
    <mergeCell ref="AF5:AH5"/>
    <mergeCell ref="D2:BJ2"/>
    <mergeCell ref="AJ5:AN5"/>
    <mergeCell ref="AP5:AR5"/>
    <mergeCell ref="AT5:AX5"/>
    <mergeCell ref="AZ5:BO5"/>
  </mergeCells>
  <pageMargins left="0.7" right="0.7" top="0.75" bottom="0.75" header="0.3" footer="0.3"/>
  <pageSetup paperSize="9" orientation="portrait" horizontalDpi="300" verticalDpi="300"/>
  <drawing r:id="rId1"/>
</worksheet>
</file>

<file path=xl/worksheets/sheet2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D00-000000000000}">
  <dimension ref="B2:BR16"/>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67" width="10.7265625" customWidth="1"/>
    <col min="68" max="68" width="2.1796875" customWidth="1"/>
    <col min="69" max="70" width="10.7265625" customWidth="1"/>
    <col min="71" max="71" width="2.1796875" customWidth="1"/>
  </cols>
  <sheetData>
    <row r="2" spans="2:70" ht="40" customHeight="1" x14ac:dyDescent="0.35">
      <c r="D2" s="29" t="s">
        <v>776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row>
    <row r="5" spans="2:70" ht="30" customHeight="1" x14ac:dyDescent="0.35">
      <c r="B5" s="15"/>
      <c r="C5" s="15"/>
      <c r="D5" s="30" t="s">
        <v>74</v>
      </c>
      <c r="E5" s="30"/>
      <c r="F5" s="15"/>
      <c r="G5" s="30" t="s">
        <v>75</v>
      </c>
      <c r="H5" s="30"/>
      <c r="I5" s="30"/>
      <c r="J5" s="30"/>
      <c r="K5" s="30"/>
      <c r="L5" s="30"/>
      <c r="M5" s="15"/>
      <c r="N5" s="30" t="s">
        <v>76</v>
      </c>
      <c r="O5" s="30"/>
      <c r="P5" s="30"/>
      <c r="Q5" s="30"/>
      <c r="R5" s="15"/>
      <c r="S5" s="30" t="s">
        <v>77</v>
      </c>
      <c r="T5" s="30"/>
      <c r="U5" s="30"/>
      <c r="V5" s="30"/>
      <c r="W5" s="30"/>
      <c r="X5" s="30"/>
      <c r="Y5" s="30"/>
      <c r="Z5" s="30"/>
      <c r="AA5" s="30"/>
      <c r="AB5" s="30"/>
      <c r="AC5" s="30"/>
      <c r="AD5" s="30"/>
      <c r="AE5" s="15"/>
      <c r="AF5" s="30" t="s">
        <v>78</v>
      </c>
      <c r="AG5" s="30"/>
      <c r="AH5" s="30"/>
      <c r="AI5" s="15"/>
      <c r="AJ5" s="30" t="s">
        <v>79</v>
      </c>
      <c r="AK5" s="30"/>
      <c r="AL5" s="30"/>
      <c r="AM5" s="30"/>
      <c r="AN5" s="30"/>
      <c r="AO5" s="15"/>
      <c r="AP5" s="30" t="s">
        <v>80</v>
      </c>
      <c r="AQ5" s="30"/>
      <c r="AR5" s="30"/>
      <c r="AS5" s="15"/>
      <c r="AT5" s="30" t="s">
        <v>81</v>
      </c>
      <c r="AU5" s="30"/>
      <c r="AV5" s="30"/>
      <c r="AW5" s="30"/>
      <c r="AX5" s="30"/>
      <c r="AY5" s="15"/>
      <c r="AZ5" s="30" t="s">
        <v>82</v>
      </c>
      <c r="BA5" s="30"/>
      <c r="BB5" s="30"/>
      <c r="BC5" s="30"/>
      <c r="BD5" s="30"/>
      <c r="BE5" s="30"/>
      <c r="BF5" s="30"/>
      <c r="BG5" s="30"/>
      <c r="BH5" s="30"/>
      <c r="BI5" s="30"/>
      <c r="BJ5" s="30"/>
      <c r="BK5" s="30"/>
      <c r="BL5" s="30"/>
      <c r="BM5" s="30"/>
      <c r="BN5" s="30"/>
      <c r="BO5" s="30"/>
      <c r="BP5" s="15"/>
      <c r="BQ5" s="30" t="s">
        <v>83</v>
      </c>
      <c r="BR5" s="30"/>
    </row>
    <row r="6" spans="2:7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46</v>
      </c>
      <c r="AQ6" s="12" t="s">
        <v>47</v>
      </c>
      <c r="AR6" s="12" t="s">
        <v>50</v>
      </c>
      <c r="AT6" s="12" t="s">
        <v>51</v>
      </c>
      <c r="AU6" s="12" t="s">
        <v>52</v>
      </c>
      <c r="AV6" s="12" t="s">
        <v>53</v>
      </c>
      <c r="AW6" s="12" t="s">
        <v>54</v>
      </c>
      <c r="AX6" s="12" t="s">
        <v>55</v>
      </c>
      <c r="AZ6" s="12" t="s">
        <v>56</v>
      </c>
      <c r="BA6" s="12" t="s">
        <v>57</v>
      </c>
      <c r="BB6" s="12" t="s">
        <v>58</v>
      </c>
      <c r="BC6" s="12" t="s">
        <v>59</v>
      </c>
      <c r="BD6" s="12" t="s">
        <v>60</v>
      </c>
      <c r="BE6" s="12" t="s">
        <v>61</v>
      </c>
      <c r="BF6" s="12" t="s">
        <v>62</v>
      </c>
      <c r="BG6" s="12" t="s">
        <v>63</v>
      </c>
      <c r="BH6" s="12" t="s">
        <v>64</v>
      </c>
      <c r="BI6" s="12" t="s">
        <v>65</v>
      </c>
      <c r="BJ6" s="12" t="s">
        <v>66</v>
      </c>
      <c r="BK6" s="12" t="s">
        <v>67</v>
      </c>
      <c r="BL6" s="12" t="s">
        <v>68</v>
      </c>
      <c r="BM6" s="12" t="s">
        <v>69</v>
      </c>
      <c r="BN6" s="12" t="s">
        <v>70</v>
      </c>
      <c r="BO6" s="12" t="s">
        <v>71</v>
      </c>
      <c r="BQ6" s="12" t="s">
        <v>72</v>
      </c>
      <c r="BR6" s="12" t="s">
        <v>73</v>
      </c>
    </row>
    <row r="7" spans="2:70" ht="30" customHeight="1" x14ac:dyDescent="0.35">
      <c r="B7" s="10" t="s">
        <v>19</v>
      </c>
      <c r="C7" s="10">
        <v>1155</v>
      </c>
      <c r="D7" s="10">
        <v>555</v>
      </c>
      <c r="E7" s="10">
        <v>595</v>
      </c>
      <c r="F7" s="10"/>
      <c r="G7" s="10">
        <v>133</v>
      </c>
      <c r="H7" s="10">
        <v>208</v>
      </c>
      <c r="I7" s="10">
        <v>187</v>
      </c>
      <c r="J7" s="10">
        <v>201</v>
      </c>
      <c r="K7" s="10">
        <v>161</v>
      </c>
      <c r="L7" s="10">
        <v>265</v>
      </c>
      <c r="M7" s="10"/>
      <c r="N7" s="10">
        <v>328</v>
      </c>
      <c r="O7" s="10">
        <v>345</v>
      </c>
      <c r="P7" s="10">
        <v>217</v>
      </c>
      <c r="Q7" s="10">
        <v>258</v>
      </c>
      <c r="R7" s="10"/>
      <c r="S7" s="10">
        <v>167</v>
      </c>
      <c r="T7" s="10">
        <v>150</v>
      </c>
      <c r="U7" s="10">
        <v>104</v>
      </c>
      <c r="V7" s="10">
        <v>113</v>
      </c>
      <c r="W7" s="10">
        <v>87</v>
      </c>
      <c r="X7" s="10">
        <v>114</v>
      </c>
      <c r="Y7" s="10">
        <v>88</v>
      </c>
      <c r="Z7" s="10">
        <v>50</v>
      </c>
      <c r="AA7" s="10">
        <v>112</v>
      </c>
      <c r="AB7" s="10">
        <v>88</v>
      </c>
      <c r="AC7" s="10">
        <v>59</v>
      </c>
      <c r="AD7" s="10">
        <v>23</v>
      </c>
      <c r="AE7" s="10"/>
      <c r="AF7" s="10">
        <v>408</v>
      </c>
      <c r="AG7" s="10">
        <v>496</v>
      </c>
      <c r="AH7" s="10">
        <v>161</v>
      </c>
      <c r="AI7" s="10"/>
      <c r="AJ7" s="10">
        <v>423</v>
      </c>
      <c r="AK7" s="10">
        <v>321</v>
      </c>
      <c r="AL7" s="10">
        <v>90</v>
      </c>
      <c r="AM7" s="10">
        <v>10</v>
      </c>
      <c r="AN7" s="10">
        <v>146</v>
      </c>
      <c r="AO7" s="10"/>
      <c r="AP7" s="10">
        <v>257</v>
      </c>
      <c r="AQ7" s="10">
        <v>380</v>
      </c>
      <c r="AR7" s="10">
        <v>78</v>
      </c>
      <c r="AS7" s="10"/>
      <c r="AT7" s="10">
        <v>271</v>
      </c>
      <c r="AU7" s="10">
        <v>251</v>
      </c>
      <c r="AV7" s="10">
        <v>318</v>
      </c>
      <c r="AW7" s="10">
        <v>130</v>
      </c>
      <c r="AX7" s="10">
        <v>11</v>
      </c>
      <c r="AY7" s="10"/>
      <c r="AZ7" s="10">
        <v>8</v>
      </c>
      <c r="BA7" s="10">
        <v>55</v>
      </c>
      <c r="BB7" s="10">
        <v>62</v>
      </c>
      <c r="BC7" s="10">
        <v>81</v>
      </c>
      <c r="BD7" s="10">
        <v>124</v>
      </c>
      <c r="BE7" s="10">
        <v>117</v>
      </c>
      <c r="BF7" s="10">
        <v>124</v>
      </c>
      <c r="BG7" s="10">
        <v>102</v>
      </c>
      <c r="BH7" s="10">
        <v>73</v>
      </c>
      <c r="BI7" s="10">
        <v>60</v>
      </c>
      <c r="BJ7" s="10">
        <v>100</v>
      </c>
      <c r="BK7" s="10">
        <v>51</v>
      </c>
      <c r="BL7" s="10">
        <v>45</v>
      </c>
      <c r="BM7" s="10">
        <v>25</v>
      </c>
      <c r="BN7" s="10">
        <v>24</v>
      </c>
      <c r="BO7" s="10">
        <v>42</v>
      </c>
      <c r="BP7" s="10"/>
      <c r="BQ7" s="10">
        <v>360</v>
      </c>
      <c r="BR7" s="10">
        <v>761</v>
      </c>
    </row>
    <row r="8" spans="2:70" ht="30" customHeight="1" x14ac:dyDescent="0.35">
      <c r="B8" s="11" t="s">
        <v>20</v>
      </c>
      <c r="C8" s="11">
        <v>1150</v>
      </c>
      <c r="D8" s="11">
        <v>553</v>
      </c>
      <c r="E8" s="11">
        <v>592</v>
      </c>
      <c r="F8" s="11"/>
      <c r="G8" s="11">
        <v>147</v>
      </c>
      <c r="H8" s="11">
        <v>203</v>
      </c>
      <c r="I8" s="11">
        <v>184</v>
      </c>
      <c r="J8" s="11">
        <v>197</v>
      </c>
      <c r="K8" s="11">
        <v>158</v>
      </c>
      <c r="L8" s="11">
        <v>260</v>
      </c>
      <c r="M8" s="11"/>
      <c r="N8" s="11">
        <v>302</v>
      </c>
      <c r="O8" s="11">
        <v>317</v>
      </c>
      <c r="P8" s="11">
        <v>244</v>
      </c>
      <c r="Q8" s="11">
        <v>280</v>
      </c>
      <c r="R8" s="11"/>
      <c r="S8" s="11">
        <v>168</v>
      </c>
      <c r="T8" s="11">
        <v>140</v>
      </c>
      <c r="U8" s="11">
        <v>107</v>
      </c>
      <c r="V8" s="11">
        <v>119</v>
      </c>
      <c r="W8" s="11">
        <v>83</v>
      </c>
      <c r="X8" s="11">
        <v>108</v>
      </c>
      <c r="Y8" s="11">
        <v>85</v>
      </c>
      <c r="Z8" s="11">
        <v>46</v>
      </c>
      <c r="AA8" s="11">
        <v>109</v>
      </c>
      <c r="AB8" s="11">
        <v>93</v>
      </c>
      <c r="AC8" s="11">
        <v>62</v>
      </c>
      <c r="AD8" s="11">
        <v>30</v>
      </c>
      <c r="AE8" s="11"/>
      <c r="AF8" s="11">
        <v>404</v>
      </c>
      <c r="AG8" s="11">
        <v>487</v>
      </c>
      <c r="AH8" s="11">
        <v>165</v>
      </c>
      <c r="AI8" s="11"/>
      <c r="AJ8" s="11">
        <v>413</v>
      </c>
      <c r="AK8" s="11">
        <v>319</v>
      </c>
      <c r="AL8" s="11">
        <v>87</v>
      </c>
      <c r="AM8" s="11">
        <v>10</v>
      </c>
      <c r="AN8" s="11">
        <v>149</v>
      </c>
      <c r="AO8" s="11"/>
      <c r="AP8" s="11">
        <v>250</v>
      </c>
      <c r="AQ8" s="11">
        <v>377</v>
      </c>
      <c r="AR8" s="11">
        <v>77</v>
      </c>
      <c r="AS8" s="11"/>
      <c r="AT8" s="11">
        <v>278</v>
      </c>
      <c r="AU8" s="11">
        <v>255</v>
      </c>
      <c r="AV8" s="11">
        <v>308</v>
      </c>
      <c r="AW8" s="11">
        <v>124</v>
      </c>
      <c r="AX8" s="11">
        <v>10</v>
      </c>
      <c r="AY8" s="11"/>
      <c r="AZ8" s="11">
        <v>9</v>
      </c>
      <c r="BA8" s="11">
        <v>54</v>
      </c>
      <c r="BB8" s="11">
        <v>64</v>
      </c>
      <c r="BC8" s="11">
        <v>83</v>
      </c>
      <c r="BD8" s="11">
        <v>128</v>
      </c>
      <c r="BE8" s="11">
        <v>117</v>
      </c>
      <c r="BF8" s="11">
        <v>125</v>
      </c>
      <c r="BG8" s="11">
        <v>104</v>
      </c>
      <c r="BH8" s="11">
        <v>74</v>
      </c>
      <c r="BI8" s="11">
        <v>57</v>
      </c>
      <c r="BJ8" s="11">
        <v>98</v>
      </c>
      <c r="BK8" s="11">
        <v>50</v>
      </c>
      <c r="BL8" s="11">
        <v>45</v>
      </c>
      <c r="BM8" s="11">
        <v>24</v>
      </c>
      <c r="BN8" s="11">
        <v>21</v>
      </c>
      <c r="BO8" s="11">
        <v>39</v>
      </c>
      <c r="BP8" s="11"/>
      <c r="BQ8" s="11">
        <v>355</v>
      </c>
      <c r="BR8" s="11">
        <v>761</v>
      </c>
    </row>
    <row r="9" spans="2:70" ht="43.5" x14ac:dyDescent="0.35">
      <c r="B9" s="18" t="s">
        <v>787</v>
      </c>
      <c r="C9" s="17">
        <v>0.38808907204461202</v>
      </c>
      <c r="D9" s="17">
        <v>0.38118064876237401</v>
      </c>
      <c r="E9" s="17">
        <v>0.39053029433789399</v>
      </c>
      <c r="F9" s="17"/>
      <c r="G9" s="17">
        <v>0.43763243276883002</v>
      </c>
      <c r="H9" s="17">
        <v>0.46522268449009602</v>
      </c>
      <c r="I9" s="17">
        <v>0.42601532177440099</v>
      </c>
      <c r="J9" s="17">
        <v>0.36332198473919602</v>
      </c>
      <c r="K9" s="17">
        <v>0.34473139214541698</v>
      </c>
      <c r="L9" s="17">
        <v>0.31809941823876597</v>
      </c>
      <c r="M9" s="17"/>
      <c r="N9" s="17">
        <v>0.410038211543925</v>
      </c>
      <c r="O9" s="17">
        <v>0.35916497911390599</v>
      </c>
      <c r="P9" s="17">
        <v>0.35409753585134601</v>
      </c>
      <c r="Q9" s="17">
        <v>0.42583411341595301</v>
      </c>
      <c r="R9" s="17"/>
      <c r="S9" s="17">
        <v>0.49158611943355401</v>
      </c>
      <c r="T9" s="17">
        <v>0.34505106293295001</v>
      </c>
      <c r="U9" s="17">
        <v>0.400121435884221</v>
      </c>
      <c r="V9" s="17">
        <v>0.31431019429524099</v>
      </c>
      <c r="W9" s="17">
        <v>0.460609516876263</v>
      </c>
      <c r="X9" s="17">
        <v>0.37975537106518897</v>
      </c>
      <c r="Y9" s="17">
        <v>0.34702616755394899</v>
      </c>
      <c r="Z9" s="17">
        <v>0.24313033558570099</v>
      </c>
      <c r="AA9" s="17">
        <v>0.43113447558970602</v>
      </c>
      <c r="AB9" s="17">
        <v>0.385452956397838</v>
      </c>
      <c r="AC9" s="17">
        <v>0.31739937284640402</v>
      </c>
      <c r="AD9" s="17">
        <v>0.42546175737342701</v>
      </c>
      <c r="AE9" s="17"/>
      <c r="AF9" s="17">
        <v>0.34442522060678199</v>
      </c>
      <c r="AG9" s="17">
        <v>0.422386389124769</v>
      </c>
      <c r="AH9" s="17">
        <v>0.39248225447010698</v>
      </c>
      <c r="AI9" s="17"/>
      <c r="AJ9" s="17">
        <v>0.35117582993750002</v>
      </c>
      <c r="AK9" s="17">
        <v>0.47270105320879002</v>
      </c>
      <c r="AL9" s="17">
        <v>0.26753773525005298</v>
      </c>
      <c r="AM9" s="17">
        <v>0.50371443397385796</v>
      </c>
      <c r="AN9" s="17">
        <v>0.31083411863273802</v>
      </c>
      <c r="AO9" s="17"/>
      <c r="AP9" s="17">
        <v>0.383086450168174</v>
      </c>
      <c r="AQ9" s="17">
        <v>0.469818434506591</v>
      </c>
      <c r="AR9" s="17">
        <v>0.26327332296376599</v>
      </c>
      <c r="AS9" s="17"/>
      <c r="AT9" s="17">
        <v>0.39164419609614798</v>
      </c>
      <c r="AU9" s="17">
        <v>0.37152833952281999</v>
      </c>
      <c r="AV9" s="17">
        <v>0.374813135108024</v>
      </c>
      <c r="AW9" s="17">
        <v>0.46230833944754202</v>
      </c>
      <c r="AX9" s="17">
        <v>0.47001023844797601</v>
      </c>
      <c r="AY9" s="17"/>
      <c r="AZ9" s="17">
        <v>0.21407272984186601</v>
      </c>
      <c r="BA9" s="17">
        <v>0.37492499336415402</v>
      </c>
      <c r="BB9" s="17">
        <v>0.45569498283537302</v>
      </c>
      <c r="BC9" s="17">
        <v>0.33965696062168899</v>
      </c>
      <c r="BD9" s="17">
        <v>0.39210234489638801</v>
      </c>
      <c r="BE9" s="17">
        <v>0.33619669851610301</v>
      </c>
      <c r="BF9" s="17">
        <v>0.41320712622653</v>
      </c>
      <c r="BG9" s="17">
        <v>0.40898821921256401</v>
      </c>
      <c r="BH9" s="17">
        <v>0.29844270710889698</v>
      </c>
      <c r="BI9" s="17">
        <v>0.34340006264787098</v>
      </c>
      <c r="BJ9" s="17">
        <v>0.41756507629309297</v>
      </c>
      <c r="BK9" s="17">
        <v>0.460273582631956</v>
      </c>
      <c r="BL9" s="17">
        <v>0.51411223884902602</v>
      </c>
      <c r="BM9" s="17">
        <v>0.36626114754869799</v>
      </c>
      <c r="BN9" s="17">
        <v>0.45684924410919497</v>
      </c>
      <c r="BO9" s="17">
        <v>0.43113499170342001</v>
      </c>
      <c r="BP9" s="17"/>
      <c r="BQ9" s="17">
        <v>0.48430691820681498</v>
      </c>
      <c r="BR9" s="17">
        <v>0.35409936882126603</v>
      </c>
    </row>
    <row r="10" spans="2:70" ht="43.5" x14ac:dyDescent="0.35">
      <c r="B10" s="18" t="s">
        <v>788</v>
      </c>
      <c r="C10" s="17">
        <v>0.39352986128078399</v>
      </c>
      <c r="D10" s="17">
        <v>0.43935999580764101</v>
      </c>
      <c r="E10" s="17">
        <v>0.35266900969894999</v>
      </c>
      <c r="F10" s="17"/>
      <c r="G10" s="17">
        <v>0.39015151005897403</v>
      </c>
      <c r="H10" s="17">
        <v>0.33275476592201902</v>
      </c>
      <c r="I10" s="17">
        <v>0.36615030287260503</v>
      </c>
      <c r="J10" s="17">
        <v>0.37927359383202902</v>
      </c>
      <c r="K10" s="17">
        <v>0.39050810093805399</v>
      </c>
      <c r="L10" s="17">
        <v>0.47489795522509698</v>
      </c>
      <c r="M10" s="17"/>
      <c r="N10" s="17">
        <v>0.400696459778073</v>
      </c>
      <c r="O10" s="17">
        <v>0.39585723196842798</v>
      </c>
      <c r="P10" s="17">
        <v>0.40605746297318202</v>
      </c>
      <c r="Q10" s="17">
        <v>0.36786475581235001</v>
      </c>
      <c r="R10" s="17"/>
      <c r="S10" s="17">
        <v>0.33540003066841501</v>
      </c>
      <c r="T10" s="17">
        <v>0.37135304026870902</v>
      </c>
      <c r="U10" s="17">
        <v>0.38847388208039102</v>
      </c>
      <c r="V10" s="17">
        <v>0.47543180501661197</v>
      </c>
      <c r="W10" s="17">
        <v>0.30082023534084501</v>
      </c>
      <c r="X10" s="17">
        <v>0.35657685967377101</v>
      </c>
      <c r="Y10" s="17">
        <v>0.411146244394197</v>
      </c>
      <c r="Z10" s="17">
        <v>0.49821795212822301</v>
      </c>
      <c r="AA10" s="17">
        <v>0.382219342420208</v>
      </c>
      <c r="AB10" s="17">
        <v>0.443058305458437</v>
      </c>
      <c r="AC10" s="17">
        <v>0.51166406106684503</v>
      </c>
      <c r="AD10" s="17">
        <v>0.33734276706332</v>
      </c>
      <c r="AE10" s="17"/>
      <c r="AF10" s="17">
        <v>0.45932249642323802</v>
      </c>
      <c r="AG10" s="17">
        <v>0.35593714429451001</v>
      </c>
      <c r="AH10" s="17">
        <v>0.34724187577979199</v>
      </c>
      <c r="AI10" s="17"/>
      <c r="AJ10" s="17">
        <v>0.44636433312713703</v>
      </c>
      <c r="AK10" s="17">
        <v>0.31900838100485701</v>
      </c>
      <c r="AL10" s="17">
        <v>0.44166043999246302</v>
      </c>
      <c r="AM10" s="17">
        <v>0.40590201435427598</v>
      </c>
      <c r="AN10" s="17">
        <v>0.408880755742353</v>
      </c>
      <c r="AO10" s="17"/>
      <c r="AP10" s="17">
        <v>0.41596585022025701</v>
      </c>
      <c r="AQ10" s="17">
        <v>0.31215992652848101</v>
      </c>
      <c r="AR10" s="17">
        <v>0.49573303673486802</v>
      </c>
      <c r="AS10" s="17"/>
      <c r="AT10" s="17">
        <v>0.34437251343633501</v>
      </c>
      <c r="AU10" s="17">
        <v>0.41007080938908502</v>
      </c>
      <c r="AV10" s="17">
        <v>0.40439815332958301</v>
      </c>
      <c r="AW10" s="17">
        <v>0.36524507308002002</v>
      </c>
      <c r="AX10" s="17">
        <v>0.19877471739661701</v>
      </c>
      <c r="AY10" s="17"/>
      <c r="AZ10" s="17">
        <v>0.454398050771611</v>
      </c>
      <c r="BA10" s="17">
        <v>0.37158795054365001</v>
      </c>
      <c r="BB10" s="17">
        <v>0.245650543086217</v>
      </c>
      <c r="BC10" s="17">
        <v>0.52156300417485602</v>
      </c>
      <c r="BD10" s="17">
        <v>0.36590835831491902</v>
      </c>
      <c r="BE10" s="17">
        <v>0.38053267943313102</v>
      </c>
      <c r="BF10" s="17">
        <v>0.43806195449081398</v>
      </c>
      <c r="BG10" s="17">
        <v>0.35642161807432798</v>
      </c>
      <c r="BH10" s="17">
        <v>0.52996006858403999</v>
      </c>
      <c r="BI10" s="17">
        <v>0.37507570443027199</v>
      </c>
      <c r="BJ10" s="17">
        <v>0.40293803045216497</v>
      </c>
      <c r="BK10" s="17">
        <v>0.34438000716702799</v>
      </c>
      <c r="BL10" s="17">
        <v>0.351097413797619</v>
      </c>
      <c r="BM10" s="17">
        <v>0.42552768216270398</v>
      </c>
      <c r="BN10" s="17">
        <v>0.33311438109555502</v>
      </c>
      <c r="BO10" s="17">
        <v>0.423986569483989</v>
      </c>
      <c r="BP10" s="17"/>
      <c r="BQ10" s="17">
        <v>0.36802764059885101</v>
      </c>
      <c r="BR10" s="17">
        <v>0.400296077589125</v>
      </c>
    </row>
    <row r="11" spans="2:70" x14ac:dyDescent="0.35">
      <c r="B11" s="18" t="s">
        <v>775</v>
      </c>
      <c r="C11" s="19">
        <v>0.218381066674604</v>
      </c>
      <c r="D11" s="19">
        <v>0.17945935542998501</v>
      </c>
      <c r="E11" s="19">
        <v>0.25680069596315502</v>
      </c>
      <c r="F11" s="19"/>
      <c r="G11" s="19">
        <v>0.17221605717219601</v>
      </c>
      <c r="H11" s="19">
        <v>0.20202254958788399</v>
      </c>
      <c r="I11" s="19">
        <v>0.20783437535299401</v>
      </c>
      <c r="J11" s="19">
        <v>0.25740442142877501</v>
      </c>
      <c r="K11" s="19">
        <v>0.26476050691652903</v>
      </c>
      <c r="L11" s="19">
        <v>0.20700262653613699</v>
      </c>
      <c r="M11" s="19"/>
      <c r="N11" s="19">
        <v>0.189265328678001</v>
      </c>
      <c r="O11" s="19">
        <v>0.244977788917666</v>
      </c>
      <c r="P11" s="19">
        <v>0.239845001175472</v>
      </c>
      <c r="Q11" s="19">
        <v>0.20630113077169701</v>
      </c>
      <c r="R11" s="19"/>
      <c r="S11" s="19">
        <v>0.17301384989803101</v>
      </c>
      <c r="T11" s="19">
        <v>0.28359589679834002</v>
      </c>
      <c r="U11" s="19">
        <v>0.21140468203538801</v>
      </c>
      <c r="V11" s="19">
        <v>0.21025800068814701</v>
      </c>
      <c r="W11" s="19">
        <v>0.23857024778289301</v>
      </c>
      <c r="X11" s="19">
        <v>0.26366776926104102</v>
      </c>
      <c r="Y11" s="19">
        <v>0.241827588051854</v>
      </c>
      <c r="Z11" s="19">
        <v>0.25865171228607697</v>
      </c>
      <c r="AA11" s="19">
        <v>0.18664618199008501</v>
      </c>
      <c r="AB11" s="19">
        <v>0.17148873814372401</v>
      </c>
      <c r="AC11" s="19">
        <v>0.17093656608675101</v>
      </c>
      <c r="AD11" s="19">
        <v>0.23719547556325299</v>
      </c>
      <c r="AE11" s="19"/>
      <c r="AF11" s="19">
        <v>0.19625228296998001</v>
      </c>
      <c r="AG11" s="19">
        <v>0.22167646658072099</v>
      </c>
      <c r="AH11" s="19">
        <v>0.26027586975010097</v>
      </c>
      <c r="AI11" s="19"/>
      <c r="AJ11" s="19">
        <v>0.20245983693536199</v>
      </c>
      <c r="AK11" s="19">
        <v>0.20829056578635299</v>
      </c>
      <c r="AL11" s="19">
        <v>0.29080182475748401</v>
      </c>
      <c r="AM11" s="19">
        <v>9.0383551671866402E-2</v>
      </c>
      <c r="AN11" s="19">
        <v>0.28028512562490798</v>
      </c>
      <c r="AO11" s="19"/>
      <c r="AP11" s="19">
        <v>0.200947699611568</v>
      </c>
      <c r="AQ11" s="19">
        <v>0.21802163896492799</v>
      </c>
      <c r="AR11" s="19">
        <v>0.240993640301366</v>
      </c>
      <c r="AS11" s="19"/>
      <c r="AT11" s="19">
        <v>0.26398329046751701</v>
      </c>
      <c r="AU11" s="19">
        <v>0.21840085108809501</v>
      </c>
      <c r="AV11" s="19">
        <v>0.22078871156239199</v>
      </c>
      <c r="AW11" s="19">
        <v>0.17244658747243699</v>
      </c>
      <c r="AX11" s="19">
        <v>0.33121504415540698</v>
      </c>
      <c r="AY11" s="19"/>
      <c r="AZ11" s="19">
        <v>0.33152921938652302</v>
      </c>
      <c r="BA11" s="19">
        <v>0.25348705609219602</v>
      </c>
      <c r="BB11" s="19">
        <v>0.29865447407841</v>
      </c>
      <c r="BC11" s="19">
        <v>0.138780035203455</v>
      </c>
      <c r="BD11" s="19">
        <v>0.24198929678869299</v>
      </c>
      <c r="BE11" s="19">
        <v>0.28327062205076597</v>
      </c>
      <c r="BF11" s="19">
        <v>0.148730919282656</v>
      </c>
      <c r="BG11" s="19">
        <v>0.23459016271310801</v>
      </c>
      <c r="BH11" s="19">
        <v>0.17159722430706301</v>
      </c>
      <c r="BI11" s="19">
        <v>0.28152423292185702</v>
      </c>
      <c r="BJ11" s="19">
        <v>0.179496893254742</v>
      </c>
      <c r="BK11" s="19">
        <v>0.19534641020101701</v>
      </c>
      <c r="BL11" s="19">
        <v>0.13479034735335599</v>
      </c>
      <c r="BM11" s="19">
        <v>0.20821117028859801</v>
      </c>
      <c r="BN11" s="19">
        <v>0.21003637479525</v>
      </c>
      <c r="BO11" s="19">
        <v>0.14487843881259099</v>
      </c>
      <c r="BP11" s="19"/>
      <c r="BQ11" s="19">
        <v>0.147665441194334</v>
      </c>
      <c r="BR11" s="19">
        <v>0.245604553589609</v>
      </c>
    </row>
    <row r="12" spans="2:70" x14ac:dyDescent="0.35">
      <c r="B12" s="16" t="s">
        <v>651</v>
      </c>
    </row>
    <row r="13" spans="2:70" x14ac:dyDescent="0.35">
      <c r="B13" t="s">
        <v>98</v>
      </c>
    </row>
    <row r="14" spans="2:70" x14ac:dyDescent="0.35">
      <c r="B14" t="s">
        <v>99</v>
      </c>
    </row>
    <row r="16" spans="2:70" x14ac:dyDescent="0.35">
      <c r="B16" s="8" t="str">
        <f>HYPERLINK("#'Contents'!A1", "Return to Contents")</f>
        <v>Return to Contents</v>
      </c>
    </row>
  </sheetData>
  <mergeCells count="11">
    <mergeCell ref="BQ5:BR5"/>
    <mergeCell ref="D5:E5"/>
    <mergeCell ref="G5:L5"/>
    <mergeCell ref="N5:Q5"/>
    <mergeCell ref="S5:AD5"/>
    <mergeCell ref="AF5:AH5"/>
    <mergeCell ref="D2:BJ2"/>
    <mergeCell ref="AJ5:AN5"/>
    <mergeCell ref="AP5:AR5"/>
    <mergeCell ref="AT5:AX5"/>
    <mergeCell ref="AZ5:BO5"/>
  </mergeCells>
  <pageMargins left="0.7" right="0.7" top="0.75" bottom="0.75" header="0.3" footer="0.3"/>
  <pageSetup paperSize="9" orientation="portrait" horizontalDpi="300" verticalDpi="300"/>
  <drawing r:id="rId1"/>
</worksheet>
</file>

<file path=xl/worksheets/sheet2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E00-000000000000}">
  <dimension ref="B2:BR16"/>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67" width="10.7265625" customWidth="1"/>
    <col min="68" max="68" width="2.1796875" customWidth="1"/>
    <col min="69" max="70" width="10.7265625" customWidth="1"/>
    <col min="71" max="71" width="2.1796875" customWidth="1"/>
  </cols>
  <sheetData>
    <row r="2" spans="2:70" ht="40" customHeight="1" x14ac:dyDescent="0.35">
      <c r="D2" s="29" t="s">
        <v>791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row>
    <row r="5" spans="2:70" ht="30" customHeight="1" x14ac:dyDescent="0.35">
      <c r="B5" s="15"/>
      <c r="C5" s="15"/>
      <c r="D5" s="30" t="s">
        <v>74</v>
      </c>
      <c r="E5" s="30"/>
      <c r="F5" s="15"/>
      <c r="G5" s="30" t="s">
        <v>75</v>
      </c>
      <c r="H5" s="30"/>
      <c r="I5" s="30"/>
      <c r="J5" s="30"/>
      <c r="K5" s="30"/>
      <c r="L5" s="30"/>
      <c r="M5" s="15"/>
      <c r="N5" s="30" t="s">
        <v>76</v>
      </c>
      <c r="O5" s="30"/>
      <c r="P5" s="30"/>
      <c r="Q5" s="30"/>
      <c r="R5" s="15"/>
      <c r="S5" s="30" t="s">
        <v>77</v>
      </c>
      <c r="T5" s="30"/>
      <c r="U5" s="30"/>
      <c r="V5" s="30"/>
      <c r="W5" s="30"/>
      <c r="X5" s="30"/>
      <c r="Y5" s="30"/>
      <c r="Z5" s="30"/>
      <c r="AA5" s="30"/>
      <c r="AB5" s="30"/>
      <c r="AC5" s="30"/>
      <c r="AD5" s="30"/>
      <c r="AE5" s="15"/>
      <c r="AF5" s="30" t="s">
        <v>78</v>
      </c>
      <c r="AG5" s="30"/>
      <c r="AH5" s="30"/>
      <c r="AI5" s="15"/>
      <c r="AJ5" s="30" t="s">
        <v>79</v>
      </c>
      <c r="AK5" s="30"/>
      <c r="AL5" s="30"/>
      <c r="AM5" s="30"/>
      <c r="AN5" s="30"/>
      <c r="AO5" s="15"/>
      <c r="AP5" s="30" t="s">
        <v>80</v>
      </c>
      <c r="AQ5" s="30"/>
      <c r="AR5" s="30"/>
      <c r="AS5" s="15"/>
      <c r="AT5" s="30" t="s">
        <v>81</v>
      </c>
      <c r="AU5" s="30"/>
      <c r="AV5" s="30"/>
      <c r="AW5" s="30"/>
      <c r="AX5" s="30"/>
      <c r="AY5" s="15"/>
      <c r="AZ5" s="30" t="s">
        <v>82</v>
      </c>
      <c r="BA5" s="30"/>
      <c r="BB5" s="30"/>
      <c r="BC5" s="30"/>
      <c r="BD5" s="30"/>
      <c r="BE5" s="30"/>
      <c r="BF5" s="30"/>
      <c r="BG5" s="30"/>
      <c r="BH5" s="30"/>
      <c r="BI5" s="30"/>
      <c r="BJ5" s="30"/>
      <c r="BK5" s="30"/>
      <c r="BL5" s="30"/>
      <c r="BM5" s="30"/>
      <c r="BN5" s="30"/>
      <c r="BO5" s="30"/>
      <c r="BP5" s="15"/>
      <c r="BQ5" s="30" t="s">
        <v>83</v>
      </c>
      <c r="BR5" s="30"/>
    </row>
    <row r="6" spans="2:7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46</v>
      </c>
      <c r="AQ6" s="12" t="s">
        <v>47</v>
      </c>
      <c r="AR6" s="12" t="s">
        <v>50</v>
      </c>
      <c r="AT6" s="12" t="s">
        <v>51</v>
      </c>
      <c r="AU6" s="12" t="s">
        <v>52</v>
      </c>
      <c r="AV6" s="12" t="s">
        <v>53</v>
      </c>
      <c r="AW6" s="12" t="s">
        <v>54</v>
      </c>
      <c r="AX6" s="12" t="s">
        <v>55</v>
      </c>
      <c r="AZ6" s="12" t="s">
        <v>56</v>
      </c>
      <c r="BA6" s="12" t="s">
        <v>57</v>
      </c>
      <c r="BB6" s="12" t="s">
        <v>58</v>
      </c>
      <c r="BC6" s="12" t="s">
        <v>59</v>
      </c>
      <c r="BD6" s="12" t="s">
        <v>60</v>
      </c>
      <c r="BE6" s="12" t="s">
        <v>61</v>
      </c>
      <c r="BF6" s="12" t="s">
        <v>62</v>
      </c>
      <c r="BG6" s="12" t="s">
        <v>63</v>
      </c>
      <c r="BH6" s="12" t="s">
        <v>64</v>
      </c>
      <c r="BI6" s="12" t="s">
        <v>65</v>
      </c>
      <c r="BJ6" s="12" t="s">
        <v>66</v>
      </c>
      <c r="BK6" s="12" t="s">
        <v>67</v>
      </c>
      <c r="BL6" s="12" t="s">
        <v>68</v>
      </c>
      <c r="BM6" s="12" t="s">
        <v>69</v>
      </c>
      <c r="BN6" s="12" t="s">
        <v>70</v>
      </c>
      <c r="BO6" s="12" t="s">
        <v>71</v>
      </c>
      <c r="BQ6" s="12" t="s">
        <v>72</v>
      </c>
      <c r="BR6" s="12" t="s">
        <v>73</v>
      </c>
    </row>
    <row r="7" spans="2:70" ht="30" customHeight="1" x14ac:dyDescent="0.35">
      <c r="B7" s="10" t="s">
        <v>19</v>
      </c>
      <c r="C7" s="10">
        <v>1366</v>
      </c>
      <c r="D7" s="10">
        <v>656</v>
      </c>
      <c r="E7" s="10">
        <v>704</v>
      </c>
      <c r="F7" s="10"/>
      <c r="G7" s="10">
        <v>163</v>
      </c>
      <c r="H7" s="10">
        <v>256</v>
      </c>
      <c r="I7" s="10">
        <v>236</v>
      </c>
      <c r="J7" s="10">
        <v>250</v>
      </c>
      <c r="K7" s="10">
        <v>180</v>
      </c>
      <c r="L7" s="10">
        <v>281</v>
      </c>
      <c r="M7" s="10"/>
      <c r="N7" s="10">
        <v>402</v>
      </c>
      <c r="O7" s="10">
        <v>364</v>
      </c>
      <c r="P7" s="10">
        <v>269</v>
      </c>
      <c r="Q7" s="10">
        <v>328</v>
      </c>
      <c r="R7" s="10"/>
      <c r="S7" s="10">
        <v>194</v>
      </c>
      <c r="T7" s="10">
        <v>190</v>
      </c>
      <c r="U7" s="10">
        <v>112</v>
      </c>
      <c r="V7" s="10">
        <v>110</v>
      </c>
      <c r="W7" s="10">
        <v>96</v>
      </c>
      <c r="X7" s="10">
        <v>144</v>
      </c>
      <c r="Y7" s="10">
        <v>129</v>
      </c>
      <c r="Z7" s="10">
        <v>57</v>
      </c>
      <c r="AA7" s="10">
        <v>139</v>
      </c>
      <c r="AB7" s="10">
        <v>106</v>
      </c>
      <c r="AC7" s="10">
        <v>65</v>
      </c>
      <c r="AD7" s="10">
        <v>24</v>
      </c>
      <c r="AE7" s="10"/>
      <c r="AF7" s="10">
        <v>459</v>
      </c>
      <c r="AG7" s="10">
        <v>586</v>
      </c>
      <c r="AH7" s="10">
        <v>197</v>
      </c>
      <c r="AI7" s="10"/>
      <c r="AJ7" s="10">
        <v>475</v>
      </c>
      <c r="AK7" s="10">
        <v>370</v>
      </c>
      <c r="AL7" s="10">
        <v>103</v>
      </c>
      <c r="AM7" s="10">
        <v>17</v>
      </c>
      <c r="AN7" s="10">
        <v>192</v>
      </c>
      <c r="AO7" s="10"/>
      <c r="AP7" s="10">
        <v>286</v>
      </c>
      <c r="AQ7" s="10">
        <v>469</v>
      </c>
      <c r="AR7" s="10">
        <v>87</v>
      </c>
      <c r="AS7" s="10"/>
      <c r="AT7" s="10">
        <v>322</v>
      </c>
      <c r="AU7" s="10">
        <v>304</v>
      </c>
      <c r="AV7" s="10">
        <v>390</v>
      </c>
      <c r="AW7" s="10">
        <v>152</v>
      </c>
      <c r="AX7" s="10">
        <v>17</v>
      </c>
      <c r="AY7" s="10"/>
      <c r="AZ7" s="10">
        <v>11</v>
      </c>
      <c r="BA7" s="10">
        <v>63</v>
      </c>
      <c r="BB7" s="10">
        <v>77</v>
      </c>
      <c r="BC7" s="10">
        <v>96</v>
      </c>
      <c r="BD7" s="10">
        <v>128</v>
      </c>
      <c r="BE7" s="10">
        <v>166</v>
      </c>
      <c r="BF7" s="10">
        <v>134</v>
      </c>
      <c r="BG7" s="10">
        <v>104</v>
      </c>
      <c r="BH7" s="10">
        <v>89</v>
      </c>
      <c r="BI7" s="10">
        <v>77</v>
      </c>
      <c r="BJ7" s="10">
        <v>121</v>
      </c>
      <c r="BK7" s="10">
        <v>60</v>
      </c>
      <c r="BL7" s="10">
        <v>58</v>
      </c>
      <c r="BM7" s="10">
        <v>31</v>
      </c>
      <c r="BN7" s="10">
        <v>24</v>
      </c>
      <c r="BO7" s="10">
        <v>53</v>
      </c>
      <c r="BP7" s="10"/>
      <c r="BQ7" s="10">
        <v>447</v>
      </c>
      <c r="BR7" s="10">
        <v>877</v>
      </c>
    </row>
    <row r="8" spans="2:70" ht="30" customHeight="1" x14ac:dyDescent="0.35">
      <c r="B8" s="11" t="s">
        <v>20</v>
      </c>
      <c r="C8" s="11">
        <v>1368</v>
      </c>
      <c r="D8" s="11">
        <v>660</v>
      </c>
      <c r="E8" s="11">
        <v>702</v>
      </c>
      <c r="F8" s="11"/>
      <c r="G8" s="11">
        <v>186</v>
      </c>
      <c r="H8" s="11">
        <v>248</v>
      </c>
      <c r="I8" s="11">
        <v>232</v>
      </c>
      <c r="J8" s="11">
        <v>249</v>
      </c>
      <c r="K8" s="11">
        <v>177</v>
      </c>
      <c r="L8" s="11">
        <v>275</v>
      </c>
      <c r="M8" s="11"/>
      <c r="N8" s="11">
        <v>368</v>
      </c>
      <c r="O8" s="11">
        <v>335</v>
      </c>
      <c r="P8" s="11">
        <v>303</v>
      </c>
      <c r="Q8" s="11">
        <v>358</v>
      </c>
      <c r="R8" s="11"/>
      <c r="S8" s="11">
        <v>195</v>
      </c>
      <c r="T8" s="11">
        <v>181</v>
      </c>
      <c r="U8" s="11">
        <v>114</v>
      </c>
      <c r="V8" s="11">
        <v>117</v>
      </c>
      <c r="W8" s="11">
        <v>93</v>
      </c>
      <c r="X8" s="11">
        <v>142</v>
      </c>
      <c r="Y8" s="11">
        <v>123</v>
      </c>
      <c r="Z8" s="11">
        <v>52</v>
      </c>
      <c r="AA8" s="11">
        <v>136</v>
      </c>
      <c r="AB8" s="11">
        <v>115</v>
      </c>
      <c r="AC8" s="11">
        <v>69</v>
      </c>
      <c r="AD8" s="11">
        <v>31</v>
      </c>
      <c r="AE8" s="11"/>
      <c r="AF8" s="11">
        <v>455</v>
      </c>
      <c r="AG8" s="11">
        <v>574</v>
      </c>
      <c r="AH8" s="11">
        <v>204</v>
      </c>
      <c r="AI8" s="11"/>
      <c r="AJ8" s="11">
        <v>462</v>
      </c>
      <c r="AK8" s="11">
        <v>368</v>
      </c>
      <c r="AL8" s="11">
        <v>98</v>
      </c>
      <c r="AM8" s="11">
        <v>18</v>
      </c>
      <c r="AN8" s="11">
        <v>196</v>
      </c>
      <c r="AO8" s="11"/>
      <c r="AP8" s="11">
        <v>280</v>
      </c>
      <c r="AQ8" s="11">
        <v>468</v>
      </c>
      <c r="AR8" s="11">
        <v>84</v>
      </c>
      <c r="AS8" s="11"/>
      <c r="AT8" s="11">
        <v>332</v>
      </c>
      <c r="AU8" s="11">
        <v>315</v>
      </c>
      <c r="AV8" s="11">
        <v>376</v>
      </c>
      <c r="AW8" s="11">
        <v>145</v>
      </c>
      <c r="AX8" s="11">
        <v>14</v>
      </c>
      <c r="AY8" s="11"/>
      <c r="AZ8" s="11">
        <v>11</v>
      </c>
      <c r="BA8" s="11">
        <v>62</v>
      </c>
      <c r="BB8" s="11">
        <v>79</v>
      </c>
      <c r="BC8" s="11">
        <v>103</v>
      </c>
      <c r="BD8" s="11">
        <v>131</v>
      </c>
      <c r="BE8" s="11">
        <v>169</v>
      </c>
      <c r="BF8" s="11">
        <v>136</v>
      </c>
      <c r="BG8" s="11">
        <v>104</v>
      </c>
      <c r="BH8" s="11">
        <v>90</v>
      </c>
      <c r="BI8" s="11">
        <v>75</v>
      </c>
      <c r="BJ8" s="11">
        <v>119</v>
      </c>
      <c r="BK8" s="11">
        <v>56</v>
      </c>
      <c r="BL8" s="11">
        <v>56</v>
      </c>
      <c r="BM8" s="11">
        <v>29</v>
      </c>
      <c r="BN8" s="11">
        <v>22</v>
      </c>
      <c r="BO8" s="11">
        <v>49</v>
      </c>
      <c r="BP8" s="11"/>
      <c r="BQ8" s="11">
        <v>438</v>
      </c>
      <c r="BR8" s="11">
        <v>887</v>
      </c>
    </row>
    <row r="9" spans="2:70" ht="58" x14ac:dyDescent="0.35">
      <c r="B9" s="18" t="s">
        <v>789</v>
      </c>
      <c r="C9" s="17">
        <v>0.44411553401985499</v>
      </c>
      <c r="D9" s="17">
        <v>0.44537683866584199</v>
      </c>
      <c r="E9" s="17">
        <v>0.44404549079287398</v>
      </c>
      <c r="F9" s="17"/>
      <c r="G9" s="17">
        <v>0.41604885914523798</v>
      </c>
      <c r="H9" s="17">
        <v>0.535502702468443</v>
      </c>
      <c r="I9" s="17">
        <v>0.42440369340269002</v>
      </c>
      <c r="J9" s="17">
        <v>0.48318504800357198</v>
      </c>
      <c r="K9" s="17">
        <v>0.34911028973215902</v>
      </c>
      <c r="L9" s="17">
        <v>0.42304148548283599</v>
      </c>
      <c r="M9" s="17"/>
      <c r="N9" s="17">
        <v>0.48029068014383303</v>
      </c>
      <c r="O9" s="17">
        <v>0.45179186889752998</v>
      </c>
      <c r="P9" s="17">
        <v>0.39821129202002598</v>
      </c>
      <c r="Q9" s="17">
        <v>0.43977564300486699</v>
      </c>
      <c r="R9" s="17"/>
      <c r="S9" s="17">
        <v>0.53829289790720303</v>
      </c>
      <c r="T9" s="17">
        <v>0.38099701162371402</v>
      </c>
      <c r="U9" s="17">
        <v>0.443101687958256</v>
      </c>
      <c r="V9" s="17">
        <v>0.46369647632373701</v>
      </c>
      <c r="W9" s="17">
        <v>0.40560587258491998</v>
      </c>
      <c r="X9" s="17">
        <v>0.43850133363375399</v>
      </c>
      <c r="Y9" s="17">
        <v>0.47781972026185499</v>
      </c>
      <c r="Z9" s="17">
        <v>0.37272301333324498</v>
      </c>
      <c r="AA9" s="17">
        <v>0.42979403129615601</v>
      </c>
      <c r="AB9" s="17">
        <v>0.44715476672479099</v>
      </c>
      <c r="AC9" s="17">
        <v>0.38213387490810202</v>
      </c>
      <c r="AD9" s="17">
        <v>0.46497513431416199</v>
      </c>
      <c r="AE9" s="17"/>
      <c r="AF9" s="17">
        <v>0.37520177750868899</v>
      </c>
      <c r="AG9" s="17">
        <v>0.48970544775334501</v>
      </c>
      <c r="AH9" s="17">
        <v>0.48265116204194403</v>
      </c>
      <c r="AI9" s="17"/>
      <c r="AJ9" s="17">
        <v>0.41097141871855097</v>
      </c>
      <c r="AK9" s="17">
        <v>0.45555778436014799</v>
      </c>
      <c r="AL9" s="17">
        <v>0.54432907044826095</v>
      </c>
      <c r="AM9" s="17">
        <v>0.46566869473035299</v>
      </c>
      <c r="AN9" s="17">
        <v>0.40580786866559199</v>
      </c>
      <c r="AO9" s="17"/>
      <c r="AP9" s="17">
        <v>0.43178712029848698</v>
      </c>
      <c r="AQ9" s="17">
        <v>0.48508107584441901</v>
      </c>
      <c r="AR9" s="17">
        <v>0.43001716069135998</v>
      </c>
      <c r="AS9" s="17"/>
      <c r="AT9" s="17">
        <v>0.38725122763293202</v>
      </c>
      <c r="AU9" s="17">
        <v>0.36953746692046802</v>
      </c>
      <c r="AV9" s="17">
        <v>0.51993199787833999</v>
      </c>
      <c r="AW9" s="17">
        <v>0.58118935786857795</v>
      </c>
      <c r="AX9" s="17">
        <v>0.57211423335112599</v>
      </c>
      <c r="AY9" s="17"/>
      <c r="AZ9" s="17">
        <v>0.39502366376568898</v>
      </c>
      <c r="BA9" s="17">
        <v>0.34899693604117099</v>
      </c>
      <c r="BB9" s="17">
        <v>0.42287182058947997</v>
      </c>
      <c r="BC9" s="17">
        <v>0.44153601993407698</v>
      </c>
      <c r="BD9" s="17">
        <v>0.47047375193674101</v>
      </c>
      <c r="BE9" s="17">
        <v>0.45699345662609597</v>
      </c>
      <c r="BF9" s="17">
        <v>0.49778029656822598</v>
      </c>
      <c r="BG9" s="17">
        <v>0.45624353758361702</v>
      </c>
      <c r="BH9" s="17">
        <v>0.50800772516178505</v>
      </c>
      <c r="BI9" s="17">
        <v>0.40229642472180099</v>
      </c>
      <c r="BJ9" s="17">
        <v>0.48224744816070098</v>
      </c>
      <c r="BK9" s="17">
        <v>0.39170480391239898</v>
      </c>
      <c r="BL9" s="17">
        <v>0.41848526750734999</v>
      </c>
      <c r="BM9" s="17">
        <v>0.49936729975116101</v>
      </c>
      <c r="BN9" s="17">
        <v>0.56046040423084098</v>
      </c>
      <c r="BO9" s="17">
        <v>0.50825528331659997</v>
      </c>
      <c r="BP9" s="17"/>
      <c r="BQ9" s="17">
        <v>0.58092857404156495</v>
      </c>
      <c r="BR9" s="17">
        <v>0.38296253220031001</v>
      </c>
    </row>
    <row r="10" spans="2:70" ht="58" x14ac:dyDescent="0.35">
      <c r="B10" s="18" t="s">
        <v>790</v>
      </c>
      <c r="C10" s="17">
        <v>0.32809151247373602</v>
      </c>
      <c r="D10" s="17">
        <v>0.33690165381172399</v>
      </c>
      <c r="E10" s="17">
        <v>0.31668576664272302</v>
      </c>
      <c r="F10" s="17"/>
      <c r="G10" s="17">
        <v>0.32016985982012103</v>
      </c>
      <c r="H10" s="17">
        <v>0.25335814314946098</v>
      </c>
      <c r="I10" s="17">
        <v>0.38454583984726098</v>
      </c>
      <c r="J10" s="17">
        <v>0.27155564781797598</v>
      </c>
      <c r="K10" s="17">
        <v>0.41317945557022101</v>
      </c>
      <c r="L10" s="17">
        <v>0.34971427975070002</v>
      </c>
      <c r="M10" s="17"/>
      <c r="N10" s="17">
        <v>0.33442369542129102</v>
      </c>
      <c r="O10" s="17">
        <v>0.321156204995515</v>
      </c>
      <c r="P10" s="17">
        <v>0.36463333258664099</v>
      </c>
      <c r="Q10" s="17">
        <v>0.29392491212530503</v>
      </c>
      <c r="R10" s="17"/>
      <c r="S10" s="17">
        <v>0.28647138749583101</v>
      </c>
      <c r="T10" s="17">
        <v>0.39023697116085498</v>
      </c>
      <c r="U10" s="17">
        <v>0.34209171824136297</v>
      </c>
      <c r="V10" s="17">
        <v>0.33274263831241802</v>
      </c>
      <c r="W10" s="17">
        <v>0.355354427498701</v>
      </c>
      <c r="X10" s="17">
        <v>0.28872133497781199</v>
      </c>
      <c r="Y10" s="17">
        <v>0.29002378677058299</v>
      </c>
      <c r="Z10" s="17">
        <v>0.37568514438004003</v>
      </c>
      <c r="AA10" s="17">
        <v>0.262291615852843</v>
      </c>
      <c r="AB10" s="17">
        <v>0.31443157009649503</v>
      </c>
      <c r="AC10" s="17">
        <v>0.404354845948251</v>
      </c>
      <c r="AD10" s="17">
        <v>0.49664722502602299</v>
      </c>
      <c r="AE10" s="17"/>
      <c r="AF10" s="17">
        <v>0.42619477476581102</v>
      </c>
      <c r="AG10" s="17">
        <v>0.29020922694329698</v>
      </c>
      <c r="AH10" s="17">
        <v>0.25191651726971098</v>
      </c>
      <c r="AI10" s="17"/>
      <c r="AJ10" s="17">
        <v>0.38220600484651801</v>
      </c>
      <c r="AK10" s="17">
        <v>0.32207575677504502</v>
      </c>
      <c r="AL10" s="17">
        <v>0.26327845595750399</v>
      </c>
      <c r="AM10" s="17">
        <v>0.18255541195585701</v>
      </c>
      <c r="AN10" s="17">
        <v>0.29755585826120601</v>
      </c>
      <c r="AO10" s="17"/>
      <c r="AP10" s="17">
        <v>0.37767572465496502</v>
      </c>
      <c r="AQ10" s="17">
        <v>0.30589555375671201</v>
      </c>
      <c r="AR10" s="17">
        <v>0.362368644491603</v>
      </c>
      <c r="AS10" s="17"/>
      <c r="AT10" s="17">
        <v>0.34595678541039199</v>
      </c>
      <c r="AU10" s="17">
        <v>0.36866587548285801</v>
      </c>
      <c r="AV10" s="17">
        <v>0.29528104632936297</v>
      </c>
      <c r="AW10" s="17">
        <v>0.243597341328774</v>
      </c>
      <c r="AX10" s="17">
        <v>0.30362408872045299</v>
      </c>
      <c r="AY10" s="17"/>
      <c r="AZ10" s="17">
        <v>0.27954594529062998</v>
      </c>
      <c r="BA10" s="17">
        <v>0.34557436663890201</v>
      </c>
      <c r="BB10" s="17">
        <v>0.35686615882945</v>
      </c>
      <c r="BC10" s="17">
        <v>0.36202293430718302</v>
      </c>
      <c r="BD10" s="17">
        <v>0.28256347891369399</v>
      </c>
      <c r="BE10" s="17">
        <v>0.29988156514805198</v>
      </c>
      <c r="BF10" s="17">
        <v>0.278172194911677</v>
      </c>
      <c r="BG10" s="17">
        <v>0.27924468680567099</v>
      </c>
      <c r="BH10" s="17">
        <v>0.34883052176229301</v>
      </c>
      <c r="BI10" s="17">
        <v>0.31980297635524402</v>
      </c>
      <c r="BJ10" s="17">
        <v>0.34318694931251498</v>
      </c>
      <c r="BK10" s="17">
        <v>0.42002171473856798</v>
      </c>
      <c r="BL10" s="17">
        <v>0.41845004340529401</v>
      </c>
      <c r="BM10" s="17">
        <v>0.42833600480741102</v>
      </c>
      <c r="BN10" s="17">
        <v>0.19483600947742</v>
      </c>
      <c r="BO10" s="17">
        <v>0.33330451310496101</v>
      </c>
      <c r="BP10" s="17"/>
      <c r="BQ10" s="17">
        <v>0.30823298895998102</v>
      </c>
      <c r="BR10" s="17">
        <v>0.34420901704060602</v>
      </c>
    </row>
    <row r="11" spans="2:70" x14ac:dyDescent="0.35">
      <c r="B11" s="18" t="s">
        <v>775</v>
      </c>
      <c r="C11" s="19">
        <v>0.22779295350640799</v>
      </c>
      <c r="D11" s="19">
        <v>0.21772150752243499</v>
      </c>
      <c r="E11" s="19">
        <v>0.239268742564403</v>
      </c>
      <c r="F11" s="19"/>
      <c r="G11" s="19">
        <v>0.26378128103464199</v>
      </c>
      <c r="H11" s="19">
        <v>0.21113915438209599</v>
      </c>
      <c r="I11" s="19">
        <v>0.191050466750048</v>
      </c>
      <c r="J11" s="19">
        <v>0.24525930417845099</v>
      </c>
      <c r="K11" s="19">
        <v>0.23771025469762</v>
      </c>
      <c r="L11" s="19">
        <v>0.22724423476646399</v>
      </c>
      <c r="M11" s="19"/>
      <c r="N11" s="19">
        <v>0.18528562443487601</v>
      </c>
      <c r="O11" s="19">
        <v>0.22705192610695499</v>
      </c>
      <c r="P11" s="19">
        <v>0.23715537539333301</v>
      </c>
      <c r="Q11" s="19">
        <v>0.26629944486982798</v>
      </c>
      <c r="R11" s="19"/>
      <c r="S11" s="19">
        <v>0.17523571459696699</v>
      </c>
      <c r="T11" s="19">
        <v>0.22876601721543099</v>
      </c>
      <c r="U11" s="19">
        <v>0.214806593800381</v>
      </c>
      <c r="V11" s="19">
        <v>0.20356088536384501</v>
      </c>
      <c r="W11" s="19">
        <v>0.239039699916378</v>
      </c>
      <c r="X11" s="19">
        <v>0.27277733138843402</v>
      </c>
      <c r="Y11" s="19">
        <v>0.23215649296756199</v>
      </c>
      <c r="Z11" s="19">
        <v>0.251591842286715</v>
      </c>
      <c r="AA11" s="19">
        <v>0.30791435285100099</v>
      </c>
      <c r="AB11" s="19">
        <v>0.23841366317871401</v>
      </c>
      <c r="AC11" s="19">
        <v>0.21351127914364701</v>
      </c>
      <c r="AD11" s="19">
        <v>3.8377640659815603E-2</v>
      </c>
      <c r="AE11" s="19"/>
      <c r="AF11" s="19">
        <v>0.19860344772550001</v>
      </c>
      <c r="AG11" s="19">
        <v>0.220085325303358</v>
      </c>
      <c r="AH11" s="19">
        <v>0.26543232068834499</v>
      </c>
      <c r="AI11" s="19"/>
      <c r="AJ11" s="19">
        <v>0.20682257643493099</v>
      </c>
      <c r="AK11" s="19">
        <v>0.22236645886480699</v>
      </c>
      <c r="AL11" s="19">
        <v>0.192392473594235</v>
      </c>
      <c r="AM11" s="19">
        <v>0.351775893313789</v>
      </c>
      <c r="AN11" s="19">
        <v>0.29663627307320201</v>
      </c>
      <c r="AO11" s="19"/>
      <c r="AP11" s="19">
        <v>0.190537155046548</v>
      </c>
      <c r="AQ11" s="19">
        <v>0.20902337039886901</v>
      </c>
      <c r="AR11" s="19">
        <v>0.207614194817037</v>
      </c>
      <c r="AS11" s="19"/>
      <c r="AT11" s="19">
        <v>0.266791986956676</v>
      </c>
      <c r="AU11" s="19">
        <v>0.26179665759667398</v>
      </c>
      <c r="AV11" s="19">
        <v>0.18478695579229601</v>
      </c>
      <c r="AW11" s="19">
        <v>0.17521330080264799</v>
      </c>
      <c r="AX11" s="19">
        <v>0.12426167792842099</v>
      </c>
      <c r="AY11" s="19"/>
      <c r="AZ11" s="19">
        <v>0.32543039094368098</v>
      </c>
      <c r="BA11" s="19">
        <v>0.305428697319927</v>
      </c>
      <c r="BB11" s="19">
        <v>0.22026202058107</v>
      </c>
      <c r="BC11" s="19">
        <v>0.19644104575874</v>
      </c>
      <c r="BD11" s="19">
        <v>0.246962769149565</v>
      </c>
      <c r="BE11" s="19">
        <v>0.243124978225852</v>
      </c>
      <c r="BF11" s="19">
        <v>0.224047508520097</v>
      </c>
      <c r="BG11" s="19">
        <v>0.26451177561071199</v>
      </c>
      <c r="BH11" s="19">
        <v>0.14316175307592199</v>
      </c>
      <c r="BI11" s="19">
        <v>0.27790059892295499</v>
      </c>
      <c r="BJ11" s="19">
        <v>0.17456560252678399</v>
      </c>
      <c r="BK11" s="19">
        <v>0.18827348134903299</v>
      </c>
      <c r="BL11" s="19">
        <v>0.163064689087356</v>
      </c>
      <c r="BM11" s="19">
        <v>7.2296695441427805E-2</v>
      </c>
      <c r="BN11" s="19">
        <v>0.24470358629173899</v>
      </c>
      <c r="BO11" s="19">
        <v>0.15844020357843899</v>
      </c>
      <c r="BP11" s="19"/>
      <c r="BQ11" s="19">
        <v>0.110838436998454</v>
      </c>
      <c r="BR11" s="19">
        <v>0.27282845075908302</v>
      </c>
    </row>
    <row r="12" spans="2:70" x14ac:dyDescent="0.35">
      <c r="B12" s="16" t="s">
        <v>651</v>
      </c>
    </row>
    <row r="13" spans="2:70" x14ac:dyDescent="0.35">
      <c r="B13" t="s">
        <v>98</v>
      </c>
    </row>
    <row r="14" spans="2:70" x14ac:dyDescent="0.35">
      <c r="B14" t="s">
        <v>99</v>
      </c>
    </row>
    <row r="16" spans="2:70" x14ac:dyDescent="0.35">
      <c r="B16" s="8" t="str">
        <f>HYPERLINK("#'Contents'!A1", "Return to Contents")</f>
        <v>Return to Contents</v>
      </c>
    </row>
  </sheetData>
  <mergeCells count="11">
    <mergeCell ref="BQ5:BR5"/>
    <mergeCell ref="D5:E5"/>
    <mergeCell ref="G5:L5"/>
    <mergeCell ref="N5:Q5"/>
    <mergeCell ref="S5:AD5"/>
    <mergeCell ref="AF5:AH5"/>
    <mergeCell ref="D2:BJ2"/>
    <mergeCell ref="AJ5:AN5"/>
    <mergeCell ref="AP5:AR5"/>
    <mergeCell ref="AT5:AX5"/>
    <mergeCell ref="AZ5:BO5"/>
  </mergeCells>
  <pageMargins left="0.7" right="0.7" top="0.75" bottom="0.75" header="0.3" footer="0.3"/>
  <pageSetup paperSize="9" orientation="portrait" horizontalDpi="300" verticalDpi="300"/>
  <drawing r:id="rId1"/>
</worksheet>
</file>

<file path=xl/worksheets/sheet2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F00-000000000000}">
  <dimension ref="B2:BR16"/>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67" width="10.7265625" customWidth="1"/>
    <col min="68" max="68" width="2.1796875" customWidth="1"/>
    <col min="69" max="70" width="10.7265625" customWidth="1"/>
    <col min="71" max="71" width="2.1796875" customWidth="1"/>
  </cols>
  <sheetData>
    <row r="2" spans="2:70" ht="40" customHeight="1" x14ac:dyDescent="0.35">
      <c r="D2" s="29" t="s">
        <v>791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row>
    <row r="5" spans="2:70" ht="30" customHeight="1" x14ac:dyDescent="0.35">
      <c r="B5" s="15"/>
      <c r="C5" s="15"/>
      <c r="D5" s="30" t="s">
        <v>74</v>
      </c>
      <c r="E5" s="30"/>
      <c r="F5" s="15"/>
      <c r="G5" s="30" t="s">
        <v>75</v>
      </c>
      <c r="H5" s="30"/>
      <c r="I5" s="30"/>
      <c r="J5" s="30"/>
      <c r="K5" s="30"/>
      <c r="L5" s="30"/>
      <c r="M5" s="15"/>
      <c r="N5" s="30" t="s">
        <v>76</v>
      </c>
      <c r="O5" s="30"/>
      <c r="P5" s="30"/>
      <c r="Q5" s="30"/>
      <c r="R5" s="15"/>
      <c r="S5" s="30" t="s">
        <v>77</v>
      </c>
      <c r="T5" s="30"/>
      <c r="U5" s="30"/>
      <c r="V5" s="30"/>
      <c r="W5" s="30"/>
      <c r="X5" s="30"/>
      <c r="Y5" s="30"/>
      <c r="Z5" s="30"/>
      <c r="AA5" s="30"/>
      <c r="AB5" s="30"/>
      <c r="AC5" s="30"/>
      <c r="AD5" s="30"/>
      <c r="AE5" s="15"/>
      <c r="AF5" s="30" t="s">
        <v>78</v>
      </c>
      <c r="AG5" s="30"/>
      <c r="AH5" s="30"/>
      <c r="AI5" s="15"/>
      <c r="AJ5" s="30" t="s">
        <v>79</v>
      </c>
      <c r="AK5" s="30"/>
      <c r="AL5" s="30"/>
      <c r="AM5" s="30"/>
      <c r="AN5" s="30"/>
      <c r="AO5" s="15"/>
      <c r="AP5" s="30" t="s">
        <v>80</v>
      </c>
      <c r="AQ5" s="30"/>
      <c r="AR5" s="30"/>
      <c r="AS5" s="15"/>
      <c r="AT5" s="30" t="s">
        <v>81</v>
      </c>
      <c r="AU5" s="30"/>
      <c r="AV5" s="30"/>
      <c r="AW5" s="30"/>
      <c r="AX5" s="30"/>
      <c r="AY5" s="15"/>
      <c r="AZ5" s="30" t="s">
        <v>82</v>
      </c>
      <c r="BA5" s="30"/>
      <c r="BB5" s="30"/>
      <c r="BC5" s="30"/>
      <c r="BD5" s="30"/>
      <c r="BE5" s="30"/>
      <c r="BF5" s="30"/>
      <c r="BG5" s="30"/>
      <c r="BH5" s="30"/>
      <c r="BI5" s="30"/>
      <c r="BJ5" s="30"/>
      <c r="BK5" s="30"/>
      <c r="BL5" s="30"/>
      <c r="BM5" s="30"/>
      <c r="BN5" s="30"/>
      <c r="BO5" s="30"/>
      <c r="BP5" s="15"/>
      <c r="BQ5" s="30" t="s">
        <v>83</v>
      </c>
      <c r="BR5" s="30"/>
    </row>
    <row r="6" spans="2:7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46</v>
      </c>
      <c r="AQ6" s="12" t="s">
        <v>47</v>
      </c>
      <c r="AR6" s="12" t="s">
        <v>50</v>
      </c>
      <c r="AT6" s="12" t="s">
        <v>51</v>
      </c>
      <c r="AU6" s="12" t="s">
        <v>52</v>
      </c>
      <c r="AV6" s="12" t="s">
        <v>53</v>
      </c>
      <c r="AW6" s="12" t="s">
        <v>54</v>
      </c>
      <c r="AX6" s="12" t="s">
        <v>55</v>
      </c>
      <c r="AZ6" s="12" t="s">
        <v>56</v>
      </c>
      <c r="BA6" s="12" t="s">
        <v>57</v>
      </c>
      <c r="BB6" s="12" t="s">
        <v>58</v>
      </c>
      <c r="BC6" s="12" t="s">
        <v>59</v>
      </c>
      <c r="BD6" s="12" t="s">
        <v>60</v>
      </c>
      <c r="BE6" s="12" t="s">
        <v>61</v>
      </c>
      <c r="BF6" s="12" t="s">
        <v>62</v>
      </c>
      <c r="BG6" s="12" t="s">
        <v>63</v>
      </c>
      <c r="BH6" s="12" t="s">
        <v>64</v>
      </c>
      <c r="BI6" s="12" t="s">
        <v>65</v>
      </c>
      <c r="BJ6" s="12" t="s">
        <v>66</v>
      </c>
      <c r="BK6" s="12" t="s">
        <v>67</v>
      </c>
      <c r="BL6" s="12" t="s">
        <v>68</v>
      </c>
      <c r="BM6" s="12" t="s">
        <v>69</v>
      </c>
      <c r="BN6" s="12" t="s">
        <v>70</v>
      </c>
      <c r="BO6" s="12" t="s">
        <v>71</v>
      </c>
      <c r="BQ6" s="12" t="s">
        <v>72</v>
      </c>
      <c r="BR6" s="12" t="s">
        <v>73</v>
      </c>
    </row>
    <row r="7" spans="2:70" ht="30" customHeight="1" x14ac:dyDescent="0.35">
      <c r="B7" s="10" t="s">
        <v>19</v>
      </c>
      <c r="C7" s="10">
        <v>1327</v>
      </c>
      <c r="D7" s="10">
        <v>625</v>
      </c>
      <c r="E7" s="10">
        <v>698</v>
      </c>
      <c r="F7" s="10"/>
      <c r="G7" s="10">
        <v>166</v>
      </c>
      <c r="H7" s="10">
        <v>240</v>
      </c>
      <c r="I7" s="10">
        <v>235</v>
      </c>
      <c r="J7" s="10">
        <v>235</v>
      </c>
      <c r="K7" s="10">
        <v>175</v>
      </c>
      <c r="L7" s="10">
        <v>276</v>
      </c>
      <c r="M7" s="10"/>
      <c r="N7" s="10">
        <v>363</v>
      </c>
      <c r="O7" s="10">
        <v>364</v>
      </c>
      <c r="P7" s="10">
        <v>272</v>
      </c>
      <c r="Q7" s="10">
        <v>324</v>
      </c>
      <c r="R7" s="10"/>
      <c r="S7" s="10">
        <v>193</v>
      </c>
      <c r="T7" s="10">
        <v>165</v>
      </c>
      <c r="U7" s="10">
        <v>113</v>
      </c>
      <c r="V7" s="10">
        <v>110</v>
      </c>
      <c r="W7" s="10">
        <v>98</v>
      </c>
      <c r="X7" s="10">
        <v>114</v>
      </c>
      <c r="Y7" s="10">
        <v>109</v>
      </c>
      <c r="Z7" s="10">
        <v>50</v>
      </c>
      <c r="AA7" s="10">
        <v>158</v>
      </c>
      <c r="AB7" s="10">
        <v>126</v>
      </c>
      <c r="AC7" s="10">
        <v>65</v>
      </c>
      <c r="AD7" s="10">
        <v>26</v>
      </c>
      <c r="AE7" s="10"/>
      <c r="AF7" s="10">
        <v>474</v>
      </c>
      <c r="AG7" s="10">
        <v>531</v>
      </c>
      <c r="AH7" s="10">
        <v>209</v>
      </c>
      <c r="AI7" s="10"/>
      <c r="AJ7" s="10">
        <v>455</v>
      </c>
      <c r="AK7" s="10">
        <v>342</v>
      </c>
      <c r="AL7" s="10">
        <v>112</v>
      </c>
      <c r="AM7" s="10">
        <v>13</v>
      </c>
      <c r="AN7" s="10">
        <v>189</v>
      </c>
      <c r="AO7" s="10"/>
      <c r="AP7" s="10">
        <v>279</v>
      </c>
      <c r="AQ7" s="10">
        <v>455</v>
      </c>
      <c r="AR7" s="10">
        <v>94</v>
      </c>
      <c r="AS7" s="10"/>
      <c r="AT7" s="10">
        <v>332</v>
      </c>
      <c r="AU7" s="10">
        <v>300</v>
      </c>
      <c r="AV7" s="10">
        <v>349</v>
      </c>
      <c r="AW7" s="10">
        <v>158</v>
      </c>
      <c r="AX7" s="10">
        <v>18</v>
      </c>
      <c r="AY7" s="10"/>
      <c r="AZ7" s="10">
        <v>16</v>
      </c>
      <c r="BA7" s="10">
        <v>70</v>
      </c>
      <c r="BB7" s="10">
        <v>93</v>
      </c>
      <c r="BC7" s="10">
        <v>92</v>
      </c>
      <c r="BD7" s="10">
        <v>139</v>
      </c>
      <c r="BE7" s="10">
        <v>128</v>
      </c>
      <c r="BF7" s="10">
        <v>131</v>
      </c>
      <c r="BG7" s="10">
        <v>100</v>
      </c>
      <c r="BH7" s="10">
        <v>77</v>
      </c>
      <c r="BI7" s="10">
        <v>76</v>
      </c>
      <c r="BJ7" s="10">
        <v>100</v>
      </c>
      <c r="BK7" s="10">
        <v>50</v>
      </c>
      <c r="BL7" s="10">
        <v>61</v>
      </c>
      <c r="BM7" s="10">
        <v>32</v>
      </c>
      <c r="BN7" s="10">
        <v>34</v>
      </c>
      <c r="BO7" s="10">
        <v>63</v>
      </c>
      <c r="BP7" s="10"/>
      <c r="BQ7" s="10">
        <v>427</v>
      </c>
      <c r="BR7" s="10">
        <v>866</v>
      </c>
    </row>
    <row r="8" spans="2:70" ht="30" customHeight="1" x14ac:dyDescent="0.35">
      <c r="B8" s="11" t="s">
        <v>20</v>
      </c>
      <c r="C8" s="11">
        <v>1333</v>
      </c>
      <c r="D8" s="11">
        <v>631</v>
      </c>
      <c r="E8" s="11">
        <v>698</v>
      </c>
      <c r="F8" s="11"/>
      <c r="G8" s="11">
        <v>186</v>
      </c>
      <c r="H8" s="11">
        <v>235</v>
      </c>
      <c r="I8" s="11">
        <v>233</v>
      </c>
      <c r="J8" s="11">
        <v>233</v>
      </c>
      <c r="K8" s="11">
        <v>174</v>
      </c>
      <c r="L8" s="11">
        <v>272</v>
      </c>
      <c r="M8" s="11"/>
      <c r="N8" s="11">
        <v>332</v>
      </c>
      <c r="O8" s="11">
        <v>336</v>
      </c>
      <c r="P8" s="11">
        <v>305</v>
      </c>
      <c r="Q8" s="11">
        <v>356</v>
      </c>
      <c r="R8" s="11"/>
      <c r="S8" s="11">
        <v>193</v>
      </c>
      <c r="T8" s="11">
        <v>155</v>
      </c>
      <c r="U8" s="11">
        <v>118</v>
      </c>
      <c r="V8" s="11">
        <v>116</v>
      </c>
      <c r="W8" s="11">
        <v>94</v>
      </c>
      <c r="X8" s="11">
        <v>109</v>
      </c>
      <c r="Y8" s="11">
        <v>105</v>
      </c>
      <c r="Z8" s="11">
        <v>47</v>
      </c>
      <c r="AA8" s="11">
        <v>157</v>
      </c>
      <c r="AB8" s="11">
        <v>137</v>
      </c>
      <c r="AC8" s="11">
        <v>69</v>
      </c>
      <c r="AD8" s="11">
        <v>32</v>
      </c>
      <c r="AE8" s="11"/>
      <c r="AF8" s="11">
        <v>473</v>
      </c>
      <c r="AG8" s="11">
        <v>522</v>
      </c>
      <c r="AH8" s="11">
        <v>216</v>
      </c>
      <c r="AI8" s="11"/>
      <c r="AJ8" s="11">
        <v>447</v>
      </c>
      <c r="AK8" s="11">
        <v>339</v>
      </c>
      <c r="AL8" s="11">
        <v>109</v>
      </c>
      <c r="AM8" s="11">
        <v>14</v>
      </c>
      <c r="AN8" s="11">
        <v>196</v>
      </c>
      <c r="AO8" s="11"/>
      <c r="AP8" s="11">
        <v>275</v>
      </c>
      <c r="AQ8" s="11">
        <v>453</v>
      </c>
      <c r="AR8" s="11">
        <v>93</v>
      </c>
      <c r="AS8" s="11"/>
      <c r="AT8" s="11">
        <v>344</v>
      </c>
      <c r="AU8" s="11">
        <v>310</v>
      </c>
      <c r="AV8" s="11">
        <v>339</v>
      </c>
      <c r="AW8" s="11">
        <v>150</v>
      </c>
      <c r="AX8" s="11">
        <v>16</v>
      </c>
      <c r="AY8" s="11"/>
      <c r="AZ8" s="11">
        <v>16</v>
      </c>
      <c r="BA8" s="11">
        <v>71</v>
      </c>
      <c r="BB8" s="11">
        <v>97</v>
      </c>
      <c r="BC8" s="11">
        <v>97</v>
      </c>
      <c r="BD8" s="11">
        <v>144</v>
      </c>
      <c r="BE8" s="11">
        <v>133</v>
      </c>
      <c r="BF8" s="11">
        <v>131</v>
      </c>
      <c r="BG8" s="11">
        <v>102</v>
      </c>
      <c r="BH8" s="11">
        <v>77</v>
      </c>
      <c r="BI8" s="11">
        <v>75</v>
      </c>
      <c r="BJ8" s="11">
        <v>98</v>
      </c>
      <c r="BK8" s="11">
        <v>47</v>
      </c>
      <c r="BL8" s="11">
        <v>59</v>
      </c>
      <c r="BM8" s="11">
        <v>30</v>
      </c>
      <c r="BN8" s="11">
        <v>31</v>
      </c>
      <c r="BO8" s="11">
        <v>58</v>
      </c>
      <c r="BP8" s="11"/>
      <c r="BQ8" s="11">
        <v>419</v>
      </c>
      <c r="BR8" s="11">
        <v>879</v>
      </c>
    </row>
    <row r="9" spans="2:70" ht="43.5" x14ac:dyDescent="0.35">
      <c r="B9" s="18" t="s">
        <v>792</v>
      </c>
      <c r="C9" s="17">
        <v>0.33557253076952398</v>
      </c>
      <c r="D9" s="17">
        <v>0.33229752312168598</v>
      </c>
      <c r="E9" s="17">
        <v>0.336364259490884</v>
      </c>
      <c r="F9" s="17"/>
      <c r="G9" s="17">
        <v>0.45018860659576798</v>
      </c>
      <c r="H9" s="17">
        <v>0.35704385474646</v>
      </c>
      <c r="I9" s="17">
        <v>0.37822445188138398</v>
      </c>
      <c r="J9" s="17">
        <v>0.35239078303751498</v>
      </c>
      <c r="K9" s="17">
        <v>0.260440850986287</v>
      </c>
      <c r="L9" s="17">
        <v>0.235479205583949</v>
      </c>
      <c r="M9" s="17"/>
      <c r="N9" s="17">
        <v>0.33308409029180103</v>
      </c>
      <c r="O9" s="17">
        <v>0.31469806117136601</v>
      </c>
      <c r="P9" s="17">
        <v>0.28247573205482202</v>
      </c>
      <c r="Q9" s="17">
        <v>0.40155994280298302</v>
      </c>
      <c r="R9" s="17"/>
      <c r="S9" s="17">
        <v>0.43445590951945201</v>
      </c>
      <c r="T9" s="17">
        <v>0.27561847805873202</v>
      </c>
      <c r="U9" s="17">
        <v>0.324797941444537</v>
      </c>
      <c r="V9" s="17">
        <v>0.32824537535234299</v>
      </c>
      <c r="W9" s="17">
        <v>0.32181071979370901</v>
      </c>
      <c r="X9" s="17">
        <v>0.35042958266042501</v>
      </c>
      <c r="Y9" s="17">
        <v>0.315398615064443</v>
      </c>
      <c r="Z9" s="17">
        <v>0.37672902023018101</v>
      </c>
      <c r="AA9" s="17">
        <v>0.361480005643598</v>
      </c>
      <c r="AB9" s="17">
        <v>0.31286539900247801</v>
      </c>
      <c r="AC9" s="17">
        <v>0.26098521064424601</v>
      </c>
      <c r="AD9" s="17">
        <v>0.221443542902549</v>
      </c>
      <c r="AE9" s="17"/>
      <c r="AF9" s="17">
        <v>0.28044135300745798</v>
      </c>
      <c r="AG9" s="17">
        <v>0.34699196621050898</v>
      </c>
      <c r="AH9" s="17">
        <v>0.35370691260567899</v>
      </c>
      <c r="AI9" s="17"/>
      <c r="AJ9" s="17">
        <v>0.300785214566619</v>
      </c>
      <c r="AK9" s="17">
        <v>0.37288093004046802</v>
      </c>
      <c r="AL9" s="17">
        <v>0.348709549798979</v>
      </c>
      <c r="AM9" s="17">
        <v>0.21607996544493799</v>
      </c>
      <c r="AN9" s="17">
        <v>0.27299346743691899</v>
      </c>
      <c r="AO9" s="17"/>
      <c r="AP9" s="17">
        <v>0.28962670652389599</v>
      </c>
      <c r="AQ9" s="17">
        <v>0.37536337465210201</v>
      </c>
      <c r="AR9" s="17">
        <v>0.36890945550193599</v>
      </c>
      <c r="AS9" s="17"/>
      <c r="AT9" s="17">
        <v>0.30074556771101002</v>
      </c>
      <c r="AU9" s="17">
        <v>0.310406387662293</v>
      </c>
      <c r="AV9" s="17">
        <v>0.39016089278643601</v>
      </c>
      <c r="AW9" s="17">
        <v>0.40356136570569401</v>
      </c>
      <c r="AX9" s="17">
        <v>0.55992326793992597</v>
      </c>
      <c r="AY9" s="17"/>
      <c r="AZ9" s="17">
        <v>0.49224394034932201</v>
      </c>
      <c r="BA9" s="17">
        <v>0.32415358395391802</v>
      </c>
      <c r="BB9" s="17">
        <v>0.27846908483529298</v>
      </c>
      <c r="BC9" s="17">
        <v>0.42272673020031198</v>
      </c>
      <c r="BD9" s="17">
        <v>0.39856414859079298</v>
      </c>
      <c r="BE9" s="17">
        <v>0.27897190626417401</v>
      </c>
      <c r="BF9" s="17">
        <v>0.38115360339794901</v>
      </c>
      <c r="BG9" s="17">
        <v>0.24285074779497501</v>
      </c>
      <c r="BH9" s="17">
        <v>0.33553763964862399</v>
      </c>
      <c r="BI9" s="17">
        <v>0.22268075543215601</v>
      </c>
      <c r="BJ9" s="17">
        <v>0.33654890562453099</v>
      </c>
      <c r="BK9" s="17">
        <v>0.333739560265994</v>
      </c>
      <c r="BL9" s="17">
        <v>0.41566794643973898</v>
      </c>
      <c r="BM9" s="17">
        <v>0.40316751597568101</v>
      </c>
      <c r="BN9" s="17">
        <v>0.33823582683096298</v>
      </c>
      <c r="BO9" s="17">
        <v>0.43772122529605401</v>
      </c>
      <c r="BP9" s="17"/>
      <c r="BQ9" s="17">
        <v>0.43454725356799001</v>
      </c>
      <c r="BR9" s="17">
        <v>0.29245560752836502</v>
      </c>
    </row>
    <row r="10" spans="2:70" ht="43.5" x14ac:dyDescent="0.35">
      <c r="B10" s="18" t="s">
        <v>793</v>
      </c>
      <c r="C10" s="17">
        <v>0.38179773905787701</v>
      </c>
      <c r="D10" s="17">
        <v>0.448998794199089</v>
      </c>
      <c r="E10" s="17">
        <v>0.32159436357080601</v>
      </c>
      <c r="F10" s="17"/>
      <c r="G10" s="17">
        <v>0.28599748523347601</v>
      </c>
      <c r="H10" s="17">
        <v>0.36121784119825501</v>
      </c>
      <c r="I10" s="17">
        <v>0.33750804004137802</v>
      </c>
      <c r="J10" s="17">
        <v>0.350955383498472</v>
      </c>
      <c r="K10" s="17">
        <v>0.45923189476975701</v>
      </c>
      <c r="L10" s="17">
        <v>0.480189675261952</v>
      </c>
      <c r="M10" s="17"/>
      <c r="N10" s="17">
        <v>0.42946551272403699</v>
      </c>
      <c r="O10" s="17">
        <v>0.35862221105832798</v>
      </c>
      <c r="P10" s="17">
        <v>0.42349318514831402</v>
      </c>
      <c r="Q10" s="17">
        <v>0.32539819328144498</v>
      </c>
      <c r="R10" s="17"/>
      <c r="S10" s="17">
        <v>0.30519900413191597</v>
      </c>
      <c r="T10" s="17">
        <v>0.41173221828131901</v>
      </c>
      <c r="U10" s="17">
        <v>0.454396409640903</v>
      </c>
      <c r="V10" s="17">
        <v>0.37143235207087699</v>
      </c>
      <c r="W10" s="17">
        <v>0.37861942403499899</v>
      </c>
      <c r="X10" s="17">
        <v>0.36092646530862199</v>
      </c>
      <c r="Y10" s="17">
        <v>0.44652573816715202</v>
      </c>
      <c r="Z10" s="17">
        <v>0.31853738388252001</v>
      </c>
      <c r="AA10" s="17">
        <v>0.336628836797705</v>
      </c>
      <c r="AB10" s="17">
        <v>0.40592109481284799</v>
      </c>
      <c r="AC10" s="17">
        <v>0.41170861767112998</v>
      </c>
      <c r="AD10" s="17">
        <v>0.48625821273111303</v>
      </c>
      <c r="AE10" s="17"/>
      <c r="AF10" s="17">
        <v>0.44837369806834299</v>
      </c>
      <c r="AG10" s="17">
        <v>0.390795052555169</v>
      </c>
      <c r="AH10" s="17">
        <v>0.29750992158667899</v>
      </c>
      <c r="AI10" s="17"/>
      <c r="AJ10" s="17">
        <v>0.44156363010808902</v>
      </c>
      <c r="AK10" s="17">
        <v>0.36540154786671802</v>
      </c>
      <c r="AL10" s="17">
        <v>0.38155704501333398</v>
      </c>
      <c r="AM10" s="17">
        <v>0.46823648281893598</v>
      </c>
      <c r="AN10" s="17">
        <v>0.34202190984146802</v>
      </c>
      <c r="AO10" s="17"/>
      <c r="AP10" s="17">
        <v>0.47622708602088298</v>
      </c>
      <c r="AQ10" s="17">
        <v>0.34516786074818701</v>
      </c>
      <c r="AR10" s="17">
        <v>0.38022065526792598</v>
      </c>
      <c r="AS10" s="17"/>
      <c r="AT10" s="17">
        <v>0.38273082860656199</v>
      </c>
      <c r="AU10" s="17">
        <v>0.41297899560637302</v>
      </c>
      <c r="AV10" s="17">
        <v>0.35956288064599401</v>
      </c>
      <c r="AW10" s="17">
        <v>0.33120366207775498</v>
      </c>
      <c r="AX10" s="17">
        <v>0.27643410164448301</v>
      </c>
      <c r="AY10" s="17"/>
      <c r="AZ10" s="17">
        <v>0.26375420883685202</v>
      </c>
      <c r="BA10" s="17">
        <v>0.354545427270339</v>
      </c>
      <c r="BB10" s="17">
        <v>0.339552623440249</v>
      </c>
      <c r="BC10" s="17">
        <v>0.352042401241002</v>
      </c>
      <c r="BD10" s="17">
        <v>0.368706370795992</v>
      </c>
      <c r="BE10" s="17">
        <v>0.40317252856656899</v>
      </c>
      <c r="BF10" s="17">
        <v>0.41743215111492399</v>
      </c>
      <c r="BG10" s="17">
        <v>0.37526689120471202</v>
      </c>
      <c r="BH10" s="17">
        <v>0.45672628828825301</v>
      </c>
      <c r="BI10" s="17">
        <v>0.46833698209404701</v>
      </c>
      <c r="BJ10" s="17">
        <v>0.390321266398726</v>
      </c>
      <c r="BK10" s="17">
        <v>0.45452028857453303</v>
      </c>
      <c r="BL10" s="17">
        <v>0.40485422814795302</v>
      </c>
      <c r="BM10" s="17">
        <v>0.34548519833055302</v>
      </c>
      <c r="BN10" s="17">
        <v>0.36611564103035799</v>
      </c>
      <c r="BO10" s="17">
        <v>0.29216934459407301</v>
      </c>
      <c r="BP10" s="17"/>
      <c r="BQ10" s="17">
        <v>0.37504502293450898</v>
      </c>
      <c r="BR10" s="17">
        <v>0.39319707076195598</v>
      </c>
    </row>
    <row r="11" spans="2:70" x14ac:dyDescent="0.35">
      <c r="B11" s="18" t="s">
        <v>775</v>
      </c>
      <c r="C11" s="19">
        <v>0.28262973017259801</v>
      </c>
      <c r="D11" s="19">
        <v>0.21870368267922599</v>
      </c>
      <c r="E11" s="19">
        <v>0.34204137693830999</v>
      </c>
      <c r="F11" s="19"/>
      <c r="G11" s="19">
        <v>0.26381390817075601</v>
      </c>
      <c r="H11" s="19">
        <v>0.28173830405528499</v>
      </c>
      <c r="I11" s="19">
        <v>0.284267508077239</v>
      </c>
      <c r="J11" s="19">
        <v>0.29665383346401297</v>
      </c>
      <c r="K11" s="19">
        <v>0.28032725424395599</v>
      </c>
      <c r="L11" s="19">
        <v>0.28433111915409998</v>
      </c>
      <c r="M11" s="19"/>
      <c r="N11" s="19">
        <v>0.23745039698416201</v>
      </c>
      <c r="O11" s="19">
        <v>0.32667972777030602</v>
      </c>
      <c r="P11" s="19">
        <v>0.29403108279686402</v>
      </c>
      <c r="Q11" s="19">
        <v>0.273041863915572</v>
      </c>
      <c r="R11" s="19"/>
      <c r="S11" s="19">
        <v>0.26034508634863202</v>
      </c>
      <c r="T11" s="19">
        <v>0.31264930365994897</v>
      </c>
      <c r="U11" s="19">
        <v>0.220805648914561</v>
      </c>
      <c r="V11" s="19">
        <v>0.30032227257678001</v>
      </c>
      <c r="W11" s="19">
        <v>0.299569856171291</v>
      </c>
      <c r="X11" s="19">
        <v>0.288643952030953</v>
      </c>
      <c r="Y11" s="19">
        <v>0.23807564676840501</v>
      </c>
      <c r="Z11" s="19">
        <v>0.30473359588729898</v>
      </c>
      <c r="AA11" s="19">
        <v>0.301891157558696</v>
      </c>
      <c r="AB11" s="19">
        <v>0.281213506184674</v>
      </c>
      <c r="AC11" s="19">
        <v>0.327306171684623</v>
      </c>
      <c r="AD11" s="19">
        <v>0.292298244366338</v>
      </c>
      <c r="AE11" s="19"/>
      <c r="AF11" s="19">
        <v>0.27118494892419898</v>
      </c>
      <c r="AG11" s="19">
        <v>0.26221298123432202</v>
      </c>
      <c r="AH11" s="19">
        <v>0.34878316580764201</v>
      </c>
      <c r="AI11" s="19"/>
      <c r="AJ11" s="19">
        <v>0.25765115532529198</v>
      </c>
      <c r="AK11" s="19">
        <v>0.26171752209281401</v>
      </c>
      <c r="AL11" s="19">
        <v>0.26973340518768701</v>
      </c>
      <c r="AM11" s="19">
        <v>0.315683551736126</v>
      </c>
      <c r="AN11" s="19">
        <v>0.38498462272161299</v>
      </c>
      <c r="AO11" s="19"/>
      <c r="AP11" s="19">
        <v>0.23414620745522099</v>
      </c>
      <c r="AQ11" s="19">
        <v>0.27946876459971098</v>
      </c>
      <c r="AR11" s="19">
        <v>0.25086988923013798</v>
      </c>
      <c r="AS11" s="19"/>
      <c r="AT11" s="19">
        <v>0.31652360368242799</v>
      </c>
      <c r="AU11" s="19">
        <v>0.27661461673133397</v>
      </c>
      <c r="AV11" s="19">
        <v>0.25027622656756998</v>
      </c>
      <c r="AW11" s="19">
        <v>0.26523497221655101</v>
      </c>
      <c r="AX11" s="19">
        <v>0.16364263041559099</v>
      </c>
      <c r="AY11" s="19"/>
      <c r="AZ11" s="19">
        <v>0.244001850813826</v>
      </c>
      <c r="BA11" s="19">
        <v>0.32130098877574298</v>
      </c>
      <c r="BB11" s="19">
        <v>0.38197829172445802</v>
      </c>
      <c r="BC11" s="19">
        <v>0.22523086855868499</v>
      </c>
      <c r="BD11" s="19">
        <v>0.232729480613215</v>
      </c>
      <c r="BE11" s="19">
        <v>0.317855565169257</v>
      </c>
      <c r="BF11" s="19">
        <v>0.201414245487128</v>
      </c>
      <c r="BG11" s="19">
        <v>0.38188236100031298</v>
      </c>
      <c r="BH11" s="19">
        <v>0.207736072063124</v>
      </c>
      <c r="BI11" s="19">
        <v>0.30898226247379801</v>
      </c>
      <c r="BJ11" s="19">
        <v>0.27312982797674301</v>
      </c>
      <c r="BK11" s="19">
        <v>0.21174015115947301</v>
      </c>
      <c r="BL11" s="19">
        <v>0.179477825412307</v>
      </c>
      <c r="BM11" s="19">
        <v>0.25134728569376602</v>
      </c>
      <c r="BN11" s="19">
        <v>0.29564853213867898</v>
      </c>
      <c r="BO11" s="19">
        <v>0.27010943010987198</v>
      </c>
      <c r="BP11" s="19"/>
      <c r="BQ11" s="19">
        <v>0.19040772349750201</v>
      </c>
      <c r="BR11" s="19">
        <v>0.31434732170967999</v>
      </c>
    </row>
    <row r="12" spans="2:70" x14ac:dyDescent="0.35">
      <c r="B12" s="16" t="s">
        <v>651</v>
      </c>
    </row>
    <row r="13" spans="2:70" x14ac:dyDescent="0.35">
      <c r="B13" t="s">
        <v>98</v>
      </c>
    </row>
    <row r="14" spans="2:70" x14ac:dyDescent="0.35">
      <c r="B14" t="s">
        <v>99</v>
      </c>
    </row>
    <row r="16" spans="2:70" x14ac:dyDescent="0.35">
      <c r="B16" s="8" t="str">
        <f>HYPERLINK("#'Contents'!A1", "Return to Contents")</f>
        <v>Return to Contents</v>
      </c>
    </row>
  </sheetData>
  <mergeCells count="11">
    <mergeCell ref="BQ5:BR5"/>
    <mergeCell ref="D5:E5"/>
    <mergeCell ref="G5:L5"/>
    <mergeCell ref="N5:Q5"/>
    <mergeCell ref="S5:AD5"/>
    <mergeCell ref="AF5:AH5"/>
    <mergeCell ref="D2:BJ2"/>
    <mergeCell ref="AJ5:AN5"/>
    <mergeCell ref="AP5:AR5"/>
    <mergeCell ref="AT5:AX5"/>
    <mergeCell ref="AZ5:BO5"/>
  </mergeCells>
  <pageMargins left="0.7" right="0.7" top="0.75" bottom="0.75" header="0.3" footer="0.3"/>
  <pageSetup paperSize="9" orientation="portrait" horizontalDpi="300" verticalDpi="300"/>
  <drawing r:id="rId1"/>
</worksheet>
</file>

<file path=xl/worksheets/sheet2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000-000000000000}">
  <dimension ref="B2:BR16"/>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67" width="10.7265625" customWidth="1"/>
    <col min="68" max="68" width="2.1796875" customWidth="1"/>
    <col min="69" max="70" width="10.7265625" customWidth="1"/>
    <col min="71" max="71" width="2.1796875" customWidth="1"/>
  </cols>
  <sheetData>
    <row r="2" spans="2:70" ht="40" customHeight="1" x14ac:dyDescent="0.35">
      <c r="D2" s="29" t="s">
        <v>791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row>
    <row r="5" spans="2:70" ht="30" customHeight="1" x14ac:dyDescent="0.35">
      <c r="B5" s="15"/>
      <c r="C5" s="15"/>
      <c r="D5" s="30" t="s">
        <v>74</v>
      </c>
      <c r="E5" s="30"/>
      <c r="F5" s="15"/>
      <c r="G5" s="30" t="s">
        <v>75</v>
      </c>
      <c r="H5" s="30"/>
      <c r="I5" s="30"/>
      <c r="J5" s="30"/>
      <c r="K5" s="30"/>
      <c r="L5" s="30"/>
      <c r="M5" s="15"/>
      <c r="N5" s="30" t="s">
        <v>76</v>
      </c>
      <c r="O5" s="30"/>
      <c r="P5" s="30"/>
      <c r="Q5" s="30"/>
      <c r="R5" s="15"/>
      <c r="S5" s="30" t="s">
        <v>77</v>
      </c>
      <c r="T5" s="30"/>
      <c r="U5" s="30"/>
      <c r="V5" s="30"/>
      <c r="W5" s="30"/>
      <c r="X5" s="30"/>
      <c r="Y5" s="30"/>
      <c r="Z5" s="30"/>
      <c r="AA5" s="30"/>
      <c r="AB5" s="30"/>
      <c r="AC5" s="30"/>
      <c r="AD5" s="30"/>
      <c r="AE5" s="15"/>
      <c r="AF5" s="30" t="s">
        <v>78</v>
      </c>
      <c r="AG5" s="30"/>
      <c r="AH5" s="30"/>
      <c r="AI5" s="15"/>
      <c r="AJ5" s="30" t="s">
        <v>79</v>
      </c>
      <c r="AK5" s="30"/>
      <c r="AL5" s="30"/>
      <c r="AM5" s="30"/>
      <c r="AN5" s="30"/>
      <c r="AO5" s="15"/>
      <c r="AP5" s="30" t="s">
        <v>80</v>
      </c>
      <c r="AQ5" s="30"/>
      <c r="AR5" s="30"/>
      <c r="AS5" s="15"/>
      <c r="AT5" s="30" t="s">
        <v>81</v>
      </c>
      <c r="AU5" s="30"/>
      <c r="AV5" s="30"/>
      <c r="AW5" s="30"/>
      <c r="AX5" s="30"/>
      <c r="AY5" s="15"/>
      <c r="AZ5" s="30" t="s">
        <v>82</v>
      </c>
      <c r="BA5" s="30"/>
      <c r="BB5" s="30"/>
      <c r="BC5" s="30"/>
      <c r="BD5" s="30"/>
      <c r="BE5" s="30"/>
      <c r="BF5" s="30"/>
      <c r="BG5" s="30"/>
      <c r="BH5" s="30"/>
      <c r="BI5" s="30"/>
      <c r="BJ5" s="30"/>
      <c r="BK5" s="30"/>
      <c r="BL5" s="30"/>
      <c r="BM5" s="30"/>
      <c r="BN5" s="30"/>
      <c r="BO5" s="30"/>
      <c r="BP5" s="15"/>
      <c r="BQ5" s="30" t="s">
        <v>83</v>
      </c>
      <c r="BR5" s="30"/>
    </row>
    <row r="6" spans="2:7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46</v>
      </c>
      <c r="AQ6" s="12" t="s">
        <v>47</v>
      </c>
      <c r="AR6" s="12" t="s">
        <v>50</v>
      </c>
      <c r="AT6" s="12" t="s">
        <v>51</v>
      </c>
      <c r="AU6" s="12" t="s">
        <v>52</v>
      </c>
      <c r="AV6" s="12" t="s">
        <v>53</v>
      </c>
      <c r="AW6" s="12" t="s">
        <v>54</v>
      </c>
      <c r="AX6" s="12" t="s">
        <v>55</v>
      </c>
      <c r="AZ6" s="12" t="s">
        <v>56</v>
      </c>
      <c r="BA6" s="12" t="s">
        <v>57</v>
      </c>
      <c r="BB6" s="12" t="s">
        <v>58</v>
      </c>
      <c r="BC6" s="12" t="s">
        <v>59</v>
      </c>
      <c r="BD6" s="12" t="s">
        <v>60</v>
      </c>
      <c r="BE6" s="12" t="s">
        <v>61</v>
      </c>
      <c r="BF6" s="12" t="s">
        <v>62</v>
      </c>
      <c r="BG6" s="12" t="s">
        <v>63</v>
      </c>
      <c r="BH6" s="12" t="s">
        <v>64</v>
      </c>
      <c r="BI6" s="12" t="s">
        <v>65</v>
      </c>
      <c r="BJ6" s="12" t="s">
        <v>66</v>
      </c>
      <c r="BK6" s="12" t="s">
        <v>67</v>
      </c>
      <c r="BL6" s="12" t="s">
        <v>68</v>
      </c>
      <c r="BM6" s="12" t="s">
        <v>69</v>
      </c>
      <c r="BN6" s="12" t="s">
        <v>70</v>
      </c>
      <c r="BO6" s="12" t="s">
        <v>71</v>
      </c>
      <c r="BQ6" s="12" t="s">
        <v>72</v>
      </c>
      <c r="BR6" s="12" t="s">
        <v>73</v>
      </c>
    </row>
    <row r="7" spans="2:70" ht="30" customHeight="1" x14ac:dyDescent="0.35">
      <c r="B7" s="10" t="s">
        <v>19</v>
      </c>
      <c r="C7" s="10">
        <v>1315</v>
      </c>
      <c r="D7" s="10">
        <v>630</v>
      </c>
      <c r="E7" s="10">
        <v>680</v>
      </c>
      <c r="F7" s="10"/>
      <c r="G7" s="10">
        <v>176</v>
      </c>
      <c r="H7" s="10">
        <v>240</v>
      </c>
      <c r="I7" s="10">
        <v>223</v>
      </c>
      <c r="J7" s="10">
        <v>221</v>
      </c>
      <c r="K7" s="10">
        <v>188</v>
      </c>
      <c r="L7" s="10">
        <v>267</v>
      </c>
      <c r="M7" s="10"/>
      <c r="N7" s="10">
        <v>360</v>
      </c>
      <c r="O7" s="10">
        <v>387</v>
      </c>
      <c r="P7" s="10">
        <v>255</v>
      </c>
      <c r="Q7" s="10">
        <v>309</v>
      </c>
      <c r="R7" s="10"/>
      <c r="S7" s="10">
        <v>183</v>
      </c>
      <c r="T7" s="10">
        <v>184</v>
      </c>
      <c r="U7" s="10">
        <v>104</v>
      </c>
      <c r="V7" s="10">
        <v>111</v>
      </c>
      <c r="W7" s="10">
        <v>111</v>
      </c>
      <c r="X7" s="10">
        <v>118</v>
      </c>
      <c r="Y7" s="10">
        <v>115</v>
      </c>
      <c r="Z7" s="10">
        <v>54</v>
      </c>
      <c r="AA7" s="10">
        <v>150</v>
      </c>
      <c r="AB7" s="10">
        <v>93</v>
      </c>
      <c r="AC7" s="10">
        <v>58</v>
      </c>
      <c r="AD7" s="10">
        <v>34</v>
      </c>
      <c r="AE7" s="10"/>
      <c r="AF7" s="10">
        <v>469</v>
      </c>
      <c r="AG7" s="10">
        <v>523</v>
      </c>
      <c r="AH7" s="10">
        <v>198</v>
      </c>
      <c r="AI7" s="10"/>
      <c r="AJ7" s="10">
        <v>468</v>
      </c>
      <c r="AK7" s="10">
        <v>360</v>
      </c>
      <c r="AL7" s="10">
        <v>96</v>
      </c>
      <c r="AM7" s="10">
        <v>12</v>
      </c>
      <c r="AN7" s="10">
        <v>174</v>
      </c>
      <c r="AO7" s="10"/>
      <c r="AP7" s="10">
        <v>286</v>
      </c>
      <c r="AQ7" s="10">
        <v>444</v>
      </c>
      <c r="AR7" s="10">
        <v>92</v>
      </c>
      <c r="AS7" s="10"/>
      <c r="AT7" s="10">
        <v>293</v>
      </c>
      <c r="AU7" s="10">
        <v>329</v>
      </c>
      <c r="AV7" s="10">
        <v>347</v>
      </c>
      <c r="AW7" s="10">
        <v>155</v>
      </c>
      <c r="AX7" s="10">
        <v>22</v>
      </c>
      <c r="AY7" s="10"/>
      <c r="AZ7" s="10">
        <v>6</v>
      </c>
      <c r="BA7" s="10">
        <v>58</v>
      </c>
      <c r="BB7" s="10">
        <v>72</v>
      </c>
      <c r="BC7" s="10">
        <v>91</v>
      </c>
      <c r="BD7" s="10">
        <v>131</v>
      </c>
      <c r="BE7" s="10">
        <v>138</v>
      </c>
      <c r="BF7" s="10">
        <v>134</v>
      </c>
      <c r="BG7" s="10">
        <v>108</v>
      </c>
      <c r="BH7" s="10">
        <v>93</v>
      </c>
      <c r="BI7" s="10">
        <v>68</v>
      </c>
      <c r="BJ7" s="10">
        <v>94</v>
      </c>
      <c r="BK7" s="10">
        <v>59</v>
      </c>
      <c r="BL7" s="10">
        <v>70</v>
      </c>
      <c r="BM7" s="10">
        <v>39</v>
      </c>
      <c r="BN7" s="10">
        <v>37</v>
      </c>
      <c r="BO7" s="10">
        <v>57</v>
      </c>
      <c r="BP7" s="10"/>
      <c r="BQ7" s="10">
        <v>403</v>
      </c>
      <c r="BR7" s="10">
        <v>875</v>
      </c>
    </row>
    <row r="8" spans="2:70" ht="30" customHeight="1" x14ac:dyDescent="0.35">
      <c r="B8" s="11" t="s">
        <v>20</v>
      </c>
      <c r="C8" s="11">
        <v>1313</v>
      </c>
      <c r="D8" s="11">
        <v>630</v>
      </c>
      <c r="E8" s="11">
        <v>678</v>
      </c>
      <c r="F8" s="11"/>
      <c r="G8" s="11">
        <v>196</v>
      </c>
      <c r="H8" s="11">
        <v>233</v>
      </c>
      <c r="I8" s="11">
        <v>219</v>
      </c>
      <c r="J8" s="11">
        <v>217</v>
      </c>
      <c r="K8" s="11">
        <v>183</v>
      </c>
      <c r="L8" s="11">
        <v>265</v>
      </c>
      <c r="M8" s="11"/>
      <c r="N8" s="11">
        <v>330</v>
      </c>
      <c r="O8" s="11">
        <v>355</v>
      </c>
      <c r="P8" s="11">
        <v>286</v>
      </c>
      <c r="Q8" s="11">
        <v>338</v>
      </c>
      <c r="R8" s="11"/>
      <c r="S8" s="11">
        <v>182</v>
      </c>
      <c r="T8" s="11">
        <v>174</v>
      </c>
      <c r="U8" s="11">
        <v>108</v>
      </c>
      <c r="V8" s="11">
        <v>117</v>
      </c>
      <c r="W8" s="11">
        <v>107</v>
      </c>
      <c r="X8" s="11">
        <v>114</v>
      </c>
      <c r="Y8" s="11">
        <v>110</v>
      </c>
      <c r="Z8" s="11">
        <v>50</v>
      </c>
      <c r="AA8" s="11">
        <v>149</v>
      </c>
      <c r="AB8" s="11">
        <v>97</v>
      </c>
      <c r="AC8" s="11">
        <v>62</v>
      </c>
      <c r="AD8" s="11">
        <v>44</v>
      </c>
      <c r="AE8" s="11"/>
      <c r="AF8" s="11">
        <v>466</v>
      </c>
      <c r="AG8" s="11">
        <v>511</v>
      </c>
      <c r="AH8" s="11">
        <v>205</v>
      </c>
      <c r="AI8" s="11"/>
      <c r="AJ8" s="11">
        <v>455</v>
      </c>
      <c r="AK8" s="11">
        <v>359</v>
      </c>
      <c r="AL8" s="11">
        <v>94</v>
      </c>
      <c r="AM8" s="11">
        <v>14</v>
      </c>
      <c r="AN8" s="11">
        <v>177</v>
      </c>
      <c r="AO8" s="11"/>
      <c r="AP8" s="11">
        <v>277</v>
      </c>
      <c r="AQ8" s="11">
        <v>438</v>
      </c>
      <c r="AR8" s="11">
        <v>92</v>
      </c>
      <c r="AS8" s="11"/>
      <c r="AT8" s="11">
        <v>305</v>
      </c>
      <c r="AU8" s="11">
        <v>335</v>
      </c>
      <c r="AV8" s="11">
        <v>334</v>
      </c>
      <c r="AW8" s="11">
        <v>148</v>
      </c>
      <c r="AX8" s="11">
        <v>20</v>
      </c>
      <c r="AY8" s="11"/>
      <c r="AZ8" s="11">
        <v>7</v>
      </c>
      <c r="BA8" s="11">
        <v>58</v>
      </c>
      <c r="BB8" s="11">
        <v>73</v>
      </c>
      <c r="BC8" s="11">
        <v>95</v>
      </c>
      <c r="BD8" s="11">
        <v>136</v>
      </c>
      <c r="BE8" s="11">
        <v>140</v>
      </c>
      <c r="BF8" s="11">
        <v>138</v>
      </c>
      <c r="BG8" s="11">
        <v>110</v>
      </c>
      <c r="BH8" s="11">
        <v>93</v>
      </c>
      <c r="BI8" s="11">
        <v>67</v>
      </c>
      <c r="BJ8" s="11">
        <v>93</v>
      </c>
      <c r="BK8" s="11">
        <v>56</v>
      </c>
      <c r="BL8" s="11">
        <v>67</v>
      </c>
      <c r="BM8" s="11">
        <v>36</v>
      </c>
      <c r="BN8" s="11">
        <v>33</v>
      </c>
      <c r="BO8" s="11">
        <v>52</v>
      </c>
      <c r="BP8" s="11"/>
      <c r="BQ8" s="11">
        <v>392</v>
      </c>
      <c r="BR8" s="11">
        <v>881</v>
      </c>
    </row>
    <row r="9" spans="2:70" ht="43.5" x14ac:dyDescent="0.35">
      <c r="B9" s="18" t="s">
        <v>794</v>
      </c>
      <c r="C9" s="17">
        <v>0.27484765981597398</v>
      </c>
      <c r="D9" s="17">
        <v>0.26002036851833399</v>
      </c>
      <c r="E9" s="17">
        <v>0.28739028396039701</v>
      </c>
      <c r="F9" s="17"/>
      <c r="G9" s="17">
        <v>0.40686906300190301</v>
      </c>
      <c r="H9" s="17">
        <v>0.343971073420068</v>
      </c>
      <c r="I9" s="17">
        <v>0.37926048974496701</v>
      </c>
      <c r="J9" s="17">
        <v>0.24959714258422599</v>
      </c>
      <c r="K9" s="17">
        <v>0.179080427163927</v>
      </c>
      <c r="L9" s="17">
        <v>0.117069518796446</v>
      </c>
      <c r="M9" s="17"/>
      <c r="N9" s="17">
        <v>0.27819069759836801</v>
      </c>
      <c r="O9" s="17">
        <v>0.27094133060348902</v>
      </c>
      <c r="P9" s="17">
        <v>0.29147653645402799</v>
      </c>
      <c r="Q9" s="17">
        <v>0.26169541711723798</v>
      </c>
      <c r="R9" s="17"/>
      <c r="S9" s="17">
        <v>0.381343177847838</v>
      </c>
      <c r="T9" s="17">
        <v>0.22346091391998801</v>
      </c>
      <c r="U9" s="17">
        <v>0.178671145026676</v>
      </c>
      <c r="V9" s="17">
        <v>0.20695891521020299</v>
      </c>
      <c r="W9" s="17">
        <v>0.27829141611754199</v>
      </c>
      <c r="X9" s="17">
        <v>0.36440161938844101</v>
      </c>
      <c r="Y9" s="17">
        <v>0.28576026702746998</v>
      </c>
      <c r="Z9" s="17">
        <v>0.160961364386147</v>
      </c>
      <c r="AA9" s="17">
        <v>0.25681820883702899</v>
      </c>
      <c r="AB9" s="17">
        <v>0.29273749406530702</v>
      </c>
      <c r="AC9" s="17">
        <v>0.322307602278533</v>
      </c>
      <c r="AD9" s="17">
        <v>0.26877322766105899</v>
      </c>
      <c r="AE9" s="17"/>
      <c r="AF9" s="17">
        <v>0.181591043516874</v>
      </c>
      <c r="AG9" s="17">
        <v>0.30770122637902902</v>
      </c>
      <c r="AH9" s="17">
        <v>0.33604125250206202</v>
      </c>
      <c r="AI9" s="17"/>
      <c r="AJ9" s="17">
        <v>0.192626961717694</v>
      </c>
      <c r="AK9" s="17">
        <v>0.38527742159419898</v>
      </c>
      <c r="AL9" s="17">
        <v>0.302023446048998</v>
      </c>
      <c r="AM9" s="17">
        <v>0.26860152842993401</v>
      </c>
      <c r="AN9" s="17">
        <v>0.22224041019729199</v>
      </c>
      <c r="AO9" s="17"/>
      <c r="AP9" s="17">
        <v>0.22139061525150699</v>
      </c>
      <c r="AQ9" s="17">
        <v>0.33023414755570102</v>
      </c>
      <c r="AR9" s="17">
        <v>0.365804884849805</v>
      </c>
      <c r="AS9" s="17"/>
      <c r="AT9" s="17">
        <v>0.23187632749978099</v>
      </c>
      <c r="AU9" s="17">
        <v>0.22735253596861801</v>
      </c>
      <c r="AV9" s="17">
        <v>0.33196280237662101</v>
      </c>
      <c r="AW9" s="17">
        <v>0.38573824491073</v>
      </c>
      <c r="AX9" s="17">
        <v>0.31291687444988803</v>
      </c>
      <c r="AY9" s="17"/>
      <c r="AZ9" s="17">
        <v>0</v>
      </c>
      <c r="BA9" s="17">
        <v>0.402774148367535</v>
      </c>
      <c r="BB9" s="17">
        <v>0.20017518156031699</v>
      </c>
      <c r="BC9" s="17">
        <v>0.21079836380164199</v>
      </c>
      <c r="BD9" s="17">
        <v>0.305318271045322</v>
      </c>
      <c r="BE9" s="17">
        <v>0.24385877529465599</v>
      </c>
      <c r="BF9" s="17">
        <v>0.286300012595116</v>
      </c>
      <c r="BG9" s="17">
        <v>0.216776591817505</v>
      </c>
      <c r="BH9" s="17">
        <v>0.282387244931248</v>
      </c>
      <c r="BI9" s="17">
        <v>0.19519787289705301</v>
      </c>
      <c r="BJ9" s="17">
        <v>0.27072247724974302</v>
      </c>
      <c r="BK9" s="17">
        <v>0.41057795310834699</v>
      </c>
      <c r="BL9" s="17">
        <v>0.38665222915493702</v>
      </c>
      <c r="BM9" s="17">
        <v>0.28977037619749102</v>
      </c>
      <c r="BN9" s="17">
        <v>0.32585574411915202</v>
      </c>
      <c r="BO9" s="17">
        <v>0.30358167131971697</v>
      </c>
      <c r="BP9" s="17"/>
      <c r="BQ9" s="17">
        <v>0.35813721354935801</v>
      </c>
      <c r="BR9" s="17">
        <v>0.23869511702507301</v>
      </c>
    </row>
    <row r="10" spans="2:70" ht="58" x14ac:dyDescent="0.35">
      <c r="B10" s="18" t="s">
        <v>795</v>
      </c>
      <c r="C10" s="17">
        <v>0.49276258114371502</v>
      </c>
      <c r="D10" s="17">
        <v>0.53009396139907805</v>
      </c>
      <c r="E10" s="17">
        <v>0.459113243993516</v>
      </c>
      <c r="F10" s="17"/>
      <c r="G10" s="17">
        <v>0.35615813258384899</v>
      </c>
      <c r="H10" s="17">
        <v>0.43770640406897598</v>
      </c>
      <c r="I10" s="17">
        <v>0.37818899925601501</v>
      </c>
      <c r="J10" s="17">
        <v>0.50866408851045397</v>
      </c>
      <c r="K10" s="17">
        <v>0.62297358075315801</v>
      </c>
      <c r="L10" s="17">
        <v>0.63390148857057305</v>
      </c>
      <c r="M10" s="17"/>
      <c r="N10" s="17">
        <v>0.51980362319392204</v>
      </c>
      <c r="O10" s="17">
        <v>0.49699962342277298</v>
      </c>
      <c r="P10" s="17">
        <v>0.47537942872947803</v>
      </c>
      <c r="Q10" s="17">
        <v>0.47664565611762599</v>
      </c>
      <c r="R10" s="17"/>
      <c r="S10" s="17">
        <v>0.41431856338367101</v>
      </c>
      <c r="T10" s="17">
        <v>0.53402657805431497</v>
      </c>
      <c r="U10" s="17">
        <v>0.52518808232360403</v>
      </c>
      <c r="V10" s="17">
        <v>0.57735879014480396</v>
      </c>
      <c r="W10" s="17">
        <v>0.44499443905667102</v>
      </c>
      <c r="X10" s="17">
        <v>0.38339465993753202</v>
      </c>
      <c r="Y10" s="17">
        <v>0.51748251279402502</v>
      </c>
      <c r="Z10" s="17">
        <v>0.56921770325204502</v>
      </c>
      <c r="AA10" s="17">
        <v>0.50820432449422503</v>
      </c>
      <c r="AB10" s="17">
        <v>0.50143099087533305</v>
      </c>
      <c r="AC10" s="17">
        <v>0.51279822069052705</v>
      </c>
      <c r="AD10" s="17">
        <v>0.501782081200146</v>
      </c>
      <c r="AE10" s="17"/>
      <c r="AF10" s="17">
        <v>0.62473984694418805</v>
      </c>
      <c r="AG10" s="17">
        <v>0.47278215307806998</v>
      </c>
      <c r="AH10" s="17">
        <v>0.36123877986164699</v>
      </c>
      <c r="AI10" s="17"/>
      <c r="AJ10" s="17">
        <v>0.60245392806209097</v>
      </c>
      <c r="AK10" s="17">
        <v>0.42302110873295901</v>
      </c>
      <c r="AL10" s="17">
        <v>0.46607952200362102</v>
      </c>
      <c r="AM10" s="17">
        <v>0.47709726276566899</v>
      </c>
      <c r="AN10" s="17">
        <v>0.43708069063256</v>
      </c>
      <c r="AO10" s="17"/>
      <c r="AP10" s="17">
        <v>0.58166914590669905</v>
      </c>
      <c r="AQ10" s="17">
        <v>0.455604159633755</v>
      </c>
      <c r="AR10" s="17">
        <v>0.42665078540722401</v>
      </c>
      <c r="AS10" s="17"/>
      <c r="AT10" s="17">
        <v>0.52045361415287195</v>
      </c>
      <c r="AU10" s="17">
        <v>0.51589922464797699</v>
      </c>
      <c r="AV10" s="17">
        <v>0.45436254749001997</v>
      </c>
      <c r="AW10" s="17">
        <v>0.48003881306054602</v>
      </c>
      <c r="AX10" s="17">
        <v>0.42220361550794899</v>
      </c>
      <c r="AY10" s="17"/>
      <c r="AZ10" s="17">
        <v>0.301361951224486</v>
      </c>
      <c r="BA10" s="17">
        <v>0.42509439444598102</v>
      </c>
      <c r="BB10" s="17">
        <v>0.49939372440375102</v>
      </c>
      <c r="BC10" s="17">
        <v>0.53437381068248602</v>
      </c>
      <c r="BD10" s="17">
        <v>0.51221265161371898</v>
      </c>
      <c r="BE10" s="17">
        <v>0.52624297403173903</v>
      </c>
      <c r="BF10" s="17">
        <v>0.49841276138986101</v>
      </c>
      <c r="BG10" s="17">
        <v>0.50653916901473595</v>
      </c>
      <c r="BH10" s="17">
        <v>0.471023951450942</v>
      </c>
      <c r="BI10" s="17">
        <v>0.52597454951835099</v>
      </c>
      <c r="BJ10" s="17">
        <v>0.53329001119650998</v>
      </c>
      <c r="BK10" s="17">
        <v>0.455563314178552</v>
      </c>
      <c r="BL10" s="17">
        <v>0.42457622098484998</v>
      </c>
      <c r="BM10" s="17">
        <v>0.52177241928537399</v>
      </c>
      <c r="BN10" s="17">
        <v>0.50981988998676198</v>
      </c>
      <c r="BO10" s="17">
        <v>0.49851423623277702</v>
      </c>
      <c r="BP10" s="17"/>
      <c r="BQ10" s="17">
        <v>0.46725980798193201</v>
      </c>
      <c r="BR10" s="17">
        <v>0.50928201889285096</v>
      </c>
    </row>
    <row r="11" spans="2:70" x14ac:dyDescent="0.35">
      <c r="B11" s="18" t="s">
        <v>775</v>
      </c>
      <c r="C11" s="19">
        <v>0.23238975904031101</v>
      </c>
      <c r="D11" s="19">
        <v>0.20988567008258799</v>
      </c>
      <c r="E11" s="19">
        <v>0.253496472046087</v>
      </c>
      <c r="F11" s="19"/>
      <c r="G11" s="19">
        <v>0.23697280441424801</v>
      </c>
      <c r="H11" s="19">
        <v>0.21832252251095599</v>
      </c>
      <c r="I11" s="19">
        <v>0.242550510999018</v>
      </c>
      <c r="J11" s="19">
        <v>0.24173876890532001</v>
      </c>
      <c r="K11" s="19">
        <v>0.197945992082915</v>
      </c>
      <c r="L11" s="19">
        <v>0.24902899263298101</v>
      </c>
      <c r="M11" s="19"/>
      <c r="N11" s="19">
        <v>0.20200567920771001</v>
      </c>
      <c r="O11" s="19">
        <v>0.232059045973739</v>
      </c>
      <c r="P11" s="19">
        <v>0.23314403481649401</v>
      </c>
      <c r="Q11" s="19">
        <v>0.26165892676513502</v>
      </c>
      <c r="R11" s="19"/>
      <c r="S11" s="19">
        <v>0.20433825876849099</v>
      </c>
      <c r="T11" s="19">
        <v>0.24251250802569699</v>
      </c>
      <c r="U11" s="19">
        <v>0.296140772649719</v>
      </c>
      <c r="V11" s="19">
        <v>0.215682294644993</v>
      </c>
      <c r="W11" s="19">
        <v>0.27671414482578699</v>
      </c>
      <c r="X11" s="19">
        <v>0.25220372067402702</v>
      </c>
      <c r="Y11" s="19">
        <v>0.196757220178506</v>
      </c>
      <c r="Z11" s="19">
        <v>0.26982093236180799</v>
      </c>
      <c r="AA11" s="19">
        <v>0.234977466668746</v>
      </c>
      <c r="AB11" s="19">
        <v>0.20583151505936001</v>
      </c>
      <c r="AC11" s="19">
        <v>0.16489417703094</v>
      </c>
      <c r="AD11" s="19">
        <v>0.22944469113879501</v>
      </c>
      <c r="AE11" s="19"/>
      <c r="AF11" s="19">
        <v>0.19366910953893801</v>
      </c>
      <c r="AG11" s="19">
        <v>0.2195166205429</v>
      </c>
      <c r="AH11" s="19">
        <v>0.302719967636291</v>
      </c>
      <c r="AI11" s="19"/>
      <c r="AJ11" s="19">
        <v>0.204919110220215</v>
      </c>
      <c r="AK11" s="19">
        <v>0.19170146967284199</v>
      </c>
      <c r="AL11" s="19">
        <v>0.23189703194738101</v>
      </c>
      <c r="AM11" s="19">
        <v>0.254301208804396</v>
      </c>
      <c r="AN11" s="19">
        <v>0.34067889917014799</v>
      </c>
      <c r="AO11" s="19"/>
      <c r="AP11" s="19">
        <v>0.19694023884179401</v>
      </c>
      <c r="AQ11" s="19">
        <v>0.21416169281054501</v>
      </c>
      <c r="AR11" s="19">
        <v>0.20754432974297099</v>
      </c>
      <c r="AS11" s="19"/>
      <c r="AT11" s="19">
        <v>0.24767005834734701</v>
      </c>
      <c r="AU11" s="19">
        <v>0.25674823938340402</v>
      </c>
      <c r="AV11" s="19">
        <v>0.21367465013335901</v>
      </c>
      <c r="AW11" s="19">
        <v>0.13422294202872401</v>
      </c>
      <c r="AX11" s="19">
        <v>0.26487951004216298</v>
      </c>
      <c r="AY11" s="19"/>
      <c r="AZ11" s="19">
        <v>0.69863804877551405</v>
      </c>
      <c r="BA11" s="19">
        <v>0.17213145718648401</v>
      </c>
      <c r="BB11" s="19">
        <v>0.30043109403593099</v>
      </c>
      <c r="BC11" s="19">
        <v>0.25482782551587202</v>
      </c>
      <c r="BD11" s="19">
        <v>0.18246907734095899</v>
      </c>
      <c r="BE11" s="19">
        <v>0.229898250673606</v>
      </c>
      <c r="BF11" s="19">
        <v>0.21528722601502301</v>
      </c>
      <c r="BG11" s="19">
        <v>0.27668423916775903</v>
      </c>
      <c r="BH11" s="19">
        <v>0.24658880361780899</v>
      </c>
      <c r="BI11" s="19">
        <v>0.27882757758459598</v>
      </c>
      <c r="BJ11" s="19">
        <v>0.195987511553748</v>
      </c>
      <c r="BK11" s="19">
        <v>0.133858732713101</v>
      </c>
      <c r="BL11" s="19">
        <v>0.188771549860212</v>
      </c>
      <c r="BM11" s="19">
        <v>0.18845720451713499</v>
      </c>
      <c r="BN11" s="19">
        <v>0.164324365894085</v>
      </c>
      <c r="BO11" s="19">
        <v>0.19790409244750701</v>
      </c>
      <c r="BP11" s="19"/>
      <c r="BQ11" s="19">
        <v>0.17460297846871001</v>
      </c>
      <c r="BR11" s="19">
        <v>0.25202286408207603</v>
      </c>
    </row>
    <row r="12" spans="2:70" x14ac:dyDescent="0.35">
      <c r="B12" s="16" t="s">
        <v>651</v>
      </c>
    </row>
    <row r="13" spans="2:70" x14ac:dyDescent="0.35">
      <c r="B13" t="s">
        <v>98</v>
      </c>
    </row>
    <row r="14" spans="2:70" x14ac:dyDescent="0.35">
      <c r="B14" t="s">
        <v>99</v>
      </c>
    </row>
    <row r="16" spans="2:70" x14ac:dyDescent="0.35">
      <c r="B16" s="8" t="str">
        <f>HYPERLINK("#'Contents'!A1", "Return to Contents")</f>
        <v>Return to Contents</v>
      </c>
    </row>
  </sheetData>
  <mergeCells count="11">
    <mergeCell ref="BQ5:BR5"/>
    <mergeCell ref="D5:E5"/>
    <mergeCell ref="G5:L5"/>
    <mergeCell ref="N5:Q5"/>
    <mergeCell ref="S5:AD5"/>
    <mergeCell ref="AF5:AH5"/>
    <mergeCell ref="D2:BJ2"/>
    <mergeCell ref="AJ5:AN5"/>
    <mergeCell ref="AP5:AR5"/>
    <mergeCell ref="AT5:AX5"/>
    <mergeCell ref="AZ5:BO5"/>
  </mergeCells>
  <pageMargins left="0.7" right="0.7" top="0.75" bottom="0.75" header="0.3" footer="0.3"/>
  <pageSetup paperSize="9" orientation="portrait" horizontalDpi="300" verticalDpi="300"/>
  <drawing r:id="rId1"/>
</worksheet>
</file>

<file path=xl/worksheets/sheet2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100-000000000000}">
  <dimension ref="B2:BR16"/>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67" width="10.7265625" customWidth="1"/>
    <col min="68" max="68" width="2.1796875" customWidth="1"/>
    <col min="69" max="70" width="10.7265625" customWidth="1"/>
    <col min="71" max="71" width="2.1796875" customWidth="1"/>
  </cols>
  <sheetData>
    <row r="2" spans="2:70" ht="40" customHeight="1" x14ac:dyDescent="0.35">
      <c r="D2" s="29" t="s">
        <v>791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row>
    <row r="5" spans="2:70" ht="30" customHeight="1" x14ac:dyDescent="0.35">
      <c r="B5" s="15"/>
      <c r="C5" s="15"/>
      <c r="D5" s="30" t="s">
        <v>74</v>
      </c>
      <c r="E5" s="30"/>
      <c r="F5" s="15"/>
      <c r="G5" s="30" t="s">
        <v>75</v>
      </c>
      <c r="H5" s="30"/>
      <c r="I5" s="30"/>
      <c r="J5" s="30"/>
      <c r="K5" s="30"/>
      <c r="L5" s="30"/>
      <c r="M5" s="15"/>
      <c r="N5" s="30" t="s">
        <v>76</v>
      </c>
      <c r="O5" s="30"/>
      <c r="P5" s="30"/>
      <c r="Q5" s="30"/>
      <c r="R5" s="15"/>
      <c r="S5" s="30" t="s">
        <v>77</v>
      </c>
      <c r="T5" s="30"/>
      <c r="U5" s="30"/>
      <c r="V5" s="30"/>
      <c r="W5" s="30"/>
      <c r="X5" s="30"/>
      <c r="Y5" s="30"/>
      <c r="Z5" s="30"/>
      <c r="AA5" s="30"/>
      <c r="AB5" s="30"/>
      <c r="AC5" s="30"/>
      <c r="AD5" s="30"/>
      <c r="AE5" s="15"/>
      <c r="AF5" s="30" t="s">
        <v>78</v>
      </c>
      <c r="AG5" s="30"/>
      <c r="AH5" s="30"/>
      <c r="AI5" s="15"/>
      <c r="AJ5" s="30" t="s">
        <v>79</v>
      </c>
      <c r="AK5" s="30"/>
      <c r="AL5" s="30"/>
      <c r="AM5" s="30"/>
      <c r="AN5" s="30"/>
      <c r="AO5" s="15"/>
      <c r="AP5" s="30" t="s">
        <v>80</v>
      </c>
      <c r="AQ5" s="30"/>
      <c r="AR5" s="30"/>
      <c r="AS5" s="15"/>
      <c r="AT5" s="30" t="s">
        <v>81</v>
      </c>
      <c r="AU5" s="30"/>
      <c r="AV5" s="30"/>
      <c r="AW5" s="30"/>
      <c r="AX5" s="30"/>
      <c r="AY5" s="15"/>
      <c r="AZ5" s="30" t="s">
        <v>82</v>
      </c>
      <c r="BA5" s="30"/>
      <c r="BB5" s="30"/>
      <c r="BC5" s="30"/>
      <c r="BD5" s="30"/>
      <c r="BE5" s="30"/>
      <c r="BF5" s="30"/>
      <c r="BG5" s="30"/>
      <c r="BH5" s="30"/>
      <c r="BI5" s="30"/>
      <c r="BJ5" s="30"/>
      <c r="BK5" s="30"/>
      <c r="BL5" s="30"/>
      <c r="BM5" s="30"/>
      <c r="BN5" s="30"/>
      <c r="BO5" s="30"/>
      <c r="BP5" s="15"/>
      <c r="BQ5" s="30" t="s">
        <v>83</v>
      </c>
      <c r="BR5" s="30"/>
    </row>
    <row r="6" spans="2:7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46</v>
      </c>
      <c r="AQ6" s="12" t="s">
        <v>47</v>
      </c>
      <c r="AR6" s="12" t="s">
        <v>50</v>
      </c>
      <c r="AT6" s="12" t="s">
        <v>51</v>
      </c>
      <c r="AU6" s="12" t="s">
        <v>52</v>
      </c>
      <c r="AV6" s="12" t="s">
        <v>53</v>
      </c>
      <c r="AW6" s="12" t="s">
        <v>54</v>
      </c>
      <c r="AX6" s="12" t="s">
        <v>55</v>
      </c>
      <c r="AZ6" s="12" t="s">
        <v>56</v>
      </c>
      <c r="BA6" s="12" t="s">
        <v>57</v>
      </c>
      <c r="BB6" s="12" t="s">
        <v>58</v>
      </c>
      <c r="BC6" s="12" t="s">
        <v>59</v>
      </c>
      <c r="BD6" s="12" t="s">
        <v>60</v>
      </c>
      <c r="BE6" s="12" t="s">
        <v>61</v>
      </c>
      <c r="BF6" s="12" t="s">
        <v>62</v>
      </c>
      <c r="BG6" s="12" t="s">
        <v>63</v>
      </c>
      <c r="BH6" s="12" t="s">
        <v>64</v>
      </c>
      <c r="BI6" s="12" t="s">
        <v>65</v>
      </c>
      <c r="BJ6" s="12" t="s">
        <v>66</v>
      </c>
      <c r="BK6" s="12" t="s">
        <v>67</v>
      </c>
      <c r="BL6" s="12" t="s">
        <v>68</v>
      </c>
      <c r="BM6" s="12" t="s">
        <v>69</v>
      </c>
      <c r="BN6" s="12" t="s">
        <v>70</v>
      </c>
      <c r="BO6" s="12" t="s">
        <v>71</v>
      </c>
      <c r="BQ6" s="12" t="s">
        <v>72</v>
      </c>
      <c r="BR6" s="12" t="s">
        <v>73</v>
      </c>
    </row>
    <row r="7" spans="2:70" ht="30" customHeight="1" x14ac:dyDescent="0.35">
      <c r="B7" s="10" t="s">
        <v>19</v>
      </c>
      <c r="C7" s="10">
        <v>1327</v>
      </c>
      <c r="D7" s="10">
        <v>653</v>
      </c>
      <c r="E7" s="10">
        <v>671</v>
      </c>
      <c r="F7" s="10"/>
      <c r="G7" s="10">
        <v>171</v>
      </c>
      <c r="H7" s="10">
        <v>226</v>
      </c>
      <c r="I7" s="10">
        <v>233</v>
      </c>
      <c r="J7" s="10">
        <v>233</v>
      </c>
      <c r="K7" s="10">
        <v>175</v>
      </c>
      <c r="L7" s="10">
        <v>289</v>
      </c>
      <c r="M7" s="10"/>
      <c r="N7" s="10">
        <v>385</v>
      </c>
      <c r="O7" s="10">
        <v>369</v>
      </c>
      <c r="P7" s="10">
        <v>251</v>
      </c>
      <c r="Q7" s="10">
        <v>319</v>
      </c>
      <c r="R7" s="10"/>
      <c r="S7" s="10">
        <v>185</v>
      </c>
      <c r="T7" s="10">
        <v>169</v>
      </c>
      <c r="U7" s="10">
        <v>95</v>
      </c>
      <c r="V7" s="10">
        <v>122</v>
      </c>
      <c r="W7" s="10">
        <v>96</v>
      </c>
      <c r="X7" s="10">
        <v>123</v>
      </c>
      <c r="Y7" s="10">
        <v>107</v>
      </c>
      <c r="Z7" s="10">
        <v>60</v>
      </c>
      <c r="AA7" s="10">
        <v>157</v>
      </c>
      <c r="AB7" s="10">
        <v>112</v>
      </c>
      <c r="AC7" s="10">
        <v>69</v>
      </c>
      <c r="AD7" s="10">
        <v>32</v>
      </c>
      <c r="AE7" s="10"/>
      <c r="AF7" s="10">
        <v>464</v>
      </c>
      <c r="AG7" s="10">
        <v>554</v>
      </c>
      <c r="AH7" s="10">
        <v>195</v>
      </c>
      <c r="AI7" s="10"/>
      <c r="AJ7" s="10">
        <v>483</v>
      </c>
      <c r="AK7" s="10">
        <v>356</v>
      </c>
      <c r="AL7" s="10">
        <v>90</v>
      </c>
      <c r="AM7" s="10">
        <v>18</v>
      </c>
      <c r="AN7" s="10">
        <v>175</v>
      </c>
      <c r="AO7" s="10"/>
      <c r="AP7" s="10">
        <v>307</v>
      </c>
      <c r="AQ7" s="10">
        <v>448</v>
      </c>
      <c r="AR7" s="10">
        <v>75</v>
      </c>
      <c r="AS7" s="10"/>
      <c r="AT7" s="10">
        <v>294</v>
      </c>
      <c r="AU7" s="10">
        <v>312</v>
      </c>
      <c r="AV7" s="10">
        <v>388</v>
      </c>
      <c r="AW7" s="10">
        <v>135</v>
      </c>
      <c r="AX7" s="10">
        <v>23</v>
      </c>
      <c r="AY7" s="10"/>
      <c r="AZ7" s="10">
        <v>12</v>
      </c>
      <c r="BA7" s="10">
        <v>63</v>
      </c>
      <c r="BB7" s="10">
        <v>86</v>
      </c>
      <c r="BC7" s="10">
        <v>78</v>
      </c>
      <c r="BD7" s="10">
        <v>136</v>
      </c>
      <c r="BE7" s="10">
        <v>153</v>
      </c>
      <c r="BF7" s="10">
        <v>116</v>
      </c>
      <c r="BG7" s="10">
        <v>99</v>
      </c>
      <c r="BH7" s="10">
        <v>77</v>
      </c>
      <c r="BI7" s="10">
        <v>68</v>
      </c>
      <c r="BJ7" s="10">
        <v>122</v>
      </c>
      <c r="BK7" s="10">
        <v>60</v>
      </c>
      <c r="BL7" s="10">
        <v>59</v>
      </c>
      <c r="BM7" s="10">
        <v>39</v>
      </c>
      <c r="BN7" s="10">
        <v>37</v>
      </c>
      <c r="BO7" s="10">
        <v>56</v>
      </c>
      <c r="BP7" s="10"/>
      <c r="BQ7" s="10">
        <v>423</v>
      </c>
      <c r="BR7" s="10">
        <v>868</v>
      </c>
    </row>
    <row r="8" spans="2:70" ht="30" customHeight="1" x14ac:dyDescent="0.35">
      <c r="B8" s="11" t="s">
        <v>20</v>
      </c>
      <c r="C8" s="11">
        <v>1327</v>
      </c>
      <c r="D8" s="11">
        <v>652</v>
      </c>
      <c r="E8" s="11">
        <v>672</v>
      </c>
      <c r="F8" s="11"/>
      <c r="G8" s="11">
        <v>189</v>
      </c>
      <c r="H8" s="11">
        <v>219</v>
      </c>
      <c r="I8" s="11">
        <v>232</v>
      </c>
      <c r="J8" s="11">
        <v>232</v>
      </c>
      <c r="K8" s="11">
        <v>169</v>
      </c>
      <c r="L8" s="11">
        <v>285</v>
      </c>
      <c r="M8" s="11"/>
      <c r="N8" s="11">
        <v>353</v>
      </c>
      <c r="O8" s="11">
        <v>340</v>
      </c>
      <c r="P8" s="11">
        <v>281</v>
      </c>
      <c r="Q8" s="11">
        <v>349</v>
      </c>
      <c r="R8" s="11"/>
      <c r="S8" s="11">
        <v>186</v>
      </c>
      <c r="T8" s="11">
        <v>161</v>
      </c>
      <c r="U8" s="11">
        <v>97</v>
      </c>
      <c r="V8" s="11">
        <v>126</v>
      </c>
      <c r="W8" s="11">
        <v>92</v>
      </c>
      <c r="X8" s="11">
        <v>117</v>
      </c>
      <c r="Y8" s="11">
        <v>101</v>
      </c>
      <c r="Z8" s="11">
        <v>57</v>
      </c>
      <c r="AA8" s="11">
        <v>154</v>
      </c>
      <c r="AB8" s="11">
        <v>121</v>
      </c>
      <c r="AC8" s="11">
        <v>73</v>
      </c>
      <c r="AD8" s="11">
        <v>42</v>
      </c>
      <c r="AE8" s="11"/>
      <c r="AF8" s="11">
        <v>460</v>
      </c>
      <c r="AG8" s="11">
        <v>544</v>
      </c>
      <c r="AH8" s="11">
        <v>200</v>
      </c>
      <c r="AI8" s="11"/>
      <c r="AJ8" s="11">
        <v>470</v>
      </c>
      <c r="AK8" s="11">
        <v>353</v>
      </c>
      <c r="AL8" s="11">
        <v>87</v>
      </c>
      <c r="AM8" s="11">
        <v>20</v>
      </c>
      <c r="AN8" s="11">
        <v>180</v>
      </c>
      <c r="AO8" s="11"/>
      <c r="AP8" s="11">
        <v>301</v>
      </c>
      <c r="AQ8" s="11">
        <v>445</v>
      </c>
      <c r="AR8" s="11">
        <v>72</v>
      </c>
      <c r="AS8" s="11"/>
      <c r="AT8" s="11">
        <v>301</v>
      </c>
      <c r="AU8" s="11">
        <v>320</v>
      </c>
      <c r="AV8" s="11">
        <v>373</v>
      </c>
      <c r="AW8" s="11">
        <v>130</v>
      </c>
      <c r="AX8" s="11">
        <v>21</v>
      </c>
      <c r="AY8" s="11"/>
      <c r="AZ8" s="11">
        <v>12</v>
      </c>
      <c r="BA8" s="11">
        <v>65</v>
      </c>
      <c r="BB8" s="11">
        <v>89</v>
      </c>
      <c r="BC8" s="11">
        <v>82</v>
      </c>
      <c r="BD8" s="11">
        <v>137</v>
      </c>
      <c r="BE8" s="11">
        <v>156</v>
      </c>
      <c r="BF8" s="11">
        <v>116</v>
      </c>
      <c r="BG8" s="11">
        <v>102</v>
      </c>
      <c r="BH8" s="11">
        <v>78</v>
      </c>
      <c r="BI8" s="11">
        <v>67</v>
      </c>
      <c r="BJ8" s="11">
        <v>119</v>
      </c>
      <c r="BK8" s="11">
        <v>59</v>
      </c>
      <c r="BL8" s="11">
        <v>56</v>
      </c>
      <c r="BM8" s="11">
        <v>37</v>
      </c>
      <c r="BN8" s="11">
        <v>34</v>
      </c>
      <c r="BO8" s="11">
        <v>51</v>
      </c>
      <c r="BP8" s="11"/>
      <c r="BQ8" s="11">
        <v>416</v>
      </c>
      <c r="BR8" s="11">
        <v>874</v>
      </c>
    </row>
    <row r="9" spans="2:70" ht="43.5" x14ac:dyDescent="0.35">
      <c r="B9" s="18" t="s">
        <v>796</v>
      </c>
      <c r="C9" s="17">
        <v>0.27701693897844099</v>
      </c>
      <c r="D9" s="17">
        <v>0.25924957350410899</v>
      </c>
      <c r="E9" s="17">
        <v>0.29417534279316598</v>
      </c>
      <c r="F9" s="17"/>
      <c r="G9" s="17">
        <v>0.37933780726878902</v>
      </c>
      <c r="H9" s="17">
        <v>0.36965112371320802</v>
      </c>
      <c r="I9" s="17">
        <v>0.347744211281726</v>
      </c>
      <c r="J9" s="17">
        <v>0.25368553003486799</v>
      </c>
      <c r="K9" s="17">
        <v>0.20627045259842899</v>
      </c>
      <c r="L9" s="17">
        <v>0.141726801290704</v>
      </c>
      <c r="M9" s="17"/>
      <c r="N9" s="17">
        <v>0.27596095014593502</v>
      </c>
      <c r="O9" s="17">
        <v>0.27073389157289801</v>
      </c>
      <c r="P9" s="17">
        <v>0.27233655276804902</v>
      </c>
      <c r="Q9" s="17">
        <v>0.28766055775177601</v>
      </c>
      <c r="R9" s="17"/>
      <c r="S9" s="17">
        <v>0.33679143023201102</v>
      </c>
      <c r="T9" s="17">
        <v>0.32093361274008603</v>
      </c>
      <c r="U9" s="17">
        <v>0.342228605955119</v>
      </c>
      <c r="V9" s="17">
        <v>0.25633760123337201</v>
      </c>
      <c r="W9" s="17">
        <v>0.18059083019427799</v>
      </c>
      <c r="X9" s="17">
        <v>0.341480533359379</v>
      </c>
      <c r="Y9" s="17">
        <v>0.23204993553953099</v>
      </c>
      <c r="Z9" s="17">
        <v>0.20168933669081801</v>
      </c>
      <c r="AA9" s="17">
        <v>0.224712369935611</v>
      </c>
      <c r="AB9" s="17">
        <v>0.29061308664393498</v>
      </c>
      <c r="AC9" s="17">
        <v>0.24193927709834501</v>
      </c>
      <c r="AD9" s="17">
        <v>0.21172521207641101</v>
      </c>
      <c r="AE9" s="17"/>
      <c r="AF9" s="17">
        <v>0.20460695517964</v>
      </c>
      <c r="AG9" s="17">
        <v>0.32820686104315699</v>
      </c>
      <c r="AH9" s="17">
        <v>0.25688120830837002</v>
      </c>
      <c r="AI9" s="17"/>
      <c r="AJ9" s="17">
        <v>0.22227732166692099</v>
      </c>
      <c r="AK9" s="17">
        <v>0.36944244818317101</v>
      </c>
      <c r="AL9" s="17">
        <v>0.32587888890797301</v>
      </c>
      <c r="AM9" s="17">
        <v>0.21932946423174299</v>
      </c>
      <c r="AN9" s="17">
        <v>0.22855469290018299</v>
      </c>
      <c r="AO9" s="17"/>
      <c r="AP9" s="17">
        <v>0.253834897415879</v>
      </c>
      <c r="AQ9" s="17">
        <v>0.35137565759372502</v>
      </c>
      <c r="AR9" s="17">
        <v>0.39039144020893601</v>
      </c>
      <c r="AS9" s="17"/>
      <c r="AT9" s="17">
        <v>0.23871888024298599</v>
      </c>
      <c r="AU9" s="17">
        <v>0.28489749454502</v>
      </c>
      <c r="AV9" s="17">
        <v>0.31349641981729998</v>
      </c>
      <c r="AW9" s="17">
        <v>0.31828014444666602</v>
      </c>
      <c r="AX9" s="17">
        <v>0.40680492711667898</v>
      </c>
      <c r="AY9" s="17"/>
      <c r="AZ9" s="17">
        <v>0.26558765284305802</v>
      </c>
      <c r="BA9" s="17">
        <v>0.37455197631331</v>
      </c>
      <c r="BB9" s="17">
        <v>0.276432439855331</v>
      </c>
      <c r="BC9" s="17">
        <v>0.25502457128279099</v>
      </c>
      <c r="BD9" s="17">
        <v>0.28179012169104101</v>
      </c>
      <c r="BE9" s="17">
        <v>0.23620013864015299</v>
      </c>
      <c r="BF9" s="17">
        <v>0.23334395832532601</v>
      </c>
      <c r="BG9" s="17">
        <v>0.25714456641251698</v>
      </c>
      <c r="BH9" s="17">
        <v>0.34963965720194101</v>
      </c>
      <c r="BI9" s="17">
        <v>0.219071571051001</v>
      </c>
      <c r="BJ9" s="17">
        <v>0.29022030317897202</v>
      </c>
      <c r="BK9" s="17">
        <v>0.24259228373832001</v>
      </c>
      <c r="BL9" s="17">
        <v>0.31901474064885799</v>
      </c>
      <c r="BM9" s="17">
        <v>0.16878343501689</v>
      </c>
      <c r="BN9" s="17">
        <v>0.38214161695128701</v>
      </c>
      <c r="BO9" s="17">
        <v>0.47067794170579003</v>
      </c>
      <c r="BP9" s="17"/>
      <c r="BQ9" s="17">
        <v>0.35030151691825001</v>
      </c>
      <c r="BR9" s="17">
        <v>0.24403320554631</v>
      </c>
    </row>
    <row r="10" spans="2:70" ht="58" x14ac:dyDescent="0.35">
      <c r="B10" s="18" t="s">
        <v>797</v>
      </c>
      <c r="C10" s="17">
        <v>0.510442821270785</v>
      </c>
      <c r="D10" s="17">
        <v>0.56949832234192199</v>
      </c>
      <c r="E10" s="17">
        <v>0.45401859660719301</v>
      </c>
      <c r="F10" s="17"/>
      <c r="G10" s="17">
        <v>0.42480163541706401</v>
      </c>
      <c r="H10" s="17">
        <v>0.42338183743429297</v>
      </c>
      <c r="I10" s="17">
        <v>0.455460873924043</v>
      </c>
      <c r="J10" s="17">
        <v>0.48710973937593599</v>
      </c>
      <c r="K10" s="17">
        <v>0.51808943283382203</v>
      </c>
      <c r="L10" s="17">
        <v>0.69298945645180199</v>
      </c>
      <c r="M10" s="17"/>
      <c r="N10" s="17">
        <v>0.55954981714163698</v>
      </c>
      <c r="O10" s="17">
        <v>0.51152949987699603</v>
      </c>
      <c r="P10" s="17">
        <v>0.52223488663341899</v>
      </c>
      <c r="Q10" s="17">
        <v>0.44869702346127299</v>
      </c>
      <c r="R10" s="17"/>
      <c r="S10" s="17">
        <v>0.44438195049506901</v>
      </c>
      <c r="T10" s="17">
        <v>0.54200354848364896</v>
      </c>
      <c r="U10" s="17">
        <v>0.45961219148885701</v>
      </c>
      <c r="V10" s="17">
        <v>0.54837678837853399</v>
      </c>
      <c r="W10" s="17">
        <v>0.53023592982785905</v>
      </c>
      <c r="X10" s="17">
        <v>0.47115990257515999</v>
      </c>
      <c r="Y10" s="17">
        <v>0.59248798591587204</v>
      </c>
      <c r="Z10" s="17">
        <v>0.604743754330755</v>
      </c>
      <c r="AA10" s="17">
        <v>0.515731436572755</v>
      </c>
      <c r="AB10" s="17">
        <v>0.47199933393709598</v>
      </c>
      <c r="AC10" s="17">
        <v>0.51356693150586097</v>
      </c>
      <c r="AD10" s="17">
        <v>0.51107428755228401</v>
      </c>
      <c r="AE10" s="17"/>
      <c r="AF10" s="17">
        <v>0.61921005571787802</v>
      </c>
      <c r="AG10" s="17">
        <v>0.45946865345965698</v>
      </c>
      <c r="AH10" s="17">
        <v>0.47610636228361902</v>
      </c>
      <c r="AI10" s="17"/>
      <c r="AJ10" s="17">
        <v>0.59992920518846704</v>
      </c>
      <c r="AK10" s="17">
        <v>0.42768971060327998</v>
      </c>
      <c r="AL10" s="17">
        <v>0.46932129861754801</v>
      </c>
      <c r="AM10" s="17">
        <v>0.49205867992164398</v>
      </c>
      <c r="AN10" s="17">
        <v>0.50515657634121403</v>
      </c>
      <c r="AO10" s="17"/>
      <c r="AP10" s="17">
        <v>0.59282068512789798</v>
      </c>
      <c r="AQ10" s="17">
        <v>0.42536818232240298</v>
      </c>
      <c r="AR10" s="17">
        <v>0.46380431811551498</v>
      </c>
      <c r="AS10" s="17"/>
      <c r="AT10" s="17">
        <v>0.48855196469197099</v>
      </c>
      <c r="AU10" s="17">
        <v>0.52937235599204402</v>
      </c>
      <c r="AV10" s="17">
        <v>0.49402996647804698</v>
      </c>
      <c r="AW10" s="17">
        <v>0.46782809186886298</v>
      </c>
      <c r="AX10" s="17">
        <v>0.38313776214003598</v>
      </c>
      <c r="AY10" s="17"/>
      <c r="AZ10" s="17">
        <v>0.15004498287048901</v>
      </c>
      <c r="BA10" s="17">
        <v>0.29699756204855499</v>
      </c>
      <c r="BB10" s="17">
        <v>0.46145485465835201</v>
      </c>
      <c r="BC10" s="17">
        <v>0.443265081596941</v>
      </c>
      <c r="BD10" s="17">
        <v>0.51686117490161798</v>
      </c>
      <c r="BE10" s="17">
        <v>0.50499761346667404</v>
      </c>
      <c r="BF10" s="17">
        <v>0.55787403274857905</v>
      </c>
      <c r="BG10" s="17">
        <v>0.56577996294007404</v>
      </c>
      <c r="BH10" s="17">
        <v>0.57574802953371496</v>
      </c>
      <c r="BI10" s="17">
        <v>0.56065424968724697</v>
      </c>
      <c r="BJ10" s="17">
        <v>0.58217062462105396</v>
      </c>
      <c r="BK10" s="17">
        <v>0.66293358419542603</v>
      </c>
      <c r="BL10" s="17">
        <v>0.48728073132944599</v>
      </c>
      <c r="BM10" s="17">
        <v>0.66135096949213901</v>
      </c>
      <c r="BN10" s="17">
        <v>0.45515080490828602</v>
      </c>
      <c r="BO10" s="17">
        <v>0.39033984404327099</v>
      </c>
      <c r="BP10" s="17"/>
      <c r="BQ10" s="17">
        <v>0.47677688881574998</v>
      </c>
      <c r="BR10" s="17">
        <v>0.53336892631502397</v>
      </c>
    </row>
    <row r="11" spans="2:70" x14ac:dyDescent="0.35">
      <c r="B11" s="18" t="s">
        <v>775</v>
      </c>
      <c r="C11" s="19">
        <v>0.21254023975077399</v>
      </c>
      <c r="D11" s="19">
        <v>0.17125210415396899</v>
      </c>
      <c r="E11" s="19">
        <v>0.251806060599641</v>
      </c>
      <c r="F11" s="19"/>
      <c r="G11" s="19">
        <v>0.195860557314147</v>
      </c>
      <c r="H11" s="19">
        <v>0.20696703885250001</v>
      </c>
      <c r="I11" s="19">
        <v>0.19679491479423</v>
      </c>
      <c r="J11" s="19">
        <v>0.25920473058919602</v>
      </c>
      <c r="K11" s="19">
        <v>0.27564011456774901</v>
      </c>
      <c r="L11" s="19">
        <v>0.16528374225749401</v>
      </c>
      <c r="M11" s="19"/>
      <c r="N11" s="19">
        <v>0.16448923271242799</v>
      </c>
      <c r="O11" s="19">
        <v>0.21773660855010599</v>
      </c>
      <c r="P11" s="19">
        <v>0.20542856059853201</v>
      </c>
      <c r="Q11" s="19">
        <v>0.26364241878695099</v>
      </c>
      <c r="R11" s="19"/>
      <c r="S11" s="19">
        <v>0.21882661927291999</v>
      </c>
      <c r="T11" s="19">
        <v>0.13706283877626499</v>
      </c>
      <c r="U11" s="19">
        <v>0.19815920255602501</v>
      </c>
      <c r="V11" s="19">
        <v>0.195285610388094</v>
      </c>
      <c r="W11" s="19">
        <v>0.28917323997786298</v>
      </c>
      <c r="X11" s="19">
        <v>0.187359564065461</v>
      </c>
      <c r="Y11" s="19">
        <v>0.175462078544597</v>
      </c>
      <c r="Z11" s="19">
        <v>0.19356690897842699</v>
      </c>
      <c r="AA11" s="19">
        <v>0.259556193491634</v>
      </c>
      <c r="AB11" s="19">
        <v>0.23738757941896901</v>
      </c>
      <c r="AC11" s="19">
        <v>0.244493791395793</v>
      </c>
      <c r="AD11" s="19">
        <v>0.277200500371305</v>
      </c>
      <c r="AE11" s="19"/>
      <c r="AF11" s="19">
        <v>0.17618298910248301</v>
      </c>
      <c r="AG11" s="19">
        <v>0.21232448549718599</v>
      </c>
      <c r="AH11" s="19">
        <v>0.26701242940801001</v>
      </c>
      <c r="AI11" s="19"/>
      <c r="AJ11" s="19">
        <v>0.177793473144612</v>
      </c>
      <c r="AK11" s="19">
        <v>0.20286784121354801</v>
      </c>
      <c r="AL11" s="19">
        <v>0.20479981247448001</v>
      </c>
      <c r="AM11" s="19">
        <v>0.28861185584661297</v>
      </c>
      <c r="AN11" s="19">
        <v>0.26628873075860299</v>
      </c>
      <c r="AO11" s="19"/>
      <c r="AP11" s="19">
        <v>0.15334441745622299</v>
      </c>
      <c r="AQ11" s="19">
        <v>0.223256160083872</v>
      </c>
      <c r="AR11" s="19">
        <v>0.14580424167555001</v>
      </c>
      <c r="AS11" s="19"/>
      <c r="AT11" s="19">
        <v>0.27272915506504303</v>
      </c>
      <c r="AU11" s="19">
        <v>0.18573014946293601</v>
      </c>
      <c r="AV11" s="19">
        <v>0.19247361370465299</v>
      </c>
      <c r="AW11" s="19">
        <v>0.21389176368447099</v>
      </c>
      <c r="AX11" s="19">
        <v>0.21005731074328499</v>
      </c>
      <c r="AY11" s="19"/>
      <c r="AZ11" s="19">
        <v>0.58436736428645297</v>
      </c>
      <c r="BA11" s="19">
        <v>0.32845046163813502</v>
      </c>
      <c r="BB11" s="19">
        <v>0.26211270548631699</v>
      </c>
      <c r="BC11" s="19">
        <v>0.30171034712026801</v>
      </c>
      <c r="BD11" s="19">
        <v>0.20134870340734101</v>
      </c>
      <c r="BE11" s="19">
        <v>0.25880224789317202</v>
      </c>
      <c r="BF11" s="19">
        <v>0.208782008926095</v>
      </c>
      <c r="BG11" s="19">
        <v>0.177075470647409</v>
      </c>
      <c r="BH11" s="19">
        <v>7.4612313264344907E-2</v>
      </c>
      <c r="BI11" s="19">
        <v>0.220274179261752</v>
      </c>
      <c r="BJ11" s="19">
        <v>0.127609072199974</v>
      </c>
      <c r="BK11" s="19">
        <v>9.44741320662532E-2</v>
      </c>
      <c r="BL11" s="19">
        <v>0.19370452802169699</v>
      </c>
      <c r="BM11" s="19">
        <v>0.16986559549097099</v>
      </c>
      <c r="BN11" s="19">
        <v>0.16270757814042699</v>
      </c>
      <c r="BO11" s="19">
        <v>0.13898221425093801</v>
      </c>
      <c r="BP11" s="19"/>
      <c r="BQ11" s="19">
        <v>0.17292159426600001</v>
      </c>
      <c r="BR11" s="19">
        <v>0.222597868138666</v>
      </c>
    </row>
    <row r="12" spans="2:70" x14ac:dyDescent="0.35">
      <c r="B12" s="16" t="s">
        <v>651</v>
      </c>
    </row>
    <row r="13" spans="2:70" x14ac:dyDescent="0.35">
      <c r="B13" t="s">
        <v>98</v>
      </c>
    </row>
    <row r="14" spans="2:70" x14ac:dyDescent="0.35">
      <c r="B14" t="s">
        <v>99</v>
      </c>
    </row>
    <row r="16" spans="2:70" x14ac:dyDescent="0.35">
      <c r="B16" s="8" t="str">
        <f>HYPERLINK("#'Contents'!A1", "Return to Contents")</f>
        <v>Return to Contents</v>
      </c>
    </row>
  </sheetData>
  <mergeCells count="11">
    <mergeCell ref="BQ5:BR5"/>
    <mergeCell ref="D5:E5"/>
    <mergeCell ref="G5:L5"/>
    <mergeCell ref="N5:Q5"/>
    <mergeCell ref="S5:AD5"/>
    <mergeCell ref="AF5:AH5"/>
    <mergeCell ref="D2:BJ2"/>
    <mergeCell ref="AJ5:AN5"/>
    <mergeCell ref="AP5:AR5"/>
    <mergeCell ref="AT5:AX5"/>
    <mergeCell ref="AZ5:BO5"/>
  </mergeCells>
  <pageMargins left="0.7" right="0.7" top="0.75" bottom="0.75" header="0.3" footer="0.3"/>
  <pageSetup paperSize="9" orientation="portrait" horizontalDpi="300" verticalDpi="300"/>
  <drawing r:id="rId1"/>
</worksheet>
</file>

<file path=xl/worksheets/sheet2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200-000000000000}">
  <dimension ref="B2:BR16"/>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67" width="10.7265625" customWidth="1"/>
    <col min="68" max="68" width="2.1796875" customWidth="1"/>
    <col min="69" max="70" width="10.7265625" customWidth="1"/>
    <col min="71" max="71" width="2.1796875" customWidth="1"/>
  </cols>
  <sheetData>
    <row r="2" spans="2:70" ht="40" customHeight="1" x14ac:dyDescent="0.35">
      <c r="D2" s="29" t="s">
        <v>791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row>
    <row r="5" spans="2:70" ht="30" customHeight="1" x14ac:dyDescent="0.35">
      <c r="B5" s="15"/>
      <c r="C5" s="15"/>
      <c r="D5" s="30" t="s">
        <v>74</v>
      </c>
      <c r="E5" s="30"/>
      <c r="F5" s="15"/>
      <c r="G5" s="30" t="s">
        <v>75</v>
      </c>
      <c r="H5" s="30"/>
      <c r="I5" s="30"/>
      <c r="J5" s="30"/>
      <c r="K5" s="30"/>
      <c r="L5" s="30"/>
      <c r="M5" s="15"/>
      <c r="N5" s="30" t="s">
        <v>76</v>
      </c>
      <c r="O5" s="30"/>
      <c r="P5" s="30"/>
      <c r="Q5" s="30"/>
      <c r="R5" s="15"/>
      <c r="S5" s="30" t="s">
        <v>77</v>
      </c>
      <c r="T5" s="30"/>
      <c r="U5" s="30"/>
      <c r="V5" s="30"/>
      <c r="W5" s="30"/>
      <c r="X5" s="30"/>
      <c r="Y5" s="30"/>
      <c r="Z5" s="30"/>
      <c r="AA5" s="30"/>
      <c r="AB5" s="30"/>
      <c r="AC5" s="30"/>
      <c r="AD5" s="30"/>
      <c r="AE5" s="15"/>
      <c r="AF5" s="30" t="s">
        <v>78</v>
      </c>
      <c r="AG5" s="30"/>
      <c r="AH5" s="30"/>
      <c r="AI5" s="15"/>
      <c r="AJ5" s="30" t="s">
        <v>79</v>
      </c>
      <c r="AK5" s="30"/>
      <c r="AL5" s="30"/>
      <c r="AM5" s="30"/>
      <c r="AN5" s="30"/>
      <c r="AO5" s="15"/>
      <c r="AP5" s="30" t="s">
        <v>80</v>
      </c>
      <c r="AQ5" s="30"/>
      <c r="AR5" s="30"/>
      <c r="AS5" s="15"/>
      <c r="AT5" s="30" t="s">
        <v>81</v>
      </c>
      <c r="AU5" s="30"/>
      <c r="AV5" s="30"/>
      <c r="AW5" s="30"/>
      <c r="AX5" s="30"/>
      <c r="AY5" s="15"/>
      <c r="AZ5" s="30" t="s">
        <v>82</v>
      </c>
      <c r="BA5" s="30"/>
      <c r="BB5" s="30"/>
      <c r="BC5" s="30"/>
      <c r="BD5" s="30"/>
      <c r="BE5" s="30"/>
      <c r="BF5" s="30"/>
      <c r="BG5" s="30"/>
      <c r="BH5" s="30"/>
      <c r="BI5" s="30"/>
      <c r="BJ5" s="30"/>
      <c r="BK5" s="30"/>
      <c r="BL5" s="30"/>
      <c r="BM5" s="30"/>
      <c r="BN5" s="30"/>
      <c r="BO5" s="30"/>
      <c r="BP5" s="15"/>
      <c r="BQ5" s="30" t="s">
        <v>83</v>
      </c>
      <c r="BR5" s="30"/>
    </row>
    <row r="6" spans="2:7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46</v>
      </c>
      <c r="AQ6" s="12" t="s">
        <v>47</v>
      </c>
      <c r="AR6" s="12" t="s">
        <v>50</v>
      </c>
      <c r="AT6" s="12" t="s">
        <v>51</v>
      </c>
      <c r="AU6" s="12" t="s">
        <v>52</v>
      </c>
      <c r="AV6" s="12" t="s">
        <v>53</v>
      </c>
      <c r="AW6" s="12" t="s">
        <v>54</v>
      </c>
      <c r="AX6" s="12" t="s">
        <v>55</v>
      </c>
      <c r="AZ6" s="12" t="s">
        <v>56</v>
      </c>
      <c r="BA6" s="12" t="s">
        <v>57</v>
      </c>
      <c r="BB6" s="12" t="s">
        <v>58</v>
      </c>
      <c r="BC6" s="12" t="s">
        <v>59</v>
      </c>
      <c r="BD6" s="12" t="s">
        <v>60</v>
      </c>
      <c r="BE6" s="12" t="s">
        <v>61</v>
      </c>
      <c r="BF6" s="12" t="s">
        <v>62</v>
      </c>
      <c r="BG6" s="12" t="s">
        <v>63</v>
      </c>
      <c r="BH6" s="12" t="s">
        <v>64</v>
      </c>
      <c r="BI6" s="12" t="s">
        <v>65</v>
      </c>
      <c r="BJ6" s="12" t="s">
        <v>66</v>
      </c>
      <c r="BK6" s="12" t="s">
        <v>67</v>
      </c>
      <c r="BL6" s="12" t="s">
        <v>68</v>
      </c>
      <c r="BM6" s="12" t="s">
        <v>69</v>
      </c>
      <c r="BN6" s="12" t="s">
        <v>70</v>
      </c>
      <c r="BO6" s="12" t="s">
        <v>71</v>
      </c>
      <c r="BQ6" s="12" t="s">
        <v>72</v>
      </c>
      <c r="BR6" s="12" t="s">
        <v>73</v>
      </c>
    </row>
    <row r="7" spans="2:70" ht="30" customHeight="1" x14ac:dyDescent="0.35">
      <c r="B7" s="10" t="s">
        <v>19</v>
      </c>
      <c r="C7" s="10">
        <v>1333</v>
      </c>
      <c r="D7" s="10">
        <v>660</v>
      </c>
      <c r="E7" s="10">
        <v>667</v>
      </c>
      <c r="F7" s="10"/>
      <c r="G7" s="10">
        <v>168</v>
      </c>
      <c r="H7" s="10">
        <v>232</v>
      </c>
      <c r="I7" s="10">
        <v>225</v>
      </c>
      <c r="J7" s="10">
        <v>205</v>
      </c>
      <c r="K7" s="10">
        <v>205</v>
      </c>
      <c r="L7" s="10">
        <v>298</v>
      </c>
      <c r="M7" s="10"/>
      <c r="N7" s="10">
        <v>398</v>
      </c>
      <c r="O7" s="10">
        <v>379</v>
      </c>
      <c r="P7" s="10">
        <v>260</v>
      </c>
      <c r="Q7" s="10">
        <v>291</v>
      </c>
      <c r="R7" s="10"/>
      <c r="S7" s="10">
        <v>180</v>
      </c>
      <c r="T7" s="10">
        <v>201</v>
      </c>
      <c r="U7" s="10">
        <v>104</v>
      </c>
      <c r="V7" s="10">
        <v>123</v>
      </c>
      <c r="W7" s="10">
        <v>85</v>
      </c>
      <c r="X7" s="10">
        <v>118</v>
      </c>
      <c r="Y7" s="10">
        <v>113</v>
      </c>
      <c r="Z7" s="10">
        <v>56</v>
      </c>
      <c r="AA7" s="10">
        <v>162</v>
      </c>
      <c r="AB7" s="10">
        <v>105</v>
      </c>
      <c r="AC7" s="10">
        <v>54</v>
      </c>
      <c r="AD7" s="10">
        <v>32</v>
      </c>
      <c r="AE7" s="10"/>
      <c r="AF7" s="10">
        <v>489</v>
      </c>
      <c r="AG7" s="10">
        <v>545</v>
      </c>
      <c r="AH7" s="10">
        <v>183</v>
      </c>
      <c r="AI7" s="10"/>
      <c r="AJ7" s="10">
        <v>479</v>
      </c>
      <c r="AK7" s="10">
        <v>366</v>
      </c>
      <c r="AL7" s="10">
        <v>96</v>
      </c>
      <c r="AM7" s="10">
        <v>10</v>
      </c>
      <c r="AN7" s="10">
        <v>173</v>
      </c>
      <c r="AO7" s="10"/>
      <c r="AP7" s="10">
        <v>295</v>
      </c>
      <c r="AQ7" s="10">
        <v>452</v>
      </c>
      <c r="AR7" s="10">
        <v>98</v>
      </c>
      <c r="AS7" s="10"/>
      <c r="AT7" s="10">
        <v>312</v>
      </c>
      <c r="AU7" s="10">
        <v>346</v>
      </c>
      <c r="AV7" s="10">
        <v>348</v>
      </c>
      <c r="AW7" s="10">
        <v>130</v>
      </c>
      <c r="AX7" s="10">
        <v>18</v>
      </c>
      <c r="AY7" s="10"/>
      <c r="AZ7" s="10">
        <v>9</v>
      </c>
      <c r="BA7" s="10">
        <v>54</v>
      </c>
      <c r="BB7" s="10">
        <v>82</v>
      </c>
      <c r="BC7" s="10">
        <v>80</v>
      </c>
      <c r="BD7" s="10">
        <v>140</v>
      </c>
      <c r="BE7" s="10">
        <v>144</v>
      </c>
      <c r="BF7" s="10">
        <v>125</v>
      </c>
      <c r="BG7" s="10">
        <v>124</v>
      </c>
      <c r="BH7" s="10">
        <v>79</v>
      </c>
      <c r="BI7" s="10">
        <v>73</v>
      </c>
      <c r="BJ7" s="10">
        <v>107</v>
      </c>
      <c r="BK7" s="10">
        <v>71</v>
      </c>
      <c r="BL7" s="10">
        <v>63</v>
      </c>
      <c r="BM7" s="10">
        <v>35</v>
      </c>
      <c r="BN7" s="10">
        <v>33</v>
      </c>
      <c r="BO7" s="10">
        <v>40</v>
      </c>
      <c r="BP7" s="10"/>
      <c r="BQ7" s="10">
        <v>381</v>
      </c>
      <c r="BR7" s="10">
        <v>914</v>
      </c>
    </row>
    <row r="8" spans="2:70" ht="30" customHeight="1" x14ac:dyDescent="0.35">
      <c r="B8" s="11" t="s">
        <v>20</v>
      </c>
      <c r="C8" s="11">
        <v>1330</v>
      </c>
      <c r="D8" s="11">
        <v>663</v>
      </c>
      <c r="E8" s="11">
        <v>662</v>
      </c>
      <c r="F8" s="11"/>
      <c r="G8" s="11">
        <v>187</v>
      </c>
      <c r="H8" s="11">
        <v>221</v>
      </c>
      <c r="I8" s="11">
        <v>222</v>
      </c>
      <c r="J8" s="11">
        <v>202</v>
      </c>
      <c r="K8" s="11">
        <v>205</v>
      </c>
      <c r="L8" s="11">
        <v>294</v>
      </c>
      <c r="M8" s="11"/>
      <c r="N8" s="11">
        <v>365</v>
      </c>
      <c r="O8" s="11">
        <v>349</v>
      </c>
      <c r="P8" s="11">
        <v>292</v>
      </c>
      <c r="Q8" s="11">
        <v>319</v>
      </c>
      <c r="R8" s="11"/>
      <c r="S8" s="11">
        <v>179</v>
      </c>
      <c r="T8" s="11">
        <v>189</v>
      </c>
      <c r="U8" s="11">
        <v>107</v>
      </c>
      <c r="V8" s="11">
        <v>127</v>
      </c>
      <c r="W8" s="11">
        <v>82</v>
      </c>
      <c r="X8" s="11">
        <v>112</v>
      </c>
      <c r="Y8" s="11">
        <v>108</v>
      </c>
      <c r="Z8" s="11">
        <v>53</v>
      </c>
      <c r="AA8" s="11">
        <v>161</v>
      </c>
      <c r="AB8" s="11">
        <v>111</v>
      </c>
      <c r="AC8" s="11">
        <v>58</v>
      </c>
      <c r="AD8" s="11">
        <v>43</v>
      </c>
      <c r="AE8" s="11"/>
      <c r="AF8" s="11">
        <v>487</v>
      </c>
      <c r="AG8" s="11">
        <v>532</v>
      </c>
      <c r="AH8" s="11">
        <v>189</v>
      </c>
      <c r="AI8" s="11"/>
      <c r="AJ8" s="11">
        <v>468</v>
      </c>
      <c r="AK8" s="11">
        <v>360</v>
      </c>
      <c r="AL8" s="11">
        <v>92</v>
      </c>
      <c r="AM8" s="11">
        <v>11</v>
      </c>
      <c r="AN8" s="11">
        <v>180</v>
      </c>
      <c r="AO8" s="11"/>
      <c r="AP8" s="11">
        <v>290</v>
      </c>
      <c r="AQ8" s="11">
        <v>448</v>
      </c>
      <c r="AR8" s="11">
        <v>96</v>
      </c>
      <c r="AS8" s="11"/>
      <c r="AT8" s="11">
        <v>324</v>
      </c>
      <c r="AU8" s="11">
        <v>351</v>
      </c>
      <c r="AV8" s="11">
        <v>335</v>
      </c>
      <c r="AW8" s="11">
        <v>123</v>
      </c>
      <c r="AX8" s="11">
        <v>16</v>
      </c>
      <c r="AY8" s="11"/>
      <c r="AZ8" s="11">
        <v>9</v>
      </c>
      <c r="BA8" s="11">
        <v>55</v>
      </c>
      <c r="BB8" s="11">
        <v>86</v>
      </c>
      <c r="BC8" s="11">
        <v>84</v>
      </c>
      <c r="BD8" s="11">
        <v>145</v>
      </c>
      <c r="BE8" s="11">
        <v>146</v>
      </c>
      <c r="BF8" s="11">
        <v>123</v>
      </c>
      <c r="BG8" s="11">
        <v>125</v>
      </c>
      <c r="BH8" s="11">
        <v>81</v>
      </c>
      <c r="BI8" s="11">
        <v>71</v>
      </c>
      <c r="BJ8" s="11">
        <v>105</v>
      </c>
      <c r="BK8" s="11">
        <v>68</v>
      </c>
      <c r="BL8" s="11">
        <v>61</v>
      </c>
      <c r="BM8" s="11">
        <v>34</v>
      </c>
      <c r="BN8" s="11">
        <v>30</v>
      </c>
      <c r="BO8" s="11">
        <v>36</v>
      </c>
      <c r="BP8" s="11"/>
      <c r="BQ8" s="11">
        <v>374</v>
      </c>
      <c r="BR8" s="11">
        <v>918</v>
      </c>
    </row>
    <row r="9" spans="2:70" ht="43.5" x14ac:dyDescent="0.35">
      <c r="B9" s="18" t="s">
        <v>798</v>
      </c>
      <c r="C9" s="17">
        <v>0.24662868561467899</v>
      </c>
      <c r="D9" s="17">
        <v>0.243935048789308</v>
      </c>
      <c r="E9" s="17">
        <v>0.25022187919875799</v>
      </c>
      <c r="F9" s="17"/>
      <c r="G9" s="17">
        <v>0.34781587695434601</v>
      </c>
      <c r="H9" s="17">
        <v>0.32678837165790797</v>
      </c>
      <c r="I9" s="17">
        <v>0.23731525054062</v>
      </c>
      <c r="J9" s="17">
        <v>0.27505128477926999</v>
      </c>
      <c r="K9" s="17">
        <v>0.18169821199059499</v>
      </c>
      <c r="L9" s="17">
        <v>0.154469459537948</v>
      </c>
      <c r="M9" s="17"/>
      <c r="N9" s="17">
        <v>0.24883922210103601</v>
      </c>
      <c r="O9" s="17">
        <v>0.20828459741176</v>
      </c>
      <c r="P9" s="17">
        <v>0.26531828709427402</v>
      </c>
      <c r="Q9" s="17">
        <v>0.26971505086972197</v>
      </c>
      <c r="R9" s="17"/>
      <c r="S9" s="17">
        <v>0.333239404969011</v>
      </c>
      <c r="T9" s="17">
        <v>0.19530629690409801</v>
      </c>
      <c r="U9" s="17">
        <v>0.17425392552142999</v>
      </c>
      <c r="V9" s="17">
        <v>0.27212664105290801</v>
      </c>
      <c r="W9" s="17">
        <v>0.32433752118937398</v>
      </c>
      <c r="X9" s="17">
        <v>0.27702405171687999</v>
      </c>
      <c r="Y9" s="17">
        <v>0.28107870036627303</v>
      </c>
      <c r="Z9" s="17">
        <v>0.21694999227152201</v>
      </c>
      <c r="AA9" s="17">
        <v>0.180092611498165</v>
      </c>
      <c r="AB9" s="17">
        <v>0.25428999095818</v>
      </c>
      <c r="AC9" s="17">
        <v>0.16243248427955101</v>
      </c>
      <c r="AD9" s="17">
        <v>0.28161947193841402</v>
      </c>
      <c r="AE9" s="17"/>
      <c r="AF9" s="17">
        <v>0.18806248217194901</v>
      </c>
      <c r="AG9" s="17">
        <v>0.27524162291443799</v>
      </c>
      <c r="AH9" s="17">
        <v>0.261502021680454</v>
      </c>
      <c r="AI9" s="17"/>
      <c r="AJ9" s="17">
        <v>0.20882533523771499</v>
      </c>
      <c r="AK9" s="17">
        <v>0.31136723628669999</v>
      </c>
      <c r="AL9" s="17">
        <v>0.186403090328011</v>
      </c>
      <c r="AM9" s="17">
        <v>0.68794541775943197</v>
      </c>
      <c r="AN9" s="17">
        <v>0.20678539475787999</v>
      </c>
      <c r="AO9" s="17"/>
      <c r="AP9" s="17">
        <v>0.20464808059789799</v>
      </c>
      <c r="AQ9" s="17">
        <v>0.30110421004295601</v>
      </c>
      <c r="AR9" s="17">
        <v>0.225924983507613</v>
      </c>
      <c r="AS9" s="17"/>
      <c r="AT9" s="17">
        <v>0.225477432974443</v>
      </c>
      <c r="AU9" s="17">
        <v>0.234593107108925</v>
      </c>
      <c r="AV9" s="17">
        <v>0.291404840336981</v>
      </c>
      <c r="AW9" s="17">
        <v>0.27285037790810102</v>
      </c>
      <c r="AX9" s="17">
        <v>0.346599670779416</v>
      </c>
      <c r="AY9" s="17"/>
      <c r="AZ9" s="17">
        <v>0.194898710765297</v>
      </c>
      <c r="BA9" s="17">
        <v>0.26492247459516699</v>
      </c>
      <c r="BB9" s="17">
        <v>0.20885407701702099</v>
      </c>
      <c r="BC9" s="17">
        <v>0.26848969620748098</v>
      </c>
      <c r="BD9" s="17">
        <v>0.28265766328570002</v>
      </c>
      <c r="BE9" s="17">
        <v>0.21957070538507201</v>
      </c>
      <c r="BF9" s="17">
        <v>0.26989090734926602</v>
      </c>
      <c r="BG9" s="17">
        <v>0.227405013597825</v>
      </c>
      <c r="BH9" s="17">
        <v>0.19537255928632999</v>
      </c>
      <c r="BI9" s="17">
        <v>0.30946561475077899</v>
      </c>
      <c r="BJ9" s="17">
        <v>0.21882760390206499</v>
      </c>
      <c r="BK9" s="17">
        <v>0.29651538838825198</v>
      </c>
      <c r="BL9" s="17">
        <v>0.210855793144933</v>
      </c>
      <c r="BM9" s="17">
        <v>0.33334037287378598</v>
      </c>
      <c r="BN9" s="17">
        <v>0.33170164551590597</v>
      </c>
      <c r="BO9" s="17">
        <v>0.30342532543574502</v>
      </c>
      <c r="BP9" s="17"/>
      <c r="BQ9" s="17">
        <v>0.303060847723648</v>
      </c>
      <c r="BR9" s="17">
        <v>0.227286798243647</v>
      </c>
    </row>
    <row r="10" spans="2:70" ht="43.5" x14ac:dyDescent="0.35">
      <c r="B10" s="18" t="s">
        <v>799</v>
      </c>
      <c r="C10" s="17">
        <v>0.49559333922596799</v>
      </c>
      <c r="D10" s="17">
        <v>0.526471719133357</v>
      </c>
      <c r="E10" s="17">
        <v>0.461517731883333</v>
      </c>
      <c r="F10" s="17"/>
      <c r="G10" s="17">
        <v>0.41963401770856801</v>
      </c>
      <c r="H10" s="17">
        <v>0.40650884401436199</v>
      </c>
      <c r="I10" s="17">
        <v>0.53077315136038605</v>
      </c>
      <c r="J10" s="17">
        <v>0.44994627033308798</v>
      </c>
      <c r="K10" s="17">
        <v>0.53580363742799497</v>
      </c>
      <c r="L10" s="17">
        <v>0.58793769212728197</v>
      </c>
      <c r="M10" s="17"/>
      <c r="N10" s="17">
        <v>0.51562929732775797</v>
      </c>
      <c r="O10" s="17">
        <v>0.53131632792120398</v>
      </c>
      <c r="P10" s="17">
        <v>0.43943939909541402</v>
      </c>
      <c r="Q10" s="17">
        <v>0.48615152534060002</v>
      </c>
      <c r="R10" s="17"/>
      <c r="S10" s="17">
        <v>0.42860182503548599</v>
      </c>
      <c r="T10" s="17">
        <v>0.53775999799213303</v>
      </c>
      <c r="U10" s="17">
        <v>0.59719731106513796</v>
      </c>
      <c r="V10" s="17">
        <v>0.53035889289499405</v>
      </c>
      <c r="W10" s="17">
        <v>0.40399654219169501</v>
      </c>
      <c r="X10" s="17">
        <v>0.40419213044569702</v>
      </c>
      <c r="Y10" s="17">
        <v>0.44294884205271801</v>
      </c>
      <c r="Z10" s="17">
        <v>0.51842912873982805</v>
      </c>
      <c r="AA10" s="17">
        <v>0.56496482239190304</v>
      </c>
      <c r="AB10" s="17">
        <v>0.50903150409043396</v>
      </c>
      <c r="AC10" s="17">
        <v>0.51768659496972902</v>
      </c>
      <c r="AD10" s="17">
        <v>0.42616348424927197</v>
      </c>
      <c r="AE10" s="17"/>
      <c r="AF10" s="17">
        <v>0.587640730035628</v>
      </c>
      <c r="AG10" s="17">
        <v>0.48894274257284098</v>
      </c>
      <c r="AH10" s="17">
        <v>0.35473546517218002</v>
      </c>
      <c r="AI10" s="17"/>
      <c r="AJ10" s="17">
        <v>0.56650081956409204</v>
      </c>
      <c r="AK10" s="17">
        <v>0.44928526426197002</v>
      </c>
      <c r="AL10" s="17">
        <v>0.526772323741453</v>
      </c>
      <c r="AM10" s="17">
        <v>0.31205458224056798</v>
      </c>
      <c r="AN10" s="17">
        <v>0.42926606487685198</v>
      </c>
      <c r="AO10" s="17"/>
      <c r="AP10" s="17">
        <v>0.59454010953803504</v>
      </c>
      <c r="AQ10" s="17">
        <v>0.475782888905596</v>
      </c>
      <c r="AR10" s="17">
        <v>0.45632490881770799</v>
      </c>
      <c r="AS10" s="17"/>
      <c r="AT10" s="17">
        <v>0.50128128268126704</v>
      </c>
      <c r="AU10" s="17">
        <v>0.49456060824804199</v>
      </c>
      <c r="AV10" s="17">
        <v>0.51844972389261401</v>
      </c>
      <c r="AW10" s="17">
        <v>0.44945495441632399</v>
      </c>
      <c r="AX10" s="17">
        <v>0.49847912945227801</v>
      </c>
      <c r="AY10" s="17"/>
      <c r="AZ10" s="17">
        <v>0.57013672480224498</v>
      </c>
      <c r="BA10" s="17">
        <v>0.38149645375680902</v>
      </c>
      <c r="BB10" s="17">
        <v>0.505472220162692</v>
      </c>
      <c r="BC10" s="17">
        <v>0.44944531105503999</v>
      </c>
      <c r="BD10" s="17">
        <v>0.50890219415048299</v>
      </c>
      <c r="BE10" s="17">
        <v>0.47438539532033203</v>
      </c>
      <c r="BF10" s="17">
        <v>0.51754189720741905</v>
      </c>
      <c r="BG10" s="17">
        <v>0.54689976653797201</v>
      </c>
      <c r="BH10" s="17">
        <v>0.50799506515747395</v>
      </c>
      <c r="BI10" s="17">
        <v>0.44113616231973901</v>
      </c>
      <c r="BJ10" s="17">
        <v>0.47058900745245902</v>
      </c>
      <c r="BK10" s="17">
        <v>0.49558441553367</v>
      </c>
      <c r="BL10" s="17">
        <v>0.56318476351872404</v>
      </c>
      <c r="BM10" s="17">
        <v>0.565759159727523</v>
      </c>
      <c r="BN10" s="17">
        <v>0.60469381665092603</v>
      </c>
      <c r="BO10" s="17">
        <v>0.41496434350334899</v>
      </c>
      <c r="BP10" s="17"/>
      <c r="BQ10" s="17">
        <v>0.47316395242646397</v>
      </c>
      <c r="BR10" s="17">
        <v>0.50846436528241701</v>
      </c>
    </row>
    <row r="11" spans="2:70" x14ac:dyDescent="0.35">
      <c r="B11" s="18" t="s">
        <v>775</v>
      </c>
      <c r="C11" s="19">
        <v>0.25777797515935302</v>
      </c>
      <c r="D11" s="19">
        <v>0.22959323207733501</v>
      </c>
      <c r="E11" s="19">
        <v>0.28826038891790901</v>
      </c>
      <c r="F11" s="19"/>
      <c r="G11" s="19">
        <v>0.232550105337086</v>
      </c>
      <c r="H11" s="19">
        <v>0.26670278432772998</v>
      </c>
      <c r="I11" s="19">
        <v>0.231911598098993</v>
      </c>
      <c r="J11" s="19">
        <v>0.27500244488764197</v>
      </c>
      <c r="K11" s="19">
        <v>0.28249815058140998</v>
      </c>
      <c r="L11" s="19">
        <v>0.25759284833476997</v>
      </c>
      <c r="M11" s="19"/>
      <c r="N11" s="19">
        <v>0.23553148057120599</v>
      </c>
      <c r="O11" s="19">
        <v>0.26039907466703499</v>
      </c>
      <c r="P11" s="19">
        <v>0.29524231381031202</v>
      </c>
      <c r="Q11" s="19">
        <v>0.24413342378967801</v>
      </c>
      <c r="R11" s="19"/>
      <c r="S11" s="19">
        <v>0.23815876999550301</v>
      </c>
      <c r="T11" s="19">
        <v>0.26693370510376901</v>
      </c>
      <c r="U11" s="19">
        <v>0.228548763413432</v>
      </c>
      <c r="V11" s="19">
        <v>0.19751446605209799</v>
      </c>
      <c r="W11" s="19">
        <v>0.27166593661893101</v>
      </c>
      <c r="X11" s="19">
        <v>0.31878381783742299</v>
      </c>
      <c r="Y11" s="19">
        <v>0.27597245758101002</v>
      </c>
      <c r="Z11" s="19">
        <v>0.26462087898865</v>
      </c>
      <c r="AA11" s="19">
        <v>0.25494256610993199</v>
      </c>
      <c r="AB11" s="19">
        <v>0.23667850495138501</v>
      </c>
      <c r="AC11" s="19">
        <v>0.31988092075072</v>
      </c>
      <c r="AD11" s="19">
        <v>0.292217043812314</v>
      </c>
      <c r="AE11" s="19"/>
      <c r="AF11" s="19">
        <v>0.22429678779242301</v>
      </c>
      <c r="AG11" s="19">
        <v>0.235815634512721</v>
      </c>
      <c r="AH11" s="19">
        <v>0.38376251314736598</v>
      </c>
      <c r="AI11" s="19"/>
      <c r="AJ11" s="19">
        <v>0.224673845198193</v>
      </c>
      <c r="AK11" s="19">
        <v>0.23934749945132999</v>
      </c>
      <c r="AL11" s="19">
        <v>0.286824585930536</v>
      </c>
      <c r="AM11" s="19">
        <v>0</v>
      </c>
      <c r="AN11" s="19">
        <v>0.36394854036526803</v>
      </c>
      <c r="AO11" s="19"/>
      <c r="AP11" s="19">
        <v>0.20081180986406699</v>
      </c>
      <c r="AQ11" s="19">
        <v>0.22311290105144799</v>
      </c>
      <c r="AR11" s="19">
        <v>0.31775010767467898</v>
      </c>
      <c r="AS11" s="19"/>
      <c r="AT11" s="19">
        <v>0.27324128434429001</v>
      </c>
      <c r="AU11" s="19">
        <v>0.27084628464303201</v>
      </c>
      <c r="AV11" s="19">
        <v>0.19014543577040499</v>
      </c>
      <c r="AW11" s="19">
        <v>0.27769466767557499</v>
      </c>
      <c r="AX11" s="19">
        <v>0.15492119976830601</v>
      </c>
      <c r="AY11" s="19"/>
      <c r="AZ11" s="19">
        <v>0.234964564432458</v>
      </c>
      <c r="BA11" s="19">
        <v>0.35358107164802399</v>
      </c>
      <c r="BB11" s="19">
        <v>0.28567370282028698</v>
      </c>
      <c r="BC11" s="19">
        <v>0.28206499273747898</v>
      </c>
      <c r="BD11" s="19">
        <v>0.20844014256381699</v>
      </c>
      <c r="BE11" s="19">
        <v>0.30604389929459702</v>
      </c>
      <c r="BF11" s="19">
        <v>0.21256719544331401</v>
      </c>
      <c r="BG11" s="19">
        <v>0.22569521986420299</v>
      </c>
      <c r="BH11" s="19">
        <v>0.29663237555619498</v>
      </c>
      <c r="BI11" s="19">
        <v>0.24939822292948199</v>
      </c>
      <c r="BJ11" s="19">
        <v>0.31058338864547602</v>
      </c>
      <c r="BK11" s="19">
        <v>0.207900196078077</v>
      </c>
      <c r="BL11" s="19">
        <v>0.22595944333634299</v>
      </c>
      <c r="BM11" s="19">
        <v>0.100900467398691</v>
      </c>
      <c r="BN11" s="19">
        <v>6.3604537833168107E-2</v>
      </c>
      <c r="BO11" s="19">
        <v>0.28161033106090699</v>
      </c>
      <c r="BP11" s="19"/>
      <c r="BQ11" s="19">
        <v>0.223775199849888</v>
      </c>
      <c r="BR11" s="19">
        <v>0.26424883647393699</v>
      </c>
    </row>
    <row r="12" spans="2:70" x14ac:dyDescent="0.35">
      <c r="B12" s="16" t="s">
        <v>651</v>
      </c>
    </row>
    <row r="13" spans="2:70" x14ac:dyDescent="0.35">
      <c r="B13" t="s">
        <v>98</v>
      </c>
    </row>
    <row r="14" spans="2:70" x14ac:dyDescent="0.35">
      <c r="B14" t="s">
        <v>99</v>
      </c>
    </row>
    <row r="16" spans="2:70" x14ac:dyDescent="0.35">
      <c r="B16" s="8" t="str">
        <f>HYPERLINK("#'Contents'!A1", "Return to Contents")</f>
        <v>Return to Contents</v>
      </c>
    </row>
  </sheetData>
  <mergeCells count="11">
    <mergeCell ref="BQ5:BR5"/>
    <mergeCell ref="D5:E5"/>
    <mergeCell ref="G5:L5"/>
    <mergeCell ref="N5:Q5"/>
    <mergeCell ref="S5:AD5"/>
    <mergeCell ref="AF5:AH5"/>
    <mergeCell ref="D2:BJ2"/>
    <mergeCell ref="AJ5:AN5"/>
    <mergeCell ref="AP5:AR5"/>
    <mergeCell ref="AT5:AX5"/>
    <mergeCell ref="AZ5:BO5"/>
  </mergeCells>
  <pageMargins left="0.7" right="0.7" top="0.75" bottom="0.75" header="0.3" footer="0.3"/>
  <pageSetup paperSize="9" orientation="portrait" horizontalDpi="300" verticalDpi="300"/>
  <drawing r:id="rId1"/>
</worksheet>
</file>

<file path=xl/worksheets/sheet2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300-000000000000}">
  <dimension ref="B2:BR16"/>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67" width="10.7265625" customWidth="1"/>
    <col min="68" max="68" width="2.1796875" customWidth="1"/>
    <col min="69" max="70" width="10.7265625" customWidth="1"/>
    <col min="71" max="71" width="2.1796875" customWidth="1"/>
  </cols>
  <sheetData>
    <row r="2" spans="2:70" ht="40" customHeight="1" x14ac:dyDescent="0.35">
      <c r="D2" s="29" t="s">
        <v>791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row>
    <row r="5" spans="2:70" ht="30" customHeight="1" x14ac:dyDescent="0.35">
      <c r="B5" s="15"/>
      <c r="C5" s="15"/>
      <c r="D5" s="30" t="s">
        <v>74</v>
      </c>
      <c r="E5" s="30"/>
      <c r="F5" s="15"/>
      <c r="G5" s="30" t="s">
        <v>75</v>
      </c>
      <c r="H5" s="30"/>
      <c r="I5" s="30"/>
      <c r="J5" s="30"/>
      <c r="K5" s="30"/>
      <c r="L5" s="30"/>
      <c r="M5" s="15"/>
      <c r="N5" s="30" t="s">
        <v>76</v>
      </c>
      <c r="O5" s="30"/>
      <c r="P5" s="30"/>
      <c r="Q5" s="30"/>
      <c r="R5" s="15"/>
      <c r="S5" s="30" t="s">
        <v>77</v>
      </c>
      <c r="T5" s="30"/>
      <c r="U5" s="30"/>
      <c r="V5" s="30"/>
      <c r="W5" s="30"/>
      <c r="X5" s="30"/>
      <c r="Y5" s="30"/>
      <c r="Z5" s="30"/>
      <c r="AA5" s="30"/>
      <c r="AB5" s="30"/>
      <c r="AC5" s="30"/>
      <c r="AD5" s="30"/>
      <c r="AE5" s="15"/>
      <c r="AF5" s="30" t="s">
        <v>78</v>
      </c>
      <c r="AG5" s="30"/>
      <c r="AH5" s="30"/>
      <c r="AI5" s="15"/>
      <c r="AJ5" s="30" t="s">
        <v>79</v>
      </c>
      <c r="AK5" s="30"/>
      <c r="AL5" s="30"/>
      <c r="AM5" s="30"/>
      <c r="AN5" s="30"/>
      <c r="AO5" s="15"/>
      <c r="AP5" s="30" t="s">
        <v>80</v>
      </c>
      <c r="AQ5" s="30"/>
      <c r="AR5" s="30"/>
      <c r="AS5" s="15"/>
      <c r="AT5" s="30" t="s">
        <v>81</v>
      </c>
      <c r="AU5" s="30"/>
      <c r="AV5" s="30"/>
      <c r="AW5" s="30"/>
      <c r="AX5" s="30"/>
      <c r="AY5" s="15"/>
      <c r="AZ5" s="30" t="s">
        <v>82</v>
      </c>
      <c r="BA5" s="30"/>
      <c r="BB5" s="30"/>
      <c r="BC5" s="30"/>
      <c r="BD5" s="30"/>
      <c r="BE5" s="30"/>
      <c r="BF5" s="30"/>
      <c r="BG5" s="30"/>
      <c r="BH5" s="30"/>
      <c r="BI5" s="30"/>
      <c r="BJ5" s="30"/>
      <c r="BK5" s="30"/>
      <c r="BL5" s="30"/>
      <c r="BM5" s="30"/>
      <c r="BN5" s="30"/>
      <c r="BO5" s="30"/>
      <c r="BP5" s="15"/>
      <c r="BQ5" s="30" t="s">
        <v>83</v>
      </c>
      <c r="BR5" s="30"/>
    </row>
    <row r="6" spans="2:7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46</v>
      </c>
      <c r="AQ6" s="12" t="s">
        <v>47</v>
      </c>
      <c r="AR6" s="12" t="s">
        <v>50</v>
      </c>
      <c r="AT6" s="12" t="s">
        <v>51</v>
      </c>
      <c r="AU6" s="12" t="s">
        <v>52</v>
      </c>
      <c r="AV6" s="12" t="s">
        <v>53</v>
      </c>
      <c r="AW6" s="12" t="s">
        <v>54</v>
      </c>
      <c r="AX6" s="12" t="s">
        <v>55</v>
      </c>
      <c r="AZ6" s="12" t="s">
        <v>56</v>
      </c>
      <c r="BA6" s="12" t="s">
        <v>57</v>
      </c>
      <c r="BB6" s="12" t="s">
        <v>58</v>
      </c>
      <c r="BC6" s="12" t="s">
        <v>59</v>
      </c>
      <c r="BD6" s="12" t="s">
        <v>60</v>
      </c>
      <c r="BE6" s="12" t="s">
        <v>61</v>
      </c>
      <c r="BF6" s="12" t="s">
        <v>62</v>
      </c>
      <c r="BG6" s="12" t="s">
        <v>63</v>
      </c>
      <c r="BH6" s="12" t="s">
        <v>64</v>
      </c>
      <c r="BI6" s="12" t="s">
        <v>65</v>
      </c>
      <c r="BJ6" s="12" t="s">
        <v>66</v>
      </c>
      <c r="BK6" s="12" t="s">
        <v>67</v>
      </c>
      <c r="BL6" s="12" t="s">
        <v>68</v>
      </c>
      <c r="BM6" s="12" t="s">
        <v>69</v>
      </c>
      <c r="BN6" s="12" t="s">
        <v>70</v>
      </c>
      <c r="BO6" s="12" t="s">
        <v>71</v>
      </c>
      <c r="BQ6" s="12" t="s">
        <v>72</v>
      </c>
      <c r="BR6" s="12" t="s">
        <v>73</v>
      </c>
    </row>
    <row r="7" spans="2:70" ht="30" customHeight="1" x14ac:dyDescent="0.35">
      <c r="B7" s="10" t="s">
        <v>19</v>
      </c>
      <c r="C7" s="10">
        <v>1316</v>
      </c>
      <c r="D7" s="10">
        <v>679</v>
      </c>
      <c r="E7" s="10">
        <v>635</v>
      </c>
      <c r="F7" s="10"/>
      <c r="G7" s="10">
        <v>168</v>
      </c>
      <c r="H7" s="10">
        <v>219</v>
      </c>
      <c r="I7" s="10">
        <v>231</v>
      </c>
      <c r="J7" s="10">
        <v>225</v>
      </c>
      <c r="K7" s="10">
        <v>189</v>
      </c>
      <c r="L7" s="10">
        <v>284</v>
      </c>
      <c r="M7" s="10"/>
      <c r="N7" s="10">
        <v>394</v>
      </c>
      <c r="O7" s="10">
        <v>364</v>
      </c>
      <c r="P7" s="10">
        <v>268</v>
      </c>
      <c r="Q7" s="10">
        <v>286</v>
      </c>
      <c r="R7" s="10"/>
      <c r="S7" s="10">
        <v>180</v>
      </c>
      <c r="T7" s="10">
        <v>180</v>
      </c>
      <c r="U7" s="10">
        <v>103</v>
      </c>
      <c r="V7" s="10">
        <v>113</v>
      </c>
      <c r="W7" s="10">
        <v>100</v>
      </c>
      <c r="X7" s="10">
        <v>122</v>
      </c>
      <c r="Y7" s="10">
        <v>109</v>
      </c>
      <c r="Z7" s="10">
        <v>55</v>
      </c>
      <c r="AA7" s="10">
        <v>149</v>
      </c>
      <c r="AB7" s="10">
        <v>118</v>
      </c>
      <c r="AC7" s="10">
        <v>56</v>
      </c>
      <c r="AD7" s="10">
        <v>31</v>
      </c>
      <c r="AE7" s="10"/>
      <c r="AF7" s="10">
        <v>475</v>
      </c>
      <c r="AG7" s="10">
        <v>538</v>
      </c>
      <c r="AH7" s="10">
        <v>186</v>
      </c>
      <c r="AI7" s="10"/>
      <c r="AJ7" s="10">
        <v>483</v>
      </c>
      <c r="AK7" s="10">
        <v>350</v>
      </c>
      <c r="AL7" s="10">
        <v>92</v>
      </c>
      <c r="AM7" s="10">
        <v>11</v>
      </c>
      <c r="AN7" s="10">
        <v>176</v>
      </c>
      <c r="AO7" s="10"/>
      <c r="AP7" s="10">
        <v>294</v>
      </c>
      <c r="AQ7" s="10">
        <v>455</v>
      </c>
      <c r="AR7" s="10">
        <v>82</v>
      </c>
      <c r="AS7" s="10"/>
      <c r="AT7" s="10">
        <v>315</v>
      </c>
      <c r="AU7" s="10">
        <v>294</v>
      </c>
      <c r="AV7" s="10">
        <v>331</v>
      </c>
      <c r="AW7" s="10">
        <v>163</v>
      </c>
      <c r="AX7" s="10">
        <v>24</v>
      </c>
      <c r="AY7" s="10"/>
      <c r="AZ7" s="10">
        <v>7</v>
      </c>
      <c r="BA7" s="10">
        <v>68</v>
      </c>
      <c r="BB7" s="10">
        <v>92</v>
      </c>
      <c r="BC7" s="10">
        <v>95</v>
      </c>
      <c r="BD7" s="10">
        <v>129</v>
      </c>
      <c r="BE7" s="10">
        <v>134</v>
      </c>
      <c r="BF7" s="10">
        <v>136</v>
      </c>
      <c r="BG7" s="10">
        <v>101</v>
      </c>
      <c r="BH7" s="10">
        <v>72</v>
      </c>
      <c r="BI7" s="10">
        <v>51</v>
      </c>
      <c r="BJ7" s="10">
        <v>107</v>
      </c>
      <c r="BK7" s="10">
        <v>65</v>
      </c>
      <c r="BL7" s="10">
        <v>63</v>
      </c>
      <c r="BM7" s="10">
        <v>32</v>
      </c>
      <c r="BN7" s="10">
        <v>36</v>
      </c>
      <c r="BO7" s="10">
        <v>50</v>
      </c>
      <c r="BP7" s="10"/>
      <c r="BQ7" s="10">
        <v>384</v>
      </c>
      <c r="BR7" s="10">
        <v>894</v>
      </c>
    </row>
    <row r="8" spans="2:70" ht="30" customHeight="1" x14ac:dyDescent="0.35">
      <c r="B8" s="11" t="s">
        <v>20</v>
      </c>
      <c r="C8" s="11">
        <v>1317</v>
      </c>
      <c r="D8" s="11">
        <v>680</v>
      </c>
      <c r="E8" s="11">
        <v>634</v>
      </c>
      <c r="F8" s="11"/>
      <c r="G8" s="11">
        <v>190</v>
      </c>
      <c r="H8" s="11">
        <v>213</v>
      </c>
      <c r="I8" s="11">
        <v>226</v>
      </c>
      <c r="J8" s="11">
        <v>222</v>
      </c>
      <c r="K8" s="11">
        <v>186</v>
      </c>
      <c r="L8" s="11">
        <v>279</v>
      </c>
      <c r="M8" s="11"/>
      <c r="N8" s="11">
        <v>360</v>
      </c>
      <c r="O8" s="11">
        <v>335</v>
      </c>
      <c r="P8" s="11">
        <v>305</v>
      </c>
      <c r="Q8" s="11">
        <v>313</v>
      </c>
      <c r="R8" s="11"/>
      <c r="S8" s="11">
        <v>179</v>
      </c>
      <c r="T8" s="11">
        <v>169</v>
      </c>
      <c r="U8" s="11">
        <v>105</v>
      </c>
      <c r="V8" s="11">
        <v>119</v>
      </c>
      <c r="W8" s="11">
        <v>95</v>
      </c>
      <c r="X8" s="11">
        <v>115</v>
      </c>
      <c r="Y8" s="11">
        <v>105</v>
      </c>
      <c r="Z8" s="11">
        <v>52</v>
      </c>
      <c r="AA8" s="11">
        <v>148</v>
      </c>
      <c r="AB8" s="11">
        <v>128</v>
      </c>
      <c r="AC8" s="11">
        <v>61</v>
      </c>
      <c r="AD8" s="11">
        <v>41</v>
      </c>
      <c r="AE8" s="11"/>
      <c r="AF8" s="11">
        <v>471</v>
      </c>
      <c r="AG8" s="11">
        <v>524</v>
      </c>
      <c r="AH8" s="11">
        <v>194</v>
      </c>
      <c r="AI8" s="11"/>
      <c r="AJ8" s="11">
        <v>468</v>
      </c>
      <c r="AK8" s="11">
        <v>350</v>
      </c>
      <c r="AL8" s="11">
        <v>88</v>
      </c>
      <c r="AM8" s="11">
        <v>12</v>
      </c>
      <c r="AN8" s="11">
        <v>181</v>
      </c>
      <c r="AO8" s="11"/>
      <c r="AP8" s="11">
        <v>285</v>
      </c>
      <c r="AQ8" s="11">
        <v>455</v>
      </c>
      <c r="AR8" s="11">
        <v>80</v>
      </c>
      <c r="AS8" s="11"/>
      <c r="AT8" s="11">
        <v>323</v>
      </c>
      <c r="AU8" s="11">
        <v>305</v>
      </c>
      <c r="AV8" s="11">
        <v>317</v>
      </c>
      <c r="AW8" s="11">
        <v>155</v>
      </c>
      <c r="AX8" s="11">
        <v>21</v>
      </c>
      <c r="AY8" s="11"/>
      <c r="AZ8" s="11">
        <v>6</v>
      </c>
      <c r="BA8" s="11">
        <v>68</v>
      </c>
      <c r="BB8" s="11">
        <v>99</v>
      </c>
      <c r="BC8" s="11">
        <v>99</v>
      </c>
      <c r="BD8" s="11">
        <v>133</v>
      </c>
      <c r="BE8" s="11">
        <v>137</v>
      </c>
      <c r="BF8" s="11">
        <v>138</v>
      </c>
      <c r="BG8" s="11">
        <v>101</v>
      </c>
      <c r="BH8" s="11">
        <v>73</v>
      </c>
      <c r="BI8" s="11">
        <v>49</v>
      </c>
      <c r="BJ8" s="11">
        <v>105</v>
      </c>
      <c r="BK8" s="11">
        <v>61</v>
      </c>
      <c r="BL8" s="11">
        <v>61</v>
      </c>
      <c r="BM8" s="11">
        <v>31</v>
      </c>
      <c r="BN8" s="11">
        <v>33</v>
      </c>
      <c r="BO8" s="11">
        <v>46</v>
      </c>
      <c r="BP8" s="11"/>
      <c r="BQ8" s="11">
        <v>370</v>
      </c>
      <c r="BR8" s="11">
        <v>907</v>
      </c>
    </row>
    <row r="9" spans="2:70" ht="58" x14ac:dyDescent="0.35">
      <c r="B9" s="18" t="s">
        <v>800</v>
      </c>
      <c r="C9" s="17">
        <v>0.315186053631894</v>
      </c>
      <c r="D9" s="17">
        <v>0.35657742742500498</v>
      </c>
      <c r="E9" s="17">
        <v>0.27178178049248602</v>
      </c>
      <c r="F9" s="17"/>
      <c r="G9" s="17">
        <v>0.43116448096878501</v>
      </c>
      <c r="H9" s="17">
        <v>0.36171267752394298</v>
      </c>
      <c r="I9" s="17">
        <v>0.35743893201584498</v>
      </c>
      <c r="J9" s="17">
        <v>0.32238216619501198</v>
      </c>
      <c r="K9" s="17">
        <v>0.21079471590298801</v>
      </c>
      <c r="L9" s="17">
        <v>0.230005088008568</v>
      </c>
      <c r="M9" s="17"/>
      <c r="N9" s="17">
        <v>0.30907369752675801</v>
      </c>
      <c r="O9" s="17">
        <v>0.30636290807007799</v>
      </c>
      <c r="P9" s="17">
        <v>0.32878532884120398</v>
      </c>
      <c r="Q9" s="17">
        <v>0.31588059609380698</v>
      </c>
      <c r="R9" s="17"/>
      <c r="S9" s="17">
        <v>0.44398035307676498</v>
      </c>
      <c r="T9" s="17">
        <v>0.28930866987630399</v>
      </c>
      <c r="U9" s="17">
        <v>0.22051580245864999</v>
      </c>
      <c r="V9" s="17">
        <v>0.26606956203997001</v>
      </c>
      <c r="W9" s="17">
        <v>0.32466234864201299</v>
      </c>
      <c r="X9" s="17">
        <v>0.2646582451915</v>
      </c>
      <c r="Y9" s="17">
        <v>0.28264091110506501</v>
      </c>
      <c r="Z9" s="17">
        <v>0.29065249508512597</v>
      </c>
      <c r="AA9" s="17">
        <v>0.27578751459342499</v>
      </c>
      <c r="AB9" s="17">
        <v>0.396281679054311</v>
      </c>
      <c r="AC9" s="17">
        <v>0.318750922204661</v>
      </c>
      <c r="AD9" s="17">
        <v>0.36472718981687402</v>
      </c>
      <c r="AE9" s="17"/>
      <c r="AF9" s="17">
        <v>0.28180275796754201</v>
      </c>
      <c r="AG9" s="17">
        <v>0.32955733614871102</v>
      </c>
      <c r="AH9" s="17">
        <v>0.31212537199978202</v>
      </c>
      <c r="AI9" s="17"/>
      <c r="AJ9" s="17">
        <v>0.248282731284208</v>
      </c>
      <c r="AK9" s="17">
        <v>0.42583282765955999</v>
      </c>
      <c r="AL9" s="17">
        <v>0.26944155211471099</v>
      </c>
      <c r="AM9" s="17">
        <v>0.33740313285463702</v>
      </c>
      <c r="AN9" s="17">
        <v>0.240484106147591</v>
      </c>
      <c r="AO9" s="17"/>
      <c r="AP9" s="17">
        <v>0.279713127048831</v>
      </c>
      <c r="AQ9" s="17">
        <v>0.39554326532574702</v>
      </c>
      <c r="AR9" s="17">
        <v>0.29028158464777798</v>
      </c>
      <c r="AS9" s="17"/>
      <c r="AT9" s="17">
        <v>0.28227546753886901</v>
      </c>
      <c r="AU9" s="17">
        <v>0.30690170847475801</v>
      </c>
      <c r="AV9" s="17">
        <v>0.33786403366534801</v>
      </c>
      <c r="AW9" s="17">
        <v>0.39693687072953399</v>
      </c>
      <c r="AX9" s="17">
        <v>0.59953929621662805</v>
      </c>
      <c r="AY9" s="17"/>
      <c r="AZ9" s="17">
        <v>0.26984652539149001</v>
      </c>
      <c r="BA9" s="17">
        <v>0.29367955755969799</v>
      </c>
      <c r="BB9" s="17">
        <v>0.36297384229735502</v>
      </c>
      <c r="BC9" s="17">
        <v>0.33115151802332499</v>
      </c>
      <c r="BD9" s="17">
        <v>0.31107549385091599</v>
      </c>
      <c r="BE9" s="17">
        <v>0.29501304132317102</v>
      </c>
      <c r="BF9" s="17">
        <v>0.32564823306510099</v>
      </c>
      <c r="BG9" s="17">
        <v>0.303813778462591</v>
      </c>
      <c r="BH9" s="17">
        <v>0.34329324152420898</v>
      </c>
      <c r="BI9" s="17">
        <v>0.240167479108159</v>
      </c>
      <c r="BJ9" s="17">
        <v>0.30238508126292102</v>
      </c>
      <c r="BK9" s="17">
        <v>0.30550117207862698</v>
      </c>
      <c r="BL9" s="17">
        <v>0.34695128650746598</v>
      </c>
      <c r="BM9" s="17">
        <v>0.33009549337536598</v>
      </c>
      <c r="BN9" s="17">
        <v>0.485954600608351</v>
      </c>
      <c r="BO9" s="17">
        <v>0.43210267517991002</v>
      </c>
      <c r="BP9" s="17"/>
      <c r="BQ9" s="17">
        <v>0.33846409574805603</v>
      </c>
      <c r="BR9" s="17">
        <v>0.30630922231380298</v>
      </c>
    </row>
    <row r="10" spans="2:70" ht="58" x14ac:dyDescent="0.35">
      <c r="B10" s="18" t="s">
        <v>801</v>
      </c>
      <c r="C10" s="17">
        <v>0.46361026070328798</v>
      </c>
      <c r="D10" s="17">
        <v>0.465365604126949</v>
      </c>
      <c r="E10" s="17">
        <v>0.46005611509350303</v>
      </c>
      <c r="F10" s="17"/>
      <c r="G10" s="17">
        <v>0.37777054500437401</v>
      </c>
      <c r="H10" s="17">
        <v>0.42827066790229001</v>
      </c>
      <c r="I10" s="17">
        <v>0.373305762685121</v>
      </c>
      <c r="J10" s="17">
        <v>0.39033536404097302</v>
      </c>
      <c r="K10" s="17">
        <v>0.57028803573406694</v>
      </c>
      <c r="L10" s="17">
        <v>0.60982430457130898</v>
      </c>
      <c r="M10" s="17"/>
      <c r="N10" s="17">
        <v>0.47133446954837999</v>
      </c>
      <c r="O10" s="17">
        <v>0.485583062866908</v>
      </c>
      <c r="P10" s="17">
        <v>0.47237502633426898</v>
      </c>
      <c r="Q10" s="17">
        <v>0.42541607275237697</v>
      </c>
      <c r="R10" s="17"/>
      <c r="S10" s="17">
        <v>0.38136268854099697</v>
      </c>
      <c r="T10" s="17">
        <v>0.52844734972136997</v>
      </c>
      <c r="U10" s="17">
        <v>0.45628035606316802</v>
      </c>
      <c r="V10" s="17">
        <v>0.54296606572672101</v>
      </c>
      <c r="W10" s="17">
        <v>0.43337244091014099</v>
      </c>
      <c r="X10" s="17">
        <v>0.49768828562133</v>
      </c>
      <c r="Y10" s="17">
        <v>0.49246392196539401</v>
      </c>
      <c r="Z10" s="17">
        <v>0.51674170466504199</v>
      </c>
      <c r="AA10" s="17">
        <v>0.46231197404400498</v>
      </c>
      <c r="AB10" s="17">
        <v>0.40769003393458397</v>
      </c>
      <c r="AC10" s="17">
        <v>0.42554057681370799</v>
      </c>
      <c r="AD10" s="17">
        <v>0.41169575086814397</v>
      </c>
      <c r="AE10" s="17"/>
      <c r="AF10" s="17">
        <v>0.54469597355548804</v>
      </c>
      <c r="AG10" s="17">
        <v>0.44146155014508598</v>
      </c>
      <c r="AH10" s="17">
        <v>0.383941251033874</v>
      </c>
      <c r="AI10" s="17"/>
      <c r="AJ10" s="17">
        <v>0.55309754978202696</v>
      </c>
      <c r="AK10" s="17">
        <v>0.34678582818354298</v>
      </c>
      <c r="AL10" s="17">
        <v>0.54694523918183002</v>
      </c>
      <c r="AM10" s="17">
        <v>0.46168993058523999</v>
      </c>
      <c r="AN10" s="17">
        <v>0.46306418838111901</v>
      </c>
      <c r="AO10" s="17"/>
      <c r="AP10" s="17">
        <v>0.54446665391014704</v>
      </c>
      <c r="AQ10" s="17">
        <v>0.39288197665612001</v>
      </c>
      <c r="AR10" s="17">
        <v>0.50338575054568102</v>
      </c>
      <c r="AS10" s="17"/>
      <c r="AT10" s="17">
        <v>0.47979596181077899</v>
      </c>
      <c r="AU10" s="17">
        <v>0.44580178364342699</v>
      </c>
      <c r="AV10" s="17">
        <v>0.47808694774583299</v>
      </c>
      <c r="AW10" s="17">
        <v>0.36506570052430598</v>
      </c>
      <c r="AX10" s="17">
        <v>0.28751795225507798</v>
      </c>
      <c r="AY10" s="17"/>
      <c r="AZ10" s="17">
        <v>0.125650103863438</v>
      </c>
      <c r="BA10" s="17">
        <v>0.44307892844782398</v>
      </c>
      <c r="BB10" s="17">
        <v>0.38559840477676299</v>
      </c>
      <c r="BC10" s="17">
        <v>0.45207192431693</v>
      </c>
      <c r="BD10" s="17">
        <v>0.48474151302291602</v>
      </c>
      <c r="BE10" s="17">
        <v>0.457411084349921</v>
      </c>
      <c r="BF10" s="17">
        <v>0.442132742298667</v>
      </c>
      <c r="BG10" s="17">
        <v>0.48587786198044702</v>
      </c>
      <c r="BH10" s="17">
        <v>0.499925511200216</v>
      </c>
      <c r="BI10" s="17">
        <v>0.43114510693291902</v>
      </c>
      <c r="BJ10" s="17">
        <v>0.48663928046975502</v>
      </c>
      <c r="BK10" s="17">
        <v>0.59774050762634101</v>
      </c>
      <c r="BL10" s="17">
        <v>0.53201400323639603</v>
      </c>
      <c r="BM10" s="17">
        <v>0.50048694950823902</v>
      </c>
      <c r="BN10" s="17">
        <v>0.43202362852796999</v>
      </c>
      <c r="BO10" s="17">
        <v>0.33005238972888701</v>
      </c>
      <c r="BP10" s="17"/>
      <c r="BQ10" s="17">
        <v>0.49622717276231199</v>
      </c>
      <c r="BR10" s="17">
        <v>0.45699499293314599</v>
      </c>
    </row>
    <row r="11" spans="2:70" x14ac:dyDescent="0.35">
      <c r="B11" s="18" t="s">
        <v>775</v>
      </c>
      <c r="C11" s="19">
        <v>0.22120368566481699</v>
      </c>
      <c r="D11" s="19">
        <v>0.178056968448046</v>
      </c>
      <c r="E11" s="19">
        <v>0.268162104414012</v>
      </c>
      <c r="F11" s="19"/>
      <c r="G11" s="19">
        <v>0.191064974026841</v>
      </c>
      <c r="H11" s="19">
        <v>0.210016654573767</v>
      </c>
      <c r="I11" s="19">
        <v>0.26925530529903402</v>
      </c>
      <c r="J11" s="19">
        <v>0.287282469764015</v>
      </c>
      <c r="K11" s="19">
        <v>0.21891724836294599</v>
      </c>
      <c r="L11" s="19">
        <v>0.16017060742012301</v>
      </c>
      <c r="M11" s="19"/>
      <c r="N11" s="19">
        <v>0.21959183292486201</v>
      </c>
      <c r="O11" s="19">
        <v>0.20805402906301301</v>
      </c>
      <c r="P11" s="19">
        <v>0.19883964482452701</v>
      </c>
      <c r="Q11" s="19">
        <v>0.258703331153816</v>
      </c>
      <c r="R11" s="19"/>
      <c r="S11" s="19">
        <v>0.17465695838223899</v>
      </c>
      <c r="T11" s="19">
        <v>0.182243980402327</v>
      </c>
      <c r="U11" s="19">
        <v>0.32320384147818199</v>
      </c>
      <c r="V11" s="19">
        <v>0.190964372233309</v>
      </c>
      <c r="W11" s="19">
        <v>0.241965210447847</v>
      </c>
      <c r="X11" s="19">
        <v>0.23765346918717001</v>
      </c>
      <c r="Y11" s="19">
        <v>0.22489516692954101</v>
      </c>
      <c r="Z11" s="19">
        <v>0.19260580024983201</v>
      </c>
      <c r="AA11" s="19">
        <v>0.26190051136256998</v>
      </c>
      <c r="AB11" s="19">
        <v>0.196028287011104</v>
      </c>
      <c r="AC11" s="19">
        <v>0.255708500981631</v>
      </c>
      <c r="AD11" s="19">
        <v>0.22357705931498201</v>
      </c>
      <c r="AE11" s="19"/>
      <c r="AF11" s="19">
        <v>0.17350126847696901</v>
      </c>
      <c r="AG11" s="19">
        <v>0.228981113706204</v>
      </c>
      <c r="AH11" s="19">
        <v>0.30393337696634498</v>
      </c>
      <c r="AI11" s="19"/>
      <c r="AJ11" s="19">
        <v>0.19861971893376501</v>
      </c>
      <c r="AK11" s="19">
        <v>0.22738134415689701</v>
      </c>
      <c r="AL11" s="19">
        <v>0.18361320870345901</v>
      </c>
      <c r="AM11" s="19">
        <v>0.20090693656012201</v>
      </c>
      <c r="AN11" s="19">
        <v>0.29645170547128902</v>
      </c>
      <c r="AO11" s="19"/>
      <c r="AP11" s="19">
        <v>0.17582021904102099</v>
      </c>
      <c r="AQ11" s="19">
        <v>0.211574758018133</v>
      </c>
      <c r="AR11" s="19">
        <v>0.206332664806541</v>
      </c>
      <c r="AS11" s="19"/>
      <c r="AT11" s="19">
        <v>0.237928570650352</v>
      </c>
      <c r="AU11" s="19">
        <v>0.24729650788181601</v>
      </c>
      <c r="AV11" s="19">
        <v>0.184049018588819</v>
      </c>
      <c r="AW11" s="19">
        <v>0.23799742874616001</v>
      </c>
      <c r="AX11" s="19">
        <v>0.112942751528294</v>
      </c>
      <c r="AY11" s="19"/>
      <c r="AZ11" s="19">
        <v>0.60450337074507299</v>
      </c>
      <c r="BA11" s="19">
        <v>0.26324151399247803</v>
      </c>
      <c r="BB11" s="19">
        <v>0.25142775292588199</v>
      </c>
      <c r="BC11" s="19">
        <v>0.21677655765974499</v>
      </c>
      <c r="BD11" s="19">
        <v>0.204182993126168</v>
      </c>
      <c r="BE11" s="19">
        <v>0.247575874326908</v>
      </c>
      <c r="BF11" s="19">
        <v>0.23221902463623201</v>
      </c>
      <c r="BG11" s="19">
        <v>0.210308359556962</v>
      </c>
      <c r="BH11" s="19">
        <v>0.15678124727557399</v>
      </c>
      <c r="BI11" s="19">
        <v>0.32868741395892198</v>
      </c>
      <c r="BJ11" s="19">
        <v>0.21097563826732399</v>
      </c>
      <c r="BK11" s="19">
        <v>9.6758320295032396E-2</v>
      </c>
      <c r="BL11" s="19">
        <v>0.121034710256138</v>
      </c>
      <c r="BM11" s="19">
        <v>0.169417557116396</v>
      </c>
      <c r="BN11" s="19">
        <v>8.2021770863678706E-2</v>
      </c>
      <c r="BO11" s="19">
        <v>0.237844935091203</v>
      </c>
      <c r="BP11" s="19"/>
      <c r="BQ11" s="19">
        <v>0.16530873148963299</v>
      </c>
      <c r="BR11" s="19">
        <v>0.236695784753051</v>
      </c>
    </row>
    <row r="12" spans="2:70" x14ac:dyDescent="0.35">
      <c r="B12" s="16" t="s">
        <v>651</v>
      </c>
    </row>
    <row r="13" spans="2:70" x14ac:dyDescent="0.35">
      <c r="B13" t="s">
        <v>98</v>
      </c>
    </row>
    <row r="14" spans="2:70" x14ac:dyDescent="0.35">
      <c r="B14" t="s">
        <v>99</v>
      </c>
    </row>
    <row r="16" spans="2:70" x14ac:dyDescent="0.35">
      <c r="B16" s="8" t="str">
        <f>HYPERLINK("#'Contents'!A1", "Return to Contents")</f>
        <v>Return to Contents</v>
      </c>
    </row>
  </sheetData>
  <mergeCells count="11">
    <mergeCell ref="BQ5:BR5"/>
    <mergeCell ref="D5:E5"/>
    <mergeCell ref="G5:L5"/>
    <mergeCell ref="N5:Q5"/>
    <mergeCell ref="S5:AD5"/>
    <mergeCell ref="AF5:AH5"/>
    <mergeCell ref="D2:BJ2"/>
    <mergeCell ref="AJ5:AN5"/>
    <mergeCell ref="AP5:AR5"/>
    <mergeCell ref="AT5:AX5"/>
    <mergeCell ref="AZ5:BO5"/>
  </mergeCells>
  <pageMargins left="0.7" right="0.7" top="0.75" bottom="0.75" header="0.3" footer="0.3"/>
  <pageSetup paperSize="9" orientation="portrait" horizontalDpi="300" verticalDpi="300"/>
  <drawing r:id="rId1"/>
</worksheet>
</file>

<file path=xl/worksheets/sheet2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400-000000000000}">
  <dimension ref="B2:BR16"/>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67" width="10.7265625" customWidth="1"/>
    <col min="68" max="68" width="2.1796875" customWidth="1"/>
    <col min="69" max="70" width="10.7265625" customWidth="1"/>
    <col min="71" max="71" width="2.1796875" customWidth="1"/>
  </cols>
  <sheetData>
    <row r="2" spans="2:70" ht="40" customHeight="1" x14ac:dyDescent="0.35">
      <c r="D2" s="29" t="s">
        <v>791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row>
    <row r="5" spans="2:70" ht="30" customHeight="1" x14ac:dyDescent="0.35">
      <c r="B5" s="15"/>
      <c r="C5" s="15"/>
      <c r="D5" s="30" t="s">
        <v>74</v>
      </c>
      <c r="E5" s="30"/>
      <c r="F5" s="15"/>
      <c r="G5" s="30" t="s">
        <v>75</v>
      </c>
      <c r="H5" s="30"/>
      <c r="I5" s="30"/>
      <c r="J5" s="30"/>
      <c r="K5" s="30"/>
      <c r="L5" s="30"/>
      <c r="M5" s="15"/>
      <c r="N5" s="30" t="s">
        <v>76</v>
      </c>
      <c r="O5" s="30"/>
      <c r="P5" s="30"/>
      <c r="Q5" s="30"/>
      <c r="R5" s="15"/>
      <c r="S5" s="30" t="s">
        <v>77</v>
      </c>
      <c r="T5" s="30"/>
      <c r="U5" s="30"/>
      <c r="V5" s="30"/>
      <c r="W5" s="30"/>
      <c r="X5" s="30"/>
      <c r="Y5" s="30"/>
      <c r="Z5" s="30"/>
      <c r="AA5" s="30"/>
      <c r="AB5" s="30"/>
      <c r="AC5" s="30"/>
      <c r="AD5" s="30"/>
      <c r="AE5" s="15"/>
      <c r="AF5" s="30" t="s">
        <v>78</v>
      </c>
      <c r="AG5" s="30"/>
      <c r="AH5" s="30"/>
      <c r="AI5" s="15"/>
      <c r="AJ5" s="30" t="s">
        <v>79</v>
      </c>
      <c r="AK5" s="30"/>
      <c r="AL5" s="30"/>
      <c r="AM5" s="30"/>
      <c r="AN5" s="30"/>
      <c r="AO5" s="15"/>
      <c r="AP5" s="30" t="s">
        <v>80</v>
      </c>
      <c r="AQ5" s="30"/>
      <c r="AR5" s="30"/>
      <c r="AS5" s="15"/>
      <c r="AT5" s="30" t="s">
        <v>81</v>
      </c>
      <c r="AU5" s="30"/>
      <c r="AV5" s="30"/>
      <c r="AW5" s="30"/>
      <c r="AX5" s="30"/>
      <c r="AY5" s="15"/>
      <c r="AZ5" s="30" t="s">
        <v>82</v>
      </c>
      <c r="BA5" s="30"/>
      <c r="BB5" s="30"/>
      <c r="BC5" s="30"/>
      <c r="BD5" s="30"/>
      <c r="BE5" s="30"/>
      <c r="BF5" s="30"/>
      <c r="BG5" s="30"/>
      <c r="BH5" s="30"/>
      <c r="BI5" s="30"/>
      <c r="BJ5" s="30"/>
      <c r="BK5" s="30"/>
      <c r="BL5" s="30"/>
      <c r="BM5" s="30"/>
      <c r="BN5" s="30"/>
      <c r="BO5" s="30"/>
      <c r="BP5" s="15"/>
      <c r="BQ5" s="30" t="s">
        <v>83</v>
      </c>
      <c r="BR5" s="30"/>
    </row>
    <row r="6" spans="2:7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46</v>
      </c>
      <c r="AQ6" s="12" t="s">
        <v>47</v>
      </c>
      <c r="AR6" s="12" t="s">
        <v>50</v>
      </c>
      <c r="AT6" s="12" t="s">
        <v>51</v>
      </c>
      <c r="AU6" s="12" t="s">
        <v>52</v>
      </c>
      <c r="AV6" s="12" t="s">
        <v>53</v>
      </c>
      <c r="AW6" s="12" t="s">
        <v>54</v>
      </c>
      <c r="AX6" s="12" t="s">
        <v>55</v>
      </c>
      <c r="AZ6" s="12" t="s">
        <v>56</v>
      </c>
      <c r="BA6" s="12" t="s">
        <v>57</v>
      </c>
      <c r="BB6" s="12" t="s">
        <v>58</v>
      </c>
      <c r="BC6" s="12" t="s">
        <v>59</v>
      </c>
      <c r="BD6" s="12" t="s">
        <v>60</v>
      </c>
      <c r="BE6" s="12" t="s">
        <v>61</v>
      </c>
      <c r="BF6" s="12" t="s">
        <v>62</v>
      </c>
      <c r="BG6" s="12" t="s">
        <v>63</v>
      </c>
      <c r="BH6" s="12" t="s">
        <v>64</v>
      </c>
      <c r="BI6" s="12" t="s">
        <v>65</v>
      </c>
      <c r="BJ6" s="12" t="s">
        <v>66</v>
      </c>
      <c r="BK6" s="12" t="s">
        <v>67</v>
      </c>
      <c r="BL6" s="12" t="s">
        <v>68</v>
      </c>
      <c r="BM6" s="12" t="s">
        <v>69</v>
      </c>
      <c r="BN6" s="12" t="s">
        <v>70</v>
      </c>
      <c r="BO6" s="12" t="s">
        <v>71</v>
      </c>
      <c r="BQ6" s="12" t="s">
        <v>72</v>
      </c>
      <c r="BR6" s="12" t="s">
        <v>73</v>
      </c>
    </row>
    <row r="7" spans="2:70" ht="30" customHeight="1" x14ac:dyDescent="0.35">
      <c r="B7" s="10" t="s">
        <v>19</v>
      </c>
      <c r="C7" s="10">
        <v>1313</v>
      </c>
      <c r="D7" s="10">
        <v>653</v>
      </c>
      <c r="E7" s="10">
        <v>656</v>
      </c>
      <c r="F7" s="10"/>
      <c r="G7" s="10">
        <v>169</v>
      </c>
      <c r="H7" s="10">
        <v>236</v>
      </c>
      <c r="I7" s="10">
        <v>220</v>
      </c>
      <c r="J7" s="10">
        <v>234</v>
      </c>
      <c r="K7" s="10">
        <v>176</v>
      </c>
      <c r="L7" s="10">
        <v>278</v>
      </c>
      <c r="M7" s="10"/>
      <c r="N7" s="10">
        <v>394</v>
      </c>
      <c r="O7" s="10">
        <v>381</v>
      </c>
      <c r="P7" s="10">
        <v>260</v>
      </c>
      <c r="Q7" s="10">
        <v>273</v>
      </c>
      <c r="R7" s="10"/>
      <c r="S7" s="10">
        <v>191</v>
      </c>
      <c r="T7" s="10">
        <v>184</v>
      </c>
      <c r="U7" s="10">
        <v>104</v>
      </c>
      <c r="V7" s="10">
        <v>108</v>
      </c>
      <c r="W7" s="10">
        <v>85</v>
      </c>
      <c r="X7" s="10">
        <v>127</v>
      </c>
      <c r="Y7" s="10">
        <v>119</v>
      </c>
      <c r="Z7" s="10">
        <v>62</v>
      </c>
      <c r="AA7" s="10">
        <v>135</v>
      </c>
      <c r="AB7" s="10">
        <v>101</v>
      </c>
      <c r="AC7" s="10">
        <v>65</v>
      </c>
      <c r="AD7" s="10">
        <v>32</v>
      </c>
      <c r="AE7" s="10"/>
      <c r="AF7" s="10">
        <v>451</v>
      </c>
      <c r="AG7" s="10">
        <v>553</v>
      </c>
      <c r="AH7" s="10">
        <v>187</v>
      </c>
      <c r="AI7" s="10"/>
      <c r="AJ7" s="10">
        <v>440</v>
      </c>
      <c r="AK7" s="10">
        <v>367</v>
      </c>
      <c r="AL7" s="10">
        <v>112</v>
      </c>
      <c r="AM7" s="10">
        <v>22</v>
      </c>
      <c r="AN7" s="10">
        <v>182</v>
      </c>
      <c r="AO7" s="10"/>
      <c r="AP7" s="10">
        <v>271</v>
      </c>
      <c r="AQ7" s="10">
        <v>461</v>
      </c>
      <c r="AR7" s="10">
        <v>90</v>
      </c>
      <c r="AS7" s="10"/>
      <c r="AT7" s="10">
        <v>298</v>
      </c>
      <c r="AU7" s="10">
        <v>298</v>
      </c>
      <c r="AV7" s="10">
        <v>375</v>
      </c>
      <c r="AW7" s="10">
        <v>147</v>
      </c>
      <c r="AX7" s="10">
        <v>21</v>
      </c>
      <c r="AY7" s="10"/>
      <c r="AZ7" s="10">
        <v>19</v>
      </c>
      <c r="BA7" s="10">
        <v>54</v>
      </c>
      <c r="BB7" s="10">
        <v>84</v>
      </c>
      <c r="BC7" s="10">
        <v>80</v>
      </c>
      <c r="BD7" s="10">
        <v>150</v>
      </c>
      <c r="BE7" s="10">
        <v>149</v>
      </c>
      <c r="BF7" s="10">
        <v>122</v>
      </c>
      <c r="BG7" s="10">
        <v>94</v>
      </c>
      <c r="BH7" s="10">
        <v>85</v>
      </c>
      <c r="BI7" s="10">
        <v>73</v>
      </c>
      <c r="BJ7" s="10">
        <v>122</v>
      </c>
      <c r="BK7" s="10">
        <v>57</v>
      </c>
      <c r="BL7" s="10">
        <v>56</v>
      </c>
      <c r="BM7" s="10">
        <v>30</v>
      </c>
      <c r="BN7" s="10">
        <v>32</v>
      </c>
      <c r="BO7" s="10">
        <v>49</v>
      </c>
      <c r="BP7" s="10"/>
      <c r="BQ7" s="10">
        <v>425</v>
      </c>
      <c r="BR7" s="10">
        <v>855</v>
      </c>
    </row>
    <row r="8" spans="2:70" ht="30" customHeight="1" x14ac:dyDescent="0.35">
      <c r="B8" s="11" t="s">
        <v>20</v>
      </c>
      <c r="C8" s="11">
        <v>1313</v>
      </c>
      <c r="D8" s="11">
        <v>657</v>
      </c>
      <c r="E8" s="11">
        <v>652</v>
      </c>
      <c r="F8" s="11"/>
      <c r="G8" s="11">
        <v>190</v>
      </c>
      <c r="H8" s="11">
        <v>228</v>
      </c>
      <c r="I8" s="11">
        <v>216</v>
      </c>
      <c r="J8" s="11">
        <v>231</v>
      </c>
      <c r="K8" s="11">
        <v>175</v>
      </c>
      <c r="L8" s="11">
        <v>273</v>
      </c>
      <c r="M8" s="11"/>
      <c r="N8" s="11">
        <v>362</v>
      </c>
      <c r="O8" s="11">
        <v>350</v>
      </c>
      <c r="P8" s="11">
        <v>293</v>
      </c>
      <c r="Q8" s="11">
        <v>304</v>
      </c>
      <c r="R8" s="11"/>
      <c r="S8" s="11">
        <v>189</v>
      </c>
      <c r="T8" s="11">
        <v>174</v>
      </c>
      <c r="U8" s="11">
        <v>105</v>
      </c>
      <c r="V8" s="11">
        <v>114</v>
      </c>
      <c r="W8" s="11">
        <v>83</v>
      </c>
      <c r="X8" s="11">
        <v>125</v>
      </c>
      <c r="Y8" s="11">
        <v>112</v>
      </c>
      <c r="Z8" s="11">
        <v>57</v>
      </c>
      <c r="AA8" s="11">
        <v>132</v>
      </c>
      <c r="AB8" s="11">
        <v>108</v>
      </c>
      <c r="AC8" s="11">
        <v>70</v>
      </c>
      <c r="AD8" s="11">
        <v>43</v>
      </c>
      <c r="AE8" s="11"/>
      <c r="AF8" s="11">
        <v>445</v>
      </c>
      <c r="AG8" s="11">
        <v>542</v>
      </c>
      <c r="AH8" s="11">
        <v>196</v>
      </c>
      <c r="AI8" s="11"/>
      <c r="AJ8" s="11">
        <v>429</v>
      </c>
      <c r="AK8" s="11">
        <v>361</v>
      </c>
      <c r="AL8" s="11">
        <v>108</v>
      </c>
      <c r="AM8" s="11">
        <v>24</v>
      </c>
      <c r="AN8" s="11">
        <v>189</v>
      </c>
      <c r="AO8" s="11"/>
      <c r="AP8" s="11">
        <v>263</v>
      </c>
      <c r="AQ8" s="11">
        <v>457</v>
      </c>
      <c r="AR8" s="11">
        <v>88</v>
      </c>
      <c r="AS8" s="11"/>
      <c r="AT8" s="11">
        <v>309</v>
      </c>
      <c r="AU8" s="11">
        <v>309</v>
      </c>
      <c r="AV8" s="11">
        <v>362</v>
      </c>
      <c r="AW8" s="11">
        <v>138</v>
      </c>
      <c r="AX8" s="11">
        <v>18</v>
      </c>
      <c r="AY8" s="11"/>
      <c r="AZ8" s="11">
        <v>19</v>
      </c>
      <c r="BA8" s="11">
        <v>54</v>
      </c>
      <c r="BB8" s="11">
        <v>87</v>
      </c>
      <c r="BC8" s="11">
        <v>83</v>
      </c>
      <c r="BD8" s="11">
        <v>155</v>
      </c>
      <c r="BE8" s="11">
        <v>149</v>
      </c>
      <c r="BF8" s="11">
        <v>121</v>
      </c>
      <c r="BG8" s="11">
        <v>96</v>
      </c>
      <c r="BH8" s="11">
        <v>88</v>
      </c>
      <c r="BI8" s="11">
        <v>71</v>
      </c>
      <c r="BJ8" s="11">
        <v>119</v>
      </c>
      <c r="BK8" s="11">
        <v>55</v>
      </c>
      <c r="BL8" s="11">
        <v>55</v>
      </c>
      <c r="BM8" s="11">
        <v>28</v>
      </c>
      <c r="BN8" s="11">
        <v>29</v>
      </c>
      <c r="BO8" s="11">
        <v>45</v>
      </c>
      <c r="BP8" s="11"/>
      <c r="BQ8" s="11">
        <v>420</v>
      </c>
      <c r="BR8" s="11">
        <v>857</v>
      </c>
    </row>
    <row r="9" spans="2:70" ht="58" x14ac:dyDescent="0.35">
      <c r="B9" s="18" t="s">
        <v>802</v>
      </c>
      <c r="C9" s="17">
        <v>0.29845037008852499</v>
      </c>
      <c r="D9" s="17">
        <v>0.28311305122286301</v>
      </c>
      <c r="E9" s="17">
        <v>0.31103551316007499</v>
      </c>
      <c r="F9" s="17"/>
      <c r="G9" s="17">
        <v>0.43400959789796401</v>
      </c>
      <c r="H9" s="17">
        <v>0.35942991827534698</v>
      </c>
      <c r="I9" s="17">
        <v>0.33954446876293598</v>
      </c>
      <c r="J9" s="17">
        <v>0.29121810673597598</v>
      </c>
      <c r="K9" s="17">
        <v>0.20822332429273399</v>
      </c>
      <c r="L9" s="17">
        <v>0.18419255746740501</v>
      </c>
      <c r="M9" s="17"/>
      <c r="N9" s="17">
        <v>0.34070552286994099</v>
      </c>
      <c r="O9" s="17">
        <v>0.27257106443117202</v>
      </c>
      <c r="P9" s="17">
        <v>0.28771341820573099</v>
      </c>
      <c r="Q9" s="17">
        <v>0.293035127614446</v>
      </c>
      <c r="R9" s="17"/>
      <c r="S9" s="17">
        <v>0.34580180167596303</v>
      </c>
      <c r="T9" s="17">
        <v>0.264811295652711</v>
      </c>
      <c r="U9" s="17">
        <v>0.27512414215004299</v>
      </c>
      <c r="V9" s="17">
        <v>0.25295006513223101</v>
      </c>
      <c r="W9" s="17">
        <v>0.39818594518420702</v>
      </c>
      <c r="X9" s="17">
        <v>0.354068394782176</v>
      </c>
      <c r="Y9" s="17">
        <v>0.29549514538996502</v>
      </c>
      <c r="Z9" s="17">
        <v>0.19194901066810799</v>
      </c>
      <c r="AA9" s="17">
        <v>0.28076114121194601</v>
      </c>
      <c r="AB9" s="17">
        <v>0.28787640280872401</v>
      </c>
      <c r="AC9" s="17">
        <v>0.21508841621954</v>
      </c>
      <c r="AD9" s="17">
        <v>0.41420716913481298</v>
      </c>
      <c r="AE9" s="17"/>
      <c r="AF9" s="17">
        <v>0.232938478556731</v>
      </c>
      <c r="AG9" s="17">
        <v>0.31626438286060599</v>
      </c>
      <c r="AH9" s="17">
        <v>0.307041186697185</v>
      </c>
      <c r="AI9" s="17"/>
      <c r="AJ9" s="17">
        <v>0.229342642603862</v>
      </c>
      <c r="AK9" s="17">
        <v>0.35267529409215498</v>
      </c>
      <c r="AL9" s="17">
        <v>0.29403925843923501</v>
      </c>
      <c r="AM9" s="17">
        <v>0.19429438503787899</v>
      </c>
      <c r="AN9" s="17">
        <v>0.31818758208035602</v>
      </c>
      <c r="AO9" s="17"/>
      <c r="AP9" s="17">
        <v>0.274643237037687</v>
      </c>
      <c r="AQ9" s="17">
        <v>0.32831634515417701</v>
      </c>
      <c r="AR9" s="17">
        <v>0.34094004094125702</v>
      </c>
      <c r="AS9" s="17"/>
      <c r="AT9" s="17">
        <v>0.24713369286180301</v>
      </c>
      <c r="AU9" s="17">
        <v>0.27715666677593398</v>
      </c>
      <c r="AV9" s="17">
        <v>0.33787486615997597</v>
      </c>
      <c r="AW9" s="17">
        <v>0.42533719262045599</v>
      </c>
      <c r="AX9" s="17">
        <v>0.39243135296123399</v>
      </c>
      <c r="AY9" s="17"/>
      <c r="AZ9" s="17">
        <v>0.24899880659974999</v>
      </c>
      <c r="BA9" s="17">
        <v>0.147182636182011</v>
      </c>
      <c r="BB9" s="17">
        <v>0.35816898865670099</v>
      </c>
      <c r="BC9" s="17">
        <v>0.28548284245604899</v>
      </c>
      <c r="BD9" s="17">
        <v>0.34147783647986601</v>
      </c>
      <c r="BE9" s="17">
        <v>0.27367498358452003</v>
      </c>
      <c r="BF9" s="17">
        <v>0.32676914708261201</v>
      </c>
      <c r="BG9" s="17">
        <v>0.285258585980535</v>
      </c>
      <c r="BH9" s="17">
        <v>0.28001217258129601</v>
      </c>
      <c r="BI9" s="17">
        <v>0.222348485422553</v>
      </c>
      <c r="BJ9" s="17">
        <v>0.292974562477683</v>
      </c>
      <c r="BK9" s="17">
        <v>0.328593921520831</v>
      </c>
      <c r="BL9" s="17">
        <v>0.36159264426830301</v>
      </c>
      <c r="BM9" s="17">
        <v>0.26914203209102699</v>
      </c>
      <c r="BN9" s="17">
        <v>0.283425856731784</v>
      </c>
      <c r="BO9" s="17">
        <v>0.30200085803438198</v>
      </c>
      <c r="BP9" s="17"/>
      <c r="BQ9" s="17">
        <v>0.36301147097456998</v>
      </c>
      <c r="BR9" s="17">
        <v>0.26389453691267201</v>
      </c>
    </row>
    <row r="10" spans="2:70" ht="58" x14ac:dyDescent="0.35">
      <c r="B10" s="18" t="s">
        <v>803</v>
      </c>
      <c r="C10" s="17">
        <v>0.45035345146833</v>
      </c>
      <c r="D10" s="17">
        <v>0.48624027619537202</v>
      </c>
      <c r="E10" s="17">
        <v>0.41548850813162302</v>
      </c>
      <c r="F10" s="17"/>
      <c r="G10" s="17">
        <v>0.35967258376509198</v>
      </c>
      <c r="H10" s="17">
        <v>0.388567693727154</v>
      </c>
      <c r="I10" s="17">
        <v>0.39375199045653902</v>
      </c>
      <c r="J10" s="17">
        <v>0.49272297935550502</v>
      </c>
      <c r="K10" s="17">
        <v>0.49603322093091901</v>
      </c>
      <c r="L10" s="17">
        <v>0.54497518691079305</v>
      </c>
      <c r="M10" s="17"/>
      <c r="N10" s="17">
        <v>0.44515894438056203</v>
      </c>
      <c r="O10" s="17">
        <v>0.46685161038105699</v>
      </c>
      <c r="P10" s="17">
        <v>0.429031591616647</v>
      </c>
      <c r="Q10" s="17">
        <v>0.45232689961123701</v>
      </c>
      <c r="R10" s="17"/>
      <c r="S10" s="17">
        <v>0.45976894808313101</v>
      </c>
      <c r="T10" s="17">
        <v>0.45808461025457797</v>
      </c>
      <c r="U10" s="17">
        <v>0.40974870274177499</v>
      </c>
      <c r="V10" s="17">
        <v>0.54296013896846695</v>
      </c>
      <c r="W10" s="17">
        <v>0.34094960625515602</v>
      </c>
      <c r="X10" s="17">
        <v>0.380074924075192</v>
      </c>
      <c r="Y10" s="17">
        <v>0.47890784853963903</v>
      </c>
      <c r="Z10" s="17">
        <v>0.506385066289741</v>
      </c>
      <c r="AA10" s="17">
        <v>0.39216925853663198</v>
      </c>
      <c r="AB10" s="17">
        <v>0.543707133944904</v>
      </c>
      <c r="AC10" s="17">
        <v>0.53772381267180003</v>
      </c>
      <c r="AD10" s="17">
        <v>0.30139850384790701</v>
      </c>
      <c r="AE10" s="17"/>
      <c r="AF10" s="17">
        <v>0.52504420673424002</v>
      </c>
      <c r="AG10" s="17">
        <v>0.44378525740062702</v>
      </c>
      <c r="AH10" s="17">
        <v>0.39339125388602503</v>
      </c>
      <c r="AI10" s="17"/>
      <c r="AJ10" s="17">
        <v>0.53372886927195695</v>
      </c>
      <c r="AK10" s="17">
        <v>0.40511524757994299</v>
      </c>
      <c r="AL10" s="17">
        <v>0.50552636762524406</v>
      </c>
      <c r="AM10" s="17">
        <v>0.42901254999892902</v>
      </c>
      <c r="AN10" s="17">
        <v>0.35687792786522599</v>
      </c>
      <c r="AO10" s="17"/>
      <c r="AP10" s="17">
        <v>0.51356975444210196</v>
      </c>
      <c r="AQ10" s="17">
        <v>0.42340065909338798</v>
      </c>
      <c r="AR10" s="17">
        <v>0.47755965115766402</v>
      </c>
      <c r="AS10" s="17"/>
      <c r="AT10" s="17">
        <v>0.48251614138329202</v>
      </c>
      <c r="AU10" s="17">
        <v>0.43858481052964599</v>
      </c>
      <c r="AV10" s="17">
        <v>0.44545281799057601</v>
      </c>
      <c r="AW10" s="17">
        <v>0.39742299076305199</v>
      </c>
      <c r="AX10" s="17">
        <v>0.37920096817410098</v>
      </c>
      <c r="AY10" s="17"/>
      <c r="AZ10" s="17">
        <v>0.61534758131008804</v>
      </c>
      <c r="BA10" s="17">
        <v>0.52099695262951196</v>
      </c>
      <c r="BB10" s="17">
        <v>0.34210846876469098</v>
      </c>
      <c r="BC10" s="17">
        <v>0.49013728768277898</v>
      </c>
      <c r="BD10" s="17">
        <v>0.44747890383937999</v>
      </c>
      <c r="BE10" s="17">
        <v>0.449241457120785</v>
      </c>
      <c r="BF10" s="17">
        <v>0.457212317371259</v>
      </c>
      <c r="BG10" s="17">
        <v>0.43414967361262202</v>
      </c>
      <c r="BH10" s="17">
        <v>0.425523095201569</v>
      </c>
      <c r="BI10" s="17">
        <v>0.51546393359182097</v>
      </c>
      <c r="BJ10" s="17">
        <v>0.50359252951743005</v>
      </c>
      <c r="BK10" s="17">
        <v>0.46303654059342098</v>
      </c>
      <c r="BL10" s="17">
        <v>0.40780443581971998</v>
      </c>
      <c r="BM10" s="17">
        <v>0.48091890895697598</v>
      </c>
      <c r="BN10" s="17">
        <v>0.433485275647154</v>
      </c>
      <c r="BO10" s="17">
        <v>0.52231883166363202</v>
      </c>
      <c r="BP10" s="17"/>
      <c r="BQ10" s="17">
        <v>0.47201086136645598</v>
      </c>
      <c r="BR10" s="17">
        <v>0.45009021648230801</v>
      </c>
    </row>
    <row r="11" spans="2:70" x14ac:dyDescent="0.35">
      <c r="B11" s="18" t="s">
        <v>775</v>
      </c>
      <c r="C11" s="19">
        <v>0.25119617844314501</v>
      </c>
      <c r="D11" s="19">
        <v>0.230646672581764</v>
      </c>
      <c r="E11" s="19">
        <v>0.27347597870830198</v>
      </c>
      <c r="F11" s="19"/>
      <c r="G11" s="19">
        <v>0.20631781833694399</v>
      </c>
      <c r="H11" s="19">
        <v>0.25200238799749902</v>
      </c>
      <c r="I11" s="19">
        <v>0.266703540780524</v>
      </c>
      <c r="J11" s="19">
        <v>0.21605891390852</v>
      </c>
      <c r="K11" s="19">
        <v>0.295743454776347</v>
      </c>
      <c r="L11" s="19">
        <v>0.27083225562180202</v>
      </c>
      <c r="M11" s="19"/>
      <c r="N11" s="19">
        <v>0.21413553274949701</v>
      </c>
      <c r="O11" s="19">
        <v>0.26057732518777099</v>
      </c>
      <c r="P11" s="19">
        <v>0.28325499017762201</v>
      </c>
      <c r="Q11" s="19">
        <v>0.25463797277431699</v>
      </c>
      <c r="R11" s="19"/>
      <c r="S11" s="19">
        <v>0.19442925024090699</v>
      </c>
      <c r="T11" s="19">
        <v>0.27710409409271097</v>
      </c>
      <c r="U11" s="19">
        <v>0.31512715510818201</v>
      </c>
      <c r="V11" s="19">
        <v>0.20408979589930201</v>
      </c>
      <c r="W11" s="19">
        <v>0.26086444856063701</v>
      </c>
      <c r="X11" s="19">
        <v>0.265856681142631</v>
      </c>
      <c r="Y11" s="19">
        <v>0.22559700607039501</v>
      </c>
      <c r="Z11" s="19">
        <v>0.30166592304215101</v>
      </c>
      <c r="AA11" s="19">
        <v>0.32706960025142201</v>
      </c>
      <c r="AB11" s="19">
        <v>0.16841646324637199</v>
      </c>
      <c r="AC11" s="19">
        <v>0.247187771108659</v>
      </c>
      <c r="AD11" s="19">
        <v>0.28439432701728001</v>
      </c>
      <c r="AE11" s="19"/>
      <c r="AF11" s="19">
        <v>0.24201731470902901</v>
      </c>
      <c r="AG11" s="19">
        <v>0.23995035973876599</v>
      </c>
      <c r="AH11" s="19">
        <v>0.29956755941678997</v>
      </c>
      <c r="AI11" s="19"/>
      <c r="AJ11" s="19">
        <v>0.23692848812418099</v>
      </c>
      <c r="AK11" s="19">
        <v>0.242209458327902</v>
      </c>
      <c r="AL11" s="19">
        <v>0.20043437393552099</v>
      </c>
      <c r="AM11" s="19">
        <v>0.37669306496319099</v>
      </c>
      <c r="AN11" s="19">
        <v>0.32493449005441799</v>
      </c>
      <c r="AO11" s="19"/>
      <c r="AP11" s="19">
        <v>0.21178700852021101</v>
      </c>
      <c r="AQ11" s="19">
        <v>0.24828299575243501</v>
      </c>
      <c r="AR11" s="19">
        <v>0.18150030790107899</v>
      </c>
      <c r="AS11" s="19"/>
      <c r="AT11" s="19">
        <v>0.270350165754905</v>
      </c>
      <c r="AU11" s="19">
        <v>0.28425852269441998</v>
      </c>
      <c r="AV11" s="19">
        <v>0.21667231584944799</v>
      </c>
      <c r="AW11" s="19">
        <v>0.17723981661649199</v>
      </c>
      <c r="AX11" s="19">
        <v>0.228367678864665</v>
      </c>
      <c r="AY11" s="19"/>
      <c r="AZ11" s="19">
        <v>0.135653612090162</v>
      </c>
      <c r="BA11" s="19">
        <v>0.33182041118847699</v>
      </c>
      <c r="BB11" s="19">
        <v>0.29972254257860698</v>
      </c>
      <c r="BC11" s="19">
        <v>0.224379869861173</v>
      </c>
      <c r="BD11" s="19">
        <v>0.21104325968075499</v>
      </c>
      <c r="BE11" s="19">
        <v>0.27708355929469602</v>
      </c>
      <c r="BF11" s="19">
        <v>0.21601853554612899</v>
      </c>
      <c r="BG11" s="19">
        <v>0.28059174040684298</v>
      </c>
      <c r="BH11" s="19">
        <v>0.29446473221713398</v>
      </c>
      <c r="BI11" s="19">
        <v>0.262187580985626</v>
      </c>
      <c r="BJ11" s="19">
        <v>0.203432908004887</v>
      </c>
      <c r="BK11" s="19">
        <v>0.208369537885748</v>
      </c>
      <c r="BL11" s="19">
        <v>0.23060291991197601</v>
      </c>
      <c r="BM11" s="19">
        <v>0.249939058951997</v>
      </c>
      <c r="BN11" s="19">
        <v>0.283088867621062</v>
      </c>
      <c r="BO11" s="19">
        <v>0.175680310301986</v>
      </c>
      <c r="BP11" s="19"/>
      <c r="BQ11" s="19">
        <v>0.16497766765897401</v>
      </c>
      <c r="BR11" s="19">
        <v>0.28601524660501998</v>
      </c>
    </row>
    <row r="12" spans="2:70" x14ac:dyDescent="0.35">
      <c r="B12" s="16" t="s">
        <v>651</v>
      </c>
    </row>
    <row r="13" spans="2:70" x14ac:dyDescent="0.35">
      <c r="B13" t="s">
        <v>98</v>
      </c>
    </row>
    <row r="14" spans="2:70" x14ac:dyDescent="0.35">
      <c r="B14" t="s">
        <v>99</v>
      </c>
    </row>
    <row r="16" spans="2:70" x14ac:dyDescent="0.35">
      <c r="B16" s="8" t="str">
        <f>HYPERLINK("#'Contents'!A1", "Return to Contents")</f>
        <v>Return to Contents</v>
      </c>
    </row>
  </sheetData>
  <mergeCells count="11">
    <mergeCell ref="BQ5:BR5"/>
    <mergeCell ref="D5:E5"/>
    <mergeCell ref="G5:L5"/>
    <mergeCell ref="N5:Q5"/>
    <mergeCell ref="S5:AD5"/>
    <mergeCell ref="AF5:AH5"/>
    <mergeCell ref="D2:BJ2"/>
    <mergeCell ref="AJ5:AN5"/>
    <mergeCell ref="AP5:AR5"/>
    <mergeCell ref="AT5:AX5"/>
    <mergeCell ref="AZ5:BO5"/>
  </mergeCells>
  <pageMargins left="0.7" right="0.7" top="0.75" bottom="0.75" header="0.3" footer="0.3"/>
  <pageSetup paperSize="9" orientation="portrait" horizontalDpi="300" verticalDpi="300"/>
  <drawing r:id="rId1"/>
</worksheet>
</file>

<file path=xl/worksheets/sheet2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500-000000000000}">
  <dimension ref="B2:BR16"/>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67" width="10.7265625" customWidth="1"/>
    <col min="68" max="68" width="2.1796875" customWidth="1"/>
    <col min="69" max="70" width="10.7265625" customWidth="1"/>
    <col min="71" max="71" width="2.1796875" customWidth="1"/>
  </cols>
  <sheetData>
    <row r="2" spans="2:70" ht="40" customHeight="1" x14ac:dyDescent="0.35">
      <c r="D2" s="29" t="s">
        <v>791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row>
    <row r="5" spans="2:70" ht="30" customHeight="1" x14ac:dyDescent="0.35">
      <c r="B5" s="15"/>
      <c r="C5" s="15"/>
      <c r="D5" s="30" t="s">
        <v>74</v>
      </c>
      <c r="E5" s="30"/>
      <c r="F5" s="15"/>
      <c r="G5" s="30" t="s">
        <v>75</v>
      </c>
      <c r="H5" s="30"/>
      <c r="I5" s="30"/>
      <c r="J5" s="30"/>
      <c r="K5" s="30"/>
      <c r="L5" s="30"/>
      <c r="M5" s="15"/>
      <c r="N5" s="30" t="s">
        <v>76</v>
      </c>
      <c r="O5" s="30"/>
      <c r="P5" s="30"/>
      <c r="Q5" s="30"/>
      <c r="R5" s="15"/>
      <c r="S5" s="30" t="s">
        <v>77</v>
      </c>
      <c r="T5" s="30"/>
      <c r="U5" s="30"/>
      <c r="V5" s="30"/>
      <c r="W5" s="30"/>
      <c r="X5" s="30"/>
      <c r="Y5" s="30"/>
      <c r="Z5" s="30"/>
      <c r="AA5" s="30"/>
      <c r="AB5" s="30"/>
      <c r="AC5" s="30"/>
      <c r="AD5" s="30"/>
      <c r="AE5" s="15"/>
      <c r="AF5" s="30" t="s">
        <v>78</v>
      </c>
      <c r="AG5" s="30"/>
      <c r="AH5" s="30"/>
      <c r="AI5" s="15"/>
      <c r="AJ5" s="30" t="s">
        <v>79</v>
      </c>
      <c r="AK5" s="30"/>
      <c r="AL5" s="30"/>
      <c r="AM5" s="30"/>
      <c r="AN5" s="30"/>
      <c r="AO5" s="15"/>
      <c r="AP5" s="30" t="s">
        <v>80</v>
      </c>
      <c r="AQ5" s="30"/>
      <c r="AR5" s="30"/>
      <c r="AS5" s="15"/>
      <c r="AT5" s="30" t="s">
        <v>81</v>
      </c>
      <c r="AU5" s="30"/>
      <c r="AV5" s="30"/>
      <c r="AW5" s="30"/>
      <c r="AX5" s="30"/>
      <c r="AY5" s="15"/>
      <c r="AZ5" s="30" t="s">
        <v>82</v>
      </c>
      <c r="BA5" s="30"/>
      <c r="BB5" s="30"/>
      <c r="BC5" s="30"/>
      <c r="BD5" s="30"/>
      <c r="BE5" s="30"/>
      <c r="BF5" s="30"/>
      <c r="BG5" s="30"/>
      <c r="BH5" s="30"/>
      <c r="BI5" s="30"/>
      <c r="BJ5" s="30"/>
      <c r="BK5" s="30"/>
      <c r="BL5" s="30"/>
      <c r="BM5" s="30"/>
      <c r="BN5" s="30"/>
      <c r="BO5" s="30"/>
      <c r="BP5" s="15"/>
      <c r="BQ5" s="30" t="s">
        <v>83</v>
      </c>
      <c r="BR5" s="30"/>
    </row>
    <row r="6" spans="2:7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46</v>
      </c>
      <c r="AQ6" s="12" t="s">
        <v>47</v>
      </c>
      <c r="AR6" s="12" t="s">
        <v>50</v>
      </c>
      <c r="AT6" s="12" t="s">
        <v>51</v>
      </c>
      <c r="AU6" s="12" t="s">
        <v>52</v>
      </c>
      <c r="AV6" s="12" t="s">
        <v>53</v>
      </c>
      <c r="AW6" s="12" t="s">
        <v>54</v>
      </c>
      <c r="AX6" s="12" t="s">
        <v>55</v>
      </c>
      <c r="AZ6" s="12" t="s">
        <v>56</v>
      </c>
      <c r="BA6" s="12" t="s">
        <v>57</v>
      </c>
      <c r="BB6" s="12" t="s">
        <v>58</v>
      </c>
      <c r="BC6" s="12" t="s">
        <v>59</v>
      </c>
      <c r="BD6" s="12" t="s">
        <v>60</v>
      </c>
      <c r="BE6" s="12" t="s">
        <v>61</v>
      </c>
      <c r="BF6" s="12" t="s">
        <v>62</v>
      </c>
      <c r="BG6" s="12" t="s">
        <v>63</v>
      </c>
      <c r="BH6" s="12" t="s">
        <v>64</v>
      </c>
      <c r="BI6" s="12" t="s">
        <v>65</v>
      </c>
      <c r="BJ6" s="12" t="s">
        <v>66</v>
      </c>
      <c r="BK6" s="12" t="s">
        <v>67</v>
      </c>
      <c r="BL6" s="12" t="s">
        <v>68</v>
      </c>
      <c r="BM6" s="12" t="s">
        <v>69</v>
      </c>
      <c r="BN6" s="12" t="s">
        <v>70</v>
      </c>
      <c r="BO6" s="12" t="s">
        <v>71</v>
      </c>
      <c r="BQ6" s="12" t="s">
        <v>72</v>
      </c>
      <c r="BR6" s="12" t="s">
        <v>73</v>
      </c>
    </row>
    <row r="7" spans="2:70" ht="30" customHeight="1" x14ac:dyDescent="0.35">
      <c r="B7" s="10" t="s">
        <v>19</v>
      </c>
      <c r="C7" s="10">
        <v>1340</v>
      </c>
      <c r="D7" s="10">
        <v>665</v>
      </c>
      <c r="E7" s="10">
        <v>670</v>
      </c>
      <c r="F7" s="10"/>
      <c r="G7" s="10">
        <v>157</v>
      </c>
      <c r="H7" s="10">
        <v>235</v>
      </c>
      <c r="I7" s="10">
        <v>235</v>
      </c>
      <c r="J7" s="10">
        <v>232</v>
      </c>
      <c r="K7" s="10">
        <v>190</v>
      </c>
      <c r="L7" s="10">
        <v>291</v>
      </c>
      <c r="M7" s="10"/>
      <c r="N7" s="10">
        <v>412</v>
      </c>
      <c r="O7" s="10">
        <v>378</v>
      </c>
      <c r="P7" s="10">
        <v>259</v>
      </c>
      <c r="Q7" s="10">
        <v>287</v>
      </c>
      <c r="R7" s="10"/>
      <c r="S7" s="10">
        <v>187</v>
      </c>
      <c r="T7" s="10">
        <v>205</v>
      </c>
      <c r="U7" s="10">
        <v>102</v>
      </c>
      <c r="V7" s="10">
        <v>105</v>
      </c>
      <c r="W7" s="10">
        <v>91</v>
      </c>
      <c r="X7" s="10">
        <v>129</v>
      </c>
      <c r="Y7" s="10">
        <v>111</v>
      </c>
      <c r="Z7" s="10">
        <v>61</v>
      </c>
      <c r="AA7" s="10">
        <v>126</v>
      </c>
      <c r="AB7" s="10">
        <v>119</v>
      </c>
      <c r="AC7" s="10">
        <v>71</v>
      </c>
      <c r="AD7" s="10">
        <v>33</v>
      </c>
      <c r="AE7" s="10"/>
      <c r="AF7" s="10">
        <v>480</v>
      </c>
      <c r="AG7" s="10">
        <v>569</v>
      </c>
      <c r="AH7" s="10">
        <v>187</v>
      </c>
      <c r="AI7" s="10"/>
      <c r="AJ7" s="10">
        <v>509</v>
      </c>
      <c r="AK7" s="10">
        <v>364</v>
      </c>
      <c r="AL7" s="10">
        <v>91</v>
      </c>
      <c r="AM7" s="10">
        <v>11</v>
      </c>
      <c r="AN7" s="10">
        <v>176</v>
      </c>
      <c r="AO7" s="10"/>
      <c r="AP7" s="10">
        <v>325</v>
      </c>
      <c r="AQ7" s="10">
        <v>454</v>
      </c>
      <c r="AR7" s="10">
        <v>84</v>
      </c>
      <c r="AS7" s="10"/>
      <c r="AT7" s="10">
        <v>301</v>
      </c>
      <c r="AU7" s="10">
        <v>303</v>
      </c>
      <c r="AV7" s="10">
        <v>361</v>
      </c>
      <c r="AW7" s="10">
        <v>159</v>
      </c>
      <c r="AX7" s="10">
        <v>23</v>
      </c>
      <c r="AY7" s="10"/>
      <c r="AZ7" s="10">
        <v>7</v>
      </c>
      <c r="BA7" s="10">
        <v>58</v>
      </c>
      <c r="BB7" s="10">
        <v>77</v>
      </c>
      <c r="BC7" s="10">
        <v>101</v>
      </c>
      <c r="BD7" s="10">
        <v>144</v>
      </c>
      <c r="BE7" s="10">
        <v>142</v>
      </c>
      <c r="BF7" s="10">
        <v>132</v>
      </c>
      <c r="BG7" s="10">
        <v>92</v>
      </c>
      <c r="BH7" s="10">
        <v>101</v>
      </c>
      <c r="BI7" s="10">
        <v>75</v>
      </c>
      <c r="BJ7" s="10">
        <v>111</v>
      </c>
      <c r="BK7" s="10">
        <v>70</v>
      </c>
      <c r="BL7" s="10">
        <v>56</v>
      </c>
      <c r="BM7" s="10">
        <v>35</v>
      </c>
      <c r="BN7" s="10">
        <v>23</v>
      </c>
      <c r="BO7" s="10">
        <v>63</v>
      </c>
      <c r="BP7" s="10"/>
      <c r="BQ7" s="10">
        <v>409</v>
      </c>
      <c r="BR7" s="10">
        <v>894</v>
      </c>
    </row>
    <row r="8" spans="2:70" ht="30" customHeight="1" x14ac:dyDescent="0.35">
      <c r="B8" s="11" t="s">
        <v>20</v>
      </c>
      <c r="C8" s="11">
        <v>1340</v>
      </c>
      <c r="D8" s="11">
        <v>663</v>
      </c>
      <c r="E8" s="11">
        <v>672</v>
      </c>
      <c r="F8" s="11"/>
      <c r="G8" s="11">
        <v>174</v>
      </c>
      <c r="H8" s="11">
        <v>230</v>
      </c>
      <c r="I8" s="11">
        <v>235</v>
      </c>
      <c r="J8" s="11">
        <v>228</v>
      </c>
      <c r="K8" s="11">
        <v>187</v>
      </c>
      <c r="L8" s="11">
        <v>285</v>
      </c>
      <c r="M8" s="11"/>
      <c r="N8" s="11">
        <v>380</v>
      </c>
      <c r="O8" s="11">
        <v>346</v>
      </c>
      <c r="P8" s="11">
        <v>290</v>
      </c>
      <c r="Q8" s="11">
        <v>320</v>
      </c>
      <c r="R8" s="11"/>
      <c r="S8" s="11">
        <v>186</v>
      </c>
      <c r="T8" s="11">
        <v>195</v>
      </c>
      <c r="U8" s="11">
        <v>103</v>
      </c>
      <c r="V8" s="11">
        <v>112</v>
      </c>
      <c r="W8" s="11">
        <v>87</v>
      </c>
      <c r="X8" s="11">
        <v>122</v>
      </c>
      <c r="Y8" s="11">
        <v>107</v>
      </c>
      <c r="Z8" s="11">
        <v>57</v>
      </c>
      <c r="AA8" s="11">
        <v>122</v>
      </c>
      <c r="AB8" s="11">
        <v>127</v>
      </c>
      <c r="AC8" s="11">
        <v>77</v>
      </c>
      <c r="AD8" s="11">
        <v>45</v>
      </c>
      <c r="AE8" s="11"/>
      <c r="AF8" s="11">
        <v>477</v>
      </c>
      <c r="AG8" s="11">
        <v>558</v>
      </c>
      <c r="AH8" s="11">
        <v>195</v>
      </c>
      <c r="AI8" s="11"/>
      <c r="AJ8" s="11">
        <v>499</v>
      </c>
      <c r="AK8" s="11">
        <v>357</v>
      </c>
      <c r="AL8" s="11">
        <v>89</v>
      </c>
      <c r="AM8" s="11">
        <v>12</v>
      </c>
      <c r="AN8" s="11">
        <v>183</v>
      </c>
      <c r="AO8" s="11"/>
      <c r="AP8" s="11">
        <v>316</v>
      </c>
      <c r="AQ8" s="11">
        <v>446</v>
      </c>
      <c r="AR8" s="11">
        <v>83</v>
      </c>
      <c r="AS8" s="11"/>
      <c r="AT8" s="11">
        <v>313</v>
      </c>
      <c r="AU8" s="11">
        <v>310</v>
      </c>
      <c r="AV8" s="11">
        <v>349</v>
      </c>
      <c r="AW8" s="11">
        <v>153</v>
      </c>
      <c r="AX8" s="11">
        <v>20</v>
      </c>
      <c r="AY8" s="11"/>
      <c r="AZ8" s="11">
        <v>8</v>
      </c>
      <c r="BA8" s="11">
        <v>59</v>
      </c>
      <c r="BB8" s="11">
        <v>81</v>
      </c>
      <c r="BC8" s="11">
        <v>103</v>
      </c>
      <c r="BD8" s="11">
        <v>151</v>
      </c>
      <c r="BE8" s="11">
        <v>144</v>
      </c>
      <c r="BF8" s="11">
        <v>133</v>
      </c>
      <c r="BG8" s="11">
        <v>91</v>
      </c>
      <c r="BH8" s="11">
        <v>100</v>
      </c>
      <c r="BI8" s="11">
        <v>72</v>
      </c>
      <c r="BJ8" s="11">
        <v>107</v>
      </c>
      <c r="BK8" s="11">
        <v>67</v>
      </c>
      <c r="BL8" s="11">
        <v>55</v>
      </c>
      <c r="BM8" s="11">
        <v>34</v>
      </c>
      <c r="BN8" s="11">
        <v>22</v>
      </c>
      <c r="BO8" s="11">
        <v>59</v>
      </c>
      <c r="BP8" s="11"/>
      <c r="BQ8" s="11">
        <v>401</v>
      </c>
      <c r="BR8" s="11">
        <v>899</v>
      </c>
    </row>
    <row r="9" spans="2:70" ht="58" x14ac:dyDescent="0.35">
      <c r="B9" s="18" t="s">
        <v>804</v>
      </c>
      <c r="C9" s="17">
        <v>0.31597736200438598</v>
      </c>
      <c r="D9" s="17">
        <v>0.334303139154494</v>
      </c>
      <c r="E9" s="17">
        <v>0.296774758636625</v>
      </c>
      <c r="F9" s="17"/>
      <c r="G9" s="17">
        <v>0.354176901150765</v>
      </c>
      <c r="H9" s="17">
        <v>0.405126051682479</v>
      </c>
      <c r="I9" s="17">
        <v>0.38894101769280198</v>
      </c>
      <c r="J9" s="17">
        <v>0.28636416266975701</v>
      </c>
      <c r="K9" s="17">
        <v>0.22697240697467799</v>
      </c>
      <c r="L9" s="17">
        <v>0.242964045623038</v>
      </c>
      <c r="M9" s="17"/>
      <c r="N9" s="17">
        <v>0.33894412028367699</v>
      </c>
      <c r="O9" s="17">
        <v>0.29986737964337701</v>
      </c>
      <c r="P9" s="17">
        <v>0.290786707634764</v>
      </c>
      <c r="Q9" s="17">
        <v>0.33276205440232798</v>
      </c>
      <c r="R9" s="17"/>
      <c r="S9" s="17">
        <v>0.38060761437830698</v>
      </c>
      <c r="T9" s="17">
        <v>0.28348271200551201</v>
      </c>
      <c r="U9" s="17">
        <v>0.22653108579103001</v>
      </c>
      <c r="V9" s="17">
        <v>0.30397456709194398</v>
      </c>
      <c r="W9" s="17">
        <v>0.241661841481632</v>
      </c>
      <c r="X9" s="17">
        <v>0.35774849332868802</v>
      </c>
      <c r="Y9" s="17">
        <v>0.28120461468048003</v>
      </c>
      <c r="Z9" s="17">
        <v>0.35273739728716602</v>
      </c>
      <c r="AA9" s="17">
        <v>0.29882018920456199</v>
      </c>
      <c r="AB9" s="17">
        <v>0.322424633668978</v>
      </c>
      <c r="AC9" s="17">
        <v>0.37006178696981201</v>
      </c>
      <c r="AD9" s="17">
        <v>0.427367996344589</v>
      </c>
      <c r="AE9" s="17"/>
      <c r="AF9" s="17">
        <v>0.29619282646012901</v>
      </c>
      <c r="AG9" s="17">
        <v>0.33825423606583799</v>
      </c>
      <c r="AH9" s="17">
        <v>0.26370105359283802</v>
      </c>
      <c r="AI9" s="17"/>
      <c r="AJ9" s="17">
        <v>0.249486163411937</v>
      </c>
      <c r="AK9" s="17">
        <v>0.37927864464202299</v>
      </c>
      <c r="AL9" s="17">
        <v>0.29731817801599503</v>
      </c>
      <c r="AM9" s="17">
        <v>0.51541978260418198</v>
      </c>
      <c r="AN9" s="17">
        <v>0.26036797246652599</v>
      </c>
      <c r="AO9" s="17"/>
      <c r="AP9" s="17">
        <v>0.26101297386069</v>
      </c>
      <c r="AQ9" s="17">
        <v>0.35413146483680202</v>
      </c>
      <c r="AR9" s="17">
        <v>0.32432803752922101</v>
      </c>
      <c r="AS9" s="17"/>
      <c r="AT9" s="17">
        <v>0.25660730922487002</v>
      </c>
      <c r="AU9" s="17">
        <v>0.26361695751342501</v>
      </c>
      <c r="AV9" s="17">
        <v>0.38703159219119199</v>
      </c>
      <c r="AW9" s="17">
        <v>0.36646667348461398</v>
      </c>
      <c r="AX9" s="17">
        <v>0.41881904594050301</v>
      </c>
      <c r="AY9" s="17"/>
      <c r="AZ9" s="17">
        <v>0.29284600129126298</v>
      </c>
      <c r="BA9" s="17">
        <v>0.29815611140459303</v>
      </c>
      <c r="BB9" s="17">
        <v>0.280243683197125</v>
      </c>
      <c r="BC9" s="17">
        <v>0.31868855319123301</v>
      </c>
      <c r="BD9" s="17">
        <v>0.37582050003352802</v>
      </c>
      <c r="BE9" s="17">
        <v>0.31875851491449902</v>
      </c>
      <c r="BF9" s="17">
        <v>0.41642089701262103</v>
      </c>
      <c r="BG9" s="17">
        <v>0.22800685823428299</v>
      </c>
      <c r="BH9" s="17">
        <v>0.31230316921138701</v>
      </c>
      <c r="BI9" s="17">
        <v>0.245204708873584</v>
      </c>
      <c r="BJ9" s="17">
        <v>0.35485125560249298</v>
      </c>
      <c r="BK9" s="17">
        <v>0.29747370911188598</v>
      </c>
      <c r="BL9" s="17">
        <v>0.230321590042983</v>
      </c>
      <c r="BM9" s="17">
        <v>0.30940202286000401</v>
      </c>
      <c r="BN9" s="17">
        <v>0.245058629406878</v>
      </c>
      <c r="BO9" s="17">
        <v>0.38149511447124701</v>
      </c>
      <c r="BP9" s="17"/>
      <c r="BQ9" s="17">
        <v>0.384744158221133</v>
      </c>
      <c r="BR9" s="17">
        <v>0.28842451739786301</v>
      </c>
    </row>
    <row r="10" spans="2:70" ht="58" x14ac:dyDescent="0.35">
      <c r="B10" s="18" t="s">
        <v>805</v>
      </c>
      <c r="C10" s="17">
        <v>0.44885640606905503</v>
      </c>
      <c r="D10" s="17">
        <v>0.45435150299620902</v>
      </c>
      <c r="E10" s="17">
        <v>0.442780550210849</v>
      </c>
      <c r="F10" s="17"/>
      <c r="G10" s="17">
        <v>0.35920880807960398</v>
      </c>
      <c r="H10" s="17">
        <v>0.39754326574135102</v>
      </c>
      <c r="I10" s="17">
        <v>0.41860861640416303</v>
      </c>
      <c r="J10" s="17">
        <v>0.47325833808561601</v>
      </c>
      <c r="K10" s="17">
        <v>0.50863389838329398</v>
      </c>
      <c r="L10" s="17">
        <v>0.51103133778474696</v>
      </c>
      <c r="M10" s="17"/>
      <c r="N10" s="17">
        <v>0.47524722739606301</v>
      </c>
      <c r="O10" s="17">
        <v>0.47619031565312397</v>
      </c>
      <c r="P10" s="17">
        <v>0.424867123830033</v>
      </c>
      <c r="Q10" s="17">
        <v>0.40605684772125</v>
      </c>
      <c r="R10" s="17"/>
      <c r="S10" s="17">
        <v>0.39005515419255499</v>
      </c>
      <c r="T10" s="17">
        <v>0.45171798949594399</v>
      </c>
      <c r="U10" s="17">
        <v>0.50677408779601096</v>
      </c>
      <c r="V10" s="17">
        <v>0.490854357515708</v>
      </c>
      <c r="W10" s="17">
        <v>0.54224925843754501</v>
      </c>
      <c r="X10" s="17">
        <v>0.39584806041933401</v>
      </c>
      <c r="Y10" s="17">
        <v>0.45335464499523198</v>
      </c>
      <c r="Z10" s="17">
        <v>0.41413192478539002</v>
      </c>
      <c r="AA10" s="17">
        <v>0.48655812472592502</v>
      </c>
      <c r="AB10" s="17">
        <v>0.44856268222010098</v>
      </c>
      <c r="AC10" s="17">
        <v>0.409001801248701</v>
      </c>
      <c r="AD10" s="17">
        <v>0.40494348480585202</v>
      </c>
      <c r="AE10" s="17"/>
      <c r="AF10" s="17">
        <v>0.49026295234394202</v>
      </c>
      <c r="AG10" s="17">
        <v>0.44638655726724003</v>
      </c>
      <c r="AH10" s="17">
        <v>0.41328543358793501</v>
      </c>
      <c r="AI10" s="17"/>
      <c r="AJ10" s="17">
        <v>0.53424288227122496</v>
      </c>
      <c r="AK10" s="17">
        <v>0.400542227178592</v>
      </c>
      <c r="AL10" s="17">
        <v>0.46994598529952297</v>
      </c>
      <c r="AM10" s="17">
        <v>0.19358048166401601</v>
      </c>
      <c r="AN10" s="17">
        <v>0.416994727904822</v>
      </c>
      <c r="AO10" s="17"/>
      <c r="AP10" s="17">
        <v>0.56075451191440495</v>
      </c>
      <c r="AQ10" s="17">
        <v>0.41950232640408702</v>
      </c>
      <c r="AR10" s="17">
        <v>0.42729227490655802</v>
      </c>
      <c r="AS10" s="17"/>
      <c r="AT10" s="17">
        <v>0.451744333516931</v>
      </c>
      <c r="AU10" s="17">
        <v>0.47006052370206203</v>
      </c>
      <c r="AV10" s="17">
        <v>0.43951294472225699</v>
      </c>
      <c r="AW10" s="17">
        <v>0.41459744827967598</v>
      </c>
      <c r="AX10" s="17">
        <v>0.31834041121110201</v>
      </c>
      <c r="AY10" s="17"/>
      <c r="AZ10" s="17">
        <v>0.35971165110634901</v>
      </c>
      <c r="BA10" s="17">
        <v>0.518660306722594</v>
      </c>
      <c r="BB10" s="17">
        <v>0.47073274221352202</v>
      </c>
      <c r="BC10" s="17">
        <v>0.444636850760663</v>
      </c>
      <c r="BD10" s="17">
        <v>0.42386423741252599</v>
      </c>
      <c r="BE10" s="17">
        <v>0.416226035243276</v>
      </c>
      <c r="BF10" s="17">
        <v>0.41637523268462101</v>
      </c>
      <c r="BG10" s="17">
        <v>0.514960276187726</v>
      </c>
      <c r="BH10" s="17">
        <v>0.42494833305972701</v>
      </c>
      <c r="BI10" s="17">
        <v>0.48381213801022699</v>
      </c>
      <c r="BJ10" s="17">
        <v>0.37954999270116002</v>
      </c>
      <c r="BK10" s="17">
        <v>0.55248300829142605</v>
      </c>
      <c r="BL10" s="17">
        <v>0.52660943021956597</v>
      </c>
      <c r="BM10" s="17">
        <v>0.56768214228090497</v>
      </c>
      <c r="BN10" s="17">
        <v>0.484596937411161</v>
      </c>
      <c r="BO10" s="17">
        <v>0.37508925532104898</v>
      </c>
      <c r="BP10" s="17"/>
      <c r="BQ10" s="17">
        <v>0.45027865519613802</v>
      </c>
      <c r="BR10" s="17">
        <v>0.45420099612290199</v>
      </c>
    </row>
    <row r="11" spans="2:70" x14ac:dyDescent="0.35">
      <c r="B11" s="18" t="s">
        <v>775</v>
      </c>
      <c r="C11" s="19">
        <v>0.235166231926559</v>
      </c>
      <c r="D11" s="19">
        <v>0.211345357849298</v>
      </c>
      <c r="E11" s="19">
        <v>0.260444691152526</v>
      </c>
      <c r="F11" s="19"/>
      <c r="G11" s="19">
        <v>0.28661429076963102</v>
      </c>
      <c r="H11" s="19">
        <v>0.19733068257617001</v>
      </c>
      <c r="I11" s="19">
        <v>0.19245036590303499</v>
      </c>
      <c r="J11" s="19">
        <v>0.24037749924462701</v>
      </c>
      <c r="K11" s="19">
        <v>0.264393694642028</v>
      </c>
      <c r="L11" s="19">
        <v>0.24600461659221501</v>
      </c>
      <c r="M11" s="19"/>
      <c r="N11" s="19">
        <v>0.18580865232026</v>
      </c>
      <c r="O11" s="19">
        <v>0.22394230470349999</v>
      </c>
      <c r="P11" s="19">
        <v>0.284346168535203</v>
      </c>
      <c r="Q11" s="19">
        <v>0.26118109787642202</v>
      </c>
      <c r="R11" s="19"/>
      <c r="S11" s="19">
        <v>0.22933723142913701</v>
      </c>
      <c r="T11" s="19">
        <v>0.264799298498544</v>
      </c>
      <c r="U11" s="19">
        <v>0.266694826412959</v>
      </c>
      <c r="V11" s="19">
        <v>0.205171075392348</v>
      </c>
      <c r="W11" s="19">
        <v>0.21608890008082299</v>
      </c>
      <c r="X11" s="19">
        <v>0.24640344625197799</v>
      </c>
      <c r="Y11" s="19">
        <v>0.26544074032428799</v>
      </c>
      <c r="Z11" s="19">
        <v>0.23313067792744499</v>
      </c>
      <c r="AA11" s="19">
        <v>0.21462168606951401</v>
      </c>
      <c r="AB11" s="19">
        <v>0.22901268411092099</v>
      </c>
      <c r="AC11" s="19">
        <v>0.22093641178148701</v>
      </c>
      <c r="AD11" s="19">
        <v>0.16768851884955799</v>
      </c>
      <c r="AE11" s="19"/>
      <c r="AF11" s="19">
        <v>0.213544221195929</v>
      </c>
      <c r="AG11" s="19">
        <v>0.21535920666692199</v>
      </c>
      <c r="AH11" s="19">
        <v>0.32301351281922702</v>
      </c>
      <c r="AI11" s="19"/>
      <c r="AJ11" s="19">
        <v>0.21627095431683799</v>
      </c>
      <c r="AK11" s="19">
        <v>0.22017912817938501</v>
      </c>
      <c r="AL11" s="19">
        <v>0.232735836684483</v>
      </c>
      <c r="AM11" s="19">
        <v>0.29099973573180199</v>
      </c>
      <c r="AN11" s="19">
        <v>0.32263729962865301</v>
      </c>
      <c r="AO11" s="19"/>
      <c r="AP11" s="19">
        <v>0.17823251422490599</v>
      </c>
      <c r="AQ11" s="19">
        <v>0.22636620875911101</v>
      </c>
      <c r="AR11" s="19">
        <v>0.24837968756422099</v>
      </c>
      <c r="AS11" s="19"/>
      <c r="AT11" s="19">
        <v>0.29164835725819899</v>
      </c>
      <c r="AU11" s="19">
        <v>0.26632251878451302</v>
      </c>
      <c r="AV11" s="19">
        <v>0.17345546308655099</v>
      </c>
      <c r="AW11" s="19">
        <v>0.21893587823571001</v>
      </c>
      <c r="AX11" s="19">
        <v>0.26284054284839597</v>
      </c>
      <c r="AY11" s="19"/>
      <c r="AZ11" s="19">
        <v>0.34744234760238801</v>
      </c>
      <c r="BA11" s="19">
        <v>0.183183581872813</v>
      </c>
      <c r="BB11" s="19">
        <v>0.24902357458935301</v>
      </c>
      <c r="BC11" s="19">
        <v>0.23667459604810401</v>
      </c>
      <c r="BD11" s="19">
        <v>0.20031526255394599</v>
      </c>
      <c r="BE11" s="19">
        <v>0.26501544984222603</v>
      </c>
      <c r="BF11" s="19">
        <v>0.16720387030275799</v>
      </c>
      <c r="BG11" s="19">
        <v>0.25703286557799099</v>
      </c>
      <c r="BH11" s="19">
        <v>0.26274849772888598</v>
      </c>
      <c r="BI11" s="19">
        <v>0.27098315311618898</v>
      </c>
      <c r="BJ11" s="19">
        <v>0.265598751696346</v>
      </c>
      <c r="BK11" s="19">
        <v>0.150043282596688</v>
      </c>
      <c r="BL11" s="19">
        <v>0.24306897973745101</v>
      </c>
      <c r="BM11" s="19">
        <v>0.12291583485909099</v>
      </c>
      <c r="BN11" s="19">
        <v>0.27034443318196</v>
      </c>
      <c r="BO11" s="19">
        <v>0.24341563020770399</v>
      </c>
      <c r="BP11" s="19"/>
      <c r="BQ11" s="19">
        <v>0.164977186582729</v>
      </c>
      <c r="BR11" s="19">
        <v>0.257374486479235</v>
      </c>
    </row>
    <row r="12" spans="2:70" x14ac:dyDescent="0.35">
      <c r="B12" s="16" t="s">
        <v>651</v>
      </c>
    </row>
    <row r="13" spans="2:70" x14ac:dyDescent="0.35">
      <c r="B13" t="s">
        <v>98</v>
      </c>
    </row>
    <row r="14" spans="2:70" x14ac:dyDescent="0.35">
      <c r="B14" t="s">
        <v>99</v>
      </c>
    </row>
    <row r="16" spans="2:70" x14ac:dyDescent="0.35">
      <c r="B16" s="8" t="str">
        <f>HYPERLINK("#'Contents'!A1", "Return to Contents")</f>
        <v>Return to Contents</v>
      </c>
    </row>
  </sheetData>
  <mergeCells count="11">
    <mergeCell ref="BQ5:BR5"/>
    <mergeCell ref="D5:E5"/>
    <mergeCell ref="G5:L5"/>
    <mergeCell ref="N5:Q5"/>
    <mergeCell ref="S5:AD5"/>
    <mergeCell ref="AF5:AH5"/>
    <mergeCell ref="D2:BJ2"/>
    <mergeCell ref="AJ5:AN5"/>
    <mergeCell ref="AP5:AR5"/>
    <mergeCell ref="AT5:AX5"/>
    <mergeCell ref="AZ5:BO5"/>
  </mergeCells>
  <pageMargins left="0.7" right="0.7" top="0.75" bottom="0.75" header="0.3" footer="0.3"/>
  <pageSetup paperSize="9" orientation="portrait" horizontalDpi="300" verticalDpi="300"/>
  <drawing r:id="rId1"/>
</worksheet>
</file>

<file path=xl/worksheets/sheet2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600-000000000000}">
  <dimension ref="B2:BR16"/>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67" width="10.7265625" customWidth="1"/>
    <col min="68" max="68" width="2.1796875" customWidth="1"/>
    <col min="69" max="70" width="10.7265625" customWidth="1"/>
    <col min="71" max="71" width="2.1796875" customWidth="1"/>
  </cols>
  <sheetData>
    <row r="2" spans="2:70" ht="40" customHeight="1" x14ac:dyDescent="0.35">
      <c r="D2" s="29" t="s">
        <v>791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row>
    <row r="5" spans="2:70" ht="30" customHeight="1" x14ac:dyDescent="0.35">
      <c r="B5" s="15"/>
      <c r="C5" s="15"/>
      <c r="D5" s="30" t="s">
        <v>74</v>
      </c>
      <c r="E5" s="30"/>
      <c r="F5" s="15"/>
      <c r="G5" s="30" t="s">
        <v>75</v>
      </c>
      <c r="H5" s="30"/>
      <c r="I5" s="30"/>
      <c r="J5" s="30"/>
      <c r="K5" s="30"/>
      <c r="L5" s="30"/>
      <c r="M5" s="15"/>
      <c r="N5" s="30" t="s">
        <v>76</v>
      </c>
      <c r="O5" s="30"/>
      <c r="P5" s="30"/>
      <c r="Q5" s="30"/>
      <c r="R5" s="15"/>
      <c r="S5" s="30" t="s">
        <v>77</v>
      </c>
      <c r="T5" s="30"/>
      <c r="U5" s="30"/>
      <c r="V5" s="30"/>
      <c r="W5" s="30"/>
      <c r="X5" s="30"/>
      <c r="Y5" s="30"/>
      <c r="Z5" s="30"/>
      <c r="AA5" s="30"/>
      <c r="AB5" s="30"/>
      <c r="AC5" s="30"/>
      <c r="AD5" s="30"/>
      <c r="AE5" s="15"/>
      <c r="AF5" s="30" t="s">
        <v>78</v>
      </c>
      <c r="AG5" s="30"/>
      <c r="AH5" s="30"/>
      <c r="AI5" s="15"/>
      <c r="AJ5" s="30" t="s">
        <v>79</v>
      </c>
      <c r="AK5" s="30"/>
      <c r="AL5" s="30"/>
      <c r="AM5" s="30"/>
      <c r="AN5" s="30"/>
      <c r="AO5" s="15"/>
      <c r="AP5" s="30" t="s">
        <v>80</v>
      </c>
      <c r="AQ5" s="30"/>
      <c r="AR5" s="30"/>
      <c r="AS5" s="15"/>
      <c r="AT5" s="30" t="s">
        <v>81</v>
      </c>
      <c r="AU5" s="30"/>
      <c r="AV5" s="30"/>
      <c r="AW5" s="30"/>
      <c r="AX5" s="30"/>
      <c r="AY5" s="15"/>
      <c r="AZ5" s="30" t="s">
        <v>82</v>
      </c>
      <c r="BA5" s="30"/>
      <c r="BB5" s="30"/>
      <c r="BC5" s="30"/>
      <c r="BD5" s="30"/>
      <c r="BE5" s="30"/>
      <c r="BF5" s="30"/>
      <c r="BG5" s="30"/>
      <c r="BH5" s="30"/>
      <c r="BI5" s="30"/>
      <c r="BJ5" s="30"/>
      <c r="BK5" s="30"/>
      <c r="BL5" s="30"/>
      <c r="BM5" s="30"/>
      <c r="BN5" s="30"/>
      <c r="BO5" s="30"/>
      <c r="BP5" s="15"/>
      <c r="BQ5" s="30" t="s">
        <v>83</v>
      </c>
      <c r="BR5" s="30"/>
    </row>
    <row r="6" spans="2:7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46</v>
      </c>
      <c r="AQ6" s="12" t="s">
        <v>47</v>
      </c>
      <c r="AR6" s="12" t="s">
        <v>50</v>
      </c>
      <c r="AT6" s="12" t="s">
        <v>51</v>
      </c>
      <c r="AU6" s="12" t="s">
        <v>52</v>
      </c>
      <c r="AV6" s="12" t="s">
        <v>53</v>
      </c>
      <c r="AW6" s="12" t="s">
        <v>54</v>
      </c>
      <c r="AX6" s="12" t="s">
        <v>55</v>
      </c>
      <c r="AZ6" s="12" t="s">
        <v>56</v>
      </c>
      <c r="BA6" s="12" t="s">
        <v>57</v>
      </c>
      <c r="BB6" s="12" t="s">
        <v>58</v>
      </c>
      <c r="BC6" s="12" t="s">
        <v>59</v>
      </c>
      <c r="BD6" s="12" t="s">
        <v>60</v>
      </c>
      <c r="BE6" s="12" t="s">
        <v>61</v>
      </c>
      <c r="BF6" s="12" t="s">
        <v>62</v>
      </c>
      <c r="BG6" s="12" t="s">
        <v>63</v>
      </c>
      <c r="BH6" s="12" t="s">
        <v>64</v>
      </c>
      <c r="BI6" s="12" t="s">
        <v>65</v>
      </c>
      <c r="BJ6" s="12" t="s">
        <v>66</v>
      </c>
      <c r="BK6" s="12" t="s">
        <v>67</v>
      </c>
      <c r="BL6" s="12" t="s">
        <v>68</v>
      </c>
      <c r="BM6" s="12" t="s">
        <v>69</v>
      </c>
      <c r="BN6" s="12" t="s">
        <v>70</v>
      </c>
      <c r="BO6" s="12" t="s">
        <v>71</v>
      </c>
      <c r="BQ6" s="12" t="s">
        <v>72</v>
      </c>
      <c r="BR6" s="12" t="s">
        <v>73</v>
      </c>
    </row>
    <row r="7" spans="2:70" ht="30" customHeight="1" x14ac:dyDescent="0.35">
      <c r="B7" s="10" t="s">
        <v>19</v>
      </c>
      <c r="C7" s="10">
        <v>1399</v>
      </c>
      <c r="D7" s="10">
        <v>692</v>
      </c>
      <c r="E7" s="10">
        <v>703</v>
      </c>
      <c r="F7" s="10"/>
      <c r="G7" s="10">
        <v>153</v>
      </c>
      <c r="H7" s="10">
        <v>228</v>
      </c>
      <c r="I7" s="10">
        <v>244</v>
      </c>
      <c r="J7" s="10">
        <v>244</v>
      </c>
      <c r="K7" s="10">
        <v>235</v>
      </c>
      <c r="L7" s="10">
        <v>295</v>
      </c>
      <c r="M7" s="10"/>
      <c r="N7" s="10">
        <v>426</v>
      </c>
      <c r="O7" s="10">
        <v>407</v>
      </c>
      <c r="P7" s="10">
        <v>249</v>
      </c>
      <c r="Q7" s="10">
        <v>310</v>
      </c>
      <c r="R7" s="10"/>
      <c r="S7" s="10">
        <v>196</v>
      </c>
      <c r="T7" s="10">
        <v>181</v>
      </c>
      <c r="U7" s="10">
        <v>105</v>
      </c>
      <c r="V7" s="10">
        <v>127</v>
      </c>
      <c r="W7" s="10">
        <v>117</v>
      </c>
      <c r="X7" s="10">
        <v>133</v>
      </c>
      <c r="Y7" s="10">
        <v>96</v>
      </c>
      <c r="Z7" s="10">
        <v>58</v>
      </c>
      <c r="AA7" s="10">
        <v>165</v>
      </c>
      <c r="AB7" s="10">
        <v>131</v>
      </c>
      <c r="AC7" s="10">
        <v>61</v>
      </c>
      <c r="AD7" s="10">
        <v>29</v>
      </c>
      <c r="AE7" s="10"/>
      <c r="AF7" s="10">
        <v>502</v>
      </c>
      <c r="AG7" s="10">
        <v>596</v>
      </c>
      <c r="AH7" s="10">
        <v>189</v>
      </c>
      <c r="AI7" s="10"/>
      <c r="AJ7" s="10">
        <v>507</v>
      </c>
      <c r="AK7" s="10">
        <v>371</v>
      </c>
      <c r="AL7" s="10">
        <v>105</v>
      </c>
      <c r="AM7" s="10">
        <v>12</v>
      </c>
      <c r="AN7" s="10">
        <v>186</v>
      </c>
      <c r="AO7" s="10"/>
      <c r="AP7" s="10">
        <v>291</v>
      </c>
      <c r="AQ7" s="10">
        <v>469</v>
      </c>
      <c r="AR7" s="10">
        <v>90</v>
      </c>
      <c r="AS7" s="10"/>
      <c r="AT7" s="10">
        <v>320</v>
      </c>
      <c r="AU7" s="10">
        <v>310</v>
      </c>
      <c r="AV7" s="10">
        <v>399</v>
      </c>
      <c r="AW7" s="10">
        <v>166</v>
      </c>
      <c r="AX7" s="10">
        <v>20</v>
      </c>
      <c r="AY7" s="10"/>
      <c r="AZ7" s="10">
        <v>12</v>
      </c>
      <c r="BA7" s="10">
        <v>67</v>
      </c>
      <c r="BB7" s="10">
        <v>105</v>
      </c>
      <c r="BC7" s="10">
        <v>94</v>
      </c>
      <c r="BD7" s="10">
        <v>112</v>
      </c>
      <c r="BE7" s="10">
        <v>154</v>
      </c>
      <c r="BF7" s="10">
        <v>143</v>
      </c>
      <c r="BG7" s="10">
        <v>114</v>
      </c>
      <c r="BH7" s="10">
        <v>86</v>
      </c>
      <c r="BI7" s="10">
        <v>72</v>
      </c>
      <c r="BJ7" s="10">
        <v>124</v>
      </c>
      <c r="BK7" s="10">
        <v>69</v>
      </c>
      <c r="BL7" s="10">
        <v>54</v>
      </c>
      <c r="BM7" s="10">
        <v>36</v>
      </c>
      <c r="BN7" s="10">
        <v>29</v>
      </c>
      <c r="BO7" s="10">
        <v>52</v>
      </c>
      <c r="BP7" s="10"/>
      <c r="BQ7" s="10">
        <v>406</v>
      </c>
      <c r="BR7" s="10">
        <v>952</v>
      </c>
    </row>
    <row r="8" spans="2:70" ht="30" customHeight="1" x14ac:dyDescent="0.35">
      <c r="B8" s="11" t="s">
        <v>20</v>
      </c>
      <c r="C8" s="11">
        <v>1396</v>
      </c>
      <c r="D8" s="11">
        <v>689</v>
      </c>
      <c r="E8" s="11">
        <v>703</v>
      </c>
      <c r="F8" s="11"/>
      <c r="G8" s="11">
        <v>175</v>
      </c>
      <c r="H8" s="11">
        <v>220</v>
      </c>
      <c r="I8" s="11">
        <v>241</v>
      </c>
      <c r="J8" s="11">
        <v>242</v>
      </c>
      <c r="K8" s="11">
        <v>231</v>
      </c>
      <c r="L8" s="11">
        <v>288</v>
      </c>
      <c r="M8" s="11"/>
      <c r="N8" s="11">
        <v>390</v>
      </c>
      <c r="O8" s="11">
        <v>371</v>
      </c>
      <c r="P8" s="11">
        <v>285</v>
      </c>
      <c r="Q8" s="11">
        <v>342</v>
      </c>
      <c r="R8" s="11"/>
      <c r="S8" s="11">
        <v>197</v>
      </c>
      <c r="T8" s="11">
        <v>169</v>
      </c>
      <c r="U8" s="11">
        <v>106</v>
      </c>
      <c r="V8" s="11">
        <v>134</v>
      </c>
      <c r="W8" s="11">
        <v>112</v>
      </c>
      <c r="X8" s="11">
        <v>127</v>
      </c>
      <c r="Y8" s="11">
        <v>92</v>
      </c>
      <c r="Z8" s="11">
        <v>55</v>
      </c>
      <c r="AA8" s="11">
        <v>162</v>
      </c>
      <c r="AB8" s="11">
        <v>138</v>
      </c>
      <c r="AC8" s="11">
        <v>64</v>
      </c>
      <c r="AD8" s="11">
        <v>39</v>
      </c>
      <c r="AE8" s="11"/>
      <c r="AF8" s="11">
        <v>495</v>
      </c>
      <c r="AG8" s="11">
        <v>581</v>
      </c>
      <c r="AH8" s="11">
        <v>198</v>
      </c>
      <c r="AI8" s="11"/>
      <c r="AJ8" s="11">
        <v>493</v>
      </c>
      <c r="AK8" s="11">
        <v>365</v>
      </c>
      <c r="AL8" s="11">
        <v>100</v>
      </c>
      <c r="AM8" s="11">
        <v>13</v>
      </c>
      <c r="AN8" s="11">
        <v>193</v>
      </c>
      <c r="AO8" s="11"/>
      <c r="AP8" s="11">
        <v>283</v>
      </c>
      <c r="AQ8" s="11">
        <v>466</v>
      </c>
      <c r="AR8" s="11">
        <v>87</v>
      </c>
      <c r="AS8" s="11"/>
      <c r="AT8" s="11">
        <v>331</v>
      </c>
      <c r="AU8" s="11">
        <v>320</v>
      </c>
      <c r="AV8" s="11">
        <v>383</v>
      </c>
      <c r="AW8" s="11">
        <v>158</v>
      </c>
      <c r="AX8" s="11">
        <v>18</v>
      </c>
      <c r="AY8" s="11"/>
      <c r="AZ8" s="11">
        <v>11</v>
      </c>
      <c r="BA8" s="11">
        <v>69</v>
      </c>
      <c r="BB8" s="11">
        <v>111</v>
      </c>
      <c r="BC8" s="11">
        <v>94</v>
      </c>
      <c r="BD8" s="11">
        <v>117</v>
      </c>
      <c r="BE8" s="11">
        <v>154</v>
      </c>
      <c r="BF8" s="11">
        <v>146</v>
      </c>
      <c r="BG8" s="11">
        <v>110</v>
      </c>
      <c r="BH8" s="11">
        <v>90</v>
      </c>
      <c r="BI8" s="11">
        <v>71</v>
      </c>
      <c r="BJ8" s="11">
        <v>121</v>
      </c>
      <c r="BK8" s="11">
        <v>66</v>
      </c>
      <c r="BL8" s="11">
        <v>51</v>
      </c>
      <c r="BM8" s="11">
        <v>35</v>
      </c>
      <c r="BN8" s="11">
        <v>26</v>
      </c>
      <c r="BO8" s="11">
        <v>48</v>
      </c>
      <c r="BP8" s="11"/>
      <c r="BQ8" s="11">
        <v>394</v>
      </c>
      <c r="BR8" s="11">
        <v>963</v>
      </c>
    </row>
    <row r="9" spans="2:70" ht="58" x14ac:dyDescent="0.35">
      <c r="B9" s="18" t="s">
        <v>806</v>
      </c>
      <c r="C9" s="17">
        <v>0.403478335737603</v>
      </c>
      <c r="D9" s="17">
        <v>0.39742577989598898</v>
      </c>
      <c r="E9" s="17">
        <v>0.40886263831430403</v>
      </c>
      <c r="F9" s="17"/>
      <c r="G9" s="17">
        <v>0.480017156599921</v>
      </c>
      <c r="H9" s="17">
        <v>0.44460456333593001</v>
      </c>
      <c r="I9" s="17">
        <v>0.45228334923889701</v>
      </c>
      <c r="J9" s="17">
        <v>0.41170400028200799</v>
      </c>
      <c r="K9" s="17">
        <v>0.27341533437021898</v>
      </c>
      <c r="L9" s="17">
        <v>0.381973074450563</v>
      </c>
      <c r="M9" s="17"/>
      <c r="N9" s="17">
        <v>0.41633268763380799</v>
      </c>
      <c r="O9" s="17">
        <v>0.36032956349541501</v>
      </c>
      <c r="P9" s="17">
        <v>0.44826623290483902</v>
      </c>
      <c r="Q9" s="17">
        <v>0.40114065417773997</v>
      </c>
      <c r="R9" s="17"/>
      <c r="S9" s="17">
        <v>0.47180234414389299</v>
      </c>
      <c r="T9" s="17">
        <v>0.352588578075474</v>
      </c>
      <c r="U9" s="17">
        <v>0.37772120894556599</v>
      </c>
      <c r="V9" s="17">
        <v>0.39637113689936898</v>
      </c>
      <c r="W9" s="17">
        <v>0.490670736902803</v>
      </c>
      <c r="X9" s="17">
        <v>0.37610866160136103</v>
      </c>
      <c r="Y9" s="17">
        <v>0.44244743711579798</v>
      </c>
      <c r="Z9" s="17">
        <v>0.423311894934781</v>
      </c>
      <c r="AA9" s="17">
        <v>0.34699476711726401</v>
      </c>
      <c r="AB9" s="17">
        <v>0.342973160838485</v>
      </c>
      <c r="AC9" s="17">
        <v>0.43044316348836498</v>
      </c>
      <c r="AD9" s="17">
        <v>0.49733294930719602</v>
      </c>
      <c r="AE9" s="17"/>
      <c r="AF9" s="17">
        <v>0.33603254235603702</v>
      </c>
      <c r="AG9" s="17">
        <v>0.41646307168824198</v>
      </c>
      <c r="AH9" s="17">
        <v>0.47725350297101699</v>
      </c>
      <c r="AI9" s="17"/>
      <c r="AJ9" s="17">
        <v>0.35629699584637697</v>
      </c>
      <c r="AK9" s="17">
        <v>0.45126643298715602</v>
      </c>
      <c r="AL9" s="17">
        <v>0.41543924544004901</v>
      </c>
      <c r="AM9" s="17">
        <v>0.679062221705939</v>
      </c>
      <c r="AN9" s="17">
        <v>0.42470100462140797</v>
      </c>
      <c r="AO9" s="17"/>
      <c r="AP9" s="17">
        <v>0.37309309190913498</v>
      </c>
      <c r="AQ9" s="17">
        <v>0.44620782202806403</v>
      </c>
      <c r="AR9" s="17">
        <v>0.43648060092025398</v>
      </c>
      <c r="AS9" s="17"/>
      <c r="AT9" s="17">
        <v>0.35519174724486202</v>
      </c>
      <c r="AU9" s="17">
        <v>0.39996525011905998</v>
      </c>
      <c r="AV9" s="17">
        <v>0.43953496601537601</v>
      </c>
      <c r="AW9" s="17">
        <v>0.48612470273868402</v>
      </c>
      <c r="AX9" s="17">
        <v>0.47601559732075799</v>
      </c>
      <c r="AY9" s="17"/>
      <c r="AZ9" s="17">
        <v>0.31692907502311302</v>
      </c>
      <c r="BA9" s="17">
        <v>0.33997744038178102</v>
      </c>
      <c r="BB9" s="17">
        <v>0.45506564842248098</v>
      </c>
      <c r="BC9" s="17">
        <v>0.44966644354111301</v>
      </c>
      <c r="BD9" s="17">
        <v>0.41328065345946602</v>
      </c>
      <c r="BE9" s="17">
        <v>0.37813844614672099</v>
      </c>
      <c r="BF9" s="17">
        <v>0.366929025108373</v>
      </c>
      <c r="BG9" s="17">
        <v>0.42672941421182697</v>
      </c>
      <c r="BH9" s="17">
        <v>0.42292475676202801</v>
      </c>
      <c r="BI9" s="17">
        <v>0.35157420074492002</v>
      </c>
      <c r="BJ9" s="17">
        <v>0.42680445425822899</v>
      </c>
      <c r="BK9" s="17">
        <v>0.36856267517615499</v>
      </c>
      <c r="BL9" s="17">
        <v>0.48723783128685899</v>
      </c>
      <c r="BM9" s="17">
        <v>0.50918056053947502</v>
      </c>
      <c r="BN9" s="17">
        <v>0.42995138557677898</v>
      </c>
      <c r="BO9" s="17">
        <v>0.38451115166076699</v>
      </c>
      <c r="BP9" s="17"/>
      <c r="BQ9" s="17">
        <v>0.507102251837378</v>
      </c>
      <c r="BR9" s="17">
        <v>0.35984754277269998</v>
      </c>
    </row>
    <row r="10" spans="2:70" ht="58" x14ac:dyDescent="0.35">
      <c r="B10" s="18" t="s">
        <v>807</v>
      </c>
      <c r="C10" s="17">
        <v>0.36314909915468702</v>
      </c>
      <c r="D10" s="17">
        <v>0.40512637518440597</v>
      </c>
      <c r="E10" s="17">
        <v>0.32129150531638001</v>
      </c>
      <c r="F10" s="17"/>
      <c r="G10" s="17">
        <v>0.31023010552465202</v>
      </c>
      <c r="H10" s="17">
        <v>0.36134131975044398</v>
      </c>
      <c r="I10" s="17">
        <v>0.31477284291399199</v>
      </c>
      <c r="J10" s="17">
        <v>0.30651363201401899</v>
      </c>
      <c r="K10" s="17">
        <v>0.46542834923146298</v>
      </c>
      <c r="L10" s="17">
        <v>0.40284582898312299</v>
      </c>
      <c r="M10" s="17"/>
      <c r="N10" s="17">
        <v>0.39635550466937503</v>
      </c>
      <c r="O10" s="17">
        <v>0.374767495829117</v>
      </c>
      <c r="P10" s="17">
        <v>0.30110792549676402</v>
      </c>
      <c r="Q10" s="17">
        <v>0.36623901004006099</v>
      </c>
      <c r="R10" s="17"/>
      <c r="S10" s="17">
        <v>0.29950472882408502</v>
      </c>
      <c r="T10" s="17">
        <v>0.345773907195011</v>
      </c>
      <c r="U10" s="17">
        <v>0.40445993234657002</v>
      </c>
      <c r="V10" s="17">
        <v>0.428389176106523</v>
      </c>
      <c r="W10" s="17">
        <v>0.29194899735973501</v>
      </c>
      <c r="X10" s="17">
        <v>0.34683426665811901</v>
      </c>
      <c r="Y10" s="17">
        <v>0.35452085831889102</v>
      </c>
      <c r="Z10" s="17">
        <v>0.32591368015227601</v>
      </c>
      <c r="AA10" s="17">
        <v>0.430178201806455</v>
      </c>
      <c r="AB10" s="17">
        <v>0.41723272649339999</v>
      </c>
      <c r="AC10" s="17">
        <v>0.40470004313377</v>
      </c>
      <c r="AD10" s="17">
        <v>0.214428239938704</v>
      </c>
      <c r="AE10" s="17"/>
      <c r="AF10" s="17">
        <v>0.44820668302976202</v>
      </c>
      <c r="AG10" s="17">
        <v>0.34414411569783399</v>
      </c>
      <c r="AH10" s="17">
        <v>0.25447607197481098</v>
      </c>
      <c r="AI10" s="17"/>
      <c r="AJ10" s="17">
        <v>0.411917638309864</v>
      </c>
      <c r="AK10" s="17">
        <v>0.35834578634487102</v>
      </c>
      <c r="AL10" s="17">
        <v>0.34059435962380902</v>
      </c>
      <c r="AM10" s="17">
        <v>0.238621280912898</v>
      </c>
      <c r="AN10" s="17">
        <v>0.28987234143169099</v>
      </c>
      <c r="AO10" s="17"/>
      <c r="AP10" s="17">
        <v>0.41602883015050701</v>
      </c>
      <c r="AQ10" s="17">
        <v>0.34241412534128102</v>
      </c>
      <c r="AR10" s="17">
        <v>0.39075472813219098</v>
      </c>
      <c r="AS10" s="17"/>
      <c r="AT10" s="17">
        <v>0.37289325423039299</v>
      </c>
      <c r="AU10" s="17">
        <v>0.346159451535412</v>
      </c>
      <c r="AV10" s="17">
        <v>0.36163499968964802</v>
      </c>
      <c r="AW10" s="17">
        <v>0.322443429767233</v>
      </c>
      <c r="AX10" s="17">
        <v>0.294044021947797</v>
      </c>
      <c r="AY10" s="17"/>
      <c r="AZ10" s="17">
        <v>0.356322929976777</v>
      </c>
      <c r="BA10" s="17">
        <v>0.38881994235739498</v>
      </c>
      <c r="BB10" s="17">
        <v>0.29156309385398799</v>
      </c>
      <c r="BC10" s="17">
        <v>0.36523653930087202</v>
      </c>
      <c r="BD10" s="17">
        <v>0.34999215264702399</v>
      </c>
      <c r="BE10" s="17">
        <v>0.35237358535840202</v>
      </c>
      <c r="BF10" s="17">
        <v>0.44007614505827602</v>
      </c>
      <c r="BG10" s="17">
        <v>0.31349241999804001</v>
      </c>
      <c r="BH10" s="17">
        <v>0.28685754307065198</v>
      </c>
      <c r="BI10" s="17">
        <v>0.32796139059679402</v>
      </c>
      <c r="BJ10" s="17">
        <v>0.39803566459676998</v>
      </c>
      <c r="BK10" s="17">
        <v>0.54343075290717902</v>
      </c>
      <c r="BL10" s="17">
        <v>0.33402290024778802</v>
      </c>
      <c r="BM10" s="17">
        <v>0.32273935607722898</v>
      </c>
      <c r="BN10" s="17">
        <v>0.391524333625339</v>
      </c>
      <c r="BO10" s="17">
        <v>0.37317531804763598</v>
      </c>
      <c r="BP10" s="17"/>
      <c r="BQ10" s="17">
        <v>0.35218437173724298</v>
      </c>
      <c r="BR10" s="17">
        <v>0.37118869555027501</v>
      </c>
    </row>
    <row r="11" spans="2:70" x14ac:dyDescent="0.35">
      <c r="B11" s="18" t="s">
        <v>775</v>
      </c>
      <c r="C11" s="19">
        <v>0.23337256510771101</v>
      </c>
      <c r="D11" s="19">
        <v>0.19744784491960399</v>
      </c>
      <c r="E11" s="19">
        <v>0.26984585636931602</v>
      </c>
      <c r="F11" s="19"/>
      <c r="G11" s="19">
        <v>0.209752737875427</v>
      </c>
      <c r="H11" s="19">
        <v>0.19405411691362601</v>
      </c>
      <c r="I11" s="19">
        <v>0.232943807847111</v>
      </c>
      <c r="J11" s="19">
        <v>0.28178236770397302</v>
      </c>
      <c r="K11" s="19">
        <v>0.26115631639831799</v>
      </c>
      <c r="L11" s="19">
        <v>0.21518109656631401</v>
      </c>
      <c r="M11" s="19"/>
      <c r="N11" s="19">
        <v>0.18731180769681599</v>
      </c>
      <c r="O11" s="19">
        <v>0.26490294067546799</v>
      </c>
      <c r="P11" s="19">
        <v>0.25062584159839701</v>
      </c>
      <c r="Q11" s="19">
        <v>0.23262033578219901</v>
      </c>
      <c r="R11" s="19"/>
      <c r="S11" s="19">
        <v>0.22869292703202199</v>
      </c>
      <c r="T11" s="19">
        <v>0.301637514729515</v>
      </c>
      <c r="U11" s="19">
        <v>0.21781885870786299</v>
      </c>
      <c r="V11" s="19">
        <v>0.175239686994108</v>
      </c>
      <c r="W11" s="19">
        <v>0.217380265737462</v>
      </c>
      <c r="X11" s="19">
        <v>0.27705707174052002</v>
      </c>
      <c r="Y11" s="19">
        <v>0.20303170456531</v>
      </c>
      <c r="Z11" s="19">
        <v>0.25077442491294299</v>
      </c>
      <c r="AA11" s="19">
        <v>0.22282703107628099</v>
      </c>
      <c r="AB11" s="19">
        <v>0.23979411266811601</v>
      </c>
      <c r="AC11" s="19">
        <v>0.16485679337786599</v>
      </c>
      <c r="AD11" s="19">
        <v>0.28823881075410002</v>
      </c>
      <c r="AE11" s="19"/>
      <c r="AF11" s="19">
        <v>0.21576077461420101</v>
      </c>
      <c r="AG11" s="19">
        <v>0.23939281261392401</v>
      </c>
      <c r="AH11" s="19">
        <v>0.26827042505417198</v>
      </c>
      <c r="AI11" s="19"/>
      <c r="AJ11" s="19">
        <v>0.23178536584376</v>
      </c>
      <c r="AK11" s="19">
        <v>0.19038778066797299</v>
      </c>
      <c r="AL11" s="19">
        <v>0.243966394936143</v>
      </c>
      <c r="AM11" s="19">
        <v>8.2316497381163506E-2</v>
      </c>
      <c r="AN11" s="19">
        <v>0.28542665394690098</v>
      </c>
      <c r="AO11" s="19"/>
      <c r="AP11" s="19">
        <v>0.21087807794035801</v>
      </c>
      <c r="AQ11" s="19">
        <v>0.21137805263065501</v>
      </c>
      <c r="AR11" s="19">
        <v>0.17276467094755499</v>
      </c>
      <c r="AS11" s="19"/>
      <c r="AT11" s="19">
        <v>0.27191499852474499</v>
      </c>
      <c r="AU11" s="19">
        <v>0.25387529834552802</v>
      </c>
      <c r="AV11" s="19">
        <v>0.198830034294977</v>
      </c>
      <c r="AW11" s="19">
        <v>0.191431867494083</v>
      </c>
      <c r="AX11" s="19">
        <v>0.22994038073144399</v>
      </c>
      <c r="AY11" s="19"/>
      <c r="AZ11" s="19">
        <v>0.32674799500011098</v>
      </c>
      <c r="BA11" s="19">
        <v>0.27120261726082401</v>
      </c>
      <c r="BB11" s="19">
        <v>0.25337125772353097</v>
      </c>
      <c r="BC11" s="19">
        <v>0.18509701715801499</v>
      </c>
      <c r="BD11" s="19">
        <v>0.23672719389350999</v>
      </c>
      <c r="BE11" s="19">
        <v>0.26948796849487699</v>
      </c>
      <c r="BF11" s="19">
        <v>0.19299482983335101</v>
      </c>
      <c r="BG11" s="19">
        <v>0.25977816579013402</v>
      </c>
      <c r="BH11" s="19">
        <v>0.29021770016732001</v>
      </c>
      <c r="BI11" s="19">
        <v>0.32046440865828602</v>
      </c>
      <c r="BJ11" s="19">
        <v>0.175159881145001</v>
      </c>
      <c r="BK11" s="19">
        <v>8.8006571916666096E-2</v>
      </c>
      <c r="BL11" s="19">
        <v>0.17873926846535301</v>
      </c>
      <c r="BM11" s="19">
        <v>0.168080083383296</v>
      </c>
      <c r="BN11" s="19">
        <v>0.17852428079788199</v>
      </c>
      <c r="BO11" s="19">
        <v>0.242313530291597</v>
      </c>
      <c r="BP11" s="19"/>
      <c r="BQ11" s="19">
        <v>0.14071337642537901</v>
      </c>
      <c r="BR11" s="19">
        <v>0.26896376167702601</v>
      </c>
    </row>
    <row r="12" spans="2:70" x14ac:dyDescent="0.35">
      <c r="B12" s="16" t="s">
        <v>651</v>
      </c>
    </row>
    <row r="13" spans="2:70" x14ac:dyDescent="0.35">
      <c r="B13" t="s">
        <v>98</v>
      </c>
    </row>
    <row r="14" spans="2:70" x14ac:dyDescent="0.35">
      <c r="B14" t="s">
        <v>99</v>
      </c>
    </row>
    <row r="16" spans="2:70" x14ac:dyDescent="0.35">
      <c r="B16" s="8" t="str">
        <f>HYPERLINK("#'Contents'!A1", "Return to Contents")</f>
        <v>Return to Contents</v>
      </c>
    </row>
  </sheetData>
  <mergeCells count="11">
    <mergeCell ref="BQ5:BR5"/>
    <mergeCell ref="D5:E5"/>
    <mergeCell ref="G5:L5"/>
    <mergeCell ref="N5:Q5"/>
    <mergeCell ref="S5:AD5"/>
    <mergeCell ref="AF5:AH5"/>
    <mergeCell ref="D2:BJ2"/>
    <mergeCell ref="AJ5:AN5"/>
    <mergeCell ref="AP5:AR5"/>
    <mergeCell ref="AT5:AX5"/>
    <mergeCell ref="AZ5:BO5"/>
  </mergeCells>
  <pageMargins left="0.7" right="0.7" top="0.75" bottom="0.75" header="0.3" footer="0.3"/>
  <pageSetup paperSize="9" orientation="portrait" horizontalDpi="300" verticalDpi="300"/>
  <drawing r:id="rId1"/>
</worksheet>
</file>

<file path=xl/worksheets/sheet2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700-000000000000}">
  <dimension ref="B2:BR16"/>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67" width="10.7265625" customWidth="1"/>
    <col min="68" max="68" width="2.1796875" customWidth="1"/>
    <col min="69" max="70" width="10.7265625" customWidth="1"/>
    <col min="71" max="71" width="2.1796875" customWidth="1"/>
  </cols>
  <sheetData>
    <row r="2" spans="2:70" ht="40" customHeight="1" x14ac:dyDescent="0.35">
      <c r="D2" s="29" t="s">
        <v>776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row>
    <row r="5" spans="2:70" ht="30" customHeight="1" x14ac:dyDescent="0.35">
      <c r="B5" s="15"/>
      <c r="C5" s="15"/>
      <c r="D5" s="30" t="s">
        <v>74</v>
      </c>
      <c r="E5" s="30"/>
      <c r="F5" s="15"/>
      <c r="G5" s="30" t="s">
        <v>75</v>
      </c>
      <c r="H5" s="30"/>
      <c r="I5" s="30"/>
      <c r="J5" s="30"/>
      <c r="K5" s="30"/>
      <c r="L5" s="30"/>
      <c r="M5" s="15"/>
      <c r="N5" s="30" t="s">
        <v>76</v>
      </c>
      <c r="O5" s="30"/>
      <c r="P5" s="30"/>
      <c r="Q5" s="30"/>
      <c r="R5" s="15"/>
      <c r="S5" s="30" t="s">
        <v>77</v>
      </c>
      <c r="T5" s="30"/>
      <c r="U5" s="30"/>
      <c r="V5" s="30"/>
      <c r="W5" s="30"/>
      <c r="X5" s="30"/>
      <c r="Y5" s="30"/>
      <c r="Z5" s="30"/>
      <c r="AA5" s="30"/>
      <c r="AB5" s="30"/>
      <c r="AC5" s="30"/>
      <c r="AD5" s="30"/>
      <c r="AE5" s="15"/>
      <c r="AF5" s="30" t="s">
        <v>78</v>
      </c>
      <c r="AG5" s="30"/>
      <c r="AH5" s="30"/>
      <c r="AI5" s="15"/>
      <c r="AJ5" s="30" t="s">
        <v>79</v>
      </c>
      <c r="AK5" s="30"/>
      <c r="AL5" s="30"/>
      <c r="AM5" s="30"/>
      <c r="AN5" s="30"/>
      <c r="AO5" s="15"/>
      <c r="AP5" s="30" t="s">
        <v>80</v>
      </c>
      <c r="AQ5" s="30"/>
      <c r="AR5" s="30"/>
      <c r="AS5" s="15"/>
      <c r="AT5" s="30" t="s">
        <v>81</v>
      </c>
      <c r="AU5" s="30"/>
      <c r="AV5" s="30"/>
      <c r="AW5" s="30"/>
      <c r="AX5" s="30"/>
      <c r="AY5" s="15"/>
      <c r="AZ5" s="30" t="s">
        <v>82</v>
      </c>
      <c r="BA5" s="30"/>
      <c r="BB5" s="30"/>
      <c r="BC5" s="30"/>
      <c r="BD5" s="30"/>
      <c r="BE5" s="30"/>
      <c r="BF5" s="30"/>
      <c r="BG5" s="30"/>
      <c r="BH5" s="30"/>
      <c r="BI5" s="30"/>
      <c r="BJ5" s="30"/>
      <c r="BK5" s="30"/>
      <c r="BL5" s="30"/>
      <c r="BM5" s="30"/>
      <c r="BN5" s="30"/>
      <c r="BO5" s="30"/>
      <c r="BP5" s="15"/>
      <c r="BQ5" s="30" t="s">
        <v>83</v>
      </c>
      <c r="BR5" s="30"/>
    </row>
    <row r="6" spans="2:7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46</v>
      </c>
      <c r="AQ6" s="12" t="s">
        <v>47</v>
      </c>
      <c r="AR6" s="12" t="s">
        <v>50</v>
      </c>
      <c r="AT6" s="12" t="s">
        <v>51</v>
      </c>
      <c r="AU6" s="12" t="s">
        <v>52</v>
      </c>
      <c r="AV6" s="12" t="s">
        <v>53</v>
      </c>
      <c r="AW6" s="12" t="s">
        <v>54</v>
      </c>
      <c r="AX6" s="12" t="s">
        <v>55</v>
      </c>
      <c r="AZ6" s="12" t="s">
        <v>56</v>
      </c>
      <c r="BA6" s="12" t="s">
        <v>57</v>
      </c>
      <c r="BB6" s="12" t="s">
        <v>58</v>
      </c>
      <c r="BC6" s="12" t="s">
        <v>59</v>
      </c>
      <c r="BD6" s="12" t="s">
        <v>60</v>
      </c>
      <c r="BE6" s="12" t="s">
        <v>61</v>
      </c>
      <c r="BF6" s="12" t="s">
        <v>62</v>
      </c>
      <c r="BG6" s="12" t="s">
        <v>63</v>
      </c>
      <c r="BH6" s="12" t="s">
        <v>64</v>
      </c>
      <c r="BI6" s="12" t="s">
        <v>65</v>
      </c>
      <c r="BJ6" s="12" t="s">
        <v>66</v>
      </c>
      <c r="BK6" s="12" t="s">
        <v>67</v>
      </c>
      <c r="BL6" s="12" t="s">
        <v>68</v>
      </c>
      <c r="BM6" s="12" t="s">
        <v>69</v>
      </c>
      <c r="BN6" s="12" t="s">
        <v>70</v>
      </c>
      <c r="BO6" s="12" t="s">
        <v>71</v>
      </c>
      <c r="BQ6" s="12" t="s">
        <v>72</v>
      </c>
      <c r="BR6" s="12" t="s">
        <v>73</v>
      </c>
    </row>
    <row r="7" spans="2:70" ht="30" customHeight="1" x14ac:dyDescent="0.35">
      <c r="B7" s="10" t="s">
        <v>19</v>
      </c>
      <c r="C7" s="10">
        <v>685</v>
      </c>
      <c r="D7" s="10">
        <v>351</v>
      </c>
      <c r="E7" s="10">
        <v>333</v>
      </c>
      <c r="F7" s="10"/>
      <c r="G7" s="10">
        <v>81</v>
      </c>
      <c r="H7" s="10">
        <v>122</v>
      </c>
      <c r="I7" s="10">
        <v>119</v>
      </c>
      <c r="J7" s="10">
        <v>113</v>
      </c>
      <c r="K7" s="10">
        <v>108</v>
      </c>
      <c r="L7" s="10">
        <v>142</v>
      </c>
      <c r="M7" s="10"/>
      <c r="N7" s="10">
        <v>212</v>
      </c>
      <c r="O7" s="10">
        <v>195</v>
      </c>
      <c r="P7" s="10">
        <v>126</v>
      </c>
      <c r="Q7" s="10">
        <v>148</v>
      </c>
      <c r="R7" s="10"/>
      <c r="S7" s="10">
        <v>87</v>
      </c>
      <c r="T7" s="10">
        <v>94</v>
      </c>
      <c r="U7" s="10">
        <v>61</v>
      </c>
      <c r="V7" s="10">
        <v>64</v>
      </c>
      <c r="W7" s="10">
        <v>43</v>
      </c>
      <c r="X7" s="10">
        <v>60</v>
      </c>
      <c r="Y7" s="10">
        <v>58</v>
      </c>
      <c r="Z7" s="10">
        <v>31</v>
      </c>
      <c r="AA7" s="10">
        <v>82</v>
      </c>
      <c r="AB7" s="10">
        <v>55</v>
      </c>
      <c r="AC7" s="10">
        <v>32</v>
      </c>
      <c r="AD7" s="10">
        <v>18</v>
      </c>
      <c r="AE7" s="10"/>
      <c r="AF7" s="10">
        <v>231</v>
      </c>
      <c r="AG7" s="10">
        <v>293</v>
      </c>
      <c r="AH7" s="10">
        <v>100</v>
      </c>
      <c r="AI7" s="10"/>
      <c r="AJ7" s="10">
        <v>235</v>
      </c>
      <c r="AK7" s="10">
        <v>181</v>
      </c>
      <c r="AL7" s="10">
        <v>58</v>
      </c>
      <c r="AM7" s="10">
        <v>6</v>
      </c>
      <c r="AN7" s="10">
        <v>90</v>
      </c>
      <c r="AO7" s="10"/>
      <c r="AP7" s="10">
        <v>148</v>
      </c>
      <c r="AQ7" s="10">
        <v>225</v>
      </c>
      <c r="AR7" s="10">
        <v>48</v>
      </c>
      <c r="AS7" s="10"/>
      <c r="AT7" s="10">
        <v>156</v>
      </c>
      <c r="AU7" s="10">
        <v>160</v>
      </c>
      <c r="AV7" s="10">
        <v>198</v>
      </c>
      <c r="AW7" s="10">
        <v>70</v>
      </c>
      <c r="AX7" s="10">
        <v>9</v>
      </c>
      <c r="AY7" s="10"/>
      <c r="AZ7" s="10">
        <v>3</v>
      </c>
      <c r="BA7" s="10">
        <v>41</v>
      </c>
      <c r="BB7" s="10">
        <v>30</v>
      </c>
      <c r="BC7" s="10">
        <v>36</v>
      </c>
      <c r="BD7" s="10">
        <v>72</v>
      </c>
      <c r="BE7" s="10">
        <v>74</v>
      </c>
      <c r="BF7" s="10">
        <v>57</v>
      </c>
      <c r="BG7" s="10">
        <v>54</v>
      </c>
      <c r="BH7" s="10">
        <v>57</v>
      </c>
      <c r="BI7" s="10">
        <v>35</v>
      </c>
      <c r="BJ7" s="10">
        <v>66</v>
      </c>
      <c r="BK7" s="10">
        <v>31</v>
      </c>
      <c r="BL7" s="10">
        <v>30</v>
      </c>
      <c r="BM7" s="10">
        <v>18</v>
      </c>
      <c r="BN7" s="10">
        <v>24</v>
      </c>
      <c r="BO7" s="10">
        <v>23</v>
      </c>
      <c r="BP7" s="10"/>
      <c r="BQ7" s="10">
        <v>208</v>
      </c>
      <c r="BR7" s="10">
        <v>460</v>
      </c>
    </row>
    <row r="8" spans="2:70" ht="30" customHeight="1" x14ac:dyDescent="0.35">
      <c r="B8" s="11" t="s">
        <v>20</v>
      </c>
      <c r="C8" s="11">
        <v>683</v>
      </c>
      <c r="D8" s="11">
        <v>351</v>
      </c>
      <c r="E8" s="11">
        <v>331</v>
      </c>
      <c r="F8" s="11"/>
      <c r="G8" s="11">
        <v>89</v>
      </c>
      <c r="H8" s="11">
        <v>117</v>
      </c>
      <c r="I8" s="11">
        <v>119</v>
      </c>
      <c r="J8" s="11">
        <v>112</v>
      </c>
      <c r="K8" s="11">
        <v>106</v>
      </c>
      <c r="L8" s="11">
        <v>140</v>
      </c>
      <c r="M8" s="11"/>
      <c r="N8" s="11">
        <v>195</v>
      </c>
      <c r="O8" s="11">
        <v>179</v>
      </c>
      <c r="P8" s="11">
        <v>141</v>
      </c>
      <c r="Q8" s="11">
        <v>164</v>
      </c>
      <c r="R8" s="11"/>
      <c r="S8" s="11">
        <v>86</v>
      </c>
      <c r="T8" s="11">
        <v>88</v>
      </c>
      <c r="U8" s="11">
        <v>62</v>
      </c>
      <c r="V8" s="11">
        <v>67</v>
      </c>
      <c r="W8" s="11">
        <v>41</v>
      </c>
      <c r="X8" s="11">
        <v>57</v>
      </c>
      <c r="Y8" s="11">
        <v>56</v>
      </c>
      <c r="Z8" s="11">
        <v>28</v>
      </c>
      <c r="AA8" s="11">
        <v>82</v>
      </c>
      <c r="AB8" s="11">
        <v>57</v>
      </c>
      <c r="AC8" s="11">
        <v>34</v>
      </c>
      <c r="AD8" s="11">
        <v>24</v>
      </c>
      <c r="AE8" s="11"/>
      <c r="AF8" s="11">
        <v>228</v>
      </c>
      <c r="AG8" s="11">
        <v>287</v>
      </c>
      <c r="AH8" s="11">
        <v>103</v>
      </c>
      <c r="AI8" s="11"/>
      <c r="AJ8" s="11">
        <v>228</v>
      </c>
      <c r="AK8" s="11">
        <v>175</v>
      </c>
      <c r="AL8" s="11">
        <v>57</v>
      </c>
      <c r="AM8" s="11">
        <v>6</v>
      </c>
      <c r="AN8" s="11">
        <v>93</v>
      </c>
      <c r="AO8" s="11"/>
      <c r="AP8" s="11">
        <v>143</v>
      </c>
      <c r="AQ8" s="11">
        <v>222</v>
      </c>
      <c r="AR8" s="11">
        <v>46</v>
      </c>
      <c r="AS8" s="11"/>
      <c r="AT8" s="11">
        <v>162</v>
      </c>
      <c r="AU8" s="11">
        <v>161</v>
      </c>
      <c r="AV8" s="11">
        <v>191</v>
      </c>
      <c r="AW8" s="11">
        <v>66</v>
      </c>
      <c r="AX8" s="11">
        <v>8</v>
      </c>
      <c r="AY8" s="11"/>
      <c r="AZ8" s="11">
        <v>3</v>
      </c>
      <c r="BA8" s="11">
        <v>41</v>
      </c>
      <c r="BB8" s="11">
        <v>30</v>
      </c>
      <c r="BC8" s="11">
        <v>37</v>
      </c>
      <c r="BD8" s="11">
        <v>75</v>
      </c>
      <c r="BE8" s="11">
        <v>74</v>
      </c>
      <c r="BF8" s="11">
        <v>56</v>
      </c>
      <c r="BG8" s="11">
        <v>54</v>
      </c>
      <c r="BH8" s="11">
        <v>58</v>
      </c>
      <c r="BI8" s="11">
        <v>33</v>
      </c>
      <c r="BJ8" s="11">
        <v>63</v>
      </c>
      <c r="BK8" s="11">
        <v>30</v>
      </c>
      <c r="BL8" s="11">
        <v>31</v>
      </c>
      <c r="BM8" s="11">
        <v>17</v>
      </c>
      <c r="BN8" s="11">
        <v>22</v>
      </c>
      <c r="BO8" s="11">
        <v>22</v>
      </c>
      <c r="BP8" s="11"/>
      <c r="BQ8" s="11">
        <v>202</v>
      </c>
      <c r="BR8" s="11">
        <v>465</v>
      </c>
    </row>
    <row r="9" spans="2:70" ht="58" x14ac:dyDescent="0.35">
      <c r="B9" s="18" t="s">
        <v>808</v>
      </c>
      <c r="C9" s="17">
        <v>0.23367578631752001</v>
      </c>
      <c r="D9" s="17">
        <v>0.25206334646342798</v>
      </c>
      <c r="E9" s="17">
        <v>0.21179944537966899</v>
      </c>
      <c r="F9" s="17"/>
      <c r="G9" s="17">
        <v>0.29714863294113703</v>
      </c>
      <c r="H9" s="17">
        <v>0.26278980405601998</v>
      </c>
      <c r="I9" s="17">
        <v>0.26242998592779898</v>
      </c>
      <c r="J9" s="17">
        <v>0.189239594667379</v>
      </c>
      <c r="K9" s="17">
        <v>0.24449687787999999</v>
      </c>
      <c r="L9" s="17">
        <v>0.17142271422084701</v>
      </c>
      <c r="M9" s="17"/>
      <c r="N9" s="17">
        <v>0.23832938075660701</v>
      </c>
      <c r="O9" s="17">
        <v>0.20616055504820799</v>
      </c>
      <c r="P9" s="17">
        <v>0.23234135986552501</v>
      </c>
      <c r="Q9" s="17">
        <v>0.25246388902545103</v>
      </c>
      <c r="R9" s="17"/>
      <c r="S9" s="17">
        <v>0.31055620819698199</v>
      </c>
      <c r="T9" s="17">
        <v>0.18045334239314001</v>
      </c>
      <c r="U9" s="17">
        <v>0.30064288996637001</v>
      </c>
      <c r="V9" s="17">
        <v>0.238752412356939</v>
      </c>
      <c r="W9" s="17">
        <v>0.211076915796194</v>
      </c>
      <c r="X9" s="17">
        <v>0.217658388829263</v>
      </c>
      <c r="Y9" s="17">
        <v>0.21123802066070099</v>
      </c>
      <c r="Z9" s="17">
        <v>0.17848177798548101</v>
      </c>
      <c r="AA9" s="17">
        <v>0.198453803762909</v>
      </c>
      <c r="AB9" s="17">
        <v>0.27328370570237198</v>
      </c>
      <c r="AC9" s="17">
        <v>0.19470199231795701</v>
      </c>
      <c r="AD9" s="17">
        <v>0.238833616589093</v>
      </c>
      <c r="AE9" s="17"/>
      <c r="AF9" s="17">
        <v>0.30148370142839098</v>
      </c>
      <c r="AG9" s="17">
        <v>0.19445588374612999</v>
      </c>
      <c r="AH9" s="17">
        <v>0.20656826279906901</v>
      </c>
      <c r="AI9" s="17"/>
      <c r="AJ9" s="17">
        <v>0.23595936786199401</v>
      </c>
      <c r="AK9" s="17">
        <v>0.27443563746148802</v>
      </c>
      <c r="AL9" s="17">
        <v>0.19149370886463399</v>
      </c>
      <c r="AM9" s="17">
        <v>0.44594968172763699</v>
      </c>
      <c r="AN9" s="17">
        <v>0.211380995611994</v>
      </c>
      <c r="AO9" s="17"/>
      <c r="AP9" s="17">
        <v>0.226102652657447</v>
      </c>
      <c r="AQ9" s="17">
        <v>0.24297650455171599</v>
      </c>
      <c r="AR9" s="17">
        <v>0.32198545302571202</v>
      </c>
      <c r="AS9" s="17"/>
      <c r="AT9" s="17">
        <v>0.22646630169788901</v>
      </c>
      <c r="AU9" s="17">
        <v>0.20847932646734199</v>
      </c>
      <c r="AV9" s="17">
        <v>0.2419386507563</v>
      </c>
      <c r="AW9" s="17">
        <v>0.20817246712905799</v>
      </c>
      <c r="AX9" s="17">
        <v>0.439348199522345</v>
      </c>
      <c r="AY9" s="17"/>
      <c r="AZ9" s="17">
        <v>0</v>
      </c>
      <c r="BA9" s="17">
        <v>0.33341890686745002</v>
      </c>
      <c r="BB9" s="17">
        <v>0.39072925131882802</v>
      </c>
      <c r="BC9" s="17">
        <v>0.172109008135788</v>
      </c>
      <c r="BD9" s="17">
        <v>0.204135837329986</v>
      </c>
      <c r="BE9" s="17">
        <v>0.23873825551335001</v>
      </c>
      <c r="BF9" s="17">
        <v>0.22939687233152001</v>
      </c>
      <c r="BG9" s="17">
        <v>0.26939740188918998</v>
      </c>
      <c r="BH9" s="17">
        <v>0.12976401887094499</v>
      </c>
      <c r="BI9" s="17">
        <v>0.208297391314446</v>
      </c>
      <c r="BJ9" s="17">
        <v>0.189390744400383</v>
      </c>
      <c r="BK9" s="17">
        <v>0.32852863357330703</v>
      </c>
      <c r="BL9" s="17">
        <v>0.34482199121877999</v>
      </c>
      <c r="BM9" s="17">
        <v>0.222516007509487</v>
      </c>
      <c r="BN9" s="17">
        <v>0.27629743708893101</v>
      </c>
      <c r="BO9" s="17">
        <v>0.13373409548212001</v>
      </c>
      <c r="BP9" s="17"/>
      <c r="BQ9" s="17">
        <v>0.229725741528234</v>
      </c>
      <c r="BR9" s="17">
        <v>0.23936065730505299</v>
      </c>
    </row>
    <row r="10" spans="2:70" ht="43.5" x14ac:dyDescent="0.35">
      <c r="B10" s="18" t="s">
        <v>809</v>
      </c>
      <c r="C10" s="17">
        <v>0.55075548909727001</v>
      </c>
      <c r="D10" s="17">
        <v>0.54477760976410805</v>
      </c>
      <c r="E10" s="17">
        <v>0.55882083963254403</v>
      </c>
      <c r="F10" s="17"/>
      <c r="G10" s="17">
        <v>0.51206231645230305</v>
      </c>
      <c r="H10" s="17">
        <v>0.57611152475613003</v>
      </c>
      <c r="I10" s="17">
        <v>0.57179909415279195</v>
      </c>
      <c r="J10" s="17">
        <v>0.52140336523554598</v>
      </c>
      <c r="K10" s="17">
        <v>0.52712401081926896</v>
      </c>
      <c r="L10" s="17">
        <v>0.57781270020302899</v>
      </c>
      <c r="M10" s="17"/>
      <c r="N10" s="17">
        <v>0.58013860239738002</v>
      </c>
      <c r="O10" s="17">
        <v>0.578186825868506</v>
      </c>
      <c r="P10" s="17">
        <v>0.507350292829164</v>
      </c>
      <c r="Q10" s="17">
        <v>0.52477055734419398</v>
      </c>
      <c r="R10" s="17"/>
      <c r="S10" s="17">
        <v>0.55928500870672504</v>
      </c>
      <c r="T10" s="17">
        <v>0.64801259655431498</v>
      </c>
      <c r="U10" s="17">
        <v>0.53542759102908699</v>
      </c>
      <c r="V10" s="17">
        <v>0.46964265446894998</v>
      </c>
      <c r="W10" s="17">
        <v>0.39912536100912099</v>
      </c>
      <c r="X10" s="17">
        <v>0.62974347763525396</v>
      </c>
      <c r="Y10" s="17">
        <v>0.56622066961053696</v>
      </c>
      <c r="Z10" s="17">
        <v>0.69012330568061497</v>
      </c>
      <c r="AA10" s="17">
        <v>0.540884860552168</v>
      </c>
      <c r="AB10" s="17">
        <v>0.45166389968495502</v>
      </c>
      <c r="AC10" s="17">
        <v>0.50629396230298795</v>
      </c>
      <c r="AD10" s="17">
        <v>0.63443997006694497</v>
      </c>
      <c r="AE10" s="17"/>
      <c r="AF10" s="17">
        <v>0.49918818258527398</v>
      </c>
      <c r="AG10" s="17">
        <v>0.60761718067196202</v>
      </c>
      <c r="AH10" s="17">
        <v>0.49350050525249101</v>
      </c>
      <c r="AI10" s="17"/>
      <c r="AJ10" s="17">
        <v>0.553161260704784</v>
      </c>
      <c r="AK10" s="17">
        <v>0.55161123711918503</v>
      </c>
      <c r="AL10" s="17">
        <v>0.67091508444909598</v>
      </c>
      <c r="AM10" s="17">
        <v>0.37596318048546101</v>
      </c>
      <c r="AN10" s="17">
        <v>0.464257827041408</v>
      </c>
      <c r="AO10" s="17"/>
      <c r="AP10" s="17">
        <v>0.61164884264667396</v>
      </c>
      <c r="AQ10" s="17">
        <v>0.60202660172706202</v>
      </c>
      <c r="AR10" s="17">
        <v>0.58911126479430898</v>
      </c>
      <c r="AS10" s="17"/>
      <c r="AT10" s="17">
        <v>0.50126243767288203</v>
      </c>
      <c r="AU10" s="17">
        <v>0.54586882022749805</v>
      </c>
      <c r="AV10" s="17">
        <v>0.62825536679048699</v>
      </c>
      <c r="AW10" s="17">
        <v>0.56205407082552294</v>
      </c>
      <c r="AX10" s="17">
        <v>0.45443334093045201</v>
      </c>
      <c r="AY10" s="17"/>
      <c r="AZ10" s="17">
        <v>0.68835002330824202</v>
      </c>
      <c r="BA10" s="17">
        <v>0.348200149275874</v>
      </c>
      <c r="BB10" s="17">
        <v>0.457611933340003</v>
      </c>
      <c r="BC10" s="17">
        <v>0.65969330104866497</v>
      </c>
      <c r="BD10" s="17">
        <v>0.63285381491895998</v>
      </c>
      <c r="BE10" s="17">
        <v>0.54325444223408603</v>
      </c>
      <c r="BF10" s="17">
        <v>0.48631858358510699</v>
      </c>
      <c r="BG10" s="17">
        <v>0.54814314500544803</v>
      </c>
      <c r="BH10" s="17">
        <v>0.74312964243835899</v>
      </c>
      <c r="BI10" s="17">
        <v>0.59672991749620696</v>
      </c>
      <c r="BJ10" s="17">
        <v>0.585426542783267</v>
      </c>
      <c r="BK10" s="17">
        <v>0.56819964267807399</v>
      </c>
      <c r="BL10" s="17">
        <v>0.43430564085277601</v>
      </c>
      <c r="BM10" s="17">
        <v>0.666858487824737</v>
      </c>
      <c r="BN10" s="17">
        <v>0.429059461777</v>
      </c>
      <c r="BO10" s="17">
        <v>0.71712489202755603</v>
      </c>
      <c r="BP10" s="17"/>
      <c r="BQ10" s="17">
        <v>0.65423389339251403</v>
      </c>
      <c r="BR10" s="17">
        <v>0.50737759375711899</v>
      </c>
    </row>
    <row r="11" spans="2:70" x14ac:dyDescent="0.35">
      <c r="B11" s="18" t="s">
        <v>775</v>
      </c>
      <c r="C11" s="19">
        <v>0.21556872458520901</v>
      </c>
      <c r="D11" s="19">
        <v>0.20315904377246299</v>
      </c>
      <c r="E11" s="19">
        <v>0.229379714987787</v>
      </c>
      <c r="F11" s="19"/>
      <c r="G11" s="19">
        <v>0.19078905060656001</v>
      </c>
      <c r="H11" s="19">
        <v>0.16109867118785001</v>
      </c>
      <c r="I11" s="19">
        <v>0.16577091991940901</v>
      </c>
      <c r="J11" s="19">
        <v>0.28935704009707502</v>
      </c>
      <c r="K11" s="19">
        <v>0.22837911130073099</v>
      </c>
      <c r="L11" s="19">
        <v>0.25076458557612402</v>
      </c>
      <c r="M11" s="19"/>
      <c r="N11" s="19">
        <v>0.181532016846013</v>
      </c>
      <c r="O11" s="19">
        <v>0.21565261908328601</v>
      </c>
      <c r="P11" s="19">
        <v>0.26030834730531099</v>
      </c>
      <c r="Q11" s="19">
        <v>0.22276555363035599</v>
      </c>
      <c r="R11" s="19"/>
      <c r="S11" s="19">
        <v>0.130158783096294</v>
      </c>
      <c r="T11" s="19">
        <v>0.17153406105254501</v>
      </c>
      <c r="U11" s="19">
        <v>0.163929519004543</v>
      </c>
      <c r="V11" s="19">
        <v>0.29160493317411101</v>
      </c>
      <c r="W11" s="19">
        <v>0.38979772319468398</v>
      </c>
      <c r="X11" s="19">
        <v>0.15259813353548199</v>
      </c>
      <c r="Y11" s="19">
        <v>0.22254130972876199</v>
      </c>
      <c r="Z11" s="19">
        <v>0.13139491633390399</v>
      </c>
      <c r="AA11" s="19">
        <v>0.260661335684922</v>
      </c>
      <c r="AB11" s="19">
        <v>0.275052394612673</v>
      </c>
      <c r="AC11" s="19">
        <v>0.29900404537905501</v>
      </c>
      <c r="AD11" s="19">
        <v>0.12672641334396201</v>
      </c>
      <c r="AE11" s="19"/>
      <c r="AF11" s="19">
        <v>0.19932811598633501</v>
      </c>
      <c r="AG11" s="19">
        <v>0.19792693558190799</v>
      </c>
      <c r="AH11" s="19">
        <v>0.29993123194844001</v>
      </c>
      <c r="AI11" s="19"/>
      <c r="AJ11" s="19">
        <v>0.210879371433223</v>
      </c>
      <c r="AK11" s="19">
        <v>0.173953125419327</v>
      </c>
      <c r="AL11" s="19">
        <v>0.13759120668626901</v>
      </c>
      <c r="AM11" s="19">
        <v>0.17808713778690299</v>
      </c>
      <c r="AN11" s="19">
        <v>0.32436117734659797</v>
      </c>
      <c r="AO11" s="19"/>
      <c r="AP11" s="19">
        <v>0.16224850469587901</v>
      </c>
      <c r="AQ11" s="19">
        <v>0.154996893721222</v>
      </c>
      <c r="AR11" s="19">
        <v>8.8903282179978602E-2</v>
      </c>
      <c r="AS11" s="19"/>
      <c r="AT11" s="19">
        <v>0.27227126062922902</v>
      </c>
      <c r="AU11" s="19">
        <v>0.24565185330516001</v>
      </c>
      <c r="AV11" s="19">
        <v>0.12980598245321401</v>
      </c>
      <c r="AW11" s="19">
        <v>0.22977346204541901</v>
      </c>
      <c r="AX11" s="19">
        <v>0.10621845954720401</v>
      </c>
      <c r="AY11" s="19"/>
      <c r="AZ11" s="19">
        <v>0.31164997669175798</v>
      </c>
      <c r="BA11" s="19">
        <v>0.31838094385667598</v>
      </c>
      <c r="BB11" s="19">
        <v>0.15165881534116901</v>
      </c>
      <c r="BC11" s="19">
        <v>0.168197690815547</v>
      </c>
      <c r="BD11" s="19">
        <v>0.163010347751055</v>
      </c>
      <c r="BE11" s="19">
        <v>0.21800730225256401</v>
      </c>
      <c r="BF11" s="19">
        <v>0.284284544083373</v>
      </c>
      <c r="BG11" s="19">
        <v>0.18245945310536299</v>
      </c>
      <c r="BH11" s="19">
        <v>0.12710633869069701</v>
      </c>
      <c r="BI11" s="19">
        <v>0.19497269118934599</v>
      </c>
      <c r="BJ11" s="19">
        <v>0.22518271281634999</v>
      </c>
      <c r="BK11" s="19">
        <v>0.103271723748618</v>
      </c>
      <c r="BL11" s="19">
        <v>0.220872367928444</v>
      </c>
      <c r="BM11" s="19">
        <v>0.110625504665776</v>
      </c>
      <c r="BN11" s="19">
        <v>0.294643101134069</v>
      </c>
      <c r="BO11" s="19">
        <v>0.14914101249032399</v>
      </c>
      <c r="BP11" s="19"/>
      <c r="BQ11" s="19">
        <v>0.116040365079253</v>
      </c>
      <c r="BR11" s="19">
        <v>0.25326174893782799</v>
      </c>
    </row>
    <row r="12" spans="2:70" x14ac:dyDescent="0.35">
      <c r="B12" s="16" t="s">
        <v>651</v>
      </c>
    </row>
    <row r="13" spans="2:70" x14ac:dyDescent="0.35">
      <c r="B13" t="s">
        <v>98</v>
      </c>
    </row>
    <row r="14" spans="2:70" x14ac:dyDescent="0.35">
      <c r="B14" t="s">
        <v>99</v>
      </c>
    </row>
    <row r="16" spans="2:70" x14ac:dyDescent="0.35">
      <c r="B16" s="8" t="str">
        <f>HYPERLINK("#'Contents'!A1", "Return to Contents")</f>
        <v>Return to Contents</v>
      </c>
    </row>
  </sheetData>
  <mergeCells count="11">
    <mergeCell ref="BQ5:BR5"/>
    <mergeCell ref="D5:E5"/>
    <mergeCell ref="G5:L5"/>
    <mergeCell ref="N5:Q5"/>
    <mergeCell ref="S5:AD5"/>
    <mergeCell ref="AF5:AH5"/>
    <mergeCell ref="D2:BJ2"/>
    <mergeCell ref="AJ5:AN5"/>
    <mergeCell ref="AP5:AR5"/>
    <mergeCell ref="AT5:AX5"/>
    <mergeCell ref="AZ5:BO5"/>
  </mergeCells>
  <pageMargins left="0.7" right="0.7" top="0.75" bottom="0.75" header="0.3" footer="0.3"/>
  <pageSetup paperSize="9" orientation="portrait" horizontalDpi="300" verticalDpi="300"/>
  <drawing r:id="rId1"/>
</worksheet>
</file>

<file path=xl/worksheets/sheet2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800-000000000000}">
  <dimension ref="B2:BR16"/>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67" width="10.7265625" customWidth="1"/>
    <col min="68" max="68" width="2.1796875" customWidth="1"/>
    <col min="69" max="70" width="10.7265625" customWidth="1"/>
    <col min="71" max="71" width="2.1796875" customWidth="1"/>
  </cols>
  <sheetData>
    <row r="2" spans="2:70" ht="40" customHeight="1" x14ac:dyDescent="0.35">
      <c r="D2" s="29" t="s">
        <v>776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row>
    <row r="5" spans="2:70" ht="30" customHeight="1" x14ac:dyDescent="0.35">
      <c r="B5" s="15"/>
      <c r="C5" s="15"/>
      <c r="D5" s="30" t="s">
        <v>74</v>
      </c>
      <c r="E5" s="30"/>
      <c r="F5" s="15"/>
      <c r="G5" s="30" t="s">
        <v>75</v>
      </c>
      <c r="H5" s="30"/>
      <c r="I5" s="30"/>
      <c r="J5" s="30"/>
      <c r="K5" s="30"/>
      <c r="L5" s="30"/>
      <c r="M5" s="15"/>
      <c r="N5" s="30" t="s">
        <v>76</v>
      </c>
      <c r="O5" s="30"/>
      <c r="P5" s="30"/>
      <c r="Q5" s="30"/>
      <c r="R5" s="15"/>
      <c r="S5" s="30" t="s">
        <v>77</v>
      </c>
      <c r="T5" s="30"/>
      <c r="U5" s="30"/>
      <c r="V5" s="30"/>
      <c r="W5" s="30"/>
      <c r="X5" s="30"/>
      <c r="Y5" s="30"/>
      <c r="Z5" s="30"/>
      <c r="AA5" s="30"/>
      <c r="AB5" s="30"/>
      <c r="AC5" s="30"/>
      <c r="AD5" s="30"/>
      <c r="AE5" s="15"/>
      <c r="AF5" s="30" t="s">
        <v>78</v>
      </c>
      <c r="AG5" s="30"/>
      <c r="AH5" s="30"/>
      <c r="AI5" s="15"/>
      <c r="AJ5" s="30" t="s">
        <v>79</v>
      </c>
      <c r="AK5" s="30"/>
      <c r="AL5" s="30"/>
      <c r="AM5" s="30"/>
      <c r="AN5" s="30"/>
      <c r="AO5" s="15"/>
      <c r="AP5" s="30" t="s">
        <v>80</v>
      </c>
      <c r="AQ5" s="30"/>
      <c r="AR5" s="30"/>
      <c r="AS5" s="15"/>
      <c r="AT5" s="30" t="s">
        <v>81</v>
      </c>
      <c r="AU5" s="30"/>
      <c r="AV5" s="30"/>
      <c r="AW5" s="30"/>
      <c r="AX5" s="30"/>
      <c r="AY5" s="15"/>
      <c r="AZ5" s="30" t="s">
        <v>82</v>
      </c>
      <c r="BA5" s="30"/>
      <c r="BB5" s="30"/>
      <c r="BC5" s="30"/>
      <c r="BD5" s="30"/>
      <c r="BE5" s="30"/>
      <c r="BF5" s="30"/>
      <c r="BG5" s="30"/>
      <c r="BH5" s="30"/>
      <c r="BI5" s="30"/>
      <c r="BJ5" s="30"/>
      <c r="BK5" s="30"/>
      <c r="BL5" s="30"/>
      <c r="BM5" s="30"/>
      <c r="BN5" s="30"/>
      <c r="BO5" s="30"/>
      <c r="BP5" s="15"/>
      <c r="BQ5" s="30" t="s">
        <v>83</v>
      </c>
      <c r="BR5" s="30"/>
    </row>
    <row r="6" spans="2:7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46</v>
      </c>
      <c r="AQ6" s="12" t="s">
        <v>47</v>
      </c>
      <c r="AR6" s="12" t="s">
        <v>50</v>
      </c>
      <c r="AT6" s="12" t="s">
        <v>51</v>
      </c>
      <c r="AU6" s="12" t="s">
        <v>52</v>
      </c>
      <c r="AV6" s="12" t="s">
        <v>53</v>
      </c>
      <c r="AW6" s="12" t="s">
        <v>54</v>
      </c>
      <c r="AX6" s="12" t="s">
        <v>55</v>
      </c>
      <c r="AZ6" s="12" t="s">
        <v>56</v>
      </c>
      <c r="BA6" s="12" t="s">
        <v>57</v>
      </c>
      <c r="BB6" s="12" t="s">
        <v>58</v>
      </c>
      <c r="BC6" s="12" t="s">
        <v>59</v>
      </c>
      <c r="BD6" s="12" t="s">
        <v>60</v>
      </c>
      <c r="BE6" s="12" t="s">
        <v>61</v>
      </c>
      <c r="BF6" s="12" t="s">
        <v>62</v>
      </c>
      <c r="BG6" s="12" t="s">
        <v>63</v>
      </c>
      <c r="BH6" s="12" t="s">
        <v>64</v>
      </c>
      <c r="BI6" s="12" t="s">
        <v>65</v>
      </c>
      <c r="BJ6" s="12" t="s">
        <v>66</v>
      </c>
      <c r="BK6" s="12" t="s">
        <v>67</v>
      </c>
      <c r="BL6" s="12" t="s">
        <v>68</v>
      </c>
      <c r="BM6" s="12" t="s">
        <v>69</v>
      </c>
      <c r="BN6" s="12" t="s">
        <v>70</v>
      </c>
      <c r="BO6" s="12" t="s">
        <v>71</v>
      </c>
      <c r="BQ6" s="12" t="s">
        <v>72</v>
      </c>
      <c r="BR6" s="12" t="s">
        <v>73</v>
      </c>
    </row>
    <row r="7" spans="2:70" ht="30" customHeight="1" x14ac:dyDescent="0.35">
      <c r="B7" s="10" t="s">
        <v>19</v>
      </c>
      <c r="C7" s="10">
        <v>670</v>
      </c>
      <c r="D7" s="10">
        <v>325</v>
      </c>
      <c r="E7" s="10">
        <v>344</v>
      </c>
      <c r="F7" s="10"/>
      <c r="G7" s="10">
        <v>79</v>
      </c>
      <c r="H7" s="10">
        <v>130</v>
      </c>
      <c r="I7" s="10">
        <v>119</v>
      </c>
      <c r="J7" s="10">
        <v>111</v>
      </c>
      <c r="K7" s="10">
        <v>91</v>
      </c>
      <c r="L7" s="10">
        <v>140</v>
      </c>
      <c r="M7" s="10"/>
      <c r="N7" s="10">
        <v>206</v>
      </c>
      <c r="O7" s="10">
        <v>193</v>
      </c>
      <c r="P7" s="10">
        <v>129</v>
      </c>
      <c r="Q7" s="10">
        <v>139</v>
      </c>
      <c r="R7" s="10"/>
      <c r="S7" s="10">
        <v>100</v>
      </c>
      <c r="T7" s="10">
        <v>92</v>
      </c>
      <c r="U7" s="10">
        <v>54</v>
      </c>
      <c r="V7" s="10">
        <v>62</v>
      </c>
      <c r="W7" s="10">
        <v>45</v>
      </c>
      <c r="X7" s="10">
        <v>62</v>
      </c>
      <c r="Y7" s="10">
        <v>55</v>
      </c>
      <c r="Z7" s="10">
        <v>26</v>
      </c>
      <c r="AA7" s="10">
        <v>63</v>
      </c>
      <c r="AB7" s="10">
        <v>60</v>
      </c>
      <c r="AC7" s="10">
        <v>36</v>
      </c>
      <c r="AD7" s="10">
        <v>15</v>
      </c>
      <c r="AE7" s="10"/>
      <c r="AF7" s="10">
        <v>243</v>
      </c>
      <c r="AG7" s="10">
        <v>265</v>
      </c>
      <c r="AH7" s="10">
        <v>97</v>
      </c>
      <c r="AI7" s="10"/>
      <c r="AJ7" s="10">
        <v>260</v>
      </c>
      <c r="AK7" s="10">
        <v>152</v>
      </c>
      <c r="AL7" s="10">
        <v>55</v>
      </c>
      <c r="AM7" s="10">
        <v>8</v>
      </c>
      <c r="AN7" s="10">
        <v>80</v>
      </c>
      <c r="AO7" s="10"/>
      <c r="AP7" s="10">
        <v>150</v>
      </c>
      <c r="AQ7" s="10">
        <v>225</v>
      </c>
      <c r="AR7" s="10">
        <v>41</v>
      </c>
      <c r="AS7" s="10"/>
      <c r="AT7" s="10">
        <v>132</v>
      </c>
      <c r="AU7" s="10">
        <v>152</v>
      </c>
      <c r="AV7" s="10">
        <v>187</v>
      </c>
      <c r="AW7" s="10">
        <v>80</v>
      </c>
      <c r="AX7" s="10">
        <v>10</v>
      </c>
      <c r="AY7" s="10"/>
      <c r="AZ7" s="10">
        <v>9</v>
      </c>
      <c r="BA7" s="10">
        <v>32</v>
      </c>
      <c r="BB7" s="10">
        <v>51</v>
      </c>
      <c r="BC7" s="10">
        <v>40</v>
      </c>
      <c r="BD7" s="10">
        <v>57</v>
      </c>
      <c r="BE7" s="10">
        <v>79</v>
      </c>
      <c r="BF7" s="10">
        <v>66</v>
      </c>
      <c r="BG7" s="10">
        <v>42</v>
      </c>
      <c r="BH7" s="10">
        <v>41</v>
      </c>
      <c r="BI7" s="10">
        <v>35</v>
      </c>
      <c r="BJ7" s="10">
        <v>57</v>
      </c>
      <c r="BK7" s="10">
        <v>29</v>
      </c>
      <c r="BL7" s="10">
        <v>30</v>
      </c>
      <c r="BM7" s="10">
        <v>18</v>
      </c>
      <c r="BN7" s="10">
        <v>15</v>
      </c>
      <c r="BO7" s="10">
        <v>34</v>
      </c>
      <c r="BP7" s="10"/>
      <c r="BQ7" s="10">
        <v>229</v>
      </c>
      <c r="BR7" s="10">
        <v>427</v>
      </c>
    </row>
    <row r="8" spans="2:70" ht="30" customHeight="1" x14ac:dyDescent="0.35">
      <c r="B8" s="11" t="s">
        <v>20</v>
      </c>
      <c r="C8" s="11">
        <v>671</v>
      </c>
      <c r="D8" s="11">
        <v>326</v>
      </c>
      <c r="E8" s="11">
        <v>344</v>
      </c>
      <c r="F8" s="11"/>
      <c r="G8" s="11">
        <v>91</v>
      </c>
      <c r="H8" s="11">
        <v>127</v>
      </c>
      <c r="I8" s="11">
        <v>116</v>
      </c>
      <c r="J8" s="11">
        <v>109</v>
      </c>
      <c r="K8" s="11">
        <v>90</v>
      </c>
      <c r="L8" s="11">
        <v>139</v>
      </c>
      <c r="M8" s="11"/>
      <c r="N8" s="11">
        <v>188</v>
      </c>
      <c r="O8" s="11">
        <v>178</v>
      </c>
      <c r="P8" s="11">
        <v>148</v>
      </c>
      <c r="Q8" s="11">
        <v>154</v>
      </c>
      <c r="R8" s="11"/>
      <c r="S8" s="11">
        <v>100</v>
      </c>
      <c r="T8" s="11">
        <v>87</v>
      </c>
      <c r="U8" s="11">
        <v>56</v>
      </c>
      <c r="V8" s="11">
        <v>65</v>
      </c>
      <c r="W8" s="11">
        <v>42</v>
      </c>
      <c r="X8" s="11">
        <v>60</v>
      </c>
      <c r="Y8" s="11">
        <v>52</v>
      </c>
      <c r="Z8" s="11">
        <v>24</v>
      </c>
      <c r="AA8" s="11">
        <v>62</v>
      </c>
      <c r="AB8" s="11">
        <v>65</v>
      </c>
      <c r="AC8" s="11">
        <v>39</v>
      </c>
      <c r="AD8" s="11">
        <v>19</v>
      </c>
      <c r="AE8" s="11"/>
      <c r="AF8" s="11">
        <v>241</v>
      </c>
      <c r="AG8" s="11">
        <v>258</v>
      </c>
      <c r="AH8" s="11">
        <v>102</v>
      </c>
      <c r="AI8" s="11"/>
      <c r="AJ8" s="11">
        <v>253</v>
      </c>
      <c r="AK8" s="11">
        <v>153</v>
      </c>
      <c r="AL8" s="11">
        <v>52</v>
      </c>
      <c r="AM8" s="11">
        <v>9</v>
      </c>
      <c r="AN8" s="11">
        <v>82</v>
      </c>
      <c r="AO8" s="11"/>
      <c r="AP8" s="11">
        <v>147</v>
      </c>
      <c r="AQ8" s="11">
        <v>223</v>
      </c>
      <c r="AR8" s="11">
        <v>39</v>
      </c>
      <c r="AS8" s="11"/>
      <c r="AT8" s="11">
        <v>137</v>
      </c>
      <c r="AU8" s="11">
        <v>155</v>
      </c>
      <c r="AV8" s="11">
        <v>181</v>
      </c>
      <c r="AW8" s="11">
        <v>77</v>
      </c>
      <c r="AX8" s="11">
        <v>9</v>
      </c>
      <c r="AY8" s="11"/>
      <c r="AZ8" s="11">
        <v>9</v>
      </c>
      <c r="BA8" s="11">
        <v>34</v>
      </c>
      <c r="BB8" s="11">
        <v>55</v>
      </c>
      <c r="BC8" s="11">
        <v>42</v>
      </c>
      <c r="BD8" s="11">
        <v>61</v>
      </c>
      <c r="BE8" s="11">
        <v>80</v>
      </c>
      <c r="BF8" s="11">
        <v>64</v>
      </c>
      <c r="BG8" s="11">
        <v>42</v>
      </c>
      <c r="BH8" s="11">
        <v>41</v>
      </c>
      <c r="BI8" s="11">
        <v>34</v>
      </c>
      <c r="BJ8" s="11">
        <v>56</v>
      </c>
      <c r="BK8" s="11">
        <v>28</v>
      </c>
      <c r="BL8" s="11">
        <v>28</v>
      </c>
      <c r="BM8" s="11">
        <v>16</v>
      </c>
      <c r="BN8" s="11">
        <v>14</v>
      </c>
      <c r="BO8" s="11">
        <v>32</v>
      </c>
      <c r="BP8" s="11"/>
      <c r="BQ8" s="11">
        <v>223</v>
      </c>
      <c r="BR8" s="11">
        <v>434</v>
      </c>
    </row>
    <row r="9" spans="2:70" ht="58" x14ac:dyDescent="0.35">
      <c r="B9" s="18" t="s">
        <v>808</v>
      </c>
      <c r="C9" s="17">
        <v>0.248659333261086</v>
      </c>
      <c r="D9" s="17">
        <v>0.271192282515201</v>
      </c>
      <c r="E9" s="17">
        <v>0.227947050500868</v>
      </c>
      <c r="F9" s="17"/>
      <c r="G9" s="17">
        <v>0.342860843175542</v>
      </c>
      <c r="H9" s="17">
        <v>0.25949423184339199</v>
      </c>
      <c r="I9" s="17">
        <v>0.22206510737712801</v>
      </c>
      <c r="J9" s="17">
        <v>0.16723911447338699</v>
      </c>
      <c r="K9" s="17">
        <v>0.25725945219044899</v>
      </c>
      <c r="L9" s="17">
        <v>0.25780616260722999</v>
      </c>
      <c r="M9" s="17"/>
      <c r="N9" s="17">
        <v>0.233186100732237</v>
      </c>
      <c r="O9" s="17">
        <v>0.23605463299056101</v>
      </c>
      <c r="P9" s="17">
        <v>0.284167635959507</v>
      </c>
      <c r="Q9" s="17">
        <v>0.23393789186111</v>
      </c>
      <c r="R9" s="17"/>
      <c r="S9" s="17">
        <v>0.21580775214158801</v>
      </c>
      <c r="T9" s="17">
        <v>0.20463135331556601</v>
      </c>
      <c r="U9" s="17">
        <v>0.30963245604952</v>
      </c>
      <c r="V9" s="17">
        <v>0.231217953599823</v>
      </c>
      <c r="W9" s="17">
        <v>0.207031262687671</v>
      </c>
      <c r="X9" s="17">
        <v>0.30037216992529597</v>
      </c>
      <c r="Y9" s="17">
        <v>0.28948940155469999</v>
      </c>
      <c r="Z9" s="17">
        <v>0.27937296838495002</v>
      </c>
      <c r="AA9" s="17">
        <v>0.22819020996728301</v>
      </c>
      <c r="AB9" s="17">
        <v>0.269696495696644</v>
      </c>
      <c r="AC9" s="17">
        <v>0.21970441501885901</v>
      </c>
      <c r="AD9" s="17">
        <v>0.33874833381865799</v>
      </c>
      <c r="AE9" s="17"/>
      <c r="AF9" s="17">
        <v>0.29534809502255999</v>
      </c>
      <c r="AG9" s="17">
        <v>0.21157442597608001</v>
      </c>
      <c r="AH9" s="17">
        <v>0.243449294289656</v>
      </c>
      <c r="AI9" s="17"/>
      <c r="AJ9" s="17">
        <v>0.26665497035608599</v>
      </c>
      <c r="AK9" s="17">
        <v>0.28922808678782802</v>
      </c>
      <c r="AL9" s="17">
        <v>0.24218290423792599</v>
      </c>
      <c r="AM9" s="17">
        <v>0.233800407166391</v>
      </c>
      <c r="AN9" s="17">
        <v>0.20907620206642899</v>
      </c>
      <c r="AO9" s="17"/>
      <c r="AP9" s="17">
        <v>0.28939039849685</v>
      </c>
      <c r="AQ9" s="17">
        <v>0.26599759117488397</v>
      </c>
      <c r="AR9" s="17">
        <v>0.240279721819711</v>
      </c>
      <c r="AS9" s="17"/>
      <c r="AT9" s="17">
        <v>0.255771249474609</v>
      </c>
      <c r="AU9" s="17">
        <v>0.31461449701079602</v>
      </c>
      <c r="AV9" s="17">
        <v>0.18489105925951599</v>
      </c>
      <c r="AW9" s="17">
        <v>0.319670886405725</v>
      </c>
      <c r="AX9" s="17">
        <v>0</v>
      </c>
      <c r="AY9" s="17"/>
      <c r="AZ9" s="17">
        <v>0.23128092026847399</v>
      </c>
      <c r="BA9" s="17">
        <v>0.40029691349350599</v>
      </c>
      <c r="BB9" s="17">
        <v>0.23629125583324501</v>
      </c>
      <c r="BC9" s="17">
        <v>0.27878562248955102</v>
      </c>
      <c r="BD9" s="17">
        <v>0.200988541754862</v>
      </c>
      <c r="BE9" s="17">
        <v>0.24246658477858499</v>
      </c>
      <c r="BF9" s="17">
        <v>0.29816859881437702</v>
      </c>
      <c r="BG9" s="17">
        <v>0.26587923111625</v>
      </c>
      <c r="BH9" s="17">
        <v>0.25928045331145</v>
      </c>
      <c r="BI9" s="17">
        <v>0.26041016394550898</v>
      </c>
      <c r="BJ9" s="17">
        <v>0.214889166950675</v>
      </c>
      <c r="BK9" s="17">
        <v>0.24164974889517099</v>
      </c>
      <c r="BL9" s="17">
        <v>0.210287284795871</v>
      </c>
      <c r="BM9" s="17">
        <v>0.42655172552632198</v>
      </c>
      <c r="BN9" s="17">
        <v>0.26229253812966002</v>
      </c>
      <c r="BO9" s="17">
        <v>0.187471278394196</v>
      </c>
      <c r="BP9" s="17"/>
      <c r="BQ9" s="17">
        <v>0.20175350318508301</v>
      </c>
      <c r="BR9" s="17">
        <v>0.27460553314814001</v>
      </c>
    </row>
    <row r="10" spans="2:70" ht="58" x14ac:dyDescent="0.35">
      <c r="B10" s="18" t="s">
        <v>810</v>
      </c>
      <c r="C10" s="17">
        <v>0.51166612101099396</v>
      </c>
      <c r="D10" s="17">
        <v>0.50889081275894499</v>
      </c>
      <c r="E10" s="17">
        <v>0.51309157346090295</v>
      </c>
      <c r="F10" s="17"/>
      <c r="G10" s="17">
        <v>0.48998999004170202</v>
      </c>
      <c r="H10" s="17">
        <v>0.52350110427436503</v>
      </c>
      <c r="I10" s="17">
        <v>0.56486015356764097</v>
      </c>
      <c r="J10" s="17">
        <v>0.56185962174609805</v>
      </c>
      <c r="K10" s="17">
        <v>0.41310283820722898</v>
      </c>
      <c r="L10" s="17">
        <v>0.49483698472795001</v>
      </c>
      <c r="M10" s="17"/>
      <c r="N10" s="17">
        <v>0.52307686707511802</v>
      </c>
      <c r="O10" s="17">
        <v>0.55458991664480795</v>
      </c>
      <c r="P10" s="17">
        <v>0.52002197439825704</v>
      </c>
      <c r="Q10" s="17">
        <v>0.44958296466403902</v>
      </c>
      <c r="R10" s="17"/>
      <c r="S10" s="17">
        <v>0.58036797179061606</v>
      </c>
      <c r="T10" s="17">
        <v>0.547036453877349</v>
      </c>
      <c r="U10" s="17">
        <v>0.53230227323021795</v>
      </c>
      <c r="V10" s="17">
        <v>0.58050642241495298</v>
      </c>
      <c r="W10" s="17">
        <v>0.59381882739876601</v>
      </c>
      <c r="X10" s="17">
        <v>0.43016533077775798</v>
      </c>
      <c r="Y10" s="17">
        <v>0.43306695303204301</v>
      </c>
      <c r="Z10" s="17">
        <v>0.25152761858365502</v>
      </c>
      <c r="AA10" s="17">
        <v>0.46468190567683199</v>
      </c>
      <c r="AB10" s="17">
        <v>0.430289602942865</v>
      </c>
      <c r="AC10" s="17">
        <v>0.582774417898825</v>
      </c>
      <c r="AD10" s="17">
        <v>0.59714159781967902</v>
      </c>
      <c r="AE10" s="17"/>
      <c r="AF10" s="17">
        <v>0.48483356280350498</v>
      </c>
      <c r="AG10" s="17">
        <v>0.56282932051447898</v>
      </c>
      <c r="AH10" s="17">
        <v>0.44462987018690803</v>
      </c>
      <c r="AI10" s="17"/>
      <c r="AJ10" s="17">
        <v>0.51946693558026202</v>
      </c>
      <c r="AK10" s="17">
        <v>0.51515708083662903</v>
      </c>
      <c r="AL10" s="17">
        <v>0.52225506390672305</v>
      </c>
      <c r="AM10" s="17">
        <v>0.532824007937588</v>
      </c>
      <c r="AN10" s="17">
        <v>0.45676306819965501</v>
      </c>
      <c r="AO10" s="17"/>
      <c r="AP10" s="17">
        <v>0.51277070783228795</v>
      </c>
      <c r="AQ10" s="17">
        <v>0.53244018704366602</v>
      </c>
      <c r="AR10" s="17">
        <v>0.65715757081231396</v>
      </c>
      <c r="AS10" s="17"/>
      <c r="AT10" s="17">
        <v>0.50831803642852602</v>
      </c>
      <c r="AU10" s="17">
        <v>0.464246963119056</v>
      </c>
      <c r="AV10" s="17">
        <v>0.59393870489995804</v>
      </c>
      <c r="AW10" s="17">
        <v>0.50082934055809403</v>
      </c>
      <c r="AX10" s="17">
        <v>0.707577914332571</v>
      </c>
      <c r="AY10" s="17"/>
      <c r="AZ10" s="17">
        <v>0.32064540889064103</v>
      </c>
      <c r="BA10" s="17">
        <v>0.375290598919723</v>
      </c>
      <c r="BB10" s="17">
        <v>0.56443252742425198</v>
      </c>
      <c r="BC10" s="17">
        <v>0.41150828807854101</v>
      </c>
      <c r="BD10" s="17">
        <v>0.590677069610406</v>
      </c>
      <c r="BE10" s="17">
        <v>0.52281615601359699</v>
      </c>
      <c r="BF10" s="17">
        <v>0.54969129912327597</v>
      </c>
      <c r="BG10" s="17">
        <v>0.444973011089211</v>
      </c>
      <c r="BH10" s="17">
        <v>0.60128157451905695</v>
      </c>
      <c r="BI10" s="17">
        <v>0.55803365140081496</v>
      </c>
      <c r="BJ10" s="17">
        <v>0.48386266135670097</v>
      </c>
      <c r="BK10" s="17">
        <v>0.51249977942802405</v>
      </c>
      <c r="BL10" s="17">
        <v>0.67319512347893995</v>
      </c>
      <c r="BM10" s="17">
        <v>0.34293843757138698</v>
      </c>
      <c r="BN10" s="17">
        <v>0.54456071305573694</v>
      </c>
      <c r="BO10" s="17">
        <v>0.59655200393027197</v>
      </c>
      <c r="BP10" s="17"/>
      <c r="BQ10" s="17">
        <v>0.64441139971849903</v>
      </c>
      <c r="BR10" s="17">
        <v>0.45050126492381298</v>
      </c>
    </row>
    <row r="11" spans="2:70" x14ac:dyDescent="0.35">
      <c r="B11" s="18" t="s">
        <v>775</v>
      </c>
      <c r="C11" s="19">
        <v>0.23967454572791999</v>
      </c>
      <c r="D11" s="19">
        <v>0.21991690472585401</v>
      </c>
      <c r="E11" s="19">
        <v>0.258961376038228</v>
      </c>
      <c r="F11" s="19"/>
      <c r="G11" s="19">
        <v>0.16714916678275499</v>
      </c>
      <c r="H11" s="19">
        <v>0.21700466388224299</v>
      </c>
      <c r="I11" s="19">
        <v>0.213074739055231</v>
      </c>
      <c r="J11" s="19">
        <v>0.27090126378051499</v>
      </c>
      <c r="K11" s="19">
        <v>0.32963770960232203</v>
      </c>
      <c r="L11" s="19">
        <v>0.24735685266481999</v>
      </c>
      <c r="M11" s="19"/>
      <c r="N11" s="19">
        <v>0.243737032192645</v>
      </c>
      <c r="O11" s="19">
        <v>0.20935545036463099</v>
      </c>
      <c r="P11" s="19">
        <v>0.19581038964223699</v>
      </c>
      <c r="Q11" s="19">
        <v>0.31647914347485101</v>
      </c>
      <c r="R11" s="19"/>
      <c r="S11" s="19">
        <v>0.20382427606779599</v>
      </c>
      <c r="T11" s="19">
        <v>0.24833219280708499</v>
      </c>
      <c r="U11" s="19">
        <v>0.158065270720262</v>
      </c>
      <c r="V11" s="19">
        <v>0.18827562398522399</v>
      </c>
      <c r="W11" s="19">
        <v>0.19914990991356299</v>
      </c>
      <c r="X11" s="19">
        <v>0.26946249929694599</v>
      </c>
      <c r="Y11" s="19">
        <v>0.277443645413257</v>
      </c>
      <c r="Z11" s="19">
        <v>0.46909941303139502</v>
      </c>
      <c r="AA11" s="19">
        <v>0.30712788435588401</v>
      </c>
      <c r="AB11" s="19">
        <v>0.300013901360491</v>
      </c>
      <c r="AC11" s="19">
        <v>0.19752116708231601</v>
      </c>
      <c r="AD11" s="19">
        <v>6.4110068361663303E-2</v>
      </c>
      <c r="AE11" s="19"/>
      <c r="AF11" s="19">
        <v>0.219818342173936</v>
      </c>
      <c r="AG11" s="19">
        <v>0.22559625350944101</v>
      </c>
      <c r="AH11" s="19">
        <v>0.31192083552343702</v>
      </c>
      <c r="AI11" s="19"/>
      <c r="AJ11" s="19">
        <v>0.21387809406365099</v>
      </c>
      <c r="AK11" s="19">
        <v>0.195614832375543</v>
      </c>
      <c r="AL11" s="19">
        <v>0.23556203185534999</v>
      </c>
      <c r="AM11" s="19">
        <v>0.233375584896021</v>
      </c>
      <c r="AN11" s="19">
        <v>0.33416072973391597</v>
      </c>
      <c r="AO11" s="19"/>
      <c r="AP11" s="19">
        <v>0.19783889367086199</v>
      </c>
      <c r="AQ11" s="19">
        <v>0.20156222178145</v>
      </c>
      <c r="AR11" s="19">
        <v>0.102562707367975</v>
      </c>
      <c r="AS11" s="19"/>
      <c r="AT11" s="19">
        <v>0.23591071409686501</v>
      </c>
      <c r="AU11" s="19">
        <v>0.221138539870148</v>
      </c>
      <c r="AV11" s="19">
        <v>0.221170235840526</v>
      </c>
      <c r="AW11" s="19">
        <v>0.179499773036181</v>
      </c>
      <c r="AX11" s="19">
        <v>0.292422085667428</v>
      </c>
      <c r="AY11" s="19"/>
      <c r="AZ11" s="19">
        <v>0.44807367084088501</v>
      </c>
      <c r="BA11" s="19">
        <v>0.22441248758677099</v>
      </c>
      <c r="BB11" s="19">
        <v>0.19927621674250301</v>
      </c>
      <c r="BC11" s="19">
        <v>0.30970608943190903</v>
      </c>
      <c r="BD11" s="19">
        <v>0.208334388634731</v>
      </c>
      <c r="BE11" s="19">
        <v>0.234717259207819</v>
      </c>
      <c r="BF11" s="19">
        <v>0.15214010206234699</v>
      </c>
      <c r="BG11" s="19">
        <v>0.289147757794539</v>
      </c>
      <c r="BH11" s="19">
        <v>0.139437972169493</v>
      </c>
      <c r="BI11" s="19">
        <v>0.18155618465367601</v>
      </c>
      <c r="BJ11" s="19">
        <v>0.30124817169262402</v>
      </c>
      <c r="BK11" s="19">
        <v>0.24585047167680499</v>
      </c>
      <c r="BL11" s="19">
        <v>0.116517591725189</v>
      </c>
      <c r="BM11" s="19">
        <v>0.23050983690229099</v>
      </c>
      <c r="BN11" s="19">
        <v>0.193146748814604</v>
      </c>
      <c r="BO11" s="19">
        <v>0.215976717675532</v>
      </c>
      <c r="BP11" s="19"/>
      <c r="BQ11" s="19">
        <v>0.15383509709641699</v>
      </c>
      <c r="BR11" s="19">
        <v>0.274893201928047</v>
      </c>
    </row>
    <row r="12" spans="2:70" x14ac:dyDescent="0.35">
      <c r="B12" s="16" t="s">
        <v>651</v>
      </c>
    </row>
    <row r="13" spans="2:70" x14ac:dyDescent="0.35">
      <c r="B13" t="s">
        <v>98</v>
      </c>
    </row>
    <row r="14" spans="2:70" x14ac:dyDescent="0.35">
      <c r="B14" t="s">
        <v>99</v>
      </c>
    </row>
    <row r="16" spans="2:70" x14ac:dyDescent="0.35">
      <c r="B16" s="8" t="str">
        <f>HYPERLINK("#'Contents'!A1", "Return to Contents")</f>
        <v>Return to Contents</v>
      </c>
    </row>
  </sheetData>
  <mergeCells count="11">
    <mergeCell ref="BQ5:BR5"/>
    <mergeCell ref="D5:E5"/>
    <mergeCell ref="G5:L5"/>
    <mergeCell ref="N5:Q5"/>
    <mergeCell ref="S5:AD5"/>
    <mergeCell ref="AF5:AH5"/>
    <mergeCell ref="D2:BJ2"/>
    <mergeCell ref="AJ5:AN5"/>
    <mergeCell ref="AP5:AR5"/>
    <mergeCell ref="AT5:AX5"/>
    <mergeCell ref="AZ5:BO5"/>
  </mergeCells>
  <pageMargins left="0.7" right="0.7" top="0.75" bottom="0.75" header="0.3" footer="0.3"/>
  <pageSetup paperSize="9" orientation="portrait" horizontalDpi="300" verticalDpi="300"/>
  <drawing r:id="rId1"/>
</worksheet>
</file>

<file path=xl/worksheets/sheet2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900-000000000000}">
  <dimension ref="B2:BR16"/>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67" width="10.7265625" customWidth="1"/>
    <col min="68" max="68" width="2.1796875" customWidth="1"/>
    <col min="69" max="70" width="10.7265625" customWidth="1"/>
    <col min="71" max="71" width="2.1796875" customWidth="1"/>
  </cols>
  <sheetData>
    <row r="2" spans="2:70" ht="40" customHeight="1" x14ac:dyDescent="0.35">
      <c r="D2" s="29" t="s">
        <v>776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row>
    <row r="5" spans="2:70" ht="30" customHeight="1" x14ac:dyDescent="0.35">
      <c r="B5" s="15"/>
      <c r="C5" s="15"/>
      <c r="D5" s="30" t="s">
        <v>74</v>
      </c>
      <c r="E5" s="30"/>
      <c r="F5" s="15"/>
      <c r="G5" s="30" t="s">
        <v>75</v>
      </c>
      <c r="H5" s="30"/>
      <c r="I5" s="30"/>
      <c r="J5" s="30"/>
      <c r="K5" s="30"/>
      <c r="L5" s="30"/>
      <c r="M5" s="15"/>
      <c r="N5" s="30" t="s">
        <v>76</v>
      </c>
      <c r="O5" s="30"/>
      <c r="P5" s="30"/>
      <c r="Q5" s="30"/>
      <c r="R5" s="15"/>
      <c r="S5" s="30" t="s">
        <v>77</v>
      </c>
      <c r="T5" s="30"/>
      <c r="U5" s="30"/>
      <c r="V5" s="30"/>
      <c r="W5" s="30"/>
      <c r="X5" s="30"/>
      <c r="Y5" s="30"/>
      <c r="Z5" s="30"/>
      <c r="AA5" s="30"/>
      <c r="AB5" s="30"/>
      <c r="AC5" s="30"/>
      <c r="AD5" s="30"/>
      <c r="AE5" s="15"/>
      <c r="AF5" s="30" t="s">
        <v>78</v>
      </c>
      <c r="AG5" s="30"/>
      <c r="AH5" s="30"/>
      <c r="AI5" s="15"/>
      <c r="AJ5" s="30" t="s">
        <v>79</v>
      </c>
      <c r="AK5" s="30"/>
      <c r="AL5" s="30"/>
      <c r="AM5" s="30"/>
      <c r="AN5" s="30"/>
      <c r="AO5" s="15"/>
      <c r="AP5" s="30" t="s">
        <v>80</v>
      </c>
      <c r="AQ5" s="30"/>
      <c r="AR5" s="30"/>
      <c r="AS5" s="15"/>
      <c r="AT5" s="30" t="s">
        <v>81</v>
      </c>
      <c r="AU5" s="30"/>
      <c r="AV5" s="30"/>
      <c r="AW5" s="30"/>
      <c r="AX5" s="30"/>
      <c r="AY5" s="15"/>
      <c r="AZ5" s="30" t="s">
        <v>82</v>
      </c>
      <c r="BA5" s="30"/>
      <c r="BB5" s="30"/>
      <c r="BC5" s="30"/>
      <c r="BD5" s="30"/>
      <c r="BE5" s="30"/>
      <c r="BF5" s="30"/>
      <c r="BG5" s="30"/>
      <c r="BH5" s="30"/>
      <c r="BI5" s="30"/>
      <c r="BJ5" s="30"/>
      <c r="BK5" s="30"/>
      <c r="BL5" s="30"/>
      <c r="BM5" s="30"/>
      <c r="BN5" s="30"/>
      <c r="BO5" s="30"/>
      <c r="BP5" s="15"/>
      <c r="BQ5" s="30" t="s">
        <v>83</v>
      </c>
      <c r="BR5" s="30"/>
    </row>
    <row r="6" spans="2:7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46</v>
      </c>
      <c r="AQ6" s="12" t="s">
        <v>47</v>
      </c>
      <c r="AR6" s="12" t="s">
        <v>50</v>
      </c>
      <c r="AT6" s="12" t="s">
        <v>51</v>
      </c>
      <c r="AU6" s="12" t="s">
        <v>52</v>
      </c>
      <c r="AV6" s="12" t="s">
        <v>53</v>
      </c>
      <c r="AW6" s="12" t="s">
        <v>54</v>
      </c>
      <c r="AX6" s="12" t="s">
        <v>55</v>
      </c>
      <c r="AZ6" s="12" t="s">
        <v>56</v>
      </c>
      <c r="BA6" s="12" t="s">
        <v>57</v>
      </c>
      <c r="BB6" s="12" t="s">
        <v>58</v>
      </c>
      <c r="BC6" s="12" t="s">
        <v>59</v>
      </c>
      <c r="BD6" s="12" t="s">
        <v>60</v>
      </c>
      <c r="BE6" s="12" t="s">
        <v>61</v>
      </c>
      <c r="BF6" s="12" t="s">
        <v>62</v>
      </c>
      <c r="BG6" s="12" t="s">
        <v>63</v>
      </c>
      <c r="BH6" s="12" t="s">
        <v>64</v>
      </c>
      <c r="BI6" s="12" t="s">
        <v>65</v>
      </c>
      <c r="BJ6" s="12" t="s">
        <v>66</v>
      </c>
      <c r="BK6" s="12" t="s">
        <v>67</v>
      </c>
      <c r="BL6" s="12" t="s">
        <v>68</v>
      </c>
      <c r="BM6" s="12" t="s">
        <v>69</v>
      </c>
      <c r="BN6" s="12" t="s">
        <v>70</v>
      </c>
      <c r="BO6" s="12" t="s">
        <v>71</v>
      </c>
      <c r="BQ6" s="12" t="s">
        <v>72</v>
      </c>
      <c r="BR6" s="12" t="s">
        <v>73</v>
      </c>
    </row>
    <row r="7" spans="2:70" ht="30" customHeight="1" x14ac:dyDescent="0.35">
      <c r="B7" s="10" t="s">
        <v>19</v>
      </c>
      <c r="C7" s="10">
        <v>663</v>
      </c>
      <c r="D7" s="10">
        <v>316</v>
      </c>
      <c r="E7" s="10">
        <v>344</v>
      </c>
      <c r="F7" s="10"/>
      <c r="G7" s="10">
        <v>78</v>
      </c>
      <c r="H7" s="10">
        <v>124</v>
      </c>
      <c r="I7" s="10">
        <v>95</v>
      </c>
      <c r="J7" s="10">
        <v>131</v>
      </c>
      <c r="K7" s="10">
        <v>92</v>
      </c>
      <c r="L7" s="10">
        <v>143</v>
      </c>
      <c r="M7" s="10"/>
      <c r="N7" s="10">
        <v>186</v>
      </c>
      <c r="O7" s="10">
        <v>172</v>
      </c>
      <c r="P7" s="10">
        <v>140</v>
      </c>
      <c r="Q7" s="10">
        <v>165</v>
      </c>
      <c r="R7" s="10"/>
      <c r="S7" s="10">
        <v>94</v>
      </c>
      <c r="T7" s="10">
        <v>81</v>
      </c>
      <c r="U7" s="10">
        <v>43</v>
      </c>
      <c r="V7" s="10">
        <v>45</v>
      </c>
      <c r="W7" s="10">
        <v>67</v>
      </c>
      <c r="X7" s="10">
        <v>68</v>
      </c>
      <c r="Y7" s="10">
        <v>62</v>
      </c>
      <c r="Z7" s="10">
        <v>23</v>
      </c>
      <c r="AA7" s="10">
        <v>80</v>
      </c>
      <c r="AB7" s="10">
        <v>54</v>
      </c>
      <c r="AC7" s="10">
        <v>26</v>
      </c>
      <c r="AD7" s="10">
        <v>20</v>
      </c>
      <c r="AE7" s="10"/>
      <c r="AF7" s="10">
        <v>229</v>
      </c>
      <c r="AG7" s="10">
        <v>301</v>
      </c>
      <c r="AH7" s="10">
        <v>81</v>
      </c>
      <c r="AI7" s="10"/>
      <c r="AJ7" s="10">
        <v>239</v>
      </c>
      <c r="AK7" s="10">
        <v>189</v>
      </c>
      <c r="AL7" s="10">
        <v>47</v>
      </c>
      <c r="AM7" s="10">
        <v>11</v>
      </c>
      <c r="AN7" s="10">
        <v>88</v>
      </c>
      <c r="AO7" s="10"/>
      <c r="AP7" s="10">
        <v>144</v>
      </c>
      <c r="AQ7" s="10">
        <v>247</v>
      </c>
      <c r="AR7" s="10">
        <v>38</v>
      </c>
      <c r="AS7" s="10"/>
      <c r="AT7" s="10">
        <v>152</v>
      </c>
      <c r="AU7" s="10">
        <v>155</v>
      </c>
      <c r="AV7" s="10">
        <v>181</v>
      </c>
      <c r="AW7" s="10">
        <v>77</v>
      </c>
      <c r="AX7" s="10">
        <v>12</v>
      </c>
      <c r="AY7" s="10"/>
      <c r="AZ7" s="10">
        <v>6</v>
      </c>
      <c r="BA7" s="10">
        <v>35</v>
      </c>
      <c r="BB7" s="10">
        <v>43</v>
      </c>
      <c r="BC7" s="10">
        <v>46</v>
      </c>
      <c r="BD7" s="10">
        <v>72</v>
      </c>
      <c r="BE7" s="10">
        <v>73</v>
      </c>
      <c r="BF7" s="10">
        <v>73</v>
      </c>
      <c r="BG7" s="10">
        <v>61</v>
      </c>
      <c r="BH7" s="10">
        <v>36</v>
      </c>
      <c r="BI7" s="10">
        <v>23</v>
      </c>
      <c r="BJ7" s="10">
        <v>58</v>
      </c>
      <c r="BK7" s="10">
        <v>31</v>
      </c>
      <c r="BL7" s="10">
        <v>25</v>
      </c>
      <c r="BM7" s="10">
        <v>18</v>
      </c>
      <c r="BN7" s="10">
        <v>13</v>
      </c>
      <c r="BO7" s="10">
        <v>24</v>
      </c>
      <c r="BP7" s="10"/>
      <c r="BQ7" s="10">
        <v>211</v>
      </c>
      <c r="BR7" s="10">
        <v>431</v>
      </c>
    </row>
    <row r="8" spans="2:70" ht="30" customHeight="1" x14ac:dyDescent="0.35">
      <c r="B8" s="11" t="s">
        <v>20</v>
      </c>
      <c r="C8" s="11">
        <v>668</v>
      </c>
      <c r="D8" s="11">
        <v>321</v>
      </c>
      <c r="E8" s="11">
        <v>345</v>
      </c>
      <c r="F8" s="11"/>
      <c r="G8" s="11">
        <v>91</v>
      </c>
      <c r="H8" s="11">
        <v>121</v>
      </c>
      <c r="I8" s="11">
        <v>95</v>
      </c>
      <c r="J8" s="11">
        <v>130</v>
      </c>
      <c r="K8" s="11">
        <v>91</v>
      </c>
      <c r="L8" s="11">
        <v>140</v>
      </c>
      <c r="M8" s="11"/>
      <c r="N8" s="11">
        <v>172</v>
      </c>
      <c r="O8" s="11">
        <v>158</v>
      </c>
      <c r="P8" s="11">
        <v>158</v>
      </c>
      <c r="Q8" s="11">
        <v>181</v>
      </c>
      <c r="R8" s="11"/>
      <c r="S8" s="11">
        <v>96</v>
      </c>
      <c r="T8" s="11">
        <v>77</v>
      </c>
      <c r="U8" s="11">
        <v>45</v>
      </c>
      <c r="V8" s="11">
        <v>48</v>
      </c>
      <c r="W8" s="11">
        <v>66</v>
      </c>
      <c r="X8" s="11">
        <v>65</v>
      </c>
      <c r="Y8" s="11">
        <v>58</v>
      </c>
      <c r="Z8" s="11">
        <v>22</v>
      </c>
      <c r="AA8" s="11">
        <v>79</v>
      </c>
      <c r="AB8" s="11">
        <v>58</v>
      </c>
      <c r="AC8" s="11">
        <v>28</v>
      </c>
      <c r="AD8" s="11">
        <v>28</v>
      </c>
      <c r="AE8" s="11"/>
      <c r="AF8" s="11">
        <v>229</v>
      </c>
      <c r="AG8" s="11">
        <v>298</v>
      </c>
      <c r="AH8" s="11">
        <v>84</v>
      </c>
      <c r="AI8" s="11"/>
      <c r="AJ8" s="11">
        <v>234</v>
      </c>
      <c r="AK8" s="11">
        <v>189</v>
      </c>
      <c r="AL8" s="11">
        <v>46</v>
      </c>
      <c r="AM8" s="11">
        <v>12</v>
      </c>
      <c r="AN8" s="11">
        <v>92</v>
      </c>
      <c r="AO8" s="11"/>
      <c r="AP8" s="11">
        <v>142</v>
      </c>
      <c r="AQ8" s="11">
        <v>246</v>
      </c>
      <c r="AR8" s="11">
        <v>38</v>
      </c>
      <c r="AS8" s="11"/>
      <c r="AT8" s="11">
        <v>158</v>
      </c>
      <c r="AU8" s="11">
        <v>162</v>
      </c>
      <c r="AV8" s="11">
        <v>174</v>
      </c>
      <c r="AW8" s="11">
        <v>74</v>
      </c>
      <c r="AX8" s="11">
        <v>10</v>
      </c>
      <c r="AY8" s="11"/>
      <c r="AZ8" s="11">
        <v>6</v>
      </c>
      <c r="BA8" s="11">
        <v>35</v>
      </c>
      <c r="BB8" s="11">
        <v>45</v>
      </c>
      <c r="BC8" s="11">
        <v>50</v>
      </c>
      <c r="BD8" s="11">
        <v>76</v>
      </c>
      <c r="BE8" s="11">
        <v>73</v>
      </c>
      <c r="BF8" s="11">
        <v>74</v>
      </c>
      <c r="BG8" s="11">
        <v>61</v>
      </c>
      <c r="BH8" s="11">
        <v>38</v>
      </c>
      <c r="BI8" s="11">
        <v>23</v>
      </c>
      <c r="BJ8" s="11">
        <v>57</v>
      </c>
      <c r="BK8" s="11">
        <v>28</v>
      </c>
      <c r="BL8" s="11">
        <v>25</v>
      </c>
      <c r="BM8" s="11">
        <v>17</v>
      </c>
      <c r="BN8" s="11">
        <v>11</v>
      </c>
      <c r="BO8" s="11">
        <v>23</v>
      </c>
      <c r="BP8" s="11"/>
      <c r="BQ8" s="11">
        <v>207</v>
      </c>
      <c r="BR8" s="11">
        <v>439</v>
      </c>
    </row>
    <row r="9" spans="2:70" ht="58" x14ac:dyDescent="0.35">
      <c r="B9" s="18" t="s">
        <v>808</v>
      </c>
      <c r="C9" s="17">
        <v>0.22353302573269701</v>
      </c>
      <c r="D9" s="17">
        <v>0.27894319351026498</v>
      </c>
      <c r="E9" s="17">
        <v>0.173892371602233</v>
      </c>
      <c r="F9" s="17"/>
      <c r="G9" s="17">
        <v>0.20650036053710399</v>
      </c>
      <c r="H9" s="17">
        <v>0.24923432132710299</v>
      </c>
      <c r="I9" s="17">
        <v>0.29969748389039003</v>
      </c>
      <c r="J9" s="17">
        <v>0.20831208078788599</v>
      </c>
      <c r="K9" s="17">
        <v>0.22265915878707099</v>
      </c>
      <c r="L9" s="17">
        <v>0.175119747892231</v>
      </c>
      <c r="M9" s="17"/>
      <c r="N9" s="17">
        <v>0.24100516509053599</v>
      </c>
      <c r="O9" s="17">
        <v>0.27557865702255602</v>
      </c>
      <c r="P9" s="17">
        <v>0.16643838489339999</v>
      </c>
      <c r="Q9" s="17">
        <v>0.21129180046014601</v>
      </c>
      <c r="R9" s="17"/>
      <c r="S9" s="17">
        <v>0.24378903093793899</v>
      </c>
      <c r="T9" s="17">
        <v>0.221277650700233</v>
      </c>
      <c r="U9" s="17">
        <v>0.123500979174043</v>
      </c>
      <c r="V9" s="17">
        <v>0.23372016962375899</v>
      </c>
      <c r="W9" s="17">
        <v>0.249549209239977</v>
      </c>
      <c r="X9" s="17">
        <v>0.32782052796292399</v>
      </c>
      <c r="Y9" s="17">
        <v>0.24520637639356099</v>
      </c>
      <c r="Z9" s="17">
        <v>0.21664178284987601</v>
      </c>
      <c r="AA9" s="17">
        <v>0.198358162914888</v>
      </c>
      <c r="AB9" s="17">
        <v>0.116403196460313</v>
      </c>
      <c r="AC9" s="17">
        <v>0.197300839906911</v>
      </c>
      <c r="AD9" s="17">
        <v>0.27956866152631199</v>
      </c>
      <c r="AE9" s="17"/>
      <c r="AF9" s="17">
        <v>0.28279825325275598</v>
      </c>
      <c r="AG9" s="17">
        <v>0.21059053391072199</v>
      </c>
      <c r="AH9" s="17">
        <v>0.19882723904222699</v>
      </c>
      <c r="AI9" s="17"/>
      <c r="AJ9" s="17">
        <v>0.25844521436495899</v>
      </c>
      <c r="AK9" s="17">
        <v>0.23222226575831501</v>
      </c>
      <c r="AL9" s="17">
        <v>0.29593386773758401</v>
      </c>
      <c r="AM9" s="17">
        <v>0.35740759591128102</v>
      </c>
      <c r="AN9" s="17">
        <v>0.13478423071936499</v>
      </c>
      <c r="AO9" s="17"/>
      <c r="AP9" s="17">
        <v>0.23764491276876301</v>
      </c>
      <c r="AQ9" s="17">
        <v>0.21982038483106001</v>
      </c>
      <c r="AR9" s="17">
        <v>0.34082455894292202</v>
      </c>
      <c r="AS9" s="17"/>
      <c r="AT9" s="17">
        <v>0.21093934283244301</v>
      </c>
      <c r="AU9" s="17">
        <v>0.22373228664341799</v>
      </c>
      <c r="AV9" s="17">
        <v>0.27070996844025402</v>
      </c>
      <c r="AW9" s="17">
        <v>0.23397580047733299</v>
      </c>
      <c r="AX9" s="17">
        <v>0.187065667658049</v>
      </c>
      <c r="AY9" s="17"/>
      <c r="AZ9" s="17">
        <v>0.156735331636009</v>
      </c>
      <c r="BA9" s="17">
        <v>0.29535075436556002</v>
      </c>
      <c r="BB9" s="17">
        <v>0.16321907701243499</v>
      </c>
      <c r="BC9" s="17">
        <v>0.227858359602859</v>
      </c>
      <c r="BD9" s="17">
        <v>0.16996628845950701</v>
      </c>
      <c r="BE9" s="17">
        <v>0.19210478980388301</v>
      </c>
      <c r="BF9" s="17">
        <v>0.24360552864707699</v>
      </c>
      <c r="BG9" s="17">
        <v>0.32525337728239001</v>
      </c>
      <c r="BH9" s="17">
        <v>0.17470493745160601</v>
      </c>
      <c r="BI9" s="17">
        <v>0.26157258422952101</v>
      </c>
      <c r="BJ9" s="17">
        <v>0.22147024023189099</v>
      </c>
      <c r="BK9" s="17">
        <v>0.31981855797492498</v>
      </c>
      <c r="BL9" s="17">
        <v>0.202521266598716</v>
      </c>
      <c r="BM9" s="17">
        <v>0.22511962004175701</v>
      </c>
      <c r="BN9" s="17">
        <v>0.209076468337594</v>
      </c>
      <c r="BO9" s="17">
        <v>0.32761165065911602</v>
      </c>
      <c r="BP9" s="17"/>
      <c r="BQ9" s="17">
        <v>0.217426499479728</v>
      </c>
      <c r="BR9" s="17">
        <v>0.23384551382009999</v>
      </c>
    </row>
    <row r="10" spans="2:70" ht="58" x14ac:dyDescent="0.35">
      <c r="B10" s="18" t="s">
        <v>811</v>
      </c>
      <c r="C10" s="17">
        <v>0.53007740307797502</v>
      </c>
      <c r="D10" s="17">
        <v>0.52905005811191697</v>
      </c>
      <c r="E10" s="17">
        <v>0.52967784171218801</v>
      </c>
      <c r="F10" s="17"/>
      <c r="G10" s="17">
        <v>0.54573819245883703</v>
      </c>
      <c r="H10" s="17">
        <v>0.56875759172816298</v>
      </c>
      <c r="I10" s="17">
        <v>0.494615750099478</v>
      </c>
      <c r="J10" s="17">
        <v>0.51014707077243404</v>
      </c>
      <c r="K10" s="17">
        <v>0.45084716812033998</v>
      </c>
      <c r="L10" s="17">
        <v>0.58079971434044197</v>
      </c>
      <c r="M10" s="17"/>
      <c r="N10" s="17">
        <v>0.57963978018520801</v>
      </c>
      <c r="O10" s="17">
        <v>0.45714423557140699</v>
      </c>
      <c r="P10" s="17">
        <v>0.56621312312013805</v>
      </c>
      <c r="Q10" s="17">
        <v>0.51529183937849299</v>
      </c>
      <c r="R10" s="17"/>
      <c r="S10" s="17">
        <v>0.46561812837383798</v>
      </c>
      <c r="T10" s="17">
        <v>0.47728534900369701</v>
      </c>
      <c r="U10" s="17">
        <v>0.60822933294366899</v>
      </c>
      <c r="V10" s="17">
        <v>0.48543112165221097</v>
      </c>
      <c r="W10" s="17">
        <v>0.55514151998762395</v>
      </c>
      <c r="X10" s="17">
        <v>0.52711771301808996</v>
      </c>
      <c r="Y10" s="17">
        <v>0.54903827183902798</v>
      </c>
      <c r="Z10" s="17">
        <v>0.55994168939218703</v>
      </c>
      <c r="AA10" s="17">
        <v>0.50759156734156397</v>
      </c>
      <c r="AB10" s="17">
        <v>0.67941437651896297</v>
      </c>
      <c r="AC10" s="17">
        <v>0.57855787071712705</v>
      </c>
      <c r="AD10" s="17">
        <v>0.43720913328368399</v>
      </c>
      <c r="AE10" s="17"/>
      <c r="AF10" s="17">
        <v>0.47362584629551402</v>
      </c>
      <c r="AG10" s="17">
        <v>0.59002283430237301</v>
      </c>
      <c r="AH10" s="17">
        <v>0.44488379513987802</v>
      </c>
      <c r="AI10" s="17"/>
      <c r="AJ10" s="17">
        <v>0.51816174907837598</v>
      </c>
      <c r="AK10" s="17">
        <v>0.54422756379210402</v>
      </c>
      <c r="AL10" s="17">
        <v>0.53247765300924199</v>
      </c>
      <c r="AM10" s="17">
        <v>0.35675242819536301</v>
      </c>
      <c r="AN10" s="17">
        <v>0.479209899857027</v>
      </c>
      <c r="AO10" s="17"/>
      <c r="AP10" s="17">
        <v>0.53273398627512103</v>
      </c>
      <c r="AQ10" s="17">
        <v>0.55793500800656604</v>
      </c>
      <c r="AR10" s="17">
        <v>0.524222762289276</v>
      </c>
      <c r="AS10" s="17"/>
      <c r="AT10" s="17">
        <v>0.47788620572111501</v>
      </c>
      <c r="AU10" s="17">
        <v>0.56911182892013201</v>
      </c>
      <c r="AV10" s="17">
        <v>0.56795130837819796</v>
      </c>
      <c r="AW10" s="17">
        <v>0.49728365392729801</v>
      </c>
      <c r="AX10" s="17">
        <v>0.72599781045867895</v>
      </c>
      <c r="AY10" s="17"/>
      <c r="AZ10" s="17">
        <v>0.50717861740787995</v>
      </c>
      <c r="BA10" s="17">
        <v>0.46074087389671697</v>
      </c>
      <c r="BB10" s="17">
        <v>0.65176847050606601</v>
      </c>
      <c r="BC10" s="17">
        <v>0.60389035917877798</v>
      </c>
      <c r="BD10" s="17">
        <v>0.67587895931182096</v>
      </c>
      <c r="BE10" s="17">
        <v>0.48511372266949399</v>
      </c>
      <c r="BF10" s="17">
        <v>0.48783945033602699</v>
      </c>
      <c r="BG10" s="17">
        <v>0.38901998162403101</v>
      </c>
      <c r="BH10" s="17">
        <v>0.49780464919466699</v>
      </c>
      <c r="BI10" s="17">
        <v>0.43051557848933802</v>
      </c>
      <c r="BJ10" s="17">
        <v>0.59395067235583199</v>
      </c>
      <c r="BK10" s="17">
        <v>0.447558253310751</v>
      </c>
      <c r="BL10" s="17">
        <v>0.551378111588537</v>
      </c>
      <c r="BM10" s="17">
        <v>0.55193500496650405</v>
      </c>
      <c r="BN10" s="17">
        <v>0.52478382772214804</v>
      </c>
      <c r="BO10" s="17">
        <v>0.464235367750365</v>
      </c>
      <c r="BP10" s="17"/>
      <c r="BQ10" s="17">
        <v>0.65150352030414305</v>
      </c>
      <c r="BR10" s="17">
        <v>0.479334338907694</v>
      </c>
    </row>
    <row r="11" spans="2:70" x14ac:dyDescent="0.35">
      <c r="B11" s="18" t="s">
        <v>775</v>
      </c>
      <c r="C11" s="19">
        <v>0.246389571189329</v>
      </c>
      <c r="D11" s="19">
        <v>0.192006748377818</v>
      </c>
      <c r="E11" s="19">
        <v>0.29642978668557901</v>
      </c>
      <c r="F11" s="19"/>
      <c r="G11" s="19">
        <v>0.247761447004059</v>
      </c>
      <c r="H11" s="19">
        <v>0.182008086944734</v>
      </c>
      <c r="I11" s="19">
        <v>0.205686766010132</v>
      </c>
      <c r="J11" s="19">
        <v>0.28154084843968002</v>
      </c>
      <c r="K11" s="19">
        <v>0.32649367309258898</v>
      </c>
      <c r="L11" s="19">
        <v>0.24408053776732699</v>
      </c>
      <c r="M11" s="19"/>
      <c r="N11" s="19">
        <v>0.179355054724256</v>
      </c>
      <c r="O11" s="19">
        <v>0.267277107406036</v>
      </c>
      <c r="P11" s="19">
        <v>0.26734849198646199</v>
      </c>
      <c r="Q11" s="19">
        <v>0.27341636016136101</v>
      </c>
      <c r="R11" s="19"/>
      <c r="S11" s="19">
        <v>0.290592840688223</v>
      </c>
      <c r="T11" s="19">
        <v>0.30143700029607001</v>
      </c>
      <c r="U11" s="19">
        <v>0.268269687882287</v>
      </c>
      <c r="V11" s="19">
        <v>0.28084870872403001</v>
      </c>
      <c r="W11" s="19">
        <v>0.19530927077239901</v>
      </c>
      <c r="X11" s="19">
        <v>0.14506175901898699</v>
      </c>
      <c r="Y11" s="19">
        <v>0.205755351767411</v>
      </c>
      <c r="Z11" s="19">
        <v>0.22341652775793699</v>
      </c>
      <c r="AA11" s="19">
        <v>0.29405026974354798</v>
      </c>
      <c r="AB11" s="19">
        <v>0.20418242702072401</v>
      </c>
      <c r="AC11" s="19">
        <v>0.22414128937596201</v>
      </c>
      <c r="AD11" s="19">
        <v>0.28322220519000402</v>
      </c>
      <c r="AE11" s="19"/>
      <c r="AF11" s="19">
        <v>0.24357590045173</v>
      </c>
      <c r="AG11" s="19">
        <v>0.19938663178690499</v>
      </c>
      <c r="AH11" s="19">
        <v>0.35628896581789499</v>
      </c>
      <c r="AI11" s="19"/>
      <c r="AJ11" s="19">
        <v>0.22339303655666501</v>
      </c>
      <c r="AK11" s="19">
        <v>0.223550170449581</v>
      </c>
      <c r="AL11" s="19">
        <v>0.171588479253173</v>
      </c>
      <c r="AM11" s="19">
        <v>0.28583997589335602</v>
      </c>
      <c r="AN11" s="19">
        <v>0.38600586942360798</v>
      </c>
      <c r="AO11" s="19"/>
      <c r="AP11" s="19">
        <v>0.22962110095611599</v>
      </c>
      <c r="AQ11" s="19">
        <v>0.22224460716237299</v>
      </c>
      <c r="AR11" s="19">
        <v>0.13495267876780201</v>
      </c>
      <c r="AS11" s="19"/>
      <c r="AT11" s="19">
        <v>0.31117445144644201</v>
      </c>
      <c r="AU11" s="19">
        <v>0.207155884436451</v>
      </c>
      <c r="AV11" s="19">
        <v>0.16133872318154799</v>
      </c>
      <c r="AW11" s="19">
        <v>0.26874054559536897</v>
      </c>
      <c r="AX11" s="19">
        <v>8.6936521883271403E-2</v>
      </c>
      <c r="AY11" s="19"/>
      <c r="AZ11" s="19">
        <v>0.33608605095611099</v>
      </c>
      <c r="BA11" s="19">
        <v>0.24390837173772301</v>
      </c>
      <c r="BB11" s="19">
        <v>0.185012452481499</v>
      </c>
      <c r="BC11" s="19">
        <v>0.168251281218362</v>
      </c>
      <c r="BD11" s="19">
        <v>0.154154752228672</v>
      </c>
      <c r="BE11" s="19">
        <v>0.322781487526624</v>
      </c>
      <c r="BF11" s="19">
        <v>0.26855502101689699</v>
      </c>
      <c r="BG11" s="19">
        <v>0.28572664109357898</v>
      </c>
      <c r="BH11" s="19">
        <v>0.32749041335372697</v>
      </c>
      <c r="BI11" s="19">
        <v>0.30791183728114102</v>
      </c>
      <c r="BJ11" s="19">
        <v>0.18457908741227699</v>
      </c>
      <c r="BK11" s="19">
        <v>0.232623188714325</v>
      </c>
      <c r="BL11" s="19">
        <v>0.246100621812747</v>
      </c>
      <c r="BM11" s="19">
        <v>0.222945374991739</v>
      </c>
      <c r="BN11" s="19">
        <v>0.26613970394025799</v>
      </c>
      <c r="BO11" s="19">
        <v>0.20815298159052001</v>
      </c>
      <c r="BP11" s="19"/>
      <c r="BQ11" s="19">
        <v>0.13106998021612901</v>
      </c>
      <c r="BR11" s="19">
        <v>0.28682014727220601</v>
      </c>
    </row>
    <row r="12" spans="2:70" x14ac:dyDescent="0.35">
      <c r="B12" s="16" t="s">
        <v>651</v>
      </c>
    </row>
    <row r="13" spans="2:70" x14ac:dyDescent="0.35">
      <c r="B13" t="s">
        <v>98</v>
      </c>
    </row>
    <row r="14" spans="2:70" x14ac:dyDescent="0.35">
      <c r="B14" t="s">
        <v>99</v>
      </c>
    </row>
    <row r="16" spans="2:70" x14ac:dyDescent="0.35">
      <c r="B16" s="8" t="str">
        <f>HYPERLINK("#'Contents'!A1", "Return to Contents")</f>
        <v>Return to Contents</v>
      </c>
    </row>
  </sheetData>
  <mergeCells count="11">
    <mergeCell ref="BQ5:BR5"/>
    <mergeCell ref="D5:E5"/>
    <mergeCell ref="G5:L5"/>
    <mergeCell ref="N5:Q5"/>
    <mergeCell ref="S5:AD5"/>
    <mergeCell ref="AF5:AH5"/>
    <mergeCell ref="D2:BJ2"/>
    <mergeCell ref="AJ5:AN5"/>
    <mergeCell ref="AP5:AR5"/>
    <mergeCell ref="AT5:AX5"/>
    <mergeCell ref="AZ5:BO5"/>
  </mergeCells>
  <pageMargins left="0.7" right="0.7" top="0.75" bottom="0.75" header="0.3" footer="0.3"/>
  <pageSetup paperSize="9" orientation="portrait" horizontalDpi="300" verticalDpi="300"/>
  <drawing r:id="rId1"/>
</worksheet>
</file>

<file path=xl/worksheets/sheet2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A00-000000000000}">
  <dimension ref="B2:BR16"/>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67" width="10.7265625" customWidth="1"/>
    <col min="68" max="68" width="2.1796875" customWidth="1"/>
    <col min="69" max="70" width="10.7265625" customWidth="1"/>
    <col min="71" max="71" width="2.1796875" customWidth="1"/>
  </cols>
  <sheetData>
    <row r="2" spans="2:70" ht="40" customHeight="1" x14ac:dyDescent="0.35">
      <c r="D2" s="29" t="s">
        <v>776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row>
    <row r="5" spans="2:70" ht="30" customHeight="1" x14ac:dyDescent="0.35">
      <c r="B5" s="15"/>
      <c r="C5" s="15"/>
      <c r="D5" s="30" t="s">
        <v>74</v>
      </c>
      <c r="E5" s="30"/>
      <c r="F5" s="15"/>
      <c r="G5" s="30" t="s">
        <v>75</v>
      </c>
      <c r="H5" s="30"/>
      <c r="I5" s="30"/>
      <c r="J5" s="30"/>
      <c r="K5" s="30"/>
      <c r="L5" s="30"/>
      <c r="M5" s="15"/>
      <c r="N5" s="30" t="s">
        <v>76</v>
      </c>
      <c r="O5" s="30"/>
      <c r="P5" s="30"/>
      <c r="Q5" s="30"/>
      <c r="R5" s="15"/>
      <c r="S5" s="30" t="s">
        <v>77</v>
      </c>
      <c r="T5" s="30"/>
      <c r="U5" s="30"/>
      <c r="V5" s="30"/>
      <c r="W5" s="30"/>
      <c r="X5" s="30"/>
      <c r="Y5" s="30"/>
      <c r="Z5" s="30"/>
      <c r="AA5" s="30"/>
      <c r="AB5" s="30"/>
      <c r="AC5" s="30"/>
      <c r="AD5" s="30"/>
      <c r="AE5" s="15"/>
      <c r="AF5" s="30" t="s">
        <v>78</v>
      </c>
      <c r="AG5" s="30"/>
      <c r="AH5" s="30"/>
      <c r="AI5" s="15"/>
      <c r="AJ5" s="30" t="s">
        <v>79</v>
      </c>
      <c r="AK5" s="30"/>
      <c r="AL5" s="30"/>
      <c r="AM5" s="30"/>
      <c r="AN5" s="30"/>
      <c r="AO5" s="15"/>
      <c r="AP5" s="30" t="s">
        <v>80</v>
      </c>
      <c r="AQ5" s="30"/>
      <c r="AR5" s="30"/>
      <c r="AS5" s="15"/>
      <c r="AT5" s="30" t="s">
        <v>81</v>
      </c>
      <c r="AU5" s="30"/>
      <c r="AV5" s="30"/>
      <c r="AW5" s="30"/>
      <c r="AX5" s="30"/>
      <c r="AY5" s="15"/>
      <c r="AZ5" s="30" t="s">
        <v>82</v>
      </c>
      <c r="BA5" s="30"/>
      <c r="BB5" s="30"/>
      <c r="BC5" s="30"/>
      <c r="BD5" s="30"/>
      <c r="BE5" s="30"/>
      <c r="BF5" s="30"/>
      <c r="BG5" s="30"/>
      <c r="BH5" s="30"/>
      <c r="BI5" s="30"/>
      <c r="BJ5" s="30"/>
      <c r="BK5" s="30"/>
      <c r="BL5" s="30"/>
      <c r="BM5" s="30"/>
      <c r="BN5" s="30"/>
      <c r="BO5" s="30"/>
      <c r="BP5" s="15"/>
      <c r="BQ5" s="30" t="s">
        <v>83</v>
      </c>
      <c r="BR5" s="30"/>
    </row>
    <row r="6" spans="2:7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46</v>
      </c>
      <c r="AQ6" s="12" t="s">
        <v>47</v>
      </c>
      <c r="AR6" s="12" t="s">
        <v>50</v>
      </c>
      <c r="AT6" s="12" t="s">
        <v>51</v>
      </c>
      <c r="AU6" s="12" t="s">
        <v>52</v>
      </c>
      <c r="AV6" s="12" t="s">
        <v>53</v>
      </c>
      <c r="AW6" s="12" t="s">
        <v>54</v>
      </c>
      <c r="AX6" s="12" t="s">
        <v>55</v>
      </c>
      <c r="AZ6" s="12" t="s">
        <v>56</v>
      </c>
      <c r="BA6" s="12" t="s">
        <v>57</v>
      </c>
      <c r="BB6" s="12" t="s">
        <v>58</v>
      </c>
      <c r="BC6" s="12" t="s">
        <v>59</v>
      </c>
      <c r="BD6" s="12" t="s">
        <v>60</v>
      </c>
      <c r="BE6" s="12" t="s">
        <v>61</v>
      </c>
      <c r="BF6" s="12" t="s">
        <v>62</v>
      </c>
      <c r="BG6" s="12" t="s">
        <v>63</v>
      </c>
      <c r="BH6" s="12" t="s">
        <v>64</v>
      </c>
      <c r="BI6" s="12" t="s">
        <v>65</v>
      </c>
      <c r="BJ6" s="12" t="s">
        <v>66</v>
      </c>
      <c r="BK6" s="12" t="s">
        <v>67</v>
      </c>
      <c r="BL6" s="12" t="s">
        <v>68</v>
      </c>
      <c r="BM6" s="12" t="s">
        <v>69</v>
      </c>
      <c r="BN6" s="12" t="s">
        <v>70</v>
      </c>
      <c r="BO6" s="12" t="s">
        <v>71</v>
      </c>
      <c r="BQ6" s="12" t="s">
        <v>72</v>
      </c>
      <c r="BR6" s="12" t="s">
        <v>73</v>
      </c>
    </row>
    <row r="7" spans="2:70" ht="30" customHeight="1" x14ac:dyDescent="0.35">
      <c r="B7" s="10" t="s">
        <v>19</v>
      </c>
      <c r="C7" s="10">
        <v>648</v>
      </c>
      <c r="D7" s="10">
        <v>325</v>
      </c>
      <c r="E7" s="10">
        <v>320</v>
      </c>
      <c r="F7" s="10"/>
      <c r="G7" s="10">
        <v>91</v>
      </c>
      <c r="H7" s="10">
        <v>114</v>
      </c>
      <c r="I7" s="10">
        <v>126</v>
      </c>
      <c r="J7" s="10">
        <v>107</v>
      </c>
      <c r="K7" s="10">
        <v>82</v>
      </c>
      <c r="L7" s="10">
        <v>128</v>
      </c>
      <c r="M7" s="10"/>
      <c r="N7" s="10">
        <v>177</v>
      </c>
      <c r="O7" s="10">
        <v>182</v>
      </c>
      <c r="P7" s="10">
        <v>135</v>
      </c>
      <c r="Q7" s="10">
        <v>153</v>
      </c>
      <c r="R7" s="10"/>
      <c r="S7" s="10">
        <v>87</v>
      </c>
      <c r="T7" s="10">
        <v>88</v>
      </c>
      <c r="U7" s="10">
        <v>57</v>
      </c>
      <c r="V7" s="10">
        <v>48</v>
      </c>
      <c r="W7" s="10">
        <v>46</v>
      </c>
      <c r="X7" s="10">
        <v>62</v>
      </c>
      <c r="Y7" s="10">
        <v>53</v>
      </c>
      <c r="Z7" s="10">
        <v>32</v>
      </c>
      <c r="AA7" s="10">
        <v>74</v>
      </c>
      <c r="AB7" s="10">
        <v>60</v>
      </c>
      <c r="AC7" s="10">
        <v>33</v>
      </c>
      <c r="AD7" s="10">
        <v>8</v>
      </c>
      <c r="AE7" s="10"/>
      <c r="AF7" s="10">
        <v>237</v>
      </c>
      <c r="AG7" s="10">
        <v>249</v>
      </c>
      <c r="AH7" s="10">
        <v>106</v>
      </c>
      <c r="AI7" s="10"/>
      <c r="AJ7" s="10">
        <v>206</v>
      </c>
      <c r="AK7" s="10">
        <v>194</v>
      </c>
      <c r="AL7" s="10">
        <v>42</v>
      </c>
      <c r="AM7" s="10">
        <v>6</v>
      </c>
      <c r="AN7" s="10">
        <v>102</v>
      </c>
      <c r="AO7" s="10"/>
      <c r="AP7" s="10">
        <v>135</v>
      </c>
      <c r="AQ7" s="10">
        <v>223</v>
      </c>
      <c r="AR7" s="10">
        <v>41</v>
      </c>
      <c r="AS7" s="10"/>
      <c r="AT7" s="10">
        <v>140</v>
      </c>
      <c r="AU7" s="10">
        <v>168</v>
      </c>
      <c r="AV7" s="10">
        <v>166</v>
      </c>
      <c r="AW7" s="10">
        <v>72</v>
      </c>
      <c r="AX7" s="10">
        <v>8</v>
      </c>
      <c r="AY7" s="10"/>
      <c r="AZ7" s="10">
        <v>4</v>
      </c>
      <c r="BA7" s="10">
        <v>28</v>
      </c>
      <c r="BB7" s="10">
        <v>32</v>
      </c>
      <c r="BC7" s="10">
        <v>40</v>
      </c>
      <c r="BD7" s="10">
        <v>70</v>
      </c>
      <c r="BE7" s="10">
        <v>75</v>
      </c>
      <c r="BF7" s="10">
        <v>79</v>
      </c>
      <c r="BG7" s="10">
        <v>45</v>
      </c>
      <c r="BH7" s="10">
        <v>36</v>
      </c>
      <c r="BI7" s="10">
        <v>51</v>
      </c>
      <c r="BJ7" s="10">
        <v>47</v>
      </c>
      <c r="BK7" s="10">
        <v>30</v>
      </c>
      <c r="BL7" s="10">
        <v>24</v>
      </c>
      <c r="BM7" s="10">
        <v>13</v>
      </c>
      <c r="BN7" s="10">
        <v>14</v>
      </c>
      <c r="BO7" s="10">
        <v>28</v>
      </c>
      <c r="BP7" s="10"/>
      <c r="BQ7" s="10">
        <v>181</v>
      </c>
      <c r="BR7" s="10">
        <v>447</v>
      </c>
    </row>
    <row r="8" spans="2:70" ht="30" customHeight="1" x14ac:dyDescent="0.35">
      <c r="B8" s="11" t="s">
        <v>20</v>
      </c>
      <c r="C8" s="11">
        <v>653</v>
      </c>
      <c r="D8" s="11">
        <v>327</v>
      </c>
      <c r="E8" s="11">
        <v>323</v>
      </c>
      <c r="F8" s="11"/>
      <c r="G8" s="11">
        <v>104</v>
      </c>
      <c r="H8" s="11">
        <v>113</v>
      </c>
      <c r="I8" s="11">
        <v>125</v>
      </c>
      <c r="J8" s="11">
        <v>104</v>
      </c>
      <c r="K8" s="11">
        <v>82</v>
      </c>
      <c r="L8" s="11">
        <v>126</v>
      </c>
      <c r="M8" s="11"/>
      <c r="N8" s="11">
        <v>162</v>
      </c>
      <c r="O8" s="11">
        <v>167</v>
      </c>
      <c r="P8" s="11">
        <v>154</v>
      </c>
      <c r="Q8" s="11">
        <v>170</v>
      </c>
      <c r="R8" s="11"/>
      <c r="S8" s="11">
        <v>86</v>
      </c>
      <c r="T8" s="11">
        <v>84</v>
      </c>
      <c r="U8" s="11">
        <v>59</v>
      </c>
      <c r="V8" s="11">
        <v>52</v>
      </c>
      <c r="W8" s="11">
        <v>44</v>
      </c>
      <c r="X8" s="11">
        <v>60</v>
      </c>
      <c r="Y8" s="11">
        <v>50</v>
      </c>
      <c r="Z8" s="11">
        <v>31</v>
      </c>
      <c r="AA8" s="11">
        <v>75</v>
      </c>
      <c r="AB8" s="11">
        <v>66</v>
      </c>
      <c r="AC8" s="11">
        <v>36</v>
      </c>
      <c r="AD8" s="11">
        <v>10</v>
      </c>
      <c r="AE8" s="11"/>
      <c r="AF8" s="11">
        <v>237</v>
      </c>
      <c r="AG8" s="11">
        <v>246</v>
      </c>
      <c r="AH8" s="11">
        <v>110</v>
      </c>
      <c r="AI8" s="11"/>
      <c r="AJ8" s="11">
        <v>204</v>
      </c>
      <c r="AK8" s="11">
        <v>195</v>
      </c>
      <c r="AL8" s="11">
        <v>40</v>
      </c>
      <c r="AM8" s="11">
        <v>7</v>
      </c>
      <c r="AN8" s="11">
        <v>104</v>
      </c>
      <c r="AO8" s="11"/>
      <c r="AP8" s="11">
        <v>133</v>
      </c>
      <c r="AQ8" s="11">
        <v>225</v>
      </c>
      <c r="AR8" s="11">
        <v>41</v>
      </c>
      <c r="AS8" s="11"/>
      <c r="AT8" s="11">
        <v>144</v>
      </c>
      <c r="AU8" s="11">
        <v>177</v>
      </c>
      <c r="AV8" s="11">
        <v>163</v>
      </c>
      <c r="AW8" s="11">
        <v>67</v>
      </c>
      <c r="AX8" s="11">
        <v>7</v>
      </c>
      <c r="AY8" s="11"/>
      <c r="AZ8" s="11">
        <v>4</v>
      </c>
      <c r="BA8" s="11">
        <v>28</v>
      </c>
      <c r="BB8" s="11">
        <v>33</v>
      </c>
      <c r="BC8" s="11">
        <v>41</v>
      </c>
      <c r="BD8" s="11">
        <v>72</v>
      </c>
      <c r="BE8" s="11">
        <v>79</v>
      </c>
      <c r="BF8" s="11">
        <v>80</v>
      </c>
      <c r="BG8" s="11">
        <v>45</v>
      </c>
      <c r="BH8" s="11">
        <v>37</v>
      </c>
      <c r="BI8" s="11">
        <v>51</v>
      </c>
      <c r="BJ8" s="11">
        <v>48</v>
      </c>
      <c r="BK8" s="11">
        <v>28</v>
      </c>
      <c r="BL8" s="11">
        <v>23</v>
      </c>
      <c r="BM8" s="11">
        <v>13</v>
      </c>
      <c r="BN8" s="11">
        <v>13</v>
      </c>
      <c r="BO8" s="11">
        <v>26</v>
      </c>
      <c r="BP8" s="11"/>
      <c r="BQ8" s="11">
        <v>179</v>
      </c>
      <c r="BR8" s="11">
        <v>453</v>
      </c>
    </row>
    <row r="9" spans="2:70" ht="58" x14ac:dyDescent="0.35">
      <c r="B9" s="18" t="s">
        <v>808</v>
      </c>
      <c r="C9" s="17">
        <v>0.189477896871036</v>
      </c>
      <c r="D9" s="17">
        <v>0.195040907266365</v>
      </c>
      <c r="E9" s="17">
        <v>0.183090006948118</v>
      </c>
      <c r="F9" s="17"/>
      <c r="G9" s="17">
        <v>0.27815012542852302</v>
      </c>
      <c r="H9" s="17">
        <v>0.163450547278509</v>
      </c>
      <c r="I9" s="17">
        <v>0.186912634780317</v>
      </c>
      <c r="J9" s="17">
        <v>0.20744938903274099</v>
      </c>
      <c r="K9" s="17">
        <v>0.15283999074170801</v>
      </c>
      <c r="L9" s="17">
        <v>0.15107391063162501</v>
      </c>
      <c r="M9" s="17"/>
      <c r="N9" s="17">
        <v>0.17557282745354</v>
      </c>
      <c r="O9" s="17">
        <v>0.181116652339158</v>
      </c>
      <c r="P9" s="17">
        <v>0.251993743527268</v>
      </c>
      <c r="Q9" s="17">
        <v>0.155511959869577</v>
      </c>
      <c r="R9" s="17"/>
      <c r="S9" s="17">
        <v>0.19226078840834099</v>
      </c>
      <c r="T9" s="17">
        <v>0.16017561540061301</v>
      </c>
      <c r="U9" s="17">
        <v>0.21832208734379599</v>
      </c>
      <c r="V9" s="17">
        <v>0.21571020266229701</v>
      </c>
      <c r="W9" s="17">
        <v>0.159100083802064</v>
      </c>
      <c r="X9" s="17">
        <v>0.19236271031447599</v>
      </c>
      <c r="Y9" s="17">
        <v>0.20489282889737101</v>
      </c>
      <c r="Z9" s="17">
        <v>0.16705519843427599</v>
      </c>
      <c r="AA9" s="17">
        <v>0.22993795569288</v>
      </c>
      <c r="AB9" s="17">
        <v>0.13696227942293601</v>
      </c>
      <c r="AC9" s="17">
        <v>0.22941821580362201</v>
      </c>
      <c r="AD9" s="17">
        <v>0.116893202367941</v>
      </c>
      <c r="AE9" s="17"/>
      <c r="AF9" s="17">
        <v>0.17406425483219101</v>
      </c>
      <c r="AG9" s="17">
        <v>0.21399702242732099</v>
      </c>
      <c r="AH9" s="17">
        <v>0.16743144805496701</v>
      </c>
      <c r="AI9" s="17"/>
      <c r="AJ9" s="17">
        <v>0.15520548237725701</v>
      </c>
      <c r="AK9" s="17">
        <v>0.197840319755062</v>
      </c>
      <c r="AL9" s="17">
        <v>0.28517253327291597</v>
      </c>
      <c r="AM9" s="17">
        <v>0.21849573142745601</v>
      </c>
      <c r="AN9" s="17">
        <v>0.152990574132399</v>
      </c>
      <c r="AO9" s="17"/>
      <c r="AP9" s="17">
        <v>0.158366261773348</v>
      </c>
      <c r="AQ9" s="17">
        <v>0.17948434708666799</v>
      </c>
      <c r="AR9" s="17">
        <v>0.286337389632777</v>
      </c>
      <c r="AS9" s="17"/>
      <c r="AT9" s="17">
        <v>0.17931653571527201</v>
      </c>
      <c r="AU9" s="17">
        <v>0.19010983013729099</v>
      </c>
      <c r="AV9" s="17">
        <v>0.183008513774915</v>
      </c>
      <c r="AW9" s="17">
        <v>0.18810382384728799</v>
      </c>
      <c r="AX9" s="17">
        <v>0.25419698335358998</v>
      </c>
      <c r="AY9" s="17"/>
      <c r="AZ9" s="17">
        <v>0.29426251828003402</v>
      </c>
      <c r="BA9" s="17">
        <v>0.14150723438327301</v>
      </c>
      <c r="BB9" s="17">
        <v>0.124777580253067</v>
      </c>
      <c r="BC9" s="17">
        <v>0.15595685339180701</v>
      </c>
      <c r="BD9" s="17">
        <v>0.142924705669804</v>
      </c>
      <c r="BE9" s="17">
        <v>0.23841703915047999</v>
      </c>
      <c r="BF9" s="17">
        <v>0.23591250466864699</v>
      </c>
      <c r="BG9" s="17">
        <v>0.202028489519881</v>
      </c>
      <c r="BH9" s="17">
        <v>0.19623577931418201</v>
      </c>
      <c r="BI9" s="17">
        <v>0.16719223483111201</v>
      </c>
      <c r="BJ9" s="17">
        <v>0.22766874476239499</v>
      </c>
      <c r="BK9" s="17">
        <v>0.193419323661109</v>
      </c>
      <c r="BL9" s="17">
        <v>0.18399991640520399</v>
      </c>
      <c r="BM9" s="17">
        <v>0.24397138325835799</v>
      </c>
      <c r="BN9" s="17">
        <v>0.148709654534116</v>
      </c>
      <c r="BO9" s="17">
        <v>0.20557265969465899</v>
      </c>
      <c r="BP9" s="17"/>
      <c r="BQ9" s="17">
        <v>0.19378158107701601</v>
      </c>
      <c r="BR9" s="17">
        <v>0.190280960771505</v>
      </c>
    </row>
    <row r="10" spans="2:70" ht="58" x14ac:dyDescent="0.35">
      <c r="B10" s="18" t="s">
        <v>812</v>
      </c>
      <c r="C10" s="17">
        <v>0.52613167630482105</v>
      </c>
      <c r="D10" s="17">
        <v>0.54945517962059098</v>
      </c>
      <c r="E10" s="17">
        <v>0.50048416147172403</v>
      </c>
      <c r="F10" s="17"/>
      <c r="G10" s="17">
        <v>0.49736050079183097</v>
      </c>
      <c r="H10" s="17">
        <v>0.56212441174550198</v>
      </c>
      <c r="I10" s="17">
        <v>0.50079556514704404</v>
      </c>
      <c r="J10" s="17">
        <v>0.45320963815390702</v>
      </c>
      <c r="K10" s="17">
        <v>0.51167503232575995</v>
      </c>
      <c r="L10" s="17">
        <v>0.61250529913794405</v>
      </c>
      <c r="M10" s="17"/>
      <c r="N10" s="17">
        <v>0.57632612536239702</v>
      </c>
      <c r="O10" s="17">
        <v>0.49713502977076302</v>
      </c>
      <c r="P10" s="17">
        <v>0.50728261376127104</v>
      </c>
      <c r="Q10" s="17">
        <v>0.52076204132054504</v>
      </c>
      <c r="R10" s="17"/>
      <c r="S10" s="17">
        <v>0.48975799754620702</v>
      </c>
      <c r="T10" s="17">
        <v>0.58355826178454295</v>
      </c>
      <c r="U10" s="17">
        <v>0.49273300267815501</v>
      </c>
      <c r="V10" s="17">
        <v>0.45704226781400298</v>
      </c>
      <c r="W10" s="17">
        <v>0.58187514251952499</v>
      </c>
      <c r="X10" s="17">
        <v>0.57284422628227205</v>
      </c>
      <c r="Y10" s="17">
        <v>0.60671283839106704</v>
      </c>
      <c r="Z10" s="17">
        <v>0.56330733778476805</v>
      </c>
      <c r="AA10" s="17">
        <v>0.54393197917484104</v>
      </c>
      <c r="AB10" s="17">
        <v>0.47132278417749002</v>
      </c>
      <c r="AC10" s="17">
        <v>0.37603034634100302</v>
      </c>
      <c r="AD10" s="17">
        <v>0.63285106968157301</v>
      </c>
      <c r="AE10" s="17"/>
      <c r="AF10" s="17">
        <v>0.549496845977407</v>
      </c>
      <c r="AG10" s="17">
        <v>0.52979584205159802</v>
      </c>
      <c r="AH10" s="17">
        <v>0.45068333117117498</v>
      </c>
      <c r="AI10" s="17"/>
      <c r="AJ10" s="17">
        <v>0.56597990540815601</v>
      </c>
      <c r="AK10" s="17">
        <v>0.51955519581807197</v>
      </c>
      <c r="AL10" s="17">
        <v>0.44911177756017701</v>
      </c>
      <c r="AM10" s="17">
        <v>0.61418040146123498</v>
      </c>
      <c r="AN10" s="17">
        <v>0.47743585450374798</v>
      </c>
      <c r="AO10" s="17"/>
      <c r="AP10" s="17">
        <v>0.601982482620809</v>
      </c>
      <c r="AQ10" s="17">
        <v>0.52942739054938504</v>
      </c>
      <c r="AR10" s="17">
        <v>0.50862207357622602</v>
      </c>
      <c r="AS10" s="17"/>
      <c r="AT10" s="17">
        <v>0.430628529404397</v>
      </c>
      <c r="AU10" s="17">
        <v>0.52174674214102201</v>
      </c>
      <c r="AV10" s="17">
        <v>0.57836477949170795</v>
      </c>
      <c r="AW10" s="17">
        <v>0.60039146597789295</v>
      </c>
      <c r="AX10" s="17">
        <v>0.64360050333151197</v>
      </c>
      <c r="AY10" s="17"/>
      <c r="AZ10" s="17">
        <v>0.48046815191222197</v>
      </c>
      <c r="BA10" s="17">
        <v>0.45452852961997797</v>
      </c>
      <c r="BB10" s="17">
        <v>0.46595686709219197</v>
      </c>
      <c r="BC10" s="17">
        <v>0.60542903790026203</v>
      </c>
      <c r="BD10" s="17">
        <v>0.54533735018889495</v>
      </c>
      <c r="BE10" s="17">
        <v>0.510540350728098</v>
      </c>
      <c r="BF10" s="17">
        <v>0.55539248202458802</v>
      </c>
      <c r="BG10" s="17">
        <v>0.46805849028299401</v>
      </c>
      <c r="BH10" s="17">
        <v>0.49287662742963201</v>
      </c>
      <c r="BI10" s="17">
        <v>0.51674219048033498</v>
      </c>
      <c r="BJ10" s="17">
        <v>0.49726284173485402</v>
      </c>
      <c r="BK10" s="17">
        <v>0.56753036688660197</v>
      </c>
      <c r="BL10" s="17">
        <v>0.48201452641403902</v>
      </c>
      <c r="BM10" s="17">
        <v>0.60305805764824705</v>
      </c>
      <c r="BN10" s="17">
        <v>0.78103031739678896</v>
      </c>
      <c r="BO10" s="17">
        <v>0.57162189814035402</v>
      </c>
      <c r="BP10" s="17"/>
      <c r="BQ10" s="17">
        <v>0.68107853884896496</v>
      </c>
      <c r="BR10" s="17">
        <v>0.47053716881122998</v>
      </c>
    </row>
    <row r="11" spans="2:70" x14ac:dyDescent="0.35">
      <c r="B11" s="18" t="s">
        <v>775</v>
      </c>
      <c r="C11" s="19">
        <v>0.28439042682414301</v>
      </c>
      <c r="D11" s="19">
        <v>0.25550391311304399</v>
      </c>
      <c r="E11" s="19">
        <v>0.31642583158015902</v>
      </c>
      <c r="F11" s="19"/>
      <c r="G11" s="19">
        <v>0.22448937377964601</v>
      </c>
      <c r="H11" s="19">
        <v>0.27442504097598902</v>
      </c>
      <c r="I11" s="19">
        <v>0.31229180007263901</v>
      </c>
      <c r="J11" s="19">
        <v>0.33934097281335202</v>
      </c>
      <c r="K11" s="19">
        <v>0.33548497693253199</v>
      </c>
      <c r="L11" s="19">
        <v>0.236420790230431</v>
      </c>
      <c r="M11" s="19"/>
      <c r="N11" s="19">
        <v>0.24810104718406301</v>
      </c>
      <c r="O11" s="19">
        <v>0.32174831789008002</v>
      </c>
      <c r="P11" s="19">
        <v>0.24072364271146099</v>
      </c>
      <c r="Q11" s="19">
        <v>0.32372599880987801</v>
      </c>
      <c r="R11" s="19"/>
      <c r="S11" s="19">
        <v>0.31798121404545199</v>
      </c>
      <c r="T11" s="19">
        <v>0.25626612281484501</v>
      </c>
      <c r="U11" s="19">
        <v>0.288944909978049</v>
      </c>
      <c r="V11" s="19">
        <v>0.32724752952370101</v>
      </c>
      <c r="W11" s="19">
        <v>0.25902477367841098</v>
      </c>
      <c r="X11" s="19">
        <v>0.23479306340325201</v>
      </c>
      <c r="Y11" s="19">
        <v>0.188394332711562</v>
      </c>
      <c r="Z11" s="19">
        <v>0.26963746378095599</v>
      </c>
      <c r="AA11" s="19">
        <v>0.22613006513227901</v>
      </c>
      <c r="AB11" s="19">
        <v>0.391714936399574</v>
      </c>
      <c r="AC11" s="19">
        <v>0.394551437855374</v>
      </c>
      <c r="AD11" s="19">
        <v>0.25025572795048601</v>
      </c>
      <c r="AE11" s="19"/>
      <c r="AF11" s="19">
        <v>0.27643889919040199</v>
      </c>
      <c r="AG11" s="19">
        <v>0.25620713552108099</v>
      </c>
      <c r="AH11" s="19">
        <v>0.381885220773858</v>
      </c>
      <c r="AI11" s="19"/>
      <c r="AJ11" s="19">
        <v>0.27881461221458698</v>
      </c>
      <c r="AK11" s="19">
        <v>0.28260448442686598</v>
      </c>
      <c r="AL11" s="19">
        <v>0.26571568916690802</v>
      </c>
      <c r="AM11" s="19">
        <v>0.167323867111309</v>
      </c>
      <c r="AN11" s="19">
        <v>0.36957357136385299</v>
      </c>
      <c r="AO11" s="19"/>
      <c r="AP11" s="19">
        <v>0.23965125560584299</v>
      </c>
      <c r="AQ11" s="19">
        <v>0.29108826236394703</v>
      </c>
      <c r="AR11" s="19">
        <v>0.20504053679099701</v>
      </c>
      <c r="AS11" s="19"/>
      <c r="AT11" s="19">
        <v>0.39005493488033099</v>
      </c>
      <c r="AU11" s="19">
        <v>0.288143427721687</v>
      </c>
      <c r="AV11" s="19">
        <v>0.23862670673337699</v>
      </c>
      <c r="AW11" s="19">
        <v>0.21150471017481901</v>
      </c>
      <c r="AX11" s="19">
        <v>0.10220251331489801</v>
      </c>
      <c r="AY11" s="19"/>
      <c r="AZ11" s="19">
        <v>0.225269329807744</v>
      </c>
      <c r="BA11" s="19">
        <v>0.40396423599674902</v>
      </c>
      <c r="BB11" s="19">
        <v>0.40926555265474102</v>
      </c>
      <c r="BC11" s="19">
        <v>0.23861410870793101</v>
      </c>
      <c r="BD11" s="19">
        <v>0.31173794414130102</v>
      </c>
      <c r="BE11" s="19">
        <v>0.25104261012142098</v>
      </c>
      <c r="BF11" s="19">
        <v>0.20869501330676399</v>
      </c>
      <c r="BG11" s="19">
        <v>0.32991302019712498</v>
      </c>
      <c r="BH11" s="19">
        <v>0.31088759325618598</v>
      </c>
      <c r="BI11" s="19">
        <v>0.31606557468855301</v>
      </c>
      <c r="BJ11" s="19">
        <v>0.27506841350275102</v>
      </c>
      <c r="BK11" s="19">
        <v>0.239050309452289</v>
      </c>
      <c r="BL11" s="19">
        <v>0.33398555718075701</v>
      </c>
      <c r="BM11" s="19">
        <v>0.15297055909339499</v>
      </c>
      <c r="BN11" s="19">
        <v>7.0260028069095107E-2</v>
      </c>
      <c r="BO11" s="19">
        <v>0.22280544216498599</v>
      </c>
      <c r="BP11" s="19"/>
      <c r="BQ11" s="19">
        <v>0.12513988007401899</v>
      </c>
      <c r="BR11" s="19">
        <v>0.339181870417265</v>
      </c>
    </row>
    <row r="12" spans="2:70" x14ac:dyDescent="0.35">
      <c r="B12" s="16" t="s">
        <v>651</v>
      </c>
    </row>
    <row r="13" spans="2:70" x14ac:dyDescent="0.35">
      <c r="B13" t="s">
        <v>98</v>
      </c>
    </row>
    <row r="14" spans="2:70" x14ac:dyDescent="0.35">
      <c r="B14" t="s">
        <v>99</v>
      </c>
    </row>
    <row r="16" spans="2:70" x14ac:dyDescent="0.35">
      <c r="B16" s="8" t="str">
        <f>HYPERLINK("#'Contents'!A1", "Return to Contents")</f>
        <v>Return to Contents</v>
      </c>
    </row>
  </sheetData>
  <mergeCells count="11">
    <mergeCell ref="BQ5:BR5"/>
    <mergeCell ref="D5:E5"/>
    <mergeCell ref="G5:L5"/>
    <mergeCell ref="N5:Q5"/>
    <mergeCell ref="S5:AD5"/>
    <mergeCell ref="AF5:AH5"/>
    <mergeCell ref="D2:BJ2"/>
    <mergeCell ref="AJ5:AN5"/>
    <mergeCell ref="AP5:AR5"/>
    <mergeCell ref="AT5:AX5"/>
    <mergeCell ref="AZ5:BO5"/>
  </mergeCells>
  <pageMargins left="0.7" right="0.7" top="0.75" bottom="0.75" header="0.3" footer="0.3"/>
  <pageSetup paperSize="9" orientation="portrait" horizontalDpi="300" verticalDpi="300"/>
  <drawing r:id="rId1"/>
</worksheet>
</file>

<file path=xl/worksheets/sheet2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B00-000000000000}">
  <dimension ref="B2:BR16"/>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67" width="10.7265625" customWidth="1"/>
    <col min="68" max="68" width="2.1796875" customWidth="1"/>
    <col min="69" max="70" width="10.7265625" customWidth="1"/>
    <col min="71" max="71" width="2.1796875" customWidth="1"/>
  </cols>
  <sheetData>
    <row r="2" spans="2:70" ht="40" customHeight="1" x14ac:dyDescent="0.35">
      <c r="D2" s="29" t="s">
        <v>776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row>
    <row r="5" spans="2:70" ht="30" customHeight="1" x14ac:dyDescent="0.35">
      <c r="B5" s="15"/>
      <c r="C5" s="15"/>
      <c r="D5" s="30" t="s">
        <v>74</v>
      </c>
      <c r="E5" s="30"/>
      <c r="F5" s="15"/>
      <c r="G5" s="30" t="s">
        <v>75</v>
      </c>
      <c r="H5" s="30"/>
      <c r="I5" s="30"/>
      <c r="J5" s="30"/>
      <c r="K5" s="30"/>
      <c r="L5" s="30"/>
      <c r="M5" s="15"/>
      <c r="N5" s="30" t="s">
        <v>76</v>
      </c>
      <c r="O5" s="30"/>
      <c r="P5" s="30"/>
      <c r="Q5" s="30"/>
      <c r="R5" s="15"/>
      <c r="S5" s="30" t="s">
        <v>77</v>
      </c>
      <c r="T5" s="30"/>
      <c r="U5" s="30"/>
      <c r="V5" s="30"/>
      <c r="W5" s="30"/>
      <c r="X5" s="30"/>
      <c r="Y5" s="30"/>
      <c r="Z5" s="30"/>
      <c r="AA5" s="30"/>
      <c r="AB5" s="30"/>
      <c r="AC5" s="30"/>
      <c r="AD5" s="30"/>
      <c r="AE5" s="15"/>
      <c r="AF5" s="30" t="s">
        <v>78</v>
      </c>
      <c r="AG5" s="30"/>
      <c r="AH5" s="30"/>
      <c r="AI5" s="15"/>
      <c r="AJ5" s="30" t="s">
        <v>79</v>
      </c>
      <c r="AK5" s="30"/>
      <c r="AL5" s="30"/>
      <c r="AM5" s="30"/>
      <c r="AN5" s="30"/>
      <c r="AO5" s="15"/>
      <c r="AP5" s="30" t="s">
        <v>80</v>
      </c>
      <c r="AQ5" s="30"/>
      <c r="AR5" s="30"/>
      <c r="AS5" s="15"/>
      <c r="AT5" s="30" t="s">
        <v>81</v>
      </c>
      <c r="AU5" s="30"/>
      <c r="AV5" s="30"/>
      <c r="AW5" s="30"/>
      <c r="AX5" s="30"/>
      <c r="AY5" s="15"/>
      <c r="AZ5" s="30" t="s">
        <v>82</v>
      </c>
      <c r="BA5" s="30"/>
      <c r="BB5" s="30"/>
      <c r="BC5" s="30"/>
      <c r="BD5" s="30"/>
      <c r="BE5" s="30"/>
      <c r="BF5" s="30"/>
      <c r="BG5" s="30"/>
      <c r="BH5" s="30"/>
      <c r="BI5" s="30"/>
      <c r="BJ5" s="30"/>
      <c r="BK5" s="30"/>
      <c r="BL5" s="30"/>
      <c r="BM5" s="30"/>
      <c r="BN5" s="30"/>
      <c r="BO5" s="30"/>
      <c r="BP5" s="15"/>
      <c r="BQ5" s="30" t="s">
        <v>83</v>
      </c>
      <c r="BR5" s="30"/>
    </row>
    <row r="6" spans="2:7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46</v>
      </c>
      <c r="AQ6" s="12" t="s">
        <v>47</v>
      </c>
      <c r="AR6" s="12" t="s">
        <v>50</v>
      </c>
      <c r="AT6" s="12" t="s">
        <v>51</v>
      </c>
      <c r="AU6" s="12" t="s">
        <v>52</v>
      </c>
      <c r="AV6" s="12" t="s">
        <v>53</v>
      </c>
      <c r="AW6" s="12" t="s">
        <v>54</v>
      </c>
      <c r="AX6" s="12" t="s">
        <v>55</v>
      </c>
      <c r="AZ6" s="12" t="s">
        <v>56</v>
      </c>
      <c r="BA6" s="12" t="s">
        <v>57</v>
      </c>
      <c r="BB6" s="12" t="s">
        <v>58</v>
      </c>
      <c r="BC6" s="12" t="s">
        <v>59</v>
      </c>
      <c r="BD6" s="12" t="s">
        <v>60</v>
      </c>
      <c r="BE6" s="12" t="s">
        <v>61</v>
      </c>
      <c r="BF6" s="12" t="s">
        <v>62</v>
      </c>
      <c r="BG6" s="12" t="s">
        <v>63</v>
      </c>
      <c r="BH6" s="12" t="s">
        <v>64</v>
      </c>
      <c r="BI6" s="12" t="s">
        <v>65</v>
      </c>
      <c r="BJ6" s="12" t="s">
        <v>66</v>
      </c>
      <c r="BK6" s="12" t="s">
        <v>67</v>
      </c>
      <c r="BL6" s="12" t="s">
        <v>68</v>
      </c>
      <c r="BM6" s="12" t="s">
        <v>69</v>
      </c>
      <c r="BN6" s="12" t="s">
        <v>70</v>
      </c>
      <c r="BO6" s="12" t="s">
        <v>71</v>
      </c>
      <c r="BQ6" s="12" t="s">
        <v>72</v>
      </c>
      <c r="BR6" s="12" t="s">
        <v>73</v>
      </c>
    </row>
    <row r="7" spans="2:70" ht="30" customHeight="1" x14ac:dyDescent="0.35">
      <c r="B7" s="10" t="s">
        <v>19</v>
      </c>
      <c r="C7" s="10">
        <v>658</v>
      </c>
      <c r="D7" s="10">
        <v>318</v>
      </c>
      <c r="E7" s="10">
        <v>336</v>
      </c>
      <c r="F7" s="10"/>
      <c r="G7" s="10">
        <v>75</v>
      </c>
      <c r="H7" s="10">
        <v>107</v>
      </c>
      <c r="I7" s="10">
        <v>115</v>
      </c>
      <c r="J7" s="10">
        <v>116</v>
      </c>
      <c r="K7" s="10">
        <v>94</v>
      </c>
      <c r="L7" s="10">
        <v>151</v>
      </c>
      <c r="M7" s="10"/>
      <c r="N7" s="10">
        <v>192</v>
      </c>
      <c r="O7" s="10">
        <v>196</v>
      </c>
      <c r="P7" s="10">
        <v>125</v>
      </c>
      <c r="Q7" s="10">
        <v>142</v>
      </c>
      <c r="R7" s="10"/>
      <c r="S7" s="10">
        <v>90</v>
      </c>
      <c r="T7" s="10">
        <v>100</v>
      </c>
      <c r="U7" s="10">
        <v>49</v>
      </c>
      <c r="V7" s="10">
        <v>63</v>
      </c>
      <c r="W7" s="10">
        <v>49</v>
      </c>
      <c r="X7" s="10">
        <v>59</v>
      </c>
      <c r="Y7" s="10">
        <v>56</v>
      </c>
      <c r="Z7" s="10">
        <v>30</v>
      </c>
      <c r="AA7" s="10">
        <v>70</v>
      </c>
      <c r="AB7" s="10">
        <v>51</v>
      </c>
      <c r="AC7" s="10">
        <v>25</v>
      </c>
      <c r="AD7" s="10">
        <v>16</v>
      </c>
      <c r="AE7" s="10"/>
      <c r="AF7" s="10">
        <v>226</v>
      </c>
      <c r="AG7" s="10">
        <v>288</v>
      </c>
      <c r="AH7" s="10">
        <v>97</v>
      </c>
      <c r="AI7" s="10"/>
      <c r="AJ7" s="10">
        <v>245</v>
      </c>
      <c r="AK7" s="10">
        <v>173</v>
      </c>
      <c r="AL7" s="10">
        <v>52</v>
      </c>
      <c r="AM7" s="10">
        <v>3</v>
      </c>
      <c r="AN7" s="10">
        <v>91</v>
      </c>
      <c r="AO7" s="10"/>
      <c r="AP7" s="10">
        <v>149</v>
      </c>
      <c r="AQ7" s="10">
        <v>215</v>
      </c>
      <c r="AR7" s="10">
        <v>44</v>
      </c>
      <c r="AS7" s="10"/>
      <c r="AT7" s="10">
        <v>185</v>
      </c>
      <c r="AU7" s="10">
        <v>134</v>
      </c>
      <c r="AV7" s="10">
        <v>172</v>
      </c>
      <c r="AW7" s="10">
        <v>81</v>
      </c>
      <c r="AX7" s="10">
        <v>11</v>
      </c>
      <c r="AY7" s="10"/>
      <c r="AZ7" s="10">
        <v>5</v>
      </c>
      <c r="BA7" s="10">
        <v>29</v>
      </c>
      <c r="BB7" s="10">
        <v>49</v>
      </c>
      <c r="BC7" s="10">
        <v>48</v>
      </c>
      <c r="BD7" s="10">
        <v>63</v>
      </c>
      <c r="BE7" s="10">
        <v>75</v>
      </c>
      <c r="BF7" s="10">
        <v>60</v>
      </c>
      <c r="BG7" s="10">
        <v>56</v>
      </c>
      <c r="BH7" s="10">
        <v>39</v>
      </c>
      <c r="BI7" s="10">
        <v>32</v>
      </c>
      <c r="BJ7" s="10">
        <v>49</v>
      </c>
      <c r="BK7" s="10">
        <v>31</v>
      </c>
      <c r="BL7" s="10">
        <v>32</v>
      </c>
      <c r="BM7" s="10">
        <v>18</v>
      </c>
      <c r="BN7" s="10">
        <v>13</v>
      </c>
      <c r="BO7" s="10">
        <v>27</v>
      </c>
      <c r="BP7" s="10"/>
      <c r="BQ7" s="10">
        <v>194</v>
      </c>
      <c r="BR7" s="10">
        <v>443</v>
      </c>
    </row>
    <row r="8" spans="2:70" ht="30" customHeight="1" x14ac:dyDescent="0.35">
      <c r="B8" s="11" t="s">
        <v>20</v>
      </c>
      <c r="C8" s="11">
        <v>651</v>
      </c>
      <c r="D8" s="11">
        <v>314</v>
      </c>
      <c r="E8" s="11">
        <v>332</v>
      </c>
      <c r="F8" s="11"/>
      <c r="G8" s="11">
        <v>81</v>
      </c>
      <c r="H8" s="11">
        <v>103</v>
      </c>
      <c r="I8" s="11">
        <v>112</v>
      </c>
      <c r="J8" s="11">
        <v>117</v>
      </c>
      <c r="K8" s="11">
        <v>91</v>
      </c>
      <c r="L8" s="11">
        <v>148</v>
      </c>
      <c r="M8" s="11"/>
      <c r="N8" s="11">
        <v>175</v>
      </c>
      <c r="O8" s="11">
        <v>181</v>
      </c>
      <c r="P8" s="11">
        <v>138</v>
      </c>
      <c r="Q8" s="11">
        <v>154</v>
      </c>
      <c r="R8" s="11"/>
      <c r="S8" s="11">
        <v>89</v>
      </c>
      <c r="T8" s="11">
        <v>94</v>
      </c>
      <c r="U8" s="11">
        <v>49</v>
      </c>
      <c r="V8" s="11">
        <v>65</v>
      </c>
      <c r="W8" s="11">
        <v>47</v>
      </c>
      <c r="X8" s="11">
        <v>56</v>
      </c>
      <c r="Y8" s="11">
        <v>54</v>
      </c>
      <c r="Z8" s="11">
        <v>28</v>
      </c>
      <c r="AA8" s="11">
        <v>67</v>
      </c>
      <c r="AB8" s="11">
        <v>54</v>
      </c>
      <c r="AC8" s="11">
        <v>27</v>
      </c>
      <c r="AD8" s="11">
        <v>20</v>
      </c>
      <c r="AE8" s="11"/>
      <c r="AF8" s="11">
        <v>223</v>
      </c>
      <c r="AG8" s="11">
        <v>279</v>
      </c>
      <c r="AH8" s="11">
        <v>100</v>
      </c>
      <c r="AI8" s="11"/>
      <c r="AJ8" s="11">
        <v>239</v>
      </c>
      <c r="AK8" s="11">
        <v>168</v>
      </c>
      <c r="AL8" s="11">
        <v>49</v>
      </c>
      <c r="AM8" s="11">
        <v>3</v>
      </c>
      <c r="AN8" s="11">
        <v>95</v>
      </c>
      <c r="AO8" s="11"/>
      <c r="AP8" s="11">
        <v>144</v>
      </c>
      <c r="AQ8" s="11">
        <v>210</v>
      </c>
      <c r="AR8" s="11">
        <v>43</v>
      </c>
      <c r="AS8" s="11"/>
      <c r="AT8" s="11">
        <v>189</v>
      </c>
      <c r="AU8" s="11">
        <v>136</v>
      </c>
      <c r="AV8" s="11">
        <v>164</v>
      </c>
      <c r="AW8" s="11">
        <v>77</v>
      </c>
      <c r="AX8" s="11">
        <v>9</v>
      </c>
      <c r="AY8" s="11"/>
      <c r="AZ8" s="11">
        <v>5</v>
      </c>
      <c r="BA8" s="11">
        <v>29</v>
      </c>
      <c r="BB8" s="11">
        <v>50</v>
      </c>
      <c r="BC8" s="11">
        <v>49</v>
      </c>
      <c r="BD8" s="11">
        <v>63</v>
      </c>
      <c r="BE8" s="11">
        <v>74</v>
      </c>
      <c r="BF8" s="11">
        <v>62</v>
      </c>
      <c r="BG8" s="11">
        <v>56</v>
      </c>
      <c r="BH8" s="11">
        <v>38</v>
      </c>
      <c r="BI8" s="11">
        <v>31</v>
      </c>
      <c r="BJ8" s="11">
        <v>49</v>
      </c>
      <c r="BK8" s="11">
        <v>31</v>
      </c>
      <c r="BL8" s="11">
        <v>29</v>
      </c>
      <c r="BM8" s="11">
        <v>18</v>
      </c>
      <c r="BN8" s="11">
        <v>12</v>
      </c>
      <c r="BO8" s="11">
        <v>23</v>
      </c>
      <c r="BP8" s="11"/>
      <c r="BQ8" s="11">
        <v>190</v>
      </c>
      <c r="BR8" s="11">
        <v>440</v>
      </c>
    </row>
    <row r="9" spans="2:70" ht="58" x14ac:dyDescent="0.35">
      <c r="B9" s="18" t="s">
        <v>808</v>
      </c>
      <c r="C9" s="17">
        <v>0.21241687239564</v>
      </c>
      <c r="D9" s="17">
        <v>0.23065960563919899</v>
      </c>
      <c r="E9" s="17">
        <v>0.190975683966532</v>
      </c>
      <c r="F9" s="17"/>
      <c r="G9" s="17">
        <v>0.22129771601121501</v>
      </c>
      <c r="H9" s="17">
        <v>0.252617697139778</v>
      </c>
      <c r="I9" s="17">
        <v>0.13787766658598599</v>
      </c>
      <c r="J9" s="17">
        <v>0.25087176388960503</v>
      </c>
      <c r="K9" s="17">
        <v>0.15864445122922999</v>
      </c>
      <c r="L9" s="17">
        <v>0.23855242242998601</v>
      </c>
      <c r="M9" s="17"/>
      <c r="N9" s="17">
        <v>0.19959381543675001</v>
      </c>
      <c r="O9" s="17">
        <v>0.18851849459731099</v>
      </c>
      <c r="P9" s="17">
        <v>0.26463643607002602</v>
      </c>
      <c r="Q9" s="17">
        <v>0.21193022973657499</v>
      </c>
      <c r="R9" s="17"/>
      <c r="S9" s="17">
        <v>0.19887449640640301</v>
      </c>
      <c r="T9" s="17">
        <v>0.26634413973961502</v>
      </c>
      <c r="U9" s="17">
        <v>0.103807541085625</v>
      </c>
      <c r="V9" s="17">
        <v>0.24572688001067</v>
      </c>
      <c r="W9" s="17">
        <v>0.22589522356966599</v>
      </c>
      <c r="X9" s="17">
        <v>0.13213516991277699</v>
      </c>
      <c r="Y9" s="17">
        <v>0.28880881817828602</v>
      </c>
      <c r="Z9" s="17">
        <v>0.16542326809171901</v>
      </c>
      <c r="AA9" s="17">
        <v>0.18692018962720899</v>
      </c>
      <c r="AB9" s="17">
        <v>0.24896814373339801</v>
      </c>
      <c r="AC9" s="17">
        <v>0.18694665709813599</v>
      </c>
      <c r="AD9" s="17">
        <v>0.246841799812794</v>
      </c>
      <c r="AE9" s="17"/>
      <c r="AF9" s="17">
        <v>0.239490607200255</v>
      </c>
      <c r="AG9" s="17">
        <v>0.196166597620096</v>
      </c>
      <c r="AH9" s="17">
        <v>0.20098157508758199</v>
      </c>
      <c r="AI9" s="17"/>
      <c r="AJ9" s="17">
        <v>0.18734538268870199</v>
      </c>
      <c r="AK9" s="17">
        <v>0.25422979029745801</v>
      </c>
      <c r="AL9" s="17">
        <v>0.218072154331306</v>
      </c>
      <c r="AM9" s="17">
        <v>0</v>
      </c>
      <c r="AN9" s="17">
        <v>0.16449736870069601</v>
      </c>
      <c r="AO9" s="17"/>
      <c r="AP9" s="17">
        <v>0.22125699661662701</v>
      </c>
      <c r="AQ9" s="17">
        <v>0.221511774203488</v>
      </c>
      <c r="AR9" s="17">
        <v>0.116765219552595</v>
      </c>
      <c r="AS9" s="17"/>
      <c r="AT9" s="17">
        <v>0.25913149732200302</v>
      </c>
      <c r="AU9" s="17">
        <v>0.20791517797279799</v>
      </c>
      <c r="AV9" s="17">
        <v>0.17450385711328001</v>
      </c>
      <c r="AW9" s="17">
        <v>0.17849368920467301</v>
      </c>
      <c r="AX9" s="17">
        <v>0.17925699695838601</v>
      </c>
      <c r="AY9" s="17"/>
      <c r="AZ9" s="17">
        <v>0</v>
      </c>
      <c r="BA9" s="17">
        <v>0.204442222757452</v>
      </c>
      <c r="BB9" s="17">
        <v>0.20395087855001001</v>
      </c>
      <c r="BC9" s="17">
        <v>0.30110851293266999</v>
      </c>
      <c r="BD9" s="17">
        <v>0.23444846875835801</v>
      </c>
      <c r="BE9" s="17">
        <v>0.19682239015129499</v>
      </c>
      <c r="BF9" s="17">
        <v>0.2235536894073</v>
      </c>
      <c r="BG9" s="17">
        <v>0.10188634271790099</v>
      </c>
      <c r="BH9" s="17">
        <v>0.223769853417979</v>
      </c>
      <c r="BI9" s="17">
        <v>0</v>
      </c>
      <c r="BJ9" s="17">
        <v>0.228349100019688</v>
      </c>
      <c r="BK9" s="17">
        <v>0.28627788894794098</v>
      </c>
      <c r="BL9" s="17">
        <v>0.32312478699896002</v>
      </c>
      <c r="BM9" s="17">
        <v>0.34670728855148503</v>
      </c>
      <c r="BN9" s="17">
        <v>0.21787395816511099</v>
      </c>
      <c r="BO9" s="17">
        <v>0.262426315717601</v>
      </c>
      <c r="BP9" s="17"/>
      <c r="BQ9" s="17">
        <v>0.16027271487868899</v>
      </c>
      <c r="BR9" s="17">
        <v>0.23504931629863701</v>
      </c>
    </row>
    <row r="10" spans="2:70" ht="43.5" x14ac:dyDescent="0.35">
      <c r="B10" s="18" t="s">
        <v>813</v>
      </c>
      <c r="C10" s="17">
        <v>0.53502662834008596</v>
      </c>
      <c r="D10" s="17">
        <v>0.54768421119131105</v>
      </c>
      <c r="E10" s="17">
        <v>0.52701367586441705</v>
      </c>
      <c r="F10" s="17"/>
      <c r="G10" s="17">
        <v>0.58364060261181405</v>
      </c>
      <c r="H10" s="17">
        <v>0.52573524271778505</v>
      </c>
      <c r="I10" s="17">
        <v>0.59023477608952502</v>
      </c>
      <c r="J10" s="17">
        <v>0.49702684169421002</v>
      </c>
      <c r="K10" s="17">
        <v>0.48893253227678402</v>
      </c>
      <c r="L10" s="17">
        <v>0.531828943133271</v>
      </c>
      <c r="M10" s="17"/>
      <c r="N10" s="17">
        <v>0.62986851039694303</v>
      </c>
      <c r="O10" s="17">
        <v>0.48841672628416999</v>
      </c>
      <c r="P10" s="17">
        <v>0.50247755916138204</v>
      </c>
      <c r="Q10" s="17">
        <v>0.50916917786201898</v>
      </c>
      <c r="R10" s="17"/>
      <c r="S10" s="17">
        <v>0.57866806527572601</v>
      </c>
      <c r="T10" s="17">
        <v>0.47284425987714601</v>
      </c>
      <c r="U10" s="17">
        <v>0.60951911800372605</v>
      </c>
      <c r="V10" s="17">
        <v>0.51034086408163404</v>
      </c>
      <c r="W10" s="17">
        <v>0.51026814477323101</v>
      </c>
      <c r="X10" s="17">
        <v>0.53749353881667705</v>
      </c>
      <c r="Y10" s="17">
        <v>0.49011482126264599</v>
      </c>
      <c r="Z10" s="17">
        <v>0.51168349633418198</v>
      </c>
      <c r="AA10" s="17">
        <v>0.63789062906371996</v>
      </c>
      <c r="AB10" s="17">
        <v>0.53611289123059302</v>
      </c>
      <c r="AC10" s="17">
        <v>0.53541830359029896</v>
      </c>
      <c r="AD10" s="17">
        <v>0.38876517034983499</v>
      </c>
      <c r="AE10" s="17"/>
      <c r="AF10" s="17">
        <v>0.46751552531839202</v>
      </c>
      <c r="AG10" s="17">
        <v>0.59221453765631205</v>
      </c>
      <c r="AH10" s="17">
        <v>0.52544271450782998</v>
      </c>
      <c r="AI10" s="17"/>
      <c r="AJ10" s="17">
        <v>0.54918594029008405</v>
      </c>
      <c r="AK10" s="17">
        <v>0.52013447004369495</v>
      </c>
      <c r="AL10" s="17">
        <v>0.61846181117423005</v>
      </c>
      <c r="AM10" s="17">
        <v>0.70035286871102598</v>
      </c>
      <c r="AN10" s="17">
        <v>0.52961600801222697</v>
      </c>
      <c r="AO10" s="17"/>
      <c r="AP10" s="17">
        <v>0.53884598141679796</v>
      </c>
      <c r="AQ10" s="17">
        <v>0.55019386084258604</v>
      </c>
      <c r="AR10" s="17">
        <v>0.756740613850859</v>
      </c>
      <c r="AS10" s="17"/>
      <c r="AT10" s="17">
        <v>0.45358588326194899</v>
      </c>
      <c r="AU10" s="17">
        <v>0.47592738078910102</v>
      </c>
      <c r="AV10" s="17">
        <v>0.57596977188873</v>
      </c>
      <c r="AW10" s="17">
        <v>0.66504199284903298</v>
      </c>
      <c r="AX10" s="17">
        <v>0.73430317144804302</v>
      </c>
      <c r="AY10" s="17"/>
      <c r="AZ10" s="17">
        <v>0.383112050346677</v>
      </c>
      <c r="BA10" s="17">
        <v>0.62383438805313596</v>
      </c>
      <c r="BB10" s="17">
        <v>0.46409808783136502</v>
      </c>
      <c r="BC10" s="17">
        <v>0.41088987306718899</v>
      </c>
      <c r="BD10" s="17">
        <v>0.485090667608995</v>
      </c>
      <c r="BE10" s="17">
        <v>0.52886978984296695</v>
      </c>
      <c r="BF10" s="17">
        <v>0.52107595183474797</v>
      </c>
      <c r="BG10" s="17">
        <v>0.60518599795042305</v>
      </c>
      <c r="BH10" s="17">
        <v>0.52588474559144405</v>
      </c>
      <c r="BI10" s="17">
        <v>0.76133317546132395</v>
      </c>
      <c r="BJ10" s="17">
        <v>0.62583317764109103</v>
      </c>
      <c r="BK10" s="17">
        <v>0.48645333327614199</v>
      </c>
      <c r="BL10" s="17">
        <v>0.45695364375034198</v>
      </c>
      <c r="BM10" s="17">
        <v>0.60364137711013299</v>
      </c>
      <c r="BN10" s="17">
        <v>0.57864131797632701</v>
      </c>
      <c r="BO10" s="17">
        <v>0.56800720650522096</v>
      </c>
      <c r="BP10" s="17"/>
      <c r="BQ10" s="17">
        <v>0.74930087086589903</v>
      </c>
      <c r="BR10" s="17">
        <v>0.445879164449209</v>
      </c>
    </row>
    <row r="11" spans="2:70" x14ac:dyDescent="0.35">
      <c r="B11" s="18" t="s">
        <v>775</v>
      </c>
      <c r="C11" s="19">
        <v>0.25255649926427398</v>
      </c>
      <c r="D11" s="19">
        <v>0.22165618316949001</v>
      </c>
      <c r="E11" s="19">
        <v>0.28201064016904998</v>
      </c>
      <c r="F11" s="19"/>
      <c r="G11" s="19">
        <v>0.195061681376971</v>
      </c>
      <c r="H11" s="19">
        <v>0.22164706014243701</v>
      </c>
      <c r="I11" s="19">
        <v>0.27188755732448899</v>
      </c>
      <c r="J11" s="19">
        <v>0.25210139441618501</v>
      </c>
      <c r="K11" s="19">
        <v>0.352423016493986</v>
      </c>
      <c r="L11" s="19">
        <v>0.22961863443674299</v>
      </c>
      <c r="M11" s="19"/>
      <c r="N11" s="19">
        <v>0.170537674166307</v>
      </c>
      <c r="O11" s="19">
        <v>0.323064779118519</v>
      </c>
      <c r="P11" s="19">
        <v>0.232886004768592</v>
      </c>
      <c r="Q11" s="19">
        <v>0.27890059240140702</v>
      </c>
      <c r="R11" s="19"/>
      <c r="S11" s="19">
        <v>0.22245743831787099</v>
      </c>
      <c r="T11" s="19">
        <v>0.26081160038323897</v>
      </c>
      <c r="U11" s="19">
        <v>0.286673340910649</v>
      </c>
      <c r="V11" s="19">
        <v>0.24393225590769599</v>
      </c>
      <c r="W11" s="19">
        <v>0.26383663165710303</v>
      </c>
      <c r="X11" s="19">
        <v>0.33037129127054599</v>
      </c>
      <c r="Y11" s="19">
        <v>0.22107636055906801</v>
      </c>
      <c r="Z11" s="19">
        <v>0.32289323557409999</v>
      </c>
      <c r="AA11" s="19">
        <v>0.17518918130907099</v>
      </c>
      <c r="AB11" s="19">
        <v>0.21491896503600899</v>
      </c>
      <c r="AC11" s="19">
        <v>0.27763503931156502</v>
      </c>
      <c r="AD11" s="19">
        <v>0.36439302983737099</v>
      </c>
      <c r="AE11" s="19"/>
      <c r="AF11" s="19">
        <v>0.29299386748135298</v>
      </c>
      <c r="AG11" s="19">
        <v>0.21161886472359201</v>
      </c>
      <c r="AH11" s="19">
        <v>0.273575710404588</v>
      </c>
      <c r="AI11" s="19"/>
      <c r="AJ11" s="19">
        <v>0.26346867702121302</v>
      </c>
      <c r="AK11" s="19">
        <v>0.22563573965884701</v>
      </c>
      <c r="AL11" s="19">
        <v>0.16346603449446501</v>
      </c>
      <c r="AM11" s="19">
        <v>0.29964713128897402</v>
      </c>
      <c r="AN11" s="19">
        <v>0.305886623287077</v>
      </c>
      <c r="AO11" s="19"/>
      <c r="AP11" s="19">
        <v>0.239897021966575</v>
      </c>
      <c r="AQ11" s="19">
        <v>0.22829436495392499</v>
      </c>
      <c r="AR11" s="19">
        <v>0.126494166596546</v>
      </c>
      <c r="AS11" s="19"/>
      <c r="AT11" s="19">
        <v>0.28728261941604799</v>
      </c>
      <c r="AU11" s="19">
        <v>0.31615744123810102</v>
      </c>
      <c r="AV11" s="19">
        <v>0.24952637099798999</v>
      </c>
      <c r="AW11" s="19">
        <v>0.15646431794629501</v>
      </c>
      <c r="AX11" s="19">
        <v>8.6439831593571201E-2</v>
      </c>
      <c r="AY11" s="19"/>
      <c r="AZ11" s="19">
        <v>0.61688794965332305</v>
      </c>
      <c r="BA11" s="19">
        <v>0.17172338918941199</v>
      </c>
      <c r="BB11" s="19">
        <v>0.33195103361862499</v>
      </c>
      <c r="BC11" s="19">
        <v>0.28800161400014201</v>
      </c>
      <c r="BD11" s="19">
        <v>0.280460863632647</v>
      </c>
      <c r="BE11" s="19">
        <v>0.274307820005738</v>
      </c>
      <c r="BF11" s="19">
        <v>0.255370358757952</v>
      </c>
      <c r="BG11" s="19">
        <v>0.29292765933167603</v>
      </c>
      <c r="BH11" s="19">
        <v>0.25034540099057701</v>
      </c>
      <c r="BI11" s="19">
        <v>0.23866682453867599</v>
      </c>
      <c r="BJ11" s="19">
        <v>0.145817722339221</v>
      </c>
      <c r="BK11" s="19">
        <v>0.227268777775917</v>
      </c>
      <c r="BL11" s="19">
        <v>0.219921569250698</v>
      </c>
      <c r="BM11" s="19">
        <v>4.9651334338382799E-2</v>
      </c>
      <c r="BN11" s="19">
        <v>0.20348472385856201</v>
      </c>
      <c r="BO11" s="19">
        <v>0.16956647777717801</v>
      </c>
      <c r="BP11" s="19"/>
      <c r="BQ11" s="19">
        <v>9.0426414255412105E-2</v>
      </c>
      <c r="BR11" s="19">
        <v>0.31907151925215399</v>
      </c>
    </row>
    <row r="12" spans="2:70" x14ac:dyDescent="0.35">
      <c r="B12" s="16" t="s">
        <v>651</v>
      </c>
    </row>
    <row r="13" spans="2:70" x14ac:dyDescent="0.35">
      <c r="B13" t="s">
        <v>98</v>
      </c>
    </row>
    <row r="14" spans="2:70" x14ac:dyDescent="0.35">
      <c r="B14" t="s">
        <v>99</v>
      </c>
    </row>
    <row r="16" spans="2:70" x14ac:dyDescent="0.35">
      <c r="B16" s="8" t="str">
        <f>HYPERLINK("#'Contents'!A1", "Return to Contents")</f>
        <v>Return to Contents</v>
      </c>
    </row>
  </sheetData>
  <mergeCells count="11">
    <mergeCell ref="BQ5:BR5"/>
    <mergeCell ref="D5:E5"/>
    <mergeCell ref="G5:L5"/>
    <mergeCell ref="N5:Q5"/>
    <mergeCell ref="S5:AD5"/>
    <mergeCell ref="AF5:AH5"/>
    <mergeCell ref="D2:BJ2"/>
    <mergeCell ref="AJ5:AN5"/>
    <mergeCell ref="AP5:AR5"/>
    <mergeCell ref="AT5:AX5"/>
    <mergeCell ref="AZ5:BO5"/>
  </mergeCells>
  <pageMargins left="0.7" right="0.7" top="0.75" bottom="0.75" header="0.3" footer="0.3"/>
  <pageSetup paperSize="9" orientation="portrait" horizontalDpi="300" verticalDpi="300"/>
  <drawing r:id="rId1"/>
</worksheet>
</file>

<file path=xl/worksheets/sheet2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C00-000000000000}">
  <dimension ref="B2:BR16"/>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67" width="10.7265625" customWidth="1"/>
    <col min="68" max="68" width="2.1796875" customWidth="1"/>
    <col min="69" max="70" width="10.7265625" customWidth="1"/>
    <col min="71" max="71" width="2.1796875" customWidth="1"/>
  </cols>
  <sheetData>
    <row r="2" spans="2:70" ht="40" customHeight="1" x14ac:dyDescent="0.35">
      <c r="D2" s="29" t="s">
        <v>776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row>
    <row r="5" spans="2:70" ht="30" customHeight="1" x14ac:dyDescent="0.35">
      <c r="B5" s="15"/>
      <c r="C5" s="15"/>
      <c r="D5" s="30" t="s">
        <v>74</v>
      </c>
      <c r="E5" s="30"/>
      <c r="F5" s="15"/>
      <c r="G5" s="30" t="s">
        <v>75</v>
      </c>
      <c r="H5" s="30"/>
      <c r="I5" s="30"/>
      <c r="J5" s="30"/>
      <c r="K5" s="30"/>
      <c r="L5" s="30"/>
      <c r="M5" s="15"/>
      <c r="N5" s="30" t="s">
        <v>76</v>
      </c>
      <c r="O5" s="30"/>
      <c r="P5" s="30"/>
      <c r="Q5" s="30"/>
      <c r="R5" s="15"/>
      <c r="S5" s="30" t="s">
        <v>77</v>
      </c>
      <c r="T5" s="30"/>
      <c r="U5" s="30"/>
      <c r="V5" s="30"/>
      <c r="W5" s="30"/>
      <c r="X5" s="30"/>
      <c r="Y5" s="30"/>
      <c r="Z5" s="30"/>
      <c r="AA5" s="30"/>
      <c r="AB5" s="30"/>
      <c r="AC5" s="30"/>
      <c r="AD5" s="30"/>
      <c r="AE5" s="15"/>
      <c r="AF5" s="30" t="s">
        <v>78</v>
      </c>
      <c r="AG5" s="30"/>
      <c r="AH5" s="30"/>
      <c r="AI5" s="15"/>
      <c r="AJ5" s="30" t="s">
        <v>79</v>
      </c>
      <c r="AK5" s="30"/>
      <c r="AL5" s="30"/>
      <c r="AM5" s="30"/>
      <c r="AN5" s="30"/>
      <c r="AO5" s="15"/>
      <c r="AP5" s="30" t="s">
        <v>80</v>
      </c>
      <c r="AQ5" s="30"/>
      <c r="AR5" s="30"/>
      <c r="AS5" s="15"/>
      <c r="AT5" s="30" t="s">
        <v>81</v>
      </c>
      <c r="AU5" s="30"/>
      <c r="AV5" s="30"/>
      <c r="AW5" s="30"/>
      <c r="AX5" s="30"/>
      <c r="AY5" s="15"/>
      <c r="AZ5" s="30" t="s">
        <v>82</v>
      </c>
      <c r="BA5" s="30"/>
      <c r="BB5" s="30"/>
      <c r="BC5" s="30"/>
      <c r="BD5" s="30"/>
      <c r="BE5" s="30"/>
      <c r="BF5" s="30"/>
      <c r="BG5" s="30"/>
      <c r="BH5" s="30"/>
      <c r="BI5" s="30"/>
      <c r="BJ5" s="30"/>
      <c r="BK5" s="30"/>
      <c r="BL5" s="30"/>
      <c r="BM5" s="30"/>
      <c r="BN5" s="30"/>
      <c r="BO5" s="30"/>
      <c r="BP5" s="15"/>
      <c r="BQ5" s="30" t="s">
        <v>83</v>
      </c>
      <c r="BR5" s="30"/>
    </row>
    <row r="6" spans="2:7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46</v>
      </c>
      <c r="AQ6" s="12" t="s">
        <v>47</v>
      </c>
      <c r="AR6" s="12" t="s">
        <v>50</v>
      </c>
      <c r="AT6" s="12" t="s">
        <v>51</v>
      </c>
      <c r="AU6" s="12" t="s">
        <v>52</v>
      </c>
      <c r="AV6" s="12" t="s">
        <v>53</v>
      </c>
      <c r="AW6" s="12" t="s">
        <v>54</v>
      </c>
      <c r="AX6" s="12" t="s">
        <v>55</v>
      </c>
      <c r="AZ6" s="12" t="s">
        <v>56</v>
      </c>
      <c r="BA6" s="12" t="s">
        <v>57</v>
      </c>
      <c r="BB6" s="12" t="s">
        <v>58</v>
      </c>
      <c r="BC6" s="12" t="s">
        <v>59</v>
      </c>
      <c r="BD6" s="12" t="s">
        <v>60</v>
      </c>
      <c r="BE6" s="12" t="s">
        <v>61</v>
      </c>
      <c r="BF6" s="12" t="s">
        <v>62</v>
      </c>
      <c r="BG6" s="12" t="s">
        <v>63</v>
      </c>
      <c r="BH6" s="12" t="s">
        <v>64</v>
      </c>
      <c r="BI6" s="12" t="s">
        <v>65</v>
      </c>
      <c r="BJ6" s="12" t="s">
        <v>66</v>
      </c>
      <c r="BK6" s="12" t="s">
        <v>67</v>
      </c>
      <c r="BL6" s="12" t="s">
        <v>68</v>
      </c>
      <c r="BM6" s="12" t="s">
        <v>69</v>
      </c>
      <c r="BN6" s="12" t="s">
        <v>70</v>
      </c>
      <c r="BO6" s="12" t="s">
        <v>71</v>
      </c>
      <c r="BQ6" s="12" t="s">
        <v>72</v>
      </c>
      <c r="BR6" s="12" t="s">
        <v>73</v>
      </c>
    </row>
    <row r="7" spans="2:70" ht="30" customHeight="1" x14ac:dyDescent="0.35">
      <c r="B7" s="10" t="s">
        <v>19</v>
      </c>
      <c r="C7" s="10">
        <v>688</v>
      </c>
      <c r="D7" s="10">
        <v>336</v>
      </c>
      <c r="E7" s="10">
        <v>351</v>
      </c>
      <c r="F7" s="10"/>
      <c r="G7" s="10">
        <v>93</v>
      </c>
      <c r="H7" s="10">
        <v>107</v>
      </c>
      <c r="I7" s="10">
        <v>120</v>
      </c>
      <c r="J7" s="10">
        <v>115</v>
      </c>
      <c r="K7" s="10">
        <v>104</v>
      </c>
      <c r="L7" s="10">
        <v>149</v>
      </c>
      <c r="M7" s="10"/>
      <c r="N7" s="10">
        <v>205</v>
      </c>
      <c r="O7" s="10">
        <v>193</v>
      </c>
      <c r="P7" s="10">
        <v>126</v>
      </c>
      <c r="Q7" s="10">
        <v>162</v>
      </c>
      <c r="R7" s="10"/>
      <c r="S7" s="10">
        <v>105</v>
      </c>
      <c r="T7" s="10">
        <v>98</v>
      </c>
      <c r="U7" s="10">
        <v>50</v>
      </c>
      <c r="V7" s="10">
        <v>61</v>
      </c>
      <c r="W7" s="10">
        <v>43</v>
      </c>
      <c r="X7" s="10">
        <v>65</v>
      </c>
      <c r="Y7" s="10">
        <v>52</v>
      </c>
      <c r="Z7" s="10">
        <v>29</v>
      </c>
      <c r="AA7" s="10">
        <v>78</v>
      </c>
      <c r="AB7" s="10">
        <v>57</v>
      </c>
      <c r="AC7" s="10">
        <v>36</v>
      </c>
      <c r="AD7" s="10">
        <v>14</v>
      </c>
      <c r="AE7" s="10"/>
      <c r="AF7" s="10">
        <v>255</v>
      </c>
      <c r="AG7" s="10">
        <v>269</v>
      </c>
      <c r="AH7" s="10">
        <v>96</v>
      </c>
      <c r="AI7" s="10"/>
      <c r="AJ7" s="10">
        <v>248</v>
      </c>
      <c r="AK7" s="10">
        <v>193</v>
      </c>
      <c r="AL7" s="10">
        <v>45</v>
      </c>
      <c r="AM7" s="10">
        <v>8</v>
      </c>
      <c r="AN7" s="10">
        <v>90</v>
      </c>
      <c r="AO7" s="10"/>
      <c r="AP7" s="10">
        <v>152</v>
      </c>
      <c r="AQ7" s="10">
        <v>234</v>
      </c>
      <c r="AR7" s="10">
        <v>52</v>
      </c>
      <c r="AS7" s="10"/>
      <c r="AT7" s="10">
        <v>164</v>
      </c>
      <c r="AU7" s="10">
        <v>163</v>
      </c>
      <c r="AV7" s="10">
        <v>192</v>
      </c>
      <c r="AW7" s="10">
        <v>75</v>
      </c>
      <c r="AX7" s="10">
        <v>12</v>
      </c>
      <c r="AY7" s="10"/>
      <c r="AZ7" s="10">
        <v>6</v>
      </c>
      <c r="BA7" s="10">
        <v>20</v>
      </c>
      <c r="BB7" s="10">
        <v>51</v>
      </c>
      <c r="BC7" s="10">
        <v>59</v>
      </c>
      <c r="BD7" s="10">
        <v>69</v>
      </c>
      <c r="BE7" s="10">
        <v>60</v>
      </c>
      <c r="BF7" s="10">
        <v>56</v>
      </c>
      <c r="BG7" s="10">
        <v>54</v>
      </c>
      <c r="BH7" s="10">
        <v>44</v>
      </c>
      <c r="BI7" s="10">
        <v>35</v>
      </c>
      <c r="BJ7" s="10">
        <v>59</v>
      </c>
      <c r="BK7" s="10">
        <v>35</v>
      </c>
      <c r="BL7" s="10">
        <v>39</v>
      </c>
      <c r="BM7" s="10">
        <v>18</v>
      </c>
      <c r="BN7" s="10">
        <v>16</v>
      </c>
      <c r="BO7" s="10">
        <v>25</v>
      </c>
      <c r="BP7" s="10"/>
      <c r="BQ7" s="10">
        <v>212</v>
      </c>
      <c r="BR7" s="10">
        <v>457</v>
      </c>
    </row>
    <row r="8" spans="2:70" ht="30" customHeight="1" x14ac:dyDescent="0.35">
      <c r="B8" s="11" t="s">
        <v>20</v>
      </c>
      <c r="C8" s="11">
        <v>686</v>
      </c>
      <c r="D8" s="11">
        <v>336</v>
      </c>
      <c r="E8" s="11">
        <v>348</v>
      </c>
      <c r="F8" s="11"/>
      <c r="G8" s="11">
        <v>103</v>
      </c>
      <c r="H8" s="11">
        <v>102</v>
      </c>
      <c r="I8" s="11">
        <v>118</v>
      </c>
      <c r="J8" s="11">
        <v>115</v>
      </c>
      <c r="K8" s="11">
        <v>102</v>
      </c>
      <c r="L8" s="11">
        <v>146</v>
      </c>
      <c r="M8" s="11"/>
      <c r="N8" s="11">
        <v>189</v>
      </c>
      <c r="O8" s="11">
        <v>176</v>
      </c>
      <c r="P8" s="11">
        <v>140</v>
      </c>
      <c r="Q8" s="11">
        <v>178</v>
      </c>
      <c r="R8" s="11"/>
      <c r="S8" s="11">
        <v>105</v>
      </c>
      <c r="T8" s="11">
        <v>92</v>
      </c>
      <c r="U8" s="11">
        <v>50</v>
      </c>
      <c r="V8" s="11">
        <v>64</v>
      </c>
      <c r="W8" s="11">
        <v>40</v>
      </c>
      <c r="X8" s="11">
        <v>63</v>
      </c>
      <c r="Y8" s="11">
        <v>50</v>
      </c>
      <c r="Z8" s="11">
        <v>27</v>
      </c>
      <c r="AA8" s="11">
        <v>76</v>
      </c>
      <c r="AB8" s="11">
        <v>61</v>
      </c>
      <c r="AC8" s="11">
        <v>39</v>
      </c>
      <c r="AD8" s="11">
        <v>19</v>
      </c>
      <c r="AE8" s="11"/>
      <c r="AF8" s="11">
        <v>251</v>
      </c>
      <c r="AG8" s="11">
        <v>261</v>
      </c>
      <c r="AH8" s="11">
        <v>101</v>
      </c>
      <c r="AI8" s="11"/>
      <c r="AJ8" s="11">
        <v>240</v>
      </c>
      <c r="AK8" s="11">
        <v>190</v>
      </c>
      <c r="AL8" s="11">
        <v>44</v>
      </c>
      <c r="AM8" s="11">
        <v>8</v>
      </c>
      <c r="AN8" s="11">
        <v>92</v>
      </c>
      <c r="AO8" s="11"/>
      <c r="AP8" s="11">
        <v>147</v>
      </c>
      <c r="AQ8" s="11">
        <v>234</v>
      </c>
      <c r="AR8" s="11">
        <v>52</v>
      </c>
      <c r="AS8" s="11"/>
      <c r="AT8" s="11">
        <v>170</v>
      </c>
      <c r="AU8" s="11">
        <v>167</v>
      </c>
      <c r="AV8" s="11">
        <v>182</v>
      </c>
      <c r="AW8" s="11">
        <v>73</v>
      </c>
      <c r="AX8" s="11">
        <v>11</v>
      </c>
      <c r="AY8" s="11"/>
      <c r="AZ8" s="11">
        <v>6</v>
      </c>
      <c r="BA8" s="11">
        <v>20</v>
      </c>
      <c r="BB8" s="11">
        <v>54</v>
      </c>
      <c r="BC8" s="11">
        <v>61</v>
      </c>
      <c r="BD8" s="11">
        <v>70</v>
      </c>
      <c r="BE8" s="11">
        <v>62</v>
      </c>
      <c r="BF8" s="11">
        <v>58</v>
      </c>
      <c r="BG8" s="11">
        <v>56</v>
      </c>
      <c r="BH8" s="11">
        <v>44</v>
      </c>
      <c r="BI8" s="11">
        <v>33</v>
      </c>
      <c r="BJ8" s="11">
        <v>57</v>
      </c>
      <c r="BK8" s="11">
        <v>33</v>
      </c>
      <c r="BL8" s="11">
        <v>38</v>
      </c>
      <c r="BM8" s="11">
        <v>17</v>
      </c>
      <c r="BN8" s="11">
        <v>14</v>
      </c>
      <c r="BO8" s="11">
        <v>22</v>
      </c>
      <c r="BP8" s="11"/>
      <c r="BQ8" s="11">
        <v>207</v>
      </c>
      <c r="BR8" s="11">
        <v>458</v>
      </c>
    </row>
    <row r="9" spans="2:70" ht="58" x14ac:dyDescent="0.35">
      <c r="B9" s="18" t="s">
        <v>808</v>
      </c>
      <c r="C9" s="17">
        <v>0.201084295044308</v>
      </c>
      <c r="D9" s="17">
        <v>0.241004248535653</v>
      </c>
      <c r="E9" s="17">
        <v>0.163052896447242</v>
      </c>
      <c r="F9" s="17"/>
      <c r="G9" s="17">
        <v>0.18315677940278199</v>
      </c>
      <c r="H9" s="17">
        <v>0.290588203789024</v>
      </c>
      <c r="I9" s="17">
        <v>0.18813677654439601</v>
      </c>
      <c r="J9" s="17">
        <v>0.18157390303865301</v>
      </c>
      <c r="K9" s="17">
        <v>0.16707264191537599</v>
      </c>
      <c r="L9" s="17">
        <v>0.20070632392370399</v>
      </c>
      <c r="M9" s="17"/>
      <c r="N9" s="17">
        <v>0.186884139253398</v>
      </c>
      <c r="O9" s="17">
        <v>0.19133242659258601</v>
      </c>
      <c r="P9" s="17">
        <v>0.24397045027563599</v>
      </c>
      <c r="Q9" s="17">
        <v>0.19452983228504001</v>
      </c>
      <c r="R9" s="17"/>
      <c r="S9" s="17">
        <v>0.14913424131813799</v>
      </c>
      <c r="T9" s="17">
        <v>0.16919346156232101</v>
      </c>
      <c r="U9" s="17">
        <v>0.20682558394739001</v>
      </c>
      <c r="V9" s="17">
        <v>0.26411342524150999</v>
      </c>
      <c r="W9" s="17">
        <v>0.162348392139051</v>
      </c>
      <c r="X9" s="17">
        <v>0.201959639445391</v>
      </c>
      <c r="Y9" s="17">
        <v>0.31911707449777899</v>
      </c>
      <c r="Z9" s="17">
        <v>0.392669459574567</v>
      </c>
      <c r="AA9" s="17">
        <v>0.18204073992551201</v>
      </c>
      <c r="AB9" s="17">
        <v>0.13866057768106199</v>
      </c>
      <c r="AC9" s="17">
        <v>0.18321697158737699</v>
      </c>
      <c r="AD9" s="17">
        <v>0.221056910037846</v>
      </c>
      <c r="AE9" s="17"/>
      <c r="AF9" s="17">
        <v>0.225570992767475</v>
      </c>
      <c r="AG9" s="17">
        <v>0.18421554184007799</v>
      </c>
      <c r="AH9" s="17">
        <v>0.17962300819374399</v>
      </c>
      <c r="AI9" s="17"/>
      <c r="AJ9" s="17">
        <v>0.19819665043781401</v>
      </c>
      <c r="AK9" s="17">
        <v>0.24496756282207899</v>
      </c>
      <c r="AL9" s="17">
        <v>0.16596836441309201</v>
      </c>
      <c r="AM9" s="17">
        <v>0.118196190327357</v>
      </c>
      <c r="AN9" s="17">
        <v>0.202330460935954</v>
      </c>
      <c r="AO9" s="17"/>
      <c r="AP9" s="17">
        <v>0.229983372226371</v>
      </c>
      <c r="AQ9" s="17">
        <v>0.251932440165268</v>
      </c>
      <c r="AR9" s="17">
        <v>0.196056574317129</v>
      </c>
      <c r="AS9" s="17"/>
      <c r="AT9" s="17">
        <v>0.17480166955201201</v>
      </c>
      <c r="AU9" s="17">
        <v>0.19182364975343599</v>
      </c>
      <c r="AV9" s="17">
        <v>0.17499423536584</v>
      </c>
      <c r="AW9" s="17">
        <v>0.18682425927406399</v>
      </c>
      <c r="AX9" s="17">
        <v>0.31295308806041</v>
      </c>
      <c r="AY9" s="17"/>
      <c r="AZ9" s="17">
        <v>0</v>
      </c>
      <c r="BA9" s="17">
        <v>0.19776629821710401</v>
      </c>
      <c r="BB9" s="17">
        <v>0.244511804994789</v>
      </c>
      <c r="BC9" s="17">
        <v>0.17618017887251</v>
      </c>
      <c r="BD9" s="17">
        <v>0.12073642400939801</v>
      </c>
      <c r="BE9" s="17">
        <v>0.25236374831101199</v>
      </c>
      <c r="BF9" s="17">
        <v>0.127035736225937</v>
      </c>
      <c r="BG9" s="17">
        <v>0.25423269651845498</v>
      </c>
      <c r="BH9" s="17">
        <v>0.178600952708005</v>
      </c>
      <c r="BI9" s="17">
        <v>0.23319266241154801</v>
      </c>
      <c r="BJ9" s="17">
        <v>0.201971633597684</v>
      </c>
      <c r="BK9" s="17">
        <v>0.31309508736616198</v>
      </c>
      <c r="BL9" s="17">
        <v>0.212917328866643</v>
      </c>
      <c r="BM9" s="17">
        <v>0.236867367828593</v>
      </c>
      <c r="BN9" s="17">
        <v>0.17371669536644199</v>
      </c>
      <c r="BO9" s="17">
        <v>0.23190770865334501</v>
      </c>
      <c r="BP9" s="17"/>
      <c r="BQ9" s="17">
        <v>0.15381025224465</v>
      </c>
      <c r="BR9" s="17">
        <v>0.22268448891426401</v>
      </c>
    </row>
    <row r="10" spans="2:70" ht="72.5" x14ac:dyDescent="0.35">
      <c r="B10" s="18" t="s">
        <v>814</v>
      </c>
      <c r="C10" s="17">
        <v>0.57025364600291695</v>
      </c>
      <c r="D10" s="17">
        <v>0.51304588444641797</v>
      </c>
      <c r="E10" s="17">
        <v>0.62439430103793203</v>
      </c>
      <c r="F10" s="17"/>
      <c r="G10" s="17">
        <v>0.62219705612395204</v>
      </c>
      <c r="H10" s="17">
        <v>0.53338643404277997</v>
      </c>
      <c r="I10" s="17">
        <v>0.579484545935398</v>
      </c>
      <c r="J10" s="17">
        <v>0.54662019614503898</v>
      </c>
      <c r="K10" s="17">
        <v>0.56434040121145002</v>
      </c>
      <c r="L10" s="17">
        <v>0.57454884051948896</v>
      </c>
      <c r="M10" s="17"/>
      <c r="N10" s="17">
        <v>0.64618465309674999</v>
      </c>
      <c r="O10" s="17">
        <v>0.59211463971282796</v>
      </c>
      <c r="P10" s="17">
        <v>0.45208596141499002</v>
      </c>
      <c r="Q10" s="17">
        <v>0.55575433831363696</v>
      </c>
      <c r="R10" s="17"/>
      <c r="S10" s="17">
        <v>0.65697754597876301</v>
      </c>
      <c r="T10" s="17">
        <v>0.56848545528526295</v>
      </c>
      <c r="U10" s="17">
        <v>0.49005096469535298</v>
      </c>
      <c r="V10" s="17">
        <v>0.49147912513166703</v>
      </c>
      <c r="W10" s="17">
        <v>0.737825694445153</v>
      </c>
      <c r="X10" s="17">
        <v>0.48279690674860698</v>
      </c>
      <c r="Y10" s="17">
        <v>0.41639133376740001</v>
      </c>
      <c r="Z10" s="17">
        <v>0.35459311736601901</v>
      </c>
      <c r="AA10" s="17">
        <v>0.65644300369580899</v>
      </c>
      <c r="AB10" s="17">
        <v>0.60366886507361195</v>
      </c>
      <c r="AC10" s="17">
        <v>0.69915870859511997</v>
      </c>
      <c r="AD10" s="17">
        <v>0.51092214344790599</v>
      </c>
      <c r="AE10" s="17"/>
      <c r="AF10" s="17">
        <v>0.53271819005590504</v>
      </c>
      <c r="AG10" s="17">
        <v>0.60268398233462905</v>
      </c>
      <c r="AH10" s="17">
        <v>0.55543435531468899</v>
      </c>
      <c r="AI10" s="17"/>
      <c r="AJ10" s="17">
        <v>0.57037161192653196</v>
      </c>
      <c r="AK10" s="17">
        <v>0.59234872313032105</v>
      </c>
      <c r="AL10" s="17">
        <v>0.68196400995624495</v>
      </c>
      <c r="AM10" s="17">
        <v>0.51034748115307804</v>
      </c>
      <c r="AN10" s="17">
        <v>0.456570854652812</v>
      </c>
      <c r="AO10" s="17"/>
      <c r="AP10" s="17">
        <v>0.53406567799444804</v>
      </c>
      <c r="AQ10" s="17">
        <v>0.59204286522411198</v>
      </c>
      <c r="AR10" s="17">
        <v>0.65829636981093298</v>
      </c>
      <c r="AS10" s="17"/>
      <c r="AT10" s="17">
        <v>0.52497981752010503</v>
      </c>
      <c r="AU10" s="17">
        <v>0.51991901881955005</v>
      </c>
      <c r="AV10" s="17">
        <v>0.66298072411492703</v>
      </c>
      <c r="AW10" s="17">
        <v>0.67950251667513095</v>
      </c>
      <c r="AX10" s="17">
        <v>0.53008369581666503</v>
      </c>
      <c r="AY10" s="17"/>
      <c r="AZ10" s="17">
        <v>0.59336635155608297</v>
      </c>
      <c r="BA10" s="17">
        <v>0.392705139647061</v>
      </c>
      <c r="BB10" s="17">
        <v>0.52267523591716003</v>
      </c>
      <c r="BC10" s="17">
        <v>0.49610217695567599</v>
      </c>
      <c r="BD10" s="17">
        <v>0.64234146349918997</v>
      </c>
      <c r="BE10" s="17">
        <v>0.60935612113544502</v>
      </c>
      <c r="BF10" s="17">
        <v>0.54400600495975704</v>
      </c>
      <c r="BG10" s="17">
        <v>0.59965374543042504</v>
      </c>
      <c r="BH10" s="17">
        <v>0.68665586614526997</v>
      </c>
      <c r="BI10" s="17">
        <v>0.50243619775284099</v>
      </c>
      <c r="BJ10" s="17">
        <v>0.54626740053241896</v>
      </c>
      <c r="BK10" s="17">
        <v>0.62725289343617197</v>
      </c>
      <c r="BL10" s="17">
        <v>0.55493517498178502</v>
      </c>
      <c r="BM10" s="17">
        <v>0.51785851834676799</v>
      </c>
      <c r="BN10" s="17">
        <v>0.69602405591528704</v>
      </c>
      <c r="BO10" s="17">
        <v>0.57881498795267095</v>
      </c>
      <c r="BP10" s="17"/>
      <c r="BQ10" s="17">
        <v>0.767314124869652</v>
      </c>
      <c r="BR10" s="17">
        <v>0.489448149765211</v>
      </c>
    </row>
    <row r="11" spans="2:70" x14ac:dyDescent="0.35">
      <c r="B11" s="18" t="s">
        <v>775</v>
      </c>
      <c r="C11" s="19">
        <v>0.228662058952776</v>
      </c>
      <c r="D11" s="19">
        <v>0.24594986701792901</v>
      </c>
      <c r="E11" s="19">
        <v>0.212552802514826</v>
      </c>
      <c r="F11" s="19"/>
      <c r="G11" s="19">
        <v>0.19464616447326699</v>
      </c>
      <c r="H11" s="19">
        <v>0.176025362168197</v>
      </c>
      <c r="I11" s="19">
        <v>0.232378677520205</v>
      </c>
      <c r="J11" s="19">
        <v>0.27180590081630701</v>
      </c>
      <c r="K11" s="19">
        <v>0.26858695687317402</v>
      </c>
      <c r="L11" s="19">
        <v>0.22474483555680699</v>
      </c>
      <c r="M11" s="19"/>
      <c r="N11" s="19">
        <v>0.166931207649852</v>
      </c>
      <c r="O11" s="19">
        <v>0.216552933694586</v>
      </c>
      <c r="P11" s="19">
        <v>0.30394358830937401</v>
      </c>
      <c r="Q11" s="19">
        <v>0.249715829401323</v>
      </c>
      <c r="R11" s="19"/>
      <c r="S11" s="19">
        <v>0.193888212703098</v>
      </c>
      <c r="T11" s="19">
        <v>0.26232108315241598</v>
      </c>
      <c r="U11" s="19">
        <v>0.30312345135725699</v>
      </c>
      <c r="V11" s="19">
        <v>0.24440744962682201</v>
      </c>
      <c r="W11" s="19">
        <v>9.9825913415794901E-2</v>
      </c>
      <c r="X11" s="19">
        <v>0.31524345380600199</v>
      </c>
      <c r="Y11" s="19">
        <v>0.26449159173482101</v>
      </c>
      <c r="Z11" s="19">
        <v>0.25273742305941299</v>
      </c>
      <c r="AA11" s="19">
        <v>0.161516256378679</v>
      </c>
      <c r="AB11" s="19">
        <v>0.257670557245326</v>
      </c>
      <c r="AC11" s="19">
        <v>0.117624319817503</v>
      </c>
      <c r="AD11" s="19">
        <v>0.26802094651424802</v>
      </c>
      <c r="AE11" s="19"/>
      <c r="AF11" s="19">
        <v>0.24171081717661999</v>
      </c>
      <c r="AG11" s="19">
        <v>0.21310047582529301</v>
      </c>
      <c r="AH11" s="19">
        <v>0.26494263649156702</v>
      </c>
      <c r="AI11" s="19"/>
      <c r="AJ11" s="19">
        <v>0.231431737635655</v>
      </c>
      <c r="AK11" s="19">
        <v>0.16268371404759899</v>
      </c>
      <c r="AL11" s="19">
        <v>0.15206762563066301</v>
      </c>
      <c r="AM11" s="19">
        <v>0.371456328519565</v>
      </c>
      <c r="AN11" s="19">
        <v>0.34109868441123398</v>
      </c>
      <c r="AO11" s="19"/>
      <c r="AP11" s="19">
        <v>0.23595094977918199</v>
      </c>
      <c r="AQ11" s="19">
        <v>0.15602469461061999</v>
      </c>
      <c r="AR11" s="19">
        <v>0.14564705587193799</v>
      </c>
      <c r="AS11" s="19"/>
      <c r="AT11" s="19">
        <v>0.30021851292788299</v>
      </c>
      <c r="AU11" s="19">
        <v>0.28825733142701399</v>
      </c>
      <c r="AV11" s="19">
        <v>0.162025040519233</v>
      </c>
      <c r="AW11" s="19">
        <v>0.13367322405080501</v>
      </c>
      <c r="AX11" s="19">
        <v>0.15696321612292499</v>
      </c>
      <c r="AY11" s="19"/>
      <c r="AZ11" s="19">
        <v>0.40663364844391697</v>
      </c>
      <c r="BA11" s="19">
        <v>0.40952856213583499</v>
      </c>
      <c r="BB11" s="19">
        <v>0.232812959088051</v>
      </c>
      <c r="BC11" s="19">
        <v>0.32771764417181398</v>
      </c>
      <c r="BD11" s="19">
        <v>0.23692211249141201</v>
      </c>
      <c r="BE11" s="19">
        <v>0.13828013055354299</v>
      </c>
      <c r="BF11" s="19">
        <v>0.32895825881430601</v>
      </c>
      <c r="BG11" s="19">
        <v>0.14611355805112</v>
      </c>
      <c r="BH11" s="19">
        <v>0.13474318114672501</v>
      </c>
      <c r="BI11" s="19">
        <v>0.264371139835611</v>
      </c>
      <c r="BJ11" s="19">
        <v>0.25176096586989599</v>
      </c>
      <c r="BK11" s="19">
        <v>5.9652019197666703E-2</v>
      </c>
      <c r="BL11" s="19">
        <v>0.23214749615157099</v>
      </c>
      <c r="BM11" s="19">
        <v>0.24527411382464001</v>
      </c>
      <c r="BN11" s="19">
        <v>0.13025924871827099</v>
      </c>
      <c r="BO11" s="19">
        <v>0.18927730339398399</v>
      </c>
      <c r="BP11" s="19"/>
      <c r="BQ11" s="19">
        <v>7.88756228856973E-2</v>
      </c>
      <c r="BR11" s="19">
        <v>0.28786736132052498</v>
      </c>
    </row>
    <row r="12" spans="2:70" x14ac:dyDescent="0.35">
      <c r="B12" s="16" t="s">
        <v>651</v>
      </c>
    </row>
    <row r="13" spans="2:70" x14ac:dyDescent="0.35">
      <c r="B13" t="s">
        <v>98</v>
      </c>
    </row>
    <row r="14" spans="2:70" x14ac:dyDescent="0.35">
      <c r="B14" t="s">
        <v>99</v>
      </c>
    </row>
    <row r="16" spans="2:70" x14ac:dyDescent="0.35">
      <c r="B16" s="8" t="str">
        <f>HYPERLINK("#'Contents'!A1", "Return to Contents")</f>
        <v>Return to Contents</v>
      </c>
    </row>
  </sheetData>
  <mergeCells count="11">
    <mergeCell ref="BQ5:BR5"/>
    <mergeCell ref="D5:E5"/>
    <mergeCell ref="G5:L5"/>
    <mergeCell ref="N5:Q5"/>
    <mergeCell ref="S5:AD5"/>
    <mergeCell ref="AF5:AH5"/>
    <mergeCell ref="D2:BJ2"/>
    <mergeCell ref="AJ5:AN5"/>
    <mergeCell ref="AP5:AR5"/>
    <mergeCell ref="AT5:AX5"/>
    <mergeCell ref="AZ5:BO5"/>
  </mergeCells>
  <pageMargins left="0.7" right="0.7" top="0.75" bottom="0.75" header="0.3" footer="0.3"/>
  <pageSetup paperSize="9" orientation="portrait" horizontalDpi="300" verticalDpi="300"/>
  <drawing r:id="rId1"/>
</worksheet>
</file>

<file path=xl/worksheets/sheet2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D00-000000000000}">
  <dimension ref="B2:BR17"/>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67" width="10.7265625" customWidth="1"/>
    <col min="68" max="68" width="2.1796875" customWidth="1"/>
    <col min="69" max="70" width="10.7265625" customWidth="1"/>
    <col min="71" max="71" width="2.1796875" customWidth="1"/>
  </cols>
  <sheetData>
    <row r="2" spans="2:70" ht="40" customHeight="1" x14ac:dyDescent="0.35">
      <c r="D2" s="29" t="s">
        <v>539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row>
    <row r="5" spans="2:70" ht="30" customHeight="1" x14ac:dyDescent="0.35">
      <c r="B5" s="15"/>
      <c r="C5" s="15"/>
      <c r="D5" s="30" t="s">
        <v>74</v>
      </c>
      <c r="E5" s="30"/>
      <c r="F5" s="15"/>
      <c r="G5" s="30" t="s">
        <v>75</v>
      </c>
      <c r="H5" s="30"/>
      <c r="I5" s="30"/>
      <c r="J5" s="30"/>
      <c r="K5" s="30"/>
      <c r="L5" s="30"/>
      <c r="M5" s="15"/>
      <c r="N5" s="30" t="s">
        <v>76</v>
      </c>
      <c r="O5" s="30"/>
      <c r="P5" s="30"/>
      <c r="Q5" s="30"/>
      <c r="R5" s="15"/>
      <c r="S5" s="30" t="s">
        <v>77</v>
      </c>
      <c r="T5" s="30"/>
      <c r="U5" s="30"/>
      <c r="V5" s="30"/>
      <c r="W5" s="30"/>
      <c r="X5" s="30"/>
      <c r="Y5" s="30"/>
      <c r="Z5" s="30"/>
      <c r="AA5" s="30"/>
      <c r="AB5" s="30"/>
      <c r="AC5" s="30"/>
      <c r="AD5" s="30"/>
      <c r="AE5" s="15"/>
      <c r="AF5" s="30" t="s">
        <v>78</v>
      </c>
      <c r="AG5" s="30"/>
      <c r="AH5" s="30"/>
      <c r="AI5" s="15"/>
      <c r="AJ5" s="30" t="s">
        <v>79</v>
      </c>
      <c r="AK5" s="30"/>
      <c r="AL5" s="30"/>
      <c r="AM5" s="30"/>
      <c r="AN5" s="30"/>
      <c r="AO5" s="15"/>
      <c r="AP5" s="30" t="s">
        <v>80</v>
      </c>
      <c r="AQ5" s="30"/>
      <c r="AR5" s="30"/>
      <c r="AS5" s="15"/>
      <c r="AT5" s="30" t="s">
        <v>81</v>
      </c>
      <c r="AU5" s="30"/>
      <c r="AV5" s="30"/>
      <c r="AW5" s="30"/>
      <c r="AX5" s="30"/>
      <c r="AY5" s="15"/>
      <c r="AZ5" s="30" t="s">
        <v>82</v>
      </c>
      <c r="BA5" s="30"/>
      <c r="BB5" s="30"/>
      <c r="BC5" s="30"/>
      <c r="BD5" s="30"/>
      <c r="BE5" s="30"/>
      <c r="BF5" s="30"/>
      <c r="BG5" s="30"/>
      <c r="BH5" s="30"/>
      <c r="BI5" s="30"/>
      <c r="BJ5" s="30"/>
      <c r="BK5" s="30"/>
      <c r="BL5" s="30"/>
      <c r="BM5" s="30"/>
      <c r="BN5" s="30"/>
      <c r="BO5" s="30"/>
      <c r="BP5" s="15"/>
      <c r="BQ5" s="30" t="s">
        <v>83</v>
      </c>
      <c r="BR5" s="30"/>
    </row>
    <row r="6" spans="2:7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46</v>
      </c>
      <c r="AQ6" s="12" t="s">
        <v>47</v>
      </c>
      <c r="AR6" s="12" t="s">
        <v>50</v>
      </c>
      <c r="AT6" s="12" t="s">
        <v>51</v>
      </c>
      <c r="AU6" s="12" t="s">
        <v>52</v>
      </c>
      <c r="AV6" s="12" t="s">
        <v>53</v>
      </c>
      <c r="AW6" s="12" t="s">
        <v>54</v>
      </c>
      <c r="AX6" s="12" t="s">
        <v>55</v>
      </c>
      <c r="AZ6" s="12" t="s">
        <v>56</v>
      </c>
      <c r="BA6" s="12" t="s">
        <v>57</v>
      </c>
      <c r="BB6" s="12" t="s">
        <v>58</v>
      </c>
      <c r="BC6" s="12" t="s">
        <v>59</v>
      </c>
      <c r="BD6" s="12" t="s">
        <v>60</v>
      </c>
      <c r="BE6" s="12" t="s">
        <v>61</v>
      </c>
      <c r="BF6" s="12" t="s">
        <v>62</v>
      </c>
      <c r="BG6" s="12" t="s">
        <v>63</v>
      </c>
      <c r="BH6" s="12" t="s">
        <v>64</v>
      </c>
      <c r="BI6" s="12" t="s">
        <v>65</v>
      </c>
      <c r="BJ6" s="12" t="s">
        <v>66</v>
      </c>
      <c r="BK6" s="12" t="s">
        <v>67</v>
      </c>
      <c r="BL6" s="12" t="s">
        <v>68</v>
      </c>
      <c r="BM6" s="12" t="s">
        <v>69</v>
      </c>
      <c r="BN6" s="12" t="s">
        <v>70</v>
      </c>
      <c r="BO6" s="12" t="s">
        <v>71</v>
      </c>
      <c r="BQ6" s="12" t="s">
        <v>72</v>
      </c>
      <c r="BR6" s="12" t="s">
        <v>73</v>
      </c>
    </row>
    <row r="7" spans="2:70" ht="30" customHeight="1" x14ac:dyDescent="0.35">
      <c r="B7" s="10" t="s">
        <v>19</v>
      </c>
      <c r="C7" s="10">
        <v>4012</v>
      </c>
      <c r="D7" s="10">
        <v>1971</v>
      </c>
      <c r="E7" s="10">
        <v>2028</v>
      </c>
      <c r="F7" s="10"/>
      <c r="G7" s="10">
        <v>497</v>
      </c>
      <c r="H7" s="10">
        <v>704</v>
      </c>
      <c r="I7" s="10">
        <v>694</v>
      </c>
      <c r="J7" s="10">
        <v>693</v>
      </c>
      <c r="K7" s="10">
        <v>571</v>
      </c>
      <c r="L7" s="10">
        <v>853</v>
      </c>
      <c r="M7" s="10"/>
      <c r="N7" s="10">
        <v>1178</v>
      </c>
      <c r="O7" s="10">
        <v>1131</v>
      </c>
      <c r="P7" s="10">
        <v>781</v>
      </c>
      <c r="Q7" s="10">
        <v>909</v>
      </c>
      <c r="R7" s="10"/>
      <c r="S7" s="10">
        <v>563</v>
      </c>
      <c r="T7" s="10">
        <v>553</v>
      </c>
      <c r="U7" s="10">
        <v>314</v>
      </c>
      <c r="V7" s="10">
        <v>343</v>
      </c>
      <c r="W7" s="10">
        <v>293</v>
      </c>
      <c r="X7" s="10">
        <v>376</v>
      </c>
      <c r="Y7" s="10">
        <v>336</v>
      </c>
      <c r="Z7" s="10">
        <v>171</v>
      </c>
      <c r="AA7" s="10">
        <v>447</v>
      </c>
      <c r="AB7" s="10">
        <v>337</v>
      </c>
      <c r="AC7" s="10">
        <v>188</v>
      </c>
      <c r="AD7" s="10">
        <v>91</v>
      </c>
      <c r="AE7" s="10"/>
      <c r="AF7" s="10">
        <v>1421</v>
      </c>
      <c r="AG7" s="10">
        <v>1665</v>
      </c>
      <c r="AH7" s="10">
        <v>577</v>
      </c>
      <c r="AI7" s="10"/>
      <c r="AJ7" s="10">
        <v>1433</v>
      </c>
      <c r="AK7" s="10">
        <v>1082</v>
      </c>
      <c r="AL7" s="10">
        <v>299</v>
      </c>
      <c r="AM7" s="10">
        <v>42</v>
      </c>
      <c r="AN7" s="10">
        <v>541</v>
      </c>
      <c r="AO7" s="10"/>
      <c r="AP7" s="10">
        <v>878</v>
      </c>
      <c r="AQ7" s="10">
        <v>1369</v>
      </c>
      <c r="AR7" s="10">
        <v>264</v>
      </c>
      <c r="AS7" s="10"/>
      <c r="AT7" s="10">
        <v>929</v>
      </c>
      <c r="AU7" s="10">
        <v>932</v>
      </c>
      <c r="AV7" s="10">
        <v>1096</v>
      </c>
      <c r="AW7" s="10">
        <v>455</v>
      </c>
      <c r="AX7" s="10">
        <v>62</v>
      </c>
      <c r="AY7" s="10"/>
      <c r="AZ7" s="10">
        <v>33</v>
      </c>
      <c r="BA7" s="10">
        <v>185</v>
      </c>
      <c r="BB7" s="10">
        <v>256</v>
      </c>
      <c r="BC7" s="10">
        <v>269</v>
      </c>
      <c r="BD7" s="10">
        <v>403</v>
      </c>
      <c r="BE7" s="10">
        <v>436</v>
      </c>
      <c r="BF7" s="10">
        <v>391</v>
      </c>
      <c r="BG7" s="10">
        <v>312</v>
      </c>
      <c r="BH7" s="10">
        <v>253</v>
      </c>
      <c r="BI7" s="10">
        <v>211</v>
      </c>
      <c r="BJ7" s="10">
        <v>336</v>
      </c>
      <c r="BK7" s="10">
        <v>187</v>
      </c>
      <c r="BL7" s="10">
        <v>180</v>
      </c>
      <c r="BM7" s="10">
        <v>103</v>
      </c>
      <c r="BN7" s="10">
        <v>95</v>
      </c>
      <c r="BO7" s="10">
        <v>161</v>
      </c>
      <c r="BP7" s="10"/>
      <c r="BQ7" s="10">
        <v>1235</v>
      </c>
      <c r="BR7" s="10">
        <v>2665</v>
      </c>
    </row>
    <row r="8" spans="2:70" ht="30" customHeight="1" x14ac:dyDescent="0.35">
      <c r="B8" s="11" t="s">
        <v>20</v>
      </c>
      <c r="C8" s="11">
        <v>4012</v>
      </c>
      <c r="D8" s="11">
        <v>1975</v>
      </c>
      <c r="E8" s="11">
        <v>2024</v>
      </c>
      <c r="F8" s="11"/>
      <c r="G8" s="11">
        <v>558</v>
      </c>
      <c r="H8" s="11">
        <v>682</v>
      </c>
      <c r="I8" s="11">
        <v>685</v>
      </c>
      <c r="J8" s="11">
        <v>686</v>
      </c>
      <c r="K8" s="11">
        <v>562</v>
      </c>
      <c r="L8" s="11">
        <v>839</v>
      </c>
      <c r="M8" s="11"/>
      <c r="N8" s="11">
        <v>1080</v>
      </c>
      <c r="O8" s="11">
        <v>1039</v>
      </c>
      <c r="P8" s="11">
        <v>880</v>
      </c>
      <c r="Q8" s="11">
        <v>1000</v>
      </c>
      <c r="R8" s="11"/>
      <c r="S8" s="11">
        <v>562</v>
      </c>
      <c r="T8" s="11">
        <v>522</v>
      </c>
      <c r="U8" s="11">
        <v>321</v>
      </c>
      <c r="V8" s="11">
        <v>361</v>
      </c>
      <c r="W8" s="11">
        <v>281</v>
      </c>
      <c r="X8" s="11">
        <v>361</v>
      </c>
      <c r="Y8" s="11">
        <v>321</v>
      </c>
      <c r="Z8" s="11">
        <v>160</v>
      </c>
      <c r="AA8" s="11">
        <v>441</v>
      </c>
      <c r="AB8" s="11">
        <v>361</v>
      </c>
      <c r="AC8" s="11">
        <v>201</v>
      </c>
      <c r="AD8" s="11">
        <v>120</v>
      </c>
      <c r="AE8" s="11"/>
      <c r="AF8" s="11">
        <v>1410</v>
      </c>
      <c r="AG8" s="11">
        <v>1629</v>
      </c>
      <c r="AH8" s="11">
        <v>599</v>
      </c>
      <c r="AI8" s="11"/>
      <c r="AJ8" s="11">
        <v>1397</v>
      </c>
      <c r="AK8" s="11">
        <v>1071</v>
      </c>
      <c r="AL8" s="11">
        <v>288</v>
      </c>
      <c r="AM8" s="11">
        <v>45</v>
      </c>
      <c r="AN8" s="11">
        <v>558</v>
      </c>
      <c r="AO8" s="11"/>
      <c r="AP8" s="11">
        <v>856</v>
      </c>
      <c r="AQ8" s="11">
        <v>1358</v>
      </c>
      <c r="AR8" s="11">
        <v>259</v>
      </c>
      <c r="AS8" s="11"/>
      <c r="AT8" s="11">
        <v>961</v>
      </c>
      <c r="AU8" s="11">
        <v>958</v>
      </c>
      <c r="AV8" s="11">
        <v>1056</v>
      </c>
      <c r="AW8" s="11">
        <v>434</v>
      </c>
      <c r="AX8" s="11">
        <v>55</v>
      </c>
      <c r="AY8" s="11"/>
      <c r="AZ8" s="11">
        <v>33</v>
      </c>
      <c r="BA8" s="11">
        <v>186</v>
      </c>
      <c r="BB8" s="11">
        <v>267</v>
      </c>
      <c r="BC8" s="11">
        <v>280</v>
      </c>
      <c r="BD8" s="11">
        <v>416</v>
      </c>
      <c r="BE8" s="11">
        <v>443</v>
      </c>
      <c r="BF8" s="11">
        <v>394</v>
      </c>
      <c r="BG8" s="11">
        <v>314</v>
      </c>
      <c r="BH8" s="11">
        <v>257</v>
      </c>
      <c r="BI8" s="11">
        <v>206</v>
      </c>
      <c r="BJ8" s="11">
        <v>329</v>
      </c>
      <c r="BK8" s="11">
        <v>179</v>
      </c>
      <c r="BL8" s="11">
        <v>174</v>
      </c>
      <c r="BM8" s="11">
        <v>97</v>
      </c>
      <c r="BN8" s="11">
        <v>87</v>
      </c>
      <c r="BO8" s="11">
        <v>148</v>
      </c>
      <c r="BP8" s="11"/>
      <c r="BQ8" s="11">
        <v>1209</v>
      </c>
      <c r="BR8" s="11">
        <v>2688</v>
      </c>
    </row>
    <row r="9" spans="2:70" ht="43.5" x14ac:dyDescent="0.35">
      <c r="B9" s="18" t="s">
        <v>815</v>
      </c>
      <c r="C9" s="17">
        <v>0.43874079899822299</v>
      </c>
      <c r="D9" s="17">
        <v>0.42903770554909199</v>
      </c>
      <c r="E9" s="17">
        <v>0.44698172980888201</v>
      </c>
      <c r="F9" s="17"/>
      <c r="G9" s="17">
        <v>0.41541509042187302</v>
      </c>
      <c r="H9" s="17">
        <v>0.40331705571459098</v>
      </c>
      <c r="I9" s="17">
        <v>0.41715365017440198</v>
      </c>
      <c r="J9" s="17">
        <v>0.450944283552141</v>
      </c>
      <c r="K9" s="17">
        <v>0.42076205241409498</v>
      </c>
      <c r="L9" s="17">
        <v>0.50278361814535399</v>
      </c>
      <c r="M9" s="17"/>
      <c r="N9" s="17">
        <v>0.50539888640969</v>
      </c>
      <c r="O9" s="17">
        <v>0.414386944463982</v>
      </c>
      <c r="P9" s="17">
        <v>0.41989916824066298</v>
      </c>
      <c r="Q9" s="17">
        <v>0.40948473756737103</v>
      </c>
      <c r="R9" s="17"/>
      <c r="S9" s="17">
        <v>0.47401515547936302</v>
      </c>
      <c r="T9" s="17">
        <v>0.44778106698599102</v>
      </c>
      <c r="U9" s="17">
        <v>0.41374407349227799</v>
      </c>
      <c r="V9" s="17">
        <v>0.43503035108385302</v>
      </c>
      <c r="W9" s="17">
        <v>0.40510362392966498</v>
      </c>
      <c r="X9" s="17">
        <v>0.43272702434844601</v>
      </c>
      <c r="Y9" s="17">
        <v>0.446848975439044</v>
      </c>
      <c r="Z9" s="17">
        <v>0.386661549296964</v>
      </c>
      <c r="AA9" s="17">
        <v>0.42327737125663101</v>
      </c>
      <c r="AB9" s="17">
        <v>0.44285189753605497</v>
      </c>
      <c r="AC9" s="17">
        <v>0.47522316885701799</v>
      </c>
      <c r="AD9" s="17">
        <v>0.440219950031223</v>
      </c>
      <c r="AE9" s="17"/>
      <c r="AF9" s="17">
        <v>0.43035484966649001</v>
      </c>
      <c r="AG9" s="17">
        <v>0.46021142749736599</v>
      </c>
      <c r="AH9" s="17">
        <v>0.39133772237251502</v>
      </c>
      <c r="AI9" s="17"/>
      <c r="AJ9" s="17">
        <v>0.46910906953341602</v>
      </c>
      <c r="AK9" s="17">
        <v>0.41879835237542901</v>
      </c>
      <c r="AL9" s="17">
        <v>0.49256775986000301</v>
      </c>
      <c r="AM9" s="17">
        <v>0.334122298130137</v>
      </c>
      <c r="AN9" s="17">
        <v>0.38312469428319101</v>
      </c>
      <c r="AO9" s="17"/>
      <c r="AP9" s="17">
        <v>0.46838580411741598</v>
      </c>
      <c r="AQ9" s="17">
        <v>0.44469950901911398</v>
      </c>
      <c r="AR9" s="17">
        <v>0.494527140512874</v>
      </c>
      <c r="AS9" s="17"/>
      <c r="AT9" s="17">
        <v>0.39446353372235199</v>
      </c>
      <c r="AU9" s="17">
        <v>0.413166379336463</v>
      </c>
      <c r="AV9" s="17">
        <v>0.49983574527596702</v>
      </c>
      <c r="AW9" s="17">
        <v>0.51092125073247996</v>
      </c>
      <c r="AX9" s="17">
        <v>0.55343608364552099</v>
      </c>
      <c r="AY9" s="17"/>
      <c r="AZ9" s="17">
        <v>0.36837521887798202</v>
      </c>
      <c r="BA9" s="17">
        <v>0.34797192846634201</v>
      </c>
      <c r="BB9" s="17">
        <v>0.41780486511232301</v>
      </c>
      <c r="BC9" s="17">
        <v>0.420132306865733</v>
      </c>
      <c r="BD9" s="17">
        <v>0.45943883347494402</v>
      </c>
      <c r="BE9" s="17">
        <v>0.405488480273897</v>
      </c>
      <c r="BF9" s="17">
        <v>0.451645192349522</v>
      </c>
      <c r="BG9" s="17">
        <v>0.42224494208686802</v>
      </c>
      <c r="BH9" s="17">
        <v>0.43636904583529601</v>
      </c>
      <c r="BI9" s="17">
        <v>0.45160109146494898</v>
      </c>
      <c r="BJ9" s="17">
        <v>0.46423221976319301</v>
      </c>
      <c r="BK9" s="17">
        <v>0.42627490548156599</v>
      </c>
      <c r="BL9" s="17">
        <v>0.51514676188056496</v>
      </c>
      <c r="BM9" s="17">
        <v>0.51019636706387095</v>
      </c>
      <c r="BN9" s="17">
        <v>0.50132197706173498</v>
      </c>
      <c r="BO9" s="17">
        <v>0.54507083175701099</v>
      </c>
      <c r="BP9" s="17"/>
      <c r="BQ9" s="17">
        <v>0.57759355961507297</v>
      </c>
      <c r="BR9" s="17">
        <v>0.38040114173395601</v>
      </c>
    </row>
    <row r="10" spans="2:70" ht="58" x14ac:dyDescent="0.35">
      <c r="B10" s="18" t="s">
        <v>816</v>
      </c>
      <c r="C10" s="17">
        <v>0.19715641875606699</v>
      </c>
      <c r="D10" s="17">
        <v>0.210612346570308</v>
      </c>
      <c r="E10" s="17">
        <v>0.18529178064253399</v>
      </c>
      <c r="F10" s="17"/>
      <c r="G10" s="17">
        <v>0.23859565041876801</v>
      </c>
      <c r="H10" s="17">
        <v>0.23240682979091901</v>
      </c>
      <c r="I10" s="17">
        <v>0.20937898095664301</v>
      </c>
      <c r="J10" s="17">
        <v>0.174401922774995</v>
      </c>
      <c r="K10" s="17">
        <v>0.19804901841792999</v>
      </c>
      <c r="L10" s="17">
        <v>0.148922099982189</v>
      </c>
      <c r="M10" s="17"/>
      <c r="N10" s="17">
        <v>0.19878468733521401</v>
      </c>
      <c r="O10" s="17">
        <v>0.215638751645816</v>
      </c>
      <c r="P10" s="17">
        <v>0.19413361140112301</v>
      </c>
      <c r="Q10" s="17">
        <v>0.18043743935051099</v>
      </c>
      <c r="R10" s="17"/>
      <c r="S10" s="17">
        <v>0.205585989490085</v>
      </c>
      <c r="T10" s="17">
        <v>0.16837327284258899</v>
      </c>
      <c r="U10" s="17">
        <v>0.208901126118584</v>
      </c>
      <c r="V10" s="17">
        <v>0.194210657953334</v>
      </c>
      <c r="W10" s="17">
        <v>0.22895821325544199</v>
      </c>
      <c r="X10" s="17">
        <v>0.178775394441404</v>
      </c>
      <c r="Y10" s="17">
        <v>0.192089199019461</v>
      </c>
      <c r="Z10" s="17">
        <v>0.196635222099656</v>
      </c>
      <c r="AA10" s="17">
        <v>0.19941227514850099</v>
      </c>
      <c r="AB10" s="17">
        <v>0.208428414232148</v>
      </c>
      <c r="AC10" s="17">
        <v>0.18923555065754499</v>
      </c>
      <c r="AD10" s="17">
        <v>0.22646547935700201</v>
      </c>
      <c r="AE10" s="17"/>
      <c r="AF10" s="17">
        <v>0.17390174693958399</v>
      </c>
      <c r="AG10" s="17">
        <v>0.22627480401668501</v>
      </c>
      <c r="AH10" s="17">
        <v>0.16976070156840301</v>
      </c>
      <c r="AI10" s="17"/>
      <c r="AJ10" s="17">
        <v>0.183809935869824</v>
      </c>
      <c r="AK10" s="17">
        <v>0.21815409065932201</v>
      </c>
      <c r="AL10" s="17">
        <v>0.19787725406981899</v>
      </c>
      <c r="AM10" s="17">
        <v>0.30345605943354198</v>
      </c>
      <c r="AN10" s="17">
        <v>0.18076639248099799</v>
      </c>
      <c r="AO10" s="17"/>
      <c r="AP10" s="17">
        <v>0.185280366502798</v>
      </c>
      <c r="AQ10" s="17">
        <v>0.234076180181437</v>
      </c>
      <c r="AR10" s="17">
        <v>0.230067518972149</v>
      </c>
      <c r="AS10" s="17"/>
      <c r="AT10" s="17">
        <v>0.16523317909240501</v>
      </c>
      <c r="AU10" s="17">
        <v>0.193938561854615</v>
      </c>
      <c r="AV10" s="17">
        <v>0.21638987241226701</v>
      </c>
      <c r="AW10" s="17">
        <v>0.19485837872845799</v>
      </c>
      <c r="AX10" s="17">
        <v>0.13465021198683699</v>
      </c>
      <c r="AY10" s="17"/>
      <c r="AZ10" s="17">
        <v>0.124022792408818</v>
      </c>
      <c r="BA10" s="17">
        <v>0.18285359515088101</v>
      </c>
      <c r="BB10" s="17">
        <v>0.17536938473756999</v>
      </c>
      <c r="BC10" s="17">
        <v>0.21487226092293299</v>
      </c>
      <c r="BD10" s="17">
        <v>0.20233217231588299</v>
      </c>
      <c r="BE10" s="17">
        <v>0.18211847186907901</v>
      </c>
      <c r="BF10" s="17">
        <v>0.21963213829189199</v>
      </c>
      <c r="BG10" s="17">
        <v>0.20474344506610601</v>
      </c>
      <c r="BH10" s="17">
        <v>0.22390622287752801</v>
      </c>
      <c r="BI10" s="17">
        <v>0.13738004970585199</v>
      </c>
      <c r="BJ10" s="17">
        <v>0.219885870385955</v>
      </c>
      <c r="BK10" s="17">
        <v>0.22710823502991201</v>
      </c>
      <c r="BL10" s="17">
        <v>0.19017915289062201</v>
      </c>
      <c r="BM10" s="17">
        <v>0.167097743531578</v>
      </c>
      <c r="BN10" s="17">
        <v>0.27630759040016001</v>
      </c>
      <c r="BO10" s="17">
        <v>0.17373889365829001</v>
      </c>
      <c r="BP10" s="17"/>
      <c r="BQ10" s="17">
        <v>0.20598999352420699</v>
      </c>
      <c r="BR10" s="17">
        <v>0.19457054082692801</v>
      </c>
    </row>
    <row r="11" spans="2:70" ht="43.5" x14ac:dyDescent="0.35">
      <c r="B11" s="18" t="s">
        <v>817</v>
      </c>
      <c r="C11" s="17">
        <v>0.13155733487166099</v>
      </c>
      <c r="D11" s="17">
        <v>0.16094746228255499</v>
      </c>
      <c r="E11" s="17">
        <v>0.10223152115815499</v>
      </c>
      <c r="F11" s="17"/>
      <c r="G11" s="17">
        <v>0.14713223082621199</v>
      </c>
      <c r="H11" s="17">
        <v>0.148722775998056</v>
      </c>
      <c r="I11" s="17">
        <v>0.143001329200419</v>
      </c>
      <c r="J11" s="17">
        <v>0.114631727440887</v>
      </c>
      <c r="K11" s="17">
        <v>0.136717710881399</v>
      </c>
      <c r="L11" s="17">
        <v>0.108260419997859</v>
      </c>
      <c r="M11" s="17"/>
      <c r="N11" s="17">
        <v>0.121532401186651</v>
      </c>
      <c r="O11" s="17">
        <v>0.133893331911455</v>
      </c>
      <c r="P11" s="17">
        <v>0.136268774810405</v>
      </c>
      <c r="Q11" s="17">
        <v>0.13518469683614301</v>
      </c>
      <c r="R11" s="17"/>
      <c r="S11" s="17">
        <v>0.11814075068613</v>
      </c>
      <c r="T11" s="17">
        <v>0.137243647526924</v>
      </c>
      <c r="U11" s="17">
        <v>0.11694305356482999</v>
      </c>
      <c r="V11" s="17">
        <v>0.138373428671379</v>
      </c>
      <c r="W11" s="17">
        <v>0.114316214745266</v>
      </c>
      <c r="X11" s="17">
        <v>0.15732896538201799</v>
      </c>
      <c r="Y11" s="17">
        <v>0.126199762738887</v>
      </c>
      <c r="Z11" s="17">
        <v>0.163961824128661</v>
      </c>
      <c r="AA11" s="17">
        <v>0.118966128927502</v>
      </c>
      <c r="AB11" s="17">
        <v>0.147680956443485</v>
      </c>
      <c r="AC11" s="17">
        <v>0.12243290297121</v>
      </c>
      <c r="AD11" s="17">
        <v>0.135264277742602</v>
      </c>
      <c r="AE11" s="17"/>
      <c r="AF11" s="17">
        <v>0.16803299775202701</v>
      </c>
      <c r="AG11" s="17">
        <v>0.108407025318737</v>
      </c>
      <c r="AH11" s="17">
        <v>0.134760333543266</v>
      </c>
      <c r="AI11" s="17"/>
      <c r="AJ11" s="17">
        <v>0.13315652829198599</v>
      </c>
      <c r="AK11" s="17">
        <v>0.14772494457069901</v>
      </c>
      <c r="AL11" s="17">
        <v>0.101526157013875</v>
      </c>
      <c r="AM11" s="17">
        <v>0.18116267326139199</v>
      </c>
      <c r="AN11" s="17">
        <v>0.120598956593333</v>
      </c>
      <c r="AO11" s="17"/>
      <c r="AP11" s="17">
        <v>0.14869880646870201</v>
      </c>
      <c r="AQ11" s="17">
        <v>0.12664475453842999</v>
      </c>
      <c r="AR11" s="17">
        <v>0.10578111618570001</v>
      </c>
      <c r="AS11" s="17"/>
      <c r="AT11" s="17">
        <v>0.15145256152682199</v>
      </c>
      <c r="AU11" s="17">
        <v>0.12038391905689499</v>
      </c>
      <c r="AV11" s="17">
        <v>0.121194366720894</v>
      </c>
      <c r="AW11" s="17">
        <v>0.13077605698598099</v>
      </c>
      <c r="AX11" s="17">
        <v>0.127674133544286</v>
      </c>
      <c r="AY11" s="17"/>
      <c r="AZ11" s="17">
        <v>3.01291903311195E-2</v>
      </c>
      <c r="BA11" s="17">
        <v>0.165678059633251</v>
      </c>
      <c r="BB11" s="17">
        <v>0.13856765514931399</v>
      </c>
      <c r="BC11" s="17">
        <v>0.152802274414645</v>
      </c>
      <c r="BD11" s="17">
        <v>8.64484180961618E-2</v>
      </c>
      <c r="BE11" s="17">
        <v>0.164117552985872</v>
      </c>
      <c r="BF11" s="17">
        <v>0.127967931434565</v>
      </c>
      <c r="BG11" s="17">
        <v>0.102822598646757</v>
      </c>
      <c r="BH11" s="17">
        <v>0.14612404454880801</v>
      </c>
      <c r="BI11" s="17">
        <v>0.13557598494596301</v>
      </c>
      <c r="BJ11" s="17">
        <v>0.118502364034083</v>
      </c>
      <c r="BK11" s="17">
        <v>0.16506227494247599</v>
      </c>
      <c r="BL11" s="17">
        <v>0.12903810270287899</v>
      </c>
      <c r="BM11" s="17">
        <v>0.18661577152970299</v>
      </c>
      <c r="BN11" s="17">
        <v>0.103193503616319</v>
      </c>
      <c r="BO11" s="17">
        <v>0.14219838958310599</v>
      </c>
      <c r="BP11" s="17"/>
      <c r="BQ11" s="17">
        <v>0.109896654089747</v>
      </c>
      <c r="BR11" s="17">
        <v>0.14151703585639899</v>
      </c>
    </row>
    <row r="12" spans="2:70" x14ac:dyDescent="0.35">
      <c r="B12" s="18" t="s">
        <v>129</v>
      </c>
      <c r="C12" s="19">
        <v>0.232545447374049</v>
      </c>
      <c r="D12" s="19">
        <v>0.19940248559804599</v>
      </c>
      <c r="E12" s="19">
        <v>0.26549496839042902</v>
      </c>
      <c r="F12" s="19"/>
      <c r="G12" s="19">
        <v>0.198857028333147</v>
      </c>
      <c r="H12" s="19">
        <v>0.21555333849643399</v>
      </c>
      <c r="I12" s="19">
        <v>0.23046603966853599</v>
      </c>
      <c r="J12" s="19">
        <v>0.26002206623197699</v>
      </c>
      <c r="K12" s="19">
        <v>0.244471218286575</v>
      </c>
      <c r="L12" s="19">
        <v>0.24003386187459799</v>
      </c>
      <c r="M12" s="19"/>
      <c r="N12" s="19">
        <v>0.17428402506844501</v>
      </c>
      <c r="O12" s="19">
        <v>0.236080971978748</v>
      </c>
      <c r="P12" s="19">
        <v>0.24969844554780901</v>
      </c>
      <c r="Q12" s="19">
        <v>0.27489312624597501</v>
      </c>
      <c r="R12" s="19"/>
      <c r="S12" s="19">
        <v>0.20225810434442201</v>
      </c>
      <c r="T12" s="19">
        <v>0.24660201264449599</v>
      </c>
      <c r="U12" s="19">
        <v>0.26041174682430901</v>
      </c>
      <c r="V12" s="19">
        <v>0.23238556229143401</v>
      </c>
      <c r="W12" s="19">
        <v>0.25162194806962701</v>
      </c>
      <c r="X12" s="19">
        <v>0.231168615828132</v>
      </c>
      <c r="Y12" s="19">
        <v>0.23486206280260799</v>
      </c>
      <c r="Z12" s="19">
        <v>0.25274140447471799</v>
      </c>
      <c r="AA12" s="19">
        <v>0.25834422466736701</v>
      </c>
      <c r="AB12" s="19">
        <v>0.201038731788312</v>
      </c>
      <c r="AC12" s="19">
        <v>0.21310837751422601</v>
      </c>
      <c r="AD12" s="19">
        <v>0.198050292869173</v>
      </c>
      <c r="AE12" s="19"/>
      <c r="AF12" s="19">
        <v>0.22771040564190001</v>
      </c>
      <c r="AG12" s="19">
        <v>0.205106743167213</v>
      </c>
      <c r="AH12" s="19">
        <v>0.30414124251581698</v>
      </c>
      <c r="AI12" s="19"/>
      <c r="AJ12" s="19">
        <v>0.21392446630477299</v>
      </c>
      <c r="AK12" s="19">
        <v>0.215322612394549</v>
      </c>
      <c r="AL12" s="19">
        <v>0.20802882905630399</v>
      </c>
      <c r="AM12" s="19">
        <v>0.18125896917492901</v>
      </c>
      <c r="AN12" s="19">
        <v>0.315509956642478</v>
      </c>
      <c r="AO12" s="19"/>
      <c r="AP12" s="19">
        <v>0.19763502291108401</v>
      </c>
      <c r="AQ12" s="19">
        <v>0.194579556261019</v>
      </c>
      <c r="AR12" s="19">
        <v>0.16962422432927701</v>
      </c>
      <c r="AS12" s="19"/>
      <c r="AT12" s="19">
        <v>0.28885072565842101</v>
      </c>
      <c r="AU12" s="19">
        <v>0.27251113975202701</v>
      </c>
      <c r="AV12" s="19">
        <v>0.16258001559087201</v>
      </c>
      <c r="AW12" s="19">
        <v>0.163444313553082</v>
      </c>
      <c r="AX12" s="19">
        <v>0.18423957082335499</v>
      </c>
      <c r="AY12" s="19"/>
      <c r="AZ12" s="19">
        <v>0.47747279838208001</v>
      </c>
      <c r="BA12" s="19">
        <v>0.30349641674952599</v>
      </c>
      <c r="BB12" s="19">
        <v>0.26825809500079301</v>
      </c>
      <c r="BC12" s="19">
        <v>0.21219315779668799</v>
      </c>
      <c r="BD12" s="19">
        <v>0.25178057611301102</v>
      </c>
      <c r="BE12" s="19">
        <v>0.248275494871152</v>
      </c>
      <c r="BF12" s="19">
        <v>0.20075473792402099</v>
      </c>
      <c r="BG12" s="19">
        <v>0.27018901420026897</v>
      </c>
      <c r="BH12" s="19">
        <v>0.193600686738368</v>
      </c>
      <c r="BI12" s="19">
        <v>0.27544287388323702</v>
      </c>
      <c r="BJ12" s="19">
        <v>0.197379545816768</v>
      </c>
      <c r="BK12" s="19">
        <v>0.18155458454604601</v>
      </c>
      <c r="BL12" s="19">
        <v>0.16563598252593301</v>
      </c>
      <c r="BM12" s="19">
        <v>0.13609011787484801</v>
      </c>
      <c r="BN12" s="19">
        <v>0.119176928921785</v>
      </c>
      <c r="BO12" s="19">
        <v>0.13899188500159301</v>
      </c>
      <c r="BP12" s="19"/>
      <c r="BQ12" s="19">
        <v>0.106519792770973</v>
      </c>
      <c r="BR12" s="19">
        <v>0.28351128158271599</v>
      </c>
    </row>
    <row r="13" spans="2:70" x14ac:dyDescent="0.35">
      <c r="B13" s="16"/>
    </row>
    <row r="14" spans="2:70" x14ac:dyDescent="0.35">
      <c r="B14" t="s">
        <v>98</v>
      </c>
    </row>
    <row r="15" spans="2:70" x14ac:dyDescent="0.35">
      <c r="B15" t="s">
        <v>99</v>
      </c>
    </row>
    <row r="17" spans="2:2" x14ac:dyDescent="0.35">
      <c r="B17" s="8" t="str">
        <f>HYPERLINK("#'Contents'!A1", "Return to Contents")</f>
        <v>Return to Contents</v>
      </c>
    </row>
  </sheetData>
  <mergeCells count="11">
    <mergeCell ref="BQ5:BR5"/>
    <mergeCell ref="D5:E5"/>
    <mergeCell ref="G5:L5"/>
    <mergeCell ref="N5:Q5"/>
    <mergeCell ref="S5:AD5"/>
    <mergeCell ref="AF5:AH5"/>
    <mergeCell ref="D2:BJ2"/>
    <mergeCell ref="AJ5:AN5"/>
    <mergeCell ref="AP5:AR5"/>
    <mergeCell ref="AT5:AX5"/>
    <mergeCell ref="AZ5:BO5"/>
  </mergeCells>
  <pageMargins left="0.7" right="0.7" top="0.75" bottom="0.75" header="0.3" footer="0.3"/>
  <pageSetup paperSize="9" orientation="portrait" horizontalDpi="300" verticalDpi="300"/>
  <drawing r:id="rId1"/>
</worksheet>
</file>

<file path=xl/worksheets/sheet2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E00-000000000000}">
  <dimension ref="B2:BR24"/>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30" width="10.7265625" customWidth="1"/>
    <col min="31" max="31" width="2.1796875" customWidth="1"/>
    <col min="32" max="34" width="10.7265625" customWidth="1"/>
    <col min="35" max="35" width="2.1796875" customWidth="1"/>
    <col min="36" max="40" width="10.7265625" customWidth="1"/>
    <col min="41" max="41" width="2.1796875" customWidth="1"/>
    <col min="42" max="44" width="10.7265625" customWidth="1"/>
    <col min="45" max="45" width="2.1796875" customWidth="1"/>
    <col min="46" max="50" width="10.7265625" customWidth="1"/>
    <col min="51" max="51" width="2.1796875" customWidth="1"/>
    <col min="52" max="67" width="10.7265625" customWidth="1"/>
    <col min="68" max="68" width="2.1796875" customWidth="1"/>
    <col min="69" max="70" width="10.7265625" customWidth="1"/>
    <col min="71" max="71" width="2.1796875" customWidth="1"/>
  </cols>
  <sheetData>
    <row r="2" spans="2:70" ht="40" customHeight="1" x14ac:dyDescent="0.35">
      <c r="D2" s="29" t="s">
        <v>828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row>
    <row r="5" spans="2:70" ht="30" customHeight="1" x14ac:dyDescent="0.35">
      <c r="B5" s="15"/>
      <c r="C5" s="15"/>
      <c r="D5" s="30" t="s">
        <v>74</v>
      </c>
      <c r="E5" s="30"/>
      <c r="F5" s="15"/>
      <c r="G5" s="30" t="s">
        <v>75</v>
      </c>
      <c r="H5" s="30"/>
      <c r="I5" s="30"/>
      <c r="J5" s="30"/>
      <c r="K5" s="30"/>
      <c r="L5" s="30"/>
      <c r="M5" s="15"/>
      <c r="N5" s="30" t="s">
        <v>76</v>
      </c>
      <c r="O5" s="30"/>
      <c r="P5" s="30"/>
      <c r="Q5" s="30"/>
      <c r="R5" s="15"/>
      <c r="S5" s="30" t="s">
        <v>77</v>
      </c>
      <c r="T5" s="30"/>
      <c r="U5" s="30"/>
      <c r="V5" s="30"/>
      <c r="W5" s="30"/>
      <c r="X5" s="30"/>
      <c r="Y5" s="30"/>
      <c r="Z5" s="30"/>
      <c r="AA5" s="30"/>
      <c r="AB5" s="30"/>
      <c r="AC5" s="30"/>
      <c r="AD5" s="30"/>
      <c r="AE5" s="15"/>
      <c r="AF5" s="30" t="s">
        <v>78</v>
      </c>
      <c r="AG5" s="30"/>
      <c r="AH5" s="30"/>
      <c r="AI5" s="15"/>
      <c r="AJ5" s="30" t="s">
        <v>79</v>
      </c>
      <c r="AK5" s="30"/>
      <c r="AL5" s="30"/>
      <c r="AM5" s="30"/>
      <c r="AN5" s="30"/>
      <c r="AO5" s="15"/>
      <c r="AP5" s="30" t="s">
        <v>80</v>
      </c>
      <c r="AQ5" s="30"/>
      <c r="AR5" s="30"/>
      <c r="AS5" s="15"/>
      <c r="AT5" s="30" t="s">
        <v>81</v>
      </c>
      <c r="AU5" s="30"/>
      <c r="AV5" s="30"/>
      <c r="AW5" s="30"/>
      <c r="AX5" s="30"/>
      <c r="AY5" s="15"/>
      <c r="AZ5" s="30" t="s">
        <v>82</v>
      </c>
      <c r="BA5" s="30"/>
      <c r="BB5" s="30"/>
      <c r="BC5" s="30"/>
      <c r="BD5" s="30"/>
      <c r="BE5" s="30"/>
      <c r="BF5" s="30"/>
      <c r="BG5" s="30"/>
      <c r="BH5" s="30"/>
      <c r="BI5" s="30"/>
      <c r="BJ5" s="30"/>
      <c r="BK5" s="30"/>
      <c r="BL5" s="30"/>
      <c r="BM5" s="30"/>
      <c r="BN5" s="30"/>
      <c r="BO5" s="30"/>
      <c r="BP5" s="15"/>
      <c r="BQ5" s="30" t="s">
        <v>83</v>
      </c>
      <c r="BR5" s="30"/>
    </row>
    <row r="6" spans="2:7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D6" s="12" t="s">
        <v>42</v>
      </c>
      <c r="AF6" s="12" t="s">
        <v>43</v>
      </c>
      <c r="AG6" s="12" t="s">
        <v>44</v>
      </c>
      <c r="AH6" s="12" t="s">
        <v>45</v>
      </c>
      <c r="AJ6" s="12" t="s">
        <v>46</v>
      </c>
      <c r="AK6" s="12" t="s">
        <v>47</v>
      </c>
      <c r="AL6" s="12" t="s">
        <v>48</v>
      </c>
      <c r="AM6" s="12" t="s">
        <v>49</v>
      </c>
      <c r="AN6" s="12" t="s">
        <v>45</v>
      </c>
      <c r="AP6" s="12" t="s">
        <v>46</v>
      </c>
      <c r="AQ6" s="12" t="s">
        <v>47</v>
      </c>
      <c r="AR6" s="12" t="s">
        <v>50</v>
      </c>
      <c r="AT6" s="12" t="s">
        <v>51</v>
      </c>
      <c r="AU6" s="12" t="s">
        <v>52</v>
      </c>
      <c r="AV6" s="12" t="s">
        <v>53</v>
      </c>
      <c r="AW6" s="12" t="s">
        <v>54</v>
      </c>
      <c r="AX6" s="12" t="s">
        <v>55</v>
      </c>
      <c r="AZ6" s="12" t="s">
        <v>56</v>
      </c>
      <c r="BA6" s="12" t="s">
        <v>57</v>
      </c>
      <c r="BB6" s="12" t="s">
        <v>58</v>
      </c>
      <c r="BC6" s="12" t="s">
        <v>59</v>
      </c>
      <c r="BD6" s="12" t="s">
        <v>60</v>
      </c>
      <c r="BE6" s="12" t="s">
        <v>61</v>
      </c>
      <c r="BF6" s="12" t="s">
        <v>62</v>
      </c>
      <c r="BG6" s="12" t="s">
        <v>63</v>
      </c>
      <c r="BH6" s="12" t="s">
        <v>64</v>
      </c>
      <c r="BI6" s="12" t="s">
        <v>65</v>
      </c>
      <c r="BJ6" s="12" t="s">
        <v>66</v>
      </c>
      <c r="BK6" s="12" t="s">
        <v>67</v>
      </c>
      <c r="BL6" s="12" t="s">
        <v>68</v>
      </c>
      <c r="BM6" s="12" t="s">
        <v>69</v>
      </c>
      <c r="BN6" s="12" t="s">
        <v>70</v>
      </c>
      <c r="BO6" s="12" t="s">
        <v>71</v>
      </c>
      <c r="BQ6" s="12" t="s">
        <v>72</v>
      </c>
      <c r="BR6" s="12" t="s">
        <v>73</v>
      </c>
    </row>
    <row r="7" spans="2:70" ht="30" customHeight="1" x14ac:dyDescent="0.35">
      <c r="B7" s="10" t="s">
        <v>19</v>
      </c>
      <c r="C7" s="10">
        <v>4012</v>
      </c>
      <c r="D7" s="10">
        <v>1971</v>
      </c>
      <c r="E7" s="10">
        <v>2028</v>
      </c>
      <c r="F7" s="10"/>
      <c r="G7" s="10">
        <v>497</v>
      </c>
      <c r="H7" s="10">
        <v>704</v>
      </c>
      <c r="I7" s="10">
        <v>694</v>
      </c>
      <c r="J7" s="10">
        <v>693</v>
      </c>
      <c r="K7" s="10">
        <v>571</v>
      </c>
      <c r="L7" s="10">
        <v>853</v>
      </c>
      <c r="M7" s="10"/>
      <c r="N7" s="10">
        <v>1178</v>
      </c>
      <c r="O7" s="10">
        <v>1131</v>
      </c>
      <c r="P7" s="10">
        <v>781</v>
      </c>
      <c r="Q7" s="10">
        <v>909</v>
      </c>
      <c r="R7" s="10"/>
      <c r="S7" s="10">
        <v>563</v>
      </c>
      <c r="T7" s="10">
        <v>553</v>
      </c>
      <c r="U7" s="10">
        <v>314</v>
      </c>
      <c r="V7" s="10">
        <v>343</v>
      </c>
      <c r="W7" s="10">
        <v>293</v>
      </c>
      <c r="X7" s="10">
        <v>376</v>
      </c>
      <c r="Y7" s="10">
        <v>336</v>
      </c>
      <c r="Z7" s="10">
        <v>171</v>
      </c>
      <c r="AA7" s="10">
        <v>447</v>
      </c>
      <c r="AB7" s="10">
        <v>337</v>
      </c>
      <c r="AC7" s="10">
        <v>188</v>
      </c>
      <c r="AD7" s="10">
        <v>91</v>
      </c>
      <c r="AE7" s="10"/>
      <c r="AF7" s="10">
        <v>1421</v>
      </c>
      <c r="AG7" s="10">
        <v>1665</v>
      </c>
      <c r="AH7" s="10">
        <v>577</v>
      </c>
      <c r="AI7" s="10"/>
      <c r="AJ7" s="10">
        <v>1433</v>
      </c>
      <c r="AK7" s="10">
        <v>1082</v>
      </c>
      <c r="AL7" s="10">
        <v>299</v>
      </c>
      <c r="AM7" s="10">
        <v>42</v>
      </c>
      <c r="AN7" s="10">
        <v>541</v>
      </c>
      <c r="AO7" s="10"/>
      <c r="AP7" s="10">
        <v>878</v>
      </c>
      <c r="AQ7" s="10">
        <v>1369</v>
      </c>
      <c r="AR7" s="10">
        <v>264</v>
      </c>
      <c r="AS7" s="10"/>
      <c r="AT7" s="10">
        <v>929</v>
      </c>
      <c r="AU7" s="10">
        <v>932</v>
      </c>
      <c r="AV7" s="10">
        <v>1096</v>
      </c>
      <c r="AW7" s="10">
        <v>455</v>
      </c>
      <c r="AX7" s="10">
        <v>62</v>
      </c>
      <c r="AY7" s="10"/>
      <c r="AZ7" s="10">
        <v>33</v>
      </c>
      <c r="BA7" s="10">
        <v>185</v>
      </c>
      <c r="BB7" s="10">
        <v>256</v>
      </c>
      <c r="BC7" s="10">
        <v>269</v>
      </c>
      <c r="BD7" s="10">
        <v>403</v>
      </c>
      <c r="BE7" s="10">
        <v>436</v>
      </c>
      <c r="BF7" s="10">
        <v>391</v>
      </c>
      <c r="BG7" s="10">
        <v>312</v>
      </c>
      <c r="BH7" s="10">
        <v>253</v>
      </c>
      <c r="BI7" s="10">
        <v>211</v>
      </c>
      <c r="BJ7" s="10">
        <v>336</v>
      </c>
      <c r="BK7" s="10">
        <v>187</v>
      </c>
      <c r="BL7" s="10">
        <v>180</v>
      </c>
      <c r="BM7" s="10">
        <v>103</v>
      </c>
      <c r="BN7" s="10">
        <v>95</v>
      </c>
      <c r="BO7" s="10">
        <v>161</v>
      </c>
      <c r="BP7" s="10"/>
      <c r="BQ7" s="10">
        <v>1235</v>
      </c>
      <c r="BR7" s="10">
        <v>2665</v>
      </c>
    </row>
    <row r="8" spans="2:70" ht="30" customHeight="1" x14ac:dyDescent="0.35">
      <c r="B8" s="11" t="s">
        <v>20</v>
      </c>
      <c r="C8" s="11">
        <v>4012</v>
      </c>
      <c r="D8" s="11">
        <v>1975</v>
      </c>
      <c r="E8" s="11">
        <v>2024</v>
      </c>
      <c r="F8" s="11"/>
      <c r="G8" s="11">
        <v>558</v>
      </c>
      <c r="H8" s="11">
        <v>682</v>
      </c>
      <c r="I8" s="11">
        <v>685</v>
      </c>
      <c r="J8" s="11">
        <v>686</v>
      </c>
      <c r="K8" s="11">
        <v>562</v>
      </c>
      <c r="L8" s="11">
        <v>839</v>
      </c>
      <c r="M8" s="11"/>
      <c r="N8" s="11">
        <v>1080</v>
      </c>
      <c r="O8" s="11">
        <v>1039</v>
      </c>
      <c r="P8" s="11">
        <v>880</v>
      </c>
      <c r="Q8" s="11">
        <v>1000</v>
      </c>
      <c r="R8" s="11"/>
      <c r="S8" s="11">
        <v>562</v>
      </c>
      <c r="T8" s="11">
        <v>522</v>
      </c>
      <c r="U8" s="11">
        <v>321</v>
      </c>
      <c r="V8" s="11">
        <v>361</v>
      </c>
      <c r="W8" s="11">
        <v>281</v>
      </c>
      <c r="X8" s="11">
        <v>361</v>
      </c>
      <c r="Y8" s="11">
        <v>321</v>
      </c>
      <c r="Z8" s="11">
        <v>160</v>
      </c>
      <c r="AA8" s="11">
        <v>441</v>
      </c>
      <c r="AB8" s="11">
        <v>361</v>
      </c>
      <c r="AC8" s="11">
        <v>201</v>
      </c>
      <c r="AD8" s="11">
        <v>120</v>
      </c>
      <c r="AE8" s="11"/>
      <c r="AF8" s="11">
        <v>1410</v>
      </c>
      <c r="AG8" s="11">
        <v>1629</v>
      </c>
      <c r="AH8" s="11">
        <v>599</v>
      </c>
      <c r="AI8" s="11"/>
      <c r="AJ8" s="11">
        <v>1397</v>
      </c>
      <c r="AK8" s="11">
        <v>1071</v>
      </c>
      <c r="AL8" s="11">
        <v>288</v>
      </c>
      <c r="AM8" s="11">
        <v>45</v>
      </c>
      <c r="AN8" s="11">
        <v>558</v>
      </c>
      <c r="AO8" s="11"/>
      <c r="AP8" s="11">
        <v>856</v>
      </c>
      <c r="AQ8" s="11">
        <v>1358</v>
      </c>
      <c r="AR8" s="11">
        <v>259</v>
      </c>
      <c r="AS8" s="11"/>
      <c r="AT8" s="11">
        <v>961</v>
      </c>
      <c r="AU8" s="11">
        <v>958</v>
      </c>
      <c r="AV8" s="11">
        <v>1056</v>
      </c>
      <c r="AW8" s="11">
        <v>434</v>
      </c>
      <c r="AX8" s="11">
        <v>55</v>
      </c>
      <c r="AY8" s="11"/>
      <c r="AZ8" s="11">
        <v>33</v>
      </c>
      <c r="BA8" s="11">
        <v>186</v>
      </c>
      <c r="BB8" s="11">
        <v>267</v>
      </c>
      <c r="BC8" s="11">
        <v>280</v>
      </c>
      <c r="BD8" s="11">
        <v>416</v>
      </c>
      <c r="BE8" s="11">
        <v>443</v>
      </c>
      <c r="BF8" s="11">
        <v>394</v>
      </c>
      <c r="BG8" s="11">
        <v>314</v>
      </c>
      <c r="BH8" s="11">
        <v>257</v>
      </c>
      <c r="BI8" s="11">
        <v>206</v>
      </c>
      <c r="BJ8" s="11">
        <v>329</v>
      </c>
      <c r="BK8" s="11">
        <v>179</v>
      </c>
      <c r="BL8" s="11">
        <v>174</v>
      </c>
      <c r="BM8" s="11">
        <v>97</v>
      </c>
      <c r="BN8" s="11">
        <v>87</v>
      </c>
      <c r="BO8" s="11">
        <v>148</v>
      </c>
      <c r="BP8" s="11"/>
      <c r="BQ8" s="11">
        <v>1209</v>
      </c>
      <c r="BR8" s="11">
        <v>2688</v>
      </c>
    </row>
    <row r="9" spans="2:70" ht="29" x14ac:dyDescent="0.35">
      <c r="B9" s="18" t="s">
        <v>818</v>
      </c>
      <c r="C9" s="17">
        <v>0.46301964653525501</v>
      </c>
      <c r="D9" s="17">
        <v>0.43732364148969999</v>
      </c>
      <c r="E9" s="17">
        <v>0.48658829848785601</v>
      </c>
      <c r="F9" s="17"/>
      <c r="G9" s="17">
        <v>0.40101912463737999</v>
      </c>
      <c r="H9" s="17">
        <v>0.39495195790201898</v>
      </c>
      <c r="I9" s="17">
        <v>0.45867779039689599</v>
      </c>
      <c r="J9" s="17">
        <v>0.50757064891496395</v>
      </c>
      <c r="K9" s="17">
        <v>0.48789035030384698</v>
      </c>
      <c r="L9" s="17">
        <v>0.51011114754891895</v>
      </c>
      <c r="M9" s="17"/>
      <c r="N9" s="17">
        <v>0.49477995710596301</v>
      </c>
      <c r="O9" s="17">
        <v>0.46802603838911699</v>
      </c>
      <c r="P9" s="17">
        <v>0.42387666313211603</v>
      </c>
      <c r="Q9" s="17">
        <v>0.45813764866963202</v>
      </c>
      <c r="R9" s="17"/>
      <c r="S9" s="17">
        <v>0.44504153873394797</v>
      </c>
      <c r="T9" s="17">
        <v>0.47002301324093798</v>
      </c>
      <c r="U9" s="17">
        <v>0.45986457891987298</v>
      </c>
      <c r="V9" s="17">
        <v>0.51600088846690095</v>
      </c>
      <c r="W9" s="17">
        <v>0.40472857939184798</v>
      </c>
      <c r="X9" s="17">
        <v>0.43373129378282099</v>
      </c>
      <c r="Y9" s="17">
        <v>0.46431558697543701</v>
      </c>
      <c r="Z9" s="17">
        <v>0.45225399985841203</v>
      </c>
      <c r="AA9" s="17">
        <v>0.487046885049362</v>
      </c>
      <c r="AB9" s="17">
        <v>0.49582647178012901</v>
      </c>
      <c r="AC9" s="17">
        <v>0.40825788416057601</v>
      </c>
      <c r="AD9" s="17">
        <v>0.50604215446607503</v>
      </c>
      <c r="AE9" s="17"/>
      <c r="AF9" s="17">
        <v>0.47593636152711599</v>
      </c>
      <c r="AG9" s="17">
        <v>0.49208587223455302</v>
      </c>
      <c r="AH9" s="17">
        <v>0.38814344886670099</v>
      </c>
      <c r="AI9" s="17"/>
      <c r="AJ9" s="17">
        <v>0.48024236843324097</v>
      </c>
      <c r="AK9" s="17">
        <v>0.46273327946102999</v>
      </c>
      <c r="AL9" s="17">
        <v>0.52482330946397804</v>
      </c>
      <c r="AM9" s="17">
        <v>0.40664597959294901</v>
      </c>
      <c r="AN9" s="17">
        <v>0.41194637935366701</v>
      </c>
      <c r="AO9" s="17"/>
      <c r="AP9" s="17">
        <v>0.46215387099899202</v>
      </c>
      <c r="AQ9" s="17">
        <v>0.47973772428914702</v>
      </c>
      <c r="AR9" s="17">
        <v>0.48261053288953998</v>
      </c>
      <c r="AS9" s="17"/>
      <c r="AT9" s="17">
        <v>0.41883602794028901</v>
      </c>
      <c r="AU9" s="17">
        <v>0.44469201678099102</v>
      </c>
      <c r="AV9" s="17">
        <v>0.51521294867758605</v>
      </c>
      <c r="AW9" s="17">
        <v>0.49077776335339901</v>
      </c>
      <c r="AX9" s="17">
        <v>0.48209255311686999</v>
      </c>
      <c r="AY9" s="17"/>
      <c r="AZ9" s="17">
        <v>0.44938644637379799</v>
      </c>
      <c r="BA9" s="17">
        <v>0.37508475220158499</v>
      </c>
      <c r="BB9" s="17">
        <v>0.50808604414232195</v>
      </c>
      <c r="BC9" s="17">
        <v>0.51825393740748804</v>
      </c>
      <c r="BD9" s="17">
        <v>0.47705654408086601</v>
      </c>
      <c r="BE9" s="17">
        <v>0.40763121888760401</v>
      </c>
      <c r="BF9" s="17">
        <v>0.46079822121118003</v>
      </c>
      <c r="BG9" s="17">
        <v>0.51668119378771205</v>
      </c>
      <c r="BH9" s="17">
        <v>0.44915986925363399</v>
      </c>
      <c r="BI9" s="17">
        <v>0.48885629179523199</v>
      </c>
      <c r="BJ9" s="17">
        <v>0.44811560115034399</v>
      </c>
      <c r="BK9" s="17">
        <v>0.51740621178642698</v>
      </c>
      <c r="BL9" s="17">
        <v>0.45963503094024899</v>
      </c>
      <c r="BM9" s="17">
        <v>0.49842693336691701</v>
      </c>
      <c r="BN9" s="17">
        <v>0.47686001599688899</v>
      </c>
      <c r="BO9" s="17">
        <v>0.47414633270362699</v>
      </c>
      <c r="BP9" s="17"/>
      <c r="BQ9" s="17">
        <v>0.56532149527471598</v>
      </c>
      <c r="BR9" s="17">
        <v>0.42195035676120701</v>
      </c>
    </row>
    <row r="10" spans="2:70" ht="29" x14ac:dyDescent="0.35">
      <c r="B10" s="18" t="s">
        <v>819</v>
      </c>
      <c r="C10" s="17">
        <v>0.36145859644196998</v>
      </c>
      <c r="D10" s="17">
        <v>0.33613129974691602</v>
      </c>
      <c r="E10" s="17">
        <v>0.384532308766105</v>
      </c>
      <c r="F10" s="17"/>
      <c r="G10" s="17">
        <v>0.36070110447838899</v>
      </c>
      <c r="H10" s="17">
        <v>0.34036610329543399</v>
      </c>
      <c r="I10" s="17">
        <v>0.32267910707569902</v>
      </c>
      <c r="J10" s="17">
        <v>0.34861121524475103</v>
      </c>
      <c r="K10" s="17">
        <v>0.37042982069848501</v>
      </c>
      <c r="L10" s="17">
        <v>0.41529408808907198</v>
      </c>
      <c r="M10" s="17"/>
      <c r="N10" s="17">
        <v>0.41681342526974102</v>
      </c>
      <c r="O10" s="17">
        <v>0.36473920552689398</v>
      </c>
      <c r="P10" s="17">
        <v>0.315423054578023</v>
      </c>
      <c r="Q10" s="17">
        <v>0.33832489930602699</v>
      </c>
      <c r="R10" s="17"/>
      <c r="S10" s="17">
        <v>0.383123655795995</v>
      </c>
      <c r="T10" s="17">
        <v>0.37889675192463301</v>
      </c>
      <c r="U10" s="17">
        <v>0.350156327313428</v>
      </c>
      <c r="V10" s="17">
        <v>0.37149088777522798</v>
      </c>
      <c r="W10" s="17">
        <v>0.34261480858378801</v>
      </c>
      <c r="X10" s="17">
        <v>0.330394971104571</v>
      </c>
      <c r="Y10" s="17">
        <v>0.36879113215221299</v>
      </c>
      <c r="Z10" s="17">
        <v>0.27284762144541802</v>
      </c>
      <c r="AA10" s="17">
        <v>0.357331545711363</v>
      </c>
      <c r="AB10" s="17">
        <v>0.38780936124565701</v>
      </c>
      <c r="AC10" s="17">
        <v>0.35695246782273898</v>
      </c>
      <c r="AD10" s="17">
        <v>0.36375928514646799</v>
      </c>
      <c r="AE10" s="17"/>
      <c r="AF10" s="17">
        <v>0.33732179481118502</v>
      </c>
      <c r="AG10" s="17">
        <v>0.40465209599915702</v>
      </c>
      <c r="AH10" s="17">
        <v>0.28009620504500599</v>
      </c>
      <c r="AI10" s="17"/>
      <c r="AJ10" s="17">
        <v>0.35354582242090199</v>
      </c>
      <c r="AK10" s="17">
        <v>0.36077438132082901</v>
      </c>
      <c r="AL10" s="17">
        <v>0.44434200104563598</v>
      </c>
      <c r="AM10" s="17">
        <v>0.295093318069238</v>
      </c>
      <c r="AN10" s="17">
        <v>0.31551250527568098</v>
      </c>
      <c r="AO10" s="17"/>
      <c r="AP10" s="17">
        <v>0.33476061538587998</v>
      </c>
      <c r="AQ10" s="17">
        <v>0.398830456360173</v>
      </c>
      <c r="AR10" s="17">
        <v>0.40562058711299698</v>
      </c>
      <c r="AS10" s="17"/>
      <c r="AT10" s="17">
        <v>0.28831925992697899</v>
      </c>
      <c r="AU10" s="17">
        <v>0.36238638768209103</v>
      </c>
      <c r="AV10" s="17">
        <v>0.41311847174845501</v>
      </c>
      <c r="AW10" s="17">
        <v>0.40187276903970098</v>
      </c>
      <c r="AX10" s="17">
        <v>0.40691589111331899</v>
      </c>
      <c r="AY10" s="17"/>
      <c r="AZ10" s="17">
        <v>0.19743407979211899</v>
      </c>
      <c r="BA10" s="17">
        <v>0.26382136306758203</v>
      </c>
      <c r="BB10" s="17">
        <v>0.35612562147091997</v>
      </c>
      <c r="BC10" s="17">
        <v>0.37854632084286599</v>
      </c>
      <c r="BD10" s="17">
        <v>0.38723021308551703</v>
      </c>
      <c r="BE10" s="17">
        <v>0.32971435302145202</v>
      </c>
      <c r="BF10" s="17">
        <v>0.402189336406442</v>
      </c>
      <c r="BG10" s="17">
        <v>0.336704637707049</v>
      </c>
      <c r="BH10" s="17">
        <v>0.36387843655476898</v>
      </c>
      <c r="BI10" s="17">
        <v>0.39030029749016198</v>
      </c>
      <c r="BJ10" s="17">
        <v>0.37954622045345099</v>
      </c>
      <c r="BK10" s="17">
        <v>0.39585240313601</v>
      </c>
      <c r="BL10" s="17">
        <v>0.35332142683895401</v>
      </c>
      <c r="BM10" s="17">
        <v>0.454593599664047</v>
      </c>
      <c r="BN10" s="17">
        <v>0.39827636804659</v>
      </c>
      <c r="BO10" s="17">
        <v>0.39006141116458898</v>
      </c>
      <c r="BP10" s="17"/>
      <c r="BQ10" s="17">
        <v>0.460512720245987</v>
      </c>
      <c r="BR10" s="17">
        <v>0.31954005571121002</v>
      </c>
    </row>
    <row r="11" spans="2:70" ht="29" x14ac:dyDescent="0.35">
      <c r="B11" s="18" t="s">
        <v>820</v>
      </c>
      <c r="C11" s="17">
        <v>0.25712104114586898</v>
      </c>
      <c r="D11" s="17">
        <v>0.25139600838679199</v>
      </c>
      <c r="E11" s="17">
        <v>0.26070429569949999</v>
      </c>
      <c r="F11" s="17"/>
      <c r="G11" s="17">
        <v>0.24990915154147</v>
      </c>
      <c r="H11" s="17">
        <v>0.25152481188960601</v>
      </c>
      <c r="I11" s="17">
        <v>0.25879723486678902</v>
      </c>
      <c r="J11" s="17">
        <v>0.23917962581675001</v>
      </c>
      <c r="K11" s="17">
        <v>0.26639248615058603</v>
      </c>
      <c r="L11" s="17">
        <v>0.27356217052121301</v>
      </c>
      <c r="M11" s="17"/>
      <c r="N11" s="17">
        <v>0.28702288826537098</v>
      </c>
      <c r="O11" s="17">
        <v>0.221152938546477</v>
      </c>
      <c r="P11" s="17">
        <v>0.24441812173775801</v>
      </c>
      <c r="Q11" s="17">
        <v>0.27287035902325202</v>
      </c>
      <c r="R11" s="17"/>
      <c r="S11" s="17">
        <v>0.25423341770614499</v>
      </c>
      <c r="T11" s="17">
        <v>0.232850907061594</v>
      </c>
      <c r="U11" s="17">
        <v>0.242011518164958</v>
      </c>
      <c r="V11" s="17">
        <v>0.23944434560645</v>
      </c>
      <c r="W11" s="17">
        <v>0.27309849101561001</v>
      </c>
      <c r="X11" s="17">
        <v>0.27113610153530199</v>
      </c>
      <c r="Y11" s="17">
        <v>0.25433956140410302</v>
      </c>
      <c r="Z11" s="17">
        <v>0.23749545479582701</v>
      </c>
      <c r="AA11" s="17">
        <v>0.28855346020779299</v>
      </c>
      <c r="AB11" s="17">
        <v>0.27182316234662102</v>
      </c>
      <c r="AC11" s="17">
        <v>0.23359346575708601</v>
      </c>
      <c r="AD11" s="17">
        <v>0.30349833332736698</v>
      </c>
      <c r="AE11" s="17"/>
      <c r="AF11" s="17">
        <v>0.26765925137753199</v>
      </c>
      <c r="AG11" s="17">
        <v>0.26371213374409302</v>
      </c>
      <c r="AH11" s="17">
        <v>0.20872956275364499</v>
      </c>
      <c r="AI11" s="17"/>
      <c r="AJ11" s="17">
        <v>0.285175067474771</v>
      </c>
      <c r="AK11" s="17">
        <v>0.220181115825556</v>
      </c>
      <c r="AL11" s="17">
        <v>0.25208376393701099</v>
      </c>
      <c r="AM11" s="17">
        <v>0.25714153991330901</v>
      </c>
      <c r="AN11" s="17">
        <v>0.21434629528150101</v>
      </c>
      <c r="AO11" s="17"/>
      <c r="AP11" s="17">
        <v>0.28015712217450101</v>
      </c>
      <c r="AQ11" s="17">
        <v>0.237293048309767</v>
      </c>
      <c r="AR11" s="17">
        <v>0.25968031579062201</v>
      </c>
      <c r="AS11" s="17"/>
      <c r="AT11" s="17">
        <v>0.20846696119275099</v>
      </c>
      <c r="AU11" s="17">
        <v>0.27646025737618002</v>
      </c>
      <c r="AV11" s="17">
        <v>0.26449310469918202</v>
      </c>
      <c r="AW11" s="17">
        <v>0.30642688445536198</v>
      </c>
      <c r="AX11" s="17">
        <v>0.30162221169673997</v>
      </c>
      <c r="AY11" s="17"/>
      <c r="AZ11" s="17">
        <v>0.32554196975323102</v>
      </c>
      <c r="BA11" s="17">
        <v>0.19504309725275301</v>
      </c>
      <c r="BB11" s="17">
        <v>0.29986016654036801</v>
      </c>
      <c r="BC11" s="17">
        <v>0.30490481517720502</v>
      </c>
      <c r="BD11" s="17">
        <v>0.28367055905703698</v>
      </c>
      <c r="BE11" s="17">
        <v>0.23216324039800701</v>
      </c>
      <c r="BF11" s="17">
        <v>0.27631012137198002</v>
      </c>
      <c r="BG11" s="17">
        <v>0.213110000748473</v>
      </c>
      <c r="BH11" s="17">
        <v>0.25274329324716999</v>
      </c>
      <c r="BI11" s="17">
        <v>0.24951735634970901</v>
      </c>
      <c r="BJ11" s="17">
        <v>0.241365573051772</v>
      </c>
      <c r="BK11" s="17">
        <v>0.25790974709574799</v>
      </c>
      <c r="BL11" s="17">
        <v>0.25189381220692503</v>
      </c>
      <c r="BM11" s="17">
        <v>0.299659637803395</v>
      </c>
      <c r="BN11" s="17">
        <v>0.34281756533916602</v>
      </c>
      <c r="BO11" s="17">
        <v>0.25505889366488099</v>
      </c>
      <c r="BP11" s="17"/>
      <c r="BQ11" s="17">
        <v>0.34305702206237199</v>
      </c>
      <c r="BR11" s="17">
        <v>0.222483085020622</v>
      </c>
    </row>
    <row r="12" spans="2:70" x14ac:dyDescent="0.35">
      <c r="B12" s="18" t="s">
        <v>821</v>
      </c>
      <c r="C12" s="17">
        <v>0.23808178954690701</v>
      </c>
      <c r="D12" s="17">
        <v>0.25863118292032</v>
      </c>
      <c r="E12" s="17">
        <v>0.21824916663017399</v>
      </c>
      <c r="F12" s="17"/>
      <c r="G12" s="17">
        <v>0.26160121784116203</v>
      </c>
      <c r="H12" s="17">
        <v>0.186404091777642</v>
      </c>
      <c r="I12" s="17">
        <v>0.22123788894004101</v>
      </c>
      <c r="J12" s="17">
        <v>0.206320655398049</v>
      </c>
      <c r="K12" s="17">
        <v>0.26567446810764</v>
      </c>
      <c r="L12" s="17">
        <v>0.28570040045259898</v>
      </c>
      <c r="M12" s="17"/>
      <c r="N12" s="17">
        <v>0.264134410957863</v>
      </c>
      <c r="O12" s="17">
        <v>0.24652078848195</v>
      </c>
      <c r="P12" s="17">
        <v>0.220443139605842</v>
      </c>
      <c r="Q12" s="17">
        <v>0.21404889564535001</v>
      </c>
      <c r="R12" s="17"/>
      <c r="S12" s="17">
        <v>0.12330954577175</v>
      </c>
      <c r="T12" s="17">
        <v>0.201225317986511</v>
      </c>
      <c r="U12" s="17">
        <v>0.25137311884327801</v>
      </c>
      <c r="V12" s="17">
        <v>0.21794438926406801</v>
      </c>
      <c r="W12" s="17">
        <v>0.25113654347717901</v>
      </c>
      <c r="X12" s="17">
        <v>0.26736782687845201</v>
      </c>
      <c r="Y12" s="17">
        <v>0.27525249754514503</v>
      </c>
      <c r="Z12" s="17">
        <v>0.308698165366246</v>
      </c>
      <c r="AA12" s="17">
        <v>0.30478239112143402</v>
      </c>
      <c r="AB12" s="17">
        <v>0.299739978521182</v>
      </c>
      <c r="AC12" s="17">
        <v>0.21595256179841399</v>
      </c>
      <c r="AD12" s="17">
        <v>0.255080293810313</v>
      </c>
      <c r="AE12" s="17"/>
      <c r="AF12" s="17">
        <v>0.246603746678522</v>
      </c>
      <c r="AG12" s="17">
        <v>0.25943444381831199</v>
      </c>
      <c r="AH12" s="17">
        <v>0.164906319165114</v>
      </c>
      <c r="AI12" s="17"/>
      <c r="AJ12" s="17">
        <v>0.25479934657856201</v>
      </c>
      <c r="AK12" s="17">
        <v>0.22830663851892999</v>
      </c>
      <c r="AL12" s="17">
        <v>0.31435657872686001</v>
      </c>
      <c r="AM12" s="17">
        <v>0.18931034668810201</v>
      </c>
      <c r="AN12" s="17">
        <v>0.17378816839545699</v>
      </c>
      <c r="AO12" s="17"/>
      <c r="AP12" s="17">
        <v>0.23017846243064799</v>
      </c>
      <c r="AQ12" s="17">
        <v>0.248038138200431</v>
      </c>
      <c r="AR12" s="17">
        <v>0.30577038689361902</v>
      </c>
      <c r="AS12" s="17"/>
      <c r="AT12" s="17">
        <v>0.19156367229276</v>
      </c>
      <c r="AU12" s="17">
        <v>0.22542137019278699</v>
      </c>
      <c r="AV12" s="17">
        <v>0.253584973918274</v>
      </c>
      <c r="AW12" s="17">
        <v>0.27804267227767498</v>
      </c>
      <c r="AX12" s="17">
        <v>0.38987691704688199</v>
      </c>
      <c r="AY12" s="17"/>
      <c r="AZ12" s="17">
        <v>0.259623190162173</v>
      </c>
      <c r="BA12" s="17">
        <v>0.18328768823767</v>
      </c>
      <c r="BB12" s="17">
        <v>0.24496973124350499</v>
      </c>
      <c r="BC12" s="17">
        <v>0.26717464985719602</v>
      </c>
      <c r="BD12" s="17">
        <v>0.23236903896710601</v>
      </c>
      <c r="BE12" s="17">
        <v>0.19573865646138</v>
      </c>
      <c r="BF12" s="17">
        <v>0.26467544873034399</v>
      </c>
      <c r="BG12" s="17">
        <v>0.28041775552124698</v>
      </c>
      <c r="BH12" s="17">
        <v>0.239197736836195</v>
      </c>
      <c r="BI12" s="17">
        <v>0.26359705483599299</v>
      </c>
      <c r="BJ12" s="17">
        <v>0.23071092251346001</v>
      </c>
      <c r="BK12" s="17">
        <v>0.24452859936883301</v>
      </c>
      <c r="BL12" s="17">
        <v>0.22055886392214499</v>
      </c>
      <c r="BM12" s="17">
        <v>0.32525433826879901</v>
      </c>
      <c r="BN12" s="17">
        <v>0.23993082528840101</v>
      </c>
      <c r="BO12" s="17">
        <v>0.25132549597758702</v>
      </c>
      <c r="BP12" s="17"/>
      <c r="BQ12" s="17">
        <v>0.29028788490165502</v>
      </c>
      <c r="BR12" s="17">
        <v>0.219497520420977</v>
      </c>
    </row>
    <row r="13" spans="2:70" ht="29" x14ac:dyDescent="0.35">
      <c r="B13" s="18" t="s">
        <v>822</v>
      </c>
      <c r="C13" s="17">
        <v>0.222853842006557</v>
      </c>
      <c r="D13" s="17">
        <v>0.23968164236850201</v>
      </c>
      <c r="E13" s="17">
        <v>0.20655677923994301</v>
      </c>
      <c r="F13" s="17"/>
      <c r="G13" s="17">
        <v>0.18963655757145401</v>
      </c>
      <c r="H13" s="17">
        <v>0.221768074006092</v>
      </c>
      <c r="I13" s="17">
        <v>0.214267629779685</v>
      </c>
      <c r="J13" s="17">
        <v>0.21481565873306099</v>
      </c>
      <c r="K13" s="17">
        <v>0.23738279453580499</v>
      </c>
      <c r="L13" s="17">
        <v>0.24970202184477699</v>
      </c>
      <c r="M13" s="17"/>
      <c r="N13" s="17">
        <v>0.244615670148287</v>
      </c>
      <c r="O13" s="17">
        <v>0.194589657555922</v>
      </c>
      <c r="P13" s="17">
        <v>0.235755120958624</v>
      </c>
      <c r="Q13" s="17">
        <v>0.21603592762136201</v>
      </c>
      <c r="R13" s="17"/>
      <c r="S13" s="17">
        <v>0.27009891456545299</v>
      </c>
      <c r="T13" s="17">
        <v>0.23025293620144599</v>
      </c>
      <c r="U13" s="17">
        <v>0.205585588769789</v>
      </c>
      <c r="V13" s="17">
        <v>0.23925035714763199</v>
      </c>
      <c r="W13" s="17">
        <v>0.22105488139048701</v>
      </c>
      <c r="X13" s="17">
        <v>0.229957066373665</v>
      </c>
      <c r="Y13" s="17">
        <v>0.17786814024758299</v>
      </c>
      <c r="Z13" s="17">
        <v>0.231972308245356</v>
      </c>
      <c r="AA13" s="17">
        <v>0.22390518748187099</v>
      </c>
      <c r="AB13" s="17">
        <v>0.17618489448924399</v>
      </c>
      <c r="AC13" s="17">
        <v>0.2341323592946</v>
      </c>
      <c r="AD13" s="17">
        <v>0.17495918265854801</v>
      </c>
      <c r="AE13" s="17"/>
      <c r="AF13" s="17">
        <v>0.254862906317528</v>
      </c>
      <c r="AG13" s="17">
        <v>0.217568445231898</v>
      </c>
      <c r="AH13" s="17">
        <v>0.188608418989927</v>
      </c>
      <c r="AI13" s="17"/>
      <c r="AJ13" s="17">
        <v>0.256084702647286</v>
      </c>
      <c r="AK13" s="17">
        <v>0.211990084706071</v>
      </c>
      <c r="AL13" s="17">
        <v>0.253628410420706</v>
      </c>
      <c r="AM13" s="17">
        <v>0.19900423210107701</v>
      </c>
      <c r="AN13" s="17">
        <v>0.19358257485472299</v>
      </c>
      <c r="AO13" s="17"/>
      <c r="AP13" s="17">
        <v>0.25231249372367798</v>
      </c>
      <c r="AQ13" s="17">
        <v>0.22416659171158401</v>
      </c>
      <c r="AR13" s="17">
        <v>0.26820327502429198</v>
      </c>
      <c r="AS13" s="17"/>
      <c r="AT13" s="17">
        <v>0.20413233541839601</v>
      </c>
      <c r="AU13" s="17">
        <v>0.20663060311051401</v>
      </c>
      <c r="AV13" s="17">
        <v>0.25971038594034801</v>
      </c>
      <c r="AW13" s="17">
        <v>0.21661141283666599</v>
      </c>
      <c r="AX13" s="17">
        <v>0.30245429960991799</v>
      </c>
      <c r="AY13" s="17"/>
      <c r="AZ13" s="17">
        <v>0.110949726797498</v>
      </c>
      <c r="BA13" s="17">
        <v>0.160568373596335</v>
      </c>
      <c r="BB13" s="17">
        <v>0.23329548037969899</v>
      </c>
      <c r="BC13" s="17">
        <v>0.223391577713561</v>
      </c>
      <c r="BD13" s="17">
        <v>0.26067483775591199</v>
      </c>
      <c r="BE13" s="17">
        <v>0.20763154509033399</v>
      </c>
      <c r="BF13" s="17">
        <v>0.225063792552467</v>
      </c>
      <c r="BG13" s="17">
        <v>0.17956356232988299</v>
      </c>
      <c r="BH13" s="17">
        <v>0.21161879403786499</v>
      </c>
      <c r="BI13" s="17">
        <v>0.21343833732388501</v>
      </c>
      <c r="BJ13" s="17">
        <v>0.22679205737239699</v>
      </c>
      <c r="BK13" s="17">
        <v>0.26769367711161901</v>
      </c>
      <c r="BL13" s="17">
        <v>0.262330538520197</v>
      </c>
      <c r="BM13" s="17">
        <v>0.192852040226764</v>
      </c>
      <c r="BN13" s="17">
        <v>0.25946815831836201</v>
      </c>
      <c r="BO13" s="17">
        <v>0.297476479378465</v>
      </c>
      <c r="BP13" s="17"/>
      <c r="BQ13" s="17">
        <v>0.32640928968827398</v>
      </c>
      <c r="BR13" s="17">
        <v>0.178179210657126</v>
      </c>
    </row>
    <row r="14" spans="2:70" ht="29" x14ac:dyDescent="0.35">
      <c r="B14" s="18" t="s">
        <v>823</v>
      </c>
      <c r="C14" s="17">
        <v>0.181648760588801</v>
      </c>
      <c r="D14" s="17">
        <v>0.18296658934711801</v>
      </c>
      <c r="E14" s="17">
        <v>0.179865105852683</v>
      </c>
      <c r="F14" s="17"/>
      <c r="G14" s="17">
        <v>0.25004387335546102</v>
      </c>
      <c r="H14" s="17">
        <v>0.22753674262808199</v>
      </c>
      <c r="I14" s="17">
        <v>0.211280575127197</v>
      </c>
      <c r="J14" s="17">
        <v>0.16229783262753</v>
      </c>
      <c r="K14" s="17">
        <v>0.13616775591691099</v>
      </c>
      <c r="L14" s="17">
        <v>0.120882776447504</v>
      </c>
      <c r="M14" s="17"/>
      <c r="N14" s="17">
        <v>0.19483803036069899</v>
      </c>
      <c r="O14" s="17">
        <v>0.17675566072218599</v>
      </c>
      <c r="P14" s="17">
        <v>0.16884868719826501</v>
      </c>
      <c r="Q14" s="17">
        <v>0.18406534348968001</v>
      </c>
      <c r="R14" s="17"/>
      <c r="S14" s="17">
        <v>0.23419125606923</v>
      </c>
      <c r="T14" s="17">
        <v>0.15094326805119901</v>
      </c>
      <c r="U14" s="17">
        <v>0.19402772839739199</v>
      </c>
      <c r="V14" s="17">
        <v>0.16659375923675801</v>
      </c>
      <c r="W14" s="17">
        <v>0.189217009690751</v>
      </c>
      <c r="X14" s="17">
        <v>0.167693281572484</v>
      </c>
      <c r="Y14" s="17">
        <v>0.193096345263012</v>
      </c>
      <c r="Z14" s="17">
        <v>0.13844230931705301</v>
      </c>
      <c r="AA14" s="17">
        <v>0.18503975627548599</v>
      </c>
      <c r="AB14" s="17">
        <v>0.14626446895947601</v>
      </c>
      <c r="AC14" s="17">
        <v>0.177705646452502</v>
      </c>
      <c r="AD14" s="17">
        <v>0.23316093210939501</v>
      </c>
      <c r="AE14" s="17"/>
      <c r="AF14" s="17">
        <v>0.14406345816687699</v>
      </c>
      <c r="AG14" s="17">
        <v>0.20425730458522501</v>
      </c>
      <c r="AH14" s="17">
        <v>0.162433162151605</v>
      </c>
      <c r="AI14" s="17"/>
      <c r="AJ14" s="17">
        <v>0.15478765634000499</v>
      </c>
      <c r="AK14" s="17">
        <v>0.21367001014929901</v>
      </c>
      <c r="AL14" s="17">
        <v>0.19510772288061401</v>
      </c>
      <c r="AM14" s="17">
        <v>0.167764870711755</v>
      </c>
      <c r="AN14" s="17">
        <v>0.15757573530270699</v>
      </c>
      <c r="AO14" s="17"/>
      <c r="AP14" s="17">
        <v>0.17715528149025001</v>
      </c>
      <c r="AQ14" s="17">
        <v>0.22025279322864599</v>
      </c>
      <c r="AR14" s="17">
        <v>0.225280879317485</v>
      </c>
      <c r="AS14" s="17"/>
      <c r="AT14" s="17">
        <v>0.12827763664417699</v>
      </c>
      <c r="AU14" s="17">
        <v>0.19077094697250199</v>
      </c>
      <c r="AV14" s="17">
        <v>0.21144320655582199</v>
      </c>
      <c r="AW14" s="17">
        <v>0.22345154503772299</v>
      </c>
      <c r="AX14" s="17">
        <v>0.21857747885627801</v>
      </c>
      <c r="AY14" s="17"/>
      <c r="AZ14" s="17">
        <v>0.15063368782534001</v>
      </c>
      <c r="BA14" s="17">
        <v>0.15685210637303301</v>
      </c>
      <c r="BB14" s="17">
        <v>0.19280326253399199</v>
      </c>
      <c r="BC14" s="17">
        <v>0.14955399526566901</v>
      </c>
      <c r="BD14" s="17">
        <v>0.200869225082596</v>
      </c>
      <c r="BE14" s="17">
        <v>0.17537122100381999</v>
      </c>
      <c r="BF14" s="17">
        <v>0.214257128556435</v>
      </c>
      <c r="BG14" s="17">
        <v>0.14827166541468001</v>
      </c>
      <c r="BH14" s="17">
        <v>0.12508047620959201</v>
      </c>
      <c r="BI14" s="17">
        <v>0.183464299807933</v>
      </c>
      <c r="BJ14" s="17">
        <v>0.215319514973972</v>
      </c>
      <c r="BK14" s="17">
        <v>0.20063015571130399</v>
      </c>
      <c r="BL14" s="17">
        <v>0.18787015870381801</v>
      </c>
      <c r="BM14" s="17">
        <v>0.126405460181329</v>
      </c>
      <c r="BN14" s="17">
        <v>0.234926626965025</v>
      </c>
      <c r="BO14" s="17">
        <v>0.23957010840739301</v>
      </c>
      <c r="BP14" s="17"/>
      <c r="BQ14" s="17">
        <v>0.24494926447962201</v>
      </c>
      <c r="BR14" s="17">
        <v>0.15314720615643801</v>
      </c>
    </row>
    <row r="15" spans="2:70" ht="29" x14ac:dyDescent="0.35">
      <c r="B15" s="18" t="s">
        <v>824</v>
      </c>
      <c r="C15" s="17">
        <v>0.15063375031394899</v>
      </c>
      <c r="D15" s="17">
        <v>0.13440432696042501</v>
      </c>
      <c r="E15" s="17">
        <v>0.16440920871897899</v>
      </c>
      <c r="F15" s="17"/>
      <c r="G15" s="17">
        <v>0.240765656862026</v>
      </c>
      <c r="H15" s="17">
        <v>0.21266833738095001</v>
      </c>
      <c r="I15" s="17">
        <v>0.17070139078124399</v>
      </c>
      <c r="J15" s="17">
        <v>0.12867154416190499</v>
      </c>
      <c r="K15" s="17">
        <v>9.6488761334465795E-2</v>
      </c>
      <c r="L15" s="17">
        <v>7.8018876552815405E-2</v>
      </c>
      <c r="M15" s="17"/>
      <c r="N15" s="17">
        <v>0.17470740097283399</v>
      </c>
      <c r="O15" s="17">
        <v>0.14687667135314</v>
      </c>
      <c r="P15" s="17">
        <v>0.150825957216393</v>
      </c>
      <c r="Q15" s="17">
        <v>0.128331295658105</v>
      </c>
      <c r="R15" s="17"/>
      <c r="S15" s="17">
        <v>0.20969361782929</v>
      </c>
      <c r="T15" s="17">
        <v>0.135325950370901</v>
      </c>
      <c r="U15" s="17">
        <v>0.12898270934161599</v>
      </c>
      <c r="V15" s="17">
        <v>0.154693987064698</v>
      </c>
      <c r="W15" s="17">
        <v>0.15897242693625699</v>
      </c>
      <c r="X15" s="17">
        <v>0.200584884872786</v>
      </c>
      <c r="Y15" s="17">
        <v>0.12816546988781399</v>
      </c>
      <c r="Z15" s="17">
        <v>0.10118601993115101</v>
      </c>
      <c r="AA15" s="17">
        <v>0.12698169133116899</v>
      </c>
      <c r="AB15" s="17">
        <v>0.12835775281651801</v>
      </c>
      <c r="AC15" s="17">
        <v>0.14356921478347301</v>
      </c>
      <c r="AD15" s="17">
        <v>0.108347152872298</v>
      </c>
      <c r="AE15" s="17"/>
      <c r="AF15" s="17">
        <v>0.102876355787272</v>
      </c>
      <c r="AG15" s="17">
        <v>0.18436415108384299</v>
      </c>
      <c r="AH15" s="17">
        <v>0.10891368937144801</v>
      </c>
      <c r="AI15" s="17"/>
      <c r="AJ15" s="17">
        <v>9.8264476181085303E-2</v>
      </c>
      <c r="AK15" s="17">
        <v>0.21089009368879599</v>
      </c>
      <c r="AL15" s="17">
        <v>0.17260139238154701</v>
      </c>
      <c r="AM15" s="17">
        <v>0.17966578355989199</v>
      </c>
      <c r="AN15" s="17">
        <v>0.107346666651483</v>
      </c>
      <c r="AO15" s="17"/>
      <c r="AP15" s="17">
        <v>0.109154820782462</v>
      </c>
      <c r="AQ15" s="17">
        <v>0.201446909641713</v>
      </c>
      <c r="AR15" s="17">
        <v>0.19002375620835499</v>
      </c>
      <c r="AS15" s="17"/>
      <c r="AT15" s="17">
        <v>8.5217930827640995E-2</v>
      </c>
      <c r="AU15" s="17">
        <v>0.15082322071446899</v>
      </c>
      <c r="AV15" s="17">
        <v>0.200386642677119</v>
      </c>
      <c r="AW15" s="17">
        <v>0.21186904085604799</v>
      </c>
      <c r="AX15" s="17">
        <v>0.25964306590689001</v>
      </c>
      <c r="AY15" s="17"/>
      <c r="AZ15" s="17">
        <v>0.21333319328894901</v>
      </c>
      <c r="BA15" s="17">
        <v>9.5730974495126603E-2</v>
      </c>
      <c r="BB15" s="17">
        <v>0.13971289909141299</v>
      </c>
      <c r="BC15" s="17">
        <v>0.12018788663535999</v>
      </c>
      <c r="BD15" s="17">
        <v>0.190527787028376</v>
      </c>
      <c r="BE15" s="17">
        <v>0.12985592068399901</v>
      </c>
      <c r="BF15" s="17">
        <v>0.16027036265415401</v>
      </c>
      <c r="BG15" s="17">
        <v>0.125181883263665</v>
      </c>
      <c r="BH15" s="17">
        <v>0.17257216441460299</v>
      </c>
      <c r="BI15" s="17">
        <v>0.16126844250543301</v>
      </c>
      <c r="BJ15" s="17">
        <v>0.148633518563796</v>
      </c>
      <c r="BK15" s="17">
        <v>0.15672464486846699</v>
      </c>
      <c r="BL15" s="17">
        <v>0.149061734268532</v>
      </c>
      <c r="BM15" s="17">
        <v>0.18748568963811099</v>
      </c>
      <c r="BN15" s="17">
        <v>0.21578304182160199</v>
      </c>
      <c r="BO15" s="17">
        <v>0.176419237666504</v>
      </c>
      <c r="BP15" s="17"/>
      <c r="BQ15" s="17">
        <v>0.22031566422853599</v>
      </c>
      <c r="BR15" s="17">
        <v>0.117417398293818</v>
      </c>
    </row>
    <row r="16" spans="2:70" ht="29" x14ac:dyDescent="0.35">
      <c r="B16" s="18" t="s">
        <v>825</v>
      </c>
      <c r="C16" s="17">
        <v>0.14940975910974899</v>
      </c>
      <c r="D16" s="17">
        <v>0.16123443311576999</v>
      </c>
      <c r="E16" s="17">
        <v>0.13728691152153899</v>
      </c>
      <c r="F16" s="17"/>
      <c r="G16" s="17">
        <v>0.212682584209546</v>
      </c>
      <c r="H16" s="17">
        <v>0.24864164299095701</v>
      </c>
      <c r="I16" s="17">
        <v>0.15468343145918501</v>
      </c>
      <c r="J16" s="17">
        <v>0.14107130160982401</v>
      </c>
      <c r="K16" s="17">
        <v>0.102036987649522</v>
      </c>
      <c r="L16" s="17">
        <v>6.0829914135802202E-2</v>
      </c>
      <c r="M16" s="17"/>
      <c r="N16" s="17">
        <v>0.166162589508659</v>
      </c>
      <c r="O16" s="17">
        <v>0.149657892119512</v>
      </c>
      <c r="P16" s="17">
        <v>0.13900928510541699</v>
      </c>
      <c r="Q16" s="17">
        <v>0.14085015676564799</v>
      </c>
      <c r="R16" s="17"/>
      <c r="S16" s="17">
        <v>0.23675735097744899</v>
      </c>
      <c r="T16" s="17">
        <v>0.13378386279340501</v>
      </c>
      <c r="U16" s="17">
        <v>0.13137364373821001</v>
      </c>
      <c r="V16" s="17">
        <v>0.124486465707733</v>
      </c>
      <c r="W16" s="17">
        <v>0.134968642865928</v>
      </c>
      <c r="X16" s="17">
        <v>0.14660710932444501</v>
      </c>
      <c r="Y16" s="17">
        <v>0.152622476073841</v>
      </c>
      <c r="Z16" s="17">
        <v>0.108555597916519</v>
      </c>
      <c r="AA16" s="17">
        <v>0.131682891775358</v>
      </c>
      <c r="AB16" s="17">
        <v>0.11849284644026099</v>
      </c>
      <c r="AC16" s="17">
        <v>0.13467813809417001</v>
      </c>
      <c r="AD16" s="17">
        <v>0.202510304717719</v>
      </c>
      <c r="AE16" s="17"/>
      <c r="AF16" s="17">
        <v>0.10420486830736</v>
      </c>
      <c r="AG16" s="17">
        <v>0.17146295481139101</v>
      </c>
      <c r="AH16" s="17">
        <v>0.154771858050373</v>
      </c>
      <c r="AI16" s="17"/>
      <c r="AJ16" s="17">
        <v>0.109153147061961</v>
      </c>
      <c r="AK16" s="17">
        <v>0.18930297854957001</v>
      </c>
      <c r="AL16" s="17">
        <v>0.146030810910279</v>
      </c>
      <c r="AM16" s="17">
        <v>0.33451062883956001</v>
      </c>
      <c r="AN16" s="17">
        <v>0.14560246829603399</v>
      </c>
      <c r="AO16" s="17"/>
      <c r="AP16" s="17">
        <v>0.137905306256005</v>
      </c>
      <c r="AQ16" s="17">
        <v>0.18509814362572199</v>
      </c>
      <c r="AR16" s="17">
        <v>0.20062910961977701</v>
      </c>
      <c r="AS16" s="17"/>
      <c r="AT16" s="17">
        <v>9.11135732365842E-2</v>
      </c>
      <c r="AU16" s="17">
        <v>0.150509186740275</v>
      </c>
      <c r="AV16" s="17">
        <v>0.186053651474471</v>
      </c>
      <c r="AW16" s="17">
        <v>0.209895133145826</v>
      </c>
      <c r="AX16" s="17">
        <v>0.23436564552000499</v>
      </c>
      <c r="AY16" s="17"/>
      <c r="AZ16" s="17">
        <v>0.14300454162642501</v>
      </c>
      <c r="BA16" s="17">
        <v>0.13358443458300601</v>
      </c>
      <c r="BB16" s="17">
        <v>0.120624035484462</v>
      </c>
      <c r="BC16" s="17">
        <v>0.15255671674100099</v>
      </c>
      <c r="BD16" s="17">
        <v>0.17513887157140501</v>
      </c>
      <c r="BE16" s="17">
        <v>0.14988625938983199</v>
      </c>
      <c r="BF16" s="17">
        <v>0.14450977311412899</v>
      </c>
      <c r="BG16" s="17">
        <v>0.15441647529079799</v>
      </c>
      <c r="BH16" s="17">
        <v>0.12912371622430699</v>
      </c>
      <c r="BI16" s="17">
        <v>0.107273530890043</v>
      </c>
      <c r="BJ16" s="17">
        <v>0.16991379320626801</v>
      </c>
      <c r="BK16" s="17">
        <v>0.16240721210249101</v>
      </c>
      <c r="BL16" s="17">
        <v>0.184051209940745</v>
      </c>
      <c r="BM16" s="17">
        <v>0.1121376462301</v>
      </c>
      <c r="BN16" s="17">
        <v>0.227930177052141</v>
      </c>
      <c r="BO16" s="17">
        <v>0.20282240677407201</v>
      </c>
      <c r="BP16" s="17"/>
      <c r="BQ16" s="17">
        <v>0.199032079786678</v>
      </c>
      <c r="BR16" s="17">
        <v>0.12638936090597599</v>
      </c>
    </row>
    <row r="17" spans="2:70" x14ac:dyDescent="0.35">
      <c r="B17" s="18" t="s">
        <v>129</v>
      </c>
      <c r="C17" s="17">
        <v>0.14757788126567101</v>
      </c>
      <c r="D17" s="17">
        <v>0.13623855394658399</v>
      </c>
      <c r="E17" s="17">
        <v>0.15959169482841801</v>
      </c>
      <c r="F17" s="17"/>
      <c r="G17" s="17">
        <v>0.114825499733143</v>
      </c>
      <c r="H17" s="17">
        <v>0.11577543141848699</v>
      </c>
      <c r="I17" s="17">
        <v>0.146400731578989</v>
      </c>
      <c r="J17" s="17">
        <v>0.167033556025632</v>
      </c>
      <c r="K17" s="17">
        <v>0.18415589022952</v>
      </c>
      <c r="L17" s="17">
        <v>0.15579328364582401</v>
      </c>
      <c r="M17" s="17"/>
      <c r="N17" s="17">
        <v>0.106473775252737</v>
      </c>
      <c r="O17" s="17">
        <v>0.157356688326308</v>
      </c>
      <c r="P17" s="17">
        <v>0.149213608143898</v>
      </c>
      <c r="Q17" s="17">
        <v>0.17941897937225099</v>
      </c>
      <c r="R17" s="17"/>
      <c r="S17" s="17">
        <v>0.10873627172844499</v>
      </c>
      <c r="T17" s="17">
        <v>0.16698188547084999</v>
      </c>
      <c r="U17" s="17">
        <v>0.18585195391538401</v>
      </c>
      <c r="V17" s="17">
        <v>0.12931102161468</v>
      </c>
      <c r="W17" s="17">
        <v>0.18224897999845299</v>
      </c>
      <c r="X17" s="17">
        <v>0.15307238329380601</v>
      </c>
      <c r="Y17" s="17">
        <v>0.14619899733082101</v>
      </c>
      <c r="Z17" s="17">
        <v>0.172231905299845</v>
      </c>
      <c r="AA17" s="17">
        <v>0.13005014591473901</v>
      </c>
      <c r="AB17" s="17">
        <v>0.118161435321967</v>
      </c>
      <c r="AC17" s="17">
        <v>0.15535280604946999</v>
      </c>
      <c r="AD17" s="17">
        <v>0.210617993016844</v>
      </c>
      <c r="AE17" s="17"/>
      <c r="AF17" s="17">
        <v>0.137701535440477</v>
      </c>
      <c r="AG17" s="17">
        <v>0.135443808618012</v>
      </c>
      <c r="AH17" s="17">
        <v>0.191837062004036</v>
      </c>
      <c r="AI17" s="17"/>
      <c r="AJ17" s="17">
        <v>0.13069536519969499</v>
      </c>
      <c r="AK17" s="17">
        <v>0.128180643952298</v>
      </c>
      <c r="AL17" s="17">
        <v>0.113623212541009</v>
      </c>
      <c r="AM17" s="17">
        <v>0.159201706475642</v>
      </c>
      <c r="AN17" s="17">
        <v>0.218442717503462</v>
      </c>
      <c r="AO17" s="17"/>
      <c r="AP17" s="17">
        <v>0.126383372856468</v>
      </c>
      <c r="AQ17" s="17">
        <v>0.11731723693764499</v>
      </c>
      <c r="AR17" s="17">
        <v>0.10505596663851401</v>
      </c>
      <c r="AS17" s="17"/>
      <c r="AT17" s="17">
        <v>0.188649824185325</v>
      </c>
      <c r="AU17" s="17">
        <v>0.16013972364745899</v>
      </c>
      <c r="AV17" s="17">
        <v>0.106749279193119</v>
      </c>
      <c r="AW17" s="17">
        <v>9.9790480795023798E-2</v>
      </c>
      <c r="AX17" s="17">
        <v>6.0173047553935502E-2</v>
      </c>
      <c r="AY17" s="17"/>
      <c r="AZ17" s="17">
        <v>0.21147160470124601</v>
      </c>
      <c r="BA17" s="17">
        <v>0.19110279322540699</v>
      </c>
      <c r="BB17" s="17">
        <v>0.16345137478777</v>
      </c>
      <c r="BC17" s="17">
        <v>0.13438634753866399</v>
      </c>
      <c r="BD17" s="17">
        <v>0.12744953106270701</v>
      </c>
      <c r="BE17" s="17">
        <v>0.16156715045544301</v>
      </c>
      <c r="BF17" s="17">
        <v>0.137175537049507</v>
      </c>
      <c r="BG17" s="17">
        <v>0.15188147315070299</v>
      </c>
      <c r="BH17" s="17">
        <v>0.12575723874637099</v>
      </c>
      <c r="BI17" s="17">
        <v>0.123711003122427</v>
      </c>
      <c r="BJ17" s="17">
        <v>0.123211720468103</v>
      </c>
      <c r="BK17" s="17">
        <v>0.105057272492374</v>
      </c>
      <c r="BL17" s="17">
        <v>0.113463960080405</v>
      </c>
      <c r="BM17" s="17">
        <v>0.117224933517917</v>
      </c>
      <c r="BN17" s="17">
        <v>0.112579578378357</v>
      </c>
      <c r="BO17" s="17">
        <v>8.4762115549153402E-2</v>
      </c>
      <c r="BP17" s="17"/>
      <c r="BQ17" s="17">
        <v>5.2168350065775103E-2</v>
      </c>
      <c r="BR17" s="17">
        <v>0.186508989407701</v>
      </c>
    </row>
    <row r="18" spans="2:70" ht="43.5" x14ac:dyDescent="0.35">
      <c r="B18" s="18" t="s">
        <v>826</v>
      </c>
      <c r="C18" s="17">
        <v>8.2000259796305403E-2</v>
      </c>
      <c r="D18" s="17">
        <v>9.1417913641323803E-2</v>
      </c>
      <c r="E18" s="17">
        <v>7.2363963157344002E-2</v>
      </c>
      <c r="F18" s="17"/>
      <c r="G18" s="17">
        <v>5.4499419570397001E-2</v>
      </c>
      <c r="H18" s="17">
        <v>7.8446734270726806E-2</v>
      </c>
      <c r="I18" s="17">
        <v>6.08232439221182E-2</v>
      </c>
      <c r="J18" s="17">
        <v>7.8988357533342907E-2</v>
      </c>
      <c r="K18" s="17">
        <v>0.116492359632834</v>
      </c>
      <c r="L18" s="17">
        <v>9.9851486284982999E-2</v>
      </c>
      <c r="M18" s="17"/>
      <c r="N18" s="17">
        <v>6.8787644889517802E-2</v>
      </c>
      <c r="O18" s="17">
        <v>8.3005028424530697E-2</v>
      </c>
      <c r="P18" s="17">
        <v>9.0950745507693304E-2</v>
      </c>
      <c r="Q18" s="17">
        <v>8.6349435582730394E-2</v>
      </c>
      <c r="R18" s="17"/>
      <c r="S18" s="17">
        <v>5.7063374421155097E-2</v>
      </c>
      <c r="T18" s="17">
        <v>0.106176592605571</v>
      </c>
      <c r="U18" s="17">
        <v>8.0936433494101095E-2</v>
      </c>
      <c r="V18" s="17">
        <v>8.5087741104790102E-2</v>
      </c>
      <c r="W18" s="17">
        <v>7.9590630906986704E-2</v>
      </c>
      <c r="X18" s="17">
        <v>7.3554658885420093E-2</v>
      </c>
      <c r="Y18" s="17">
        <v>8.6947825095317899E-2</v>
      </c>
      <c r="Z18" s="17">
        <v>9.4354732243973297E-2</v>
      </c>
      <c r="AA18" s="17">
        <v>9.0697948759807898E-2</v>
      </c>
      <c r="AB18" s="17">
        <v>8.7191636828257799E-2</v>
      </c>
      <c r="AC18" s="17">
        <v>7.0736550667995099E-2</v>
      </c>
      <c r="AD18" s="17">
        <v>5.9807176859558497E-2</v>
      </c>
      <c r="AE18" s="17"/>
      <c r="AF18" s="17">
        <v>0.11257445538055</v>
      </c>
      <c r="AG18" s="17">
        <v>5.5969350367359297E-2</v>
      </c>
      <c r="AH18" s="17">
        <v>9.3683779380745597E-2</v>
      </c>
      <c r="AI18" s="17"/>
      <c r="AJ18" s="17">
        <v>9.5163080262956404E-2</v>
      </c>
      <c r="AK18" s="17">
        <v>6.0576824886937199E-2</v>
      </c>
      <c r="AL18" s="17">
        <v>4.9182025506510699E-2</v>
      </c>
      <c r="AM18" s="17">
        <v>0.113462832012686</v>
      </c>
      <c r="AN18" s="17">
        <v>0.11010944882972799</v>
      </c>
      <c r="AO18" s="17"/>
      <c r="AP18" s="17">
        <v>9.1951531506246395E-2</v>
      </c>
      <c r="AQ18" s="17">
        <v>5.6610869743889097E-2</v>
      </c>
      <c r="AR18" s="17">
        <v>4.8912663322831298E-2</v>
      </c>
      <c r="AS18" s="17"/>
      <c r="AT18" s="17">
        <v>0.114140725948522</v>
      </c>
      <c r="AU18" s="17">
        <v>8.8317291633836906E-2</v>
      </c>
      <c r="AV18" s="17">
        <v>5.3212058260052E-2</v>
      </c>
      <c r="AW18" s="17">
        <v>4.20472107676165E-2</v>
      </c>
      <c r="AX18" s="17">
        <v>6.6877527613999302E-2</v>
      </c>
      <c r="AY18" s="17"/>
      <c r="AZ18" s="17">
        <v>3.7265181363522602E-2</v>
      </c>
      <c r="BA18" s="17">
        <v>0.12947896602396999</v>
      </c>
      <c r="BB18" s="17">
        <v>6.7387919263822996E-2</v>
      </c>
      <c r="BC18" s="17">
        <v>9.9281704375225696E-2</v>
      </c>
      <c r="BD18" s="17">
        <v>5.5008715293327702E-2</v>
      </c>
      <c r="BE18" s="17">
        <v>0.106360240059668</v>
      </c>
      <c r="BF18" s="17">
        <v>8.4668034343593601E-2</v>
      </c>
      <c r="BG18" s="17">
        <v>6.1459771416023101E-2</v>
      </c>
      <c r="BH18" s="17">
        <v>7.5063312569195004E-2</v>
      </c>
      <c r="BI18" s="17">
        <v>9.2880278290862206E-2</v>
      </c>
      <c r="BJ18" s="17">
        <v>7.8023489150861505E-2</v>
      </c>
      <c r="BK18" s="17">
        <v>9.8367084321396306E-2</v>
      </c>
      <c r="BL18" s="17">
        <v>9.08857239236288E-2</v>
      </c>
      <c r="BM18" s="17">
        <v>9.2515070992136905E-2</v>
      </c>
      <c r="BN18" s="17">
        <v>1.8269602741524501E-2</v>
      </c>
      <c r="BO18" s="17">
        <v>6.2197653641195803E-2</v>
      </c>
      <c r="BP18" s="17"/>
      <c r="BQ18" s="17">
        <v>2.40801817102205E-2</v>
      </c>
      <c r="BR18" s="17">
        <v>0.108941046867014</v>
      </c>
    </row>
    <row r="19" spans="2:70" ht="29" x14ac:dyDescent="0.35">
      <c r="B19" s="18" t="s">
        <v>827</v>
      </c>
      <c r="C19" s="19">
        <v>5.2486544783988898E-2</v>
      </c>
      <c r="D19" s="19">
        <v>5.48229100620942E-2</v>
      </c>
      <c r="E19" s="19">
        <v>5.0543747828245202E-2</v>
      </c>
      <c r="F19" s="19"/>
      <c r="G19" s="19">
        <v>3.5542634082986399E-2</v>
      </c>
      <c r="H19" s="19">
        <v>3.5656962397264201E-2</v>
      </c>
      <c r="I19" s="19">
        <v>5.8628702320772101E-2</v>
      </c>
      <c r="J19" s="19">
        <v>4.2348242943704997E-2</v>
      </c>
      <c r="K19" s="19">
        <v>5.4582680120892998E-2</v>
      </c>
      <c r="L19" s="19">
        <v>7.9321303924962505E-2</v>
      </c>
      <c r="M19" s="19"/>
      <c r="N19" s="19">
        <v>5.0590858083135501E-2</v>
      </c>
      <c r="O19" s="19">
        <v>5.0093764030223399E-2</v>
      </c>
      <c r="P19" s="19">
        <v>5.6765088384600801E-2</v>
      </c>
      <c r="Q19" s="19">
        <v>5.3937192337726397E-2</v>
      </c>
      <c r="R19" s="19"/>
      <c r="S19" s="19">
        <v>5.5287748140939202E-2</v>
      </c>
      <c r="T19" s="19">
        <v>4.6344809497507203E-2</v>
      </c>
      <c r="U19" s="19">
        <v>4.5454225397241199E-2</v>
      </c>
      <c r="V19" s="19">
        <v>8.5906691183704406E-2</v>
      </c>
      <c r="W19" s="19">
        <v>6.3115660404593293E-2</v>
      </c>
      <c r="X19" s="19">
        <v>5.0605628157442802E-2</v>
      </c>
      <c r="Y19" s="19">
        <v>5.0030198657987697E-2</v>
      </c>
      <c r="Z19" s="19">
        <v>3.8300510367706597E-2</v>
      </c>
      <c r="AA19" s="19">
        <v>4.5151236055926199E-2</v>
      </c>
      <c r="AB19" s="19">
        <v>3.0641883830677501E-2</v>
      </c>
      <c r="AC19" s="19">
        <v>7.6713683684853803E-2</v>
      </c>
      <c r="AD19" s="19">
        <v>4.2702604661513897E-2</v>
      </c>
      <c r="AE19" s="19"/>
      <c r="AF19" s="19">
        <v>6.42298275808523E-2</v>
      </c>
      <c r="AG19" s="19">
        <v>4.4283227790381699E-2</v>
      </c>
      <c r="AH19" s="19">
        <v>5.5354891088434E-2</v>
      </c>
      <c r="AI19" s="19"/>
      <c r="AJ19" s="19">
        <v>6.2226357572000103E-2</v>
      </c>
      <c r="AK19" s="19">
        <v>5.0542848320170503E-2</v>
      </c>
      <c r="AL19" s="19">
        <v>4.92769342486487E-2</v>
      </c>
      <c r="AM19" s="19">
        <v>4.8119637057621498E-2</v>
      </c>
      <c r="AN19" s="19">
        <v>4.6413839634865499E-2</v>
      </c>
      <c r="AO19" s="19"/>
      <c r="AP19" s="19">
        <v>5.3777620653724899E-2</v>
      </c>
      <c r="AQ19" s="19">
        <v>6.1290735178555197E-2</v>
      </c>
      <c r="AR19" s="19">
        <v>4.1276594704007401E-2</v>
      </c>
      <c r="AS19" s="19"/>
      <c r="AT19" s="19">
        <v>6.9480011970771305E-2</v>
      </c>
      <c r="AU19" s="19">
        <v>4.3741628554480799E-2</v>
      </c>
      <c r="AV19" s="19">
        <v>3.92094331245555E-2</v>
      </c>
      <c r="AW19" s="19">
        <v>5.6807061461695001E-2</v>
      </c>
      <c r="AX19" s="19">
        <v>6.4984218119990306E-2</v>
      </c>
      <c r="AY19" s="19"/>
      <c r="AZ19" s="19">
        <v>5.4585190790424898E-2</v>
      </c>
      <c r="BA19" s="19">
        <v>5.8213510793746898E-2</v>
      </c>
      <c r="BB19" s="19">
        <v>6.4913409883803494E-2</v>
      </c>
      <c r="BC19" s="19">
        <v>4.16394682696591E-2</v>
      </c>
      <c r="BD19" s="19">
        <v>5.3343487213818597E-2</v>
      </c>
      <c r="BE19" s="19">
        <v>6.2580986725425197E-2</v>
      </c>
      <c r="BF19" s="19">
        <v>6.4882565472904705E-2</v>
      </c>
      <c r="BG19" s="19">
        <v>3.4649416034973603E-2</v>
      </c>
      <c r="BH19" s="19">
        <v>5.8365938975995103E-2</v>
      </c>
      <c r="BI19" s="19">
        <v>5.42107854628456E-2</v>
      </c>
      <c r="BJ19" s="19">
        <v>5.9518913471014699E-2</v>
      </c>
      <c r="BK19" s="19">
        <v>3.9964281855781401E-2</v>
      </c>
      <c r="BL19" s="19">
        <v>4.3694524907054298E-2</v>
      </c>
      <c r="BM19" s="19">
        <v>2.82226937414022E-2</v>
      </c>
      <c r="BN19" s="19">
        <v>4.2952270961367903E-2</v>
      </c>
      <c r="BO19" s="19">
        <v>4.9855219449602299E-2</v>
      </c>
      <c r="BP19" s="19"/>
      <c r="BQ19" s="19">
        <v>5.0170158886494197E-2</v>
      </c>
      <c r="BR19" s="19">
        <v>5.4049433686401797E-2</v>
      </c>
    </row>
    <row r="20" spans="2:70" x14ac:dyDescent="0.35">
      <c r="B20" s="16"/>
    </row>
    <row r="21" spans="2:70" x14ac:dyDescent="0.35">
      <c r="B21" t="s">
        <v>98</v>
      </c>
    </row>
    <row r="22" spans="2:70" x14ac:dyDescent="0.35">
      <c r="B22" t="s">
        <v>99</v>
      </c>
    </row>
    <row r="24" spans="2:70" x14ac:dyDescent="0.35">
      <c r="B24" s="8" t="str">
        <f>HYPERLINK("#'Contents'!A1", "Return to Contents")</f>
        <v>Return to Contents</v>
      </c>
    </row>
  </sheetData>
  <mergeCells count="11">
    <mergeCell ref="BQ5:BR5"/>
    <mergeCell ref="D5:E5"/>
    <mergeCell ref="G5:L5"/>
    <mergeCell ref="N5:Q5"/>
    <mergeCell ref="S5:AD5"/>
    <mergeCell ref="AF5:AH5"/>
    <mergeCell ref="D2:BJ2"/>
    <mergeCell ref="AJ5:AN5"/>
    <mergeCell ref="AP5:AR5"/>
    <mergeCell ref="AT5:AX5"/>
    <mergeCell ref="AZ5:BO5"/>
  </mergeCells>
  <pageMargins left="0.7" right="0.7" top="0.75" bottom="0.75" header="0.3" footer="0.3"/>
  <pageSetup paperSize="9" orientation="portrait" horizontalDpi="300" verticalDpi="300"/>
  <drawing r:id="rId1"/>
</worksheet>
</file>

<file path=xl/worksheets/sheet2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DF00-000000000000}">
  <dimension ref="J3:S25"/>
  <sheetViews>
    <sheetView showGridLines="0" workbookViewId="0"/>
  </sheetViews>
  <sheetFormatPr defaultColWidth="11.453125" defaultRowHeight="14.5" x14ac:dyDescent="0.35"/>
  <sheetData>
    <row r="3" spans="10:19" x14ac:dyDescent="0.35">
      <c r="J3" t="s">
        <v>830</v>
      </c>
      <c r="K3" t="s">
        <v>831</v>
      </c>
      <c r="L3" t="s">
        <v>832</v>
      </c>
      <c r="M3" t="s">
        <v>833</v>
      </c>
      <c r="N3" t="s">
        <v>834</v>
      </c>
      <c r="O3" t="s">
        <v>835</v>
      </c>
      <c r="P3" t="s">
        <v>836</v>
      </c>
      <c r="Q3" t="s">
        <v>837</v>
      </c>
      <c r="R3" t="s">
        <v>838</v>
      </c>
      <c r="S3" t="s">
        <v>839</v>
      </c>
    </row>
    <row r="4" spans="10:19" x14ac:dyDescent="0.35">
      <c r="J4" t="s">
        <v>840</v>
      </c>
      <c r="K4" t="s">
        <v>841</v>
      </c>
      <c r="L4" t="s">
        <v>842</v>
      </c>
      <c r="M4" t="s">
        <v>843</v>
      </c>
      <c r="N4" t="s">
        <v>844</v>
      </c>
      <c r="O4" t="s">
        <v>845</v>
      </c>
      <c r="P4" t="s">
        <v>846</v>
      </c>
      <c r="Q4" t="s">
        <v>847</v>
      </c>
      <c r="R4" t="s">
        <v>848</v>
      </c>
      <c r="S4" t="s">
        <v>849</v>
      </c>
    </row>
    <row r="5" spans="10:19" x14ac:dyDescent="0.35">
      <c r="J5" t="s">
        <v>850</v>
      </c>
      <c r="K5" t="s">
        <v>851</v>
      </c>
      <c r="L5" t="s">
        <v>852</v>
      </c>
      <c r="M5" t="s">
        <v>853</v>
      </c>
      <c r="N5" t="s">
        <v>854</v>
      </c>
      <c r="O5" t="s">
        <v>855</v>
      </c>
      <c r="P5" t="s">
        <v>856</v>
      </c>
      <c r="Q5" t="s">
        <v>857</v>
      </c>
      <c r="R5" t="s">
        <v>858</v>
      </c>
      <c r="S5" t="s">
        <v>859</v>
      </c>
    </row>
    <row r="6" spans="10:19" x14ac:dyDescent="0.35">
      <c r="J6" t="s">
        <v>860</v>
      </c>
      <c r="K6" t="s">
        <v>861</v>
      </c>
      <c r="L6" t="s">
        <v>862</v>
      </c>
      <c r="M6" t="s">
        <v>863</v>
      </c>
      <c r="N6" t="s">
        <v>864</v>
      </c>
      <c r="O6" t="s">
        <v>865</v>
      </c>
      <c r="P6" t="s">
        <v>866</v>
      </c>
      <c r="Q6" t="s">
        <v>867</v>
      </c>
      <c r="R6" t="s">
        <v>868</v>
      </c>
      <c r="S6" t="s">
        <v>869</v>
      </c>
    </row>
    <row r="7" spans="10:19" x14ac:dyDescent="0.35">
      <c r="J7" t="s">
        <v>870</v>
      </c>
      <c r="K7" t="s">
        <v>871</v>
      </c>
      <c r="L7" t="s">
        <v>872</v>
      </c>
      <c r="M7" t="s">
        <v>873</v>
      </c>
      <c r="N7" t="s">
        <v>874</v>
      </c>
      <c r="O7" t="s">
        <v>875</v>
      </c>
      <c r="P7" t="s">
        <v>876</v>
      </c>
      <c r="Q7" t="s">
        <v>877</v>
      </c>
      <c r="R7" t="s">
        <v>878</v>
      </c>
      <c r="S7" t="s">
        <v>879</v>
      </c>
    </row>
    <row r="8" spans="10:19" x14ac:dyDescent="0.35">
      <c r="J8" t="s">
        <v>340</v>
      </c>
      <c r="K8" t="s">
        <v>880</v>
      </c>
      <c r="L8" t="s">
        <v>881</v>
      </c>
      <c r="M8" t="s">
        <v>882</v>
      </c>
      <c r="N8" t="s">
        <v>883</v>
      </c>
      <c r="O8" t="s">
        <v>884</v>
      </c>
      <c r="P8" t="s">
        <v>885</v>
      </c>
      <c r="Q8" t="s">
        <v>886</v>
      </c>
      <c r="R8" t="s">
        <v>887</v>
      </c>
      <c r="S8" t="s">
        <v>888</v>
      </c>
    </row>
    <row r="9" spans="10:19" x14ac:dyDescent="0.35">
      <c r="J9" t="s">
        <v>889</v>
      </c>
      <c r="K9" t="s">
        <v>890</v>
      </c>
      <c r="L9" t="s">
        <v>891</v>
      </c>
      <c r="M9" t="s">
        <v>892</v>
      </c>
      <c r="N9" t="s">
        <v>893</v>
      </c>
      <c r="O9" t="s">
        <v>894</v>
      </c>
      <c r="P9" t="s">
        <v>895</v>
      </c>
      <c r="Q9" t="s">
        <v>896</v>
      </c>
      <c r="R9" t="s">
        <v>897</v>
      </c>
      <c r="S9" t="s">
        <v>898</v>
      </c>
    </row>
    <row r="10" spans="10:19" x14ac:dyDescent="0.35">
      <c r="J10" t="s">
        <v>117</v>
      </c>
      <c r="K10" t="s">
        <v>899</v>
      </c>
      <c r="L10" t="s">
        <v>900</v>
      </c>
      <c r="M10" t="s">
        <v>901</v>
      </c>
      <c r="N10" t="s">
        <v>902</v>
      </c>
      <c r="O10" t="s">
        <v>903</v>
      </c>
      <c r="P10" t="s">
        <v>904</v>
      </c>
      <c r="Q10" t="s">
        <v>905</v>
      </c>
      <c r="R10" t="s">
        <v>906</v>
      </c>
      <c r="S10" t="s">
        <v>907</v>
      </c>
    </row>
    <row r="11" spans="10:19" x14ac:dyDescent="0.35">
      <c r="J11" t="s">
        <v>908</v>
      </c>
      <c r="K11" t="s">
        <v>909</v>
      </c>
      <c r="L11" t="s">
        <v>910</v>
      </c>
      <c r="M11" t="s">
        <v>911</v>
      </c>
      <c r="N11" t="s">
        <v>912</v>
      </c>
      <c r="O11" t="s">
        <v>913</v>
      </c>
      <c r="P11" t="s">
        <v>914</v>
      </c>
      <c r="Q11" t="s">
        <v>915</v>
      </c>
      <c r="R11" t="s">
        <v>916</v>
      </c>
      <c r="S11" t="s">
        <v>917</v>
      </c>
    </row>
    <row r="12" spans="10:19" x14ac:dyDescent="0.35">
      <c r="J12" t="s">
        <v>918</v>
      </c>
      <c r="K12" t="s">
        <v>919</v>
      </c>
      <c r="L12" t="s">
        <v>920</v>
      </c>
      <c r="M12" t="s">
        <v>921</v>
      </c>
      <c r="N12" t="s">
        <v>922</v>
      </c>
      <c r="O12" t="s">
        <v>923</v>
      </c>
      <c r="P12" t="s">
        <v>924</v>
      </c>
      <c r="Q12" t="s">
        <v>925</v>
      </c>
      <c r="R12" t="s">
        <v>926</v>
      </c>
      <c r="S12" t="s">
        <v>927</v>
      </c>
    </row>
    <row r="13" spans="10:19" x14ac:dyDescent="0.35">
      <c r="J13" t="s">
        <v>928</v>
      </c>
      <c r="K13" t="s">
        <v>929</v>
      </c>
      <c r="L13" t="s">
        <v>930</v>
      </c>
      <c r="M13" t="s">
        <v>931</v>
      </c>
      <c r="N13" t="s">
        <v>932</v>
      </c>
      <c r="O13" t="s">
        <v>933</v>
      </c>
      <c r="P13" t="s">
        <v>934</v>
      </c>
      <c r="Q13" t="s">
        <v>935</v>
      </c>
      <c r="R13" t="s">
        <v>936</v>
      </c>
      <c r="S13" t="s">
        <v>937</v>
      </c>
    </row>
    <row r="14" spans="10:19" x14ac:dyDescent="0.35">
      <c r="J14" t="s">
        <v>938</v>
      </c>
      <c r="K14" t="s">
        <v>939</v>
      </c>
      <c r="L14" t="s">
        <v>940</v>
      </c>
      <c r="M14" t="s">
        <v>941</v>
      </c>
      <c r="N14" t="s">
        <v>942</v>
      </c>
      <c r="O14" t="s">
        <v>943</v>
      </c>
      <c r="P14" t="s">
        <v>944</v>
      </c>
      <c r="Q14" t="s">
        <v>945</v>
      </c>
      <c r="R14" t="s">
        <v>946</v>
      </c>
      <c r="S14" t="s">
        <v>947</v>
      </c>
    </row>
    <row r="15" spans="10:19" x14ac:dyDescent="0.35">
      <c r="J15" t="s">
        <v>948</v>
      </c>
      <c r="K15" t="s">
        <v>949</v>
      </c>
      <c r="L15" t="s">
        <v>950</v>
      </c>
      <c r="M15" t="s">
        <v>951</v>
      </c>
      <c r="N15" t="s">
        <v>952</v>
      </c>
      <c r="O15" t="s">
        <v>953</v>
      </c>
      <c r="P15" t="s">
        <v>954</v>
      </c>
      <c r="Q15" t="s">
        <v>955</v>
      </c>
      <c r="R15" t="s">
        <v>956</v>
      </c>
      <c r="S15" t="s">
        <v>957</v>
      </c>
    </row>
    <row r="16" spans="10:19" x14ac:dyDescent="0.35">
      <c r="J16" t="s">
        <v>958</v>
      </c>
      <c r="K16" t="s">
        <v>959</v>
      </c>
      <c r="L16" t="s">
        <v>960</v>
      </c>
      <c r="M16" t="s">
        <v>961</v>
      </c>
      <c r="N16" t="s">
        <v>962</v>
      </c>
      <c r="O16" t="s">
        <v>963</v>
      </c>
      <c r="P16" t="s">
        <v>964</v>
      </c>
      <c r="Q16" t="s">
        <v>965</v>
      </c>
      <c r="R16" t="s">
        <v>966</v>
      </c>
      <c r="S16" t="s">
        <v>967</v>
      </c>
    </row>
    <row r="17" spans="10:19" x14ac:dyDescent="0.35">
      <c r="J17" t="s">
        <v>968</v>
      </c>
      <c r="K17" t="s">
        <v>969</v>
      </c>
      <c r="L17" t="s">
        <v>970</v>
      </c>
      <c r="M17" t="s">
        <v>971</v>
      </c>
      <c r="N17" t="s">
        <v>972</v>
      </c>
      <c r="O17" t="s">
        <v>973</v>
      </c>
      <c r="P17" t="s">
        <v>974</v>
      </c>
      <c r="Q17" t="s">
        <v>975</v>
      </c>
      <c r="R17" t="s">
        <v>976</v>
      </c>
      <c r="S17" t="s">
        <v>977</v>
      </c>
    </row>
    <row r="18" spans="10:19" x14ac:dyDescent="0.35">
      <c r="J18" t="s">
        <v>978</v>
      </c>
      <c r="K18" t="s">
        <v>979</v>
      </c>
      <c r="L18" t="s">
        <v>980</v>
      </c>
      <c r="M18" t="s">
        <v>981</v>
      </c>
      <c r="N18" t="s">
        <v>982</v>
      </c>
      <c r="O18" t="s">
        <v>983</v>
      </c>
      <c r="P18" t="s">
        <v>984</v>
      </c>
      <c r="Q18" t="s">
        <v>985</v>
      </c>
      <c r="R18" t="s">
        <v>986</v>
      </c>
      <c r="S18" t="s">
        <v>987</v>
      </c>
    </row>
    <row r="19" spans="10:19" x14ac:dyDescent="0.35">
      <c r="J19" t="s">
        <v>988</v>
      </c>
      <c r="K19" t="s">
        <v>989</v>
      </c>
      <c r="L19" t="s">
        <v>990</v>
      </c>
      <c r="M19" t="s">
        <v>991</v>
      </c>
      <c r="N19" t="s">
        <v>992</v>
      </c>
      <c r="O19" t="s">
        <v>993</v>
      </c>
      <c r="P19" t="s">
        <v>994</v>
      </c>
      <c r="Q19" t="s">
        <v>995</v>
      </c>
      <c r="R19" t="s">
        <v>996</v>
      </c>
      <c r="S19" t="s">
        <v>997</v>
      </c>
    </row>
    <row r="20" spans="10:19" x14ac:dyDescent="0.35">
      <c r="J20" t="s">
        <v>998</v>
      </c>
      <c r="K20" t="s">
        <v>999</v>
      </c>
      <c r="L20" t="s">
        <v>1000</v>
      </c>
      <c r="M20" t="s">
        <v>1001</v>
      </c>
      <c r="N20" t="s">
        <v>1002</v>
      </c>
      <c r="O20" t="s">
        <v>1003</v>
      </c>
      <c r="P20" t="s">
        <v>1004</v>
      </c>
      <c r="Q20" t="s">
        <v>1005</v>
      </c>
      <c r="R20" t="s">
        <v>1006</v>
      </c>
      <c r="S20" t="s">
        <v>1007</v>
      </c>
    </row>
    <row r="21" spans="10:19" x14ac:dyDescent="0.35">
      <c r="J21" t="s">
        <v>1008</v>
      </c>
      <c r="K21" t="s">
        <v>1009</v>
      </c>
      <c r="L21" t="s">
        <v>1010</v>
      </c>
      <c r="M21" t="s">
        <v>282</v>
      </c>
      <c r="N21" t="s">
        <v>1011</v>
      </c>
      <c r="O21" t="s">
        <v>1012</v>
      </c>
      <c r="P21" t="s">
        <v>1013</v>
      </c>
      <c r="Q21" t="s">
        <v>1014</v>
      </c>
      <c r="R21" t="s">
        <v>1015</v>
      </c>
      <c r="S21" t="s">
        <v>15</v>
      </c>
    </row>
    <row r="22" spans="10:19" x14ac:dyDescent="0.35">
      <c r="J22" t="s">
        <v>1016</v>
      </c>
      <c r="K22" t="s">
        <v>1017</v>
      </c>
      <c r="L22" t="s">
        <v>1018</v>
      </c>
      <c r="M22" t="s">
        <v>1019</v>
      </c>
      <c r="N22" t="s">
        <v>1020</v>
      </c>
      <c r="O22" t="s">
        <v>1021</v>
      </c>
      <c r="P22" t="s">
        <v>1022</v>
      </c>
      <c r="Q22" t="s">
        <v>1023</v>
      </c>
      <c r="R22" t="s">
        <v>1024</v>
      </c>
      <c r="S22" t="s">
        <v>15</v>
      </c>
    </row>
    <row r="23" spans="10:19" x14ac:dyDescent="0.35">
      <c r="J23" t="s">
        <v>1025</v>
      </c>
      <c r="K23" t="s">
        <v>1026</v>
      </c>
      <c r="L23" t="s">
        <v>656</v>
      </c>
      <c r="M23" t="s">
        <v>1027</v>
      </c>
      <c r="N23" t="s">
        <v>1028</v>
      </c>
      <c r="O23" t="s">
        <v>1029</v>
      </c>
      <c r="P23" t="s">
        <v>1030</v>
      </c>
      <c r="Q23" t="s">
        <v>1031</v>
      </c>
      <c r="R23" t="s">
        <v>1032</v>
      </c>
      <c r="S23" t="s">
        <v>15</v>
      </c>
    </row>
    <row r="24" spans="10:19" x14ac:dyDescent="0.35">
      <c r="J24" t="s">
        <v>1033</v>
      </c>
      <c r="K24" t="s">
        <v>1034</v>
      </c>
      <c r="L24" t="s">
        <v>1035</v>
      </c>
      <c r="M24" t="s">
        <v>1036</v>
      </c>
      <c r="N24" t="s">
        <v>1037</v>
      </c>
      <c r="O24" t="s">
        <v>1038</v>
      </c>
      <c r="P24" t="s">
        <v>1039</v>
      </c>
      <c r="Q24" t="s">
        <v>1040</v>
      </c>
      <c r="R24" t="s">
        <v>1041</v>
      </c>
      <c r="S24" t="s">
        <v>15</v>
      </c>
    </row>
    <row r="25" spans="10:19" x14ac:dyDescent="0.35">
      <c r="J25" t="s">
        <v>1042</v>
      </c>
      <c r="K25" t="s">
        <v>1043</v>
      </c>
      <c r="L25" t="s">
        <v>1044</v>
      </c>
      <c r="M25" t="s">
        <v>1045</v>
      </c>
      <c r="N25" t="s">
        <v>1046</v>
      </c>
      <c r="O25" t="s">
        <v>1047</v>
      </c>
      <c r="P25" t="s">
        <v>1048</v>
      </c>
      <c r="Q25" t="s">
        <v>1049</v>
      </c>
      <c r="R25" t="s">
        <v>1050</v>
      </c>
      <c r="S25" t="s">
        <v>15</v>
      </c>
    </row>
  </sheetData>
  <pageMargins left="0.7" right="0.7" top="0.75" bottom="0.75" header="0.3" footer="0.3"/>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223</vt:i4>
      </vt:variant>
    </vt:vector>
  </HeadingPairs>
  <TitlesOfParts>
    <vt:vector size="223" baseType="lpstr">
      <vt:lpstr>Cover Sheet</vt:lpstr>
      <vt:lpstr>Contents</vt:lpstr>
      <vt:lpstr>Full Results</vt:lpstr>
      <vt:lpstr>Table 1</vt:lpstr>
      <vt:lpstr>Table 2</vt:lpstr>
      <vt:lpstr>Table 3</vt:lpstr>
      <vt:lpstr>Table 4</vt:lpstr>
      <vt:lpstr>Table 5</vt:lpstr>
      <vt:lpstr>Table 6</vt:lpstr>
      <vt:lpstr>Table 7</vt:lpstr>
      <vt:lpstr>Table 9</vt:lpstr>
      <vt:lpstr>Table 10</vt:lpstr>
      <vt:lpstr>Table 11</vt:lpstr>
      <vt:lpstr>Table 12</vt:lpstr>
      <vt:lpstr>Table 13</vt:lpstr>
      <vt:lpstr>Table 14</vt:lpstr>
      <vt:lpstr>Table 15</vt:lpstr>
      <vt:lpstr>Table 16</vt:lpstr>
      <vt:lpstr>Table 17</vt:lpstr>
      <vt:lpstr>Table 18</vt:lpstr>
      <vt:lpstr>Table 19</vt:lpstr>
      <vt:lpstr>Table 20</vt:lpstr>
      <vt:lpstr>Table 21</vt:lpstr>
      <vt:lpstr>Table 22</vt:lpstr>
      <vt:lpstr>Table 23</vt:lpstr>
      <vt:lpstr>Table 24</vt:lpstr>
      <vt:lpstr>Table 25</vt:lpstr>
      <vt:lpstr>Table 26</vt:lpstr>
      <vt:lpstr>Table 27</vt:lpstr>
      <vt:lpstr>Table 28</vt:lpstr>
      <vt:lpstr>Table 29</vt:lpstr>
      <vt:lpstr>Table 30</vt:lpstr>
      <vt:lpstr>Table 31</vt:lpstr>
      <vt:lpstr>Table 32</vt:lpstr>
      <vt:lpstr>Table 33</vt:lpstr>
      <vt:lpstr>Table 34</vt:lpstr>
      <vt:lpstr>Table 35</vt:lpstr>
      <vt:lpstr>Table 36</vt:lpstr>
      <vt:lpstr>Table 37</vt:lpstr>
      <vt:lpstr>Table 38</vt:lpstr>
      <vt:lpstr>Table 39</vt:lpstr>
      <vt:lpstr>Table 40</vt:lpstr>
      <vt:lpstr>Table 41</vt:lpstr>
      <vt:lpstr>Table 42</vt:lpstr>
      <vt:lpstr>Table 43</vt:lpstr>
      <vt:lpstr>Table 44</vt:lpstr>
      <vt:lpstr>Table 45</vt:lpstr>
      <vt:lpstr>Table 46</vt:lpstr>
      <vt:lpstr>Table 47</vt:lpstr>
      <vt:lpstr>Table 48</vt:lpstr>
      <vt:lpstr>Table 49</vt:lpstr>
      <vt:lpstr>Table 50</vt:lpstr>
      <vt:lpstr>Table 51</vt:lpstr>
      <vt:lpstr>Table 52</vt:lpstr>
      <vt:lpstr>Table 53</vt:lpstr>
      <vt:lpstr>Table 54</vt:lpstr>
      <vt:lpstr>Table 55</vt:lpstr>
      <vt:lpstr>Table 56</vt:lpstr>
      <vt:lpstr>Table 57</vt:lpstr>
      <vt:lpstr>Table 58</vt:lpstr>
      <vt:lpstr>Table 59</vt:lpstr>
      <vt:lpstr>Table 60</vt:lpstr>
      <vt:lpstr>Table 61</vt:lpstr>
      <vt:lpstr>Table 62</vt:lpstr>
      <vt:lpstr>Table 63</vt:lpstr>
      <vt:lpstr>Table 64</vt:lpstr>
      <vt:lpstr>Table 65</vt:lpstr>
      <vt:lpstr>Table 66</vt:lpstr>
      <vt:lpstr>Table 67</vt:lpstr>
      <vt:lpstr>Table 68</vt:lpstr>
      <vt:lpstr>Table 69</vt:lpstr>
      <vt:lpstr>Table 70</vt:lpstr>
      <vt:lpstr>Table 71</vt:lpstr>
      <vt:lpstr>Table 72</vt:lpstr>
      <vt:lpstr>Table 73</vt:lpstr>
      <vt:lpstr>Table 74</vt:lpstr>
      <vt:lpstr>Table 75</vt:lpstr>
      <vt:lpstr>Table 76</vt:lpstr>
      <vt:lpstr>Table 77</vt:lpstr>
      <vt:lpstr>Table 78</vt:lpstr>
      <vt:lpstr>Table 79</vt:lpstr>
      <vt:lpstr>Table 80</vt:lpstr>
      <vt:lpstr>Table 81</vt:lpstr>
      <vt:lpstr>Table 82</vt:lpstr>
      <vt:lpstr>Table 83</vt:lpstr>
      <vt:lpstr>Table 84</vt:lpstr>
      <vt:lpstr>Table 85</vt:lpstr>
      <vt:lpstr>Table 86</vt:lpstr>
      <vt:lpstr>Table 87</vt:lpstr>
      <vt:lpstr>Table 88</vt:lpstr>
      <vt:lpstr>Table 89</vt:lpstr>
      <vt:lpstr>Table 90</vt:lpstr>
      <vt:lpstr>Table 91</vt:lpstr>
      <vt:lpstr>Table 92</vt:lpstr>
      <vt:lpstr>Table 93</vt:lpstr>
      <vt:lpstr>Table 94</vt:lpstr>
      <vt:lpstr>Table 95</vt:lpstr>
      <vt:lpstr>Table 96</vt:lpstr>
      <vt:lpstr>Table 97</vt:lpstr>
      <vt:lpstr>Table 98</vt:lpstr>
      <vt:lpstr>Table 99</vt:lpstr>
      <vt:lpstr>Table 100</vt:lpstr>
      <vt:lpstr>Table 101</vt:lpstr>
      <vt:lpstr>Table 102</vt:lpstr>
      <vt:lpstr>Table 103</vt:lpstr>
      <vt:lpstr>Table 104</vt:lpstr>
      <vt:lpstr>Table 105</vt:lpstr>
      <vt:lpstr>Table 106</vt:lpstr>
      <vt:lpstr>Table 107</vt:lpstr>
      <vt:lpstr>Table 108</vt:lpstr>
      <vt:lpstr>Table 109</vt:lpstr>
      <vt:lpstr>Table 110</vt:lpstr>
      <vt:lpstr>Table 111</vt:lpstr>
      <vt:lpstr>Table 112</vt:lpstr>
      <vt:lpstr>Table 113</vt:lpstr>
      <vt:lpstr>Table 114</vt:lpstr>
      <vt:lpstr>Table 115</vt:lpstr>
      <vt:lpstr>Table 116</vt:lpstr>
      <vt:lpstr>Table 117</vt:lpstr>
      <vt:lpstr>Table 118</vt:lpstr>
      <vt:lpstr>Table 119</vt:lpstr>
      <vt:lpstr>Table 120</vt:lpstr>
      <vt:lpstr>Table 121</vt:lpstr>
      <vt:lpstr>Table 122</vt:lpstr>
      <vt:lpstr>Table 123</vt:lpstr>
      <vt:lpstr>Table 124</vt:lpstr>
      <vt:lpstr>Table 125</vt:lpstr>
      <vt:lpstr>Table 126</vt:lpstr>
      <vt:lpstr>Table 127</vt:lpstr>
      <vt:lpstr>Table 128</vt:lpstr>
      <vt:lpstr>Table 129</vt:lpstr>
      <vt:lpstr>Table 130</vt:lpstr>
      <vt:lpstr>Table 131</vt:lpstr>
      <vt:lpstr>Table 132</vt:lpstr>
      <vt:lpstr>Table 133</vt:lpstr>
      <vt:lpstr>Table 134</vt:lpstr>
      <vt:lpstr>Table 135</vt:lpstr>
      <vt:lpstr>Table 136</vt:lpstr>
      <vt:lpstr>Table 137</vt:lpstr>
      <vt:lpstr>Table 138</vt:lpstr>
      <vt:lpstr>Table 139</vt:lpstr>
      <vt:lpstr>Table 140</vt:lpstr>
      <vt:lpstr>Table 141</vt:lpstr>
      <vt:lpstr>Table 142</vt:lpstr>
      <vt:lpstr>Table 143</vt:lpstr>
      <vt:lpstr>Table 144</vt:lpstr>
      <vt:lpstr>Table 145</vt:lpstr>
      <vt:lpstr>Table 146</vt:lpstr>
      <vt:lpstr>Table 147</vt:lpstr>
      <vt:lpstr>Table 148</vt:lpstr>
      <vt:lpstr>Table 149</vt:lpstr>
      <vt:lpstr>Table 150</vt:lpstr>
      <vt:lpstr>Table 151</vt:lpstr>
      <vt:lpstr>Table 152</vt:lpstr>
      <vt:lpstr>Table 153</vt:lpstr>
      <vt:lpstr>Table 154</vt:lpstr>
      <vt:lpstr>Table 155</vt:lpstr>
      <vt:lpstr>Table 156</vt:lpstr>
      <vt:lpstr>Table 157</vt:lpstr>
      <vt:lpstr>Table 158</vt:lpstr>
      <vt:lpstr>Table 159</vt:lpstr>
      <vt:lpstr>Table 160</vt:lpstr>
      <vt:lpstr>Table 161</vt:lpstr>
      <vt:lpstr>Table 162</vt:lpstr>
      <vt:lpstr>Table 163</vt:lpstr>
      <vt:lpstr>Table 164</vt:lpstr>
      <vt:lpstr>Table 165</vt:lpstr>
      <vt:lpstr>Table 166</vt:lpstr>
      <vt:lpstr>Table 167</vt:lpstr>
      <vt:lpstr>Table 168</vt:lpstr>
      <vt:lpstr>Table 169</vt:lpstr>
      <vt:lpstr>Table 170</vt:lpstr>
      <vt:lpstr>Table 171</vt:lpstr>
      <vt:lpstr>Table 172</vt:lpstr>
      <vt:lpstr>Table 173</vt:lpstr>
      <vt:lpstr>Table 174</vt:lpstr>
      <vt:lpstr>Table 175</vt:lpstr>
      <vt:lpstr>Table 176</vt:lpstr>
      <vt:lpstr>Table 177</vt:lpstr>
      <vt:lpstr>Table 178</vt:lpstr>
      <vt:lpstr>Table 179</vt:lpstr>
      <vt:lpstr>Table 180</vt:lpstr>
      <vt:lpstr>Table 181</vt:lpstr>
      <vt:lpstr>Table 182</vt:lpstr>
      <vt:lpstr>Table 183</vt:lpstr>
      <vt:lpstr>Table 184</vt:lpstr>
      <vt:lpstr>Table 185</vt:lpstr>
      <vt:lpstr>Table 186</vt:lpstr>
      <vt:lpstr>Table 187</vt:lpstr>
      <vt:lpstr>Table 188</vt:lpstr>
      <vt:lpstr>Table 189</vt:lpstr>
      <vt:lpstr>Table 190</vt:lpstr>
      <vt:lpstr>Table 191</vt:lpstr>
      <vt:lpstr>Table 192</vt:lpstr>
      <vt:lpstr>Table 193</vt:lpstr>
      <vt:lpstr>Table 194</vt:lpstr>
      <vt:lpstr>Table 195</vt:lpstr>
      <vt:lpstr>Table 196</vt:lpstr>
      <vt:lpstr>Table 197</vt:lpstr>
      <vt:lpstr>Table 198</vt:lpstr>
      <vt:lpstr>Table 199</vt:lpstr>
      <vt:lpstr>Table 200</vt:lpstr>
      <vt:lpstr>Table 201</vt:lpstr>
      <vt:lpstr>Table 202</vt:lpstr>
      <vt:lpstr>Table 203</vt:lpstr>
      <vt:lpstr>Table 204</vt:lpstr>
      <vt:lpstr>Table 205</vt:lpstr>
      <vt:lpstr>Table 206</vt:lpstr>
      <vt:lpstr>Table 207</vt:lpstr>
      <vt:lpstr>Table 208</vt:lpstr>
      <vt:lpstr>Table 209</vt:lpstr>
      <vt:lpstr>Table 210</vt:lpstr>
      <vt:lpstr>Table 211</vt:lpstr>
      <vt:lpstr>Table 212</vt:lpstr>
      <vt:lpstr>Table 213</vt:lpstr>
      <vt:lpstr>Table 214</vt:lpstr>
      <vt:lpstr>Table 215</vt:lpstr>
      <vt:lpstr>Table 216</vt:lpstr>
      <vt:lpstr>Table 217</vt:lpstr>
      <vt:lpstr>Table 218</vt:lpstr>
      <vt:lpstr>Table 219</vt:lpstr>
      <vt:lpstr>Table 220</vt:lpstr>
      <vt:lpstr>Table 221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bened</dc:creator>
  <cp:lastModifiedBy>Ben Murphy</cp:lastModifiedBy>
  <dcterms:created xsi:type="dcterms:W3CDTF">2024-02-06T11:39:44Z</dcterms:created>
  <dcterms:modified xsi:type="dcterms:W3CDTF">2024-02-06T12:03:48Z</dcterms:modified>
</cp:coreProperties>
</file>